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355" yWindow="3390" windowWidth="15375" windowHeight="7875" tabRatio="322" firstSheet="27" activeTab="31"/>
  </bookViews>
  <sheets>
    <sheet name="THop" sheetId="12" state="hidden" r:id="rId1"/>
    <sheet name="Bia" sheetId="15" state="hidden" r:id="rId2"/>
    <sheet name="b1-16-20TW" sheetId="28" state="hidden" r:id="rId3"/>
    <sheet name="B3.TPCP.III" sheetId="33" state="hidden" r:id="rId4"/>
    <sheet name="B2.TPCP.II" sheetId="34" state="hidden" r:id="rId5"/>
    <sheet name="KH2019" sheetId="35" state="hidden" r:id="rId6"/>
    <sheet name="III.a ODA" sheetId="40" state="hidden" r:id="rId7"/>
    <sheet name="III.b ODA" sheetId="41" state="hidden" r:id="rId8"/>
    <sheet name="Sheet2" sheetId="38" state="hidden" r:id="rId9"/>
    <sheet name="b2-16-20-TP" sheetId="13" state="hidden" r:id="rId10"/>
    <sheet name="b3-16-20-ODA" sheetId="18" state="hidden" r:id="rId11"/>
    <sheet name="b3b-16-20 ODA TN" sheetId="17" state="hidden" r:id="rId12"/>
    <sheet name="b4-16-20TH" sheetId="31" state="hidden" r:id="rId13"/>
    <sheet name="b4-16-20TH2" sheetId="16" state="hidden" r:id="rId14"/>
    <sheet name="Nhap TH1" sheetId="27" state="hidden" r:id="rId15"/>
    <sheet name="b5-18CT" sheetId="19" state="hidden" r:id="rId16"/>
    <sheet name="b6-18TH" sheetId="20" state="hidden" r:id="rId17"/>
    <sheet name="b7Nhap" sheetId="29" state="hidden" r:id="rId18"/>
    <sheet name="b7-CT19" sheetId="32" state="hidden" r:id="rId19"/>
    <sheet name="b7-CT192" sheetId="21" state="hidden" r:id="rId20"/>
    <sheet name="b8-TH19" sheetId="22" state="hidden" r:id="rId21"/>
    <sheet name="b9-ODA19" sheetId="30" state="hidden" r:id="rId22"/>
    <sheet name="Nhap 16-20" sheetId="25" state="hidden" r:id="rId23"/>
    <sheet name="TH nguon" sheetId="26" state="hidden" r:id="rId24"/>
    <sheet name="Sheet1" sheetId="23" state="hidden" r:id="rId25"/>
    <sheet name="NTTW" sheetId="43" state="hidden" r:id="rId26"/>
    <sheet name="Dang ky" sheetId="45" state="hidden" r:id="rId27"/>
    <sheet name="Bieu 3" sheetId="52" r:id="rId28"/>
    <sheet name="Du an mới" sheetId="57" state="hidden" r:id="rId29"/>
    <sheet name="Bieu 2" sheetId="56" r:id="rId30"/>
    <sheet name="Bieu 1" sheetId="54" r:id="rId31"/>
    <sheet name="Bieu 4" sheetId="55" r:id="rId32"/>
    <sheet name="Phu luc de lai" sheetId="50" state="hidden" r:id="rId33"/>
    <sheet name="B3.Chi tiết" sheetId="44"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T" localSheetId="9">#REF!</definedName>
    <definedName name="\T" localSheetId="27">#REF!</definedName>
    <definedName name="\T" localSheetId="32">#REF!</definedName>
    <definedName name="\T">#REF!</definedName>
    <definedName name="_________a1" hidden="1">{"'Sheet1'!$L$16"}</definedName>
    <definedName name="_________ban2" hidden="1">{"'Sheet1'!$L$16"}</definedName>
    <definedName name="_________h1" hidden="1">{"'Sheet1'!$L$16"}</definedName>
    <definedName name="_________hu1" hidden="1">{"'Sheet1'!$L$16"}</definedName>
    <definedName name="_________hu2" hidden="1">{"'Sheet1'!$L$16"}</definedName>
    <definedName name="_________hu5" hidden="1">{"'Sheet1'!$L$16"}</definedName>
    <definedName name="_________hu6" hidden="1">{"'Sheet1'!$L$16"}</definedName>
    <definedName name="_________M36" hidden="1">{"'Sheet1'!$L$16"}</definedName>
    <definedName name="_________PA3" hidden="1">{"'Sheet1'!$L$16"}</definedName>
    <definedName name="_________Tru21" hidden="1">{"'Sheet1'!$L$16"}</definedName>
    <definedName name="________a1" hidden="1">{"'Sheet1'!$L$16"}</definedName>
    <definedName name="________h1" hidden="1">{"'Sheet1'!$L$16"}</definedName>
    <definedName name="________hu1" hidden="1">{"'Sheet1'!$L$16"}</definedName>
    <definedName name="________hu2" hidden="1">{"'Sheet1'!$L$16"}</definedName>
    <definedName name="________hu5" hidden="1">{"'Sheet1'!$L$16"}</definedName>
    <definedName name="________hu6" hidden="1">{"'Sheet1'!$L$16"}</definedName>
    <definedName name="______a1" hidden="1">{"'Sheet1'!$L$16"}</definedName>
    <definedName name="______ban2" hidden="1">{"'Sheet1'!$L$16"}</definedName>
    <definedName name="______h1" hidden="1">{"'Sheet1'!$L$16"}</definedName>
    <definedName name="______hu1" hidden="1">{"'Sheet1'!$L$16"}</definedName>
    <definedName name="______hu2" hidden="1">{"'Sheet1'!$L$16"}</definedName>
    <definedName name="______hu5" hidden="1">{"'Sheet1'!$L$16"}</definedName>
    <definedName name="______hu6" hidden="1">{"'Sheet1'!$L$16"}</definedName>
    <definedName name="______M36" hidden="1">{"'Sheet1'!$L$16"}</definedName>
    <definedName name="______PA3" hidden="1">{"'Sheet1'!$L$16"}</definedName>
    <definedName name="______Tru21" hidden="1">{"'Sheet1'!$L$16"}</definedName>
    <definedName name="_____a1" hidden="1">{"'Sheet1'!$L$16"}</definedName>
    <definedName name="_____h1" hidden="1">{"'Sheet1'!$L$16"}</definedName>
    <definedName name="_____hu1" hidden="1">{"'Sheet1'!$L$16"}</definedName>
    <definedName name="_____hu2" hidden="1">{"'Sheet1'!$L$16"}</definedName>
    <definedName name="_____hu5" hidden="1">{"'Sheet1'!$L$16"}</definedName>
    <definedName name="_____hu6" hidden="1">{"'Sheet1'!$L$16"}</definedName>
    <definedName name="_____PA3" hidden="1">{"'Sheet1'!$L$16"}</definedName>
    <definedName name="____a1" hidden="1">{"'Sheet1'!$L$16"}</definedName>
    <definedName name="____a12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hidden="1">{"'Sheet1'!$L$16"}</definedName>
    <definedName name="____ban2" hidden="1">{"'Sheet1'!$L$16"}</definedName>
    <definedName name="____cep1" hidden="1">{"'Sheet1'!$L$16"}</definedName>
    <definedName name="____Coc39" hidden="1">{"'Sheet1'!$L$16"}</definedName>
    <definedName name="____Goi8" hidden="1">{"'Sheet1'!$L$16"}</definedName>
    <definedName name="____h1" hidden="1">{"'Sheet1'!$L$16"}</definedName>
    <definedName name="____hsm2">1.1289</definedName>
    <definedName name="____hu1" hidden="1">{"'Sheet1'!$L$16"}</definedName>
    <definedName name="____hu2" hidden="1">{"'Sheet1'!$L$16"}</definedName>
    <definedName name="____hu5" hidden="1">{"'Sheet1'!$L$16"}</definedName>
    <definedName name="____hu6" hidden="1">{"'Sheet1'!$L$16"}</definedName>
    <definedName name="____Lan1" hidden="1">{"'Sheet1'!$L$16"}</definedName>
    <definedName name="____LAN3" hidden="1">{"'Sheet1'!$L$16"}</definedName>
    <definedName name="____lk2" hidden="1">{"'Sheet1'!$L$16"}</definedName>
    <definedName name="____M36" hidden="1">{"'Sheet1'!$L$16"}</definedName>
    <definedName name="____NSO2" hidden="1">{"'Sheet1'!$L$16"}</definedName>
    <definedName name="____PA3" hidden="1">{"'Sheet1'!$L$16"}</definedName>
    <definedName name="____Pl2" hidden="1">{"'Sheet1'!$L$16"}</definedName>
    <definedName name="____Tru21" hidden="1">{"'Sheet1'!$L$16"}</definedName>
    <definedName name="____tt3" hidden="1">{"'Sheet1'!$L$16"}</definedName>
    <definedName name="____TT31" hidden="1">{"'Sheet1'!$L$16"}</definedName>
    <definedName name="____xlfn.BAHTTEXT" hidden="1">#NAME?</definedName>
    <definedName name="___a1" hidden="1">{"'Sheet1'!$L$16"}</definedName>
    <definedName name="___B1" hidden="1">{"'Sheet1'!$L$16"}</definedName>
    <definedName name="___ban2" hidden="1">{"'Sheet1'!$L$16"}</definedName>
    <definedName name="___cep1" hidden="1">{"'Sheet1'!$L$16"}</definedName>
    <definedName name="___Coc39" hidden="1">{"'Sheet1'!$L$16"}</definedName>
    <definedName name="___Goi8" hidden="1">{"'Sheet1'!$L$16"}</definedName>
    <definedName name="___h1" hidden="1">{"'Sheet1'!$L$16"}</definedName>
    <definedName name="___hsm2">1.1289</definedName>
    <definedName name="___hu1" hidden="1">{"'Sheet1'!$L$16"}</definedName>
    <definedName name="___hu2" hidden="1">{"'Sheet1'!$L$16"}</definedName>
    <definedName name="___hu5" hidden="1">{"'Sheet1'!$L$16"}</definedName>
    <definedName name="___hu6" hidden="1">{"'Sheet1'!$L$16"}</definedName>
    <definedName name="___isc1">0.035</definedName>
    <definedName name="___isc2">0.02</definedName>
    <definedName name="___isc3">0.054</definedName>
    <definedName name="___Lan1" hidden="1">{"'Sheet1'!$L$16"}</definedName>
    <definedName name="___LAN3" hidden="1">{"'Sheet1'!$L$16"}</definedName>
    <definedName name="___lk2" hidden="1">{"'Sheet1'!$L$16"}</definedName>
    <definedName name="___M36" hidden="1">{"'Sheet1'!$L$16"}</definedName>
    <definedName name="___NSO2" hidden="1">{"'Sheet1'!$L$16"}</definedName>
    <definedName name="___PA3" hidden="1">{"'Sheet1'!$L$16"}</definedName>
    <definedName name="___Pl2" hidden="1">{"'Sheet1'!$L$16"}</definedName>
    <definedName name="___PL3" localSheetId="9" hidden="1">#REF!</definedName>
    <definedName name="___PL3" localSheetId="27" hidden="1">#REF!</definedName>
    <definedName name="___PL3" localSheetId="32" hidden="1">#REF!</definedName>
    <definedName name="___PL3" hidden="1">#REF!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hidden="1">{"'Sheet1'!$L$16"}</definedName>
    <definedName name="___tt3" hidden="1">{"'Sheet1'!$L$16"}</definedName>
    <definedName name="___TT31" hidden="1">{"'Sheet1'!$L$16"}</definedName>
    <definedName name="___xlfn.BAHTTEXT" hidden="1">#NAME?</definedName>
    <definedName name="__a1" hidden="1">{"'Sheet1'!$L$16"}</definedName>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hidden="1">{"'Sheet1'!$L$16"}</definedName>
    <definedName name="__ban2" hidden="1">{"'Sheet1'!$L$16"}</definedName>
    <definedName name="__cep1" hidden="1">{"'Sheet1'!$L$16"}</definedName>
    <definedName name="__Coc39" hidden="1">{"'Sheet1'!$L$16"}</definedName>
    <definedName name="__Count">9</definedName>
    <definedName name="__ct456789" localSheetId="9">IF(#REF!="","",#REF!*#REF!)</definedName>
    <definedName name="__ct456789" localSheetId="27">IF(#REF!="","",#REF!*#REF!)</definedName>
    <definedName name="__ct456789" localSheetId="32">IF(#REF!="","",#REF!*#REF!)</definedName>
    <definedName name="__ct456789">IF(#REF!="","",#REF!*#REF!)</definedName>
    <definedName name="__Goi8" hidden="1">{"'Sheet1'!$L$16"}</definedName>
    <definedName name="__h1" hidden="1">{"'Sheet1'!$L$16"}</definedName>
    <definedName name="__hsm2">1.1289</definedName>
    <definedName name="__hu1" hidden="1">{"'Sheet1'!$L$16"}</definedName>
    <definedName name="__hu2" hidden="1">{"'Sheet1'!$L$16"}</definedName>
    <definedName name="__hu5" hidden="1">{"'Sheet1'!$L$16"}</definedName>
    <definedName name="__hu6" hidden="1">{"'Sheet1'!$L$16"}</definedName>
    <definedName name="__IntlFixup" hidden="1">TRUE</definedName>
    <definedName name="__isc1">0.035</definedName>
    <definedName name="__isc2">0.02</definedName>
    <definedName name="__isc3">0.054</definedName>
    <definedName name="__Lan1" hidden="1">{"'Sheet1'!$L$16"}</definedName>
    <definedName name="__LAN3" hidden="1">{"'Sheet1'!$L$16"}</definedName>
    <definedName name="__lk2" hidden="1">{"'Sheet1'!$L$16"}</definedName>
    <definedName name="__M36" hidden="1">{"'Sheet1'!$L$16"}</definedName>
    <definedName name="__NSO2" hidden="1">{"'Sheet1'!$L$16"}</definedName>
    <definedName name="__PA3"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hidden="1">{"'Sheet1'!$L$16"}</definedName>
    <definedName name="__tt3" hidden="1">{"'Sheet1'!$L$16"}</definedName>
    <definedName name="__TT31" hidden="1">{"'Sheet1'!$L$16"}</definedName>
    <definedName name="__vl2" hidden="1">{"'Sheet1'!$L$16"}</definedName>
    <definedName name="__xlfn.BAHTTEXT" hidden="1">#NAME?</definedName>
    <definedName name="_01_01_99" localSheetId="9">#REF!</definedName>
    <definedName name="_01_01_99" localSheetId="27">#REF!</definedName>
    <definedName name="_01_01_99" localSheetId="32">#REF!</definedName>
    <definedName name="_01_01_99">#REF!</definedName>
    <definedName name="_01_02_99" localSheetId="9">#REF!</definedName>
    <definedName name="_01_02_99" localSheetId="27">#REF!</definedName>
    <definedName name="_01_02_99" localSheetId="32">#REF!</definedName>
    <definedName name="_01_02_99">#REF!</definedName>
    <definedName name="_01_03_99" localSheetId="9">#REF!</definedName>
    <definedName name="_01_03_99" localSheetId="27">#REF!</definedName>
    <definedName name="_01_03_99" localSheetId="32">#REF!</definedName>
    <definedName name="_01_03_99">#REF!</definedName>
    <definedName name="_01_04_99" localSheetId="9">#REF!</definedName>
    <definedName name="_01_04_99" localSheetId="27">#REF!</definedName>
    <definedName name="_01_04_99" localSheetId="32">#REF!</definedName>
    <definedName name="_01_04_99">#REF!</definedName>
    <definedName name="_01_05_99" localSheetId="9">#REF!</definedName>
    <definedName name="_01_05_99" localSheetId="27">#REF!</definedName>
    <definedName name="_01_05_99" localSheetId="32">#REF!</definedName>
    <definedName name="_01_05_99">#REF!</definedName>
    <definedName name="_01_06_99" localSheetId="9">#REF!</definedName>
    <definedName name="_01_06_99" localSheetId="27">#REF!</definedName>
    <definedName name="_01_06_99" localSheetId="32">#REF!</definedName>
    <definedName name="_01_06_99">#REF!</definedName>
    <definedName name="_01_07_99" localSheetId="9">#REF!</definedName>
    <definedName name="_01_07_99" localSheetId="27">#REF!</definedName>
    <definedName name="_01_07_99" localSheetId="32">#REF!</definedName>
    <definedName name="_01_07_99">#REF!</definedName>
    <definedName name="_01_08_1999" localSheetId="9">#REF!</definedName>
    <definedName name="_01_08_1999" localSheetId="27">#REF!</definedName>
    <definedName name="_01_08_1999" localSheetId="32">#REF!</definedName>
    <definedName name="_01_08_1999">#REF!</definedName>
    <definedName name="_01_11_2001">#N/A</definedName>
    <definedName name="_02" localSheetId="9">#REF!</definedName>
    <definedName name="_02" localSheetId="27">#REF!</definedName>
    <definedName name="_02" localSheetId="32">#REF!</definedName>
    <definedName name="_02">#REF!</definedName>
    <definedName name="_06" localSheetId="9">#REF!</definedName>
    <definedName name="_06" localSheetId="27">#REF!</definedName>
    <definedName name="_06" localSheetId="32">#REF!</definedName>
    <definedName name="_06">#REF!</definedName>
    <definedName name="_07" localSheetId="9">#REF!</definedName>
    <definedName name="_07" localSheetId="27">#REF!</definedName>
    <definedName name="_07" localSheetId="32">#REF!</definedName>
    <definedName name="_07">#REF!</definedName>
    <definedName name="_1" localSheetId="9">#REF!</definedName>
    <definedName name="_1" localSheetId="27">#REF!</definedName>
    <definedName name="_1" localSheetId="32">#REF!</definedName>
    <definedName name="_1">#REF!</definedName>
    <definedName name="_1000A01">#N/A</definedName>
    <definedName name="_2" localSheetId="9">#REF!</definedName>
    <definedName name="_2" localSheetId="27">#REF!</definedName>
    <definedName name="_2" localSheetId="32">#REF!</definedName>
    <definedName name="_2">#REF!</definedName>
    <definedName name="_23NA" localSheetId="9">#REF!</definedName>
    <definedName name="_23NA" localSheetId="27">#REF!</definedName>
    <definedName name="_23NA" localSheetId="32">#REF!</definedName>
    <definedName name="_23NA">#REF!</definedName>
    <definedName name="_23NB" localSheetId="9">#REF!</definedName>
    <definedName name="_23NB" localSheetId="27">#REF!</definedName>
    <definedName name="_23NB" localSheetId="32">#REF!</definedName>
    <definedName name="_23NB">#REF!</definedName>
    <definedName name="_23NC" localSheetId="9">#REF!</definedName>
    <definedName name="_23NC" localSheetId="27">#REF!</definedName>
    <definedName name="_23NC" localSheetId="32">#REF!</definedName>
    <definedName name="_23NC">#REF!</definedName>
    <definedName name="_27_02_01" localSheetId="9">#REF!</definedName>
    <definedName name="_27_02_01" localSheetId="27">#REF!</definedName>
    <definedName name="_27_02_01" localSheetId="32">#REF!</definedName>
    <definedName name="_27_02_01">#REF!</definedName>
    <definedName name="_40x4">5100</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hidden="1">{#N/A,#N/A,FALSE,"Chi tiÆt"}</definedName>
    <definedName name="_atn1" localSheetId="9">#REF!</definedName>
    <definedName name="_atn1" localSheetId="27">#REF!</definedName>
    <definedName name="_atn1" localSheetId="32">#REF!</definedName>
    <definedName name="_atn1">#REF!</definedName>
    <definedName name="_atn10" localSheetId="9">#REF!</definedName>
    <definedName name="_atn10" localSheetId="27">#REF!</definedName>
    <definedName name="_atn10" localSheetId="32">#REF!</definedName>
    <definedName name="_atn10">#REF!</definedName>
    <definedName name="_atn2" localSheetId="9">#REF!</definedName>
    <definedName name="_atn2" localSheetId="27">#REF!</definedName>
    <definedName name="_atn2" localSheetId="32">#REF!</definedName>
    <definedName name="_atn2">#REF!</definedName>
    <definedName name="_atn3" localSheetId="9">#REF!</definedName>
    <definedName name="_atn3" localSheetId="27">#REF!</definedName>
    <definedName name="_atn3" localSheetId="32">#REF!</definedName>
    <definedName name="_atn3">#REF!</definedName>
    <definedName name="_atn4" localSheetId="9">#REF!</definedName>
    <definedName name="_atn4" localSheetId="27">#REF!</definedName>
    <definedName name="_atn4" localSheetId="32">#REF!</definedName>
    <definedName name="_atn4">#REF!</definedName>
    <definedName name="_atn5" localSheetId="9">#REF!</definedName>
    <definedName name="_atn5" localSheetId="27">#REF!</definedName>
    <definedName name="_atn5" localSheetId="32">#REF!</definedName>
    <definedName name="_atn5">#REF!</definedName>
    <definedName name="_atn6" localSheetId="9">#REF!</definedName>
    <definedName name="_atn6" localSheetId="27">#REF!</definedName>
    <definedName name="_atn6" localSheetId="32">#REF!</definedName>
    <definedName name="_atn6">#REF!</definedName>
    <definedName name="_atn7" localSheetId="9">#REF!</definedName>
    <definedName name="_atn7" localSheetId="27">#REF!</definedName>
    <definedName name="_atn7" localSheetId="32">#REF!</definedName>
    <definedName name="_atn7">#REF!</definedName>
    <definedName name="_atn8" localSheetId="9">#REF!</definedName>
    <definedName name="_atn8" localSheetId="27">#REF!</definedName>
    <definedName name="_atn8" localSheetId="32">#REF!</definedName>
    <definedName name="_atn8">#REF!</definedName>
    <definedName name="_atn9" localSheetId="9">#REF!</definedName>
    <definedName name="_atn9" localSheetId="27">#REF!</definedName>
    <definedName name="_atn9" localSheetId="32">#REF!</definedName>
    <definedName name="_atn9">#REF!</definedName>
    <definedName name="_B1" hidden="1">{"'Sheet1'!$L$16"}</definedName>
    <definedName name="_ba1" hidden="1">{#N/A,#N/A,FALSE,"Chi tiÆt"}</definedName>
    <definedName name="_ban2" hidden="1">{"'Sheet1'!$L$16"}</definedName>
    <definedName name="_bnc5" localSheetId="9">#REF!</definedName>
    <definedName name="_bnc5" localSheetId="27">#REF!</definedName>
    <definedName name="_bnc5" localSheetId="32">#REF!</definedName>
    <definedName name="_bnc5">#REF!</definedName>
    <definedName name="_boi1" localSheetId="9">#REF!</definedName>
    <definedName name="_boi1" localSheetId="27">#REF!</definedName>
    <definedName name="_boi1" localSheetId="32">#REF!</definedName>
    <definedName name="_boi1">#REF!</definedName>
    <definedName name="_boi2" localSheetId="9">#REF!</definedName>
    <definedName name="_boi2" localSheetId="27">#REF!</definedName>
    <definedName name="_boi2" localSheetId="32">#REF!</definedName>
    <definedName name="_boi2">#REF!</definedName>
    <definedName name="_boi3" localSheetId="9">#REF!</definedName>
    <definedName name="_boi3" localSheetId="27">#REF!</definedName>
    <definedName name="_boi3" localSheetId="32">#REF!</definedName>
    <definedName name="_boi3">#REF!</definedName>
    <definedName name="_boi4" localSheetId="9">#REF!</definedName>
    <definedName name="_boi4" localSheetId="27">#REF!</definedName>
    <definedName name="_boi4" localSheetId="32">#REF!</definedName>
    <definedName name="_boi4">#REF!</definedName>
    <definedName name="_bqa43" localSheetId="9">#REF!</definedName>
    <definedName name="_bqa43" localSheetId="27">#REF!</definedName>
    <definedName name="_bqa43" localSheetId="32">#REF!</definedName>
    <definedName name="_bqa43">#REF!</definedName>
    <definedName name="_btc20" localSheetId="9">#REF!</definedName>
    <definedName name="_btc20" localSheetId="27">#REF!</definedName>
    <definedName name="_btc20" localSheetId="32">#REF!</definedName>
    <definedName name="_btc20">#REF!</definedName>
    <definedName name="_btc30" localSheetId="9">#REF!</definedName>
    <definedName name="_btc30" localSheetId="27">#REF!</definedName>
    <definedName name="_btc30" localSheetId="32">#REF!</definedName>
    <definedName name="_btc30">#REF!</definedName>
    <definedName name="_btc35" localSheetId="9">#REF!</definedName>
    <definedName name="_btc35" localSheetId="27">#REF!</definedName>
    <definedName name="_btc35" localSheetId="32">#REF!</definedName>
    <definedName name="_btc35">#REF!</definedName>
    <definedName name="_btc40" localSheetId="9">#REF!</definedName>
    <definedName name="_btc40" localSheetId="27">#REF!</definedName>
    <definedName name="_btc40" localSheetId="32">#REF!</definedName>
    <definedName name="_btc40">#REF!</definedName>
    <definedName name="_btc50" localSheetId="9">#REF!</definedName>
    <definedName name="_btc50" localSheetId="27">#REF!</definedName>
    <definedName name="_btc50" localSheetId="32">#REF!</definedName>
    <definedName name="_btc50">#REF!</definedName>
    <definedName name="_btm10" localSheetId="9">#REF!</definedName>
    <definedName name="_btm10" localSheetId="27">#REF!</definedName>
    <definedName name="_btm10" localSheetId="32">#REF!</definedName>
    <definedName name="_btm10">#REF!</definedName>
    <definedName name="_btm100" localSheetId="9">#REF!</definedName>
    <definedName name="_btm100" localSheetId="27">#REF!</definedName>
    <definedName name="_btm100" localSheetId="32">#REF!</definedName>
    <definedName name="_btm100">#REF!</definedName>
    <definedName name="_BTM250" localSheetId="9">#REF!</definedName>
    <definedName name="_BTM250" localSheetId="27">#REF!</definedName>
    <definedName name="_BTM250" localSheetId="32">#REF!</definedName>
    <definedName name="_BTM250">#REF!</definedName>
    <definedName name="_btM300" localSheetId="9">#REF!</definedName>
    <definedName name="_btM300" localSheetId="27">#REF!</definedName>
    <definedName name="_btM300" localSheetId="32">#REF!</definedName>
    <definedName name="_btM300">#REF!</definedName>
    <definedName name="_btm350" localSheetId="9">#REF!</definedName>
    <definedName name="_btm350" localSheetId="27">#REF!</definedName>
    <definedName name="_btm350" localSheetId="32">#REF!</definedName>
    <definedName name="_btm350">#REF!</definedName>
    <definedName name="_btm400" localSheetId="9">#REF!</definedName>
    <definedName name="_btm400" localSheetId="27">#REF!</definedName>
    <definedName name="_btm400" localSheetId="32">#REF!</definedName>
    <definedName name="_btm400">#REF!</definedName>
    <definedName name="_btm500" localSheetId="9">#REF!</definedName>
    <definedName name="_btm500" localSheetId="27">#REF!</definedName>
    <definedName name="_btm500" localSheetId="32">#REF!</definedName>
    <definedName name="_btm500">#REF!</definedName>
    <definedName name="_Builtin155" hidden="1">#N/A</definedName>
    <definedName name="_Bvc1" localSheetId="9">#REF!</definedName>
    <definedName name="_Bvc1" localSheetId="27">#REF!</definedName>
    <definedName name="_Bvc1" localSheetId="32">#REF!</definedName>
    <definedName name="_Bvc1">#REF!</definedName>
    <definedName name="_C_Lphi_4ab" localSheetId="9">#REF!</definedName>
    <definedName name="_C_Lphi_4ab" localSheetId="27">#REF!</definedName>
    <definedName name="_C_Lphi_4ab" localSheetId="32">#REF!</definedName>
    <definedName name="_C_Lphi_4ab">#REF!</definedName>
    <definedName name="_cao1" localSheetId="9">#REF!</definedName>
    <definedName name="_cao1" localSheetId="27">#REF!</definedName>
    <definedName name="_cao1" localSheetId="32">#REF!</definedName>
    <definedName name="_cao1">#REF!</definedName>
    <definedName name="_cao2" localSheetId="9">#REF!</definedName>
    <definedName name="_cao2" localSheetId="27">#REF!</definedName>
    <definedName name="_cao2" localSheetId="32">#REF!</definedName>
    <definedName name="_cao2">#REF!</definedName>
    <definedName name="_cao3" localSheetId="9">#REF!</definedName>
    <definedName name="_cao3" localSheetId="27">#REF!</definedName>
    <definedName name="_cao3" localSheetId="32">#REF!</definedName>
    <definedName name="_cao3">#REF!</definedName>
    <definedName name="_cao4" localSheetId="9">#REF!</definedName>
    <definedName name="_cao4" localSheetId="27">#REF!</definedName>
    <definedName name="_cao4" localSheetId="32">#REF!</definedName>
    <definedName name="_cao4">#REF!</definedName>
    <definedName name="_cao5" localSheetId="9">#REF!</definedName>
    <definedName name="_cao5" localSheetId="27">#REF!</definedName>
    <definedName name="_cao5" localSheetId="32">#REF!</definedName>
    <definedName name="_cao5">#REF!</definedName>
    <definedName name="_cao6" localSheetId="9">#REF!</definedName>
    <definedName name="_cao6" localSheetId="27">#REF!</definedName>
    <definedName name="_cao6" localSheetId="32">#REF!</definedName>
    <definedName name="_cao6">#REF!</definedName>
    <definedName name="_cau10" localSheetId="9">#REF!</definedName>
    <definedName name="_cau10" localSheetId="27">#REF!</definedName>
    <definedName name="_cau10" localSheetId="32">#REF!</definedName>
    <definedName name="_cau10">#REF!</definedName>
    <definedName name="_cau16" localSheetId="9">#REF!</definedName>
    <definedName name="_cau16" localSheetId="27">#REF!</definedName>
    <definedName name="_cau16" localSheetId="32">#REF!</definedName>
    <definedName name="_cau16">#REF!</definedName>
    <definedName name="_cau25" localSheetId="9">#REF!</definedName>
    <definedName name="_cau25" localSheetId="27">#REF!</definedName>
    <definedName name="_cau25" localSheetId="32">#REF!</definedName>
    <definedName name="_cau25">#REF!</definedName>
    <definedName name="_cau40" localSheetId="9">#REF!</definedName>
    <definedName name="_cau40" localSheetId="27">#REF!</definedName>
    <definedName name="_cau40" localSheetId="32">#REF!</definedName>
    <definedName name="_cau40">#REF!</definedName>
    <definedName name="_cau50" localSheetId="9">#REF!</definedName>
    <definedName name="_cau50" localSheetId="27">#REF!</definedName>
    <definedName name="_cau50" localSheetId="32">#REF!</definedName>
    <definedName name="_cau50">#REF!</definedName>
    <definedName name="_cep1" hidden="1">{"'Sheet1'!$L$16"}</definedName>
    <definedName name="_chk1" localSheetId="9">#REF!</definedName>
    <definedName name="_chk1" localSheetId="27">#REF!</definedName>
    <definedName name="_chk1" localSheetId="32">#REF!</definedName>
    <definedName name="_chk1">#REF!</definedName>
    <definedName name="_Coc1" localSheetId="9">#REF!</definedName>
    <definedName name="_Coc1" localSheetId="27">#REF!</definedName>
    <definedName name="_Coc1" localSheetId="32">#REF!</definedName>
    <definedName name="_Coc1">#REF!</definedName>
    <definedName name="_coc250" localSheetId="9">#REF!</definedName>
    <definedName name="_coc250" localSheetId="27">#REF!</definedName>
    <definedName name="_coc250" localSheetId="32">#REF!</definedName>
    <definedName name="_coc250">#REF!</definedName>
    <definedName name="_coc300" localSheetId="9">#REF!</definedName>
    <definedName name="_coc300" localSheetId="27">#REF!</definedName>
    <definedName name="_coc300" localSheetId="32">#REF!</definedName>
    <definedName name="_coc300">#REF!</definedName>
    <definedName name="_coc350" localSheetId="9">#REF!</definedName>
    <definedName name="_coc350" localSheetId="27">#REF!</definedName>
    <definedName name="_coc350" localSheetId="32">#REF!</definedName>
    <definedName name="_coc350">#REF!</definedName>
    <definedName name="_Coc39" hidden="1">{"'Sheet1'!$L$16"}</definedName>
    <definedName name="_CON1" localSheetId="9">#REF!</definedName>
    <definedName name="_CON1" localSheetId="27">#REF!</definedName>
    <definedName name="_CON1" localSheetId="32">#REF!</definedName>
    <definedName name="_CON1">#REF!</definedName>
    <definedName name="_CON2" localSheetId="9">#REF!</definedName>
    <definedName name="_CON2" localSheetId="27">#REF!</definedName>
    <definedName name="_CON2" localSheetId="32">#REF!</definedName>
    <definedName name="_CON2">#REF!</definedName>
    <definedName name="_Count">4</definedName>
    <definedName name="_cpd1" localSheetId="9">#REF!</definedName>
    <definedName name="_cpd1" localSheetId="27">#REF!</definedName>
    <definedName name="_cpd1" localSheetId="32">#REF!</definedName>
    <definedName name="_cpd1">#REF!</definedName>
    <definedName name="_cpd2" localSheetId="9">#REF!</definedName>
    <definedName name="_cpd2" localSheetId="27">#REF!</definedName>
    <definedName name="_cpd2" localSheetId="32">#REF!</definedName>
    <definedName name="_cpd2">#REF!</definedName>
    <definedName name="_CPhi_Bhiem" localSheetId="9">#REF!</definedName>
    <definedName name="_CPhi_Bhiem" localSheetId="27">#REF!</definedName>
    <definedName name="_CPhi_Bhiem" localSheetId="32">#REF!</definedName>
    <definedName name="_CPhi_Bhiem">#REF!</definedName>
    <definedName name="_CPhi_BQLDA" localSheetId="9">#REF!</definedName>
    <definedName name="_CPhi_BQLDA" localSheetId="27">#REF!</definedName>
    <definedName name="_CPhi_BQLDA" localSheetId="32">#REF!</definedName>
    <definedName name="_CPhi_BQLDA">#REF!</definedName>
    <definedName name="_CPhi_DBaoGT" localSheetId="9">#REF!</definedName>
    <definedName name="_CPhi_DBaoGT" localSheetId="27">#REF!</definedName>
    <definedName name="_CPhi_DBaoGT" localSheetId="32">#REF!</definedName>
    <definedName name="_CPhi_DBaoGT">#REF!</definedName>
    <definedName name="_CPhi_Kdinh" localSheetId="9">#REF!</definedName>
    <definedName name="_CPhi_Kdinh" localSheetId="27">#REF!</definedName>
    <definedName name="_CPhi_Kdinh" localSheetId="32">#REF!</definedName>
    <definedName name="_CPhi_Kdinh">#REF!</definedName>
    <definedName name="_CPhi_Nthu_KThanh" localSheetId="9">#REF!</definedName>
    <definedName name="_CPhi_Nthu_KThanh" localSheetId="27">#REF!</definedName>
    <definedName name="_CPhi_Nthu_KThanh" localSheetId="32">#REF!</definedName>
    <definedName name="_CPhi_Nthu_KThanh">#REF!</definedName>
    <definedName name="_CPhi_QToan" localSheetId="9">#REF!</definedName>
    <definedName name="_CPhi_QToan" localSheetId="27">#REF!</definedName>
    <definedName name="_CPhi_QToan" localSheetId="32">#REF!</definedName>
    <definedName name="_CPhi_QToan">#REF!</definedName>
    <definedName name="_CPhiTKe_13" localSheetId="9">#REF!</definedName>
    <definedName name="_CPhiTKe_13" localSheetId="27">#REF!</definedName>
    <definedName name="_CPhiTKe_13" localSheetId="32">#REF!</definedName>
    <definedName name="_CPhiTKe_13">#REF!</definedName>
    <definedName name="_ct456789" localSheetId="9">IF(#REF!="","",#REF!*#REF!)</definedName>
    <definedName name="_ct456789" localSheetId="27">IF(#REF!="","",#REF!*#REF!)</definedName>
    <definedName name="_ct456789" localSheetId="32">IF(#REF!="","",#REF!*#REF!)</definedName>
    <definedName name="_ct456789">IF(#REF!="","",#REF!*#REF!)</definedName>
    <definedName name="_d1500" hidden="1">{"'Sheet1'!$L$16"}</definedName>
    <definedName name="_d2" localSheetId="9">#REF!</definedName>
    <definedName name="_d2" localSheetId="27">#REF!</definedName>
    <definedName name="_d2" localSheetId="32">#REF!</definedName>
    <definedName name="_d2">#REF!</definedName>
    <definedName name="_dai1" localSheetId="9">#REF!</definedName>
    <definedName name="_dai1" localSheetId="27">#REF!</definedName>
    <definedName name="_dai1" localSheetId="32">#REF!</definedName>
    <definedName name="_dai1">#REF!</definedName>
    <definedName name="_dai2" localSheetId="9">#REF!</definedName>
    <definedName name="_dai2" localSheetId="27">#REF!</definedName>
    <definedName name="_dai2" localSheetId="32">#REF!</definedName>
    <definedName name="_dai2">#REF!</definedName>
    <definedName name="_dai3" localSheetId="9">#REF!</definedName>
    <definedName name="_dai3" localSheetId="27">#REF!</definedName>
    <definedName name="_dai3" localSheetId="32">#REF!</definedName>
    <definedName name="_dai3">#REF!</definedName>
    <definedName name="_dai4" localSheetId="9">#REF!</definedName>
    <definedName name="_dai4" localSheetId="27">#REF!</definedName>
    <definedName name="_dai4" localSheetId="32">#REF!</definedName>
    <definedName name="_dai4">#REF!</definedName>
    <definedName name="_dai5" localSheetId="9">#REF!</definedName>
    <definedName name="_dai5" localSheetId="27">#REF!</definedName>
    <definedName name="_dai5" localSheetId="32">#REF!</definedName>
    <definedName name="_dai5">#REF!</definedName>
    <definedName name="_dai6" localSheetId="9">#REF!</definedName>
    <definedName name="_dai6" localSheetId="27">#REF!</definedName>
    <definedName name="_dai6" localSheetId="32">#REF!</definedName>
    <definedName name="_dai6">#REF!</definedName>
    <definedName name="_dan1" localSheetId="9">#REF!</definedName>
    <definedName name="_dan1" localSheetId="27">#REF!</definedName>
    <definedName name="_dan1" localSheetId="32">#REF!</definedName>
    <definedName name="_dan1">#REF!</definedName>
    <definedName name="_dan2" localSheetId="9">#REF!</definedName>
    <definedName name="_dan2" localSheetId="27">#REF!</definedName>
    <definedName name="_dan2" localSheetId="32">#REF!</definedName>
    <definedName name="_dan2">#REF!</definedName>
    <definedName name="_dau2" localSheetId="9">#REF!</definedName>
    <definedName name="_dau2" localSheetId="27">#REF!</definedName>
    <definedName name="_dau2" localSheetId="32">#REF!</definedName>
    <definedName name="_dau2">#REF!</definedName>
    <definedName name="_DDC3" localSheetId="9">#REF!</definedName>
    <definedName name="_DDC3" localSheetId="27">#REF!</definedName>
    <definedName name="_DDC3" localSheetId="32">#REF!</definedName>
    <definedName name="_DDC3">#REF!</definedName>
    <definedName name="_ddd7" localSheetId="9">#REF!</definedName>
    <definedName name="_ddd7" localSheetId="27">#REF!</definedName>
    <definedName name="_ddd7" localSheetId="32">#REF!</definedName>
    <definedName name="_ddd7">#REF!</definedName>
    <definedName name="_DDK1" localSheetId="9">#REF!</definedName>
    <definedName name="_DDK1" localSheetId="27">#REF!</definedName>
    <definedName name="_DDK1" localSheetId="32">#REF!</definedName>
    <definedName name="_DDK1">#REF!</definedName>
    <definedName name="_ddn400" localSheetId="9">#REF!</definedName>
    <definedName name="_ddn400" localSheetId="27">#REF!</definedName>
    <definedName name="_ddn400" localSheetId="32">#REF!</definedName>
    <definedName name="_ddn400">#REF!</definedName>
    <definedName name="_ddn600" localSheetId="9">#REF!</definedName>
    <definedName name="_ddn600" localSheetId="27">#REF!</definedName>
    <definedName name="_ddn600" localSheetId="32">#REF!</definedName>
    <definedName name="_ddn600">#REF!</definedName>
    <definedName name="_deo1" localSheetId="9">#REF!</definedName>
    <definedName name="_deo1" localSheetId="27">#REF!</definedName>
    <definedName name="_deo1" localSheetId="32">#REF!</definedName>
    <definedName name="_deo1">#REF!</definedName>
    <definedName name="_deo10" localSheetId="9">#REF!</definedName>
    <definedName name="_deo10" localSheetId="27">#REF!</definedName>
    <definedName name="_deo10" localSheetId="32">#REF!</definedName>
    <definedName name="_deo10">#REF!</definedName>
    <definedName name="_deo2" localSheetId="9">#REF!</definedName>
    <definedName name="_deo2" localSheetId="27">#REF!</definedName>
    <definedName name="_deo2" localSheetId="32">#REF!</definedName>
    <definedName name="_deo2">#REF!</definedName>
    <definedName name="_deo3" localSheetId="9">#REF!</definedName>
    <definedName name="_deo3" localSheetId="27">#REF!</definedName>
    <definedName name="_deo3" localSheetId="32">#REF!</definedName>
    <definedName name="_deo3">#REF!</definedName>
    <definedName name="_deo4" localSheetId="9">#REF!</definedName>
    <definedName name="_deo4" localSheetId="27">#REF!</definedName>
    <definedName name="_deo4" localSheetId="32">#REF!</definedName>
    <definedName name="_deo4">#REF!</definedName>
    <definedName name="_deo5" localSheetId="9">#REF!</definedName>
    <definedName name="_deo5" localSheetId="27">#REF!</definedName>
    <definedName name="_deo5" localSheetId="32">#REF!</definedName>
    <definedName name="_deo5">#REF!</definedName>
    <definedName name="_deo6" localSheetId="9">#REF!</definedName>
    <definedName name="_deo6" localSheetId="27">#REF!</definedName>
    <definedName name="_deo6" localSheetId="32">#REF!</definedName>
    <definedName name="_deo6">#REF!</definedName>
    <definedName name="_deo7" localSheetId="9">#REF!</definedName>
    <definedName name="_deo7" localSheetId="27">#REF!</definedName>
    <definedName name="_deo7" localSheetId="32">#REF!</definedName>
    <definedName name="_deo7">#REF!</definedName>
    <definedName name="_deo8" localSheetId="9">#REF!</definedName>
    <definedName name="_deo8" localSheetId="27">#REF!</definedName>
    <definedName name="_deo8" localSheetId="32">#REF!</definedName>
    <definedName name="_deo8">#REF!</definedName>
    <definedName name="_deo9" localSheetId="9">#REF!</definedName>
    <definedName name="_deo9" localSheetId="27">#REF!</definedName>
    <definedName name="_deo9" localSheetId="32">#REF!</definedName>
    <definedName name="_deo9">#REF!</definedName>
    <definedName name="_dgk6" localSheetId="9">#REF!</definedName>
    <definedName name="_dgk6" localSheetId="27">#REF!</definedName>
    <definedName name="_dgk6" localSheetId="32">#REF!</definedName>
    <definedName name="_dgk6">#REF!</definedName>
    <definedName name="_dgk7" localSheetId="9">#REF!</definedName>
    <definedName name="_dgk7" localSheetId="27">#REF!</definedName>
    <definedName name="_dgk7" localSheetId="32">#REF!</definedName>
    <definedName name="_dgk7">#REF!</definedName>
    <definedName name="_dgk8" localSheetId="9">#REF!</definedName>
    <definedName name="_dgk8" localSheetId="27">#REF!</definedName>
    <definedName name="_dgk8" localSheetId="32">#REF!</definedName>
    <definedName name="_dgk8">#REF!</definedName>
    <definedName name="_Doi1" localSheetId="9">#REF!</definedName>
    <definedName name="_Doi1" localSheetId="27">#REF!</definedName>
    <definedName name="_Doi1" localSheetId="32">#REF!</definedName>
    <definedName name="_Doi1">#REF!</definedName>
    <definedName name="_Doi2" localSheetId="9">#REF!</definedName>
    <definedName name="_Doi2" localSheetId="27">#REF!</definedName>
    <definedName name="_Doi2" localSheetId="32">#REF!</definedName>
    <definedName name="_Doi2">#REF!</definedName>
    <definedName name="_e5665" localSheetId="9">#REF!</definedName>
    <definedName name="_e5665" localSheetId="27">#REF!</definedName>
    <definedName name="_e5665" localSheetId="32">#REF!</definedName>
    <definedName name="_e5665">#REF!</definedName>
    <definedName name="_e65" localSheetId="9">#REF!</definedName>
    <definedName name="_e65" localSheetId="27">#REF!</definedName>
    <definedName name="_e65" localSheetId="32">#REF!</definedName>
    <definedName name="_e65">#REF!</definedName>
    <definedName name="_E99999" localSheetId="9">#REF!</definedName>
    <definedName name="_E99999" localSheetId="27">#REF!</definedName>
    <definedName name="_E99999" localSheetId="32">#REF!</definedName>
    <definedName name="_E99999">#REF!</definedName>
    <definedName name="_em56" localSheetId="9">#REF!</definedName>
    <definedName name="_em56" localSheetId="27">#REF!</definedName>
    <definedName name="_em56" localSheetId="32">#REF!</definedName>
    <definedName name="_em56">#REF!</definedName>
    <definedName name="_EXC1" localSheetId="9">#REF!</definedName>
    <definedName name="_EXC1" localSheetId="27">#REF!</definedName>
    <definedName name="_EXC1" localSheetId="32">#REF!</definedName>
    <definedName name="_EXC1">#REF!</definedName>
    <definedName name="_EXC2" localSheetId="9">#REF!</definedName>
    <definedName name="_EXC2" localSheetId="27">#REF!</definedName>
    <definedName name="_EXC2" localSheetId="32">#REF!</definedName>
    <definedName name="_EXC2">#REF!</definedName>
    <definedName name="_f5" hidden="1">{"'Sheet1'!$L$16"}</definedName>
    <definedName name="_FIL2" localSheetId="9">#REF!</definedName>
    <definedName name="_FIL2" localSheetId="27">#REF!</definedName>
    <definedName name="_FIL2" localSheetId="32">#REF!</definedName>
    <definedName name="_FIL2">#REF!</definedName>
    <definedName name="_Fill" localSheetId="9" hidden="1">#REF!</definedName>
    <definedName name="_Fill" localSheetId="27" hidden="1">#REF!</definedName>
    <definedName name="_Fill" localSheetId="32" hidden="1">#REF!</definedName>
    <definedName name="_Fill" hidden="1">#REF!</definedName>
    <definedName name="_Fill_1">"#REF!"</definedName>
    <definedName name="_xlnm._FilterDatabase" localSheetId="9" hidden="1">#REF!</definedName>
    <definedName name="_xlnm._FilterDatabase" localSheetId="27" hidden="1">#REF!</definedName>
    <definedName name="_xlnm._FilterDatabase" localSheetId="32" hidden="1">#REF!</definedName>
    <definedName name="_xlnm._FilterDatabase" hidden="1">#REF!</definedName>
    <definedName name="_Goi8" hidden="1">{"'Sheet1'!$L$16"}</definedName>
    <definedName name="_gon4" localSheetId="9">#REF!</definedName>
    <definedName name="_gon4" localSheetId="27">#REF!</definedName>
    <definedName name="_gon4" localSheetId="32">#REF!</definedName>
    <definedName name="_gon4">#REF!</definedName>
    <definedName name="_h1" hidden="1">{"'Sheet1'!$L$16"}</definedName>
    <definedName name="_H500866" localSheetId="9">#REF!</definedName>
    <definedName name="_H500866" localSheetId="27">#REF!</definedName>
    <definedName name="_H500866" localSheetId="32">#REF!</definedName>
    <definedName name="_H500866">#REF!</definedName>
    <definedName name="_han23" localSheetId="9">#REF!</definedName>
    <definedName name="_han23" localSheetId="27">#REF!</definedName>
    <definedName name="_han23" localSheetId="32">#REF!</definedName>
    <definedName name="_han23">#REF!</definedName>
    <definedName name="_hom2" localSheetId="9">#REF!</definedName>
    <definedName name="_hom2" localSheetId="27">#REF!</definedName>
    <definedName name="_hom2" localSheetId="32">#REF!</definedName>
    <definedName name="_hom2">#REF!</definedName>
    <definedName name="_hsm2">1.1289</definedName>
    <definedName name="_hu1" hidden="1">{"'Sheet1'!$L$16"}</definedName>
    <definedName name="_hu2" hidden="1">{"'Sheet1'!$L$16"}</definedName>
    <definedName name="_hu5" hidden="1">{"'Sheet1'!$L$16"}</definedName>
    <definedName name="_hu6" hidden="1">{"'Sheet1'!$L$16"}</definedName>
    <definedName name="_isc1">0.035</definedName>
    <definedName name="_isc2">0.02</definedName>
    <definedName name="_isc3">0.054</definedName>
    <definedName name="_JK4" localSheetId="9">#REF!</definedName>
    <definedName name="_JK4" localSheetId="27">#REF!</definedName>
    <definedName name="_JK4" localSheetId="32">#REF!</definedName>
    <definedName name="_JK4">#REF!</definedName>
    <definedName name="_Key1" localSheetId="9" hidden="1">#REF!</definedName>
    <definedName name="_Key1" localSheetId="27" hidden="1">#REF!</definedName>
    <definedName name="_Key1" localSheetId="32" hidden="1">#REF!</definedName>
    <definedName name="_Key1" hidden="1">#REF!</definedName>
    <definedName name="_Key1_1">"#REF!"</definedName>
    <definedName name="_Key2" localSheetId="9" hidden="1">#REF!</definedName>
    <definedName name="_Key2" localSheetId="27" hidden="1">#REF!</definedName>
    <definedName name="_Key2" localSheetId="32" hidden="1">#REF!</definedName>
    <definedName name="_Key2" hidden="1">#REF!</definedName>
    <definedName name="_Key2_1">"#REF!"</definedName>
    <definedName name="_KH08" hidden="1">{#N/A,#N/A,FALSE,"Chi tiÆt"}</definedName>
    <definedName name="_khu7" localSheetId="9">#REF!</definedName>
    <definedName name="_khu7" localSheetId="27">#REF!</definedName>
    <definedName name="_khu7" localSheetId="32">#REF!</definedName>
    <definedName name="_khu7">#REF!</definedName>
    <definedName name="_kl1" localSheetId="9">#REF!</definedName>
    <definedName name="_kl1" localSheetId="27">#REF!</definedName>
    <definedName name="_kl1" localSheetId="32">#REF!</definedName>
    <definedName name="_kl1">#REF!</definedName>
    <definedName name="_KM188" localSheetId="9">#REF!</definedName>
    <definedName name="_KM188" localSheetId="27">#REF!</definedName>
    <definedName name="_KM188" localSheetId="32">#REF!</definedName>
    <definedName name="_KM188">#REF!</definedName>
    <definedName name="_km189" localSheetId="9">#REF!</definedName>
    <definedName name="_km189" localSheetId="27">#REF!</definedName>
    <definedName name="_km189" localSheetId="32">#REF!</definedName>
    <definedName name="_km189">#REF!</definedName>
    <definedName name="_km190" localSheetId="9">#REF!</definedName>
    <definedName name="_km190" localSheetId="27">#REF!</definedName>
    <definedName name="_km190" localSheetId="32">#REF!</definedName>
    <definedName name="_km190">#REF!</definedName>
    <definedName name="_km191" localSheetId="9">#REF!</definedName>
    <definedName name="_km191" localSheetId="27">#REF!</definedName>
    <definedName name="_km191" localSheetId="32">#REF!</definedName>
    <definedName name="_km191">#REF!</definedName>
    <definedName name="_km192" localSheetId="9">#REF!</definedName>
    <definedName name="_km192" localSheetId="27">#REF!</definedName>
    <definedName name="_km192" localSheetId="32">#REF!</definedName>
    <definedName name="_km192">#REF!</definedName>
    <definedName name="_km193" localSheetId="9">#REF!</definedName>
    <definedName name="_km193" localSheetId="27">#REF!</definedName>
    <definedName name="_km193" localSheetId="32">#REF!</definedName>
    <definedName name="_km193">#REF!</definedName>
    <definedName name="_km194" localSheetId="9">#REF!</definedName>
    <definedName name="_km194" localSheetId="27">#REF!</definedName>
    <definedName name="_km194" localSheetId="32">#REF!</definedName>
    <definedName name="_km194">#REF!</definedName>
    <definedName name="_km195" localSheetId="9">#REF!</definedName>
    <definedName name="_km195" localSheetId="27">#REF!</definedName>
    <definedName name="_km195" localSheetId="32">#REF!</definedName>
    <definedName name="_km195">#REF!</definedName>
    <definedName name="_km196" localSheetId="9">#REF!</definedName>
    <definedName name="_km196" localSheetId="27">#REF!</definedName>
    <definedName name="_km196" localSheetId="32">#REF!</definedName>
    <definedName name="_km196">#REF!</definedName>
    <definedName name="_km197" localSheetId="9">#REF!</definedName>
    <definedName name="_km197" localSheetId="27">#REF!</definedName>
    <definedName name="_km197" localSheetId="32">#REF!</definedName>
    <definedName name="_km197">#REF!</definedName>
    <definedName name="_km198" localSheetId="9">#REF!</definedName>
    <definedName name="_km198" localSheetId="27">#REF!</definedName>
    <definedName name="_km198" localSheetId="32">#REF!</definedName>
    <definedName name="_km198">#REF!</definedName>
    <definedName name="_Km36" localSheetId="9">#REF!</definedName>
    <definedName name="_Km36" localSheetId="27">#REF!</definedName>
    <definedName name="_Km36" localSheetId="32">#REF!</definedName>
    <definedName name="_Km36">#REF!</definedName>
    <definedName name="_Knc36" localSheetId="9">#REF!</definedName>
    <definedName name="_Knc36" localSheetId="27">#REF!</definedName>
    <definedName name="_Knc36" localSheetId="32">#REF!</definedName>
    <definedName name="_Knc36">#REF!</definedName>
    <definedName name="_Knc57" localSheetId="9">#REF!</definedName>
    <definedName name="_Knc57" localSheetId="27">#REF!</definedName>
    <definedName name="_Knc57" localSheetId="32">#REF!</definedName>
    <definedName name="_Knc57">#REF!</definedName>
    <definedName name="_Kvl36" localSheetId="9">#REF!</definedName>
    <definedName name="_Kvl36" localSheetId="27">#REF!</definedName>
    <definedName name="_Kvl36" localSheetId="32">#REF!</definedName>
    <definedName name="_Kvl36">#REF!</definedName>
    <definedName name="_L1" localSheetId="9">#REF!</definedName>
    <definedName name="_L1" localSheetId="27">#REF!</definedName>
    <definedName name="_L1" localSheetId="32">#REF!</definedName>
    <definedName name="_L1">#REF!</definedName>
    <definedName name="_L2" localSheetId="9">#REF!</definedName>
    <definedName name="_L2" localSheetId="27">#REF!</definedName>
    <definedName name="_L2" localSheetId="32">#REF!</definedName>
    <definedName name="_L2">#REF!</definedName>
    <definedName name="_Lan1" hidden="1">{"'Sheet1'!$L$16"}</definedName>
    <definedName name="_LAN3" hidden="1">{"'Sheet1'!$L$16"}</definedName>
    <definedName name="_lap1" localSheetId="9">#REF!</definedName>
    <definedName name="_lap1" localSheetId="27">#REF!</definedName>
    <definedName name="_lap1" localSheetId="32">#REF!</definedName>
    <definedName name="_lap1">#REF!</definedName>
    <definedName name="_lap2" localSheetId="9">#REF!</definedName>
    <definedName name="_lap2" localSheetId="27">#REF!</definedName>
    <definedName name="_lap2" localSheetId="32">#REF!</definedName>
    <definedName name="_lap2">#REF!</definedName>
    <definedName name="_ldv1" localSheetId="9">#REF!</definedName>
    <definedName name="_ldv1" localSheetId="27">#REF!</definedName>
    <definedName name="_ldv1" localSheetId="32">#REF!</definedName>
    <definedName name="_ldv1">#REF!</definedName>
    <definedName name="_Ldv10" localSheetId="9">#REF!</definedName>
    <definedName name="_Ldv10" localSheetId="27">#REF!</definedName>
    <definedName name="_Ldv10" localSheetId="32">#REF!</definedName>
    <definedName name="_Ldv10">#REF!</definedName>
    <definedName name="_Ldv11" localSheetId="9">#REF!</definedName>
    <definedName name="_Ldv11" localSheetId="27">#REF!</definedName>
    <definedName name="_Ldv11" localSheetId="32">#REF!</definedName>
    <definedName name="_Ldv11">#REF!</definedName>
    <definedName name="_Ldv12" localSheetId="9">#REF!</definedName>
    <definedName name="_Ldv12" localSheetId="27">#REF!</definedName>
    <definedName name="_Ldv12" localSheetId="32">#REF!</definedName>
    <definedName name="_Ldv12">#REF!</definedName>
    <definedName name="_Ldv13" localSheetId="9">#REF!</definedName>
    <definedName name="_Ldv13" localSheetId="27">#REF!</definedName>
    <definedName name="_Ldv13" localSheetId="32">#REF!</definedName>
    <definedName name="_Ldv13">#REF!</definedName>
    <definedName name="_Ldv14" localSheetId="9">#REF!</definedName>
    <definedName name="_Ldv14" localSheetId="27">#REF!</definedName>
    <definedName name="_Ldv14" localSheetId="32">#REF!</definedName>
    <definedName name="_Ldv14">#REF!</definedName>
    <definedName name="_Ldv15" localSheetId="9">#REF!</definedName>
    <definedName name="_Ldv15" localSheetId="27">#REF!</definedName>
    <definedName name="_Ldv15" localSheetId="32">#REF!</definedName>
    <definedName name="_Ldv15">#REF!</definedName>
    <definedName name="_Ldv16" localSheetId="9">#REF!</definedName>
    <definedName name="_Ldv16" localSheetId="27">#REF!</definedName>
    <definedName name="_Ldv16" localSheetId="32">#REF!</definedName>
    <definedName name="_Ldv16">#REF!</definedName>
    <definedName name="_ldv2" localSheetId="9">#REF!</definedName>
    <definedName name="_ldv2" localSheetId="27">#REF!</definedName>
    <definedName name="_ldv2" localSheetId="32">#REF!</definedName>
    <definedName name="_ldv2">#REF!</definedName>
    <definedName name="_ldv3" localSheetId="9">#REF!</definedName>
    <definedName name="_ldv3" localSheetId="27">#REF!</definedName>
    <definedName name="_ldv3" localSheetId="32">#REF!</definedName>
    <definedName name="_ldv3">#REF!</definedName>
    <definedName name="_Ldv4" localSheetId="9">#REF!</definedName>
    <definedName name="_Ldv4" localSheetId="27">#REF!</definedName>
    <definedName name="_Ldv4" localSheetId="32">#REF!</definedName>
    <definedName name="_Ldv4">#REF!</definedName>
    <definedName name="_Ldv5" localSheetId="9">#REF!</definedName>
    <definedName name="_Ldv5" localSheetId="27">#REF!</definedName>
    <definedName name="_Ldv5" localSheetId="32">#REF!</definedName>
    <definedName name="_Ldv5">#REF!</definedName>
    <definedName name="_Ldv6" localSheetId="9">#REF!</definedName>
    <definedName name="_Ldv6" localSheetId="27">#REF!</definedName>
    <definedName name="_Ldv6" localSheetId="32">#REF!</definedName>
    <definedName name="_Ldv6">#REF!</definedName>
    <definedName name="_Ldv7" localSheetId="9">#REF!</definedName>
    <definedName name="_Ldv7" localSheetId="27">#REF!</definedName>
    <definedName name="_Ldv7" localSheetId="32">#REF!</definedName>
    <definedName name="_Ldv7">#REF!</definedName>
    <definedName name="_Ldv8" localSheetId="9">#REF!</definedName>
    <definedName name="_Ldv8" localSheetId="27">#REF!</definedName>
    <definedName name="_Ldv8" localSheetId="32">#REF!</definedName>
    <definedName name="_Ldv8">#REF!</definedName>
    <definedName name="_Ldv9" localSheetId="9">#REF!</definedName>
    <definedName name="_Ldv9" localSheetId="27">#REF!</definedName>
    <definedName name="_Ldv9" localSheetId="32">#REF!</definedName>
    <definedName name="_Ldv9">#REF!</definedName>
    <definedName name="_lk2" hidden="1">{"'Sheet1'!$L$16"}</definedName>
    <definedName name="_Lvc1" localSheetId="9">#REF!</definedName>
    <definedName name="_Lvc1" localSheetId="27">#REF!</definedName>
    <definedName name="_Lvc1" localSheetId="32">#REF!</definedName>
    <definedName name="_Lvc1">#REF!</definedName>
    <definedName name="_LX100" localSheetId="9">#REF!</definedName>
    <definedName name="_LX100" localSheetId="27">#REF!</definedName>
    <definedName name="_LX100" localSheetId="32">#REF!</definedName>
    <definedName name="_LX100">#REF!</definedName>
    <definedName name="_m1233" hidden="1">{"'Sheet1'!$L$16"}</definedName>
    <definedName name="_M2" hidden="1">{"'Sheet1'!$L$16"}</definedName>
    <definedName name="_M36" hidden="1">{"'Sheet1'!$L$16"}</definedName>
    <definedName name="_MAC12" localSheetId="9">#REF!</definedName>
    <definedName name="_MAC12" localSheetId="27">#REF!</definedName>
    <definedName name="_MAC12" localSheetId="32">#REF!</definedName>
    <definedName name="_MAC12">#REF!</definedName>
    <definedName name="_MAC46" localSheetId="9">#REF!</definedName>
    <definedName name="_MAC46" localSheetId="27">#REF!</definedName>
    <definedName name="_MAC46" localSheetId="32">#REF!</definedName>
    <definedName name="_MAC46">#REF!</definedName>
    <definedName name="_mix6" localSheetId="9">#REF!</definedName>
    <definedName name="_mix6" localSheetId="27">#REF!</definedName>
    <definedName name="_mix6" localSheetId="32">#REF!</definedName>
    <definedName name="_mix6">#REF!</definedName>
    <definedName name="_mtc3" localSheetId="9">#REF!</definedName>
    <definedName name="_mtc3" localSheetId="27">#REF!</definedName>
    <definedName name="_mtc3" localSheetId="32">#REF!</definedName>
    <definedName name="_mtc3">#REF!</definedName>
    <definedName name="_nam1" hidden="1">{"'Sheet1'!$L$16"}</definedName>
    <definedName name="_nam2" hidden="1">{#N/A,#N/A,FALSE,"Chi tiÆt"}</definedName>
    <definedName name="_nam3" hidden="1">{"'Sheet1'!$L$16"}</definedName>
    <definedName name="_NC1" localSheetId="9">#REF!</definedName>
    <definedName name="_NC1" localSheetId="27">#REF!</definedName>
    <definedName name="_NC1" localSheetId="32">#REF!</definedName>
    <definedName name="_NC1">#REF!</definedName>
    <definedName name="_NC100" localSheetId="9">#REF!</definedName>
    <definedName name="_NC100" localSheetId="27">#REF!</definedName>
    <definedName name="_NC100" localSheetId="32">#REF!</definedName>
    <definedName name="_NC100">#REF!</definedName>
    <definedName name="_nc150" localSheetId="9">#REF!</definedName>
    <definedName name="_nc150" localSheetId="27">#REF!</definedName>
    <definedName name="_nc150" localSheetId="32">#REF!</definedName>
    <definedName name="_nc150">#REF!</definedName>
    <definedName name="_nc151" localSheetId="9">#REF!</definedName>
    <definedName name="_nc151" localSheetId="27">#REF!</definedName>
    <definedName name="_nc151" localSheetId="32">#REF!</definedName>
    <definedName name="_nc151">#REF!</definedName>
    <definedName name="_NC2" localSheetId="9">#REF!</definedName>
    <definedName name="_NC2" localSheetId="27">#REF!</definedName>
    <definedName name="_NC2" localSheetId="32">#REF!</definedName>
    <definedName name="_NC2">#REF!</definedName>
    <definedName name="_nc50" localSheetId="9">#REF!</definedName>
    <definedName name="_nc50" localSheetId="27">#REF!</definedName>
    <definedName name="_nc50" localSheetId="32">#REF!</definedName>
    <definedName name="_nc50">#REF!</definedName>
    <definedName name="_nc6" localSheetId="9">#REF!</definedName>
    <definedName name="_nc6" localSheetId="27">#REF!</definedName>
    <definedName name="_nc6" localSheetId="32">#REF!</definedName>
    <definedName name="_nc6">#REF!</definedName>
    <definedName name="_nc7" localSheetId="9">#REF!</definedName>
    <definedName name="_nc7" localSheetId="27">#REF!</definedName>
    <definedName name="_nc7" localSheetId="32">#REF!</definedName>
    <definedName name="_nc7">#REF!</definedName>
    <definedName name="_ncc2" localSheetId="9">#REF!</definedName>
    <definedName name="_ncc2" localSheetId="27">#REF!</definedName>
    <definedName name="_ncc2" localSheetId="32">#REF!</definedName>
    <definedName name="_ncc2">#REF!</definedName>
    <definedName name="_ncc5" localSheetId="9">#REF!</definedName>
    <definedName name="_ncc5" localSheetId="27">#REF!</definedName>
    <definedName name="_ncc5" localSheetId="32">#REF!</definedName>
    <definedName name="_ncc5">#REF!</definedName>
    <definedName name="_ncc6" localSheetId="9">#REF!</definedName>
    <definedName name="_ncc6" localSheetId="27">#REF!</definedName>
    <definedName name="_ncc6" localSheetId="32">#REF!</definedName>
    <definedName name="_ncc6">#REF!</definedName>
    <definedName name="_ncc7" localSheetId="9">#REF!</definedName>
    <definedName name="_ncc7" localSheetId="27">#REF!</definedName>
    <definedName name="_ncc7" localSheetId="32">#REF!</definedName>
    <definedName name="_ncc7">#REF!</definedName>
    <definedName name="_NCL100" localSheetId="9">#REF!</definedName>
    <definedName name="_NCL100" localSheetId="27">#REF!</definedName>
    <definedName name="_NCL100" localSheetId="32">#REF!</definedName>
    <definedName name="_NCL100">#REF!</definedName>
    <definedName name="_NCL200" localSheetId="9">#REF!</definedName>
    <definedName name="_NCL200" localSheetId="27">#REF!</definedName>
    <definedName name="_NCL200" localSheetId="32">#REF!</definedName>
    <definedName name="_NCL200">#REF!</definedName>
    <definedName name="_NCL250" localSheetId="9">#REF!</definedName>
    <definedName name="_NCL250" localSheetId="27">#REF!</definedName>
    <definedName name="_NCL250" localSheetId="32">#REF!</definedName>
    <definedName name="_NCL250">#REF!</definedName>
    <definedName name="_ncm200" localSheetId="9">#REF!</definedName>
    <definedName name="_ncm200" localSheetId="27">#REF!</definedName>
    <definedName name="_ncm200" localSheetId="32">#REF!</definedName>
    <definedName name="_ncm200">#REF!</definedName>
    <definedName name="_NCO150" localSheetId="9">#REF!</definedName>
    <definedName name="_NCO150" localSheetId="27">#REF!</definedName>
    <definedName name="_NCO150" localSheetId="32">#REF!</definedName>
    <definedName name="_NCO150">#REF!</definedName>
    <definedName name="_NCO200" localSheetId="9">#REF!</definedName>
    <definedName name="_NCO200" localSheetId="27">#REF!</definedName>
    <definedName name="_NCO200" localSheetId="32">#REF!</definedName>
    <definedName name="_NCO200">#REF!</definedName>
    <definedName name="_NCO50" localSheetId="9">#REF!</definedName>
    <definedName name="_NCO50" localSheetId="27">#REF!</definedName>
    <definedName name="_NCO50" localSheetId="32">#REF!</definedName>
    <definedName name="_NCO50">#REF!</definedName>
    <definedName name="_NET2" localSheetId="9">#REF!</definedName>
    <definedName name="_NET2" localSheetId="27">#REF!</definedName>
    <definedName name="_NET2" localSheetId="32">#REF!</definedName>
    <definedName name="_NET2">#REF!</definedName>
    <definedName name="_nh2" hidden="1">{#N/A,#N/A,FALSE,"Chi tiÆt"}</definedName>
    <definedName name="_nin190" localSheetId="9">#REF!</definedName>
    <definedName name="_nin190" localSheetId="27">#REF!</definedName>
    <definedName name="_nin190" localSheetId="32">#REF!</definedName>
    <definedName name="_nin190">#REF!</definedName>
    <definedName name="_NLF01" localSheetId="9">#REF!</definedName>
    <definedName name="_NLF01" localSheetId="27">#REF!</definedName>
    <definedName name="_NLF01" localSheetId="32">#REF!</definedName>
    <definedName name="_NLF01">#REF!</definedName>
    <definedName name="_NLF07" localSheetId="9">#REF!</definedName>
    <definedName name="_NLF07" localSheetId="27">#REF!</definedName>
    <definedName name="_NLF07" localSheetId="32">#REF!</definedName>
    <definedName name="_NLF07">#REF!</definedName>
    <definedName name="_NLF12" localSheetId="9">#REF!</definedName>
    <definedName name="_NLF12" localSheetId="27">#REF!</definedName>
    <definedName name="_NLF12" localSheetId="32">#REF!</definedName>
    <definedName name="_NLF12">#REF!</definedName>
    <definedName name="_NLF60" localSheetId="9">#REF!</definedName>
    <definedName name="_NLF60" localSheetId="27">#REF!</definedName>
    <definedName name="_NLF60" localSheetId="32">#REF!</definedName>
    <definedName name="_NLF60">#REF!</definedName>
    <definedName name="_no1" localSheetId="9">#REF!</definedName>
    <definedName name="_no1" localSheetId="27">#REF!</definedName>
    <definedName name="_no1" localSheetId="32">#REF!</definedName>
    <definedName name="_no1">#REF!</definedName>
    <definedName name="_NSO2" hidden="1">{"'Sheet1'!$L$16"}</definedName>
    <definedName name="_Order1" hidden="1">255</definedName>
    <definedName name="_Order2" hidden="1">255</definedName>
    <definedName name="_oto12" localSheetId="9">#REF!</definedName>
    <definedName name="_oto12" localSheetId="27">#REF!</definedName>
    <definedName name="_oto12" localSheetId="32">#REF!</definedName>
    <definedName name="_oto12">#REF!</definedName>
    <definedName name="_PA3" hidden="1">{"'Sheet1'!$L$16"}</definedName>
    <definedName name="_phi10" localSheetId="9">#REF!</definedName>
    <definedName name="_phi10" localSheetId="27">#REF!</definedName>
    <definedName name="_phi10" localSheetId="32">#REF!</definedName>
    <definedName name="_phi10">#REF!</definedName>
    <definedName name="_phi12" localSheetId="9">#REF!</definedName>
    <definedName name="_phi12" localSheetId="27">#REF!</definedName>
    <definedName name="_phi12" localSheetId="32">#REF!</definedName>
    <definedName name="_phi12">#REF!</definedName>
    <definedName name="_phi14" localSheetId="9">#REF!</definedName>
    <definedName name="_phi14" localSheetId="27">#REF!</definedName>
    <definedName name="_phi14" localSheetId="32">#REF!</definedName>
    <definedName name="_phi14">#REF!</definedName>
    <definedName name="_phi16" localSheetId="9">#REF!</definedName>
    <definedName name="_phi16" localSheetId="27">#REF!</definedName>
    <definedName name="_phi16" localSheetId="32">#REF!</definedName>
    <definedName name="_phi16">#REF!</definedName>
    <definedName name="_phi18" localSheetId="9">#REF!</definedName>
    <definedName name="_phi18" localSheetId="27">#REF!</definedName>
    <definedName name="_phi18" localSheetId="32">#REF!</definedName>
    <definedName name="_phi18">#REF!</definedName>
    <definedName name="_phi20" localSheetId="9">#REF!</definedName>
    <definedName name="_phi20" localSheetId="27">#REF!</definedName>
    <definedName name="_phi20" localSheetId="32">#REF!</definedName>
    <definedName name="_phi20">#REF!</definedName>
    <definedName name="_phi22" localSheetId="9">#REF!</definedName>
    <definedName name="_phi22" localSheetId="27">#REF!</definedName>
    <definedName name="_phi22" localSheetId="32">#REF!</definedName>
    <definedName name="_phi22">#REF!</definedName>
    <definedName name="_phi25" localSheetId="9">#REF!</definedName>
    <definedName name="_phi25" localSheetId="27">#REF!</definedName>
    <definedName name="_phi25" localSheetId="32">#REF!</definedName>
    <definedName name="_phi25">#REF!</definedName>
    <definedName name="_phi28" localSheetId="9">#REF!</definedName>
    <definedName name="_phi28" localSheetId="27">#REF!</definedName>
    <definedName name="_phi28" localSheetId="32">#REF!</definedName>
    <definedName name="_phi28">#REF!</definedName>
    <definedName name="_phi6" localSheetId="9">#REF!</definedName>
    <definedName name="_phi6" localSheetId="27">#REF!</definedName>
    <definedName name="_phi6" localSheetId="32">#REF!</definedName>
    <definedName name="_phi6">#REF!</definedName>
    <definedName name="_phi8" localSheetId="9">#REF!</definedName>
    <definedName name="_phi8" localSheetId="27">#REF!</definedName>
    <definedName name="_phi8" localSheetId="32">#REF!</definedName>
    <definedName name="_phi8">#REF!</definedName>
    <definedName name="_phu3" hidden="1">{"'Sheet1'!$L$16"}</definedName>
    <definedName name="_Pl2" hidden="1">{"'Sheet1'!$L$16"}</definedName>
    <definedName name="_PL3" localSheetId="9" hidden="1">#REF!</definedName>
    <definedName name="_PL3" localSheetId="27" hidden="1">#REF!</definedName>
    <definedName name="_PL3" localSheetId="32" hidden="1">#REF!</definedName>
    <definedName name="_PL3" hidden="1">#REF!</definedName>
    <definedName name="_qa7" localSheetId="9">#REF!</definedName>
    <definedName name="_qa7" localSheetId="27">#REF!</definedName>
    <definedName name="_qa7" localSheetId="32">#REF!</definedName>
    <definedName name="_qa7">#REF!</definedName>
    <definedName name="_R" localSheetId="9">#REF!</definedName>
    <definedName name="_R" localSheetId="27">#REF!</definedName>
    <definedName name="_R" localSheetId="32">#REF!</definedName>
    <definedName name="_R">#REF!</definedName>
    <definedName name="_RHH1" localSheetId="9">#REF!</definedName>
    <definedName name="_RHH1" localSheetId="27">#REF!</definedName>
    <definedName name="_RHH1" localSheetId="32">#REF!</definedName>
    <definedName name="_RHH1">#REF!</definedName>
    <definedName name="_RHH10" localSheetId="9">#REF!</definedName>
    <definedName name="_RHH10" localSheetId="27">#REF!</definedName>
    <definedName name="_RHH10" localSheetId="32">#REF!</definedName>
    <definedName name="_RHH10">#REF!</definedName>
    <definedName name="_RHP1" localSheetId="9">#REF!</definedName>
    <definedName name="_RHP1" localSheetId="27">#REF!</definedName>
    <definedName name="_RHP1" localSheetId="32">#REF!</definedName>
    <definedName name="_RHP1">#REF!</definedName>
    <definedName name="_RHP10" localSheetId="9">#REF!</definedName>
    <definedName name="_RHP10" localSheetId="27">#REF!</definedName>
    <definedName name="_RHP10" localSheetId="32">#REF!</definedName>
    <definedName name="_RHP10">#REF!</definedName>
    <definedName name="_RI1" localSheetId="9">#REF!</definedName>
    <definedName name="_RI1" localSheetId="27">#REF!</definedName>
    <definedName name="_RI1" localSheetId="32">#REF!</definedName>
    <definedName name="_RI1">#REF!</definedName>
    <definedName name="_RI10" localSheetId="9">#REF!</definedName>
    <definedName name="_RI10" localSheetId="27">#REF!</definedName>
    <definedName name="_RI10" localSheetId="32">#REF!</definedName>
    <definedName name="_RI10">#REF!</definedName>
    <definedName name="_RII1" localSheetId="9">#REF!</definedName>
    <definedName name="_RII1" localSheetId="27">#REF!</definedName>
    <definedName name="_RII1" localSheetId="32">#REF!</definedName>
    <definedName name="_RII1">#REF!</definedName>
    <definedName name="_RII10" localSheetId="9">#REF!</definedName>
    <definedName name="_RII10" localSheetId="27">#REF!</definedName>
    <definedName name="_RII10" localSheetId="32">#REF!</definedName>
    <definedName name="_RII10">#REF!</definedName>
    <definedName name="_RIP1" localSheetId="9">#REF!</definedName>
    <definedName name="_RIP1" localSheetId="27">#REF!</definedName>
    <definedName name="_RIP1" localSheetId="32">#REF!</definedName>
    <definedName name="_RIP1">#REF!</definedName>
    <definedName name="_RIP10" localSheetId="9">#REF!</definedName>
    <definedName name="_RIP10" localSheetId="27">#REF!</definedName>
    <definedName name="_RIP10" localSheetId="32">#REF!</definedName>
    <definedName name="_RIP10">#REF!</definedName>
    <definedName name="_rp95" localSheetId="9">#REF!</definedName>
    <definedName name="_rp95" localSheetId="27">#REF!</definedName>
    <definedName name="_rp95" localSheetId="32">#REF!</definedName>
    <definedName name="_rp95">#REF!</definedName>
    <definedName name="_san108" localSheetId="9">#REF!</definedName>
    <definedName name="_san108" localSheetId="27">#REF!</definedName>
    <definedName name="_san108" localSheetId="32">#REF!</definedName>
    <definedName name="_san108">#REF!</definedName>
    <definedName name="_Sat27" localSheetId="9">#REF!</definedName>
    <definedName name="_Sat27" localSheetId="27">#REF!</definedName>
    <definedName name="_Sat27" localSheetId="32">#REF!</definedName>
    <definedName name="_Sat27">#REF!</definedName>
    <definedName name="_Sat6" localSheetId="9">#REF!</definedName>
    <definedName name="_Sat6" localSheetId="27">#REF!</definedName>
    <definedName name="_Sat6" localSheetId="32">#REF!</definedName>
    <definedName name="_Sat6">#REF!</definedName>
    <definedName name="_sc1" localSheetId="9">#REF!</definedName>
    <definedName name="_sc1" localSheetId="27">#REF!</definedName>
    <definedName name="_sc1" localSheetId="32">#REF!</definedName>
    <definedName name="_sc1">#REF!</definedName>
    <definedName name="_SC2" localSheetId="9">#REF!</definedName>
    <definedName name="_SC2" localSheetId="27">#REF!</definedName>
    <definedName name="_SC2" localSheetId="32">#REF!</definedName>
    <definedName name="_SC2">#REF!</definedName>
    <definedName name="_sc3" localSheetId="9">#REF!</definedName>
    <definedName name="_sc3" localSheetId="27">#REF!</definedName>
    <definedName name="_sc3" localSheetId="32">#REF!</definedName>
    <definedName name="_sc3">#REF!</definedName>
    <definedName name="_shr2" localSheetId="9">#REF!</definedName>
    <definedName name="_shr2" localSheetId="27">#REF!</definedName>
    <definedName name="_shr2" localSheetId="32">#REF!</definedName>
    <definedName name="_shr2">#REF!</definedName>
    <definedName name="_sl2" localSheetId="9">#REF!</definedName>
    <definedName name="_sl2" localSheetId="27">#REF!</definedName>
    <definedName name="_sl2" localSheetId="32">#REF!</definedName>
    <definedName name="_sl2">#REF!</definedName>
    <definedName name="_slg1" localSheetId="9">#REF!</definedName>
    <definedName name="_slg1" localSheetId="27">#REF!</definedName>
    <definedName name="_slg1" localSheetId="32">#REF!</definedName>
    <definedName name="_slg1">#REF!</definedName>
    <definedName name="_slg2" localSheetId="9">#REF!</definedName>
    <definedName name="_slg2" localSheetId="27">#REF!</definedName>
    <definedName name="_slg2" localSheetId="32">#REF!</definedName>
    <definedName name="_slg2">#REF!</definedName>
    <definedName name="_slg3" localSheetId="9">#REF!</definedName>
    <definedName name="_slg3" localSheetId="27">#REF!</definedName>
    <definedName name="_slg3" localSheetId="32">#REF!</definedName>
    <definedName name="_slg3">#REF!</definedName>
    <definedName name="_slg4" localSheetId="9">#REF!</definedName>
    <definedName name="_slg4" localSheetId="27">#REF!</definedName>
    <definedName name="_slg4" localSheetId="32">#REF!</definedName>
    <definedName name="_slg4">#REF!</definedName>
    <definedName name="_slg5" localSheetId="9">#REF!</definedName>
    <definedName name="_slg5" localSheetId="27">#REF!</definedName>
    <definedName name="_slg5" localSheetId="32">#REF!</definedName>
    <definedName name="_slg5">#REF!</definedName>
    <definedName name="_slg6" localSheetId="9">#REF!</definedName>
    <definedName name="_slg6" localSheetId="27">#REF!</definedName>
    <definedName name="_slg6" localSheetId="32">#REF!</definedName>
    <definedName name="_slg6">#REF!</definedName>
    <definedName name="_SN3" localSheetId="9">#REF!</definedName>
    <definedName name="_SN3" localSheetId="27">#REF!</definedName>
    <definedName name="_SN3" localSheetId="32">#REF!</definedName>
    <definedName name="_SN3">#REF!</definedName>
    <definedName name="_SOC10">0.3456</definedName>
    <definedName name="_SOC8">0.2827</definedName>
    <definedName name="_Sort" localSheetId="9" hidden="1">#REF!</definedName>
    <definedName name="_Sort" localSheetId="27" hidden="1">#REF!</definedName>
    <definedName name="_Sort" localSheetId="32" hidden="1">#REF!</definedName>
    <definedName name="_Sort" hidden="1">#REF!</definedName>
    <definedName name="_Sort_1">"#REF!"</definedName>
    <definedName name="_Sta1">531.877</definedName>
    <definedName name="_Sta2">561.952</definedName>
    <definedName name="_Sta3">712.202</definedName>
    <definedName name="_Sta4">762.202</definedName>
    <definedName name="_STD0898" localSheetId="9">#REF!</definedName>
    <definedName name="_STD0898" localSheetId="27">#REF!</definedName>
    <definedName name="_STD0898" localSheetId="32">#REF!</definedName>
    <definedName name="_STD0898">#REF!</definedName>
    <definedName name="_sua20" localSheetId="9">#REF!</definedName>
    <definedName name="_sua20" localSheetId="27">#REF!</definedName>
    <definedName name="_sua20" localSheetId="32">#REF!</definedName>
    <definedName name="_sua20">#REF!</definedName>
    <definedName name="_sua30" localSheetId="9">#REF!</definedName>
    <definedName name="_sua30" localSheetId="27">#REF!</definedName>
    <definedName name="_sua30" localSheetId="32">#REF!</definedName>
    <definedName name="_sua30">#REF!</definedName>
    <definedName name="_T12" hidden="1">{"'Sheet1'!$L$16"}</definedName>
    <definedName name="_TB1" localSheetId="9">#REF!</definedName>
    <definedName name="_TB1" localSheetId="27">#REF!</definedName>
    <definedName name="_TB1" localSheetId="32">#REF!</definedName>
    <definedName name="_TB1">#REF!</definedName>
    <definedName name="_tg427" localSheetId="9">#REF!</definedName>
    <definedName name="_tg427" localSheetId="27">#REF!</definedName>
    <definedName name="_tg427" localSheetId="32">#REF!</definedName>
    <definedName name="_tg427">#REF!</definedName>
    <definedName name="_TH1" localSheetId="9">#REF!</definedName>
    <definedName name="_TH1" localSheetId="27">#REF!</definedName>
    <definedName name="_TH1" localSheetId="32">#REF!</definedName>
    <definedName name="_TH1">#REF!</definedName>
    <definedName name="_TH2" localSheetId="9">#REF!</definedName>
    <definedName name="_TH2" localSheetId="27">#REF!</definedName>
    <definedName name="_TH2" localSheetId="32">#REF!</definedName>
    <definedName name="_TH2">#REF!</definedName>
    <definedName name="_TH20" localSheetId="9">#REF!</definedName>
    <definedName name="_TH20" localSheetId="27">#REF!</definedName>
    <definedName name="_TH20" localSheetId="32">#REF!</definedName>
    <definedName name="_TH20">#REF!</definedName>
    <definedName name="_TH3" localSheetId="9">#REF!</definedName>
    <definedName name="_TH3" localSheetId="27">#REF!</definedName>
    <definedName name="_TH3" localSheetId="32">#REF!</definedName>
    <definedName name="_TH3">#REF!</definedName>
    <definedName name="_THt7">{"Book1","Bang chia luong.xls"}</definedName>
    <definedName name="_TL1" localSheetId="9">#REF!</definedName>
    <definedName name="_TL1" localSheetId="27">#REF!</definedName>
    <definedName name="_TL1" localSheetId="32">#REF!</definedName>
    <definedName name="_TL1">#REF!</definedName>
    <definedName name="_TL2" localSheetId="9">#REF!</definedName>
    <definedName name="_TL2" localSheetId="27">#REF!</definedName>
    <definedName name="_TL2" localSheetId="32">#REF!</definedName>
    <definedName name="_TL2">#REF!</definedName>
    <definedName name="_TL3" localSheetId="9">#REF!</definedName>
    <definedName name="_TL3" localSheetId="27">#REF!</definedName>
    <definedName name="_TL3" localSheetId="32">#REF!</definedName>
    <definedName name="_TL3">#REF!</definedName>
    <definedName name="_TLA120" localSheetId="9">#REF!</definedName>
    <definedName name="_TLA120" localSheetId="27">#REF!</definedName>
    <definedName name="_TLA120" localSheetId="32">#REF!</definedName>
    <definedName name="_TLA120">#REF!</definedName>
    <definedName name="_TLA35" localSheetId="9">#REF!</definedName>
    <definedName name="_TLA35" localSheetId="27">#REF!</definedName>
    <definedName name="_TLA35" localSheetId="32">#REF!</definedName>
    <definedName name="_TLA35">#REF!</definedName>
    <definedName name="_TLA50" localSheetId="9">#REF!</definedName>
    <definedName name="_TLA50" localSheetId="27">#REF!</definedName>
    <definedName name="_TLA50" localSheetId="32">#REF!</definedName>
    <definedName name="_TLA50">#REF!</definedName>
    <definedName name="_TLA70" localSheetId="9">#REF!</definedName>
    <definedName name="_TLA70" localSheetId="27">#REF!</definedName>
    <definedName name="_TLA70" localSheetId="32">#REF!</definedName>
    <definedName name="_TLA70">#REF!</definedName>
    <definedName name="_TLA95" localSheetId="9">#REF!</definedName>
    <definedName name="_TLA95" localSheetId="27">#REF!</definedName>
    <definedName name="_TLA95" localSheetId="32">#REF!</definedName>
    <definedName name="_TLA95">#REF!</definedName>
    <definedName name="_tp2" localSheetId="9">#REF!</definedName>
    <definedName name="_tp2" localSheetId="27">#REF!</definedName>
    <definedName name="_tp2" localSheetId="32">#REF!</definedName>
    <definedName name="_tp2">#REF!</definedName>
    <definedName name="_tra100" localSheetId="9">#REF!</definedName>
    <definedName name="_tra100" localSheetId="27">#REF!</definedName>
    <definedName name="_tra100" localSheetId="32">#REF!</definedName>
    <definedName name="_tra100">#REF!</definedName>
    <definedName name="_tra102" localSheetId="9">#REF!</definedName>
    <definedName name="_tra102" localSheetId="27">#REF!</definedName>
    <definedName name="_tra102" localSheetId="32">#REF!</definedName>
    <definedName name="_tra102">#REF!</definedName>
    <definedName name="_tra104" localSheetId="9">#REF!</definedName>
    <definedName name="_tra104" localSheetId="27">#REF!</definedName>
    <definedName name="_tra104" localSheetId="32">#REF!</definedName>
    <definedName name="_tra104">#REF!</definedName>
    <definedName name="_tra106" localSheetId="9">#REF!</definedName>
    <definedName name="_tra106" localSheetId="27">#REF!</definedName>
    <definedName name="_tra106" localSheetId="32">#REF!</definedName>
    <definedName name="_tra106">#REF!</definedName>
    <definedName name="_tra108" localSheetId="9">#REF!</definedName>
    <definedName name="_tra108" localSheetId="27">#REF!</definedName>
    <definedName name="_tra108" localSheetId="32">#REF!</definedName>
    <definedName name="_tra108">#REF!</definedName>
    <definedName name="_tra110" localSheetId="9">#REF!</definedName>
    <definedName name="_tra110" localSheetId="27">#REF!</definedName>
    <definedName name="_tra110" localSheetId="32">#REF!</definedName>
    <definedName name="_tra110">#REF!</definedName>
    <definedName name="_tra112" localSheetId="9">#REF!</definedName>
    <definedName name="_tra112" localSheetId="27">#REF!</definedName>
    <definedName name="_tra112" localSheetId="32">#REF!</definedName>
    <definedName name="_tra112">#REF!</definedName>
    <definedName name="_tra114" localSheetId="9">#REF!</definedName>
    <definedName name="_tra114" localSheetId="27">#REF!</definedName>
    <definedName name="_tra114" localSheetId="32">#REF!</definedName>
    <definedName name="_tra114">#REF!</definedName>
    <definedName name="_tra116" localSheetId="9">#REF!</definedName>
    <definedName name="_tra116" localSheetId="27">#REF!</definedName>
    <definedName name="_tra116" localSheetId="32">#REF!</definedName>
    <definedName name="_tra116">#REF!</definedName>
    <definedName name="_tra118" localSheetId="9">#REF!</definedName>
    <definedName name="_tra118" localSheetId="27">#REF!</definedName>
    <definedName name="_tra118" localSheetId="32">#REF!</definedName>
    <definedName name="_tra118">#REF!</definedName>
    <definedName name="_tra120" localSheetId="9">#REF!</definedName>
    <definedName name="_tra120" localSheetId="27">#REF!</definedName>
    <definedName name="_tra120" localSheetId="32">#REF!</definedName>
    <definedName name="_tra120">#REF!</definedName>
    <definedName name="_tra122" localSheetId="9">#REF!</definedName>
    <definedName name="_tra122" localSheetId="27">#REF!</definedName>
    <definedName name="_tra122" localSheetId="32">#REF!</definedName>
    <definedName name="_tra122">#REF!</definedName>
    <definedName name="_tra124" localSheetId="9">#REF!</definedName>
    <definedName name="_tra124" localSheetId="27">#REF!</definedName>
    <definedName name="_tra124" localSheetId="32">#REF!</definedName>
    <definedName name="_tra124">#REF!</definedName>
    <definedName name="_tra126" localSheetId="9">#REF!</definedName>
    <definedName name="_tra126" localSheetId="27">#REF!</definedName>
    <definedName name="_tra126" localSheetId="32">#REF!</definedName>
    <definedName name="_tra126">#REF!</definedName>
    <definedName name="_tra128" localSheetId="9">#REF!</definedName>
    <definedName name="_tra128" localSheetId="27">#REF!</definedName>
    <definedName name="_tra128" localSheetId="32">#REF!</definedName>
    <definedName name="_tra128">#REF!</definedName>
    <definedName name="_tra130" localSheetId="9">#REF!</definedName>
    <definedName name="_tra130" localSheetId="27">#REF!</definedName>
    <definedName name="_tra130" localSheetId="32">#REF!</definedName>
    <definedName name="_tra130">#REF!</definedName>
    <definedName name="_tra132" localSheetId="9">#REF!</definedName>
    <definedName name="_tra132" localSheetId="27">#REF!</definedName>
    <definedName name="_tra132" localSheetId="32">#REF!</definedName>
    <definedName name="_tra132">#REF!</definedName>
    <definedName name="_tra134" localSheetId="9">#REF!</definedName>
    <definedName name="_tra134" localSheetId="27">#REF!</definedName>
    <definedName name="_tra134" localSheetId="32">#REF!</definedName>
    <definedName name="_tra134">#REF!</definedName>
    <definedName name="_tra136" localSheetId="9">#REF!</definedName>
    <definedName name="_tra136" localSheetId="27">#REF!</definedName>
    <definedName name="_tra136" localSheetId="32">#REF!</definedName>
    <definedName name="_tra136">#REF!</definedName>
    <definedName name="_tra138" localSheetId="9">#REF!</definedName>
    <definedName name="_tra138" localSheetId="27">#REF!</definedName>
    <definedName name="_tra138" localSheetId="32">#REF!</definedName>
    <definedName name="_tra138">#REF!</definedName>
    <definedName name="_tra140" localSheetId="9">#REF!</definedName>
    <definedName name="_tra140" localSheetId="27">#REF!</definedName>
    <definedName name="_tra140" localSheetId="32">#REF!</definedName>
    <definedName name="_tra140">#REF!</definedName>
    <definedName name="_tra70" localSheetId="9">#REF!</definedName>
    <definedName name="_tra70" localSheetId="27">#REF!</definedName>
    <definedName name="_tra70" localSheetId="32">#REF!</definedName>
    <definedName name="_tra70">#REF!</definedName>
    <definedName name="_tra72" localSheetId="9">#REF!</definedName>
    <definedName name="_tra72" localSheetId="27">#REF!</definedName>
    <definedName name="_tra72" localSheetId="32">#REF!</definedName>
    <definedName name="_tra72">#REF!</definedName>
    <definedName name="_tra74" localSheetId="9">#REF!</definedName>
    <definedName name="_tra74" localSheetId="27">#REF!</definedName>
    <definedName name="_tra74" localSheetId="32">#REF!</definedName>
    <definedName name="_tra74">#REF!</definedName>
    <definedName name="_tra76" localSheetId="9">#REF!</definedName>
    <definedName name="_tra76" localSheetId="27">#REF!</definedName>
    <definedName name="_tra76" localSheetId="32">#REF!</definedName>
    <definedName name="_tra76">#REF!</definedName>
    <definedName name="_tra78" localSheetId="9">#REF!</definedName>
    <definedName name="_tra78" localSheetId="27">#REF!</definedName>
    <definedName name="_tra78" localSheetId="32">#REF!</definedName>
    <definedName name="_tra78">#REF!</definedName>
    <definedName name="_tra80" localSheetId="9">#REF!</definedName>
    <definedName name="_tra80" localSheetId="27">#REF!</definedName>
    <definedName name="_tra80" localSheetId="32">#REF!</definedName>
    <definedName name="_tra80">#REF!</definedName>
    <definedName name="_tra82" localSheetId="9">#REF!</definedName>
    <definedName name="_tra82" localSheetId="27">#REF!</definedName>
    <definedName name="_tra82" localSheetId="32">#REF!</definedName>
    <definedName name="_tra82">#REF!</definedName>
    <definedName name="_tra84" localSheetId="9">#REF!</definedName>
    <definedName name="_tra84" localSheetId="27">#REF!</definedName>
    <definedName name="_tra84" localSheetId="32">#REF!</definedName>
    <definedName name="_tra84">#REF!</definedName>
    <definedName name="_tra86" localSheetId="9">#REF!</definedName>
    <definedName name="_tra86" localSheetId="27">#REF!</definedName>
    <definedName name="_tra86" localSheetId="32">#REF!</definedName>
    <definedName name="_tra86">#REF!</definedName>
    <definedName name="_tra88" localSheetId="9">#REF!</definedName>
    <definedName name="_tra88" localSheetId="27">#REF!</definedName>
    <definedName name="_tra88" localSheetId="32">#REF!</definedName>
    <definedName name="_tra88">#REF!</definedName>
    <definedName name="_tra90" localSheetId="9">#REF!</definedName>
    <definedName name="_tra90" localSheetId="27">#REF!</definedName>
    <definedName name="_tra90" localSheetId="32">#REF!</definedName>
    <definedName name="_tra90">#REF!</definedName>
    <definedName name="_tra92" localSheetId="9">#REF!</definedName>
    <definedName name="_tra92" localSheetId="27">#REF!</definedName>
    <definedName name="_tra92" localSheetId="32">#REF!</definedName>
    <definedName name="_tra92">#REF!</definedName>
    <definedName name="_tra94" localSheetId="9">#REF!</definedName>
    <definedName name="_tra94" localSheetId="27">#REF!</definedName>
    <definedName name="_tra94" localSheetId="32">#REF!</definedName>
    <definedName name="_tra94">#REF!</definedName>
    <definedName name="_tra96" localSheetId="9">#REF!</definedName>
    <definedName name="_tra96" localSheetId="27">#REF!</definedName>
    <definedName name="_tra96" localSheetId="32">#REF!</definedName>
    <definedName name="_tra96">#REF!</definedName>
    <definedName name="_tra98" localSheetId="9">#REF!</definedName>
    <definedName name="_tra98" localSheetId="27">#REF!</definedName>
    <definedName name="_tra98" localSheetId="32">#REF!</definedName>
    <definedName name="_tra98">#REF!</definedName>
    <definedName name="_Tru21" hidden="1">{"'Sheet1'!$L$16"}</definedName>
    <definedName name="_tt3" hidden="1">{"'Sheet1'!$L$16"}</definedName>
    <definedName name="_TT31" hidden="1">{"'Sheet1'!$L$16"}</definedName>
    <definedName name="_tz593" localSheetId="9">#REF!</definedName>
    <definedName name="_tz593" localSheetId="27">#REF!</definedName>
    <definedName name="_tz593" localSheetId="32">#REF!</definedName>
    <definedName name="_tz593">#REF!</definedName>
    <definedName name="_ui108" localSheetId="9">#REF!</definedName>
    <definedName name="_ui108" localSheetId="27">#REF!</definedName>
    <definedName name="_ui108" localSheetId="32">#REF!</definedName>
    <definedName name="_ui108">#REF!</definedName>
    <definedName name="_ui180" localSheetId="9">#REF!</definedName>
    <definedName name="_ui180" localSheetId="27">#REF!</definedName>
    <definedName name="_ui180" localSheetId="32">#REF!</definedName>
    <definedName name="_ui180">#REF!</definedName>
    <definedName name="_UT2" localSheetId="9">#REF!</definedName>
    <definedName name="_UT2" localSheetId="27">#REF!</definedName>
    <definedName name="_UT2" localSheetId="32">#REF!</definedName>
    <definedName name="_UT2">#REF!</definedName>
    <definedName name="_vb1" localSheetId="9">#REF!</definedName>
    <definedName name="_vb1" localSheetId="27">#REF!</definedName>
    <definedName name="_vb1" localSheetId="32">#REF!</definedName>
    <definedName name="_vb1">#REF!</definedName>
    <definedName name="_vb2" localSheetId="9">#REF!</definedName>
    <definedName name="_vb2" localSheetId="27">#REF!</definedName>
    <definedName name="_vb2" localSheetId="32">#REF!</definedName>
    <definedName name="_vb2">#REF!</definedName>
    <definedName name="_vbt210" localSheetId="9">#REF!</definedName>
    <definedName name="_vbt210" localSheetId="27">#REF!</definedName>
    <definedName name="_vbt210" localSheetId="32">#REF!</definedName>
    <definedName name="_vbt210">#REF!</definedName>
    <definedName name="_vbt300" localSheetId="9">#REF!</definedName>
    <definedName name="_vbt300" localSheetId="27">#REF!</definedName>
    <definedName name="_vbt300" localSheetId="32">#REF!</definedName>
    <definedName name="_vbt300">#REF!</definedName>
    <definedName name="_vbt400" localSheetId="9">#REF!</definedName>
    <definedName name="_vbt400" localSheetId="27">#REF!</definedName>
    <definedName name="_vbt400" localSheetId="32">#REF!</definedName>
    <definedName name="_vbt400">#REF!</definedName>
    <definedName name="_VC400" localSheetId="9">#REF!</definedName>
    <definedName name="_VC400" localSheetId="27">#REF!</definedName>
    <definedName name="_VC400" localSheetId="32">#REF!</definedName>
    <definedName name="_VC400">#REF!</definedName>
    <definedName name="_vl1" localSheetId="9">#REF!</definedName>
    <definedName name="_vl1" localSheetId="27">#REF!</definedName>
    <definedName name="_vl1" localSheetId="32">#REF!</definedName>
    <definedName name="_vl1">#REF!</definedName>
    <definedName name="_VL100" localSheetId="9">#REF!</definedName>
    <definedName name="_VL100" localSheetId="27">#REF!</definedName>
    <definedName name="_VL100" localSheetId="32">#REF!</definedName>
    <definedName name="_VL100">#REF!</definedName>
    <definedName name="_vl150" localSheetId="9">#REF!</definedName>
    <definedName name="_vl150" localSheetId="27">#REF!</definedName>
    <definedName name="_vl150" localSheetId="32">#REF!</definedName>
    <definedName name="_vl150">#REF!</definedName>
    <definedName name="_vl2" hidden="1">{"'Sheet1'!$L$16"}</definedName>
    <definedName name="_VL200" localSheetId="9">#REF!</definedName>
    <definedName name="_VL200" localSheetId="27">#REF!</definedName>
    <definedName name="_VL200" localSheetId="32">#REF!</definedName>
    <definedName name="_VL200">#REF!</definedName>
    <definedName name="_VL250" localSheetId="9">#REF!</definedName>
    <definedName name="_VL250" localSheetId="27">#REF!</definedName>
    <definedName name="_VL250" localSheetId="32">#REF!</definedName>
    <definedName name="_VL250">#REF!</definedName>
    <definedName name="_vl50" localSheetId="9">#REF!</definedName>
    <definedName name="_vl50" localSheetId="27">#REF!</definedName>
    <definedName name="_vl50" localSheetId="32">#REF!</definedName>
    <definedName name="_vl50">#REF!</definedName>
    <definedName name="_VLI150" localSheetId="9">#REF!</definedName>
    <definedName name="_VLI150" localSheetId="27">#REF!</definedName>
    <definedName name="_VLI150" localSheetId="32">#REF!</definedName>
    <definedName name="_VLI150">#REF!</definedName>
    <definedName name="_VLI200" localSheetId="9">#REF!</definedName>
    <definedName name="_VLI200" localSheetId="27">#REF!</definedName>
    <definedName name="_VLI200" localSheetId="32">#REF!</definedName>
    <definedName name="_VLI200">#REF!</definedName>
    <definedName name="_VLI50" localSheetId="9">#REF!</definedName>
    <definedName name="_VLI50" localSheetId="27">#REF!</definedName>
    <definedName name="_VLI50" localSheetId="32">#REF!</definedName>
    <definedName name="_VLI50">#REF!</definedName>
    <definedName name="_vm100" localSheetId="9">#REF!</definedName>
    <definedName name="_vm100" localSheetId="27">#REF!</definedName>
    <definedName name="_vm100" localSheetId="32">#REF!</definedName>
    <definedName name="_vm100">#REF!</definedName>
    <definedName name="_vm150" localSheetId="9">#REF!</definedName>
    <definedName name="_vm150" localSheetId="27">#REF!</definedName>
    <definedName name="_vm150" localSheetId="32">#REF!</definedName>
    <definedName name="_vm150">#REF!</definedName>
    <definedName name="_vm50" localSheetId="9">#REF!</definedName>
    <definedName name="_vm50" localSheetId="27">#REF!</definedName>
    <definedName name="_vm50" localSheetId="32">#REF!</definedName>
    <definedName name="_vm50">#REF!</definedName>
    <definedName name="_xx3" localSheetId="9">#REF!</definedName>
    <definedName name="_xx3" localSheetId="27">#REF!</definedName>
    <definedName name="_xx3" localSheetId="32">#REF!</definedName>
    <definedName name="_xx3">#REF!</definedName>
    <definedName name="_xx4" localSheetId="9">#REF!</definedName>
    <definedName name="_xx4" localSheetId="27">#REF!</definedName>
    <definedName name="_xx4" localSheetId="32">#REF!</definedName>
    <definedName name="_xx4">#REF!</definedName>
    <definedName name="_xx5" localSheetId="9">#REF!</definedName>
    <definedName name="_xx5" localSheetId="27">#REF!</definedName>
    <definedName name="_xx5" localSheetId="32">#REF!</definedName>
    <definedName name="_xx5">#REF!</definedName>
    <definedName name="_xx6" localSheetId="9">#REF!</definedName>
    <definedName name="_xx6" localSheetId="27">#REF!</definedName>
    <definedName name="_xx6" localSheetId="32">#REF!</definedName>
    <definedName name="_xx6">#REF!</definedName>
    <definedName name="_xx7" localSheetId="9">#REF!</definedName>
    <definedName name="_xx7" localSheetId="27">#REF!</definedName>
    <definedName name="_xx7" localSheetId="32">#REF!</definedName>
    <definedName name="_xx7">#REF!</definedName>
    <definedName name="a" hidden="1">{"'Sheet1'!$L$16"}</definedName>
    <definedName name="A." localSheetId="9">#REF!</definedName>
    <definedName name="A." localSheetId="27">#REF!</definedName>
    <definedName name="A." localSheetId="32">#REF!</definedName>
    <definedName name="A.">#REF!</definedName>
    <definedName name="a.1" localSheetId="9">#REF!</definedName>
    <definedName name="a.1" localSheetId="27">#REF!</definedName>
    <definedName name="a.1" localSheetId="32">#REF!</definedName>
    <definedName name="a.1">#REF!</definedName>
    <definedName name="a.10" localSheetId="9">#REF!</definedName>
    <definedName name="a.10" localSheetId="27">#REF!</definedName>
    <definedName name="a.10" localSheetId="32">#REF!</definedName>
    <definedName name="a.10">#REF!</definedName>
    <definedName name="a.12" localSheetId="9">#REF!</definedName>
    <definedName name="a.12" localSheetId="27">#REF!</definedName>
    <definedName name="a.12" localSheetId="32">#REF!</definedName>
    <definedName name="a.12">#REF!</definedName>
    <definedName name="a.13" localSheetId="9">#REF!</definedName>
    <definedName name="a.13" localSheetId="27">#REF!</definedName>
    <definedName name="a.13" localSheetId="32">#REF!</definedName>
    <definedName name="a.13">#REF!</definedName>
    <definedName name="a.2" localSheetId="9">#REF!</definedName>
    <definedName name="a.2" localSheetId="27">#REF!</definedName>
    <definedName name="a.2" localSheetId="32">#REF!</definedName>
    <definedName name="a.2">#REF!</definedName>
    <definedName name="a.3" localSheetId="9">#REF!</definedName>
    <definedName name="a.3" localSheetId="27">#REF!</definedName>
    <definedName name="a.3" localSheetId="32">#REF!</definedName>
    <definedName name="a.3">#REF!</definedName>
    <definedName name="a.4" localSheetId="9">#REF!</definedName>
    <definedName name="a.4" localSheetId="27">#REF!</definedName>
    <definedName name="a.4" localSheetId="32">#REF!</definedName>
    <definedName name="a.4">#REF!</definedName>
    <definedName name="a.5" localSheetId="9">#REF!</definedName>
    <definedName name="a.5" localSheetId="27">#REF!</definedName>
    <definedName name="a.5" localSheetId="32">#REF!</definedName>
    <definedName name="a.5">#REF!</definedName>
    <definedName name="a.6" localSheetId="9">#REF!</definedName>
    <definedName name="a.6" localSheetId="27">#REF!</definedName>
    <definedName name="a.6" localSheetId="32">#REF!</definedName>
    <definedName name="a.6">#REF!</definedName>
    <definedName name="a.7" localSheetId="9">#REF!</definedName>
    <definedName name="a.7" localSheetId="27">#REF!</definedName>
    <definedName name="a.7" localSheetId="32">#REF!</definedName>
    <definedName name="a.7">#REF!</definedName>
    <definedName name="a.8" localSheetId="9">#REF!</definedName>
    <definedName name="a.8" localSheetId="27">#REF!</definedName>
    <definedName name="a.8" localSheetId="32">#REF!</definedName>
    <definedName name="a.8">#REF!</definedName>
    <definedName name="a.9" localSheetId="9">#REF!</definedName>
    <definedName name="a.9" localSheetId="27">#REF!</definedName>
    <definedName name="a.9" localSheetId="32">#REF!</definedName>
    <definedName name="a.9">#REF!</definedName>
    <definedName name="a_" localSheetId="9">#REF!</definedName>
    <definedName name="a_" localSheetId="27">#REF!</definedName>
    <definedName name="a_" localSheetId="32">#REF!</definedName>
    <definedName name="a_">#REF!</definedName>
    <definedName name="A_DGHNoi" localSheetId="9">#REF!</definedName>
    <definedName name="A_DGHNoi" localSheetId="27">#REF!</definedName>
    <definedName name="A_DGHNoi" localSheetId="32">#REF!</definedName>
    <definedName name="A_DGHNoi">#REF!</definedName>
    <definedName name="a_min" localSheetId="9">#REF!</definedName>
    <definedName name="a_min" localSheetId="27">#REF!</definedName>
    <definedName name="a_min" localSheetId="32">#REF!</definedName>
    <definedName name="a_min">#REF!</definedName>
    <definedName name="A_Thuhoi" localSheetId="9">#REF!</definedName>
    <definedName name="A_Thuhoi" localSheetId="27">#REF!</definedName>
    <definedName name="A_Thuhoi" localSheetId="32">#REF!</definedName>
    <definedName name="A_Thuhoi">#REF!</definedName>
    <definedName name="A_ThÝ_nghiÖm" localSheetId="9">#REF!</definedName>
    <definedName name="A_ThÝ_nghiÖm" localSheetId="27">#REF!</definedName>
    <definedName name="A_ThÝ_nghiÖm" localSheetId="32">#REF!</definedName>
    <definedName name="A_ThÝ_nghiÖm">#REF!</definedName>
    <definedName name="a0.75" localSheetId="9">#REF!</definedName>
    <definedName name="a0.75" localSheetId="27">#REF!</definedName>
    <definedName name="a0.75" localSheetId="32">#REF!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9">#REF!</definedName>
    <definedName name="a1.1" localSheetId="27">#REF!</definedName>
    <definedName name="a1.1" localSheetId="32">#REF!</definedName>
    <definedName name="a1.1">#REF!</definedName>
    <definedName name="A120_" localSheetId="9">#REF!</definedName>
    <definedName name="A120_" localSheetId="27">#REF!</definedName>
    <definedName name="A120_" localSheetId="32">#REF!</definedName>
    <definedName name="A120_">#REF!</definedName>
    <definedName name="A1Xc7" localSheetId="9">#REF!</definedName>
    <definedName name="A1Xc7" localSheetId="27">#REF!</definedName>
    <definedName name="A1Xc7" localSheetId="32">#REF!</definedName>
    <definedName name="A1Xc7">#REF!</definedName>
    <definedName name="a277Print_Titles" localSheetId="9">#REF!</definedName>
    <definedName name="a277Print_Titles" localSheetId="27">#REF!</definedName>
    <definedName name="a277Print_Titles" localSheetId="32">#REF!</definedName>
    <definedName name="a277Print_Titles">#REF!</definedName>
    <definedName name="A2G506" localSheetId="9">#REF!</definedName>
    <definedName name="A2G506" localSheetId="27">#REF!</definedName>
    <definedName name="A2G506" localSheetId="32">#REF!</definedName>
    <definedName name="A2G506">#REF!</definedName>
    <definedName name="A35_" localSheetId="9">#REF!</definedName>
    <definedName name="A35_" localSheetId="27">#REF!</definedName>
    <definedName name="A35_" localSheetId="32">#REF!</definedName>
    <definedName name="A35_">#REF!</definedName>
    <definedName name="A50_" localSheetId="9">#REF!</definedName>
    <definedName name="A50_" localSheetId="27">#REF!</definedName>
    <definedName name="A50_" localSheetId="32">#REF!</definedName>
    <definedName name="A50_">#REF!</definedName>
    <definedName name="A70_" localSheetId="9">#REF!</definedName>
    <definedName name="A70_" localSheetId="27">#REF!</definedName>
    <definedName name="A70_" localSheetId="32">#REF!</definedName>
    <definedName name="A70_">#REF!</definedName>
    <definedName name="A95_" localSheetId="9">#REF!</definedName>
    <definedName name="A95_" localSheetId="27">#REF!</definedName>
    <definedName name="A95_" localSheetId="32">#REF!</definedName>
    <definedName name="A95_">#REF!</definedName>
    <definedName name="AA" localSheetId="9">#REF!</definedName>
    <definedName name="AA" localSheetId="27">#REF!</definedName>
    <definedName name="AA" localSheetId="32">#REF!</definedName>
    <definedName name="AA">#REF!</definedName>
    <definedName name="aAAA" localSheetId="9">#REF!</definedName>
    <definedName name="aAAA" localSheetId="27">#REF!</definedName>
    <definedName name="aAAA" localSheetId="32">#REF!</definedName>
    <definedName name="aAAA">#REF!</definedName>
    <definedName name="Ab" localSheetId="9">#REF!</definedName>
    <definedName name="Ab" localSheetId="27">#REF!</definedName>
    <definedName name="Ab" localSheetId="32">#REF!</definedName>
    <definedName name="Ab">#REF!</definedName>
    <definedName name="ABC" localSheetId="9" hidden="1">#REF!</definedName>
    <definedName name="ABC" localSheetId="27" hidden="1">#REF!</definedName>
    <definedName name="ABC" localSheetId="32" hidden="1">#REF!</definedName>
    <definedName name="ABC" hidden="1">#REF!</definedName>
    <definedName name="AC120_" localSheetId="9">#REF!</definedName>
    <definedName name="AC120_" localSheetId="27">#REF!</definedName>
    <definedName name="AC120_" localSheetId="32">#REF!</definedName>
    <definedName name="AC120_">#REF!</definedName>
    <definedName name="AC35_" localSheetId="9">#REF!</definedName>
    <definedName name="AC35_" localSheetId="27">#REF!</definedName>
    <definedName name="AC35_" localSheetId="32">#REF!</definedName>
    <definedName name="AC35_">#REF!</definedName>
    <definedName name="AC50_" localSheetId="9">#REF!</definedName>
    <definedName name="AC50_" localSheetId="27">#REF!</definedName>
    <definedName name="AC50_" localSheetId="32">#REF!</definedName>
    <definedName name="AC50_">#REF!</definedName>
    <definedName name="AC70_" localSheetId="9">#REF!</definedName>
    <definedName name="AC70_" localSheetId="27">#REF!</definedName>
    <definedName name="AC70_" localSheetId="32">#REF!</definedName>
    <definedName name="AC70_">#REF!</definedName>
    <definedName name="AC95_" localSheetId="9">#REF!</definedName>
    <definedName name="AC95_" localSheetId="27">#REF!</definedName>
    <definedName name="AC95_" localSheetId="32">#REF!</definedName>
    <definedName name="AC95_">#REF!</definedName>
    <definedName name="AccessDatabase" hidden="1">"C:\My Documents\LeBinh\Xls\VP Cong ty\FORM.mdb"</definedName>
    <definedName name="Accumulated_ESALs" localSheetId="9">#REF!</definedName>
    <definedName name="Accumulated_ESALs" localSheetId="27">#REF!</definedName>
    <definedName name="Accumulated_ESALs" localSheetId="32">#REF!</definedName>
    <definedName name="Accumulated_ESALs">#REF!</definedName>
    <definedName name="Act_tec" localSheetId="9">#REF!</definedName>
    <definedName name="Act_tec" localSheetId="27">#REF!</definedName>
    <definedName name="Act_tec" localSheetId="32">#REF!</definedName>
    <definedName name="Act_tec">#REF!</definedName>
    <definedName name="ADADADD" hidden="1">{"'Sheet1'!$L$16"}</definedName>
    <definedName name="adb" localSheetId="9">#REF!</definedName>
    <definedName name="adb" localSheetId="27">#REF!</definedName>
    <definedName name="adb" localSheetId="32">#REF!</definedName>
    <definedName name="adb">#REF!</definedName>
    <definedName name="ADEQ" localSheetId="9">#REF!</definedName>
    <definedName name="ADEQ" localSheetId="27">#REF!</definedName>
    <definedName name="ADEQ" localSheetId="32">#REF!</definedName>
    <definedName name="ADEQ">#REF!</definedName>
    <definedName name="âdf">{"Book5","sæ quü.xls","Dù to¸n x©y dùng nhµ s¶n xuÊt.xls","Than.xls","TiÕn ®é s¶n xuÊt - Th¸ng 9.xls"}</definedName>
    <definedName name="adg" localSheetId="9">#REF!</definedName>
    <definedName name="adg" localSheetId="27">#REF!</definedName>
    <definedName name="adg" localSheetId="32">#REF!</definedName>
    <definedName name="adg">#REF!</definedName>
    <definedName name="ADT" localSheetId="9">#REF!</definedName>
    <definedName name="ADT" localSheetId="27">#REF!</definedName>
    <definedName name="ADT" localSheetId="32">#REF!</definedName>
    <definedName name="ADT">#REF!</definedName>
    <definedName name="ae" hidden="1">{"'Sheet1'!$L$16"}</definedName>
    <definedName name="AEZ" localSheetId="9">#REF!</definedName>
    <definedName name="AEZ" localSheetId="27">#REF!</definedName>
    <definedName name="AEZ" localSheetId="32">#REF!</definedName>
    <definedName name="AEZ">#REF!</definedName>
    <definedName name="Ag_" localSheetId="9">#REF!</definedName>
    <definedName name="Ag_" localSheetId="27">#REF!</definedName>
    <definedName name="Ag_" localSheetId="32">#REF!</definedName>
    <definedName name="Ag_">#REF!</definedName>
    <definedName name="AG_Temp" localSheetId="9">#REF!</definedName>
    <definedName name="AG_Temp" localSheetId="27">#REF!</definedName>
    <definedName name="AG_Temp" localSheetId="32">#REF!</definedName>
    <definedName name="AG_Temp">#REF!</definedName>
    <definedName name="ag15F80" localSheetId="9">#REF!</definedName>
    <definedName name="ag15F80" localSheetId="27">#REF!</definedName>
    <definedName name="ag15F80" localSheetId="32">#REF!</definedName>
    <definedName name="ag15F80">#REF!</definedName>
    <definedName name="Age_d" localSheetId="9">#REF!</definedName>
    <definedName name="Age_d" localSheetId="27">#REF!</definedName>
    <definedName name="Age_d" localSheetId="32">#REF!</definedName>
    <definedName name="Age_d">#REF!</definedName>
    <definedName name="Age_nd" localSheetId="9">#REF!</definedName>
    <definedName name="Age_nd" localSheetId="27">#REF!</definedName>
    <definedName name="Age_nd" localSheetId="32">#REF!</definedName>
    <definedName name="Age_nd">#REF!</definedName>
    <definedName name="Agency" localSheetId="9">#REF!</definedName>
    <definedName name="Agency" localSheetId="27">#REF!</definedName>
    <definedName name="Agency" localSheetId="32">#REF!</definedName>
    <definedName name="Agency">#REF!</definedName>
    <definedName name="ah" localSheetId="9">#REF!</definedName>
    <definedName name="ah" localSheetId="27">#REF!</definedName>
    <definedName name="ah" localSheetId="32">#REF!</definedName>
    <definedName name="ah">#REF!</definedName>
    <definedName name="aho" localSheetId="9">#REF!</definedName>
    <definedName name="aho" localSheetId="27">#REF!</definedName>
    <definedName name="aho" localSheetId="32">#REF!</definedName>
    <definedName name="aho">#REF!</definedName>
    <definedName name="ak" localSheetId="9">#REF!</definedName>
    <definedName name="ak" localSheetId="27">#REF!</definedName>
    <definedName name="ak" localSheetId="32">#REF!</definedName>
    <definedName name="ak">#REF!</definedName>
    <definedName name="aK_cap" localSheetId="9">#REF!</definedName>
    <definedName name="aK_cap" localSheetId="27">#REF!</definedName>
    <definedName name="aK_cap" localSheetId="32">#REF!</definedName>
    <definedName name="aK_cap">#REF!</definedName>
    <definedName name="aK_con" localSheetId="9">#REF!</definedName>
    <definedName name="aK_con" localSheetId="27">#REF!</definedName>
    <definedName name="aK_con" localSheetId="32">#REF!</definedName>
    <definedName name="aK_con">#REF!</definedName>
    <definedName name="aK_dep" localSheetId="9">#REF!</definedName>
    <definedName name="aK_dep" localSheetId="27">#REF!</definedName>
    <definedName name="aK_dep" localSheetId="32">#REF!</definedName>
    <definedName name="aK_dep">#REF!</definedName>
    <definedName name="aK_dis" localSheetId="9">#REF!</definedName>
    <definedName name="aK_dis" localSheetId="27">#REF!</definedName>
    <definedName name="aK_dis" localSheetId="32">#REF!</definedName>
    <definedName name="aK_dis">#REF!</definedName>
    <definedName name="aK_imm" localSheetId="9">#REF!</definedName>
    <definedName name="aK_imm" localSheetId="27">#REF!</definedName>
    <definedName name="aK_imm" localSheetId="32">#REF!</definedName>
    <definedName name="aK_imm">#REF!</definedName>
    <definedName name="aK_rof" localSheetId="9">#REF!</definedName>
    <definedName name="aK_rof" localSheetId="27">#REF!</definedName>
    <definedName name="aK_rof" localSheetId="32">#REF!</definedName>
    <definedName name="aK_rof">#REF!</definedName>
    <definedName name="aK_ron" localSheetId="9">#REF!</definedName>
    <definedName name="aK_ron" localSheetId="27">#REF!</definedName>
    <definedName name="aK_ron" localSheetId="32">#REF!</definedName>
    <definedName name="aK_ron">#REF!</definedName>
    <definedName name="aK_run" localSheetId="9">#REF!</definedName>
    <definedName name="aK_run" localSheetId="27">#REF!</definedName>
    <definedName name="aK_run" localSheetId="32">#REF!</definedName>
    <definedName name="aK_run">#REF!</definedName>
    <definedName name="aK_sed" localSheetId="9">#REF!</definedName>
    <definedName name="aK_sed" localSheetId="27">#REF!</definedName>
    <definedName name="aK_sed" localSheetId="32">#REF!</definedName>
    <definedName name="aK_sed">#REF!</definedName>
    <definedName name="alfa" localSheetId="9">#REF!</definedName>
    <definedName name="alfa" localSheetId="27">#REF!</definedName>
    <definedName name="alfa" localSheetId="32">#REF!</definedName>
    <definedName name="alfa">#REF!</definedName>
    <definedName name="All_Item" localSheetId="9">#REF!</definedName>
    <definedName name="All_Item" localSheetId="27">#REF!</definedName>
    <definedName name="All_Item" localSheetId="32">#REF!</definedName>
    <definedName name="All_Item">#REF!</definedName>
    <definedName name="ALPHA_d" localSheetId="9">#REF!</definedName>
    <definedName name="ALPHA_d" localSheetId="27">#REF!</definedName>
    <definedName name="ALPHA_d" localSheetId="32">#REF!</definedName>
    <definedName name="ALPHA_d">#REF!</definedName>
    <definedName name="ALPIN">#N/A</definedName>
    <definedName name="ALPJYOU">#N/A</definedName>
    <definedName name="ALPTOI">#N/A</definedName>
    <definedName name="am." localSheetId="9">#REF!</definedName>
    <definedName name="am." localSheetId="27">#REF!</definedName>
    <definedName name="am." localSheetId="32">#REF!</definedName>
    <definedName name="am.">#REF!</definedName>
    <definedName name="aN_cap" localSheetId="9">#REF!</definedName>
    <definedName name="aN_cap" localSheetId="27">#REF!</definedName>
    <definedName name="aN_cap" localSheetId="32">#REF!</definedName>
    <definedName name="aN_cap">#REF!</definedName>
    <definedName name="aN_con" localSheetId="9">#REF!</definedName>
    <definedName name="aN_con" localSheetId="27">#REF!</definedName>
    <definedName name="aN_con" localSheetId="32">#REF!</definedName>
    <definedName name="aN_con">#REF!</definedName>
    <definedName name="aN_dep" localSheetId="9">#REF!</definedName>
    <definedName name="aN_dep" localSheetId="27">#REF!</definedName>
    <definedName name="aN_dep" localSheetId="32">#REF!</definedName>
    <definedName name="aN_dep">#REF!</definedName>
    <definedName name="aN_fix" localSheetId="9">#REF!</definedName>
    <definedName name="aN_fix" localSheetId="27">#REF!</definedName>
    <definedName name="aN_fix" localSheetId="32">#REF!</definedName>
    <definedName name="aN_fix">#REF!</definedName>
    <definedName name="aN_imm" localSheetId="9">#REF!</definedName>
    <definedName name="aN_imm" localSheetId="27">#REF!</definedName>
    <definedName name="aN_imm" localSheetId="32">#REF!</definedName>
    <definedName name="aN_imm">#REF!</definedName>
    <definedName name="aN_rof" localSheetId="9">#REF!</definedName>
    <definedName name="aN_rof" localSheetId="27">#REF!</definedName>
    <definedName name="aN_rof" localSheetId="32">#REF!</definedName>
    <definedName name="aN_rof">#REF!</definedName>
    <definedName name="aN_ron" localSheetId="9">#REF!</definedName>
    <definedName name="aN_ron" localSheetId="27">#REF!</definedName>
    <definedName name="aN_ron" localSheetId="32">#REF!</definedName>
    <definedName name="aN_ron">#REF!</definedName>
    <definedName name="aN_run" localSheetId="9">#REF!</definedName>
    <definedName name="aN_run" localSheetId="27">#REF!</definedName>
    <definedName name="aN_run" localSheetId="32">#REF!</definedName>
    <definedName name="aN_run">#REF!</definedName>
    <definedName name="aN_sed" localSheetId="9">#REF!</definedName>
    <definedName name="aN_sed" localSheetId="27">#REF!</definedName>
    <definedName name="aN_sed" localSheetId="32">#REF!</definedName>
    <definedName name="aN_sed">#REF!</definedName>
    <definedName name="anfa" localSheetId="9">#REF!</definedName>
    <definedName name="anfa" localSheetId="27">#REF!</definedName>
    <definedName name="anfa" localSheetId="32">#REF!</definedName>
    <definedName name="anfa">#REF!</definedName>
    <definedName name="Annual_Growth" localSheetId="9">#REF!</definedName>
    <definedName name="Annual_Growth" localSheetId="27">#REF!</definedName>
    <definedName name="Annual_Growth" localSheetId="32">#REF!</definedName>
    <definedName name="Annual_Growth">#REF!</definedName>
    <definedName name="Annual_Growth_Truck_Factor" localSheetId="9">#REF!</definedName>
    <definedName name="Annual_Growth_Truck_Factor" localSheetId="27">#REF!</definedName>
    <definedName name="Annual_Growth_Truck_Factor" localSheetId="32">#REF!</definedName>
    <definedName name="Annual_Growth_Truck_Factor">#REF!</definedName>
    <definedName name="anscount" hidden="1">3</definedName>
    <definedName name="aP_cap" localSheetId="9">#REF!</definedName>
    <definedName name="aP_cap" localSheetId="27">#REF!</definedName>
    <definedName name="aP_cap" localSheetId="32">#REF!</definedName>
    <definedName name="aP_cap">#REF!</definedName>
    <definedName name="aP_con" localSheetId="9">#REF!</definedName>
    <definedName name="aP_con" localSheetId="27">#REF!</definedName>
    <definedName name="aP_con" localSheetId="32">#REF!</definedName>
    <definedName name="aP_con">#REF!</definedName>
    <definedName name="aP_dep" localSheetId="9">#REF!</definedName>
    <definedName name="aP_dep" localSheetId="27">#REF!</definedName>
    <definedName name="aP_dep" localSheetId="32">#REF!</definedName>
    <definedName name="aP_dep">#REF!</definedName>
    <definedName name="aP_dis" localSheetId="9">#REF!</definedName>
    <definedName name="aP_dis" localSheetId="27">#REF!</definedName>
    <definedName name="aP_dis" localSheetId="32">#REF!</definedName>
    <definedName name="aP_dis">#REF!</definedName>
    <definedName name="aP_imm" localSheetId="9">#REF!</definedName>
    <definedName name="aP_imm" localSheetId="27">#REF!</definedName>
    <definedName name="aP_imm" localSheetId="32">#REF!</definedName>
    <definedName name="aP_imm">#REF!</definedName>
    <definedName name="aP_rof" localSheetId="9">#REF!</definedName>
    <definedName name="aP_rof" localSheetId="27">#REF!</definedName>
    <definedName name="aP_rof" localSheetId="32">#REF!</definedName>
    <definedName name="aP_rof">#REF!</definedName>
    <definedName name="aP_ron" localSheetId="9">#REF!</definedName>
    <definedName name="aP_ron" localSheetId="27">#REF!</definedName>
    <definedName name="aP_ron" localSheetId="32">#REF!</definedName>
    <definedName name="aP_ron">#REF!</definedName>
    <definedName name="aP_run" localSheetId="9">#REF!</definedName>
    <definedName name="aP_run" localSheetId="27">#REF!</definedName>
    <definedName name="aP_run" localSheetId="32">#REF!</definedName>
    <definedName name="aP_run">#REF!</definedName>
    <definedName name="aP_sed" localSheetId="9">#REF!</definedName>
    <definedName name="aP_sed" localSheetId="27">#REF!</definedName>
    <definedName name="aP_sed" localSheetId="32">#REF!</definedName>
    <definedName name="aP_sed">#REF!</definedName>
    <definedName name="Aq" localSheetId="9">#REF!</definedName>
    <definedName name="Aq" localSheetId="27">#REF!</definedName>
    <definedName name="Aq" localSheetId="32">#REF!</definedName>
    <definedName name="Aq">#REF!</definedName>
    <definedName name="aqbnmjm" localSheetId="9" hidden="1">#REF!</definedName>
    <definedName name="aqbnmjm" localSheetId="27" hidden="1">#REF!</definedName>
    <definedName name="aqbnmjm" localSheetId="32" hidden="1">#REF!</definedName>
    <definedName name="aqbnmjm" hidden="1">#REF!</definedName>
    <definedName name="As" localSheetId="9">#REF!</definedName>
    <definedName name="As" localSheetId="27">#REF!</definedName>
    <definedName name="As" localSheetId="32">#REF!</definedName>
    <definedName name="As">#REF!</definedName>
    <definedName name="As_" localSheetId="9">#REF!</definedName>
    <definedName name="As_" localSheetId="27">#REF!</definedName>
    <definedName name="As_" localSheetId="32">#REF!</definedName>
    <definedName name="As_">#REF!</definedName>
    <definedName name="AS2DocOpenMode" hidden="1">"AS2DocumentEdit"</definedName>
    <definedName name="asd" localSheetId="9">#REF!</definedName>
    <definedName name="asd" localSheetId="27">#REF!</definedName>
    <definedName name="asd" localSheetId="32">#REF!</definedName>
    <definedName name="asd">#REF!</definedName>
    <definedName name="asega">{"Thuxm2.xls","Sheet1"}</definedName>
    <definedName name="ASP" localSheetId="9">#REF!</definedName>
    <definedName name="ASP" localSheetId="27">#REF!</definedName>
    <definedName name="ASP" localSheetId="32">#REF!</definedName>
    <definedName name="ASP">#REF!</definedName>
    <definedName name="asss" hidden="1">{"'Sheet1'!$L$16"}</definedName>
    <definedName name="ASTM" localSheetId="9">#REF!</definedName>
    <definedName name="ASTM" localSheetId="27">#REF!</definedName>
    <definedName name="ASTM" localSheetId="32">#REF!</definedName>
    <definedName name="ASTM">#REF!</definedName>
    <definedName name="at1.5" localSheetId="9">#REF!</definedName>
    <definedName name="at1.5" localSheetId="27">#REF!</definedName>
    <definedName name="at1.5" localSheetId="32">#REF!</definedName>
    <definedName name="at1.5">#REF!</definedName>
    <definedName name="atg" localSheetId="9">#REF!</definedName>
    <definedName name="atg" localSheetId="27">#REF!</definedName>
    <definedName name="atg" localSheetId="32">#REF!</definedName>
    <definedName name="atg">#REF!</definedName>
    <definedName name="atgoi" localSheetId="9">#REF!</definedName>
    <definedName name="atgoi" localSheetId="27">#REF!</definedName>
    <definedName name="atgoi" localSheetId="32">#REF!</definedName>
    <definedName name="atgoi">#REF!</definedName>
    <definedName name="ATGT" hidden="1">{"'Sheet1'!$L$16"}</definedName>
    <definedName name="AÙ" localSheetId="9">#REF!</definedName>
    <definedName name="AÙ" localSheetId="27">#REF!</definedName>
    <definedName name="AÙ" localSheetId="32">#REF!</definedName>
    <definedName name="AÙ">#REF!</definedName>
    <definedName name="auto" localSheetId="9">#REF!</definedName>
    <definedName name="auto" localSheetId="27">#REF!</definedName>
    <definedName name="auto" localSheetId="32">#REF!</definedName>
    <definedName name="auto">#REF!</definedName>
    <definedName name="Av" localSheetId="9">#REF!</definedName>
    <definedName name="Av" localSheetId="27">#REF!</definedName>
    <definedName name="Av" localSheetId="32">#REF!</definedName>
    <definedName name="Av">#REF!</definedName>
    <definedName name="Average_Truck_Factor" localSheetId="9">#REF!</definedName>
    <definedName name="Average_Truck_Factor" localSheetId="27">#REF!</definedName>
    <definedName name="Average_Truck_Factor" localSheetId="32">#REF!</definedName>
    <definedName name="Average_Truck_Factor">#REF!</definedName>
    <definedName name="B.nuamat">7.25</definedName>
    <definedName name="B_" localSheetId="9">#REF!</definedName>
    <definedName name="B_" localSheetId="27">#REF!</definedName>
    <definedName name="B_" localSheetId="32">#REF!</definedName>
    <definedName name="B_">#REF!</definedName>
    <definedName name="b_dd1" localSheetId="9">#REF!</definedName>
    <definedName name="b_dd1" localSheetId="27">#REF!</definedName>
    <definedName name="b_dd1" localSheetId="32">#REF!</definedName>
    <definedName name="b_dd1">#REF!</definedName>
    <definedName name="b_DL" localSheetId="9">#REF!</definedName>
    <definedName name="b_DL" localSheetId="27">#REF!</definedName>
    <definedName name="b_DL" localSheetId="32">#REF!</definedName>
    <definedName name="b_DL">#REF!</definedName>
    <definedName name="b_eh" localSheetId="9">#REF!</definedName>
    <definedName name="b_eh" localSheetId="27">#REF!</definedName>
    <definedName name="b_eh" localSheetId="32">#REF!</definedName>
    <definedName name="b_eh">#REF!</definedName>
    <definedName name="b_eh1" localSheetId="9">#REF!</definedName>
    <definedName name="b_eh1" localSheetId="27">#REF!</definedName>
    <definedName name="b_eh1" localSheetId="32">#REF!</definedName>
    <definedName name="b_eh1">#REF!</definedName>
    <definedName name="b_ev" localSheetId="9">#REF!</definedName>
    <definedName name="b_ev" localSheetId="27">#REF!</definedName>
    <definedName name="b_ev" localSheetId="32">#REF!</definedName>
    <definedName name="b_ev">#REF!</definedName>
    <definedName name="b_ev1" localSheetId="9">#REF!</definedName>
    <definedName name="b_ev1" localSheetId="27">#REF!</definedName>
    <definedName name="b_ev1" localSheetId="32">#REF!</definedName>
    <definedName name="b_ev1">#REF!</definedName>
    <definedName name="b_FR" localSheetId="9">#REF!</definedName>
    <definedName name="b_FR" localSheetId="27">#REF!</definedName>
    <definedName name="b_FR" localSheetId="32">#REF!</definedName>
    <definedName name="b_FR">#REF!</definedName>
    <definedName name="b_fr1" localSheetId="9">#REF!</definedName>
    <definedName name="b_fr1" localSheetId="27">#REF!</definedName>
    <definedName name="b_fr1" localSheetId="32">#REF!</definedName>
    <definedName name="b_fr1">#REF!</definedName>
    <definedName name="B_Isc" localSheetId="9">#REF!</definedName>
    <definedName name="B_Isc" localSheetId="27">#REF!</definedName>
    <definedName name="B_Isc" localSheetId="32">#REF!</definedName>
    <definedName name="B_Isc">#REF!</definedName>
    <definedName name="b_LL" localSheetId="9">#REF!</definedName>
    <definedName name="b_LL" localSheetId="27">#REF!</definedName>
    <definedName name="b_LL" localSheetId="32">#REF!</definedName>
    <definedName name="b_LL">#REF!</definedName>
    <definedName name="b_ll1" localSheetId="9">#REF!</definedName>
    <definedName name="b_ll1" localSheetId="27">#REF!</definedName>
    <definedName name="b_ll1" localSheetId="32">#REF!</definedName>
    <definedName name="b_ll1">#REF!</definedName>
    <definedName name="b_min" localSheetId="9">#REF!</definedName>
    <definedName name="b_min" localSheetId="27">#REF!</definedName>
    <definedName name="b_min" localSheetId="32">#REF!</definedName>
    <definedName name="b_min">#REF!</definedName>
    <definedName name="b_WL" localSheetId="9">#REF!</definedName>
    <definedName name="b_WL" localSheetId="27">#REF!</definedName>
    <definedName name="b_WL" localSheetId="32">#REF!</definedName>
    <definedName name="b_WL">#REF!</definedName>
    <definedName name="b_WL1" localSheetId="9">#REF!</definedName>
    <definedName name="b_WL1" localSheetId="27">#REF!</definedName>
    <definedName name="b_WL1" localSheetId="32">#REF!</definedName>
    <definedName name="b_WL1">#REF!</definedName>
    <definedName name="b_WS" localSheetId="9">#REF!</definedName>
    <definedName name="b_WS" localSheetId="27">#REF!</definedName>
    <definedName name="b_WS" localSheetId="32">#REF!</definedName>
    <definedName name="b_WS">#REF!</definedName>
    <definedName name="b_ws1" localSheetId="9">#REF!</definedName>
    <definedName name="b_ws1" localSheetId="27">#REF!</definedName>
    <definedName name="b_ws1" localSheetId="32">#REF!</definedName>
    <definedName name="b_ws1">#REF!</definedName>
    <definedName name="b60x" localSheetId="9">#REF!</definedName>
    <definedName name="b60x" localSheetId="27">#REF!</definedName>
    <definedName name="b60x" localSheetId="32">#REF!</definedName>
    <definedName name="b60x">#REF!</definedName>
    <definedName name="b80x" localSheetId="9">#REF!</definedName>
    <definedName name="b80x" localSheetId="27">#REF!</definedName>
    <definedName name="b80x" localSheetId="32">#REF!</definedName>
    <definedName name="b80x">#REF!</definedName>
    <definedName name="bac2.7" localSheetId="9">#REF!</definedName>
    <definedName name="bac2.7" localSheetId="27">#REF!</definedName>
    <definedName name="bac2.7" localSheetId="32">#REF!</definedName>
    <definedName name="bac2.7">#REF!</definedName>
    <definedName name="BacKan" localSheetId="9">#REF!</definedName>
    <definedName name="BacKan" localSheetId="27">#REF!</definedName>
    <definedName name="BacKan" localSheetId="32">#REF!</definedName>
    <definedName name="BacKan">#REF!</definedName>
    <definedName name="ban" localSheetId="9">#REF!</definedName>
    <definedName name="ban" localSheetId="27">#REF!</definedName>
    <definedName name="ban" localSheetId="32">#REF!</definedName>
    <definedName name="ban">#REF!</definedName>
    <definedName name="BANG_CHI_TIET_THI_NGHIEM_CONG_TO" localSheetId="9">#REF!</definedName>
    <definedName name="BANG_CHI_TIET_THI_NGHIEM_CONG_TO" localSheetId="27">#REF!</definedName>
    <definedName name="BANG_CHI_TIET_THI_NGHIEM_CONG_TO" localSheetId="32">#REF!</definedName>
    <definedName name="BANG_CHI_TIET_THI_NGHIEM_CONG_TO">#REF!</definedName>
    <definedName name="BANG_CHI_TIET_THI_NGHIEM_DZ0.4KV" localSheetId="9">#REF!</definedName>
    <definedName name="BANG_CHI_TIET_THI_NGHIEM_DZ0.4KV" localSheetId="27">#REF!</definedName>
    <definedName name="BANG_CHI_TIET_THI_NGHIEM_DZ0.4KV" localSheetId="32">#REF!</definedName>
    <definedName name="BANG_CHI_TIET_THI_NGHIEM_DZ0.4KV">#REF!</definedName>
    <definedName name="Bang_cly" localSheetId="9">#REF!</definedName>
    <definedName name="Bang_cly" localSheetId="27">#REF!</definedName>
    <definedName name="Bang_cly" localSheetId="32">#REF!</definedName>
    <definedName name="Bang_cly">#REF!</definedName>
    <definedName name="Bang_CVC" localSheetId="9">#REF!</definedName>
    <definedName name="Bang_CVC" localSheetId="27">#REF!</definedName>
    <definedName name="Bang_CVC" localSheetId="32">#REF!</definedName>
    <definedName name="Bang_CVC">#REF!</definedName>
    <definedName name="bang_gia" localSheetId="9">#REF!</definedName>
    <definedName name="bang_gia" localSheetId="27">#REF!</definedName>
    <definedName name="bang_gia" localSheetId="32">#REF!</definedName>
    <definedName name="bang_gia">#REF!</definedName>
    <definedName name="BANG_TONG_HOP_CONG_TO" localSheetId="9">#REF!</definedName>
    <definedName name="BANG_TONG_HOP_CONG_TO" localSheetId="27">#REF!</definedName>
    <definedName name="BANG_TONG_HOP_CONG_TO" localSheetId="32">#REF!</definedName>
    <definedName name="BANG_TONG_HOP_CONG_TO">#REF!</definedName>
    <definedName name="BANG_TONG_HOP_DZ0.4KV" localSheetId="9">#REF!</definedName>
    <definedName name="BANG_TONG_HOP_DZ0.4KV" localSheetId="27">#REF!</definedName>
    <definedName name="BANG_TONG_HOP_DZ0.4KV" localSheetId="32">#REF!</definedName>
    <definedName name="BANG_TONG_HOP_DZ0.4KV">#REF!</definedName>
    <definedName name="BANG_TONG_HOP_DZ22KV" localSheetId="9">#REF!</definedName>
    <definedName name="BANG_TONG_HOP_DZ22KV" localSheetId="27">#REF!</definedName>
    <definedName name="BANG_TONG_HOP_DZ22KV" localSheetId="32">#REF!</definedName>
    <definedName name="BANG_TONG_HOP_DZ22KV">#REF!</definedName>
    <definedName name="BANG_TONG_HOP_KHO_BAI" localSheetId="9">#REF!</definedName>
    <definedName name="BANG_TONG_HOP_KHO_BAI" localSheetId="27">#REF!</definedName>
    <definedName name="BANG_TONG_HOP_KHO_BAI" localSheetId="32">#REF!</definedName>
    <definedName name="BANG_TONG_HOP_KHO_BAI">#REF!</definedName>
    <definedName name="BANG_TONG_HOP_TBA" localSheetId="9">#REF!</definedName>
    <definedName name="BANG_TONG_HOP_TBA" localSheetId="27">#REF!</definedName>
    <definedName name="BANG_TONG_HOP_TBA" localSheetId="32">#REF!</definedName>
    <definedName name="BANG_TONG_HOP_TBA">#REF!</definedName>
    <definedName name="Bang_travl" localSheetId="9">#REF!</definedName>
    <definedName name="Bang_travl" localSheetId="27">#REF!</definedName>
    <definedName name="Bang_travl" localSheetId="32">#REF!</definedName>
    <definedName name="Bang_travl">#REF!</definedName>
    <definedName name="Bang1" localSheetId="9">#REF!</definedName>
    <definedName name="Bang1" localSheetId="27">#REF!</definedName>
    <definedName name="Bang1" localSheetId="32">#REF!</definedName>
    <definedName name="Bang1">#REF!</definedName>
    <definedName name="bang2" localSheetId="9">#REF!</definedName>
    <definedName name="bang2" localSheetId="27">#REF!</definedName>
    <definedName name="bang2" localSheetId="32">#REF!</definedName>
    <definedName name="bang2">#REF!</definedName>
    <definedName name="bang3" localSheetId="9">#REF!</definedName>
    <definedName name="bang3" localSheetId="27">#REF!</definedName>
    <definedName name="bang3" localSheetId="32">#REF!</definedName>
    <definedName name="bang3">#REF!</definedName>
    <definedName name="bang4" localSheetId="9">#REF!</definedName>
    <definedName name="bang4" localSheetId="27">#REF!</definedName>
    <definedName name="bang4" localSheetId="32">#REF!</definedName>
    <definedName name="bang4">#REF!</definedName>
    <definedName name="bang5" localSheetId="9">#REF!</definedName>
    <definedName name="bang5" localSheetId="27">#REF!</definedName>
    <definedName name="bang5" localSheetId="32">#REF!</definedName>
    <definedName name="bang5">#REF!</definedName>
    <definedName name="bang6" localSheetId="9">#REF!</definedName>
    <definedName name="bang6" localSheetId="27">#REF!</definedName>
    <definedName name="bang6" localSheetId="32">#REF!</definedName>
    <definedName name="bang6">#REF!</definedName>
    <definedName name="bangchu" localSheetId="9">#REF!</definedName>
    <definedName name="bangchu" localSheetId="27">#REF!</definedName>
    <definedName name="bangchu" localSheetId="32">#REF!</definedName>
    <definedName name="bangchu">#REF!</definedName>
    <definedName name="BangGiaVL_Q" localSheetId="9">#REF!</definedName>
    <definedName name="BangGiaVL_Q" localSheetId="27">#REF!</definedName>
    <definedName name="BangGiaVL_Q" localSheetId="32">#REF!</definedName>
    <definedName name="BangGiaVL_Q">#REF!</definedName>
    <definedName name="BangMa" localSheetId="9">#REF!</definedName>
    <definedName name="BangMa" localSheetId="27">#REF!</definedName>
    <definedName name="BangMa" localSheetId="32">#REF!</definedName>
    <definedName name="BangMa">#REF!</definedName>
    <definedName name="bangtinh" localSheetId="9">#REF!</definedName>
    <definedName name="bangtinh" localSheetId="27">#REF!</definedName>
    <definedName name="bangtinh" localSheetId="32">#REF!</definedName>
    <definedName name="bangtinh">#REF!</definedName>
    <definedName name="banmo" localSheetId="9">#REF!</definedName>
    <definedName name="banmo" localSheetId="27">#REF!</definedName>
    <definedName name="banmo" localSheetId="32">#REF!</definedName>
    <definedName name="banmo">#REF!</definedName>
    <definedName name="banql" hidden="1">{"'Sheet1'!$L$16"}</definedName>
    <definedName name="BarData" localSheetId="9">#REF!</definedName>
    <definedName name="BarData" localSheetId="27">#REF!</definedName>
    <definedName name="BarData" localSheetId="32">#REF!</definedName>
    <definedName name="BarData">#REF!</definedName>
    <definedName name="BaseType_d" localSheetId="9">#REF!</definedName>
    <definedName name="BaseType_d" localSheetId="27">#REF!</definedName>
    <definedName name="BaseType_d" localSheetId="32">#REF!</definedName>
    <definedName name="BaseType_d">#REF!</definedName>
    <definedName name="BaseType_nd" localSheetId="9">#REF!</definedName>
    <definedName name="BaseType_nd" localSheetId="27">#REF!</definedName>
    <definedName name="BaseType_nd" localSheetId="32">#REF!</definedName>
    <definedName name="BaseType_nd">#REF!</definedName>
    <definedName name="Bay" localSheetId="9">#REF!</definedName>
    <definedName name="Bay" localSheetId="27">#REF!</definedName>
    <definedName name="Bay" localSheetId="32">#REF!</definedName>
    <definedName name="Bay">#REF!</definedName>
    <definedName name="BB" localSheetId="9">#REF!</definedName>
    <definedName name="BB" localSheetId="27">#REF!</definedName>
    <definedName name="BB" localSheetId="32">#REF!</definedName>
    <definedName name="BB">#REF!</definedName>
    <definedName name="Bbb" localSheetId="9">#REF!</definedName>
    <definedName name="Bbb" localSheetId="27">#REF!</definedName>
    <definedName name="Bbb" localSheetId="32">#REF!</definedName>
    <definedName name="Bbb">#REF!</definedName>
    <definedName name="Bbm" localSheetId="9">#REF!</definedName>
    <definedName name="Bbm" localSheetId="27">#REF!</definedName>
    <definedName name="Bbm" localSheetId="32">#REF!</definedName>
    <definedName name="Bbm">#REF!</definedName>
    <definedName name="Bbtt" localSheetId="9">#REF!</definedName>
    <definedName name="Bbtt" localSheetId="27">#REF!</definedName>
    <definedName name="Bbtt" localSheetId="32">#REF!</definedName>
    <definedName name="Bbtt">#REF!</definedName>
    <definedName name="bc_1" localSheetId="9">#REF!</definedName>
    <definedName name="bc_1" localSheetId="27">#REF!</definedName>
    <definedName name="bc_1" localSheetId="32">#REF!</definedName>
    <definedName name="bc_1">#REF!</definedName>
    <definedName name="bc_2" localSheetId="9">#REF!</definedName>
    <definedName name="bc_2" localSheetId="27">#REF!</definedName>
    <definedName name="bc_2" localSheetId="32">#REF!</definedName>
    <definedName name="bc_2">#REF!</definedName>
    <definedName name="Bcb" localSheetId="9">#REF!</definedName>
    <definedName name="Bcb" localSheetId="27">#REF!</definedName>
    <definedName name="Bcb" localSheetId="32">#REF!</definedName>
    <definedName name="Bcb">#REF!</definedName>
    <definedName name="Bcg" localSheetId="9">#REF!</definedName>
    <definedName name="Bcg" localSheetId="27">#REF!</definedName>
    <definedName name="Bcg" localSheetId="32">#REF!</definedName>
    <definedName name="Bcg">#REF!</definedName>
    <definedName name="Bctt" localSheetId="9">#REF!</definedName>
    <definedName name="Bctt" localSheetId="27">#REF!</definedName>
    <definedName name="Bctt" localSheetId="32">#REF!</definedName>
    <definedName name="Bctt">#REF!</definedName>
    <definedName name="bdd">1.5</definedName>
    <definedName name="Bdk" localSheetId="9">#REF!</definedName>
    <definedName name="Bdk" localSheetId="27">#REF!</definedName>
    <definedName name="Bdk" localSheetId="32">#REF!</definedName>
    <definedName name="Bdk">#REF!</definedName>
    <definedName name="BE" localSheetId="9">#REF!</definedName>
    <definedName name="BE" localSheetId="27">#REF!</definedName>
    <definedName name="BE" localSheetId="32">#REF!</definedName>
    <definedName name="BE">#REF!</definedName>
    <definedName name="BE100M" localSheetId="9">#REF!</definedName>
    <definedName name="BE100M" localSheetId="27">#REF!</definedName>
    <definedName name="BE100M" localSheetId="32">#REF!</definedName>
    <definedName name="BE100M">#REF!</definedName>
    <definedName name="BE50M" localSheetId="9">#REF!</definedName>
    <definedName name="BE50M" localSheetId="27">#REF!</definedName>
    <definedName name="BE50M" localSheetId="32">#REF!</definedName>
    <definedName name="BE50M">#REF!</definedName>
    <definedName name="beepsound" localSheetId="9">#REF!</definedName>
    <definedName name="beepsound" localSheetId="27">#REF!</definedName>
    <definedName name="beepsound" localSheetId="32">#REF!</definedName>
    <definedName name="beepsound">#REF!</definedName>
    <definedName name="begin" localSheetId="9">#REF!</definedName>
    <definedName name="begin" localSheetId="27">#REF!</definedName>
    <definedName name="begin" localSheetId="32">#REF!</definedName>
    <definedName name="begin">#REF!</definedName>
    <definedName name="bengam" localSheetId="9">#REF!</definedName>
    <definedName name="bengam" localSheetId="27">#REF!</definedName>
    <definedName name="bengam" localSheetId="32">#REF!</definedName>
    <definedName name="bengam">#REF!</definedName>
    <definedName name="benhvien" localSheetId="9">#REF!</definedName>
    <definedName name="benhvien" localSheetId="27">#REF!</definedName>
    <definedName name="benhvien" localSheetId="32">#REF!</definedName>
    <definedName name="benhvien">#REF!</definedName>
    <definedName name="benuoc" localSheetId="9">#REF!</definedName>
    <definedName name="benuoc" localSheetId="27">#REF!</definedName>
    <definedName name="benuoc" localSheetId="32">#REF!</definedName>
    <definedName name="benuoc">#REF!</definedName>
    <definedName name="beta" localSheetId="9">#REF!</definedName>
    <definedName name="beta" localSheetId="27">#REF!</definedName>
    <definedName name="beta" localSheetId="32">#REF!</definedName>
    <definedName name="beta">#REF!</definedName>
    <definedName name="BETA_d" localSheetId="9">#REF!</definedName>
    <definedName name="BETA_d" localSheetId="27">#REF!</definedName>
    <definedName name="BETA_d" localSheetId="32">#REF!</definedName>
    <definedName name="BETA_d">#REF!</definedName>
    <definedName name="Bezugsfeld" localSheetId="9">#REF!</definedName>
    <definedName name="Bezugsfeld" localSheetId="27">#REF!</definedName>
    <definedName name="Bezugsfeld" localSheetId="32">#REF!</definedName>
    <definedName name="Bezugsfeld">#REF!</definedName>
    <definedName name="BF1_" localSheetId="9">#REF!</definedName>
    <definedName name="BF1_" localSheetId="27">#REF!</definedName>
    <definedName name="BF1_" localSheetId="32">#REF!</definedName>
    <definedName name="BF1_">#REF!</definedName>
    <definedName name="BF2_" localSheetId="9">#REF!</definedName>
    <definedName name="BF2_" localSheetId="27">#REF!</definedName>
    <definedName name="BF2_" localSheetId="32">#REF!</definedName>
    <definedName name="BF2_">#REF!</definedName>
    <definedName name="BF3_" localSheetId="9">#REF!</definedName>
    <definedName name="BF3_" localSheetId="27">#REF!</definedName>
    <definedName name="BF3_" localSheetId="32">#REF!</definedName>
    <definedName name="BF3_">#REF!</definedName>
    <definedName name="BFBS" localSheetId="9">#REF!</definedName>
    <definedName name="BFBS" localSheetId="27">#REF!</definedName>
    <definedName name="BFBS" localSheetId="32">#REF!</definedName>
    <definedName name="BFBS">#REF!</definedName>
    <definedName name="BFES" localSheetId="9">#REF!</definedName>
    <definedName name="BFES" localSheetId="27">#REF!</definedName>
    <definedName name="BFES" localSheetId="32">#REF!</definedName>
    <definedName name="BFES">#REF!</definedName>
    <definedName name="BFS" localSheetId="9">#REF!</definedName>
    <definedName name="BFS" localSheetId="27">#REF!</definedName>
    <definedName name="BFS" localSheetId="32">#REF!</definedName>
    <definedName name="BFS">#REF!</definedName>
    <definedName name="Bgc" localSheetId="9">#REF!</definedName>
    <definedName name="Bgc" localSheetId="27">#REF!</definedName>
    <definedName name="Bgc" localSheetId="32">#REF!</definedName>
    <definedName name="Bgc">#REF!</definedName>
    <definedName name="Bgiang" hidden="1">{"'Sheet1'!$L$16"}</definedName>
    <definedName name="BGS" localSheetId="9">#REF!</definedName>
    <definedName name="BGS" localSheetId="27">#REF!</definedName>
    <definedName name="BGS" localSheetId="32">#REF!</definedName>
    <definedName name="BGS">#REF!</definedName>
    <definedName name="bia" localSheetId="9">#REF!</definedName>
    <definedName name="bia" localSheetId="27">#REF!</definedName>
    <definedName name="bia" localSheetId="32">#REF!</definedName>
    <definedName name="bia">#REF!</definedName>
    <definedName name="binh" localSheetId="9">#REF!</definedName>
    <definedName name="binh" localSheetId="27">#REF!</definedName>
    <definedName name="binh" localSheetId="32">#REF!</definedName>
    <definedName name="binh">#REF!</definedName>
    <definedName name="Binhduong" localSheetId="9">#REF!</definedName>
    <definedName name="Binhduong" localSheetId="27">#REF!</definedName>
    <definedName name="Binhduong" localSheetId="32">#REF!</definedName>
    <definedName name="Binhduong">#REF!</definedName>
    <definedName name="Binhphuoc" localSheetId="9">#REF!</definedName>
    <definedName name="Binhphuoc" localSheetId="27">#REF!</definedName>
    <definedName name="Binhphuoc" localSheetId="32">#REF!</definedName>
    <definedName name="Binhphuoc">#REF!</definedName>
    <definedName name="BINHTHANH1" localSheetId="9">#REF!</definedName>
    <definedName name="BINHTHANH1" localSheetId="27">#REF!</definedName>
    <definedName name="BINHTHANH1" localSheetId="32">#REF!</definedName>
    <definedName name="BINHTHANH1">#REF!</definedName>
    <definedName name="BINHTHANH2" localSheetId="9">#REF!</definedName>
    <definedName name="BINHTHANH2" localSheetId="27">#REF!</definedName>
    <definedName name="BINHTHANH2" localSheetId="32">#REF!</definedName>
    <definedName name="BINHTHANH2">#REF!</definedName>
    <definedName name="Bio_tec" localSheetId="9">#REF!</definedName>
    <definedName name="Bio_tec" localSheetId="27">#REF!</definedName>
    <definedName name="Bio_tec" localSheetId="32">#REF!</definedName>
    <definedName name="Bio_tec">#REF!</definedName>
    <definedName name="bk" localSheetId="9">#REF!</definedName>
    <definedName name="bk" localSheetId="27">#REF!</definedName>
    <definedName name="bk" localSheetId="32">#REF!</definedName>
    <definedName name="bk">#REF!</definedName>
    <definedName name="Blc" localSheetId="9">#REF!</definedName>
    <definedName name="Blc" localSheetId="27">#REF!</definedName>
    <definedName name="Blc" localSheetId="32">#REF!</definedName>
    <definedName name="Blc">#REF!</definedName>
    <definedName name="blkh" localSheetId="9">#REF!</definedName>
    <definedName name="blkh" localSheetId="27">#REF!</definedName>
    <definedName name="blkh" localSheetId="32">#REF!</definedName>
    <definedName name="blkh">#REF!</definedName>
    <definedName name="blkh1" localSheetId="9">#REF!</definedName>
    <definedName name="blkh1" localSheetId="27">#REF!</definedName>
    <definedName name="blkh1" localSheetId="32">#REF!</definedName>
    <definedName name="blkh1">#REF!</definedName>
    <definedName name="BLOCK1" localSheetId="9">#REF!</definedName>
    <definedName name="BLOCK1" localSheetId="27">#REF!</definedName>
    <definedName name="BLOCK1" localSheetId="32">#REF!</definedName>
    <definedName name="BLOCK1">#REF!</definedName>
    <definedName name="BLOCK2" localSheetId="9">#REF!</definedName>
    <definedName name="BLOCK2" localSheetId="27">#REF!</definedName>
    <definedName name="BLOCK2" localSheetId="32">#REF!</definedName>
    <definedName name="BLOCK2">#REF!</definedName>
    <definedName name="BLOCK3" localSheetId="9">#REF!</definedName>
    <definedName name="BLOCK3" localSheetId="27">#REF!</definedName>
    <definedName name="BLOCK3" localSheetId="32">#REF!</definedName>
    <definedName name="BLOCK3">#REF!</definedName>
    <definedName name="blong" localSheetId="9">#REF!</definedName>
    <definedName name="blong" localSheetId="27">#REF!</definedName>
    <definedName name="blong" localSheetId="32">#REF!</definedName>
    <definedName name="blong">#REF!</definedName>
    <definedName name="Bm">3.5</definedName>
    <definedName name="Bmn" localSheetId="9">#REF!</definedName>
    <definedName name="Bmn" localSheetId="27">#REF!</definedName>
    <definedName name="Bmn" localSheetId="32">#REF!</definedName>
    <definedName name="Bmn">#REF!</definedName>
    <definedName name="Bn">6.5</definedName>
    <definedName name="bN_fix" localSheetId="9">#REF!</definedName>
    <definedName name="bN_fix" localSheetId="27">#REF!</definedName>
    <definedName name="bN_fix" localSheetId="32">#REF!</definedName>
    <definedName name="bN_fix">#REF!</definedName>
    <definedName name="Bnc" localSheetId="9">#REF!</definedName>
    <definedName name="Bnc" localSheetId="27">#REF!</definedName>
    <definedName name="Bnc" localSheetId="32">#REF!</definedName>
    <definedName name="Bnc">#REF!</definedName>
    <definedName name="bnc_2" localSheetId="9">#REF!</definedName>
    <definedName name="bnc_2" localSheetId="27">#REF!</definedName>
    <definedName name="bnc_2" localSheetId="32">#REF!</definedName>
    <definedName name="bnc_2">#REF!</definedName>
    <definedName name="bnc3_2" localSheetId="9">#REF!</definedName>
    <definedName name="bnc3_2" localSheetId="27">#REF!</definedName>
    <definedName name="bnc3_2" localSheetId="32">#REF!</definedName>
    <definedName name="bnc3_2">#REF!</definedName>
    <definedName name="bnc4_2" localSheetId="9">#REF!</definedName>
    <definedName name="bnc4_2" localSheetId="27">#REF!</definedName>
    <definedName name="bnc4_2" localSheetId="32">#REF!</definedName>
    <definedName name="bnc4_2">#REF!</definedName>
    <definedName name="bnc4_5" localSheetId="9">#REF!</definedName>
    <definedName name="bnc4_5" localSheetId="27">#REF!</definedName>
    <definedName name="bnc4_5" localSheetId="32">#REF!</definedName>
    <definedName name="bnc4_5">#REF!</definedName>
    <definedName name="Bng" localSheetId="9">#REF!</definedName>
    <definedName name="Bng" localSheetId="27">#REF!</definedName>
    <definedName name="Bng" localSheetId="32">#REF!</definedName>
    <definedName name="Bng">#REF!</definedName>
    <definedName name="bocdo" localSheetId="9">#REF!</definedName>
    <definedName name="bocdo" localSheetId="27">#REF!</definedName>
    <definedName name="bocdo" localSheetId="32">#REF!</definedName>
    <definedName name="bocdo">#REF!</definedName>
    <definedName name="bombt50" localSheetId="9">#REF!</definedName>
    <definedName name="bombt50" localSheetId="27">#REF!</definedName>
    <definedName name="bombt50" localSheetId="32">#REF!</definedName>
    <definedName name="bombt50">#REF!</definedName>
    <definedName name="bombt60" localSheetId="9">#REF!</definedName>
    <definedName name="bombt60" localSheetId="27">#REF!</definedName>
    <definedName name="bombt60" localSheetId="32">#REF!</definedName>
    <definedName name="bombt60">#REF!</definedName>
    <definedName name="bomnuoc20kw" localSheetId="9">#REF!</definedName>
    <definedName name="bomnuoc20kw" localSheetId="27">#REF!</definedName>
    <definedName name="bomnuoc20kw" localSheetId="32">#REF!</definedName>
    <definedName name="bomnuoc20kw">#REF!</definedName>
    <definedName name="bomvua1.5" localSheetId="9">#REF!</definedName>
    <definedName name="bomvua1.5" localSheetId="27">#REF!</definedName>
    <definedName name="bomvua1.5" localSheetId="32">#REF!</definedName>
    <definedName name="bomvua1.5">#REF!</definedName>
    <definedName name="Bon" localSheetId="9">#REF!</definedName>
    <definedName name="Bon" localSheetId="27">#REF!</definedName>
    <definedName name="Bon" localSheetId="32">#REF!</definedName>
    <definedName name="Bon">#REF!</definedName>
    <definedName name="Book2" localSheetId="9">#REF!</definedName>
    <definedName name="Book2" localSheetId="27">#REF!</definedName>
    <definedName name="Book2" localSheetId="32">#REF!</definedName>
    <definedName name="Book2">#REF!</definedName>
    <definedName name="BookName">"Bao_cao_cua_NVTK_tai_NPP_bieu_mau_moi_4___Mau_moi.xls"</definedName>
    <definedName name="BOQ" localSheetId="9">#REF!</definedName>
    <definedName name="BOQ" localSheetId="27">#REF!</definedName>
    <definedName name="BOQ" localSheetId="32">#REF!</definedName>
    <definedName name="BOQ">#REF!</definedName>
    <definedName name="Botanical2" localSheetId="9">#REF!</definedName>
    <definedName name="Botanical2" localSheetId="27">#REF!</definedName>
    <definedName name="Botanical2" localSheetId="32">#REF!</definedName>
    <definedName name="Botanical2">#REF!</definedName>
    <definedName name="Botanical2.Jun" localSheetId="9">#REF!</definedName>
    <definedName name="Botanical2.Jun" localSheetId="27">#REF!</definedName>
    <definedName name="Botanical2.Jun" localSheetId="32">#REF!</definedName>
    <definedName name="Botanical2.Jun">#REF!</definedName>
    <definedName name="BottomSlab_Tensile_Stress" localSheetId="9">#REF!</definedName>
    <definedName name="BottomSlab_Tensile_Stress" localSheetId="27">#REF!</definedName>
    <definedName name="BottomSlab_Tensile_Stress" localSheetId="32">#REF!</definedName>
    <definedName name="BottomSlab_Tensile_Stress">#REF!</definedName>
    <definedName name="Bqd" localSheetId="9">#REF!</definedName>
    <definedName name="Bqd" localSheetId="27">#REF!</definedName>
    <definedName name="Bqd" localSheetId="32">#REF!</definedName>
    <definedName name="Bqd">#REF!</definedName>
    <definedName name="bql" hidden="1">{#N/A,#N/A,FALSE,"Chi tiÆt"}</definedName>
    <definedName name="BQP">'[1]BANCO (3)'!$N$124</definedName>
    <definedName name="BR_373" localSheetId="9">#REF!</definedName>
    <definedName name="BR_373" localSheetId="27">#REF!</definedName>
    <definedName name="BR_373" localSheetId="32">#REF!</definedName>
    <definedName name="BR_373">#REF!</definedName>
    <definedName name="BrName" localSheetId="9">#REF!</definedName>
    <definedName name="BrName" localSheetId="27">#REF!</definedName>
    <definedName name="BrName" localSheetId="32">#REF!</definedName>
    <definedName name="BrName">#REF!</definedName>
    <definedName name="Bsb" localSheetId="9">#REF!</definedName>
    <definedName name="Bsb" localSheetId="27">#REF!</definedName>
    <definedName name="Bsb" localSheetId="32">#REF!</definedName>
    <definedName name="Bsb">#REF!</definedName>
    <definedName name="BSM" localSheetId="9">#REF!</definedName>
    <definedName name="BSM" localSheetId="27">#REF!</definedName>
    <definedName name="BSM" localSheetId="32">#REF!</definedName>
    <definedName name="BSM">#REF!</definedName>
    <definedName name="BSTRESS_d" localSheetId="9">#REF!</definedName>
    <definedName name="BSTRESS_d" localSheetId="27">#REF!</definedName>
    <definedName name="BSTRESS_d" localSheetId="32">#REF!</definedName>
    <definedName name="BSTRESS_d">#REF!</definedName>
    <definedName name="Bstt" localSheetId="9">#REF!</definedName>
    <definedName name="Bstt" localSheetId="27">#REF!</definedName>
    <definedName name="Bstt" localSheetId="32">#REF!</definedName>
    <definedName name="Bstt">#REF!</definedName>
    <definedName name="BT_125" localSheetId="9">#REF!</definedName>
    <definedName name="BT_125" localSheetId="27">#REF!</definedName>
    <definedName name="BT_125" localSheetId="32">#REF!</definedName>
    <definedName name="BT_125">#REF!</definedName>
    <definedName name="BT_A1" localSheetId="9">#REF!</definedName>
    <definedName name="BT_A1" localSheetId="27">#REF!</definedName>
    <definedName name="BT_A1" localSheetId="32">#REF!</definedName>
    <definedName name="BT_A1">#REF!</definedName>
    <definedName name="BT_A2.1" localSheetId="9">#REF!</definedName>
    <definedName name="BT_A2.1" localSheetId="27">#REF!</definedName>
    <definedName name="BT_A2.1" localSheetId="32">#REF!</definedName>
    <definedName name="BT_A2.1">#REF!</definedName>
    <definedName name="BT_A2.2" localSheetId="9">#REF!</definedName>
    <definedName name="BT_A2.2" localSheetId="27">#REF!</definedName>
    <definedName name="BT_A2.2" localSheetId="32">#REF!</definedName>
    <definedName name="BT_A2.2">#REF!</definedName>
    <definedName name="BT_B1" localSheetId="9">#REF!</definedName>
    <definedName name="BT_B1" localSheetId="27">#REF!</definedName>
    <definedName name="BT_B1" localSheetId="32">#REF!</definedName>
    <definedName name="BT_B1">#REF!</definedName>
    <definedName name="BT_B2" localSheetId="9">#REF!</definedName>
    <definedName name="BT_B2" localSheetId="27">#REF!</definedName>
    <definedName name="BT_B2" localSheetId="32">#REF!</definedName>
    <definedName name="BT_B2">#REF!</definedName>
    <definedName name="BT_C1" localSheetId="9">#REF!</definedName>
    <definedName name="BT_C1" localSheetId="27">#REF!</definedName>
    <definedName name="BT_C1" localSheetId="32">#REF!</definedName>
    <definedName name="BT_C1">#REF!</definedName>
    <definedName name="BT_loai_A2.1" localSheetId="9">#REF!</definedName>
    <definedName name="BT_loai_A2.1" localSheetId="27">#REF!</definedName>
    <definedName name="BT_loai_A2.1" localSheetId="32">#REF!</definedName>
    <definedName name="BT_loai_A2.1">#REF!</definedName>
    <definedName name="BT_P1" localSheetId="9">#REF!</definedName>
    <definedName name="BT_P1" localSheetId="27">#REF!</definedName>
    <definedName name="BT_P1" localSheetId="32">#REF!</definedName>
    <definedName name="BT_P1">#REF!</definedName>
    <definedName name="BT200_50" localSheetId="9">#REF!</definedName>
    <definedName name="BT200_50" localSheetId="27">#REF!</definedName>
    <definedName name="BT200_50" localSheetId="32">#REF!</definedName>
    <definedName name="BT200_50">#REF!</definedName>
    <definedName name="BTC">[2]NSĐP!$AA$14:$AA$240</definedName>
    <definedName name="btchiuaxitm300" localSheetId="9">#REF!</definedName>
    <definedName name="btchiuaxitm300" localSheetId="27">#REF!</definedName>
    <definedName name="btchiuaxitm300" localSheetId="32">#REF!</definedName>
    <definedName name="btchiuaxitm300">#REF!</definedName>
    <definedName name="BTchiuaxm200" localSheetId="9">#REF!</definedName>
    <definedName name="BTchiuaxm200" localSheetId="27">#REF!</definedName>
    <definedName name="BTchiuaxm200" localSheetId="32">#REF!</definedName>
    <definedName name="BTchiuaxm200">#REF!</definedName>
    <definedName name="btcocM400" localSheetId="9">#REF!</definedName>
    <definedName name="btcocM400" localSheetId="27">#REF!</definedName>
    <definedName name="btcocM400" localSheetId="32">#REF!</definedName>
    <definedName name="btcocM400">#REF!</definedName>
    <definedName name="btcocnhoi" localSheetId="9">#REF!</definedName>
    <definedName name="btcocnhoi" localSheetId="27">#REF!</definedName>
    <definedName name="btcocnhoi" localSheetId="32">#REF!</definedName>
    <definedName name="btcocnhoi">#REF!</definedName>
    <definedName name="BTcot" localSheetId="9">#REF!</definedName>
    <definedName name="BTcot" localSheetId="27">#REF!</definedName>
    <definedName name="BTcot" localSheetId="32">#REF!</definedName>
    <definedName name="BTcot">#REF!</definedName>
    <definedName name="Btcot1" localSheetId="9">#REF!</definedName>
    <definedName name="Btcot1" localSheetId="27">#REF!</definedName>
    <definedName name="Btcot1" localSheetId="32">#REF!</definedName>
    <definedName name="Btcot1">#REF!</definedName>
    <definedName name="btham" localSheetId="9">#REF!</definedName>
    <definedName name="btham" localSheetId="27">#REF!</definedName>
    <definedName name="btham" localSheetId="32">#REF!</definedName>
    <definedName name="btham">#REF!</definedName>
    <definedName name="BTlotm100" localSheetId="9">#REF!</definedName>
    <definedName name="BTlotm100" localSheetId="27">#REF!</definedName>
    <definedName name="BTlotm100" localSheetId="32">#REF!</definedName>
    <definedName name="BTlotm100">#REF!</definedName>
    <definedName name="btm1002x4" localSheetId="9">#REF!</definedName>
    <definedName name="btm1002x4" localSheetId="27">#REF!</definedName>
    <definedName name="btm1002x4" localSheetId="32">#REF!</definedName>
    <definedName name="btm1002x4">#REF!</definedName>
    <definedName name="btm1502x4" localSheetId="9">#REF!</definedName>
    <definedName name="btm1502x4" localSheetId="27">#REF!</definedName>
    <definedName name="btm1502x4" localSheetId="32">#REF!</definedName>
    <definedName name="btm1502x4">#REF!</definedName>
    <definedName name="btm1504x6" localSheetId="9">#REF!</definedName>
    <definedName name="btm1504x6" localSheetId="27">#REF!</definedName>
    <definedName name="btm1504x6" localSheetId="32">#REF!</definedName>
    <definedName name="btm1504x6">#REF!</definedName>
    <definedName name="btm2002x4" localSheetId="9">#REF!</definedName>
    <definedName name="btm2002x4" localSheetId="27">#REF!</definedName>
    <definedName name="btm2002x4" localSheetId="32">#REF!</definedName>
    <definedName name="btm2002x4">#REF!</definedName>
    <definedName name="BTPCP" localSheetId="9">#REF!</definedName>
    <definedName name="BTPCP" localSheetId="27">#REF!</definedName>
    <definedName name="BTPCP" localSheetId="32">#REF!</definedName>
    <definedName name="BTPCP">#REF!</definedName>
    <definedName name="btr" localSheetId="9">#REF!</definedName>
    <definedName name="btr" localSheetId="27">#REF!</definedName>
    <definedName name="btr" localSheetId="32">#REF!</definedName>
    <definedName name="btr">#REF!</definedName>
    <definedName name="Btt" localSheetId="9">#REF!</definedName>
    <definedName name="Btt" localSheetId="27">#REF!</definedName>
    <definedName name="Btt" localSheetId="32">#REF!</definedName>
    <definedName name="Btt">#REF!</definedName>
    <definedName name="BU_CHENH_LECH_DZ0.4KV" localSheetId="9">#REF!</definedName>
    <definedName name="BU_CHENH_LECH_DZ0.4KV" localSheetId="27">#REF!</definedName>
    <definedName name="BU_CHENH_LECH_DZ0.4KV" localSheetId="32">#REF!</definedName>
    <definedName name="BU_CHENH_LECH_DZ0.4KV">#REF!</definedName>
    <definedName name="BU_CHENH_LECH_DZ22KV" localSheetId="9">#REF!</definedName>
    <definedName name="BU_CHENH_LECH_DZ22KV" localSheetId="27">#REF!</definedName>
    <definedName name="BU_CHENH_LECH_DZ22KV" localSheetId="32">#REF!</definedName>
    <definedName name="BU_CHENH_LECH_DZ22KV">#REF!</definedName>
    <definedName name="BU_CHENH_LECH_TBA" localSheetId="9">#REF!</definedName>
    <definedName name="BU_CHENH_LECH_TBA" localSheetId="27">#REF!</definedName>
    <definedName name="BU_CHENH_LECH_TBA" localSheetId="32">#REF!</definedName>
    <definedName name="BU_CHENH_LECH_TBA">#REF!</definedName>
    <definedName name="bua1.2" localSheetId="9">#REF!</definedName>
    <definedName name="bua1.2" localSheetId="27">#REF!</definedName>
    <definedName name="bua1.2" localSheetId="32">#REF!</definedName>
    <definedName name="bua1.2">#REF!</definedName>
    <definedName name="bua1.8" localSheetId="9">#REF!</definedName>
    <definedName name="bua1.8" localSheetId="27">#REF!</definedName>
    <definedName name="bua1.8" localSheetId="32">#REF!</definedName>
    <definedName name="bua1.8">#REF!</definedName>
    <definedName name="buarung170" localSheetId="9">#REF!</definedName>
    <definedName name="buarung170" localSheetId="27">#REF!</definedName>
    <definedName name="buarung170" localSheetId="32">#REF!</definedName>
    <definedName name="buarung170">#REF!</definedName>
    <definedName name="bùc">{"Book1","Dt tonghop.xls"}</definedName>
    <definedName name="Bulongma">8700</definedName>
    <definedName name="Bulongthepcoctiepdia" localSheetId="9">#REF!</definedName>
    <definedName name="Bulongthepcoctiepdia" localSheetId="27">#REF!</definedName>
    <definedName name="Bulongthepcoctiepdia" localSheetId="32">#REF!</definedName>
    <definedName name="Bulongthepcoctiepdia">#REF!</definedName>
    <definedName name="buoc" localSheetId="9">#REF!</definedName>
    <definedName name="buoc" localSheetId="27">#REF!</definedName>
    <definedName name="buoc" localSheetId="32">#REF!</definedName>
    <definedName name="buoc">#REF!</definedName>
    <definedName name="button_area_1" localSheetId="9">#REF!</definedName>
    <definedName name="button_area_1" localSheetId="27">#REF!</definedName>
    <definedName name="button_area_1" localSheetId="32">#REF!</definedName>
    <definedName name="button_area_1">#REF!</definedName>
    <definedName name="buvenh" localSheetId="9">#REF!</definedName>
    <definedName name="buvenh" localSheetId="27">#REF!</definedName>
    <definedName name="buvenh" localSheetId="32">#REF!</definedName>
    <definedName name="buvenh">#REF!</definedName>
    <definedName name="bvc" localSheetId="9">#REF!</definedName>
    <definedName name="bvc" localSheetId="27">#REF!</definedName>
    <definedName name="bvc" localSheetId="32">#REF!</definedName>
    <definedName name="bvc">#REF!</definedName>
    <definedName name="BVCISUMMARY" localSheetId="9">#REF!</definedName>
    <definedName name="BVCISUMMARY" localSheetId="27">#REF!</definedName>
    <definedName name="BVCISUMMARY" localSheetId="32">#REF!</definedName>
    <definedName name="BVCISUMMARY">#REF!</definedName>
    <definedName name="bvd" localSheetId="9">#REF!</definedName>
    <definedName name="bvd" localSheetId="27">#REF!</definedName>
    <definedName name="bvd" localSheetId="32">#REF!</definedName>
    <definedName name="bvd">#REF!</definedName>
    <definedName name="bvm" localSheetId="9">#REF!</definedName>
    <definedName name="bvm" localSheetId="27">#REF!</definedName>
    <definedName name="bvm" localSheetId="32">#REF!</definedName>
    <definedName name="bvm">#REF!</definedName>
    <definedName name="bvs" localSheetId="9">#REF!</definedName>
    <definedName name="bvs" localSheetId="27">#REF!</definedName>
    <definedName name="bvs" localSheetId="32">#REF!</definedName>
    <definedName name="bvs">#REF!</definedName>
    <definedName name="bvt" localSheetId="9">#REF!</definedName>
    <definedName name="bvt" localSheetId="27">#REF!</definedName>
    <definedName name="bvt" localSheetId="32">#REF!</definedName>
    <definedName name="bvt">#REF!</definedName>
    <definedName name="bvtb" localSheetId="9">#REF!</definedName>
    <definedName name="bvtb" localSheetId="27">#REF!</definedName>
    <definedName name="bvtb" localSheetId="32">#REF!</definedName>
    <definedName name="bvtb">#REF!</definedName>
    <definedName name="bvttt" localSheetId="9">#REF!</definedName>
    <definedName name="bvttt" localSheetId="27">#REF!</definedName>
    <definedName name="bvttt" localSheetId="32">#REF!</definedName>
    <definedName name="bvttt">#REF!</definedName>
    <definedName name="bw">#N/A</definedName>
    <definedName name="bx" localSheetId="9">#REF!</definedName>
    <definedName name="bx" localSheetId="27">#REF!</definedName>
    <definedName name="bx" localSheetId="32">#REF!</definedName>
    <definedName name="bx">#REF!</definedName>
    <definedName name="C.1.1..Phat_tuyen" localSheetId="9">#REF!</definedName>
    <definedName name="C.1.1..Phat_tuyen" localSheetId="27">#REF!</definedName>
    <definedName name="C.1.1..Phat_tuyen" localSheetId="32">#REF!</definedName>
    <definedName name="C.1.1..Phat_tuyen">#REF!</definedName>
    <definedName name="C.1.10..VC_Thu_cong_CG" localSheetId="9">#REF!</definedName>
    <definedName name="C.1.10..VC_Thu_cong_CG" localSheetId="27">#REF!</definedName>
    <definedName name="C.1.10..VC_Thu_cong_CG" localSheetId="32">#REF!</definedName>
    <definedName name="C.1.10..VC_Thu_cong_CG">#REF!</definedName>
    <definedName name="C.1.2..Chat_cay_thu_cong" localSheetId="9">#REF!</definedName>
    <definedName name="C.1.2..Chat_cay_thu_cong" localSheetId="27">#REF!</definedName>
    <definedName name="C.1.2..Chat_cay_thu_cong" localSheetId="32">#REF!</definedName>
    <definedName name="C.1.2..Chat_cay_thu_cong">#REF!</definedName>
    <definedName name="C.1.3..Chat_cay_may" localSheetId="9">#REF!</definedName>
    <definedName name="C.1.3..Chat_cay_may" localSheetId="27">#REF!</definedName>
    <definedName name="C.1.3..Chat_cay_may" localSheetId="32">#REF!</definedName>
    <definedName name="C.1.3..Chat_cay_may">#REF!</definedName>
    <definedName name="C.1.4..Dao_goc_cay" localSheetId="9">#REF!</definedName>
    <definedName name="C.1.4..Dao_goc_cay" localSheetId="27">#REF!</definedName>
    <definedName name="C.1.4..Dao_goc_cay" localSheetId="32">#REF!</definedName>
    <definedName name="C.1.4..Dao_goc_cay">#REF!</definedName>
    <definedName name="C.1.5..Lam_duong_tam" localSheetId="9">#REF!</definedName>
    <definedName name="C.1.5..Lam_duong_tam" localSheetId="27">#REF!</definedName>
    <definedName name="C.1.5..Lam_duong_tam" localSheetId="32">#REF!</definedName>
    <definedName name="C.1.5..Lam_duong_tam">#REF!</definedName>
    <definedName name="C.1.6..Lam_cau_tam" localSheetId="9">#REF!</definedName>
    <definedName name="C.1.6..Lam_cau_tam" localSheetId="27">#REF!</definedName>
    <definedName name="C.1.6..Lam_cau_tam" localSheetId="32">#REF!</definedName>
    <definedName name="C.1.6..Lam_cau_tam">#REF!</definedName>
    <definedName name="C.1.7..Rai_da_chong_lun" localSheetId="9">#REF!</definedName>
    <definedName name="C.1.7..Rai_da_chong_lun" localSheetId="27">#REF!</definedName>
    <definedName name="C.1.7..Rai_da_chong_lun" localSheetId="32">#REF!</definedName>
    <definedName name="C.1.7..Rai_da_chong_lun">#REF!</definedName>
    <definedName name="C.1.8..Lam_kho_tam" localSheetId="9">#REF!</definedName>
    <definedName name="C.1.8..Lam_kho_tam" localSheetId="27">#REF!</definedName>
    <definedName name="C.1.8..Lam_kho_tam" localSheetId="32">#REF!</definedName>
    <definedName name="C.1.8..Lam_kho_tam">#REF!</definedName>
    <definedName name="C.1.8..San_mat_bang" localSheetId="9">#REF!</definedName>
    <definedName name="C.1.8..San_mat_bang" localSheetId="27">#REF!</definedName>
    <definedName name="C.1.8..San_mat_bang" localSheetId="32">#REF!</definedName>
    <definedName name="C.1.8..San_mat_bang">#REF!</definedName>
    <definedName name="C.2.1..VC_Thu_cong" localSheetId="9">#REF!</definedName>
    <definedName name="C.2.1..VC_Thu_cong" localSheetId="27">#REF!</definedName>
    <definedName name="C.2.1..VC_Thu_cong" localSheetId="32">#REF!</definedName>
    <definedName name="C.2.1..VC_Thu_cong">#REF!</definedName>
    <definedName name="C.2.2..VC_T_cong_CG" localSheetId="9">#REF!</definedName>
    <definedName name="C.2.2..VC_T_cong_CG" localSheetId="27">#REF!</definedName>
    <definedName name="C.2.2..VC_T_cong_CG" localSheetId="32">#REF!</definedName>
    <definedName name="C.2.2..VC_T_cong_CG">#REF!</definedName>
    <definedName name="C.2.3..Boc_do" localSheetId="9">#REF!</definedName>
    <definedName name="C.2.3..Boc_do" localSheetId="27">#REF!</definedName>
    <definedName name="C.2.3..Boc_do" localSheetId="32">#REF!</definedName>
    <definedName name="C.2.3..Boc_do">#REF!</definedName>
    <definedName name="C.3.1..Dao_dat_mong_cot" localSheetId="9">#REF!</definedName>
    <definedName name="C.3.1..Dao_dat_mong_cot" localSheetId="27">#REF!</definedName>
    <definedName name="C.3.1..Dao_dat_mong_cot" localSheetId="32">#REF!</definedName>
    <definedName name="C.3.1..Dao_dat_mong_cot">#REF!</definedName>
    <definedName name="C.3.2..Dao_dat_de_dap" localSheetId="9">#REF!</definedName>
    <definedName name="C.3.2..Dao_dat_de_dap" localSheetId="27">#REF!</definedName>
    <definedName name="C.3.2..Dao_dat_de_dap" localSheetId="32">#REF!</definedName>
    <definedName name="C.3.2..Dao_dat_de_dap">#REF!</definedName>
    <definedName name="C.3.3..Dap_dat_mong" localSheetId="9">#REF!</definedName>
    <definedName name="C.3.3..Dap_dat_mong" localSheetId="27">#REF!</definedName>
    <definedName name="C.3.3..Dap_dat_mong" localSheetId="32">#REF!</definedName>
    <definedName name="C.3.3..Dap_dat_mong">#REF!</definedName>
    <definedName name="C.3.4..Dao_dap_TDia" localSheetId="9">#REF!</definedName>
    <definedName name="C.3.4..Dao_dap_TDia" localSheetId="27">#REF!</definedName>
    <definedName name="C.3.4..Dao_dap_TDia" localSheetId="32">#REF!</definedName>
    <definedName name="C.3.4..Dao_dap_TDia">#REF!</definedName>
    <definedName name="C.3.5..Dap_bo_bao" localSheetId="9">#REF!</definedName>
    <definedName name="C.3.5..Dap_bo_bao" localSheetId="27">#REF!</definedName>
    <definedName name="C.3.5..Dap_bo_bao" localSheetId="32">#REF!</definedName>
    <definedName name="C.3.5..Dap_bo_bao">#REF!</definedName>
    <definedName name="C.3.6..Bom_tat_nuoc" localSheetId="9">#REF!</definedName>
    <definedName name="C.3.6..Bom_tat_nuoc" localSheetId="27">#REF!</definedName>
    <definedName name="C.3.6..Bom_tat_nuoc" localSheetId="32">#REF!</definedName>
    <definedName name="C.3.6..Bom_tat_nuoc">#REF!</definedName>
    <definedName name="C.3.7..Dao_bun" localSheetId="9">#REF!</definedName>
    <definedName name="C.3.7..Dao_bun" localSheetId="27">#REF!</definedName>
    <definedName name="C.3.7..Dao_bun" localSheetId="32">#REF!</definedName>
    <definedName name="C.3.7..Dao_bun">#REF!</definedName>
    <definedName name="C.3.8..Dap_cat_CT" localSheetId="9">#REF!</definedName>
    <definedName name="C.3.8..Dap_cat_CT" localSheetId="27">#REF!</definedName>
    <definedName name="C.3.8..Dap_cat_CT" localSheetId="32">#REF!</definedName>
    <definedName name="C.3.8..Dap_cat_CT">#REF!</definedName>
    <definedName name="C.3.9..Dao_pha_da" localSheetId="9">#REF!</definedName>
    <definedName name="C.3.9..Dao_pha_da" localSheetId="27">#REF!</definedName>
    <definedName name="C.3.9..Dao_pha_da" localSheetId="32">#REF!</definedName>
    <definedName name="C.3.9..Dao_pha_da">#REF!</definedName>
    <definedName name="C.4.1.Cot_thep" localSheetId="9">#REF!</definedName>
    <definedName name="C.4.1.Cot_thep" localSheetId="27">#REF!</definedName>
    <definedName name="C.4.1.Cot_thep" localSheetId="32">#REF!</definedName>
    <definedName name="C.4.1.Cot_thep">#REF!</definedName>
    <definedName name="C.4.2..Van_khuon" localSheetId="9">#REF!</definedName>
    <definedName name="C.4.2..Van_khuon" localSheetId="27">#REF!</definedName>
    <definedName name="C.4.2..Van_khuon" localSheetId="32">#REF!</definedName>
    <definedName name="C.4.2..Van_khuon">#REF!</definedName>
    <definedName name="C.4.3..Be_tong" localSheetId="9">#REF!</definedName>
    <definedName name="C.4.3..Be_tong" localSheetId="27">#REF!</definedName>
    <definedName name="C.4.3..Be_tong" localSheetId="32">#REF!</definedName>
    <definedName name="C.4.3..Be_tong">#REF!</definedName>
    <definedName name="C.4.4..Lap_BT_D.San" localSheetId="9">#REF!</definedName>
    <definedName name="C.4.4..Lap_BT_D.San" localSheetId="27">#REF!</definedName>
    <definedName name="C.4.4..Lap_BT_D.San" localSheetId="32">#REF!</definedName>
    <definedName name="C.4.4..Lap_BT_D.San">#REF!</definedName>
    <definedName name="C.4.5..Xay_da_hoc" localSheetId="9">#REF!</definedName>
    <definedName name="C.4.5..Xay_da_hoc" localSheetId="27">#REF!</definedName>
    <definedName name="C.4.5..Xay_da_hoc" localSheetId="32">#REF!</definedName>
    <definedName name="C.4.5..Xay_da_hoc">#REF!</definedName>
    <definedName name="C.4.6..Dong_coc" localSheetId="9">#REF!</definedName>
    <definedName name="C.4.6..Dong_coc" localSheetId="27">#REF!</definedName>
    <definedName name="C.4.6..Dong_coc" localSheetId="32">#REF!</definedName>
    <definedName name="C.4.6..Dong_coc">#REF!</definedName>
    <definedName name="C.4.7..Quet_Bi_tum" localSheetId="9">#REF!</definedName>
    <definedName name="C.4.7..Quet_Bi_tum" localSheetId="27">#REF!</definedName>
    <definedName name="C.4.7..Quet_Bi_tum" localSheetId="32">#REF!</definedName>
    <definedName name="C.4.7..Quet_Bi_tum">#REF!</definedName>
    <definedName name="C.5.1..Lap_cot_thep" localSheetId="9">#REF!</definedName>
    <definedName name="C.5.1..Lap_cot_thep" localSheetId="27">#REF!</definedName>
    <definedName name="C.5.1..Lap_cot_thep" localSheetId="32">#REF!</definedName>
    <definedName name="C.5.1..Lap_cot_thep">#REF!</definedName>
    <definedName name="C.5.2..Lap_cot_BT" localSheetId="9">#REF!</definedName>
    <definedName name="C.5.2..Lap_cot_BT" localSheetId="27">#REF!</definedName>
    <definedName name="C.5.2..Lap_cot_BT" localSheetId="32">#REF!</definedName>
    <definedName name="C.5.2..Lap_cot_BT">#REF!</definedName>
    <definedName name="C.5.3..Lap_dat_xa" localSheetId="9">#REF!</definedName>
    <definedName name="C.5.3..Lap_dat_xa" localSheetId="27">#REF!</definedName>
    <definedName name="C.5.3..Lap_dat_xa" localSheetId="32">#REF!</definedName>
    <definedName name="C.5.3..Lap_dat_xa">#REF!</definedName>
    <definedName name="C.5.4..Lap_tiep_dia" localSheetId="9">#REF!</definedName>
    <definedName name="C.5.4..Lap_tiep_dia" localSheetId="27">#REF!</definedName>
    <definedName name="C.5.4..Lap_tiep_dia" localSheetId="32">#REF!</definedName>
    <definedName name="C.5.4..Lap_tiep_dia">#REF!</definedName>
    <definedName name="C.5.5..Son_sat_thep" localSheetId="9">#REF!</definedName>
    <definedName name="C.5.5..Son_sat_thep" localSheetId="27">#REF!</definedName>
    <definedName name="C.5.5..Son_sat_thep" localSheetId="32">#REF!</definedName>
    <definedName name="C.5.5..Son_sat_thep">#REF!</definedName>
    <definedName name="C.6.1..Lap_su_dung" localSheetId="9">#REF!</definedName>
    <definedName name="C.6.1..Lap_su_dung" localSheetId="27">#REF!</definedName>
    <definedName name="C.6.1..Lap_su_dung" localSheetId="32">#REF!</definedName>
    <definedName name="C.6.1..Lap_su_dung">#REF!</definedName>
    <definedName name="C.6.2..Lap_su_CS" localSheetId="9">#REF!</definedName>
    <definedName name="C.6.2..Lap_su_CS" localSheetId="27">#REF!</definedName>
    <definedName name="C.6.2..Lap_su_CS" localSheetId="32">#REF!</definedName>
    <definedName name="C.6.2..Lap_su_CS">#REF!</definedName>
    <definedName name="C.6.3..Su_chuoi_do" localSheetId="9">#REF!</definedName>
    <definedName name="C.6.3..Su_chuoi_do" localSheetId="27">#REF!</definedName>
    <definedName name="C.6.3..Su_chuoi_do" localSheetId="32">#REF!</definedName>
    <definedName name="C.6.3..Su_chuoi_do">#REF!</definedName>
    <definedName name="C.6.4..Su_chuoi_neo" localSheetId="9">#REF!</definedName>
    <definedName name="C.6.4..Su_chuoi_neo" localSheetId="27">#REF!</definedName>
    <definedName name="C.6.4..Su_chuoi_neo" localSheetId="32">#REF!</definedName>
    <definedName name="C.6.4..Su_chuoi_neo">#REF!</definedName>
    <definedName name="C.6.5..Lap_phu_kien" localSheetId="9">#REF!</definedName>
    <definedName name="C.6.5..Lap_phu_kien" localSheetId="27">#REF!</definedName>
    <definedName name="C.6.5..Lap_phu_kien" localSheetId="32">#REF!</definedName>
    <definedName name="C.6.5..Lap_phu_kien">#REF!</definedName>
    <definedName name="C.6.6..Ep_noi_day" localSheetId="9">#REF!</definedName>
    <definedName name="C.6.6..Ep_noi_day" localSheetId="27">#REF!</definedName>
    <definedName name="C.6.6..Ep_noi_day" localSheetId="32">#REF!</definedName>
    <definedName name="C.6.6..Ep_noi_day">#REF!</definedName>
    <definedName name="C.6.7..KD_vuot_CN" localSheetId="9">#REF!</definedName>
    <definedName name="C.6.7..KD_vuot_CN" localSheetId="27">#REF!</definedName>
    <definedName name="C.6.7..KD_vuot_CN" localSheetId="32">#REF!</definedName>
    <definedName name="C.6.7..KD_vuot_CN">#REF!</definedName>
    <definedName name="C.6.8..Rai_cang_day" localSheetId="9">#REF!</definedName>
    <definedName name="C.6.8..Rai_cang_day" localSheetId="27">#REF!</definedName>
    <definedName name="C.6.8..Rai_cang_day" localSheetId="32">#REF!</definedName>
    <definedName name="C.6.8..Rai_cang_day">#REF!</definedName>
    <definedName name="C.6.9..Cap_quang" localSheetId="9">#REF!</definedName>
    <definedName name="C.6.9..Cap_quang" localSheetId="27">#REF!</definedName>
    <definedName name="C.6.9..Cap_quang" localSheetId="32">#REF!</definedName>
    <definedName name="C.6.9..Cap_quang">#REF!</definedName>
    <definedName name="C.doc1">540</definedName>
    <definedName name="C.doc2">740</definedName>
    <definedName name="c_" localSheetId="9">#REF!</definedName>
    <definedName name="c_" localSheetId="27">#REF!</definedName>
    <definedName name="c_" localSheetId="32">#REF!</definedName>
    <definedName name="c_">#REF!</definedName>
    <definedName name="c_k" localSheetId="9">#REF!</definedName>
    <definedName name="c_k" localSheetId="27">#REF!</definedName>
    <definedName name="c_k" localSheetId="32">#REF!</definedName>
    <definedName name="c_k">#REF!</definedName>
    <definedName name="c_n" localSheetId="9">#REF!</definedName>
    <definedName name="c_n" localSheetId="27">#REF!</definedName>
    <definedName name="c_n" localSheetId="32">#REF!</definedName>
    <definedName name="c_n">#REF!</definedName>
    <definedName name="C_XY" localSheetId="9">#REF!</definedName>
    <definedName name="C_XY" localSheetId="27">#REF!</definedName>
    <definedName name="C_XY" localSheetId="32">#REF!</definedName>
    <definedName name="C_XY">#REF!</definedName>
    <definedName name="C2.7" localSheetId="9">#REF!</definedName>
    <definedName name="C2.7" localSheetId="27">#REF!</definedName>
    <definedName name="C2.7" localSheetId="32">#REF!</definedName>
    <definedName name="C2.7">#REF!</definedName>
    <definedName name="C3.0" localSheetId="9">#REF!</definedName>
    <definedName name="C3.0" localSheetId="27">#REF!</definedName>
    <definedName name="C3.0" localSheetId="32">#REF!</definedName>
    <definedName name="C3.0">#REF!</definedName>
    <definedName name="C3.5" localSheetId="9">#REF!</definedName>
    <definedName name="C3.5" localSheetId="27">#REF!</definedName>
    <definedName name="C3.5" localSheetId="32">#REF!</definedName>
    <definedName name="C3.5">#REF!</definedName>
    <definedName name="C3.7" localSheetId="9">#REF!</definedName>
    <definedName name="C3.7" localSheetId="27">#REF!</definedName>
    <definedName name="C3.7" localSheetId="32">#REF!</definedName>
    <definedName name="C3.7">#REF!</definedName>
    <definedName name="C4.0" localSheetId="9">#REF!</definedName>
    <definedName name="C4.0" localSheetId="27">#REF!</definedName>
    <definedName name="C4.0" localSheetId="32">#REF!</definedName>
    <definedName name="C4.0">#REF!</definedName>
    <definedName name="ca.1111" localSheetId="9">#REF!</definedName>
    <definedName name="ca.1111" localSheetId="27">#REF!</definedName>
    <definedName name="ca.1111" localSheetId="32">#REF!</definedName>
    <definedName name="ca.1111">#REF!</definedName>
    <definedName name="ca.1111.th" localSheetId="9">#REF!</definedName>
    <definedName name="ca.1111.th" localSheetId="27">#REF!</definedName>
    <definedName name="ca.1111.th" localSheetId="32">#REF!</definedName>
    <definedName name="ca.1111.th">#REF!</definedName>
    <definedName name="CACAU">298161</definedName>
    <definedName name="Cachdienchuoi" localSheetId="9">#REF!</definedName>
    <definedName name="Cachdienchuoi" localSheetId="27">#REF!</definedName>
    <definedName name="Cachdienchuoi" localSheetId="32">#REF!</definedName>
    <definedName name="Cachdienchuoi">#REF!</definedName>
    <definedName name="Cachdiendung" localSheetId="9">#REF!</definedName>
    <definedName name="Cachdiendung" localSheetId="27">#REF!</definedName>
    <definedName name="Cachdiendung" localSheetId="32">#REF!</definedName>
    <definedName name="Cachdiendung">#REF!</definedName>
    <definedName name="Cachdienhaap" localSheetId="9">#REF!</definedName>
    <definedName name="Cachdienhaap" localSheetId="27">#REF!</definedName>
    <definedName name="Cachdienhaap" localSheetId="32">#REF!</definedName>
    <definedName name="Cachdienhaap">#REF!</definedName>
    <definedName name="cácte" localSheetId="9">#REF!</definedName>
    <definedName name="cácte" localSheetId="27">#REF!</definedName>
    <definedName name="cácte" localSheetId="32">#REF!</definedName>
    <definedName name="cácte">#REF!</definedName>
    <definedName name="Canon" localSheetId="9">#REF!</definedName>
    <definedName name="Canon" localSheetId="27">#REF!</definedName>
    <definedName name="Canon" localSheetId="32">#REF!</definedName>
    <definedName name="Canon">#REF!</definedName>
    <definedName name="cao" localSheetId="9">#REF!</definedName>
    <definedName name="cao" localSheetId="27">#REF!</definedName>
    <definedName name="cao" localSheetId="32">#REF!</definedName>
    <definedName name="cao">#REF!</definedName>
    <definedName name="cap" localSheetId="9">#REF!</definedName>
    <definedName name="cap" localSheetId="27">#REF!</definedName>
    <definedName name="cap" localSheetId="32">#REF!</definedName>
    <definedName name="cap">#REF!</definedName>
    <definedName name="Cap_DUL_doc_B" localSheetId="9">#REF!</definedName>
    <definedName name="Cap_DUL_doc_B" localSheetId="27">#REF!</definedName>
    <definedName name="Cap_DUL_doc_B" localSheetId="32">#REF!</definedName>
    <definedName name="Cap_DUL_doc_B">#REF!</definedName>
    <definedName name="CAP_DUL_ngang_B" localSheetId="9">#REF!</definedName>
    <definedName name="CAP_DUL_ngang_B" localSheetId="27">#REF!</definedName>
    <definedName name="CAP_DUL_ngang_B" localSheetId="32">#REF!</definedName>
    <definedName name="CAP_DUL_ngang_B">#REF!</definedName>
    <definedName name="cap0.7" localSheetId="9">#REF!</definedName>
    <definedName name="cap0.7" localSheetId="27">#REF!</definedName>
    <definedName name="cap0.7" localSheetId="32">#REF!</definedName>
    <definedName name="cap0.7">#REF!</definedName>
    <definedName name="capdul" localSheetId="9">#REF!</definedName>
    <definedName name="capdul" localSheetId="27">#REF!</definedName>
    <definedName name="capdul" localSheetId="32">#REF!</definedName>
    <definedName name="capdul">#REF!</definedName>
    <definedName name="Capvon" hidden="1">{#N/A,#N/A,FALSE,"Chi tiÆt"}</definedName>
    <definedName name="casing" localSheetId="9">#REF!</definedName>
    <definedName name="casing" localSheetId="27">#REF!</definedName>
    <definedName name="casing" localSheetId="32">#REF!</definedName>
    <definedName name="casing">#REF!</definedName>
    <definedName name="catcap" localSheetId="9">#REF!</definedName>
    <definedName name="catcap" localSheetId="27">#REF!</definedName>
    <definedName name="catcap" localSheetId="32">#REF!</definedName>
    <definedName name="catcap">#REF!</definedName>
    <definedName name="catden" localSheetId="9">#REF!</definedName>
    <definedName name="catden" localSheetId="27">#REF!</definedName>
    <definedName name="catden" localSheetId="32">#REF!</definedName>
    <definedName name="catden">#REF!</definedName>
    <definedName name="Category_All" localSheetId="9">#REF!</definedName>
    <definedName name="Category_All" localSheetId="27">#REF!</definedName>
    <definedName name="Category_All" localSheetId="32">#REF!</definedName>
    <definedName name="Category_All">#REF!</definedName>
    <definedName name="CATIN">#N/A</definedName>
    <definedName name="CATJYOU">#N/A</definedName>
    <definedName name="catm" localSheetId="9">#REF!</definedName>
    <definedName name="catm" localSheetId="27">#REF!</definedName>
    <definedName name="catm" localSheetId="32">#REF!</definedName>
    <definedName name="catm">#REF!</definedName>
    <definedName name="catmin" localSheetId="9">#REF!</definedName>
    <definedName name="catmin" localSheetId="27">#REF!</definedName>
    <definedName name="catmin" localSheetId="32">#REF!</definedName>
    <definedName name="catmin">#REF!</definedName>
    <definedName name="catn" localSheetId="9">#REF!</definedName>
    <definedName name="catn" localSheetId="27">#REF!</definedName>
    <definedName name="catn" localSheetId="32">#REF!</definedName>
    <definedName name="catn">#REF!</definedName>
    <definedName name="CATREC">#N/A</definedName>
    <definedName name="CATSYU">#N/A</definedName>
    <definedName name="catuon" localSheetId="9">#REF!</definedName>
    <definedName name="catuon" localSheetId="27">#REF!</definedName>
    <definedName name="catuon" localSheetId="32">#REF!</definedName>
    <definedName name="catuon">#REF!</definedName>
    <definedName name="Cau_DaiTu" localSheetId="9">#REF!</definedName>
    <definedName name="Cau_DaiTu" localSheetId="27">#REF!</definedName>
    <definedName name="Cau_DaiTu" localSheetId="32">#REF!</definedName>
    <definedName name="Cau_DaiTu">#REF!</definedName>
    <definedName name="Cau_MaiDich" localSheetId="9">#REF!</definedName>
    <definedName name="Cau_MaiDich" localSheetId="27">#REF!</definedName>
    <definedName name="Cau_MaiDich" localSheetId="32">#REF!</definedName>
    <definedName name="Cau_MaiDich">#REF!</definedName>
    <definedName name="cau_nho" localSheetId="9">#REF!</definedName>
    <definedName name="cau_nho" localSheetId="27">#REF!</definedName>
    <definedName name="cau_nho" localSheetId="32">#REF!</definedName>
    <definedName name="cau_nho">#REF!</definedName>
    <definedName name="Cau_ThanhXuan" localSheetId="9">#REF!</definedName>
    <definedName name="Cau_ThanhXuan" localSheetId="27">#REF!</definedName>
    <definedName name="Cau_ThanhXuan" localSheetId="32">#REF!</definedName>
    <definedName name="Cau_ThanhXuan">#REF!</definedName>
    <definedName name="caunoi30" localSheetId="9">#REF!</definedName>
    <definedName name="caunoi30" localSheetId="27">#REF!</definedName>
    <definedName name="caunoi30" localSheetId="32">#REF!</definedName>
    <definedName name="caunoi30">#REF!</definedName>
    <definedName name="CayXanh" localSheetId="9">#REF!</definedName>
    <definedName name="CayXanh" localSheetId="27">#REF!</definedName>
    <definedName name="CayXanh" localSheetId="32">#REF!</definedName>
    <definedName name="CayXanh">#REF!</definedName>
    <definedName name="Cb" localSheetId="9">#REF!</definedName>
    <definedName name="Cb" localSheetId="27">#REF!</definedName>
    <definedName name="Cb" localSheetId="32">#REF!</definedName>
    <definedName name="Cb">#REF!</definedName>
    <definedName name="CBE50M" localSheetId="9">#REF!</definedName>
    <definedName name="CBE50M" localSheetId="27">#REF!</definedName>
    <definedName name="CBE50M" localSheetId="32">#REF!</definedName>
    <definedName name="CBE50M">#REF!</definedName>
    <definedName name="CBTH" hidden="1">{"'Sheet1'!$L$16"}</definedName>
    <definedName name="CC" localSheetId="9">#REF!</definedName>
    <definedName name="CC" localSheetId="27">#REF!</definedName>
    <definedName name="CC" localSheetId="32">#REF!</definedName>
    <definedName name="CC">#REF!</definedName>
    <definedName name="CCS" localSheetId="9">#REF!</definedName>
    <definedName name="CCS" localSheetId="27">#REF!</definedName>
    <definedName name="CCS" localSheetId="32">#REF!</definedName>
    <definedName name="CCS">#REF!</definedName>
    <definedName name="cd" localSheetId="9">#REF!</definedName>
    <definedName name="cd" localSheetId="27">#REF!</definedName>
    <definedName name="cd" localSheetId="32">#REF!</definedName>
    <definedName name="cd">#REF!</definedName>
    <definedName name="Cd_d" localSheetId="9">#REF!</definedName>
    <definedName name="Cd_d" localSheetId="27">#REF!</definedName>
    <definedName name="Cd_d" localSheetId="32">#REF!</definedName>
    <definedName name="Cd_d">#REF!</definedName>
    <definedName name="Cd_nd" localSheetId="9">#REF!</definedName>
    <definedName name="Cd_nd" localSheetId="27">#REF!</definedName>
    <definedName name="Cd_nd" localSheetId="32">#REF!</definedName>
    <definedName name="Cd_nd">#REF!</definedName>
    <definedName name="CDA" localSheetId="9">#REF!</definedName>
    <definedName name="CDA" localSheetId="27">#REF!</definedName>
    <definedName name="CDA" localSheetId="32">#REF!</definedName>
    <definedName name="CDA">#REF!</definedName>
    <definedName name="CDBT" localSheetId="9">#REF!</definedName>
    <definedName name="CDBT" localSheetId="27">#REF!</definedName>
    <definedName name="CDBT" localSheetId="32">#REF!</definedName>
    <definedName name="CDBT">#REF!</definedName>
    <definedName name="CDCK" localSheetId="9">#REF!</definedName>
    <definedName name="CDCK" localSheetId="27">#REF!</definedName>
    <definedName name="CDCK" localSheetId="32">#REF!</definedName>
    <definedName name="CDCK">#REF!</definedName>
    <definedName name="CDCN" localSheetId="9">#REF!</definedName>
    <definedName name="CDCN" localSheetId="27">#REF!</definedName>
    <definedName name="CDCN" localSheetId="32">#REF!</definedName>
    <definedName name="CDCN">#REF!</definedName>
    <definedName name="CDCU" localSheetId="9">#REF!</definedName>
    <definedName name="CDCU" localSheetId="27">#REF!</definedName>
    <definedName name="CDCU" localSheetId="32">#REF!</definedName>
    <definedName name="CDCU">#REF!</definedName>
    <definedName name="CDD" localSheetId="9">#REF!</definedName>
    <definedName name="CDD" localSheetId="27">#REF!</definedName>
    <definedName name="CDD" localSheetId="32">#REF!</definedName>
    <definedName name="CDD">#REF!</definedName>
    <definedName name="CDDD1PHA" localSheetId="9">#REF!</definedName>
    <definedName name="CDDD1PHA" localSheetId="27">#REF!</definedName>
    <definedName name="CDDD1PHA" localSheetId="32">#REF!</definedName>
    <definedName name="CDDD1PHA">#REF!</definedName>
    <definedName name="CDDD3PHA" localSheetId="9">#REF!</definedName>
    <definedName name="CDDD3PHA" localSheetId="27">#REF!</definedName>
    <definedName name="CDDD3PHA" localSheetId="32">#REF!</definedName>
    <definedName name="CDDD3PHA">#REF!</definedName>
    <definedName name="Cdnum" localSheetId="9">#REF!</definedName>
    <definedName name="Cdnum" localSheetId="27">#REF!</definedName>
    <definedName name="Cdnum" localSheetId="32">#REF!</definedName>
    <definedName name="Cdnum">#REF!</definedName>
    <definedName name="CDT" localSheetId="9">#REF!</definedName>
    <definedName name="CDT" localSheetId="27">#REF!</definedName>
    <definedName name="CDT" localSheetId="32">#REF!</definedName>
    <definedName name="CDT">#REF!</definedName>
    <definedName name="CDTK_tim">31.77</definedName>
    <definedName name="celltips_area" localSheetId="9">#REF!</definedName>
    <definedName name="celltips_area" localSheetId="27">#REF!</definedName>
    <definedName name="celltips_area" localSheetId="32">#REF!</definedName>
    <definedName name="celltips_area">#REF!</definedName>
    <definedName name="Céng" localSheetId="9">#REF!</definedName>
    <definedName name="Céng" localSheetId="27">#REF!</definedName>
    <definedName name="Céng" localSheetId="32">#REF!</definedName>
    <definedName name="Céng">#REF!</definedName>
    <definedName name="CESAL_d" localSheetId="9">#REF!</definedName>
    <definedName name="CESAL_d" localSheetId="27">#REF!</definedName>
    <definedName name="CESAL_d" localSheetId="32">#REF!</definedName>
    <definedName name="CESAL_d">#REF!</definedName>
    <definedName name="CESAL_nd" localSheetId="9">#REF!</definedName>
    <definedName name="CESAL_nd" localSheetId="27">#REF!</definedName>
    <definedName name="CESAL_nd" localSheetId="32">#REF!</definedName>
    <definedName name="CESAL_nd">#REF!</definedName>
    <definedName name="CESALs" localSheetId="9">#REF!</definedName>
    <definedName name="CESALs" localSheetId="27">#REF!</definedName>
    <definedName name="CESALs" localSheetId="32">#REF!</definedName>
    <definedName name="CESALs">#REF!</definedName>
    <definedName name="cfc" localSheetId="9">#REF!</definedName>
    <definedName name="cfc" localSheetId="27">#REF!</definedName>
    <definedName name="cfc" localSheetId="32">#REF!</definedName>
    <definedName name="cfc">#REF!</definedName>
    <definedName name="CH" localSheetId="9">#REF!</definedName>
    <definedName name="CH" localSheetId="27">#REF!</definedName>
    <definedName name="CH" localSheetId="32">#REF!</definedName>
    <definedName name="CH">#REF!</definedName>
    <definedName name="Ch_rong" localSheetId="9">#REF!</definedName>
    <definedName name="Ch_rong" localSheetId="27">#REF!</definedName>
    <definedName name="Ch_rong" localSheetId="32">#REF!</definedName>
    <definedName name="Ch_rong">#REF!</definedName>
    <definedName name="chay1" localSheetId="9">#REF!</definedName>
    <definedName name="chay1" localSheetId="27">#REF!</definedName>
    <definedName name="chay1" localSheetId="32">#REF!</definedName>
    <definedName name="chay1">#REF!</definedName>
    <definedName name="chay10" localSheetId="9">#REF!</definedName>
    <definedName name="chay10" localSheetId="27">#REF!</definedName>
    <definedName name="chay10" localSheetId="32">#REF!</definedName>
    <definedName name="chay10">#REF!</definedName>
    <definedName name="chay2" localSheetId="9">#REF!</definedName>
    <definedName name="chay2" localSheetId="27">#REF!</definedName>
    <definedName name="chay2" localSheetId="32">#REF!</definedName>
    <definedName name="chay2">#REF!</definedName>
    <definedName name="chay3" localSheetId="9">#REF!</definedName>
    <definedName name="chay3" localSheetId="27">#REF!</definedName>
    <definedName name="chay3" localSheetId="32">#REF!</definedName>
    <definedName name="chay3">#REF!</definedName>
    <definedName name="chay4" localSheetId="9">#REF!</definedName>
    <definedName name="chay4" localSheetId="27">#REF!</definedName>
    <definedName name="chay4" localSheetId="32">#REF!</definedName>
    <definedName name="chay4">#REF!</definedName>
    <definedName name="chay5" localSheetId="9">#REF!</definedName>
    <definedName name="chay5" localSheetId="27">#REF!</definedName>
    <definedName name="chay5" localSheetId="32">#REF!</definedName>
    <definedName name="chay5">#REF!</definedName>
    <definedName name="chay6" localSheetId="9">#REF!</definedName>
    <definedName name="chay6" localSheetId="27">#REF!</definedName>
    <definedName name="chay6" localSheetId="32">#REF!</definedName>
    <definedName name="chay6">#REF!</definedName>
    <definedName name="chay7" localSheetId="9">#REF!</definedName>
    <definedName name="chay7" localSheetId="27">#REF!</definedName>
    <definedName name="chay7" localSheetId="32">#REF!</definedName>
    <definedName name="chay7">#REF!</definedName>
    <definedName name="chay8" localSheetId="9">#REF!</definedName>
    <definedName name="chay8" localSheetId="27">#REF!</definedName>
    <definedName name="chay8" localSheetId="32">#REF!</definedName>
    <definedName name="chay8">#REF!</definedName>
    <definedName name="chay9" localSheetId="9">#REF!</definedName>
    <definedName name="chay9" localSheetId="27">#REF!</definedName>
    <definedName name="chay9" localSheetId="32">#REF!</definedName>
    <definedName name="chay9">#REF!</definedName>
    <definedName name="ChDai" localSheetId="9">#REF!</definedName>
    <definedName name="ChDai" localSheetId="27">#REF!</definedName>
    <definedName name="ChDai" localSheetId="32">#REF!</definedName>
    <definedName name="ChDai">#REF!</definedName>
    <definedName name="Chi_phi_OM" localSheetId="9">#REF!</definedName>
    <definedName name="Chi_phi_OM" localSheetId="27">#REF!</definedName>
    <definedName name="Chi_phi_OM" localSheetId="32">#REF!</definedName>
    <definedName name="Chi_phi_OM">#REF!</definedName>
    <definedName name="chi_tiÕt_vËt_liÖu___nh_n_c_ng___m_y_thi_c_ng" localSheetId="9">#REF!</definedName>
    <definedName name="chi_tiÕt_vËt_liÖu___nh_n_c_ng___m_y_thi_c_ng" localSheetId="27">#REF!</definedName>
    <definedName name="chi_tiÕt_vËt_liÖu___nh_n_c_ng___m_y_thi_c_ng" localSheetId="32">#REF!</definedName>
    <definedName name="chi_tiÕt_vËt_liÖu___nh_n_c_ng___m_y_thi_c_ng">#REF!</definedName>
    <definedName name="Chiettinh" hidden="1">{"'Sheet1'!$L$16"}</definedName>
    <definedName name="ChieuSang" localSheetId="9">#REF!</definedName>
    <definedName name="ChieuSang" localSheetId="27">#REF!</definedName>
    <definedName name="ChieuSang" localSheetId="32">#REF!</definedName>
    <definedName name="ChieuSang">#REF!</definedName>
    <definedName name="chilk" hidden="1">{"'Sheet1'!$L$16"}</definedName>
    <definedName name="Chin" localSheetId="9">#REF!</definedName>
    <definedName name="Chin" localSheetId="27">#REF!</definedName>
    <definedName name="Chin" localSheetId="32">#REF!</definedName>
    <definedName name="Chin">#REF!</definedName>
    <definedName name="CHIÕt_TÝnh_0_4_II" localSheetId="9">#REF!</definedName>
    <definedName name="CHIÕt_TÝnh_0_4_II" localSheetId="27">#REF!</definedName>
    <definedName name="CHIÕt_TÝnh_0_4_II" localSheetId="32">#REF!</definedName>
    <definedName name="CHIÕt_TÝnh_0_4_II">#REF!</definedName>
    <definedName name="ChiPhiKhac" localSheetId="9">#REF!</definedName>
    <definedName name="ChiPhiKhac" localSheetId="27">#REF!</definedName>
    <definedName name="ChiPhiKhac" localSheetId="32">#REF!</definedName>
    <definedName name="ChiPhiKhac">#REF!</definedName>
    <definedName name="CHIPHIVANCHUYEN" localSheetId="9">#REF!</definedName>
    <definedName name="CHIPHIVANCHUYEN" localSheetId="27">#REF!</definedName>
    <definedName name="CHIPHIVANCHUYEN" localSheetId="32">#REF!</definedName>
    <definedName name="CHIPHIVANCHUYEN">#REF!</definedName>
    <definedName name="chitietbgiang2" hidden="1">{"'Sheet1'!$L$16"}</definedName>
    <definedName name="chiyoko" localSheetId="9">#REF!</definedName>
    <definedName name="chiyoko" localSheetId="27">#REF!</definedName>
    <definedName name="chiyoko" localSheetId="32">#REF!</definedName>
    <definedName name="chiyoko">#REF!</definedName>
    <definedName name="chk" localSheetId="9">#REF!</definedName>
    <definedName name="chk" localSheetId="27">#REF!</definedName>
    <definedName name="chk" localSheetId="32">#REF!</definedName>
    <definedName name="chk">#REF!</definedName>
    <definedName name="chl" hidden="1">{"'Sheet1'!$L$16"}</definedName>
    <definedName name="chon" localSheetId="9">#REF!</definedName>
    <definedName name="chon" localSheetId="27">#REF!</definedName>
    <definedName name="chon" localSheetId="32">#REF!</definedName>
    <definedName name="chon">#REF!</definedName>
    <definedName name="chon1" localSheetId="9">#REF!</definedName>
    <definedName name="chon1" localSheetId="27">#REF!</definedName>
    <definedName name="chon1" localSheetId="32">#REF!</definedName>
    <definedName name="chon1">#REF!</definedName>
    <definedName name="chon2" localSheetId="9">#REF!</definedName>
    <definedName name="chon2" localSheetId="27">#REF!</definedName>
    <definedName name="chon2" localSheetId="32">#REF!</definedName>
    <definedName name="chon2">#REF!</definedName>
    <definedName name="chon3" localSheetId="9">#REF!</definedName>
    <definedName name="chon3" localSheetId="27">#REF!</definedName>
    <definedName name="chon3" localSheetId="32">#REF!</definedName>
    <definedName name="chon3">#REF!</definedName>
    <definedName name="ChonA" localSheetId="9">#REF!</definedName>
    <definedName name="ChonA" localSheetId="27">#REF!</definedName>
    <definedName name="ChonA" localSheetId="32">#REF!</definedName>
    <definedName name="ChonA">#REF!</definedName>
    <definedName name="Chs_bq" localSheetId="9">#REF!</definedName>
    <definedName name="Chs_bq" localSheetId="27">#REF!</definedName>
    <definedName name="Chs_bq" localSheetId="32">#REF!</definedName>
    <definedName name="Chs_bq">#REF!</definedName>
    <definedName name="Chsau" localSheetId="9">#REF!</definedName>
    <definedName name="Chsau" localSheetId="27">#REF!</definedName>
    <definedName name="Chsau" localSheetId="32">#REF!</definedName>
    <definedName name="Chsau">#REF!</definedName>
    <definedName name="CHSO4" localSheetId="9">#REF!</definedName>
    <definedName name="CHSO4" localSheetId="27">#REF!</definedName>
    <definedName name="CHSO4" localSheetId="32">#REF!</definedName>
    <definedName name="CHSO4">#REF!</definedName>
    <definedName name="chung">66</definedName>
    <definedName name="Chupdaucapcongotnong" localSheetId="9">#REF!</definedName>
    <definedName name="Chupdaucapcongotnong" localSheetId="27">#REF!</definedName>
    <definedName name="Chupdaucapcongotnong" localSheetId="32">#REF!</definedName>
    <definedName name="Chupdaucapcongotnong">#REF!</definedName>
    <definedName name="City" localSheetId="9">#REF!</definedName>
    <definedName name="City" localSheetId="27">#REF!</definedName>
    <definedName name="City" localSheetId="32">#REF!</definedName>
    <definedName name="City">#REF!</definedName>
    <definedName name="CK" localSheetId="9">#REF!</definedName>
    <definedName name="CK" localSheetId="27">#REF!</definedName>
    <definedName name="CK" localSheetId="32">#REF!</definedName>
    <definedName name="CK">#REF!</definedName>
    <definedName name="CL" localSheetId="9">#REF!</definedName>
    <definedName name="CL" localSheetId="27">#REF!</definedName>
    <definedName name="CL" localSheetId="32">#REF!</definedName>
    <definedName name="CL">#REF!</definedName>
    <definedName name="Class_1" localSheetId="9">#REF!</definedName>
    <definedName name="Class_1" localSheetId="27">#REF!</definedName>
    <definedName name="Class_1" localSheetId="32">#REF!</definedName>
    <definedName name="Class_1">#REF!</definedName>
    <definedName name="Class_2" localSheetId="9">#REF!</definedName>
    <definedName name="Class_2" localSheetId="27">#REF!</definedName>
    <definedName name="Class_2" localSheetId="32">#REF!</definedName>
    <definedName name="Class_2">#REF!</definedName>
    <definedName name="Class_3" localSheetId="9">#REF!</definedName>
    <definedName name="Class_3" localSheetId="27">#REF!</definedName>
    <definedName name="Class_3" localSheetId="32">#REF!</definedName>
    <definedName name="Class_3">#REF!</definedName>
    <definedName name="Class_4" localSheetId="9">#REF!</definedName>
    <definedName name="Class_4" localSheetId="27">#REF!</definedName>
    <definedName name="Class_4" localSheetId="32">#REF!</definedName>
    <definedName name="Class_4">#REF!</definedName>
    <definedName name="Class_5" localSheetId="9">#REF!</definedName>
    <definedName name="Class_5" localSheetId="27">#REF!</definedName>
    <definedName name="Class_5" localSheetId="32">#REF!</definedName>
    <definedName name="Class_5">#REF!</definedName>
    <definedName name="ClayNden" localSheetId="9">#REF!</definedName>
    <definedName name="ClayNden" localSheetId="27">#REF!</definedName>
    <definedName name="ClayNden" localSheetId="32">#REF!</definedName>
    <definedName name="ClayNden">#REF!</definedName>
    <definedName name="CLECH_0.4" localSheetId="9">#REF!</definedName>
    <definedName name="CLECH_0.4" localSheetId="27">#REF!</definedName>
    <definedName name="CLECH_0.4" localSheetId="32">#REF!</definedName>
    <definedName name="CLECH_0.4">#REF!</definedName>
    <definedName name="CLECT" localSheetId="9">#REF!</definedName>
    <definedName name="CLECT" localSheetId="27">#REF!</definedName>
    <definedName name="CLECT" localSheetId="32">#REF!</definedName>
    <definedName name="CLECT">#REF!</definedName>
    <definedName name="CLIEOS" localSheetId="9">#REF!</definedName>
    <definedName name="CLIEOS" localSheetId="27">#REF!</definedName>
    <definedName name="CLIEOS" localSheetId="32">#REF!</definedName>
    <definedName name="CLIEOS">#REF!</definedName>
    <definedName name="CLVC3">0.1</definedName>
    <definedName name="CLVC35" localSheetId="9">#REF!</definedName>
    <definedName name="CLVC35" localSheetId="27">#REF!</definedName>
    <definedName name="CLVC35" localSheetId="32">#REF!</definedName>
    <definedName name="CLVC35">#REF!</definedName>
    <definedName name="CLVCTB" localSheetId="9">#REF!</definedName>
    <definedName name="CLVCTB" localSheetId="27">#REF!</definedName>
    <definedName name="CLVCTB" localSheetId="32">#REF!</definedName>
    <definedName name="CLVCTB">#REF!</definedName>
    <definedName name="CLVL" localSheetId="9">#REF!</definedName>
    <definedName name="CLVL" localSheetId="27">#REF!</definedName>
    <definedName name="CLVL" localSheetId="32">#REF!</definedName>
    <definedName name="CLVL">#REF!</definedName>
    <definedName name="cn" localSheetId="9">#REF!</definedName>
    <definedName name="cn" localSheetId="27">#REF!</definedName>
    <definedName name="cn" localSheetId="32">#REF!</definedName>
    <definedName name="cn">#REF!</definedName>
    <definedName name="cN_fix" localSheetId="9">#REF!</definedName>
    <definedName name="cN_fix" localSheetId="27">#REF!</definedName>
    <definedName name="cN_fix" localSheetId="32">#REF!</definedName>
    <definedName name="cN_fix">#REF!</definedName>
    <definedName name="CNC" localSheetId="9">#REF!</definedName>
    <definedName name="CNC" localSheetId="27">#REF!</definedName>
    <definedName name="CNC" localSheetId="32">#REF!</definedName>
    <definedName name="CNC">#REF!</definedName>
    <definedName name="CND" localSheetId="9">#REF!</definedName>
    <definedName name="CND" localSheetId="27">#REF!</definedName>
    <definedName name="CND" localSheetId="32">#REF!</definedName>
    <definedName name="CND">#REF!</definedName>
    <definedName name="cNden" localSheetId="9">#REF!</definedName>
    <definedName name="cNden" localSheetId="27">#REF!</definedName>
    <definedName name="cNden" localSheetId="32">#REF!</definedName>
    <definedName name="cNden">#REF!</definedName>
    <definedName name="cne" localSheetId="9">#REF!</definedName>
    <definedName name="cne" localSheetId="27">#REF!</definedName>
    <definedName name="cne" localSheetId="32">#REF!</definedName>
    <definedName name="cne">#REF!</definedName>
    <definedName name="CNG" localSheetId="9">#REF!</definedName>
    <definedName name="CNG" localSheetId="27">#REF!</definedName>
    <definedName name="CNG" localSheetId="32">#REF!</definedName>
    <definedName name="CNG">#REF!</definedName>
    <definedName name="Co" localSheetId="9">#REF!</definedName>
    <definedName name="Co" localSheetId="27">#REF!</definedName>
    <definedName name="Co" localSheetId="32">#REF!</definedName>
    <definedName name="Co">#REF!</definedName>
    <definedName name="co." localSheetId="9">#REF!</definedName>
    <definedName name="co." localSheetId="27">#REF!</definedName>
    <definedName name="co." localSheetId="32">#REF!</definedName>
    <definedName name="co.">#REF!</definedName>
    <definedName name="co.." localSheetId="9">#REF!</definedName>
    <definedName name="co.." localSheetId="27">#REF!</definedName>
    <definedName name="co.." localSheetId="32">#REF!</definedName>
    <definedName name="co..">#REF!</definedName>
    <definedName name="co_cau_ktqd" hidden="1">#N/A</definedName>
    <definedName name="co_cau_ktqd_1">"#REF!"</definedName>
    <definedName name="COC_1.2" localSheetId="9">#REF!</definedName>
    <definedName name="COC_1.2" localSheetId="27">#REF!</definedName>
    <definedName name="COC_1.2" localSheetId="32">#REF!</definedName>
    <definedName name="COC_1.2">#REF!</definedName>
    <definedName name="Coc_2m" localSheetId="9">#REF!</definedName>
    <definedName name="Coc_2m" localSheetId="27">#REF!</definedName>
    <definedName name="Coc_2m" localSheetId="32">#REF!</definedName>
    <definedName name="Coc_2m">#REF!</definedName>
    <definedName name="Coc_60" hidden="1">{"'Sheet1'!$L$16"}</definedName>
    <definedName name="CoCauN" hidden="1">{"'Sheet1'!$L$16"}</definedName>
    <definedName name="Cocbetong" localSheetId="9">#REF!</definedName>
    <definedName name="Cocbetong" localSheetId="27">#REF!</definedName>
    <definedName name="Cocbetong" localSheetId="32">#REF!</definedName>
    <definedName name="Cocbetong">#REF!</definedName>
    <definedName name="cocbtct" localSheetId="9">#REF!</definedName>
    <definedName name="cocbtct" localSheetId="27">#REF!</definedName>
    <definedName name="cocbtct" localSheetId="32">#REF!</definedName>
    <definedName name="cocbtct">#REF!</definedName>
    <definedName name="cocot" localSheetId="9">#REF!</definedName>
    <definedName name="cocot" localSheetId="27">#REF!</definedName>
    <definedName name="cocot" localSheetId="32">#REF!</definedName>
    <definedName name="cocot">#REF!</definedName>
    <definedName name="cocott" localSheetId="9">#REF!</definedName>
    <definedName name="cocott" localSheetId="27">#REF!</definedName>
    <definedName name="cocott" localSheetId="32">#REF!</definedName>
    <definedName name="cocott">#REF!</definedName>
    <definedName name="CocTieu_Bienbao" localSheetId="9">#REF!</definedName>
    <definedName name="CocTieu_Bienbao" localSheetId="27">#REF!</definedName>
    <definedName name="CocTieu_Bienbao" localSheetId="32">#REF!</definedName>
    <definedName name="CocTieu_Bienbao">#REF!</definedName>
    <definedName name="coctre" localSheetId="9">#REF!</definedName>
    <definedName name="coctre" localSheetId="27">#REF!</definedName>
    <definedName name="coctre" localSheetId="32">#REF!</definedName>
    <definedName name="coctre">#REF!</definedName>
    <definedName name="cocvt" localSheetId="9">#REF!</definedName>
    <definedName name="cocvt" localSheetId="27">#REF!</definedName>
    <definedName name="cocvt" localSheetId="32">#REF!</definedName>
    <definedName name="cocvt">#REF!</definedName>
    <definedName name="Code" localSheetId="9" hidden="1">#REF!</definedName>
    <definedName name="Code" localSheetId="27" hidden="1">#REF!</definedName>
    <definedName name="Code" localSheetId="32" hidden="1">#REF!</definedName>
    <definedName name="Code" hidden="1">#REF!</definedName>
    <definedName name="CODE3" localSheetId="9">#REF!</definedName>
    <definedName name="CODE3" localSheetId="27">#REF!</definedName>
    <definedName name="CODE3" localSheetId="32">#REF!</definedName>
    <definedName name="CODE3">#REF!</definedName>
    <definedName name="Cöï_ly_vaän_chuyeãn" localSheetId="9">#REF!</definedName>
    <definedName name="Cöï_ly_vaän_chuyeãn" localSheetId="27">#REF!</definedName>
    <definedName name="Cöï_ly_vaän_chuyeãn" localSheetId="32">#REF!</definedName>
    <definedName name="Cöï_ly_vaän_chuyeãn">#REF!</definedName>
    <definedName name="CÖÏ_LY_VAÄN_CHUYEÅN" localSheetId="9">#REF!</definedName>
    <definedName name="CÖÏ_LY_VAÄN_CHUYEÅN" localSheetId="27">#REF!</definedName>
    <definedName name="CÖÏ_LY_VAÄN_CHUYEÅN" localSheetId="32">#REF!</definedName>
    <definedName name="CÖÏ_LY_VAÄN_CHUYEÅN">#REF!</definedName>
    <definedName name="Comm" localSheetId="9">BlankMacro1</definedName>
    <definedName name="Comm" localSheetId="27">BlankMacro1</definedName>
    <definedName name="Comm" localSheetId="32">BlankMacro1</definedName>
    <definedName name="Comm">BlankMacro1</definedName>
    <definedName name="COMMON" localSheetId="9">#REF!</definedName>
    <definedName name="COMMON" localSheetId="27">#REF!</definedName>
    <definedName name="COMMON" localSheetId="32">#REF!</definedName>
    <definedName name="COMMON">#REF!</definedName>
    <definedName name="comong" localSheetId="9">#REF!</definedName>
    <definedName name="comong" localSheetId="27">#REF!</definedName>
    <definedName name="comong" localSheetId="32">#REF!</definedName>
    <definedName name="comong">#REF!</definedName>
    <definedName name="CON_d" localSheetId="9">#REF!</definedName>
    <definedName name="CON_d" localSheetId="27">#REF!</definedName>
    <definedName name="CON_d" localSheetId="32">#REF!</definedName>
    <definedName name="CON_d">#REF!</definedName>
    <definedName name="CON_EQP_COS" localSheetId="9">#REF!</definedName>
    <definedName name="CON_EQP_COS" localSheetId="27">#REF!</definedName>
    <definedName name="CON_EQP_COS" localSheetId="32">#REF!</definedName>
    <definedName name="CON_EQP_COS">#REF!</definedName>
    <definedName name="CON_EQP_COST" localSheetId="9">#REF!</definedName>
    <definedName name="CON_EQP_COST" localSheetId="27">#REF!</definedName>
    <definedName name="CON_EQP_COST" localSheetId="32">#REF!</definedName>
    <definedName name="CON_EQP_COST">#REF!</definedName>
    <definedName name="CONC25" localSheetId="9">#REF!</definedName>
    <definedName name="CONC25" localSheetId="27">#REF!</definedName>
    <definedName name="CONC25" localSheetId="32">#REF!</definedName>
    <definedName name="CONC25">#REF!</definedName>
    <definedName name="CONC30" localSheetId="9">#REF!</definedName>
    <definedName name="CONC30" localSheetId="27">#REF!</definedName>
    <definedName name="CONC30" localSheetId="32">#REF!</definedName>
    <definedName name="CONC30">#REF!</definedName>
    <definedName name="CONCS25" localSheetId="9">#REF!</definedName>
    <definedName name="CONCS25" localSheetId="27">#REF!</definedName>
    <definedName name="CONCS25" localSheetId="32">#REF!</definedName>
    <definedName name="CONCS25">#REF!</definedName>
    <definedName name="CONCS30" localSheetId="9">#REF!</definedName>
    <definedName name="CONCS30" localSheetId="27">#REF!</definedName>
    <definedName name="CONCS30" localSheetId="32">#REF!</definedName>
    <definedName name="CONCS30">#REF!</definedName>
    <definedName name="Cong_HM_DTCT" localSheetId="9">#REF!</definedName>
    <definedName name="Cong_HM_DTCT" localSheetId="27">#REF!</definedName>
    <definedName name="Cong_HM_DTCT" localSheetId="32">#REF!</definedName>
    <definedName name="Cong_HM_DTCT">#REF!</definedName>
    <definedName name="Cong_M_DTCT" localSheetId="9">#REF!</definedName>
    <definedName name="Cong_M_DTCT" localSheetId="27">#REF!</definedName>
    <definedName name="Cong_M_DTCT" localSheetId="32">#REF!</definedName>
    <definedName name="Cong_M_DTCT">#REF!</definedName>
    <definedName name="Cong_NC_DTCT" localSheetId="9">#REF!</definedName>
    <definedName name="Cong_NC_DTCT" localSheetId="27">#REF!</definedName>
    <definedName name="Cong_NC_DTCT" localSheetId="32">#REF!</definedName>
    <definedName name="Cong_NC_DTCT">#REF!</definedName>
    <definedName name="Cong_suat_dat" localSheetId="9">#REF!</definedName>
    <definedName name="Cong_suat_dat" localSheetId="27">#REF!</definedName>
    <definedName name="Cong_suat_dat" localSheetId="32">#REF!</definedName>
    <definedName name="Cong_suat_dat">#REF!</definedName>
    <definedName name="Cong_VL_DTCT" localSheetId="9">#REF!</definedName>
    <definedName name="Cong_VL_DTCT" localSheetId="27">#REF!</definedName>
    <definedName name="Cong_VL_DTCT" localSheetId="32">#REF!</definedName>
    <definedName name="Cong_VL_DTCT">#REF!</definedName>
    <definedName name="cong2.7" localSheetId="9">#REF!</definedName>
    <definedName name="cong2.7" localSheetId="27">#REF!</definedName>
    <definedName name="cong2.7" localSheetId="32">#REF!</definedName>
    <definedName name="cong2.7">#REF!</definedName>
    <definedName name="cong3.0" localSheetId="9">#REF!</definedName>
    <definedName name="cong3.0" localSheetId="27">#REF!</definedName>
    <definedName name="cong3.0" localSheetId="32">#REF!</definedName>
    <definedName name="cong3.0">#REF!</definedName>
    <definedName name="cong3.5" localSheetId="9">#REF!</definedName>
    <definedName name="cong3.5" localSheetId="27">#REF!</definedName>
    <definedName name="cong3.5" localSheetId="32">#REF!</definedName>
    <definedName name="cong3.5">#REF!</definedName>
    <definedName name="cong3.7" localSheetId="9">#REF!</definedName>
    <definedName name="cong3.7" localSheetId="27">#REF!</definedName>
    <definedName name="cong3.7" localSheetId="32">#REF!</definedName>
    <definedName name="cong3.7">#REF!</definedName>
    <definedName name="cong4.0" localSheetId="9">#REF!</definedName>
    <definedName name="cong4.0" localSheetId="27">#REF!</definedName>
    <definedName name="cong4.0" localSheetId="32">#REF!</definedName>
    <definedName name="cong4.0">#REF!</definedName>
    <definedName name="cong4.3" localSheetId="9">#REF!</definedName>
    <definedName name="cong4.3" localSheetId="27">#REF!</definedName>
    <definedName name="cong4.3" localSheetId="32">#REF!</definedName>
    <definedName name="cong4.3">#REF!</definedName>
    <definedName name="cong4.5" localSheetId="9">#REF!</definedName>
    <definedName name="cong4.5" localSheetId="27">#REF!</definedName>
    <definedName name="cong4.5" localSheetId="32">#REF!</definedName>
    <definedName name="cong4.5">#REF!</definedName>
    <definedName name="cong4.7" localSheetId="9">#REF!</definedName>
    <definedName name="cong4.7" localSheetId="27">#REF!</definedName>
    <definedName name="cong4.7" localSheetId="32">#REF!</definedName>
    <definedName name="cong4.7">#REF!</definedName>
    <definedName name="congbengam" localSheetId="9">#REF!</definedName>
    <definedName name="congbengam" localSheetId="27">#REF!</definedName>
    <definedName name="congbengam" localSheetId="32">#REF!</definedName>
    <definedName name="congbengam">#REF!</definedName>
    <definedName name="congbenuoc" localSheetId="9">#REF!</definedName>
    <definedName name="congbenuoc" localSheetId="27">#REF!</definedName>
    <definedName name="congbenuoc" localSheetId="32">#REF!</definedName>
    <definedName name="congbenuoc">#REF!</definedName>
    <definedName name="congcoc" localSheetId="9">#REF!</definedName>
    <definedName name="congcoc" localSheetId="27">#REF!</definedName>
    <definedName name="congcoc" localSheetId="32">#REF!</definedName>
    <definedName name="congcoc">#REF!</definedName>
    <definedName name="congcocot" localSheetId="9">#REF!</definedName>
    <definedName name="congcocot" localSheetId="27">#REF!</definedName>
    <definedName name="congcocot" localSheetId="32">#REF!</definedName>
    <definedName name="congcocot">#REF!</definedName>
    <definedName name="congcocott" localSheetId="9">#REF!</definedName>
    <definedName name="congcocott" localSheetId="27">#REF!</definedName>
    <definedName name="congcocott" localSheetId="32">#REF!</definedName>
    <definedName name="congcocott">#REF!</definedName>
    <definedName name="congcomong" localSheetId="9">#REF!</definedName>
    <definedName name="congcomong" localSheetId="27">#REF!</definedName>
    <definedName name="congcomong" localSheetId="32">#REF!</definedName>
    <definedName name="congcomong">#REF!</definedName>
    <definedName name="congcottron" localSheetId="9">#REF!</definedName>
    <definedName name="congcottron" localSheetId="27">#REF!</definedName>
    <definedName name="congcottron" localSheetId="32">#REF!</definedName>
    <definedName name="congcottron">#REF!</definedName>
    <definedName name="congcotvuong" localSheetId="9">#REF!</definedName>
    <definedName name="congcotvuong" localSheetId="27">#REF!</definedName>
    <definedName name="congcotvuong" localSheetId="32">#REF!</definedName>
    <definedName name="congcotvuong">#REF!</definedName>
    <definedName name="congdam" localSheetId="9">#REF!</definedName>
    <definedName name="congdam" localSheetId="27">#REF!</definedName>
    <definedName name="congdam" localSheetId="32">#REF!</definedName>
    <definedName name="congdam">#REF!</definedName>
    <definedName name="congdan1" localSheetId="9">#REF!</definedName>
    <definedName name="congdan1" localSheetId="27">#REF!</definedName>
    <definedName name="congdan1" localSheetId="32">#REF!</definedName>
    <definedName name="congdan1">#REF!</definedName>
    <definedName name="congdan2" localSheetId="9">#REF!</definedName>
    <definedName name="congdan2" localSheetId="27">#REF!</definedName>
    <definedName name="congdan2" localSheetId="32">#REF!</definedName>
    <definedName name="congdan2">#REF!</definedName>
    <definedName name="congdandusan" localSheetId="9">#REF!</definedName>
    <definedName name="congdandusan" localSheetId="27">#REF!</definedName>
    <definedName name="congdandusan" localSheetId="32">#REF!</definedName>
    <definedName name="congdandusan">#REF!</definedName>
    <definedName name="conglanhto" localSheetId="9">#REF!</definedName>
    <definedName name="conglanhto" localSheetId="27">#REF!</definedName>
    <definedName name="conglanhto" localSheetId="32">#REF!</definedName>
    <definedName name="conglanhto">#REF!</definedName>
    <definedName name="congmong" localSheetId="9">#REF!</definedName>
    <definedName name="congmong" localSheetId="27">#REF!</definedName>
    <definedName name="congmong" localSheetId="32">#REF!</definedName>
    <definedName name="congmong">#REF!</definedName>
    <definedName name="congmongbang" localSheetId="9">#REF!</definedName>
    <definedName name="congmongbang" localSheetId="27">#REF!</definedName>
    <definedName name="congmongbang" localSheetId="32">#REF!</definedName>
    <definedName name="congmongbang">#REF!</definedName>
    <definedName name="congmongdon" localSheetId="9">#REF!</definedName>
    <definedName name="congmongdon" localSheetId="27">#REF!</definedName>
    <definedName name="congmongdon" localSheetId="32">#REF!</definedName>
    <definedName name="congmongdon">#REF!</definedName>
    <definedName name="congpanen" localSheetId="9">#REF!</definedName>
    <definedName name="congpanen" localSheetId="27">#REF!</definedName>
    <definedName name="congpanen" localSheetId="32">#REF!</definedName>
    <definedName name="congpanen">#REF!</definedName>
    <definedName name="congsan" localSheetId="9">#REF!</definedName>
    <definedName name="congsan" localSheetId="27">#REF!</definedName>
    <definedName name="congsan" localSheetId="32">#REF!</definedName>
    <definedName name="congsan">#REF!</definedName>
    <definedName name="congthang" localSheetId="9">#REF!</definedName>
    <definedName name="congthang" localSheetId="27">#REF!</definedName>
    <definedName name="congthang" localSheetId="32">#REF!</definedName>
    <definedName name="congthang">#REF!</definedName>
    <definedName name="CongVattu" localSheetId="9">#REF!</definedName>
    <definedName name="CongVattu" localSheetId="27">#REF!</definedName>
    <definedName name="CongVattu" localSheetId="32">#REF!</definedName>
    <definedName name="CongVattu">#REF!</definedName>
    <definedName name="CONST_EQ" localSheetId="9">#REF!</definedName>
    <definedName name="CONST_EQ" localSheetId="27">#REF!</definedName>
    <definedName name="CONST_EQ" localSheetId="32">#REF!</definedName>
    <definedName name="CONST_EQ">#REF!</definedName>
    <definedName name="continue1" localSheetId="9">#REF!</definedName>
    <definedName name="continue1" localSheetId="27">#REF!</definedName>
    <definedName name="continue1" localSheetId="32">#REF!</definedName>
    <definedName name="continue1">#REF!</definedName>
    <definedName name="coppha" localSheetId="9">#REF!</definedName>
    <definedName name="coppha" localSheetId="27">#REF!</definedName>
    <definedName name="coppha" localSheetId="32">#REF!</definedName>
    <definedName name="coppha">#REF!</definedName>
    <definedName name="Cos_tec" localSheetId="9">#REF!</definedName>
    <definedName name="Cos_tec" localSheetId="27">#REF!</definedName>
    <definedName name="Cos_tec" localSheetId="32">#REF!</definedName>
    <definedName name="Cos_tec">#REF!</definedName>
    <definedName name="cot7.5" localSheetId="9">#REF!</definedName>
    <definedName name="cot7.5" localSheetId="27">#REF!</definedName>
    <definedName name="cot7.5" localSheetId="32">#REF!</definedName>
    <definedName name="cot7.5">#REF!</definedName>
    <definedName name="cot8.5" localSheetId="9">#REF!</definedName>
    <definedName name="cot8.5" localSheetId="27">#REF!</definedName>
    <definedName name="cot8.5" localSheetId="32">#REF!</definedName>
    <definedName name="cot8.5">#REF!</definedName>
    <definedName name="COTBTPCP" localSheetId="9">#REF!</definedName>
    <definedName name="COTBTPCP" localSheetId="27">#REF!</definedName>
    <definedName name="COTBTPCP" localSheetId="32">#REF!</definedName>
    <definedName name="COTBTPCP">#REF!</definedName>
    <definedName name="CotBTtronVuong" localSheetId="9">#REF!</definedName>
    <definedName name="CotBTtronVuong" localSheetId="27">#REF!</definedName>
    <definedName name="CotBTtronVuong" localSheetId="32">#REF!</definedName>
    <definedName name="CotBTtronVuong">#REF!</definedName>
    <definedName name="Cotsatma">9726</definedName>
    <definedName name="Cotthepma">9726</definedName>
    <definedName name="cottron" localSheetId="9">#REF!</definedName>
    <definedName name="cottron" localSheetId="27">#REF!</definedName>
    <definedName name="cottron" localSheetId="32">#REF!</definedName>
    <definedName name="cottron">#REF!</definedName>
    <definedName name="cotvuong" localSheetId="9">#REF!</definedName>
    <definedName name="cotvuong" localSheetId="27">#REF!</definedName>
    <definedName name="cotvuong" localSheetId="32">#REF!</definedName>
    <definedName name="cotvuong">#REF!</definedName>
    <definedName name="COVER" localSheetId="9">#REF!</definedName>
    <definedName name="COVER" localSheetId="27">#REF!</definedName>
    <definedName name="COVER" localSheetId="32">#REF!</definedName>
    <definedName name="COVER">#REF!</definedName>
    <definedName name="CP" localSheetId="9" hidden="1">#REF!</definedName>
    <definedName name="CP" localSheetId="27" hidden="1">#REF!</definedName>
    <definedName name="CP" localSheetId="32" hidden="1">#REF!</definedName>
    <definedName name="CP" hidden="1">#REF!</definedName>
    <definedName name="CPC" localSheetId="9">#REF!</definedName>
    <definedName name="CPC" localSheetId="27">#REF!</definedName>
    <definedName name="CPC" localSheetId="32">#REF!</definedName>
    <definedName name="CPC">#REF!</definedName>
    <definedName name="CPCD">51%</definedName>
    <definedName name="CPCM">2.5%</definedName>
    <definedName name="CPCX">64%</definedName>
    <definedName name="CPHA" localSheetId="9">#REF!</definedName>
    <definedName name="CPHA" localSheetId="27">#REF!</definedName>
    <definedName name="CPHA" localSheetId="32">#REF!</definedName>
    <definedName name="CPHA">#REF!</definedName>
    <definedName name="cphoi" localSheetId="9">#REF!</definedName>
    <definedName name="cphoi" localSheetId="27">#REF!</definedName>
    <definedName name="cphoi" localSheetId="32">#REF!</definedName>
    <definedName name="cphoi">#REF!</definedName>
    <definedName name="CPK" localSheetId="9">#REF!</definedName>
    <definedName name="CPK" localSheetId="27">#REF!</definedName>
    <definedName name="CPK" localSheetId="32">#REF!</definedName>
    <definedName name="CPK">#REF!</definedName>
    <definedName name="CPKDP" localSheetId="9">#REF!</definedName>
    <definedName name="CPKDP" localSheetId="27">#REF!</definedName>
    <definedName name="CPKDP" localSheetId="32">#REF!</definedName>
    <definedName name="CPKDP">#REF!</definedName>
    <definedName name="CPKTW" localSheetId="9">#REF!</definedName>
    <definedName name="CPKTW" localSheetId="27">#REF!</definedName>
    <definedName name="CPKTW" localSheetId="32">#REF!</definedName>
    <definedName name="CPKTW">#REF!</definedName>
    <definedName name="cpmtc" localSheetId="9">#REF!</definedName>
    <definedName name="cpmtc" localSheetId="27">#REF!</definedName>
    <definedName name="cpmtc" localSheetId="32">#REF!</definedName>
    <definedName name="cpmtc">#REF!</definedName>
    <definedName name="cpnc" localSheetId="9">#REF!</definedName>
    <definedName name="cpnc" localSheetId="27">#REF!</definedName>
    <definedName name="cpnc" localSheetId="32">#REF!</definedName>
    <definedName name="cpnc">#REF!</definedName>
    <definedName name="CPTB" localSheetId="9">#REF!</definedName>
    <definedName name="CPTB" localSheetId="27">#REF!</definedName>
    <definedName name="CPTB" localSheetId="32">#REF!</definedName>
    <definedName name="CPTB">#REF!</definedName>
    <definedName name="cptkdp" localSheetId="9">#REF!</definedName>
    <definedName name="cptkdp" localSheetId="27">#REF!</definedName>
    <definedName name="cptkdp" localSheetId="32">#REF!</definedName>
    <definedName name="cptkdp">#REF!</definedName>
    <definedName name="cptt" localSheetId="9">#REF!</definedName>
    <definedName name="cptt" localSheetId="27">#REF!</definedName>
    <definedName name="cptt" localSheetId="32">#REF!</definedName>
    <definedName name="cptt">#REF!</definedName>
    <definedName name="CPVC100" localSheetId="9">#REF!</definedName>
    <definedName name="CPVC100" localSheetId="27">#REF!</definedName>
    <definedName name="CPVC100" localSheetId="32">#REF!</definedName>
    <definedName name="CPVC100">#REF!</definedName>
    <definedName name="CPVC35" localSheetId="9">#REF!</definedName>
    <definedName name="CPVC35" localSheetId="27">#REF!</definedName>
    <definedName name="CPVC35" localSheetId="32">#REF!</definedName>
    <definedName name="CPVC35">#REF!</definedName>
    <definedName name="cpvl" localSheetId="9">#REF!</definedName>
    <definedName name="cpvl" localSheetId="27">#REF!</definedName>
    <definedName name="cpvl" localSheetId="32">#REF!</definedName>
    <definedName name="cpvl">#REF!</definedName>
    <definedName name="CRD" localSheetId="9">#REF!</definedName>
    <definedName name="CRD" localSheetId="27">#REF!</definedName>
    <definedName name="CRD" localSheetId="32">#REF!</definedName>
    <definedName name="CRD">#REF!</definedName>
    <definedName name="CRIT1" localSheetId="9">#REF!</definedName>
    <definedName name="CRIT1" localSheetId="27">#REF!</definedName>
    <definedName name="CRIT1" localSheetId="32">#REF!</definedName>
    <definedName name="CRIT1">#REF!</definedName>
    <definedName name="CRIT10" localSheetId="9">#REF!</definedName>
    <definedName name="CRIT10" localSheetId="27">#REF!</definedName>
    <definedName name="CRIT10" localSheetId="32">#REF!</definedName>
    <definedName name="CRIT10">#REF!</definedName>
    <definedName name="CRIT2" localSheetId="9">#REF!</definedName>
    <definedName name="CRIT2" localSheetId="27">#REF!</definedName>
    <definedName name="CRIT2" localSheetId="32">#REF!</definedName>
    <definedName name="CRIT2">#REF!</definedName>
    <definedName name="CRIT3" localSheetId="9">#REF!</definedName>
    <definedName name="CRIT3" localSheetId="27">#REF!</definedName>
    <definedName name="CRIT3" localSheetId="32">#REF!</definedName>
    <definedName name="CRIT3">#REF!</definedName>
    <definedName name="CRIT4" localSheetId="9">#REF!</definedName>
    <definedName name="CRIT4" localSheetId="27">#REF!</definedName>
    <definedName name="CRIT4" localSheetId="32">#REF!</definedName>
    <definedName name="CRIT4">#REF!</definedName>
    <definedName name="CRIT5" localSheetId="9">#REF!</definedName>
    <definedName name="CRIT5" localSheetId="27">#REF!</definedName>
    <definedName name="CRIT5" localSheetId="32">#REF!</definedName>
    <definedName name="CRIT5">#REF!</definedName>
    <definedName name="CRIT6" localSheetId="9">#REF!</definedName>
    <definedName name="CRIT6" localSheetId="27">#REF!</definedName>
    <definedName name="CRIT6" localSheetId="32">#REF!</definedName>
    <definedName name="CRIT6">#REF!</definedName>
    <definedName name="CRIT7" localSheetId="9">#REF!</definedName>
    <definedName name="CRIT7" localSheetId="27">#REF!</definedName>
    <definedName name="CRIT7" localSheetId="32">#REF!</definedName>
    <definedName name="CRIT7">#REF!</definedName>
    <definedName name="CRIT8" localSheetId="9">#REF!</definedName>
    <definedName name="CRIT8" localSheetId="27">#REF!</definedName>
    <definedName name="CRIT8" localSheetId="32">#REF!</definedName>
    <definedName name="CRIT8">#REF!</definedName>
    <definedName name="CRIT9" localSheetId="9">#REF!</definedName>
    <definedName name="CRIT9" localSheetId="27">#REF!</definedName>
    <definedName name="CRIT9" localSheetId="32">#REF!</definedName>
    <definedName name="CRIT9">#REF!</definedName>
    <definedName name="CRITINST" localSheetId="9">#REF!</definedName>
    <definedName name="CRITINST" localSheetId="27">#REF!</definedName>
    <definedName name="CRITINST" localSheetId="32">#REF!</definedName>
    <definedName name="CRITINST">#REF!</definedName>
    <definedName name="CRITPURC" localSheetId="9">#REF!</definedName>
    <definedName name="CRITPURC" localSheetId="27">#REF!</definedName>
    <definedName name="CRITPURC" localSheetId="32">#REF!</definedName>
    <definedName name="CRITPURC">#REF!</definedName>
    <definedName name="CropEstablishmentWage" localSheetId="9">#REF!</definedName>
    <definedName name="CropEstablishmentWage" localSheetId="27">#REF!</definedName>
    <definedName name="CropEstablishmentWage" localSheetId="32">#REF!</definedName>
    <definedName name="CropEstablishmentWage">#REF!</definedName>
    <definedName name="CropManagementWage" localSheetId="9">#REF!</definedName>
    <definedName name="CropManagementWage" localSheetId="27">#REF!</definedName>
    <definedName name="CropManagementWage" localSheetId="32">#REF!</definedName>
    <definedName name="CropManagementWage">#REF!</definedName>
    <definedName name="CRS" localSheetId="9">#REF!</definedName>
    <definedName name="CRS" localSheetId="27">#REF!</definedName>
    <definedName name="CRS" localSheetId="32">#REF!</definedName>
    <definedName name="CRS">#REF!</definedName>
    <definedName name="CS" localSheetId="9">#REF!</definedName>
    <definedName name="CS" localSheetId="27">#REF!</definedName>
    <definedName name="CS" localSheetId="32">#REF!</definedName>
    <definedName name="CS">#REF!</definedName>
    <definedName name="CS_10" localSheetId="9">#REF!</definedName>
    <definedName name="CS_10" localSheetId="27">#REF!</definedName>
    <definedName name="CS_10" localSheetId="32">#REF!</definedName>
    <definedName name="CS_10">#REF!</definedName>
    <definedName name="CS_100" localSheetId="9">#REF!</definedName>
    <definedName name="CS_100" localSheetId="27">#REF!</definedName>
    <definedName name="CS_100" localSheetId="32">#REF!</definedName>
    <definedName name="CS_100">#REF!</definedName>
    <definedName name="CS_10S" localSheetId="9">#REF!</definedName>
    <definedName name="CS_10S" localSheetId="27">#REF!</definedName>
    <definedName name="CS_10S" localSheetId="32">#REF!</definedName>
    <definedName name="CS_10S">#REF!</definedName>
    <definedName name="CS_120" localSheetId="9">#REF!</definedName>
    <definedName name="CS_120" localSheetId="27">#REF!</definedName>
    <definedName name="CS_120" localSheetId="32">#REF!</definedName>
    <definedName name="CS_120">#REF!</definedName>
    <definedName name="CS_140" localSheetId="9">#REF!</definedName>
    <definedName name="CS_140" localSheetId="27">#REF!</definedName>
    <definedName name="CS_140" localSheetId="32">#REF!</definedName>
    <definedName name="CS_140">#REF!</definedName>
    <definedName name="CS_160" localSheetId="9">#REF!</definedName>
    <definedName name="CS_160" localSheetId="27">#REF!</definedName>
    <definedName name="CS_160" localSheetId="32">#REF!</definedName>
    <definedName name="CS_160">#REF!</definedName>
    <definedName name="CS_20" localSheetId="9">#REF!</definedName>
    <definedName name="CS_20" localSheetId="27">#REF!</definedName>
    <definedName name="CS_20" localSheetId="32">#REF!</definedName>
    <definedName name="CS_20">#REF!</definedName>
    <definedName name="CS_30" localSheetId="9">#REF!</definedName>
    <definedName name="CS_30" localSheetId="27">#REF!</definedName>
    <definedName name="CS_30" localSheetId="32">#REF!</definedName>
    <definedName name="CS_30">#REF!</definedName>
    <definedName name="CS_40" localSheetId="9">#REF!</definedName>
    <definedName name="CS_40" localSheetId="27">#REF!</definedName>
    <definedName name="CS_40" localSheetId="32">#REF!</definedName>
    <definedName name="CS_40">#REF!</definedName>
    <definedName name="CS_40S" localSheetId="9">#REF!</definedName>
    <definedName name="CS_40S" localSheetId="27">#REF!</definedName>
    <definedName name="CS_40S" localSheetId="32">#REF!</definedName>
    <definedName name="CS_40S">#REF!</definedName>
    <definedName name="CS_5S" localSheetId="9">#REF!</definedName>
    <definedName name="CS_5S" localSheetId="27">#REF!</definedName>
    <definedName name="CS_5S" localSheetId="32">#REF!</definedName>
    <definedName name="CS_5S">#REF!</definedName>
    <definedName name="CS_60" localSheetId="9">#REF!</definedName>
    <definedName name="CS_60" localSheetId="27">#REF!</definedName>
    <definedName name="CS_60" localSheetId="32">#REF!</definedName>
    <definedName name="CS_60">#REF!</definedName>
    <definedName name="CS_80" localSheetId="9">#REF!</definedName>
    <definedName name="CS_80" localSheetId="27">#REF!</definedName>
    <definedName name="CS_80" localSheetId="32">#REF!</definedName>
    <definedName name="CS_80">#REF!</definedName>
    <definedName name="CS_80S" localSheetId="9">#REF!</definedName>
    <definedName name="CS_80S" localSheetId="27">#REF!</definedName>
    <definedName name="CS_80S" localSheetId="32">#REF!</definedName>
    <definedName name="CS_80S">#REF!</definedName>
    <definedName name="CS_STD" localSheetId="9">#REF!</definedName>
    <definedName name="CS_STD" localSheetId="27">#REF!</definedName>
    <definedName name="CS_STD" localSheetId="32">#REF!</definedName>
    <definedName name="CS_STD">#REF!</definedName>
    <definedName name="CS_XS" localSheetId="9">#REF!</definedName>
    <definedName name="CS_XS" localSheetId="27">#REF!</definedName>
    <definedName name="CS_XS" localSheetId="32">#REF!</definedName>
    <definedName name="CS_XS">#REF!</definedName>
    <definedName name="CS_XXS" localSheetId="9">#REF!</definedName>
    <definedName name="CS_XXS" localSheetId="27">#REF!</definedName>
    <definedName name="CS_XXS" localSheetId="32">#REF!</definedName>
    <definedName name="CS_XXS">#REF!</definedName>
    <definedName name="csd3p" localSheetId="9">#REF!</definedName>
    <definedName name="csd3p" localSheetId="27">#REF!</definedName>
    <definedName name="csd3p" localSheetId="32">#REF!</definedName>
    <definedName name="csd3p">#REF!</definedName>
    <definedName name="csddg1p" localSheetId="9">#REF!</definedName>
    <definedName name="csddg1p" localSheetId="27">#REF!</definedName>
    <definedName name="csddg1p" localSheetId="32">#REF!</definedName>
    <definedName name="csddg1p">#REF!</definedName>
    <definedName name="csddt1p" localSheetId="9">#REF!</definedName>
    <definedName name="csddt1p" localSheetId="27">#REF!</definedName>
    <definedName name="csddt1p" localSheetId="32">#REF!</definedName>
    <definedName name="csddt1p">#REF!</definedName>
    <definedName name="cset" localSheetId="9">#REF!</definedName>
    <definedName name="cset" localSheetId="27">#REF!</definedName>
    <definedName name="cset" localSheetId="32">#REF!</definedName>
    <definedName name="cset">#REF!</definedName>
    <definedName name="csht3p" localSheetId="9">#REF!</definedName>
    <definedName name="csht3p" localSheetId="27">#REF!</definedName>
    <definedName name="csht3p" localSheetId="32">#REF!</definedName>
    <definedName name="csht3p">#REF!</definedName>
    <definedName name="CSMBA" localSheetId="9">#REF!</definedName>
    <definedName name="CSMBA" localSheetId="27">#REF!</definedName>
    <definedName name="CSMBA" localSheetId="32">#REF!</definedName>
    <definedName name="CSMBA">#REF!</definedName>
    <definedName name="CT_50" localSheetId="9">#REF!</definedName>
    <definedName name="CT_50" localSheetId="27">#REF!</definedName>
    <definedName name="CT_50" localSheetId="32">#REF!</definedName>
    <definedName name="CT_50">#REF!</definedName>
    <definedName name="CT_KSTK" localSheetId="9">#REF!</definedName>
    <definedName name="CT_KSTK" localSheetId="27">#REF!</definedName>
    <definedName name="CT_KSTK" localSheetId="32">#REF!</definedName>
    <definedName name="CT_KSTK">#REF!</definedName>
    <definedName name="CT_MCX" localSheetId="9">#REF!</definedName>
    <definedName name="CT_MCX" localSheetId="27">#REF!</definedName>
    <definedName name="CT_MCX" localSheetId="32">#REF!</definedName>
    <definedName name="CT_MCX">#REF!</definedName>
    <definedName name="CT0.4" localSheetId="9">#REF!</definedName>
    <definedName name="CT0.4" localSheetId="27">#REF!</definedName>
    <definedName name="CT0.4" localSheetId="32">#REF!</definedName>
    <definedName name="CT0.4">#REF!</definedName>
    <definedName name="CTCT" localSheetId="9">#REF!</definedName>
    <definedName name="CTCT" localSheetId="27">#REF!</definedName>
    <definedName name="CTCT" localSheetId="32">#REF!</definedName>
    <definedName name="CTCT">#REF!</definedName>
    <definedName name="CTCT1" hidden="1">{"'Sheet1'!$L$16"}</definedName>
    <definedName name="ctdn9697" localSheetId="9">#REF!</definedName>
    <definedName name="ctdn9697" localSheetId="27">#REF!</definedName>
    <definedName name="ctdn9697" localSheetId="32">#REF!</definedName>
    <definedName name="ctdn9697">#REF!</definedName>
    <definedName name="CTDZ" localSheetId="9">#REF!</definedName>
    <definedName name="CTDZ" localSheetId="27">#REF!</definedName>
    <definedName name="CTDZ" localSheetId="32">#REF!</definedName>
    <definedName name="CTDZ">#REF!</definedName>
    <definedName name="CTDz35" localSheetId="9">#REF!</definedName>
    <definedName name="CTDz35" localSheetId="27">#REF!</definedName>
    <definedName name="CTDz35" localSheetId="32">#REF!</definedName>
    <definedName name="CTDz35">#REF!</definedName>
    <definedName name="ctiep" localSheetId="9">#REF!</definedName>
    <definedName name="ctiep" localSheetId="27">#REF!</definedName>
    <definedName name="ctiep" localSheetId="32">#REF!</definedName>
    <definedName name="ctiep">#REF!</definedName>
    <definedName name="CTMT">{"ÿÿÿÿÿ"}</definedName>
    <definedName name="CTÖØ" localSheetId="9">#REF!</definedName>
    <definedName name="CTÖØ" localSheetId="27">#REF!</definedName>
    <definedName name="CTÖØ" localSheetId="32">#REF!</definedName>
    <definedName name="CTÖØ">#REF!</definedName>
    <definedName name="Cty_TNHH_HYDRO_AGRI" localSheetId="9">#REF!</definedName>
    <definedName name="Cty_TNHH_HYDRO_AGRI" localSheetId="27">#REF!</definedName>
    <definedName name="Cty_TNHH_HYDRO_AGRI" localSheetId="32">#REF!</definedName>
    <definedName name="Cty_TNHH_HYDRO_AGRI">#REF!</definedName>
    <definedName name="CTY_VTKTNN_CAÀN_THÔ" localSheetId="9">#REF!</definedName>
    <definedName name="CTY_VTKTNN_CAÀN_THÔ" localSheetId="27">#REF!</definedName>
    <definedName name="CTY_VTKTNN_CAÀN_THÔ" localSheetId="32">#REF!</definedName>
    <definedName name="CTY_VTKTNN_CAÀN_THÔ">#REF!</definedName>
    <definedName name="cu" localSheetId="9">#REF!</definedName>
    <definedName name="cu" localSheetId="27">#REF!</definedName>
    <definedName name="cu" localSheetId="32">#REF!</definedName>
    <definedName name="cu">#REF!</definedName>
    <definedName name="cu_ly" localSheetId="9">#REF!</definedName>
    <definedName name="cu_ly" localSheetId="27">#REF!</definedName>
    <definedName name="cu_ly" localSheetId="32">#REF!</definedName>
    <definedName name="cu_ly">#REF!</definedName>
    <definedName name="cu_ly_1" localSheetId="9">#REF!</definedName>
    <definedName name="cu_ly_1" localSheetId="27">#REF!</definedName>
    <definedName name="cu_ly_1" localSheetId="32">#REF!</definedName>
    <definedName name="cu_ly_1">#REF!</definedName>
    <definedName name="CU_LY_VAN_CHUYEN_GIA_QUYEN" localSheetId="9">#REF!</definedName>
    <definedName name="CU_LY_VAN_CHUYEN_GIA_QUYEN" localSheetId="27">#REF!</definedName>
    <definedName name="CU_LY_VAN_CHUYEN_GIA_QUYEN" localSheetId="32">#REF!</definedName>
    <definedName name="CU_LY_VAN_CHUYEN_GIA_QUYEN">#REF!</definedName>
    <definedName name="CU_LY_VAN_CHUYEN_THU_CONG" localSheetId="9">#REF!</definedName>
    <definedName name="CU_LY_VAN_CHUYEN_THU_CONG" localSheetId="27">#REF!</definedName>
    <definedName name="CU_LY_VAN_CHUYEN_THU_CONG" localSheetId="32">#REF!</definedName>
    <definedName name="CU_LY_VAN_CHUYEN_THU_CONG">#REF!</definedName>
    <definedName name="CUCHI" localSheetId="9">#REF!</definedName>
    <definedName name="CUCHI" localSheetId="27">#REF!</definedName>
    <definedName name="CUCHI" localSheetId="32">#REF!</definedName>
    <definedName name="CUCHI">#REF!</definedName>
    <definedName name="CuLy" localSheetId="9">#REF!</definedName>
    <definedName name="CuLy" localSheetId="27">#REF!</definedName>
    <definedName name="CuLy" localSheetId="32">#REF!</definedName>
    <definedName name="CuLy">#REF!</definedName>
    <definedName name="CuLy_Q" localSheetId="9">#REF!</definedName>
    <definedName name="CuLy_Q" localSheetId="27">#REF!</definedName>
    <definedName name="CuLy_Q" localSheetId="32">#REF!</definedName>
    <definedName name="CuLy_Q">#REF!</definedName>
    <definedName name="cun" localSheetId="9">#REF!</definedName>
    <definedName name="cun" localSheetId="27">#REF!</definedName>
    <definedName name="cun" localSheetId="32">#REF!</definedName>
    <definedName name="cun">#REF!</definedName>
    <definedName name="cuoc_vc" localSheetId="9">#REF!</definedName>
    <definedName name="cuoc_vc" localSheetId="27">#REF!</definedName>
    <definedName name="cuoc_vc" localSheetId="32">#REF!</definedName>
    <definedName name="cuoc_vc">#REF!</definedName>
    <definedName name="Cuoc_vc_1" localSheetId="9">#REF!</definedName>
    <definedName name="Cuoc_vc_1" localSheetId="27">#REF!</definedName>
    <definedName name="Cuoc_vc_1" localSheetId="32">#REF!</definedName>
    <definedName name="Cuoc_vc_1">#REF!</definedName>
    <definedName name="CuocVC" localSheetId="9">#REF!</definedName>
    <definedName name="CuocVC" localSheetId="27">#REF!</definedName>
    <definedName name="CuocVC" localSheetId="32">#REF!</definedName>
    <definedName name="CuocVC">#REF!</definedName>
    <definedName name="CURRENCY" localSheetId="9">#REF!</definedName>
    <definedName name="CURRENCY" localSheetId="27">#REF!</definedName>
    <definedName name="CURRENCY" localSheetId="32">#REF!</definedName>
    <definedName name="CURRENCY">#REF!</definedName>
    <definedName name="Currency_tec" localSheetId="9">#REF!</definedName>
    <definedName name="Currency_tec" localSheetId="27">#REF!</definedName>
    <definedName name="Currency_tec" localSheetId="32">#REF!</definedName>
    <definedName name="Currency_tec">#REF!</definedName>
    <definedName name="current" localSheetId="9">#REF!</definedName>
    <definedName name="current" localSheetId="27">#REF!</definedName>
    <definedName name="current" localSheetId="32">#REF!</definedName>
    <definedName name="current">#REF!</definedName>
    <definedName name="cutback" localSheetId="9">#REF!</definedName>
    <definedName name="cutback" localSheetId="27">#REF!</definedName>
    <definedName name="cutback" localSheetId="32">#REF!</definedName>
    <definedName name="cutback">#REF!</definedName>
    <definedName name="CVC_Q" localSheetId="9">#REF!</definedName>
    <definedName name="CVC_Q" localSheetId="27">#REF!</definedName>
    <definedName name="CVC_Q" localSheetId="32">#REF!</definedName>
    <definedName name="CVC_Q">#REF!</definedName>
    <definedName name="CX" localSheetId="9">#REF!</definedName>
    <definedName name="CX" localSheetId="27">#REF!</definedName>
    <definedName name="CX" localSheetId="32">#REF!</definedName>
    <definedName name="CX">#REF!</definedName>
    <definedName name="d" hidden="1">{"'Sheet1'!$L$16"}</definedName>
    <definedName name="d_" localSheetId="9">#REF!</definedName>
    <definedName name="d_" localSheetId="27">#REF!</definedName>
    <definedName name="d_" localSheetId="32">#REF!</definedName>
    <definedName name="d_">#REF!</definedName>
    <definedName name="D_7101A_B" localSheetId="9">#REF!</definedName>
    <definedName name="D_7101A_B" localSheetId="27">#REF!</definedName>
    <definedName name="D_7101A_B" localSheetId="32">#REF!</definedName>
    <definedName name="D_7101A_B">#REF!</definedName>
    <definedName name="D_Begoc" localSheetId="9">#REF!</definedName>
    <definedName name="D_Begoc" localSheetId="27">#REF!</definedName>
    <definedName name="D_Begoc" localSheetId="32">#REF!</definedName>
    <definedName name="D_Begoc">#REF!</definedName>
    <definedName name="D_Betong" localSheetId="9">#REF!</definedName>
    <definedName name="D_Betong" localSheetId="27">#REF!</definedName>
    <definedName name="D_Betong" localSheetId="32">#REF!</definedName>
    <definedName name="D_Betong">#REF!</definedName>
    <definedName name="D_BVCap" localSheetId="9">#REF!</definedName>
    <definedName name="D_BVCap" localSheetId="27">#REF!</definedName>
    <definedName name="D_BVCap" localSheetId="32">#REF!</definedName>
    <definedName name="D_BVCap">#REF!</definedName>
    <definedName name="D_Cangday" localSheetId="9">#REF!</definedName>
    <definedName name="D_Cangday" localSheetId="27">#REF!</definedName>
    <definedName name="D_Cangday" localSheetId="32">#REF!</definedName>
    <definedName name="D_Cangday">#REF!</definedName>
    <definedName name="D_CocTDia" localSheetId="9">#REF!</definedName>
    <definedName name="D_CocTDia" localSheetId="27">#REF!</definedName>
    <definedName name="D_CocTDia" localSheetId="32">#REF!</definedName>
    <definedName name="D_CocTDia">#REF!</definedName>
    <definedName name="D_DaoCL" localSheetId="9">#REF!</definedName>
    <definedName name="D_DaoCL" localSheetId="27">#REF!</definedName>
    <definedName name="D_DaoCL" localSheetId="32">#REF!</definedName>
    <definedName name="D_DaoCL">#REF!</definedName>
    <definedName name="D_DatDa" localSheetId="9">#REF!</definedName>
    <definedName name="D_DatDa" localSheetId="27">#REF!</definedName>
    <definedName name="D_DatDa" localSheetId="32">#REF!</definedName>
    <definedName name="D_DatDa">#REF!</definedName>
    <definedName name="D_DauCap" localSheetId="9">#REF!</definedName>
    <definedName name="D_DauCap" localSheetId="27">#REF!</definedName>
    <definedName name="D_DauCap" localSheetId="32">#REF!</definedName>
    <definedName name="D_DauCap">#REF!</definedName>
    <definedName name="D_DauCot" localSheetId="9">#REF!</definedName>
    <definedName name="D_DauCot" localSheetId="27">#REF!</definedName>
    <definedName name="D_DauCot" localSheetId="32">#REF!</definedName>
    <definedName name="D_DauCot">#REF!</definedName>
    <definedName name="D_DungCot" localSheetId="9">#REF!</definedName>
    <definedName name="D_DungCot" localSheetId="27">#REF!</definedName>
    <definedName name="D_DungCot" localSheetId="32">#REF!</definedName>
    <definedName name="D_DungCot">#REF!</definedName>
    <definedName name="D_GianGiao" localSheetId="9">#REF!</definedName>
    <definedName name="D_GianGiao" localSheetId="27">#REF!</definedName>
    <definedName name="D_GianGiao" localSheetId="32">#REF!</definedName>
    <definedName name="D_GianGiao">#REF!</definedName>
    <definedName name="D_HopNoi" localSheetId="9">#REF!</definedName>
    <definedName name="D_HopNoi" localSheetId="27">#REF!</definedName>
    <definedName name="D_HopNoi" localSheetId="32">#REF!</definedName>
    <definedName name="D_HopNoi">#REF!</definedName>
    <definedName name="D_L" localSheetId="9">#REF!</definedName>
    <definedName name="D_L" localSheetId="27">#REF!</definedName>
    <definedName name="D_L" localSheetId="32">#REF!</definedName>
    <definedName name="D_L">#REF!</definedName>
    <definedName name="D_n" localSheetId="9">#REF!</definedName>
    <definedName name="D_n" localSheetId="27">#REF!</definedName>
    <definedName name="D_n" localSheetId="32">#REF!</definedName>
    <definedName name="D_n">#REF!</definedName>
    <definedName name="D_NoiCot" localSheetId="9">#REF!</definedName>
    <definedName name="D_NoiCot" localSheetId="27">#REF!</definedName>
    <definedName name="D_NoiCot" localSheetId="32">#REF!</definedName>
    <definedName name="D_NoiCot">#REF!</definedName>
    <definedName name="D_NoiDay" localSheetId="9">#REF!</definedName>
    <definedName name="D_NoiDay" localSheetId="27">#REF!</definedName>
    <definedName name="D_NoiDay" localSheetId="32">#REF!</definedName>
    <definedName name="D_NoiDay">#REF!</definedName>
    <definedName name="D_Phado" localSheetId="9">#REF!</definedName>
    <definedName name="D_Phado" localSheetId="27">#REF!</definedName>
    <definedName name="D_Phado" localSheetId="32">#REF!</definedName>
    <definedName name="D_Phado">#REF!</definedName>
    <definedName name="D_phukien" localSheetId="9">#REF!</definedName>
    <definedName name="D_phukien" localSheetId="27">#REF!</definedName>
    <definedName name="D_phukien" localSheetId="32">#REF!</definedName>
    <definedName name="D_phukien">#REF!</definedName>
    <definedName name="D_RaiCapNgam" localSheetId="9">#REF!</definedName>
    <definedName name="D_RaiCapNgam" localSheetId="27">#REF!</definedName>
    <definedName name="D_RaiCapNgam" localSheetId="32">#REF!</definedName>
    <definedName name="D_RaiCapNgam">#REF!</definedName>
    <definedName name="D_Son" localSheetId="9">#REF!</definedName>
    <definedName name="D_Son" localSheetId="27">#REF!</definedName>
    <definedName name="D_Son" localSheetId="32">#REF!</definedName>
    <definedName name="D_Son">#REF!</definedName>
    <definedName name="D_Su" localSheetId="9">#REF!</definedName>
    <definedName name="D_Su" localSheetId="27">#REF!</definedName>
    <definedName name="D_Su" localSheetId="32">#REF!</definedName>
    <definedName name="D_Su">#REF!</definedName>
    <definedName name="D_Vchuyen" localSheetId="9">#REF!</definedName>
    <definedName name="D_Vchuyen" localSheetId="27">#REF!</definedName>
    <definedName name="D_Vchuyen" localSheetId="32">#REF!</definedName>
    <definedName name="D_Vchuyen">#REF!</definedName>
    <definedName name="D_Xa" localSheetId="9">#REF!</definedName>
    <definedName name="D_Xa" localSheetId="27">#REF!</definedName>
    <definedName name="D_Xa" localSheetId="32">#REF!</definedName>
    <definedName name="D_Xa">#REF!</definedName>
    <definedName name="d1_" localSheetId="9">#REF!</definedName>
    <definedName name="d1_" localSheetId="27">#REF!</definedName>
    <definedName name="d1_" localSheetId="32">#REF!</definedName>
    <definedName name="d1_">#REF!</definedName>
    <definedName name="D13_" localSheetId="9">#REF!</definedName>
    <definedName name="D13_" localSheetId="27">#REF!</definedName>
    <definedName name="D13_" localSheetId="32">#REF!</definedName>
    <definedName name="D13_">#REF!</definedName>
    <definedName name="D16_" localSheetId="9">#REF!</definedName>
    <definedName name="D16_" localSheetId="27">#REF!</definedName>
    <definedName name="D16_" localSheetId="32">#REF!</definedName>
    <definedName name="D16_">#REF!</definedName>
    <definedName name="D19_" localSheetId="9">#REF!</definedName>
    <definedName name="D19_" localSheetId="27">#REF!</definedName>
    <definedName name="D19_" localSheetId="32">#REF!</definedName>
    <definedName name="D19_">#REF!</definedName>
    <definedName name="D1Z" localSheetId="9">#REF!</definedName>
    <definedName name="D1Z" localSheetId="27">#REF!</definedName>
    <definedName name="D1Z" localSheetId="32">#REF!</definedName>
    <definedName name="D1Z">#REF!</definedName>
    <definedName name="d2_" localSheetId="9">#REF!</definedName>
    <definedName name="d2_" localSheetId="27">#REF!</definedName>
    <definedName name="d2_" localSheetId="32">#REF!</definedName>
    <definedName name="d2_">#REF!</definedName>
    <definedName name="D22_" localSheetId="9">#REF!</definedName>
    <definedName name="D22_" localSheetId="27">#REF!</definedName>
    <definedName name="D22_" localSheetId="32">#REF!</definedName>
    <definedName name="D22_">#REF!</definedName>
    <definedName name="D25_" localSheetId="9">#REF!</definedName>
    <definedName name="D25_" localSheetId="27">#REF!</definedName>
    <definedName name="D25_" localSheetId="32">#REF!</definedName>
    <definedName name="D25_">#REF!</definedName>
    <definedName name="d3_" localSheetId="9">#REF!</definedName>
    <definedName name="d3_" localSheetId="27">#REF!</definedName>
    <definedName name="d3_" localSheetId="32">#REF!</definedName>
    <definedName name="d3_">#REF!</definedName>
    <definedName name="D4Z" localSheetId="9">#REF!</definedName>
    <definedName name="D4Z" localSheetId="27">#REF!</definedName>
    <definedName name="D4Z" localSheetId="32">#REF!</definedName>
    <definedName name="D4Z">#REF!</definedName>
    <definedName name="da" localSheetId="9">#REF!</definedName>
    <definedName name="da" localSheetId="27">#REF!</definedName>
    <definedName name="da" localSheetId="32">#REF!</definedName>
    <definedName name="da">#REF!</definedName>
    <definedName name="da05_1" localSheetId="9">#REF!</definedName>
    <definedName name="da05_1" localSheetId="27">#REF!</definedName>
    <definedName name="da05_1" localSheetId="32">#REF!</definedName>
    <definedName name="da05_1">#REF!</definedName>
    <definedName name="da1_2" localSheetId="9">#REF!</definedName>
    <definedName name="da1_2" localSheetId="27">#REF!</definedName>
    <definedName name="da1_2" localSheetId="32">#REF!</definedName>
    <definedName name="da1_2">#REF!</definedName>
    <definedName name="da1x1" localSheetId="9">#REF!</definedName>
    <definedName name="da1x1" localSheetId="27">#REF!</definedName>
    <definedName name="da1x1" localSheetId="32">#REF!</definedName>
    <definedName name="da1x1">#REF!</definedName>
    <definedName name="da2_4" localSheetId="9">#REF!</definedName>
    <definedName name="da2_4" localSheetId="27">#REF!</definedName>
    <definedName name="da2_4" localSheetId="32">#REF!</definedName>
    <definedName name="da2_4">#REF!</definedName>
    <definedName name="da4_6" localSheetId="9">#REF!</definedName>
    <definedName name="da4_6" localSheetId="27">#REF!</definedName>
    <definedName name="da4_6" localSheetId="32">#REF!</definedName>
    <definedName name="da4_6">#REF!</definedName>
    <definedName name="da4x7" localSheetId="9">#REF!</definedName>
    <definedName name="da4x7" localSheetId="27">#REF!</definedName>
    <definedName name="da4x7" localSheetId="32">#REF!</definedName>
    <definedName name="da4x7">#REF!</definedName>
    <definedName name="da6_8" localSheetId="9">#REF!</definedName>
    <definedName name="da6_8" localSheetId="27">#REF!</definedName>
    <definedName name="da6_8" localSheetId="32">#REF!</definedName>
    <definedName name="da6_8">#REF!</definedName>
    <definedName name="dah" localSheetId="9">#REF!</definedName>
    <definedName name="dah" localSheetId="27">#REF!</definedName>
    <definedName name="dah" localSheetId="32">#REF!</definedName>
    <definedName name="dah">#REF!</definedName>
    <definedName name="dahb" localSheetId="9">#REF!</definedName>
    <definedName name="dahb" localSheetId="27">#REF!</definedName>
    <definedName name="dahb" localSheetId="32">#REF!</definedName>
    <definedName name="dahb">#REF!</definedName>
    <definedName name="dahg" localSheetId="9">#REF!</definedName>
    <definedName name="dahg" localSheetId="27">#REF!</definedName>
    <definedName name="dahg" localSheetId="32">#REF!</definedName>
    <definedName name="dahg">#REF!</definedName>
    <definedName name="dahnlt" localSheetId="9">#REF!</definedName>
    <definedName name="dahnlt" localSheetId="27">#REF!</definedName>
    <definedName name="dahnlt" localSheetId="32">#REF!</definedName>
    <definedName name="dahnlt">#REF!</definedName>
    <definedName name="Dalan" localSheetId="9">#REF!</definedName>
    <definedName name="Dalan" localSheetId="27">#REF!</definedName>
    <definedName name="Dalan" localSheetId="32">#REF!</definedName>
    <definedName name="Dalan">#REF!</definedName>
    <definedName name="DALANPASTE" localSheetId="9">#REF!</definedName>
    <definedName name="DALANPASTE" localSheetId="27">#REF!</definedName>
    <definedName name="DALANPASTE" localSheetId="32">#REF!</definedName>
    <definedName name="DALANPASTE">#REF!</definedName>
    <definedName name="dam">78000</definedName>
    <definedName name="dam_24" localSheetId="9">#REF!</definedName>
    <definedName name="dam_24" localSheetId="27">#REF!</definedName>
    <definedName name="dam_24" localSheetId="32">#REF!</definedName>
    <definedName name="dam_24">#REF!</definedName>
    <definedName name="damban1kw" localSheetId="9">#REF!</definedName>
    <definedName name="damban1kw" localSheetId="27">#REF!</definedName>
    <definedName name="damban1kw" localSheetId="32">#REF!</definedName>
    <definedName name="damban1kw">#REF!</definedName>
    <definedName name="damcoc60" localSheetId="9">#REF!</definedName>
    <definedName name="damcoc60" localSheetId="27">#REF!</definedName>
    <definedName name="damcoc60" localSheetId="32">#REF!</definedName>
    <definedName name="damcoc60">#REF!</definedName>
    <definedName name="damcoc80" localSheetId="9">#REF!</definedName>
    <definedName name="damcoc80" localSheetId="27">#REF!</definedName>
    <definedName name="damcoc80" localSheetId="32">#REF!</definedName>
    <definedName name="damcoc80">#REF!</definedName>
    <definedName name="damdui1.5" localSheetId="9">#REF!</definedName>
    <definedName name="damdui1.5" localSheetId="27">#REF!</definedName>
    <definedName name="damdui1.5" localSheetId="32">#REF!</definedName>
    <definedName name="damdui1.5">#REF!</definedName>
    <definedName name="DamNgang" localSheetId="9">#REF!</definedName>
    <definedName name="DamNgang" localSheetId="27">#REF!</definedName>
    <definedName name="DamNgang" localSheetId="32">#REF!</definedName>
    <definedName name="DamNgang">#REF!</definedName>
    <definedName name="danducsan" localSheetId="9">#REF!</definedName>
    <definedName name="danducsan" localSheetId="27">#REF!</definedName>
    <definedName name="danducsan" localSheetId="32">#REF!</definedName>
    <definedName name="danducsan">#REF!</definedName>
    <definedName name="dao" localSheetId="9">#REF!</definedName>
    <definedName name="dao" localSheetId="27">#REF!</definedName>
    <definedName name="dao" localSheetId="32">#REF!</definedName>
    <definedName name="dao">#REF!</definedName>
    <definedName name="DAO_DAT" localSheetId="9">#REF!</definedName>
    <definedName name="DAO_DAT" localSheetId="27">#REF!</definedName>
    <definedName name="DAO_DAT" localSheetId="32">#REF!</definedName>
    <definedName name="DAO_DAT">#REF!</definedName>
    <definedName name="dao0.65" localSheetId="9">#REF!</definedName>
    <definedName name="dao0.65" localSheetId="27">#REF!</definedName>
    <definedName name="dao0.65" localSheetId="32">#REF!</definedName>
    <definedName name="dao0.65">#REF!</definedName>
    <definedName name="dao1.0" localSheetId="9">#REF!</definedName>
    <definedName name="dao1.0" localSheetId="27">#REF!</definedName>
    <definedName name="dao1.0" localSheetId="32">#REF!</definedName>
    <definedName name="dao1.0">#REF!</definedName>
    <definedName name="dapdbm1" localSheetId="9">#REF!</definedName>
    <definedName name="dapdbm1" localSheetId="27">#REF!</definedName>
    <definedName name="dapdbm1" localSheetId="32">#REF!</definedName>
    <definedName name="dapdbm1">#REF!</definedName>
    <definedName name="dapdbm2" localSheetId="9">#REF!</definedName>
    <definedName name="dapdbm2" localSheetId="27">#REF!</definedName>
    <definedName name="dapdbm2" localSheetId="32">#REF!</definedName>
    <definedName name="dapdbm2">#REF!</definedName>
    <definedName name="DAT" localSheetId="9">#REF!</definedName>
    <definedName name="DAT" localSheetId="27">#REF!</definedName>
    <definedName name="DAT" localSheetId="32">#REF!</definedName>
    <definedName name="DAT">#REF!</definedName>
    <definedName name="data" localSheetId="9">#REF!</definedName>
    <definedName name="data" localSheetId="27">#REF!</definedName>
    <definedName name="data" localSheetId="32">#REF!</definedName>
    <definedName name="data">#REF!</definedName>
    <definedName name="DATA_DATA2_List" localSheetId="9">#REF!</definedName>
    <definedName name="DATA_DATA2_List" localSheetId="27">#REF!</definedName>
    <definedName name="DATA_DATA2_List" localSheetId="32">#REF!</definedName>
    <definedName name="DATA_DATA2_List">#REF!</definedName>
    <definedName name="data_tn" localSheetId="9">#REF!</definedName>
    <definedName name="data_tn" localSheetId="27">#REF!</definedName>
    <definedName name="data_tn" localSheetId="32">#REF!</definedName>
    <definedName name="data_tn">#REF!</definedName>
    <definedName name="data1" localSheetId="9" hidden="1">#REF!</definedName>
    <definedName name="data1" localSheetId="27" hidden="1">#REF!</definedName>
    <definedName name="data1" localSheetId="32" hidden="1">#REF!</definedName>
    <definedName name="data1" hidden="1">#REF!</definedName>
    <definedName name="Data11" localSheetId="9">#REF!</definedName>
    <definedName name="Data11" localSheetId="27">#REF!</definedName>
    <definedName name="Data11" localSheetId="32">#REF!</definedName>
    <definedName name="Data11">#REF!</definedName>
    <definedName name="data2" localSheetId="9" hidden="1">#REF!</definedName>
    <definedName name="data2" localSheetId="27" hidden="1">#REF!</definedName>
    <definedName name="data2" localSheetId="32" hidden="1">#REF!</definedName>
    <definedName name="data2" hidden="1">#REF!</definedName>
    <definedName name="data3" localSheetId="9" hidden="1">#REF!</definedName>
    <definedName name="data3" localSheetId="27" hidden="1">#REF!</definedName>
    <definedName name="data3" localSheetId="32" hidden="1">#REF!</definedName>
    <definedName name="data3" hidden="1">#REF!</definedName>
    <definedName name="Data41" localSheetId="9">#REF!</definedName>
    <definedName name="Data41" localSheetId="27">#REF!</definedName>
    <definedName name="Data41" localSheetId="32">#REF!</definedName>
    <definedName name="Data41">#REF!</definedName>
    <definedName name="_xlnm.Database" localSheetId="9">#REF!</definedName>
    <definedName name="_xlnm.Database" localSheetId="27">#REF!</definedName>
    <definedName name="_xlnm.Database" localSheetId="32">#REF!</definedName>
    <definedName name="_xlnm.Database">#REF!</definedName>
    <definedName name="DataFilter" localSheetId="9">[3]!DataFilter</definedName>
    <definedName name="DataFilter" localSheetId="27">[3]!DataFilter</definedName>
    <definedName name="DataFilter" localSheetId="32">[3]!DataFilter</definedName>
    <definedName name="DataFilter">[3]!DataFilter</definedName>
    <definedName name="datak" localSheetId="9">#REF!</definedName>
    <definedName name="datak" localSheetId="27">#REF!</definedName>
    <definedName name="datak" localSheetId="32">#REF!</definedName>
    <definedName name="datak">#REF!</definedName>
    <definedName name="datal" localSheetId="9">#REF!</definedName>
    <definedName name="datal" localSheetId="27">#REF!</definedName>
    <definedName name="datal" localSheetId="32">#REF!</definedName>
    <definedName name="datal">#REF!</definedName>
    <definedName name="DataSort" localSheetId="9">[3]!DataSort</definedName>
    <definedName name="DataSort" localSheetId="27">[3]!DataSort</definedName>
    <definedName name="DataSort" localSheetId="32">[3]!DataSort</definedName>
    <definedName name="DataSort">[3]!DataSort</definedName>
    <definedName name="DATDAO" localSheetId="9">#REF!</definedName>
    <definedName name="DATDAO" localSheetId="27">#REF!</definedName>
    <definedName name="DATDAO" localSheetId="32">#REF!</definedName>
    <definedName name="DATDAO">#REF!</definedName>
    <definedName name="Date" localSheetId="9">#REF!</definedName>
    <definedName name="Date" localSheetId="27">#REF!</definedName>
    <definedName name="Date" localSheetId="32">#REF!</definedName>
    <definedName name="Date">#REF!</definedName>
    <definedName name="dathai" localSheetId="9">#REF!</definedName>
    <definedName name="dathai" localSheetId="27">#REF!</definedName>
    <definedName name="dathai" localSheetId="32">#REF!</definedName>
    <definedName name="dathai">#REF!</definedName>
    <definedName name="Dattt" localSheetId="9">#REF!</definedName>
    <definedName name="Dattt" localSheetId="27">#REF!</definedName>
    <definedName name="Dattt" localSheetId="32">#REF!</definedName>
    <definedName name="Dattt">#REF!</definedName>
    <definedName name="Datvv" localSheetId="9">#REF!</definedName>
    <definedName name="Datvv" localSheetId="27">#REF!</definedName>
    <definedName name="Datvv" localSheetId="32">#REF!</definedName>
    <definedName name="Datvv">#REF!</definedName>
    <definedName name="Daucapcongotnong" localSheetId="9">#REF!</definedName>
    <definedName name="Daucapcongotnong" localSheetId="27">#REF!</definedName>
    <definedName name="Daucapcongotnong" localSheetId="32">#REF!</definedName>
    <definedName name="Daucapcongotnong">#REF!</definedName>
    <definedName name="Daucaplapdattrongvangoainha" localSheetId="9">#REF!</definedName>
    <definedName name="Daucaplapdattrongvangoainha" localSheetId="27">#REF!</definedName>
    <definedName name="Daucaplapdattrongvangoainha" localSheetId="32">#REF!</definedName>
    <definedName name="Daucaplapdattrongvangoainha">#REF!</definedName>
    <definedName name="DaucotdongcuaUc" localSheetId="9">#REF!</definedName>
    <definedName name="DaucotdongcuaUc" localSheetId="27">#REF!</definedName>
    <definedName name="DaucotdongcuaUc" localSheetId="32">#REF!</definedName>
    <definedName name="DaucotdongcuaUc">#REF!</definedName>
    <definedName name="Daucotdongnhom" localSheetId="9">#REF!</definedName>
    <definedName name="Daucotdongnhom" localSheetId="27">#REF!</definedName>
    <definedName name="Daucotdongnhom" localSheetId="32">#REF!</definedName>
    <definedName name="Daucotdongnhom">#REF!</definedName>
    <definedName name="daudau" localSheetId="9">#REF!</definedName>
    <definedName name="daudau" localSheetId="27">#REF!</definedName>
    <definedName name="daudau" localSheetId="32">#REF!</definedName>
    <definedName name="daudau">#REF!</definedName>
    <definedName name="daudieukien" localSheetId="9">#REF!</definedName>
    <definedName name="daudieukien" localSheetId="27">#REF!</definedName>
    <definedName name="daudieukien" localSheetId="32">#REF!</definedName>
    <definedName name="daudieukien">#REF!</definedName>
    <definedName name="dauhoidap" localSheetId="9">#REF!</definedName>
    <definedName name="dauhoidap" localSheetId="27">#REF!</definedName>
    <definedName name="dauhoidap" localSheetId="32">#REF!</definedName>
    <definedName name="dauhoidap">#REF!</definedName>
    <definedName name="dauketqua" localSheetId="9">#REF!</definedName>
    <definedName name="dauketqua" localSheetId="27">#REF!</definedName>
    <definedName name="dauketqua" localSheetId="32">#REF!</definedName>
    <definedName name="dauketqua">#REF!</definedName>
    <definedName name="daunoi" localSheetId="9">#REF!</definedName>
    <definedName name="daunoi" localSheetId="27">#REF!</definedName>
    <definedName name="daunoi" localSheetId="32">#REF!</definedName>
    <definedName name="daunoi">#REF!</definedName>
    <definedName name="Daunoinhomdong" localSheetId="9">#REF!</definedName>
    <definedName name="Daunoinhomdong" localSheetId="27">#REF!</definedName>
    <definedName name="Daunoinhomdong" localSheetId="32">#REF!</definedName>
    <definedName name="Daunoinhomdong">#REF!</definedName>
    <definedName name="dautruong" localSheetId="9">#REF!</definedName>
    <definedName name="dautruong" localSheetId="27">#REF!</definedName>
    <definedName name="dautruong" localSheetId="32">#REF!</definedName>
    <definedName name="dautruong">#REF!</definedName>
    <definedName name="dayAE35" localSheetId="9">#REF!</definedName>
    <definedName name="dayAE35" localSheetId="27">#REF!</definedName>
    <definedName name="dayAE35" localSheetId="32">#REF!</definedName>
    <definedName name="dayAE35">#REF!</definedName>
    <definedName name="dayAE50" localSheetId="9">#REF!</definedName>
    <definedName name="dayAE50" localSheetId="27">#REF!</definedName>
    <definedName name="dayAE50" localSheetId="32">#REF!</definedName>
    <definedName name="dayAE50">#REF!</definedName>
    <definedName name="dayAE70" localSheetId="9">#REF!</definedName>
    <definedName name="dayAE70" localSheetId="27">#REF!</definedName>
    <definedName name="dayAE70" localSheetId="32">#REF!</definedName>
    <definedName name="dayAE70">#REF!</definedName>
    <definedName name="dayAE95" localSheetId="9">#REF!</definedName>
    <definedName name="dayAE95" localSheetId="27">#REF!</definedName>
    <definedName name="dayAE95" localSheetId="32">#REF!</definedName>
    <definedName name="dayAE95">#REF!</definedName>
    <definedName name="DayCEV" localSheetId="9">#REF!</definedName>
    <definedName name="DayCEV" localSheetId="27">#REF!</definedName>
    <definedName name="DayCEV" localSheetId="32">#REF!</definedName>
    <definedName name="DayCEV">#REF!</definedName>
    <definedName name="daymong" localSheetId="9">#REF!</definedName>
    <definedName name="daymong" localSheetId="27">#REF!</definedName>
    <definedName name="daymong" localSheetId="32">#REF!</definedName>
    <definedName name="daymong">#REF!</definedName>
    <definedName name="Days90_nd" localSheetId="9">#REF!</definedName>
    <definedName name="Days90_nd" localSheetId="27">#REF!</definedName>
    <definedName name="Days90_nd" localSheetId="32">#REF!</definedName>
    <definedName name="Days90_nd">#REF!</definedName>
    <definedName name="DBASE" localSheetId="9">#REF!</definedName>
    <definedName name="DBASE" localSheetId="27">#REF!</definedName>
    <definedName name="DBASE" localSheetId="32">#REF!</definedName>
    <definedName name="DBASE">#REF!</definedName>
    <definedName name="dbln" localSheetId="9">#REF!</definedName>
    <definedName name="dbln" localSheetId="27">#REF!</definedName>
    <definedName name="dbln" localSheetId="32">#REF!</definedName>
    <definedName name="dbln">#REF!</definedName>
    <definedName name="DBT" localSheetId="9">#REF!</definedName>
    <definedName name="DBT" localSheetId="27">#REF!</definedName>
    <definedName name="DBT" localSheetId="32">#REF!</definedName>
    <definedName name="DBT">#REF!</definedName>
    <definedName name="dche" localSheetId="9">#REF!</definedName>
    <definedName name="dche" localSheetId="27">#REF!</definedName>
    <definedName name="dche" localSheetId="32">#REF!</definedName>
    <definedName name="dche">#REF!</definedName>
    <definedName name="DCL_22">12117600</definedName>
    <definedName name="DCL_35">25490000</definedName>
    <definedName name="DÇm_33" localSheetId="9">#REF!</definedName>
    <definedName name="DÇm_33" localSheetId="27">#REF!</definedName>
    <definedName name="DÇm_33" localSheetId="32">#REF!</definedName>
    <definedName name="DÇm_33">#REF!</definedName>
    <definedName name="dctc35" localSheetId="9">#REF!</definedName>
    <definedName name="dctc35" localSheetId="27">#REF!</definedName>
    <definedName name="dctc35" localSheetId="32">#REF!</definedName>
    <definedName name="dctc35">#REF!</definedName>
    <definedName name="DD" localSheetId="9">#REF!</definedName>
    <definedName name="DD" localSheetId="27">#REF!</definedName>
    <definedName name="DD" localSheetId="32">#REF!</definedName>
    <definedName name="DD">#REF!</definedName>
    <definedName name="dđ" hidden="1">{"'Sheet1'!$L$16"}</definedName>
    <definedName name="ddabm" localSheetId="9">#REF!</definedName>
    <definedName name="ddabm" localSheetId="27">#REF!</definedName>
    <definedName name="ddabm" localSheetId="32">#REF!</definedName>
    <definedName name="ddabm">#REF!</definedName>
    <definedName name="DDAY" localSheetId="9">#REF!</definedName>
    <definedName name="DDAY" localSheetId="27">#REF!</definedName>
    <definedName name="DDAY" localSheetId="32">#REF!</definedName>
    <definedName name="DDAY">#REF!</definedName>
    <definedName name="ddbm500" localSheetId="9">#REF!</definedName>
    <definedName name="ddbm500" localSheetId="27">#REF!</definedName>
    <definedName name="ddbm500" localSheetId="32">#REF!</definedName>
    <definedName name="ddbm500">#REF!</definedName>
    <definedName name="dddem">0.1</definedName>
    <definedName name="DDM" localSheetId="9">#REF!</definedName>
    <definedName name="DDM" localSheetId="27">#REF!</definedName>
    <definedName name="DDM" localSheetId="32">#REF!</definedName>
    <definedName name="DDM">#REF!</definedName>
    <definedName name="de" localSheetId="9">#REF!</definedName>
    <definedName name="de" localSheetId="27">#REF!</definedName>
    <definedName name="de" localSheetId="32">#REF!</definedName>
    <definedName name="de">#REF!</definedName>
    <definedName name="den_bu" localSheetId="9">#REF!</definedName>
    <definedName name="den_bu" localSheetId="27">#REF!</definedName>
    <definedName name="den_bu" localSheetId="32">#REF!</definedName>
    <definedName name="den_bu">#REF!</definedName>
    <definedName name="denbu" localSheetId="9">#REF!</definedName>
    <definedName name="denbu" localSheetId="27">#REF!</definedName>
    <definedName name="denbu" localSheetId="32">#REF!</definedName>
    <definedName name="denbu">#REF!</definedName>
    <definedName name="DenDK" hidden="1">{"'Sheet1'!$L$16"}</definedName>
    <definedName name="Description" localSheetId="9">#REF!</definedName>
    <definedName name="Description" localSheetId="27">#REF!</definedName>
    <definedName name="Description" localSheetId="32">#REF!</definedName>
    <definedName name="Description">#REF!</definedName>
    <definedName name="Det32x3" localSheetId="9">#REF!</definedName>
    <definedName name="Det32x3" localSheetId="27">#REF!</definedName>
    <definedName name="Det32x3" localSheetId="32">#REF!</definedName>
    <definedName name="Det32x3">#REF!</definedName>
    <definedName name="Det35x3" localSheetId="9">#REF!</definedName>
    <definedName name="Det35x3" localSheetId="27">#REF!</definedName>
    <definedName name="Det35x3" localSheetId="32">#REF!</definedName>
    <definedName name="Det35x3">#REF!</definedName>
    <definedName name="Det40x4" localSheetId="9">#REF!</definedName>
    <definedName name="Det40x4" localSheetId="27">#REF!</definedName>
    <definedName name="Det40x4" localSheetId="32">#REF!</definedName>
    <definedName name="Det40x4">#REF!</definedName>
    <definedName name="Det50x5" localSheetId="9">#REF!</definedName>
    <definedName name="Det50x5" localSheetId="27">#REF!</definedName>
    <definedName name="Det50x5" localSheetId="32">#REF!</definedName>
    <definedName name="Det50x5">#REF!</definedName>
    <definedName name="Det63x6" localSheetId="9">#REF!</definedName>
    <definedName name="Det63x6" localSheetId="27">#REF!</definedName>
    <definedName name="Det63x6" localSheetId="32">#REF!</definedName>
    <definedName name="Det63x6">#REF!</definedName>
    <definedName name="Det75x6" localSheetId="9">#REF!</definedName>
    <definedName name="Det75x6" localSheetId="27">#REF!</definedName>
    <definedName name="Det75x6" localSheetId="32">#REF!</definedName>
    <definedName name="Det75x6">#REF!</definedName>
    <definedName name="Detai_Crosstab" localSheetId="9">#REF!</definedName>
    <definedName name="Detai_Crosstab" localSheetId="27">#REF!</definedName>
    <definedName name="Detai_Crosstab" localSheetId="32">#REF!</definedName>
    <definedName name="Detai_Crosstab">#REF!</definedName>
    <definedName name="dfg" hidden="1">{"'Sheet1'!$L$16"}</definedName>
    <definedName name="DFSDF" hidden="1">{"'Sheet1'!$L$16"}</definedName>
    <definedName name="dfvssd" localSheetId="9" hidden="1">#REF!</definedName>
    <definedName name="dfvssd" localSheetId="27" hidden="1">#REF!</definedName>
    <definedName name="dfvssd" localSheetId="32" hidden="1">#REF!</definedName>
    <definedName name="dfvssd" hidden="1">#REF!</definedName>
    <definedName name="DG.Dam" localSheetId="9">#REF!</definedName>
    <definedName name="DG.Dam" localSheetId="27">#REF!</definedName>
    <definedName name="DG.Dam" localSheetId="32">#REF!</definedName>
    <definedName name="DG.Dam">#REF!</definedName>
    <definedName name="DG.Duong" localSheetId="9">#REF!</definedName>
    <definedName name="DG.Duong" localSheetId="27">#REF!</definedName>
    <definedName name="DG.Duong" localSheetId="32">#REF!</definedName>
    <definedName name="DG.Duong">#REF!</definedName>
    <definedName name="DG.Matcau" localSheetId="9">#REF!</definedName>
    <definedName name="DG.Matcau" localSheetId="27">#REF!</definedName>
    <definedName name="DG.Matcau" localSheetId="32">#REF!</definedName>
    <definedName name="DG.Matcau">#REF!</definedName>
    <definedName name="DG.Phanduoi" localSheetId="9">#REF!</definedName>
    <definedName name="DG.Phanduoi" localSheetId="27">#REF!</definedName>
    <definedName name="DG.Phanduoi" localSheetId="32">#REF!</definedName>
    <definedName name="DG.Phanduoi">#REF!</definedName>
    <definedName name="dg_5cau" localSheetId="9">#REF!</definedName>
    <definedName name="dg_5cau" localSheetId="27">#REF!</definedName>
    <definedName name="dg_5cau" localSheetId="32">#REF!</definedName>
    <definedName name="dg_5cau">#REF!</definedName>
    <definedName name="dg_cau" localSheetId="9">#REF!</definedName>
    <definedName name="dg_cau" localSheetId="27">#REF!</definedName>
    <definedName name="dg_cau" localSheetId="32">#REF!</definedName>
    <definedName name="dg_cau">#REF!</definedName>
    <definedName name="DG_M_C_X" localSheetId="9">#REF!</definedName>
    <definedName name="DG_M_C_X" localSheetId="27">#REF!</definedName>
    <definedName name="DG_M_C_X" localSheetId="32">#REF!</definedName>
    <definedName name="DG_M_C_X">#REF!</definedName>
    <definedName name="DG1M3BETONG" localSheetId="9">#REF!</definedName>
    <definedName name="DG1M3BETONG" localSheetId="27">#REF!</definedName>
    <definedName name="DG1M3BETONG" localSheetId="32">#REF!</definedName>
    <definedName name="DG1M3BETONG">#REF!</definedName>
    <definedName name="dgbdII" localSheetId="9">#REF!</definedName>
    <definedName name="dgbdII" localSheetId="27">#REF!</definedName>
    <definedName name="dgbdII" localSheetId="32">#REF!</definedName>
    <definedName name="dgbdII">#REF!</definedName>
    <definedName name="dgc" localSheetId="9">#REF!</definedName>
    <definedName name="dgc" localSheetId="27">#REF!</definedName>
    <definedName name="dgc" localSheetId="32">#REF!</definedName>
    <definedName name="dgc">#REF!</definedName>
    <definedName name="DGCT_T.Quy_P.Thuy_Q" localSheetId="9">#REF!</definedName>
    <definedName name="DGCT_T.Quy_P.Thuy_Q" localSheetId="27">#REF!</definedName>
    <definedName name="DGCT_T.Quy_P.Thuy_Q" localSheetId="32">#REF!</definedName>
    <definedName name="DGCT_T.Quy_P.Thuy_Q">#REF!</definedName>
    <definedName name="DGCT_TRAUQUYPHUTHUY_HN" localSheetId="9">#REF!</definedName>
    <definedName name="DGCT_TRAUQUYPHUTHUY_HN" localSheetId="27">#REF!</definedName>
    <definedName name="DGCT_TRAUQUYPHUTHUY_HN" localSheetId="32">#REF!</definedName>
    <definedName name="DGCT_TRAUQUYPHUTHUY_HN">#REF!</definedName>
    <definedName name="DGCTI592" localSheetId="9">#REF!</definedName>
    <definedName name="DGCTI592" localSheetId="27">#REF!</definedName>
    <definedName name="DGCTI592" localSheetId="32">#REF!</definedName>
    <definedName name="DGCTI592">#REF!</definedName>
    <definedName name="dgctp2" hidden="1">{"'Sheet1'!$L$16"}</definedName>
    <definedName name="dgd" localSheetId="9">#REF!</definedName>
    <definedName name="dgd" localSheetId="27">#REF!</definedName>
    <definedName name="dgd" localSheetId="32">#REF!</definedName>
    <definedName name="dgd">#REF!</definedName>
    <definedName name="DGHNoi" localSheetId="9">#REF!</definedName>
    <definedName name="DGHNoi" localSheetId="27">#REF!</definedName>
    <definedName name="DGHNoi" localSheetId="32">#REF!</definedName>
    <definedName name="DGHNoi">#REF!</definedName>
    <definedName name="DGIA" localSheetId="9">#REF!</definedName>
    <definedName name="DGIA" localSheetId="27">#REF!</definedName>
    <definedName name="DGIA" localSheetId="32">#REF!</definedName>
    <definedName name="DGIA">#REF!</definedName>
    <definedName name="DGIA2" localSheetId="9">#REF!</definedName>
    <definedName name="DGIA2" localSheetId="27">#REF!</definedName>
    <definedName name="DGIA2" localSheetId="32">#REF!</definedName>
    <definedName name="DGIA2">#REF!</definedName>
    <definedName name="dgnc" localSheetId="9">#REF!</definedName>
    <definedName name="dgnc" localSheetId="27">#REF!</definedName>
    <definedName name="dgnc" localSheetId="32">#REF!</definedName>
    <definedName name="dgnc">#REF!</definedName>
    <definedName name="dgqndn" localSheetId="9">#REF!</definedName>
    <definedName name="dgqndn" localSheetId="27">#REF!</definedName>
    <definedName name="dgqndn" localSheetId="32">#REF!</definedName>
    <definedName name="dgqndn">#REF!</definedName>
    <definedName name="dgthss3" localSheetId="9">#REF!</definedName>
    <definedName name="dgthss3" localSheetId="27">#REF!</definedName>
    <definedName name="dgthss3" localSheetId="32">#REF!</definedName>
    <definedName name="dgthss3">#REF!</definedName>
    <definedName name="DGTV" localSheetId="9">#REF!</definedName>
    <definedName name="DGTV" localSheetId="27">#REF!</definedName>
    <definedName name="DGTV" localSheetId="32">#REF!</definedName>
    <definedName name="DGTV">#REF!</definedName>
    <definedName name="dgvl" localSheetId="9">#REF!</definedName>
    <definedName name="dgvl" localSheetId="27">#REF!</definedName>
    <definedName name="dgvl" localSheetId="32">#REF!</definedName>
    <definedName name="dgvl">#REF!</definedName>
    <definedName name="dhoc" localSheetId="9">#REF!</definedName>
    <definedName name="dhoc" localSheetId="27">#REF!</definedName>
    <definedName name="dhoc" localSheetId="32">#REF!</definedName>
    <definedName name="dhoc">#REF!</definedName>
    <definedName name="dhom" localSheetId="9">#REF!</definedName>
    <definedName name="dhom" localSheetId="27">#REF!</definedName>
    <definedName name="dhom" localSheetId="32">#REF!</definedName>
    <definedName name="dhom">#REF!</definedName>
    <definedName name="dien" hidden="1">{"'Sheet1'!$L$16"}</definedName>
    <definedName name="dientichck" localSheetId="9">#REF!</definedName>
    <definedName name="dientichck" localSheetId="27">#REF!</definedName>
    <definedName name="dientichck" localSheetId="32">#REF!</definedName>
    <definedName name="dientichck">#REF!</definedName>
    <definedName name="dim" localSheetId="9">#REF!</definedName>
    <definedName name="dim" localSheetId="27">#REF!</definedName>
    <definedName name="dim" localSheetId="32">#REF!</definedName>
    <definedName name="dim">#REF!</definedName>
    <definedName name="dinh2" localSheetId="9">#REF!</definedName>
    <definedName name="dinh2" localSheetId="27">#REF!</definedName>
    <definedName name="dinh2" localSheetId="32">#REF!</definedName>
    <definedName name="dinh2">#REF!</definedName>
    <definedName name="dinh5" localSheetId="9">#REF!</definedName>
    <definedName name="dinh5" localSheetId="27">#REF!</definedName>
    <definedName name="dinh5" localSheetId="32">#REF!</definedName>
    <definedName name="dinh5">#REF!</definedName>
    <definedName name="dinhmong" localSheetId="9">#REF!</definedName>
    <definedName name="dinhmong" localSheetId="27">#REF!</definedName>
    <definedName name="dinhmong" localSheetId="32">#REF!</definedName>
    <definedName name="dinhmong">#REF!</definedName>
    <definedName name="Dinhmuc" localSheetId="9">#REF!</definedName>
    <definedName name="Dinhmuc" localSheetId="27">#REF!</definedName>
    <definedName name="Dinhmuc" localSheetId="32">#REF!</definedName>
    <definedName name="Dinhmuc">#REF!</definedName>
    <definedName name="DIS" localSheetId="9">#REF!</definedName>
    <definedName name="DIS" localSheetId="27">#REF!</definedName>
    <definedName name="DIS" localSheetId="32">#REF!</definedName>
    <definedName name="DIS">#REF!</definedName>
    <definedName name="Discount" localSheetId="9" hidden="1">#REF!</definedName>
    <definedName name="Discount" localSheetId="27" hidden="1">#REF!</definedName>
    <definedName name="Discount" localSheetId="32" hidden="1">#REF!</definedName>
    <definedName name="Discount" hidden="1">#REF!</definedName>
    <definedName name="display_area_2" localSheetId="9" hidden="1">#REF!</definedName>
    <definedName name="display_area_2" localSheetId="27" hidden="1">#REF!</definedName>
    <definedName name="display_area_2" localSheetId="32" hidden="1">#REF!</definedName>
    <definedName name="display_area_2" hidden="1">#REF!</definedName>
    <definedName name="DistFactor_d" localSheetId="9">#REF!</definedName>
    <definedName name="DistFactor_d" localSheetId="27">#REF!</definedName>
    <definedName name="DistFactor_d" localSheetId="32">#REF!</definedName>
    <definedName name="DistFactor_d">#REF!</definedName>
    <definedName name="DKCO" localSheetId="9">#REF!</definedName>
    <definedName name="DKCO" localSheetId="27">#REF!</definedName>
    <definedName name="DKCO" localSheetId="32">#REF!</definedName>
    <definedName name="DKCO">#REF!</definedName>
    <definedName name="DKNO" localSheetId="9">#REF!</definedName>
    <definedName name="DKNO" localSheetId="27">#REF!</definedName>
    <definedName name="DKNO" localSheetId="32">#REF!</definedName>
    <definedName name="DKNO">#REF!</definedName>
    <definedName name="dl" localSheetId="9">#REF!</definedName>
    <definedName name="dl" localSheetId="27">#REF!</definedName>
    <definedName name="dl" localSheetId="32">#REF!</definedName>
    <definedName name="dl">#REF!</definedName>
    <definedName name="dlap" localSheetId="9">#REF!</definedName>
    <definedName name="dlap" localSheetId="27">#REF!</definedName>
    <definedName name="dlap" localSheetId="32">#REF!</definedName>
    <definedName name="dlap">#REF!</definedName>
    <definedName name="DLC" localSheetId="9">#REF!</definedName>
    <definedName name="DLC" localSheetId="27">#REF!</definedName>
    <definedName name="DLC" localSheetId="32">#REF!</definedName>
    <definedName name="DLC">#REF!</definedName>
    <definedName name="DLCC" localSheetId="9">#REF!</definedName>
    <definedName name="DLCC" localSheetId="27">#REF!</definedName>
    <definedName name="DLCC" localSheetId="32">#REF!</definedName>
    <definedName name="DLCC">#REF!</definedName>
    <definedName name="DM" localSheetId="9">#REF!</definedName>
    <definedName name="DM" localSheetId="27">#REF!</definedName>
    <definedName name="DM" localSheetId="32">#REF!</definedName>
    <definedName name="DM">#REF!</definedName>
    <definedName name="dm56bxd" localSheetId="9">#REF!</definedName>
    <definedName name="dm56bxd" localSheetId="27">#REF!</definedName>
    <definedName name="dm56bxd" localSheetId="32">#REF!</definedName>
    <definedName name="dm56bxd">#REF!</definedName>
    <definedName name="dmat" localSheetId="9">#REF!</definedName>
    <definedName name="dmat" localSheetId="27">#REF!</definedName>
    <definedName name="dmat" localSheetId="32">#REF!</definedName>
    <definedName name="dmat">#REF!</definedName>
    <definedName name="dmdv" localSheetId="9">#REF!</definedName>
    <definedName name="dmdv" localSheetId="27">#REF!</definedName>
    <definedName name="dmdv" localSheetId="32">#REF!</definedName>
    <definedName name="dmdv">#REF!</definedName>
    <definedName name="DMGT" localSheetId="9">#REF!</definedName>
    <definedName name="DMGT" localSheetId="27">#REF!</definedName>
    <definedName name="DMGT" localSheetId="32">#REF!</definedName>
    <definedName name="DMGT">#REF!</definedName>
    <definedName name="DMHH" localSheetId="9">#REF!</definedName>
    <definedName name="DMHH" localSheetId="27">#REF!</definedName>
    <definedName name="DMHH" localSheetId="32">#REF!</definedName>
    <definedName name="DMHH">#REF!</definedName>
    <definedName name="DMlapdatxa" localSheetId="9">#REF!</definedName>
    <definedName name="DMlapdatxa" localSheetId="27">#REF!</definedName>
    <definedName name="DMlapdatxa" localSheetId="32">#REF!</definedName>
    <definedName name="DMlapdatxa">#REF!</definedName>
    <definedName name="DMTK" localSheetId="9">#REF!</definedName>
    <definedName name="DMTK" localSheetId="27">#REF!</definedName>
    <definedName name="DMTK" localSheetId="32">#REF!</definedName>
    <definedName name="DMTK">#REF!</definedName>
    <definedName name="DMTL" localSheetId="9">#REF!</definedName>
    <definedName name="DMTL" localSheetId="27">#REF!</definedName>
    <definedName name="DMTL" localSheetId="32">#REF!</definedName>
    <definedName name="DMTL">#REF!</definedName>
    <definedName name="DN" localSheetId="9">#REF!</definedName>
    <definedName name="DN" localSheetId="27">#REF!</definedName>
    <definedName name="DN" localSheetId="32">#REF!</definedName>
    <definedName name="DN">#REF!</definedName>
    <definedName name="dneo" localSheetId="9">#REF!</definedName>
    <definedName name="dneo" localSheetId="27">#REF!</definedName>
    <definedName name="dneo" localSheetId="32">#REF!</definedName>
    <definedName name="dneo">#REF!</definedName>
    <definedName name="DÑt45x4" localSheetId="9">#REF!</definedName>
    <definedName name="DÑt45x4" localSheetId="27">#REF!</definedName>
    <definedName name="DÑt45x4" localSheetId="32">#REF!</definedName>
    <definedName name="DÑt45x4">#REF!</definedName>
    <definedName name="doan1" localSheetId="9">#REF!</definedName>
    <definedName name="doan1" localSheetId="27">#REF!</definedName>
    <definedName name="doan1" localSheetId="32">#REF!</definedName>
    <definedName name="doan1">#REF!</definedName>
    <definedName name="doan2" localSheetId="9">#REF!</definedName>
    <definedName name="doan2" localSheetId="27">#REF!</definedName>
    <definedName name="doan2" localSheetId="32">#REF!</definedName>
    <definedName name="doan2">#REF!</definedName>
    <definedName name="doan3" localSheetId="9">#REF!</definedName>
    <definedName name="doan3" localSheetId="27">#REF!</definedName>
    <definedName name="doan3" localSheetId="32">#REF!</definedName>
    <definedName name="doan3">#REF!</definedName>
    <definedName name="doan4" localSheetId="9">#REF!</definedName>
    <definedName name="doan4" localSheetId="27">#REF!</definedName>
    <definedName name="doan4" localSheetId="32">#REF!</definedName>
    <definedName name="doan4">#REF!</definedName>
    <definedName name="doan5" localSheetId="9">#REF!</definedName>
    <definedName name="doan5" localSheetId="27">#REF!</definedName>
    <definedName name="doan5" localSheetId="32">#REF!</definedName>
    <definedName name="doan5">#REF!</definedName>
    <definedName name="doan6" localSheetId="9">#REF!</definedName>
    <definedName name="doan6" localSheetId="27">#REF!</definedName>
    <definedName name="doan6" localSheetId="32">#REF!</definedName>
    <definedName name="doan6">#REF!</definedName>
    <definedName name="dobt" localSheetId="9">#REF!</definedName>
    <definedName name="dobt" localSheetId="27">#REF!</definedName>
    <definedName name="dobt" localSheetId="32">#REF!</definedName>
    <definedName name="dobt">#REF!</definedName>
    <definedName name="DOC" localSheetId="9">#REF!</definedName>
    <definedName name="DOC" localSheetId="27">#REF!</definedName>
    <definedName name="DOC" localSheetId="32">#REF!</definedName>
    <definedName name="DOC">#REF!</definedName>
    <definedName name="docdoc">0.03125</definedName>
    <definedName name="Document_array">{"ÿÿÿÿÿ"}</definedName>
    <definedName name="Documents_array" localSheetId="9">#REF!</definedName>
    <definedName name="Documents_array" localSheetId="27">#REF!</definedName>
    <definedName name="Documents_array" localSheetId="32">#REF!</definedName>
    <definedName name="Documents_array">#REF!</definedName>
    <definedName name="Doku" localSheetId="9">#REF!</definedName>
    <definedName name="Doku" localSheetId="27">#REF!</definedName>
    <definedName name="Doku" localSheetId="32">#REF!</definedName>
    <definedName name="Doku">#REF!</definedName>
    <definedName name="dola" localSheetId="9">#REF!</definedName>
    <definedName name="dola" localSheetId="27">#REF!</definedName>
    <definedName name="dola" localSheetId="32">#REF!</definedName>
    <definedName name="dola">#REF!</definedName>
    <definedName name="Domgia4" localSheetId="9">#REF!</definedName>
    <definedName name="Domgia4" localSheetId="27">#REF!</definedName>
    <definedName name="Domgia4" localSheetId="32">#REF!</definedName>
    <definedName name="Domgia4">#REF!</definedName>
    <definedName name="DON_GIA_3282" localSheetId="9">#REF!</definedName>
    <definedName name="DON_GIA_3282" localSheetId="27">#REF!</definedName>
    <definedName name="DON_GIA_3282" localSheetId="32">#REF!</definedName>
    <definedName name="DON_GIA_3282">#REF!</definedName>
    <definedName name="DON_GIA_3283" localSheetId="9">#REF!</definedName>
    <definedName name="DON_GIA_3283" localSheetId="27">#REF!</definedName>
    <definedName name="DON_GIA_3283" localSheetId="32">#REF!</definedName>
    <definedName name="DON_GIA_3283">#REF!</definedName>
    <definedName name="DON_GIA_3285" localSheetId="9">#REF!</definedName>
    <definedName name="DON_GIA_3285" localSheetId="27">#REF!</definedName>
    <definedName name="DON_GIA_3285" localSheetId="32">#REF!</definedName>
    <definedName name="DON_GIA_3285">#REF!</definedName>
    <definedName name="DON_GIA_VAN_CHUYEN_36" localSheetId="9">#REF!</definedName>
    <definedName name="DON_GIA_VAN_CHUYEN_36" localSheetId="27">#REF!</definedName>
    <definedName name="DON_GIA_VAN_CHUYEN_36" localSheetId="32">#REF!</definedName>
    <definedName name="DON_GIA_VAN_CHUYEN_36">#REF!</definedName>
    <definedName name="Dongia2" localSheetId="9">#REF!</definedName>
    <definedName name="Dongia2" localSheetId="27">#REF!</definedName>
    <definedName name="Dongia2" localSheetId="32">#REF!</definedName>
    <definedName name="Dongia2">#REF!</definedName>
    <definedName name="Dongia3" localSheetId="9">#REF!</definedName>
    <definedName name="Dongia3" localSheetId="27">#REF!</definedName>
    <definedName name="Dongia3" localSheetId="32">#REF!</definedName>
    <definedName name="Dongia3">#REF!</definedName>
    <definedName name="Dongia4" localSheetId="9">#REF!</definedName>
    <definedName name="Dongia4" localSheetId="27">#REF!</definedName>
    <definedName name="Dongia4" localSheetId="32">#REF!</definedName>
    <definedName name="Dongia4">#REF!</definedName>
    <definedName name="Dongia5" localSheetId="9">#REF!</definedName>
    <definedName name="Dongia5" localSheetId="27">#REF!</definedName>
    <definedName name="Dongia5" localSheetId="32">#REF!</definedName>
    <definedName name="Dongia5">#REF!</definedName>
    <definedName name="Dongia6" localSheetId="9">#REF!</definedName>
    <definedName name="Dongia6" localSheetId="27">#REF!</definedName>
    <definedName name="Dongia6" localSheetId="32">#REF!</definedName>
    <definedName name="Dongia6">#REF!</definedName>
    <definedName name="DongiaPA1" localSheetId="9">#REF!</definedName>
    <definedName name="DongiaPA1" localSheetId="27">#REF!</definedName>
    <definedName name="DongiaPA1" localSheetId="32">#REF!</definedName>
    <definedName name="DongiaPA1">#REF!</definedName>
    <definedName name="DongiaPA2" localSheetId="9">#REF!</definedName>
    <definedName name="DongiaPA2" localSheetId="27">#REF!</definedName>
    <definedName name="DongiaPA2" localSheetId="32">#REF!</definedName>
    <definedName name="DongiaPA2">#REF!</definedName>
    <definedName name="dongiavanchuyen" localSheetId="9">#REF!</definedName>
    <definedName name="dongiavanchuyen" localSheetId="27">#REF!</definedName>
    <definedName name="dongiavanchuyen" localSheetId="32">#REF!</definedName>
    <definedName name="dongiavanchuyen">#REF!</definedName>
    <definedName name="Donvi" localSheetId="9">#REF!</definedName>
    <definedName name="Donvi" localSheetId="27">#REF!</definedName>
    <definedName name="Donvi" localSheetId="32">#REF!</definedName>
    <definedName name="Donvi">#REF!</definedName>
    <definedName name="Dot" hidden="1">{"'Sheet1'!$L$16"}</definedName>
    <definedName name="dotcong">1</definedName>
    <definedName name="DOWEL_d" localSheetId="9">#REF!</definedName>
    <definedName name="DOWEL_d" localSheetId="27">#REF!</definedName>
    <definedName name="DOWEL_d" localSheetId="32">#REF!</definedName>
    <definedName name="DOWEL_d">#REF!</definedName>
    <definedName name="drda" localSheetId="9">#REF!</definedName>
    <definedName name="drda" localSheetId="27">#REF!</definedName>
    <definedName name="drda" localSheetId="32">#REF!</definedName>
    <definedName name="drda">#REF!</definedName>
    <definedName name="drdat" localSheetId="9">#REF!</definedName>
    <definedName name="drdat" localSheetId="27">#REF!</definedName>
    <definedName name="drdat" localSheetId="32">#REF!</definedName>
    <definedName name="drdat">#REF!</definedName>
    <definedName name="drf" localSheetId="9" hidden="1">#REF!</definedName>
    <definedName name="drf" localSheetId="27" hidden="1">#REF!</definedName>
    <definedName name="drf" localSheetId="32" hidden="1">#REF!</definedName>
    <definedName name="drf" hidden="1">#REF!</definedName>
    <definedName name="dry.." localSheetId="9">#REF!</definedName>
    <definedName name="dry.." localSheetId="27">#REF!</definedName>
    <definedName name="dry.." localSheetId="32">#REF!</definedName>
    <definedName name="dry..">#REF!</definedName>
    <definedName name="ds" hidden="1">{#N/A,#N/A,FALSE,"Chi tiÆt"}</definedName>
    <definedName name="DS_2" localSheetId="9">#REF!</definedName>
    <definedName name="DS_2" localSheetId="27">#REF!</definedName>
    <definedName name="DS_2" localSheetId="32">#REF!</definedName>
    <definedName name="DS_2">#REF!</definedName>
    <definedName name="DS1p1vc" localSheetId="9">#REF!</definedName>
    <definedName name="DS1p1vc" localSheetId="27">#REF!</definedName>
    <definedName name="DS1p1vc" localSheetId="32">#REF!</definedName>
    <definedName name="DS1p1vc">#REF!</definedName>
    <definedName name="ds1p2nc" localSheetId="9">#REF!</definedName>
    <definedName name="ds1p2nc" localSheetId="27">#REF!</definedName>
    <definedName name="ds1p2nc" localSheetId="32">#REF!</definedName>
    <definedName name="ds1p2nc">#REF!</definedName>
    <definedName name="ds1p2vc" localSheetId="9">#REF!</definedName>
    <definedName name="ds1p2vc" localSheetId="27">#REF!</definedName>
    <definedName name="ds1p2vc" localSheetId="32">#REF!</definedName>
    <definedName name="ds1p2vc">#REF!</definedName>
    <definedName name="ds1pnc" localSheetId="9">#REF!</definedName>
    <definedName name="ds1pnc" localSheetId="27">#REF!</definedName>
    <definedName name="ds1pnc" localSheetId="32">#REF!</definedName>
    <definedName name="ds1pnc">#REF!</definedName>
    <definedName name="ds1pvl" localSheetId="9">#REF!</definedName>
    <definedName name="ds1pvl" localSheetId="27">#REF!</definedName>
    <definedName name="ds1pvl" localSheetId="32">#REF!</definedName>
    <definedName name="ds1pvl">#REF!</definedName>
    <definedName name="ds3pctnc" localSheetId="9">#REF!</definedName>
    <definedName name="ds3pctnc" localSheetId="27">#REF!</definedName>
    <definedName name="ds3pctnc" localSheetId="32">#REF!</definedName>
    <definedName name="ds3pctnc">#REF!</definedName>
    <definedName name="ds3pctvc" localSheetId="9">#REF!</definedName>
    <definedName name="ds3pctvc" localSheetId="27">#REF!</definedName>
    <definedName name="ds3pctvc" localSheetId="32">#REF!</definedName>
    <definedName name="ds3pctvc">#REF!</definedName>
    <definedName name="ds3pctvl" localSheetId="9">#REF!</definedName>
    <definedName name="ds3pctvl" localSheetId="27">#REF!</definedName>
    <definedName name="ds3pctvl" localSheetId="32">#REF!</definedName>
    <definedName name="ds3pctvl">#REF!</definedName>
    <definedName name="ds3pnc" localSheetId="9">#REF!</definedName>
    <definedName name="ds3pnc" localSheetId="27">#REF!</definedName>
    <definedName name="ds3pnc" localSheetId="32">#REF!</definedName>
    <definedName name="ds3pnc">#REF!</definedName>
    <definedName name="ds3pvl" localSheetId="9">#REF!</definedName>
    <definedName name="ds3pvl" localSheetId="27">#REF!</definedName>
    <definedName name="ds3pvl" localSheetId="32">#REF!</definedName>
    <definedName name="ds3pvl">#REF!</definedName>
    <definedName name="dsfsd" localSheetId="9" hidden="1">#REF!</definedName>
    <definedName name="dsfsd" localSheetId="27" hidden="1">#REF!</definedName>
    <definedName name="dsfsd" localSheetId="32" hidden="1">#REF!</definedName>
    <definedName name="dsfsd" hidden="1">#REF!</definedName>
    <definedName name="dsh" localSheetId="9" hidden="1">#REF!</definedName>
    <definedName name="dsh" localSheetId="27" hidden="1">#REF!</definedName>
    <definedName name="dsh" localSheetId="32" hidden="1">#REF!</definedName>
    <definedName name="dsh" hidden="1">#REF!</definedName>
    <definedName name="dskhu" localSheetId="9">#REF!</definedName>
    <definedName name="dskhu" localSheetId="27">#REF!</definedName>
    <definedName name="dskhu" localSheetId="32">#REF!</definedName>
    <definedName name="dskhu">#REF!</definedName>
    <definedName name="dsm" localSheetId="9">#REF!</definedName>
    <definedName name="dsm" localSheetId="27">#REF!</definedName>
    <definedName name="dsm" localSheetId="32">#REF!</definedName>
    <definedName name="dsm">#REF!</definedName>
    <definedName name="DSPK1p1nc" localSheetId="9">#REF!</definedName>
    <definedName name="DSPK1p1nc" localSheetId="27">#REF!</definedName>
    <definedName name="DSPK1p1nc" localSheetId="32">#REF!</definedName>
    <definedName name="DSPK1p1nc">#REF!</definedName>
    <definedName name="DSPK1p1vl" localSheetId="9">#REF!</definedName>
    <definedName name="DSPK1p1vl" localSheetId="27">#REF!</definedName>
    <definedName name="DSPK1p1vl" localSheetId="32">#REF!</definedName>
    <definedName name="DSPK1p1vl">#REF!</definedName>
    <definedName name="DSPK1pnc" localSheetId="9">#REF!</definedName>
    <definedName name="DSPK1pnc" localSheetId="27">#REF!</definedName>
    <definedName name="DSPK1pnc" localSheetId="32">#REF!</definedName>
    <definedName name="DSPK1pnc">#REF!</definedName>
    <definedName name="DSPK1pvl" localSheetId="9">#REF!</definedName>
    <definedName name="DSPK1pvl" localSheetId="27">#REF!</definedName>
    <definedName name="DSPK1pvl" localSheetId="32">#REF!</definedName>
    <definedName name="DSPK1pvl">#REF!</definedName>
    <definedName name="DSTD_Clear" localSheetId="9">'b2-16-20-TP'!f92F56</definedName>
    <definedName name="DSTD_Clear" localSheetId="27">#N/A</definedName>
    <definedName name="DSTD_Clear" localSheetId="32">#N/A</definedName>
    <definedName name="DSTD_Clear">'b2-16-20-TP'!f92F56</definedName>
    <definedName name="DSTinh" localSheetId="9">#REF!</definedName>
    <definedName name="DSTinh" localSheetId="27">#REF!</definedName>
    <definedName name="DSTinh" localSheetId="32">#REF!</definedName>
    <definedName name="DSTinh">#REF!</definedName>
    <definedName name="DSUMDATA" localSheetId="9">#REF!</definedName>
    <definedName name="DSUMDATA" localSheetId="27">#REF!</definedName>
    <definedName name="DSUMDATA" localSheetId="32">#REF!</definedName>
    <definedName name="DSUMDATA">#REF!</definedName>
    <definedName name="Dt_" localSheetId="9">#REF!</definedName>
    <definedName name="Dt_" localSheetId="27">#REF!</definedName>
    <definedName name="Dt_" localSheetId="32">#REF!</definedName>
    <definedName name="Dt_">#REF!</definedName>
    <definedName name="DT_VKHNN" localSheetId="9">#REF!</definedName>
    <definedName name="DT_VKHNN" localSheetId="27">#REF!</definedName>
    <definedName name="DT_VKHNN" localSheetId="32">#REF!</definedName>
    <definedName name="DT_VKHNN">#REF!</definedName>
    <definedName name="DTBH" localSheetId="9">#REF!</definedName>
    <definedName name="DTBH" localSheetId="27">#REF!</definedName>
    <definedName name="DTBH" localSheetId="32">#REF!</definedName>
    <definedName name="DTBH">#REF!</definedName>
    <definedName name="DTCTANG_BD" localSheetId="9">#REF!</definedName>
    <definedName name="DTCTANG_BD" localSheetId="27">#REF!</definedName>
    <definedName name="DTCTANG_BD" localSheetId="32">#REF!</definedName>
    <definedName name="DTCTANG_BD">#REF!</definedName>
    <definedName name="DTCTANG_HT_BD" localSheetId="9">#REF!</definedName>
    <definedName name="DTCTANG_HT_BD" localSheetId="27">#REF!</definedName>
    <definedName name="DTCTANG_HT_BD" localSheetId="32">#REF!</definedName>
    <definedName name="DTCTANG_HT_BD">#REF!</definedName>
    <definedName name="DTCTANG_HT_KT" localSheetId="9">#REF!</definedName>
    <definedName name="DTCTANG_HT_KT" localSheetId="27">#REF!</definedName>
    <definedName name="DTCTANG_HT_KT" localSheetId="32">#REF!</definedName>
    <definedName name="DTCTANG_HT_KT">#REF!</definedName>
    <definedName name="DTCTANG_KT" localSheetId="9">#REF!</definedName>
    <definedName name="DTCTANG_KT" localSheetId="27">#REF!</definedName>
    <definedName name="DTCTANG_KT" localSheetId="32">#REF!</definedName>
    <definedName name="DTCTANG_KT">#REF!</definedName>
    <definedName name="dtdt" localSheetId="9">#REF!</definedName>
    <definedName name="dtdt" localSheetId="27">#REF!</definedName>
    <definedName name="dtdt" localSheetId="32">#REF!</definedName>
    <definedName name="dtdt">#REF!</definedName>
    <definedName name="dtich1" localSheetId="9">#REF!</definedName>
    <definedName name="dtich1" localSheetId="27">#REF!</definedName>
    <definedName name="dtich1" localSheetId="32">#REF!</definedName>
    <definedName name="dtich1">#REF!</definedName>
    <definedName name="dtich2" localSheetId="9">#REF!</definedName>
    <definedName name="dtich2" localSheetId="27">#REF!</definedName>
    <definedName name="dtich2" localSheetId="32">#REF!</definedName>
    <definedName name="dtich2">#REF!</definedName>
    <definedName name="dtich3" localSheetId="9">#REF!</definedName>
    <definedName name="dtich3" localSheetId="27">#REF!</definedName>
    <definedName name="dtich3" localSheetId="32">#REF!</definedName>
    <definedName name="dtich3">#REF!</definedName>
    <definedName name="dtich4" localSheetId="9">#REF!</definedName>
    <definedName name="dtich4" localSheetId="27">#REF!</definedName>
    <definedName name="dtich4" localSheetId="32">#REF!</definedName>
    <definedName name="dtich4">#REF!</definedName>
    <definedName name="dtich5" localSheetId="9">#REF!</definedName>
    <definedName name="dtich5" localSheetId="27">#REF!</definedName>
    <definedName name="dtich5" localSheetId="32">#REF!</definedName>
    <definedName name="dtich5">#REF!</definedName>
    <definedName name="dtich6" localSheetId="9">#REF!</definedName>
    <definedName name="dtich6" localSheetId="27">#REF!</definedName>
    <definedName name="dtich6" localSheetId="32">#REF!</definedName>
    <definedName name="dtich6">#REF!</definedName>
    <definedName name="DTT" localSheetId="9">#REF!</definedName>
    <definedName name="DTT" localSheetId="27">#REF!</definedName>
    <definedName name="DTT" localSheetId="32">#REF!</definedName>
    <definedName name="DTT">#REF!</definedName>
    <definedName name="dttdb" localSheetId="9">#REF!</definedName>
    <definedName name="dttdb" localSheetId="27">#REF!</definedName>
    <definedName name="dttdb" localSheetId="32">#REF!</definedName>
    <definedName name="dttdb">#REF!</definedName>
    <definedName name="dttdg" localSheetId="9">#REF!</definedName>
    <definedName name="dttdg" localSheetId="27">#REF!</definedName>
    <definedName name="dttdg" localSheetId="32">#REF!</definedName>
    <definedName name="dttdg">#REF!</definedName>
    <definedName name="DU_TOAN_CHI_TIET_CONG_TO" localSheetId="9">#REF!</definedName>
    <definedName name="DU_TOAN_CHI_TIET_CONG_TO" localSheetId="27">#REF!</definedName>
    <definedName name="DU_TOAN_CHI_TIET_CONG_TO" localSheetId="32">#REF!</definedName>
    <definedName name="DU_TOAN_CHI_TIET_CONG_TO">#REF!</definedName>
    <definedName name="DU_TOAN_CHI_TIET_DZ22KV" localSheetId="9">#REF!</definedName>
    <definedName name="DU_TOAN_CHI_TIET_DZ22KV" localSheetId="27">#REF!</definedName>
    <definedName name="DU_TOAN_CHI_TIET_DZ22KV" localSheetId="32">#REF!</definedName>
    <definedName name="DU_TOAN_CHI_TIET_DZ22KV">#REF!</definedName>
    <definedName name="DU_TOAN_CHI_TIET_KHO_BAI" localSheetId="9">#REF!</definedName>
    <definedName name="DU_TOAN_CHI_TIET_KHO_BAI" localSheetId="27">#REF!</definedName>
    <definedName name="DU_TOAN_CHI_TIET_KHO_BAI" localSheetId="32">#REF!</definedName>
    <definedName name="DU_TOAN_CHI_TIET_KHO_BAI">#REF!</definedName>
    <definedName name="duoi" localSheetId="9">#REF!</definedName>
    <definedName name="duoi" localSheetId="27">#REF!</definedName>
    <definedName name="duoi" localSheetId="32">#REF!</definedName>
    <definedName name="duoi">#REF!</definedName>
    <definedName name="Duong_373" localSheetId="9">#REF!</definedName>
    <definedName name="Duong_373" localSheetId="27">#REF!</definedName>
    <definedName name="Duong_373" localSheetId="32">#REF!</definedName>
    <definedName name="Duong_373">#REF!</definedName>
    <definedName name="Duongnaco" hidden="1">{"'Sheet1'!$L$16"}</definedName>
    <definedName name="duongvt" hidden="1">{"'Sheet1'!$L$16"}</definedName>
    <definedName name="DuphongBCT">'[1]BANCO (3)'!$K$128</definedName>
    <definedName name="DuphongBNG">'[1]BANCO (3)'!$K$126</definedName>
    <definedName name="DuphongBQP">'[1]BANCO (3)'!$K$125</definedName>
    <definedName name="DuphongVKS">'[4]BANCO (2)'!$F$123</definedName>
    <definedName name="DUT" localSheetId="9">#REF!</definedName>
    <definedName name="DUT" localSheetId="27">#REF!</definedName>
    <definedName name="DUT" localSheetId="32">#REF!</definedName>
    <definedName name="DUT">#REF!</definedName>
    <definedName name="DutoanDongmo" localSheetId="9">#REF!</definedName>
    <definedName name="DutoanDongmo" localSheetId="27">#REF!</definedName>
    <definedName name="DutoanDongmo" localSheetId="32">#REF!</definedName>
    <definedName name="DutoanDongmo">#REF!</definedName>
    <definedName name="dvgfsgdsdg" localSheetId="9" hidden="1">#REF!</definedName>
    <definedName name="dvgfsgdsdg" localSheetId="27" hidden="1">#REF!</definedName>
    <definedName name="dvgfsgdsdg" localSheetId="32" hidden="1">#REF!</definedName>
    <definedName name="dvgfsgdsdg" hidden="1">#REF!</definedName>
    <definedName name="dvql" localSheetId="9">#REF!</definedName>
    <definedName name="dvql" localSheetId="27">#REF!</definedName>
    <definedName name="dvql" localSheetId="32">#REF!</definedName>
    <definedName name="dvql">#REF!</definedName>
    <definedName name="dxd" localSheetId="9">#REF!</definedName>
    <definedName name="dxd" localSheetId="27">#REF!</definedName>
    <definedName name="dxd" localSheetId="32">#REF!</definedName>
    <definedName name="dxd">#REF!</definedName>
    <definedName name="DYÕ" localSheetId="9">#REF!</definedName>
    <definedName name="DYÕ" localSheetId="27">#REF!</definedName>
    <definedName name="DYÕ" localSheetId="32">#REF!</definedName>
    <definedName name="DYÕ">#REF!</definedName>
    <definedName name="DZ_04" localSheetId="9">#REF!</definedName>
    <definedName name="DZ_04" localSheetId="27">#REF!</definedName>
    <definedName name="DZ_04" localSheetId="32">#REF!</definedName>
    <definedName name="DZ_04">#REF!</definedName>
    <definedName name="DZ_35" localSheetId="9">#REF!</definedName>
    <definedName name="DZ_35" localSheetId="27">#REF!</definedName>
    <definedName name="DZ_35" localSheetId="32">#REF!</definedName>
    <definedName name="DZ_35">#REF!</definedName>
    <definedName name="E.chandoc">8.875</definedName>
    <definedName name="E.PC">10.438</definedName>
    <definedName name="E.PVI">12</definedName>
    <definedName name="e_d" localSheetId="9">#REF!</definedName>
    <definedName name="e_d" localSheetId="27">#REF!</definedName>
    <definedName name="e_d" localSheetId="32">#REF!</definedName>
    <definedName name="e_d">#REF!</definedName>
    <definedName name="Ea" localSheetId="9">#REF!</definedName>
    <definedName name="Ea" localSheetId="27">#REF!</definedName>
    <definedName name="Ea" localSheetId="32">#REF!</definedName>
    <definedName name="Ea">#REF!</definedName>
    <definedName name="Ebdam" localSheetId="9">#REF!</definedName>
    <definedName name="Ebdam" localSheetId="27">#REF!</definedName>
    <definedName name="Ebdam" localSheetId="32">#REF!</definedName>
    <definedName name="Ebdam">#REF!</definedName>
    <definedName name="EBT" localSheetId="9">#REF!</definedName>
    <definedName name="EBT" localSheetId="27">#REF!</definedName>
    <definedName name="EBT" localSheetId="32">#REF!</definedName>
    <definedName name="EBT">#REF!</definedName>
    <definedName name="Ecdc" localSheetId="9">#REF!</definedName>
    <definedName name="Ecdc" localSheetId="27">#REF!</definedName>
    <definedName name="Ecdc" localSheetId="32">#REF!</definedName>
    <definedName name="Ecdc">#REF!</definedName>
    <definedName name="Ecot1" localSheetId="9">#REF!</definedName>
    <definedName name="Ecot1" localSheetId="27">#REF!</definedName>
    <definedName name="Ecot1" localSheetId="32">#REF!</definedName>
    <definedName name="Ecot1">#REF!</definedName>
    <definedName name="Edge_Support" localSheetId="9">#REF!</definedName>
    <definedName name="Edge_Support" localSheetId="27">#REF!</definedName>
    <definedName name="Edge_Support" localSheetId="32">#REF!</definedName>
    <definedName name="Edge_Support">#REF!</definedName>
    <definedName name="EDR" localSheetId="9">#REF!</definedName>
    <definedName name="EDR" localSheetId="27">#REF!</definedName>
    <definedName name="EDR" localSheetId="32">#REF!</definedName>
    <definedName name="EDR">#REF!</definedName>
    <definedName name="EF" localSheetId="9">#REF!</definedName>
    <definedName name="EF" localSheetId="27">#REF!</definedName>
    <definedName name="EF" localSheetId="32">#REF!</definedName>
    <definedName name="EF">#REF!</definedName>
    <definedName name="Eff_min" localSheetId="9">#REF!</definedName>
    <definedName name="Eff_min" localSheetId="27">#REF!</definedName>
    <definedName name="Eff_min" localSheetId="32">#REF!</definedName>
    <definedName name="Eff_min">#REF!</definedName>
    <definedName name="Effective_Joint_Spacing" localSheetId="9">#REF!</definedName>
    <definedName name="Effective_Joint_Spacing" localSheetId="27">#REF!</definedName>
    <definedName name="Effective_Joint_Spacing" localSheetId="32">#REF!</definedName>
    <definedName name="Effective_Joint_Spacing">#REF!</definedName>
    <definedName name="EL2." localSheetId="9">#REF!</definedName>
    <definedName name="EL2." localSheetId="27">#REF!</definedName>
    <definedName name="EL2." localSheetId="32">#REF!</definedName>
    <definedName name="EL2.">#REF!</definedName>
    <definedName name="Elastic_Modulus_Base" localSheetId="9">#REF!</definedName>
    <definedName name="Elastic_Modulus_Base" localSheetId="27">#REF!</definedName>
    <definedName name="Elastic_Modulus_Base" localSheetId="32">#REF!</definedName>
    <definedName name="Elastic_Modulus_Base">#REF!</definedName>
    <definedName name="Elastic_Modulus_Slab" localSheetId="9">#REF!</definedName>
    <definedName name="Elastic_Modulus_Slab" localSheetId="27">#REF!</definedName>
    <definedName name="Elastic_Modulus_Slab" localSheetId="32">#REF!</definedName>
    <definedName name="Elastic_Modulus_Slab">#REF!</definedName>
    <definedName name="emb" localSheetId="9">#REF!</definedName>
    <definedName name="emb" localSheetId="27">#REF!</definedName>
    <definedName name="emb" localSheetId="32">#REF!</definedName>
    <definedName name="emb">#REF!</definedName>
    <definedName name="end" localSheetId="9">#REF!</definedName>
    <definedName name="end" localSheetId="27">#REF!</definedName>
    <definedName name="end" localSheetId="32">#REF!</definedName>
    <definedName name="end">#REF!</definedName>
    <definedName name="End_1" localSheetId="9">#REF!</definedName>
    <definedName name="End_1" localSheetId="27">#REF!</definedName>
    <definedName name="End_1" localSheetId="32">#REF!</definedName>
    <definedName name="End_1">#REF!</definedName>
    <definedName name="End_10" localSheetId="9">#REF!</definedName>
    <definedName name="End_10" localSheetId="27">#REF!</definedName>
    <definedName name="End_10" localSheetId="32">#REF!</definedName>
    <definedName name="End_10">#REF!</definedName>
    <definedName name="End_11" localSheetId="9">#REF!</definedName>
    <definedName name="End_11" localSheetId="27">#REF!</definedName>
    <definedName name="End_11" localSheetId="32">#REF!</definedName>
    <definedName name="End_11">#REF!</definedName>
    <definedName name="End_12" localSheetId="9">#REF!</definedName>
    <definedName name="End_12" localSheetId="27">#REF!</definedName>
    <definedName name="End_12" localSheetId="32">#REF!</definedName>
    <definedName name="End_12">#REF!</definedName>
    <definedName name="End_13" localSheetId="9">#REF!</definedName>
    <definedName name="End_13" localSheetId="27">#REF!</definedName>
    <definedName name="End_13" localSheetId="32">#REF!</definedName>
    <definedName name="End_13">#REF!</definedName>
    <definedName name="End_2" localSheetId="9">#REF!</definedName>
    <definedName name="End_2" localSheetId="27">#REF!</definedName>
    <definedName name="End_2" localSheetId="32">#REF!</definedName>
    <definedName name="End_2">#REF!</definedName>
    <definedName name="End_3" localSheetId="9">#REF!</definedName>
    <definedName name="End_3" localSheetId="27">#REF!</definedName>
    <definedName name="End_3" localSheetId="32">#REF!</definedName>
    <definedName name="End_3">#REF!</definedName>
    <definedName name="End_4" localSheetId="9">#REF!</definedName>
    <definedName name="End_4" localSheetId="27">#REF!</definedName>
    <definedName name="End_4" localSheetId="32">#REF!</definedName>
    <definedName name="End_4">#REF!</definedName>
    <definedName name="End_5" localSheetId="9">#REF!</definedName>
    <definedName name="End_5" localSheetId="27">#REF!</definedName>
    <definedName name="End_5" localSheetId="32">#REF!</definedName>
    <definedName name="End_5">#REF!</definedName>
    <definedName name="End_6" localSheetId="9">#REF!</definedName>
    <definedName name="End_6" localSheetId="27">#REF!</definedName>
    <definedName name="End_6" localSheetId="32">#REF!</definedName>
    <definedName name="End_6">#REF!</definedName>
    <definedName name="End_7" localSheetId="9">#REF!</definedName>
    <definedName name="End_7" localSheetId="27">#REF!</definedName>
    <definedName name="End_7" localSheetId="32">#REF!</definedName>
    <definedName name="End_7">#REF!</definedName>
    <definedName name="End_8" localSheetId="9">#REF!</definedName>
    <definedName name="End_8" localSheetId="27">#REF!</definedName>
    <definedName name="End_8" localSheetId="32">#REF!</definedName>
    <definedName name="End_8">#REF!</definedName>
    <definedName name="End_9" localSheetId="9">#REF!</definedName>
    <definedName name="End_9" localSheetId="27">#REF!</definedName>
    <definedName name="End_9" localSheetId="32">#REF!</definedName>
    <definedName name="End_9">#REF!</definedName>
    <definedName name="EQI" localSheetId="9">#REF!</definedName>
    <definedName name="EQI" localSheetId="27">#REF!</definedName>
    <definedName name="EQI" localSheetId="32">#REF!</definedName>
    <definedName name="EQI">#REF!</definedName>
    <definedName name="er" localSheetId="9">#REF!</definedName>
    <definedName name="er" localSheetId="27">#REF!</definedName>
    <definedName name="er" localSheetId="32">#REF!</definedName>
    <definedName name="er">#REF!</definedName>
    <definedName name="Êt_cÊp_IV" localSheetId="9">#REF!</definedName>
    <definedName name="Êt_cÊp_IV" localSheetId="27">#REF!</definedName>
    <definedName name="Êt_cÊp_IV" localSheetId="32">#REF!</definedName>
    <definedName name="Êt_cÊp_IV">#REF!</definedName>
    <definedName name="ETCDC" localSheetId="9">#REF!</definedName>
    <definedName name="ETCDC" localSheetId="27">#REF!</definedName>
    <definedName name="ETCDC" localSheetId="32">#REF!</definedName>
    <definedName name="ETCDC">#REF!</definedName>
    <definedName name="EVNB" localSheetId="9">#REF!</definedName>
    <definedName name="EVNB" localSheetId="27">#REF!</definedName>
    <definedName name="EVNB" localSheetId="32">#REF!</definedName>
    <definedName name="EVNB">#REF!</definedName>
    <definedName name="EX_Length_373" localSheetId="9">#REF!</definedName>
    <definedName name="EX_Length_373" localSheetId="27">#REF!</definedName>
    <definedName name="EX_Length_373" localSheetId="32">#REF!</definedName>
    <definedName name="EX_Length_373">#REF!</definedName>
    <definedName name="EXC" localSheetId="9">#REF!</definedName>
    <definedName name="EXC" localSheetId="27">#REF!</definedName>
    <definedName name="EXC" localSheetId="32">#REF!</definedName>
    <definedName name="EXC">#REF!</definedName>
    <definedName name="Excell_HCM" localSheetId="9">#REF!</definedName>
    <definedName name="Excell_HCM" localSheetId="27">#REF!</definedName>
    <definedName name="Excell_HCM" localSheetId="32">#REF!</definedName>
    <definedName name="Excell_HCM">#REF!</definedName>
    <definedName name="EXCH" localSheetId="9">#REF!</definedName>
    <definedName name="EXCH" localSheetId="27">#REF!</definedName>
    <definedName name="EXCH" localSheetId="32">#REF!</definedName>
    <definedName name="EXCH">#REF!</definedName>
    <definedName name="EXPORT" localSheetId="9">#REF!</definedName>
    <definedName name="EXPORT" localSheetId="27">#REF!</definedName>
    <definedName name="EXPORT" localSheetId="32">#REF!</definedName>
    <definedName name="EXPORT">#REF!</definedName>
    <definedName name="_xlnm.Extract" localSheetId="9">#REF!</definedName>
    <definedName name="_xlnm.Extract" localSheetId="27">#REF!</definedName>
    <definedName name="_xlnm.Extract" localSheetId="32">#REF!</definedName>
    <definedName name="_xlnm.Extract">#REF!</definedName>
    <definedName name="f" localSheetId="9">#REF!</definedName>
    <definedName name="f" localSheetId="27">#REF!</definedName>
    <definedName name="f" localSheetId="32">#REF!</definedName>
    <definedName name="f">#REF!</definedName>
    <definedName name="F_Class1" localSheetId="9">#REF!</definedName>
    <definedName name="F_Class1" localSheetId="27">#REF!</definedName>
    <definedName name="F_Class1" localSheetId="32">#REF!</definedName>
    <definedName name="F_Class1">#REF!</definedName>
    <definedName name="F_Class2" localSheetId="9">#REF!</definedName>
    <definedName name="F_Class2" localSheetId="27">#REF!</definedName>
    <definedName name="F_Class2" localSheetId="32">#REF!</definedName>
    <definedName name="F_Class2">#REF!</definedName>
    <definedName name="F_Class3" localSheetId="9">#REF!</definedName>
    <definedName name="F_Class3" localSheetId="27">#REF!</definedName>
    <definedName name="F_Class3" localSheetId="32">#REF!</definedName>
    <definedName name="F_Class3">#REF!</definedName>
    <definedName name="F_Class4" localSheetId="9">#REF!</definedName>
    <definedName name="F_Class4" localSheetId="27">#REF!</definedName>
    <definedName name="F_Class4" localSheetId="32">#REF!</definedName>
    <definedName name="F_Class4">#REF!</definedName>
    <definedName name="F_Class5" localSheetId="9">#REF!</definedName>
    <definedName name="F_Class5" localSheetId="27">#REF!</definedName>
    <definedName name="F_Class5" localSheetId="32">#REF!</definedName>
    <definedName name="F_Class5">#REF!</definedName>
    <definedName name="F1bo" localSheetId="9">#REF!</definedName>
    <definedName name="F1bo" localSheetId="27">#REF!</definedName>
    <definedName name="F1bo" localSheetId="32">#REF!</definedName>
    <definedName name="F1bo">#REF!</definedName>
    <definedName name="f82E46" localSheetId="9">#REF!</definedName>
    <definedName name="f82E46" localSheetId="27">#REF!</definedName>
    <definedName name="f82E46" localSheetId="32">#REF!</definedName>
    <definedName name="f82E46">#REF!</definedName>
    <definedName name="f92F56" localSheetId="9">#REF!</definedName>
    <definedName name="f92F56" localSheetId="27">#REF!</definedName>
    <definedName name="f92F56" localSheetId="32">#REF!</definedName>
    <definedName name="f92F56">#REF!</definedName>
    <definedName name="faasdf" localSheetId="9" hidden="1">#REF!</definedName>
    <definedName name="faasdf" localSheetId="27" hidden="1">#REF!</definedName>
    <definedName name="faasdf" localSheetId="32" hidden="1">#REF!</definedName>
    <definedName name="faasdf" hidden="1">#REF!</definedName>
    <definedName name="fac" localSheetId="9">#REF!</definedName>
    <definedName name="fac" localSheetId="27">#REF!</definedName>
    <definedName name="fac" localSheetId="32">#REF!</definedName>
    <definedName name="fac">#REF!</definedName>
    <definedName name="FACTOR" localSheetId="9">#REF!</definedName>
    <definedName name="FACTOR" localSheetId="27">#REF!</definedName>
    <definedName name="FACTOR" localSheetId="32">#REF!</definedName>
    <definedName name="FACTOR">#REF!</definedName>
    <definedName name="Fault_d" localSheetId="9">#REF!</definedName>
    <definedName name="Fault_d" localSheetId="27">#REF!</definedName>
    <definedName name="Fault_d" localSheetId="32">#REF!</definedName>
    <definedName name="Fault_d">#REF!</definedName>
    <definedName name="Fault_nd" localSheetId="9">#REF!</definedName>
    <definedName name="Fault_nd" localSheetId="27">#REF!</definedName>
    <definedName name="Fault_nd" localSheetId="32">#REF!</definedName>
    <definedName name="Fault_nd">#REF!</definedName>
    <definedName name="FaultCriticalGT25" localSheetId="9">#REF!</definedName>
    <definedName name="FaultCriticalGT25" localSheetId="27">#REF!</definedName>
    <definedName name="FaultCriticalGT25" localSheetId="32">#REF!</definedName>
    <definedName name="FaultCriticalGT25">#REF!</definedName>
    <definedName name="FaultCriticalLT25" localSheetId="9">#REF!</definedName>
    <definedName name="FaultCriticalLT25" localSheetId="27">#REF!</definedName>
    <definedName name="FaultCriticalLT25" localSheetId="32">#REF!</definedName>
    <definedName name="FaultCriticalLT25">#REF!</definedName>
    <definedName name="Fax" localSheetId="9">#REF!</definedName>
    <definedName name="Fax" localSheetId="27">#REF!</definedName>
    <definedName name="Fax" localSheetId="32">#REF!</definedName>
    <definedName name="Fax">#REF!</definedName>
    <definedName name="FAXNO" localSheetId="9">#REF!</definedName>
    <definedName name="FAXNO" localSheetId="27">#REF!</definedName>
    <definedName name="FAXNO" localSheetId="32">#REF!</definedName>
    <definedName name="FAXNO">#REF!</definedName>
    <definedName name="Fay" localSheetId="9">#REF!</definedName>
    <definedName name="Fay" localSheetId="27">#REF!</definedName>
    <definedName name="Fay" localSheetId="32">#REF!</definedName>
    <definedName name="Fay">#REF!</definedName>
    <definedName name="fbsdggdsf">{"DZ-TDTB2.XLS","Dcksat.xls"}</definedName>
    <definedName name="fc" localSheetId="9">#REF!</definedName>
    <definedName name="fc" localSheetId="27">#REF!</definedName>
    <definedName name="fc" localSheetId="32">#REF!</definedName>
    <definedName name="fc">#REF!</definedName>
    <definedName name="fc_" localSheetId="9">#REF!</definedName>
    <definedName name="fc_" localSheetId="27">#REF!</definedName>
    <definedName name="fc_" localSheetId="32">#REF!</definedName>
    <definedName name="fc_">#REF!</definedName>
    <definedName name="FC5_total" localSheetId="9">#REF!</definedName>
    <definedName name="FC5_total" localSheetId="27">#REF!</definedName>
    <definedName name="FC5_total" localSheetId="32">#REF!</definedName>
    <definedName name="FC5_total">#REF!</definedName>
    <definedName name="FC6_total" localSheetId="9">#REF!</definedName>
    <definedName name="FC6_total" localSheetId="27">#REF!</definedName>
    <definedName name="FC6_total" localSheetId="32">#REF!</definedName>
    <definedName name="FC6_total">#REF!</definedName>
    <definedName name="fcc" localSheetId="9">#REF!</definedName>
    <definedName name="fcc" localSheetId="27">#REF!</definedName>
    <definedName name="fcc" localSheetId="32">#REF!</definedName>
    <definedName name="fcc">#REF!</definedName>
    <definedName name="fcoc" localSheetId="9">#REF!</definedName>
    <definedName name="fcoc" localSheetId="27">#REF!</definedName>
    <definedName name="fcoc" localSheetId="32">#REF!</definedName>
    <definedName name="fcoc">#REF!</definedName>
    <definedName name="FCode" localSheetId="9" hidden="1">#REF!</definedName>
    <definedName name="FCode" localSheetId="27" hidden="1">#REF!</definedName>
    <definedName name="FCode" localSheetId="32" hidden="1">#REF!</definedName>
    <definedName name="FCode" hidden="1">#REF!</definedName>
    <definedName name="Fdaymong" localSheetId="9">#REF!</definedName>
    <definedName name="Fdaymong" localSheetId="27">#REF!</definedName>
    <definedName name="Fdaymong" localSheetId="32">#REF!</definedName>
    <definedName name="Fdaymong">#REF!</definedName>
    <definedName name="fdfsf" hidden="1">{#N/A,#N/A,FALSE,"Chi tiÆt"}</definedName>
    <definedName name="FDR" localSheetId="9">#REF!</definedName>
    <definedName name="FDR" localSheetId="27">#REF!</definedName>
    <definedName name="FDR" localSheetId="32">#REF!</definedName>
    <definedName name="FDR">#REF!</definedName>
    <definedName name="fff" hidden="1">{"'Sheet1'!$L$16"}</definedName>
    <definedName name="Fg" localSheetId="9">#REF!</definedName>
    <definedName name="Fg" localSheetId="27">#REF!</definedName>
    <definedName name="Fg" localSheetId="32">#REF!</definedName>
    <definedName name="Fg">#REF!</definedName>
    <definedName name="fggggg" localSheetId="9">#REF!</definedName>
    <definedName name="fggggg" localSheetId="27">#REF!</definedName>
    <definedName name="fggggg" localSheetId="32">#REF!</definedName>
    <definedName name="fggggg">#REF!</definedName>
    <definedName name="Fh" localSheetId="9">#REF!</definedName>
    <definedName name="Fh" localSheetId="27">#REF!</definedName>
    <definedName name="Fh" localSheetId="32">#REF!</definedName>
    <definedName name="Fh">#REF!</definedName>
    <definedName name="Fi" localSheetId="9">#REF!</definedName>
    <definedName name="Fi" localSheetId="27">#REF!</definedName>
    <definedName name="Fi" localSheetId="32">#REF!</definedName>
    <definedName name="Fi">#REF!</definedName>
    <definedName name="FI_12">4820</definedName>
    <definedName name="FI_d" localSheetId="9">#REF!</definedName>
    <definedName name="FI_d" localSheetId="27">#REF!</definedName>
    <definedName name="FI_d" localSheetId="32">#REF!</definedName>
    <definedName name="FI_d">#REF!</definedName>
    <definedName name="Fi_f" localSheetId="9">#REF!</definedName>
    <definedName name="Fi_f" localSheetId="27">#REF!</definedName>
    <definedName name="Fi_f" localSheetId="32">#REF!</definedName>
    <definedName name="Fi_f">#REF!</definedName>
    <definedName name="FI_nd" localSheetId="9">#REF!</definedName>
    <definedName name="FI_nd" localSheetId="27">#REF!</definedName>
    <definedName name="FI_nd" localSheetId="32">#REF!</definedName>
    <definedName name="FI_nd">#REF!</definedName>
    <definedName name="FIL" localSheetId="9">#REF!</definedName>
    <definedName name="FIL" localSheetId="27">#REF!</definedName>
    <definedName name="FIL" localSheetId="32">#REF!</definedName>
    <definedName name="FIL">#REF!</definedName>
    <definedName name="FILE" localSheetId="9">#REF!</definedName>
    <definedName name="FILE" localSheetId="27">#REF!</definedName>
    <definedName name="FILE" localSheetId="32">#REF!</definedName>
    <definedName name="FILE">#REF!</definedName>
    <definedName name="FIT" localSheetId="9">BlankMacro1</definedName>
    <definedName name="FIT" localSheetId="27">BlankMacro1</definedName>
    <definedName name="FIT" localSheetId="32">BlankMacro1</definedName>
    <definedName name="FIT">BlankMacro1</definedName>
    <definedName name="FITT2" localSheetId="9">BlankMacro1</definedName>
    <definedName name="FITT2" localSheetId="27">BlankMacro1</definedName>
    <definedName name="FITT2" localSheetId="32">BlankMacro1</definedName>
    <definedName name="FITT2">BlankMacro1</definedName>
    <definedName name="FITTING2" localSheetId="9">BlankMacro1</definedName>
    <definedName name="FITTING2" localSheetId="27">BlankMacro1</definedName>
    <definedName name="FITTING2" localSheetId="32">BlankMacro1</definedName>
    <definedName name="FITTING2">BlankMacro1</definedName>
    <definedName name="FlexZZ" localSheetId="9">#REF!</definedName>
    <definedName name="FlexZZ" localSheetId="27">#REF!</definedName>
    <definedName name="FlexZZ" localSheetId="32">#REF!</definedName>
    <definedName name="FlexZZ">#REF!</definedName>
    <definedName name="FLG" localSheetId="9">BlankMacro1</definedName>
    <definedName name="FLG" localSheetId="27">BlankMacro1</definedName>
    <definedName name="FLG" localSheetId="32">BlankMacro1</definedName>
    <definedName name="FLG">BlankMacro1</definedName>
    <definedName name="Flv" localSheetId="9">#REF!</definedName>
    <definedName name="Flv" localSheetId="27">#REF!</definedName>
    <definedName name="Flv" localSheetId="32">#REF!</definedName>
    <definedName name="Flv">#REF!</definedName>
    <definedName name="Fng" localSheetId="9">#REF!</definedName>
    <definedName name="Fng" localSheetId="27">#REF!</definedName>
    <definedName name="Fng" localSheetId="32">#REF!</definedName>
    <definedName name="Fng">#REF!</definedName>
    <definedName name="Formula" localSheetId="9">#REF!</definedName>
    <definedName name="Formula" localSheetId="27">#REF!</definedName>
    <definedName name="Formula" localSheetId="32">#REF!</definedName>
    <definedName name="Formula">#REF!</definedName>
    <definedName name="fr_ani" localSheetId="9">#REF!</definedName>
    <definedName name="fr_ani" localSheetId="27">#REF!</definedName>
    <definedName name="fr_ani" localSheetId="32">#REF!</definedName>
    <definedName name="fr_ani">#REF!</definedName>
    <definedName name="frK_bls" localSheetId="9">#REF!</definedName>
    <definedName name="frK_bls" localSheetId="27">#REF!</definedName>
    <definedName name="frK_bls" localSheetId="32">#REF!</definedName>
    <definedName name="frK_bls">#REF!</definedName>
    <definedName name="frN_bls" localSheetId="9">#REF!</definedName>
    <definedName name="frN_bls" localSheetId="27">#REF!</definedName>
    <definedName name="frN_bls" localSheetId="32">#REF!</definedName>
    <definedName name="frN_bls">#REF!</definedName>
    <definedName name="frP_bls" localSheetId="9">#REF!</definedName>
    <definedName name="frP_bls" localSheetId="27">#REF!</definedName>
    <definedName name="frP_bls" localSheetId="32">#REF!</definedName>
    <definedName name="frP_bls">#REF!</definedName>
    <definedName name="FS" localSheetId="9">#REF!</definedName>
    <definedName name="FS" localSheetId="27">#REF!</definedName>
    <definedName name="FS" localSheetId="32">#REF!</definedName>
    <definedName name="FS">#REF!</definedName>
    <definedName name="fsd" hidden="1">{"'Sheet1'!$L$16"}</definedName>
    <definedName name="fsdfdsf" hidden="1">{"'Sheet1'!$L$16"}</definedName>
    <definedName name="Ft" localSheetId="9">#REF!</definedName>
    <definedName name="Ft" localSheetId="27">#REF!</definedName>
    <definedName name="Ft" localSheetId="32">#REF!</definedName>
    <definedName name="Ft">#REF!</definedName>
    <definedName name="Ft_" localSheetId="9">#REF!</definedName>
    <definedName name="Ft_" localSheetId="27">#REF!</definedName>
    <definedName name="Ft_" localSheetId="32">#REF!</definedName>
    <definedName name="Ft_">#REF!</definedName>
    <definedName name="ftd" localSheetId="9">#REF!</definedName>
    <definedName name="ftd" localSheetId="27">#REF!</definedName>
    <definedName name="ftd" localSheetId="32">#REF!</definedName>
    <definedName name="ftd">#REF!</definedName>
    <definedName name="fth" localSheetId="9">#REF!</definedName>
    <definedName name="fth" localSheetId="27">#REF!</definedName>
    <definedName name="fth" localSheetId="32">#REF!</definedName>
    <definedName name="fth">#REF!</definedName>
    <definedName name="fu" localSheetId="9">#REF!</definedName>
    <definedName name="fu" localSheetId="27">#REF!</definedName>
    <definedName name="fu" localSheetId="32">#REF!</definedName>
    <definedName name="fu">#REF!</definedName>
    <definedName name="fuji" localSheetId="9">#REF!</definedName>
    <definedName name="fuji" localSheetId="27">#REF!</definedName>
    <definedName name="fuji" localSheetId="32">#REF!</definedName>
    <definedName name="fuji">#REF!</definedName>
    <definedName name="fum" localSheetId="9">#REF!</definedName>
    <definedName name="fum" localSheetId="27">#REF!</definedName>
    <definedName name="fum" localSheetId="32">#REF!</definedName>
    <definedName name="fum">#REF!</definedName>
    <definedName name="fy" localSheetId="9">#REF!</definedName>
    <definedName name="fy" localSheetId="27">#REF!</definedName>
    <definedName name="fy" localSheetId="32">#REF!</definedName>
    <definedName name="fy">#REF!</definedName>
    <definedName name="Fy_" localSheetId="9">#REF!</definedName>
    <definedName name="Fy_" localSheetId="27">#REF!</definedName>
    <definedName name="Fy_" localSheetId="32">#REF!</definedName>
    <definedName name="Fy_">#REF!</definedName>
    <definedName name="g" hidden="1">{"'Sheet1'!$L$16"}</definedName>
    <definedName name="g_" localSheetId="9">#REF!</definedName>
    <definedName name="g_" localSheetId="27">#REF!</definedName>
    <definedName name="g_" localSheetId="32">#REF!</definedName>
    <definedName name="g_">#REF!</definedName>
    <definedName name="G_ME" localSheetId="9">#REF!</definedName>
    <definedName name="G_ME" localSheetId="27">#REF!</definedName>
    <definedName name="G_ME" localSheetId="32">#REF!</definedName>
    <definedName name="G_ME">#REF!</definedName>
    <definedName name="gachchongtron" localSheetId="9">#REF!</definedName>
    <definedName name="gachchongtron" localSheetId="27">#REF!</definedName>
    <definedName name="gachchongtron" localSheetId="32">#REF!</definedName>
    <definedName name="gachchongtron">#REF!</definedName>
    <definedName name="gachlanem" localSheetId="9">#REF!</definedName>
    <definedName name="gachlanem" localSheetId="27">#REF!</definedName>
    <definedName name="gachlanem" localSheetId="32">#REF!</definedName>
    <definedName name="gachlanem">#REF!</definedName>
    <definedName name="gachtuy" localSheetId="9">#REF!</definedName>
    <definedName name="gachtuy" localSheetId="27">#REF!</definedName>
    <definedName name="gachtuy" localSheetId="32">#REF!</definedName>
    <definedName name="gachtuy">#REF!</definedName>
    <definedName name="GAHT" localSheetId="9">#REF!</definedName>
    <definedName name="GAHT" localSheetId="27">#REF!</definedName>
    <definedName name="GAHT" localSheetId="32">#REF!</definedName>
    <definedName name="GAHT">#REF!</definedName>
    <definedName name="GaicapbocCuXLPEPVCPVCloaiCEVV18den35kV" localSheetId="9">#REF!</definedName>
    <definedName name="GaicapbocCuXLPEPVCPVCloaiCEVV18den35kV" localSheetId="27">#REF!</definedName>
    <definedName name="GaicapbocCuXLPEPVCPVCloaiCEVV18den35kV" localSheetId="32">#REF!</definedName>
    <definedName name="GaicapbocCuXLPEPVCPVCloaiCEVV18den35kV">#REF!</definedName>
    <definedName name="Gamadam" localSheetId="9">#REF!</definedName>
    <definedName name="Gamadam" localSheetId="27">#REF!</definedName>
    <definedName name="Gamadam" localSheetId="32">#REF!</definedName>
    <definedName name="Gamadam">#REF!</definedName>
    <definedName name="gas" localSheetId="9">#REF!</definedName>
    <definedName name="gas" localSheetId="27">#REF!</definedName>
    <definedName name="gas" localSheetId="32">#REF!</definedName>
    <definedName name="gas">#REF!</definedName>
    <definedName name="gc" localSheetId="9">#REF!</definedName>
    <definedName name="gc" localSheetId="27">#REF!</definedName>
    <definedName name="gc" localSheetId="32">#REF!</definedName>
    <definedName name="gc">#REF!</definedName>
    <definedName name="GC_DN" localSheetId="9">#REF!</definedName>
    <definedName name="GC_DN" localSheetId="27">#REF!</definedName>
    <definedName name="GC_DN" localSheetId="32">#REF!</definedName>
    <definedName name="GC_DN">#REF!</definedName>
    <definedName name="GC_HT" localSheetId="9">#REF!</definedName>
    <definedName name="GC_HT" localSheetId="27">#REF!</definedName>
    <definedName name="GC_HT" localSheetId="32">#REF!</definedName>
    <definedName name="GC_HT">#REF!</definedName>
    <definedName name="GC_TD" localSheetId="9">#REF!</definedName>
    <definedName name="GC_TD" localSheetId="27">#REF!</definedName>
    <definedName name="GC_TD" localSheetId="32">#REF!</definedName>
    <definedName name="GC_TD">#REF!</definedName>
    <definedName name="gchi" localSheetId="9">#REF!</definedName>
    <definedName name="gchi" localSheetId="27">#REF!</definedName>
    <definedName name="gchi" localSheetId="32">#REF!</definedName>
    <definedName name="gchi">#REF!</definedName>
    <definedName name="GCS" localSheetId="9">#REF!</definedName>
    <definedName name="GCS" localSheetId="27">#REF!</definedName>
    <definedName name="GCS" localSheetId="32">#REF!</definedName>
    <definedName name="GCS">#REF!</definedName>
    <definedName name="gd" localSheetId="9">#REF!</definedName>
    <definedName name="gd" localSheetId="27">#REF!</definedName>
    <definedName name="gd" localSheetId="32">#REF!</definedName>
    <definedName name="gd">#REF!</definedName>
    <definedName name="GDL" localSheetId="9">#REF!</definedName>
    <definedName name="GDL" localSheetId="27">#REF!</definedName>
    <definedName name="GDL" localSheetId="32">#REF!</definedName>
    <definedName name="GDL">#REF!</definedName>
    <definedName name="GDTD" localSheetId="9">#REF!</definedName>
    <definedName name="GDTD" localSheetId="27">#REF!</definedName>
    <definedName name="GDTD" localSheetId="32">#REF!</definedName>
    <definedName name="GDTD">#REF!</definedName>
    <definedName name="geff" localSheetId="9">#REF!</definedName>
    <definedName name="geff" localSheetId="27">#REF!</definedName>
    <definedName name="geff" localSheetId="32">#REF!</definedName>
    <definedName name="geff">#REF!</definedName>
    <definedName name="geo" localSheetId="9">#REF!</definedName>
    <definedName name="geo" localSheetId="27">#REF!</definedName>
    <definedName name="geo" localSheetId="32">#REF!</definedName>
    <definedName name="geo">#REF!</definedName>
    <definedName name="gfdgfd" hidden="1">{"'Sheet1'!$L$16"}</definedName>
    <definedName name="gfjh" localSheetId="9">#REF!</definedName>
    <definedName name="gfjh" localSheetId="27">#REF!</definedName>
    <definedName name="gfjh" localSheetId="32">#REF!</definedName>
    <definedName name="gfjh">#REF!</definedName>
    <definedName name="ggg" localSheetId="9">#REF!</definedName>
    <definedName name="ggg" localSheetId="27">#REF!</definedName>
    <definedName name="ggg" localSheetId="32">#REF!</definedName>
    <definedName name="ggg">#REF!</definedName>
    <definedName name="Ghi_chó" localSheetId="9">#REF!</definedName>
    <definedName name="Ghi_chó" localSheetId="27">#REF!</definedName>
    <definedName name="Ghi_chó" localSheetId="32">#REF!</definedName>
    <definedName name="Ghi_chó">#REF!</definedName>
    <definedName name="ghichu" localSheetId="9">#REF!</definedName>
    <definedName name="ghichu" localSheetId="27">#REF!</definedName>
    <definedName name="ghichu" localSheetId="32">#REF!</definedName>
    <definedName name="ghichu">#REF!</definedName>
    <definedName name="ghip" localSheetId="9">#REF!</definedName>
    <definedName name="ghip" localSheetId="27">#REF!</definedName>
    <definedName name="ghip" localSheetId="32">#REF!</definedName>
    <definedName name="ghip">#REF!</definedName>
    <definedName name="gi">0.4</definedName>
    <definedName name="gia" localSheetId="9">#REF!</definedName>
    <definedName name="gia" localSheetId="27">#REF!</definedName>
    <definedName name="gia" localSheetId="32">#REF!</definedName>
    <definedName name="gia">#REF!</definedName>
    <definedName name="Gia_CT" localSheetId="9">#REF!</definedName>
    <definedName name="Gia_CT" localSheetId="27">#REF!</definedName>
    <definedName name="Gia_CT" localSheetId="32">#REF!</definedName>
    <definedName name="Gia_CT">#REF!</definedName>
    <definedName name="GIA_CU_LY_VAN_CHUYEN" localSheetId="9">#REF!</definedName>
    <definedName name="GIA_CU_LY_VAN_CHUYEN" localSheetId="27">#REF!</definedName>
    <definedName name="GIA_CU_LY_VAN_CHUYEN" localSheetId="32">#REF!</definedName>
    <definedName name="GIA_CU_LY_VAN_CHUYEN">#REF!</definedName>
    <definedName name="Gia_tien" localSheetId="9">#REF!</definedName>
    <definedName name="Gia_tien" localSheetId="27">#REF!</definedName>
    <definedName name="Gia_tien" localSheetId="32">#REF!</definedName>
    <definedName name="Gia_tien">#REF!</definedName>
    <definedName name="gia_tien_1" localSheetId="9">#REF!</definedName>
    <definedName name="gia_tien_1" localSheetId="27">#REF!</definedName>
    <definedName name="gia_tien_1" localSheetId="32">#REF!</definedName>
    <definedName name="gia_tien_1">#REF!</definedName>
    <definedName name="gia_tien_2" localSheetId="9">#REF!</definedName>
    <definedName name="gia_tien_2" localSheetId="27">#REF!</definedName>
    <definedName name="gia_tien_2" localSheetId="32">#REF!</definedName>
    <definedName name="gia_tien_2">#REF!</definedName>
    <definedName name="gia_tien_3" localSheetId="9">#REF!</definedName>
    <definedName name="gia_tien_3" localSheetId="27">#REF!</definedName>
    <definedName name="gia_tien_3" localSheetId="32">#REF!</definedName>
    <definedName name="gia_tien_3">#REF!</definedName>
    <definedName name="gia_tien_BTN" localSheetId="9">#REF!</definedName>
    <definedName name="gia_tien_BTN" localSheetId="27">#REF!</definedName>
    <definedName name="gia_tien_BTN" localSheetId="32">#REF!</definedName>
    <definedName name="gia_tien_BTN">#REF!</definedName>
    <definedName name="gia_tri_1BTN" localSheetId="9">#REF!</definedName>
    <definedName name="gia_tri_1BTN" localSheetId="27">#REF!</definedName>
    <definedName name="gia_tri_1BTN" localSheetId="32">#REF!</definedName>
    <definedName name="gia_tri_1BTN">#REF!</definedName>
    <definedName name="gia_tri_2BTN" localSheetId="9">#REF!</definedName>
    <definedName name="gia_tri_2BTN" localSheetId="27">#REF!</definedName>
    <definedName name="gia_tri_2BTN" localSheetId="32">#REF!</definedName>
    <definedName name="gia_tri_2BTN">#REF!</definedName>
    <definedName name="gia_tri_3BTN" localSheetId="9">#REF!</definedName>
    <definedName name="gia_tri_3BTN" localSheetId="27">#REF!</definedName>
    <definedName name="gia_tri_3BTN" localSheetId="32">#REF!</definedName>
    <definedName name="gia_tri_3BTN">#REF!</definedName>
    <definedName name="Gia_VT" localSheetId="9">#REF!</definedName>
    <definedName name="Gia_VT" localSheetId="27">#REF!</definedName>
    <definedName name="Gia_VT" localSheetId="32">#REF!</definedName>
    <definedName name="Gia_VT">#REF!</definedName>
    <definedName name="GiacapAvanxoanLVABCXLPE" localSheetId="9">#REF!</definedName>
    <definedName name="GiacapAvanxoanLVABCXLPE" localSheetId="27">#REF!</definedName>
    <definedName name="GiacapAvanxoanLVABCXLPE" localSheetId="32">#REF!</definedName>
    <definedName name="GiacapAvanxoanLVABCXLPE">#REF!</definedName>
    <definedName name="GiacapbocCuXLPEPVCDSTAPVCloaiCEVVST" localSheetId="9">#REF!</definedName>
    <definedName name="GiacapbocCuXLPEPVCDSTAPVCloaiCEVVST" localSheetId="27">#REF!</definedName>
    <definedName name="GiacapbocCuXLPEPVCDSTAPVCloaiCEVVST" localSheetId="32">#REF!</definedName>
    <definedName name="GiacapbocCuXLPEPVCDSTAPVCloaiCEVVST">#REF!</definedName>
    <definedName name="GiacapbocCuXLPEPVCDSTPVCloaiCEVVST12den24kV" localSheetId="9">#REF!</definedName>
    <definedName name="GiacapbocCuXLPEPVCDSTPVCloaiCEVVST12den24kV" localSheetId="27">#REF!</definedName>
    <definedName name="GiacapbocCuXLPEPVCDSTPVCloaiCEVVST12den24kV" localSheetId="32">#REF!</definedName>
    <definedName name="GiacapbocCuXLPEPVCDSTPVCloaiCEVVST12den24kV">#REF!</definedName>
    <definedName name="GiacapbocCuXLPEPVCDSTPVCloaiCEVVST18den35kV" localSheetId="9">#REF!</definedName>
    <definedName name="GiacapbocCuXLPEPVCDSTPVCloaiCEVVST18den35kV" localSheetId="27">#REF!</definedName>
    <definedName name="GiacapbocCuXLPEPVCDSTPVCloaiCEVVST18den35kV" localSheetId="32">#REF!</definedName>
    <definedName name="GiacapbocCuXLPEPVCDSTPVCloaiCEVVST18den35kV">#REF!</definedName>
    <definedName name="GiacapbocCuXLPEPVCloaiCEV" localSheetId="9">#REF!</definedName>
    <definedName name="GiacapbocCuXLPEPVCloaiCEV" localSheetId="27">#REF!</definedName>
    <definedName name="GiacapbocCuXLPEPVCloaiCEV" localSheetId="32">#REF!</definedName>
    <definedName name="GiacapbocCuXLPEPVCloaiCEV">#REF!</definedName>
    <definedName name="GiacapbocCuXLPEPVCloaiCEV12den24kV" localSheetId="9">#REF!</definedName>
    <definedName name="GiacapbocCuXLPEPVCloaiCEV12den24kV" localSheetId="27">#REF!</definedName>
    <definedName name="GiacapbocCuXLPEPVCloaiCEV12den24kV" localSheetId="32">#REF!</definedName>
    <definedName name="GiacapbocCuXLPEPVCloaiCEV12den24kV">#REF!</definedName>
    <definedName name="GiacapbocCuXLPEPVCloaiCEV18den35kV" localSheetId="9">#REF!</definedName>
    <definedName name="GiacapbocCuXLPEPVCloaiCEV18den35kV" localSheetId="27">#REF!</definedName>
    <definedName name="GiacapbocCuXLPEPVCloaiCEV18den35kV" localSheetId="32">#REF!</definedName>
    <definedName name="GiacapbocCuXLPEPVCloaiCEV18den35kV">#REF!</definedName>
    <definedName name="GiacapbocCuXLPEPVCPVCloaiCEVV12den24kV" localSheetId="9">#REF!</definedName>
    <definedName name="GiacapbocCuXLPEPVCPVCloaiCEVV12den24kV" localSheetId="27">#REF!</definedName>
    <definedName name="GiacapbocCuXLPEPVCPVCloaiCEVV12den24kV" localSheetId="32">#REF!</definedName>
    <definedName name="GiacapbocCuXLPEPVCPVCloaiCEVV12den24kV">#REF!</definedName>
    <definedName name="GiacapbocCuXLPEPVCSWPVCloaiCEVVSW12den24kV" localSheetId="9">#REF!</definedName>
    <definedName name="GiacapbocCuXLPEPVCSWPVCloaiCEVVSW12den24kV" localSheetId="27">#REF!</definedName>
    <definedName name="GiacapbocCuXLPEPVCSWPVCloaiCEVVSW12den24kV" localSheetId="32">#REF!</definedName>
    <definedName name="GiacapbocCuXLPEPVCSWPVCloaiCEVVSW12den24kV">#REF!</definedName>
    <definedName name="GiacapbocCuXLPEPVCSWPVCloaiCEVVSW18den35kV" localSheetId="9">#REF!</definedName>
    <definedName name="GiacapbocCuXLPEPVCSWPVCloaiCEVVSW18den35kV" localSheetId="27">#REF!</definedName>
    <definedName name="GiacapbocCuXLPEPVCSWPVCloaiCEVVSW18den35kV" localSheetId="32">#REF!</definedName>
    <definedName name="GiacapbocCuXLPEPVCSWPVCloaiCEVVSW18den35kV">#REF!</definedName>
    <definedName name="GiadayACbocPVC" localSheetId="9">#REF!</definedName>
    <definedName name="GiadayACbocPVC" localSheetId="27">#REF!</definedName>
    <definedName name="GiadayACbocPVC" localSheetId="32">#REF!</definedName>
    <definedName name="GiadayACbocPVC">#REF!</definedName>
    <definedName name="GiadayAS" localSheetId="9">#REF!</definedName>
    <definedName name="GiadayAS" localSheetId="27">#REF!</definedName>
    <definedName name="GiadayAS" localSheetId="32">#REF!</definedName>
    <definedName name="GiadayAS">#REF!</definedName>
    <definedName name="GiadayAtran" localSheetId="9">#REF!</definedName>
    <definedName name="GiadayAtran" localSheetId="27">#REF!</definedName>
    <definedName name="GiadayAtran" localSheetId="32">#REF!</definedName>
    <definedName name="GiadayAtran">#REF!</definedName>
    <definedName name="GiadayAV" localSheetId="9">#REF!</definedName>
    <definedName name="GiadayAV" localSheetId="27">#REF!</definedName>
    <definedName name="GiadayAV" localSheetId="32">#REF!</definedName>
    <definedName name="GiadayAV">#REF!</definedName>
    <definedName name="GiadayAXLPE1kVlkyhieuAE" localSheetId="9">#REF!</definedName>
    <definedName name="GiadayAXLPE1kVlkyhieuAE" localSheetId="27">#REF!</definedName>
    <definedName name="GiadayAXLPE1kVlkyhieuAE" localSheetId="32">#REF!</definedName>
    <definedName name="GiadayAXLPE1kVlkyhieuAE">#REF!</definedName>
    <definedName name="GiadaycapCEV" localSheetId="9">#REF!</definedName>
    <definedName name="GiadaycapCEV" localSheetId="27">#REF!</definedName>
    <definedName name="GiadaycapCEV" localSheetId="32">#REF!</definedName>
    <definedName name="GiadaycapCEV">#REF!</definedName>
    <definedName name="GiadaycapCuPVC600V" localSheetId="9">#REF!</definedName>
    <definedName name="GiadaycapCuPVC600V" localSheetId="27">#REF!</definedName>
    <definedName name="GiadaycapCuPVC600V" localSheetId="32">#REF!</definedName>
    <definedName name="GiadaycapCuPVC600V">#REF!</definedName>
    <definedName name="GiadayCVV" localSheetId="9">#REF!</definedName>
    <definedName name="GiadayCVV" localSheetId="27">#REF!</definedName>
    <definedName name="GiadayCVV" localSheetId="32">#REF!</definedName>
    <definedName name="GiadayCVV">#REF!</definedName>
    <definedName name="GiadayMtran" localSheetId="9">#REF!</definedName>
    <definedName name="GiadayMtran" localSheetId="27">#REF!</definedName>
    <definedName name="GiadayMtran" localSheetId="32">#REF!</definedName>
    <definedName name="GiadayMtran">#REF!</definedName>
    <definedName name="GIAGIAOVLHT" localSheetId="9">#REF!</definedName>
    <definedName name="GIAGIAOVLHT" localSheetId="27">#REF!</definedName>
    <definedName name="GIAGIAOVLHT" localSheetId="32">#REF!</definedName>
    <definedName name="GIAGIAOVLHT">#REF!</definedName>
    <definedName name="Giasatthep" localSheetId="9">#REF!</definedName>
    <definedName name="Giasatthep" localSheetId="27">#REF!</definedName>
    <definedName name="Giasatthep" localSheetId="32">#REF!</definedName>
    <definedName name="Giasatthep">#REF!</definedName>
    <definedName name="Giavatlieukhac" localSheetId="9">#REF!</definedName>
    <definedName name="Giavatlieukhac" localSheetId="27">#REF!</definedName>
    <definedName name="Giavatlieukhac" localSheetId="32">#REF!</definedName>
    <definedName name="Giavatlieukhac">#REF!</definedName>
    <definedName name="GIAVL_TRALY" localSheetId="9">#REF!</definedName>
    <definedName name="GIAVL_TRALY" localSheetId="27">#REF!</definedName>
    <definedName name="GIAVL_TRALY" localSheetId="32">#REF!</definedName>
    <definedName name="GIAVL_TRALY">#REF!</definedName>
    <definedName name="GIAVLHT" localSheetId="9">#REF!</definedName>
    <definedName name="GIAVLHT" localSheetId="27">#REF!</definedName>
    <definedName name="GIAVLHT" localSheetId="32">#REF!</definedName>
    <definedName name="GIAVLHT">#REF!</definedName>
    <definedName name="GIAVLIEUTN" localSheetId="9">#REF!</definedName>
    <definedName name="GIAVLIEUTN" localSheetId="27">#REF!</definedName>
    <definedName name="GIAVLIEUTN" localSheetId="32">#REF!</definedName>
    <definedName name="GIAVLIEUTN">#REF!</definedName>
    <definedName name="gIItc" localSheetId="9">#REF!</definedName>
    <definedName name="gIItc" localSheetId="27">#REF!</definedName>
    <definedName name="gIItc" localSheetId="32">#REF!</definedName>
    <definedName name="gIItc">#REF!</definedName>
    <definedName name="gIItt" localSheetId="9">#REF!</definedName>
    <definedName name="gIItt" localSheetId="27">#REF!</definedName>
    <definedName name="gIItt" localSheetId="32">#REF!</definedName>
    <definedName name="gIItt">#REF!</definedName>
    <definedName name="Giocong" localSheetId="9">#REF!</definedName>
    <definedName name="Giocong" localSheetId="27">#REF!</definedName>
    <definedName name="Giocong" localSheetId="32">#REF!</definedName>
    <definedName name="Giocong">#REF!</definedName>
    <definedName name="giotuoi" localSheetId="9">#REF!</definedName>
    <definedName name="giotuoi" localSheetId="27">#REF!</definedName>
    <definedName name="giotuoi" localSheetId="32">#REF!</definedName>
    <definedName name="giotuoi">#REF!</definedName>
    <definedName name="gj" localSheetId="9">#REF!</definedName>
    <definedName name="gj" localSheetId="27">#REF!</definedName>
    <definedName name="gj" localSheetId="32">#REF!</definedName>
    <definedName name="gj">#REF!</definedName>
    <definedName name="gkcn" localSheetId="9">#REF!</definedName>
    <definedName name="gkcn" localSheetId="27">#REF!</definedName>
    <definedName name="gkcn" localSheetId="32">#REF!</definedName>
    <definedName name="gkcn">#REF!</definedName>
    <definedName name="gkGTGT" localSheetId="9">#REF!</definedName>
    <definedName name="gkGTGT" localSheetId="27">#REF!</definedName>
    <definedName name="gkGTGT" localSheetId="32">#REF!</definedName>
    <definedName name="gkGTGT">#REF!</definedName>
    <definedName name="gl3p" localSheetId="9">#REF!</definedName>
    <definedName name="gl3p" localSheetId="27">#REF!</definedName>
    <definedName name="gl3p" localSheetId="32">#REF!</definedName>
    <definedName name="gl3p">#REF!</definedName>
    <definedName name="gld" localSheetId="9">#REF!</definedName>
    <definedName name="gld" localSheetId="27">#REF!</definedName>
    <definedName name="gld" localSheetId="32">#REF!</definedName>
    <definedName name="gld">#REF!</definedName>
    <definedName name="GLL" localSheetId="9">#REF!</definedName>
    <definedName name="GLL" localSheetId="27">#REF!</definedName>
    <definedName name="GLL" localSheetId="32">#REF!</definedName>
    <definedName name="GLL">#REF!</definedName>
    <definedName name="GoBack" localSheetId="9">[3]Sheet1!GoBack</definedName>
    <definedName name="GoBack" localSheetId="27">[3]Sheet1!GoBack</definedName>
    <definedName name="GoBack" localSheetId="32">[3]Sheet1!GoBack</definedName>
    <definedName name="GoBack">[3]Sheet1!GoBack</definedName>
    <definedName name="Goc32x3" localSheetId="9">#REF!</definedName>
    <definedName name="Goc32x3" localSheetId="27">#REF!</definedName>
    <definedName name="Goc32x3" localSheetId="32">#REF!</definedName>
    <definedName name="Goc32x3">#REF!</definedName>
    <definedName name="Goc35x3" localSheetId="9">#REF!</definedName>
    <definedName name="Goc35x3" localSheetId="27">#REF!</definedName>
    <definedName name="Goc35x3" localSheetId="32">#REF!</definedName>
    <definedName name="Goc35x3">#REF!</definedName>
    <definedName name="Goc40x4" localSheetId="9">#REF!</definedName>
    <definedName name="Goc40x4" localSheetId="27">#REF!</definedName>
    <definedName name="Goc40x4" localSheetId="32">#REF!</definedName>
    <definedName name="Goc40x4">#REF!</definedName>
    <definedName name="Goc45x4" localSheetId="9">#REF!</definedName>
    <definedName name="Goc45x4" localSheetId="27">#REF!</definedName>
    <definedName name="Goc45x4" localSheetId="32">#REF!</definedName>
    <definedName name="Goc45x4">#REF!</definedName>
    <definedName name="Goc50x5" localSheetId="9">#REF!</definedName>
    <definedName name="Goc50x5" localSheetId="27">#REF!</definedName>
    <definedName name="Goc50x5" localSheetId="32">#REF!</definedName>
    <definedName name="Goc50x5">#REF!</definedName>
    <definedName name="Goc63x6" localSheetId="9">#REF!</definedName>
    <definedName name="Goc63x6" localSheetId="27">#REF!</definedName>
    <definedName name="Goc63x6" localSheetId="32">#REF!</definedName>
    <definedName name="Goc63x6">#REF!</definedName>
    <definedName name="Goc75x6" localSheetId="9">#REF!</definedName>
    <definedName name="Goc75x6" localSheetId="27">#REF!</definedName>
    <definedName name="Goc75x6" localSheetId="32">#REF!</definedName>
    <definedName name="Goc75x6">#REF!</definedName>
    <definedName name="govan" localSheetId="9">#REF!</definedName>
    <definedName name="govan" localSheetId="27">#REF!</definedName>
    <definedName name="govan" localSheetId="32">#REF!</definedName>
    <definedName name="govan">#REF!</definedName>
    <definedName name="GOVAP1" localSheetId="9">#REF!</definedName>
    <definedName name="GOVAP1" localSheetId="27">#REF!</definedName>
    <definedName name="GOVAP1" localSheetId="32">#REF!</definedName>
    <definedName name="GOVAP1">#REF!</definedName>
    <definedName name="GOVAP2" localSheetId="9">#REF!</definedName>
    <definedName name="GOVAP2" localSheetId="27">#REF!</definedName>
    <definedName name="GOVAP2" localSheetId="32">#REF!</definedName>
    <definedName name="GOVAP2">#REF!</definedName>
    <definedName name="GP" localSheetId="9">#REF!</definedName>
    <definedName name="GP" localSheetId="27">#REF!</definedName>
    <definedName name="GP" localSheetId="32">#REF!</definedName>
    <definedName name="GP">#REF!</definedName>
    <definedName name="GPMB" hidden="1">{"Offgrid",#N/A,FALSE,"OFFGRID";"Region",#N/A,FALSE,"REGION";"Offgrid -2",#N/A,FALSE,"OFFGRID";"WTP",#N/A,FALSE,"WTP";"WTP -2",#N/A,FALSE,"WTP";"Project",#N/A,FALSE,"PROJECT";"Summary -2",#N/A,FALSE,"SUMMARY"}</definedName>
    <definedName name="gra" hidden="1">{"'Sheet1'!$L$16"}</definedName>
    <definedName name="grB" localSheetId="9">#REF!</definedName>
    <definedName name="grB" localSheetId="27">#REF!</definedName>
    <definedName name="grB" localSheetId="32">#REF!</definedName>
    <definedName name="grB">#REF!</definedName>
    <definedName name="GRFICM" localSheetId="9">#REF!</definedName>
    <definedName name="GRFICM" localSheetId="27">#REF!</definedName>
    <definedName name="GRFICM" localSheetId="32">#REF!</definedName>
    <definedName name="GRFICM">#REF!</definedName>
    <definedName name="GRID" localSheetId="9">#REF!</definedName>
    <definedName name="GRID" localSheetId="27">#REF!</definedName>
    <definedName name="GRID" localSheetId="32">#REF!</definedName>
    <definedName name="GRID">#REF!</definedName>
    <definedName name="gse" localSheetId="9">#REF!</definedName>
    <definedName name="gse" localSheetId="27">#REF!</definedName>
    <definedName name="gse" localSheetId="32">#REF!</definedName>
    <definedName name="gse">#REF!</definedName>
    <definedName name="gt" localSheetId="9">#REF!</definedName>
    <definedName name="gt" localSheetId="27">#REF!</definedName>
    <definedName name="gt" localSheetId="32">#REF!</definedName>
    <definedName name="gt">#REF!</definedName>
    <definedName name="gtbtt" localSheetId="9">#REF!</definedName>
    <definedName name="gtbtt" localSheetId="27">#REF!</definedName>
    <definedName name="gtbtt" localSheetId="32">#REF!</definedName>
    <definedName name="gtbtt">#REF!</definedName>
    <definedName name="gtc" localSheetId="9">#REF!</definedName>
    <definedName name="gtc" localSheetId="27">#REF!</definedName>
    <definedName name="gtc" localSheetId="32">#REF!</definedName>
    <definedName name="gtc">#REF!</definedName>
    <definedName name="GTDTCTANG_HT_NC_BD" localSheetId="9">#REF!</definedName>
    <definedName name="GTDTCTANG_HT_NC_BD" localSheetId="27">#REF!</definedName>
    <definedName name="GTDTCTANG_HT_NC_BD" localSheetId="32">#REF!</definedName>
    <definedName name="GTDTCTANG_HT_NC_BD">#REF!</definedName>
    <definedName name="GTDTCTANG_HT_NC_KT" localSheetId="9">#REF!</definedName>
    <definedName name="GTDTCTANG_HT_NC_KT" localSheetId="27">#REF!</definedName>
    <definedName name="GTDTCTANG_HT_NC_KT" localSheetId="32">#REF!</definedName>
    <definedName name="GTDTCTANG_HT_NC_KT">#REF!</definedName>
    <definedName name="GTDTCTANG_HT_VL_BD" localSheetId="9">#REF!</definedName>
    <definedName name="GTDTCTANG_HT_VL_BD" localSheetId="27">#REF!</definedName>
    <definedName name="GTDTCTANG_HT_VL_BD" localSheetId="32">#REF!</definedName>
    <definedName name="GTDTCTANG_HT_VL_BD">#REF!</definedName>
    <definedName name="GTDTCTANG_HT_VL_KT" localSheetId="9">#REF!</definedName>
    <definedName name="GTDTCTANG_HT_VL_KT" localSheetId="27">#REF!</definedName>
    <definedName name="GTDTCTANG_HT_VL_KT" localSheetId="32">#REF!</definedName>
    <definedName name="GTDTCTANG_HT_VL_KT">#REF!</definedName>
    <definedName name="GTDTCTANG_NC_BD" localSheetId="9">#REF!</definedName>
    <definedName name="GTDTCTANG_NC_BD" localSheetId="27">#REF!</definedName>
    <definedName name="GTDTCTANG_NC_BD" localSheetId="32">#REF!</definedName>
    <definedName name="GTDTCTANG_NC_BD">#REF!</definedName>
    <definedName name="GTDTCTANG_NC_KT" localSheetId="9">#REF!</definedName>
    <definedName name="GTDTCTANG_NC_KT" localSheetId="27">#REF!</definedName>
    <definedName name="GTDTCTANG_NC_KT" localSheetId="32">#REF!</definedName>
    <definedName name="GTDTCTANG_NC_KT">#REF!</definedName>
    <definedName name="GTDTCTANG_VL_BD" localSheetId="9">#REF!</definedName>
    <definedName name="GTDTCTANG_VL_BD" localSheetId="27">#REF!</definedName>
    <definedName name="GTDTCTANG_VL_BD" localSheetId="32">#REF!</definedName>
    <definedName name="GTDTCTANG_VL_BD">#REF!</definedName>
    <definedName name="GTDTCTANG_VL_KT" localSheetId="9">#REF!</definedName>
    <definedName name="GTDTCTANG_VL_KT" localSheetId="27">#REF!</definedName>
    <definedName name="GTDTCTANG_VL_KT" localSheetId="32">#REF!</definedName>
    <definedName name="GTDTCTANG_VL_KT">#REF!</definedName>
    <definedName name="GTDTXL" localSheetId="9">#REF!</definedName>
    <definedName name="GTDTXL" localSheetId="27">#REF!</definedName>
    <definedName name="GTDTXL" localSheetId="32">#REF!</definedName>
    <definedName name="GTDTXL">#REF!</definedName>
    <definedName name="Gthe" localSheetId="9">#REF!</definedName>
    <definedName name="Gthe" localSheetId="27">#REF!</definedName>
    <definedName name="Gthe" localSheetId="32">#REF!</definedName>
    <definedName name="Gthe">#REF!</definedName>
    <definedName name="GTRI" localSheetId="9">#REF!</definedName>
    <definedName name="GTRI" localSheetId="27">#REF!</definedName>
    <definedName name="GTRI" localSheetId="32">#REF!</definedName>
    <definedName name="GTRI">#REF!</definedName>
    <definedName name="gtst" localSheetId="9">#REF!</definedName>
    <definedName name="gtst" localSheetId="27">#REF!</definedName>
    <definedName name="gtst" localSheetId="32">#REF!</definedName>
    <definedName name="gtst">#REF!</definedName>
    <definedName name="GTXL" localSheetId="9">#REF!</definedName>
    <definedName name="GTXL" localSheetId="27">#REF!</definedName>
    <definedName name="GTXL" localSheetId="32">#REF!</definedName>
    <definedName name="GTXL">#REF!</definedName>
    <definedName name="gvan" localSheetId="9">#REF!</definedName>
    <definedName name="gvan" localSheetId="27">#REF!</definedName>
    <definedName name="gvan" localSheetId="32">#REF!</definedName>
    <definedName name="gvan">#REF!</definedName>
    <definedName name="GVL_LDT" localSheetId="9">#REF!</definedName>
    <definedName name="GVL_LDT" localSheetId="27">#REF!</definedName>
    <definedName name="GVL_LDT" localSheetId="32">#REF!</definedName>
    <definedName name="GVL_LDT">#REF!</definedName>
    <definedName name="Gxl" localSheetId="9">#REF!</definedName>
    <definedName name="Gxl" localSheetId="27">#REF!</definedName>
    <definedName name="Gxl" localSheetId="32">#REF!</definedName>
    <definedName name="Gxl">#REF!</definedName>
    <definedName name="gxltt" localSheetId="9">#REF!</definedName>
    <definedName name="gxltt" localSheetId="27">#REF!</definedName>
    <definedName name="gxltt" localSheetId="32">#REF!</definedName>
    <definedName name="gxltt">#REF!</definedName>
    <definedName name="gxm" localSheetId="9">#REF!</definedName>
    <definedName name="gxm" localSheetId="27">#REF!</definedName>
    <definedName name="gxm" localSheetId="32">#REF!</definedName>
    <definedName name="gxm">#REF!</definedName>
    <definedName name="GXMAX" localSheetId="9">#REF!</definedName>
    <definedName name="GXMAX" localSheetId="27">#REF!</definedName>
    <definedName name="GXMAX" localSheetId="32">#REF!</definedName>
    <definedName name="GXMAX">#REF!</definedName>
    <definedName name="GXMIN" localSheetId="9">#REF!</definedName>
    <definedName name="GXMIN" localSheetId="27">#REF!</definedName>
    <definedName name="GXMIN" localSheetId="32">#REF!</definedName>
    <definedName name="GXMIN">#REF!</definedName>
    <definedName name="GYMAX" localSheetId="9">#REF!</definedName>
    <definedName name="GYMAX" localSheetId="27">#REF!</definedName>
    <definedName name="GYMAX" localSheetId="32">#REF!</definedName>
    <definedName name="GYMAX">#REF!</definedName>
    <definedName name="GYMIN" localSheetId="9">#REF!</definedName>
    <definedName name="GYMIN" localSheetId="27">#REF!</definedName>
    <definedName name="GYMIN" localSheetId="32">#REF!</definedName>
    <definedName name="GYMIN">#REF!</definedName>
    <definedName name="h" hidden="1">{"'Sheet1'!$L$16"}</definedName>
    <definedName name="h_" localSheetId="9">#REF!</definedName>
    <definedName name="h_" localSheetId="27">#REF!</definedName>
    <definedName name="h_" localSheetId="32">#REF!</definedName>
    <definedName name="h_">#REF!</definedName>
    <definedName name="h__" localSheetId="9">#REF!</definedName>
    <definedName name="h__" localSheetId="27">#REF!</definedName>
    <definedName name="h__" localSheetId="32">#REF!</definedName>
    <definedName name="h__">#REF!</definedName>
    <definedName name="h_0" localSheetId="9">#REF!</definedName>
    <definedName name="h_0" localSheetId="27">#REF!</definedName>
    <definedName name="h_0" localSheetId="32">#REF!</definedName>
    <definedName name="h_0">#REF!</definedName>
    <definedName name="H_1" localSheetId="9">#REF!</definedName>
    <definedName name="H_1" localSheetId="27">#REF!</definedName>
    <definedName name="H_1" localSheetId="32">#REF!</definedName>
    <definedName name="H_1">#REF!</definedName>
    <definedName name="H_2" localSheetId="9">#REF!</definedName>
    <definedName name="H_2" localSheetId="27">#REF!</definedName>
    <definedName name="H_2" localSheetId="32">#REF!</definedName>
    <definedName name="H_2">#REF!</definedName>
    <definedName name="H_3" localSheetId="9">#REF!</definedName>
    <definedName name="H_3" localSheetId="27">#REF!</definedName>
    <definedName name="H_3" localSheetId="32">#REF!</definedName>
    <definedName name="H_3">#REF!</definedName>
    <definedName name="H_30" localSheetId="9">#REF!</definedName>
    <definedName name="H_30" localSheetId="27">#REF!</definedName>
    <definedName name="H_30" localSheetId="32">#REF!</definedName>
    <definedName name="H_30">#REF!</definedName>
    <definedName name="H_Class1" localSheetId="9">#REF!</definedName>
    <definedName name="H_Class1" localSheetId="27">#REF!</definedName>
    <definedName name="H_Class1" localSheetId="32">#REF!</definedName>
    <definedName name="H_Class1">#REF!</definedName>
    <definedName name="H_Class2" localSheetId="9">#REF!</definedName>
    <definedName name="H_Class2" localSheetId="27">#REF!</definedName>
    <definedName name="H_Class2" localSheetId="32">#REF!</definedName>
    <definedName name="H_Class2">#REF!</definedName>
    <definedName name="H_Class3" localSheetId="9">#REF!</definedName>
    <definedName name="H_Class3" localSheetId="27">#REF!</definedName>
    <definedName name="H_Class3" localSheetId="32">#REF!</definedName>
    <definedName name="H_Class3">#REF!</definedName>
    <definedName name="H_Class4" localSheetId="9">#REF!</definedName>
    <definedName name="H_Class4" localSheetId="27">#REF!</definedName>
    <definedName name="H_Class4" localSheetId="32">#REF!</definedName>
    <definedName name="H_Class4">#REF!</definedName>
    <definedName name="H_Class5" localSheetId="9">#REF!</definedName>
    <definedName name="H_Class5" localSheetId="27">#REF!</definedName>
    <definedName name="H_Class5" localSheetId="32">#REF!</definedName>
    <definedName name="H_Class5">#REF!</definedName>
    <definedName name="h_d" localSheetId="9">#REF!</definedName>
    <definedName name="h_d" localSheetId="27">#REF!</definedName>
    <definedName name="h_d" localSheetId="32">#REF!</definedName>
    <definedName name="h_d">#REF!</definedName>
    <definedName name="H_ng_mòc_cáng_trÖnh" localSheetId="9">#REF!</definedName>
    <definedName name="H_ng_mòc_cáng_trÖnh" localSheetId="27">#REF!</definedName>
    <definedName name="H_ng_mòc_cáng_trÖnh" localSheetId="32">#REF!</definedName>
    <definedName name="H_ng_mòc_cáng_trÖnh">#REF!</definedName>
    <definedName name="H_THUCHTHH" localSheetId="9">#REF!</definedName>
    <definedName name="H_THUCHTHH" localSheetId="27">#REF!</definedName>
    <definedName name="H_THUCHTHH" localSheetId="32">#REF!</definedName>
    <definedName name="H_THUCHTHH">#REF!</definedName>
    <definedName name="H_THUCTT" localSheetId="9">#REF!</definedName>
    <definedName name="H_THUCTT" localSheetId="27">#REF!</definedName>
    <definedName name="H_THUCTT" localSheetId="32">#REF!</definedName>
    <definedName name="H_THUCTT">#REF!</definedName>
    <definedName name="h0" localSheetId="9">#REF!</definedName>
    <definedName name="h0" localSheetId="27">#REF!</definedName>
    <definedName name="h0" localSheetId="32">#REF!</definedName>
    <definedName name="h0">#REF!</definedName>
    <definedName name="H0.4" localSheetId="9">#REF!</definedName>
    <definedName name="H0.4" localSheetId="27">#REF!</definedName>
    <definedName name="H0.4" localSheetId="32">#REF!</definedName>
    <definedName name="H0.4">#REF!</definedName>
    <definedName name="h0.75" localSheetId="9">#REF!</definedName>
    <definedName name="h0.75" localSheetId="27">#REF!</definedName>
    <definedName name="h0.75" localSheetId="32">#REF!</definedName>
    <definedName name="h0.75">#REF!</definedName>
    <definedName name="h18x" localSheetId="9">#REF!</definedName>
    <definedName name="h18x" localSheetId="27">#REF!</definedName>
    <definedName name="h18x" localSheetId="32">#REF!</definedName>
    <definedName name="h18x">#REF!</definedName>
    <definedName name="h30x" localSheetId="9">#REF!</definedName>
    <definedName name="h30x" localSheetId="27">#REF!</definedName>
    <definedName name="h30x" localSheetId="32">#REF!</definedName>
    <definedName name="h30x">#REF!</definedName>
    <definedName name="Ham" localSheetId="9">#REF!</definedName>
    <definedName name="Ham" localSheetId="27">#REF!</definedName>
    <definedName name="Ham" localSheetId="32">#REF!</definedName>
    <definedName name="Ham">#REF!</definedName>
    <definedName name="Hang_muc_khac" localSheetId="9">#REF!</definedName>
    <definedName name="Hang_muc_khac" localSheetId="27">#REF!</definedName>
    <definedName name="Hang_muc_khac" localSheetId="32">#REF!</definedName>
    <definedName name="Hang_muc_khac">#REF!</definedName>
    <definedName name="hangmuc" localSheetId="9">#REF!</definedName>
    <definedName name="hangmuc" localSheetId="27">#REF!</definedName>
    <definedName name="hangmuc" localSheetId="32">#REF!</definedName>
    <definedName name="hangmuc">#REF!</definedName>
    <definedName name="HaoKT" localSheetId="9">#REF!</definedName>
    <definedName name="HaoKT" localSheetId="27">#REF!</definedName>
    <definedName name="HaoKT" localSheetId="32">#REF!</definedName>
    <definedName name="HaoKT">#REF!</definedName>
    <definedName name="HapCKVA" localSheetId="9">#REF!</definedName>
    <definedName name="HapCKVA" localSheetId="27">#REF!</definedName>
    <definedName name="HapCKVA" localSheetId="32">#REF!</definedName>
    <definedName name="HapCKVA">#REF!</definedName>
    <definedName name="HapCKvar" localSheetId="9">#REF!</definedName>
    <definedName name="HapCKvar" localSheetId="27">#REF!</definedName>
    <definedName name="HapCKvar" localSheetId="32">#REF!</definedName>
    <definedName name="HapCKvar">#REF!</definedName>
    <definedName name="HapCKW" localSheetId="9">#REF!</definedName>
    <definedName name="HapCKW" localSheetId="27">#REF!</definedName>
    <definedName name="HapCKW" localSheetId="32">#REF!</definedName>
    <definedName name="HapCKW">#REF!</definedName>
    <definedName name="HapIKVA" localSheetId="9">#REF!</definedName>
    <definedName name="HapIKVA" localSheetId="27">#REF!</definedName>
    <definedName name="HapIKVA" localSheetId="32">#REF!</definedName>
    <definedName name="HapIKVA">#REF!</definedName>
    <definedName name="HapIKvar" localSheetId="9">#REF!</definedName>
    <definedName name="HapIKvar" localSheetId="27">#REF!</definedName>
    <definedName name="HapIKvar" localSheetId="32">#REF!</definedName>
    <definedName name="HapIKvar">#REF!</definedName>
    <definedName name="HapIKW" localSheetId="9">#REF!</definedName>
    <definedName name="HapIKW" localSheetId="27">#REF!</definedName>
    <definedName name="HapIKW" localSheetId="32">#REF!</definedName>
    <definedName name="HapIKW">#REF!</definedName>
    <definedName name="HapKVA" localSheetId="9">#REF!</definedName>
    <definedName name="HapKVA" localSheetId="27">#REF!</definedName>
    <definedName name="HapKVA" localSheetId="32">#REF!</definedName>
    <definedName name="HapKVA">#REF!</definedName>
    <definedName name="HapSKVA" localSheetId="9">#REF!</definedName>
    <definedName name="HapSKVA" localSheetId="27">#REF!</definedName>
    <definedName name="HapSKVA" localSheetId="32">#REF!</definedName>
    <definedName name="HapSKVA">#REF!</definedName>
    <definedName name="HarvestingWage" localSheetId="9">#REF!</definedName>
    <definedName name="HarvestingWage" localSheetId="27">#REF!</definedName>
    <definedName name="HarvestingWage" localSheetId="32">#REF!</definedName>
    <definedName name="HarvestingWage">#REF!</definedName>
    <definedName name="hathe" localSheetId="9">#REF!</definedName>
    <definedName name="hathe" localSheetId="27">#REF!</definedName>
    <definedName name="hathe" localSheetId="32">#REF!</definedName>
    <definedName name="hathe">#REF!</definedName>
    <definedName name="hau" localSheetId="9">#REF!</definedName>
    <definedName name="hau" localSheetId="27">#REF!</definedName>
    <definedName name="hau" localSheetId="32">#REF!</definedName>
    <definedName name="hau">#REF!</definedName>
    <definedName name="Hbb" localSheetId="9">#REF!</definedName>
    <definedName name="Hbb" localSheetId="27">#REF!</definedName>
    <definedName name="Hbb" localSheetId="32">#REF!</definedName>
    <definedName name="Hbb">#REF!</definedName>
    <definedName name="HBC" localSheetId="9">#REF!</definedName>
    <definedName name="HBC" localSheetId="27">#REF!</definedName>
    <definedName name="HBC" localSheetId="32">#REF!</definedName>
    <definedName name="HBC">#REF!</definedName>
    <definedName name="HBL" localSheetId="9">#REF!</definedName>
    <definedName name="HBL" localSheetId="27">#REF!</definedName>
    <definedName name="HBL" localSheetId="32">#REF!</definedName>
    <definedName name="HBL">#REF!</definedName>
    <definedName name="Hbtt" localSheetId="9">#REF!</definedName>
    <definedName name="Hbtt" localSheetId="27">#REF!</definedName>
    <definedName name="Hbtt" localSheetId="32">#REF!</definedName>
    <definedName name="Hbtt">#REF!</definedName>
    <definedName name="hc0.75" localSheetId="9">#REF!</definedName>
    <definedName name="hc0.75" localSheetId="27">#REF!</definedName>
    <definedName name="hc0.75" localSheetId="32">#REF!</definedName>
    <definedName name="hc0.75">#REF!</definedName>
    <definedName name="Hcb" localSheetId="9">#REF!</definedName>
    <definedName name="Hcb" localSheetId="27">#REF!</definedName>
    <definedName name="Hcb" localSheetId="32">#REF!</definedName>
    <definedName name="Hcb">#REF!</definedName>
    <definedName name="HCM" localSheetId="9">#REF!</definedName>
    <definedName name="HCM" localSheetId="27">#REF!</definedName>
    <definedName name="HCM" localSheetId="32">#REF!</definedName>
    <definedName name="HCM">#REF!</definedName>
    <definedName name="HCPH" localSheetId="9">#REF!</definedName>
    <definedName name="HCPH" localSheetId="27">#REF!</definedName>
    <definedName name="HCPH" localSheetId="32">#REF!</definedName>
    <definedName name="HCPH">#REF!</definedName>
    <definedName name="HCS" localSheetId="9">#REF!</definedName>
    <definedName name="HCS" localSheetId="27">#REF!</definedName>
    <definedName name="HCS" localSheetId="32">#REF!</definedName>
    <definedName name="HCS">#REF!</definedName>
    <definedName name="Hctt" localSheetId="9">#REF!</definedName>
    <definedName name="Hctt" localSheetId="27">#REF!</definedName>
    <definedName name="Hctt" localSheetId="32">#REF!</definedName>
    <definedName name="Hctt">#REF!</definedName>
    <definedName name="HCU" localSheetId="9">#REF!</definedName>
    <definedName name="HCU" localSheetId="27">#REF!</definedName>
    <definedName name="HCU" localSheetId="32">#REF!</definedName>
    <definedName name="HCU">#REF!</definedName>
    <definedName name="Hdao">0.3</definedName>
    <definedName name="Hdap">5.2</definedName>
    <definedName name="Hdb" localSheetId="9">#REF!</definedName>
    <definedName name="Hdb" localSheetId="27">#REF!</definedName>
    <definedName name="Hdb" localSheetId="32">#REF!</definedName>
    <definedName name="Hdb">#REF!</definedName>
    <definedName name="HDC" localSheetId="9">#REF!</definedName>
    <definedName name="HDC" localSheetId="27">#REF!</definedName>
    <definedName name="HDC" localSheetId="32">#REF!</definedName>
    <definedName name="HDC">#REF!</definedName>
    <definedName name="hdd" localSheetId="9">#REF!</definedName>
    <definedName name="hdd" localSheetId="27">#REF!</definedName>
    <definedName name="hdd" localSheetId="32">#REF!</definedName>
    <definedName name="hdd">#REF!</definedName>
    <definedName name="Hdk" localSheetId="9">#REF!</definedName>
    <definedName name="Hdk" localSheetId="27">#REF!</definedName>
    <definedName name="Hdk" localSheetId="32">#REF!</definedName>
    <definedName name="Hdk">#REF!</definedName>
    <definedName name="Hdtt" localSheetId="9">#REF!</definedName>
    <definedName name="Hdtt" localSheetId="27">#REF!</definedName>
    <definedName name="Hdtt" localSheetId="32">#REF!</definedName>
    <definedName name="Hdtt">#REF!</definedName>
    <definedName name="HDU" localSheetId="9">#REF!</definedName>
    <definedName name="HDU" localSheetId="27">#REF!</definedName>
    <definedName name="HDU" localSheetId="32">#REF!</definedName>
    <definedName name="HDU">#REF!</definedName>
    <definedName name="He" localSheetId="9">#REF!</definedName>
    <definedName name="He" localSheetId="27">#REF!</definedName>
    <definedName name="He" localSheetId="32">#REF!</definedName>
    <definedName name="He">#REF!</definedName>
    <definedName name="He_so" localSheetId="9">#REF!</definedName>
    <definedName name="He_so" localSheetId="27">#REF!</definedName>
    <definedName name="He_so" localSheetId="32">#REF!</definedName>
    <definedName name="He_so">#REF!</definedName>
    <definedName name="HE_SO_KHO_KHAN_CANG_DAY" localSheetId="9">#REF!</definedName>
    <definedName name="HE_SO_KHO_KHAN_CANG_DAY" localSheetId="27">#REF!</definedName>
    <definedName name="HE_SO_KHO_KHAN_CANG_DAY" localSheetId="32">#REF!</definedName>
    <definedName name="HE_SO_KHO_KHAN_CANG_DAY">#REF!</definedName>
    <definedName name="Heä_soá_laép_xaø_H">1.7</definedName>
    <definedName name="heä_soá_sình_laày" localSheetId="9">#REF!</definedName>
    <definedName name="heä_soá_sình_laày" localSheetId="27">#REF!</definedName>
    <definedName name="heä_soá_sình_laày" localSheetId="32">#REF!</definedName>
    <definedName name="heä_soá_sình_laày">#REF!</definedName>
    <definedName name="héc" localSheetId="9">#REF!</definedName>
    <definedName name="héc" localSheetId="27">#REF!</definedName>
    <definedName name="héc" localSheetId="32">#REF!</definedName>
    <definedName name="héc">#REF!</definedName>
    <definedName name="Hello">#N/A</definedName>
    <definedName name="Heso">'[4]MT DPin (2)'!$BP$99</definedName>
    <definedName name="HF" localSheetId="9">#REF!</definedName>
    <definedName name="HF" localSheetId="27">#REF!</definedName>
    <definedName name="HF" localSheetId="32">#REF!</definedName>
    <definedName name="HF">#REF!</definedName>
    <definedName name="hfdsh" localSheetId="9" hidden="1">#REF!</definedName>
    <definedName name="hfdsh" localSheetId="27" hidden="1">#REF!</definedName>
    <definedName name="hfdsh" localSheetId="32" hidden="1">#REF!</definedName>
    <definedName name="hfdsh" hidden="1">#REF!</definedName>
    <definedName name="Hg" localSheetId="9">#REF!</definedName>
    <definedName name="Hg" localSheetId="27">#REF!</definedName>
    <definedName name="Hg" localSheetId="32">#REF!</definedName>
    <definedName name="Hg">#REF!</definedName>
    <definedName name="HH" localSheetId="9">#REF!</definedName>
    <definedName name="HH" localSheetId="27">#REF!</definedName>
    <definedName name="HH" localSheetId="32">#REF!</definedName>
    <definedName name="HH">#REF!</definedName>
    <definedName name="hhhh" localSheetId="9">#REF!</definedName>
    <definedName name="hhhh" localSheetId="27">#REF!</definedName>
    <definedName name="hhhh" localSheetId="32">#REF!</definedName>
    <definedName name="hhhh">#REF!</definedName>
    <definedName name="HHIC" localSheetId="9">#REF!</definedName>
    <definedName name="HHIC" localSheetId="27">#REF!</definedName>
    <definedName name="HHIC" localSheetId="32">#REF!</definedName>
    <definedName name="HHIC">#REF!</definedName>
    <definedName name="HHT" localSheetId="9">#REF!</definedName>
    <definedName name="HHT" localSheetId="27">#REF!</definedName>
    <definedName name="HHT" localSheetId="32">#REF!</definedName>
    <definedName name="HHT">#REF!</definedName>
    <definedName name="HHTT" localSheetId="9">#REF!</definedName>
    <definedName name="HHTT" localSheetId="27">#REF!</definedName>
    <definedName name="HHTT" localSheetId="32">#REF!</definedName>
    <definedName name="HHTT">#REF!</definedName>
    <definedName name="HiddenRows" localSheetId="9" hidden="1">#REF!</definedName>
    <definedName name="HiddenRows" localSheetId="27" hidden="1">#REF!</definedName>
    <definedName name="HiddenRows" localSheetId="32" hidden="1">#REF!</definedName>
    <definedName name="HiddenRows" hidden="1">#REF!</definedName>
    <definedName name="hien" localSheetId="9">#REF!</definedName>
    <definedName name="hien" localSheetId="27">#REF!</definedName>
    <definedName name="hien" localSheetId="32">#REF!</definedName>
    <definedName name="hien">#REF!</definedName>
    <definedName name="Hinh_thuc" localSheetId="9">#REF!</definedName>
    <definedName name="Hinh_thuc" localSheetId="27">#REF!</definedName>
    <definedName name="Hinh_thuc" localSheetId="32">#REF!</definedName>
    <definedName name="Hinh_thuc">#REF!</definedName>
    <definedName name="hjjkl" hidden="1">{"'Sheet1'!$L$16"}</definedName>
    <definedName name="HKE" localSheetId="9">#REF!</definedName>
    <definedName name="HKE" localSheetId="27">#REF!</definedName>
    <definedName name="HKE" localSheetId="32">#REF!</definedName>
    <definedName name="HKE">#REF!</definedName>
    <definedName name="HKL" localSheetId="9">#REF!</definedName>
    <definedName name="HKL" localSheetId="27">#REF!</definedName>
    <definedName name="HKL" localSheetId="32">#REF!</definedName>
    <definedName name="HKL">#REF!</definedName>
    <definedName name="HKLHI" localSheetId="9">#REF!</definedName>
    <definedName name="HKLHI" localSheetId="27">#REF!</definedName>
    <definedName name="HKLHI" localSheetId="32">#REF!</definedName>
    <definedName name="HKLHI">#REF!</definedName>
    <definedName name="HKLL" localSheetId="9">#REF!</definedName>
    <definedName name="HKLL" localSheetId="27">#REF!</definedName>
    <definedName name="HKLL" localSheetId="32">#REF!</definedName>
    <definedName name="HKLL">#REF!</definedName>
    <definedName name="HKLLLO" localSheetId="9">#REF!</definedName>
    <definedName name="HKLLLO" localSheetId="27">#REF!</definedName>
    <definedName name="HKLLLO" localSheetId="32">#REF!</definedName>
    <definedName name="HKLLLO">#REF!</definedName>
    <definedName name="HLC" localSheetId="9">#REF!</definedName>
    <definedName name="HLC" localSheetId="27">#REF!</definedName>
    <definedName name="HLC" localSheetId="32">#REF!</definedName>
    <definedName name="HLC">#REF!</definedName>
    <definedName name="HLIC" localSheetId="9">#REF!</definedName>
    <definedName name="HLIC" localSheetId="27">#REF!</definedName>
    <definedName name="HLIC" localSheetId="32">#REF!</definedName>
    <definedName name="HLIC">#REF!</definedName>
    <definedName name="HLU" localSheetId="9">#REF!</definedName>
    <definedName name="HLU" localSheetId="27">#REF!</definedName>
    <definedName name="HLU" localSheetId="32">#REF!</definedName>
    <definedName name="HLU">#REF!</definedName>
    <definedName name="Hm" localSheetId="9">#REF!</definedName>
    <definedName name="Hm" localSheetId="27">#REF!</definedName>
    <definedName name="Hm" localSheetId="32">#REF!</definedName>
    <definedName name="Hm">#REF!</definedName>
    <definedName name="Hmong" localSheetId="9">#REF!</definedName>
    <definedName name="Hmong" localSheetId="27">#REF!</definedName>
    <definedName name="Hmong" localSheetId="32">#REF!</definedName>
    <definedName name="Hmong">#REF!</definedName>
    <definedName name="Ho" localSheetId="9">#REF!</definedName>
    <definedName name="Ho" localSheetId="27">#REF!</definedName>
    <definedName name="Ho" localSheetId="32">#REF!</definedName>
    <definedName name="Ho">#REF!</definedName>
    <definedName name="hÖ_sè_vËt_liÖu_ho__b_nh" localSheetId="9">#REF!</definedName>
    <definedName name="hÖ_sè_vËt_liÖu_ho__b_nh" localSheetId="27">#REF!</definedName>
    <definedName name="hÖ_sè_vËt_liÖu_ho__b_nh" localSheetId="32">#REF!</definedName>
    <definedName name="hÖ_sè_vËt_liÖu_ho__b_nh">#REF!</definedName>
    <definedName name="hoc">55000</definedName>
    <definedName name="HOCMON" localSheetId="9">#REF!</definedName>
    <definedName name="HOCMON" localSheetId="27">#REF!</definedName>
    <definedName name="HOCMON" localSheetId="32">#REF!</definedName>
    <definedName name="HOCMON">#REF!</definedName>
    <definedName name="HOME_MANP" localSheetId="9">#REF!</definedName>
    <definedName name="HOME_MANP" localSheetId="27">#REF!</definedName>
    <definedName name="HOME_MANP" localSheetId="32">#REF!</definedName>
    <definedName name="HOME_MANP">#REF!</definedName>
    <definedName name="HOMEOFFICE_COST" localSheetId="9">#REF!</definedName>
    <definedName name="HOMEOFFICE_COST" localSheetId="27">#REF!</definedName>
    <definedName name="HOMEOFFICE_COST" localSheetId="32">#REF!</definedName>
    <definedName name="HOMEOFFICE_COST">#REF!</definedName>
    <definedName name="Hong" hidden="1">{"'Sheet1'!$L$16"}</definedName>
    <definedName name="Hong_Quang" localSheetId="9">#REF!</definedName>
    <definedName name="Hong_Quang" localSheetId="27">#REF!</definedName>
    <definedName name="Hong_Quang" localSheetId="32">#REF!</definedName>
    <definedName name="Hong_Quang">#REF!</definedName>
    <definedName name="Hopnoicap" localSheetId="9">#REF!</definedName>
    <definedName name="Hopnoicap" localSheetId="27">#REF!</definedName>
    <definedName name="Hopnoicap" localSheetId="32">#REF!</definedName>
    <definedName name="Hopnoicap">#REF!</definedName>
    <definedName name="Hoten" localSheetId="9">#REF!</definedName>
    <definedName name="Hoten" localSheetId="27">#REF!</definedName>
    <definedName name="Hoten" localSheetId="32">#REF!</definedName>
    <definedName name="Hoten">#REF!</definedName>
    <definedName name="House" localSheetId="9">#REF!</definedName>
    <definedName name="House" localSheetId="27">#REF!</definedName>
    <definedName name="House" localSheetId="32">#REF!</definedName>
    <definedName name="House">#REF!</definedName>
    <definedName name="HR" localSheetId="9">#REF!</definedName>
    <definedName name="HR" localSheetId="27">#REF!</definedName>
    <definedName name="HR" localSheetId="32">#REF!</definedName>
    <definedName name="HR">#REF!</definedName>
    <definedName name="HRC" localSheetId="9">#REF!</definedName>
    <definedName name="HRC" localSheetId="27">#REF!</definedName>
    <definedName name="HRC" localSheetId="32">#REF!</definedName>
    <definedName name="HRC">#REF!</definedName>
    <definedName name="Hsc" localSheetId="9">#REF!</definedName>
    <definedName name="Hsc" localSheetId="27">#REF!</definedName>
    <definedName name="Hsc" localSheetId="32">#REF!</definedName>
    <definedName name="Hsc">#REF!</definedName>
    <definedName name="HSCK" localSheetId="9">#REF!</definedName>
    <definedName name="HSCK" localSheetId="27">#REF!</definedName>
    <definedName name="HSCK" localSheetId="32">#REF!</definedName>
    <definedName name="HSCK">#REF!</definedName>
    <definedName name="HSCT3">0.1</definedName>
    <definedName name="hsd" localSheetId="9">#REF!</definedName>
    <definedName name="hsd" localSheetId="27">#REF!</definedName>
    <definedName name="hsd" localSheetId="32">#REF!</definedName>
    <definedName name="hsd">#REF!</definedName>
    <definedName name="hsdc" localSheetId="9">#REF!</definedName>
    <definedName name="hsdc" localSheetId="27">#REF!</definedName>
    <definedName name="hsdc" localSheetId="32">#REF!</definedName>
    <definedName name="hsdc">#REF!</definedName>
    <definedName name="hsdc1" localSheetId="9">#REF!</definedName>
    <definedName name="hsdc1" localSheetId="27">#REF!</definedName>
    <definedName name="hsdc1" localSheetId="32">#REF!</definedName>
    <definedName name="hsdc1">#REF!</definedName>
    <definedName name="HSDN">2.5</definedName>
    <definedName name="HSGG" localSheetId="9">#REF!</definedName>
    <definedName name="HSGG" localSheetId="27">#REF!</definedName>
    <definedName name="HSGG" localSheetId="32">#REF!</definedName>
    <definedName name="HSGG">#REF!</definedName>
    <definedName name="HSHH" localSheetId="9">#REF!</definedName>
    <definedName name="HSHH" localSheetId="27">#REF!</definedName>
    <definedName name="HSHH" localSheetId="32">#REF!</definedName>
    <definedName name="HSHH">#REF!</definedName>
    <definedName name="HSHHUT" localSheetId="9">#REF!</definedName>
    <definedName name="HSHHUT" localSheetId="27">#REF!</definedName>
    <definedName name="HSHHUT" localSheetId="32">#REF!</definedName>
    <definedName name="HSHHUT">#REF!</definedName>
    <definedName name="hsk" localSheetId="9">#REF!</definedName>
    <definedName name="hsk" localSheetId="27">#REF!</definedName>
    <definedName name="hsk" localSheetId="32">#REF!</definedName>
    <definedName name="hsk">#REF!</definedName>
    <definedName name="HSKK35" localSheetId="9">#REF!</definedName>
    <definedName name="HSKK35" localSheetId="27">#REF!</definedName>
    <definedName name="HSKK35" localSheetId="32">#REF!</definedName>
    <definedName name="HSKK35">#REF!</definedName>
    <definedName name="HSlan" localSheetId="9">#REF!</definedName>
    <definedName name="HSlan" localSheetId="27">#REF!</definedName>
    <definedName name="HSlan" localSheetId="32">#REF!</definedName>
    <definedName name="HSlan">#REF!</definedName>
    <definedName name="hslx" localSheetId="9">#REF!</definedName>
    <definedName name="hslx" localSheetId="27">#REF!</definedName>
    <definedName name="hslx" localSheetId="32">#REF!</definedName>
    <definedName name="hslx">#REF!</definedName>
    <definedName name="HSLXH">1.7</definedName>
    <definedName name="HSLXP" localSheetId="9">#REF!</definedName>
    <definedName name="HSLXP" localSheetId="27">#REF!</definedName>
    <definedName name="HSLXP" localSheetId="32">#REF!</definedName>
    <definedName name="HSLXP">#REF!</definedName>
    <definedName name="hsm">1.1289</definedName>
    <definedName name="HSMTC" localSheetId="9">#REF!</definedName>
    <definedName name="HSMTC" localSheetId="27">#REF!</definedName>
    <definedName name="HSMTC" localSheetId="32">#REF!</definedName>
    <definedName name="HSMTC">#REF!</definedName>
    <definedName name="hsn">0.5</definedName>
    <definedName name="hsnc_cau">2.5039</definedName>
    <definedName name="hsnc_cau2">1.626</definedName>
    <definedName name="hsnc_d">1.6356</definedName>
    <definedName name="hsnc_d2">1.6356</definedName>
    <definedName name="HSSL" localSheetId="9">#REF!</definedName>
    <definedName name="HSSL" localSheetId="27">#REF!</definedName>
    <definedName name="HSSL" localSheetId="32">#REF!</definedName>
    <definedName name="HSSL">#REF!</definedName>
    <definedName name="hßm4" localSheetId="9">#REF!</definedName>
    <definedName name="hßm4" localSheetId="27">#REF!</definedName>
    <definedName name="hßm4" localSheetId="32">#REF!</definedName>
    <definedName name="hßm4">#REF!</definedName>
    <definedName name="hstb" localSheetId="9">#REF!</definedName>
    <definedName name="hstb" localSheetId="27">#REF!</definedName>
    <definedName name="hstb" localSheetId="32">#REF!</definedName>
    <definedName name="hstb">#REF!</definedName>
    <definedName name="hstdtk" localSheetId="9">#REF!</definedName>
    <definedName name="hstdtk" localSheetId="27">#REF!</definedName>
    <definedName name="hstdtk" localSheetId="32">#REF!</definedName>
    <definedName name="hstdtk">#REF!</definedName>
    <definedName name="HSTH">'[1]BANCO (3)'!$K$122</definedName>
    <definedName name="hsthep" localSheetId="9">#REF!</definedName>
    <definedName name="hsthep" localSheetId="27">#REF!</definedName>
    <definedName name="hsthep" localSheetId="32">#REF!</definedName>
    <definedName name="hsthep">#REF!</definedName>
    <definedName name="HSTHEPDEN" localSheetId="9">#REF!</definedName>
    <definedName name="HSTHEPDEN" localSheetId="27">#REF!</definedName>
    <definedName name="HSTHEPDEN" localSheetId="32">#REF!</definedName>
    <definedName name="HSTHEPDEN">#REF!</definedName>
    <definedName name="Hstt" localSheetId="9">#REF!</definedName>
    <definedName name="Hstt" localSheetId="27">#REF!</definedName>
    <definedName name="Hstt" localSheetId="32">#REF!</definedName>
    <definedName name="Hstt">#REF!</definedName>
    <definedName name="hsUd" localSheetId="9">#REF!</definedName>
    <definedName name="hsUd" localSheetId="27">#REF!</definedName>
    <definedName name="hsUd" localSheetId="32">#REF!</definedName>
    <definedName name="hsUd">#REF!</definedName>
    <definedName name="HSVC1" localSheetId="9">#REF!</definedName>
    <definedName name="HSVC1" localSheetId="27">#REF!</definedName>
    <definedName name="HSVC1" localSheetId="32">#REF!</definedName>
    <definedName name="HSVC1">#REF!</definedName>
    <definedName name="HSVC2" localSheetId="9">#REF!</definedName>
    <definedName name="HSVC2" localSheetId="27">#REF!</definedName>
    <definedName name="HSVC2" localSheetId="32">#REF!</definedName>
    <definedName name="HSVC2">#REF!</definedName>
    <definedName name="HSVC3" localSheetId="9">#REF!</definedName>
    <definedName name="HSVC3" localSheetId="27">#REF!</definedName>
    <definedName name="HSVC3" localSheetId="32">#REF!</definedName>
    <definedName name="HSVC3">#REF!</definedName>
    <definedName name="HsVCVLTH" localSheetId="9">#REF!</definedName>
    <definedName name="HsVCVLTH" localSheetId="27">#REF!</definedName>
    <definedName name="HsVCVLTH" localSheetId="32">#REF!</definedName>
    <definedName name="HsVCVLTH">#REF!</definedName>
    <definedName name="hsvl">1</definedName>
    <definedName name="hsvl2">1</definedName>
    <definedName name="HSXA" localSheetId="9">#REF!</definedName>
    <definedName name="HSXA" localSheetId="27">#REF!</definedName>
    <definedName name="HSXA" localSheetId="32">#REF!</definedName>
    <definedName name="HSXA">#REF!</definedName>
    <definedName name="htdd2003" localSheetId="9">#REF!</definedName>
    <definedName name="htdd2003" localSheetId="27">#REF!</definedName>
    <definedName name="htdd2003" localSheetId="32">#REF!</definedName>
    <definedName name="htdd2003">#REF!</definedName>
    <definedName name="HTHH" localSheetId="9">#REF!</definedName>
    <definedName name="HTHH" localSheetId="27">#REF!</definedName>
    <definedName name="HTHH" localSheetId="32">#REF!</definedName>
    <definedName name="HTHH">#REF!</definedName>
    <definedName name="htlm" hidden="1">{"'Sheet1'!$L$16"}</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T" hidden="1">{"'Sheet1'!$L$16"}</definedName>
    <definedName name="HTMT1" hidden="1">{#N/A,#N/A,FALSE,"Sheet1"}</definedName>
    <definedName name="HTNC" localSheetId="9">#REF!</definedName>
    <definedName name="HTNC" localSheetId="27">#REF!</definedName>
    <definedName name="HTNC" localSheetId="32">#REF!</definedName>
    <definedName name="HTNC">#REF!</definedName>
    <definedName name="Htr" localSheetId="9">#REF!</definedName>
    <definedName name="Htr" localSheetId="27">#REF!</definedName>
    <definedName name="Htr" localSheetId="32">#REF!</definedName>
    <definedName name="Htr">#REF!</definedName>
    <definedName name="htrhrt" hidden="1">{"'Sheet1'!$L$16"}</definedName>
    <definedName name="HTS" localSheetId="9">#REF!</definedName>
    <definedName name="HTS" localSheetId="27">#REF!</definedName>
    <definedName name="HTS" localSheetId="32">#REF!</definedName>
    <definedName name="HTS">#REF!</definedName>
    <definedName name="Htt" localSheetId="9">#REF!</definedName>
    <definedName name="Htt" localSheetId="27">#REF!</definedName>
    <definedName name="Htt" localSheetId="32">#REF!</definedName>
    <definedName name="Htt">#REF!</definedName>
    <definedName name="HTU" localSheetId="9">#REF!</definedName>
    <definedName name="HTU" localSheetId="27">#REF!</definedName>
    <definedName name="HTU" localSheetId="32">#REF!</definedName>
    <definedName name="HTU">#REF!</definedName>
    <definedName name="HTVL" localSheetId="9">#REF!</definedName>
    <definedName name="HTVL" localSheetId="27">#REF!</definedName>
    <definedName name="HTVL" localSheetId="32">#REF!</definedName>
    <definedName name="HTVL">#REF!</definedName>
    <definedName name="hu" hidden="1">{"'Sheet1'!$L$16"}</definedName>
    <definedName name="hung" localSheetId="9">#REF!</definedName>
    <definedName name="hung" localSheetId="27">#REF!</definedName>
    <definedName name="hung" localSheetId="32">#REF!</definedName>
    <definedName name="hung">#REF!</definedName>
    <definedName name="HUU" hidden="1">{"'Sheet1'!$L$16"}</definedName>
    <definedName name="huy" hidden="1">{"'Sheet1'!$L$16"}</definedName>
    <definedName name="HUYHAN" localSheetId="9">#REF!</definedName>
    <definedName name="HUYHAN" localSheetId="27">#REF!</definedName>
    <definedName name="HUYHAN" localSheetId="32">#REF!</definedName>
    <definedName name="HUYHAN">#REF!</definedName>
    <definedName name="huynh" localSheetId="9" hidden="1">#REF!</definedName>
    <definedName name="huynh" localSheetId="27" hidden="1">#REF!</definedName>
    <definedName name="huynh" localSheetId="32" hidden="1">#REF!</definedName>
    <definedName name="huynh" hidden="1">#REF!</definedName>
    <definedName name="HV" localSheetId="9">#REF!</definedName>
    <definedName name="HV" localSheetId="27">#REF!</definedName>
    <definedName name="HV" localSheetId="32">#REF!</definedName>
    <definedName name="HV">#REF!</definedName>
    <definedName name="Hvb" localSheetId="9">#REF!</definedName>
    <definedName name="Hvb" localSheetId="27">#REF!</definedName>
    <definedName name="Hvb" localSheetId="32">#REF!</definedName>
    <definedName name="Hvb">#REF!</definedName>
    <definedName name="HVBC" localSheetId="9">#REF!</definedName>
    <definedName name="HVBC" localSheetId="27">#REF!</definedName>
    <definedName name="HVBC" localSheetId="32">#REF!</definedName>
    <definedName name="HVBC">#REF!</definedName>
    <definedName name="HVC" localSheetId="9">#REF!</definedName>
    <definedName name="HVC" localSheetId="27">#REF!</definedName>
    <definedName name="HVC" localSheetId="32">#REF!</definedName>
    <definedName name="HVC">#REF!</definedName>
    <definedName name="Hvk" localSheetId="9">#REF!</definedName>
    <definedName name="Hvk" localSheetId="27">#REF!</definedName>
    <definedName name="Hvk" localSheetId="32">#REF!</definedName>
    <definedName name="Hvk">#REF!</definedName>
    <definedName name="HVL" localSheetId="9">#REF!</definedName>
    <definedName name="HVL" localSheetId="27">#REF!</definedName>
    <definedName name="HVL" localSheetId="32">#REF!</definedName>
    <definedName name="HVL">#REF!</definedName>
    <definedName name="HVP" localSheetId="9">#REF!</definedName>
    <definedName name="HVP" localSheetId="27">#REF!</definedName>
    <definedName name="HVP" localSheetId="32">#REF!</definedName>
    <definedName name="HVP">#REF!</definedName>
    <definedName name="hvt" localSheetId="9">#REF!</definedName>
    <definedName name="hvt" localSheetId="27">#REF!</definedName>
    <definedName name="hvt" localSheetId="32">#REF!</definedName>
    <definedName name="hvt">#REF!</definedName>
    <definedName name="hvtb" localSheetId="9">#REF!</definedName>
    <definedName name="hvtb" localSheetId="27">#REF!</definedName>
    <definedName name="hvtb" localSheetId="32">#REF!</definedName>
    <definedName name="hvtb">#REF!</definedName>
    <definedName name="hvttt" localSheetId="9">#REF!</definedName>
    <definedName name="hvttt" localSheetId="27">#REF!</definedName>
    <definedName name="hvttt" localSheetId="32">#REF!</definedName>
    <definedName name="hvttt">#REF!</definedName>
    <definedName name="Hxk" localSheetId="9">#REF!</definedName>
    <definedName name="Hxk" localSheetId="27">#REF!</definedName>
    <definedName name="Hxk" localSheetId="32">#REF!</definedName>
    <definedName name="Hxk">#REF!</definedName>
    <definedName name="i" localSheetId="9">#REF!</definedName>
    <definedName name="i" localSheetId="27">#REF!</definedName>
    <definedName name="i" localSheetId="32">#REF!</definedName>
    <definedName name="i">#REF!</definedName>
    <definedName name="I_A" localSheetId="9">#REF!</definedName>
    <definedName name="I_A" localSheetId="27">#REF!</definedName>
    <definedName name="I_A" localSheetId="32">#REF!</definedName>
    <definedName name="I_A">#REF!</definedName>
    <definedName name="I_B" localSheetId="9">#REF!</definedName>
    <definedName name="I_B" localSheetId="27">#REF!</definedName>
    <definedName name="I_B" localSheetId="32">#REF!</definedName>
    <definedName name="I_B">#REF!</definedName>
    <definedName name="I_c" localSheetId="9">#REF!</definedName>
    <definedName name="I_c" localSheetId="27">#REF!</definedName>
    <definedName name="I_c" localSheetId="32">#REF!</definedName>
    <definedName name="I_c">#REF!</definedName>
    <definedName name="I_d" localSheetId="9">#REF!</definedName>
    <definedName name="I_d" localSheetId="27">#REF!</definedName>
    <definedName name="I_d" localSheetId="32">#REF!</definedName>
    <definedName name="I_d">#REF!</definedName>
    <definedName name="I_p" localSheetId="9">#REF!</definedName>
    <definedName name="I_p" localSheetId="27">#REF!</definedName>
    <definedName name="I_p" localSheetId="32">#REF!</definedName>
    <definedName name="I_p">#REF!</definedName>
    <definedName name="iCount">3</definedName>
    <definedName name="IDLAB_COST" localSheetId="9">#REF!</definedName>
    <definedName name="IDLAB_COST" localSheetId="27">#REF!</definedName>
    <definedName name="IDLAB_COST" localSheetId="32">#REF!</definedName>
    <definedName name="IDLAB_COST">#REF!</definedName>
    <definedName name="iftm68" localSheetId="9">#REF!</definedName>
    <definedName name="iftm68" localSheetId="27">#REF!</definedName>
    <definedName name="iftm68" localSheetId="32">#REF!</definedName>
    <definedName name="iftm68">#REF!</definedName>
    <definedName name="II_A" localSheetId="9">#REF!</definedName>
    <definedName name="II_A" localSheetId="27">#REF!</definedName>
    <definedName name="II_A" localSheetId="32">#REF!</definedName>
    <definedName name="II_A">#REF!</definedName>
    <definedName name="II_B" localSheetId="9">#REF!</definedName>
    <definedName name="II_B" localSheetId="27">#REF!</definedName>
    <definedName name="II_B" localSheetId="32">#REF!</definedName>
    <definedName name="II_B">#REF!</definedName>
    <definedName name="II_c" localSheetId="9">#REF!</definedName>
    <definedName name="II_c" localSheetId="27">#REF!</definedName>
    <definedName name="II_c" localSheetId="32">#REF!</definedName>
    <definedName name="II_c">#REF!</definedName>
    <definedName name="III_a" localSheetId="9">#REF!</definedName>
    <definedName name="III_a" localSheetId="27">#REF!</definedName>
    <definedName name="III_a" localSheetId="32">#REF!</definedName>
    <definedName name="III_a">#REF!</definedName>
    <definedName name="III_B" localSheetId="9">#REF!</definedName>
    <definedName name="III_B" localSheetId="27">#REF!</definedName>
    <definedName name="III_B" localSheetId="32">#REF!</definedName>
    <definedName name="III_B">#REF!</definedName>
    <definedName name="III_c" localSheetId="9">#REF!</definedName>
    <definedName name="III_c" localSheetId="27">#REF!</definedName>
    <definedName name="III_c" localSheetId="32">#REF!</definedName>
    <definedName name="III_c">#REF!</definedName>
    <definedName name="IMPORT" localSheetId="9">#REF!</definedName>
    <definedName name="IMPORT" localSheetId="27">#REF!</definedName>
    <definedName name="IMPORT" localSheetId="32">#REF!</definedName>
    <definedName name="IMPORT">#REF!</definedName>
    <definedName name="in" localSheetId="9">#REF!</definedName>
    <definedName name="in" localSheetId="27">#REF!</definedName>
    <definedName name="in" localSheetId="32">#REF!</definedName>
    <definedName name="in">#REF!</definedName>
    <definedName name="IND_LAB" localSheetId="9">#REF!</definedName>
    <definedName name="IND_LAB" localSheetId="27">#REF!</definedName>
    <definedName name="IND_LAB" localSheetId="32">#REF!</definedName>
    <definedName name="IND_LAB">#REF!</definedName>
    <definedName name="index" localSheetId="9">#REF!</definedName>
    <definedName name="index" localSheetId="27">#REF!</definedName>
    <definedName name="index" localSheetId="32">#REF!</definedName>
    <definedName name="index">#REF!</definedName>
    <definedName name="INDMANP" localSheetId="9">#REF!</definedName>
    <definedName name="INDMANP" localSheetId="27">#REF!</definedName>
    <definedName name="INDMANP" localSheetId="32">#REF!</definedName>
    <definedName name="INDMANP">#REF!</definedName>
    <definedName name="Ing" localSheetId="9">#REF!</definedName>
    <definedName name="Ing" localSheetId="27">#REF!</definedName>
    <definedName name="Ing" localSheetId="32">#REF!</definedName>
    <definedName name="Ing">#REF!</definedName>
    <definedName name="Initial_Serviceability" localSheetId="9">#REF!</definedName>
    <definedName name="Initial_Serviceability" localSheetId="27">#REF!</definedName>
    <definedName name="Initial_Serviceability" localSheetId="32">#REF!</definedName>
    <definedName name="Initial_Serviceability">#REF!</definedName>
    <definedName name="INPUT" localSheetId="9">#REF!</definedName>
    <definedName name="INPUT" localSheetId="27">#REF!</definedName>
    <definedName name="INPUT" localSheetId="32">#REF!</definedName>
    <definedName name="INPUT">#REF!</definedName>
    <definedName name="INPUT1" localSheetId="9">#REF!</definedName>
    <definedName name="INPUT1" localSheetId="27">#REF!</definedName>
    <definedName name="INPUT1" localSheetId="32">#REF!</definedName>
    <definedName name="INPUT1">#REF!</definedName>
    <definedName name="inputCosti" localSheetId="9">#REF!</definedName>
    <definedName name="inputCosti" localSheetId="27">#REF!</definedName>
    <definedName name="inputCosti" localSheetId="32">#REF!</definedName>
    <definedName name="inputCosti">#REF!</definedName>
    <definedName name="inputLf" localSheetId="9">#REF!</definedName>
    <definedName name="inputLf" localSheetId="27">#REF!</definedName>
    <definedName name="inputLf" localSheetId="32">#REF!</definedName>
    <definedName name="inputLf">#REF!</definedName>
    <definedName name="inputWTP" localSheetId="9">#REF!</definedName>
    <definedName name="inputWTP" localSheetId="27">#REF!</definedName>
    <definedName name="inputWTP" localSheetId="32">#REF!</definedName>
    <definedName name="inputWTP">#REF!</definedName>
    <definedName name="INT" localSheetId="9">#REF!</definedName>
    <definedName name="INT" localSheetId="27">#REF!</definedName>
    <definedName name="INT" localSheetId="32">#REF!</definedName>
    <definedName name="INT">#REF!</definedName>
    <definedName name="Ip" localSheetId="9">#REF!</definedName>
    <definedName name="Ip" localSheetId="27">#REF!</definedName>
    <definedName name="Ip" localSheetId="32">#REF!</definedName>
    <definedName name="Ip">#REF!</definedName>
    <definedName name="Ip_" localSheetId="9">#REF!</definedName>
    <definedName name="Ip_" localSheetId="27">#REF!</definedName>
    <definedName name="Ip_" localSheetId="32">#REF!</definedName>
    <definedName name="Ip_">#REF!</definedName>
    <definedName name="IS_a" localSheetId="9">#REF!</definedName>
    <definedName name="IS_a" localSheetId="27">#REF!</definedName>
    <definedName name="IS_a" localSheetId="32">#REF!</definedName>
    <definedName name="IS_a">#REF!</definedName>
    <definedName name="IS_Clay" localSheetId="9">#REF!</definedName>
    <definedName name="IS_Clay" localSheetId="27">#REF!</definedName>
    <definedName name="IS_Clay" localSheetId="32">#REF!</definedName>
    <definedName name="IS_Clay">#REF!</definedName>
    <definedName name="IS_pH" localSheetId="9">#REF!</definedName>
    <definedName name="IS_pH" localSheetId="27">#REF!</definedName>
    <definedName name="IS_pH" localSheetId="32">#REF!</definedName>
    <definedName name="IS_pH">#REF!</definedName>
    <definedName name="IST" localSheetId="9">#REF!</definedName>
    <definedName name="IST" localSheetId="27">#REF!</definedName>
    <definedName name="IST" localSheetId="32">#REF!</definedName>
    <definedName name="IST">#REF!</definedName>
    <definedName name="itd1.5" localSheetId="9">#REF!</definedName>
    <definedName name="itd1.5" localSheetId="27">#REF!</definedName>
    <definedName name="itd1.5" localSheetId="32">#REF!</definedName>
    <definedName name="itd1.5">#REF!</definedName>
    <definedName name="itdd1.5" localSheetId="9">#REF!</definedName>
    <definedName name="itdd1.5" localSheetId="27">#REF!</definedName>
    <definedName name="itdd1.5" localSheetId="32">#REF!</definedName>
    <definedName name="itdd1.5">#REF!</definedName>
    <definedName name="itddgoi" localSheetId="9">#REF!</definedName>
    <definedName name="itddgoi" localSheetId="27">#REF!</definedName>
    <definedName name="itddgoi" localSheetId="32">#REF!</definedName>
    <definedName name="itddgoi">#REF!</definedName>
    <definedName name="itdg" localSheetId="9">#REF!</definedName>
    <definedName name="itdg" localSheetId="27">#REF!</definedName>
    <definedName name="itdg" localSheetId="32">#REF!</definedName>
    <definedName name="itdg">#REF!</definedName>
    <definedName name="itdgoi" localSheetId="9">#REF!</definedName>
    <definedName name="itdgoi" localSheetId="27">#REF!</definedName>
    <definedName name="itdgoi" localSheetId="32">#REF!</definedName>
    <definedName name="itdgoi">#REF!</definedName>
    <definedName name="ith1.5" localSheetId="9">#REF!</definedName>
    <definedName name="ith1.5" localSheetId="27">#REF!</definedName>
    <definedName name="ith1.5" localSheetId="32">#REF!</definedName>
    <definedName name="ith1.5">#REF!</definedName>
    <definedName name="ithg" localSheetId="9">#REF!</definedName>
    <definedName name="ithg" localSheetId="27">#REF!</definedName>
    <definedName name="ithg" localSheetId="32">#REF!</definedName>
    <definedName name="ithg">#REF!</definedName>
    <definedName name="ithgoi" localSheetId="9">#REF!</definedName>
    <definedName name="ithgoi" localSheetId="27">#REF!</definedName>
    <definedName name="ithgoi" localSheetId="32">#REF!</definedName>
    <definedName name="ithgoi">#REF!</definedName>
    <definedName name="IWTP" localSheetId="9">#REF!</definedName>
    <definedName name="IWTP" localSheetId="27">#REF!</definedName>
    <definedName name="IWTP" localSheetId="32">#REF!</definedName>
    <definedName name="IWTP">#REF!</definedName>
    <definedName name="ixy" localSheetId="9">#REF!</definedName>
    <definedName name="ixy" localSheetId="27">#REF!</definedName>
    <definedName name="ixy" localSheetId="32">#REF!</definedName>
    <definedName name="ixy">#REF!</definedName>
    <definedName name="j" hidden="1">{"'Sheet1'!$L$16"}</definedName>
    <definedName name="J.O" localSheetId="9">#REF!</definedName>
    <definedName name="J.O" localSheetId="27">#REF!</definedName>
    <definedName name="J.O" localSheetId="32">#REF!</definedName>
    <definedName name="J.O">#REF!</definedName>
    <definedName name="J.O_GT" localSheetId="9">#REF!</definedName>
    <definedName name="J.O_GT" localSheetId="27">#REF!</definedName>
    <definedName name="J.O_GT" localSheetId="32">#REF!</definedName>
    <definedName name="J.O_GT">#REF!</definedName>
    <definedName name="j356C8" localSheetId="9">#REF!</definedName>
    <definedName name="j356C8" localSheetId="27">#REF!</definedName>
    <definedName name="j356C8" localSheetId="32">#REF!</definedName>
    <definedName name="j356C8">#REF!</definedName>
    <definedName name="jdgjkghj" localSheetId="9">#REF!</definedName>
    <definedName name="jdgjkghj" localSheetId="27">#REF!</definedName>
    <definedName name="jdgjkghj" localSheetId="32">#REF!</definedName>
    <definedName name="jdgjkghj">#REF!</definedName>
    <definedName name="jfhfg" localSheetId="9">#REF!</definedName>
    <definedName name="jfhfg" localSheetId="27">#REF!</definedName>
    <definedName name="jfhfg" localSheetId="32">#REF!</definedName>
    <definedName name="jfhfg">#REF!</definedName>
    <definedName name="jgf" localSheetId="9">#REF!</definedName>
    <definedName name="jgf" localSheetId="27">#REF!</definedName>
    <definedName name="jgf" localSheetId="32">#REF!</definedName>
    <definedName name="jgf">#REF!</definedName>
    <definedName name="jh" localSheetId="9">#REF!</definedName>
    <definedName name="jh" localSheetId="27">#REF!</definedName>
    <definedName name="jh" localSheetId="32">#REF!</definedName>
    <definedName name="jh">#REF!</definedName>
    <definedName name="jhnjnn" localSheetId="9">#REF!</definedName>
    <definedName name="jhnjnn" localSheetId="27">#REF!</definedName>
    <definedName name="jhnjnn" localSheetId="32">#REF!</definedName>
    <definedName name="jhnjnn">#REF!</definedName>
    <definedName name="JPYVND1" localSheetId="9">#REF!</definedName>
    <definedName name="JPYVND1" localSheetId="27">#REF!</definedName>
    <definedName name="JPYVND1" localSheetId="32">#REF!</definedName>
    <definedName name="JPYVND1">#REF!</definedName>
    <definedName name="JtSpace_d" localSheetId="9">#REF!</definedName>
    <definedName name="JtSpace_d" localSheetId="27">#REF!</definedName>
    <definedName name="JtSpace_d" localSheetId="32">#REF!</definedName>
    <definedName name="JtSpace_d">#REF!</definedName>
    <definedName name="Jtspace_nd" localSheetId="9">#REF!</definedName>
    <definedName name="Jtspace_nd" localSheetId="27">#REF!</definedName>
    <definedName name="Jtspace_nd" localSheetId="32">#REF!</definedName>
    <definedName name="Jtspace_nd">#REF!</definedName>
    <definedName name="k" hidden="1">{"'Sheet1'!$L$16"}</definedName>
    <definedName name="K_Class1" localSheetId="9">#REF!</definedName>
    <definedName name="K_Class1" localSheetId="27">#REF!</definedName>
    <definedName name="K_Class1" localSheetId="32">#REF!</definedName>
    <definedName name="K_Class1">#REF!</definedName>
    <definedName name="K_Class2" localSheetId="9">#REF!</definedName>
    <definedName name="K_Class2" localSheetId="27">#REF!</definedName>
    <definedName name="K_Class2" localSheetId="32">#REF!</definedName>
    <definedName name="K_Class2">#REF!</definedName>
    <definedName name="K_Class3" localSheetId="9">#REF!</definedName>
    <definedName name="K_Class3" localSheetId="27">#REF!</definedName>
    <definedName name="K_Class3" localSheetId="32">#REF!</definedName>
    <definedName name="K_Class3">#REF!</definedName>
    <definedName name="K_Class4" localSheetId="9">#REF!</definedName>
    <definedName name="K_Class4" localSheetId="27">#REF!</definedName>
    <definedName name="K_Class4" localSheetId="32">#REF!</definedName>
    <definedName name="K_Class4">#REF!</definedName>
    <definedName name="K_Class5" localSheetId="9">#REF!</definedName>
    <definedName name="K_Class5" localSheetId="27">#REF!</definedName>
    <definedName name="K_Class5" localSheetId="32">#REF!</definedName>
    <definedName name="K_Class5">#REF!</definedName>
    <definedName name="K_con" localSheetId="9">#REF!</definedName>
    <definedName name="K_con" localSheetId="27">#REF!</definedName>
    <definedName name="K_con" localSheetId="32">#REF!</definedName>
    <definedName name="K_con">#REF!</definedName>
    <definedName name="K_L" localSheetId="9">#REF!</definedName>
    <definedName name="K_L" localSheetId="27">#REF!</definedName>
    <definedName name="K_L" localSheetId="32">#REF!</definedName>
    <definedName name="K_L">#REF!</definedName>
    <definedName name="K_lchae" localSheetId="9">#REF!</definedName>
    <definedName name="K_lchae" localSheetId="27">#REF!</definedName>
    <definedName name="K_lchae" localSheetId="32">#REF!</definedName>
    <definedName name="K_lchae">#REF!</definedName>
    <definedName name="K_run" localSheetId="9">#REF!</definedName>
    <definedName name="K_run" localSheetId="27">#REF!</definedName>
    <definedName name="K_run" localSheetId="32">#REF!</definedName>
    <definedName name="K_run">#REF!</definedName>
    <definedName name="K_sed" localSheetId="9">#REF!</definedName>
    <definedName name="K_sed" localSheetId="27">#REF!</definedName>
    <definedName name="K_sed" localSheetId="32">#REF!</definedName>
    <definedName name="K_sed">#REF!</definedName>
    <definedName name="k_Value_Effective" localSheetId="9">#REF!</definedName>
    <definedName name="k_Value_Effective" localSheetId="27">#REF!</definedName>
    <definedName name="k_Value_Effective" localSheetId="32">#REF!</definedName>
    <definedName name="k_Value_Effective">#REF!</definedName>
    <definedName name="k_Value_Season" localSheetId="9">#REF!</definedName>
    <definedName name="k_Value_Season" localSheetId="27">#REF!</definedName>
    <definedName name="k_Value_Season" localSheetId="32">#REF!</definedName>
    <definedName name="k_Value_Season">#REF!</definedName>
    <definedName name="KA" localSheetId="9">#REF!</definedName>
    <definedName name="KA" localSheetId="27">#REF!</definedName>
    <definedName name="KA" localSheetId="32">#REF!</definedName>
    <definedName name="KA">#REF!</definedName>
    <definedName name="KAE" localSheetId="9">#REF!</definedName>
    <definedName name="KAE" localSheetId="27">#REF!</definedName>
    <definedName name="KAE" localSheetId="32">#REF!</definedName>
    <definedName name="KAE">#REF!</definedName>
    <definedName name="kaori" localSheetId="9">#REF!</definedName>
    <definedName name="kaori" localSheetId="27">#REF!</definedName>
    <definedName name="kaori" localSheetId="32">#REF!</definedName>
    <definedName name="kaori">#REF!</definedName>
    <definedName name="KAS" localSheetId="9">#REF!</definedName>
    <definedName name="KAS" localSheetId="27">#REF!</definedName>
    <definedName name="KAS" localSheetId="32">#REF!</definedName>
    <definedName name="KAS">#REF!</definedName>
    <definedName name="kazuyo" localSheetId="9">#REF!</definedName>
    <definedName name="kazuyo" localSheetId="27">#REF!</definedName>
    <definedName name="kazuyo" localSheetId="32">#REF!</definedName>
    <definedName name="kazuyo">#REF!</definedName>
    <definedName name="kcdd" localSheetId="9">#REF!</definedName>
    <definedName name="kcdd" localSheetId="27">#REF!</definedName>
    <definedName name="kcdd" localSheetId="32">#REF!</definedName>
    <definedName name="kcdd">#REF!</definedName>
    <definedName name="kcong" localSheetId="9">#REF!</definedName>
    <definedName name="kcong" localSheetId="27">#REF!</definedName>
    <definedName name="kcong" localSheetId="32">#REF!</definedName>
    <definedName name="kcong">#REF!</definedName>
    <definedName name="KDC" localSheetId="9">#REF!</definedName>
    <definedName name="KDC" localSheetId="27">#REF!</definedName>
    <definedName name="KDC" localSheetId="32">#REF!</definedName>
    <definedName name="KDC">#REF!</definedName>
    <definedName name="kdien" localSheetId="9">#REF!</definedName>
    <definedName name="kdien" localSheetId="27">#REF!</definedName>
    <definedName name="kdien" localSheetId="32">#REF!</definedName>
    <definedName name="kdien">#REF!</definedName>
    <definedName name="KE_HOACH_VON_PHU_THU" localSheetId="9">#REF!</definedName>
    <definedName name="KE_HOACH_VON_PHU_THU" localSheetId="27">#REF!</definedName>
    <definedName name="KE_HOACH_VON_PHU_THU" localSheetId="32">#REF!</definedName>
    <definedName name="KE_HOACH_VON_PHU_THU">#REF!</definedName>
    <definedName name="KEHOACH2016">[5]NSĐP!$O$7:$O$184</definedName>
    <definedName name="kehoachTH">[5]NSĐP!$N$7:$N$184</definedName>
    <definedName name="Kepcapcacloai" localSheetId="9">#REF!</definedName>
    <definedName name="Kepcapcacloai" localSheetId="27">#REF!</definedName>
    <definedName name="Kepcapcacloai" localSheetId="32">#REF!</definedName>
    <definedName name="Kepcapcacloai">#REF!</definedName>
    <definedName name="KFFMAX" localSheetId="9">#REF!</definedName>
    <definedName name="KFFMAX" localSheetId="27">#REF!</definedName>
    <definedName name="KFFMAX" localSheetId="32">#REF!</definedName>
    <definedName name="KFFMAX">#REF!</definedName>
    <definedName name="KFFMIN" localSheetId="9">#REF!</definedName>
    <definedName name="KFFMIN" localSheetId="27">#REF!</definedName>
    <definedName name="KFFMIN" localSheetId="32">#REF!</definedName>
    <definedName name="KFFMIN">#REF!</definedName>
    <definedName name="kg" localSheetId="9">#REF!</definedName>
    <definedName name="kg" localSheetId="27">#REF!</definedName>
    <definedName name="kg" localSheetId="32">#REF!</definedName>
    <definedName name="kg">#REF!</definedName>
    <definedName name="KgBM" localSheetId="9">#REF!</definedName>
    <definedName name="KgBM" localSheetId="27">#REF!</definedName>
    <definedName name="KgBM" localSheetId="32">#REF!</definedName>
    <definedName name="KgBM">#REF!</definedName>
    <definedName name="Kgcot" localSheetId="9">#REF!</definedName>
    <definedName name="Kgcot" localSheetId="27">#REF!</definedName>
    <definedName name="Kgcot" localSheetId="32">#REF!</definedName>
    <definedName name="Kgcot">#REF!</definedName>
    <definedName name="KgCTd4" localSheetId="9">#REF!</definedName>
    <definedName name="KgCTd4" localSheetId="27">#REF!</definedName>
    <definedName name="KgCTd4" localSheetId="32">#REF!</definedName>
    <definedName name="KgCTd4">#REF!</definedName>
    <definedName name="KgCTt4" localSheetId="9">#REF!</definedName>
    <definedName name="KgCTt4" localSheetId="27">#REF!</definedName>
    <definedName name="KgCTt4" localSheetId="32">#REF!</definedName>
    <definedName name="KgCTt4">#REF!</definedName>
    <definedName name="Kgdamd4" localSheetId="9">#REF!</definedName>
    <definedName name="Kgdamd4" localSheetId="27">#REF!</definedName>
    <definedName name="Kgdamd4" localSheetId="32">#REF!</definedName>
    <definedName name="Kgdamd4">#REF!</definedName>
    <definedName name="Kgdamt4" localSheetId="9">#REF!</definedName>
    <definedName name="Kgdamt4" localSheetId="27">#REF!</definedName>
    <definedName name="Kgdamt4" localSheetId="32">#REF!</definedName>
    <definedName name="Kgdamt4">#REF!</definedName>
    <definedName name="Kgmong" localSheetId="9">#REF!</definedName>
    <definedName name="Kgmong" localSheetId="27">#REF!</definedName>
    <definedName name="Kgmong" localSheetId="32">#REF!</definedName>
    <definedName name="Kgmong">#REF!</definedName>
    <definedName name="KgNXOLdk" localSheetId="9">#REF!</definedName>
    <definedName name="KgNXOLdk" localSheetId="27">#REF!</definedName>
    <definedName name="KgNXOLdk" localSheetId="32">#REF!</definedName>
    <definedName name="KgNXOLdk">#REF!</definedName>
    <definedName name="Kgsan" localSheetId="9">#REF!</definedName>
    <definedName name="Kgsan" localSheetId="27">#REF!</definedName>
    <definedName name="Kgsan" localSheetId="32">#REF!</definedName>
    <definedName name="Kgsan">#REF!</definedName>
    <definedName name="kh" localSheetId="9">#REF!</definedName>
    <definedName name="kh" localSheetId="27">#REF!</definedName>
    <definedName name="kh" localSheetId="32">#REF!</definedName>
    <definedName name="kh">#REF!</definedName>
    <definedName name="KH.XSKT" localSheetId="9">#REF!:#REF!</definedName>
    <definedName name="KH.XSKT" localSheetId="27">#REF!:#REF!</definedName>
    <definedName name="KH.XSKT" localSheetId="32">#REF!:#REF!</definedName>
    <definedName name="KH.XSKT">#REF!:#REF!</definedName>
    <definedName name="KH_Chang" localSheetId="9">#REF!</definedName>
    <definedName name="KH_Chang" localSheetId="27">#REF!</definedName>
    <definedName name="KH_Chang" localSheetId="32">#REF!</definedName>
    <definedName name="KH_Chang">#REF!</definedName>
    <definedName name="khac">2</definedName>
    <definedName name="Khâi" localSheetId="9">#REF!</definedName>
    <definedName name="Khâi" localSheetId="27">#REF!</definedName>
    <definedName name="Khâi" localSheetId="32">#REF!</definedName>
    <definedName name="Khâi">#REF!</definedName>
    <definedName name="khanang" localSheetId="9">#REF!</definedName>
    <definedName name="khanang" localSheetId="27">#REF!</definedName>
    <definedName name="khanang" localSheetId="32">#REF!</definedName>
    <definedName name="khanang">#REF!</definedName>
    <definedName name="Khanhdonnoitrunggiannoidieuchinh" localSheetId="9">#REF!</definedName>
    <definedName name="Khanhdonnoitrunggiannoidieuchinh" localSheetId="27">#REF!</definedName>
    <definedName name="Khanhdonnoitrunggiannoidieuchinh" localSheetId="32">#REF!</definedName>
    <definedName name="Khanhdonnoitrunggiannoidieuchinh">#REF!</definedName>
    <definedName name="Khäúi_læåüng" localSheetId="9">#REF!</definedName>
    <definedName name="Khäúi_læåüng" localSheetId="27">#REF!</definedName>
    <definedName name="Khäúi_læåüng" localSheetId="32">#REF!</definedName>
    <definedName name="Khäúi_læåüng">#REF!</definedName>
    <definedName name="Khh" localSheetId="9">#REF!</definedName>
    <definedName name="Khh" localSheetId="27">#REF!</definedName>
    <definedName name="Khh" localSheetId="32">#REF!</definedName>
    <definedName name="Khh">#REF!</definedName>
    <definedName name="khla09" hidden="1">{"'Sheet1'!$L$16"}</definedName>
    <definedName name="KHldatcat" localSheetId="9">#REF!</definedName>
    <definedName name="KHldatcat" localSheetId="27">#REF!</definedName>
    <definedName name="KHldatcat" localSheetId="32">#REF!</definedName>
    <definedName name="KHldatcat">#REF!</definedName>
    <definedName name="khoannhoi" localSheetId="9">#REF!</definedName>
    <definedName name="khoannhoi" localSheetId="27">#REF!</definedName>
    <definedName name="khoannhoi" localSheetId="32">#REF!</definedName>
    <definedName name="khoannhoi">#REF!</definedName>
    <definedName name="khobac" localSheetId="9">#REF!</definedName>
    <definedName name="khobac" localSheetId="27">#REF!</definedName>
    <definedName name="khobac" localSheetId="32">#REF!</definedName>
    <definedName name="khobac">#REF!</definedName>
    <definedName name="KHOI_LUONG_DAT_DAO_DAP" localSheetId="9">#REF!</definedName>
    <definedName name="KHOI_LUONG_DAT_DAO_DAP" localSheetId="27">#REF!</definedName>
    <definedName name="KHOI_LUONG_DAT_DAO_DAP" localSheetId="32">#REF!</definedName>
    <definedName name="KHOI_LUONG_DAT_DAO_DAP">#REF!</definedName>
    <definedName name="khong" localSheetId="9">#REF!</definedName>
    <definedName name="khong" localSheetId="27">#REF!</definedName>
    <definedName name="khong" localSheetId="32">#REF!</definedName>
    <definedName name="khong">#REF!</definedName>
    <definedName name="khongtruotgia" hidden="1">{"'Sheet1'!$L$16"}</definedName>
    <definedName name="Khung" localSheetId="9">#REF!</definedName>
    <definedName name="Khung" localSheetId="27">#REF!</definedName>
    <definedName name="Khung" localSheetId="32">#REF!</definedName>
    <definedName name="Khung">#REF!</definedName>
    <definedName name="KhuyenmaiUPS">"AutoShape 264"</definedName>
    <definedName name="khvh09" hidden="1">{"'Sheet1'!$L$16"}</definedName>
    <definedName name="khvx09" hidden="1">{#N/A,#N/A,FALSE,"Chi tiÆt"}</definedName>
    <definedName name="KHYt09" hidden="1">{"'Sheet1'!$L$16"}</definedName>
    <definedName name="kich250" localSheetId="9">#REF!</definedName>
    <definedName name="kich250" localSheetId="27">#REF!</definedName>
    <definedName name="kich250" localSheetId="32">#REF!</definedName>
    <definedName name="kich250">#REF!</definedName>
    <definedName name="kich500" localSheetId="9">#REF!</definedName>
    <definedName name="kich500" localSheetId="27">#REF!</definedName>
    <definedName name="kich500" localSheetId="32">#REF!</definedName>
    <definedName name="kich500">#REF!</definedName>
    <definedName name="kiem" localSheetId="9">#REF!</definedName>
    <definedName name="kiem" localSheetId="27">#REF!</definedName>
    <definedName name="kiem" localSheetId="32">#REF!</definedName>
    <definedName name="kiem">#REF!</definedName>
    <definedName name="Kiem_tra_trung_ten" localSheetId="9">#REF!</definedName>
    <definedName name="Kiem_tra_trung_ten" localSheetId="27">#REF!</definedName>
    <definedName name="Kiem_tra_trung_ten" localSheetId="32">#REF!</definedName>
    <definedName name="Kiem_tra_trung_ten">#REF!</definedName>
    <definedName name="KINH_PHI_DEN_BU" localSheetId="9">#REF!</definedName>
    <definedName name="KINH_PHI_DEN_BU" localSheetId="27">#REF!</definedName>
    <definedName name="KINH_PHI_DEN_BU" localSheetId="32">#REF!</definedName>
    <definedName name="KINH_PHI_DEN_BU">#REF!</definedName>
    <definedName name="KINH_PHI_DZ0.4KV" localSheetId="9">#REF!</definedName>
    <definedName name="KINH_PHI_DZ0.4KV" localSheetId="27">#REF!</definedName>
    <definedName name="KINH_PHI_DZ0.4KV" localSheetId="32">#REF!</definedName>
    <definedName name="KINH_PHI_DZ0.4KV">#REF!</definedName>
    <definedName name="KINH_PHI_KHAO_SAT__LAP_BCNCKT__TKKTTC" localSheetId="9">#REF!</definedName>
    <definedName name="KINH_PHI_KHAO_SAT__LAP_BCNCKT__TKKTTC" localSheetId="27">#REF!</definedName>
    <definedName name="KINH_PHI_KHAO_SAT__LAP_BCNCKT__TKKTTC" localSheetId="32">#REF!</definedName>
    <definedName name="KINH_PHI_KHAO_SAT__LAP_BCNCKT__TKKTTC">#REF!</definedName>
    <definedName name="KINH_PHI_KHO_BAI" localSheetId="9">#REF!</definedName>
    <definedName name="KINH_PHI_KHO_BAI" localSheetId="27">#REF!</definedName>
    <definedName name="KINH_PHI_KHO_BAI" localSheetId="32">#REF!</definedName>
    <definedName name="KINH_PHI_KHO_BAI">#REF!</definedName>
    <definedName name="KINH_PHI_TBA" localSheetId="9">#REF!</definedName>
    <definedName name="KINH_PHI_TBA" localSheetId="27">#REF!</definedName>
    <definedName name="KINH_PHI_TBA" localSheetId="32">#REF!</definedName>
    <definedName name="KINH_PHI_TBA">#REF!</definedName>
    <definedName name="kj" localSheetId="9">#REF!</definedName>
    <definedName name="kj" localSheetId="27">#REF!</definedName>
    <definedName name="kj" localSheetId="32">#REF!</definedName>
    <definedName name="kj">#REF!</definedName>
    <definedName name="kjgjyhb" hidden="1">{"Offgrid",#N/A,FALSE,"OFFGRID";"Region",#N/A,FALSE,"REGION";"Offgrid -2",#N/A,FALSE,"OFFGRID";"WTP",#N/A,FALSE,"WTP";"WTP -2",#N/A,FALSE,"WTP";"Project",#N/A,FALSE,"PROJECT";"Summary -2",#N/A,FALSE,"SUMMARY"}</definedName>
    <definedName name="kjk" localSheetId="9">#REF!</definedName>
    <definedName name="kjk" localSheetId="27">#REF!</definedName>
    <definedName name="kjk" localSheetId="32">#REF!</definedName>
    <definedName name="kjk">#REF!</definedName>
    <definedName name="KKE_Sheet10_List" localSheetId="9">#REF!</definedName>
    <definedName name="KKE_Sheet10_List" localSheetId="27">#REF!</definedName>
    <definedName name="KKE_Sheet10_List" localSheetId="32">#REF!</definedName>
    <definedName name="KKE_Sheet10_List">#REF!</definedName>
    <definedName name="kkk" localSheetId="9">#REF!</definedName>
    <definedName name="kkk" localSheetId="27">#REF!</definedName>
    <definedName name="kkk" localSheetId="32">#REF!</definedName>
    <definedName name="kkk">#REF!</definedName>
    <definedName name="kl_ME" localSheetId="9">#REF!</definedName>
    <definedName name="kl_ME" localSheetId="27">#REF!</definedName>
    <definedName name="kl_ME" localSheetId="32">#REF!</definedName>
    <definedName name="kl_ME">#REF!</definedName>
    <definedName name="KLC" localSheetId="9">#REF!</definedName>
    <definedName name="KLC" localSheetId="27">#REF!</definedName>
    <definedName name="KLC" localSheetId="32">#REF!</definedName>
    <definedName name="KLC">#REF!</definedName>
    <definedName name="klctbb" localSheetId="9">#REF!</definedName>
    <definedName name="klctbb" localSheetId="27">#REF!</definedName>
    <definedName name="klctbb" localSheetId="32">#REF!</definedName>
    <definedName name="klctbb">#REF!</definedName>
    <definedName name="KLduonggiaods" hidden="1">{"'Sheet1'!$L$16"}</definedName>
    <definedName name="KLFMAX" localSheetId="9">#REF!</definedName>
    <definedName name="KLFMAX" localSheetId="27">#REF!</definedName>
    <definedName name="KLFMAX" localSheetId="32">#REF!</definedName>
    <definedName name="KLFMAX">#REF!</definedName>
    <definedName name="KLFMIN" localSheetId="9">#REF!</definedName>
    <definedName name="KLFMIN" localSheetId="27">#REF!</definedName>
    <definedName name="KLFMIN" localSheetId="32">#REF!</definedName>
    <definedName name="KLFMIN">#REF!</definedName>
    <definedName name="klg" localSheetId="9">#REF!</definedName>
    <definedName name="klg" localSheetId="27">#REF!</definedName>
    <definedName name="klg" localSheetId="32">#REF!</definedName>
    <definedName name="klg">#REF!</definedName>
    <definedName name="KLHC15" localSheetId="9">#REF!</definedName>
    <definedName name="KLHC15" localSheetId="27">#REF!</definedName>
    <definedName name="KLHC15" localSheetId="32">#REF!</definedName>
    <definedName name="KLHC15">#REF!</definedName>
    <definedName name="KLHC25" localSheetId="9">#REF!</definedName>
    <definedName name="KLHC25" localSheetId="27">#REF!</definedName>
    <definedName name="KLHC25" localSheetId="32">#REF!</definedName>
    <definedName name="KLHC25">#REF!</definedName>
    <definedName name="KLLC15" localSheetId="9">#REF!</definedName>
    <definedName name="KLLC15" localSheetId="27">#REF!</definedName>
    <definedName name="KLLC15" localSheetId="32">#REF!</definedName>
    <definedName name="KLLC15">#REF!</definedName>
    <definedName name="KLLC25" localSheetId="9">#REF!</definedName>
    <definedName name="KLLC25" localSheetId="27">#REF!</definedName>
    <definedName name="KLLC25" localSheetId="32">#REF!</definedName>
    <definedName name="KLLC25">#REF!</definedName>
    <definedName name="KLMC15" localSheetId="9">#REF!</definedName>
    <definedName name="KLMC15" localSheetId="27">#REF!</definedName>
    <definedName name="KLMC15" localSheetId="32">#REF!</definedName>
    <definedName name="KLMC15">#REF!</definedName>
    <definedName name="KLMC25" localSheetId="9">#REF!</definedName>
    <definedName name="KLMC25" localSheetId="27">#REF!</definedName>
    <definedName name="KLMC25" localSheetId="32">#REF!</definedName>
    <definedName name="KLMC25">#REF!</definedName>
    <definedName name="KLTHDN" localSheetId="9">#REF!</definedName>
    <definedName name="KLTHDN" localSheetId="27">#REF!</definedName>
    <definedName name="KLTHDN" localSheetId="32">#REF!</definedName>
    <definedName name="KLTHDN">#REF!</definedName>
    <definedName name="KLVANKHUON" localSheetId="9">#REF!</definedName>
    <definedName name="KLVANKHUON" localSheetId="27">#REF!</definedName>
    <definedName name="KLVANKHUON" localSheetId="32">#REF!</definedName>
    <definedName name="KLVANKHUON">#REF!</definedName>
    <definedName name="Kng" localSheetId="9">#REF!</definedName>
    <definedName name="Kng" localSheetId="27">#REF!</definedName>
    <definedName name="Kng" localSheetId="32">#REF!</definedName>
    <definedName name="Kng">#REF!</definedName>
    <definedName name="KP" localSheetId="9">#REF!</definedName>
    <definedName name="KP" localSheetId="27">#REF!</definedName>
    <definedName name="KP" localSheetId="32">#REF!</definedName>
    <definedName name="KP">#REF!</definedName>
    <definedName name="KP_mat">{"Thuxm2.xls","Sheet1"}</definedName>
    <definedName name="kp1ph" localSheetId="9">#REF!</definedName>
    <definedName name="kp1ph" localSheetId="27">#REF!</definedName>
    <definedName name="kp1ph" localSheetId="32">#REF!</definedName>
    <definedName name="kp1ph">#REF!</definedName>
    <definedName name="kq" localSheetId="9">#REF!</definedName>
    <definedName name="kq" localSheetId="27">#REF!</definedName>
    <definedName name="kq" localSheetId="32">#REF!</definedName>
    <definedName name="kq">#REF!</definedName>
    <definedName name="Ks" localSheetId="9">#REF!</definedName>
    <definedName name="Ks" localSheetId="27">#REF!</definedName>
    <definedName name="Ks" localSheetId="32">#REF!</definedName>
    <definedName name="Ks">#REF!</definedName>
    <definedName name="KS_1" localSheetId="9">#REF!</definedName>
    <definedName name="KS_1" localSheetId="27">#REF!</definedName>
    <definedName name="KS_1" localSheetId="32">#REF!</definedName>
    <definedName name="KS_1">#REF!</definedName>
    <definedName name="KS_2" localSheetId="9">#REF!</definedName>
    <definedName name="KS_2" localSheetId="27">#REF!</definedName>
    <definedName name="KS_2" localSheetId="32">#REF!</definedName>
    <definedName name="KS_2">#REF!</definedName>
    <definedName name="ksbn" hidden="1">{"'Sheet1'!$L$16"}</definedName>
    <definedName name="kshn" hidden="1">{"'Sheet1'!$L$16"}</definedName>
    <definedName name="ksls" hidden="1">{"'Sheet1'!$L$16"}</definedName>
    <definedName name="KSTK" localSheetId="9">#REF!</definedName>
    <definedName name="KSTK" localSheetId="27">#REF!</definedName>
    <definedName name="KSTK" localSheetId="32">#REF!</definedName>
    <definedName name="KSTK">#REF!</definedName>
    <definedName name="ktc" localSheetId="9">#REF!</definedName>
    <definedName name="ktc" localSheetId="27">#REF!</definedName>
    <definedName name="ktc" localSheetId="32">#REF!</definedName>
    <definedName name="ktc">#REF!</definedName>
    <definedName name="Kte" localSheetId="9">#REF!</definedName>
    <definedName name="Kte" localSheetId="27">#REF!</definedName>
    <definedName name="Kte" localSheetId="32">#REF!</definedName>
    <definedName name="Kte">#REF!</definedName>
    <definedName name="ktt" localSheetId="9">#REF!</definedName>
    <definedName name="ktt" localSheetId="27">#REF!</definedName>
    <definedName name="ktt" localSheetId="32">#REF!</definedName>
    <definedName name="ktt">#REF!</definedName>
    <definedName name="KVC" localSheetId="9">#REF!</definedName>
    <definedName name="KVC" localSheetId="27">#REF!</definedName>
    <definedName name="KVC" localSheetId="32">#REF!</definedName>
    <definedName name="KVC">#REF!</definedName>
    <definedName name="Kxc" localSheetId="9">#REF!</definedName>
    <definedName name="Kxc" localSheetId="27">#REF!</definedName>
    <definedName name="Kxc" localSheetId="32">#REF!</definedName>
    <definedName name="Kxc">#REF!</definedName>
    <definedName name="Kxp" localSheetId="9">#REF!</definedName>
    <definedName name="Kxp" localSheetId="27">#REF!</definedName>
    <definedName name="Kxp" localSheetId="32">#REF!</definedName>
    <definedName name="Kxp">#REF!</definedName>
    <definedName name="Ký_nép" localSheetId="9">#REF!</definedName>
    <definedName name="Ký_nép" localSheetId="27">#REF!</definedName>
    <definedName name="Ký_nép" localSheetId="32">#REF!</definedName>
    <definedName name="Ký_nép">#REF!</definedName>
    <definedName name="KÝch_100_T" localSheetId="9">#REF!</definedName>
    <definedName name="KÝch_100_T" localSheetId="27">#REF!</definedName>
    <definedName name="KÝch_100_T" localSheetId="32">#REF!</definedName>
    <definedName name="KÝch_100_T">#REF!</definedName>
    <definedName name="KÝch_200_T" localSheetId="9">#REF!</definedName>
    <definedName name="KÝch_200_T" localSheetId="27">#REF!</definedName>
    <definedName name="KÝch_200_T" localSheetId="32">#REF!</definedName>
    <definedName name="KÝch_200_T">#REF!</definedName>
    <definedName name="KÝch_50_T" localSheetId="9">#REF!</definedName>
    <definedName name="KÝch_50_T" localSheetId="27">#REF!</definedName>
    <definedName name="KÝch_50_T" localSheetId="32">#REF!</definedName>
    <definedName name="KÝch_50_T">#REF!</definedName>
    <definedName name="l" hidden="1">{"'Sheet1'!$L$16"}</definedName>
    <definedName name="l_1" localSheetId="9">#REF!</definedName>
    <definedName name="l_1" localSheetId="27">#REF!</definedName>
    <definedName name="l_1" localSheetId="32">#REF!</definedName>
    <definedName name="l_1">#REF!</definedName>
    <definedName name="L_bk" localSheetId="9">#REF!</definedName>
    <definedName name="L_bk" localSheetId="27">#REF!</definedName>
    <definedName name="L_bk" localSheetId="32">#REF!</definedName>
    <definedName name="L_bk">#REF!</definedName>
    <definedName name="L_mong" localSheetId="9">#REF!</definedName>
    <definedName name="L_mong" localSheetId="27">#REF!</definedName>
    <definedName name="L_mong" localSheetId="32">#REF!</definedName>
    <definedName name="L_mong">#REF!</definedName>
    <definedName name="l1d" localSheetId="9">#REF!</definedName>
    <definedName name="l1d" localSheetId="27">#REF!</definedName>
    <definedName name="l1d" localSheetId="32">#REF!</definedName>
    <definedName name="l1d">#REF!</definedName>
    <definedName name="l2." localSheetId="9">#REF!</definedName>
    <definedName name="l2." localSheetId="27">#REF!</definedName>
    <definedName name="l2." localSheetId="32">#REF!</definedName>
    <definedName name="l2.">#REF!</definedName>
    <definedName name="l2pa1" hidden="1">{"'Sheet1'!$L$16"}</definedName>
    <definedName name="L63x6">5800</definedName>
    <definedName name="Lab_tec" localSheetId="9">#REF!</definedName>
    <definedName name="Lab_tec" localSheetId="27">#REF!</definedName>
    <definedName name="Lab_tec" localSheetId="32">#REF!</definedName>
    <definedName name="Lab_tec">#REF!</definedName>
    <definedName name="LABEL" localSheetId="9">#REF!</definedName>
    <definedName name="LABEL" localSheetId="27">#REF!</definedName>
    <definedName name="LABEL" localSheetId="32">#REF!</definedName>
    <definedName name="LABEL">#REF!</definedName>
    <definedName name="Labour_cost" localSheetId="9">#REF!</definedName>
    <definedName name="Labour_cost" localSheetId="27">#REF!</definedName>
    <definedName name="Labour_cost" localSheetId="32">#REF!</definedName>
    <definedName name="Labour_cost">#REF!</definedName>
    <definedName name="Lac_tec" localSheetId="9">#REF!</definedName>
    <definedName name="Lac_tec" localSheetId="27">#REF!</definedName>
    <definedName name="Lac_tec" localSheetId="32">#REF!</definedName>
    <definedName name="Lac_tec">#REF!</definedName>
    <definedName name="laisuat" localSheetId="9">#REF!</definedName>
    <definedName name="laisuat" localSheetId="27">#REF!</definedName>
    <definedName name="laisuat" localSheetId="32">#REF!</definedName>
    <definedName name="laisuat">#REF!</definedName>
    <definedName name="LAMTUBE" localSheetId="9">#REF!</definedName>
    <definedName name="LAMTUBE" localSheetId="27">#REF!</definedName>
    <definedName name="LAMTUBE" localSheetId="32">#REF!</definedName>
    <definedName name="LAMTUBE">#REF!</definedName>
    <definedName name="lan" hidden="1">{#N/A,#N/A,TRUE,"BT M200 da 10x20"}</definedName>
    <definedName name="Land" localSheetId="9">#REF!</definedName>
    <definedName name="Land" localSheetId="27">#REF!</definedName>
    <definedName name="Land" localSheetId="32">#REF!</definedName>
    <definedName name="Land">#REF!</definedName>
    <definedName name="LandPreperationWage" localSheetId="9">#REF!</definedName>
    <definedName name="LandPreperationWage" localSheetId="27">#REF!</definedName>
    <definedName name="LandPreperationWage" localSheetId="32">#REF!</definedName>
    <definedName name="LandPreperationWage">#REF!</definedName>
    <definedName name="langson" hidden="1">{"'Sheet1'!$L$16"}</definedName>
    <definedName name="lanhto" localSheetId="9">#REF!</definedName>
    <definedName name="lanhto" localSheetId="27">#REF!</definedName>
    <definedName name="lanhto" localSheetId="32">#REF!</definedName>
    <definedName name="lanhto">#REF!</definedName>
    <definedName name="lao_keo_dam_cau" localSheetId="9">#REF!</definedName>
    <definedName name="lao_keo_dam_cau" localSheetId="27">#REF!</definedName>
    <definedName name="lao_keo_dam_cau" localSheetId="32">#REF!</definedName>
    <definedName name="lao_keo_dam_cau">#REF!</definedName>
    <definedName name="LAP_DAT_TBA" localSheetId="9">#REF!</definedName>
    <definedName name="LAP_DAT_TBA" localSheetId="27">#REF!</definedName>
    <definedName name="LAP_DAT_TBA" localSheetId="32">#REF!</definedName>
    <definedName name="LAP_DAT_TBA">#REF!</definedName>
    <definedName name="LapDungDam" localSheetId="9">#REF!</definedName>
    <definedName name="LapDungDam" localSheetId="27">#REF!</definedName>
    <definedName name="LapDungDam" localSheetId="32">#REF!</definedName>
    <definedName name="LapDungDam">#REF!</definedName>
    <definedName name="Lapmay" localSheetId="9">#REF!</definedName>
    <definedName name="Lapmay" localSheetId="27">#REF!</definedName>
    <definedName name="Lapmay" localSheetId="32">#REF!</definedName>
    <definedName name="Lapmay">#REF!</definedName>
    <definedName name="LBS_22">107800000</definedName>
    <definedName name="LC5_total" localSheetId="9">#REF!</definedName>
    <definedName name="LC5_total" localSheetId="27">#REF!</definedName>
    <definedName name="LC5_total" localSheetId="32">#REF!</definedName>
    <definedName name="LC5_total">#REF!</definedName>
    <definedName name="LC6_total" localSheetId="9">#REF!</definedName>
    <definedName name="LC6_total" localSheetId="27">#REF!</definedName>
    <definedName name="LC6_total" localSheetId="32">#REF!</definedName>
    <definedName name="LC6_total">#REF!</definedName>
    <definedName name="Lcot" localSheetId="9">#REF!</definedName>
    <definedName name="Lcot" localSheetId="27">#REF!</definedName>
    <definedName name="Lcot" localSheetId="32">#REF!</definedName>
    <definedName name="Lcot">#REF!</definedName>
    <definedName name="Ldatcat" localSheetId="9">#REF!</definedName>
    <definedName name="Ldatcat" localSheetId="27">#REF!</definedName>
    <definedName name="Ldatcat" localSheetId="32">#REF!</definedName>
    <definedName name="Ldatcat">#REF!</definedName>
    <definedName name="Ldk" localSheetId="9">#REF!</definedName>
    <definedName name="Ldk" localSheetId="27">#REF!</definedName>
    <definedName name="Ldk" localSheetId="32">#REF!</definedName>
    <definedName name="Ldk">#REF!</definedName>
    <definedName name="LDMD">5%</definedName>
    <definedName name="LDMM">5%</definedName>
    <definedName name="LDMX">5.5%</definedName>
    <definedName name="Ldvc" localSheetId="9">#REF!</definedName>
    <definedName name="Ldvc" localSheetId="27">#REF!</definedName>
    <definedName name="Ldvc" localSheetId="32">#REF!</definedName>
    <definedName name="Ldvc">#REF!</definedName>
    <definedName name="Length" localSheetId="9">#REF!</definedName>
    <definedName name="Length" localSheetId="27">#REF!</definedName>
    <definedName name="Length" localSheetId="32">#REF!</definedName>
    <definedName name="Length">#REF!</definedName>
    <definedName name="LG" localSheetId="9">#REF!</definedName>
    <definedName name="LG" localSheetId="27">#REF!</definedName>
    <definedName name="LG" localSheetId="32">#REF!</definedName>
    <definedName name="LG">#REF!</definedName>
    <definedName name="LgL" localSheetId="9">#REF!</definedName>
    <definedName name="LgL" localSheetId="27">#REF!</definedName>
    <definedName name="LgL" localSheetId="32">#REF!</definedName>
    <definedName name="LgL">#REF!</definedName>
    <definedName name="LIET_KE_VI_TRI_DZ0.4KV" localSheetId="9">#REF!</definedName>
    <definedName name="LIET_KE_VI_TRI_DZ0.4KV" localSheetId="27">#REF!</definedName>
    <definedName name="LIET_KE_VI_TRI_DZ0.4KV" localSheetId="32">#REF!</definedName>
    <definedName name="LIET_KE_VI_TRI_DZ0.4KV">#REF!</definedName>
    <definedName name="LIET_KE_VI_TRI_DZ22KV" localSheetId="9">#REF!</definedName>
    <definedName name="LIET_KE_VI_TRI_DZ22KV" localSheetId="27">#REF!</definedName>
    <definedName name="LIET_KE_VI_TRI_DZ22KV" localSheetId="32">#REF!</definedName>
    <definedName name="LIET_KE_VI_TRI_DZ22KV">#REF!</definedName>
    <definedName name="list" localSheetId="9">#REF!</definedName>
    <definedName name="list" localSheetId="27">#REF!</definedName>
    <definedName name="list" localSheetId="32">#REF!</definedName>
    <definedName name="list">#REF!</definedName>
    <definedName name="lk" localSheetId="9" hidden="1">#REF!</definedName>
    <definedName name="lk" localSheetId="27" hidden="1">#REF!</definedName>
    <definedName name="lk" localSheetId="32" hidden="1">#REF!</definedName>
    <definedName name="lk" hidden="1">#REF!</definedName>
    <definedName name="LK_hathe" localSheetId="9">#REF!</definedName>
    <definedName name="LK_hathe" localSheetId="27">#REF!</definedName>
    <definedName name="LK_hathe" localSheetId="32">#REF!</definedName>
    <definedName name="LK_hathe">#REF!</definedName>
    <definedName name="Lmk" localSheetId="9">#REF!</definedName>
    <definedName name="Lmk" localSheetId="27">#REF!</definedName>
    <definedName name="Lmk" localSheetId="32">#REF!</definedName>
    <definedName name="Lmk">#REF!</definedName>
    <definedName name="LMU" localSheetId="9">#REF!</definedName>
    <definedName name="LMU" localSheetId="27">#REF!</definedName>
    <definedName name="LMU" localSheetId="32">#REF!</definedName>
    <definedName name="LMU">#REF!</definedName>
    <definedName name="LMUSelected" localSheetId="9">#REF!</definedName>
    <definedName name="LMUSelected" localSheetId="27">#REF!</definedName>
    <definedName name="LMUSelected" localSheetId="32">#REF!</definedName>
    <definedName name="LMUSelected">#REF!</definedName>
    <definedName name="LN" localSheetId="9">#REF!</definedName>
    <definedName name="LN" localSheetId="27">#REF!</definedName>
    <definedName name="LN" localSheetId="32">#REF!</definedName>
    <definedName name="LN">#REF!</definedName>
    <definedName name="Lnh" localSheetId="9">#REF!</definedName>
    <definedName name="Lnh" localSheetId="27">#REF!</definedName>
    <definedName name="Lnh" localSheetId="32">#REF!</definedName>
    <definedName name="Lnh">#REF!</definedName>
    <definedName name="Lnsc" localSheetId="9">#REF!</definedName>
    <definedName name="Lnsc" localSheetId="27">#REF!</definedName>
    <definedName name="Lnsc" localSheetId="32">#REF!</definedName>
    <definedName name="Lnsc">#REF!</definedName>
    <definedName name="lntt" localSheetId="9">#REF!</definedName>
    <definedName name="lntt" localSheetId="27">#REF!</definedName>
    <definedName name="lntt" localSheetId="32">#REF!</definedName>
    <definedName name="lntt">#REF!</definedName>
    <definedName name="Lo" localSheetId="9">#REF!</definedName>
    <definedName name="Lo" localSheetId="27">#REF!</definedName>
    <definedName name="Lo" localSheetId="32">#REF!</definedName>
    <definedName name="Lo">#REF!</definedName>
    <definedName name="LO283K" localSheetId="9">#REF!</definedName>
    <definedName name="LO283K" localSheetId="27">#REF!</definedName>
    <definedName name="LO283K" localSheetId="32">#REF!</definedName>
    <definedName name="LO283K">#REF!</definedName>
    <definedName name="LO815K" localSheetId="9">#REF!</definedName>
    <definedName name="LO815K" localSheetId="27">#REF!</definedName>
    <definedName name="LO815K" localSheetId="32">#REF!</definedName>
    <definedName name="LO815K">#REF!</definedName>
    <definedName name="loai" localSheetId="9">#REF!</definedName>
    <definedName name="loai" localSheetId="27">#REF!</definedName>
    <definedName name="loai" localSheetId="32">#REF!</definedName>
    <definedName name="loai">#REF!</definedName>
    <definedName name="LOAI_DUONG" localSheetId="9">#REF!</definedName>
    <definedName name="LOAI_DUONG" localSheetId="27">#REF!</definedName>
    <definedName name="LOAI_DUONG" localSheetId="32">#REF!</definedName>
    <definedName name="LOAI_DUONG">#REF!</definedName>
    <definedName name="Loai_TD" localSheetId="9">#REF!</definedName>
    <definedName name="Loai_TD" localSheetId="27">#REF!</definedName>
    <definedName name="Loai_TD" localSheetId="32">#REF!</definedName>
    <definedName name="Loai_TD">#REF!</definedName>
    <definedName name="LoaixeH" localSheetId="9">#REF!</definedName>
    <definedName name="LoaixeH" localSheetId="27">#REF!</definedName>
    <definedName name="LoaixeH" localSheetId="32">#REF!</definedName>
    <definedName name="LoaixeH">#REF!</definedName>
    <definedName name="LoaixeXB" localSheetId="9">#REF!</definedName>
    <definedName name="LoaixeXB" localSheetId="27">#REF!</definedName>
    <definedName name="LoaixeXB" localSheetId="32">#REF!</definedName>
    <definedName name="LoaixeXB">#REF!</definedName>
    <definedName name="LOOP" localSheetId="9">#REF!</definedName>
    <definedName name="LOOP" localSheetId="27">#REF!</definedName>
    <definedName name="LOOP" localSheetId="32">#REF!</definedName>
    <definedName name="LOOP">#REF!</definedName>
    <definedName name="Loss_tec" localSheetId="9">#REF!</definedName>
    <definedName name="Loss_tec" localSheetId="27">#REF!</definedName>
    <definedName name="Loss_tec" localSheetId="32">#REF!</definedName>
    <definedName name="Loss_tec">#REF!</definedName>
    <definedName name="Lqd" localSheetId="9">#REF!</definedName>
    <definedName name="Lqd" localSheetId="27">#REF!</definedName>
    <definedName name="Lqd" localSheetId="32">#REF!</definedName>
    <definedName name="Lqd">#REF!</definedName>
    <definedName name="LRMC" localSheetId="9">#REF!</definedName>
    <definedName name="LRMC" localSheetId="27">#REF!</definedName>
    <definedName name="LRMC" localSheetId="32">#REF!</definedName>
    <definedName name="LRMC">#REF!</definedName>
    <definedName name="luc" hidden="1">{"'Sheet1'!$L$16"}</definedName>
    <definedName name="lulop16" localSheetId="9">#REF!</definedName>
    <definedName name="lulop16" localSheetId="27">#REF!</definedName>
    <definedName name="lulop16" localSheetId="32">#REF!</definedName>
    <definedName name="lulop16">#REF!</definedName>
    <definedName name="luoncap" localSheetId="9">#REF!</definedName>
    <definedName name="luoncap" localSheetId="27">#REF!</definedName>
    <definedName name="luoncap" localSheetId="32">#REF!</definedName>
    <definedName name="luoncap">#REF!</definedName>
    <definedName name="luong" localSheetId="9">#REF!</definedName>
    <definedName name="luong" localSheetId="27">#REF!</definedName>
    <definedName name="luong" localSheetId="32">#REF!</definedName>
    <definedName name="luong">#REF!</definedName>
    <definedName name="lurung16" localSheetId="9">#REF!</definedName>
    <definedName name="lurung16" localSheetId="27">#REF!</definedName>
    <definedName name="lurung16" localSheetId="32">#REF!</definedName>
    <definedName name="lurung16">#REF!</definedName>
    <definedName name="luthep10" localSheetId="9">#REF!</definedName>
    <definedName name="luthep10" localSheetId="27">#REF!</definedName>
    <definedName name="luthep10" localSheetId="32">#REF!</definedName>
    <definedName name="luthep10">#REF!</definedName>
    <definedName name="luuthong" localSheetId="9">#REF!</definedName>
    <definedName name="luuthong" localSheetId="27">#REF!</definedName>
    <definedName name="luuthong" localSheetId="32">#REF!</definedName>
    <definedName name="luuthong">#REF!</definedName>
    <definedName name="lv.." localSheetId="9">#REF!</definedName>
    <definedName name="lv.." localSheetId="27">#REF!</definedName>
    <definedName name="lv.." localSheetId="32">#REF!</definedName>
    <definedName name="lv..">#REF!</definedName>
    <definedName name="lVC" localSheetId="9">#REF!</definedName>
    <definedName name="lVC" localSheetId="27">#REF!</definedName>
    <definedName name="lVC" localSheetId="32">#REF!</definedName>
    <definedName name="lVC">#REF!</definedName>
    <definedName name="lvr.." localSheetId="9">#REF!</definedName>
    <definedName name="lvr.." localSheetId="27">#REF!</definedName>
    <definedName name="lvr.." localSheetId="32">#REF!</definedName>
    <definedName name="lvr..">#REF!</definedName>
    <definedName name="LX100N" localSheetId="9">#REF!</definedName>
    <definedName name="LX100N" localSheetId="27">#REF!</definedName>
    <definedName name="LX100N" localSheetId="32">#REF!</definedName>
    <definedName name="LX100N">#REF!</definedName>
    <definedName name="m" hidden="1">{"'Sheet1'!$L$16"}</definedName>
    <definedName name="M_CSCT" localSheetId="9">#REF!</definedName>
    <definedName name="M_CSCT" localSheetId="27">#REF!</definedName>
    <definedName name="M_CSCT" localSheetId="32">#REF!</definedName>
    <definedName name="M_CSCT">#REF!</definedName>
    <definedName name="M_TD" localSheetId="9">#REF!</definedName>
    <definedName name="M_TD" localSheetId="27">#REF!</definedName>
    <definedName name="M_TD" localSheetId="32">#REF!</definedName>
    <definedName name="M_TD">#REF!</definedName>
    <definedName name="M0.4" localSheetId="9">#REF!</definedName>
    <definedName name="M0.4" localSheetId="27">#REF!</definedName>
    <definedName name="M0.4" localSheetId="32">#REF!</definedName>
    <definedName name="M0.4">#REF!</definedName>
    <definedName name="M12ba3p" localSheetId="9">#REF!</definedName>
    <definedName name="M12ba3p" localSheetId="27">#REF!</definedName>
    <definedName name="M12ba3p" localSheetId="32">#REF!</definedName>
    <definedName name="M12ba3p">#REF!</definedName>
    <definedName name="M12bb1p" localSheetId="9">#REF!</definedName>
    <definedName name="M12bb1p" localSheetId="27">#REF!</definedName>
    <definedName name="M12bb1p" localSheetId="32">#REF!</definedName>
    <definedName name="M12bb1p">#REF!</definedName>
    <definedName name="M12cbnc" localSheetId="9">#REF!</definedName>
    <definedName name="M12cbnc" localSheetId="27">#REF!</definedName>
    <definedName name="M12cbnc" localSheetId="32">#REF!</definedName>
    <definedName name="M12cbnc">#REF!</definedName>
    <definedName name="M12cbvl" localSheetId="9">#REF!</definedName>
    <definedName name="M12cbvl" localSheetId="27">#REF!</definedName>
    <definedName name="M12cbvl" localSheetId="32">#REF!</definedName>
    <definedName name="M12cbvl">#REF!</definedName>
    <definedName name="M14bb1p" localSheetId="9">#REF!</definedName>
    <definedName name="M14bb1p" localSheetId="27">#REF!</definedName>
    <definedName name="M14bb1p" localSheetId="32">#REF!</definedName>
    <definedName name="M14bb1p">#REF!</definedName>
    <definedName name="M2H" localSheetId="9">#REF!</definedName>
    <definedName name="M2H" localSheetId="27">#REF!</definedName>
    <definedName name="M2H" localSheetId="32">#REF!</definedName>
    <definedName name="M2H">#REF!</definedName>
    <definedName name="m8aanc" localSheetId="9">#REF!</definedName>
    <definedName name="m8aanc" localSheetId="27">#REF!</definedName>
    <definedName name="m8aanc" localSheetId="32">#REF!</definedName>
    <definedName name="m8aanc">#REF!</definedName>
    <definedName name="m8aavl" localSheetId="9">#REF!</definedName>
    <definedName name="m8aavl" localSheetId="27">#REF!</definedName>
    <definedName name="m8aavl" localSheetId="32">#REF!</definedName>
    <definedName name="m8aavl">#REF!</definedName>
    <definedName name="MA_DML" localSheetId="9">#REF!</definedName>
    <definedName name="MA_DML" localSheetId="27">#REF!</definedName>
    <definedName name="MA_DML" localSheetId="32">#REF!</definedName>
    <definedName name="MA_DML">#REF!</definedName>
    <definedName name="Ma3pnc" localSheetId="9">#REF!</definedName>
    <definedName name="Ma3pnc" localSheetId="27">#REF!</definedName>
    <definedName name="Ma3pnc" localSheetId="32">#REF!</definedName>
    <definedName name="Ma3pnc">#REF!</definedName>
    <definedName name="Ma3pvl" localSheetId="9">#REF!</definedName>
    <definedName name="Ma3pvl" localSheetId="27">#REF!</definedName>
    <definedName name="Ma3pvl" localSheetId="32">#REF!</definedName>
    <definedName name="Ma3pvl">#REF!</definedName>
    <definedName name="Maa3pnc" localSheetId="9">#REF!</definedName>
    <definedName name="Maa3pnc" localSheetId="27">#REF!</definedName>
    <definedName name="Maa3pnc" localSheetId="32">#REF!</definedName>
    <definedName name="Maa3pnc">#REF!</definedName>
    <definedName name="Maa3pvl" localSheetId="9">#REF!</definedName>
    <definedName name="Maa3pvl" localSheetId="27">#REF!</definedName>
    <definedName name="Maa3pvl" localSheetId="32">#REF!</definedName>
    <definedName name="Maa3pvl">#REF!</definedName>
    <definedName name="macbt" localSheetId="9">#REF!</definedName>
    <definedName name="macbt" localSheetId="27">#REF!</definedName>
    <definedName name="macbt" localSheetId="32">#REF!</definedName>
    <definedName name="macbt">#REF!</definedName>
    <definedName name="MACRO" localSheetId="9">#REF!</definedName>
    <definedName name="MACRO" localSheetId="27">#REF!</definedName>
    <definedName name="MACRO" localSheetId="32">#REF!</definedName>
    <definedName name="MACRO">#REF!</definedName>
    <definedName name="MACTANG_BD" localSheetId="9">#REF!</definedName>
    <definedName name="MACTANG_BD" localSheetId="27">#REF!</definedName>
    <definedName name="MACTANG_BD" localSheetId="32">#REF!</definedName>
    <definedName name="MACTANG_BD">#REF!</definedName>
    <definedName name="MACTANG_HT_BD" localSheetId="9">#REF!</definedName>
    <definedName name="MACTANG_HT_BD" localSheetId="27">#REF!</definedName>
    <definedName name="MACTANG_HT_BD" localSheetId="32">#REF!</definedName>
    <definedName name="MACTANG_HT_BD">#REF!</definedName>
    <definedName name="MACTANG_HT_KT" localSheetId="9">#REF!</definedName>
    <definedName name="MACTANG_HT_KT" localSheetId="27">#REF!</definedName>
    <definedName name="MACTANG_HT_KT" localSheetId="32">#REF!</definedName>
    <definedName name="MACTANG_HT_KT">#REF!</definedName>
    <definedName name="MACTANG_KT" localSheetId="9">#REF!</definedName>
    <definedName name="MACTANG_KT" localSheetId="27">#REF!</definedName>
    <definedName name="MACTANG_KT" localSheetId="32">#REF!</definedName>
    <definedName name="MACTANG_KT">#REF!</definedName>
    <definedName name="MAHANG" localSheetId="9">#REF!</definedName>
    <definedName name="MAHANG" localSheetId="27">#REF!</definedName>
    <definedName name="MAHANG" localSheetId="32">#REF!</definedName>
    <definedName name="MAHANG">#REF!</definedName>
    <definedName name="mahang_tondk" localSheetId="9">#REF!</definedName>
    <definedName name="mahang_tondk" localSheetId="27">#REF!</definedName>
    <definedName name="mahang_tondk" localSheetId="32">#REF!</definedName>
    <definedName name="mahang_tondk">#REF!</definedName>
    <definedName name="mahieu" localSheetId="9">#REF!</definedName>
    <definedName name="mahieu" localSheetId="27">#REF!</definedName>
    <definedName name="mahieu" localSheetId="32">#REF!</definedName>
    <definedName name="mahieu">#REF!</definedName>
    <definedName name="mai" hidden="1">{"'Sheet1'!$L$16"}</definedName>
    <definedName name="Maïy" localSheetId="9">#REF!</definedName>
    <definedName name="Maïy" localSheetId="27">#REF!</definedName>
    <definedName name="Maïy" localSheetId="32">#REF!</definedName>
    <definedName name="Maïy">#REF!</definedName>
    <definedName name="MAJ_CON_EQP" localSheetId="9">#REF!</definedName>
    <definedName name="MAJ_CON_EQP" localSheetId="27">#REF!</definedName>
    <definedName name="MAJ_CON_EQP" localSheetId="32">#REF!</definedName>
    <definedName name="MAJ_CON_EQP">#REF!</definedName>
    <definedName name="MaMay_Q" localSheetId="9">#REF!</definedName>
    <definedName name="MaMay_Q" localSheetId="27">#REF!</definedName>
    <definedName name="MaMay_Q" localSheetId="32">#REF!</definedName>
    <definedName name="MaMay_Q">#REF!</definedName>
    <definedName name="MANPP" localSheetId="9">#REF!</definedName>
    <definedName name="MANPP" localSheetId="27">#REF!</definedName>
    <definedName name="MANPP" localSheetId="32">#REF!</definedName>
    <definedName name="MANPP">#REF!</definedName>
    <definedName name="MAÕCOÙ" localSheetId="9">#REF!</definedName>
    <definedName name="MAÕCOÙ" localSheetId="27">#REF!</definedName>
    <definedName name="MAÕCOÙ" localSheetId="32">#REF!</definedName>
    <definedName name="MAÕCOÙ">#REF!</definedName>
    <definedName name="MAÕNÔÏ" localSheetId="9">#REF!</definedName>
    <definedName name="MAÕNÔÏ" localSheetId="27">#REF!</definedName>
    <definedName name="MAÕNÔÏ" localSheetId="32">#REF!</definedName>
    <definedName name="MAÕNÔÏ">#REF!</definedName>
    <definedName name="masaru" localSheetId="9">#REF!</definedName>
    <definedName name="masaru" localSheetId="27">#REF!</definedName>
    <definedName name="masaru" localSheetId="32">#REF!</definedName>
    <definedName name="masaru">#REF!</definedName>
    <definedName name="Mat_cau" localSheetId="9">#REF!</definedName>
    <definedName name="Mat_cau" localSheetId="27">#REF!</definedName>
    <definedName name="Mat_cau" localSheetId="32">#REF!</definedName>
    <definedName name="Mat_cau">#REF!</definedName>
    <definedName name="matbang" hidden="1">{"'Sheet1'!$L$16"}</definedName>
    <definedName name="MatDuong" localSheetId="9">#REF!</definedName>
    <definedName name="MatDuong" localSheetId="27">#REF!</definedName>
    <definedName name="MatDuong" localSheetId="32">#REF!</definedName>
    <definedName name="MatDuong">#REF!</definedName>
    <definedName name="MATP_GT" localSheetId="9">#REF!</definedName>
    <definedName name="MATP_GT" localSheetId="27">#REF!</definedName>
    <definedName name="MATP_GT" localSheetId="32">#REF!</definedName>
    <definedName name="MATP_GT">#REF!</definedName>
    <definedName name="MAVANKHUON" localSheetId="9">#REF!</definedName>
    <definedName name="MAVANKHUON" localSheetId="27">#REF!</definedName>
    <definedName name="MAVANKHUON" localSheetId="32">#REF!</definedName>
    <definedName name="MAVANKHUON">#REF!</definedName>
    <definedName name="MAVLTHDN" localSheetId="9">#REF!</definedName>
    <definedName name="MAVLTHDN" localSheetId="27">#REF!</definedName>
    <definedName name="MAVLTHDN" localSheetId="32">#REF!</definedName>
    <definedName name="MAVLTHDN">#REF!</definedName>
    <definedName name="may" localSheetId="9">#REF!</definedName>
    <definedName name="may" localSheetId="27">#REF!</definedName>
    <definedName name="may" localSheetId="32">#REF!</definedName>
    <definedName name="may">#REF!</definedName>
    <definedName name="May_bom_nuíc_10.0_CV" localSheetId="9">#REF!</definedName>
    <definedName name="May_bom_nuíc_10.0_CV" localSheetId="27">#REF!</definedName>
    <definedName name="May_bom_nuíc_10.0_CV" localSheetId="32">#REF!</definedName>
    <definedName name="May_bom_nuíc_10.0_CV">#REF!</definedName>
    <definedName name="May_bom_nuíc_15.0_CV" localSheetId="9">#REF!</definedName>
    <definedName name="May_bom_nuíc_15.0_CV" localSheetId="27">#REF!</definedName>
    <definedName name="May_bom_nuíc_15.0_CV" localSheetId="32">#REF!</definedName>
    <definedName name="May_bom_nuíc_15.0_CV">#REF!</definedName>
    <definedName name="May_bom_nuíc_20.0_CV" localSheetId="9">#REF!</definedName>
    <definedName name="May_bom_nuíc_20.0_CV" localSheetId="27">#REF!</definedName>
    <definedName name="May_bom_nuíc_20.0_CV" localSheetId="32">#REF!</definedName>
    <definedName name="May_bom_nuíc_20.0_CV">#REF!</definedName>
    <definedName name="May_bom_nuíc_20_KW" localSheetId="9">#REF!</definedName>
    <definedName name="May_bom_nuíc_20_KW" localSheetId="27">#REF!</definedName>
    <definedName name="May_bom_nuíc_20_KW" localSheetId="32">#REF!</definedName>
    <definedName name="May_bom_nuíc_20_KW">#REF!</definedName>
    <definedName name="May_bom_nuíc_45.0_CV" localSheetId="9">#REF!</definedName>
    <definedName name="May_bom_nuíc_45.0_CV" localSheetId="27">#REF!</definedName>
    <definedName name="May_bom_nuíc_45.0_CV" localSheetId="32">#REF!</definedName>
    <definedName name="May_bom_nuíc_45.0_CV">#REF!</definedName>
    <definedName name="May_cat_uèn" localSheetId="9">#REF!</definedName>
    <definedName name="May_cat_uèn" localSheetId="27">#REF!</definedName>
    <definedName name="May_cat_uèn" localSheetId="32">#REF!</definedName>
    <definedName name="May_cat_uèn">#REF!</definedName>
    <definedName name="may_dao0.4m3" localSheetId="9">#REF!</definedName>
    <definedName name="may_dao0.4m3" localSheetId="27">#REF!</definedName>
    <definedName name="may_dao0.4m3" localSheetId="32">#REF!</definedName>
    <definedName name="may_dao0.4m3">#REF!</definedName>
    <definedName name="May_dao0.8m3" localSheetId="9">#REF!</definedName>
    <definedName name="May_dao0.8m3" localSheetId="27">#REF!</definedName>
    <definedName name="May_dao0.8m3" localSheetId="32">#REF!</definedName>
    <definedName name="May_dao0.8m3">#REF!</definedName>
    <definedName name="May_dao1.25m3" localSheetId="9">#REF!</definedName>
    <definedName name="May_dao1.25m3" localSheetId="27">#REF!</definedName>
    <definedName name="May_dao1.25m3" localSheetId="32">#REF!</definedName>
    <definedName name="May_dao1.25m3">#REF!</definedName>
    <definedName name="May_dÇm_ban_1_KW" localSheetId="9">#REF!</definedName>
    <definedName name="May_dÇm_ban_1_KW" localSheetId="27">#REF!</definedName>
    <definedName name="May_dÇm_ban_1_KW" localSheetId="32">#REF!</definedName>
    <definedName name="May_dÇm_ban_1_KW">#REF!</definedName>
    <definedName name="May_dÇm_dïi_1.5_KW" localSheetId="9">#REF!</definedName>
    <definedName name="May_dÇm_dïi_1.5_KW" localSheetId="27">#REF!</definedName>
    <definedName name="May_dÇm_dïi_1.5_KW" localSheetId="32">#REF!</definedName>
    <definedName name="May_dÇm_dïi_1.5_KW">#REF!</definedName>
    <definedName name="May_dong_cäc_1.2_T" localSheetId="9">#REF!</definedName>
    <definedName name="May_dong_cäc_1.2_T" localSheetId="27">#REF!</definedName>
    <definedName name="May_dong_cäc_1.2_T" localSheetId="32">#REF!</definedName>
    <definedName name="May_dong_cäc_1.2_T">#REF!</definedName>
    <definedName name="May_dong_cäc_1.8_T" localSheetId="9">#REF!</definedName>
    <definedName name="May_dong_cäc_1.8_T" localSheetId="27">#REF!</definedName>
    <definedName name="May_dong_cäc_1.8_T" localSheetId="32">#REF!</definedName>
    <definedName name="May_dong_cäc_1.8_T">#REF!</definedName>
    <definedName name="May_dong_cäc_2.5_T" localSheetId="9">#REF!</definedName>
    <definedName name="May_dong_cäc_2.5_T" localSheetId="27">#REF!</definedName>
    <definedName name="May_dong_cäc_2.5_T" localSheetId="32">#REF!</definedName>
    <definedName name="May_dong_cäc_2.5_T">#REF!</definedName>
    <definedName name="May_han_23_KW" localSheetId="9">#REF!</definedName>
    <definedName name="May_han_23_KW" localSheetId="27">#REF!</definedName>
    <definedName name="May_han_23_KW" localSheetId="32">#REF!</definedName>
    <definedName name="May_han_23_KW">#REF!</definedName>
    <definedName name="May_khoan_4.5_KW" localSheetId="9">#REF!</definedName>
    <definedName name="May_khoan_4.5_KW" localSheetId="27">#REF!</definedName>
    <definedName name="May_khoan_4.5_KW" localSheetId="32">#REF!</definedName>
    <definedName name="May_khoan_4.5_KW">#REF!</definedName>
    <definedName name="May_khoan_BT_1.5KW" localSheetId="9">#REF!</definedName>
    <definedName name="May_khoan_BT_1.5KW" localSheetId="27">#REF!</definedName>
    <definedName name="May_khoan_BT_1.5KW" localSheetId="32">#REF!</definedName>
    <definedName name="May_khoan_BT_1.5KW">#REF!</definedName>
    <definedName name="May_luån_cap_15_KW" localSheetId="9">#REF!</definedName>
    <definedName name="May_luån_cap_15_KW" localSheetId="27">#REF!</definedName>
    <definedName name="May_luån_cap_15_KW" localSheetId="32">#REF!</definedName>
    <definedName name="May_luån_cap_15_KW">#REF!</definedName>
    <definedName name="May_mai_2.7_KW" localSheetId="9">#REF!</definedName>
    <definedName name="May_mai_2.7_KW" localSheetId="27">#REF!</definedName>
    <definedName name="May_mai_2.7_KW" localSheetId="32">#REF!</definedName>
    <definedName name="May_mai_2.7_KW">#REF!</definedName>
    <definedName name="May_nÐn_khÝ_10m3_ph" localSheetId="9">#REF!</definedName>
    <definedName name="May_nÐn_khÝ_10m3_ph" localSheetId="27">#REF!</definedName>
    <definedName name="May_nÐn_khÝ_10m3_ph" localSheetId="32">#REF!</definedName>
    <definedName name="May_nÐn_khÝ_10m3_ph">#REF!</definedName>
    <definedName name="May_nÐn_khÝ_4_m3_ph" localSheetId="9">#REF!</definedName>
    <definedName name="May_nÐn_khÝ_4_m3_ph" localSheetId="27">#REF!</definedName>
    <definedName name="May_nÐn_khÝ_4_m3_ph" localSheetId="32">#REF!</definedName>
    <definedName name="May_nÐn_khÝ_4_m3_ph">#REF!</definedName>
    <definedName name="May_nÐn_khÝ_9m3_ph" localSheetId="9">#REF!</definedName>
    <definedName name="May_nÐn_khÝ_9m3_ph" localSheetId="27">#REF!</definedName>
    <definedName name="May_nÐn_khÝ_9m3_ph" localSheetId="32">#REF!</definedName>
    <definedName name="May_nÐn_khÝ_9m3_ph">#REF!</definedName>
    <definedName name="May_ñi_110_CV" localSheetId="9">#REF!</definedName>
    <definedName name="May_ñi_110_CV" localSheetId="27">#REF!</definedName>
    <definedName name="May_ñi_110_CV" localSheetId="32">#REF!</definedName>
    <definedName name="May_ñi_110_CV">#REF!</definedName>
    <definedName name="May_phun_son" localSheetId="9">#REF!</definedName>
    <definedName name="May_phun_son" localSheetId="27">#REF!</definedName>
    <definedName name="May_phun_son" localSheetId="32">#REF!</definedName>
    <definedName name="May_phun_son">#REF!</definedName>
    <definedName name="May_trén_vua_250_lÝt" localSheetId="9">#REF!</definedName>
    <definedName name="May_trén_vua_250_lÝt" localSheetId="27">#REF!</definedName>
    <definedName name="May_trén_vua_250_lÝt" localSheetId="32">#REF!</definedName>
    <definedName name="May_trén_vua_250_lÝt">#REF!</definedName>
    <definedName name="May_trén_vua_80_lÝt" localSheetId="9">#REF!</definedName>
    <definedName name="May_trén_vua_80_lÝt" localSheetId="27">#REF!</definedName>
    <definedName name="May_trén_vua_80_lÝt" localSheetId="32">#REF!</definedName>
    <definedName name="May_trén_vua_80_lÝt">#REF!</definedName>
    <definedName name="May_vËn_thang_0.8_T" localSheetId="9">#REF!</definedName>
    <definedName name="May_vËn_thang_0.8_T" localSheetId="27">#REF!</definedName>
    <definedName name="May_vËn_thang_0.8_T" localSheetId="32">#REF!</definedName>
    <definedName name="May_vËn_thang_0.8_T">#REF!</definedName>
    <definedName name="mayumi" localSheetId="9">#REF!</definedName>
    <definedName name="mayumi" localSheetId="27">#REF!</definedName>
    <definedName name="mayumi" localSheetId="32">#REF!</definedName>
    <definedName name="mayumi">#REF!</definedName>
    <definedName name="Mba1p" localSheetId="9">#REF!</definedName>
    <definedName name="Mba1p" localSheetId="27">#REF!</definedName>
    <definedName name="Mba1p" localSheetId="32">#REF!</definedName>
    <definedName name="Mba1p">#REF!</definedName>
    <definedName name="Mba3p" localSheetId="9">#REF!</definedName>
    <definedName name="Mba3p" localSheetId="27">#REF!</definedName>
    <definedName name="Mba3p" localSheetId="32">#REF!</definedName>
    <definedName name="Mba3p">#REF!</definedName>
    <definedName name="Mbb3p" localSheetId="9">#REF!</definedName>
    <definedName name="Mbb3p" localSheetId="27">#REF!</definedName>
    <definedName name="Mbb3p" localSheetId="32">#REF!</definedName>
    <definedName name="Mbb3p">#REF!</definedName>
    <definedName name="Mbn1p" localSheetId="9">#REF!</definedName>
    <definedName name="Mbn1p" localSheetId="27">#REF!</definedName>
    <definedName name="Mbn1p" localSheetId="32">#REF!</definedName>
    <definedName name="Mbn1p">#REF!</definedName>
    <definedName name="MBT" localSheetId="9">#REF!</definedName>
    <definedName name="MBT" localSheetId="27">#REF!</definedName>
    <definedName name="MBT" localSheetId="32">#REF!</definedName>
    <definedName name="MBT">#REF!</definedName>
    <definedName name="MC" localSheetId="9">#REF!</definedName>
    <definedName name="MC" localSheetId="27">#REF!</definedName>
    <definedName name="MC" localSheetId="32">#REF!</definedName>
    <definedName name="MC">#REF!</definedName>
    <definedName name="mc1.5" localSheetId="9">#REF!</definedName>
    <definedName name="mc1.5" localSheetId="27">#REF!</definedName>
    <definedName name="mc1.5" localSheetId="32">#REF!</definedName>
    <definedName name="mc1.5">#REF!</definedName>
    <definedName name="mc1.5s7" localSheetId="9">#REF!</definedName>
    <definedName name="mc1.5s7" localSheetId="27">#REF!</definedName>
    <definedName name="mc1.5s7" localSheetId="32">#REF!</definedName>
    <definedName name="mc1.5s7">#REF!</definedName>
    <definedName name="mcgd" localSheetId="9">#REF!</definedName>
    <definedName name="mcgd" localSheetId="27">#REF!</definedName>
    <definedName name="mcgd" localSheetId="32">#REF!</definedName>
    <definedName name="mcgd">#REF!</definedName>
    <definedName name="mcgds7" localSheetId="9">#REF!</definedName>
    <definedName name="mcgds7" localSheetId="27">#REF!</definedName>
    <definedName name="mcgds7" localSheetId="32">#REF!</definedName>
    <definedName name="mcgds7">#REF!</definedName>
    <definedName name="MDBT" localSheetId="9">#REF!</definedName>
    <definedName name="MDBT" localSheetId="27">#REF!</definedName>
    <definedName name="MDBT" localSheetId="32">#REF!</definedName>
    <definedName name="MDBT">#REF!</definedName>
    <definedName name="mdfu6" localSheetId="9">#REF!</definedName>
    <definedName name="mdfu6" localSheetId="27">#REF!</definedName>
    <definedName name="mdfu6" localSheetId="32">#REF!</definedName>
    <definedName name="mdfu6">#REF!</definedName>
    <definedName name="me" localSheetId="9">#REF!</definedName>
    <definedName name="me" localSheetId="27">#REF!</definedName>
    <definedName name="me" localSheetId="32">#REF!</definedName>
    <definedName name="me">#REF!</definedName>
    <definedName name="Mè_A1" localSheetId="9">#REF!</definedName>
    <definedName name="Mè_A1" localSheetId="27">#REF!</definedName>
    <definedName name="Mè_A1" localSheetId="32">#REF!</definedName>
    <definedName name="Mè_A1">#REF!</definedName>
    <definedName name="Mè_A2" localSheetId="9">#REF!</definedName>
    <definedName name="Mè_A2" localSheetId="27">#REF!</definedName>
    <definedName name="Mè_A2" localSheetId="32">#REF!</definedName>
    <definedName name="Mè_A2">#REF!</definedName>
    <definedName name="Mean_Damage" localSheetId="9">#REF!</definedName>
    <definedName name="Mean_Damage" localSheetId="27">#REF!</definedName>
    <definedName name="Mean_Damage" localSheetId="32">#REF!</definedName>
    <definedName name="Mean_Damage">#REF!</definedName>
    <definedName name="MENU1" localSheetId="9">#REF!</definedName>
    <definedName name="MENU1" localSheetId="27">#REF!</definedName>
    <definedName name="MENU1" localSheetId="32">#REF!</definedName>
    <definedName name="MENU1">#REF!</definedName>
    <definedName name="MENUVIEW" localSheetId="9">#REF!</definedName>
    <definedName name="MENUVIEW" localSheetId="27">#REF!</definedName>
    <definedName name="MENUVIEW" localSheetId="32">#REF!</definedName>
    <definedName name="MENUVIEW">#REF!</definedName>
    <definedName name="MESSAGE" localSheetId="9">#REF!</definedName>
    <definedName name="MESSAGE" localSheetId="27">#REF!</definedName>
    <definedName name="MESSAGE" localSheetId="32">#REF!</definedName>
    <definedName name="MESSAGE">#REF!</definedName>
    <definedName name="MESSAGE1" localSheetId="9">#REF!</definedName>
    <definedName name="MESSAGE1" localSheetId="27">#REF!</definedName>
    <definedName name="MESSAGE1" localSheetId="32">#REF!</definedName>
    <definedName name="MESSAGE1">#REF!</definedName>
    <definedName name="MESSAGE2" localSheetId="9">#REF!</definedName>
    <definedName name="MESSAGE2" localSheetId="27">#REF!</definedName>
    <definedName name="MESSAGE2" localSheetId="32">#REF!</definedName>
    <definedName name="MESSAGE2">#REF!</definedName>
    <definedName name="mftu6" localSheetId="9">#REF!</definedName>
    <definedName name="mftu6" localSheetId="27">#REF!</definedName>
    <definedName name="mftu6" localSheetId="32">#REF!</definedName>
    <definedName name="mftu6">#REF!</definedName>
    <definedName name="MG_A" localSheetId="9">#REF!</definedName>
    <definedName name="MG_A" localSheetId="27">#REF!</definedName>
    <definedName name="MG_A" localSheetId="32">#REF!</definedName>
    <definedName name="MG_A">#REF!</definedName>
    <definedName name="MIH" localSheetId="9">#REF!</definedName>
    <definedName name="MIH" localSheetId="27">#REF!</definedName>
    <definedName name="MIH" localSheetId="32">#REF!</definedName>
    <definedName name="MIH">#REF!</definedName>
    <definedName name="minh" hidden="1">{"'Sheet1'!$L$16"}</definedName>
    <definedName name="minh1" localSheetId="9">#REF!</definedName>
    <definedName name="minh1" localSheetId="27">#REF!</definedName>
    <definedName name="minh1" localSheetId="32">#REF!</definedName>
    <definedName name="minh1">#REF!</definedName>
    <definedName name="Minolta" localSheetId="9">#REF!</definedName>
    <definedName name="Minolta" localSheetId="27">#REF!</definedName>
    <definedName name="Minolta" localSheetId="32">#REF!</definedName>
    <definedName name="Minolta">#REF!</definedName>
    <definedName name="Mita" localSheetId="9">#REF!</definedName>
    <definedName name="Mita" localSheetId="27">#REF!</definedName>
    <definedName name="Mita" localSheetId="32">#REF!</definedName>
    <definedName name="Mita">#REF!</definedName>
    <definedName name="MKH" localSheetId="9">#REF!</definedName>
    <definedName name="MKH" localSheetId="27">#REF!</definedName>
    <definedName name="MKH" localSheetId="32">#REF!</definedName>
    <definedName name="MKH">#REF!</definedName>
    <definedName name="MN" localSheetId="9">#REF!</definedName>
    <definedName name="MN" localSheetId="27">#REF!</definedName>
    <definedName name="MN" localSheetId="32">#REF!</definedName>
    <definedName name="MN">#REF!</definedName>
    <definedName name="mneo" localSheetId="9">#REF!</definedName>
    <definedName name="mneo" localSheetId="27">#REF!</definedName>
    <definedName name="mneo" localSheetId="32">#REF!</definedName>
    <definedName name="mneo">#REF!</definedName>
    <definedName name="MNPP" localSheetId="9">#REF!</definedName>
    <definedName name="MNPP" localSheetId="27">#REF!</definedName>
    <definedName name="MNPP" localSheetId="32">#REF!</definedName>
    <definedName name="MNPP">#REF!</definedName>
    <definedName name="mo" hidden="1">{"'Sheet1'!$L$16"}</definedName>
    <definedName name="mocchau" localSheetId="9">#REF!</definedName>
    <definedName name="mocchau" localSheetId="27">#REF!</definedName>
    <definedName name="mocchau" localSheetId="32">#REF!</definedName>
    <definedName name="mocchau">#REF!</definedName>
    <definedName name="MODIFY" localSheetId="9">#REF!</definedName>
    <definedName name="MODIFY" localSheetId="27">#REF!</definedName>
    <definedName name="MODIFY" localSheetId="32">#REF!</definedName>
    <definedName name="MODIFY">#REF!</definedName>
    <definedName name="Modulus_Dowel_Support_d" localSheetId="9">#REF!</definedName>
    <definedName name="Modulus_Dowel_Support_d" localSheetId="27">#REF!</definedName>
    <definedName name="Modulus_Dowel_Support_d" localSheetId="32">#REF!</definedName>
    <definedName name="Modulus_Dowel_Support_d">#REF!</definedName>
    <definedName name="Modulus_Elasticity_Dowel_d" localSheetId="9">#REF!</definedName>
    <definedName name="Modulus_Elasticity_Dowel_d" localSheetId="27">#REF!</definedName>
    <definedName name="Modulus_Elasticity_Dowel_d" localSheetId="32">#REF!</definedName>
    <definedName name="Modulus_Elasticity_Dowel_d">#REF!</definedName>
    <definedName name="Modulus_of_Rupture" localSheetId="9">#REF!</definedName>
    <definedName name="Modulus_of_Rupture" localSheetId="27">#REF!</definedName>
    <definedName name="Modulus_of_Rupture" localSheetId="32">#REF!</definedName>
    <definedName name="Modulus_of_Rupture">#REF!</definedName>
    <definedName name="moi" hidden="1">{"'Sheet1'!$L$16"}</definedName>
    <definedName name="mongbang" localSheetId="9">#REF!</definedName>
    <definedName name="mongbang" localSheetId="27">#REF!</definedName>
    <definedName name="mongbang" localSheetId="32">#REF!</definedName>
    <definedName name="mongbang">#REF!</definedName>
    <definedName name="mongdon" localSheetId="9">#REF!</definedName>
    <definedName name="mongdon" localSheetId="27">#REF!</definedName>
    <definedName name="mongdon" localSheetId="32">#REF!</definedName>
    <definedName name="mongdon">#REF!</definedName>
    <definedName name="month" localSheetId="9">#REF!</definedName>
    <definedName name="month" localSheetId="27">#REF!</definedName>
    <definedName name="month" localSheetId="32">#REF!</definedName>
    <definedName name="month">#REF!</definedName>
    <definedName name="morita" localSheetId="9">#REF!</definedName>
    <definedName name="morita" localSheetId="27">#REF!</definedName>
    <definedName name="morita" localSheetId="32">#REF!</definedName>
    <definedName name="morita">#REF!</definedName>
    <definedName name="Morong" localSheetId="9">#REF!</definedName>
    <definedName name="Morong" localSheetId="27">#REF!</definedName>
    <definedName name="Morong" localSheetId="32">#REF!</definedName>
    <definedName name="Morong">#REF!</definedName>
    <definedName name="Morong4054_85" localSheetId="9">#REF!</definedName>
    <definedName name="Morong4054_85" localSheetId="27">#REF!</definedName>
    <definedName name="Morong4054_85" localSheetId="32">#REF!</definedName>
    <definedName name="Morong4054_85">#REF!</definedName>
    <definedName name="morong4054_98" localSheetId="9">#REF!</definedName>
    <definedName name="morong4054_98" localSheetId="27">#REF!</definedName>
    <definedName name="morong4054_98" localSheetId="32">#REF!</definedName>
    <definedName name="morong4054_98">#REF!</definedName>
    <definedName name="mot" hidden="1">{"'Sheet1'!$L$16"}</definedName>
    <definedName name="Moùng" localSheetId="9">#REF!</definedName>
    <definedName name="Moùng" localSheetId="27">#REF!</definedName>
    <definedName name="Moùng" localSheetId="32">#REF!</definedName>
    <definedName name="Moùng">#REF!</definedName>
    <definedName name="MSCT" localSheetId="9">#REF!</definedName>
    <definedName name="MSCT" localSheetId="27">#REF!</definedName>
    <definedName name="MSCT" localSheetId="32">#REF!</definedName>
    <definedName name="MSCT">#REF!</definedName>
    <definedName name="MST" localSheetId="9">#REF!</definedName>
    <definedName name="MST" localSheetId="27">#REF!</definedName>
    <definedName name="MST" localSheetId="32">#REF!</definedName>
    <definedName name="MST">#REF!</definedName>
    <definedName name="mtcdg" localSheetId="9">#REF!</definedName>
    <definedName name="mtcdg" localSheetId="27">#REF!</definedName>
    <definedName name="mtcdg" localSheetId="32">#REF!</definedName>
    <definedName name="mtcdg">#REF!</definedName>
    <definedName name="MTCLD" localSheetId="9">#REF!</definedName>
    <definedName name="MTCLD" localSheetId="27">#REF!</definedName>
    <definedName name="MTCLD" localSheetId="32">#REF!</definedName>
    <definedName name="MTCLD">#REF!</definedName>
    <definedName name="MTCT" localSheetId="9">#REF!</definedName>
    <definedName name="MTCT" localSheetId="27">#REF!</definedName>
    <definedName name="MTCT" localSheetId="32">#REF!</definedName>
    <definedName name="MTCT">#REF!</definedName>
    <definedName name="MTMAC12" localSheetId="9">#REF!</definedName>
    <definedName name="MTMAC12" localSheetId="27">#REF!</definedName>
    <definedName name="MTMAC12" localSheetId="32">#REF!</definedName>
    <definedName name="MTMAC12">#REF!</definedName>
    <definedName name="MTN" localSheetId="9">#REF!</definedName>
    <definedName name="MTN" localSheetId="27">#REF!</definedName>
    <definedName name="MTN" localSheetId="32">#REF!</definedName>
    <definedName name="MTN">#REF!</definedName>
    <definedName name="mtram" localSheetId="9">#REF!</definedName>
    <definedName name="mtram" localSheetId="27">#REF!</definedName>
    <definedName name="mtram" localSheetId="32">#REF!</definedName>
    <definedName name="mtram">#REF!</definedName>
    <definedName name="Mu" localSheetId="9">#REF!</definedName>
    <definedName name="Mu" localSheetId="27">#REF!</definedName>
    <definedName name="Mu" localSheetId="32">#REF!</definedName>
    <definedName name="Mu">#REF!</definedName>
    <definedName name="Mu_" localSheetId="9">#REF!</definedName>
    <definedName name="Mu_" localSheetId="27">#REF!</definedName>
    <definedName name="Mu_" localSheetId="32">#REF!</definedName>
    <definedName name="Mu_">#REF!</definedName>
    <definedName name="MUA" localSheetId="9">#REF!</definedName>
    <definedName name="MUA" localSheetId="27">#REF!</definedName>
    <definedName name="MUA" localSheetId="32">#REF!</definedName>
    <definedName name="MUA">#REF!</definedName>
    <definedName name="muty" localSheetId="9">#REF!</definedName>
    <definedName name="muty" localSheetId="27">#REF!</definedName>
    <definedName name="muty" localSheetId="32">#REF!</definedName>
    <definedName name="muty">#REF!</definedName>
    <definedName name="myle" localSheetId="9">#REF!</definedName>
    <definedName name="myle" localSheetId="27">#REF!</definedName>
    <definedName name="myle" localSheetId="32">#REF!</definedName>
    <definedName name="myle">#REF!</definedName>
    <definedName name="n" hidden="1">{"'Sheet1'!$L$16"}</definedName>
    <definedName name="N.THAÙNG" localSheetId="9">#REF!</definedName>
    <definedName name="N.THAÙNG" localSheetId="27">#REF!</definedName>
    <definedName name="N.THAÙNG" localSheetId="32">#REF!</definedName>
    <definedName name="N.THAÙNG">#REF!</definedName>
    <definedName name="n_1" localSheetId="9">#REF!</definedName>
    <definedName name="n_1" localSheetId="27">#REF!</definedName>
    <definedName name="n_1" localSheetId="32">#REF!</definedName>
    <definedName name="n_1">#REF!</definedName>
    <definedName name="n_2" localSheetId="9">#REF!</definedName>
    <definedName name="n_2" localSheetId="27">#REF!</definedName>
    <definedName name="n_2" localSheetId="32">#REF!</definedName>
    <definedName name="n_2">#REF!</definedName>
    <definedName name="n_3" localSheetId="9">#REF!</definedName>
    <definedName name="n_3" localSheetId="27">#REF!</definedName>
    <definedName name="n_3" localSheetId="32">#REF!</definedName>
    <definedName name="n_3">#REF!</definedName>
    <definedName name="N_Class1" localSheetId="9">#REF!</definedName>
    <definedName name="N_Class1" localSheetId="27">#REF!</definedName>
    <definedName name="N_Class1" localSheetId="32">#REF!</definedName>
    <definedName name="N_Class1">#REF!</definedName>
    <definedName name="N_Class2" localSheetId="9">#REF!</definedName>
    <definedName name="N_Class2" localSheetId="27">#REF!</definedName>
    <definedName name="N_Class2" localSheetId="32">#REF!</definedName>
    <definedName name="N_Class2">#REF!</definedName>
    <definedName name="N_Class3" localSheetId="9">#REF!</definedName>
    <definedName name="N_Class3" localSheetId="27">#REF!</definedName>
    <definedName name="N_Class3" localSheetId="32">#REF!</definedName>
    <definedName name="N_Class3">#REF!</definedName>
    <definedName name="N_Class4" localSheetId="9">#REF!</definedName>
    <definedName name="N_Class4" localSheetId="27">#REF!</definedName>
    <definedName name="N_Class4" localSheetId="32">#REF!</definedName>
    <definedName name="N_Class4">#REF!</definedName>
    <definedName name="N_Class5" localSheetId="9">#REF!</definedName>
    <definedName name="N_Class5" localSheetId="27">#REF!</definedName>
    <definedName name="N_Class5" localSheetId="32">#REF!</definedName>
    <definedName name="N_Class5">#REF!</definedName>
    <definedName name="N_con" localSheetId="9">#REF!</definedName>
    <definedName name="N_con" localSheetId="27">#REF!</definedName>
    <definedName name="N_con" localSheetId="32">#REF!</definedName>
    <definedName name="N_con">#REF!</definedName>
    <definedName name="N_lchae" localSheetId="9">#REF!</definedName>
    <definedName name="N_lchae" localSheetId="27">#REF!</definedName>
    <definedName name="N_lchae" localSheetId="32">#REF!</definedName>
    <definedName name="N_lchae">#REF!</definedName>
    <definedName name="N_run" localSheetId="9">#REF!</definedName>
    <definedName name="N_run" localSheetId="27">#REF!</definedName>
    <definedName name="N_run" localSheetId="32">#REF!</definedName>
    <definedName name="N_run">#REF!</definedName>
    <definedName name="N_sed" localSheetId="9">#REF!</definedName>
    <definedName name="N_sed" localSheetId="27">#REF!</definedName>
    <definedName name="N_sed" localSheetId="32">#REF!</definedName>
    <definedName name="N_sed">#REF!</definedName>
    <definedName name="N_volae" localSheetId="9">#REF!</definedName>
    <definedName name="N_volae" localSheetId="27">#REF!</definedName>
    <definedName name="N_volae" localSheetId="32">#REF!</definedName>
    <definedName name="N_volae">#REF!</definedName>
    <definedName name="n1_" localSheetId="9">#REF!</definedName>
    <definedName name="n1_" localSheetId="27">#REF!</definedName>
    <definedName name="n1_" localSheetId="32">#REF!</definedName>
    <definedName name="n1_">#REF!</definedName>
    <definedName name="n1pig" localSheetId="9">#REF!</definedName>
    <definedName name="n1pig" localSheetId="27">#REF!</definedName>
    <definedName name="n1pig" localSheetId="32">#REF!</definedName>
    <definedName name="n1pig">#REF!</definedName>
    <definedName name="N1pIGvc" localSheetId="9">#REF!</definedName>
    <definedName name="N1pIGvc" localSheetId="27">#REF!</definedName>
    <definedName name="N1pIGvc" localSheetId="32">#REF!</definedName>
    <definedName name="N1pIGvc">#REF!</definedName>
    <definedName name="n1pind" localSheetId="9">#REF!</definedName>
    <definedName name="n1pind" localSheetId="27">#REF!</definedName>
    <definedName name="n1pind" localSheetId="32">#REF!</definedName>
    <definedName name="n1pind">#REF!</definedName>
    <definedName name="N1pINDvc" localSheetId="9">#REF!</definedName>
    <definedName name="N1pINDvc" localSheetId="27">#REF!</definedName>
    <definedName name="N1pINDvc" localSheetId="32">#REF!</definedName>
    <definedName name="N1pINDvc">#REF!</definedName>
    <definedName name="n1ping" localSheetId="9">#REF!</definedName>
    <definedName name="n1ping" localSheetId="27">#REF!</definedName>
    <definedName name="n1ping" localSheetId="32">#REF!</definedName>
    <definedName name="n1ping">#REF!</definedName>
    <definedName name="N1pINGvc" localSheetId="9">#REF!</definedName>
    <definedName name="N1pINGvc" localSheetId="27">#REF!</definedName>
    <definedName name="N1pINGvc" localSheetId="32">#REF!</definedName>
    <definedName name="N1pINGvc">#REF!</definedName>
    <definedName name="n1pint" localSheetId="9">#REF!</definedName>
    <definedName name="n1pint" localSheetId="27">#REF!</definedName>
    <definedName name="n1pint" localSheetId="32">#REF!</definedName>
    <definedName name="n1pint">#REF!</definedName>
    <definedName name="n2_" localSheetId="9">#REF!</definedName>
    <definedName name="n2_" localSheetId="27">#REF!</definedName>
    <definedName name="n2_" localSheetId="32">#REF!</definedName>
    <definedName name="n2_">#REF!</definedName>
    <definedName name="n3_" localSheetId="9">#REF!</definedName>
    <definedName name="n3_" localSheetId="27">#REF!</definedName>
    <definedName name="n3_" localSheetId="32">#REF!</definedName>
    <definedName name="n3_">#REF!</definedName>
    <definedName name="n4_" localSheetId="9">#REF!</definedName>
    <definedName name="n4_" localSheetId="27">#REF!</definedName>
    <definedName name="n4_" localSheetId="32">#REF!</definedName>
    <definedName name="n4_">#REF!</definedName>
    <definedName name="naêm1999" localSheetId="9">#REF!</definedName>
    <definedName name="naêm1999" localSheetId="27">#REF!</definedName>
    <definedName name="naêm1999" localSheetId="32">#REF!</definedName>
    <definedName name="naêm1999">#REF!</definedName>
    <definedName name="nam" hidden="1">{"'Sheet1'!$L$16"}</definedName>
    <definedName name="Nan_khoi_cong" localSheetId="9">#REF!</definedName>
    <definedName name="Nan_khoi_cong" localSheetId="27">#REF!</definedName>
    <definedName name="Nan_khoi_cong" localSheetId="32">#REF!</definedName>
    <definedName name="Nan_khoi_cong">#REF!</definedName>
    <definedName name="nc_btm10" localSheetId="9">#REF!</definedName>
    <definedName name="nc_btm10" localSheetId="27">#REF!</definedName>
    <definedName name="nc_btm10" localSheetId="32">#REF!</definedName>
    <definedName name="nc_btm10">#REF!</definedName>
    <definedName name="nc_btm100" localSheetId="9">#REF!</definedName>
    <definedName name="nc_btm100" localSheetId="27">#REF!</definedName>
    <definedName name="nc_btm100" localSheetId="32">#REF!</definedName>
    <definedName name="nc_btm100">#REF!</definedName>
    <definedName name="NC_CSCT" localSheetId="9">#REF!</definedName>
    <definedName name="NC_CSCT" localSheetId="27">#REF!</definedName>
    <definedName name="NC_CSCT" localSheetId="32">#REF!</definedName>
    <definedName name="NC_CSCT">#REF!</definedName>
    <definedName name="NC_CTXD" localSheetId="9">#REF!</definedName>
    <definedName name="NC_CTXD" localSheetId="27">#REF!</definedName>
    <definedName name="NC_CTXD" localSheetId="32">#REF!</definedName>
    <definedName name="NC_CTXD">#REF!</definedName>
    <definedName name="NC_RD" localSheetId="9">#REF!</definedName>
    <definedName name="NC_RD" localSheetId="27">#REF!</definedName>
    <definedName name="NC_RD" localSheetId="32">#REF!</definedName>
    <definedName name="NC_RD">#REF!</definedName>
    <definedName name="NC_TD" localSheetId="9">#REF!</definedName>
    <definedName name="NC_TD" localSheetId="27">#REF!</definedName>
    <definedName name="NC_TD" localSheetId="32">#REF!</definedName>
    <definedName name="NC_TD">#REF!</definedName>
    <definedName name="nc1p" localSheetId="9">#REF!</definedName>
    <definedName name="nc1p" localSheetId="27">#REF!</definedName>
    <definedName name="nc1p" localSheetId="32">#REF!</definedName>
    <definedName name="nc1p">#REF!</definedName>
    <definedName name="nc2.1I" localSheetId="9">#REF!</definedName>
    <definedName name="nc2.1I" localSheetId="27">#REF!</definedName>
    <definedName name="nc2.1I" localSheetId="32">#REF!</definedName>
    <definedName name="nc2.1I">#REF!</definedName>
    <definedName name="nc2.1II" localSheetId="9">#REF!</definedName>
    <definedName name="nc2.1II" localSheetId="27">#REF!</definedName>
    <definedName name="nc2.1II" localSheetId="32">#REF!</definedName>
    <definedName name="nc2.1II">#REF!</definedName>
    <definedName name="nc2.1III" localSheetId="9">#REF!</definedName>
    <definedName name="nc2.1III" localSheetId="27">#REF!</definedName>
    <definedName name="nc2.1III" localSheetId="32">#REF!</definedName>
    <definedName name="nc2.1III">#REF!</definedName>
    <definedName name="nc2.1IV" localSheetId="9">#REF!</definedName>
    <definedName name="nc2.1IV" localSheetId="27">#REF!</definedName>
    <definedName name="nc2.1IV" localSheetId="32">#REF!</definedName>
    <definedName name="nc2.1IV">#REF!</definedName>
    <definedName name="nc2.2I" localSheetId="9">#REF!</definedName>
    <definedName name="nc2.2I" localSheetId="27">#REF!</definedName>
    <definedName name="nc2.2I" localSheetId="32">#REF!</definedName>
    <definedName name="nc2.2I">#REF!</definedName>
    <definedName name="nc2.2II" localSheetId="9">#REF!</definedName>
    <definedName name="nc2.2II" localSheetId="27">#REF!</definedName>
    <definedName name="nc2.2II" localSheetId="32">#REF!</definedName>
    <definedName name="nc2.2II">#REF!</definedName>
    <definedName name="nc2.2III" localSheetId="9">#REF!</definedName>
    <definedName name="nc2.2III" localSheetId="27">#REF!</definedName>
    <definedName name="nc2.2III" localSheetId="32">#REF!</definedName>
    <definedName name="nc2.2III">#REF!</definedName>
    <definedName name="nc2.2IV" localSheetId="9">#REF!</definedName>
    <definedName name="nc2.2IV" localSheetId="27">#REF!</definedName>
    <definedName name="nc2.2IV" localSheetId="32">#REF!</definedName>
    <definedName name="nc2.2IV">#REF!</definedName>
    <definedName name="nc2.3I" localSheetId="9">#REF!</definedName>
    <definedName name="nc2.3I" localSheetId="27">#REF!</definedName>
    <definedName name="nc2.3I" localSheetId="32">#REF!</definedName>
    <definedName name="nc2.3I">#REF!</definedName>
    <definedName name="nc2.3II" localSheetId="9">#REF!</definedName>
    <definedName name="nc2.3II" localSheetId="27">#REF!</definedName>
    <definedName name="nc2.3II" localSheetId="32">#REF!</definedName>
    <definedName name="nc2.3II">#REF!</definedName>
    <definedName name="nc2.3III" localSheetId="9">#REF!</definedName>
    <definedName name="nc2.3III" localSheetId="27">#REF!</definedName>
    <definedName name="nc2.3III" localSheetId="32">#REF!</definedName>
    <definedName name="nc2.3III">#REF!</definedName>
    <definedName name="nc2.3IV" localSheetId="9">#REF!</definedName>
    <definedName name="nc2.3IV" localSheetId="27">#REF!</definedName>
    <definedName name="nc2.3IV" localSheetId="32">#REF!</definedName>
    <definedName name="nc2.3IV">#REF!</definedName>
    <definedName name="nc2.4I" localSheetId="9">#REF!</definedName>
    <definedName name="nc2.4I" localSheetId="27">#REF!</definedName>
    <definedName name="nc2.4I" localSheetId="32">#REF!</definedName>
    <definedName name="nc2.4I">#REF!</definedName>
    <definedName name="nc2.4II" localSheetId="9">#REF!</definedName>
    <definedName name="nc2.4II" localSheetId="27">#REF!</definedName>
    <definedName name="nc2.4II" localSheetId="32">#REF!</definedName>
    <definedName name="nc2.4II">#REF!</definedName>
    <definedName name="nc2.4III" localSheetId="9">#REF!</definedName>
    <definedName name="nc2.4III" localSheetId="27">#REF!</definedName>
    <definedName name="nc2.4III" localSheetId="32">#REF!</definedName>
    <definedName name="nc2.4III">#REF!</definedName>
    <definedName name="nc2.4IV" localSheetId="9">#REF!</definedName>
    <definedName name="nc2.4IV" localSheetId="27">#REF!</definedName>
    <definedName name="nc2.4IV" localSheetId="32">#REF!</definedName>
    <definedName name="nc2.4IV">#REF!</definedName>
    <definedName name="nc2.5" localSheetId="9">#REF!</definedName>
    <definedName name="nc2.5" localSheetId="27">#REF!</definedName>
    <definedName name="nc2.5" localSheetId="32">#REF!</definedName>
    <definedName name="nc2.5">#REF!</definedName>
    <definedName name="nc2.5I" localSheetId="9">#REF!</definedName>
    <definedName name="nc2.5I" localSheetId="27">#REF!</definedName>
    <definedName name="nc2.5I" localSheetId="32">#REF!</definedName>
    <definedName name="nc2.5I">#REF!</definedName>
    <definedName name="nc2.5II" localSheetId="9">#REF!</definedName>
    <definedName name="nc2.5II" localSheetId="27">#REF!</definedName>
    <definedName name="nc2.5II" localSheetId="32">#REF!</definedName>
    <definedName name="nc2.5II">#REF!</definedName>
    <definedName name="nc2.5III" localSheetId="9">#REF!</definedName>
    <definedName name="nc2.5III" localSheetId="27">#REF!</definedName>
    <definedName name="nc2.5III" localSheetId="32">#REF!</definedName>
    <definedName name="nc2.5III">#REF!</definedName>
    <definedName name="nc2.5IV" localSheetId="9">#REF!</definedName>
    <definedName name="nc2.5IV" localSheetId="27">#REF!</definedName>
    <definedName name="nc2.5IV" localSheetId="32">#REF!</definedName>
    <definedName name="nc2.5IV">#REF!</definedName>
    <definedName name="nc2.6I" localSheetId="9">#REF!</definedName>
    <definedName name="nc2.6I" localSheetId="27">#REF!</definedName>
    <definedName name="nc2.6I" localSheetId="32">#REF!</definedName>
    <definedName name="nc2.6I">#REF!</definedName>
    <definedName name="nc2.6II" localSheetId="9">#REF!</definedName>
    <definedName name="nc2.6II" localSheetId="27">#REF!</definedName>
    <definedName name="nc2.6II" localSheetId="32">#REF!</definedName>
    <definedName name="nc2.6II">#REF!</definedName>
    <definedName name="nc2.6III" localSheetId="9">#REF!</definedName>
    <definedName name="nc2.6III" localSheetId="27">#REF!</definedName>
    <definedName name="nc2.6III" localSheetId="32">#REF!</definedName>
    <definedName name="nc2.6III">#REF!</definedName>
    <definedName name="nc2.6IV" localSheetId="9">#REF!</definedName>
    <definedName name="nc2.6IV" localSheetId="27">#REF!</definedName>
    <definedName name="nc2.6IV" localSheetId="32">#REF!</definedName>
    <definedName name="nc2.6IV">#REF!</definedName>
    <definedName name="nc2.7I" localSheetId="9">#REF!</definedName>
    <definedName name="nc2.7I" localSheetId="27">#REF!</definedName>
    <definedName name="nc2.7I" localSheetId="32">#REF!</definedName>
    <definedName name="nc2.7I">#REF!</definedName>
    <definedName name="nc2.7II" localSheetId="9">#REF!</definedName>
    <definedName name="nc2.7II" localSheetId="27">#REF!</definedName>
    <definedName name="nc2.7II" localSheetId="32">#REF!</definedName>
    <definedName name="nc2.7II">#REF!</definedName>
    <definedName name="nc2.7III" localSheetId="9">#REF!</definedName>
    <definedName name="nc2.7III" localSheetId="27">#REF!</definedName>
    <definedName name="nc2.7III" localSheetId="32">#REF!</definedName>
    <definedName name="nc2.7III">#REF!</definedName>
    <definedName name="nc2.7IV" localSheetId="9">#REF!</definedName>
    <definedName name="nc2.7IV" localSheetId="27">#REF!</definedName>
    <definedName name="nc2.7IV" localSheetId="32">#REF!</definedName>
    <definedName name="nc2.7IV">#REF!</definedName>
    <definedName name="nc2.8I" localSheetId="9">#REF!</definedName>
    <definedName name="nc2.8I" localSheetId="27">#REF!</definedName>
    <definedName name="nc2.8I" localSheetId="32">#REF!</definedName>
    <definedName name="nc2.8I">#REF!</definedName>
    <definedName name="nc2.8II" localSheetId="9">#REF!</definedName>
    <definedName name="nc2.8II" localSheetId="27">#REF!</definedName>
    <definedName name="nc2.8II" localSheetId="32">#REF!</definedName>
    <definedName name="nc2.8II">#REF!</definedName>
    <definedName name="nc2.8III" localSheetId="9">#REF!</definedName>
    <definedName name="nc2.8III" localSheetId="27">#REF!</definedName>
    <definedName name="nc2.8III" localSheetId="32">#REF!</definedName>
    <definedName name="nc2.8III">#REF!</definedName>
    <definedName name="nc2.8IV" localSheetId="9">#REF!</definedName>
    <definedName name="nc2.8IV" localSheetId="27">#REF!</definedName>
    <definedName name="nc2.8IV" localSheetId="32">#REF!</definedName>
    <definedName name="nc2.8IV">#REF!</definedName>
    <definedName name="nc2.9I" localSheetId="9">#REF!</definedName>
    <definedName name="nc2.9I" localSheetId="27">#REF!</definedName>
    <definedName name="nc2.9I" localSheetId="32">#REF!</definedName>
    <definedName name="nc2.9I">#REF!</definedName>
    <definedName name="nc2.9II" localSheetId="9">#REF!</definedName>
    <definedName name="nc2.9II" localSheetId="27">#REF!</definedName>
    <definedName name="nc2.9II" localSheetId="32">#REF!</definedName>
    <definedName name="nc2.9II">#REF!</definedName>
    <definedName name="nc2.9III" localSheetId="9">#REF!</definedName>
    <definedName name="nc2.9III" localSheetId="27">#REF!</definedName>
    <definedName name="nc2.9III" localSheetId="32">#REF!</definedName>
    <definedName name="nc2.9III">#REF!</definedName>
    <definedName name="nc2.9IV" localSheetId="9">#REF!</definedName>
    <definedName name="nc2.9IV" localSheetId="27">#REF!</definedName>
    <definedName name="nc2.9IV" localSheetId="32">#REF!</definedName>
    <definedName name="nc2.9IV">#REF!</definedName>
    <definedName name="nc2I" localSheetId="9">#REF!</definedName>
    <definedName name="nc2I" localSheetId="27">#REF!</definedName>
    <definedName name="nc2I" localSheetId="32">#REF!</definedName>
    <definedName name="nc2I">#REF!</definedName>
    <definedName name="nc2II" localSheetId="9">#REF!</definedName>
    <definedName name="nc2II" localSheetId="27">#REF!</definedName>
    <definedName name="nc2II" localSheetId="32">#REF!</definedName>
    <definedName name="nc2II">#REF!</definedName>
    <definedName name="nc2III" localSheetId="9">#REF!</definedName>
    <definedName name="nc2III" localSheetId="27">#REF!</definedName>
    <definedName name="nc2III" localSheetId="32">#REF!</definedName>
    <definedName name="nc2III">#REF!</definedName>
    <definedName name="nc2IV" localSheetId="9">#REF!</definedName>
    <definedName name="nc2IV" localSheetId="27">#REF!</definedName>
    <definedName name="nc2IV" localSheetId="32">#REF!</definedName>
    <definedName name="nc2IV">#REF!</definedName>
    <definedName name="nc3.1I" localSheetId="9">#REF!</definedName>
    <definedName name="nc3.1I" localSheetId="27">#REF!</definedName>
    <definedName name="nc3.1I" localSheetId="32">#REF!</definedName>
    <definedName name="nc3.1I">#REF!</definedName>
    <definedName name="nc3.1II" localSheetId="9">#REF!</definedName>
    <definedName name="nc3.1II" localSheetId="27">#REF!</definedName>
    <definedName name="nc3.1II" localSheetId="32">#REF!</definedName>
    <definedName name="nc3.1II">#REF!</definedName>
    <definedName name="nc3.1III" localSheetId="9">#REF!</definedName>
    <definedName name="nc3.1III" localSheetId="27">#REF!</definedName>
    <definedName name="nc3.1III" localSheetId="32">#REF!</definedName>
    <definedName name="nc3.1III">#REF!</definedName>
    <definedName name="nc3.1IV" localSheetId="9">#REF!</definedName>
    <definedName name="nc3.1IV" localSheetId="27">#REF!</definedName>
    <definedName name="nc3.1IV" localSheetId="32">#REF!</definedName>
    <definedName name="nc3.1IV">#REF!</definedName>
    <definedName name="nc3.2I" localSheetId="9">#REF!</definedName>
    <definedName name="nc3.2I" localSheetId="27">#REF!</definedName>
    <definedName name="nc3.2I" localSheetId="32">#REF!</definedName>
    <definedName name="nc3.2I">#REF!</definedName>
    <definedName name="nc3.2II" localSheetId="9">#REF!</definedName>
    <definedName name="nc3.2II" localSheetId="27">#REF!</definedName>
    <definedName name="nc3.2II" localSheetId="32">#REF!</definedName>
    <definedName name="nc3.2II">#REF!</definedName>
    <definedName name="nc3.2III" localSheetId="9">#REF!</definedName>
    <definedName name="nc3.2III" localSheetId="27">#REF!</definedName>
    <definedName name="nc3.2III" localSheetId="32">#REF!</definedName>
    <definedName name="nc3.2III">#REF!</definedName>
    <definedName name="nc3.2IV" localSheetId="9">#REF!</definedName>
    <definedName name="nc3.2IV" localSheetId="27">#REF!</definedName>
    <definedName name="nc3.2IV" localSheetId="32">#REF!</definedName>
    <definedName name="nc3.2IV">#REF!</definedName>
    <definedName name="nc3.3I" localSheetId="9">#REF!</definedName>
    <definedName name="nc3.3I" localSheetId="27">#REF!</definedName>
    <definedName name="nc3.3I" localSheetId="32">#REF!</definedName>
    <definedName name="nc3.3I">#REF!</definedName>
    <definedName name="nc3.3II" localSheetId="9">#REF!</definedName>
    <definedName name="nc3.3II" localSheetId="27">#REF!</definedName>
    <definedName name="nc3.3II" localSheetId="32">#REF!</definedName>
    <definedName name="nc3.3II">#REF!</definedName>
    <definedName name="nc3.3III" localSheetId="9">#REF!</definedName>
    <definedName name="nc3.3III" localSheetId="27">#REF!</definedName>
    <definedName name="nc3.3III" localSheetId="32">#REF!</definedName>
    <definedName name="nc3.3III">#REF!</definedName>
    <definedName name="nc3.3IV" localSheetId="9">#REF!</definedName>
    <definedName name="nc3.3IV" localSheetId="27">#REF!</definedName>
    <definedName name="nc3.3IV" localSheetId="32">#REF!</definedName>
    <definedName name="nc3.3IV">#REF!</definedName>
    <definedName name="nc3.4I" localSheetId="9">#REF!</definedName>
    <definedName name="nc3.4I" localSheetId="27">#REF!</definedName>
    <definedName name="nc3.4I" localSheetId="32">#REF!</definedName>
    <definedName name="nc3.4I">#REF!</definedName>
    <definedName name="nc3.4II" localSheetId="9">#REF!</definedName>
    <definedName name="nc3.4II" localSheetId="27">#REF!</definedName>
    <definedName name="nc3.4II" localSheetId="32">#REF!</definedName>
    <definedName name="nc3.4II">#REF!</definedName>
    <definedName name="nc3.4III" localSheetId="9">#REF!</definedName>
    <definedName name="nc3.4III" localSheetId="27">#REF!</definedName>
    <definedName name="nc3.4III" localSheetId="32">#REF!</definedName>
    <definedName name="nc3.4III">#REF!</definedName>
    <definedName name="nc3.4IV" localSheetId="9">#REF!</definedName>
    <definedName name="nc3.4IV" localSheetId="27">#REF!</definedName>
    <definedName name="nc3.4IV" localSheetId="32">#REF!</definedName>
    <definedName name="nc3.4IV">#REF!</definedName>
    <definedName name="nc3.5I" localSheetId="9">#REF!</definedName>
    <definedName name="nc3.5I" localSheetId="27">#REF!</definedName>
    <definedName name="nc3.5I" localSheetId="32">#REF!</definedName>
    <definedName name="nc3.5I">#REF!</definedName>
    <definedName name="nc3.5II" localSheetId="9">#REF!</definedName>
    <definedName name="nc3.5II" localSheetId="27">#REF!</definedName>
    <definedName name="nc3.5II" localSheetId="32">#REF!</definedName>
    <definedName name="nc3.5II">#REF!</definedName>
    <definedName name="nc3.5III" localSheetId="9">#REF!</definedName>
    <definedName name="nc3.5III" localSheetId="27">#REF!</definedName>
    <definedName name="nc3.5III" localSheetId="32">#REF!</definedName>
    <definedName name="nc3.5III">#REF!</definedName>
    <definedName name="nc3.5IV" localSheetId="9">#REF!</definedName>
    <definedName name="nc3.5IV" localSheetId="27">#REF!</definedName>
    <definedName name="nc3.5IV" localSheetId="32">#REF!</definedName>
    <definedName name="nc3.5IV">#REF!</definedName>
    <definedName name="nc3.6I" localSheetId="9">#REF!</definedName>
    <definedName name="nc3.6I" localSheetId="27">#REF!</definedName>
    <definedName name="nc3.6I" localSheetId="32">#REF!</definedName>
    <definedName name="nc3.6I">#REF!</definedName>
    <definedName name="nc3.6II" localSheetId="9">#REF!</definedName>
    <definedName name="nc3.6II" localSheetId="27">#REF!</definedName>
    <definedName name="nc3.6II" localSheetId="32">#REF!</definedName>
    <definedName name="nc3.6II">#REF!</definedName>
    <definedName name="nc3.6III" localSheetId="9">#REF!</definedName>
    <definedName name="nc3.6III" localSheetId="27">#REF!</definedName>
    <definedName name="nc3.6III" localSheetId="32">#REF!</definedName>
    <definedName name="nc3.6III">#REF!</definedName>
    <definedName name="nc3.6IV" localSheetId="9">#REF!</definedName>
    <definedName name="nc3.6IV" localSheetId="27">#REF!</definedName>
    <definedName name="nc3.6IV" localSheetId="32">#REF!</definedName>
    <definedName name="nc3.6IV">#REF!</definedName>
    <definedName name="nc3.7I" localSheetId="9">#REF!</definedName>
    <definedName name="nc3.7I" localSheetId="27">#REF!</definedName>
    <definedName name="nc3.7I" localSheetId="32">#REF!</definedName>
    <definedName name="nc3.7I">#REF!</definedName>
    <definedName name="nc3.7II" localSheetId="9">#REF!</definedName>
    <definedName name="nc3.7II" localSheetId="27">#REF!</definedName>
    <definedName name="nc3.7II" localSheetId="32">#REF!</definedName>
    <definedName name="nc3.7II">#REF!</definedName>
    <definedName name="nc3.7III" localSheetId="9">#REF!</definedName>
    <definedName name="nc3.7III" localSheetId="27">#REF!</definedName>
    <definedName name="nc3.7III" localSheetId="32">#REF!</definedName>
    <definedName name="nc3.7III">#REF!</definedName>
    <definedName name="nc3.7IV" localSheetId="9">#REF!</definedName>
    <definedName name="nc3.7IV" localSheetId="27">#REF!</definedName>
    <definedName name="nc3.7IV" localSheetId="32">#REF!</definedName>
    <definedName name="nc3.7IV">#REF!</definedName>
    <definedName name="nc3.8I" localSheetId="9">#REF!</definedName>
    <definedName name="nc3.8I" localSheetId="27">#REF!</definedName>
    <definedName name="nc3.8I" localSheetId="32">#REF!</definedName>
    <definedName name="nc3.8I">#REF!</definedName>
    <definedName name="nc3.8II" localSheetId="9">#REF!</definedName>
    <definedName name="nc3.8II" localSheetId="27">#REF!</definedName>
    <definedName name="nc3.8II" localSheetId="32">#REF!</definedName>
    <definedName name="nc3.8II">#REF!</definedName>
    <definedName name="nc3.8III" localSheetId="9">#REF!</definedName>
    <definedName name="nc3.8III" localSheetId="27">#REF!</definedName>
    <definedName name="nc3.8III" localSheetId="32">#REF!</definedName>
    <definedName name="nc3.8III">#REF!</definedName>
    <definedName name="nc3.8IV" localSheetId="9">#REF!</definedName>
    <definedName name="nc3.8IV" localSheetId="27">#REF!</definedName>
    <definedName name="nc3.8IV" localSheetId="32">#REF!</definedName>
    <definedName name="nc3.8IV">#REF!</definedName>
    <definedName name="nc3.9I" localSheetId="9">#REF!</definedName>
    <definedName name="nc3.9I" localSheetId="27">#REF!</definedName>
    <definedName name="nc3.9I" localSheetId="32">#REF!</definedName>
    <definedName name="nc3.9I">#REF!</definedName>
    <definedName name="nc3.9II" localSheetId="9">#REF!</definedName>
    <definedName name="nc3.9II" localSheetId="27">#REF!</definedName>
    <definedName name="nc3.9II" localSheetId="32">#REF!</definedName>
    <definedName name="nc3.9II">#REF!</definedName>
    <definedName name="nc3.9III" localSheetId="9">#REF!</definedName>
    <definedName name="nc3.9III" localSheetId="27">#REF!</definedName>
    <definedName name="nc3.9III" localSheetId="32">#REF!</definedName>
    <definedName name="nc3.9III">#REF!</definedName>
    <definedName name="nc3.9IV" localSheetId="9">#REF!</definedName>
    <definedName name="nc3.9IV" localSheetId="27">#REF!</definedName>
    <definedName name="nc3.9IV" localSheetId="32">#REF!</definedName>
    <definedName name="nc3.9IV">#REF!</definedName>
    <definedName name="nc3I" localSheetId="9">#REF!</definedName>
    <definedName name="nc3I" localSheetId="27">#REF!</definedName>
    <definedName name="nc3I" localSheetId="32">#REF!</definedName>
    <definedName name="nc3I">#REF!</definedName>
    <definedName name="nc3II" localSheetId="9">#REF!</definedName>
    <definedName name="nc3II" localSheetId="27">#REF!</definedName>
    <definedName name="nc3II" localSheetId="32">#REF!</definedName>
    <definedName name="nc3II">#REF!</definedName>
    <definedName name="nc3III" localSheetId="9">#REF!</definedName>
    <definedName name="nc3III" localSheetId="27">#REF!</definedName>
    <definedName name="nc3III" localSheetId="32">#REF!</definedName>
    <definedName name="nc3III">#REF!</definedName>
    <definedName name="nc3IV" localSheetId="9">#REF!</definedName>
    <definedName name="nc3IV" localSheetId="27">#REF!</definedName>
    <definedName name="nc3IV" localSheetId="32">#REF!</definedName>
    <definedName name="nc3IV">#REF!</definedName>
    <definedName name="nc3p" localSheetId="9">#REF!</definedName>
    <definedName name="nc3p" localSheetId="27">#REF!</definedName>
    <definedName name="nc3p" localSheetId="32">#REF!</definedName>
    <definedName name="nc3p">#REF!</definedName>
    <definedName name="nc4.1I" localSheetId="9">#REF!</definedName>
    <definedName name="nc4.1I" localSheetId="27">#REF!</definedName>
    <definedName name="nc4.1I" localSheetId="32">#REF!</definedName>
    <definedName name="nc4.1I">#REF!</definedName>
    <definedName name="nc4.1II" localSheetId="9">#REF!</definedName>
    <definedName name="nc4.1II" localSheetId="27">#REF!</definedName>
    <definedName name="nc4.1II" localSheetId="32">#REF!</definedName>
    <definedName name="nc4.1II">#REF!</definedName>
    <definedName name="nc4.1III" localSheetId="9">#REF!</definedName>
    <definedName name="nc4.1III" localSheetId="27">#REF!</definedName>
    <definedName name="nc4.1III" localSheetId="32">#REF!</definedName>
    <definedName name="nc4.1III">#REF!</definedName>
    <definedName name="nc4.1IV" localSheetId="9">#REF!</definedName>
    <definedName name="nc4.1IV" localSheetId="27">#REF!</definedName>
    <definedName name="nc4.1IV" localSheetId="32">#REF!</definedName>
    <definedName name="nc4.1IV">#REF!</definedName>
    <definedName name="nc4.2I" localSheetId="9">#REF!</definedName>
    <definedName name="nc4.2I" localSheetId="27">#REF!</definedName>
    <definedName name="nc4.2I" localSheetId="32">#REF!</definedName>
    <definedName name="nc4.2I">#REF!</definedName>
    <definedName name="nc4.2II" localSheetId="9">#REF!</definedName>
    <definedName name="nc4.2II" localSheetId="27">#REF!</definedName>
    <definedName name="nc4.2II" localSheetId="32">#REF!</definedName>
    <definedName name="nc4.2II">#REF!</definedName>
    <definedName name="nc4.2III" localSheetId="9">#REF!</definedName>
    <definedName name="nc4.2III" localSheetId="27">#REF!</definedName>
    <definedName name="nc4.2III" localSheetId="32">#REF!</definedName>
    <definedName name="nc4.2III">#REF!</definedName>
    <definedName name="nc4.2IV" localSheetId="9">#REF!</definedName>
    <definedName name="nc4.2IV" localSheetId="27">#REF!</definedName>
    <definedName name="nc4.2IV" localSheetId="32">#REF!</definedName>
    <definedName name="nc4.2IV">#REF!</definedName>
    <definedName name="nc4.3" localSheetId="9">#REF!</definedName>
    <definedName name="nc4.3" localSheetId="27">#REF!</definedName>
    <definedName name="nc4.3" localSheetId="32">#REF!</definedName>
    <definedName name="nc4.3">#REF!</definedName>
    <definedName name="nc4.3I" localSheetId="9">#REF!</definedName>
    <definedName name="nc4.3I" localSheetId="27">#REF!</definedName>
    <definedName name="nc4.3I" localSheetId="32">#REF!</definedName>
    <definedName name="nc4.3I">#REF!</definedName>
    <definedName name="nc4.3II" localSheetId="9">#REF!</definedName>
    <definedName name="nc4.3II" localSheetId="27">#REF!</definedName>
    <definedName name="nc4.3II" localSheetId="32">#REF!</definedName>
    <definedName name="nc4.3II">#REF!</definedName>
    <definedName name="nc4.3III" localSheetId="9">#REF!</definedName>
    <definedName name="nc4.3III" localSheetId="27">#REF!</definedName>
    <definedName name="nc4.3III" localSheetId="32">#REF!</definedName>
    <definedName name="nc4.3III">#REF!</definedName>
    <definedName name="nc4.3IV" localSheetId="9">#REF!</definedName>
    <definedName name="nc4.3IV" localSheetId="27">#REF!</definedName>
    <definedName name="nc4.3IV" localSheetId="32">#REF!</definedName>
    <definedName name="nc4.3IV">#REF!</definedName>
    <definedName name="nc4.4I" localSheetId="9">#REF!</definedName>
    <definedName name="nc4.4I" localSheetId="27">#REF!</definedName>
    <definedName name="nc4.4I" localSheetId="32">#REF!</definedName>
    <definedName name="nc4.4I">#REF!</definedName>
    <definedName name="nc4.4II" localSheetId="9">#REF!</definedName>
    <definedName name="nc4.4II" localSheetId="27">#REF!</definedName>
    <definedName name="nc4.4II" localSheetId="32">#REF!</definedName>
    <definedName name="nc4.4II">#REF!</definedName>
    <definedName name="nc4.4III" localSheetId="9">#REF!</definedName>
    <definedName name="nc4.4III" localSheetId="27">#REF!</definedName>
    <definedName name="nc4.4III" localSheetId="32">#REF!</definedName>
    <definedName name="nc4.4III">#REF!</definedName>
    <definedName name="nc4.4IV" localSheetId="9">#REF!</definedName>
    <definedName name="nc4.4IV" localSheetId="27">#REF!</definedName>
    <definedName name="nc4.4IV" localSheetId="32">#REF!</definedName>
    <definedName name="nc4.4IV">#REF!</definedName>
    <definedName name="nc4.5I" localSheetId="9">#REF!</definedName>
    <definedName name="nc4.5I" localSheetId="27">#REF!</definedName>
    <definedName name="nc4.5I" localSheetId="32">#REF!</definedName>
    <definedName name="nc4.5I">#REF!</definedName>
    <definedName name="nc4.5II" localSheetId="9">#REF!</definedName>
    <definedName name="nc4.5II" localSheetId="27">#REF!</definedName>
    <definedName name="nc4.5II" localSheetId="32">#REF!</definedName>
    <definedName name="nc4.5II">#REF!</definedName>
    <definedName name="nc4.5III" localSheetId="9">#REF!</definedName>
    <definedName name="nc4.5III" localSheetId="27">#REF!</definedName>
    <definedName name="nc4.5III" localSheetId="32">#REF!</definedName>
    <definedName name="nc4.5III">#REF!</definedName>
    <definedName name="nc4.5IV" localSheetId="9">#REF!</definedName>
    <definedName name="nc4.5IV" localSheetId="27">#REF!</definedName>
    <definedName name="nc4.5IV" localSheetId="32">#REF!</definedName>
    <definedName name="nc4.5IV">#REF!</definedName>
    <definedName name="nc4.6I" localSheetId="9">#REF!</definedName>
    <definedName name="nc4.6I" localSheetId="27">#REF!</definedName>
    <definedName name="nc4.6I" localSheetId="32">#REF!</definedName>
    <definedName name="nc4.6I">#REF!</definedName>
    <definedName name="nc4.6II" localSheetId="9">#REF!</definedName>
    <definedName name="nc4.6II" localSheetId="27">#REF!</definedName>
    <definedName name="nc4.6II" localSheetId="32">#REF!</definedName>
    <definedName name="nc4.6II">#REF!</definedName>
    <definedName name="nc4.6III" localSheetId="9">#REF!</definedName>
    <definedName name="nc4.6III" localSheetId="27">#REF!</definedName>
    <definedName name="nc4.6III" localSheetId="32">#REF!</definedName>
    <definedName name="nc4.6III">#REF!</definedName>
    <definedName name="nc4.6IV" localSheetId="9">#REF!</definedName>
    <definedName name="nc4.6IV" localSheetId="27">#REF!</definedName>
    <definedName name="nc4.6IV" localSheetId="32">#REF!</definedName>
    <definedName name="nc4.6IV">#REF!</definedName>
    <definedName name="NC4.7" localSheetId="9">#REF!</definedName>
    <definedName name="NC4.7" localSheetId="27">#REF!</definedName>
    <definedName name="NC4.7" localSheetId="32">#REF!</definedName>
    <definedName name="NC4.7">#REF!</definedName>
    <definedName name="nc4.7I" localSheetId="9">#REF!</definedName>
    <definedName name="nc4.7I" localSheetId="27">#REF!</definedName>
    <definedName name="nc4.7I" localSheetId="32">#REF!</definedName>
    <definedName name="nc4.7I">#REF!</definedName>
    <definedName name="nc4.7II" localSheetId="9">#REF!</definedName>
    <definedName name="nc4.7II" localSheetId="27">#REF!</definedName>
    <definedName name="nc4.7II" localSheetId="32">#REF!</definedName>
    <definedName name="nc4.7II">#REF!</definedName>
    <definedName name="nc4.7III" localSheetId="9">#REF!</definedName>
    <definedName name="nc4.7III" localSheetId="27">#REF!</definedName>
    <definedName name="nc4.7III" localSheetId="32">#REF!</definedName>
    <definedName name="nc4.7III">#REF!</definedName>
    <definedName name="nc4.7IV" localSheetId="9">#REF!</definedName>
    <definedName name="nc4.7IV" localSheetId="27">#REF!</definedName>
    <definedName name="nc4.7IV" localSheetId="32">#REF!</definedName>
    <definedName name="nc4.7IV">#REF!</definedName>
    <definedName name="nc4.8I" localSheetId="9">#REF!</definedName>
    <definedName name="nc4.8I" localSheetId="27">#REF!</definedName>
    <definedName name="nc4.8I" localSheetId="32">#REF!</definedName>
    <definedName name="nc4.8I">#REF!</definedName>
    <definedName name="nc4.8II" localSheetId="9">#REF!</definedName>
    <definedName name="nc4.8II" localSheetId="27">#REF!</definedName>
    <definedName name="nc4.8II" localSheetId="32">#REF!</definedName>
    <definedName name="nc4.8II">#REF!</definedName>
    <definedName name="nc4.8III" localSheetId="9">#REF!</definedName>
    <definedName name="nc4.8III" localSheetId="27">#REF!</definedName>
    <definedName name="nc4.8III" localSheetId="32">#REF!</definedName>
    <definedName name="nc4.8III">#REF!</definedName>
    <definedName name="nc4.8IV" localSheetId="9">#REF!</definedName>
    <definedName name="nc4.8IV" localSheetId="27">#REF!</definedName>
    <definedName name="nc4.8IV" localSheetId="32">#REF!</definedName>
    <definedName name="nc4.8IV">#REF!</definedName>
    <definedName name="nc4.9I" localSheetId="9">#REF!</definedName>
    <definedName name="nc4.9I" localSheetId="27">#REF!</definedName>
    <definedName name="nc4.9I" localSheetId="32">#REF!</definedName>
    <definedName name="nc4.9I">#REF!</definedName>
    <definedName name="nc4.9II" localSheetId="9">#REF!</definedName>
    <definedName name="nc4.9II" localSheetId="27">#REF!</definedName>
    <definedName name="nc4.9II" localSheetId="32">#REF!</definedName>
    <definedName name="nc4.9II">#REF!</definedName>
    <definedName name="nc4.9III" localSheetId="9">#REF!</definedName>
    <definedName name="nc4.9III" localSheetId="27">#REF!</definedName>
    <definedName name="nc4.9III" localSheetId="32">#REF!</definedName>
    <definedName name="nc4.9III">#REF!</definedName>
    <definedName name="nc4.9IV" localSheetId="9">#REF!</definedName>
    <definedName name="nc4.9IV" localSheetId="27">#REF!</definedName>
    <definedName name="nc4.9IV" localSheetId="32">#REF!</definedName>
    <definedName name="nc4.9IV">#REF!</definedName>
    <definedName name="nc4I" localSheetId="9">#REF!</definedName>
    <definedName name="nc4I" localSheetId="27">#REF!</definedName>
    <definedName name="nc4I" localSheetId="32">#REF!</definedName>
    <definedName name="nc4I">#REF!</definedName>
    <definedName name="nc4II" localSheetId="9">#REF!</definedName>
    <definedName name="nc4II" localSheetId="27">#REF!</definedName>
    <definedName name="nc4II" localSheetId="32">#REF!</definedName>
    <definedName name="nc4II">#REF!</definedName>
    <definedName name="nc4III" localSheetId="9">#REF!</definedName>
    <definedName name="nc4III" localSheetId="27">#REF!</definedName>
    <definedName name="nc4III" localSheetId="32">#REF!</definedName>
    <definedName name="nc4III">#REF!</definedName>
    <definedName name="nc4IV" localSheetId="9">#REF!</definedName>
    <definedName name="nc4IV" localSheetId="27">#REF!</definedName>
    <definedName name="nc4IV" localSheetId="32">#REF!</definedName>
    <definedName name="nc4IV">#REF!</definedName>
    <definedName name="nc5.5" localSheetId="9">#REF!</definedName>
    <definedName name="nc5.5" localSheetId="27">#REF!</definedName>
    <definedName name="nc5.5" localSheetId="32">#REF!</definedName>
    <definedName name="nc5.5">#REF!</definedName>
    <definedName name="nc5.7" localSheetId="9">#REF!</definedName>
    <definedName name="nc5.7" localSheetId="27">#REF!</definedName>
    <definedName name="nc5.7" localSheetId="32">#REF!</definedName>
    <definedName name="nc5.7">#REF!</definedName>
    <definedName name="nc5I" localSheetId="9">#REF!</definedName>
    <definedName name="nc5I" localSheetId="27">#REF!</definedName>
    <definedName name="nc5I" localSheetId="32">#REF!</definedName>
    <definedName name="nc5I">#REF!</definedName>
    <definedName name="nc5II" localSheetId="9">#REF!</definedName>
    <definedName name="nc5II" localSheetId="27">#REF!</definedName>
    <definedName name="nc5II" localSheetId="32">#REF!</definedName>
    <definedName name="nc5II">#REF!</definedName>
    <definedName name="nc5III" localSheetId="9">#REF!</definedName>
    <definedName name="nc5III" localSheetId="27">#REF!</definedName>
    <definedName name="nc5III" localSheetId="32">#REF!</definedName>
    <definedName name="nc5III">#REF!</definedName>
    <definedName name="nc5IV" localSheetId="9">#REF!</definedName>
    <definedName name="nc5IV" localSheetId="27">#REF!</definedName>
    <definedName name="nc5IV" localSheetId="32">#REF!</definedName>
    <definedName name="nc5IV">#REF!</definedName>
    <definedName name="nc6.5" localSheetId="9">#REF!</definedName>
    <definedName name="nc6.5" localSheetId="27">#REF!</definedName>
    <definedName name="nc6.5" localSheetId="32">#REF!</definedName>
    <definedName name="nc6.5">#REF!</definedName>
    <definedName name="nc6.7" localSheetId="9">#REF!</definedName>
    <definedName name="nc6.7" localSheetId="27">#REF!</definedName>
    <definedName name="nc6.7" localSheetId="32">#REF!</definedName>
    <definedName name="nc6.7">#REF!</definedName>
    <definedName name="NCBD100" localSheetId="9">#REF!</definedName>
    <definedName name="NCBD100" localSheetId="27">#REF!</definedName>
    <definedName name="NCBD100" localSheetId="32">#REF!</definedName>
    <definedName name="NCBD100">#REF!</definedName>
    <definedName name="NCBD200" localSheetId="9">#REF!</definedName>
    <definedName name="NCBD200" localSheetId="27">#REF!</definedName>
    <definedName name="NCBD200" localSheetId="32">#REF!</definedName>
    <definedName name="NCBD200">#REF!</definedName>
    <definedName name="NCBD250" localSheetId="9">#REF!</definedName>
    <definedName name="NCBD250" localSheetId="27">#REF!</definedName>
    <definedName name="NCBD250" localSheetId="32">#REF!</definedName>
    <definedName name="NCBD250">#REF!</definedName>
    <definedName name="ncc2.5" localSheetId="9">#REF!</definedName>
    <definedName name="ncc2.5" localSheetId="27">#REF!</definedName>
    <definedName name="ncc2.5" localSheetId="32">#REF!</definedName>
    <definedName name="ncc2.5">#REF!</definedName>
    <definedName name="ncc3.2" localSheetId="9">#REF!</definedName>
    <definedName name="ncc3.2" localSheetId="27">#REF!</definedName>
    <definedName name="ncc3.2" localSheetId="32">#REF!</definedName>
    <definedName name="ncc3.2">#REF!</definedName>
    <definedName name="ncc4.3" localSheetId="9">#REF!</definedName>
    <definedName name="ncc4.3" localSheetId="27">#REF!</definedName>
    <definedName name="ncc4.3" localSheetId="32">#REF!</definedName>
    <definedName name="ncc4.3">#REF!</definedName>
    <definedName name="ncc4.5" localSheetId="9">#REF!</definedName>
    <definedName name="ncc4.5" localSheetId="27">#REF!</definedName>
    <definedName name="ncc4.5" localSheetId="32">#REF!</definedName>
    <definedName name="ncc4.5">#REF!</definedName>
    <definedName name="NCC4.7" localSheetId="9">#REF!</definedName>
    <definedName name="NCC4.7" localSheetId="27">#REF!</definedName>
    <definedName name="NCC4.7" localSheetId="32">#REF!</definedName>
    <definedName name="NCC4.7">#REF!</definedName>
    <definedName name="ncc5.5" localSheetId="9">#REF!</definedName>
    <definedName name="ncc5.5" localSheetId="27">#REF!</definedName>
    <definedName name="ncc5.5" localSheetId="32">#REF!</definedName>
    <definedName name="ncc5.5">#REF!</definedName>
    <definedName name="ncc5.7" localSheetId="9">#REF!</definedName>
    <definedName name="ncc5.7" localSheetId="27">#REF!</definedName>
    <definedName name="ncc5.7" localSheetId="32">#REF!</definedName>
    <definedName name="ncc5.7">#REF!</definedName>
    <definedName name="ncc6.5" localSheetId="9">#REF!</definedName>
    <definedName name="ncc6.5" localSheetId="27">#REF!</definedName>
    <definedName name="ncc6.5" localSheetId="32">#REF!</definedName>
    <definedName name="ncc6.5">#REF!</definedName>
    <definedName name="ncc6.7" localSheetId="9">#REF!</definedName>
    <definedName name="ncc6.7" localSheetId="27">#REF!</definedName>
    <definedName name="ncc6.7" localSheetId="32">#REF!</definedName>
    <definedName name="ncc6.7">#REF!</definedName>
    <definedName name="NCcap0.7" localSheetId="9">#REF!</definedName>
    <definedName name="NCcap0.7" localSheetId="27">#REF!</definedName>
    <definedName name="NCcap0.7" localSheetId="32">#REF!</definedName>
    <definedName name="NCcap0.7">#REF!</definedName>
    <definedName name="NCcap1" localSheetId="9">#REF!</definedName>
    <definedName name="NCcap1" localSheetId="27">#REF!</definedName>
    <definedName name="NCcap1" localSheetId="32">#REF!</definedName>
    <definedName name="NCcap1">#REF!</definedName>
    <definedName name="nccs" localSheetId="9">#REF!</definedName>
    <definedName name="nccs" localSheetId="27">#REF!</definedName>
    <definedName name="nccs" localSheetId="32">#REF!</definedName>
    <definedName name="nccs">#REF!</definedName>
    <definedName name="NCCT3p" localSheetId="9">#REF!</definedName>
    <definedName name="NCCT3p" localSheetId="27">#REF!</definedName>
    <definedName name="NCCT3p" localSheetId="32">#REF!</definedName>
    <definedName name="NCCT3p">#REF!</definedName>
    <definedName name="ncday35" localSheetId="9">#REF!</definedName>
    <definedName name="ncday35" localSheetId="27">#REF!</definedName>
    <definedName name="ncday35" localSheetId="32">#REF!</definedName>
    <definedName name="ncday35">#REF!</definedName>
    <definedName name="ncday50" localSheetId="9">#REF!</definedName>
    <definedName name="ncday50" localSheetId="27">#REF!</definedName>
    <definedName name="ncday50" localSheetId="32">#REF!</definedName>
    <definedName name="ncday50">#REF!</definedName>
    <definedName name="ncday70" localSheetId="9">#REF!</definedName>
    <definedName name="ncday70" localSheetId="27">#REF!</definedName>
    <definedName name="ncday70" localSheetId="32">#REF!</definedName>
    <definedName name="ncday70">#REF!</definedName>
    <definedName name="ncday95" localSheetId="9">#REF!</definedName>
    <definedName name="ncday95" localSheetId="27">#REF!</definedName>
    <definedName name="ncday95" localSheetId="32">#REF!</definedName>
    <definedName name="ncday95">#REF!</definedName>
    <definedName name="ncdg" localSheetId="9">#REF!</definedName>
    <definedName name="ncdg" localSheetId="27">#REF!</definedName>
    <definedName name="ncdg" localSheetId="32">#REF!</definedName>
    <definedName name="ncdg">#REF!</definedName>
    <definedName name="ncgff" localSheetId="9">#REF!</definedName>
    <definedName name="ncgff" localSheetId="27">#REF!</definedName>
    <definedName name="ncgff" localSheetId="32">#REF!</definedName>
    <definedName name="ncgff">#REF!</definedName>
    <definedName name="ncII" localSheetId="9">#REF!</definedName>
    <definedName name="ncII" localSheetId="27">#REF!</definedName>
    <definedName name="ncII" localSheetId="32">#REF!</definedName>
    <definedName name="ncII">#REF!</definedName>
    <definedName name="NCKday" localSheetId="9">#REF!</definedName>
    <definedName name="NCKday" localSheetId="27">#REF!</definedName>
    <definedName name="NCKday" localSheetId="32">#REF!</definedName>
    <definedName name="NCKday">#REF!</definedName>
    <definedName name="NCKT" localSheetId="9">#REF!</definedName>
    <definedName name="NCKT" localSheetId="27">#REF!</definedName>
    <definedName name="NCKT" localSheetId="32">#REF!</definedName>
    <definedName name="NCKT">#REF!</definedName>
    <definedName name="NCLD" localSheetId="9">#REF!</definedName>
    <definedName name="NCLD" localSheetId="27">#REF!</definedName>
    <definedName name="NCLD" localSheetId="32">#REF!</definedName>
    <definedName name="NCLD">#REF!</definedName>
    <definedName name="NCM">2.5%</definedName>
    <definedName name="ncong" localSheetId="9">#REF!</definedName>
    <definedName name="ncong" localSheetId="27">#REF!</definedName>
    <definedName name="ncong" localSheetId="32">#REF!</definedName>
    <definedName name="ncong">#REF!</definedName>
    <definedName name="NCPP" localSheetId="9">#REF!</definedName>
    <definedName name="NCPP" localSheetId="27">#REF!</definedName>
    <definedName name="NCPP" localSheetId="32">#REF!</definedName>
    <definedName name="NCPP">#REF!</definedName>
    <definedName name="NCT" localSheetId="9">#REF!</definedName>
    <definedName name="NCT" localSheetId="27">#REF!</definedName>
    <definedName name="NCT" localSheetId="32">#REF!</definedName>
    <definedName name="NCT">#REF!</definedName>
    <definedName name="NCT_BKTC" localSheetId="9">#REF!</definedName>
    <definedName name="NCT_BKTC" localSheetId="27">#REF!</definedName>
    <definedName name="NCT_BKTC" localSheetId="32">#REF!</definedName>
    <definedName name="NCT_BKTC">#REF!</definedName>
    <definedName name="nctn" localSheetId="9">#REF!</definedName>
    <definedName name="nctn" localSheetId="27">#REF!</definedName>
    <definedName name="nctn" localSheetId="32">#REF!</definedName>
    <definedName name="nctn">#REF!</definedName>
    <definedName name="nctram" localSheetId="9">#REF!</definedName>
    <definedName name="nctram" localSheetId="27">#REF!</definedName>
    <definedName name="nctram" localSheetId="32">#REF!</definedName>
    <definedName name="nctram">#REF!</definedName>
    <definedName name="NCVC100" localSheetId="9">#REF!</definedName>
    <definedName name="NCVC100" localSheetId="27">#REF!</definedName>
    <definedName name="NCVC100" localSheetId="32">#REF!</definedName>
    <definedName name="NCVC100">#REF!</definedName>
    <definedName name="NCVC200" localSheetId="9">#REF!</definedName>
    <definedName name="NCVC200" localSheetId="27">#REF!</definedName>
    <definedName name="NCVC200" localSheetId="32">#REF!</definedName>
    <definedName name="NCVC200">#REF!</definedName>
    <definedName name="NCVC250" localSheetId="9">#REF!</definedName>
    <definedName name="NCVC250" localSheetId="27">#REF!</definedName>
    <definedName name="NCVC250" localSheetId="32">#REF!</definedName>
    <definedName name="NCVC250">#REF!</definedName>
    <definedName name="NCVC3P" localSheetId="9">#REF!</definedName>
    <definedName name="NCVC3P" localSheetId="27">#REF!</definedName>
    <definedName name="NCVC3P" localSheetId="32">#REF!</definedName>
    <definedName name="NCVC3P">#REF!</definedName>
    <definedName name="ndc" localSheetId="9">#REF!</definedName>
    <definedName name="ndc" localSheetId="27">#REF!</definedName>
    <definedName name="ndc" localSheetId="32">#REF!</definedName>
    <definedName name="ndc">#REF!</definedName>
    <definedName name="NDFN" localSheetId="9">#REF!</definedName>
    <definedName name="NDFN" localSheetId="27">#REF!</definedName>
    <definedName name="NDFN" localSheetId="32">#REF!</definedName>
    <definedName name="NDFN">#REF!</definedName>
    <definedName name="NDFP" localSheetId="9">#REF!</definedName>
    <definedName name="NDFP" localSheetId="27">#REF!</definedName>
    <definedName name="NDFP" localSheetId="32">#REF!</definedName>
    <definedName name="NDFP">#REF!</definedName>
    <definedName name="Ndk" localSheetId="9">#REF!</definedName>
    <definedName name="Ndk" localSheetId="27">#REF!</definedName>
    <definedName name="Ndk" localSheetId="32">#REF!</definedName>
    <definedName name="Ndk">#REF!</definedName>
    <definedName name="Neg_Temp_Diff" localSheetId="9">#REF!</definedName>
    <definedName name="Neg_Temp_Diff" localSheetId="27">#REF!</definedName>
    <definedName name="Neg_Temp_Diff" localSheetId="32">#REF!</definedName>
    <definedName name="Neg_Temp_Diff">#REF!</definedName>
    <definedName name="NenDuong" localSheetId="9">#REF!</definedName>
    <definedName name="NenDuong" localSheetId="27">#REF!</definedName>
    <definedName name="NenDuong" localSheetId="32">#REF!</definedName>
    <definedName name="NenDuong">#REF!</definedName>
    <definedName name="nenkhi10m3" localSheetId="9">#REF!</definedName>
    <definedName name="nenkhi10m3" localSheetId="27">#REF!</definedName>
    <definedName name="nenkhi10m3" localSheetId="32">#REF!</definedName>
    <definedName name="nenkhi10m3">#REF!</definedName>
    <definedName name="nenkhi1200" localSheetId="9">#REF!</definedName>
    <definedName name="nenkhi1200" localSheetId="27">#REF!</definedName>
    <definedName name="nenkhi1200" localSheetId="32">#REF!</definedName>
    <definedName name="nenkhi1200">#REF!</definedName>
    <definedName name="neo32mm" localSheetId="9">#REF!</definedName>
    <definedName name="neo32mm" localSheetId="27">#REF!</definedName>
    <definedName name="neo32mm" localSheetId="32">#REF!</definedName>
    <definedName name="neo32mm">#REF!</definedName>
    <definedName name="neo4T" localSheetId="9">#REF!</definedName>
    <definedName name="neo4T" localSheetId="27">#REF!</definedName>
    <definedName name="neo4T" localSheetId="32">#REF!</definedName>
    <definedName name="neo4T">#REF!</definedName>
    <definedName name="NET" localSheetId="9">#REF!</definedName>
    <definedName name="NET" localSheetId="27">#REF!</definedName>
    <definedName name="NET" localSheetId="32">#REF!</definedName>
    <definedName name="NET">#REF!</definedName>
    <definedName name="NET_1" localSheetId="9">#REF!</definedName>
    <definedName name="NET_1" localSheetId="27">#REF!</definedName>
    <definedName name="NET_1" localSheetId="32">#REF!</definedName>
    <definedName name="NET_1">#REF!</definedName>
    <definedName name="NET_ANA" localSheetId="9">#REF!</definedName>
    <definedName name="NET_ANA" localSheetId="27">#REF!</definedName>
    <definedName name="NET_ANA" localSheetId="32">#REF!</definedName>
    <definedName name="NET_ANA">#REF!</definedName>
    <definedName name="NET_ANA_1" localSheetId="9">#REF!</definedName>
    <definedName name="NET_ANA_1" localSheetId="27">#REF!</definedName>
    <definedName name="NET_ANA_1" localSheetId="32">#REF!</definedName>
    <definedName name="NET_ANA_1">#REF!</definedName>
    <definedName name="NET_ANA_2" localSheetId="9">#REF!</definedName>
    <definedName name="NET_ANA_2" localSheetId="27">#REF!</definedName>
    <definedName name="NET_ANA_2" localSheetId="32">#REF!</definedName>
    <definedName name="NET_ANA_2">#REF!</definedName>
    <definedName name="new" hidden="1">#N/A</definedName>
    <definedName name="new_1">"#REF!"</definedName>
    <definedName name="NewPOS" localSheetId="9">#REF!</definedName>
    <definedName name="NewPOS" localSheetId="27">#REF!</definedName>
    <definedName name="NewPOS" localSheetId="32">#REF!</definedName>
    <definedName name="NewPOS">#REF!</definedName>
    <definedName name="NEXT" localSheetId="9">#REF!</definedName>
    <definedName name="NEXT" localSheetId="27">#REF!</definedName>
    <definedName name="NEXT" localSheetId="32">#REF!</definedName>
    <definedName name="NEXT">#REF!</definedName>
    <definedName name="nfru6" localSheetId="9">#REF!</definedName>
    <definedName name="nfru6" localSheetId="27">#REF!</definedName>
    <definedName name="nfru6" localSheetId="32">#REF!</definedName>
    <definedName name="nfru6">#REF!</definedName>
    <definedName name="NG_THANG" localSheetId="9">#REF!</definedName>
    <definedName name="NG_THANG" localSheetId="27">#REF!</definedName>
    <definedName name="NG_THANG" localSheetId="32">#REF!</definedName>
    <definedName name="NG_THANG">#REF!</definedName>
    <definedName name="ngan">{"Thuxm2.xls","Sheet1"}</definedName>
    <definedName name="NGAØY" localSheetId="9">#REF!</definedName>
    <definedName name="NGAØY" localSheetId="27">#REF!</definedName>
    <definedName name="NGAØY" localSheetId="32">#REF!</definedName>
    <definedName name="NGAØY">#REF!</definedName>
    <definedName name="nght" localSheetId="9">#REF!</definedName>
    <definedName name="nght" localSheetId="27">#REF!</definedName>
    <definedName name="nght" localSheetId="32">#REF!</definedName>
    <definedName name="nght">#REF!</definedName>
    <definedName name="ngu" hidden="1">{"'Sheet1'!$L$16"}</definedName>
    <definedName name="NH" localSheetId="9">#REF!</definedName>
    <definedName name="NH" localSheetId="27">#REF!</definedName>
    <definedName name="NH" localSheetId="32">#REF!</definedName>
    <definedName name="NH">#REF!</definedName>
    <definedName name="Nh_n_cáng" localSheetId="9">#REF!</definedName>
    <definedName name="Nh_n_cáng" localSheetId="27">#REF!</definedName>
    <definedName name="Nh_n_cáng" localSheetId="32">#REF!</definedName>
    <definedName name="Nh_n_cáng">#REF!</definedName>
    <definedName name="Nha" localSheetId="9">#REF!</definedName>
    <definedName name="Nha" localSheetId="27">#REF!</definedName>
    <definedName name="Nha" localSheetId="32">#REF!</definedName>
    <definedName name="Nha">#REF!</definedName>
    <definedName name="NHAÂN_COÂNG" localSheetId="9">'b2-16-20-TP'!cap</definedName>
    <definedName name="NHAÂN_COÂNG" localSheetId="27">'Bieu 3'!cap</definedName>
    <definedName name="NHAÂN_COÂNG" localSheetId="32">'Phu luc de lai'!cap</definedName>
    <definedName name="NHAÂN_COÂNG">[0]!cap</definedName>
    <definedName name="NHAÄP" localSheetId="9">#REF!</definedName>
    <definedName name="NHAÄP" localSheetId="27">#REF!</definedName>
    <definedName name="NHAÄP" localSheetId="32">#REF!</definedName>
    <definedName name="NHAÄP">#REF!</definedName>
    <definedName name="Nhán_cäng" localSheetId="9">#REF!</definedName>
    <definedName name="Nhán_cäng" localSheetId="27">#REF!</definedName>
    <definedName name="Nhán_cäng" localSheetId="32">#REF!</definedName>
    <definedName name="Nhán_cäng">#REF!</definedName>
    <definedName name="Nhan_xet_cua_dai">"Picture 1"</definedName>
    <definedName name="Nhancong2" localSheetId="9">#REF!</definedName>
    <definedName name="Nhancong2" localSheetId="27">#REF!</definedName>
    <definedName name="Nhancong2" localSheetId="32">#REF!</definedName>
    <definedName name="Nhancong2">#REF!</definedName>
    <definedName name="NHANH2_CG4" hidden="1">{"'Sheet1'!$L$16"}</definedName>
    <definedName name="nhfffd">{"DZ-TDTB2.XLS","Dcksat.xls"}</definedName>
    <definedName name="nhn" localSheetId="9">#REF!</definedName>
    <definedName name="nhn" localSheetId="27">#REF!</definedName>
    <definedName name="nhn" localSheetId="32">#REF!</definedName>
    <definedName name="nhn">#REF!</definedName>
    <definedName name="NhNgam" localSheetId="9">#REF!</definedName>
    <definedName name="NhNgam" localSheetId="27">#REF!</definedName>
    <definedName name="NhNgam" localSheetId="32">#REF!</definedName>
    <definedName name="NhNgam">#REF!</definedName>
    <definedName name="nhom" localSheetId="9">#REF!</definedName>
    <definedName name="nhom" localSheetId="27">#REF!</definedName>
    <definedName name="nhom" localSheetId="32">#REF!</definedName>
    <definedName name="nhom">#REF!</definedName>
    <definedName name="NHot" localSheetId="9">#REF!</definedName>
    <definedName name="NHot" localSheetId="27">#REF!</definedName>
    <definedName name="NHot" localSheetId="32">#REF!</definedName>
    <definedName name="NHot">#REF!</definedName>
    <definedName name="NhTreo" localSheetId="9">#REF!</definedName>
    <definedName name="NhTreo" localSheetId="27">#REF!</definedName>
    <definedName name="NhTreo" localSheetId="32">#REF!</definedName>
    <definedName name="NhTreo">#REF!</definedName>
    <definedName name="nhu" localSheetId="9">#REF!</definedName>
    <definedName name="nhu" localSheetId="27">#REF!</definedName>
    <definedName name="nhu" localSheetId="32">#REF!</definedName>
    <definedName name="nhu">#REF!</definedName>
    <definedName name="nhua" localSheetId="9">#REF!</definedName>
    <definedName name="nhua" localSheetId="27">#REF!</definedName>
    <definedName name="nhua" localSheetId="32">#REF!</definedName>
    <definedName name="nhua">#REF!</definedName>
    <definedName name="nhuad" localSheetId="9">#REF!</definedName>
    <definedName name="nhuad" localSheetId="27">#REF!</definedName>
    <definedName name="nhuad" localSheetId="32">#REF!</definedName>
    <definedName name="nhuad">#REF!</definedName>
    <definedName name="nig" localSheetId="9">#REF!</definedName>
    <definedName name="nig" localSheetId="27">#REF!</definedName>
    <definedName name="nig" localSheetId="32">#REF!</definedName>
    <definedName name="nig">#REF!</definedName>
    <definedName name="nig1p" localSheetId="9">#REF!</definedName>
    <definedName name="nig1p" localSheetId="27">#REF!</definedName>
    <definedName name="nig1p" localSheetId="32">#REF!</definedName>
    <definedName name="nig1p">#REF!</definedName>
    <definedName name="nig3p" localSheetId="9">#REF!</definedName>
    <definedName name="nig3p" localSheetId="27">#REF!</definedName>
    <definedName name="nig3p" localSheetId="32">#REF!</definedName>
    <definedName name="nig3p">#REF!</definedName>
    <definedName name="NIGnc" localSheetId="9">#REF!</definedName>
    <definedName name="NIGnc" localSheetId="27">#REF!</definedName>
    <definedName name="NIGnc" localSheetId="32">#REF!</definedName>
    <definedName name="NIGnc">#REF!</definedName>
    <definedName name="nignc1p" localSheetId="9">#REF!</definedName>
    <definedName name="nignc1p" localSheetId="27">#REF!</definedName>
    <definedName name="nignc1p" localSheetId="32">#REF!</definedName>
    <definedName name="nignc1p">#REF!</definedName>
    <definedName name="NIGvc" localSheetId="9">#REF!</definedName>
    <definedName name="NIGvc" localSheetId="27">#REF!</definedName>
    <definedName name="NIGvc" localSheetId="32">#REF!</definedName>
    <definedName name="NIGvc">#REF!</definedName>
    <definedName name="NIGvl" localSheetId="9">#REF!</definedName>
    <definedName name="NIGvl" localSheetId="27">#REF!</definedName>
    <definedName name="NIGvl" localSheetId="32">#REF!</definedName>
    <definedName name="NIGvl">#REF!</definedName>
    <definedName name="nigvl1p" localSheetId="9">#REF!</definedName>
    <definedName name="nigvl1p" localSheetId="27">#REF!</definedName>
    <definedName name="nigvl1p" localSheetId="32">#REF!</definedName>
    <definedName name="nigvl1p">#REF!</definedName>
    <definedName name="nin" localSheetId="9">#REF!</definedName>
    <definedName name="nin" localSheetId="27">#REF!</definedName>
    <definedName name="nin" localSheetId="32">#REF!</definedName>
    <definedName name="nin">#REF!</definedName>
    <definedName name="nin14nc3p" localSheetId="9">#REF!</definedName>
    <definedName name="nin14nc3p" localSheetId="27">#REF!</definedName>
    <definedName name="nin14nc3p" localSheetId="32">#REF!</definedName>
    <definedName name="nin14nc3p">#REF!</definedName>
    <definedName name="nin14vl3p" localSheetId="9">#REF!</definedName>
    <definedName name="nin14vl3p" localSheetId="27">#REF!</definedName>
    <definedName name="nin14vl3p" localSheetId="32">#REF!</definedName>
    <definedName name="nin14vl3p">#REF!</definedName>
    <definedName name="nin1903p" localSheetId="9">#REF!</definedName>
    <definedName name="nin1903p" localSheetId="27">#REF!</definedName>
    <definedName name="nin1903p" localSheetId="32">#REF!</definedName>
    <definedName name="nin1903p">#REF!</definedName>
    <definedName name="nin190nc3p" localSheetId="9">#REF!</definedName>
    <definedName name="nin190nc3p" localSheetId="27">#REF!</definedName>
    <definedName name="nin190nc3p" localSheetId="32">#REF!</definedName>
    <definedName name="nin190nc3p">#REF!</definedName>
    <definedName name="nin190vl3p" localSheetId="9">#REF!</definedName>
    <definedName name="nin190vl3p" localSheetId="27">#REF!</definedName>
    <definedName name="nin190vl3p" localSheetId="32">#REF!</definedName>
    <definedName name="nin190vl3p">#REF!</definedName>
    <definedName name="nin2903p" localSheetId="9">#REF!</definedName>
    <definedName name="nin2903p" localSheetId="27">#REF!</definedName>
    <definedName name="nin2903p" localSheetId="32">#REF!</definedName>
    <definedName name="nin2903p">#REF!</definedName>
    <definedName name="nin290nc3p" localSheetId="9">#REF!</definedName>
    <definedName name="nin290nc3p" localSheetId="27">#REF!</definedName>
    <definedName name="nin290nc3p" localSheetId="32">#REF!</definedName>
    <definedName name="nin290nc3p">#REF!</definedName>
    <definedName name="nin290vl3p" localSheetId="9">#REF!</definedName>
    <definedName name="nin290vl3p" localSheetId="27">#REF!</definedName>
    <definedName name="nin290vl3p" localSheetId="32">#REF!</definedName>
    <definedName name="nin290vl3p">#REF!</definedName>
    <definedName name="nin3p" localSheetId="9">#REF!</definedName>
    <definedName name="nin3p" localSheetId="27">#REF!</definedName>
    <definedName name="nin3p" localSheetId="32">#REF!</definedName>
    <definedName name="nin3p">#REF!</definedName>
    <definedName name="nind" localSheetId="9">#REF!</definedName>
    <definedName name="nind" localSheetId="27">#REF!</definedName>
    <definedName name="nind" localSheetId="32">#REF!</definedName>
    <definedName name="nind">#REF!</definedName>
    <definedName name="nind1p" localSheetId="9">#REF!</definedName>
    <definedName name="nind1p" localSheetId="27">#REF!</definedName>
    <definedName name="nind1p" localSheetId="32">#REF!</definedName>
    <definedName name="nind1p">#REF!</definedName>
    <definedName name="nind3p" localSheetId="9">#REF!</definedName>
    <definedName name="nind3p" localSheetId="27">#REF!</definedName>
    <definedName name="nind3p" localSheetId="32">#REF!</definedName>
    <definedName name="nind3p">#REF!</definedName>
    <definedName name="nindnc1p" localSheetId="9">#REF!</definedName>
    <definedName name="nindnc1p" localSheetId="27">#REF!</definedName>
    <definedName name="nindnc1p" localSheetId="32">#REF!</definedName>
    <definedName name="nindnc1p">#REF!</definedName>
    <definedName name="nindnc3p" localSheetId="9">#REF!</definedName>
    <definedName name="nindnc3p" localSheetId="27">#REF!</definedName>
    <definedName name="nindnc3p" localSheetId="32">#REF!</definedName>
    <definedName name="nindnc3p">#REF!</definedName>
    <definedName name="NINDvc" localSheetId="9">#REF!</definedName>
    <definedName name="NINDvc" localSheetId="27">#REF!</definedName>
    <definedName name="NINDvc" localSheetId="32">#REF!</definedName>
    <definedName name="NINDvc">#REF!</definedName>
    <definedName name="nindvl1p" localSheetId="9">#REF!</definedName>
    <definedName name="nindvl1p" localSheetId="27">#REF!</definedName>
    <definedName name="nindvl1p" localSheetId="32">#REF!</definedName>
    <definedName name="nindvl1p">#REF!</definedName>
    <definedName name="nindvl3p" localSheetId="9">#REF!</definedName>
    <definedName name="nindvl3p" localSheetId="27">#REF!</definedName>
    <definedName name="nindvl3p" localSheetId="32">#REF!</definedName>
    <definedName name="nindvl3p">#REF!</definedName>
    <definedName name="ning1p" localSheetId="9">#REF!</definedName>
    <definedName name="ning1p" localSheetId="27">#REF!</definedName>
    <definedName name="ning1p" localSheetId="32">#REF!</definedName>
    <definedName name="ning1p">#REF!</definedName>
    <definedName name="ningnc1p" localSheetId="9">#REF!</definedName>
    <definedName name="ningnc1p" localSheetId="27">#REF!</definedName>
    <definedName name="ningnc1p" localSheetId="32">#REF!</definedName>
    <definedName name="ningnc1p">#REF!</definedName>
    <definedName name="ningvl1p" localSheetId="9">#REF!</definedName>
    <definedName name="ningvl1p" localSheetId="27">#REF!</definedName>
    <definedName name="ningvl1p" localSheetId="32">#REF!</definedName>
    <definedName name="ningvl1p">#REF!</definedName>
    <definedName name="ninh">{"DZ-TDTB2.XLS","Dcksat.xls"}</definedName>
    <definedName name="ninnc3p" localSheetId="9">#REF!</definedName>
    <definedName name="ninnc3p" localSheetId="27">#REF!</definedName>
    <definedName name="ninnc3p" localSheetId="32">#REF!</definedName>
    <definedName name="ninnc3p">#REF!</definedName>
    <definedName name="nint1p" localSheetId="9">#REF!</definedName>
    <definedName name="nint1p" localSheetId="27">#REF!</definedName>
    <definedName name="nint1p" localSheetId="32">#REF!</definedName>
    <definedName name="nint1p">#REF!</definedName>
    <definedName name="nintnc1p" localSheetId="9">#REF!</definedName>
    <definedName name="nintnc1p" localSheetId="27">#REF!</definedName>
    <definedName name="nintnc1p" localSheetId="32">#REF!</definedName>
    <definedName name="nintnc1p">#REF!</definedName>
    <definedName name="nintvl1p" localSheetId="9">#REF!</definedName>
    <definedName name="nintvl1p" localSheetId="27">#REF!</definedName>
    <definedName name="nintvl1p" localSheetId="32">#REF!</definedName>
    <definedName name="nintvl1p">#REF!</definedName>
    <definedName name="NINvc" localSheetId="9">#REF!</definedName>
    <definedName name="NINvc" localSheetId="27">#REF!</definedName>
    <definedName name="NINvc" localSheetId="32">#REF!</definedName>
    <definedName name="NINvc">#REF!</definedName>
    <definedName name="ninvl3p" localSheetId="9">#REF!</definedName>
    <definedName name="ninvl3p" localSheetId="27">#REF!</definedName>
    <definedName name="ninvl3p" localSheetId="32">#REF!</definedName>
    <definedName name="ninvl3p">#REF!</definedName>
    <definedName name="njïyu" localSheetId="9">#REF!</definedName>
    <definedName name="njïyu" localSheetId="27">#REF!</definedName>
    <definedName name="njïyu" localSheetId="32">#REF!</definedName>
    <definedName name="njïyu">#REF!</definedName>
    <definedName name="nl" localSheetId="9">#REF!</definedName>
    <definedName name="nl" localSheetId="27">#REF!</definedName>
    <definedName name="nl" localSheetId="32">#REF!</definedName>
    <definedName name="nl">#REF!</definedName>
    <definedName name="nl1p" localSheetId="9">#REF!</definedName>
    <definedName name="nl1p" localSheetId="27">#REF!</definedName>
    <definedName name="nl1p" localSheetId="32">#REF!</definedName>
    <definedName name="nl1p">#REF!</definedName>
    <definedName name="nl3p" localSheetId="9">#REF!</definedName>
    <definedName name="nl3p" localSheetId="27">#REF!</definedName>
    <definedName name="nl3p" localSheetId="32">#REF!</definedName>
    <definedName name="nl3p">#REF!</definedName>
    <definedName name="Nlan" localSheetId="9">#REF!</definedName>
    <definedName name="Nlan" localSheetId="27">#REF!</definedName>
    <definedName name="Nlan" localSheetId="32">#REF!</definedName>
    <definedName name="Nlan">#REF!</definedName>
    <definedName name="NLFElse" localSheetId="9">#REF!</definedName>
    <definedName name="NLFElse" localSheetId="27">#REF!</definedName>
    <definedName name="NLFElse" localSheetId="32">#REF!</definedName>
    <definedName name="NLFElse">#REF!</definedName>
    <definedName name="NLHC15" localSheetId="9">#REF!</definedName>
    <definedName name="NLHC15" localSheetId="27">#REF!</definedName>
    <definedName name="NLHC15" localSheetId="32">#REF!</definedName>
    <definedName name="NLHC15">#REF!</definedName>
    <definedName name="NLHC25" localSheetId="9">#REF!</definedName>
    <definedName name="NLHC25" localSheetId="27">#REF!</definedName>
    <definedName name="NLHC25" localSheetId="32">#REF!</definedName>
    <definedName name="NLHC25">#REF!</definedName>
    <definedName name="NLLC15" localSheetId="9">#REF!</definedName>
    <definedName name="NLLC15" localSheetId="27">#REF!</definedName>
    <definedName name="NLLC15" localSheetId="32">#REF!</definedName>
    <definedName name="NLLC15">#REF!</definedName>
    <definedName name="NLLC25" localSheetId="9">#REF!</definedName>
    <definedName name="NLLC25" localSheetId="27">#REF!</definedName>
    <definedName name="NLLC25" localSheetId="32">#REF!</definedName>
    <definedName name="NLLC25">#REF!</definedName>
    <definedName name="NLMC15" localSheetId="9">#REF!</definedName>
    <definedName name="NLMC15" localSheetId="27">#REF!</definedName>
    <definedName name="NLMC15" localSheetId="32">#REF!</definedName>
    <definedName name="NLMC15">#REF!</definedName>
    <definedName name="NLMC25" localSheetId="9">#REF!</definedName>
    <definedName name="NLMC25" localSheetId="27">#REF!</definedName>
    <definedName name="NLMC25" localSheetId="32">#REF!</definedName>
    <definedName name="NLMC25">#REF!</definedName>
    <definedName name="nlnc3p" localSheetId="9">#REF!</definedName>
    <definedName name="nlnc3p" localSheetId="27">#REF!</definedName>
    <definedName name="nlnc3p" localSheetId="32">#REF!</definedName>
    <definedName name="nlnc3p">#REF!</definedName>
    <definedName name="nlnc3pha" localSheetId="9">#REF!</definedName>
    <definedName name="nlnc3pha" localSheetId="27">#REF!</definedName>
    <definedName name="nlnc3pha" localSheetId="32">#REF!</definedName>
    <definedName name="nlnc3pha">#REF!</definedName>
    <definedName name="NLTK1p" localSheetId="9">#REF!</definedName>
    <definedName name="NLTK1p" localSheetId="27">#REF!</definedName>
    <definedName name="NLTK1p" localSheetId="32">#REF!</definedName>
    <definedName name="NLTK1p">#REF!</definedName>
    <definedName name="nlvl3p" localSheetId="9">#REF!</definedName>
    <definedName name="nlvl3p" localSheetId="27">#REF!</definedName>
    <definedName name="nlvl3p" localSheetId="32">#REF!</definedName>
    <definedName name="nlvl3p">#REF!</definedName>
    <definedName name="nm" localSheetId="9">#REF!</definedName>
    <definedName name="nm" localSheetId="27">#REF!</definedName>
    <definedName name="nm" localSheetId="32">#REF!</definedName>
    <definedName name="nm">#REF!</definedName>
    <definedName name="Nms" localSheetId="9">#REF!</definedName>
    <definedName name="Nms" localSheetId="27">#REF!</definedName>
    <definedName name="Nms" localSheetId="32">#REF!</definedName>
    <definedName name="Nms">#REF!</definedName>
    <definedName name="nn" localSheetId="9">#REF!</definedName>
    <definedName name="nn" localSheetId="27">#REF!</definedName>
    <definedName name="nn" localSheetId="32">#REF!</definedName>
    <definedName name="nn">#REF!</definedName>
    <definedName name="nn1p" localSheetId="9">#REF!</definedName>
    <definedName name="nn1p" localSheetId="27">#REF!</definedName>
    <definedName name="nn1p" localSheetId="32">#REF!</definedName>
    <definedName name="nn1p">#REF!</definedName>
    <definedName name="nn3p" localSheetId="9">#REF!</definedName>
    <definedName name="nn3p" localSheetId="27">#REF!</definedName>
    <definedName name="nn3p" localSheetId="32">#REF!</definedName>
    <definedName name="nn3p">#REF!</definedName>
    <definedName name="nnnc3p" localSheetId="9">#REF!</definedName>
    <definedName name="nnnc3p" localSheetId="27">#REF!</definedName>
    <definedName name="nnnc3p" localSheetId="32">#REF!</definedName>
    <definedName name="nnnc3p">#REF!</definedName>
    <definedName name="nnnn" hidden="1">{"'Sheet1'!$L$16"}</definedName>
    <definedName name="nnvl3p" localSheetId="9">#REF!</definedName>
    <definedName name="nnvl3p" localSheetId="27">#REF!</definedName>
    <definedName name="nnvl3p" localSheetId="32">#REF!</definedName>
    <definedName name="nnvl3p">#REF!</definedName>
    <definedName name="No" localSheetId="9">#REF!</definedName>
    <definedName name="No" localSheetId="27">#REF!</definedName>
    <definedName name="No" localSheetId="32">#REF!</definedName>
    <definedName name="No">#REF!</definedName>
    <definedName name="NOÄI_DUNG" localSheetId="9">#REF!</definedName>
    <definedName name="NOÄI_DUNG" localSheetId="27">#REF!</definedName>
    <definedName name="NOÄI_DUNG" localSheetId="32">#REF!</definedName>
    <definedName name="NOÄI_DUNG">#REF!</definedName>
    <definedName name="noc" localSheetId="9">#REF!</definedName>
    <definedName name="noc" localSheetId="27">#REF!</definedName>
    <definedName name="noc" localSheetId="32">#REF!</definedName>
    <definedName name="noc">#REF!</definedName>
    <definedName name="none" localSheetId="9">#REF!</definedName>
    <definedName name="none" localSheetId="27">#REF!</definedName>
    <definedName name="none" localSheetId="32">#REF!</definedName>
    <definedName name="none">#REF!</definedName>
    <definedName name="nop" localSheetId="9">#REF!</definedName>
    <definedName name="nop" localSheetId="27">#REF!</definedName>
    <definedName name="nop" localSheetId="32">#REF!</definedName>
    <definedName name="nop">#REF!</definedName>
    <definedName name="Np_" localSheetId="9">#REF!</definedName>
    <definedName name="Np_" localSheetId="27">#REF!</definedName>
    <definedName name="Np_" localSheetId="32">#REF!</definedName>
    <definedName name="Np_">#REF!</definedName>
    <definedName name="NPP" localSheetId="9">#REF!</definedName>
    <definedName name="NPP" localSheetId="27">#REF!</definedName>
    <definedName name="NPP" localSheetId="32">#REF!</definedName>
    <definedName name="NPP">#REF!</definedName>
    <definedName name="npr" localSheetId="9">#REF!</definedName>
    <definedName name="npr" localSheetId="27">#REF!</definedName>
    <definedName name="npr" localSheetId="32">#REF!</definedName>
    <definedName name="npr">#REF!</definedName>
    <definedName name="Nq" localSheetId="9">#REF!</definedName>
    <definedName name="Nq" localSheetId="27">#REF!</definedName>
    <definedName name="Nq" localSheetId="32">#REF!</definedName>
    <definedName name="Nq">#REF!</definedName>
    <definedName name="nqd" localSheetId="9">#REF!</definedName>
    <definedName name="nqd" localSheetId="27">#REF!</definedName>
    <definedName name="nqd" localSheetId="32">#REF!</definedName>
    <definedName name="nqd">#REF!</definedName>
    <definedName name="NrYC" localSheetId="9">#REF!</definedName>
    <definedName name="NrYC" localSheetId="27">#REF!</definedName>
    <definedName name="NrYC" localSheetId="32">#REF!</definedName>
    <definedName name="NrYC">#REF!</definedName>
    <definedName name="nsc" localSheetId="9">#REF!</definedName>
    <definedName name="nsc" localSheetId="27">#REF!</definedName>
    <definedName name="nsc" localSheetId="32">#REF!</definedName>
    <definedName name="nsc">#REF!</definedName>
    <definedName name="NSĐP.2016">[2]NSĐP!$M$14:$M$240</definedName>
    <definedName name="nsk" localSheetId="9">#REF!</definedName>
    <definedName name="nsk" localSheetId="27">#REF!</definedName>
    <definedName name="nsk" localSheetId="32">#REF!</definedName>
    <definedName name="nsk">#REF!</definedName>
    <definedName name="NT" localSheetId="9">#REF!</definedName>
    <definedName name="NT" localSheetId="27">#REF!</definedName>
    <definedName name="NT" localSheetId="32">#REF!</definedName>
    <definedName name="NT">#REF!</definedName>
    <definedName name="NU" localSheetId="9">#REF!</definedName>
    <definedName name="NU" localSheetId="27">#REF!</definedName>
    <definedName name="NU" localSheetId="32">#REF!</definedName>
    <definedName name="NU">#REF!</definedName>
    <definedName name="nu6mu" localSheetId="9">#REF!</definedName>
    <definedName name="nu6mu" localSheetId="27">#REF!</definedName>
    <definedName name="nu6mu" localSheetId="32">#REF!</definedName>
    <definedName name="nu6mu">#REF!</definedName>
    <definedName name="Number_of_lanes" localSheetId="9">#REF!</definedName>
    <definedName name="Number_of_lanes" localSheetId="27">#REF!</definedName>
    <definedName name="Number_of_lanes" localSheetId="32">#REF!</definedName>
    <definedName name="Number_of_lanes">#REF!</definedName>
    <definedName name="Number_of_Payments" localSheetId="9">MATCH(0.01,End_Bal,-1)+1</definedName>
    <definedName name="Number_of_Payments" localSheetId="27">MATCH(0.01,End_Bal,-1)+1</definedName>
    <definedName name="Number_of_Payments" localSheetId="32">MATCH(0.01,End_Bal,-1)+1</definedName>
    <definedName name="Number_of_Payments">MATCH(0.01,End_Bal,-1)+1</definedName>
    <definedName name="Nut_tec" localSheetId="9">#REF!</definedName>
    <definedName name="Nut_tec" localSheetId="27">#REF!</definedName>
    <definedName name="Nut_tec" localSheetId="32">#REF!</definedName>
    <definedName name="Nut_tec">#REF!</definedName>
    <definedName name="nuy" localSheetId="9">#REF!</definedName>
    <definedName name="nuy" localSheetId="27">#REF!</definedName>
    <definedName name="nuy" localSheetId="32">#REF!</definedName>
    <definedName name="nuy">#REF!</definedName>
    <definedName name="NVF" localSheetId="9">#REF!</definedName>
    <definedName name="NVF" localSheetId="27">#REF!</definedName>
    <definedName name="NVF" localSheetId="32">#REF!</definedName>
    <definedName name="NVF">#REF!</definedName>
    <definedName name="nw" localSheetId="9">#REF!</definedName>
    <definedName name="nw" localSheetId="27">#REF!</definedName>
    <definedName name="nw" localSheetId="32">#REF!</definedName>
    <definedName name="nw">#REF!</definedName>
    <definedName name="nxc" localSheetId="9">#REF!</definedName>
    <definedName name="nxc" localSheetId="27">#REF!</definedName>
    <definedName name="nxc" localSheetId="32">#REF!</definedName>
    <definedName name="nxc">#REF!</definedName>
    <definedName name="nxp" localSheetId="9">#REF!</definedName>
    <definedName name="nxp" localSheetId="27">#REF!</definedName>
    <definedName name="nxp" localSheetId="32">#REF!</definedName>
    <definedName name="nxp">#REF!</definedName>
    <definedName name="NXT" localSheetId="9">#REF!</definedName>
    <definedName name="NXT" localSheetId="27">#REF!</definedName>
    <definedName name="NXT" localSheetId="32">#REF!</definedName>
    <definedName name="NXT">#REF!</definedName>
    <definedName name="ny5e" localSheetId="9">#REF!</definedName>
    <definedName name="ny5e" localSheetId="27">#REF!</definedName>
    <definedName name="ny5e" localSheetId="32">#REF!</definedName>
    <definedName name="ny5e">#REF!</definedName>
    <definedName name="O_M" localSheetId="9">#REF!</definedName>
    <definedName name="O_M" localSheetId="27">#REF!</definedName>
    <definedName name="O_M" localSheetId="32">#REF!</definedName>
    <definedName name="O_M">#REF!</definedName>
    <definedName name="o_n_phÝ_1__thu_nhËp_th_ng" localSheetId="9">#REF!</definedName>
    <definedName name="o_n_phÝ_1__thu_nhËp_th_ng" localSheetId="27">#REF!</definedName>
    <definedName name="o_n_phÝ_1__thu_nhËp_th_ng" localSheetId="32">#REF!</definedName>
    <definedName name="o_n_phÝ_1__thu_nhËp_th_ng">#REF!</definedName>
    <definedName name="o_to_tù_dæ_10_T" localSheetId="9">#REF!</definedName>
    <definedName name="o_to_tù_dæ_10_T" localSheetId="27">#REF!</definedName>
    <definedName name="o_to_tù_dæ_10_T" localSheetId="32">#REF!</definedName>
    <definedName name="o_to_tù_dæ_10_T">#REF!</definedName>
    <definedName name="Ö135" localSheetId="9">#REF!</definedName>
    <definedName name="Ö135" localSheetId="27">#REF!</definedName>
    <definedName name="Ö135" localSheetId="32">#REF!</definedName>
    <definedName name="Ö135">#REF!</definedName>
    <definedName name="OD" localSheetId="9">#REF!</definedName>
    <definedName name="OD" localSheetId="27">#REF!</definedName>
    <definedName name="OD" localSheetId="32">#REF!</definedName>
    <definedName name="OD">#REF!</definedName>
    <definedName name="odaki" localSheetId="9">#REF!</definedName>
    <definedName name="odaki" localSheetId="27">#REF!</definedName>
    <definedName name="odaki" localSheetId="32">#REF!</definedName>
    <definedName name="odaki">#REF!</definedName>
    <definedName name="ODC" localSheetId="9">#REF!</definedName>
    <definedName name="ODC" localSheetId="27">#REF!</definedName>
    <definedName name="ODC" localSheetId="32">#REF!</definedName>
    <definedName name="ODC">#REF!</definedName>
    <definedName name="ODS" localSheetId="9">#REF!</definedName>
    <definedName name="ODS" localSheetId="27">#REF!</definedName>
    <definedName name="ODS" localSheetId="32">#REF!</definedName>
    <definedName name="ODS">#REF!</definedName>
    <definedName name="ODU" localSheetId="9">#REF!</definedName>
    <definedName name="ODU" localSheetId="27">#REF!</definedName>
    <definedName name="ODU" localSheetId="32">#REF!</definedName>
    <definedName name="ODU">#REF!</definedName>
    <definedName name="ok">{"ÿÿÿÿÿ"}</definedName>
    <definedName name="okie">{"ÿÿÿÿÿ"}</definedName>
    <definedName name="OM" localSheetId="9">#REF!</definedName>
    <definedName name="OM" localSheetId="27">#REF!</definedName>
    <definedName name="OM" localSheetId="32">#REF!</definedName>
    <definedName name="OM">#REF!</definedName>
    <definedName name="OMC" localSheetId="9">#REF!</definedName>
    <definedName name="OMC" localSheetId="27">#REF!</definedName>
    <definedName name="OMC" localSheetId="32">#REF!</definedName>
    <definedName name="OMC">#REF!</definedName>
    <definedName name="OME" localSheetId="9">#REF!</definedName>
    <definedName name="OME" localSheetId="27">#REF!</definedName>
    <definedName name="OME" localSheetId="32">#REF!</definedName>
    <definedName name="OME">#REF!</definedName>
    <definedName name="OMW" localSheetId="9">#REF!</definedName>
    <definedName name="OMW" localSheetId="27">#REF!</definedName>
    <definedName name="OMW" localSheetId="32">#REF!</definedName>
    <definedName name="OMW">#REF!</definedName>
    <definedName name="ong_cong_duc_san" localSheetId="9">#REF!</definedName>
    <definedName name="ong_cong_duc_san" localSheetId="27">#REF!</definedName>
    <definedName name="ong_cong_duc_san" localSheetId="32">#REF!</definedName>
    <definedName name="ong_cong_duc_san">#REF!</definedName>
    <definedName name="Ong_cong_hinh_hop_do_tai_cho" localSheetId="9">#REF!</definedName>
    <definedName name="Ong_cong_hinh_hop_do_tai_cho" localSheetId="27">#REF!</definedName>
    <definedName name="Ong_cong_hinh_hop_do_tai_cho" localSheetId="32">#REF!</definedName>
    <definedName name="Ong_cong_hinh_hop_do_tai_cho">#REF!</definedName>
    <definedName name="Ongbaovecap" localSheetId="9">#REF!</definedName>
    <definedName name="Ongbaovecap" localSheetId="27">#REF!</definedName>
    <definedName name="Ongbaovecap" localSheetId="32">#REF!</definedName>
    <definedName name="Ongbaovecap">#REF!</definedName>
    <definedName name="Ongnoiday" localSheetId="9">#REF!</definedName>
    <definedName name="Ongnoiday" localSheetId="27">#REF!</definedName>
    <definedName name="Ongnoiday" localSheetId="32">#REF!</definedName>
    <definedName name="Ongnoiday">#REF!</definedName>
    <definedName name="Ongnoidaybulongtachongrungtabu" localSheetId="9">#REF!</definedName>
    <definedName name="Ongnoidaybulongtachongrungtabu" localSheetId="27">#REF!</definedName>
    <definedName name="Ongnoidaybulongtachongrungtabu" localSheetId="32">#REF!</definedName>
    <definedName name="Ongnoidaybulongtachongrungtabu">#REF!</definedName>
    <definedName name="OngPVC" localSheetId="9">#REF!</definedName>
    <definedName name="OngPVC" localSheetId="27">#REF!</definedName>
    <definedName name="OngPVC" localSheetId="32">#REF!</definedName>
    <definedName name="OngPVC">#REF!</definedName>
    <definedName name="OOM" localSheetId="9">#REF!</definedName>
    <definedName name="OOM" localSheetId="27">#REF!</definedName>
    <definedName name="OOM" localSheetId="32">#REF!</definedName>
    <definedName name="OOM">#REF!</definedName>
    <definedName name="open" localSheetId="9">#REF!</definedName>
    <definedName name="open" localSheetId="27">#REF!</definedName>
    <definedName name="open" localSheetId="32">#REF!</definedName>
    <definedName name="open">#REF!</definedName>
    <definedName name="OPENING_d" localSheetId="9">#REF!</definedName>
    <definedName name="OPENING_d" localSheetId="27">#REF!</definedName>
    <definedName name="OPENING_d" localSheetId="32">#REF!</definedName>
    <definedName name="OPENING_d">#REF!</definedName>
    <definedName name="ophom" localSheetId="9">#REF!</definedName>
    <definedName name="ophom" localSheetId="27">#REF!</definedName>
    <definedName name="ophom" localSheetId="32">#REF!</definedName>
    <definedName name="ophom">#REF!</definedName>
    <definedName name="options" localSheetId="9">#REF!</definedName>
    <definedName name="options" localSheetId="27">#REF!</definedName>
    <definedName name="options" localSheetId="32">#REF!</definedName>
    <definedName name="options">#REF!</definedName>
    <definedName name="ORD" localSheetId="9">#REF!</definedName>
    <definedName name="ORD" localSheetId="27">#REF!</definedName>
    <definedName name="ORD" localSheetId="32">#REF!</definedName>
    <definedName name="ORD">#REF!</definedName>
    <definedName name="OrderTable" localSheetId="9" hidden="1">#REF!</definedName>
    <definedName name="OrderTable" localSheetId="27" hidden="1">#REF!</definedName>
    <definedName name="OrderTable" localSheetId="32" hidden="1">#REF!</definedName>
    <definedName name="OrderTable" hidden="1">#REF!</definedName>
    <definedName name="ORF" localSheetId="9">#REF!</definedName>
    <definedName name="ORF" localSheetId="27">#REF!</definedName>
    <definedName name="ORF" localSheetId="32">#REF!</definedName>
    <definedName name="ORF">#REF!</definedName>
    <definedName name="Out" localSheetId="9">#REF!</definedName>
    <definedName name="Out" localSheetId="27">#REF!</definedName>
    <definedName name="Out" localSheetId="32">#REF!</definedName>
    <definedName name="Out">#REF!</definedName>
    <definedName name="OutRow" localSheetId="9">#REF!</definedName>
    <definedName name="OutRow" localSheetId="27">#REF!</definedName>
    <definedName name="OutRow" localSheetId="32">#REF!</definedName>
    <definedName name="OutRow">#REF!</definedName>
    <definedName name="ov" localSheetId="9">#REF!</definedName>
    <definedName name="ov" localSheetId="27">#REF!</definedName>
    <definedName name="ov" localSheetId="32">#REF!</definedName>
    <definedName name="ov">#REF!</definedName>
    <definedName name="P_Class1" localSheetId="9">#REF!</definedName>
    <definedName name="P_Class1" localSheetId="27">#REF!</definedName>
    <definedName name="P_Class1" localSheetId="32">#REF!</definedName>
    <definedName name="P_Class1">#REF!</definedName>
    <definedName name="P_Class2" localSheetId="9">#REF!</definedName>
    <definedName name="P_Class2" localSheetId="27">#REF!</definedName>
    <definedName name="P_Class2" localSheetId="32">#REF!</definedName>
    <definedName name="P_Class2">#REF!</definedName>
    <definedName name="P_Class3" localSheetId="9">#REF!</definedName>
    <definedName name="P_Class3" localSheetId="27">#REF!</definedName>
    <definedName name="P_Class3" localSheetId="32">#REF!</definedName>
    <definedName name="P_Class3">#REF!</definedName>
    <definedName name="P_Class4" localSheetId="9">#REF!</definedName>
    <definedName name="P_Class4" localSheetId="27">#REF!</definedName>
    <definedName name="P_Class4" localSheetId="32">#REF!</definedName>
    <definedName name="P_Class4">#REF!</definedName>
    <definedName name="P_Class5" localSheetId="9">#REF!</definedName>
    <definedName name="P_Class5" localSheetId="27">#REF!</definedName>
    <definedName name="P_Class5" localSheetId="32">#REF!</definedName>
    <definedName name="P_Class5">#REF!</definedName>
    <definedName name="P_con" localSheetId="9">#REF!</definedName>
    <definedName name="P_con" localSheetId="27">#REF!</definedName>
    <definedName name="P_con" localSheetId="32">#REF!</definedName>
    <definedName name="P_con">#REF!</definedName>
    <definedName name="P_d" localSheetId="9">#REF!</definedName>
    <definedName name="P_d" localSheetId="27">#REF!</definedName>
    <definedName name="P_d" localSheetId="32">#REF!</definedName>
    <definedName name="P_d">#REF!</definedName>
    <definedName name="P_run" localSheetId="9">#REF!</definedName>
    <definedName name="P_run" localSheetId="27">#REF!</definedName>
    <definedName name="P_run" localSheetId="32">#REF!</definedName>
    <definedName name="P_run">#REF!</definedName>
    <definedName name="P_sed" localSheetId="9">#REF!</definedName>
    <definedName name="P_sed" localSheetId="27">#REF!</definedName>
    <definedName name="P_sed" localSheetId="32">#REF!</definedName>
    <definedName name="P_sed">#REF!</definedName>
    <definedName name="P7b" localSheetId="9">#REF!</definedName>
    <definedName name="P7b" localSheetId="27">#REF!</definedName>
    <definedName name="P7b" localSheetId="32">#REF!</definedName>
    <definedName name="P7b">#REF!</definedName>
    <definedName name="PA" localSheetId="9">#REF!</definedName>
    <definedName name="PA" localSheetId="27">#REF!</definedName>
    <definedName name="PA" localSheetId="32">#REF!</definedName>
    <definedName name="PA">#REF!</definedName>
    <definedName name="PA1_1" localSheetId="9">#REF!</definedName>
    <definedName name="PA1_1" localSheetId="27">#REF!</definedName>
    <definedName name="PA1_1" localSheetId="32">#REF!</definedName>
    <definedName name="PA1_1">#REF!</definedName>
    <definedName name="PAIII_" hidden="1">{"'Sheet1'!$L$16"}</definedName>
    <definedName name="panen" localSheetId="9">#REF!</definedName>
    <definedName name="panen" localSheetId="27">#REF!</definedName>
    <definedName name="panen" localSheetId="32">#REF!</definedName>
    <definedName name="panen">#REF!</definedName>
    <definedName name="PChe" localSheetId="9">#REF!</definedName>
    <definedName name="PChe" localSheetId="27">#REF!</definedName>
    <definedName name="PChe" localSheetId="32">#REF!</definedName>
    <definedName name="PChe">#REF!</definedName>
    <definedName name="Pd" localSheetId="9">#REF!</definedName>
    <definedName name="Pd" localSheetId="27">#REF!</definedName>
    <definedName name="Pd" localSheetId="32">#REF!</definedName>
    <definedName name="Pd">#REF!</definedName>
    <definedName name="Pe_Class1" localSheetId="9">#REF!</definedName>
    <definedName name="Pe_Class1" localSheetId="27">#REF!</definedName>
    <definedName name="Pe_Class1" localSheetId="32">#REF!</definedName>
    <definedName name="Pe_Class1">#REF!</definedName>
    <definedName name="Pe_Class2" localSheetId="9">#REF!</definedName>
    <definedName name="Pe_Class2" localSheetId="27">#REF!</definedName>
    <definedName name="Pe_Class2" localSheetId="32">#REF!</definedName>
    <definedName name="Pe_Class2">#REF!</definedName>
    <definedName name="Pe_Class3" localSheetId="9">#REF!</definedName>
    <definedName name="Pe_Class3" localSheetId="27">#REF!</definedName>
    <definedName name="Pe_Class3" localSheetId="32">#REF!</definedName>
    <definedName name="Pe_Class3">#REF!</definedName>
    <definedName name="Pe_Class4" localSheetId="9">#REF!</definedName>
    <definedName name="Pe_Class4" localSheetId="27">#REF!</definedName>
    <definedName name="Pe_Class4" localSheetId="32">#REF!</definedName>
    <definedName name="Pe_Class4">#REF!</definedName>
    <definedName name="Pe_Class5" localSheetId="9">#REF!</definedName>
    <definedName name="Pe_Class5" localSheetId="27">#REF!</definedName>
    <definedName name="Pe_Class5" localSheetId="32">#REF!</definedName>
    <definedName name="Pe_Class5">#REF!</definedName>
    <definedName name="Percent_of_ADT" localSheetId="9">#REF!</definedName>
    <definedName name="Percent_of_ADT" localSheetId="27">#REF!</definedName>
    <definedName name="Percent_of_ADT" localSheetId="32">#REF!</definedName>
    <definedName name="Percent_of_ADT">#REF!</definedName>
    <definedName name="Percent_Trucks_Design_Direction" localSheetId="9">#REF!</definedName>
    <definedName name="Percent_Trucks_Design_Direction" localSheetId="27">#REF!</definedName>
    <definedName name="Percent_Trucks_Design_Direction" localSheetId="32">#REF!</definedName>
    <definedName name="Percent_Trucks_Design_Direction">#REF!</definedName>
    <definedName name="PercentTrucks_Design_Lane" localSheetId="9">#REF!</definedName>
    <definedName name="PercentTrucks_Design_Lane" localSheetId="27">#REF!</definedName>
    <definedName name="PercentTrucks_Design_Lane" localSheetId="32">#REF!</definedName>
    <definedName name="PercentTrucks_Design_Lane">#REF!</definedName>
    <definedName name="Performance_Period" localSheetId="9">#REF!</definedName>
    <definedName name="Performance_Period" localSheetId="27">#REF!</definedName>
    <definedName name="Performance_Period" localSheetId="32">#REF!</definedName>
    <definedName name="Performance_Period">#REF!</definedName>
    <definedName name="Periods" localSheetId="9">#REF!</definedName>
    <definedName name="Periods" localSheetId="27">#REF!</definedName>
    <definedName name="Periods" localSheetId="32">#REF!</definedName>
    <definedName name="Periods">#REF!</definedName>
    <definedName name="PFF" localSheetId="9">#REF!</definedName>
    <definedName name="PFF" localSheetId="27">#REF!</definedName>
    <definedName name="PFF" localSheetId="32">#REF!</definedName>
    <definedName name="PFF">#REF!</definedName>
    <definedName name="pgia" localSheetId="9">#REF!</definedName>
    <definedName name="pgia" localSheetId="27">#REF!</definedName>
    <definedName name="pgia" localSheetId="32">#REF!</definedName>
    <definedName name="pgia">#REF!</definedName>
    <definedName name="PHAN_DIEN_DZ0.4KV" localSheetId="9">#REF!</definedName>
    <definedName name="PHAN_DIEN_DZ0.4KV" localSheetId="27">#REF!</definedName>
    <definedName name="PHAN_DIEN_DZ0.4KV" localSheetId="32">#REF!</definedName>
    <definedName name="PHAN_DIEN_DZ0.4KV">#REF!</definedName>
    <definedName name="PHAN_DIEN_TBA" localSheetId="9">#REF!</definedName>
    <definedName name="PHAN_DIEN_TBA" localSheetId="27">#REF!</definedName>
    <definedName name="PHAN_DIEN_TBA" localSheetId="32">#REF!</definedName>
    <definedName name="PHAN_DIEN_TBA">#REF!</definedName>
    <definedName name="PHAN_MUA_SAM_DZ0.4KV" localSheetId="9">#REF!</definedName>
    <definedName name="PHAN_MUA_SAM_DZ0.4KV" localSheetId="27">#REF!</definedName>
    <definedName name="PHAN_MUA_SAM_DZ0.4KV" localSheetId="32">#REF!</definedName>
    <definedName name="PHAN_MUA_SAM_DZ0.4KV">#REF!</definedName>
    <definedName name="PhanChung" localSheetId="9">#REF!</definedName>
    <definedName name="PhanChung" localSheetId="27">#REF!</definedName>
    <definedName name="PhanChung" localSheetId="32">#REF!</definedName>
    <definedName name="PhanChung">#REF!</definedName>
    <definedName name="Phat_sinhDT" localSheetId="9">#REF!</definedName>
    <definedName name="Phat_sinhDT" localSheetId="27">#REF!</definedName>
    <definedName name="Phat_sinhDT" localSheetId="32">#REF!</definedName>
    <definedName name="Phat_sinhDT">#REF!</definedName>
    <definedName name="Phat_sinhDTCo" localSheetId="9">#REF!</definedName>
    <definedName name="Phat_sinhDTCo" localSheetId="27">#REF!</definedName>
    <definedName name="Phat_sinhDTCo" localSheetId="32">#REF!</definedName>
    <definedName name="Phat_sinhDTCo">#REF!</definedName>
    <definedName name="Phat_sinhDTNo" localSheetId="9">#REF!</definedName>
    <definedName name="Phat_sinhDTNo" localSheetId="27">#REF!</definedName>
    <definedName name="Phat_sinhDTNo" localSheetId="32">#REF!</definedName>
    <definedName name="Phat_sinhDTNo">#REF!</definedName>
    <definedName name="PHC" localSheetId="9">#REF!</definedName>
    <definedName name="PHC" localSheetId="27">#REF!</definedName>
    <definedName name="PHC" localSheetId="32">#REF!</definedName>
    <definedName name="PHC">#REF!</definedName>
    <definedName name="Pheuhopgang" localSheetId="9">#REF!</definedName>
    <definedName name="Pheuhopgang" localSheetId="27">#REF!</definedName>
    <definedName name="Pheuhopgang" localSheetId="32">#REF!</definedName>
    <definedName name="Pheuhopgang">#REF!</definedName>
    <definedName name="Phi" localSheetId="9">#REF!</definedName>
    <definedName name="Phi" localSheetId="27">#REF!</definedName>
    <definedName name="Phi" localSheetId="32">#REF!</definedName>
    <definedName name="Phi">#REF!</definedName>
    <definedName name="phi_inertial" localSheetId="9">#REF!</definedName>
    <definedName name="phi_inertial" localSheetId="27">#REF!</definedName>
    <definedName name="phi_inertial" localSheetId="32">#REF!</definedName>
    <definedName name="phi_inertial">#REF!</definedName>
    <definedName name="phtuyen" localSheetId="9">#REF!</definedName>
    <definedName name="phtuyen" localSheetId="27">#REF!</definedName>
    <definedName name="phtuyen" localSheetId="32">#REF!</definedName>
    <definedName name="phtuyen">#REF!</definedName>
    <definedName name="phu_luc_vua" localSheetId="9">#REF!</definedName>
    <definedName name="phu_luc_vua" localSheetId="27">#REF!</definedName>
    <definedName name="phu_luc_vua" localSheetId="32">#REF!</definedName>
    <definedName name="phu_luc_vua">#REF!</definedName>
    <definedName name="Phukienduongday" localSheetId="9">#REF!</definedName>
    <definedName name="Phukienduongday" localSheetId="27">#REF!</definedName>
    <definedName name="Phukienduongday" localSheetId="32">#REF!</definedName>
    <definedName name="Phukienduongday">#REF!</definedName>
    <definedName name="PHUNHUAN" localSheetId="9">#REF!</definedName>
    <definedName name="PHUNHUAN" localSheetId="27">#REF!</definedName>
    <definedName name="PHUNHUAN" localSheetId="32">#REF!</definedName>
    <definedName name="PHUNHUAN">#REF!</definedName>
    <definedName name="Pier" localSheetId="9">#REF!</definedName>
    <definedName name="Pier" localSheetId="27">#REF!</definedName>
    <definedName name="Pier" localSheetId="32">#REF!</definedName>
    <definedName name="Pier">#REF!</definedName>
    <definedName name="PileSize" localSheetId="9">#REF!</definedName>
    <definedName name="PileSize" localSheetId="27">#REF!</definedName>
    <definedName name="PileSize" localSheetId="32">#REF!</definedName>
    <definedName name="PileSize">#REF!</definedName>
    <definedName name="PileType" localSheetId="9">#REF!</definedName>
    <definedName name="PileType" localSheetId="27">#REF!</definedName>
    <definedName name="PileType" localSheetId="32">#REF!</definedName>
    <definedName name="PileType">#REF!</definedName>
    <definedName name="PIP" localSheetId="9">BlankMacro1</definedName>
    <definedName name="PIP" localSheetId="27">BlankMacro1</definedName>
    <definedName name="PIP" localSheetId="32">BlankMacro1</definedName>
    <definedName name="PIP">BlankMacro1</definedName>
    <definedName name="PIPE2" localSheetId="9">BlankMacro1</definedName>
    <definedName name="PIPE2" localSheetId="27">BlankMacro1</definedName>
    <definedName name="PIPE2" localSheetId="32">BlankMacro1</definedName>
    <definedName name="PIPE2">BlankMacro1</definedName>
    <definedName name="PK" localSheetId="9">#REF!</definedName>
    <definedName name="PK" localSheetId="27">#REF!</definedName>
    <definedName name="PK" localSheetId="32">#REF!</definedName>
    <definedName name="PK">#REF!</definedName>
    <definedName name="PKmayin" localSheetId="9">#REF!</definedName>
    <definedName name="PKmayin" localSheetId="27">#REF!</definedName>
    <definedName name="PKmayin" localSheetId="32">#REF!</definedName>
    <definedName name="PKmayin">#REF!</definedName>
    <definedName name="PLOT" localSheetId="9">#REF!</definedName>
    <definedName name="PLOT" localSheetId="27">#REF!</definedName>
    <definedName name="PLOT" localSheetId="32">#REF!</definedName>
    <definedName name="PLOT">#REF!</definedName>
    <definedName name="pm.." localSheetId="9">#REF!</definedName>
    <definedName name="pm.." localSheetId="27">#REF!</definedName>
    <definedName name="pm.." localSheetId="32">#REF!</definedName>
    <definedName name="pm..">#REF!</definedName>
    <definedName name="PMS" hidden="1">{"'Sheet1'!$L$16"}</definedName>
    <definedName name="PMUX" localSheetId="9">#REF!</definedName>
    <definedName name="PMUX" localSheetId="27">#REF!</definedName>
    <definedName name="PMUX" localSheetId="32">#REF!</definedName>
    <definedName name="PMUX">#REF!</definedName>
    <definedName name="PN" localSheetId="9">#REF!</definedName>
    <definedName name="PN" localSheetId="27">#REF!</definedName>
    <definedName name="PN" localSheetId="32">#REF!</definedName>
    <definedName name="PN">#REF!</definedName>
    <definedName name="Poissons_Ratio_Concrete" localSheetId="9">#REF!</definedName>
    <definedName name="Poissons_Ratio_Concrete" localSheetId="27">#REF!</definedName>
    <definedName name="Poissons_Ratio_Concrete" localSheetId="32">#REF!</definedName>
    <definedName name="Poissons_Ratio_Concrete">#REF!</definedName>
    <definedName name="Poppy" localSheetId="9">#REF!</definedName>
    <definedName name="Poppy" localSheetId="27">#REF!</definedName>
    <definedName name="Poppy" localSheetId="32">#REF!</definedName>
    <definedName name="Poppy">#REF!</definedName>
    <definedName name="Position" localSheetId="9">#REF!</definedName>
    <definedName name="Position" localSheetId="27">#REF!</definedName>
    <definedName name="Position" localSheetId="32">#REF!</definedName>
    <definedName name="Position">#REF!</definedName>
    <definedName name="PPP" localSheetId="9">BlankMacro1</definedName>
    <definedName name="PPP" localSheetId="27">BlankMacro1</definedName>
    <definedName name="PPP" localSheetId="32">BlankMacro1</definedName>
    <definedName name="PPP">BlankMacro1</definedName>
    <definedName name="PRC" localSheetId="9">#REF!</definedName>
    <definedName name="PRC" localSheetId="27">#REF!</definedName>
    <definedName name="PRC" localSheetId="32">#REF!</definedName>
    <definedName name="PRC">#REF!</definedName>
    <definedName name="PRECIP" localSheetId="9">#REF!</definedName>
    <definedName name="PRECIP" localSheetId="27">#REF!</definedName>
    <definedName name="PRECIP" localSheetId="32">#REF!</definedName>
    <definedName name="PRECIP">#REF!</definedName>
    <definedName name="Precip_d" localSheetId="9">#REF!</definedName>
    <definedName name="Precip_d" localSheetId="27">#REF!</definedName>
    <definedName name="Precip_d" localSheetId="32">#REF!</definedName>
    <definedName name="Precip_d">#REF!</definedName>
    <definedName name="Precip_nd" localSheetId="9">#REF!</definedName>
    <definedName name="Precip_nd" localSheetId="27">#REF!</definedName>
    <definedName name="Precip_nd" localSheetId="32">#REF!</definedName>
    <definedName name="Precip_nd">#REF!</definedName>
    <definedName name="PrecNden" localSheetId="9">#REF!</definedName>
    <definedName name="PrecNden" localSheetId="27">#REF!</definedName>
    <definedName name="PrecNden" localSheetId="32">#REF!</definedName>
    <definedName name="PrecNden">#REF!</definedName>
    <definedName name="PRICE" localSheetId="9">#REF!</definedName>
    <definedName name="PRICE" localSheetId="27">#REF!</definedName>
    <definedName name="PRICE" localSheetId="32">#REF!</definedName>
    <definedName name="PRICE">#REF!</definedName>
    <definedName name="PRICE1" localSheetId="9">#REF!</definedName>
    <definedName name="PRICE1" localSheetId="27">#REF!</definedName>
    <definedName name="PRICE1" localSheetId="32">#REF!</definedName>
    <definedName name="PRICE1">#REF!</definedName>
    <definedName name="prin_area" localSheetId="9">#REF!</definedName>
    <definedName name="prin_area" localSheetId="27">#REF!</definedName>
    <definedName name="prin_area" localSheetId="32">#REF!</definedName>
    <definedName name="prin_area">#REF!</definedName>
    <definedName name="Prin1" localSheetId="9">#REF!</definedName>
    <definedName name="Prin1" localSheetId="27">#REF!</definedName>
    <definedName name="Prin1" localSheetId="32">#REF!</definedName>
    <definedName name="Prin1">#REF!</definedName>
    <definedName name="Prin10" localSheetId="9">#REF!</definedName>
    <definedName name="Prin10" localSheetId="27">#REF!</definedName>
    <definedName name="Prin10" localSheetId="32">#REF!</definedName>
    <definedName name="Prin10">#REF!</definedName>
    <definedName name="Prin11" localSheetId="9">#REF!</definedName>
    <definedName name="Prin11" localSheetId="27">#REF!</definedName>
    <definedName name="Prin11" localSheetId="32">#REF!</definedName>
    <definedName name="Prin11">#REF!</definedName>
    <definedName name="Prin12" localSheetId="9">#REF!</definedName>
    <definedName name="Prin12" localSheetId="27">#REF!</definedName>
    <definedName name="Prin12" localSheetId="32">#REF!</definedName>
    <definedName name="Prin12">#REF!</definedName>
    <definedName name="Prin13" localSheetId="9">#REF!</definedName>
    <definedName name="Prin13" localSheetId="27">#REF!</definedName>
    <definedName name="Prin13" localSheetId="32">#REF!</definedName>
    <definedName name="Prin13">#REF!</definedName>
    <definedName name="Prin14" localSheetId="9">#REF!</definedName>
    <definedName name="Prin14" localSheetId="27">#REF!</definedName>
    <definedName name="Prin14" localSheetId="32">#REF!</definedName>
    <definedName name="Prin14">#REF!</definedName>
    <definedName name="Prin15" localSheetId="9">#REF!</definedName>
    <definedName name="Prin15" localSheetId="27">#REF!</definedName>
    <definedName name="Prin15" localSheetId="32">#REF!</definedName>
    <definedName name="Prin15">#REF!</definedName>
    <definedName name="Prin16" localSheetId="9">#REF!</definedName>
    <definedName name="Prin16" localSheetId="27">#REF!</definedName>
    <definedName name="Prin16" localSheetId="32">#REF!</definedName>
    <definedName name="Prin16">#REF!</definedName>
    <definedName name="Prin17" localSheetId="9">#REF!</definedName>
    <definedName name="Prin17" localSheetId="27">#REF!</definedName>
    <definedName name="Prin17" localSheetId="32">#REF!</definedName>
    <definedName name="Prin17">#REF!</definedName>
    <definedName name="Prin18" localSheetId="9">#REF!</definedName>
    <definedName name="Prin18" localSheetId="27">#REF!</definedName>
    <definedName name="Prin18" localSheetId="32">#REF!</definedName>
    <definedName name="Prin18">#REF!</definedName>
    <definedName name="Prin2" localSheetId="9">#REF!</definedName>
    <definedName name="Prin2" localSheetId="27">#REF!</definedName>
    <definedName name="Prin2" localSheetId="32">#REF!</definedName>
    <definedName name="Prin2">#REF!</definedName>
    <definedName name="Prin20" localSheetId="9">#REF!</definedName>
    <definedName name="Prin20" localSheetId="27">#REF!</definedName>
    <definedName name="Prin20" localSheetId="32">#REF!</definedName>
    <definedName name="Prin20">#REF!</definedName>
    <definedName name="Prin21" localSheetId="9">#REF!</definedName>
    <definedName name="Prin21" localSheetId="27">#REF!</definedName>
    <definedName name="Prin21" localSheetId="32">#REF!</definedName>
    <definedName name="Prin21">#REF!</definedName>
    <definedName name="Prin3" localSheetId="9">#REF!</definedName>
    <definedName name="Prin3" localSheetId="27">#REF!</definedName>
    <definedName name="Prin3" localSheetId="32">#REF!</definedName>
    <definedName name="Prin3">#REF!</definedName>
    <definedName name="Prin4" localSheetId="9">#REF!</definedName>
    <definedName name="Prin4" localSheetId="27">#REF!</definedName>
    <definedName name="Prin4" localSheetId="32">#REF!</definedName>
    <definedName name="Prin4">#REF!</definedName>
    <definedName name="Prin5" localSheetId="9">#REF!</definedName>
    <definedName name="Prin5" localSheetId="27">#REF!</definedName>
    <definedName name="Prin5" localSheetId="32">#REF!</definedName>
    <definedName name="Prin5">#REF!</definedName>
    <definedName name="Prin6" localSheetId="9">#REF!</definedName>
    <definedName name="Prin6" localSheetId="27">#REF!</definedName>
    <definedName name="Prin6" localSheetId="32">#REF!</definedName>
    <definedName name="Prin6">#REF!</definedName>
    <definedName name="Prin7" localSheetId="9">#REF!</definedName>
    <definedName name="Prin7" localSheetId="27">#REF!</definedName>
    <definedName name="Prin7" localSheetId="32">#REF!</definedName>
    <definedName name="Prin7">#REF!</definedName>
    <definedName name="Prin8" localSheetId="9">#REF!</definedName>
    <definedName name="Prin8" localSheetId="27">#REF!</definedName>
    <definedName name="Prin8" localSheetId="32">#REF!</definedName>
    <definedName name="Prin8">#REF!</definedName>
    <definedName name="Prin9" localSheetId="9">#REF!</definedName>
    <definedName name="Prin9" localSheetId="27">#REF!</definedName>
    <definedName name="Prin9" localSheetId="32">#REF!</definedName>
    <definedName name="Prin9">#REF!</definedName>
    <definedName name="_xlnm.Print_Area" localSheetId="30">'Bieu 1'!$A$1:$C$27</definedName>
    <definedName name="_xlnm.Print_Area" localSheetId="29">'Bieu 2'!$A$1:$E$11</definedName>
    <definedName name="_xlnm.Print_Area" localSheetId="27">'Bieu 3'!$A$1:$E$49</definedName>
    <definedName name="_xlnm.Print_Area" localSheetId="31">'Bieu 4'!$A$3:$C$21</definedName>
    <definedName name="_xlnm.Print_Area" localSheetId="32">#REF!</definedName>
    <definedName name="_xlnm.Print_Area">#REF!</definedName>
    <definedName name="PRINT_AREA_MI" localSheetId="9">#REF!</definedName>
    <definedName name="PRINT_AREA_MI" localSheetId="27">#REF!</definedName>
    <definedName name="PRINT_AREA_MI" localSheetId="32">#REF!</definedName>
    <definedName name="PRINT_AREA_MI">#REF!</definedName>
    <definedName name="_xlnm.Print_Titles" localSheetId="2">'b1-16-20TW'!$4:$7</definedName>
    <definedName name="_xlnm.Print_Titles" localSheetId="9">'b2-16-20-TP'!$4:$7</definedName>
    <definedName name="_xlnm.Print_Titles" localSheetId="33">'B3.Chi tiết'!$4:$8</definedName>
    <definedName name="_xlnm.Print_Titles" localSheetId="3">B3.TPCP.III!$5:$9</definedName>
    <definedName name="_xlnm.Print_Titles" localSheetId="15">'b5-18CT'!$5:$7</definedName>
    <definedName name="_xlnm.Print_Titles" localSheetId="16">'b6-18TH'!$4:$6</definedName>
    <definedName name="_xlnm.Print_Titles" localSheetId="18">'b7-CT19'!$4:$7</definedName>
    <definedName name="_xlnm.Print_Titles" localSheetId="19">'b7-CT192'!$4:$7</definedName>
    <definedName name="_xlnm.Print_Titles" localSheetId="30">'Bieu 1'!$5:$9</definedName>
    <definedName name="_xlnm.Print_Titles" localSheetId="27">'Bieu 3'!$4:$7</definedName>
    <definedName name="_xlnm.Print_Titles" localSheetId="28">'Du an mới'!$4:$7</definedName>
    <definedName name="_xlnm.Print_Titles" localSheetId="6">'III.a ODA'!$3:$8</definedName>
    <definedName name="_xlnm.Print_Titles" localSheetId="7">'III.b ODA'!$3:$8</definedName>
    <definedName name="_xlnm.Print_Titles" localSheetId="5">'KH2019'!$4:$8</definedName>
    <definedName name="_xlnm.Print_Titles" localSheetId="32">'Phu luc de lai'!$5:$8</definedName>
    <definedName name="_xlnm.Print_Titles">#N/A</definedName>
    <definedName name="PRINT_TITLES_MI" localSheetId="9">#REF!</definedName>
    <definedName name="PRINT_TITLES_MI" localSheetId="27">#REF!</definedName>
    <definedName name="PRINT_TITLES_MI" localSheetId="32">#REF!</definedName>
    <definedName name="PRINT_TITLES_MI">#REF!</definedName>
    <definedName name="PRINTA" localSheetId="9">#REF!</definedName>
    <definedName name="PRINTA" localSheetId="27">#REF!</definedName>
    <definedName name="PRINTA" localSheetId="32">#REF!</definedName>
    <definedName name="PRINTA">#REF!</definedName>
    <definedName name="PRINTB" localSheetId="9">#REF!</definedName>
    <definedName name="PRINTB" localSheetId="27">#REF!</definedName>
    <definedName name="PRINTB" localSheetId="32">#REF!</definedName>
    <definedName name="PRINTB">#REF!</definedName>
    <definedName name="PRINTC" localSheetId="9">#REF!</definedName>
    <definedName name="PRINTC" localSheetId="27">#REF!</definedName>
    <definedName name="PRINTC" localSheetId="32">#REF!</definedName>
    <definedName name="PRINTC">#REF!</definedName>
    <definedName name="prjName" localSheetId="9">#REF!</definedName>
    <definedName name="prjName" localSheetId="27">#REF!</definedName>
    <definedName name="prjName" localSheetId="32">#REF!</definedName>
    <definedName name="prjName">#REF!</definedName>
    <definedName name="prjNo" localSheetId="9">#REF!</definedName>
    <definedName name="prjNo" localSheetId="27">#REF!</definedName>
    <definedName name="prjNo" localSheetId="32">#REF!</definedName>
    <definedName name="prjNo">#REF!</definedName>
    <definedName name="Pro_Soil" localSheetId="9">#REF!</definedName>
    <definedName name="Pro_Soil" localSheetId="27">#REF!</definedName>
    <definedName name="Pro_Soil" localSheetId="32">#REF!</definedName>
    <definedName name="Pro_Soil">#REF!</definedName>
    <definedName name="ProdForm" localSheetId="9" hidden="1">#REF!</definedName>
    <definedName name="ProdForm" localSheetId="27" hidden="1">#REF!</definedName>
    <definedName name="ProdForm" localSheetId="32" hidden="1">#REF!</definedName>
    <definedName name="ProdForm" hidden="1">#REF!</definedName>
    <definedName name="Product" localSheetId="9" hidden="1">#REF!</definedName>
    <definedName name="Product" localSheetId="27" hidden="1">#REF!</definedName>
    <definedName name="Product" localSheetId="32" hidden="1">#REF!</definedName>
    <definedName name="Product" hidden="1">#REF!</definedName>
    <definedName name="Project_Number" localSheetId="9">#REF!</definedName>
    <definedName name="Project_Number" localSheetId="27">#REF!</definedName>
    <definedName name="Project_Number" localSheetId="32">#REF!</definedName>
    <definedName name="Project_Number">#REF!</definedName>
    <definedName name="PROPOSAL" localSheetId="9">#REF!</definedName>
    <definedName name="PROPOSAL" localSheetId="27">#REF!</definedName>
    <definedName name="PROPOSAL" localSheetId="32">#REF!</definedName>
    <definedName name="PROPOSAL">#REF!</definedName>
    <definedName name="Protex" localSheetId="9">#REF!</definedName>
    <definedName name="Protex" localSheetId="27">#REF!</definedName>
    <definedName name="Protex" localSheetId="32">#REF!</definedName>
    <definedName name="Protex">#REF!</definedName>
    <definedName name="Province" localSheetId="9">#REF!</definedName>
    <definedName name="Province" localSheetId="27">#REF!</definedName>
    <definedName name="Province" localSheetId="32">#REF!</definedName>
    <definedName name="Province">#REF!</definedName>
    <definedName name="Psi0" localSheetId="9">#REF!</definedName>
    <definedName name="Psi0" localSheetId="27">#REF!</definedName>
    <definedName name="Psi0" localSheetId="32">#REF!</definedName>
    <definedName name="Psi0">#REF!</definedName>
    <definedName name="PsiT" localSheetId="9">#REF!</definedName>
    <definedName name="PsiT" localSheetId="27">#REF!</definedName>
    <definedName name="PsiT" localSheetId="32">#REF!</definedName>
    <definedName name="PsiT">#REF!</definedName>
    <definedName name="PST" localSheetId="9">#REF!</definedName>
    <definedName name="PST" localSheetId="27">#REF!</definedName>
    <definedName name="PST" localSheetId="32">#REF!</definedName>
    <definedName name="PST">#REF!</definedName>
    <definedName name="pt" localSheetId="9">#REF!</definedName>
    <definedName name="pt" localSheetId="27">#REF!</definedName>
    <definedName name="pt" localSheetId="32">#REF!</definedName>
    <definedName name="pt">#REF!</definedName>
    <definedName name="PT_A1" localSheetId="9">#REF!</definedName>
    <definedName name="PT_A1" localSheetId="27">#REF!</definedName>
    <definedName name="PT_A1" localSheetId="32">#REF!</definedName>
    <definedName name="PT_A1">#REF!</definedName>
    <definedName name="PT_Duong" localSheetId="9">#REF!</definedName>
    <definedName name="PT_Duong" localSheetId="27">#REF!</definedName>
    <definedName name="PT_Duong" localSheetId="32">#REF!</definedName>
    <definedName name="PT_Duong">#REF!</definedName>
    <definedName name="ptbc" localSheetId="9">#REF!</definedName>
    <definedName name="ptbc" localSheetId="27">#REF!</definedName>
    <definedName name="ptbc" localSheetId="32">#REF!</definedName>
    <definedName name="ptbc">#REF!</definedName>
    <definedName name="ptdg" localSheetId="9">#REF!</definedName>
    <definedName name="ptdg" localSheetId="27">#REF!</definedName>
    <definedName name="ptdg" localSheetId="32">#REF!</definedName>
    <definedName name="ptdg">#REF!</definedName>
    <definedName name="PTDG_cau" localSheetId="9">#REF!</definedName>
    <definedName name="PTDG_cau" localSheetId="27">#REF!</definedName>
    <definedName name="PTDG_cau" localSheetId="32">#REF!</definedName>
    <definedName name="PTDG_cau">#REF!</definedName>
    <definedName name="ptdg_cong" localSheetId="9">#REF!</definedName>
    <definedName name="ptdg_cong" localSheetId="27">#REF!</definedName>
    <definedName name="ptdg_cong" localSheetId="32">#REF!</definedName>
    <definedName name="ptdg_cong">#REF!</definedName>
    <definedName name="PTDG_DCV" localSheetId="9">#REF!</definedName>
    <definedName name="PTDG_DCV" localSheetId="27">#REF!</definedName>
    <definedName name="PTDG_DCV" localSheetId="32">#REF!</definedName>
    <definedName name="PTDG_DCV">#REF!</definedName>
    <definedName name="ptdg_duong" localSheetId="9">#REF!</definedName>
    <definedName name="ptdg_duong" localSheetId="27">#REF!</definedName>
    <definedName name="ptdg_duong" localSheetId="32">#REF!</definedName>
    <definedName name="ptdg_duong">#REF!</definedName>
    <definedName name="ptdg_ke" localSheetId="9">#REF!</definedName>
    <definedName name="ptdg_ke" localSheetId="27">#REF!</definedName>
    <definedName name="ptdg_ke" localSheetId="32">#REF!</definedName>
    <definedName name="ptdg_ke">#REF!</definedName>
    <definedName name="PTE" localSheetId="9">#REF!</definedName>
    <definedName name="PTE" localSheetId="27">#REF!</definedName>
    <definedName name="PTE" localSheetId="32">#REF!</definedName>
    <definedName name="PTE">#REF!</definedName>
    <definedName name="PtichDTL" localSheetId="9">[0]!Raûi_pheân_tre</definedName>
    <definedName name="PtichDTL" localSheetId="27">[0]!Raûi_pheân_tre</definedName>
    <definedName name="PtichDTL" localSheetId="32">[0]!Raûi_pheân_tre</definedName>
    <definedName name="PtichDTL">[0]!Raûi_pheân_tre</definedName>
    <definedName name="Pu" localSheetId="9">#REF!</definedName>
    <definedName name="Pu" localSheetId="27">#REF!</definedName>
    <definedName name="Pu" localSheetId="32">#REF!</definedName>
    <definedName name="Pu">#REF!</definedName>
    <definedName name="pvd" localSheetId="9">#REF!</definedName>
    <definedName name="pvd" localSheetId="27">#REF!</definedName>
    <definedName name="pvd" localSheetId="32">#REF!</definedName>
    <definedName name="pvd">#REF!</definedName>
    <definedName name="PvmtType" localSheetId="9">#REF!</definedName>
    <definedName name="PvmtType" localSheetId="27">#REF!</definedName>
    <definedName name="PvmtType" localSheetId="32">#REF!</definedName>
    <definedName name="PvmtType">#REF!</definedName>
    <definedName name="pw" localSheetId="9">#REF!</definedName>
    <definedName name="pw" localSheetId="27">#REF!</definedName>
    <definedName name="pw" localSheetId="32">#REF!</definedName>
    <definedName name="pw">#REF!</definedName>
    <definedName name="qa" hidden="1">{"'Sheet1'!$L$16"}</definedName>
    <definedName name="Qc" localSheetId="9">#REF!</definedName>
    <definedName name="Qc" localSheetId="27">#REF!</definedName>
    <definedName name="Qc" localSheetId="32">#REF!</definedName>
    <definedName name="Qc">#REF!</definedName>
    <definedName name="QDD" localSheetId="9">#REF!</definedName>
    <definedName name="QDD" localSheetId="27">#REF!</definedName>
    <definedName name="QDD" localSheetId="32">#REF!</definedName>
    <definedName name="QDD">#REF!</definedName>
    <definedName name="ql" localSheetId="9">#REF!</definedName>
    <definedName name="ql" localSheetId="27">#REF!</definedName>
    <definedName name="ql" localSheetId="32">#REF!</definedName>
    <definedName name="ql">#REF!</definedName>
    <definedName name="qng" localSheetId="9">#REF!</definedName>
    <definedName name="qng" localSheetId="27">#REF!</definedName>
    <definedName name="qng" localSheetId="32">#REF!</definedName>
    <definedName name="qng">#REF!</definedName>
    <definedName name="qp" localSheetId="9">#REF!</definedName>
    <definedName name="qp" localSheetId="27">#REF!</definedName>
    <definedName name="qp" localSheetId="32">#REF!</definedName>
    <definedName name="qp">#REF!</definedName>
    <definedName name="QQ" hidden="1">{"'Sheet1'!$L$16"}</definedName>
    <definedName name="qtcgdII" localSheetId="9">#REF!</definedName>
    <definedName name="qtcgdII" localSheetId="27">#REF!</definedName>
    <definedName name="qtcgdII" localSheetId="32">#REF!</definedName>
    <definedName name="qtcgdII">#REF!</definedName>
    <definedName name="qtdm" localSheetId="9">#REF!</definedName>
    <definedName name="qtdm" localSheetId="27">#REF!</definedName>
    <definedName name="qtdm" localSheetId="32">#REF!</definedName>
    <definedName name="qtdm">#REF!</definedName>
    <definedName name="qttgdII" localSheetId="9">#REF!</definedName>
    <definedName name="qttgdII" localSheetId="27">#REF!</definedName>
    <definedName name="qttgdII" localSheetId="32">#REF!</definedName>
    <definedName name="qttgdII">#REF!</definedName>
    <definedName name="qu" localSheetId="9">#REF!</definedName>
    <definedName name="qu" localSheetId="27">#REF!</definedName>
    <definedName name="qu" localSheetId="32">#REF!</definedName>
    <definedName name="qu">#REF!</definedName>
    <definedName name="QUAN1" localSheetId="9">#REF!</definedName>
    <definedName name="QUAN1" localSheetId="27">#REF!</definedName>
    <definedName name="QUAN1" localSheetId="32">#REF!</definedName>
    <definedName name="QUAN1">#REF!</definedName>
    <definedName name="QUAN10" localSheetId="9">#REF!</definedName>
    <definedName name="QUAN10" localSheetId="27">#REF!</definedName>
    <definedName name="QUAN10" localSheetId="32">#REF!</definedName>
    <definedName name="QUAN10">#REF!</definedName>
    <definedName name="QUAN11" localSheetId="9">#REF!</definedName>
    <definedName name="QUAN11" localSheetId="27">#REF!</definedName>
    <definedName name="QUAN11" localSheetId="32">#REF!</definedName>
    <definedName name="QUAN11">#REF!</definedName>
    <definedName name="QUAN12" localSheetId="9">#REF!</definedName>
    <definedName name="QUAN12" localSheetId="27">#REF!</definedName>
    <definedName name="QUAN12" localSheetId="32">#REF!</definedName>
    <definedName name="QUAN12">#REF!</definedName>
    <definedName name="QUAN2" localSheetId="9">#REF!</definedName>
    <definedName name="QUAN2" localSheetId="27">#REF!</definedName>
    <definedName name="QUAN2" localSheetId="32">#REF!</definedName>
    <definedName name="QUAN2">#REF!</definedName>
    <definedName name="QUAN4" localSheetId="9">#REF!</definedName>
    <definedName name="QUAN4" localSheetId="27">#REF!</definedName>
    <definedName name="QUAN4" localSheetId="32">#REF!</definedName>
    <definedName name="QUAN4">#REF!</definedName>
    <definedName name="QUAN7" localSheetId="9">#REF!</definedName>
    <definedName name="QUAN7" localSheetId="27">#REF!</definedName>
    <definedName name="QUAN7" localSheetId="32">#REF!</definedName>
    <definedName name="QUAN7">#REF!</definedName>
    <definedName name="QUAN8B" localSheetId="9">#REF!</definedName>
    <definedName name="QUAN8B" localSheetId="27">#REF!</definedName>
    <definedName name="QUAN8B" localSheetId="32">#REF!</definedName>
    <definedName name="QUAN8B">#REF!</definedName>
    <definedName name="QUANGTIEN2" localSheetId="9">#REF!</definedName>
    <definedName name="QUANGTIEN2" localSheetId="27">#REF!</definedName>
    <definedName name="QUANGTIEN2" localSheetId="32">#REF!</definedName>
    <definedName name="QUANGTIEN2">#REF!</definedName>
    <definedName name="Quantities" localSheetId="9">#REF!</definedName>
    <definedName name="Quantities" localSheetId="27">#REF!</definedName>
    <definedName name="Quantities" localSheetId="32">#REF!</definedName>
    <definedName name="Quantities">#REF!</definedName>
    <definedName name="quit" localSheetId="9">#REF!</definedName>
    <definedName name="quit" localSheetId="27">#REF!</definedName>
    <definedName name="quit" localSheetId="32">#REF!</definedName>
    <definedName name="quit">#REF!</definedName>
    <definedName name="quoan" hidden="1">{"'Sheet1'!$L$16"}</definedName>
    <definedName name="QUYÌNH" localSheetId="9">#REF!</definedName>
    <definedName name="QUYÌNH" localSheetId="27">#REF!</definedName>
    <definedName name="QUYÌNH" localSheetId="32">#REF!</definedName>
    <definedName name="QUYÌNH">#REF!</definedName>
    <definedName name="qy" localSheetId="9">#REF!</definedName>
    <definedName name="qy" localSheetId="27">#REF!</definedName>
    <definedName name="qy" localSheetId="32">#REF!</definedName>
    <definedName name="qy">#REF!</definedName>
    <definedName name="r_" localSheetId="9">#REF!</definedName>
    <definedName name="r_" localSheetId="27">#REF!</definedName>
    <definedName name="r_" localSheetId="32">#REF!</definedName>
    <definedName name="r_">#REF!</definedName>
    <definedName name="R_mong" localSheetId="9">#REF!</definedName>
    <definedName name="R_mong" localSheetId="27">#REF!</definedName>
    <definedName name="R_mong" localSheetId="32">#REF!</definedName>
    <definedName name="R_mong">#REF!</definedName>
    <definedName name="R_tt" localSheetId="9">#REF!</definedName>
    <definedName name="R_tt" localSheetId="27">#REF!</definedName>
    <definedName name="R_tt" localSheetId="32">#REF!</definedName>
    <definedName name="R_tt">#REF!</definedName>
    <definedName name="R2.6" localSheetId="9">#REF!</definedName>
    <definedName name="R2.6" localSheetId="27">#REF!</definedName>
    <definedName name="R2.6" localSheetId="32">#REF!</definedName>
    <definedName name="R2.6">#REF!</definedName>
    <definedName name="Ra" localSheetId="9">#REF!</definedName>
    <definedName name="Ra" localSheetId="27">#REF!</definedName>
    <definedName name="Ra" localSheetId="32">#REF!</definedName>
    <definedName name="Ra">#REF!</definedName>
    <definedName name="Ra_" localSheetId="9">#REF!</definedName>
    <definedName name="Ra_" localSheetId="27">#REF!</definedName>
    <definedName name="Ra_" localSheetId="32">#REF!</definedName>
    <definedName name="Ra_">#REF!</definedName>
    <definedName name="ra11p" localSheetId="9">#REF!</definedName>
    <definedName name="ra11p" localSheetId="27">#REF!</definedName>
    <definedName name="ra11p" localSheetId="32">#REF!</definedName>
    <definedName name="ra11p">#REF!</definedName>
    <definedName name="ra13p" localSheetId="9">#REF!</definedName>
    <definedName name="ra13p" localSheetId="27">#REF!</definedName>
    <definedName name="ra13p" localSheetId="32">#REF!</definedName>
    <definedName name="ra13p">#REF!</definedName>
    <definedName name="Racot" localSheetId="9">#REF!</definedName>
    <definedName name="Racot" localSheetId="27">#REF!</definedName>
    <definedName name="Racot" localSheetId="32">#REF!</definedName>
    <definedName name="Racot">#REF!</definedName>
    <definedName name="Radam" localSheetId="9">#REF!</definedName>
    <definedName name="Radam" localSheetId="27">#REF!</definedName>
    <definedName name="Radam" localSheetId="32">#REF!</definedName>
    <definedName name="Radam">#REF!</definedName>
    <definedName name="Radius_Relative_Stiffness_d" localSheetId="9">#REF!</definedName>
    <definedName name="Radius_Relative_Stiffness_d" localSheetId="27">#REF!</definedName>
    <definedName name="Radius_Relative_Stiffness_d" localSheetId="32">#REF!</definedName>
    <definedName name="Radius_Relative_Stiffness_d">#REF!</definedName>
    <definedName name="raiasphalt100" localSheetId="9">#REF!</definedName>
    <definedName name="raiasphalt100" localSheetId="27">#REF!</definedName>
    <definedName name="raiasphalt100" localSheetId="32">#REF!</definedName>
    <definedName name="raiasphalt100">#REF!</definedName>
    <definedName name="raiasphalt65" localSheetId="9">#REF!</definedName>
    <definedName name="raiasphalt65" localSheetId="27">#REF!</definedName>
    <definedName name="raiasphalt65" localSheetId="32">#REF!</definedName>
    <definedName name="raiasphalt65">#REF!</definedName>
    <definedName name="rain.." localSheetId="9">#REF!</definedName>
    <definedName name="rain.." localSheetId="27">#REF!</definedName>
    <definedName name="rain.." localSheetId="32">#REF!</definedName>
    <definedName name="rain..">#REF!</definedName>
    <definedName name="rate">14000</definedName>
    <definedName name="raypb43" localSheetId="9">#REF!</definedName>
    <definedName name="raypb43" localSheetId="27">#REF!</definedName>
    <definedName name="raypb43" localSheetId="32">#REF!</definedName>
    <definedName name="raypb43">#REF!</definedName>
    <definedName name="Rc_" localSheetId="9">#REF!</definedName>
    <definedName name="Rc_" localSheetId="27">#REF!</definedName>
    <definedName name="Rc_" localSheetId="32">#REF!</definedName>
    <definedName name="Rc_">#REF!</definedName>
    <definedName name="RCArea" localSheetId="9" hidden="1">#REF!</definedName>
    <definedName name="RCArea" localSheetId="27" hidden="1">#REF!</definedName>
    <definedName name="RCArea" localSheetId="32" hidden="1">#REF!</definedName>
    <definedName name="RCArea" hidden="1">#REF!</definedName>
    <definedName name="Rcc" localSheetId="9">#REF!</definedName>
    <definedName name="Rcc" localSheetId="27">#REF!</definedName>
    <definedName name="Rcc" localSheetId="32">#REF!</definedName>
    <definedName name="Rcc">#REF!</definedName>
    <definedName name="RCF" localSheetId="9">#REF!</definedName>
    <definedName name="RCF" localSheetId="27">#REF!</definedName>
    <definedName name="RCF" localSheetId="32">#REF!</definedName>
    <definedName name="RCF">#REF!</definedName>
    <definedName name="rche" localSheetId="9">#REF!</definedName>
    <definedName name="rche" localSheetId="27">#REF!</definedName>
    <definedName name="rche" localSheetId="32">#REF!</definedName>
    <definedName name="rche">#REF!</definedName>
    <definedName name="RCKM" localSheetId="9">#REF!</definedName>
    <definedName name="RCKM" localSheetId="27">#REF!</definedName>
    <definedName name="RCKM" localSheetId="32">#REF!</definedName>
    <definedName name="RCKM">#REF!</definedName>
    <definedName name="Rcsd" localSheetId="9">#REF!</definedName>
    <definedName name="Rcsd" localSheetId="27">#REF!</definedName>
    <definedName name="Rcsd" localSheetId="32">#REF!</definedName>
    <definedName name="Rcsd">#REF!</definedName>
    <definedName name="Rctc" localSheetId="9">#REF!</definedName>
    <definedName name="Rctc" localSheetId="27">#REF!</definedName>
    <definedName name="Rctc" localSheetId="32">#REF!</definedName>
    <definedName name="Rctc">#REF!</definedName>
    <definedName name="Rctt" localSheetId="9">#REF!</definedName>
    <definedName name="Rctt" localSheetId="27">#REF!</definedName>
    <definedName name="Rctt" localSheetId="32">#REF!</definedName>
    <definedName name="Rctt">#REF!</definedName>
    <definedName name="RDEC" localSheetId="9">#REF!</definedName>
    <definedName name="RDEC" localSheetId="27">#REF!</definedName>
    <definedName name="RDEC" localSheetId="32">#REF!</definedName>
    <definedName name="RDEC">#REF!</definedName>
    <definedName name="RDEFF" localSheetId="9">#REF!</definedName>
    <definedName name="RDEFF" localSheetId="27">#REF!</definedName>
    <definedName name="RDEFF" localSheetId="32">#REF!</definedName>
    <definedName name="RDEFF">#REF!</definedName>
    <definedName name="RDFC" localSheetId="9">#REF!</definedName>
    <definedName name="RDFC" localSheetId="27">#REF!</definedName>
    <definedName name="RDFC" localSheetId="32">#REF!</definedName>
    <definedName name="RDFC">#REF!</definedName>
    <definedName name="RDFU" localSheetId="9">#REF!</definedName>
    <definedName name="RDFU" localSheetId="27">#REF!</definedName>
    <definedName name="RDFU" localSheetId="32">#REF!</definedName>
    <definedName name="RDFU">#REF!</definedName>
    <definedName name="RDLIF" localSheetId="9">#REF!</definedName>
    <definedName name="RDLIF" localSheetId="27">#REF!</definedName>
    <definedName name="RDLIF" localSheetId="32">#REF!</definedName>
    <definedName name="RDLIF">#REF!</definedName>
    <definedName name="RDOM" localSheetId="9">#REF!</definedName>
    <definedName name="RDOM" localSheetId="27">#REF!</definedName>
    <definedName name="RDOM" localSheetId="32">#REF!</definedName>
    <definedName name="RDOM">#REF!</definedName>
    <definedName name="rdpcf" localSheetId="9">#REF!</definedName>
    <definedName name="rdpcf" localSheetId="27">#REF!</definedName>
    <definedName name="rdpcf" localSheetId="32">#REF!</definedName>
    <definedName name="rdpcf">#REF!</definedName>
    <definedName name="RDRC" localSheetId="9">#REF!</definedName>
    <definedName name="RDRC" localSheetId="27">#REF!</definedName>
    <definedName name="RDRC" localSheetId="32">#REF!</definedName>
    <definedName name="RDRC">#REF!</definedName>
    <definedName name="RDRF" localSheetId="9">#REF!</definedName>
    <definedName name="RDRF" localSheetId="27">#REF!</definedName>
    <definedName name="RDRF" localSheetId="32">#REF!</definedName>
    <definedName name="RDRF">#REF!</definedName>
    <definedName name="re" hidden="1">{"'Sheet1'!$L$16"}</definedName>
    <definedName name="_xlnm.Recorder" localSheetId="9">#REF!</definedName>
    <definedName name="_xlnm.Recorder" localSheetId="27">#REF!</definedName>
    <definedName name="_xlnm.Recorder" localSheetId="32">#REF!</definedName>
    <definedName name="_xlnm.Recorder">#REF!</definedName>
    <definedName name="RECOUT">#N/A</definedName>
    <definedName name="RED_RIVER_BRIDGE__THANH_TRI_BRIDGE__CONSTRUCTION_PROJECT" localSheetId="9">#REF!</definedName>
    <definedName name="RED_RIVER_BRIDGE__THANH_TRI_BRIDGE__CONSTRUCTION_PROJECT" localSheetId="27">#REF!</definedName>
    <definedName name="RED_RIVER_BRIDGE__THANH_TRI_BRIDGE__CONSTRUCTION_PROJECT" localSheetId="32">#REF!</definedName>
    <definedName name="RED_RIVER_BRIDGE__THANH_TRI_BRIDGE__CONSTRUCTION_PROJECT">#REF!</definedName>
    <definedName name="REG" localSheetId="9">#REF!</definedName>
    <definedName name="REG" localSheetId="27">#REF!</definedName>
    <definedName name="REG" localSheetId="32">#REF!</definedName>
    <definedName name="REG">#REF!</definedName>
    <definedName name="Region" localSheetId="9">#REF!</definedName>
    <definedName name="Region" localSheetId="27">#REF!</definedName>
    <definedName name="Region" localSheetId="32">#REF!</definedName>
    <definedName name="Region">#REF!</definedName>
    <definedName name="Relative_Damage" localSheetId="9">#REF!</definedName>
    <definedName name="Relative_Damage" localSheetId="27">#REF!</definedName>
    <definedName name="Relative_Damage" localSheetId="32">#REF!</definedName>
    <definedName name="Relative_Damage">#REF!</definedName>
    <definedName name="Reliability" localSheetId="9">#REF!</definedName>
    <definedName name="Reliability" localSheetId="27">#REF!</definedName>
    <definedName name="Reliability" localSheetId="32">#REF!</definedName>
    <definedName name="Reliability">#REF!</definedName>
    <definedName name="REO" localSheetId="9">#REF!</definedName>
    <definedName name="REO" localSheetId="27">#REF!</definedName>
    <definedName name="REO" localSheetId="32">#REF!</definedName>
    <definedName name="REO">#REF!</definedName>
    <definedName name="RFP003A" localSheetId="9">#REF!</definedName>
    <definedName name="RFP003A" localSheetId="27">#REF!</definedName>
    <definedName name="RFP003A" localSheetId="32">#REF!</definedName>
    <definedName name="RFP003A">#REF!</definedName>
    <definedName name="RFP003B" localSheetId="9">#REF!</definedName>
    <definedName name="RFP003B" localSheetId="27">#REF!</definedName>
    <definedName name="RFP003B" localSheetId="32">#REF!</definedName>
    <definedName name="RFP003B">#REF!</definedName>
    <definedName name="RFP003C" localSheetId="9">#REF!</definedName>
    <definedName name="RFP003C" localSheetId="27">#REF!</definedName>
    <definedName name="RFP003C" localSheetId="32">#REF!</definedName>
    <definedName name="RFP003C">#REF!</definedName>
    <definedName name="RFP003D" localSheetId="9">#REF!</definedName>
    <definedName name="RFP003D" localSheetId="27">#REF!</definedName>
    <definedName name="RFP003D" localSheetId="32">#REF!</definedName>
    <definedName name="RFP003D">#REF!</definedName>
    <definedName name="RFP003E" localSheetId="9">#REF!</definedName>
    <definedName name="RFP003E" localSheetId="27">#REF!</definedName>
    <definedName name="RFP003E" localSheetId="32">#REF!</definedName>
    <definedName name="RFP003E">#REF!</definedName>
    <definedName name="RFP003F" localSheetId="9">#REF!</definedName>
    <definedName name="RFP003F" localSheetId="27">#REF!</definedName>
    <definedName name="RFP003F" localSheetId="32">#REF!</definedName>
    <definedName name="RFP003F">#REF!</definedName>
    <definedName name="RGLIF" localSheetId="9">#REF!</definedName>
    <definedName name="RGLIF" localSheetId="27">#REF!</definedName>
    <definedName name="RGLIF" localSheetId="32">#REF!</definedName>
    <definedName name="RGLIF">#REF!</definedName>
    <definedName name="RHEC" localSheetId="9">#REF!</definedName>
    <definedName name="RHEC" localSheetId="27">#REF!</definedName>
    <definedName name="RHEC" localSheetId="32">#REF!</definedName>
    <definedName name="RHEC">#REF!</definedName>
    <definedName name="RHEFF" localSheetId="9">#REF!</definedName>
    <definedName name="RHEFF" localSheetId="27">#REF!</definedName>
    <definedName name="RHEFF" localSheetId="32">#REF!</definedName>
    <definedName name="RHEFF">#REF!</definedName>
    <definedName name="RHHC" localSheetId="9">#REF!</definedName>
    <definedName name="RHHC" localSheetId="27">#REF!</definedName>
    <definedName name="RHHC" localSheetId="32">#REF!</definedName>
    <definedName name="RHHC">#REF!</definedName>
    <definedName name="RHLIF" localSheetId="9">#REF!</definedName>
    <definedName name="RHLIF" localSheetId="27">#REF!</definedName>
    <definedName name="RHLIF" localSheetId="32">#REF!</definedName>
    <definedName name="RHLIF">#REF!</definedName>
    <definedName name="RHOM" localSheetId="9">#REF!</definedName>
    <definedName name="RHOM" localSheetId="27">#REF!</definedName>
    <definedName name="RHOM" localSheetId="32">#REF!</definedName>
    <definedName name="RHOM">#REF!</definedName>
    <definedName name="Ricoh" localSheetId="9">#REF!</definedName>
    <definedName name="Ricoh" localSheetId="27">#REF!</definedName>
    <definedName name="Ricoh" localSheetId="32">#REF!</definedName>
    <definedName name="Ricoh">#REF!</definedName>
    <definedName name="RIR" localSheetId="9">#REF!</definedName>
    <definedName name="RIR" localSheetId="27">#REF!</definedName>
    <definedName name="RIR" localSheetId="32">#REF!</definedName>
    <definedName name="RIR">#REF!</definedName>
    <definedName name="River" localSheetId="9">#REF!</definedName>
    <definedName name="River" localSheetId="27">#REF!</definedName>
    <definedName name="River" localSheetId="32">#REF!</definedName>
    <definedName name="River">#REF!</definedName>
    <definedName name="River_Code" localSheetId="9">#REF!</definedName>
    <definedName name="River_Code" localSheetId="27">#REF!</definedName>
    <definedName name="River_Code" localSheetId="32">#REF!</definedName>
    <definedName name="River_Code">#REF!</definedName>
    <definedName name="RLF" localSheetId="9">#REF!</definedName>
    <definedName name="RLF" localSheetId="27">#REF!</definedName>
    <definedName name="RLF" localSheetId="32">#REF!</definedName>
    <definedName name="RLF">#REF!</definedName>
    <definedName name="RLKM" localSheetId="9">#REF!</definedName>
    <definedName name="RLKM" localSheetId="27">#REF!</definedName>
    <definedName name="RLKM" localSheetId="32">#REF!</definedName>
    <definedName name="RLKM">#REF!</definedName>
    <definedName name="RLL" localSheetId="9">#REF!</definedName>
    <definedName name="RLL" localSheetId="27">#REF!</definedName>
    <definedName name="RLL" localSheetId="32">#REF!</definedName>
    <definedName name="RLL">#REF!</definedName>
    <definedName name="RLOM" localSheetId="9">#REF!</definedName>
    <definedName name="RLOM" localSheetId="27">#REF!</definedName>
    <definedName name="RLOM" localSheetId="32">#REF!</definedName>
    <definedName name="RLOM">#REF!</definedName>
    <definedName name="Rncot" localSheetId="9">#REF!</definedName>
    <definedName name="Rncot" localSheetId="27">#REF!</definedName>
    <definedName name="Rncot" localSheetId="32">#REF!</definedName>
    <definedName name="Rncot">#REF!</definedName>
    <definedName name="Rndam" localSheetId="9">#REF!</definedName>
    <definedName name="Rndam" localSheetId="27">#REF!</definedName>
    <definedName name="Rndam" localSheetId="32">#REF!</definedName>
    <definedName name="Rndam">#REF!</definedName>
    <definedName name="Road_Code" localSheetId="9">#REF!</definedName>
    <definedName name="Road_Code" localSheetId="27">#REF!</definedName>
    <definedName name="Road_Code" localSheetId="32">#REF!</definedName>
    <definedName name="Road_Code">#REF!</definedName>
    <definedName name="Road_Name" localSheetId="9">#REF!</definedName>
    <definedName name="Road_Name" localSheetId="27">#REF!</definedName>
    <definedName name="Road_Name" localSheetId="32">#REF!</definedName>
    <definedName name="Road_Name">#REF!</definedName>
    <definedName name="RoadNo_373" localSheetId="9">#REF!</definedName>
    <definedName name="RoadNo_373" localSheetId="27">#REF!</definedName>
    <definedName name="RoadNo_373" localSheetId="32">#REF!</definedName>
    <definedName name="RoadNo_373">#REF!</definedName>
    <definedName name="rong1" localSheetId="9">#REF!</definedName>
    <definedName name="rong1" localSheetId="27">#REF!</definedName>
    <definedName name="rong1" localSheetId="32">#REF!</definedName>
    <definedName name="rong1">#REF!</definedName>
    <definedName name="rong2" localSheetId="9">#REF!</definedName>
    <definedName name="rong2" localSheetId="27">#REF!</definedName>
    <definedName name="rong2" localSheetId="32">#REF!</definedName>
    <definedName name="rong2">#REF!</definedName>
    <definedName name="rong3" localSheetId="9">#REF!</definedName>
    <definedName name="rong3" localSheetId="27">#REF!</definedName>
    <definedName name="rong3" localSheetId="32">#REF!</definedName>
    <definedName name="rong3">#REF!</definedName>
    <definedName name="rong4" localSheetId="9">#REF!</definedName>
    <definedName name="rong4" localSheetId="27">#REF!</definedName>
    <definedName name="rong4" localSheetId="32">#REF!</definedName>
    <definedName name="rong4">#REF!</definedName>
    <definedName name="rong5" localSheetId="9">#REF!</definedName>
    <definedName name="rong5" localSheetId="27">#REF!</definedName>
    <definedName name="rong5" localSheetId="32">#REF!</definedName>
    <definedName name="rong5">#REF!</definedName>
    <definedName name="rong6" localSheetId="9">#REF!</definedName>
    <definedName name="rong6" localSheetId="27">#REF!</definedName>
    <definedName name="rong6" localSheetId="32">#REF!</definedName>
    <definedName name="rong6">#REF!</definedName>
    <definedName name="RPHEC" localSheetId="9">#REF!</definedName>
    <definedName name="RPHEC" localSheetId="27">#REF!</definedName>
    <definedName name="RPHEC" localSheetId="32">#REF!</definedName>
    <definedName name="RPHEC">#REF!</definedName>
    <definedName name="RPHLIF" localSheetId="9">#REF!</definedName>
    <definedName name="RPHLIF" localSheetId="27">#REF!</definedName>
    <definedName name="RPHLIF" localSheetId="32">#REF!</definedName>
    <definedName name="RPHLIF">#REF!</definedName>
    <definedName name="RPHOM" localSheetId="9">#REF!</definedName>
    <definedName name="RPHOM" localSheetId="27">#REF!</definedName>
    <definedName name="RPHOM" localSheetId="32">#REF!</definedName>
    <definedName name="RPHOM">#REF!</definedName>
    <definedName name="RPHPC" localSheetId="9">#REF!</definedName>
    <definedName name="RPHPC" localSheetId="27">#REF!</definedName>
    <definedName name="RPHPC" localSheetId="32">#REF!</definedName>
    <definedName name="RPHPC">#REF!</definedName>
    <definedName name="rr">{"doi chieu doanh thhu.xls","sua 1 (4doan da).xls","KLDaMoCoi169.170000.xls"}</definedName>
    <definedName name="Rrpo" localSheetId="9">#REF!</definedName>
    <definedName name="Rrpo" localSheetId="27">#REF!</definedName>
    <definedName name="Rrpo" localSheetId="32">#REF!</definedName>
    <definedName name="Rrpo">#REF!</definedName>
    <definedName name="RSBC" localSheetId="9">#REF!</definedName>
    <definedName name="RSBC" localSheetId="27">#REF!</definedName>
    <definedName name="RSBC" localSheetId="32">#REF!</definedName>
    <definedName name="RSBC">#REF!</definedName>
    <definedName name="RSBLIF" localSheetId="9">#REF!</definedName>
    <definedName name="RSBLIF" localSheetId="27">#REF!</definedName>
    <definedName name="RSBLIF" localSheetId="32">#REF!</definedName>
    <definedName name="RSBLIF">#REF!</definedName>
    <definedName name="RSD" localSheetId="9">#REF!</definedName>
    <definedName name="RSD" localSheetId="27">#REF!</definedName>
    <definedName name="RSD" localSheetId="32">#REF!</definedName>
    <definedName name="RSD">#REF!</definedName>
    <definedName name="RSIC" localSheetId="9">#REF!</definedName>
    <definedName name="RSIC" localSheetId="27">#REF!</definedName>
    <definedName name="RSIC" localSheetId="32">#REF!</definedName>
    <definedName name="RSIC">#REF!</definedName>
    <definedName name="RSIN" localSheetId="9">#REF!</definedName>
    <definedName name="RSIN" localSheetId="27">#REF!</definedName>
    <definedName name="RSIN" localSheetId="32">#REF!</definedName>
    <definedName name="RSIN">#REF!</definedName>
    <definedName name="RSLIF" localSheetId="9">#REF!</definedName>
    <definedName name="RSLIF" localSheetId="27">#REF!</definedName>
    <definedName name="RSLIF" localSheetId="32">#REF!</definedName>
    <definedName name="RSLIF">#REF!</definedName>
    <definedName name="RSOM" localSheetId="9">#REF!</definedName>
    <definedName name="RSOM" localSheetId="27">#REF!</definedName>
    <definedName name="RSOM" localSheetId="32">#REF!</definedName>
    <definedName name="RSOM">#REF!</definedName>
    <definedName name="RSPI" localSheetId="9">#REF!</definedName>
    <definedName name="RSPI" localSheetId="27">#REF!</definedName>
    <definedName name="RSPI" localSheetId="32">#REF!</definedName>
    <definedName name="RSPI">#REF!</definedName>
    <definedName name="RSSC" localSheetId="9">#REF!</definedName>
    <definedName name="RSSC" localSheetId="27">#REF!</definedName>
    <definedName name="RSSC" localSheetId="32">#REF!</definedName>
    <definedName name="RSSC">#REF!</definedName>
    <definedName name="RTC" localSheetId="9">#REF!</definedName>
    <definedName name="RTC" localSheetId="27">#REF!</definedName>
    <definedName name="RTC" localSheetId="32">#REF!</definedName>
    <definedName name="RTC">#REF!</definedName>
    <definedName name="rthan" localSheetId="9">#REF!</definedName>
    <definedName name="rthan" localSheetId="27">#REF!</definedName>
    <definedName name="rthan" localSheetId="32">#REF!</definedName>
    <definedName name="rthan">#REF!</definedName>
    <definedName name="RWTPhi" localSheetId="9">#REF!</definedName>
    <definedName name="RWTPhi" localSheetId="27">#REF!</definedName>
    <definedName name="RWTPhi" localSheetId="32">#REF!</definedName>
    <definedName name="RWTPhi">#REF!</definedName>
    <definedName name="RWTPlo" localSheetId="9">#REF!</definedName>
    <definedName name="RWTPlo" localSheetId="27">#REF!</definedName>
    <definedName name="RWTPlo" localSheetId="32">#REF!</definedName>
    <definedName name="RWTPlo">#REF!</definedName>
    <definedName name="s" localSheetId="9">#REF!</definedName>
    <definedName name="s" localSheetId="27">#REF!</definedName>
    <definedName name="s" localSheetId="32">#REF!</definedName>
    <definedName name="s">#REF!</definedName>
    <definedName name="s." localSheetId="9">#REF!</definedName>
    <definedName name="s." localSheetId="27">#REF!</definedName>
    <definedName name="s." localSheetId="32">#REF!</definedName>
    <definedName name="s.">#REF!</definedName>
    <definedName name="S.dinh">640</definedName>
    <definedName name="S_2" localSheetId="9">#REF!</definedName>
    <definedName name="S_2" localSheetId="27">#REF!</definedName>
    <definedName name="S_2" localSheetId="32">#REF!</definedName>
    <definedName name="S_2">#REF!</definedName>
    <definedName name="S_2_Bï_v_nh" localSheetId="9">#REF!</definedName>
    <definedName name="S_2_Bï_v_nh" localSheetId="27">#REF!</definedName>
    <definedName name="S_2_Bï_v_nh" localSheetId="32">#REF!</definedName>
    <definedName name="S_2_Bï_v_nh">#REF!</definedName>
    <definedName name="S0" localSheetId="9">#REF!</definedName>
    <definedName name="S0" localSheetId="27">#REF!</definedName>
    <definedName name="S0" localSheetId="32">#REF!</definedName>
    <definedName name="S0">#REF!</definedName>
    <definedName name="s1_" localSheetId="9">#REF!</definedName>
    <definedName name="s1_" localSheetId="27">#REF!</definedName>
    <definedName name="s1_" localSheetId="32">#REF!</definedName>
    <definedName name="s1_">#REF!</definedName>
    <definedName name="s2_" localSheetId="9">#REF!</definedName>
    <definedName name="s2_" localSheetId="27">#REF!</definedName>
    <definedName name="s2_" localSheetId="32">#REF!</definedName>
    <definedName name="s2_">#REF!</definedName>
    <definedName name="s3_" localSheetId="9">#REF!</definedName>
    <definedName name="s3_" localSheetId="27">#REF!</definedName>
    <definedName name="s3_" localSheetId="32">#REF!</definedName>
    <definedName name="s3_">#REF!</definedName>
    <definedName name="s3tb" localSheetId="9">#REF!</definedName>
    <definedName name="s3tb" localSheetId="27">#REF!</definedName>
    <definedName name="s3tb" localSheetId="32">#REF!</definedName>
    <definedName name="s3tb">#REF!</definedName>
    <definedName name="s4_" localSheetId="9">#REF!</definedName>
    <definedName name="s4_" localSheetId="27">#REF!</definedName>
    <definedName name="s4_" localSheetId="32">#REF!</definedName>
    <definedName name="s4_">#REF!</definedName>
    <definedName name="s4tb" localSheetId="9">#REF!</definedName>
    <definedName name="s4tb" localSheetId="27">#REF!</definedName>
    <definedName name="s4tb" localSheetId="32">#REF!</definedName>
    <definedName name="s4tb">#REF!</definedName>
    <definedName name="s51.5" localSheetId="9">#REF!</definedName>
    <definedName name="s51.5" localSheetId="27">#REF!</definedName>
    <definedName name="s51.5" localSheetId="32">#REF!</definedName>
    <definedName name="s51.5">#REF!</definedName>
    <definedName name="s5tb" localSheetId="9">#REF!</definedName>
    <definedName name="s5tb" localSheetId="27">#REF!</definedName>
    <definedName name="s5tb" localSheetId="32">#REF!</definedName>
    <definedName name="s5tb">#REF!</definedName>
    <definedName name="s71.5" localSheetId="9">#REF!</definedName>
    <definedName name="s71.5" localSheetId="27">#REF!</definedName>
    <definedName name="s71.5" localSheetId="32">#REF!</definedName>
    <definedName name="s71.5">#REF!</definedName>
    <definedName name="s7tb" localSheetId="9">#REF!</definedName>
    <definedName name="s7tb" localSheetId="27">#REF!</definedName>
    <definedName name="s7tb" localSheetId="32">#REF!</definedName>
    <definedName name="s7tb">#REF!</definedName>
    <definedName name="salan200" localSheetId="9">#REF!</definedName>
    <definedName name="salan200" localSheetId="27">#REF!</definedName>
    <definedName name="salan200" localSheetId="32">#REF!</definedName>
    <definedName name="salan200">#REF!</definedName>
    <definedName name="salan400" localSheetId="9">#REF!</definedName>
    <definedName name="salan400" localSheetId="27">#REF!</definedName>
    <definedName name="salan400" localSheetId="32">#REF!</definedName>
    <definedName name="salan400">#REF!</definedName>
    <definedName name="san" hidden="1">{"'Sheet1'!$L$16"}</definedName>
    <definedName name="sand" localSheetId="9">#REF!</definedName>
    <definedName name="sand" localSheetId="27">#REF!</definedName>
    <definedName name="sand" localSheetId="32">#REF!</definedName>
    <definedName name="sand">#REF!</definedName>
    <definedName name="sas" hidden="1">{"'Sheet1'!$L$16"}</definedName>
    <definedName name="SBBK" localSheetId="9">#REF!</definedName>
    <definedName name="SBBK" localSheetId="27">#REF!</definedName>
    <definedName name="SBBK" localSheetId="32">#REF!</definedName>
    <definedName name="SBBK">#REF!</definedName>
    <definedName name="sbc" localSheetId="9">#REF!</definedName>
    <definedName name="sbc" localSheetId="27">#REF!</definedName>
    <definedName name="sbc" localSheetId="32">#REF!</definedName>
    <definedName name="sbc">#REF!</definedName>
    <definedName name="scao98" localSheetId="9">#REF!</definedName>
    <definedName name="scao98" localSheetId="27">#REF!</definedName>
    <definedName name="scao98" localSheetId="32">#REF!</definedName>
    <definedName name="scao98">#REF!</definedName>
    <definedName name="SCCR" localSheetId="9">#REF!</definedName>
    <definedName name="SCCR" localSheetId="27">#REF!</definedName>
    <definedName name="SCCR" localSheetId="32">#REF!</definedName>
    <definedName name="SCCR">#REF!</definedName>
    <definedName name="SCDT" localSheetId="9">#REF!</definedName>
    <definedName name="SCDT" localSheetId="27">#REF!</definedName>
    <definedName name="SCDT" localSheetId="32">#REF!</definedName>
    <definedName name="SCDT">#REF!</definedName>
    <definedName name="SCH" localSheetId="9">#REF!</definedName>
    <definedName name="SCH" localSheetId="27">#REF!</definedName>
    <definedName name="SCH" localSheetId="32">#REF!</definedName>
    <definedName name="SCH">#REF!</definedName>
    <definedName name="SCT" localSheetId="9">#REF!</definedName>
    <definedName name="SCT" localSheetId="27">#REF!</definedName>
    <definedName name="SCT" localSheetId="32">#REF!</definedName>
    <definedName name="SCT">#REF!</definedName>
    <definedName name="SCT_BKTC" localSheetId="9">#REF!</definedName>
    <definedName name="SCT_BKTC" localSheetId="27">#REF!</definedName>
    <definedName name="SCT_BKTC" localSheetId="32">#REF!</definedName>
    <definedName name="SCT_BKTC">#REF!</definedName>
    <definedName name="scv" localSheetId="9">#REF!</definedName>
    <definedName name="scv" localSheetId="27">#REF!</definedName>
    <definedName name="scv" localSheetId="32">#REF!</definedName>
    <definedName name="scv">#REF!</definedName>
    <definedName name="sd1p" localSheetId="9">#REF!</definedName>
    <definedName name="sd1p" localSheetId="27">#REF!</definedName>
    <definedName name="sd1p" localSheetId="32">#REF!</definedName>
    <definedName name="sd1p">#REF!</definedName>
    <definedName name="sda" localSheetId="9">#REF!</definedName>
    <definedName name="sda" localSheetId="27">#REF!</definedName>
    <definedName name="sda" localSheetId="32">#REF!</definedName>
    <definedName name="sda">#REF!</definedName>
    <definedName name="sdbv" hidden="1">{"'Sheet1'!$L$16"}</definedName>
    <definedName name="sdfsdfs" localSheetId="9" hidden="1">#REF!</definedName>
    <definedName name="sdfsdfs" localSheetId="27" hidden="1">#REF!</definedName>
    <definedName name="sdfsdfs" localSheetId="32" hidden="1">#REF!</definedName>
    <definedName name="sdfsdfs" hidden="1">#REF!</definedName>
    <definedName name="SDMONG" localSheetId="9">#REF!</definedName>
    <definedName name="SDMONG" localSheetId="27">#REF!</definedName>
    <definedName name="SDMONG" localSheetId="32">#REF!</definedName>
    <definedName name="SDMONG">#REF!</definedName>
    <definedName name="Sè_H" localSheetId="9">#REF!</definedName>
    <definedName name="Sè_H" localSheetId="27">#REF!</definedName>
    <definedName name="Sè_H" localSheetId="32">#REF!</definedName>
    <definedName name="Sè_H">#REF!</definedName>
    <definedName name="sè_tiÒn" localSheetId="9">#REF!</definedName>
    <definedName name="sè_tiÒn" localSheetId="27">#REF!</definedName>
    <definedName name="sè_tiÒn" localSheetId="32">#REF!</definedName>
    <definedName name="sè_tiÒn">#REF!</definedName>
    <definedName name="Seasonally_Adjusted_k_Value" localSheetId="9">#REF!</definedName>
    <definedName name="Seasonally_Adjusted_k_Value" localSheetId="27">#REF!</definedName>
    <definedName name="Seasonally_Adjusted_k_Value" localSheetId="32">#REF!</definedName>
    <definedName name="Seasonally_Adjusted_k_Value">#REF!</definedName>
    <definedName name="SEDI" localSheetId="9">#REF!</definedName>
    <definedName name="SEDI" localSheetId="27">#REF!</definedName>
    <definedName name="SEDI" localSheetId="32">#REF!</definedName>
    <definedName name="SEDI">#REF!</definedName>
    <definedName name="sencount" hidden="1">2</definedName>
    <definedName name="Sensation" localSheetId="9">#REF!</definedName>
    <definedName name="Sensation" localSheetId="27">#REF!</definedName>
    <definedName name="Sensation" localSheetId="32">#REF!</definedName>
    <definedName name="Sensation">#REF!</definedName>
    <definedName name="sfasf" localSheetId="9" hidden="1">#REF!</definedName>
    <definedName name="sfasf" localSheetId="27" hidden="1">#REF!</definedName>
    <definedName name="sfasf" localSheetId="32" hidden="1">#REF!</definedName>
    <definedName name="sfasf" hidden="1">#REF!</definedName>
    <definedName name="sfsd" hidden="1">{"'Sheet1'!$L$16"}</definedName>
    <definedName name="sharp" localSheetId="9">#REF!</definedName>
    <definedName name="sharp" localSheetId="27">#REF!</definedName>
    <definedName name="sharp" localSheetId="32">#REF!</definedName>
    <definedName name="sharp">#REF!</definedName>
    <definedName name="Sheet1" localSheetId="9">#REF!</definedName>
    <definedName name="Sheet1" localSheetId="27">#REF!</definedName>
    <definedName name="Sheet1" localSheetId="32">#REF!</definedName>
    <definedName name="Sheet1">#REF!</definedName>
    <definedName name="SheetName">"[Bao_cao_cua_NVTK_tai_NPP_bieu_mau_moi_4___Mau_moi.xls]~         "</definedName>
    <definedName name="sho" localSheetId="9">#REF!</definedName>
    <definedName name="sho" localSheetId="27">#REF!</definedName>
    <definedName name="sho" localSheetId="32">#REF!</definedName>
    <definedName name="sho">#REF!</definedName>
    <definedName name="Shoes" localSheetId="9">#REF!</definedName>
    <definedName name="Shoes" localSheetId="27">#REF!</definedName>
    <definedName name="Shoes" localSheetId="32">#REF!</definedName>
    <definedName name="Shoes">#REF!</definedName>
    <definedName name="sht1p" localSheetId="9">#REF!</definedName>
    <definedName name="sht1p" localSheetId="27">#REF!</definedName>
    <definedName name="sht1p" localSheetId="32">#REF!</definedName>
    <definedName name="sht1p">#REF!</definedName>
    <definedName name="sieucao" localSheetId="9">#REF!</definedName>
    <definedName name="sieucao" localSheetId="27">#REF!</definedName>
    <definedName name="sieucao" localSheetId="32">#REF!</definedName>
    <definedName name="sieucao">#REF!</definedName>
    <definedName name="SIGN" localSheetId="9">#REF!</definedName>
    <definedName name="SIGN" localSheetId="27">#REF!</definedName>
    <definedName name="SIGN" localSheetId="32">#REF!</definedName>
    <definedName name="SIGN">#REF!</definedName>
    <definedName name="SIZE" localSheetId="9">#REF!</definedName>
    <definedName name="SIZE" localSheetId="27">#REF!</definedName>
    <definedName name="SIZE" localSheetId="32">#REF!</definedName>
    <definedName name="SIZE">#REF!</definedName>
    <definedName name="skt" localSheetId="9">#REF!</definedName>
    <definedName name="skt" localSheetId="27">#REF!</definedName>
    <definedName name="skt" localSheetId="32">#REF!</definedName>
    <definedName name="skt">#REF!</definedName>
    <definedName name="SKUcoverage" localSheetId="9">#REF!</definedName>
    <definedName name="SKUcoverage" localSheetId="27">#REF!</definedName>
    <definedName name="SKUcoverage" localSheetId="32">#REF!</definedName>
    <definedName name="SKUcoverage">#REF!</definedName>
    <definedName name="SL" localSheetId="9">#REF!</definedName>
    <definedName name="SL" localSheetId="27">#REF!</definedName>
    <definedName name="SL" localSheetId="32">#REF!</definedName>
    <definedName name="SL">#REF!</definedName>
    <definedName name="SL_CRD" localSheetId="9">#REF!</definedName>
    <definedName name="SL_CRD" localSheetId="27">#REF!</definedName>
    <definedName name="SL_CRD" localSheetId="32">#REF!</definedName>
    <definedName name="SL_CRD">#REF!</definedName>
    <definedName name="SL_CRS" localSheetId="9">#REF!</definedName>
    <definedName name="SL_CRS" localSheetId="27">#REF!</definedName>
    <definedName name="SL_CRS" localSheetId="32">#REF!</definedName>
    <definedName name="SL_CRS">#REF!</definedName>
    <definedName name="SL_CS" localSheetId="9">#REF!</definedName>
    <definedName name="SL_CS" localSheetId="27">#REF!</definedName>
    <definedName name="SL_CS" localSheetId="32">#REF!</definedName>
    <definedName name="SL_CS">#REF!</definedName>
    <definedName name="SL_DD" localSheetId="9">#REF!</definedName>
    <definedName name="SL_DD" localSheetId="27">#REF!</definedName>
    <definedName name="SL_DD" localSheetId="32">#REF!</definedName>
    <definedName name="SL_DD">#REF!</definedName>
    <definedName name="Slab_Base_Friction_Factor" localSheetId="9">#REF!</definedName>
    <definedName name="Slab_Base_Friction_Factor" localSheetId="27">#REF!</definedName>
    <definedName name="Slab_Base_Friction_Factor" localSheetId="32">#REF!</definedName>
    <definedName name="Slab_Base_Friction_Factor">#REF!</definedName>
    <definedName name="slg" localSheetId="9">#REF!</definedName>
    <definedName name="slg" localSheetId="27">#REF!</definedName>
    <definedName name="slg" localSheetId="32">#REF!</definedName>
    <definedName name="slg">#REF!</definedName>
    <definedName name="slk" localSheetId="9">#REF!</definedName>
    <definedName name="slk" localSheetId="27">#REF!</definedName>
    <definedName name="slk" localSheetId="32">#REF!</definedName>
    <definedName name="slk">#REF!</definedName>
    <definedName name="sll" localSheetId="9">#REF!</definedName>
    <definedName name="sll" localSheetId="27">#REF!</definedName>
    <definedName name="sll" localSheetId="32">#REF!</definedName>
    <definedName name="sll">#REF!</definedName>
    <definedName name="SLT" localSheetId="9">#REF!</definedName>
    <definedName name="SLT" localSheetId="27">#REF!</definedName>
    <definedName name="SLT" localSheetId="32">#REF!</definedName>
    <definedName name="SLT">#REF!</definedName>
    <definedName name="SM" localSheetId="9">#REF!</definedName>
    <definedName name="SM" localSheetId="27">#REF!</definedName>
    <definedName name="SM" localSheetId="32">#REF!</definedName>
    <definedName name="SM">#REF!</definedName>
    <definedName name="smax" localSheetId="9">#REF!</definedName>
    <definedName name="smax" localSheetId="27">#REF!</definedName>
    <definedName name="smax" localSheetId="32">#REF!</definedName>
    <definedName name="smax">#REF!</definedName>
    <definedName name="smax1" localSheetId="9">#REF!</definedName>
    <definedName name="smax1" localSheetId="27">#REF!</definedName>
    <definedName name="smax1" localSheetId="32">#REF!</definedName>
    <definedName name="smax1">#REF!</definedName>
    <definedName name="SMBA" localSheetId="9">#REF!</definedName>
    <definedName name="SMBA" localSheetId="27">#REF!</definedName>
    <definedName name="SMBA" localSheetId="32">#REF!</definedName>
    <definedName name="SMBA">#REF!</definedName>
    <definedName name="SMK" localSheetId="9">#REF!</definedName>
    <definedName name="SMK" localSheetId="27">#REF!</definedName>
    <definedName name="SMK" localSheetId="32">#REF!</definedName>
    <definedName name="SMK">#REF!</definedName>
    <definedName name="sn" localSheetId="9">#REF!</definedName>
    <definedName name="sn" localSheetId="27">#REF!</definedName>
    <definedName name="sn" localSheetId="32">#REF!</definedName>
    <definedName name="sn">#REF!</definedName>
    <definedName name="Sng" localSheetId="9">#REF!</definedName>
    <definedName name="Sng" localSheetId="27">#REF!</definedName>
    <definedName name="Sng" localSheetId="32">#REF!</definedName>
    <definedName name="Sng">#REF!</definedName>
    <definedName name="snlt" localSheetId="9">#REF!</definedName>
    <definedName name="snlt" localSheetId="27">#REF!</definedName>
    <definedName name="snlt" localSheetId="32">#REF!</definedName>
    <definedName name="snlt">#REF!</definedName>
    <definedName name="So_Xau">[6]!So_Xau</definedName>
    <definedName name="soc3p" localSheetId="9">#REF!</definedName>
    <definedName name="soc3p" localSheetId="27">#REF!</definedName>
    <definedName name="soc3p" localSheetId="32">#REF!</definedName>
    <definedName name="soc3p">#REF!</definedName>
    <definedName name="sodu" localSheetId="9">#REF!</definedName>
    <definedName name="sodu" localSheetId="27">#REF!</definedName>
    <definedName name="sodu" localSheetId="32">#REF!</definedName>
    <definedName name="sodu">#REF!</definedName>
    <definedName name="sohieuthua" localSheetId="9">#REF!</definedName>
    <definedName name="sohieuthua" localSheetId="27">#REF!</definedName>
    <definedName name="sohieuthua" localSheetId="32">#REF!</definedName>
    <definedName name="sohieuthua">#REF!</definedName>
    <definedName name="Soi" localSheetId="9">#REF!</definedName>
    <definedName name="Soi" localSheetId="27">#REF!</definedName>
    <definedName name="Soi" localSheetId="32">#REF!</definedName>
    <definedName name="Soi">#REF!</definedName>
    <definedName name="soichon12" localSheetId="9">#REF!</definedName>
    <definedName name="soichon12" localSheetId="27">#REF!</definedName>
    <definedName name="soichon12" localSheetId="32">#REF!</definedName>
    <definedName name="soichon12">#REF!</definedName>
    <definedName name="soichon24" localSheetId="9">#REF!</definedName>
    <definedName name="soichon24" localSheetId="27">#REF!</definedName>
    <definedName name="soichon24" localSheetId="32">#REF!</definedName>
    <definedName name="soichon24">#REF!</definedName>
    <definedName name="soichon46" localSheetId="9">#REF!</definedName>
    <definedName name="soichon46" localSheetId="27">#REF!</definedName>
    <definedName name="soichon46" localSheetId="32">#REF!</definedName>
    <definedName name="soichon46">#REF!</definedName>
    <definedName name="SoilType" localSheetId="9">#REF!</definedName>
    <definedName name="SoilType" localSheetId="27">#REF!</definedName>
    <definedName name="SoilType" localSheetId="32">#REF!</definedName>
    <definedName name="SoilType">#REF!</definedName>
    <definedName name="SoilType_" localSheetId="9">#REF!</definedName>
    <definedName name="SoilType_" localSheetId="27">#REF!</definedName>
    <definedName name="SoilType_" localSheetId="32">#REF!</definedName>
    <definedName name="SoilType_">#REF!</definedName>
    <definedName name="solieu" localSheetId="9">#REF!</definedName>
    <definedName name="solieu" localSheetId="27">#REF!</definedName>
    <definedName name="solieu" localSheetId="32">#REF!</definedName>
    <definedName name="solieu">#REF!</definedName>
    <definedName name="SORT" localSheetId="9">#REF!</definedName>
    <definedName name="SORT" localSheetId="27">#REF!</definedName>
    <definedName name="SORT" localSheetId="32">#REF!</definedName>
    <definedName name="SORT">#REF!</definedName>
    <definedName name="Sosanh2" hidden="1">{"'Sheet1'!$L$16"}</definedName>
    <definedName name="Sothutu" localSheetId="9">#REF!</definedName>
    <definedName name="Sothutu" localSheetId="27">#REF!</definedName>
    <definedName name="Sothutu" localSheetId="32">#REF!</definedName>
    <definedName name="Sothutu">#REF!</definedName>
    <definedName name="SOTIEN_BKTC" localSheetId="9">#REF!</definedName>
    <definedName name="SOTIEN_BKTC" localSheetId="27">#REF!</definedName>
    <definedName name="SOTIEN_BKTC" localSheetId="32">#REF!</definedName>
    <definedName name="SOTIEN_BKTC">#REF!</definedName>
    <definedName name="SPAN" localSheetId="9">#REF!</definedName>
    <definedName name="SPAN" localSheetId="27">#REF!</definedName>
    <definedName name="SPAN" localSheetId="32">#REF!</definedName>
    <definedName name="SPAN">#REF!</definedName>
    <definedName name="SPAN_No" localSheetId="9">#REF!</definedName>
    <definedName name="SPAN_No" localSheetId="27">#REF!</definedName>
    <definedName name="SPAN_No" localSheetId="32">#REF!</definedName>
    <definedName name="SPAN_No">#REF!</definedName>
    <definedName name="Spanner_Auto_File">"C:\My Documents\tinh cdo.x2a"</definedName>
    <definedName name="SPEC" localSheetId="9">#REF!</definedName>
    <definedName name="SPEC" localSheetId="27">#REF!</definedName>
    <definedName name="SPEC" localSheetId="32">#REF!</definedName>
    <definedName name="SPEC">#REF!</definedName>
    <definedName name="SpecialPrice" localSheetId="9" hidden="1">#REF!</definedName>
    <definedName name="SpecialPrice" localSheetId="27" hidden="1">#REF!</definedName>
    <definedName name="SpecialPrice" localSheetId="32" hidden="1">#REF!</definedName>
    <definedName name="SpecialPrice" hidden="1">#REF!</definedName>
    <definedName name="SPECSUMMARY" localSheetId="9">#REF!</definedName>
    <definedName name="SPECSUMMARY" localSheetId="27">#REF!</definedName>
    <definedName name="SPECSUMMARY" localSheetId="32">#REF!</definedName>
    <definedName name="SPECSUMMARY">#REF!</definedName>
    <definedName name="SS" hidden="1">{"'Sheet1'!$L$16"}</definedName>
    <definedName name="sss" localSheetId="9">#REF!</definedName>
    <definedName name="sss" localSheetId="27">#REF!</definedName>
    <definedName name="sss" localSheetId="32">#REF!</definedName>
    <definedName name="sss">#REF!</definedName>
    <definedName name="SSTR" localSheetId="9">#REF!</definedName>
    <definedName name="SSTR" localSheetId="27">#REF!</definedName>
    <definedName name="SSTR" localSheetId="32">#REF!</definedName>
    <definedName name="SSTR">#REF!</definedName>
    <definedName name="ST" localSheetId="9">#REF!</definedName>
    <definedName name="ST" localSheetId="27">#REF!</definedName>
    <definedName name="ST" localSheetId="32">#REF!</definedName>
    <definedName name="ST">#REF!</definedName>
    <definedName name="ST_TH2_131">3</definedName>
    <definedName name="st1p" localSheetId="9">#REF!</definedName>
    <definedName name="st1p" localSheetId="27">#REF!</definedName>
    <definedName name="st1p" localSheetId="32">#REF!</definedName>
    <definedName name="st1p">#REF!</definedName>
    <definedName name="Standard_Deviation" localSheetId="9">#REF!</definedName>
    <definedName name="Standard_Deviation" localSheetId="27">#REF!</definedName>
    <definedName name="Standard_Deviation" localSheetId="32">#REF!</definedName>
    <definedName name="Standard_Deviation">#REF!</definedName>
    <definedName name="start" localSheetId="9">#REF!</definedName>
    <definedName name="start" localSheetId="27">#REF!</definedName>
    <definedName name="start" localSheetId="32">#REF!</definedName>
    <definedName name="start">#REF!</definedName>
    <definedName name="Start_1" localSheetId="9">#REF!</definedName>
    <definedName name="Start_1" localSheetId="27">#REF!</definedName>
    <definedName name="Start_1" localSheetId="32">#REF!</definedName>
    <definedName name="Start_1">#REF!</definedName>
    <definedName name="Start_10" localSheetId="9">#REF!</definedName>
    <definedName name="Start_10" localSheetId="27">#REF!</definedName>
    <definedName name="Start_10" localSheetId="32">#REF!</definedName>
    <definedName name="Start_10">#REF!</definedName>
    <definedName name="Start_11" localSheetId="9">#REF!</definedName>
    <definedName name="Start_11" localSheetId="27">#REF!</definedName>
    <definedName name="Start_11" localSheetId="32">#REF!</definedName>
    <definedName name="Start_11">#REF!</definedName>
    <definedName name="Start_12" localSheetId="9">#REF!</definedName>
    <definedName name="Start_12" localSheetId="27">#REF!</definedName>
    <definedName name="Start_12" localSheetId="32">#REF!</definedName>
    <definedName name="Start_12">#REF!</definedName>
    <definedName name="Start_13" localSheetId="9">#REF!</definedName>
    <definedName name="Start_13" localSheetId="27">#REF!</definedName>
    <definedName name="Start_13" localSheetId="32">#REF!</definedName>
    <definedName name="Start_13">#REF!</definedName>
    <definedName name="Start_2" localSheetId="9">#REF!</definedName>
    <definedName name="Start_2" localSheetId="27">#REF!</definedName>
    <definedName name="Start_2" localSheetId="32">#REF!</definedName>
    <definedName name="Start_2">#REF!</definedName>
    <definedName name="Start_3" localSheetId="9">#REF!</definedName>
    <definedName name="Start_3" localSheetId="27">#REF!</definedName>
    <definedName name="Start_3" localSheetId="32">#REF!</definedName>
    <definedName name="Start_3">#REF!</definedName>
    <definedName name="Start_4" localSheetId="9">#REF!</definedName>
    <definedName name="Start_4" localSheetId="27">#REF!</definedName>
    <definedName name="Start_4" localSheetId="32">#REF!</definedName>
    <definedName name="Start_4">#REF!</definedName>
    <definedName name="Start_5" localSheetId="9">#REF!</definedName>
    <definedName name="Start_5" localSheetId="27">#REF!</definedName>
    <definedName name="Start_5" localSheetId="32">#REF!</definedName>
    <definedName name="Start_5">#REF!</definedName>
    <definedName name="Start_6" localSheetId="9">#REF!</definedName>
    <definedName name="Start_6" localSheetId="27">#REF!</definedName>
    <definedName name="Start_6" localSheetId="32">#REF!</definedName>
    <definedName name="Start_6">#REF!</definedName>
    <definedName name="Start_7" localSheetId="9">#REF!</definedName>
    <definedName name="Start_7" localSheetId="27">#REF!</definedName>
    <definedName name="Start_7" localSheetId="32">#REF!</definedName>
    <definedName name="Start_7">#REF!</definedName>
    <definedName name="Start_8" localSheetId="9">#REF!</definedName>
    <definedName name="Start_8" localSheetId="27">#REF!</definedName>
    <definedName name="Start_8" localSheetId="32">#REF!</definedName>
    <definedName name="Start_8">#REF!</definedName>
    <definedName name="Start_9" localSheetId="9">#REF!</definedName>
    <definedName name="Start_9" localSheetId="27">#REF!</definedName>
    <definedName name="Start_9" localSheetId="32">#REF!</definedName>
    <definedName name="Start_9">#REF!</definedName>
    <definedName name="State" localSheetId="9">#REF!</definedName>
    <definedName name="State" localSheetId="27">#REF!</definedName>
    <definedName name="State" localSheetId="32">#REF!</definedName>
    <definedName name="State">#REF!</definedName>
    <definedName name="Stck." localSheetId="9">#REF!</definedName>
    <definedName name="Stck." localSheetId="27">#REF!</definedName>
    <definedName name="Stck." localSheetId="32">#REF!</definedName>
    <definedName name="Stck.">#REF!</definedName>
    <definedName name="Street_Address" localSheetId="9">#REF!</definedName>
    <definedName name="Street_Address" localSheetId="27">#REF!</definedName>
    <definedName name="Street_Address" localSheetId="32">#REF!</definedName>
    <definedName name="Street_Address">#REF!</definedName>
    <definedName name="Stt" localSheetId="9">#REF!</definedName>
    <definedName name="Stt" localSheetId="27">#REF!</definedName>
    <definedName name="Stt" localSheetId="32">#REF!</definedName>
    <definedName name="Stt">#REF!</definedName>
    <definedName name="su" localSheetId="9">#REF!</definedName>
    <definedName name="su" localSheetId="27">#REF!</definedName>
    <definedName name="su" localSheetId="32">#REF!</definedName>
    <definedName name="su">#REF!</definedName>
    <definedName name="sub" localSheetId="9">#REF!</definedName>
    <definedName name="sub" localSheetId="27">#REF!</definedName>
    <definedName name="sub" localSheetId="32">#REF!</definedName>
    <definedName name="sub">#REF!</definedName>
    <definedName name="SUL" localSheetId="9">#REF!</definedName>
    <definedName name="SUL" localSheetId="27">#REF!</definedName>
    <definedName name="SUL" localSheetId="32">#REF!</definedName>
    <definedName name="SUL">#REF!</definedName>
    <definedName name="SUMITOMO" localSheetId="9">#REF!</definedName>
    <definedName name="SUMITOMO" localSheetId="27">#REF!</definedName>
    <definedName name="SUMITOMO" localSheetId="32">#REF!</definedName>
    <definedName name="SUMITOMO">#REF!</definedName>
    <definedName name="SUMITOMO_GT" localSheetId="9">#REF!</definedName>
    <definedName name="SUMITOMO_GT" localSheetId="27">#REF!</definedName>
    <definedName name="SUMITOMO_GT" localSheetId="32">#REF!</definedName>
    <definedName name="SUMITOMO_GT">#REF!</definedName>
    <definedName name="SumM" localSheetId="9">#REF!</definedName>
    <definedName name="SumM" localSheetId="27">#REF!</definedName>
    <definedName name="SumM" localSheetId="32">#REF!</definedName>
    <definedName name="SumM">#REF!</definedName>
    <definedName name="SUMMARY" localSheetId="9">#REF!</definedName>
    <definedName name="SUMMARY" localSheetId="27">#REF!</definedName>
    <definedName name="SUMMARY" localSheetId="32">#REF!</definedName>
    <definedName name="SUMMARY">#REF!</definedName>
    <definedName name="SumNC" localSheetId="9">#REF!</definedName>
    <definedName name="SumNC" localSheetId="27">#REF!</definedName>
    <definedName name="SumNC" localSheetId="32">#REF!</definedName>
    <definedName name="SumNC">#REF!</definedName>
    <definedName name="sumTB" localSheetId="9">#REF!</definedName>
    <definedName name="sumTB" localSheetId="27">#REF!</definedName>
    <definedName name="sumTB" localSheetId="32">#REF!</definedName>
    <definedName name="sumTB">#REF!</definedName>
    <definedName name="SumVL" localSheetId="9">#REF!</definedName>
    <definedName name="SumVL" localSheetId="27">#REF!</definedName>
    <definedName name="SumVL" localSheetId="32">#REF!</definedName>
    <definedName name="SumVL">#REF!</definedName>
    <definedName name="sumXL" localSheetId="9">#REF!</definedName>
    <definedName name="sumXL" localSheetId="27">#REF!</definedName>
    <definedName name="sumXL" localSheetId="32">#REF!</definedName>
    <definedName name="sumXL">#REF!</definedName>
    <definedName name="sur" localSheetId="9">#REF!</definedName>
    <definedName name="sur" localSheetId="27">#REF!</definedName>
    <definedName name="sur" localSheetId="32">#REF!</definedName>
    <definedName name="sur">#REF!</definedName>
    <definedName name="SVC" localSheetId="9">#REF!</definedName>
    <definedName name="SVC" localSheetId="27">#REF!</definedName>
    <definedName name="SVC" localSheetId="32">#REF!</definedName>
    <definedName name="SVC">#REF!</definedName>
    <definedName name="SW" localSheetId="9">#REF!</definedName>
    <definedName name="SW" localSheetId="27">#REF!</definedName>
    <definedName name="SW" localSheetId="32">#REF!</definedName>
    <definedName name="SW">#REF!</definedName>
    <definedName name="SX_Lapthao_khungV_Sdao" localSheetId="9">#REF!</definedName>
    <definedName name="SX_Lapthao_khungV_Sdao" localSheetId="27">#REF!</definedName>
    <definedName name="SX_Lapthao_khungV_Sdao" localSheetId="32">#REF!</definedName>
    <definedName name="SX_Lapthao_khungV_Sdao">#REF!</definedName>
    <definedName name="t" hidden="1">{"'Sheet1'!$L$16"}</definedName>
    <definedName name="t." localSheetId="9">#REF!</definedName>
    <definedName name="t." localSheetId="27">#REF!</definedName>
    <definedName name="t." localSheetId="32">#REF!</definedName>
    <definedName name="t.">#REF!</definedName>
    <definedName name="t.." localSheetId="9">#REF!</definedName>
    <definedName name="t.." localSheetId="27">#REF!</definedName>
    <definedName name="t.." localSheetId="32">#REF!</definedName>
    <definedName name="t..">#REF!</definedName>
    <definedName name="T.3" hidden="1">{"'Sheet1'!$L$16"}</definedName>
    <definedName name="T.nhËp" localSheetId="9">#REF!</definedName>
    <definedName name="T.nhËp" localSheetId="27">#REF!</definedName>
    <definedName name="T.nhËp" localSheetId="32">#REF!</definedName>
    <definedName name="T.nhËp">#REF!</definedName>
    <definedName name="T_AC_XuongTB" localSheetId="9">#REF!</definedName>
    <definedName name="T_AC_XuongTB" localSheetId="27">#REF!</definedName>
    <definedName name="T_AC_XuongTB" localSheetId="32">#REF!</definedName>
    <definedName name="T_AC_XuongTB">#REF!</definedName>
    <definedName name="T_CangDayAC" localSheetId="9">#REF!</definedName>
    <definedName name="T_CangDayAC" localSheetId="27">#REF!</definedName>
    <definedName name="T_CangDayAC" localSheetId="32">#REF!</definedName>
    <definedName name="T_CangDayAC">#REF!</definedName>
    <definedName name="T_Cap" localSheetId="9">#REF!</definedName>
    <definedName name="T_Cap" localSheetId="27">#REF!</definedName>
    <definedName name="T_Cap" localSheetId="32">#REF!</definedName>
    <definedName name="T_Cap">#REF!</definedName>
    <definedName name="T_CapNgam" localSheetId="9">#REF!</definedName>
    <definedName name="T_CapNgam" localSheetId="27">#REF!</definedName>
    <definedName name="T_CapNgam" localSheetId="32">#REF!</definedName>
    <definedName name="T_CapNgam">#REF!</definedName>
    <definedName name="T_CCTR_ATM" localSheetId="9">#REF!</definedName>
    <definedName name="T_CCTR_ATM" localSheetId="27">#REF!</definedName>
    <definedName name="T_CCTR_ATM" localSheetId="32">#REF!</definedName>
    <definedName name="T_CCTR_ATM">#REF!</definedName>
    <definedName name="T_ChieuSang" localSheetId="9">#REF!</definedName>
    <definedName name="T_ChieuSang" localSheetId="27">#REF!</definedName>
    <definedName name="T_ChieuSang" localSheetId="32">#REF!</definedName>
    <definedName name="T_ChieuSang">#REF!</definedName>
    <definedName name="T_ChongSet" localSheetId="9">#REF!</definedName>
    <definedName name="T_ChongSet" localSheetId="27">#REF!</definedName>
    <definedName name="T_ChongSet" localSheetId="32">#REF!</definedName>
    <definedName name="T_ChongSet">#REF!</definedName>
    <definedName name="T_d" localSheetId="9">#REF!</definedName>
    <definedName name="T_d" localSheetId="27">#REF!</definedName>
    <definedName name="T_d" localSheetId="32">#REF!</definedName>
    <definedName name="T_d">#REF!</definedName>
    <definedName name="T_Daucap" localSheetId="9">#REF!</definedName>
    <definedName name="T_Daucap" localSheetId="27">#REF!</definedName>
    <definedName name="T_Daucap" localSheetId="32">#REF!</definedName>
    <definedName name="T_Daucap">#REF!</definedName>
    <definedName name="T_Daucot" localSheetId="9">#REF!</definedName>
    <definedName name="T_Daucot" localSheetId="27">#REF!</definedName>
    <definedName name="T_Daucot" localSheetId="32">#REF!</definedName>
    <definedName name="T_Daucot">#REF!</definedName>
    <definedName name="T_Day_su" localSheetId="9">#REF!</definedName>
    <definedName name="T_Day_su" localSheetId="27">#REF!</definedName>
    <definedName name="T_Day_su" localSheetId="32">#REF!</definedName>
    <definedName name="T_Day_su">#REF!</definedName>
    <definedName name="T_Den_Dodem" localSheetId="9">#REF!</definedName>
    <definedName name="T_Den_Dodem" localSheetId="27">#REF!</definedName>
    <definedName name="T_Den_Dodem" localSheetId="32">#REF!</definedName>
    <definedName name="T_Den_Dodem">#REF!</definedName>
    <definedName name="T_EpDauCot" localSheetId="9">#REF!</definedName>
    <definedName name="T_EpDauCot" localSheetId="27">#REF!</definedName>
    <definedName name="T_EpDauCot" localSheetId="32">#REF!</definedName>
    <definedName name="T_EpDauCot">#REF!</definedName>
    <definedName name="T_Hopnoi" localSheetId="9">#REF!</definedName>
    <definedName name="T_Hopnoi" localSheetId="27">#REF!</definedName>
    <definedName name="T_Hopnoi" localSheetId="32">#REF!</definedName>
    <definedName name="T_Hopnoi">#REF!</definedName>
    <definedName name="T_LapMBA" localSheetId="9">#REF!</definedName>
    <definedName name="T_LapMBA" localSheetId="27">#REF!</definedName>
    <definedName name="T_LapMBA" localSheetId="32">#REF!</definedName>
    <definedName name="T_LapMBA">#REF!</definedName>
    <definedName name="T_LapSu" localSheetId="9">#REF!</definedName>
    <definedName name="T_LapSu" localSheetId="27">#REF!</definedName>
    <definedName name="T_LapSu" localSheetId="32">#REF!</definedName>
    <definedName name="T_LapSu">#REF!</definedName>
    <definedName name="T_m_øng" localSheetId="9">#REF!</definedName>
    <definedName name="T_m_øng" localSheetId="27">#REF!</definedName>
    <definedName name="T_m_øng" localSheetId="32">#REF!</definedName>
    <definedName name="T_m_øng">#REF!</definedName>
    <definedName name="T_TDia" localSheetId="9">#REF!</definedName>
    <definedName name="T_TDia" localSheetId="27">#REF!</definedName>
    <definedName name="T_TDia" localSheetId="32">#REF!</definedName>
    <definedName name="T_TDia">#REF!</definedName>
    <definedName name="T_ThanhCai" localSheetId="9">#REF!</definedName>
    <definedName name="T_ThanhCai" localSheetId="27">#REF!</definedName>
    <definedName name="T_ThanhCai" localSheetId="32">#REF!</definedName>
    <definedName name="T_ThanhCai">#REF!</definedName>
    <definedName name="T_tu" localSheetId="9">#REF!</definedName>
    <definedName name="T_tu" localSheetId="27">#REF!</definedName>
    <definedName name="T_tu" localSheetId="32">#REF!</definedName>
    <definedName name="T_tu">#REF!</definedName>
    <definedName name="T_Xa_Cot_GiaDo" localSheetId="9">#REF!</definedName>
    <definedName name="T_Xa_Cot_GiaDo" localSheetId="27">#REF!</definedName>
    <definedName name="T_Xa_Cot_GiaDo" localSheetId="32">#REF!</definedName>
    <definedName name="T_Xa_Cot_GiaDo">#REF!</definedName>
    <definedName name="t101p" localSheetId="9">#REF!</definedName>
    <definedName name="t101p" localSheetId="27">#REF!</definedName>
    <definedName name="t101p" localSheetId="32">#REF!</definedName>
    <definedName name="t101p">#REF!</definedName>
    <definedName name="t103p" localSheetId="9">#REF!</definedName>
    <definedName name="t103p" localSheetId="27">#REF!</definedName>
    <definedName name="t103p" localSheetId="32">#REF!</definedName>
    <definedName name="t103p">#REF!</definedName>
    <definedName name="t10nc1p" localSheetId="9">#REF!</definedName>
    <definedName name="t10nc1p" localSheetId="27">#REF!</definedName>
    <definedName name="t10nc1p" localSheetId="32">#REF!</definedName>
    <definedName name="t10nc1p">#REF!</definedName>
    <definedName name="t10vl1p" localSheetId="9">#REF!</definedName>
    <definedName name="t10vl1p" localSheetId="27">#REF!</definedName>
    <definedName name="t10vl1p" localSheetId="32">#REF!</definedName>
    <definedName name="t10vl1p">#REF!</definedName>
    <definedName name="t121p" localSheetId="9">#REF!</definedName>
    <definedName name="t121p" localSheetId="27">#REF!</definedName>
    <definedName name="t121p" localSheetId="32">#REF!</definedName>
    <definedName name="t121p">#REF!</definedName>
    <definedName name="t123p" localSheetId="9">#REF!</definedName>
    <definedName name="t123p" localSheetId="27">#REF!</definedName>
    <definedName name="t123p" localSheetId="32">#REF!</definedName>
    <definedName name="t123p">#REF!</definedName>
    <definedName name="T12vc" localSheetId="9">#REF!</definedName>
    <definedName name="T12vc" localSheetId="27">#REF!</definedName>
    <definedName name="T12vc" localSheetId="32">#REF!</definedName>
    <definedName name="T12vc">#REF!</definedName>
    <definedName name="t141p" localSheetId="9">#REF!</definedName>
    <definedName name="t141p" localSheetId="27">#REF!</definedName>
    <definedName name="t141p" localSheetId="32">#REF!</definedName>
    <definedName name="t141p">#REF!</definedName>
    <definedName name="t143p" localSheetId="9">#REF!</definedName>
    <definedName name="t143p" localSheetId="27">#REF!</definedName>
    <definedName name="t143p" localSheetId="32">#REF!</definedName>
    <definedName name="t143p">#REF!</definedName>
    <definedName name="t14nc3p" localSheetId="9">#REF!</definedName>
    <definedName name="t14nc3p" localSheetId="27">#REF!</definedName>
    <definedName name="t14nc3p" localSheetId="32">#REF!</definedName>
    <definedName name="t14nc3p">#REF!</definedName>
    <definedName name="t14vl3p" localSheetId="9">#REF!</definedName>
    <definedName name="t14vl3p" localSheetId="27">#REF!</definedName>
    <definedName name="t14vl3p" localSheetId="32">#REF!</definedName>
    <definedName name="t14vl3p">#REF!</definedName>
    <definedName name="T44QUAN3" localSheetId="9">#REF!</definedName>
    <definedName name="T44QUAN3" localSheetId="27">#REF!</definedName>
    <definedName name="T44QUAN3" localSheetId="32">#REF!</definedName>
    <definedName name="T44QUAN3">#REF!</definedName>
    <definedName name="T45GOVAP1" localSheetId="9">#REF!</definedName>
    <definedName name="T45GOVAP1" localSheetId="27">#REF!</definedName>
    <definedName name="T45GOVAP1" localSheetId="32">#REF!</definedName>
    <definedName name="T45GOVAP1">#REF!</definedName>
    <definedName name="T45HCUCHI" localSheetId="9">#REF!</definedName>
    <definedName name="T45HCUCHI" localSheetId="27">#REF!</definedName>
    <definedName name="T45HCUCHI" localSheetId="32">#REF!</definedName>
    <definedName name="T45HCUCHI">#REF!</definedName>
    <definedName name="T45HHOCMON" localSheetId="9">#REF!</definedName>
    <definedName name="T45HHOCMON" localSheetId="27">#REF!</definedName>
    <definedName name="T45HHOCMON" localSheetId="32">#REF!</definedName>
    <definedName name="T45HHOCMON">#REF!</definedName>
    <definedName name="T45QBINHCHANH" localSheetId="9">#REF!</definedName>
    <definedName name="T45QBINHCHANH" localSheetId="27">#REF!</definedName>
    <definedName name="T45QBINHCHANH" localSheetId="32">#REF!</definedName>
    <definedName name="T45QBINHCHANH">#REF!</definedName>
    <definedName name="T45QBINHTAN" localSheetId="9">#REF!</definedName>
    <definedName name="T45QBINHTAN" localSheetId="27">#REF!</definedName>
    <definedName name="T45QBINHTAN" localSheetId="32">#REF!</definedName>
    <definedName name="T45QBINHTAN">#REF!</definedName>
    <definedName name="T45QBINHTHANH1" localSheetId="9">#REF!</definedName>
    <definedName name="T45QBINHTHANH1" localSheetId="27">#REF!</definedName>
    <definedName name="T45QBINHTHANH1" localSheetId="32">#REF!</definedName>
    <definedName name="T45QBINHTHANH1">#REF!</definedName>
    <definedName name="T45QBINHTHANH2" localSheetId="9">#REF!</definedName>
    <definedName name="T45QBINHTHANH2" localSheetId="27">#REF!</definedName>
    <definedName name="T45QBINHTHANH2" localSheetId="32">#REF!</definedName>
    <definedName name="T45QBINHTHANH2">#REF!</definedName>
    <definedName name="T45QGOVAP1" localSheetId="9">#REF!</definedName>
    <definedName name="T45QGOVAP1" localSheetId="27">#REF!</definedName>
    <definedName name="T45QGOVAP1" localSheetId="32">#REF!</definedName>
    <definedName name="T45QGOVAP1">#REF!</definedName>
    <definedName name="T45QGOVAP2" localSheetId="9">#REF!</definedName>
    <definedName name="T45QGOVAP2" localSheetId="27">#REF!</definedName>
    <definedName name="T45QGOVAP2" localSheetId="32">#REF!</definedName>
    <definedName name="T45QGOVAP2">#REF!</definedName>
    <definedName name="T45QPHUNHUAN" localSheetId="9">#REF!</definedName>
    <definedName name="T45QPHUNHUAN" localSheetId="27">#REF!</definedName>
    <definedName name="T45QPHUNHUAN" localSheetId="32">#REF!</definedName>
    <definedName name="T45QPHUNHUAN">#REF!</definedName>
    <definedName name="T45QTANBINH2" localSheetId="9">#REF!</definedName>
    <definedName name="T45QTANBINH2" localSheetId="27">#REF!</definedName>
    <definedName name="T45QTANBINH2" localSheetId="32">#REF!</definedName>
    <definedName name="T45QTANBINH2">#REF!</definedName>
    <definedName name="T45QTANHBINH1" localSheetId="9">#REF!</definedName>
    <definedName name="T45QTANHBINH1" localSheetId="27">#REF!</definedName>
    <definedName name="T45QTANHBINH1" localSheetId="32">#REF!</definedName>
    <definedName name="T45QTANHBINH1">#REF!</definedName>
    <definedName name="T45QTANPHU" localSheetId="9">#REF!</definedName>
    <definedName name="T45QTANPHU" localSheetId="27">#REF!</definedName>
    <definedName name="T45QTANPHU" localSheetId="32">#REF!</definedName>
    <definedName name="T45QTANPHU">#REF!</definedName>
    <definedName name="T45QTHUDUC1" localSheetId="9">#REF!</definedName>
    <definedName name="T45QTHUDUC1" localSheetId="27">#REF!</definedName>
    <definedName name="T45QTHUDUC1" localSheetId="32">#REF!</definedName>
    <definedName name="T45QTHUDUC1">#REF!</definedName>
    <definedName name="T45QTHUDUC2" localSheetId="9">#REF!</definedName>
    <definedName name="T45QTHUDUC2" localSheetId="27">#REF!</definedName>
    <definedName name="T45QTHUDUC2" localSheetId="32">#REF!</definedName>
    <definedName name="T45QTHUDUC2">#REF!</definedName>
    <definedName name="T45QUAN1" localSheetId="9">#REF!</definedName>
    <definedName name="T45QUAN1" localSheetId="27">#REF!</definedName>
    <definedName name="T45QUAN1" localSheetId="32">#REF!</definedName>
    <definedName name="T45QUAN1">#REF!</definedName>
    <definedName name="T45QUAN10" localSheetId="9">#REF!</definedName>
    <definedName name="T45QUAN10" localSheetId="27">#REF!</definedName>
    <definedName name="T45QUAN10" localSheetId="32">#REF!</definedName>
    <definedName name="T45QUAN10">#REF!</definedName>
    <definedName name="T45QUAN11" localSheetId="9">#REF!</definedName>
    <definedName name="T45QUAN11" localSheetId="27">#REF!</definedName>
    <definedName name="T45QUAN11" localSheetId="32">#REF!</definedName>
    <definedName name="T45QUAN11">#REF!</definedName>
    <definedName name="T45QUAN12" localSheetId="9">#REF!</definedName>
    <definedName name="T45QUAN12" localSheetId="27">#REF!</definedName>
    <definedName name="T45QUAN12" localSheetId="32">#REF!</definedName>
    <definedName name="T45QUAN12">#REF!</definedName>
    <definedName name="T45QUAN2" localSheetId="9">#REF!</definedName>
    <definedName name="T45QUAN2" localSheetId="27">#REF!</definedName>
    <definedName name="T45QUAN2" localSheetId="32">#REF!</definedName>
    <definedName name="T45QUAN2">#REF!</definedName>
    <definedName name="T45QUAN3" localSheetId="9">#REF!</definedName>
    <definedName name="T45QUAN3" localSheetId="27">#REF!</definedName>
    <definedName name="T45QUAN3" localSheetId="32">#REF!</definedName>
    <definedName name="T45QUAN3">#REF!</definedName>
    <definedName name="T45QUAN4" localSheetId="9">#REF!</definedName>
    <definedName name="T45QUAN4" localSheetId="27">#REF!</definedName>
    <definedName name="T45QUAN4" localSheetId="32">#REF!</definedName>
    <definedName name="T45QUAN4">#REF!</definedName>
    <definedName name="T45QUAN6A" localSheetId="9">#REF!</definedName>
    <definedName name="T45QUAN6A" localSheetId="27">#REF!</definedName>
    <definedName name="T45QUAN6A" localSheetId="32">#REF!</definedName>
    <definedName name="T45QUAN6A">#REF!</definedName>
    <definedName name="T45QUAN6B" localSheetId="9">#REF!</definedName>
    <definedName name="T45QUAN6B" localSheetId="27">#REF!</definedName>
    <definedName name="T45QUAN6B" localSheetId="32">#REF!</definedName>
    <definedName name="T45QUAN6B">#REF!</definedName>
    <definedName name="T45QUAN7" localSheetId="9">#REF!</definedName>
    <definedName name="T45QUAN7" localSheetId="27">#REF!</definedName>
    <definedName name="T45QUAN7" localSheetId="32">#REF!</definedName>
    <definedName name="T45QUAN7">#REF!</definedName>
    <definedName name="T45QUAN8B" localSheetId="9">#REF!</definedName>
    <definedName name="T45QUAN8B" localSheetId="27">#REF!</definedName>
    <definedName name="T45QUAN8B" localSheetId="32">#REF!</definedName>
    <definedName name="T45QUAN8B">#REF!</definedName>
    <definedName name="T45QUAN9" localSheetId="9">#REF!</definedName>
    <definedName name="T45QUAN9" localSheetId="27">#REF!</definedName>
    <definedName name="T45QUAN9" localSheetId="32">#REF!</definedName>
    <definedName name="T45QUAN9">#REF!</definedName>
    <definedName name="ta" localSheetId="9">#REF!</definedName>
    <definedName name="ta" localSheetId="27">#REF!</definedName>
    <definedName name="ta" localSheetId="32">#REF!</definedName>
    <definedName name="ta">#REF!</definedName>
    <definedName name="Tæng_c_ng_suÊt_hiÖn_t_i">"THOP"</definedName>
    <definedName name="Tæng_H_P_TBA" localSheetId="9">#REF!</definedName>
    <definedName name="Tæng_H_P_TBA" localSheetId="27">#REF!</definedName>
    <definedName name="Tæng_H_P_TBA" localSheetId="32">#REF!</definedName>
    <definedName name="Tæng_H_P_TBA">#REF!</definedName>
    <definedName name="Tæng_Hîp_35" localSheetId="9">#REF!</definedName>
    <definedName name="Tæng_Hîp_35" localSheetId="27">#REF!</definedName>
    <definedName name="Tæng_Hîp_35" localSheetId="32">#REF!</definedName>
    <definedName name="Tæng_Hîp_35">#REF!</definedName>
    <definedName name="Tai_trong" localSheetId="9">#REF!</definedName>
    <definedName name="Tai_trong" localSheetId="27">#REF!</definedName>
    <definedName name="Tai_trong" localSheetId="32">#REF!</definedName>
    <definedName name="Tai_trong">#REF!</definedName>
    <definedName name="taluydac2" localSheetId="9">#REF!</definedName>
    <definedName name="taluydac2" localSheetId="27">#REF!</definedName>
    <definedName name="taluydac2" localSheetId="32">#REF!</definedName>
    <definedName name="taluydac2">#REF!</definedName>
    <definedName name="taluydc1" localSheetId="9">#REF!</definedName>
    <definedName name="taluydc1" localSheetId="27">#REF!</definedName>
    <definedName name="taluydc1" localSheetId="32">#REF!</definedName>
    <definedName name="taluydc1">#REF!</definedName>
    <definedName name="taluydc2" localSheetId="9">#REF!</definedName>
    <definedName name="taluydc2" localSheetId="27">#REF!</definedName>
    <definedName name="taluydc2" localSheetId="32">#REF!</definedName>
    <definedName name="taluydc2">#REF!</definedName>
    <definedName name="taluydc3" localSheetId="9">#REF!</definedName>
    <definedName name="taluydc3" localSheetId="27">#REF!</definedName>
    <definedName name="taluydc3" localSheetId="32">#REF!</definedName>
    <definedName name="taluydc3">#REF!</definedName>
    <definedName name="taluydc4" localSheetId="9">#REF!</definedName>
    <definedName name="taluydc4" localSheetId="27">#REF!</definedName>
    <definedName name="taluydc4" localSheetId="32">#REF!</definedName>
    <definedName name="taluydc4">#REF!</definedName>
    <definedName name="Tam" localSheetId="9">#REF!</definedName>
    <definedName name="Tam" localSheetId="27">#REF!</definedName>
    <definedName name="Tam" localSheetId="32">#REF!</definedName>
    <definedName name="Tam">#REF!</definedName>
    <definedName name="tamdan" localSheetId="9">#REF!</definedName>
    <definedName name="tamdan" localSheetId="27">#REF!</definedName>
    <definedName name="tamdan" localSheetId="32">#REF!</definedName>
    <definedName name="tamdan">#REF!</definedName>
    <definedName name="TAMTINH" localSheetId="9">#REF!</definedName>
    <definedName name="TAMTINH" localSheetId="27">#REF!</definedName>
    <definedName name="TAMTINH" localSheetId="32">#REF!</definedName>
    <definedName name="TAMTINH">#REF!</definedName>
    <definedName name="TANBINH1" localSheetId="9">#REF!</definedName>
    <definedName name="TANBINH1" localSheetId="27">#REF!</definedName>
    <definedName name="TANBINH1" localSheetId="32">#REF!</definedName>
    <definedName name="TANBINH1">#REF!</definedName>
    <definedName name="TANBINH2" localSheetId="9">#REF!</definedName>
    <definedName name="TANBINH2" localSheetId="27">#REF!</definedName>
    <definedName name="TANBINH2" localSheetId="32">#REF!</definedName>
    <definedName name="TANBINH2">#REF!</definedName>
    <definedName name="Tang">100</definedName>
    <definedName name="Täng_kinh_phÏ_x_y_l_p" localSheetId="9">#REF!</definedName>
    <definedName name="Täng_kinh_phÏ_x_y_l_p" localSheetId="27">#REF!</definedName>
    <definedName name="Täng_kinh_phÏ_x_y_l_p" localSheetId="32">#REF!</definedName>
    <definedName name="Täng_kinh_phÏ_x_y_l_p">#REF!</definedName>
    <definedName name="TANPHU" localSheetId="9">#REF!</definedName>
    <definedName name="TANPHU" localSheetId="27">#REF!</definedName>
    <definedName name="TANPHU" localSheetId="32">#REF!</definedName>
    <definedName name="TANPHU">#REF!</definedName>
    <definedName name="tao" hidden="1">{"'Sheet1'!$L$16"}</definedName>
    <definedName name="TÄØNG_HÅÜP_KINH_PHÊ_DÆÛ_THÁÖU_TBA2_50KVA__2_11_2_0_4KV" localSheetId="9">#REF!</definedName>
    <definedName name="TÄØNG_HÅÜP_KINH_PHÊ_DÆÛ_THÁÖU_TBA2_50KVA__2_11_2_0_4KV" localSheetId="27">#REF!</definedName>
    <definedName name="TÄØNG_HÅÜP_KINH_PHÊ_DÆÛ_THÁÖU_TBA2_50KVA__2_11_2_0_4KV" localSheetId="32">#REF!</definedName>
    <definedName name="TÄØNG_HÅÜP_KINH_PHÊ_DÆÛ_THÁÖU_TBA2_50KVA__2_11_2_0_4KV">#REF!</definedName>
    <definedName name="TÄØNG_HÅÜP_KINH_PHÊ_TBA_3_50KVA__22_11_2_0_4KV" localSheetId="9">#REF!</definedName>
    <definedName name="TÄØNG_HÅÜP_KINH_PHÊ_TBA_3_50KVA__22_11_2_0_4KV" localSheetId="27">#REF!</definedName>
    <definedName name="TÄØNG_HÅÜP_KINH_PHÊ_TBA_3_50KVA__22_11_2_0_4KV" localSheetId="32">#REF!</definedName>
    <definedName name="TÄØNG_HÅÜP_KINH_PHÊ_TBA_3_50KVA__22_11_2_0_4KV">#REF!</definedName>
    <definedName name="TatBo" hidden="1">{"'Sheet1'!$L$16"}</definedName>
    <definedName name="taukeo150" localSheetId="9">#REF!</definedName>
    <definedName name="taukeo150" localSheetId="27">#REF!</definedName>
    <definedName name="taukeo150" localSheetId="32">#REF!</definedName>
    <definedName name="taukeo150">#REF!</definedName>
    <definedName name="taun" localSheetId="9">#REF!</definedName>
    <definedName name="taun" localSheetId="27">#REF!</definedName>
    <definedName name="taun" localSheetId="32">#REF!</definedName>
    <definedName name="taun">#REF!</definedName>
    <definedName name="TaxTV">10%</definedName>
    <definedName name="TaxXL">5%</definedName>
    <definedName name="TB_CS" localSheetId="9">#REF!</definedName>
    <definedName name="TB_CS" localSheetId="27">#REF!</definedName>
    <definedName name="TB_CS" localSheetId="32">#REF!</definedName>
    <definedName name="TB_CS">#REF!</definedName>
    <definedName name="TB_TBA" localSheetId="9">#REF!</definedName>
    <definedName name="TB_TBA" localSheetId="27">#REF!</definedName>
    <definedName name="TB_TBA" localSheetId="32">#REF!</definedName>
    <definedName name="TB_TBA">#REF!</definedName>
    <definedName name="TBA" localSheetId="9">#REF!</definedName>
    <definedName name="TBA" localSheetId="27">#REF!</definedName>
    <definedName name="TBA" localSheetId="32">#REF!</definedName>
    <definedName name="TBA">#REF!</definedName>
    <definedName name="tbl_ProdInfo" localSheetId="9" hidden="1">#REF!</definedName>
    <definedName name="tbl_ProdInfo" localSheetId="27" hidden="1">#REF!</definedName>
    <definedName name="tbl_ProdInfo" localSheetId="32" hidden="1">#REF!</definedName>
    <definedName name="tbl_ProdInfo" hidden="1">#REF!</definedName>
    <definedName name="tbmc" localSheetId="9">#REF!</definedName>
    <definedName name="tbmc" localSheetId="27">#REF!</definedName>
    <definedName name="tbmc" localSheetId="32">#REF!</definedName>
    <definedName name="tbmc">#REF!</definedName>
    <definedName name="TBSGP" localSheetId="9">#REF!</definedName>
    <definedName name="TBSGP" localSheetId="27">#REF!</definedName>
    <definedName name="TBSGP" localSheetId="32">#REF!</definedName>
    <definedName name="TBSGP">#REF!</definedName>
    <definedName name="tbtram" localSheetId="9">#REF!</definedName>
    <definedName name="tbtram" localSheetId="27">#REF!</definedName>
    <definedName name="tbtram" localSheetId="32">#REF!</definedName>
    <definedName name="tbtram">#REF!</definedName>
    <definedName name="TBXD" localSheetId="9">#REF!</definedName>
    <definedName name="TBXD" localSheetId="27">#REF!</definedName>
    <definedName name="TBXD" localSheetId="32">#REF!</definedName>
    <definedName name="TBXD">#REF!</definedName>
    <definedName name="TC" localSheetId="9">#REF!</definedName>
    <definedName name="TC" localSheetId="27">#REF!</definedName>
    <definedName name="TC" localSheetId="32">#REF!</definedName>
    <definedName name="TC">#REF!</definedName>
    <definedName name="tc_1" localSheetId="9">#REF!</definedName>
    <definedName name="tc_1" localSheetId="27">#REF!</definedName>
    <definedName name="tc_1" localSheetId="32">#REF!</definedName>
    <definedName name="tc_1">#REF!</definedName>
    <definedName name="tc_2" localSheetId="9">#REF!</definedName>
    <definedName name="tc_2" localSheetId="27">#REF!</definedName>
    <definedName name="tc_2" localSheetId="32">#REF!</definedName>
    <definedName name="tc_2">#REF!</definedName>
    <definedName name="TC_NHANH1" localSheetId="9">#REF!</definedName>
    <definedName name="TC_NHANH1" localSheetId="27">#REF!</definedName>
    <definedName name="TC_NHANH1" localSheetId="32">#REF!</definedName>
    <definedName name="TC_NHANH1">#REF!</definedName>
    <definedName name="TC44HCUCHI" localSheetId="9">#REF!</definedName>
    <definedName name="TC44HCUCHI" localSheetId="27">#REF!</definedName>
    <definedName name="TC44HCUCHI" localSheetId="32">#REF!</definedName>
    <definedName name="TC44HCUCHI">#REF!</definedName>
    <definedName name="TC44HHOCMON" localSheetId="9">#REF!</definedName>
    <definedName name="TC44HHOCMON" localSheetId="27">#REF!</definedName>
    <definedName name="TC44HHOCMON" localSheetId="32">#REF!</definedName>
    <definedName name="TC44HHOCMON">#REF!</definedName>
    <definedName name="TC44QBINHCHANH" localSheetId="9">#REF!</definedName>
    <definedName name="TC44QBINHCHANH" localSheetId="27">#REF!</definedName>
    <definedName name="TC44QBINHCHANH" localSheetId="32">#REF!</definedName>
    <definedName name="TC44QBINHCHANH">#REF!</definedName>
    <definedName name="TC44QBINHTAN" localSheetId="9">#REF!</definedName>
    <definedName name="TC44QBINHTAN" localSheetId="27">#REF!</definedName>
    <definedName name="TC44QBINHTAN" localSheetId="32">#REF!</definedName>
    <definedName name="TC44QBINHTAN">#REF!</definedName>
    <definedName name="TC44QBINHTHANH1" localSheetId="9">#REF!</definedName>
    <definedName name="TC44QBINHTHANH1" localSheetId="27">#REF!</definedName>
    <definedName name="TC44QBINHTHANH1" localSheetId="32">#REF!</definedName>
    <definedName name="TC44QBINHTHANH1">#REF!</definedName>
    <definedName name="TC44QBINHTHANH2" localSheetId="9">#REF!</definedName>
    <definedName name="TC44QBINHTHANH2" localSheetId="27">#REF!</definedName>
    <definedName name="TC44QBINHTHANH2" localSheetId="32">#REF!</definedName>
    <definedName name="TC44QBINHTHANH2">#REF!</definedName>
    <definedName name="TC44QGOVAP1" localSheetId="9">#REF!</definedName>
    <definedName name="TC44QGOVAP1" localSheetId="27">#REF!</definedName>
    <definedName name="TC44QGOVAP1" localSheetId="32">#REF!</definedName>
    <definedName name="TC44QGOVAP1">#REF!</definedName>
    <definedName name="TC44QGOVAP2" localSheetId="9">#REF!</definedName>
    <definedName name="TC44QGOVAP2" localSheetId="27">#REF!</definedName>
    <definedName name="TC44QGOVAP2" localSheetId="32">#REF!</definedName>
    <definedName name="TC44QGOVAP2">#REF!</definedName>
    <definedName name="TC44QPHUNHUAN" localSheetId="9">#REF!</definedName>
    <definedName name="TC44QPHUNHUAN" localSheetId="27">#REF!</definedName>
    <definedName name="TC44QPHUNHUAN" localSheetId="32">#REF!</definedName>
    <definedName name="TC44QPHUNHUAN">#REF!</definedName>
    <definedName name="TC44QTANBINH1" localSheetId="9">#REF!</definedName>
    <definedName name="TC44QTANBINH1" localSheetId="27">#REF!</definedName>
    <definedName name="TC44QTANBINH1" localSheetId="32">#REF!</definedName>
    <definedName name="TC44QTANBINH1">#REF!</definedName>
    <definedName name="TC44QTANBINH2" localSheetId="9">#REF!</definedName>
    <definedName name="TC44QTANBINH2" localSheetId="27">#REF!</definedName>
    <definedName name="TC44QTANBINH2" localSheetId="32">#REF!</definedName>
    <definedName name="TC44QTANBINH2">#REF!</definedName>
    <definedName name="TC44QTANPHU" localSheetId="9">#REF!</definedName>
    <definedName name="TC44QTANPHU" localSheetId="27">#REF!</definedName>
    <definedName name="TC44QTANPHU" localSheetId="32">#REF!</definedName>
    <definedName name="TC44QTANPHU">#REF!</definedName>
    <definedName name="TC44QTHUDUC1" localSheetId="9">#REF!</definedName>
    <definedName name="TC44QTHUDUC1" localSheetId="27">#REF!</definedName>
    <definedName name="TC44QTHUDUC1" localSheetId="32">#REF!</definedName>
    <definedName name="TC44QTHUDUC1">#REF!</definedName>
    <definedName name="TC44QTHUDUC2" localSheetId="9">#REF!</definedName>
    <definedName name="TC44QTHUDUC2" localSheetId="27">#REF!</definedName>
    <definedName name="TC44QTHUDUC2" localSheetId="32">#REF!</definedName>
    <definedName name="TC44QTHUDUC2">#REF!</definedName>
    <definedName name="TC44QUAN1" localSheetId="9">#REF!</definedName>
    <definedName name="TC44QUAN1" localSheetId="27">#REF!</definedName>
    <definedName name="TC44QUAN1" localSheetId="32">#REF!</definedName>
    <definedName name="TC44QUAN1">#REF!</definedName>
    <definedName name="TC44QUAN10" localSheetId="9">#REF!</definedName>
    <definedName name="TC44QUAN10" localSheetId="27">#REF!</definedName>
    <definedName name="TC44QUAN10" localSheetId="32">#REF!</definedName>
    <definedName name="TC44QUAN10">#REF!</definedName>
    <definedName name="TC44QUAN11" localSheetId="9">#REF!</definedName>
    <definedName name="TC44QUAN11" localSheetId="27">#REF!</definedName>
    <definedName name="TC44QUAN11" localSheetId="32">#REF!</definedName>
    <definedName name="TC44QUAN11">#REF!</definedName>
    <definedName name="TC44QUAN12" localSheetId="9">#REF!</definedName>
    <definedName name="TC44QUAN12" localSheetId="27">#REF!</definedName>
    <definedName name="TC44QUAN12" localSheetId="32">#REF!</definedName>
    <definedName name="TC44QUAN12">#REF!</definedName>
    <definedName name="TC44QUAN2" localSheetId="9">#REF!</definedName>
    <definedName name="TC44QUAN2" localSheetId="27">#REF!</definedName>
    <definedName name="TC44QUAN2" localSheetId="32">#REF!</definedName>
    <definedName name="TC44QUAN2">#REF!</definedName>
    <definedName name="TC44QUAN32" localSheetId="9">#REF!</definedName>
    <definedName name="TC44QUAN32" localSheetId="27">#REF!</definedName>
    <definedName name="TC44QUAN32" localSheetId="32">#REF!</definedName>
    <definedName name="TC44QUAN32">#REF!</definedName>
    <definedName name="TC44QUAN4" localSheetId="9">#REF!</definedName>
    <definedName name="TC44QUAN4" localSheetId="27">#REF!</definedName>
    <definedName name="TC44QUAN4" localSheetId="32">#REF!</definedName>
    <definedName name="TC44QUAN4">#REF!</definedName>
    <definedName name="TC44QUAN5" localSheetId="9">#REF!</definedName>
    <definedName name="TC44QUAN5" localSheetId="27">#REF!</definedName>
    <definedName name="TC44QUAN5" localSheetId="32">#REF!</definedName>
    <definedName name="TC44QUAN5">#REF!</definedName>
    <definedName name="TC44QUAN6A" localSheetId="9">#REF!</definedName>
    <definedName name="TC44QUAN6A" localSheetId="27">#REF!</definedName>
    <definedName name="TC44QUAN6A" localSheetId="32">#REF!</definedName>
    <definedName name="TC44QUAN6A">#REF!</definedName>
    <definedName name="TC44QUAN6B" localSheetId="9">#REF!</definedName>
    <definedName name="TC44QUAN6B" localSheetId="27">#REF!</definedName>
    <definedName name="TC44QUAN6B" localSheetId="32">#REF!</definedName>
    <definedName name="TC44QUAN6B">#REF!</definedName>
    <definedName name="TC44QUAN7" localSheetId="9">#REF!</definedName>
    <definedName name="TC44QUAN7" localSheetId="27">#REF!</definedName>
    <definedName name="TC44QUAN7" localSheetId="32">#REF!</definedName>
    <definedName name="TC44QUAN7">#REF!</definedName>
    <definedName name="TC44QUAN8A" localSheetId="9">#REF!</definedName>
    <definedName name="TC44QUAN8A" localSheetId="27">#REF!</definedName>
    <definedName name="TC44QUAN8A" localSheetId="32">#REF!</definedName>
    <definedName name="TC44QUAN8A">#REF!</definedName>
    <definedName name="TC44QUAN8B" localSheetId="9">#REF!</definedName>
    <definedName name="TC44QUAN8B" localSheetId="27">#REF!</definedName>
    <definedName name="TC44QUAN8B" localSheetId="32">#REF!</definedName>
    <definedName name="TC44QUAN8B">#REF!</definedName>
    <definedName name="Tcbm" localSheetId="9">#REF!</definedName>
    <definedName name="Tcbm" localSheetId="27">#REF!</definedName>
    <definedName name="Tcbm" localSheetId="32">#REF!</definedName>
    <definedName name="Tcbm">#REF!</definedName>
    <definedName name="Tchuan" localSheetId="9">#REF!</definedName>
    <definedName name="Tchuan" localSheetId="27">#REF!</definedName>
    <definedName name="Tchuan" localSheetId="32">#REF!</definedName>
    <definedName name="Tchuan">#REF!</definedName>
    <definedName name="TD12vl" localSheetId="9">#REF!</definedName>
    <definedName name="TD12vl" localSheetId="27">#REF!</definedName>
    <definedName name="TD12vl" localSheetId="32">#REF!</definedName>
    <definedName name="TD12vl">#REF!</definedName>
    <definedName name="td1p" localSheetId="9">#REF!</definedName>
    <definedName name="td1p" localSheetId="27">#REF!</definedName>
    <definedName name="td1p" localSheetId="32">#REF!</definedName>
    <definedName name="td1p">#REF!</definedName>
    <definedName name="TD1p1nc" localSheetId="9">#REF!</definedName>
    <definedName name="TD1p1nc" localSheetId="27">#REF!</definedName>
    <definedName name="TD1p1nc" localSheetId="32">#REF!</definedName>
    <definedName name="TD1p1nc">#REF!</definedName>
    <definedName name="td1p1vc" localSheetId="9">#REF!</definedName>
    <definedName name="td1p1vc" localSheetId="27">#REF!</definedName>
    <definedName name="td1p1vc" localSheetId="32">#REF!</definedName>
    <definedName name="td1p1vc">#REF!</definedName>
    <definedName name="TD1p1vl" localSheetId="9">#REF!</definedName>
    <definedName name="TD1p1vl" localSheetId="27">#REF!</definedName>
    <definedName name="TD1p1vl" localSheetId="32">#REF!</definedName>
    <definedName name="TD1p1vl">#REF!</definedName>
    <definedName name="td3p" localSheetId="9">#REF!</definedName>
    <definedName name="td3p" localSheetId="27">#REF!</definedName>
    <definedName name="td3p" localSheetId="32">#REF!</definedName>
    <definedName name="td3p">#REF!</definedName>
    <definedName name="TDctnc" localSheetId="9">#REF!</definedName>
    <definedName name="TDctnc" localSheetId="27">#REF!</definedName>
    <definedName name="TDctnc" localSheetId="32">#REF!</definedName>
    <definedName name="TDctnc">#REF!</definedName>
    <definedName name="TDctvc" localSheetId="9">#REF!</definedName>
    <definedName name="TDctvc" localSheetId="27">#REF!</definedName>
    <definedName name="TDctvc" localSheetId="32">#REF!</definedName>
    <definedName name="TDctvc">#REF!</definedName>
    <definedName name="TDctvl" localSheetId="9">#REF!</definedName>
    <definedName name="TDctvl" localSheetId="27">#REF!</definedName>
    <definedName name="TDctvl" localSheetId="32">#REF!</definedName>
    <definedName name="TDctvl">#REF!</definedName>
    <definedName name="tdia" localSheetId="9">#REF!</definedName>
    <definedName name="tdia" localSheetId="27">#REF!</definedName>
    <definedName name="tdia" localSheetId="32">#REF!</definedName>
    <definedName name="tdia">#REF!</definedName>
    <definedName name="tdnc1p" localSheetId="9">#REF!</definedName>
    <definedName name="tdnc1p" localSheetId="27">#REF!</definedName>
    <definedName name="tdnc1p" localSheetId="32">#REF!</definedName>
    <definedName name="tdnc1p">#REF!</definedName>
    <definedName name="TDng" localSheetId="9">#REF!</definedName>
    <definedName name="TDng" localSheetId="27">#REF!</definedName>
    <definedName name="TDng" localSheetId="32">#REF!</definedName>
    <definedName name="TDng">#REF!</definedName>
    <definedName name="tdo" localSheetId="9">#REF!</definedName>
    <definedName name="tdo" localSheetId="27">#REF!</definedName>
    <definedName name="tdo" localSheetId="32">#REF!</definedName>
    <definedName name="tdo">#REF!</definedName>
    <definedName name="TDoto" localSheetId="9">#REF!</definedName>
    <definedName name="TDoto" localSheetId="27">#REF!</definedName>
    <definedName name="TDoto" localSheetId="32">#REF!</definedName>
    <definedName name="TDoto">#REF!</definedName>
    <definedName name="tdt" localSheetId="9">#REF!</definedName>
    <definedName name="tdt" localSheetId="27">#REF!</definedName>
    <definedName name="tdt" localSheetId="32">#REF!</definedName>
    <definedName name="tdt">#REF!</definedName>
    <definedName name="tdtr2cnc" localSheetId="9">#REF!</definedName>
    <definedName name="tdtr2cnc" localSheetId="27">#REF!</definedName>
    <definedName name="tdtr2cnc" localSheetId="32">#REF!</definedName>
    <definedName name="tdtr2cnc">#REF!</definedName>
    <definedName name="tdtr2cvl" localSheetId="9">#REF!</definedName>
    <definedName name="tdtr2cvl" localSheetId="27">#REF!</definedName>
    <definedName name="tdtr2cvl" localSheetId="32">#REF!</definedName>
    <definedName name="tdtr2cvl">#REF!</definedName>
    <definedName name="tdvl1p" localSheetId="9">#REF!</definedName>
    <definedName name="tdvl1p" localSheetId="27">#REF!</definedName>
    <definedName name="tdvl1p" localSheetId="32">#REF!</definedName>
    <definedName name="tdvl1p">#REF!</definedName>
    <definedName name="TDxn" localSheetId="9">#REF!</definedName>
    <definedName name="TDxn" localSheetId="27">#REF!</definedName>
    <definedName name="TDxn" localSheetId="32">#REF!</definedName>
    <definedName name="TDxn">#REF!</definedName>
    <definedName name="te" localSheetId="9">#REF!</definedName>
    <definedName name="te" localSheetId="27">#REF!</definedName>
    <definedName name="te" localSheetId="32">#REF!</definedName>
    <definedName name="te">#REF!</definedName>
    <definedName name="tecnuoc5" localSheetId="9">#REF!</definedName>
    <definedName name="tecnuoc5" localSheetId="27">#REF!</definedName>
    <definedName name="tecnuoc5" localSheetId="32">#REF!</definedName>
    <definedName name="tecnuoc5">#REF!</definedName>
    <definedName name="Têi_diÖn_5_T" localSheetId="9">#REF!</definedName>
    <definedName name="Têi_diÖn_5_T" localSheetId="27">#REF!</definedName>
    <definedName name="Têi_diÖn_5_T" localSheetId="32">#REF!</definedName>
    <definedName name="Têi_diÖn_5_T">#REF!</definedName>
    <definedName name="temp" localSheetId="9">#REF!</definedName>
    <definedName name="temp" localSheetId="27">#REF!</definedName>
    <definedName name="temp" localSheetId="32">#REF!</definedName>
    <definedName name="temp">#REF!</definedName>
    <definedName name="Temp_Br" localSheetId="9">#REF!</definedName>
    <definedName name="Temp_Br" localSheetId="27">#REF!</definedName>
    <definedName name="Temp_Br" localSheetId="32">#REF!</definedName>
    <definedName name="Temp_Br">#REF!</definedName>
    <definedName name="Temp_Grad" localSheetId="9">#REF!</definedName>
    <definedName name="Temp_Grad" localSheetId="27">#REF!</definedName>
    <definedName name="Temp_Grad" localSheetId="32">#REF!</definedName>
    <definedName name="Temp_Grad">#REF!</definedName>
    <definedName name="TEMPBR" localSheetId="9">#REF!</definedName>
    <definedName name="TEMPBR" localSheetId="27">#REF!</definedName>
    <definedName name="TEMPBR" localSheetId="32">#REF!</definedName>
    <definedName name="TEMPBR">#REF!</definedName>
    <definedName name="ten" localSheetId="9">#REF!</definedName>
    <definedName name="ten" localSheetId="27">#REF!</definedName>
    <definedName name="ten" localSheetId="32">#REF!</definedName>
    <definedName name="ten">#REF!</definedName>
    <definedName name="ten_tra_1BTN" localSheetId="9">#REF!</definedName>
    <definedName name="ten_tra_1BTN" localSheetId="27">#REF!</definedName>
    <definedName name="ten_tra_1BTN" localSheetId="32">#REF!</definedName>
    <definedName name="ten_tra_1BTN">#REF!</definedName>
    <definedName name="ten_tra_2BTN" localSheetId="9">#REF!</definedName>
    <definedName name="ten_tra_2BTN" localSheetId="27">#REF!</definedName>
    <definedName name="ten_tra_2BTN" localSheetId="32">#REF!</definedName>
    <definedName name="ten_tra_2BTN">#REF!</definedName>
    <definedName name="ten_tra_3BTN" localSheetId="9">#REF!</definedName>
    <definedName name="ten_tra_3BTN" localSheetId="27">#REF!</definedName>
    <definedName name="ten_tra_3BTN" localSheetId="32">#REF!</definedName>
    <definedName name="ten_tra_3BTN">#REF!</definedName>
    <definedName name="TenCap" localSheetId="9">#REF!</definedName>
    <definedName name="TenCap" localSheetId="27">#REF!</definedName>
    <definedName name="TenCap" localSheetId="32">#REF!</definedName>
    <definedName name="TenCap">#REF!</definedName>
    <definedName name="tenck" localSheetId="9">#REF!</definedName>
    <definedName name="tenck" localSheetId="27">#REF!</definedName>
    <definedName name="tenck" localSheetId="32">#REF!</definedName>
    <definedName name="tenck">#REF!</definedName>
    <definedName name="Tengoi" localSheetId="9">#REF!</definedName>
    <definedName name="Tengoi" localSheetId="27">#REF!</definedName>
    <definedName name="Tengoi" localSheetId="32">#REF!</definedName>
    <definedName name="Tengoi">#REF!</definedName>
    <definedName name="TenNgam" localSheetId="9">#REF!</definedName>
    <definedName name="TenNgam" localSheetId="27">#REF!</definedName>
    <definedName name="TenNgam" localSheetId="32">#REF!</definedName>
    <definedName name="TenNgam">#REF!</definedName>
    <definedName name="TenTreo" localSheetId="9">#REF!</definedName>
    <definedName name="TenTreo" localSheetId="27">#REF!</definedName>
    <definedName name="TenTreo" localSheetId="32">#REF!</definedName>
    <definedName name="TenTreo">#REF!</definedName>
    <definedName name="tenvung" localSheetId="9">#REF!</definedName>
    <definedName name="tenvung" localSheetId="27">#REF!</definedName>
    <definedName name="tenvung" localSheetId="32">#REF!</definedName>
    <definedName name="tenvung">#REF!</definedName>
    <definedName name="Terminal_Serviceability" localSheetId="9">#REF!</definedName>
    <definedName name="Terminal_Serviceability" localSheetId="27">#REF!</definedName>
    <definedName name="Terminal_Serviceability" localSheetId="32">#REF!</definedName>
    <definedName name="Terminal_Serviceability">#REF!</definedName>
    <definedName name="test" localSheetId="9">#REF!</definedName>
    <definedName name="test" localSheetId="27">#REF!</definedName>
    <definedName name="test" localSheetId="32">#REF!</definedName>
    <definedName name="test">#REF!</definedName>
    <definedName name="test1" localSheetId="9">#REF!</definedName>
    <definedName name="test1" localSheetId="27">#REF!</definedName>
    <definedName name="test1" localSheetId="32">#REF!</definedName>
    <definedName name="test1">#REF!</definedName>
    <definedName name="Test5">#N/A</definedName>
    <definedName name="text" localSheetId="9">#REF!,#REF!,#REF!,#REF!,#REF!</definedName>
    <definedName name="text" localSheetId="27">#REF!,#REF!,#REF!,#REF!,#REF!</definedName>
    <definedName name="text" localSheetId="32">#REF!,#REF!,#REF!,#REF!,#REF!</definedName>
    <definedName name="text">#REF!,#REF!,#REF!,#REF!,#REF!</definedName>
    <definedName name="TGLS" localSheetId="9">#REF!</definedName>
    <definedName name="TGLS" localSheetId="27">#REF!</definedName>
    <definedName name="TGLS" localSheetId="32">#REF!</definedName>
    <definedName name="TGLS">#REF!</definedName>
    <definedName name="TGTH" localSheetId="9">#REF!</definedName>
    <definedName name="TGTH" localSheetId="27">#REF!</definedName>
    <definedName name="TGTH" localSheetId="32">#REF!</definedName>
    <definedName name="TGTH">#REF!</definedName>
    <definedName name="th" localSheetId="9">#REF!</definedName>
    <definedName name="th" localSheetId="27">#REF!</definedName>
    <definedName name="th" localSheetId="32">#REF!</definedName>
    <definedName name="th">#REF!</definedName>
    <definedName name="TH.CTrinh" localSheetId="9">#REF!</definedName>
    <definedName name="TH.CTrinh" localSheetId="27">#REF!</definedName>
    <definedName name="TH.CTrinh" localSheetId="32">#REF!</definedName>
    <definedName name="TH.CTrinh">#REF!</definedName>
    <definedName name="TH.tinh" localSheetId="9">#REF!</definedName>
    <definedName name="TH.tinh" localSheetId="27">#REF!</definedName>
    <definedName name="TH.tinh" localSheetId="32">#REF!</definedName>
    <definedName name="TH.tinh">#REF!</definedName>
    <definedName name="TH_VKHNN" localSheetId="9">#REF!</definedName>
    <definedName name="TH_VKHNN" localSheetId="27">#REF!</definedName>
    <definedName name="TH_VKHNN" localSheetId="32">#REF!</definedName>
    <definedName name="TH_VKHNN">#REF!</definedName>
    <definedName name="tha" hidden="1">{"'Sheet1'!$L$16"}</definedName>
    <definedName name="Þa__iÓm" localSheetId="9">#REF!</definedName>
    <definedName name="Þa__iÓm" localSheetId="27">#REF!</definedName>
    <definedName name="Þa__iÓm" localSheetId="32">#REF!</definedName>
    <definedName name="Þa__iÓm">#REF!</definedName>
    <definedName name="thai" localSheetId="9">#REF!</definedName>
    <definedName name="thai" localSheetId="27">#REF!</definedName>
    <definedName name="thai" localSheetId="32">#REF!</definedName>
    <definedName name="thai">#REF!</definedName>
    <definedName name="Thang_Long" localSheetId="9">#REF!</definedName>
    <definedName name="Thang_Long" localSheetId="27">#REF!</definedName>
    <definedName name="Thang_Long" localSheetId="32">#REF!</definedName>
    <definedName name="Thang_Long">#REF!</definedName>
    <definedName name="Thang_Long_GT" localSheetId="9">#REF!</definedName>
    <definedName name="Thang_Long_GT" localSheetId="27">#REF!</definedName>
    <definedName name="Thang_Long_GT" localSheetId="32">#REF!</definedName>
    <definedName name="Thang_Long_GT">#REF!</definedName>
    <definedName name="thang10" hidden="1">{"'Sheet1'!$L$16"}</definedName>
    <definedName name="thanh" hidden="1">{"'Sheet1'!$L$16"}</definedName>
    <definedName name="Thanh_CT" localSheetId="9">#REF!</definedName>
    <definedName name="Thanh_CT" localSheetId="27">#REF!</definedName>
    <definedName name="Thanh_CT" localSheetId="32">#REF!</definedName>
    <definedName name="Thanh_CT">#REF!</definedName>
    <definedName name="Thanh_LC_tayvin" localSheetId="9">#REF!</definedName>
    <definedName name="Thanh_LC_tayvin" localSheetId="27">#REF!</definedName>
    <definedName name="Thanh_LC_tayvin" localSheetId="32">#REF!</definedName>
    <definedName name="Thanh_LC_tayvin">#REF!</definedName>
    <definedName name="Thanh_lý" localSheetId="9">#REF!</definedName>
    <definedName name="Thanh_lý" localSheetId="27">#REF!</definedName>
    <definedName name="Thanh_lý" localSheetId="32">#REF!</definedName>
    <definedName name="Thanh_lý">#REF!</definedName>
    <definedName name="thanhdul" localSheetId="9">#REF!</definedName>
    <definedName name="thanhdul" localSheetId="27">#REF!</definedName>
    <definedName name="thanhdul" localSheetId="32">#REF!</definedName>
    <definedName name="thanhdul">#REF!</definedName>
    <definedName name="ThaoCauCu" localSheetId="9">#REF!</definedName>
    <definedName name="ThaoCauCu" localSheetId="27">#REF!</definedName>
    <definedName name="ThaoCauCu" localSheetId="32">#REF!</definedName>
    <definedName name="ThaoCauCu">#REF!</definedName>
    <definedName name="Thautinh" localSheetId="9">#REF!</definedName>
    <definedName name="Thautinh" localSheetId="27">#REF!</definedName>
    <definedName name="Thautinh" localSheetId="32">#REF!</definedName>
    <definedName name="Thautinh">#REF!</definedName>
    <definedName name="ÞBM" localSheetId="9">#REF!</definedName>
    <definedName name="ÞBM" localSheetId="27">#REF!</definedName>
    <definedName name="ÞBM" localSheetId="32">#REF!</definedName>
    <definedName name="ÞBM">#REF!</definedName>
    <definedName name="THchon" localSheetId="9">#REF!</definedName>
    <definedName name="THchon" localSheetId="27">#REF!</definedName>
    <definedName name="THchon" localSheetId="32">#REF!</definedName>
    <definedName name="THchon">#REF!</definedName>
    <definedName name="Þcot" localSheetId="9">#REF!</definedName>
    <definedName name="Þcot" localSheetId="27">#REF!</definedName>
    <definedName name="Þcot" localSheetId="32">#REF!</definedName>
    <definedName name="Þcot">#REF!</definedName>
    <definedName name="ÞCTd4" localSheetId="9">#REF!</definedName>
    <definedName name="ÞCTd4" localSheetId="27">#REF!</definedName>
    <definedName name="ÞCTd4" localSheetId="32">#REF!</definedName>
    <definedName name="ÞCTd4">#REF!</definedName>
    <definedName name="ÞCTt4" localSheetId="9">#REF!</definedName>
    <definedName name="ÞCTt4" localSheetId="27">#REF!</definedName>
    <definedName name="ÞCTt4" localSheetId="32">#REF!</definedName>
    <definedName name="ÞCTt4">#REF!</definedName>
    <definedName name="THDA_copy" hidden="1">{"'Sheet1'!$L$16"}</definedName>
    <definedName name="Þdamd4" localSheetId="9">#REF!</definedName>
    <definedName name="Þdamd4" localSheetId="27">#REF!</definedName>
    <definedName name="Þdamd4" localSheetId="32">#REF!</definedName>
    <definedName name="Þdamd4">#REF!</definedName>
    <definedName name="Þdamt4" localSheetId="9">#REF!</definedName>
    <definedName name="Þdamt4" localSheetId="27">#REF!</definedName>
    <definedName name="Þdamt4" localSheetId="32">#REF!</definedName>
    <definedName name="Þdamt4">#REF!</definedName>
    <definedName name="THDS" localSheetId="9">#REF!</definedName>
    <definedName name="THDS" localSheetId="27">#REF!</definedName>
    <definedName name="THDS" localSheetId="32">#REF!</definedName>
    <definedName name="THDS">#REF!</definedName>
    <definedName name="thdt" localSheetId="9">#REF!</definedName>
    <definedName name="thdt" localSheetId="27">#REF!</definedName>
    <definedName name="thdt" localSheetId="32">#REF!</definedName>
    <definedName name="thdt">#REF!</definedName>
    <definedName name="THDT_CT_XOM_NOI" localSheetId="9">#REF!</definedName>
    <definedName name="THDT_CT_XOM_NOI" localSheetId="27">#REF!</definedName>
    <definedName name="THDT_CT_XOM_NOI" localSheetId="32">#REF!</definedName>
    <definedName name="THDT_CT_XOM_NOI">#REF!</definedName>
    <definedName name="THDT_HT_DAO_THUONG" localSheetId="9">#REF!</definedName>
    <definedName name="THDT_HT_DAO_THUONG" localSheetId="27">#REF!</definedName>
    <definedName name="THDT_HT_DAO_THUONG" localSheetId="32">#REF!</definedName>
    <definedName name="THDT_HT_DAO_THUONG">#REF!</definedName>
    <definedName name="THDT_HT_XOM_NOI" localSheetId="9">#REF!</definedName>
    <definedName name="THDT_HT_XOM_NOI" localSheetId="27">#REF!</definedName>
    <definedName name="THDT_HT_XOM_NOI" localSheetId="32">#REF!</definedName>
    <definedName name="THDT_HT_XOM_NOI">#REF!</definedName>
    <definedName name="THDT_NPP_XOM_NOI" localSheetId="9">#REF!</definedName>
    <definedName name="THDT_NPP_XOM_NOI" localSheetId="27">#REF!</definedName>
    <definedName name="THDT_NPP_XOM_NOI" localSheetId="32">#REF!</definedName>
    <definedName name="THDT_NPP_XOM_NOI">#REF!</definedName>
    <definedName name="THDT_TBA_XOM_NOI" localSheetId="9">#REF!</definedName>
    <definedName name="THDT_TBA_XOM_NOI" localSheetId="27">#REF!</definedName>
    <definedName name="THDT_TBA_XOM_NOI" localSheetId="32">#REF!</definedName>
    <definedName name="THDT_TBA_XOM_NOI">#REF!</definedName>
    <definedName name="Thep" localSheetId="9">#REF!</definedName>
    <definedName name="Thep" localSheetId="27">#REF!</definedName>
    <definedName name="Thep" localSheetId="32">#REF!</definedName>
    <definedName name="Thep">#REF!</definedName>
    <definedName name="THEP_D32" localSheetId="9">#REF!</definedName>
    <definedName name="THEP_D32" localSheetId="27">#REF!</definedName>
    <definedName name="THEP_D32" localSheetId="32">#REF!</definedName>
    <definedName name="THEP_D32">#REF!</definedName>
    <definedName name="ThepDinh" localSheetId="9">#REF!</definedName>
    <definedName name="ThepDinh" localSheetId="27">#REF!</definedName>
    <definedName name="ThepDinh" localSheetId="32">#REF!</definedName>
    <definedName name="ThepDinh">#REF!</definedName>
    <definedName name="thepduoi10" localSheetId="9">#REF!</definedName>
    <definedName name="thepduoi10" localSheetId="27">#REF!</definedName>
    <definedName name="thepduoi10" localSheetId="32">#REF!</definedName>
    <definedName name="thepduoi10">#REF!</definedName>
    <definedName name="thepduoi18" localSheetId="9">#REF!</definedName>
    <definedName name="thepduoi18" localSheetId="27">#REF!</definedName>
    <definedName name="thepduoi18" localSheetId="32">#REF!</definedName>
    <definedName name="thepduoi18">#REF!</definedName>
    <definedName name="thepgoc25_60" localSheetId="9">#REF!</definedName>
    <definedName name="thepgoc25_60" localSheetId="27">#REF!</definedName>
    <definedName name="thepgoc25_60" localSheetId="32">#REF!</definedName>
    <definedName name="thepgoc25_60">#REF!</definedName>
    <definedName name="thepgoc63_75" localSheetId="9">#REF!</definedName>
    <definedName name="thepgoc63_75" localSheetId="27">#REF!</definedName>
    <definedName name="thepgoc63_75" localSheetId="32">#REF!</definedName>
    <definedName name="thepgoc63_75">#REF!</definedName>
    <definedName name="thepgoc75" localSheetId="9">#REF!</definedName>
    <definedName name="thepgoc75" localSheetId="27">#REF!</definedName>
    <definedName name="thepgoc75" localSheetId="32">#REF!</definedName>
    <definedName name="thepgoc75">#REF!</definedName>
    <definedName name="thepgoc80_100" localSheetId="9">#REF!</definedName>
    <definedName name="thepgoc80_100" localSheetId="27">#REF!</definedName>
    <definedName name="thepgoc80_100" localSheetId="32">#REF!</definedName>
    <definedName name="thepgoc80_100">#REF!</definedName>
    <definedName name="thepma">10500</definedName>
    <definedName name="thepto" localSheetId="9">#REF!</definedName>
    <definedName name="thepto" localSheetId="27">#REF!</definedName>
    <definedName name="thepto" localSheetId="32">#REF!</definedName>
    <definedName name="thepto">#REF!</definedName>
    <definedName name="theptren18" localSheetId="9">#REF!</definedName>
    <definedName name="theptren18" localSheetId="27">#REF!</definedName>
    <definedName name="theptren18" localSheetId="32">#REF!</definedName>
    <definedName name="theptren18">#REF!</definedName>
    <definedName name="theptron" localSheetId="9">#REF!</definedName>
    <definedName name="theptron" localSheetId="27">#REF!</definedName>
    <definedName name="theptron" localSheetId="32">#REF!</definedName>
    <definedName name="theptron">#REF!</definedName>
    <definedName name="theptron12" localSheetId="9">#REF!</definedName>
    <definedName name="theptron12" localSheetId="27">#REF!</definedName>
    <definedName name="theptron12" localSheetId="32">#REF!</definedName>
    <definedName name="theptron12">#REF!</definedName>
    <definedName name="theptron14_22" localSheetId="9">#REF!</definedName>
    <definedName name="theptron14_22" localSheetId="27">#REF!</definedName>
    <definedName name="theptron14_22" localSheetId="32">#REF!</definedName>
    <definedName name="theptron14_22">#REF!</definedName>
    <definedName name="theptron6_8" localSheetId="9">#REF!</definedName>
    <definedName name="theptron6_8" localSheetId="27">#REF!</definedName>
    <definedName name="theptron6_8" localSheetId="32">#REF!</definedName>
    <definedName name="theptron6_8">#REF!</definedName>
    <definedName name="thetichck" localSheetId="9">#REF!</definedName>
    <definedName name="thetichck" localSheetId="27">#REF!</definedName>
    <definedName name="thetichck" localSheetId="32">#REF!</definedName>
    <definedName name="thetichck">#REF!</definedName>
    <definedName name="THGO1pnc" localSheetId="9">#REF!</definedName>
    <definedName name="THGO1pnc" localSheetId="27">#REF!</definedName>
    <definedName name="THGO1pnc" localSheetId="32">#REF!</definedName>
    <definedName name="THGO1pnc">#REF!</definedName>
    <definedName name="thht" localSheetId="9">#REF!</definedName>
    <definedName name="thht" localSheetId="27">#REF!</definedName>
    <definedName name="thht" localSheetId="32">#REF!</definedName>
    <definedName name="thht">#REF!</definedName>
    <definedName name="THI" localSheetId="9">#REF!</definedName>
    <definedName name="THI" localSheetId="27">#REF!</definedName>
    <definedName name="THI" localSheetId="32">#REF!</definedName>
    <definedName name="THI">#REF!</definedName>
    <definedName name="Thickness_Base" localSheetId="9">#REF!</definedName>
    <definedName name="Thickness_Base" localSheetId="27">#REF!</definedName>
    <definedName name="Thickness_Base" localSheetId="32">#REF!</definedName>
    <definedName name="Thickness_Base">#REF!</definedName>
    <definedName name="Thickness_Slab_d" localSheetId="9">#REF!</definedName>
    <definedName name="Thickness_Slab_d" localSheetId="27">#REF!</definedName>
    <definedName name="Thickness_Slab_d" localSheetId="32">#REF!</definedName>
    <definedName name="Thickness_Slab_d">#REF!</definedName>
    <definedName name="Thickness_Slab_nd" localSheetId="9">#REF!</definedName>
    <definedName name="Thickness_Slab_nd" localSheetId="27">#REF!</definedName>
    <definedName name="Thickness_Slab_nd" localSheetId="32">#REF!</definedName>
    <definedName name="Thickness_Slab_nd">#REF!</definedName>
    <definedName name="Thickness_Slab_SA" localSheetId="9">#REF!</definedName>
    <definedName name="Thickness_Slab_SA" localSheetId="27">#REF!</definedName>
    <definedName name="Thickness_Slab_SA" localSheetId="32">#REF!</definedName>
    <definedName name="Thickness_Slab_SA">#REF!</definedName>
    <definedName name="thinghiem" localSheetId="9">#REF!</definedName>
    <definedName name="thinghiem" localSheetId="27">#REF!</definedName>
    <definedName name="thinghiem" localSheetId="32">#REF!</definedName>
    <definedName name="thinghiem">#REF!</definedName>
    <definedName name="ThiÕt_bÞ_phun_cat" localSheetId="9">#REF!</definedName>
    <definedName name="ThiÕt_bÞ_phun_cat" localSheetId="27">#REF!</definedName>
    <definedName name="ThiÕt_bÞ_phun_cat" localSheetId="32">#REF!</definedName>
    <definedName name="ThiÕt_bÞ_phun_cat">#REF!</definedName>
    <definedName name="THKL" hidden="1">{"'Sheet1'!$L$16"}</definedName>
    <definedName name="thkl2" hidden="1">{"'Sheet1'!$L$16"}</definedName>
    <definedName name="thkl3" hidden="1">{"'Sheet1'!$L$16"}</definedName>
    <definedName name="thkp3" localSheetId="9">#REF!</definedName>
    <definedName name="thkp3" localSheetId="27">#REF!</definedName>
    <definedName name="thkp3" localSheetId="32">#REF!</definedName>
    <definedName name="thkp3">#REF!</definedName>
    <definedName name="Þmong" localSheetId="9">#REF!</definedName>
    <definedName name="Þmong" localSheetId="27">#REF!</definedName>
    <definedName name="Þmong" localSheetId="32">#REF!</definedName>
    <definedName name="Þmong">#REF!</definedName>
    <definedName name="ÞNXoldk" localSheetId="9">#REF!</definedName>
    <definedName name="ÞNXoldk" localSheetId="27">#REF!</definedName>
    <definedName name="ÞNXoldk" localSheetId="32">#REF!</definedName>
    <definedName name="ÞNXoldk">#REF!</definedName>
    <definedName name="ThoatNuoc" localSheetId="9">#REF!</definedName>
    <definedName name="ThoatNuoc" localSheetId="27">#REF!</definedName>
    <definedName name="ThoatNuoc" localSheetId="32">#REF!</definedName>
    <definedName name="ThoatNuoc">#REF!</definedName>
    <definedName name="thongso" localSheetId="9">#REF!</definedName>
    <definedName name="thongso" localSheetId="27">#REF!</definedName>
    <definedName name="thongso" localSheetId="32">#REF!</definedName>
    <definedName name="thongso">#REF!</definedName>
    <definedName name="thop" localSheetId="9">#REF!</definedName>
    <definedName name="thop" localSheetId="27">#REF!</definedName>
    <definedName name="thop" localSheetId="32">#REF!</definedName>
    <definedName name="thop">#REF!</definedName>
    <definedName name="Þsan" localSheetId="9">#REF!</definedName>
    <definedName name="Þsan" localSheetId="27">#REF!</definedName>
    <definedName name="Þsan" localSheetId="32">#REF!</definedName>
    <definedName name="Þsan">#REF!</definedName>
    <definedName name="THT" localSheetId="9">#REF!</definedName>
    <definedName name="THT" localSheetId="27">#REF!</definedName>
    <definedName name="THT" localSheetId="32">#REF!</definedName>
    <definedName name="THT">#REF!</definedName>
    <definedName name="thtich1" localSheetId="9">#REF!</definedName>
    <definedName name="thtich1" localSheetId="27">#REF!</definedName>
    <definedName name="thtich1" localSheetId="32">#REF!</definedName>
    <definedName name="thtich1">#REF!</definedName>
    <definedName name="thtich2" localSheetId="9">#REF!</definedName>
    <definedName name="thtich2" localSheetId="27">#REF!</definedName>
    <definedName name="thtich2" localSheetId="32">#REF!</definedName>
    <definedName name="thtich2">#REF!</definedName>
    <definedName name="thtich3" localSheetId="9">#REF!</definedName>
    <definedName name="thtich3" localSheetId="27">#REF!</definedName>
    <definedName name="thtich3" localSheetId="32">#REF!</definedName>
    <definedName name="thtich3">#REF!</definedName>
    <definedName name="thtich4" localSheetId="9">#REF!</definedName>
    <definedName name="thtich4" localSheetId="27">#REF!</definedName>
    <definedName name="thtich4" localSheetId="32">#REF!</definedName>
    <definedName name="thtich4">#REF!</definedName>
    <definedName name="thtich5" localSheetId="9">#REF!</definedName>
    <definedName name="thtich5" localSheetId="27">#REF!</definedName>
    <definedName name="thtich5" localSheetId="32">#REF!</definedName>
    <definedName name="thtich5">#REF!</definedName>
    <definedName name="thtich6" localSheetId="9">#REF!</definedName>
    <definedName name="thtich6" localSheetId="27">#REF!</definedName>
    <definedName name="thtich6" localSheetId="32">#REF!</definedName>
    <definedName name="thtich6">#REF!</definedName>
    <definedName name="THTLMcap" localSheetId="9">#REF!</definedName>
    <definedName name="THTLMcap" localSheetId="27">#REF!</definedName>
    <definedName name="THTLMcap" localSheetId="32">#REF!</definedName>
    <definedName name="THTLMcap">#REF!</definedName>
    <definedName name="THToanBo" localSheetId="9">#REF!</definedName>
    <definedName name="THToanBo" localSheetId="27">#REF!</definedName>
    <definedName name="THToanBo" localSheetId="32">#REF!</definedName>
    <definedName name="THToanBo">#REF!</definedName>
    <definedName name="THtoanbo2" localSheetId="9">#REF!</definedName>
    <definedName name="THtoanbo2" localSheetId="27">#REF!</definedName>
    <definedName name="THtoanbo2" localSheetId="32">#REF!</definedName>
    <definedName name="THtoanbo2">#REF!</definedName>
    <definedName name="thtt" localSheetId="9">#REF!</definedName>
    <definedName name="thtt" localSheetId="27">#REF!</definedName>
    <definedName name="thtt" localSheetId="32">#REF!</definedName>
    <definedName name="thtt">#REF!</definedName>
    <definedName name="thu" hidden="1">{"'Sheet1'!$L$16"}</definedName>
    <definedName name="THUDUC1" localSheetId="9">#REF!</definedName>
    <definedName name="THUDUC1" localSheetId="27">#REF!</definedName>
    <definedName name="THUDUC1" localSheetId="32">#REF!</definedName>
    <definedName name="THUDUC1">#REF!</definedName>
    <definedName name="THUDUC2" localSheetId="9">#REF!</definedName>
    <definedName name="THUDUC2" localSheetId="27">#REF!</definedName>
    <definedName name="THUDUC2" localSheetId="32">#REF!</definedName>
    <definedName name="THUDUC2">#REF!</definedName>
    <definedName name="thue">6</definedName>
    <definedName name="thuy" hidden="1">{"'Sheet1'!$L$16"}</definedName>
    <definedName name="THXD2" hidden="1">{"'Sheet1'!$L$16"}</definedName>
    <definedName name="TI" localSheetId="9">#REF!</definedName>
    <definedName name="TI" localSheetId="27">#REF!</definedName>
    <definedName name="TI" localSheetId="32">#REF!</definedName>
    <definedName name="TI">#REF!</definedName>
    <definedName name="Tien" localSheetId="9">#REF!</definedName>
    <definedName name="Tien" localSheetId="27">#REF!</definedName>
    <definedName name="Tien" localSheetId="32">#REF!</definedName>
    <definedName name="Tien">#REF!</definedName>
    <definedName name="TIENLUONG" localSheetId="9">#REF!</definedName>
    <definedName name="TIENLUONG" localSheetId="27">#REF!</definedName>
    <definedName name="TIENLUONG" localSheetId="32">#REF!</definedName>
    <definedName name="TIENLUONG">#REF!</definedName>
    <definedName name="Tiepdiama">9500</definedName>
    <definedName name="TIEU_HAO_VAT_TU_DZ0.4KV" localSheetId="9">#REF!</definedName>
    <definedName name="TIEU_HAO_VAT_TU_DZ0.4KV" localSheetId="27">#REF!</definedName>
    <definedName name="TIEU_HAO_VAT_TU_DZ0.4KV" localSheetId="32">#REF!</definedName>
    <definedName name="TIEU_HAO_VAT_TU_DZ0.4KV">#REF!</definedName>
    <definedName name="TIEU_HAO_VAT_TU_DZ22KV" localSheetId="9">#REF!</definedName>
    <definedName name="TIEU_HAO_VAT_TU_DZ22KV" localSheetId="27">#REF!</definedName>
    <definedName name="TIEU_HAO_VAT_TU_DZ22KV" localSheetId="32">#REF!</definedName>
    <definedName name="TIEU_HAO_VAT_TU_DZ22KV">#REF!</definedName>
    <definedName name="TIEU_HAO_VAT_TU_TBA" localSheetId="9">#REF!</definedName>
    <definedName name="TIEU_HAO_VAT_TU_TBA" localSheetId="27">#REF!</definedName>
    <definedName name="TIEU_HAO_VAT_TU_TBA" localSheetId="32">#REF!</definedName>
    <definedName name="TIEU_HAO_VAT_TU_TBA">#REF!</definedName>
    <definedName name="tim_cau_trung" localSheetId="9">#REF!</definedName>
    <definedName name="tim_cau_trung" localSheetId="27">#REF!</definedName>
    <definedName name="tim_cau_trung" localSheetId="32">#REF!</definedName>
    <definedName name="tim_cau_trung">#REF!</definedName>
    <definedName name="Tim_cong" localSheetId="9">#REF!</definedName>
    <definedName name="Tim_cong" localSheetId="27">#REF!</definedName>
    <definedName name="Tim_cong" localSheetId="32">#REF!</definedName>
    <definedName name="Tim_cong">#REF!</definedName>
    <definedName name="tim_lan_xuat_hien" localSheetId="9">#REF!</definedName>
    <definedName name="tim_lan_xuat_hien" localSheetId="27">#REF!</definedName>
    <definedName name="tim_lan_xuat_hien" localSheetId="32">#REF!</definedName>
    <definedName name="tim_lan_xuat_hien">#REF!</definedName>
    <definedName name="Tim_lan_xuat_hien_cong" localSheetId="9">#REF!</definedName>
    <definedName name="Tim_lan_xuat_hien_cong" localSheetId="27">#REF!</definedName>
    <definedName name="Tim_lan_xuat_hien_cong" localSheetId="32">#REF!</definedName>
    <definedName name="Tim_lan_xuat_hien_cong">#REF!</definedName>
    <definedName name="Tim_lan_xuat_hien_duong" localSheetId="9">#REF!</definedName>
    <definedName name="Tim_lan_xuat_hien_duong" localSheetId="27">#REF!</definedName>
    <definedName name="Tim_lan_xuat_hien_duong" localSheetId="32">#REF!</definedName>
    <definedName name="Tim_lan_xuat_hien_duong">#REF!</definedName>
    <definedName name="tim_xuat_hien" localSheetId="9">#REF!</definedName>
    <definedName name="tim_xuat_hien" localSheetId="27">#REF!</definedName>
    <definedName name="tim_xuat_hien" localSheetId="32">#REF!</definedName>
    <definedName name="tim_xuat_hien">#REF!</definedName>
    <definedName name="time" localSheetId="9">#REF!</definedName>
    <definedName name="time" localSheetId="27">#REF!</definedName>
    <definedName name="time" localSheetId="32">#REF!</definedName>
    <definedName name="time">#REF!</definedName>
    <definedName name="tinhqd" localSheetId="9">#REF!</definedName>
    <definedName name="tinhqd" localSheetId="27">#REF!</definedName>
    <definedName name="tinhqd" localSheetId="32">#REF!</definedName>
    <definedName name="tinhqd">#REF!</definedName>
    <definedName name="tinhtrang16">[5]NSĐP!$P$7:$P$184</definedName>
    <definedName name="tinhtrangTH">[5]NSĐP!$V$7:$V$184</definedName>
    <definedName name="TIT" localSheetId="9">#REF!</definedName>
    <definedName name="TIT" localSheetId="27">#REF!</definedName>
    <definedName name="TIT" localSheetId="32">#REF!</definedName>
    <definedName name="TIT">#REF!</definedName>
    <definedName name="TITAN" localSheetId="9">#REF!</definedName>
    <definedName name="TITAN" localSheetId="27">#REF!</definedName>
    <definedName name="TITAN" localSheetId="32">#REF!</definedName>
    <definedName name="TITAN">#REF!</definedName>
    <definedName name="TK" localSheetId="9">#REF!</definedName>
    <definedName name="TK" localSheetId="27">#REF!</definedName>
    <definedName name="TK" localSheetId="32">#REF!</definedName>
    <definedName name="TK">#REF!</definedName>
    <definedName name="TKCOÙ" localSheetId="9">#REF!</definedName>
    <definedName name="TKCOÙ" localSheetId="27">#REF!</definedName>
    <definedName name="TKCOÙ" localSheetId="32">#REF!</definedName>
    <definedName name="TKCOÙ">#REF!</definedName>
    <definedName name="TKNÔÏ" localSheetId="9">#REF!</definedName>
    <definedName name="TKNÔÏ" localSheetId="27">#REF!</definedName>
    <definedName name="TKNÔÏ" localSheetId="32">#REF!</definedName>
    <definedName name="TKNÔÏ">#REF!</definedName>
    <definedName name="TKP" localSheetId="9">#REF!</definedName>
    <definedName name="TKP" localSheetId="27">#REF!</definedName>
    <definedName name="TKP" localSheetId="32">#REF!</definedName>
    <definedName name="TKP">#REF!</definedName>
    <definedName name="TKYB">"TKYB"</definedName>
    <definedName name="TLAC120" localSheetId="9">#REF!</definedName>
    <definedName name="TLAC120" localSheetId="27">#REF!</definedName>
    <definedName name="TLAC120" localSheetId="32">#REF!</definedName>
    <definedName name="TLAC120">#REF!</definedName>
    <definedName name="TLAC35" localSheetId="9">#REF!</definedName>
    <definedName name="TLAC35" localSheetId="27">#REF!</definedName>
    <definedName name="TLAC35" localSheetId="32">#REF!</definedName>
    <definedName name="TLAC35">#REF!</definedName>
    <definedName name="TLAC50" localSheetId="9">#REF!</definedName>
    <definedName name="TLAC50" localSheetId="27">#REF!</definedName>
    <definedName name="TLAC50" localSheetId="32">#REF!</definedName>
    <definedName name="TLAC50">#REF!</definedName>
    <definedName name="TLAC70" localSheetId="9">#REF!</definedName>
    <definedName name="TLAC70" localSheetId="27">#REF!</definedName>
    <definedName name="TLAC70" localSheetId="32">#REF!</definedName>
    <definedName name="TLAC70">#REF!</definedName>
    <definedName name="TLAC95" localSheetId="9">#REF!</definedName>
    <definedName name="TLAC95" localSheetId="27">#REF!</definedName>
    <definedName name="TLAC95" localSheetId="32">#REF!</definedName>
    <definedName name="TLAC95">#REF!</definedName>
    <definedName name="TLD" localSheetId="9">#REF!</definedName>
    <definedName name="TLD" localSheetId="27">#REF!</definedName>
    <definedName name="TLD" localSheetId="32">#REF!</definedName>
    <definedName name="TLD">#REF!</definedName>
    <definedName name="Tle" localSheetId="9">#REF!</definedName>
    <definedName name="Tle" localSheetId="27">#REF!</definedName>
    <definedName name="Tle" localSheetId="32">#REF!</definedName>
    <definedName name="Tle">#REF!</definedName>
    <definedName name="TLLP" localSheetId="9">#REF!</definedName>
    <definedName name="TLLP" localSheetId="27">#REF!</definedName>
    <definedName name="TLLP" localSheetId="32">#REF!</definedName>
    <definedName name="TLLP">#REF!</definedName>
    <definedName name="TLR" localSheetId="9">#REF!</definedName>
    <definedName name="TLR" localSheetId="27">#REF!</definedName>
    <definedName name="TLR" localSheetId="32">#REF!</definedName>
    <definedName name="TLR">#REF!</definedName>
    <definedName name="tluong" localSheetId="9">#REF!</definedName>
    <definedName name="tluong" localSheetId="27">#REF!</definedName>
    <definedName name="tluong" localSheetId="32">#REF!</definedName>
    <definedName name="tluong">#REF!</definedName>
    <definedName name="TLY" localSheetId="9">#REF!</definedName>
    <definedName name="TLY" localSheetId="27">#REF!</definedName>
    <definedName name="TLY" localSheetId="32">#REF!</definedName>
    <definedName name="TLY">#REF!</definedName>
    <definedName name="TM" localSheetId="9">#REF!</definedName>
    <definedName name="TM" localSheetId="27">#REF!</definedName>
    <definedName name="TM" localSheetId="32">#REF!</definedName>
    <definedName name="TM">#REF!</definedName>
    <definedName name="TMDT1" localSheetId="9">#REF!</definedName>
    <definedName name="TMDT1" localSheetId="27">#REF!</definedName>
    <definedName name="TMDT1" localSheetId="32">#REF!</definedName>
    <definedName name="TMDT1">#REF!</definedName>
    <definedName name="TMDT2" localSheetId="9">#REF!</definedName>
    <definedName name="TMDT2" localSheetId="27">#REF!</definedName>
    <definedName name="TMDT2" localSheetId="32">#REF!</definedName>
    <definedName name="TMDT2">#REF!</definedName>
    <definedName name="TMDTmoi" localSheetId="9">#REF!</definedName>
    <definedName name="TMDTmoi" localSheetId="27">#REF!</definedName>
    <definedName name="TMDTmoi" localSheetId="32">#REF!</definedName>
    <definedName name="TMDTmoi">#REF!</definedName>
    <definedName name="tmm1.5" localSheetId="9">#REF!</definedName>
    <definedName name="tmm1.5" localSheetId="27">#REF!</definedName>
    <definedName name="tmm1.5" localSheetId="32">#REF!</definedName>
    <definedName name="tmm1.5">#REF!</definedName>
    <definedName name="tmmg" localSheetId="9">#REF!</definedName>
    <definedName name="tmmg" localSheetId="27">#REF!</definedName>
    <definedName name="tmmg" localSheetId="32">#REF!</definedName>
    <definedName name="tmmg">#REF!</definedName>
    <definedName name="TN" localSheetId="9">#REF!</definedName>
    <definedName name="TN" localSheetId="27">#REF!</definedName>
    <definedName name="TN" localSheetId="32">#REF!</definedName>
    <definedName name="TN">#REF!</definedName>
    <definedName name="TN_b_qu_n" localSheetId="9">#REF!</definedName>
    <definedName name="TN_b_qu_n" localSheetId="27">#REF!</definedName>
    <definedName name="TN_b_qu_n" localSheetId="32">#REF!</definedName>
    <definedName name="TN_b_qu_n">#REF!</definedName>
    <definedName name="toadocap" localSheetId="9">#REF!</definedName>
    <definedName name="toadocap" localSheetId="27">#REF!</definedName>
    <definedName name="toadocap" localSheetId="32">#REF!</definedName>
    <definedName name="toadocap">#REF!</definedName>
    <definedName name="Toanbo" localSheetId="9">#REF!</definedName>
    <definedName name="Toanbo" localSheetId="27">#REF!</definedName>
    <definedName name="Toanbo" localSheetId="32">#REF!</definedName>
    <definedName name="Toanbo">#REF!</definedName>
    <definedName name="toi5t" localSheetId="9">#REF!</definedName>
    <definedName name="toi5t" localSheetId="27">#REF!</definedName>
    <definedName name="toi5t" localSheetId="32">#REF!</definedName>
    <definedName name="toi5t">#REF!</definedName>
    <definedName name="ton" localSheetId="9">#REF!</definedName>
    <definedName name="ton" localSheetId="27">#REF!</definedName>
    <definedName name="ton" localSheetId="32">#REF!</definedName>
    <definedName name="ton">#REF!</definedName>
    <definedName name="Tong" localSheetId="9">#REF!</definedName>
    <definedName name="Tong" localSheetId="27">#REF!</definedName>
    <definedName name="Tong" localSheetId="32">#REF!</definedName>
    <definedName name="Tong">#REF!</definedName>
    <definedName name="TONG_DU_TOAN" localSheetId="9">#REF!</definedName>
    <definedName name="TONG_DU_TOAN" localSheetId="27">#REF!</definedName>
    <definedName name="TONG_DU_TOAN" localSheetId="32">#REF!</definedName>
    <definedName name="TONG_DU_TOAN">#REF!</definedName>
    <definedName name="TONG_GIA_TRI_CONG_TRINH" localSheetId="9">#REF!</definedName>
    <definedName name="TONG_GIA_TRI_CONG_TRINH" localSheetId="27">#REF!</definedName>
    <definedName name="TONG_GIA_TRI_CONG_TRINH" localSheetId="32">#REF!</definedName>
    <definedName name="TONG_GIA_TRI_CONG_TRINH">#REF!</definedName>
    <definedName name="TONG_HOP_THI_NGHIEM_DZ0.4KV" localSheetId="9">#REF!</definedName>
    <definedName name="TONG_HOP_THI_NGHIEM_DZ0.4KV" localSheetId="27">#REF!</definedName>
    <definedName name="TONG_HOP_THI_NGHIEM_DZ0.4KV" localSheetId="32">#REF!</definedName>
    <definedName name="TONG_HOP_THI_NGHIEM_DZ0.4KV">#REF!</definedName>
    <definedName name="TONG_HOP_THI_NGHIEM_DZ22KV" localSheetId="9">#REF!</definedName>
    <definedName name="TONG_HOP_THI_NGHIEM_DZ22KV" localSheetId="27">#REF!</definedName>
    <definedName name="TONG_HOP_THI_NGHIEM_DZ22KV" localSheetId="32">#REF!</definedName>
    <definedName name="TONG_HOP_THI_NGHIEM_DZ22KV">#REF!</definedName>
    <definedName name="TONG_KE_TBA" localSheetId="9">#REF!</definedName>
    <definedName name="TONG_KE_TBA" localSheetId="27">#REF!</definedName>
    <definedName name="TONG_KE_TBA" localSheetId="32">#REF!</definedName>
    <definedName name="TONG_KE_TBA">#REF!</definedName>
    <definedName name="tongbt" localSheetId="9">#REF!</definedName>
    <definedName name="tongbt" localSheetId="27">#REF!</definedName>
    <definedName name="tongbt" localSheetId="32">#REF!</definedName>
    <definedName name="tongbt">#REF!</definedName>
    <definedName name="tongcong" localSheetId="9">#REF!</definedName>
    <definedName name="tongcong" localSheetId="27">#REF!</definedName>
    <definedName name="tongcong" localSheetId="32">#REF!</definedName>
    <definedName name="tongcong">#REF!</definedName>
    <definedName name="tongdientich" localSheetId="9">#REF!</definedName>
    <definedName name="tongdientich" localSheetId="27">#REF!</definedName>
    <definedName name="tongdientich" localSheetId="32">#REF!</definedName>
    <definedName name="tongdientich">#REF!</definedName>
    <definedName name="TONGDUTOAN" localSheetId="9">#REF!</definedName>
    <definedName name="TONGDUTOAN" localSheetId="27">#REF!</definedName>
    <definedName name="TONGDUTOAN" localSheetId="32">#REF!</definedName>
    <definedName name="TONGDUTOAN">#REF!</definedName>
    <definedName name="tonghop" hidden="1">{"'Sheet1'!$L$16"}</definedName>
    <definedName name="TonghopHtxH" localSheetId="9">#REF!</definedName>
    <definedName name="TonghopHtxH" localSheetId="27">#REF!</definedName>
    <definedName name="TonghopHtxH" localSheetId="32">#REF!</definedName>
    <definedName name="TonghopHtxH">#REF!</definedName>
    <definedName name="TonghopHtxT" localSheetId="9">#REF!</definedName>
    <definedName name="TonghopHtxT" localSheetId="27">#REF!</definedName>
    <definedName name="TonghopHtxT" localSheetId="32">#REF!</definedName>
    <definedName name="TonghopHtxT">#REF!</definedName>
    <definedName name="tongthep" localSheetId="9">#REF!</definedName>
    <definedName name="tongthep" localSheetId="27">#REF!</definedName>
    <definedName name="tongthep" localSheetId="32">#REF!</definedName>
    <definedName name="tongthep">#REF!</definedName>
    <definedName name="tongthetich" localSheetId="9">#REF!</definedName>
    <definedName name="tongthetich" localSheetId="27">#REF!</definedName>
    <definedName name="tongthetich" localSheetId="32">#REF!</definedName>
    <definedName name="tongthetich">#REF!</definedName>
    <definedName name="Tonmai" localSheetId="9">#REF!</definedName>
    <definedName name="Tonmai" localSheetId="27">#REF!</definedName>
    <definedName name="Tonmai" localSheetId="32">#REF!</definedName>
    <definedName name="Tonmai">#REF!</definedName>
    <definedName name="TopSlab_Tensile_Stress" localSheetId="9">#REF!</definedName>
    <definedName name="TopSlab_Tensile_Stress" localSheetId="27">#REF!</definedName>
    <definedName name="TopSlab_Tensile_Stress" localSheetId="32">#REF!</definedName>
    <definedName name="TopSlab_Tensile_Stress">#REF!</definedName>
    <definedName name="TOSHIBA" localSheetId="9">#REF!</definedName>
    <definedName name="TOSHIBA" localSheetId="27">#REF!</definedName>
    <definedName name="TOSHIBA" localSheetId="32">#REF!</definedName>
    <definedName name="TOSHIBA">#REF!</definedName>
    <definedName name="TOTAL" localSheetId="9">#REF!</definedName>
    <definedName name="TOTAL" localSheetId="27">#REF!</definedName>
    <definedName name="TOTAL" localSheetId="32">#REF!</definedName>
    <definedName name="TOTAL">#REF!</definedName>
    <definedName name="TotalPeriods" localSheetId="9">#REF!</definedName>
    <definedName name="TotalPeriods" localSheetId="27">#REF!</definedName>
    <definedName name="TotalPeriods" localSheetId="32">#REF!</definedName>
    <definedName name="TotalPeriods">#REF!</definedName>
    <definedName name="totbtoi" localSheetId="9">#REF!</definedName>
    <definedName name="totbtoi" localSheetId="27">#REF!</definedName>
    <definedName name="totbtoi" localSheetId="32">#REF!</definedName>
    <definedName name="totbtoi">#REF!</definedName>
    <definedName name="tp" localSheetId="9">#REF!</definedName>
    <definedName name="tp" localSheetId="27">#REF!</definedName>
    <definedName name="tp" localSheetId="32">#REF!</definedName>
    <definedName name="tp">#REF!</definedName>
    <definedName name="TPCP" hidden="1">{"'Sheet1'!$L$16"}</definedName>
    <definedName name="Tph" localSheetId="9">#REF!</definedName>
    <definedName name="Tph" localSheetId="27">#REF!</definedName>
    <definedName name="Tph" localSheetId="32">#REF!</definedName>
    <definedName name="Tph">#REF!</definedName>
    <definedName name="TPLRP" localSheetId="9">#REF!</definedName>
    <definedName name="TPLRP" localSheetId="27">#REF!</definedName>
    <definedName name="TPLRP" localSheetId="32">#REF!</definedName>
    <definedName name="TPLRP">#REF!</definedName>
    <definedName name="tr_" localSheetId="9">#REF!</definedName>
    <definedName name="tr_" localSheetId="27">#REF!</definedName>
    <definedName name="tr_" localSheetId="32">#REF!</definedName>
    <definedName name="tr_">#REF!</definedName>
    <definedName name="Tra_Cot" localSheetId="9">#REF!</definedName>
    <definedName name="Tra_Cot" localSheetId="27">#REF!</definedName>
    <definedName name="Tra_Cot" localSheetId="32">#REF!</definedName>
    <definedName name="Tra_Cot">#REF!</definedName>
    <definedName name="Tra_DM_su_dung" localSheetId="9">#REF!</definedName>
    <definedName name="Tra_DM_su_dung" localSheetId="27">#REF!</definedName>
    <definedName name="Tra_DM_su_dung" localSheetId="32">#REF!</definedName>
    <definedName name="Tra_DM_su_dung">#REF!</definedName>
    <definedName name="Tra_DM_su_dung_cau" localSheetId="9">#REF!</definedName>
    <definedName name="Tra_DM_su_dung_cau" localSheetId="27">#REF!</definedName>
    <definedName name="Tra_DM_su_dung_cau" localSheetId="32">#REF!</definedName>
    <definedName name="Tra_DM_su_dung_cau">#REF!</definedName>
    <definedName name="Tra_don_gia_KS" localSheetId="9">#REF!</definedName>
    <definedName name="Tra_don_gia_KS" localSheetId="27">#REF!</definedName>
    <definedName name="Tra_don_gia_KS" localSheetId="32">#REF!</definedName>
    <definedName name="Tra_don_gia_KS">#REF!</definedName>
    <definedName name="Tra_DTCT" localSheetId="9">#REF!</definedName>
    <definedName name="Tra_DTCT" localSheetId="27">#REF!</definedName>
    <definedName name="Tra_DTCT" localSheetId="32">#REF!</definedName>
    <definedName name="Tra_DTCT">#REF!</definedName>
    <definedName name="Tra_gia" localSheetId="9">#REF!</definedName>
    <definedName name="Tra_gia" localSheetId="27">#REF!</definedName>
    <definedName name="Tra_gia" localSheetId="32">#REF!</definedName>
    <definedName name="Tra_gia">#REF!</definedName>
    <definedName name="Tra_gtxl_cong" localSheetId="9">#REF!</definedName>
    <definedName name="Tra_gtxl_cong" localSheetId="27">#REF!</definedName>
    <definedName name="Tra_gtxl_cong" localSheetId="32">#REF!</definedName>
    <definedName name="Tra_gtxl_cong">#REF!</definedName>
    <definedName name="Tra_lÆn" localSheetId="9">#REF!</definedName>
    <definedName name="Tra_lÆn" localSheetId="27">#REF!</definedName>
    <definedName name="Tra_lÆn" localSheetId="32">#REF!</definedName>
    <definedName name="Tra_lÆn">#REF!</definedName>
    <definedName name="Tra_ten_cong" localSheetId="9">#REF!</definedName>
    <definedName name="Tra_ten_cong" localSheetId="27">#REF!</definedName>
    <definedName name="Tra_ten_cong" localSheetId="32">#REF!</definedName>
    <definedName name="Tra_ten_cong">#REF!</definedName>
    <definedName name="Tra_tim_hang_mucPT_trung" localSheetId="9">#REF!</definedName>
    <definedName name="Tra_tim_hang_mucPT_trung" localSheetId="27">#REF!</definedName>
    <definedName name="Tra_tim_hang_mucPT_trung" localSheetId="32">#REF!</definedName>
    <definedName name="Tra_tim_hang_mucPT_trung">#REF!</definedName>
    <definedName name="Tra_TL" localSheetId="9">#REF!</definedName>
    <definedName name="Tra_TL" localSheetId="27">#REF!</definedName>
    <definedName name="Tra_TL" localSheetId="32">#REF!</definedName>
    <definedName name="Tra_TL">#REF!</definedName>
    <definedName name="Tra_TT" localSheetId="9">#REF!</definedName>
    <definedName name="Tra_TT" localSheetId="27">#REF!</definedName>
    <definedName name="Tra_TT" localSheetId="32">#REF!</definedName>
    <definedName name="Tra_TT">#REF!</definedName>
    <definedName name="Tra_ty_le" localSheetId="9">#REF!</definedName>
    <definedName name="Tra_ty_le" localSheetId="27">#REF!</definedName>
    <definedName name="Tra_ty_le" localSheetId="32">#REF!</definedName>
    <definedName name="Tra_ty_le">#REF!</definedName>
    <definedName name="Tra_ty_le2" localSheetId="9">#REF!</definedName>
    <definedName name="Tra_ty_le2" localSheetId="27">#REF!</definedName>
    <definedName name="Tra_ty_le2" localSheetId="32">#REF!</definedName>
    <definedName name="Tra_ty_le2">#REF!</definedName>
    <definedName name="Tra_ty_le3" localSheetId="9">#REF!</definedName>
    <definedName name="Tra_ty_le3" localSheetId="27">#REF!</definedName>
    <definedName name="Tra_ty_le3" localSheetId="32">#REF!</definedName>
    <definedName name="Tra_ty_le3">#REF!</definedName>
    <definedName name="Tra_ty_le4" localSheetId="9">#REF!</definedName>
    <definedName name="Tra_ty_le4" localSheetId="27">#REF!</definedName>
    <definedName name="Tra_ty_le4" localSheetId="32">#REF!</definedName>
    <definedName name="Tra_ty_le4">#REF!</definedName>
    <definedName name="Tra_ty_le5" localSheetId="9">#REF!</definedName>
    <definedName name="Tra_ty_le5" localSheetId="27">#REF!</definedName>
    <definedName name="Tra_ty_le5" localSheetId="32">#REF!</definedName>
    <definedName name="Tra_ty_le5">#REF!</definedName>
    <definedName name="TRA_VAT_LIEU" localSheetId="9">#REF!</definedName>
    <definedName name="TRA_VAT_LIEU" localSheetId="27">#REF!</definedName>
    <definedName name="TRA_VAT_LIEU" localSheetId="32">#REF!</definedName>
    <definedName name="TRA_VAT_LIEU">#REF!</definedName>
    <definedName name="TRA_VL" localSheetId="9">#REF!</definedName>
    <definedName name="TRA_VL" localSheetId="27">#REF!</definedName>
    <definedName name="TRA_VL" localSheetId="32">#REF!</definedName>
    <definedName name="TRA_VL">#REF!</definedName>
    <definedName name="tra_VL_1" localSheetId="9">#REF!</definedName>
    <definedName name="tra_VL_1" localSheetId="27">#REF!</definedName>
    <definedName name="tra_VL_1" localSheetId="32">#REF!</definedName>
    <definedName name="tra_VL_1">#REF!</definedName>
    <definedName name="tra_xlbtn" localSheetId="9">#REF!</definedName>
    <definedName name="tra_xlbtn" localSheetId="27">#REF!</definedName>
    <definedName name="tra_xlbtn" localSheetId="32">#REF!</definedName>
    <definedName name="tra_xlbtn">#REF!</definedName>
    <definedName name="traA103" localSheetId="9">#REF!</definedName>
    <definedName name="traA103" localSheetId="27">#REF!</definedName>
    <definedName name="traA103" localSheetId="32">#REF!</definedName>
    <definedName name="traA103">#REF!</definedName>
    <definedName name="trab" localSheetId="9">#REF!</definedName>
    <definedName name="trab" localSheetId="27">#REF!</definedName>
    <definedName name="trab" localSheetId="32">#REF!</definedName>
    <definedName name="trab">#REF!</definedName>
    <definedName name="trabtn" localSheetId="9">#REF!</definedName>
    <definedName name="trabtn" localSheetId="27">#REF!</definedName>
    <definedName name="trabtn" localSheetId="32">#REF!</definedName>
    <definedName name="trabtn">#REF!</definedName>
    <definedName name="Tracp" localSheetId="9">#REF!</definedName>
    <definedName name="Tracp" localSheetId="27">#REF!</definedName>
    <definedName name="Tracp" localSheetId="32">#REF!</definedName>
    <definedName name="Tracp">#REF!</definedName>
    <definedName name="TraDAH_H" localSheetId="9">#REF!</definedName>
    <definedName name="TraDAH_H" localSheetId="27">#REF!</definedName>
    <definedName name="TraDAH_H" localSheetId="32">#REF!</definedName>
    <definedName name="TraDAH_H">#REF!</definedName>
    <definedName name="TRADE2" localSheetId="9">#REF!</definedName>
    <definedName name="TRADE2" localSheetId="27">#REF!</definedName>
    <definedName name="TRADE2" localSheetId="32">#REF!</definedName>
    <definedName name="TRADE2">#REF!</definedName>
    <definedName name="TRAM" localSheetId="9">#REF!</definedName>
    <definedName name="TRAM" localSheetId="27">#REF!</definedName>
    <definedName name="TRAM" localSheetId="32">#REF!</definedName>
    <definedName name="TRAM">#REF!</definedName>
    <definedName name="tramatcong1" localSheetId="9">#REF!</definedName>
    <definedName name="tramatcong1" localSheetId="27">#REF!</definedName>
    <definedName name="tramatcong1" localSheetId="32">#REF!</definedName>
    <definedName name="tramatcong1">#REF!</definedName>
    <definedName name="tramatcong2" localSheetId="9">#REF!</definedName>
    <definedName name="tramatcong2" localSheetId="27">#REF!</definedName>
    <definedName name="tramatcong2" localSheetId="32">#REF!</definedName>
    <definedName name="tramatcong2">#REF!</definedName>
    <definedName name="trambt60" localSheetId="9">#REF!</definedName>
    <definedName name="trambt60" localSheetId="27">#REF!</definedName>
    <definedName name="trambt60" localSheetId="32">#REF!</definedName>
    <definedName name="trambt60">#REF!</definedName>
    <definedName name="trang" hidden="1">{#N/A,#N/A,FALSE,"Chi tiÆt"}</definedName>
    <definedName name="TRANGE_d" localSheetId="9">#REF!</definedName>
    <definedName name="TRANGE_d" localSheetId="27">#REF!</definedName>
    <definedName name="TRANGE_d" localSheetId="32">#REF!</definedName>
    <definedName name="TRANGE_d">#REF!</definedName>
    <definedName name="tranhietdo" localSheetId="9">#REF!</definedName>
    <definedName name="tranhietdo" localSheetId="27">#REF!</definedName>
    <definedName name="tranhietdo" localSheetId="32">#REF!</definedName>
    <definedName name="tranhietdo">#REF!</definedName>
    <definedName name="TRAvH" localSheetId="9">#REF!</definedName>
    <definedName name="TRAvH" localSheetId="27">#REF!</definedName>
    <definedName name="TRAvH" localSheetId="32">#REF!</definedName>
    <definedName name="TRAvH">#REF!</definedName>
    <definedName name="TRAVL" localSheetId="9">#REF!</definedName>
    <definedName name="TRAVL" localSheetId="27">#REF!</definedName>
    <definedName name="TRAVL" localSheetId="32">#REF!</definedName>
    <definedName name="TRAVL">#REF!</definedName>
    <definedName name="TrÇn_V_n_Minh" localSheetId="9">#REF!</definedName>
    <definedName name="TrÇn_V_n_Minh" localSheetId="27">#REF!</definedName>
    <definedName name="TrÇn_V_n_Minh" localSheetId="32">#REF!</definedName>
    <definedName name="TrÇn_V_n_Minh">#REF!</definedName>
    <definedName name="TRISO" localSheetId="9">#REF!</definedName>
    <definedName name="TRISO" localSheetId="27">#REF!</definedName>
    <definedName name="TRISO" localSheetId="32">#REF!</definedName>
    <definedName name="TRISO">#REF!</definedName>
    <definedName name="Trô_P1" localSheetId="9">#REF!</definedName>
    <definedName name="Trô_P1" localSheetId="27">#REF!</definedName>
    <definedName name="Trô_P1" localSheetId="32">#REF!</definedName>
    <definedName name="Trô_P1">#REF!</definedName>
    <definedName name="Trô_P10" localSheetId="9">#REF!</definedName>
    <definedName name="Trô_P10" localSheetId="27">#REF!</definedName>
    <definedName name="Trô_P10" localSheetId="32">#REF!</definedName>
    <definedName name="Trô_P10">#REF!</definedName>
    <definedName name="Trô_P11" localSheetId="9">#REF!</definedName>
    <definedName name="Trô_P11" localSheetId="27">#REF!</definedName>
    <definedName name="Trô_P11" localSheetId="32">#REF!</definedName>
    <definedName name="Trô_P11">#REF!</definedName>
    <definedName name="Trô_P2" localSheetId="9">#REF!</definedName>
    <definedName name="Trô_P2" localSheetId="27">#REF!</definedName>
    <definedName name="Trô_P2" localSheetId="32">#REF!</definedName>
    <definedName name="Trô_P2">#REF!</definedName>
    <definedName name="Trô_P3" localSheetId="9">#REF!</definedName>
    <definedName name="Trô_P3" localSheetId="27">#REF!</definedName>
    <definedName name="Trô_P3" localSheetId="32">#REF!</definedName>
    <definedName name="Trô_P3">#REF!</definedName>
    <definedName name="Trô_P4" localSheetId="9">#REF!</definedName>
    <definedName name="Trô_P4" localSheetId="27">#REF!</definedName>
    <definedName name="Trô_P4" localSheetId="32">#REF!</definedName>
    <definedName name="Trô_P4">#REF!</definedName>
    <definedName name="Trô_P5" localSheetId="9">#REF!</definedName>
    <definedName name="Trô_P5" localSheetId="27">#REF!</definedName>
    <definedName name="Trô_P5" localSheetId="32">#REF!</definedName>
    <definedName name="Trô_P5">#REF!</definedName>
    <definedName name="Trô_P6" localSheetId="9">#REF!</definedName>
    <definedName name="Trô_P6" localSheetId="27">#REF!</definedName>
    <definedName name="Trô_P6" localSheetId="32">#REF!</definedName>
    <definedName name="Trô_P6">#REF!</definedName>
    <definedName name="Trô_P7" localSheetId="9">#REF!</definedName>
    <definedName name="Trô_P7" localSheetId="27">#REF!</definedName>
    <definedName name="Trô_P7" localSheetId="32">#REF!</definedName>
    <definedName name="Trô_P7">#REF!</definedName>
    <definedName name="Trô_P8" localSheetId="9">#REF!</definedName>
    <definedName name="Trô_P8" localSheetId="27">#REF!</definedName>
    <definedName name="Trô_P8" localSheetId="32">#REF!</definedName>
    <definedName name="Trô_P8">#REF!</definedName>
    <definedName name="Trô_P9" localSheetId="9">#REF!</definedName>
    <definedName name="Trô_P9" localSheetId="27">#REF!</definedName>
    <definedName name="Trô_P9" localSheetId="32">#REF!</definedName>
    <definedName name="Trô_P9">#REF!</definedName>
    <definedName name="tronbt250" localSheetId="9">#REF!</definedName>
    <definedName name="tronbt250" localSheetId="27">#REF!</definedName>
    <definedName name="tronbt250" localSheetId="32">#REF!</definedName>
    <definedName name="tronbt250">#REF!</definedName>
    <definedName name="tronvua250" localSheetId="9">#REF!</definedName>
    <definedName name="tronvua250" localSheetId="27">#REF!</definedName>
    <definedName name="tronvua250" localSheetId="32">#REF!</definedName>
    <definedName name="tronvua250">#REF!</definedName>
    <definedName name="trt" localSheetId="9">#REF!</definedName>
    <definedName name="trt" localSheetId="27">#REF!</definedName>
    <definedName name="trt" localSheetId="32">#REF!</definedName>
    <definedName name="trt">#REF!</definedName>
    <definedName name="tru_can" localSheetId="9">#REF!</definedName>
    <definedName name="tru_can" localSheetId="27">#REF!</definedName>
    <definedName name="tru_can" localSheetId="32">#REF!</definedName>
    <definedName name="tru_can">#REF!</definedName>
    <definedName name="trung">{"Thuxm2.xls","Sheet1"}</definedName>
    <definedName name="ts" localSheetId="9">#REF!</definedName>
    <definedName name="ts" localSheetId="27">#REF!</definedName>
    <definedName name="ts" localSheetId="32">#REF!</definedName>
    <definedName name="ts">#REF!</definedName>
    <definedName name="tsI" localSheetId="9">#REF!</definedName>
    <definedName name="tsI" localSheetId="27">#REF!</definedName>
    <definedName name="tsI" localSheetId="32">#REF!</definedName>
    <definedName name="tsI">#REF!</definedName>
    <definedName name="TT.1">[2]NSĐP!$U$14:$U$240</definedName>
    <definedName name="TT.2">[2]NSĐP!$V$14:$V$240</definedName>
    <definedName name="TT_1P" localSheetId="9">#REF!</definedName>
    <definedName name="TT_1P" localSheetId="27">#REF!</definedName>
    <definedName name="TT_1P" localSheetId="32">#REF!</definedName>
    <definedName name="TT_1P">#REF!</definedName>
    <definedName name="TT_3p" localSheetId="9">#REF!</definedName>
    <definedName name="TT_3p" localSheetId="27">#REF!</definedName>
    <definedName name="TT_3p" localSheetId="32">#REF!</definedName>
    <definedName name="TT_3p">#REF!</definedName>
    <definedName name="ttbt" localSheetId="9">#REF!</definedName>
    <definedName name="ttbt" localSheetId="27">#REF!</definedName>
    <definedName name="ttbt" localSheetId="32">#REF!</definedName>
    <definedName name="ttbt">#REF!</definedName>
    <definedName name="TTCto" localSheetId="9">#REF!</definedName>
    <definedName name="TTCto" localSheetId="27">#REF!</definedName>
    <definedName name="TTCto" localSheetId="32">#REF!</definedName>
    <definedName name="TTCto">#REF!</definedName>
    <definedName name="Ttd" localSheetId="9">#REF!</definedName>
    <definedName name="Ttd" localSheetId="27">#REF!</definedName>
    <definedName name="Ttd" localSheetId="32">#REF!</definedName>
    <definedName name="Ttd">#REF!</definedName>
    <definedName name="TTDZ" localSheetId="9">#REF!</definedName>
    <definedName name="TTDZ" localSheetId="27">#REF!</definedName>
    <definedName name="TTDZ" localSheetId="32">#REF!</definedName>
    <definedName name="TTDZ">#REF!</definedName>
    <definedName name="TTDZ04" localSheetId="9">#REF!</definedName>
    <definedName name="TTDZ04" localSheetId="27">#REF!</definedName>
    <definedName name="TTDZ04" localSheetId="32">#REF!</definedName>
    <definedName name="TTDZ04">#REF!</definedName>
    <definedName name="TTDZ35" localSheetId="9">#REF!</definedName>
    <definedName name="TTDZ35" localSheetId="27">#REF!</definedName>
    <definedName name="TTDZ35" localSheetId="32">#REF!</definedName>
    <definedName name="TTDZ35">#REF!</definedName>
    <definedName name="tthi" localSheetId="9">#REF!</definedName>
    <definedName name="tthi" localSheetId="27">#REF!</definedName>
    <definedName name="tthi" localSheetId="32">#REF!</definedName>
    <definedName name="tthi">#REF!</definedName>
    <definedName name="ttinh" localSheetId="9">#REF!</definedName>
    <definedName name="ttinh" localSheetId="27">#REF!</definedName>
    <definedName name="ttinh" localSheetId="32">#REF!</definedName>
    <definedName name="ttinh">#REF!</definedName>
    <definedName name="TTLB1" localSheetId="9">#REF!</definedName>
    <definedName name="TTLB1" localSheetId="27">#REF!</definedName>
    <definedName name="TTLB1" localSheetId="32">#REF!</definedName>
    <definedName name="TTLB1">#REF!</definedName>
    <definedName name="TTLB2" localSheetId="9">#REF!</definedName>
    <definedName name="TTLB2" localSheetId="27">#REF!</definedName>
    <definedName name="TTLB2" localSheetId="32">#REF!</definedName>
    <definedName name="TTLB2">#REF!</definedName>
    <definedName name="TTLB3" localSheetId="9">#REF!</definedName>
    <definedName name="TTLB3" localSheetId="27">#REF!</definedName>
    <definedName name="TTLB3" localSheetId="32">#REF!</definedName>
    <definedName name="TTLB3">#REF!</definedName>
    <definedName name="tto" localSheetId="9">#REF!</definedName>
    <definedName name="tto" localSheetId="27">#REF!</definedName>
    <definedName name="tto" localSheetId="32">#REF!</definedName>
    <definedName name="tto">#REF!</definedName>
    <definedName name="ttoxtp" localSheetId="9">#REF!</definedName>
    <definedName name="ttoxtp" localSheetId="27">#REF!</definedName>
    <definedName name="ttoxtp" localSheetId="32">#REF!</definedName>
    <definedName name="ttoxtp">#REF!</definedName>
    <definedName name="Ttr" localSheetId="9">#REF!</definedName>
    <definedName name="Ttr" localSheetId="27">#REF!</definedName>
    <definedName name="Ttr" localSheetId="32">#REF!</definedName>
    <definedName name="Ttr">#REF!</definedName>
    <definedName name="ttronmk" localSheetId="9">#REF!</definedName>
    <definedName name="ttronmk" localSheetId="27">#REF!</definedName>
    <definedName name="ttronmk" localSheetId="32">#REF!</definedName>
    <definedName name="ttronmk">#REF!</definedName>
    <definedName name="tttt" localSheetId="9">#REF!</definedName>
    <definedName name="tttt" localSheetId="27">#REF!</definedName>
    <definedName name="tttt" localSheetId="32">#REF!</definedName>
    <definedName name="tttt">#REF!</definedName>
    <definedName name="ttttt" hidden="1">{"'Sheet1'!$L$16"}</definedName>
    <definedName name="TTTTTTTTT" hidden="1">{"'Sheet1'!$L$16"}</definedName>
    <definedName name="ttttttttttt" hidden="1">{"'Sheet1'!$L$16"}</definedName>
    <definedName name="TTVAn5" localSheetId="9">#REF!</definedName>
    <definedName name="TTVAn5" localSheetId="27">#REF!</definedName>
    <definedName name="TTVAn5" localSheetId="32">#REF!</definedName>
    <definedName name="TTVAn5">#REF!</definedName>
    <definedName name="Tu_dung_ton_that" localSheetId="9">#REF!</definedName>
    <definedName name="Tu_dung_ton_that" localSheetId="27">#REF!</definedName>
    <definedName name="Tu_dung_ton_that" localSheetId="32">#REF!</definedName>
    <definedName name="Tu_dung_ton_that">#REF!</definedName>
    <definedName name="TUAN45" localSheetId="9">#REF!</definedName>
    <definedName name="TUAN45" localSheetId="27">#REF!</definedName>
    <definedName name="TUAN45" localSheetId="32">#REF!</definedName>
    <definedName name="TUAN45">#REF!</definedName>
    <definedName name="TUAN46" localSheetId="9">#REF!</definedName>
    <definedName name="TUAN46" localSheetId="27">#REF!</definedName>
    <definedName name="TUAN46" localSheetId="32">#REF!</definedName>
    <definedName name="TUAN46">#REF!</definedName>
    <definedName name="TUAN48" localSheetId="9">#REF!</definedName>
    <definedName name="TUAN48" localSheetId="27">#REF!</definedName>
    <definedName name="TUAN48" localSheetId="32">#REF!</definedName>
    <definedName name="TUAN48">#REF!</definedName>
    <definedName name="TUAN49" localSheetId="9">#REF!</definedName>
    <definedName name="TUAN49" localSheetId="27">#REF!</definedName>
    <definedName name="TUAN49" localSheetId="32">#REF!</definedName>
    <definedName name="TUAN49">#REF!</definedName>
    <definedName name="TUAN50" localSheetId="9">#REF!</definedName>
    <definedName name="TUAN50" localSheetId="27">#REF!</definedName>
    <definedName name="TUAN50" localSheetId="32">#REF!</definedName>
    <definedName name="TUAN50">#REF!</definedName>
    <definedName name="TUAN51" localSheetId="9">#REF!</definedName>
    <definedName name="TUAN51" localSheetId="27">#REF!</definedName>
    <definedName name="TUAN51" localSheetId="32">#REF!</definedName>
    <definedName name="TUAN51">#REF!</definedName>
    <definedName name="TUAN52" localSheetId="9">#REF!</definedName>
    <definedName name="TUAN52" localSheetId="27">#REF!</definedName>
    <definedName name="TUAN52" localSheetId="32">#REF!</definedName>
    <definedName name="TUAN52">#REF!</definedName>
    <definedName name="tuoåi" localSheetId="9">#REF!</definedName>
    <definedName name="tuoåi" localSheetId="27">#REF!</definedName>
    <definedName name="tuoåi" localSheetId="32">#REF!</definedName>
    <definedName name="tuoåi">#REF!</definedName>
    <definedName name="Tuong_chan" localSheetId="9">#REF!</definedName>
    <definedName name="Tuong_chan" localSheetId="27">#REF!</definedName>
    <definedName name="Tuong_chan" localSheetId="32">#REF!</definedName>
    <definedName name="Tuong_chan">#REF!</definedName>
    <definedName name="Tuong_dau_HD" localSheetId="9">#REF!</definedName>
    <definedName name="Tuong_dau_HD" localSheetId="27">#REF!</definedName>
    <definedName name="Tuong_dau_HD" localSheetId="32">#REF!</definedName>
    <definedName name="Tuong_dau_HD">#REF!</definedName>
    <definedName name="TuongChan" localSheetId="9">#REF!</definedName>
    <definedName name="TuongChan" localSheetId="27">#REF!</definedName>
    <definedName name="TuongChan" localSheetId="32">#REF!</definedName>
    <definedName name="TuongChan">#REF!</definedName>
    <definedName name="tuyen" hidden="1">{"'Sheet1'!$L$16"}</definedName>
    <definedName name="tuyennhanh" hidden="1">{"'Sheet1'!$L$16"}</definedName>
    <definedName name="tuynen" hidden="1">{"'Sheet1'!$L$16"}</definedName>
    <definedName name="TV" localSheetId="9">#REF!</definedName>
    <definedName name="TV" localSheetId="27">#REF!</definedName>
    <definedName name="TV" localSheetId="32">#REF!</definedName>
    <definedName name="TV">#REF!</definedName>
    <definedName name="tv75nc" localSheetId="9">#REF!</definedName>
    <definedName name="tv75nc" localSheetId="27">#REF!</definedName>
    <definedName name="tv75nc" localSheetId="32">#REF!</definedName>
    <definedName name="tv75nc">#REF!</definedName>
    <definedName name="tv75vl" localSheetId="9">#REF!</definedName>
    <definedName name="tv75vl" localSheetId="27">#REF!</definedName>
    <definedName name="tv75vl" localSheetId="32">#REF!</definedName>
    <definedName name="tv75vl">#REF!</definedName>
    <definedName name="Tvk" localSheetId="9">#REF!</definedName>
    <definedName name="Tvk" localSheetId="27">#REF!</definedName>
    <definedName name="Tvk" localSheetId="32">#REF!</definedName>
    <definedName name="Tvk">#REF!</definedName>
    <definedName name="Twister" localSheetId="9">#REF!</definedName>
    <definedName name="Twister" localSheetId="27">#REF!</definedName>
    <definedName name="Twister" localSheetId="32">#REF!</definedName>
    <definedName name="Twister">#REF!</definedName>
    <definedName name="TXB11QBINHCHANH" localSheetId="9">#REF!</definedName>
    <definedName name="TXB11QBINHCHANH" localSheetId="27">#REF!</definedName>
    <definedName name="TXB11QBINHCHANH" localSheetId="32">#REF!</definedName>
    <definedName name="TXB11QBINHCHANH">#REF!</definedName>
    <definedName name="TXB11QBINHTAN" localSheetId="9">#REF!</definedName>
    <definedName name="TXB11QBINHTAN" localSheetId="27">#REF!</definedName>
    <definedName name="TXB11QBINHTAN" localSheetId="32">#REF!</definedName>
    <definedName name="TXB11QBINHTAN">#REF!</definedName>
    <definedName name="TXB11QBINHTHANH1" localSheetId="9">#REF!</definedName>
    <definedName name="TXB11QBINHTHANH1" localSheetId="27">#REF!</definedName>
    <definedName name="TXB11QBINHTHANH1" localSheetId="32">#REF!</definedName>
    <definedName name="TXB11QBINHTHANH1">#REF!</definedName>
    <definedName name="TXB11QBINHTHANH2" localSheetId="9">#REF!</definedName>
    <definedName name="TXB11QBINHTHANH2" localSheetId="27">#REF!</definedName>
    <definedName name="TXB11QBINHTHANH2" localSheetId="32">#REF!</definedName>
    <definedName name="TXB11QBINHTHANH2">#REF!</definedName>
    <definedName name="TXB11QCUCHI" localSheetId="9">#REF!</definedName>
    <definedName name="TXB11QCUCHI" localSheetId="27">#REF!</definedName>
    <definedName name="TXB11QCUCHI" localSheetId="32">#REF!</definedName>
    <definedName name="TXB11QCUCHI">#REF!</definedName>
    <definedName name="TXB11QGOVAP1" localSheetId="9">#REF!</definedName>
    <definedName name="TXB11QGOVAP1" localSheetId="27">#REF!</definedName>
    <definedName name="TXB11QGOVAP1" localSheetId="32">#REF!</definedName>
    <definedName name="TXB11QGOVAP1">#REF!</definedName>
    <definedName name="TXB11QGOVAP2" localSheetId="9">#REF!</definedName>
    <definedName name="TXB11QGOVAP2" localSheetId="27">#REF!</definedName>
    <definedName name="TXB11QGOVAP2" localSheetId="32">#REF!</definedName>
    <definedName name="TXB11QGOVAP2">#REF!</definedName>
    <definedName name="TXB11QHOCMON" localSheetId="9">#REF!</definedName>
    <definedName name="TXB11QHOCMON" localSheetId="27">#REF!</definedName>
    <definedName name="TXB11QHOCMON" localSheetId="32">#REF!</definedName>
    <definedName name="TXB11QHOCMON">#REF!</definedName>
    <definedName name="TXB11QPHUNHUAN" localSheetId="9">#REF!</definedName>
    <definedName name="TXB11QPHUNHUAN" localSheetId="27">#REF!</definedName>
    <definedName name="TXB11QPHUNHUAN" localSheetId="32">#REF!</definedName>
    <definedName name="TXB11QPHUNHUAN">#REF!</definedName>
    <definedName name="TXB11QTANBINH1" localSheetId="9">#REF!</definedName>
    <definedName name="TXB11QTANBINH1" localSheetId="27">#REF!</definedName>
    <definedName name="TXB11QTANBINH1" localSheetId="32">#REF!</definedName>
    <definedName name="TXB11QTANBINH1">#REF!</definedName>
    <definedName name="TXB11QTANBINH2" localSheetId="9">#REF!</definedName>
    <definedName name="TXB11QTANBINH2" localSheetId="27">#REF!</definedName>
    <definedName name="TXB11QTANBINH2" localSheetId="32">#REF!</definedName>
    <definedName name="TXB11QTANBINH2">#REF!</definedName>
    <definedName name="TXB11QTANPHU" localSheetId="9">#REF!</definedName>
    <definedName name="TXB11QTANPHU" localSheetId="27">#REF!</definedName>
    <definedName name="TXB11QTANPHU" localSheetId="32">#REF!</definedName>
    <definedName name="TXB11QTANPHU">#REF!</definedName>
    <definedName name="TXB11QTHUDUC1" localSheetId="9">#REF!</definedName>
    <definedName name="TXB11QTHUDUC1" localSheetId="27">#REF!</definedName>
    <definedName name="TXB11QTHUDUC1" localSheetId="32">#REF!</definedName>
    <definedName name="TXB11QTHUDUC1">#REF!</definedName>
    <definedName name="TXB11QTHUDUC2" localSheetId="9">#REF!</definedName>
    <definedName name="TXB11QTHUDUC2" localSheetId="27">#REF!</definedName>
    <definedName name="TXB11QTHUDUC2" localSheetId="32">#REF!</definedName>
    <definedName name="TXB11QTHUDUC2">#REF!</definedName>
    <definedName name="TXB11QUAN1" localSheetId="9">#REF!</definedName>
    <definedName name="TXB11QUAN1" localSheetId="27">#REF!</definedName>
    <definedName name="TXB11QUAN1" localSheetId="32">#REF!</definedName>
    <definedName name="TXB11QUAN1">#REF!</definedName>
    <definedName name="TXB11QUAN10" localSheetId="9">#REF!</definedName>
    <definedName name="TXB11QUAN10" localSheetId="27">#REF!</definedName>
    <definedName name="TXB11QUAN10" localSheetId="32">#REF!</definedName>
    <definedName name="TXB11QUAN10">#REF!</definedName>
    <definedName name="TXB11QUAN11" localSheetId="9">#REF!</definedName>
    <definedName name="TXB11QUAN11" localSheetId="27">#REF!</definedName>
    <definedName name="TXB11QUAN11" localSheetId="32">#REF!</definedName>
    <definedName name="TXB11QUAN11">#REF!</definedName>
    <definedName name="TXB11QUAN12" localSheetId="9">#REF!</definedName>
    <definedName name="TXB11QUAN12" localSheetId="27">#REF!</definedName>
    <definedName name="TXB11QUAN12" localSheetId="32">#REF!</definedName>
    <definedName name="TXB11QUAN12">#REF!</definedName>
    <definedName name="TXB11QUAN2" localSheetId="9">#REF!</definedName>
    <definedName name="TXB11QUAN2" localSheetId="27">#REF!</definedName>
    <definedName name="TXB11QUAN2" localSheetId="32">#REF!</definedName>
    <definedName name="TXB11QUAN2">#REF!</definedName>
    <definedName name="TXB11QUAN4" localSheetId="9">#REF!</definedName>
    <definedName name="TXB11QUAN4" localSheetId="27">#REF!</definedName>
    <definedName name="TXB11QUAN4" localSheetId="32">#REF!</definedName>
    <definedName name="TXB11QUAN4">#REF!</definedName>
    <definedName name="TXB11QUAN6B" localSheetId="9">#REF!</definedName>
    <definedName name="TXB11QUAN6B" localSheetId="27">#REF!</definedName>
    <definedName name="TXB11QUAN6B" localSheetId="32">#REF!</definedName>
    <definedName name="TXB11QUAN6B">#REF!</definedName>
    <definedName name="TXB11QUAN7" localSheetId="9">#REF!</definedName>
    <definedName name="TXB11QUAN7" localSheetId="27">#REF!</definedName>
    <definedName name="TXB11QUAN7" localSheetId="32">#REF!</definedName>
    <definedName name="TXB11QUAN7">#REF!</definedName>
    <definedName name="TXB11QUAN8A" localSheetId="9">#REF!</definedName>
    <definedName name="TXB11QUAN8A" localSheetId="27">#REF!</definedName>
    <definedName name="TXB11QUAN8A" localSheetId="32">#REF!</definedName>
    <definedName name="TXB11QUAN8A">#REF!</definedName>
    <definedName name="TXB11QUAN8B" localSheetId="9">#REF!</definedName>
    <definedName name="TXB11QUAN8B" localSheetId="27">#REF!</definedName>
    <definedName name="TXB11QUAN8B" localSheetId="32">#REF!</definedName>
    <definedName name="TXB11QUAN8B">#REF!</definedName>
    <definedName name="TXB44QUAN5" localSheetId="9">#REF!</definedName>
    <definedName name="TXB44QUAN5" localSheetId="27">#REF!</definedName>
    <definedName name="TXB44QUAN5" localSheetId="32">#REF!</definedName>
    <definedName name="TXB44QUAN5">#REF!</definedName>
    <definedName name="TXB44QUAN6A" localSheetId="9">#REF!</definedName>
    <definedName name="TXB44QUAN6A" localSheetId="27">#REF!</definedName>
    <definedName name="TXB44QUAN6A" localSheetId="32">#REF!</definedName>
    <definedName name="TXB44QUAN6A">#REF!</definedName>
    <definedName name="Txk" localSheetId="9">#REF!</definedName>
    <definedName name="Txk" localSheetId="27">#REF!</definedName>
    <definedName name="Txk" localSheetId="32">#REF!</definedName>
    <definedName name="Txk">#REF!</definedName>
    <definedName name="Ty_le" localSheetId="9">#REF!</definedName>
    <definedName name="Ty_le" localSheetId="27">#REF!</definedName>
    <definedName name="Ty_le" localSheetId="32">#REF!</definedName>
    <definedName name="Ty_le">#REF!</definedName>
    <definedName name="Ty_Le_1" localSheetId="9">#REF!</definedName>
    <definedName name="Ty_Le_1" localSheetId="27">#REF!</definedName>
    <definedName name="Ty_Le_1" localSheetId="32">#REF!</definedName>
    <definedName name="Ty_Le_1">#REF!</definedName>
    <definedName name="ty_le_2" localSheetId="9">#REF!</definedName>
    <definedName name="ty_le_2" localSheetId="27">#REF!</definedName>
    <definedName name="ty_le_2" localSheetId="32">#REF!</definedName>
    <definedName name="ty_le_2">#REF!</definedName>
    <definedName name="ty_le_3" localSheetId="9">#REF!</definedName>
    <definedName name="ty_le_3" localSheetId="27">#REF!</definedName>
    <definedName name="ty_le_3" localSheetId="32">#REF!</definedName>
    <definedName name="ty_le_3">#REF!</definedName>
    <definedName name="ty_le_BTN" localSheetId="9">#REF!</definedName>
    <definedName name="ty_le_BTN" localSheetId="27">#REF!</definedName>
    <definedName name="ty_le_BTN" localSheetId="32">#REF!</definedName>
    <definedName name="ty_le_BTN">#REF!</definedName>
    <definedName name="Ty_le1" localSheetId="9">#REF!</definedName>
    <definedName name="Ty_le1" localSheetId="27">#REF!</definedName>
    <definedName name="Ty_le1" localSheetId="32">#REF!</definedName>
    <definedName name="Ty_le1">#REF!</definedName>
    <definedName name="Type_1" localSheetId="9">#REF!</definedName>
    <definedName name="Type_1" localSheetId="27">#REF!</definedName>
    <definedName name="Type_1" localSheetId="32">#REF!</definedName>
    <definedName name="Type_1">#REF!</definedName>
    <definedName name="Type_2" localSheetId="9">#REF!</definedName>
    <definedName name="Type_2" localSheetId="27">#REF!</definedName>
    <definedName name="Type_2" localSheetId="32">#REF!</definedName>
    <definedName name="Type_2">#REF!</definedName>
    <definedName name="TYT" localSheetId="9">BlankMacro1</definedName>
    <definedName name="TYT" localSheetId="27">BlankMacro1</definedName>
    <definedName name="TYT" localSheetId="32">BlankMacro1</definedName>
    <definedName name="TYT">BlankMacro1</definedName>
    <definedName name="tytrong16so5nam">'[1]PLI CTrinh'!$CN$10</definedName>
    <definedName name="u" hidden="1">{"'Sheet1'!$L$16"}</definedName>
    <definedName name="ư" hidden="1">{"'Sheet1'!$L$16"}</definedName>
    <definedName name="U_tien" localSheetId="9">#REF!</definedName>
    <definedName name="U_tien" localSheetId="27">#REF!</definedName>
    <definedName name="U_tien" localSheetId="32">#REF!</definedName>
    <definedName name="U_tien">#REF!</definedName>
    <definedName name="ufny" localSheetId="9">#REF!</definedName>
    <definedName name="ufny" localSheetId="27">#REF!</definedName>
    <definedName name="ufny" localSheetId="32">#REF!</definedName>
    <definedName name="ufny">#REF!</definedName>
    <definedName name="un" localSheetId="9">#REF!</definedName>
    <definedName name="un" localSheetId="27">#REF!</definedName>
    <definedName name="un" localSheetId="32">#REF!</definedName>
    <definedName name="un">#REF!</definedName>
    <definedName name="unitt" localSheetId="9">BlankMacro1</definedName>
    <definedName name="unitt" localSheetId="27">BlankMacro1</definedName>
    <definedName name="unitt" localSheetId="32">BlankMacro1</definedName>
    <definedName name="unitt">BlankMacro1</definedName>
    <definedName name="UNL" localSheetId="9">#REF!</definedName>
    <definedName name="UNL" localSheetId="27">#REF!</definedName>
    <definedName name="UNL" localSheetId="32">#REF!</definedName>
    <definedName name="UNL">#REF!</definedName>
    <definedName name="UP" localSheetId="9">#REF!,#REF!,#REF!,#REF!,#REF!,#REF!,#REF!,#REF!,#REF!,#REF!,#REF!</definedName>
    <definedName name="UP" localSheetId="27">#REF!,#REF!,#REF!,#REF!,#REF!,#REF!,#REF!,#REF!,#REF!,#REF!,#REF!</definedName>
    <definedName name="UP" localSheetId="32">#REF!,#REF!,#REF!,#REF!,#REF!,#REF!,#REF!,#REF!,#REF!,#REF!,#REF!</definedName>
    <definedName name="UP">#REF!,#REF!,#REF!,#REF!,#REF!,#REF!,#REF!,#REF!,#REF!,#REF!,#REF!</definedName>
    <definedName name="upnoc" localSheetId="9">#REF!</definedName>
    <definedName name="upnoc" localSheetId="27">#REF!</definedName>
    <definedName name="upnoc" localSheetId="32">#REF!</definedName>
    <definedName name="upnoc">#REF!</definedName>
    <definedName name="upperlowlandlimit" localSheetId="9">#REF!</definedName>
    <definedName name="upperlowlandlimit" localSheetId="27">#REF!</definedName>
    <definedName name="upperlowlandlimit" localSheetId="32">#REF!</definedName>
    <definedName name="upperlowlandlimit">#REF!</definedName>
    <definedName name="Ur" localSheetId="9">#REF!</definedName>
    <definedName name="Ur" localSheetId="27">#REF!</definedName>
    <definedName name="Ur" localSheetId="32">#REF!</definedName>
    <definedName name="Ur">#REF!</definedName>
    <definedName name="USCT" localSheetId="9">#REF!</definedName>
    <definedName name="USCT" localSheetId="27">#REF!</definedName>
    <definedName name="USCT" localSheetId="32">#REF!</definedName>
    <definedName name="USCT">#REF!</definedName>
    <definedName name="USCTKU" localSheetId="9">#REF!</definedName>
    <definedName name="USCTKU" localSheetId="27">#REF!</definedName>
    <definedName name="USCTKU" localSheetId="32">#REF!</definedName>
    <definedName name="USCTKU">#REF!</definedName>
    <definedName name="usd" localSheetId="9">#REF!</definedName>
    <definedName name="usd" localSheetId="27">#REF!</definedName>
    <definedName name="usd" localSheetId="32">#REF!</definedName>
    <definedName name="usd">#REF!</definedName>
    <definedName name="USKC" localSheetId="9">#REF!</definedName>
    <definedName name="USKC" localSheetId="27">#REF!</definedName>
    <definedName name="USKC" localSheetId="32">#REF!</definedName>
    <definedName name="USKC">#REF!</definedName>
    <definedName name="USNC" localSheetId="9">#REF!</definedName>
    <definedName name="USNC" localSheetId="27">#REF!</definedName>
    <definedName name="USNC" localSheetId="32">#REF!</definedName>
    <definedName name="USNC">#REF!</definedName>
    <definedName name="ut" localSheetId="9">#REF!</definedName>
    <definedName name="ut" localSheetId="27">#REF!</definedName>
    <definedName name="ut" localSheetId="32">#REF!</definedName>
    <definedName name="ut">#REF!</definedName>
    <definedName name="UT_1" localSheetId="9">#REF!</definedName>
    <definedName name="UT_1" localSheetId="27">#REF!</definedName>
    <definedName name="UT_1" localSheetId="32">#REF!</definedName>
    <definedName name="UT_1">#REF!</definedName>
    <definedName name="UT1_373" localSheetId="9">#REF!</definedName>
    <definedName name="UT1_373" localSheetId="27">#REF!</definedName>
    <definedName name="UT1_373" localSheetId="32">#REF!</definedName>
    <definedName name="UT1_373">#REF!</definedName>
    <definedName name="v" hidden="1">{"'Sheet1'!$L$16"}</definedName>
    <definedName name="V.1" localSheetId="9">#REF!</definedName>
    <definedName name="V.1" localSheetId="27">#REF!</definedName>
    <definedName name="V.1" localSheetId="32">#REF!</definedName>
    <definedName name="V.1">#REF!</definedName>
    <definedName name="V.10" localSheetId="9">#REF!</definedName>
    <definedName name="V.10" localSheetId="27">#REF!</definedName>
    <definedName name="V.10" localSheetId="32">#REF!</definedName>
    <definedName name="V.10">#REF!</definedName>
    <definedName name="V.11" localSheetId="9">#REF!</definedName>
    <definedName name="V.11" localSheetId="27">#REF!</definedName>
    <definedName name="V.11" localSheetId="32">#REF!</definedName>
    <definedName name="V.11">#REF!</definedName>
    <definedName name="V.12" localSheetId="9">#REF!</definedName>
    <definedName name="V.12" localSheetId="27">#REF!</definedName>
    <definedName name="V.12" localSheetId="32">#REF!</definedName>
    <definedName name="V.12">#REF!</definedName>
    <definedName name="V.13" localSheetId="9">#REF!</definedName>
    <definedName name="V.13" localSheetId="27">#REF!</definedName>
    <definedName name="V.13" localSheetId="32">#REF!</definedName>
    <definedName name="V.13">#REF!</definedName>
    <definedName name="V.14" localSheetId="9">#REF!</definedName>
    <definedName name="V.14" localSheetId="27">#REF!</definedName>
    <definedName name="V.14" localSheetId="32">#REF!</definedName>
    <definedName name="V.14">#REF!</definedName>
    <definedName name="V.15" localSheetId="9">#REF!</definedName>
    <definedName name="V.15" localSheetId="27">#REF!</definedName>
    <definedName name="V.15" localSheetId="32">#REF!</definedName>
    <definedName name="V.15">#REF!</definedName>
    <definedName name="V.16" localSheetId="9">#REF!</definedName>
    <definedName name="V.16" localSheetId="27">#REF!</definedName>
    <definedName name="V.16" localSheetId="32">#REF!</definedName>
    <definedName name="V.16">#REF!</definedName>
    <definedName name="V.17" localSheetId="9">#REF!</definedName>
    <definedName name="V.17" localSheetId="27">#REF!</definedName>
    <definedName name="V.17" localSheetId="32">#REF!</definedName>
    <definedName name="V.17">#REF!</definedName>
    <definedName name="V.18" localSheetId="9">#REF!</definedName>
    <definedName name="V.18" localSheetId="27">#REF!</definedName>
    <definedName name="V.18" localSheetId="32">#REF!</definedName>
    <definedName name="V.18">#REF!</definedName>
    <definedName name="V.2" localSheetId="9">#REF!</definedName>
    <definedName name="V.2" localSheetId="27">#REF!</definedName>
    <definedName name="V.2" localSheetId="32">#REF!</definedName>
    <definedName name="V.2">#REF!</definedName>
    <definedName name="V.3" localSheetId="9">#REF!</definedName>
    <definedName name="V.3" localSheetId="27">#REF!</definedName>
    <definedName name="V.3" localSheetId="32">#REF!</definedName>
    <definedName name="V.3">#REF!</definedName>
    <definedName name="V.4" localSheetId="9">#REF!</definedName>
    <definedName name="V.4" localSheetId="27">#REF!</definedName>
    <definedName name="V.4" localSheetId="32">#REF!</definedName>
    <definedName name="V.4">#REF!</definedName>
    <definedName name="V.5" localSheetId="9">#REF!</definedName>
    <definedName name="V.5" localSheetId="27">#REF!</definedName>
    <definedName name="V.5" localSheetId="32">#REF!</definedName>
    <definedName name="V.5">#REF!</definedName>
    <definedName name="V.6" localSheetId="9">#REF!</definedName>
    <definedName name="V.6" localSheetId="27">#REF!</definedName>
    <definedName name="V.6" localSheetId="32">#REF!</definedName>
    <definedName name="V.6">#REF!</definedName>
    <definedName name="V.7" localSheetId="9">#REF!</definedName>
    <definedName name="V.7" localSheetId="27">#REF!</definedName>
    <definedName name="V.7" localSheetId="32">#REF!</definedName>
    <definedName name="V.7">#REF!</definedName>
    <definedName name="V.8" localSheetId="9">#REF!</definedName>
    <definedName name="V.8" localSheetId="27">#REF!</definedName>
    <definedName name="V.8" localSheetId="32">#REF!</definedName>
    <definedName name="V.8">#REF!</definedName>
    <definedName name="V.9" localSheetId="9">#REF!</definedName>
    <definedName name="V.9" localSheetId="27">#REF!</definedName>
    <definedName name="V.9" localSheetId="32">#REF!</definedName>
    <definedName name="V.9">#REF!</definedName>
    <definedName name="V_a_b__t_ng_M200____1x2">#N/A</definedName>
    <definedName name="V_t_tõ" localSheetId="9">#REF!</definedName>
    <definedName name="V_t_tõ" localSheetId="27">#REF!</definedName>
    <definedName name="V_t_tõ" localSheetId="32">#REF!</definedName>
    <definedName name="V_t_tõ">#REF!</definedName>
    <definedName name="VAÄT_LIEÄU">"nhandongia"</definedName>
    <definedName name="Value0" localSheetId="9">#REF!</definedName>
    <definedName name="Value0" localSheetId="27">#REF!</definedName>
    <definedName name="Value0" localSheetId="32">#REF!</definedName>
    <definedName name="Value0">#REF!</definedName>
    <definedName name="Value1" localSheetId="9">#REF!</definedName>
    <definedName name="Value1" localSheetId="27">#REF!</definedName>
    <definedName name="Value1" localSheetId="32">#REF!</definedName>
    <definedName name="Value1">#REF!</definedName>
    <definedName name="Value10" localSheetId="9">#REF!</definedName>
    <definedName name="Value10" localSheetId="27">#REF!</definedName>
    <definedName name="Value10" localSheetId="32">#REF!</definedName>
    <definedName name="Value10">#REF!</definedName>
    <definedName name="Value11" localSheetId="9">#REF!</definedName>
    <definedName name="Value11" localSheetId="27">#REF!</definedName>
    <definedName name="Value11" localSheetId="32">#REF!</definedName>
    <definedName name="Value11">#REF!</definedName>
    <definedName name="Value12" localSheetId="9">#REF!</definedName>
    <definedName name="Value12" localSheetId="27">#REF!</definedName>
    <definedName name="Value12" localSheetId="32">#REF!</definedName>
    <definedName name="Value12">#REF!</definedName>
    <definedName name="Value13" localSheetId="9">#REF!</definedName>
    <definedName name="Value13" localSheetId="27">#REF!</definedName>
    <definedName name="Value13" localSheetId="32">#REF!</definedName>
    <definedName name="Value13">#REF!</definedName>
    <definedName name="Value14" localSheetId="9">#REF!</definedName>
    <definedName name="Value14" localSheetId="27">#REF!</definedName>
    <definedName name="Value14" localSheetId="32">#REF!</definedName>
    <definedName name="Value14">#REF!</definedName>
    <definedName name="Value15" localSheetId="9">#REF!</definedName>
    <definedName name="Value15" localSheetId="27">#REF!</definedName>
    <definedName name="Value15" localSheetId="32">#REF!</definedName>
    <definedName name="Value15">#REF!</definedName>
    <definedName name="Value16" localSheetId="9">#REF!</definedName>
    <definedName name="Value16" localSheetId="27">#REF!</definedName>
    <definedName name="Value16" localSheetId="32">#REF!</definedName>
    <definedName name="Value16">#REF!</definedName>
    <definedName name="Value17" localSheetId="9">#REF!</definedName>
    <definedName name="Value17" localSheetId="27">#REF!</definedName>
    <definedName name="Value17" localSheetId="32">#REF!</definedName>
    <definedName name="Value17">#REF!</definedName>
    <definedName name="Value18" localSheetId="9">#REF!</definedName>
    <definedName name="Value18" localSheetId="27">#REF!</definedName>
    <definedName name="Value18" localSheetId="32">#REF!</definedName>
    <definedName name="Value18">#REF!</definedName>
    <definedName name="Value19" localSheetId="9">#REF!</definedName>
    <definedName name="Value19" localSheetId="27">#REF!</definedName>
    <definedName name="Value19" localSheetId="32">#REF!</definedName>
    <definedName name="Value19">#REF!</definedName>
    <definedName name="Value2" localSheetId="9">#REF!</definedName>
    <definedName name="Value2" localSheetId="27">#REF!</definedName>
    <definedName name="Value2" localSheetId="32">#REF!</definedName>
    <definedName name="Value2">#REF!</definedName>
    <definedName name="Value20" localSheetId="9">#REF!</definedName>
    <definedName name="Value20" localSheetId="27">#REF!</definedName>
    <definedName name="Value20" localSheetId="32">#REF!</definedName>
    <definedName name="Value20">#REF!</definedName>
    <definedName name="Value21" localSheetId="9">#REF!</definedName>
    <definedName name="Value21" localSheetId="27">#REF!</definedName>
    <definedName name="Value21" localSheetId="32">#REF!</definedName>
    <definedName name="Value21">#REF!</definedName>
    <definedName name="Value22" localSheetId="9">#REF!</definedName>
    <definedName name="Value22" localSheetId="27">#REF!</definedName>
    <definedName name="Value22" localSheetId="32">#REF!</definedName>
    <definedName name="Value22">#REF!</definedName>
    <definedName name="Value23" localSheetId="9">#REF!</definedName>
    <definedName name="Value23" localSheetId="27">#REF!</definedName>
    <definedName name="Value23" localSheetId="32">#REF!</definedName>
    <definedName name="Value23">#REF!</definedName>
    <definedName name="Value24" localSheetId="9">#REF!</definedName>
    <definedName name="Value24" localSheetId="27">#REF!</definedName>
    <definedName name="Value24" localSheetId="32">#REF!</definedName>
    <definedName name="Value24">#REF!</definedName>
    <definedName name="Value25" localSheetId="9">#REF!</definedName>
    <definedName name="Value25" localSheetId="27">#REF!</definedName>
    <definedName name="Value25" localSheetId="32">#REF!</definedName>
    <definedName name="Value25">#REF!</definedName>
    <definedName name="Value26" localSheetId="9">#REF!</definedName>
    <definedName name="Value26" localSheetId="27">#REF!</definedName>
    <definedName name="Value26" localSheetId="32">#REF!</definedName>
    <definedName name="Value26">#REF!</definedName>
    <definedName name="Value27" localSheetId="9">#REF!</definedName>
    <definedName name="Value27" localSheetId="27">#REF!</definedName>
    <definedName name="Value27" localSheetId="32">#REF!</definedName>
    <definedName name="Value27">#REF!</definedName>
    <definedName name="Value28" localSheetId="9">#REF!</definedName>
    <definedName name="Value28" localSheetId="27">#REF!</definedName>
    <definedName name="Value28" localSheetId="32">#REF!</definedName>
    <definedName name="Value28">#REF!</definedName>
    <definedName name="Value29" localSheetId="9">#REF!</definedName>
    <definedName name="Value29" localSheetId="27">#REF!</definedName>
    <definedName name="Value29" localSheetId="32">#REF!</definedName>
    <definedName name="Value29">#REF!</definedName>
    <definedName name="Value3" localSheetId="9">#REF!</definedName>
    <definedName name="Value3" localSheetId="27">#REF!</definedName>
    <definedName name="Value3" localSheetId="32">#REF!</definedName>
    <definedName name="Value3">#REF!</definedName>
    <definedName name="Value30" localSheetId="9">#REF!</definedName>
    <definedName name="Value30" localSheetId="27">#REF!</definedName>
    <definedName name="Value30" localSheetId="32">#REF!</definedName>
    <definedName name="Value30">#REF!</definedName>
    <definedName name="Value31" localSheetId="9">#REF!</definedName>
    <definedName name="Value31" localSheetId="27">#REF!</definedName>
    <definedName name="Value31" localSheetId="32">#REF!</definedName>
    <definedName name="Value31">#REF!</definedName>
    <definedName name="Value32" localSheetId="9">#REF!</definedName>
    <definedName name="Value32" localSheetId="27">#REF!</definedName>
    <definedName name="Value32" localSheetId="32">#REF!</definedName>
    <definedName name="Value32">#REF!</definedName>
    <definedName name="Value33" localSheetId="9">#REF!</definedName>
    <definedName name="Value33" localSheetId="27">#REF!</definedName>
    <definedName name="Value33" localSheetId="32">#REF!</definedName>
    <definedName name="Value33">#REF!</definedName>
    <definedName name="Value34" localSheetId="9">#REF!</definedName>
    <definedName name="Value34" localSheetId="27">#REF!</definedName>
    <definedName name="Value34" localSheetId="32">#REF!</definedName>
    <definedName name="Value34">#REF!</definedName>
    <definedName name="Value35" localSheetId="9">#REF!</definedName>
    <definedName name="Value35" localSheetId="27">#REF!</definedName>
    <definedName name="Value35" localSheetId="32">#REF!</definedName>
    <definedName name="Value35">#REF!</definedName>
    <definedName name="Value36" localSheetId="9">#REF!</definedName>
    <definedName name="Value36" localSheetId="27">#REF!</definedName>
    <definedName name="Value36" localSheetId="32">#REF!</definedName>
    <definedName name="Value36">#REF!</definedName>
    <definedName name="Value37" localSheetId="9">#REF!</definedName>
    <definedName name="Value37" localSheetId="27">#REF!</definedName>
    <definedName name="Value37" localSheetId="32">#REF!</definedName>
    <definedName name="Value37">#REF!</definedName>
    <definedName name="Value38" localSheetId="9">#REF!</definedName>
    <definedName name="Value38" localSheetId="27">#REF!</definedName>
    <definedName name="Value38" localSheetId="32">#REF!</definedName>
    <definedName name="Value38">#REF!</definedName>
    <definedName name="Value39" localSheetId="9">#REF!</definedName>
    <definedName name="Value39" localSheetId="27">#REF!</definedName>
    <definedName name="Value39" localSheetId="32">#REF!</definedName>
    <definedName name="Value39">#REF!</definedName>
    <definedName name="Value4" localSheetId="9">#REF!</definedName>
    <definedName name="Value4" localSheetId="27">#REF!</definedName>
    <definedName name="Value4" localSheetId="32">#REF!</definedName>
    <definedName name="Value4">#REF!</definedName>
    <definedName name="Value40" localSheetId="9">#REF!</definedName>
    <definedName name="Value40" localSheetId="27">#REF!</definedName>
    <definedName name="Value40" localSheetId="32">#REF!</definedName>
    <definedName name="Value40">#REF!</definedName>
    <definedName name="Value41" localSheetId="9">#REF!</definedName>
    <definedName name="Value41" localSheetId="27">#REF!</definedName>
    <definedName name="Value41" localSheetId="32">#REF!</definedName>
    <definedName name="Value41">#REF!</definedName>
    <definedName name="Value42" localSheetId="9">#REF!</definedName>
    <definedName name="Value42" localSheetId="27">#REF!</definedName>
    <definedName name="Value42" localSheetId="32">#REF!</definedName>
    <definedName name="Value42">#REF!</definedName>
    <definedName name="Value43" localSheetId="9">#REF!</definedName>
    <definedName name="Value43" localSheetId="27">#REF!</definedName>
    <definedName name="Value43" localSheetId="32">#REF!</definedName>
    <definedName name="Value43">#REF!</definedName>
    <definedName name="Value44" localSheetId="9">#REF!</definedName>
    <definedName name="Value44" localSheetId="27">#REF!</definedName>
    <definedName name="Value44" localSheetId="32">#REF!</definedName>
    <definedName name="Value44">#REF!</definedName>
    <definedName name="Value45" localSheetId="9">#REF!</definedName>
    <definedName name="Value45" localSheetId="27">#REF!</definedName>
    <definedName name="Value45" localSheetId="32">#REF!</definedName>
    <definedName name="Value45">#REF!</definedName>
    <definedName name="Value46" localSheetId="9">#REF!</definedName>
    <definedName name="Value46" localSheetId="27">#REF!</definedName>
    <definedName name="Value46" localSheetId="32">#REF!</definedName>
    <definedName name="Value46">#REF!</definedName>
    <definedName name="Value47" localSheetId="9">#REF!</definedName>
    <definedName name="Value47" localSheetId="27">#REF!</definedName>
    <definedName name="Value47" localSheetId="32">#REF!</definedName>
    <definedName name="Value47">#REF!</definedName>
    <definedName name="Value48" localSheetId="9">#REF!</definedName>
    <definedName name="Value48" localSheetId="27">#REF!</definedName>
    <definedName name="Value48" localSheetId="32">#REF!</definedName>
    <definedName name="Value48">#REF!</definedName>
    <definedName name="Value49" localSheetId="9">#REF!</definedName>
    <definedName name="Value49" localSheetId="27">#REF!</definedName>
    <definedName name="Value49" localSheetId="32">#REF!</definedName>
    <definedName name="Value49">#REF!</definedName>
    <definedName name="Value5" localSheetId="9">#REF!</definedName>
    <definedName name="Value5" localSheetId="27">#REF!</definedName>
    <definedName name="Value5" localSheetId="32">#REF!</definedName>
    <definedName name="Value5">#REF!</definedName>
    <definedName name="Value50" localSheetId="9">#REF!</definedName>
    <definedName name="Value50" localSheetId="27">#REF!</definedName>
    <definedName name="Value50" localSheetId="32">#REF!</definedName>
    <definedName name="Value50">#REF!</definedName>
    <definedName name="Value51" localSheetId="9">#REF!</definedName>
    <definedName name="Value51" localSheetId="27">#REF!</definedName>
    <definedName name="Value51" localSheetId="32">#REF!</definedName>
    <definedName name="Value51">#REF!</definedName>
    <definedName name="Value52" localSheetId="9">#REF!</definedName>
    <definedName name="Value52" localSheetId="27">#REF!</definedName>
    <definedName name="Value52" localSheetId="32">#REF!</definedName>
    <definedName name="Value52">#REF!</definedName>
    <definedName name="Value53" localSheetId="9">#REF!</definedName>
    <definedName name="Value53" localSheetId="27">#REF!</definedName>
    <definedName name="Value53" localSheetId="32">#REF!</definedName>
    <definedName name="Value53">#REF!</definedName>
    <definedName name="Value54" localSheetId="9">#REF!</definedName>
    <definedName name="Value54" localSheetId="27">#REF!</definedName>
    <definedName name="Value54" localSheetId="32">#REF!</definedName>
    <definedName name="Value54">#REF!</definedName>
    <definedName name="Value55" localSheetId="9">#REF!</definedName>
    <definedName name="Value55" localSheetId="27">#REF!</definedName>
    <definedName name="Value55" localSheetId="32">#REF!</definedName>
    <definedName name="Value55">#REF!</definedName>
    <definedName name="Value6" localSheetId="9">#REF!</definedName>
    <definedName name="Value6" localSheetId="27">#REF!</definedName>
    <definedName name="Value6" localSheetId="32">#REF!</definedName>
    <definedName name="Value6">#REF!</definedName>
    <definedName name="Value7" localSheetId="9">#REF!</definedName>
    <definedName name="Value7" localSheetId="27">#REF!</definedName>
    <definedName name="Value7" localSheetId="32">#REF!</definedName>
    <definedName name="Value7">#REF!</definedName>
    <definedName name="Value8" localSheetId="9">#REF!</definedName>
    <definedName name="Value8" localSheetId="27">#REF!</definedName>
    <definedName name="Value8" localSheetId="32">#REF!</definedName>
    <definedName name="Value8">#REF!</definedName>
    <definedName name="Value9" localSheetId="9">#REF!</definedName>
    <definedName name="Value9" localSheetId="27">#REF!</definedName>
    <definedName name="Value9" localSheetId="32">#REF!</definedName>
    <definedName name="Value9">#REF!</definedName>
    <definedName name="Values_Entered" localSheetId="9">IF(Loan_Amount*Interest_Rate*Loan_Years*Loan_Start&gt;0,1,0)</definedName>
    <definedName name="Values_Entered" localSheetId="27">IF(Loan_Amount*Interest_Rate*Loan_Years*Loan_Start&gt;0,1,0)</definedName>
    <definedName name="Values_Entered" localSheetId="32">IF(Loan_Amount*Interest_Rate*Loan_Years*Loan_Start&gt;0,1,0)</definedName>
    <definedName name="Values_Entered">IF(Loan_Amount*Interest_Rate*Loan_Years*Loan_Start&gt;0,1,0)</definedName>
    <definedName name="Van_an_toaìn" localSheetId="9">#REF!</definedName>
    <definedName name="Van_an_toaìn" localSheetId="27">#REF!</definedName>
    <definedName name="Van_an_toaìn" localSheetId="32">#REF!</definedName>
    <definedName name="Van_an_toaìn">#REF!</definedName>
    <definedName name="VAN_CHUYEN_DUONG_DAI_DZ0.4KV" localSheetId="9">#REF!</definedName>
    <definedName name="VAN_CHUYEN_DUONG_DAI_DZ0.4KV" localSheetId="27">#REF!</definedName>
    <definedName name="VAN_CHUYEN_DUONG_DAI_DZ0.4KV" localSheetId="32">#REF!</definedName>
    <definedName name="VAN_CHUYEN_DUONG_DAI_DZ0.4KV">#REF!</definedName>
    <definedName name="VAN_CHUYEN_DUONG_DAI_DZ22KV" localSheetId="9">#REF!</definedName>
    <definedName name="VAN_CHUYEN_DUONG_DAI_DZ22KV" localSheetId="27">#REF!</definedName>
    <definedName name="VAN_CHUYEN_DUONG_DAI_DZ22KV" localSheetId="32">#REF!</definedName>
    <definedName name="VAN_CHUYEN_DUONG_DAI_DZ22KV">#REF!</definedName>
    <definedName name="VAN_CHUYEN_VAT_TU_CHUNG" localSheetId="9">#REF!</definedName>
    <definedName name="VAN_CHUYEN_VAT_TU_CHUNG" localSheetId="27">#REF!</definedName>
    <definedName name="VAN_CHUYEN_VAT_TU_CHUNG" localSheetId="32">#REF!</definedName>
    <definedName name="VAN_CHUYEN_VAT_TU_CHUNG">#REF!</definedName>
    <definedName name="VAN_TRUNG_CHUYEN_VAT_TU_CHUNG" localSheetId="9">#REF!</definedName>
    <definedName name="VAN_TRUNG_CHUYEN_VAT_TU_CHUNG" localSheetId="27">#REF!</definedName>
    <definedName name="VAN_TRUNG_CHUYEN_VAT_TU_CHUNG" localSheetId="32">#REF!</definedName>
    <definedName name="VAN_TRUNG_CHUYEN_VAT_TU_CHUNG">#REF!</definedName>
    <definedName name="vanchuyen" localSheetId="9">#REF!</definedName>
    <definedName name="vanchuyen" localSheetId="27">#REF!</definedName>
    <definedName name="vanchuyen" localSheetId="32">#REF!</definedName>
    <definedName name="vanchuyen">#REF!</definedName>
    <definedName name="VanChuyenDam" localSheetId="9">#REF!</definedName>
    <definedName name="VanChuyenDam" localSheetId="27">#REF!</definedName>
    <definedName name="VanChuyenDam" localSheetId="32">#REF!</definedName>
    <definedName name="VanChuyenDam">#REF!</definedName>
    <definedName name="VARIINST" localSheetId="9">#REF!</definedName>
    <definedName name="VARIINST" localSheetId="27">#REF!</definedName>
    <definedName name="VARIINST" localSheetId="32">#REF!</definedName>
    <definedName name="VARIINST">#REF!</definedName>
    <definedName name="VARIPURC" localSheetId="9">#REF!</definedName>
    <definedName name="VARIPURC" localSheetId="27">#REF!</definedName>
    <definedName name="VARIPURC" localSheetId="32">#REF!</definedName>
    <definedName name="VARIPURC">#REF!</definedName>
    <definedName name="vat">5</definedName>
    <definedName name="VAT_04" localSheetId="9">#REF!</definedName>
    <definedName name="VAT_04" localSheetId="27">#REF!</definedName>
    <definedName name="VAT_04" localSheetId="32">#REF!</definedName>
    <definedName name="VAT_04">#REF!</definedName>
    <definedName name="VAT_35" localSheetId="9">#REF!</definedName>
    <definedName name="VAT_35" localSheetId="27">#REF!</definedName>
    <definedName name="VAT_35" localSheetId="32">#REF!</definedName>
    <definedName name="VAT_35">#REF!</definedName>
    <definedName name="VAT_Cto" localSheetId="9">#REF!</definedName>
    <definedName name="VAT_Cto" localSheetId="27">#REF!</definedName>
    <definedName name="VAT_Cto" localSheetId="32">#REF!</definedName>
    <definedName name="VAT_Cto">#REF!</definedName>
    <definedName name="VAT_LIEU_DEN_CHAN_CONG_TRINH" localSheetId="9">#REF!</definedName>
    <definedName name="VAT_LIEU_DEN_CHAN_CONG_TRINH" localSheetId="27">#REF!</definedName>
    <definedName name="VAT_LIEU_DEN_CHAN_CONG_TRINH" localSheetId="32">#REF!</definedName>
    <definedName name="VAT_LIEU_DEN_CHAN_CONG_TRINH">#REF!</definedName>
    <definedName name="vat_lieu_KVIII" localSheetId="9">#REF!</definedName>
    <definedName name="vat_lieu_KVIII" localSheetId="27">#REF!</definedName>
    <definedName name="vat_lieu_KVIII" localSheetId="32">#REF!</definedName>
    <definedName name="vat_lieu_KVIII">#REF!</definedName>
    <definedName name="VAT_TB" localSheetId="9">#REF!</definedName>
    <definedName name="VAT_TB" localSheetId="27">#REF!</definedName>
    <definedName name="VAT_TB" localSheetId="32">#REF!</definedName>
    <definedName name="VAT_TB">#REF!</definedName>
    <definedName name="VAT_TBA" localSheetId="9">#REF!</definedName>
    <definedName name="VAT_TBA" localSheetId="27">#REF!</definedName>
    <definedName name="VAT_TBA" localSheetId="32">#REF!</definedName>
    <definedName name="VAT_TBA">#REF!</definedName>
    <definedName name="VAT_XLTBA" localSheetId="9">#REF!</definedName>
    <definedName name="VAT_XLTBA" localSheetId="27">#REF!</definedName>
    <definedName name="VAT_XLTBA" localSheetId="32">#REF!</definedName>
    <definedName name="VAT_XLTBA">#REF!</definedName>
    <definedName name="vatlieu" localSheetId="9">#REF!</definedName>
    <definedName name="vatlieu" localSheetId="27">#REF!</definedName>
    <definedName name="vatlieu" localSheetId="32">#REF!</definedName>
    <definedName name="vatlieu">#REF!</definedName>
    <definedName name="Vatlieu1" localSheetId="9">#REF!</definedName>
    <definedName name="Vatlieu1" localSheetId="27">#REF!</definedName>
    <definedName name="Vatlieu1" localSheetId="32">#REF!</definedName>
    <definedName name="Vatlieu1">#REF!</definedName>
    <definedName name="Vatlieu2" localSheetId="9">#REF!</definedName>
    <definedName name="Vatlieu2" localSheetId="27">#REF!</definedName>
    <definedName name="Vatlieu2" localSheetId="32">#REF!</definedName>
    <definedName name="Vatlieu2">#REF!</definedName>
    <definedName name="Vatlieu3" localSheetId="9">#REF!</definedName>
    <definedName name="Vatlieu3" localSheetId="27">#REF!</definedName>
    <definedName name="Vatlieu3" localSheetId="32">#REF!</definedName>
    <definedName name="Vatlieu3">#REF!</definedName>
    <definedName name="VATM" hidden="1">{"'Sheet1'!$L$16"}</definedName>
    <definedName name="Vattu" localSheetId="9">#REF!</definedName>
    <definedName name="Vattu" localSheetId="27">#REF!</definedName>
    <definedName name="Vattu" localSheetId="32">#REF!</definedName>
    <definedName name="Vattu">#REF!</definedName>
    <definedName name="Váût_liãûu" localSheetId="9">#REF!</definedName>
    <definedName name="Váût_liãûu" localSheetId="27">#REF!</definedName>
    <definedName name="Váût_liãûu" localSheetId="32">#REF!</definedName>
    <definedName name="Váût_liãûu">#REF!</definedName>
    <definedName name="Vbs" localSheetId="9">#REF!</definedName>
    <definedName name="Vbs" localSheetId="27">#REF!</definedName>
    <definedName name="Vbs" localSheetId="32">#REF!</definedName>
    <definedName name="Vbs">#REF!</definedName>
    <definedName name="vbtchongnuocm300" localSheetId="9">#REF!</definedName>
    <definedName name="vbtchongnuocm300" localSheetId="27">#REF!</definedName>
    <definedName name="vbtchongnuocm300" localSheetId="32">#REF!</definedName>
    <definedName name="vbtchongnuocm300">#REF!</definedName>
    <definedName name="vbtm150" localSheetId="9">#REF!</definedName>
    <definedName name="vbtm150" localSheetId="27">#REF!</definedName>
    <definedName name="vbtm150" localSheetId="32">#REF!</definedName>
    <definedName name="vbtm150">#REF!</definedName>
    <definedName name="vbtm300" localSheetId="9">#REF!</definedName>
    <definedName name="vbtm300" localSheetId="27">#REF!</definedName>
    <definedName name="vbtm300" localSheetId="32">#REF!</definedName>
    <definedName name="vbtm300">#REF!</definedName>
    <definedName name="vbtm400" localSheetId="9">#REF!</definedName>
    <definedName name="vbtm400" localSheetId="27">#REF!</definedName>
    <definedName name="vbtm400" localSheetId="32">#REF!</definedName>
    <definedName name="vbtm400">#REF!</definedName>
    <definedName name="Vbtr" localSheetId="9">#REF!</definedName>
    <definedName name="Vbtr" localSheetId="27">#REF!</definedName>
    <definedName name="Vbtr" localSheetId="32">#REF!</definedName>
    <definedName name="Vbtr">#REF!</definedName>
    <definedName name="vcc" localSheetId="9">#REF!</definedName>
    <definedName name="vcc" localSheetId="27">#REF!</definedName>
    <definedName name="vcc" localSheetId="32">#REF!</definedName>
    <definedName name="vcc">#REF!</definedName>
    <definedName name="vccat0.4" localSheetId="9">#REF!</definedName>
    <definedName name="vccat0.4" localSheetId="27">#REF!</definedName>
    <definedName name="vccat0.4" localSheetId="32">#REF!</definedName>
    <definedName name="vccat0.4">#REF!</definedName>
    <definedName name="vccatv" localSheetId="9">#REF!</definedName>
    <definedName name="vccatv" localSheetId="27">#REF!</definedName>
    <definedName name="vccatv" localSheetId="32">#REF!</definedName>
    <definedName name="vccatv">#REF!</definedName>
    <definedName name="vccot" localSheetId="9">#REF!</definedName>
    <definedName name="vccot" localSheetId="27">#REF!</definedName>
    <definedName name="vccot" localSheetId="32">#REF!</definedName>
    <definedName name="vccot">#REF!</definedName>
    <definedName name="vccot0.4" localSheetId="9">#REF!</definedName>
    <definedName name="vccot0.4" localSheetId="27">#REF!</definedName>
    <definedName name="vccot0.4" localSheetId="32">#REF!</definedName>
    <definedName name="vccot0.4">#REF!</definedName>
    <definedName name="vccot35" localSheetId="9">#REF!</definedName>
    <definedName name="vccot35" localSheetId="27">#REF!</definedName>
    <definedName name="vccot35" localSheetId="32">#REF!</definedName>
    <definedName name="vccot35">#REF!</definedName>
    <definedName name="vccott" localSheetId="9">#REF!</definedName>
    <definedName name="vccott" localSheetId="27">#REF!</definedName>
    <definedName name="vccott" localSheetId="32">#REF!</definedName>
    <definedName name="vccott">#REF!</definedName>
    <definedName name="vccottt" localSheetId="9">#REF!</definedName>
    <definedName name="vccottt" localSheetId="27">#REF!</definedName>
    <definedName name="vccottt" localSheetId="32">#REF!</definedName>
    <definedName name="vccottt">#REF!</definedName>
    <definedName name="vcd" localSheetId="9">#REF!</definedName>
    <definedName name="vcd" localSheetId="27">#REF!</definedName>
    <definedName name="vcd" localSheetId="32">#REF!</definedName>
    <definedName name="vcd">#REF!</definedName>
    <definedName name="vcda" localSheetId="9">#REF!</definedName>
    <definedName name="vcda" localSheetId="27">#REF!</definedName>
    <definedName name="vcda" localSheetId="32">#REF!</definedName>
    <definedName name="vcda">#REF!</definedName>
    <definedName name="vcda0.4" localSheetId="9">#REF!</definedName>
    <definedName name="vcda0.4" localSheetId="27">#REF!</definedName>
    <definedName name="vcda0.4" localSheetId="32">#REF!</definedName>
    <definedName name="vcda0.4">#REF!</definedName>
    <definedName name="vcdatc2" localSheetId="9">#REF!</definedName>
    <definedName name="vcdatc2" localSheetId="27">#REF!</definedName>
    <definedName name="vcdatc2" localSheetId="32">#REF!</definedName>
    <definedName name="vcdatc2">#REF!</definedName>
    <definedName name="vcdatc3" localSheetId="9">#REF!</definedName>
    <definedName name="vcdatc3" localSheetId="27">#REF!</definedName>
    <definedName name="vcdatc3" localSheetId="32">#REF!</definedName>
    <definedName name="vcdatc3">#REF!</definedName>
    <definedName name="vcdatd" localSheetId="9">#REF!</definedName>
    <definedName name="vcdatd" localSheetId="27">#REF!</definedName>
    <definedName name="vcdatd" localSheetId="32">#REF!</definedName>
    <definedName name="vcdatd">#REF!</definedName>
    <definedName name="vcday" localSheetId="9">#REF!</definedName>
    <definedName name="vcday" localSheetId="27">#REF!</definedName>
    <definedName name="vcday" localSheetId="32">#REF!</definedName>
    <definedName name="vcday">#REF!</definedName>
    <definedName name="vcdc" localSheetId="9">#REF!</definedName>
    <definedName name="vcdc" localSheetId="27">#REF!</definedName>
    <definedName name="vcdc" localSheetId="32">#REF!</definedName>
    <definedName name="vcdc">#REF!</definedName>
    <definedName name="VCDC400" localSheetId="9">#REF!</definedName>
    <definedName name="VCDC400" localSheetId="27">#REF!</definedName>
    <definedName name="VCDC400" localSheetId="32">#REF!</definedName>
    <definedName name="VCDC400">#REF!</definedName>
    <definedName name="vcdctc" localSheetId="9">#REF!</definedName>
    <definedName name="vcdctc" localSheetId="27">#REF!</definedName>
    <definedName name="vcdctc" localSheetId="32">#REF!</definedName>
    <definedName name="vcdctc">#REF!</definedName>
    <definedName name="vcddx" localSheetId="9">#REF!</definedName>
    <definedName name="vcddx" localSheetId="27">#REF!</definedName>
    <definedName name="vcddx" localSheetId="32">#REF!</definedName>
    <definedName name="vcddx">#REF!</definedName>
    <definedName name="vcdungcu0.4" localSheetId="9">#REF!</definedName>
    <definedName name="vcdungcu0.4" localSheetId="27">#REF!</definedName>
    <definedName name="vcdungcu0.4" localSheetId="32">#REF!</definedName>
    <definedName name="vcdungcu0.4">#REF!</definedName>
    <definedName name="vcdungcu35" localSheetId="9">#REF!</definedName>
    <definedName name="vcdungcu35" localSheetId="27">#REF!</definedName>
    <definedName name="vcdungcu35" localSheetId="32">#REF!</definedName>
    <definedName name="vcdungcu35">#REF!</definedName>
    <definedName name="vcg" localSheetId="9">#REF!</definedName>
    <definedName name="vcg" localSheetId="27">#REF!</definedName>
    <definedName name="vcg" localSheetId="32">#REF!</definedName>
    <definedName name="vcg">#REF!</definedName>
    <definedName name="vcgo" localSheetId="9">#REF!</definedName>
    <definedName name="vcgo" localSheetId="27">#REF!</definedName>
    <definedName name="vcgo" localSheetId="32">#REF!</definedName>
    <definedName name="vcgo">#REF!</definedName>
    <definedName name="vcgo0.4" localSheetId="9">#REF!</definedName>
    <definedName name="vcgo0.4" localSheetId="27">#REF!</definedName>
    <definedName name="vcgo0.4" localSheetId="32">#REF!</definedName>
    <definedName name="vcgo0.4">#REF!</definedName>
    <definedName name="VCHT" localSheetId="9">#REF!</definedName>
    <definedName name="VCHT" localSheetId="27">#REF!</definedName>
    <definedName name="VCHT" localSheetId="32">#REF!</definedName>
    <definedName name="VCHT">#REF!</definedName>
    <definedName name="vcn" localSheetId="9">#REF!</definedName>
    <definedName name="vcn" localSheetId="27">#REF!</definedName>
    <definedName name="vcn" localSheetId="32">#REF!</definedName>
    <definedName name="vcn">#REF!</definedName>
    <definedName name="vcnuoc0.4" localSheetId="9">#REF!</definedName>
    <definedName name="vcnuoc0.4" localSheetId="27">#REF!</definedName>
    <definedName name="vcnuoc0.4" localSheetId="32">#REF!</definedName>
    <definedName name="vcnuoc0.4">#REF!</definedName>
    <definedName name="vcoto" hidden="1">{"'Sheet1'!$L$16"}</definedName>
    <definedName name="VCP" localSheetId="9">#REF!</definedName>
    <definedName name="VCP" localSheetId="27">#REF!</definedName>
    <definedName name="VCP" localSheetId="32">#REF!</definedName>
    <definedName name="VCP">#REF!</definedName>
    <definedName name="vcpk" localSheetId="9">#REF!</definedName>
    <definedName name="vcpk" localSheetId="27">#REF!</definedName>
    <definedName name="vcpk" localSheetId="32">#REF!</definedName>
    <definedName name="vcpk">#REF!</definedName>
    <definedName name="VCS" localSheetId="9">#REF!</definedName>
    <definedName name="VCS" localSheetId="27">#REF!</definedName>
    <definedName name="VCS" localSheetId="32">#REF!</definedName>
    <definedName name="VCS">#REF!</definedName>
    <definedName name="vcsat0.4" localSheetId="9">#REF!</definedName>
    <definedName name="vcsat0.4" localSheetId="27">#REF!</definedName>
    <definedName name="vcsat0.4" localSheetId="32">#REF!</definedName>
    <definedName name="vcsat0.4">#REF!</definedName>
    <definedName name="vcsat35" localSheetId="9">#REF!</definedName>
    <definedName name="vcsat35" localSheetId="27">#REF!</definedName>
    <definedName name="vcsat35" localSheetId="32">#REF!</definedName>
    <definedName name="vcsat35">#REF!</definedName>
    <definedName name="vcsu" localSheetId="9">#REF!</definedName>
    <definedName name="vcsu" localSheetId="27">#REF!</definedName>
    <definedName name="vcsu" localSheetId="32">#REF!</definedName>
    <definedName name="vcsu">#REF!</definedName>
    <definedName name="vct" localSheetId="9">#REF!</definedName>
    <definedName name="vct" localSheetId="27">#REF!</definedName>
    <definedName name="vct" localSheetId="32">#REF!</definedName>
    <definedName name="vct">#REF!</definedName>
    <definedName name="vctb" localSheetId="9">#REF!</definedName>
    <definedName name="vctb" localSheetId="27">#REF!</definedName>
    <definedName name="vctb" localSheetId="32">#REF!</definedName>
    <definedName name="vctb">#REF!</definedName>
    <definedName name="vctmong" localSheetId="9">#REF!</definedName>
    <definedName name="vctmong" localSheetId="27">#REF!</definedName>
    <definedName name="vctmong" localSheetId="32">#REF!</definedName>
    <definedName name="vctmong">#REF!</definedName>
    <definedName name="vctre" localSheetId="9">#REF!</definedName>
    <definedName name="vctre" localSheetId="27">#REF!</definedName>
    <definedName name="vctre" localSheetId="32">#REF!</definedName>
    <definedName name="vctre">#REF!</definedName>
    <definedName name="vcxi" localSheetId="9">#REF!</definedName>
    <definedName name="vcxi" localSheetId="27">#REF!</definedName>
    <definedName name="vcxi" localSheetId="32">#REF!</definedName>
    <definedName name="vcxi">#REF!</definedName>
    <definedName name="vcxm" localSheetId="9">#REF!</definedName>
    <definedName name="vcxm" localSheetId="27">#REF!</definedName>
    <definedName name="vcxm" localSheetId="32">#REF!</definedName>
    <definedName name="vcxm">#REF!</definedName>
    <definedName name="vcxm0.4" localSheetId="9">#REF!</definedName>
    <definedName name="vcxm0.4" localSheetId="27">#REF!</definedName>
    <definedName name="vcxm0.4" localSheetId="32">#REF!</definedName>
    <definedName name="vcxm0.4">#REF!</definedName>
    <definedName name="vd3p" localSheetId="9">#REF!</definedName>
    <definedName name="vd3p" localSheetId="27">#REF!</definedName>
    <definedName name="vd3p" localSheetId="32">#REF!</definedName>
    <definedName name="vd3p">#REF!</definedName>
    <definedName name="vdauketqua" localSheetId="9">#REF!</definedName>
    <definedName name="vdauketqua" localSheetId="27">#REF!</definedName>
    <definedName name="vdauketqua" localSheetId="32">#REF!</definedName>
    <definedName name="vdauketqua">#REF!</definedName>
    <definedName name="vdieukien" localSheetId="9">#REF!</definedName>
    <definedName name="vdieukien" localSheetId="27">#REF!</definedName>
    <definedName name="vdieukien" localSheetId="32">#REF!</definedName>
    <definedName name="vdieukien">#REF!</definedName>
    <definedName name="vdv" hidden="1">#N/A</definedName>
    <definedName name="vdv_1">"#REF!"</definedName>
    <definedName name="vgk" localSheetId="9">#REF!</definedName>
    <definedName name="vgk" localSheetId="27">#REF!</definedName>
    <definedName name="vgk" localSheetId="32">#REF!</definedName>
    <definedName name="vgk">#REF!</definedName>
    <definedName name="vgt" localSheetId="9">#REF!</definedName>
    <definedName name="vgt" localSheetId="27">#REF!</definedName>
    <definedName name="vgt" localSheetId="32">#REF!</definedName>
    <definedName name="vgt">#REF!</definedName>
    <definedName name="VH" hidden="1">{"'Sheet1'!$L$16"}</definedName>
    <definedName name="VHbom" localSheetId="9">#REF!</definedName>
    <definedName name="VHbom" localSheetId="27">#REF!</definedName>
    <definedName name="VHbom" localSheetId="32">#REF!</definedName>
    <definedName name="VHbom">#REF!</definedName>
    <definedName name="Via_He" localSheetId="9">#REF!</definedName>
    <definedName name="Via_He" localSheetId="27">#REF!</definedName>
    <definedName name="Via_He" localSheetId="32">#REF!</definedName>
    <definedName name="Via_He">#REF!</definedName>
    <definedName name="Viet" hidden="1">{"'Sheet1'!$L$16"}</definedName>
    <definedName name="VIEW" localSheetId="9">#REF!</definedName>
    <definedName name="VIEW" localSheetId="27">#REF!</definedName>
    <definedName name="VIEW" localSheetId="32">#REF!</definedName>
    <definedName name="VIEW">#REF!</definedName>
    <definedName name="vkcauthang" localSheetId="9">#REF!</definedName>
    <definedName name="vkcauthang" localSheetId="27">#REF!</definedName>
    <definedName name="vkcauthang" localSheetId="32">#REF!</definedName>
    <definedName name="vkcauthang">#REF!</definedName>
    <definedName name="vketqua" localSheetId="9">#REF!</definedName>
    <definedName name="vketqua" localSheetId="27">#REF!</definedName>
    <definedName name="vketqua" localSheetId="32">#REF!</definedName>
    <definedName name="vketqua">#REF!</definedName>
    <definedName name="vksan" localSheetId="9">#REF!</definedName>
    <definedName name="vksan" localSheetId="27">#REF!</definedName>
    <definedName name="vksan" localSheetId="32">#REF!</definedName>
    <definedName name="vksan">#REF!</definedName>
    <definedName name="vl" localSheetId="9">#REF!</definedName>
    <definedName name="vl" localSheetId="27">#REF!</definedName>
    <definedName name="vl" localSheetId="32">#REF!</definedName>
    <definedName name="vl">#REF!</definedName>
    <definedName name="VL_CSC" localSheetId="9">#REF!</definedName>
    <definedName name="VL_CSC" localSheetId="27">#REF!</definedName>
    <definedName name="VL_CSC" localSheetId="32">#REF!</definedName>
    <definedName name="VL_CSC">#REF!</definedName>
    <definedName name="VL_CSCT" localSheetId="9">#REF!</definedName>
    <definedName name="VL_CSCT" localSheetId="27">#REF!</definedName>
    <definedName name="VL_CSCT" localSheetId="32">#REF!</definedName>
    <definedName name="VL_CSCT">#REF!</definedName>
    <definedName name="VL_CTXD" localSheetId="9">#REF!</definedName>
    <definedName name="VL_CTXD" localSheetId="27">#REF!</definedName>
    <definedName name="VL_CTXD" localSheetId="32">#REF!</definedName>
    <definedName name="VL_CTXD">#REF!</definedName>
    <definedName name="VL_RD" localSheetId="9">#REF!</definedName>
    <definedName name="VL_RD" localSheetId="27">#REF!</definedName>
    <definedName name="VL_RD" localSheetId="32">#REF!</definedName>
    <definedName name="VL_RD">#REF!</definedName>
    <definedName name="VL_TD" localSheetId="9">#REF!</definedName>
    <definedName name="VL_TD" localSheetId="27">#REF!</definedName>
    <definedName name="VL_TD" localSheetId="32">#REF!</definedName>
    <definedName name="VL_TD">#REF!</definedName>
    <definedName name="vl1p" localSheetId="9">#REF!</definedName>
    <definedName name="vl1p" localSheetId="27">#REF!</definedName>
    <definedName name="vl1p" localSheetId="32">#REF!</definedName>
    <definedName name="vl1p">#REF!</definedName>
    <definedName name="vl3p" localSheetId="9">#REF!</definedName>
    <definedName name="vl3p" localSheetId="27">#REF!</definedName>
    <definedName name="vl3p" localSheetId="32">#REF!</definedName>
    <definedName name="vl3p">#REF!</definedName>
    <definedName name="VLBS">#N/A</definedName>
    <definedName name="vlc" localSheetId="9">#REF!</definedName>
    <definedName name="vlc" localSheetId="27">#REF!</definedName>
    <definedName name="vlc" localSheetId="32">#REF!</definedName>
    <definedName name="vlc">#REF!</definedName>
    <definedName name="Vlcap0.7" localSheetId="9">#REF!</definedName>
    <definedName name="Vlcap0.7" localSheetId="27">#REF!</definedName>
    <definedName name="Vlcap0.7" localSheetId="32">#REF!</definedName>
    <definedName name="Vlcap0.7">#REF!</definedName>
    <definedName name="VLcap1" localSheetId="9">#REF!</definedName>
    <definedName name="VLcap1" localSheetId="27">#REF!</definedName>
    <definedName name="VLcap1" localSheetId="32">#REF!</definedName>
    <definedName name="VLcap1">#REF!</definedName>
    <definedName name="vlct" hidden="1">{"'Sheet1'!$L$16"}</definedName>
    <definedName name="VLCT3p" localSheetId="9">#REF!</definedName>
    <definedName name="VLCT3p" localSheetId="27">#REF!</definedName>
    <definedName name="VLCT3p" localSheetId="32">#REF!</definedName>
    <definedName name="VLCT3p">#REF!</definedName>
    <definedName name="vlctbb" localSheetId="9">#REF!</definedName>
    <definedName name="vlctbb" localSheetId="27">#REF!</definedName>
    <definedName name="vlctbb" localSheetId="32">#REF!</definedName>
    <definedName name="vlctbb">#REF!</definedName>
    <definedName name="vldg" localSheetId="9">#REF!</definedName>
    <definedName name="vldg" localSheetId="27">#REF!</definedName>
    <definedName name="vldg" localSheetId="32">#REF!</definedName>
    <definedName name="vldg">#REF!</definedName>
    <definedName name="vldn400" localSheetId="9">#REF!</definedName>
    <definedName name="vldn400" localSheetId="27">#REF!</definedName>
    <definedName name="vldn400" localSheetId="32">#REF!</definedName>
    <definedName name="vldn400">#REF!</definedName>
    <definedName name="vldn600" localSheetId="9">#REF!</definedName>
    <definedName name="vldn600" localSheetId="27">#REF!</definedName>
    <definedName name="vldn600" localSheetId="32">#REF!</definedName>
    <definedName name="vldn600">#REF!</definedName>
    <definedName name="VLIEU" localSheetId="9">#REF!</definedName>
    <definedName name="VLIEU" localSheetId="27">#REF!</definedName>
    <definedName name="VLIEU" localSheetId="32">#REF!</definedName>
    <definedName name="VLIEU">#REF!</definedName>
    <definedName name="VLKday" localSheetId="9">#REF!</definedName>
    <definedName name="VLKday" localSheetId="27">#REF!</definedName>
    <definedName name="VLKday" localSheetId="32">#REF!</definedName>
    <definedName name="VLKday">#REF!</definedName>
    <definedName name="VLM" localSheetId="9">#REF!</definedName>
    <definedName name="VLM" localSheetId="27">#REF!</definedName>
    <definedName name="VLM" localSheetId="32">#REF!</definedName>
    <definedName name="VLM">#REF!</definedName>
    <definedName name="VLT" localSheetId="9">#REF!</definedName>
    <definedName name="VLT" localSheetId="27">#REF!</definedName>
    <definedName name="VLT" localSheetId="32">#REF!</definedName>
    <definedName name="VLT">#REF!</definedName>
    <definedName name="vltram" localSheetId="9">#REF!</definedName>
    <definedName name="vltram" localSheetId="27">#REF!</definedName>
    <definedName name="vltram" localSheetId="32">#REF!</definedName>
    <definedName name="vltram">#REF!</definedName>
    <definedName name="VLxaydung" localSheetId="9">#REF!</definedName>
    <definedName name="VLxaydung" localSheetId="27">#REF!</definedName>
    <definedName name="VLxaydung" localSheetId="32">#REF!</definedName>
    <definedName name="VLxaydung">#REF!</definedName>
    <definedName name="VND" localSheetId="9">#REF!</definedName>
    <definedName name="VND" localSheetId="27">#REF!</definedName>
    <definedName name="VND" localSheetId="32">#REF!</definedName>
    <definedName name="VND">#REF!</definedName>
    <definedName name="vnhapdieukien" localSheetId="9">#REF!</definedName>
    <definedName name="vnhapdieukien" localSheetId="27">#REF!</definedName>
    <definedName name="vnhapdieukien" localSheetId="32">#REF!</definedName>
    <definedName name="vnhapdieukien">#REF!</definedName>
    <definedName name="Von.KL" localSheetId="9">#REF!</definedName>
    <definedName name="Von.KL" localSheetId="27">#REF!</definedName>
    <definedName name="Von.KL" localSheetId="32">#REF!</definedName>
    <definedName name="Von.KL">#REF!</definedName>
    <definedName name="vr3p" localSheetId="9">#REF!</definedName>
    <definedName name="vr3p" localSheetId="27">#REF!</definedName>
    <definedName name="vr3p" localSheetId="32">#REF!</definedName>
    <definedName name="vr3p">#REF!</definedName>
    <definedName name="VT" localSheetId="9">#REF!</definedName>
    <definedName name="VT" localSheetId="27">#REF!</definedName>
    <definedName name="VT" localSheetId="32">#REF!</definedName>
    <definedName name="VT">#REF!</definedName>
    <definedName name="vtu" localSheetId="9">#REF!</definedName>
    <definedName name="vtu" localSheetId="27">#REF!</definedName>
    <definedName name="vtu" localSheetId="32">#REF!</definedName>
    <definedName name="vtu">#REF!</definedName>
    <definedName name="Vu" localSheetId="9">#REF!</definedName>
    <definedName name="Vu" localSheetId="27">#REF!</definedName>
    <definedName name="Vu" localSheetId="32">#REF!</definedName>
    <definedName name="Vu">#REF!</definedName>
    <definedName name="VÙ" localSheetId="9">#REF!</definedName>
    <definedName name="VÙ" localSheetId="27">#REF!</definedName>
    <definedName name="VÙ" localSheetId="32">#REF!</definedName>
    <definedName name="VÙ">#REF!</definedName>
    <definedName name="Vu_" localSheetId="9">#REF!</definedName>
    <definedName name="Vu_" localSheetId="27">#REF!</definedName>
    <definedName name="Vu_" localSheetId="32">#REF!</definedName>
    <definedName name="Vu_">#REF!</definedName>
    <definedName name="Vua" localSheetId="9">#REF!</definedName>
    <definedName name="Vua" localSheetId="27">#REF!</definedName>
    <definedName name="Vua" localSheetId="32">#REF!</definedName>
    <definedName name="Vua">#REF!</definedName>
    <definedName name="VuaBT" localSheetId="9">#REF!</definedName>
    <definedName name="VuaBT" localSheetId="27">#REF!</definedName>
    <definedName name="VuaBT" localSheetId="32">#REF!</definedName>
    <definedName name="VuaBT">#REF!</definedName>
    <definedName name="vung" localSheetId="9">#REF!</definedName>
    <definedName name="vung" localSheetId="27">#REF!</definedName>
    <definedName name="vung" localSheetId="32">#REF!</definedName>
    <definedName name="vung">#REF!</definedName>
    <definedName name="vung2" localSheetId="9">#REF!</definedName>
    <definedName name="vung2" localSheetId="27">#REF!</definedName>
    <definedName name="vung2" localSheetId="32">#REF!</definedName>
    <definedName name="vung2">#REF!</definedName>
    <definedName name="vungdcd" localSheetId="9">#REF!</definedName>
    <definedName name="vungdcd" localSheetId="27">#REF!</definedName>
    <definedName name="vungdcd" localSheetId="32">#REF!</definedName>
    <definedName name="vungdcd">#REF!</definedName>
    <definedName name="vungdcl" localSheetId="9">#REF!</definedName>
    <definedName name="vungdcl" localSheetId="27">#REF!</definedName>
    <definedName name="vungdcl" localSheetId="32">#REF!</definedName>
    <definedName name="vungdcl">#REF!</definedName>
    <definedName name="vungnhapk" localSheetId="9">#REF!</definedName>
    <definedName name="vungnhapk" localSheetId="27">#REF!</definedName>
    <definedName name="vungnhapk" localSheetId="32">#REF!</definedName>
    <definedName name="vungnhapk">#REF!</definedName>
    <definedName name="vungnhapl" localSheetId="9">#REF!</definedName>
    <definedName name="vungnhapl" localSheetId="27">#REF!</definedName>
    <definedName name="vungnhapl" localSheetId="32">#REF!</definedName>
    <definedName name="vungnhapl">#REF!</definedName>
    <definedName name="vungtruong" localSheetId="9">#REF!</definedName>
    <definedName name="vungtruong" localSheetId="27">#REF!</definedName>
    <definedName name="vungtruong" localSheetId="32">#REF!</definedName>
    <definedName name="vungtruong">#REF!</definedName>
    <definedName name="vungxuatk" localSheetId="9">#REF!</definedName>
    <definedName name="vungxuatk" localSheetId="27">#REF!</definedName>
    <definedName name="vungxuatk" localSheetId="32">#REF!</definedName>
    <definedName name="vungxuatk">#REF!</definedName>
    <definedName name="vungxuatl" localSheetId="9">#REF!</definedName>
    <definedName name="vungxuatl" localSheetId="27">#REF!</definedName>
    <definedName name="vungxuatl" localSheetId="32">#REF!</definedName>
    <definedName name="vungxuatl">#REF!</definedName>
    <definedName name="Vxk" localSheetId="9">#REF!</definedName>
    <definedName name="Vxk" localSheetId="27">#REF!</definedName>
    <definedName name="Vxk" localSheetId="32">#REF!</definedName>
    <definedName name="Vxk">#REF!</definedName>
    <definedName name="vxuan" localSheetId="9">#REF!</definedName>
    <definedName name="vxuan" localSheetId="27">#REF!</definedName>
    <definedName name="vxuan" localSheetId="32">#REF!</definedName>
    <definedName name="vxuan">#REF!</definedName>
    <definedName name="W" localSheetId="9">#REF!</definedName>
    <definedName name="W" localSheetId="27">#REF!</definedName>
    <definedName name="W" localSheetId="32">#REF!</definedName>
    <definedName name="W">#REF!</definedName>
    <definedName name="W_18_Season_Average" localSheetId="9">#REF!</definedName>
    <definedName name="W_18_Season_Average" localSheetId="27">#REF!</definedName>
    <definedName name="W_18_Season_Average" localSheetId="32">#REF!</definedName>
    <definedName name="W_18_Season_Average">#REF!</definedName>
    <definedName name="W_Class1" localSheetId="9">#REF!</definedName>
    <definedName name="W_Class1" localSheetId="27">#REF!</definedName>
    <definedName name="W_Class1" localSheetId="32">#REF!</definedName>
    <definedName name="W_Class1">#REF!</definedName>
    <definedName name="W_Class2" localSheetId="9">#REF!</definedName>
    <definedName name="W_Class2" localSheetId="27">#REF!</definedName>
    <definedName name="W_Class2" localSheetId="32">#REF!</definedName>
    <definedName name="W_Class2">#REF!</definedName>
    <definedName name="W_Class3" localSheetId="9">#REF!</definedName>
    <definedName name="W_Class3" localSheetId="27">#REF!</definedName>
    <definedName name="W_Class3" localSheetId="32">#REF!</definedName>
    <definedName name="W_Class3">#REF!</definedName>
    <definedName name="W_Class4" localSheetId="9">#REF!</definedName>
    <definedName name="W_Class4" localSheetId="27">#REF!</definedName>
    <definedName name="W_Class4" localSheetId="32">#REF!</definedName>
    <definedName name="W_Class4">#REF!</definedName>
    <definedName name="W_Class5" localSheetId="9">#REF!</definedName>
    <definedName name="W_Class5" localSheetId="27">#REF!</definedName>
    <definedName name="W_Class5" localSheetId="32">#REF!</definedName>
    <definedName name="W_Class5">#REF!</definedName>
    <definedName name="W13Y2212" localSheetId="9">#REF!</definedName>
    <definedName name="W13Y2212" localSheetId="27">#REF!</definedName>
    <definedName name="W13Y2212" localSheetId="32">#REF!</definedName>
    <definedName name="W13Y2212">#REF!</definedName>
    <definedName name="W18_Season" localSheetId="9">#REF!</definedName>
    <definedName name="W18_Season" localSheetId="27">#REF!</definedName>
    <definedName name="W18_Season" localSheetId="32">#REF!</definedName>
    <definedName name="W18_Season">#REF!</definedName>
    <definedName name="w5yn4" localSheetId="9">#REF!</definedName>
    <definedName name="w5yn4" localSheetId="27">#REF!</definedName>
    <definedName name="w5yn4" localSheetId="32">#REF!</definedName>
    <definedName name="w5yn4">#REF!</definedName>
    <definedName name="Wat_tec" localSheetId="9">#REF!</definedName>
    <definedName name="Wat_tec" localSheetId="27">#REF!</definedName>
    <definedName name="Wat_tec" localSheetId="32">#REF!</definedName>
    <definedName name="Wat_tec">#REF!</definedName>
    <definedName name="watertruck" localSheetId="9">#REF!</definedName>
    <definedName name="watertruck" localSheetId="27">#REF!</definedName>
    <definedName name="watertruck" localSheetId="32">#REF!</definedName>
    <definedName name="watertruck">#REF!</definedName>
    <definedName name="waterway" localSheetId="9">#REF!</definedName>
    <definedName name="waterway" localSheetId="27">#REF!</definedName>
    <definedName name="waterway" localSheetId="32">#REF!</definedName>
    <definedName name="waterway">#REF!</definedName>
    <definedName name="wb" localSheetId="9">#REF!</definedName>
    <definedName name="wb" localSheetId="27">#REF!</definedName>
    <definedName name="wb" localSheetId="32">#REF!</definedName>
    <definedName name="wb">#REF!</definedName>
    <definedName name="wct" localSheetId="9">#REF!</definedName>
    <definedName name="wct" localSheetId="27">#REF!</definedName>
    <definedName name="wct" localSheetId="32">#REF!</definedName>
    <definedName name="wct">#REF!</definedName>
    <definedName name="Wdaymong" localSheetId="9">#REF!</definedName>
    <definedName name="Wdaymong" localSheetId="27">#REF!</definedName>
    <definedName name="Wdaymong" localSheetId="32">#REF!</definedName>
    <definedName name="Wdaymong">#REF!</definedName>
    <definedName name="Widenlane_d" localSheetId="9">#REF!</definedName>
    <definedName name="Widenlane_d" localSheetId="27">#REF!</definedName>
    <definedName name="Widenlane_d" localSheetId="32">#REF!</definedName>
    <definedName name="Widenlane_d">#REF!</definedName>
    <definedName name="Widenlane_nd" localSheetId="9">#REF!</definedName>
    <definedName name="Widenlane_nd" localSheetId="27">#REF!</definedName>
    <definedName name="Widenlane_nd" localSheetId="32">#REF!</definedName>
    <definedName name="Widenlane_nd">#REF!</definedName>
    <definedName name="WIND" localSheetId="9">#REF!</definedName>
    <definedName name="WIND" localSheetId="27">#REF!</definedName>
    <definedName name="WIND" localSheetId="32">#REF!</definedName>
    <definedName name="WIND">#REF!</definedName>
    <definedName name="WIRE1">5</definedName>
    <definedName name="wl" localSheetId="9">#REF!</definedName>
    <definedName name="wl" localSheetId="27">#REF!</definedName>
    <definedName name="wl" localSheetId="32">#REF!</definedName>
    <definedName name="wl">#REF!</definedName>
    <definedName name="Wp" localSheetId="9">#REF!</definedName>
    <definedName name="Wp" localSheetId="27">#REF!</definedName>
    <definedName name="Wp" localSheetId="32">#REF!</definedName>
    <definedName name="Wp">#REF!</definedName>
    <definedName name="wr" hidden="1">{#N/A,#N/A,FALSE,"Chi tiÆt"}</definedName>
    <definedName name="wrn.aaa." hidden="1">{#N/A,#N/A,FALSE,"Sheet1";#N/A,#N/A,FALSE,"Sheet1";#N/A,#N/A,FALSE,"Sheet1"}</definedName>
    <definedName name="wrn.aaa.1" hidden="1">{#N/A,#N/A,FALSE,"Sheet1";#N/A,#N/A,FALSE,"Sheet1";#N/A,#N/A,FALSE,"Sheet1"}</definedName>
    <definedName name="wrn.Bang._.ke._.nhan._.hang." hidden="1">{#N/A,#N/A,FALSE,"Ke khai NH"}</definedName>
    <definedName name="wrn.Che._.do._.duoc._.huong." hidden="1">{#N/A,#N/A,FALSE,"BN (2)"}</definedName>
    <definedName name="wrn.chi._.tiÆt." hidden="1">{#N/A,#N/A,FALSE,"Chi tiÆt"}</definedName>
    <definedName name="wrn.cong." hidden="1">{#N/A,#N/A,FALSE,"Sheet1"}</definedName>
    <definedName name="wrn.Giáy._.bao._.no." hidden="1">{#N/A,#N/A,FALSE,"BN"}</definedName>
    <definedName name="wrn.Report." hidden="1">{"Offgrid",#N/A,FALSE,"OFFGRID";"Region",#N/A,FALSE,"REGION";"Offgrid -2",#N/A,FALSE,"OFFGRID";"WTP",#N/A,FALSE,"WTP";"WTP -2",#N/A,FALSE,"WTP";"Project",#N/A,FALSE,"PROJECT";"Summary -2",#N/A,FALSE,"SUMMARY"}</definedName>
    <definedName name="wrn.vd." hidden="1">{#N/A,#N/A,TRUE,"BT M200 da 10x20"}</definedName>
    <definedName name="wrnf.report" hidden="1">{"Offgrid",#N/A,FALSE,"OFFGRID";"Region",#N/A,FALSE,"REGION";"Offgrid -2",#N/A,FALSE,"OFFGRID";"WTP",#N/A,FALSE,"WTP";"WTP -2",#N/A,FALSE,"WTP";"Project",#N/A,FALSE,"PROJECT";"Summary -2",#N/A,FALSE,"SUMMARY"}</definedName>
    <definedName name="Ws" localSheetId="9">#REF!</definedName>
    <definedName name="Ws" localSheetId="27">#REF!</definedName>
    <definedName name="Ws" localSheetId="32">#REF!</definedName>
    <definedName name="Ws">#REF!</definedName>
    <definedName name="Wss" localSheetId="9">#REF!</definedName>
    <definedName name="Wss" localSheetId="27">#REF!</definedName>
    <definedName name="Wss" localSheetId="32">#REF!</definedName>
    <definedName name="Wss">#REF!</definedName>
    <definedName name="Wst" localSheetId="9">#REF!</definedName>
    <definedName name="Wst" localSheetId="27">#REF!</definedName>
    <definedName name="Wst" localSheetId="32">#REF!</definedName>
    <definedName name="Wst">#REF!</definedName>
    <definedName name="wt" localSheetId="9">#REF!</definedName>
    <definedName name="wt" localSheetId="27">#REF!</definedName>
    <definedName name="wt" localSheetId="32">#REF!</definedName>
    <definedName name="wt">#REF!</definedName>
    <definedName name="wtn" localSheetId="9">#REF!</definedName>
    <definedName name="wtn" localSheetId="27">#REF!</definedName>
    <definedName name="wtn" localSheetId="32">#REF!</definedName>
    <definedName name="wtn">#REF!</definedName>
    <definedName name="wtru" localSheetId="9">#REF!</definedName>
    <definedName name="wtru" localSheetId="27">#REF!</definedName>
    <definedName name="wtru" localSheetId="32">#REF!</definedName>
    <definedName name="wtru">#REF!</definedName>
    <definedName name="wup" localSheetId="9">#REF!</definedName>
    <definedName name="wup" localSheetId="27">#REF!</definedName>
    <definedName name="wup" localSheetId="32">#REF!</definedName>
    <definedName name="wup">#REF!</definedName>
    <definedName name="X" localSheetId="9">#REF!</definedName>
    <definedName name="X" localSheetId="27">#REF!</definedName>
    <definedName name="X" localSheetId="32">#REF!</definedName>
    <definedName name="X">#REF!</definedName>
    <definedName name="x_hien" localSheetId="9">#REF!</definedName>
    <definedName name="x_hien" localSheetId="27">#REF!</definedName>
    <definedName name="x_hien" localSheetId="32">#REF!</definedName>
    <definedName name="x_hien">#REF!</definedName>
    <definedName name="X0.4" localSheetId="9">#REF!</definedName>
    <definedName name="X0.4" localSheetId="27">#REF!</definedName>
    <definedName name="X0.4" localSheetId="32">#REF!</definedName>
    <definedName name="X0.4">#REF!</definedName>
    <definedName name="x1_" localSheetId="9">#REF!</definedName>
    <definedName name="x1_" localSheetId="27">#REF!</definedName>
    <definedName name="x1_" localSheetId="32">#REF!</definedName>
    <definedName name="x1_">#REF!</definedName>
    <definedName name="x1pind" localSheetId="9">#REF!</definedName>
    <definedName name="x1pind" localSheetId="27">#REF!</definedName>
    <definedName name="x1pind" localSheetId="32">#REF!</definedName>
    <definedName name="x1pind">#REF!</definedName>
    <definedName name="X1pINDvc" localSheetId="9">#REF!</definedName>
    <definedName name="X1pINDvc" localSheetId="27">#REF!</definedName>
    <definedName name="X1pINDvc" localSheetId="32">#REF!</definedName>
    <definedName name="X1pINDvc">#REF!</definedName>
    <definedName name="x1ping" localSheetId="9">#REF!</definedName>
    <definedName name="x1ping" localSheetId="27">#REF!</definedName>
    <definedName name="x1ping" localSheetId="32">#REF!</definedName>
    <definedName name="x1ping">#REF!</definedName>
    <definedName name="X1pINGvc" localSheetId="9">#REF!</definedName>
    <definedName name="X1pINGvc" localSheetId="27">#REF!</definedName>
    <definedName name="X1pINGvc" localSheetId="32">#REF!</definedName>
    <definedName name="X1pINGvc">#REF!</definedName>
    <definedName name="x1pint" localSheetId="9">#REF!</definedName>
    <definedName name="x1pint" localSheetId="27">#REF!</definedName>
    <definedName name="x1pint" localSheetId="32">#REF!</definedName>
    <definedName name="x1pint">#REF!</definedName>
    <definedName name="x2_" localSheetId="9">#REF!</definedName>
    <definedName name="x2_" localSheetId="27">#REF!</definedName>
    <definedName name="x2_" localSheetId="32">#REF!</definedName>
    <definedName name="x2_">#REF!</definedName>
    <definedName name="XA" localSheetId="9">#REF!</definedName>
    <definedName name="XA" localSheetId="27">#REF!</definedName>
    <definedName name="XA" localSheetId="32">#REF!</definedName>
    <definedName name="XA">#REF!</definedName>
    <definedName name="XB_80" localSheetId="9">#REF!</definedName>
    <definedName name="XB_80" localSheetId="27">#REF!</definedName>
    <definedName name="XB_80" localSheetId="32">#REF!</definedName>
    <definedName name="XB_80">#REF!</definedName>
    <definedName name="XBCNCKT">5600</definedName>
    <definedName name="xc" localSheetId="9">#REF!</definedName>
    <definedName name="xc" localSheetId="27">#REF!</definedName>
    <definedName name="xc" localSheetId="32">#REF!</definedName>
    <definedName name="xc">#REF!</definedName>
    <definedName name="XCCT">0.5</definedName>
    <definedName name="xd0.6" localSheetId="9">#REF!</definedName>
    <definedName name="xd0.6" localSheetId="27">#REF!</definedName>
    <definedName name="xd0.6" localSheetId="32">#REF!</definedName>
    <definedName name="xd0.6">#REF!</definedName>
    <definedName name="xd1.3" localSheetId="9">#REF!</definedName>
    <definedName name="xd1.3" localSheetId="27">#REF!</definedName>
    <definedName name="xd1.3" localSheetId="32">#REF!</definedName>
    <definedName name="xd1.3">#REF!</definedName>
    <definedName name="xd1.5" localSheetId="9">#REF!</definedName>
    <definedName name="xd1.5" localSheetId="27">#REF!</definedName>
    <definedName name="xd1.5" localSheetId="32">#REF!</definedName>
    <definedName name="xd1.5">#REF!</definedName>
    <definedName name="XDCBT10">{"Book1","Bang chia luong.xls"}</definedName>
    <definedName name="xdd" localSheetId="9">#REF!</definedName>
    <definedName name="xdd" localSheetId="27">#REF!</definedName>
    <definedName name="xdd" localSheetId="32">#REF!</definedName>
    <definedName name="xdd">#REF!</definedName>
    <definedName name="XDDHT" localSheetId="9">#REF!</definedName>
    <definedName name="XDDHT" localSheetId="27">#REF!</definedName>
    <definedName name="XDDHT" localSheetId="32">#REF!</definedName>
    <definedName name="XDDHT">#REF!</definedName>
    <definedName name="xe" localSheetId="9">#REF!</definedName>
    <definedName name="xe" localSheetId="27">#REF!</definedName>
    <definedName name="xe" localSheetId="32">#REF!</definedName>
    <definedName name="xe">#REF!</definedName>
    <definedName name="Xe_lao_dÇm" localSheetId="9">#REF!</definedName>
    <definedName name="Xe_lao_dÇm" localSheetId="27">#REF!</definedName>
    <definedName name="Xe_lao_dÇm" localSheetId="32">#REF!</definedName>
    <definedName name="Xe_lao_dÇm">#REF!</definedName>
    <definedName name="xelaodam" localSheetId="9">#REF!</definedName>
    <definedName name="xelaodam" localSheetId="27">#REF!</definedName>
    <definedName name="xelaodam" localSheetId="32">#REF!</definedName>
    <definedName name="xelaodam">#REF!</definedName>
    <definedName name="xerox" localSheetId="9">#REF!</definedName>
    <definedName name="xerox" localSheetId="27">#REF!</definedName>
    <definedName name="xerox" localSheetId="32">#REF!</definedName>
    <definedName name="xerox">#REF!</definedName>
    <definedName name="xethung10t" localSheetId="9">#REF!</definedName>
    <definedName name="xethung10t" localSheetId="27">#REF!</definedName>
    <definedName name="xethung10t" localSheetId="32">#REF!</definedName>
    <definedName name="xethung10t">#REF!</definedName>
    <definedName name="xetreo" localSheetId="9">#REF!</definedName>
    <definedName name="xetreo" localSheetId="27">#REF!</definedName>
    <definedName name="xetreo" localSheetId="32">#REF!</definedName>
    <definedName name="xetreo">#REF!</definedName>
    <definedName name="xfco" localSheetId="9">#REF!</definedName>
    <definedName name="xfco" localSheetId="27">#REF!</definedName>
    <definedName name="xfco" localSheetId="32">#REF!</definedName>
    <definedName name="xfco">#REF!</definedName>
    <definedName name="xfco3p" localSheetId="9">#REF!</definedName>
    <definedName name="xfco3p" localSheetId="27">#REF!</definedName>
    <definedName name="xfco3p" localSheetId="32">#REF!</definedName>
    <definedName name="xfco3p">#REF!</definedName>
    <definedName name="xfcotnc" localSheetId="9">#REF!</definedName>
    <definedName name="xfcotnc" localSheetId="27">#REF!</definedName>
    <definedName name="xfcotnc" localSheetId="32">#REF!</definedName>
    <definedName name="xfcotnc">#REF!</definedName>
    <definedName name="xfcotvl" localSheetId="9">#REF!</definedName>
    <definedName name="xfcotvl" localSheetId="27">#REF!</definedName>
    <definedName name="xfcotvl" localSheetId="32">#REF!</definedName>
    <definedName name="xfcotvl">#REF!</definedName>
    <definedName name="xgc100" localSheetId="9">#REF!</definedName>
    <definedName name="xgc100" localSheetId="27">#REF!</definedName>
    <definedName name="xgc100" localSheetId="32">#REF!</definedName>
    <definedName name="xgc100">#REF!</definedName>
    <definedName name="xgc150" localSheetId="9">#REF!</definedName>
    <definedName name="xgc150" localSheetId="27">#REF!</definedName>
    <definedName name="xgc150" localSheetId="32">#REF!</definedName>
    <definedName name="xgc150">#REF!</definedName>
    <definedName name="xgc200" localSheetId="9">#REF!</definedName>
    <definedName name="xgc200" localSheetId="27">#REF!</definedName>
    <definedName name="xgc200" localSheetId="32">#REF!</definedName>
    <definedName name="xgc200">#REF!</definedName>
    <definedName name="xh" localSheetId="9">#REF!</definedName>
    <definedName name="xh" localSheetId="27">#REF!</definedName>
    <definedName name="xh" localSheetId="32">#REF!</definedName>
    <definedName name="xh">#REF!</definedName>
    <definedName name="xhn" localSheetId="9">#REF!</definedName>
    <definedName name="xhn" localSheetId="27">#REF!</definedName>
    <definedName name="xhn" localSheetId="32">#REF!</definedName>
    <definedName name="xhn">#REF!</definedName>
    <definedName name="xi" localSheetId="9">#REF!</definedName>
    <definedName name="xi" localSheetId="27">#REF!</definedName>
    <definedName name="xi" localSheetId="32">#REF!</definedName>
    <definedName name="xi">#REF!</definedName>
    <definedName name="xig" localSheetId="9">#REF!</definedName>
    <definedName name="xig" localSheetId="27">#REF!</definedName>
    <definedName name="xig" localSheetId="32">#REF!</definedName>
    <definedName name="xig">#REF!</definedName>
    <definedName name="xig1" localSheetId="9">#REF!</definedName>
    <definedName name="xig1" localSheetId="27">#REF!</definedName>
    <definedName name="xig1" localSheetId="32">#REF!</definedName>
    <definedName name="xig1">#REF!</definedName>
    <definedName name="xig1p" localSheetId="9">#REF!</definedName>
    <definedName name="xig1p" localSheetId="27">#REF!</definedName>
    <definedName name="xig1p" localSheetId="32">#REF!</definedName>
    <definedName name="xig1p">#REF!</definedName>
    <definedName name="xig3p" localSheetId="9">#REF!</definedName>
    <definedName name="xig3p" localSheetId="27">#REF!</definedName>
    <definedName name="xig3p" localSheetId="32">#REF!</definedName>
    <definedName name="xig3p">#REF!</definedName>
    <definedName name="xignc3p" localSheetId="9">#REF!</definedName>
    <definedName name="xignc3p" localSheetId="27">#REF!</definedName>
    <definedName name="xignc3p" localSheetId="32">#REF!</definedName>
    <definedName name="xignc3p">#REF!</definedName>
    <definedName name="XIGvc" localSheetId="9">#REF!</definedName>
    <definedName name="XIGvc" localSheetId="27">#REF!</definedName>
    <definedName name="XIGvc" localSheetId="32">#REF!</definedName>
    <definedName name="XIGvc">#REF!</definedName>
    <definedName name="xigvl3p" localSheetId="9">#REF!</definedName>
    <definedName name="xigvl3p" localSheetId="27">#REF!</definedName>
    <definedName name="xigvl3p" localSheetId="32">#REF!</definedName>
    <definedName name="xigvl3p">#REF!</definedName>
    <definedName name="XII200" localSheetId="9">#REF!</definedName>
    <definedName name="XII200" localSheetId="27">#REF!</definedName>
    <definedName name="XII200" localSheetId="32">#REF!</definedName>
    <definedName name="XII200">#REF!</definedName>
    <definedName name="ximang" localSheetId="9">#REF!</definedName>
    <definedName name="ximang" localSheetId="27">#REF!</definedName>
    <definedName name="ximang" localSheetId="32">#REF!</definedName>
    <definedName name="ximang">#REF!</definedName>
    <definedName name="xin" localSheetId="9">#REF!</definedName>
    <definedName name="xin" localSheetId="27">#REF!</definedName>
    <definedName name="xin" localSheetId="32">#REF!</definedName>
    <definedName name="xin">#REF!</definedName>
    <definedName name="xin190" localSheetId="9">#REF!</definedName>
    <definedName name="xin190" localSheetId="27">#REF!</definedName>
    <definedName name="xin190" localSheetId="32">#REF!</definedName>
    <definedName name="xin190">#REF!</definedName>
    <definedName name="xin1903p" localSheetId="9">#REF!</definedName>
    <definedName name="xin1903p" localSheetId="27">#REF!</definedName>
    <definedName name="xin1903p" localSheetId="32">#REF!</definedName>
    <definedName name="xin1903p">#REF!</definedName>
    <definedName name="xin2903p" localSheetId="9">#REF!</definedName>
    <definedName name="xin2903p" localSheetId="27">#REF!</definedName>
    <definedName name="xin2903p" localSheetId="32">#REF!</definedName>
    <definedName name="xin2903p">#REF!</definedName>
    <definedName name="xin290nc3p" localSheetId="9">#REF!</definedName>
    <definedName name="xin290nc3p" localSheetId="27">#REF!</definedName>
    <definedName name="xin290nc3p" localSheetId="32">#REF!</definedName>
    <definedName name="xin290nc3p">#REF!</definedName>
    <definedName name="xin290vl3p" localSheetId="9">#REF!</definedName>
    <definedName name="xin290vl3p" localSheetId="27">#REF!</definedName>
    <definedName name="xin290vl3p" localSheetId="32">#REF!</definedName>
    <definedName name="xin290vl3p">#REF!</definedName>
    <definedName name="xin3p" localSheetId="9">#REF!</definedName>
    <definedName name="xin3p" localSheetId="27">#REF!</definedName>
    <definedName name="xin3p" localSheetId="32">#REF!</definedName>
    <definedName name="xin3p">#REF!</definedName>
    <definedName name="xind" localSheetId="9">#REF!</definedName>
    <definedName name="xind" localSheetId="27">#REF!</definedName>
    <definedName name="xind" localSheetId="32">#REF!</definedName>
    <definedName name="xind">#REF!</definedName>
    <definedName name="xind1p" localSheetId="9">#REF!</definedName>
    <definedName name="xind1p" localSheetId="27">#REF!</definedName>
    <definedName name="xind1p" localSheetId="32">#REF!</definedName>
    <definedName name="xind1p">#REF!</definedName>
    <definedName name="xind3p" localSheetId="9">#REF!</definedName>
    <definedName name="xind3p" localSheetId="27">#REF!</definedName>
    <definedName name="xind3p" localSheetId="32">#REF!</definedName>
    <definedName name="xind3p">#REF!</definedName>
    <definedName name="xindnc1p" localSheetId="9">#REF!</definedName>
    <definedName name="xindnc1p" localSheetId="27">#REF!</definedName>
    <definedName name="xindnc1p" localSheetId="32">#REF!</definedName>
    <definedName name="xindnc1p">#REF!</definedName>
    <definedName name="xindvl1p" localSheetId="9">#REF!</definedName>
    <definedName name="xindvl1p" localSheetId="27">#REF!</definedName>
    <definedName name="xindvl1p" localSheetId="32">#REF!</definedName>
    <definedName name="xindvl1p">#REF!</definedName>
    <definedName name="xing1p" localSheetId="9">#REF!</definedName>
    <definedName name="xing1p" localSheetId="27">#REF!</definedName>
    <definedName name="xing1p" localSheetId="32">#REF!</definedName>
    <definedName name="xing1p">#REF!</definedName>
    <definedName name="xingnc1p" localSheetId="9">#REF!</definedName>
    <definedName name="xingnc1p" localSheetId="27">#REF!</definedName>
    <definedName name="xingnc1p" localSheetId="32">#REF!</definedName>
    <definedName name="xingnc1p">#REF!</definedName>
    <definedName name="xingvl1p" localSheetId="9">#REF!</definedName>
    <definedName name="xingvl1p" localSheetId="27">#REF!</definedName>
    <definedName name="xingvl1p" localSheetId="32">#REF!</definedName>
    <definedName name="xingvl1p">#REF!</definedName>
    <definedName name="xinnc3p" localSheetId="9">#REF!</definedName>
    <definedName name="xinnc3p" localSheetId="27">#REF!</definedName>
    <definedName name="xinnc3p" localSheetId="32">#REF!</definedName>
    <definedName name="xinnc3p">#REF!</definedName>
    <definedName name="xint1p" localSheetId="9">#REF!</definedName>
    <definedName name="xint1p" localSheetId="27">#REF!</definedName>
    <definedName name="xint1p" localSheetId="32">#REF!</definedName>
    <definedName name="xint1p">#REF!</definedName>
    <definedName name="XINvc" localSheetId="9">#REF!</definedName>
    <definedName name="XINvc" localSheetId="27">#REF!</definedName>
    <definedName name="XINvc" localSheetId="32">#REF!</definedName>
    <definedName name="XINvc">#REF!</definedName>
    <definedName name="xinvl3p" localSheetId="9">#REF!</definedName>
    <definedName name="xinvl3p" localSheetId="27">#REF!</definedName>
    <definedName name="xinvl3p" localSheetId="32">#REF!</definedName>
    <definedName name="xinvl3p">#REF!</definedName>
    <definedName name="xit" localSheetId="9">#REF!</definedName>
    <definedName name="xit" localSheetId="27">#REF!</definedName>
    <definedName name="xit" localSheetId="32">#REF!</definedName>
    <definedName name="xit">#REF!</definedName>
    <definedName name="xit1" localSheetId="9">#REF!</definedName>
    <definedName name="xit1" localSheetId="27">#REF!</definedName>
    <definedName name="xit1" localSheetId="32">#REF!</definedName>
    <definedName name="xit1">#REF!</definedName>
    <definedName name="xit1p" localSheetId="9">#REF!</definedName>
    <definedName name="xit1p" localSheetId="27">#REF!</definedName>
    <definedName name="xit1p" localSheetId="32">#REF!</definedName>
    <definedName name="xit1p">#REF!</definedName>
    <definedName name="xit2nc3p" localSheetId="9">#REF!</definedName>
    <definedName name="xit2nc3p" localSheetId="27">#REF!</definedName>
    <definedName name="xit2nc3p" localSheetId="32">#REF!</definedName>
    <definedName name="xit2nc3p">#REF!</definedName>
    <definedName name="xit2vl3p" localSheetId="9">#REF!</definedName>
    <definedName name="xit2vl3p" localSheetId="27">#REF!</definedName>
    <definedName name="xit2vl3p" localSheetId="32">#REF!</definedName>
    <definedName name="xit2vl3p">#REF!</definedName>
    <definedName name="xit3p" localSheetId="9">#REF!</definedName>
    <definedName name="xit3p" localSheetId="27">#REF!</definedName>
    <definedName name="xit3p" localSheetId="32">#REF!</definedName>
    <definedName name="xit3p">#REF!</definedName>
    <definedName name="xitnc3p" localSheetId="9">#REF!</definedName>
    <definedName name="xitnc3p" localSheetId="27">#REF!</definedName>
    <definedName name="xitnc3p" localSheetId="32">#REF!</definedName>
    <definedName name="xitnc3p">#REF!</definedName>
    <definedName name="XITvc" localSheetId="9">#REF!</definedName>
    <definedName name="XITvc" localSheetId="27">#REF!</definedName>
    <definedName name="XITvc" localSheetId="32">#REF!</definedName>
    <definedName name="XITvc">#REF!</definedName>
    <definedName name="xitvl3p" localSheetId="9">#REF!</definedName>
    <definedName name="xitvl3p" localSheetId="27">#REF!</definedName>
    <definedName name="xitvl3p" localSheetId="32">#REF!</definedName>
    <definedName name="xitvl3p">#REF!</definedName>
    <definedName name="xk0.6" localSheetId="9">#REF!</definedName>
    <definedName name="xk0.6" localSheetId="27">#REF!</definedName>
    <definedName name="xk0.6" localSheetId="32">#REF!</definedName>
    <definedName name="xk0.6">#REF!</definedName>
    <definedName name="xk1.3" localSheetId="9">#REF!</definedName>
    <definedName name="xk1.3" localSheetId="27">#REF!</definedName>
    <definedName name="xk1.3" localSheetId="32">#REF!</definedName>
    <definedName name="xk1.3">#REF!</definedName>
    <definedName name="xk1.5" localSheetId="9">#REF!</definedName>
    <definedName name="xk1.5" localSheetId="27">#REF!</definedName>
    <definedName name="xk1.5" localSheetId="32">#REF!</definedName>
    <definedName name="xk1.5">#REF!</definedName>
    <definedName name="Xkoto" localSheetId="9">#REF!</definedName>
    <definedName name="Xkoto" localSheetId="27">#REF!</definedName>
    <definedName name="Xkoto" localSheetId="32">#REF!</definedName>
    <definedName name="Xkoto">#REF!</definedName>
    <definedName name="Xkxn" localSheetId="9">#REF!</definedName>
    <definedName name="Xkxn" localSheetId="27">#REF!</definedName>
    <definedName name="Xkxn" localSheetId="32">#REF!</definedName>
    <definedName name="Xkxn">#REF!</definedName>
    <definedName name="XL_TBA" localSheetId="9">#REF!</definedName>
    <definedName name="XL_TBA" localSheetId="27">#REF!</definedName>
    <definedName name="XL_TBA" localSheetId="32">#REF!</definedName>
    <definedName name="XL_TBA">#REF!</definedName>
    <definedName name="xld1.4" localSheetId="9">#REF!</definedName>
    <definedName name="xld1.4" localSheetId="27">#REF!</definedName>
    <definedName name="xld1.4" localSheetId="32">#REF!</definedName>
    <definedName name="xld1.4">#REF!</definedName>
    <definedName name="xlk1.4" localSheetId="9">#REF!</definedName>
    <definedName name="xlk1.4" localSheetId="27">#REF!</definedName>
    <definedName name="xlk1.4" localSheetId="32">#REF!</definedName>
    <definedName name="xlk1.4">#REF!</definedName>
    <definedName name="XLP" localSheetId="9">#REF!</definedName>
    <definedName name="XLP" localSheetId="27">#REF!</definedName>
    <definedName name="XLP" localSheetId="32">#REF!</definedName>
    <definedName name="XLP">#REF!</definedName>
    <definedName name="xls" hidden="1">{"'Sheet1'!$L$16"}</definedName>
    <definedName name="xlttbninh" hidden="1">{"'Sheet1'!$L$16"}</definedName>
    <definedName name="XLxa" localSheetId="9">#REF!</definedName>
    <definedName name="XLxa" localSheetId="27">#REF!</definedName>
    <definedName name="XLxa" localSheetId="32">#REF!</definedName>
    <definedName name="XLxa">#REF!</definedName>
    <definedName name="XMAX" localSheetId="9">#REF!</definedName>
    <definedName name="XMAX" localSheetId="27">#REF!</definedName>
    <definedName name="XMAX" localSheetId="32">#REF!</definedName>
    <definedName name="XMAX">#REF!</definedName>
    <definedName name="xmBim" localSheetId="9">#REF!</definedName>
    <definedName name="xmBim" localSheetId="27">#REF!</definedName>
    <definedName name="xmBim" localSheetId="32">#REF!</definedName>
    <definedName name="xmBim">#REF!</definedName>
    <definedName name="XMBT" localSheetId="9">#REF!</definedName>
    <definedName name="XMBT" localSheetId="27">#REF!</definedName>
    <definedName name="XMBT" localSheetId="32">#REF!</definedName>
    <definedName name="XMBT">#REF!</definedName>
    <definedName name="xmBut" localSheetId="9">#REF!</definedName>
    <definedName name="xmBut" localSheetId="27">#REF!</definedName>
    <definedName name="xmBut" localSheetId="32">#REF!</definedName>
    <definedName name="xmBut">#REF!</definedName>
    <definedName name="xmcax" localSheetId="9">#REF!</definedName>
    <definedName name="xmcax" localSheetId="27">#REF!</definedName>
    <definedName name="xmcax" localSheetId="32">#REF!</definedName>
    <definedName name="xmcax">#REF!</definedName>
    <definedName name="XMIN" localSheetId="9">#REF!</definedName>
    <definedName name="XMIN" localSheetId="27">#REF!</definedName>
    <definedName name="XMIN" localSheetId="32">#REF!</definedName>
    <definedName name="XMIN">#REF!</definedName>
    <definedName name="xmp40" localSheetId="9">#REF!</definedName>
    <definedName name="xmp40" localSheetId="27">#REF!</definedName>
    <definedName name="xmp40" localSheetId="32">#REF!</definedName>
    <definedName name="xmp40">#REF!</definedName>
    <definedName name="xn" localSheetId="9">#REF!</definedName>
    <definedName name="xn" localSheetId="27">#REF!</definedName>
    <definedName name="xn" localSheetId="32">#REF!</definedName>
    <definedName name="xn">#REF!</definedName>
    <definedName name="xoanhapk" localSheetId="9">#REF!,#REF!</definedName>
    <definedName name="xoanhapk" localSheetId="27">#REF!,#REF!</definedName>
    <definedName name="xoanhapk" localSheetId="32">#REF!,#REF!</definedName>
    <definedName name="xoanhapk">#REF!,#REF!</definedName>
    <definedName name="xoanhapl" localSheetId="9">#REF!,#REF!</definedName>
    <definedName name="xoanhapl" localSheetId="27">#REF!,#REF!</definedName>
    <definedName name="xoanhapl" localSheetId="32">#REF!,#REF!</definedName>
    <definedName name="xoanhapl">#REF!,#REF!</definedName>
    <definedName name="xoaxuatk" localSheetId="9">#REF!</definedName>
    <definedName name="xoaxuatk" localSheetId="27">#REF!</definedName>
    <definedName name="xoaxuatk" localSheetId="32">#REF!</definedName>
    <definedName name="xoaxuatk">#REF!</definedName>
    <definedName name="xoaxuatl" localSheetId="9">#REF!</definedName>
    <definedName name="xoaxuatl" localSheetId="27">#REF!</definedName>
    <definedName name="xoaxuatl" localSheetId="32">#REF!</definedName>
    <definedName name="xoaxuatl">#REF!</definedName>
    <definedName name="xp" localSheetId="9">#REF!</definedName>
    <definedName name="xp" localSheetId="27">#REF!</definedName>
    <definedName name="xp" localSheetId="32">#REF!</definedName>
    <definedName name="xp">#REF!</definedName>
    <definedName name="XS" localSheetId="9">#REF!</definedName>
    <definedName name="XS" localSheetId="27">#REF!</definedName>
    <definedName name="XS" localSheetId="32">#REF!</definedName>
    <definedName name="XS">#REF!</definedName>
    <definedName name="Xsi" localSheetId="9">#REF!</definedName>
    <definedName name="Xsi" localSheetId="27">#REF!</definedName>
    <definedName name="Xsi" localSheetId="32">#REF!</definedName>
    <definedName name="Xsi">#REF!</definedName>
    <definedName name="XTKKTTC">7500</definedName>
    <definedName name="XUAÁT" localSheetId="9">#REF!</definedName>
    <definedName name="XUAÁT" localSheetId="27">#REF!</definedName>
    <definedName name="XUAÁT" localSheetId="32">#REF!</definedName>
    <definedName name="XUAÁT">#REF!</definedName>
    <definedName name="XUÁN" localSheetId="9">#REF!</definedName>
    <definedName name="XUÁN" localSheetId="27">#REF!</definedName>
    <definedName name="XUÁN" localSheetId="32">#REF!</definedName>
    <definedName name="XUÁN">#REF!</definedName>
    <definedName name="Xuân" localSheetId="9">#REF!</definedName>
    <definedName name="Xuân" localSheetId="27">#REF!</definedName>
    <definedName name="Xuân" localSheetId="32">#REF!</definedName>
    <definedName name="Xuân">#REF!</definedName>
    <definedName name="Xuat_hien2" localSheetId="9">#REF!</definedName>
    <definedName name="Xuat_hien2" localSheetId="27">#REF!</definedName>
    <definedName name="Xuat_hien2" localSheetId="32">#REF!</definedName>
    <definedName name="Xuat_hien2">#REF!</definedName>
    <definedName name="Xuat_hien3" localSheetId="9">#REF!</definedName>
    <definedName name="Xuat_hien3" localSheetId="27">#REF!</definedName>
    <definedName name="Xuat_hien3" localSheetId="32">#REF!</definedName>
    <definedName name="Xuat_hien3">#REF!</definedName>
    <definedName name="xuclat1" localSheetId="9">#REF!</definedName>
    <definedName name="xuclat1" localSheetId="27">#REF!</definedName>
    <definedName name="xuclat1" localSheetId="32">#REF!</definedName>
    <definedName name="xuclat1">#REF!</definedName>
    <definedName name="XXT" localSheetId="9">#REF!</definedName>
    <definedName name="XXT" localSheetId="27">#REF!</definedName>
    <definedName name="XXT" localSheetId="32">#REF!</definedName>
    <definedName name="XXT">#REF!</definedName>
    <definedName name="xxx1" localSheetId="9">#REF!</definedName>
    <definedName name="xxx1" localSheetId="27">#REF!</definedName>
    <definedName name="xxx1" localSheetId="32">#REF!</definedName>
    <definedName name="xxx1">#REF!</definedName>
    <definedName name="xxx2" localSheetId="9">#REF!</definedName>
    <definedName name="xxx2" localSheetId="27">#REF!</definedName>
    <definedName name="xxx2" localSheetId="32">#REF!</definedName>
    <definedName name="xxx2">#REF!</definedName>
    <definedName name="xxxs" localSheetId="9">#REF!</definedName>
    <definedName name="xxxs" localSheetId="27">#REF!</definedName>
    <definedName name="xxxs" localSheetId="32">#REF!</definedName>
    <definedName name="xxxs">#REF!</definedName>
    <definedName name="y" localSheetId="9">#REF!</definedName>
    <definedName name="y" localSheetId="27">#REF!</definedName>
    <definedName name="y" localSheetId="32">#REF!</definedName>
    <definedName name="y">#REF!</definedName>
    <definedName name="Yellow2000" localSheetId="9">#REF!</definedName>
    <definedName name="Yellow2000" localSheetId="27">#REF!</definedName>
    <definedName name="Yellow2000" localSheetId="32">#REF!</definedName>
    <definedName name="Yellow2000">#REF!</definedName>
    <definedName name="yieldsfield" localSheetId="9">#REF!</definedName>
    <definedName name="yieldsfield" localSheetId="27">#REF!</definedName>
    <definedName name="yieldsfield" localSheetId="32">#REF!</definedName>
    <definedName name="yieldsfield">#REF!</definedName>
    <definedName name="yieldstoevaluate" localSheetId="9">#REF!</definedName>
    <definedName name="yieldstoevaluate" localSheetId="27">#REF!</definedName>
    <definedName name="yieldstoevaluate" localSheetId="32">#REF!</definedName>
    <definedName name="yieldstoevaluate">#REF!</definedName>
    <definedName name="YMAX" localSheetId="9">#REF!</definedName>
    <definedName name="YMAX" localSheetId="27">#REF!</definedName>
    <definedName name="YMAX" localSheetId="32">#REF!</definedName>
    <definedName name="YMAX">#REF!</definedName>
    <definedName name="YMIN" localSheetId="9">#REF!</definedName>
    <definedName name="YMIN" localSheetId="27">#REF!</definedName>
    <definedName name="YMIN" localSheetId="32">#REF!</definedName>
    <definedName name="YMIN">#REF!</definedName>
    <definedName name="YR0" localSheetId="9">#REF!</definedName>
    <definedName name="YR0" localSheetId="27">#REF!</definedName>
    <definedName name="YR0" localSheetId="32">#REF!</definedName>
    <definedName name="YR0">#REF!</definedName>
    <definedName name="YRP" localSheetId="9">#REF!</definedName>
    <definedName name="YRP" localSheetId="27">#REF!</definedName>
    <definedName name="YRP" localSheetId="32">#REF!</definedName>
    <definedName name="YRP">#REF!</definedName>
    <definedName name="ytddg" localSheetId="9">#REF!</definedName>
    <definedName name="ytddg" localSheetId="27">#REF!</definedName>
    <definedName name="ytddg" localSheetId="32">#REF!</definedName>
    <definedName name="ytddg">#REF!</definedName>
    <definedName name="Ythd1.5" localSheetId="9">#REF!</definedName>
    <definedName name="Ythd1.5" localSheetId="27">#REF!</definedName>
    <definedName name="Ythd1.5" localSheetId="32">#REF!</definedName>
    <definedName name="Ythd1.5">#REF!</definedName>
    <definedName name="ythdg" localSheetId="9">#REF!</definedName>
    <definedName name="ythdg" localSheetId="27">#REF!</definedName>
    <definedName name="ythdg" localSheetId="32">#REF!</definedName>
    <definedName name="ythdg">#REF!</definedName>
    <definedName name="Ythdgoi" localSheetId="9">#REF!</definedName>
    <definedName name="Ythdgoi" localSheetId="27">#REF!</definedName>
    <definedName name="Ythdgoi" localSheetId="32">#REF!</definedName>
    <definedName name="Ythdgoi">#REF!</definedName>
    <definedName name="yum" localSheetId="9">#REF!</definedName>
    <definedName name="yum" localSheetId="27">#REF!</definedName>
    <definedName name="yum" localSheetId="32">#REF!</definedName>
    <definedName name="yum">#REF!</definedName>
    <definedName name="YvNgam" localSheetId="9">#REF!</definedName>
    <definedName name="YvNgam" localSheetId="27">#REF!</definedName>
    <definedName name="YvNgam" localSheetId="32">#REF!</definedName>
    <definedName name="YvNgam">#REF!</definedName>
    <definedName name="YvTreo" localSheetId="9">#REF!</definedName>
    <definedName name="YvTreo" localSheetId="27">#REF!</definedName>
    <definedName name="YvTreo" localSheetId="32">#REF!</definedName>
    <definedName name="YvTreo">#REF!</definedName>
    <definedName name="yy" localSheetId="9">#REF!</definedName>
    <definedName name="yy" localSheetId="27">#REF!</definedName>
    <definedName name="yy" localSheetId="32">#REF!</definedName>
    <definedName name="yy">#REF!</definedName>
    <definedName name="z" localSheetId="9">#REF!</definedName>
    <definedName name="z" localSheetId="27">#REF!</definedName>
    <definedName name="z" localSheetId="32">#REF!</definedName>
    <definedName name="z">#REF!</definedName>
    <definedName name="Z_dh" localSheetId="9">#REF!</definedName>
    <definedName name="Z_dh" localSheetId="27">#REF!</definedName>
    <definedName name="Z_dh" localSheetId="32">#REF!</definedName>
    <definedName name="Z_dh">#REF!</definedName>
    <definedName name="zl" localSheetId="9">#REF!</definedName>
    <definedName name="zl" localSheetId="27">#REF!</definedName>
    <definedName name="zl" localSheetId="32">#REF!</definedName>
    <definedName name="zl">#REF!</definedName>
    <definedName name="ZR" localSheetId="9">#REF!</definedName>
    <definedName name="ZR" localSheetId="27">#REF!</definedName>
    <definedName name="ZR" localSheetId="32">#REF!</definedName>
    <definedName name="ZR">#REF!</definedName>
    <definedName name="Zw" localSheetId="9">#REF!</definedName>
    <definedName name="Zw" localSheetId="27">#REF!</definedName>
    <definedName name="Zw" localSheetId="32">#REF!</definedName>
    <definedName name="Zw">#REF!</definedName>
    <definedName name="ZXD" localSheetId="9">#REF!</definedName>
    <definedName name="ZXD" localSheetId="27">#REF!</definedName>
    <definedName name="ZXD" localSheetId="32">#REF!</definedName>
    <definedName name="ZXD">#REF!</definedName>
    <definedName name="ZYX" localSheetId="9">#REF!</definedName>
    <definedName name="ZYX" localSheetId="27">#REF!</definedName>
    <definedName name="ZYX" localSheetId="32">#REF!</definedName>
    <definedName name="ZYX">#REF!</definedName>
    <definedName name="ZZZ" localSheetId="9">#REF!</definedName>
    <definedName name="ZZZ" localSheetId="27">#REF!</definedName>
    <definedName name="ZZZ" localSheetId="32">#REF!</definedName>
    <definedName name="ZZZ">#REF!</definedName>
    <definedName name="もりた" localSheetId="9">#REF!</definedName>
    <definedName name="もりた" localSheetId="27">#REF!</definedName>
    <definedName name="もりた" localSheetId="32">#REF!</definedName>
    <definedName name="もりた">#REF!</definedName>
    <definedName name="전" localSheetId="9">#REF!</definedName>
    <definedName name="전" localSheetId="27">#REF!</definedName>
    <definedName name="전" localSheetId="32">#REF!</definedName>
    <definedName name="전">#REF!</definedName>
    <definedName name="주택사업본부" localSheetId="9">#REF!</definedName>
    <definedName name="주택사업본부" localSheetId="27">#REF!</definedName>
    <definedName name="주택사업본부" localSheetId="32">#REF!</definedName>
    <definedName name="주택사업본부">#REF!</definedName>
    <definedName name="철구사업본부" localSheetId="9">#REF!</definedName>
    <definedName name="철구사업본부" localSheetId="27">#REF!</definedName>
    <definedName name="철구사업본부" localSheetId="32">#REF!</definedName>
    <definedName name="철구사업본부">#REF!</definedName>
    <definedName name="템플리트모듈1" localSheetId="9">BlankMacro1</definedName>
    <definedName name="템플리트모듈1" localSheetId="27">BlankMacro1</definedName>
    <definedName name="템플리트모듈1" localSheetId="32">BlankMacro1</definedName>
    <definedName name="템플리트모듈1">BlankMacro1</definedName>
    <definedName name="템플리트모듈2" localSheetId="9">BlankMacro1</definedName>
    <definedName name="템플리트모듈2" localSheetId="27">BlankMacro1</definedName>
    <definedName name="템플리트모듈2" localSheetId="32">BlankMacro1</definedName>
    <definedName name="템플리트모듈2">BlankMacro1</definedName>
    <definedName name="템플리트모듈3" localSheetId="9">BlankMacro1</definedName>
    <definedName name="템플리트모듈3" localSheetId="27">BlankMacro1</definedName>
    <definedName name="템플리트모듈3" localSheetId="32">BlankMacro1</definedName>
    <definedName name="템플리트모듈3">BlankMacro1</definedName>
    <definedName name="템플리트모듈4" localSheetId="9">BlankMacro1</definedName>
    <definedName name="템플리트모듈4" localSheetId="27">BlankMacro1</definedName>
    <definedName name="템플리트모듈4" localSheetId="32">BlankMacro1</definedName>
    <definedName name="템플리트모듈4">BlankMacro1</definedName>
    <definedName name="템플리트모듈5" localSheetId="9">BlankMacro1</definedName>
    <definedName name="템플리트모듈5" localSheetId="27">BlankMacro1</definedName>
    <definedName name="템플리트모듈5" localSheetId="32">BlankMacro1</definedName>
    <definedName name="템플리트모듈5">BlankMacro1</definedName>
    <definedName name="템플리트모듈6" localSheetId="9">BlankMacro1</definedName>
    <definedName name="템플리트모듈6" localSheetId="27">BlankMacro1</definedName>
    <definedName name="템플리트모듈6" localSheetId="32">BlankMacro1</definedName>
    <definedName name="템플리트모듈6">BlankMacro1</definedName>
    <definedName name="피팅" localSheetId="9">BlankMacro1</definedName>
    <definedName name="피팅" localSheetId="27">BlankMacro1</definedName>
    <definedName name="피팅" localSheetId="32">BlankMacro1</definedName>
    <definedName name="피팅">BlankMacro1</definedName>
    <definedName name="勝" localSheetId="9">#REF!</definedName>
    <definedName name="勝" localSheetId="27">#REF!</definedName>
    <definedName name="勝" localSheetId="32">#REF!</definedName>
    <definedName name="勝">#REF!</definedName>
    <definedName name="工事" localSheetId="9">#REF!</definedName>
    <definedName name="工事" localSheetId="27">#REF!</definedName>
    <definedName name="工事" localSheetId="32">#REF!</definedName>
    <definedName name="工事">#REF!</definedName>
    <definedName name="現法" localSheetId="9">#REF!</definedName>
    <definedName name="現法" localSheetId="27">#REF!</definedName>
    <definedName name="現法" localSheetId="32">#REF!</definedName>
    <definedName name="現法">#REF!</definedName>
    <definedName name="直轄" localSheetId="9">#REF!</definedName>
    <definedName name="直轄" localSheetId="27">#REF!</definedName>
    <definedName name="直轄" localSheetId="32">#REF!</definedName>
    <definedName name="直轄">#REF!</definedName>
  </definedNames>
  <calcPr calcId="144525"/>
</workbook>
</file>

<file path=xl/calcChain.xml><?xml version="1.0" encoding="utf-8"?>
<calcChain xmlns="http://schemas.openxmlformats.org/spreadsheetml/2006/main">
  <c r="C38" i="52" l="1"/>
  <c r="C37" i="52"/>
  <c r="C34" i="52" l="1"/>
  <c r="C17" i="55" l="1"/>
  <c r="C48" i="52" l="1"/>
  <c r="C31" i="52"/>
  <c r="C20" i="52"/>
  <c r="C11" i="54" l="1"/>
  <c r="C14" i="54"/>
  <c r="C19" i="54"/>
  <c r="C30" i="52"/>
  <c r="C10" i="54" l="1"/>
  <c r="O16" i="57"/>
  <c r="I25" i="57" l="1"/>
  <c r="J25" i="57"/>
  <c r="K25" i="57"/>
  <c r="L25" i="57"/>
  <c r="M25" i="57"/>
  <c r="N25" i="57"/>
  <c r="O25" i="57"/>
  <c r="H25" i="57"/>
  <c r="I18" i="57"/>
  <c r="J18" i="57"/>
  <c r="K18" i="57"/>
  <c r="L18" i="57"/>
  <c r="M18" i="57"/>
  <c r="N18" i="57"/>
  <c r="O18" i="57"/>
  <c r="H18" i="57"/>
  <c r="I11" i="57"/>
  <c r="J11" i="57"/>
  <c r="K11" i="57"/>
  <c r="L11" i="57"/>
  <c r="M11" i="57"/>
  <c r="O11" i="57"/>
  <c r="H11" i="57"/>
  <c r="I9" i="57"/>
  <c r="J9" i="57"/>
  <c r="K9" i="57"/>
  <c r="L9" i="57"/>
  <c r="M9" i="57"/>
  <c r="N9" i="57"/>
  <c r="O9" i="57"/>
  <c r="H9" i="57"/>
  <c r="I8" i="57" l="1"/>
  <c r="M8" i="57"/>
  <c r="H8" i="57"/>
  <c r="J8" i="57"/>
  <c r="K8" i="57"/>
  <c r="L8" i="57"/>
  <c r="O8" i="57"/>
  <c r="A558" i="57" l="1"/>
  <c r="A555" i="57"/>
  <c r="A556" i="57" s="1"/>
  <c r="A550" i="57"/>
  <c r="A551" i="57" s="1"/>
  <c r="A552" i="57" s="1"/>
  <c r="A553" i="57" s="1"/>
  <c r="A546" i="57"/>
  <c r="A548" i="57" s="1"/>
  <c r="A544" i="57"/>
  <c r="I542" i="57"/>
  <c r="I541" i="57" s="1"/>
  <c r="I540" i="57" s="1"/>
  <c r="I539" i="57" s="1"/>
  <c r="I559" i="57" s="1"/>
  <c r="H542" i="57"/>
  <c r="H541" i="57" s="1"/>
  <c r="H540" i="57" s="1"/>
  <c r="H539" i="57" s="1"/>
  <c r="I535" i="57"/>
  <c r="I534" i="57" s="1"/>
  <c r="I533" i="57" s="1"/>
  <c r="I532" i="57" s="1"/>
  <c r="H535" i="57"/>
  <c r="H534" i="57" s="1"/>
  <c r="H533" i="57" s="1"/>
  <c r="H532" i="57" s="1"/>
  <c r="I525" i="57"/>
  <c r="I524" i="57" s="1"/>
  <c r="I523" i="57" s="1"/>
  <c r="I522" i="57" s="1"/>
  <c r="H525" i="57"/>
  <c r="H524" i="57" s="1"/>
  <c r="H523" i="57" s="1"/>
  <c r="H522" i="57" s="1"/>
  <c r="I519" i="57"/>
  <c r="I518" i="57" s="1"/>
  <c r="I517" i="57" s="1"/>
  <c r="I516" i="57" s="1"/>
  <c r="H519" i="57"/>
  <c r="H518" i="57" s="1"/>
  <c r="H517" i="57" s="1"/>
  <c r="H516" i="57" s="1"/>
  <c r="I513" i="57"/>
  <c r="H513" i="57"/>
  <c r="I512" i="57"/>
  <c r="H512" i="57"/>
  <c r="I509" i="57"/>
  <c r="I508" i="57" s="1"/>
  <c r="H509" i="57"/>
  <c r="H508" i="57" s="1"/>
  <c r="I504" i="57"/>
  <c r="I503" i="57" s="1"/>
  <c r="I502" i="57" s="1"/>
  <c r="I501" i="57" s="1"/>
  <c r="H504" i="57"/>
  <c r="H503" i="57" s="1"/>
  <c r="H502" i="57" s="1"/>
  <c r="H501" i="57" s="1"/>
  <c r="I499" i="57"/>
  <c r="I498" i="57" s="1"/>
  <c r="I497" i="57" s="1"/>
  <c r="H499" i="57"/>
  <c r="H498" i="57" s="1"/>
  <c r="H497" i="57" s="1"/>
  <c r="I495" i="57"/>
  <c r="H495" i="57"/>
  <c r="I492" i="57"/>
  <c r="H492" i="57"/>
  <c r="I491" i="57"/>
  <c r="I490" i="57" s="1"/>
  <c r="I489" i="57" s="1"/>
  <c r="H491" i="57"/>
  <c r="H490" i="57" s="1"/>
  <c r="H489" i="57" s="1"/>
  <c r="I486" i="57"/>
  <c r="H486" i="57"/>
  <c r="I480" i="57"/>
  <c r="H480" i="57"/>
  <c r="I474" i="57"/>
  <c r="H474" i="57"/>
  <c r="I472" i="57"/>
  <c r="H472" i="57"/>
  <c r="I467" i="57"/>
  <c r="I466" i="57" s="1"/>
  <c r="I465" i="57" s="1"/>
  <c r="I464" i="57" s="1"/>
  <c r="H467" i="57"/>
  <c r="H466" i="57" s="1"/>
  <c r="H465" i="57" s="1"/>
  <c r="H464" i="57" s="1"/>
  <c r="I461" i="57"/>
  <c r="I460" i="57" s="1"/>
  <c r="H461" i="57"/>
  <c r="H460" i="57" s="1"/>
  <c r="A456" i="57"/>
  <c r="A457" i="57" s="1"/>
  <c r="A458" i="57" s="1"/>
  <c r="A459" i="57" s="1"/>
  <c r="I454" i="57"/>
  <c r="H454" i="57"/>
  <c r="I451" i="57"/>
  <c r="H451" i="57"/>
  <c r="I444" i="57"/>
  <c r="H444" i="57"/>
  <c r="I439" i="57"/>
  <c r="I431" i="57"/>
  <c r="H431" i="57"/>
  <c r="I428" i="57"/>
  <c r="I427" i="57" s="1"/>
  <c r="H428" i="57"/>
  <c r="B424" i="57"/>
  <c r="C424" i="57" s="1"/>
  <c r="F424" i="57" s="1"/>
  <c r="G424" i="57" s="1"/>
  <c r="H424" i="57" s="1"/>
  <c r="I424" i="57" s="1"/>
  <c r="B417" i="57"/>
  <c r="N14" i="57"/>
  <c r="N13" i="57"/>
  <c r="N12" i="57"/>
  <c r="C10" i="52"/>
  <c r="N11" i="57" l="1"/>
  <c r="N8" i="57" s="1"/>
  <c r="I507" i="57"/>
  <c r="I506" i="57" s="1"/>
  <c r="I450" i="57"/>
  <c r="I449" i="57" s="1"/>
  <c r="I443" i="57" s="1"/>
  <c r="H471" i="57"/>
  <c r="H470" i="57" s="1"/>
  <c r="H469" i="57" s="1"/>
  <c r="I521" i="57"/>
  <c r="H507" i="57"/>
  <c r="H506" i="57" s="1"/>
  <c r="I471" i="57"/>
  <c r="I470" i="57" s="1"/>
  <c r="I469" i="57" s="1"/>
  <c r="I479" i="57"/>
  <c r="I478" i="57" s="1"/>
  <c r="I477" i="57" s="1"/>
  <c r="I494" i="57"/>
  <c r="H427" i="57"/>
  <c r="H450" i="57"/>
  <c r="H449" i="57" s="1"/>
  <c r="H443" i="57" s="1"/>
  <c r="H479" i="57"/>
  <c r="H478" i="57" s="1"/>
  <c r="H477" i="57" s="1"/>
  <c r="H494" i="57"/>
  <c r="H521" i="57"/>
  <c r="H559" i="57"/>
  <c r="H538" i="57" s="1"/>
  <c r="C8" i="56"/>
  <c r="I438" i="57" l="1"/>
  <c r="I437" i="57" s="1"/>
  <c r="I426" i="57" s="1"/>
  <c r="I425" i="57" s="1"/>
  <c r="H437" i="57"/>
  <c r="H426" i="57" s="1"/>
  <c r="H425" i="57" s="1"/>
  <c r="C13" i="52" l="1"/>
  <c r="C9" i="52" s="1"/>
  <c r="C8" i="52" s="1"/>
  <c r="A590" i="52" l="1"/>
  <c r="A587" i="52"/>
  <c r="A588" i="52" s="1"/>
  <c r="A582" i="52"/>
  <c r="A583" i="52" s="1"/>
  <c r="A584" i="52" s="1"/>
  <c r="A585" i="52" s="1"/>
  <c r="A578" i="52"/>
  <c r="A580" i="52" s="1"/>
  <c r="A576" i="52"/>
  <c r="A488" i="52"/>
  <c r="A489" i="52" s="1"/>
  <c r="A490" i="52" s="1"/>
  <c r="A491" i="52" s="1"/>
  <c r="B456" i="52"/>
  <c r="B449" i="52"/>
  <c r="U14" i="50" l="1"/>
  <c r="U13" i="50" s="1"/>
  <c r="H11" i="50"/>
  <c r="I11" i="50"/>
  <c r="J11" i="50"/>
  <c r="K11" i="50"/>
  <c r="L11" i="50"/>
  <c r="M11" i="50"/>
  <c r="N11" i="50"/>
  <c r="O11" i="50"/>
  <c r="P11" i="50"/>
  <c r="Q11" i="50"/>
  <c r="R11" i="50"/>
  <c r="S11" i="50"/>
  <c r="T11" i="50"/>
  <c r="U11" i="50"/>
  <c r="V11" i="50"/>
  <c r="I13" i="50"/>
  <c r="J13" i="50"/>
  <c r="K13" i="50"/>
  <c r="M13" i="50"/>
  <c r="N13" i="50"/>
  <c r="O13" i="50"/>
  <c r="P13" i="50"/>
  <c r="S13" i="50"/>
  <c r="T13" i="50"/>
  <c r="V13" i="50"/>
  <c r="X13" i="50" s="1"/>
  <c r="W13" i="50"/>
  <c r="G13" i="50"/>
  <c r="W11" i="50"/>
  <c r="X11" i="50"/>
  <c r="G11" i="50"/>
  <c r="M10" i="50" l="1"/>
  <c r="W10" i="50"/>
  <c r="U10" i="50"/>
  <c r="I10" i="50"/>
  <c r="K10" i="50"/>
  <c r="S10" i="50"/>
  <c r="G10" i="50"/>
  <c r="O10" i="50"/>
  <c r="X10" i="50"/>
  <c r="T10" i="50"/>
  <c r="N10" i="50"/>
  <c r="J10" i="50"/>
  <c r="V10" i="50"/>
  <c r="P10" i="50"/>
  <c r="K582" i="50" l="1"/>
  <c r="L580" i="50"/>
  <c r="K580" i="50" s="1"/>
  <c r="A580" i="50"/>
  <c r="L579" i="50"/>
  <c r="K579" i="50" s="1"/>
  <c r="L578" i="50"/>
  <c r="K578" i="50" s="1"/>
  <c r="L577" i="50"/>
  <c r="K577" i="50" s="1"/>
  <c r="A577" i="50"/>
  <c r="A578" i="50" s="1"/>
  <c r="L576" i="50"/>
  <c r="K576" i="50" s="1"/>
  <c r="L575" i="50"/>
  <c r="K575" i="50" s="1"/>
  <c r="L574" i="50"/>
  <c r="K574" i="50" s="1"/>
  <c r="L573" i="50"/>
  <c r="K573" i="50" s="1"/>
  <c r="L572" i="50"/>
  <c r="K572" i="50" s="1"/>
  <c r="A572" i="50"/>
  <c r="A573" i="50" s="1"/>
  <c r="A574" i="50" s="1"/>
  <c r="A575" i="50" s="1"/>
  <c r="L571" i="50"/>
  <c r="K571" i="50" s="1"/>
  <c r="L570" i="50"/>
  <c r="K570" i="50" s="1"/>
  <c r="L569" i="50"/>
  <c r="K569" i="50" s="1"/>
  <c r="L568" i="50"/>
  <c r="K568" i="50" s="1"/>
  <c r="A568" i="50"/>
  <c r="A570" i="50" s="1"/>
  <c r="L567" i="50"/>
  <c r="K567" i="50" s="1"/>
  <c r="L566" i="50"/>
  <c r="K566" i="50" s="1"/>
  <c r="A566" i="50"/>
  <c r="L565" i="50"/>
  <c r="K565" i="50" s="1"/>
  <c r="N564" i="50"/>
  <c r="N563" i="50" s="1"/>
  <c r="N562" i="50" s="1"/>
  <c r="N561" i="50" s="1"/>
  <c r="N560" i="50" s="1"/>
  <c r="M564" i="50"/>
  <c r="M563" i="50" s="1"/>
  <c r="M562" i="50" s="1"/>
  <c r="M561" i="50" s="1"/>
  <c r="M560" i="50" s="1"/>
  <c r="J564" i="50"/>
  <c r="J563" i="50" s="1"/>
  <c r="J562" i="50" s="1"/>
  <c r="J561" i="50" s="1"/>
  <c r="I564" i="50"/>
  <c r="I563" i="50" s="1"/>
  <c r="I562" i="50" s="1"/>
  <c r="I561" i="50" s="1"/>
  <c r="I581" i="50" s="1"/>
  <c r="H564" i="50"/>
  <c r="H563" i="50" s="1"/>
  <c r="H562" i="50" s="1"/>
  <c r="H561" i="50" s="1"/>
  <c r="H581" i="50" s="1"/>
  <c r="G564" i="50"/>
  <c r="G563" i="50" s="1"/>
  <c r="G562" i="50" s="1"/>
  <c r="G561" i="50" s="1"/>
  <c r="K558" i="50"/>
  <c r="K557" i="50" s="1"/>
  <c r="K556" i="50" s="1"/>
  <c r="K555" i="50" s="1"/>
  <c r="K554" i="50" s="1"/>
  <c r="K559" i="50" s="1"/>
  <c r="N557" i="50"/>
  <c r="N556" i="50" s="1"/>
  <c r="N555" i="50" s="1"/>
  <c r="N554" i="50" s="1"/>
  <c r="N553" i="50" s="1"/>
  <c r="M557" i="50"/>
  <c r="M556" i="50" s="1"/>
  <c r="M555" i="50" s="1"/>
  <c r="M554" i="50" s="1"/>
  <c r="M553" i="50" s="1"/>
  <c r="L557" i="50"/>
  <c r="J557" i="50"/>
  <c r="J556" i="50" s="1"/>
  <c r="J555" i="50" s="1"/>
  <c r="J554" i="50" s="1"/>
  <c r="I557" i="50"/>
  <c r="I556" i="50" s="1"/>
  <c r="I555" i="50" s="1"/>
  <c r="I554" i="50" s="1"/>
  <c r="H557" i="50"/>
  <c r="H556" i="50" s="1"/>
  <c r="H555" i="50" s="1"/>
  <c r="H554" i="50" s="1"/>
  <c r="G557" i="50"/>
  <c r="L556" i="50"/>
  <c r="G556" i="50"/>
  <c r="G555" i="50" s="1"/>
  <c r="G554" i="50" s="1"/>
  <c r="L555" i="50"/>
  <c r="L554" i="50" s="1"/>
  <c r="I549" i="50"/>
  <c r="I547" i="50" s="1"/>
  <c r="I546" i="50" s="1"/>
  <c r="I545" i="50" s="1"/>
  <c r="I544" i="50" s="1"/>
  <c r="N547" i="50"/>
  <c r="N546" i="50" s="1"/>
  <c r="N545" i="50" s="1"/>
  <c r="N544" i="50" s="1"/>
  <c r="M547" i="50"/>
  <c r="M546" i="50" s="1"/>
  <c r="M545" i="50" s="1"/>
  <c r="M544" i="50" s="1"/>
  <c r="L547" i="50"/>
  <c r="L546" i="50" s="1"/>
  <c r="L545" i="50" s="1"/>
  <c r="L544" i="50" s="1"/>
  <c r="K547" i="50"/>
  <c r="K546" i="50" s="1"/>
  <c r="K545" i="50" s="1"/>
  <c r="K544" i="50" s="1"/>
  <c r="J547" i="50"/>
  <c r="J546" i="50" s="1"/>
  <c r="J545" i="50" s="1"/>
  <c r="J544" i="50" s="1"/>
  <c r="H547" i="50"/>
  <c r="H546" i="50" s="1"/>
  <c r="H545" i="50" s="1"/>
  <c r="H544" i="50" s="1"/>
  <c r="G547" i="50"/>
  <c r="G546" i="50" s="1"/>
  <c r="G545" i="50" s="1"/>
  <c r="G544" i="50" s="1"/>
  <c r="N541" i="50"/>
  <c r="N540" i="50" s="1"/>
  <c r="N539" i="50" s="1"/>
  <c r="N538" i="50" s="1"/>
  <c r="M541" i="50"/>
  <c r="M540" i="50" s="1"/>
  <c r="M539" i="50" s="1"/>
  <c r="M538" i="50" s="1"/>
  <c r="L541" i="50"/>
  <c r="K541" i="50"/>
  <c r="K540" i="50" s="1"/>
  <c r="K539" i="50" s="1"/>
  <c r="K538" i="50" s="1"/>
  <c r="J541" i="50"/>
  <c r="J540" i="50" s="1"/>
  <c r="J539" i="50" s="1"/>
  <c r="J538" i="50" s="1"/>
  <c r="I541" i="50"/>
  <c r="H541" i="50"/>
  <c r="H540" i="50" s="1"/>
  <c r="H539" i="50" s="1"/>
  <c r="H538" i="50" s="1"/>
  <c r="G541" i="50"/>
  <c r="G540" i="50" s="1"/>
  <c r="G539" i="50" s="1"/>
  <c r="G538" i="50" s="1"/>
  <c r="L540" i="50"/>
  <c r="L539" i="50" s="1"/>
  <c r="L538" i="50" s="1"/>
  <c r="I540" i="50"/>
  <c r="I539" i="50" s="1"/>
  <c r="I538" i="50" s="1"/>
  <c r="K536" i="50"/>
  <c r="K535" i="50" s="1"/>
  <c r="K534" i="50" s="1"/>
  <c r="N535" i="50"/>
  <c r="N534" i="50" s="1"/>
  <c r="M535" i="50"/>
  <c r="M534" i="50" s="1"/>
  <c r="L535" i="50"/>
  <c r="L534" i="50" s="1"/>
  <c r="J535" i="50"/>
  <c r="I535" i="50"/>
  <c r="H535" i="50"/>
  <c r="G535" i="50"/>
  <c r="J534" i="50"/>
  <c r="I534" i="50"/>
  <c r="H534" i="50"/>
  <c r="G534" i="50"/>
  <c r="L533" i="50"/>
  <c r="K533" i="50" s="1"/>
  <c r="K532" i="50"/>
  <c r="N531" i="50"/>
  <c r="N530" i="50" s="1"/>
  <c r="M531" i="50"/>
  <c r="M530" i="50" s="1"/>
  <c r="J531" i="50"/>
  <c r="J530" i="50" s="1"/>
  <c r="I531" i="50"/>
  <c r="I530" i="50" s="1"/>
  <c r="H531" i="50"/>
  <c r="H530" i="50" s="1"/>
  <c r="G531" i="50"/>
  <c r="G530" i="50" s="1"/>
  <c r="K527" i="50"/>
  <c r="K526" i="50" s="1"/>
  <c r="K525" i="50" s="1"/>
  <c r="K524" i="50" s="1"/>
  <c r="K523" i="50" s="1"/>
  <c r="N526" i="50"/>
  <c r="N525" i="50" s="1"/>
  <c r="N524" i="50" s="1"/>
  <c r="N523" i="50" s="1"/>
  <c r="M526" i="50"/>
  <c r="M525" i="50" s="1"/>
  <c r="M524" i="50" s="1"/>
  <c r="M523" i="50" s="1"/>
  <c r="L526" i="50"/>
  <c r="L525" i="50" s="1"/>
  <c r="L524" i="50" s="1"/>
  <c r="L523" i="50" s="1"/>
  <c r="J526" i="50"/>
  <c r="J525" i="50" s="1"/>
  <c r="J524" i="50" s="1"/>
  <c r="J523" i="50" s="1"/>
  <c r="I526" i="50"/>
  <c r="I525" i="50" s="1"/>
  <c r="I524" i="50" s="1"/>
  <c r="I523" i="50" s="1"/>
  <c r="H526" i="50"/>
  <c r="H525" i="50" s="1"/>
  <c r="H524" i="50" s="1"/>
  <c r="H523" i="50" s="1"/>
  <c r="G526" i="50"/>
  <c r="G525" i="50" s="1"/>
  <c r="G524" i="50" s="1"/>
  <c r="G523" i="50" s="1"/>
  <c r="K522" i="50"/>
  <c r="K521" i="50" s="1"/>
  <c r="K520" i="50" s="1"/>
  <c r="K519" i="50" s="1"/>
  <c r="N521" i="50"/>
  <c r="N520" i="50" s="1"/>
  <c r="N519" i="50" s="1"/>
  <c r="M521" i="50"/>
  <c r="M520" i="50" s="1"/>
  <c r="M519" i="50" s="1"/>
  <c r="L521" i="50"/>
  <c r="L520" i="50" s="1"/>
  <c r="L519" i="50" s="1"/>
  <c r="J521" i="50"/>
  <c r="J520" i="50" s="1"/>
  <c r="J519" i="50" s="1"/>
  <c r="I521" i="50"/>
  <c r="I520" i="50" s="1"/>
  <c r="I519" i="50" s="1"/>
  <c r="H521" i="50"/>
  <c r="H520" i="50" s="1"/>
  <c r="H519" i="50" s="1"/>
  <c r="G521" i="50"/>
  <c r="G520" i="50" s="1"/>
  <c r="G519" i="50" s="1"/>
  <c r="K518" i="50"/>
  <c r="K517" i="50" s="1"/>
  <c r="N517" i="50"/>
  <c r="M517" i="50"/>
  <c r="L517" i="50"/>
  <c r="J517" i="50"/>
  <c r="I517" i="50"/>
  <c r="H517" i="50"/>
  <c r="G517" i="50"/>
  <c r="K515" i="50"/>
  <c r="K514" i="50" s="1"/>
  <c r="N514" i="50"/>
  <c r="M514" i="50"/>
  <c r="L514" i="50"/>
  <c r="J514" i="50"/>
  <c r="I514" i="50"/>
  <c r="H514" i="50"/>
  <c r="G514" i="50"/>
  <c r="N513" i="50"/>
  <c r="N512" i="50" s="1"/>
  <c r="N511" i="50" s="1"/>
  <c r="M513" i="50"/>
  <c r="M512" i="50" s="1"/>
  <c r="M511" i="50" s="1"/>
  <c r="L513" i="50"/>
  <c r="L512" i="50" s="1"/>
  <c r="L511" i="50" s="1"/>
  <c r="J513" i="50"/>
  <c r="I513" i="50"/>
  <c r="H513" i="50"/>
  <c r="G513" i="50"/>
  <c r="J512" i="50"/>
  <c r="J511" i="50" s="1"/>
  <c r="I512" i="50"/>
  <c r="I511" i="50" s="1"/>
  <c r="H512" i="50"/>
  <c r="H511" i="50" s="1"/>
  <c r="G512" i="50"/>
  <c r="G511" i="50" s="1"/>
  <c r="K510" i="50"/>
  <c r="K509" i="50"/>
  <c r="N508" i="50"/>
  <c r="M508" i="50"/>
  <c r="L508" i="50"/>
  <c r="J508" i="50"/>
  <c r="I508" i="50"/>
  <c r="H508" i="50"/>
  <c r="G508" i="50"/>
  <c r="K507" i="50"/>
  <c r="K506" i="50"/>
  <c r="K505" i="50"/>
  <c r="K504" i="50"/>
  <c r="K503" i="50"/>
  <c r="N502" i="50"/>
  <c r="N501" i="50" s="1"/>
  <c r="N500" i="50" s="1"/>
  <c r="N499" i="50" s="1"/>
  <c r="M502" i="50"/>
  <c r="L502" i="50"/>
  <c r="J502" i="50"/>
  <c r="I502" i="50"/>
  <c r="H502" i="50"/>
  <c r="H501" i="50" s="1"/>
  <c r="H500" i="50" s="1"/>
  <c r="H499" i="50" s="1"/>
  <c r="G502" i="50"/>
  <c r="G501" i="50" s="1"/>
  <c r="G500" i="50" s="1"/>
  <c r="G499" i="50" s="1"/>
  <c r="K498" i="50"/>
  <c r="K497" i="50"/>
  <c r="N496" i="50"/>
  <c r="N493" i="50" s="1"/>
  <c r="N492" i="50" s="1"/>
  <c r="N491" i="50" s="1"/>
  <c r="M496" i="50"/>
  <c r="L496" i="50"/>
  <c r="J496" i="50"/>
  <c r="I496" i="50"/>
  <c r="H496" i="50"/>
  <c r="G496" i="50"/>
  <c r="K495" i="50"/>
  <c r="N494" i="50"/>
  <c r="M494" i="50"/>
  <c r="L494" i="50"/>
  <c r="K494" i="50"/>
  <c r="J494" i="50"/>
  <c r="I494" i="50"/>
  <c r="H494" i="50"/>
  <c r="G494" i="50"/>
  <c r="L490" i="50"/>
  <c r="K490" i="50" s="1"/>
  <c r="K489" i="50" s="1"/>
  <c r="K488" i="50" s="1"/>
  <c r="K487" i="50" s="1"/>
  <c r="K486" i="50" s="1"/>
  <c r="N489" i="50"/>
  <c r="N488" i="50" s="1"/>
  <c r="N487" i="50" s="1"/>
  <c r="N486" i="50" s="1"/>
  <c r="M489" i="50"/>
  <c r="M488" i="50" s="1"/>
  <c r="M487" i="50" s="1"/>
  <c r="M486" i="50" s="1"/>
  <c r="J489" i="50"/>
  <c r="J488" i="50" s="1"/>
  <c r="J487" i="50" s="1"/>
  <c r="J486" i="50" s="1"/>
  <c r="I489" i="50"/>
  <c r="I488" i="50" s="1"/>
  <c r="I487" i="50" s="1"/>
  <c r="I486" i="50" s="1"/>
  <c r="H489" i="50"/>
  <c r="H488" i="50" s="1"/>
  <c r="H487" i="50" s="1"/>
  <c r="H486" i="50" s="1"/>
  <c r="G489" i="50"/>
  <c r="G488" i="50" s="1"/>
  <c r="G487" i="50" s="1"/>
  <c r="G486" i="50" s="1"/>
  <c r="K485" i="50"/>
  <c r="K484" i="50"/>
  <c r="N483" i="50"/>
  <c r="N482" i="50" s="1"/>
  <c r="M483" i="50"/>
  <c r="M482" i="50" s="1"/>
  <c r="L483" i="50"/>
  <c r="L482" i="50" s="1"/>
  <c r="J483" i="50"/>
  <c r="J482" i="50" s="1"/>
  <c r="I483" i="50"/>
  <c r="I482" i="50" s="1"/>
  <c r="H483" i="50"/>
  <c r="H482" i="50" s="1"/>
  <c r="G483" i="50"/>
  <c r="G482" i="50" s="1"/>
  <c r="K481" i="50"/>
  <c r="K480" i="50"/>
  <c r="K479" i="50"/>
  <c r="K478" i="50"/>
  <c r="A478" i="50"/>
  <c r="A479" i="50" s="1"/>
  <c r="A480" i="50" s="1"/>
  <c r="A481" i="50" s="1"/>
  <c r="K477" i="50"/>
  <c r="N476" i="50"/>
  <c r="M476" i="50"/>
  <c r="L476" i="50"/>
  <c r="J476" i="50"/>
  <c r="I476" i="50"/>
  <c r="H476" i="50"/>
  <c r="G476" i="50"/>
  <c r="K475" i="50"/>
  <c r="K474" i="50"/>
  <c r="N473" i="50"/>
  <c r="M473" i="50"/>
  <c r="L473" i="50"/>
  <c r="J473" i="50"/>
  <c r="I473" i="50"/>
  <c r="H473" i="50"/>
  <c r="G473" i="50"/>
  <c r="K470" i="50"/>
  <c r="K469" i="50"/>
  <c r="K468" i="50"/>
  <c r="K467" i="50"/>
  <c r="N466" i="50"/>
  <c r="M466" i="50"/>
  <c r="L466" i="50"/>
  <c r="J466" i="50"/>
  <c r="I466" i="50"/>
  <c r="H466" i="50"/>
  <c r="G466" i="50"/>
  <c r="M464" i="50"/>
  <c r="L464" i="50" s="1"/>
  <c r="K464" i="50" s="1"/>
  <c r="K463" i="50"/>
  <c r="L462" i="50"/>
  <c r="M462" i="50" s="1"/>
  <c r="N461" i="50"/>
  <c r="H461" i="50"/>
  <c r="K457" i="50"/>
  <c r="K458" i="50" s="1"/>
  <c r="N456" i="50"/>
  <c r="M456" i="50"/>
  <c r="N455" i="50"/>
  <c r="M455" i="50"/>
  <c r="L455" i="50"/>
  <c r="N454" i="50"/>
  <c r="M454" i="50"/>
  <c r="L454" i="50"/>
  <c r="J453" i="50"/>
  <c r="I453" i="50"/>
  <c r="H453" i="50"/>
  <c r="G453" i="50"/>
  <c r="K452" i="50"/>
  <c r="K451" i="50"/>
  <c r="K454" i="50" s="1"/>
  <c r="N450" i="50"/>
  <c r="M450" i="50"/>
  <c r="L450" i="50"/>
  <c r="J450" i="50"/>
  <c r="I450" i="50"/>
  <c r="H450" i="50"/>
  <c r="G450" i="50"/>
  <c r="Y449" i="50"/>
  <c r="Y446" i="50"/>
  <c r="B446" i="50"/>
  <c r="C446" i="50" s="1"/>
  <c r="E446" i="50" s="1"/>
  <c r="F446" i="50" s="1"/>
  <c r="G446" i="50" s="1"/>
  <c r="H446" i="50" s="1"/>
  <c r="I446" i="50" s="1"/>
  <c r="J446" i="50" s="1"/>
  <c r="K446" i="50" s="1"/>
  <c r="L446" i="50" s="1"/>
  <c r="M446" i="50" s="1"/>
  <c r="N446" i="50" s="1"/>
  <c r="B439" i="50"/>
  <c r="L438" i="50"/>
  <c r="K415" i="50"/>
  <c r="K406" i="50"/>
  <c r="K405" i="50"/>
  <c r="K404" i="50"/>
  <c r="N403" i="50"/>
  <c r="M403" i="50"/>
  <c r="L403" i="50"/>
  <c r="L16" i="50"/>
  <c r="L13" i="50" s="1"/>
  <c r="L10" i="50" s="1"/>
  <c r="H14" i="50"/>
  <c r="H13" i="50" s="1"/>
  <c r="H10" i="50" s="1"/>
  <c r="B9" i="50"/>
  <c r="C9" i="50" s="1"/>
  <c r="D9" i="50" s="1"/>
  <c r="E9" i="50" s="1"/>
  <c r="F9" i="50" s="1"/>
  <c r="G9" i="50" s="1"/>
  <c r="H9" i="50" s="1"/>
  <c r="I9" i="50" s="1"/>
  <c r="J9" i="50" s="1"/>
  <c r="K9" i="50" s="1"/>
  <c r="L9" i="50" s="1"/>
  <c r="M9" i="50" s="1"/>
  <c r="N9" i="50" s="1"/>
  <c r="O9" i="50" s="1"/>
  <c r="P9" i="50" s="1"/>
  <c r="Q9" i="50" s="1"/>
  <c r="R9" i="50" s="1"/>
  <c r="S9" i="50" s="1"/>
  <c r="T9" i="50" s="1"/>
  <c r="U9" i="50" s="1"/>
  <c r="V9" i="50" s="1"/>
  <c r="W9" i="50" s="1"/>
  <c r="X9" i="50" s="1"/>
  <c r="Y9" i="50" s="1"/>
  <c r="J501" i="50" l="1"/>
  <c r="J500" i="50" s="1"/>
  <c r="J499" i="50" s="1"/>
  <c r="K513" i="50"/>
  <c r="K512" i="50" s="1"/>
  <c r="K511" i="50" s="1"/>
  <c r="G529" i="50"/>
  <c r="G528" i="50" s="1"/>
  <c r="G493" i="50"/>
  <c r="G492" i="50" s="1"/>
  <c r="G491" i="50" s="1"/>
  <c r="K508" i="50"/>
  <c r="N453" i="50"/>
  <c r="N449" i="50" s="1"/>
  <c r="L472" i="50"/>
  <c r="L471" i="50" s="1"/>
  <c r="L465" i="50" s="1"/>
  <c r="M453" i="50"/>
  <c r="M449" i="50" s="1"/>
  <c r="J449" i="50"/>
  <c r="M472" i="50"/>
  <c r="M471" i="50" s="1"/>
  <c r="M465" i="50" s="1"/>
  <c r="Q13" i="50"/>
  <c r="Q10" i="50" s="1"/>
  <c r="R13" i="50"/>
  <c r="R10" i="50" s="1"/>
  <c r="H516" i="50"/>
  <c r="J493" i="50"/>
  <c r="J492" i="50" s="1"/>
  <c r="J491" i="50" s="1"/>
  <c r="L516" i="50"/>
  <c r="K483" i="50"/>
  <c r="K482" i="50" s="1"/>
  <c r="G449" i="50"/>
  <c r="L453" i="50"/>
  <c r="L449" i="50" s="1"/>
  <c r="M461" i="50"/>
  <c r="H543" i="50"/>
  <c r="M543" i="50"/>
  <c r="I472" i="50"/>
  <c r="I471" i="50" s="1"/>
  <c r="I465" i="50" s="1"/>
  <c r="M493" i="50"/>
  <c r="M492" i="50" s="1"/>
  <c r="M491" i="50" s="1"/>
  <c r="L501" i="50"/>
  <c r="L500" i="50" s="1"/>
  <c r="L499" i="50" s="1"/>
  <c r="K450" i="50"/>
  <c r="L489" i="50"/>
  <c r="L488" i="50" s="1"/>
  <c r="L487" i="50" s="1"/>
  <c r="L486" i="50" s="1"/>
  <c r="G516" i="50"/>
  <c r="K516" i="50"/>
  <c r="K531" i="50"/>
  <c r="K530" i="50" s="1"/>
  <c r="K529" i="50" s="1"/>
  <c r="K528" i="50" s="1"/>
  <c r="J529" i="50"/>
  <c r="J528" i="50" s="1"/>
  <c r="N529" i="50"/>
  <c r="N528" i="50" s="1"/>
  <c r="I543" i="50"/>
  <c r="N543" i="50"/>
  <c r="H472" i="50"/>
  <c r="H471" i="50" s="1"/>
  <c r="H465" i="50" s="1"/>
  <c r="K476" i="50"/>
  <c r="I449" i="50"/>
  <c r="J516" i="50"/>
  <c r="N516" i="50"/>
  <c r="J581" i="50"/>
  <c r="J543" i="50"/>
  <c r="K455" i="50"/>
  <c r="K453" i="50" s="1"/>
  <c r="K564" i="50"/>
  <c r="K563" i="50" s="1"/>
  <c r="K562" i="50" s="1"/>
  <c r="K561" i="50" s="1"/>
  <c r="K581" i="50" s="1"/>
  <c r="K560" i="50" s="1"/>
  <c r="L461" i="50"/>
  <c r="K461" i="50" s="1"/>
  <c r="K466" i="50"/>
  <c r="K403" i="50"/>
  <c r="H449" i="50"/>
  <c r="K473" i="50"/>
  <c r="J472" i="50"/>
  <c r="J471" i="50" s="1"/>
  <c r="J465" i="50" s="1"/>
  <c r="N472" i="50"/>
  <c r="N471" i="50" s="1"/>
  <c r="N465" i="50" s="1"/>
  <c r="L493" i="50"/>
  <c r="L492" i="50" s="1"/>
  <c r="L491" i="50" s="1"/>
  <c r="K496" i="50"/>
  <c r="K493" i="50" s="1"/>
  <c r="K492" i="50" s="1"/>
  <c r="K491" i="50" s="1"/>
  <c r="K502" i="50"/>
  <c r="I501" i="50"/>
  <c r="I500" i="50" s="1"/>
  <c r="I499" i="50" s="1"/>
  <c r="M501" i="50"/>
  <c r="M500" i="50" s="1"/>
  <c r="M499" i="50" s="1"/>
  <c r="I516" i="50"/>
  <c r="M516" i="50"/>
  <c r="H529" i="50"/>
  <c r="H528" i="50" s="1"/>
  <c r="G543" i="50"/>
  <c r="K462" i="50"/>
  <c r="G472" i="50"/>
  <c r="G471" i="50" s="1"/>
  <c r="G465" i="50" s="1"/>
  <c r="I493" i="50"/>
  <c r="I492" i="50" s="1"/>
  <c r="I491" i="50" s="1"/>
  <c r="H493" i="50"/>
  <c r="H492" i="50" s="1"/>
  <c r="H491" i="50" s="1"/>
  <c r="L531" i="50"/>
  <c r="L530" i="50" s="1"/>
  <c r="L529" i="50" s="1"/>
  <c r="L528" i="50" s="1"/>
  <c r="I529" i="50"/>
  <c r="I528" i="50" s="1"/>
  <c r="M529" i="50"/>
  <c r="M528" i="50" s="1"/>
  <c r="L458" i="50"/>
  <c r="K456" i="50"/>
  <c r="K553" i="50"/>
  <c r="L559" i="50"/>
  <c r="L553" i="50" s="1"/>
  <c r="L457" i="50"/>
  <c r="L564" i="50"/>
  <c r="L563" i="50" s="1"/>
  <c r="L562" i="50" s="1"/>
  <c r="L561" i="50" s="1"/>
  <c r="G581" i="50"/>
  <c r="G560" i="50" s="1"/>
  <c r="K501" i="50" l="1"/>
  <c r="K500" i="50" s="1"/>
  <c r="K499" i="50" s="1"/>
  <c r="J460" i="50"/>
  <c r="J459" i="50" s="1"/>
  <c r="J448" i="50" s="1"/>
  <c r="J447" i="50" s="1"/>
  <c r="N460" i="50"/>
  <c r="N537" i="50" s="1"/>
  <c r="N459" i="50" s="1"/>
  <c r="N448" i="50" s="1"/>
  <c r="N447" i="50" s="1"/>
  <c r="K449" i="50"/>
  <c r="K472" i="50"/>
  <c r="K471" i="50" s="1"/>
  <c r="K465" i="50" s="1"/>
  <c r="K460" i="50" s="1"/>
  <c r="K537" i="50" s="1"/>
  <c r="K459" i="50" s="1"/>
  <c r="L456" i="50"/>
  <c r="M460" i="50"/>
  <c r="M459" i="50" s="1"/>
  <c r="M448" i="50" s="1"/>
  <c r="M447" i="50" s="1"/>
  <c r="L460" i="50"/>
  <c r="L537" i="50" s="1"/>
  <c r="L459" i="50" s="1"/>
  <c r="G459" i="50"/>
  <c r="G448" i="50" s="1"/>
  <c r="G447" i="50" s="1"/>
  <c r="I460" i="50"/>
  <c r="I459" i="50" s="1"/>
  <c r="I448" i="50" s="1"/>
  <c r="I447" i="50" s="1"/>
  <c r="H460" i="50"/>
  <c r="H459" i="50" s="1"/>
  <c r="H448" i="50" s="1"/>
  <c r="H447" i="50" s="1"/>
  <c r="L581" i="50"/>
  <c r="L560" i="50" s="1"/>
  <c r="L543" i="50" s="1"/>
  <c r="K543" i="50"/>
  <c r="L448" i="50" l="1"/>
  <c r="L447" i="50" s="1"/>
  <c r="K448" i="50"/>
  <c r="K447" i="50" s="1"/>
  <c r="Q16" i="44" l="1"/>
  <c r="R16" i="44"/>
  <c r="Q18" i="44"/>
  <c r="R18" i="44"/>
  <c r="Q29" i="44"/>
  <c r="Q28" i="44"/>
  <c r="Q11" i="44"/>
  <c r="R27" i="44"/>
  <c r="V30" i="44"/>
  <c r="W30" i="44"/>
  <c r="V27" i="44"/>
  <c r="W27" i="44"/>
  <c r="V23" i="44"/>
  <c r="W23" i="44"/>
  <c r="V21" i="44"/>
  <c r="W21" i="44"/>
  <c r="V18" i="44"/>
  <c r="W18" i="44"/>
  <c r="V16" i="44"/>
  <c r="W16" i="44"/>
  <c r="V11" i="44"/>
  <c r="W11" i="44"/>
  <c r="R11" i="44"/>
  <c r="M11" i="44"/>
  <c r="M30" i="44"/>
  <c r="M27" i="44"/>
  <c r="M23" i="44"/>
  <c r="M21" i="44"/>
  <c r="M18" i="44"/>
  <c r="M16" i="44"/>
  <c r="N12" i="44"/>
  <c r="N13" i="44"/>
  <c r="N14" i="44"/>
  <c r="N15" i="44"/>
  <c r="S15" i="44" s="1"/>
  <c r="N16" i="44"/>
  <c r="N20" i="44"/>
  <c r="N18" i="44" s="1"/>
  <c r="N22" i="44"/>
  <c r="N21" i="44" s="1"/>
  <c r="N24" i="44"/>
  <c r="N23" i="44" s="1"/>
  <c r="N27" i="44"/>
  <c r="N31" i="44"/>
  <c r="N32" i="44"/>
  <c r="X27" i="44"/>
  <c r="AD33" i="44"/>
  <c r="T32" i="44"/>
  <c r="AD32" i="44" s="1"/>
  <c r="T31" i="44"/>
  <c r="T29" i="44"/>
  <c r="AD29" i="44" s="1"/>
  <c r="T28" i="44"/>
  <c r="AD28" i="44" s="1"/>
  <c r="T25" i="44"/>
  <c r="AD25" i="44" s="1"/>
  <c r="T26" i="44"/>
  <c r="T24" i="44"/>
  <c r="T20" i="44"/>
  <c r="T17" i="44"/>
  <c r="T16" i="44" s="1"/>
  <c r="H23" i="44"/>
  <c r="I23" i="44"/>
  <c r="J23" i="44"/>
  <c r="K23" i="44"/>
  <c r="L23" i="44"/>
  <c r="O23" i="44"/>
  <c r="P23" i="44"/>
  <c r="S23" i="44"/>
  <c r="U27" i="44"/>
  <c r="H27" i="44"/>
  <c r="I27" i="44"/>
  <c r="J27" i="44"/>
  <c r="K27" i="44"/>
  <c r="O27" i="44"/>
  <c r="P27" i="44"/>
  <c r="S27" i="44"/>
  <c r="G27" i="44"/>
  <c r="L28" i="44"/>
  <c r="L29" i="44"/>
  <c r="G23" i="44"/>
  <c r="Z43" i="45"/>
  <c r="H16" i="44"/>
  <c r="I16" i="44"/>
  <c r="J16" i="44"/>
  <c r="K16" i="44"/>
  <c r="L16" i="44"/>
  <c r="O16" i="44"/>
  <c r="P16" i="44"/>
  <c r="S16" i="44"/>
  <c r="U16" i="44"/>
  <c r="G16" i="44"/>
  <c r="AA16" i="44"/>
  <c r="O30" i="44"/>
  <c r="P30" i="44"/>
  <c r="O21" i="44"/>
  <c r="P21" i="44"/>
  <c r="O18" i="44"/>
  <c r="P18" i="44"/>
  <c r="O11" i="44"/>
  <c r="P11" i="44"/>
  <c r="U20" i="44"/>
  <c r="P69" i="45"/>
  <c r="S69" i="45" s="1"/>
  <c r="S54" i="45"/>
  <c r="P54" i="45"/>
  <c r="X54" i="45" s="1"/>
  <c r="O54" i="45"/>
  <c r="K54" i="45"/>
  <c r="G54" i="45"/>
  <c r="P53" i="45"/>
  <c r="P52" i="45" s="1"/>
  <c r="P51" i="45" s="1"/>
  <c r="P50" i="45" s="1"/>
  <c r="K53" i="45"/>
  <c r="K52" i="45" s="1"/>
  <c r="K51" i="45" s="1"/>
  <c r="K50" i="45" s="1"/>
  <c r="G53" i="45"/>
  <c r="G52" i="45" s="1"/>
  <c r="G51" i="45" s="1"/>
  <c r="G50" i="45" s="1"/>
  <c r="V52" i="45"/>
  <c r="V51" i="45" s="1"/>
  <c r="V50" i="45" s="1"/>
  <c r="U52" i="45"/>
  <c r="U51" i="45" s="1"/>
  <c r="U50" i="45" s="1"/>
  <c r="R52" i="45"/>
  <c r="R51" i="45" s="1"/>
  <c r="R50" i="45" s="1"/>
  <c r="Q52" i="45"/>
  <c r="Q51" i="45" s="1"/>
  <c r="Q50" i="45" s="1"/>
  <c r="N52" i="45"/>
  <c r="N51" i="45" s="1"/>
  <c r="N50" i="45" s="1"/>
  <c r="M52" i="45"/>
  <c r="M51" i="45" s="1"/>
  <c r="M50" i="45" s="1"/>
  <c r="L52" i="45"/>
  <c r="L51" i="45" s="1"/>
  <c r="J52" i="45"/>
  <c r="J51" i="45" s="1"/>
  <c r="J50" i="45" s="1"/>
  <c r="I52" i="45"/>
  <c r="I51" i="45" s="1"/>
  <c r="I50" i="45" s="1"/>
  <c r="H52" i="45"/>
  <c r="H51" i="45" s="1"/>
  <c r="H50" i="45" s="1"/>
  <c r="F52" i="45"/>
  <c r="F51" i="45" s="1"/>
  <c r="F50" i="45" s="1"/>
  <c r="E52" i="45"/>
  <c r="E51" i="45" s="1"/>
  <c r="E50" i="45" s="1"/>
  <c r="AE49" i="45"/>
  <c r="AE48" i="45"/>
  <c r="Y49" i="45"/>
  <c r="Y47" i="45" s="1"/>
  <c r="P49" i="45"/>
  <c r="T49" i="45" s="1"/>
  <c r="U49" i="45" s="1"/>
  <c r="K49" i="45"/>
  <c r="L49" i="45" s="1"/>
  <c r="G49" i="45"/>
  <c r="H49" i="45" s="1"/>
  <c r="K48" i="45"/>
  <c r="L48" i="45" s="1"/>
  <c r="I48" i="45"/>
  <c r="P48" i="45" s="1"/>
  <c r="V47" i="45"/>
  <c r="R47" i="45"/>
  <c r="N47" i="45"/>
  <c r="M47" i="45"/>
  <c r="J47" i="45"/>
  <c r="F47" i="45"/>
  <c r="E47" i="45"/>
  <c r="P46" i="45"/>
  <c r="P44" i="45" s="1"/>
  <c r="K46" i="45"/>
  <c r="G46" i="45"/>
  <c r="T45" i="45"/>
  <c r="S45" i="45" s="1"/>
  <c r="O45" i="45"/>
  <c r="K45" i="45"/>
  <c r="G45" i="45"/>
  <c r="V44" i="45"/>
  <c r="U44" i="45"/>
  <c r="U42" i="45"/>
  <c r="R44" i="45"/>
  <c r="Q44" i="45"/>
  <c r="N44" i="45"/>
  <c r="M44" i="45"/>
  <c r="M42" i="45"/>
  <c r="L44" i="45"/>
  <c r="J44" i="45"/>
  <c r="I44" i="45"/>
  <c r="H44" i="45"/>
  <c r="F44" i="45"/>
  <c r="F42" i="45"/>
  <c r="E44" i="45"/>
  <c r="P43" i="45"/>
  <c r="O43" i="45" s="1"/>
  <c r="O42" i="45" s="1"/>
  <c r="K43" i="45"/>
  <c r="K42" i="45" s="1"/>
  <c r="G43" i="45"/>
  <c r="G42" i="45" s="1"/>
  <c r="V42" i="45"/>
  <c r="R42" i="45"/>
  <c r="Q42" i="45"/>
  <c r="N42" i="45"/>
  <c r="L42" i="45"/>
  <c r="L41" i="45" s="1"/>
  <c r="J42" i="45"/>
  <c r="J41" i="45" s="1"/>
  <c r="I42" i="45"/>
  <c r="H42" i="45"/>
  <c r="E42" i="45"/>
  <c r="V41" i="45"/>
  <c r="T40" i="45"/>
  <c r="O40" i="45"/>
  <c r="O39" i="45" s="1"/>
  <c r="K40" i="45"/>
  <c r="G40" i="45"/>
  <c r="F40" i="45" s="1"/>
  <c r="V39" i="45"/>
  <c r="U39" i="45"/>
  <c r="R39" i="45"/>
  <c r="Q39" i="45"/>
  <c r="P39" i="45"/>
  <c r="N39" i="45"/>
  <c r="M39" i="45"/>
  <c r="L39" i="45"/>
  <c r="J39" i="45"/>
  <c r="I39" i="45"/>
  <c r="H39" i="45"/>
  <c r="E39" i="45"/>
  <c r="V38" i="45"/>
  <c r="U38" i="45"/>
  <c r="R38" i="45"/>
  <c r="Q38" i="45"/>
  <c r="P38" i="45"/>
  <c r="N38" i="45"/>
  <c r="M38" i="45"/>
  <c r="J38" i="45"/>
  <c r="I38" i="45"/>
  <c r="E38" i="45"/>
  <c r="T37" i="45"/>
  <c r="S37" i="45" s="1"/>
  <c r="O37" i="45"/>
  <c r="K37" i="45"/>
  <c r="G37" i="45"/>
  <c r="T36" i="45"/>
  <c r="S36" i="45" s="1"/>
  <c r="O36" i="45"/>
  <c r="K36" i="45"/>
  <c r="G36" i="45"/>
  <c r="V35" i="45"/>
  <c r="V34" i="45" s="1"/>
  <c r="U35" i="45"/>
  <c r="U34" i="45" s="1"/>
  <c r="R35" i="45"/>
  <c r="R34" i="45" s="1"/>
  <c r="Q35" i="45"/>
  <c r="Q34" i="45" s="1"/>
  <c r="P35" i="45"/>
  <c r="P34" i="45" s="1"/>
  <c r="N35" i="45"/>
  <c r="N34" i="45" s="1"/>
  <c r="M35" i="45"/>
  <c r="M34" i="45" s="1"/>
  <c r="L35" i="45"/>
  <c r="L34" i="45" s="1"/>
  <c r="J35" i="45"/>
  <c r="J34" i="45" s="1"/>
  <c r="I35" i="45"/>
  <c r="I34" i="45" s="1"/>
  <c r="H35" i="45"/>
  <c r="H34" i="45" s="1"/>
  <c r="F35" i="45"/>
  <c r="F34" i="45" s="1"/>
  <c r="E35" i="45"/>
  <c r="E34" i="45" s="1"/>
  <c r="P33" i="45"/>
  <c r="K33" i="45"/>
  <c r="K32" i="45" s="1"/>
  <c r="G33" i="45"/>
  <c r="V32" i="45"/>
  <c r="U32" i="45"/>
  <c r="R32" i="45"/>
  <c r="Q32" i="45"/>
  <c r="N32" i="45"/>
  <c r="M32" i="45"/>
  <c r="L32" i="45"/>
  <c r="J32" i="45"/>
  <c r="I32" i="45"/>
  <c r="H32" i="45"/>
  <c r="F32" i="45"/>
  <c r="E32" i="45"/>
  <c r="V31" i="45"/>
  <c r="U31" i="45"/>
  <c r="R31" i="45"/>
  <c r="Q31" i="45"/>
  <c r="N31" i="45"/>
  <c r="M31" i="45"/>
  <c r="J31" i="45"/>
  <c r="I31" i="45"/>
  <c r="H31" i="45"/>
  <c r="F31" i="45"/>
  <c r="E31" i="45"/>
  <c r="T30" i="45"/>
  <c r="S30" i="45" s="1"/>
  <c r="O30" i="45"/>
  <c r="K30" i="45"/>
  <c r="G30" i="45"/>
  <c r="T29" i="45"/>
  <c r="O29" i="45"/>
  <c r="K29" i="45"/>
  <c r="G29" i="45"/>
  <c r="G28" i="45" s="1"/>
  <c r="V28" i="45"/>
  <c r="U28" i="45"/>
  <c r="R28" i="45"/>
  <c r="Q28" i="45"/>
  <c r="P28" i="45"/>
  <c r="N28" i="45"/>
  <c r="M28" i="45"/>
  <c r="L28" i="45"/>
  <c r="J28" i="45"/>
  <c r="I28" i="45"/>
  <c r="H28" i="45"/>
  <c r="F28" i="45"/>
  <c r="E28" i="45"/>
  <c r="P27" i="45"/>
  <c r="K27" i="45"/>
  <c r="K26" i="45" s="1"/>
  <c r="G27" i="45"/>
  <c r="G26" i="45" s="1"/>
  <c r="V26" i="45"/>
  <c r="U26" i="45"/>
  <c r="R26" i="45"/>
  <c r="Q26" i="45"/>
  <c r="N26" i="45"/>
  <c r="M26" i="45"/>
  <c r="L26" i="45"/>
  <c r="J26" i="45"/>
  <c r="I26" i="45"/>
  <c r="H26" i="45"/>
  <c r="F26" i="45"/>
  <c r="E26" i="45"/>
  <c r="T25" i="45"/>
  <c r="S25" i="45" s="1"/>
  <c r="O25" i="45"/>
  <c r="K25" i="45"/>
  <c r="G25" i="45"/>
  <c r="G23" i="45"/>
  <c r="G24" i="45"/>
  <c r="T24" i="45"/>
  <c r="S24" i="45" s="1"/>
  <c r="O24" i="45"/>
  <c r="K24" i="45"/>
  <c r="T23" i="45"/>
  <c r="S23" i="45" s="1"/>
  <c r="O23" i="45"/>
  <c r="K23" i="45"/>
  <c r="V22" i="45"/>
  <c r="U22" i="45"/>
  <c r="R22" i="45"/>
  <c r="Q22" i="45"/>
  <c r="P22" i="45"/>
  <c r="N22" i="45"/>
  <c r="M22" i="45"/>
  <c r="L22" i="45"/>
  <c r="J22" i="45"/>
  <c r="I22" i="45"/>
  <c r="H22" i="45"/>
  <c r="F22" i="45"/>
  <c r="E22" i="45"/>
  <c r="P19" i="45"/>
  <c r="T19" i="45" s="1"/>
  <c r="S19" i="45" s="1"/>
  <c r="K19" i="45"/>
  <c r="I19" i="45"/>
  <c r="G19" i="45" s="1"/>
  <c r="P18" i="45"/>
  <c r="K18" i="45"/>
  <c r="I18" i="45"/>
  <c r="G18" i="45" s="1"/>
  <c r="Y17" i="45"/>
  <c r="Y16" i="45" s="1"/>
  <c r="X17" i="45"/>
  <c r="V17" i="45"/>
  <c r="U17" i="45"/>
  <c r="R17" i="45"/>
  <c r="Q17" i="45"/>
  <c r="N17" i="45"/>
  <c r="M17" i="45"/>
  <c r="L17" i="45"/>
  <c r="L16" i="45" s="1"/>
  <c r="J17" i="45"/>
  <c r="H17" i="45"/>
  <c r="K14" i="45"/>
  <c r="I14" i="45"/>
  <c r="P14" i="45" s="1"/>
  <c r="K13" i="45"/>
  <c r="I13" i="45"/>
  <c r="P13" i="45" s="1"/>
  <c r="K12" i="45"/>
  <c r="I12" i="45"/>
  <c r="P12" i="45" s="1"/>
  <c r="O12" i="45" s="1"/>
  <c r="K11" i="45"/>
  <c r="I11" i="45"/>
  <c r="G11" i="45" s="1"/>
  <c r="V10" i="45"/>
  <c r="V9" i="45" s="1"/>
  <c r="R10" i="45"/>
  <c r="R9" i="45" s="1"/>
  <c r="R8" i="45" s="1"/>
  <c r="N10" i="45"/>
  <c r="N9" i="45" s="1"/>
  <c r="M10" i="45"/>
  <c r="M9" i="45" s="1"/>
  <c r="J10" i="45"/>
  <c r="J9" i="45" s="1"/>
  <c r="J8" i="45" s="1"/>
  <c r="S30" i="44"/>
  <c r="L30" i="44"/>
  <c r="K30" i="44"/>
  <c r="J30" i="44"/>
  <c r="I30" i="44"/>
  <c r="H30" i="44"/>
  <c r="G30" i="44"/>
  <c r="AB23" i="44"/>
  <c r="AB21" i="44" s="1"/>
  <c r="AA23" i="44"/>
  <c r="AA21" i="44" s="1"/>
  <c r="AA18" i="44" s="1"/>
  <c r="S22" i="44"/>
  <c r="T22" i="44" s="1"/>
  <c r="L21" i="44"/>
  <c r="K21" i="44"/>
  <c r="J21" i="44"/>
  <c r="I21" i="44"/>
  <c r="H21" i="44"/>
  <c r="G21" i="44"/>
  <c r="I20" i="44"/>
  <c r="I18" i="44" s="1"/>
  <c r="S19" i="44"/>
  <c r="L18" i="44"/>
  <c r="K18" i="44"/>
  <c r="J18" i="44"/>
  <c r="H18" i="44"/>
  <c r="G18" i="44"/>
  <c r="S14" i="44"/>
  <c r="S13" i="44"/>
  <c r="T13" i="44" s="1"/>
  <c r="S12" i="44"/>
  <c r="T12" i="44" s="1"/>
  <c r="L11" i="44"/>
  <c r="K11" i="44"/>
  <c r="J11" i="44"/>
  <c r="I11" i="44"/>
  <c r="H11" i="44"/>
  <c r="G11" i="44"/>
  <c r="AB9" i="44"/>
  <c r="AA9" i="44"/>
  <c r="R52" i="43"/>
  <c r="R51" i="43" s="1"/>
  <c r="R50" i="43" s="1"/>
  <c r="Q52" i="43"/>
  <c r="Q51" i="43" s="1"/>
  <c r="Q50" i="43" s="1"/>
  <c r="P51" i="43"/>
  <c r="P50" i="43" s="1"/>
  <c r="P47" i="43"/>
  <c r="Q48" i="43"/>
  <c r="R47" i="43"/>
  <c r="P44" i="43"/>
  <c r="R44" i="43"/>
  <c r="Q44" i="43"/>
  <c r="P42" i="43"/>
  <c r="R42" i="43"/>
  <c r="Q42" i="43"/>
  <c r="R39" i="43"/>
  <c r="Q39" i="43"/>
  <c r="P39" i="43"/>
  <c r="R38" i="43"/>
  <c r="Q38" i="43"/>
  <c r="P38" i="43"/>
  <c r="R35" i="43"/>
  <c r="R34" i="43" s="1"/>
  <c r="Q35" i="43"/>
  <c r="Q34" i="43" s="1"/>
  <c r="P35" i="43"/>
  <c r="P34" i="43" s="1"/>
  <c r="R32" i="43"/>
  <c r="Q32" i="43"/>
  <c r="P32" i="43"/>
  <c r="R31" i="43"/>
  <c r="Q31" i="43"/>
  <c r="P31" i="43"/>
  <c r="R28" i="43"/>
  <c r="Q28" i="43"/>
  <c r="P28" i="43"/>
  <c r="R26" i="43"/>
  <c r="Q26" i="43"/>
  <c r="Q22" i="43"/>
  <c r="P26" i="43"/>
  <c r="R22" i="43"/>
  <c r="P22" i="43"/>
  <c r="S69" i="43"/>
  <c r="V54" i="43"/>
  <c r="S54" i="43"/>
  <c r="AA54" i="43" s="1"/>
  <c r="O54" i="43"/>
  <c r="K54" i="43"/>
  <c r="G54" i="43"/>
  <c r="S53" i="43"/>
  <c r="W53" i="43" s="1"/>
  <c r="K53" i="43"/>
  <c r="K52" i="43" s="1"/>
  <c r="K51" i="43" s="1"/>
  <c r="K50" i="43" s="1"/>
  <c r="G53" i="43"/>
  <c r="G52" i="43" s="1"/>
  <c r="G51" i="43" s="1"/>
  <c r="G50" i="43" s="1"/>
  <c r="Y52" i="43"/>
  <c r="Y51" i="43" s="1"/>
  <c r="Y50" i="43" s="1"/>
  <c r="X52" i="43"/>
  <c r="X51" i="43" s="1"/>
  <c r="X50" i="43" s="1"/>
  <c r="U52" i="43"/>
  <c r="U51" i="43" s="1"/>
  <c r="U50" i="43" s="1"/>
  <c r="T52" i="43"/>
  <c r="T51" i="43" s="1"/>
  <c r="T50" i="43" s="1"/>
  <c r="N52" i="43"/>
  <c r="N51" i="43" s="1"/>
  <c r="N50" i="43" s="1"/>
  <c r="M52" i="43"/>
  <c r="M51" i="43" s="1"/>
  <c r="M50" i="43" s="1"/>
  <c r="L52" i="43"/>
  <c r="L51" i="43" s="1"/>
  <c r="J52" i="43"/>
  <c r="J51" i="43" s="1"/>
  <c r="J50" i="43" s="1"/>
  <c r="I52" i="43"/>
  <c r="I51" i="43" s="1"/>
  <c r="I50" i="43" s="1"/>
  <c r="H52" i="43"/>
  <c r="H51" i="43" s="1"/>
  <c r="H50" i="43" s="1"/>
  <c r="F52" i="43"/>
  <c r="F51" i="43" s="1"/>
  <c r="F50" i="43" s="1"/>
  <c r="E52" i="43"/>
  <c r="E51" i="43" s="1"/>
  <c r="E50" i="43" s="1"/>
  <c r="AH49" i="43"/>
  <c r="AB49" i="43"/>
  <c r="AB47" i="43" s="1"/>
  <c r="S49" i="43"/>
  <c r="K49" i="43"/>
  <c r="L49" i="43" s="1"/>
  <c r="G49" i="43"/>
  <c r="H49" i="43" s="1"/>
  <c r="AH48" i="43"/>
  <c r="K48" i="43"/>
  <c r="L48" i="43" s="1"/>
  <c r="I48" i="43"/>
  <c r="Y47" i="43"/>
  <c r="U47" i="43"/>
  <c r="N47" i="43"/>
  <c r="M47" i="43"/>
  <c r="J47" i="43"/>
  <c r="F47" i="43"/>
  <c r="E47" i="43"/>
  <c r="S46" i="43"/>
  <c r="O46" i="43" s="1"/>
  <c r="K46" i="43"/>
  <c r="G46" i="43"/>
  <c r="G44" i="43" s="1"/>
  <c r="W45" i="43"/>
  <c r="V45" i="43" s="1"/>
  <c r="O45" i="43"/>
  <c r="K45" i="43"/>
  <c r="G45" i="43"/>
  <c r="Y44" i="43"/>
  <c r="X44" i="43"/>
  <c r="U44" i="43"/>
  <c r="T44" i="43"/>
  <c r="N44" i="43"/>
  <c r="M44" i="43"/>
  <c r="L44" i="43"/>
  <c r="J44" i="43"/>
  <c r="I44" i="43"/>
  <c r="H44" i="43"/>
  <c r="F44" i="43"/>
  <c r="E44" i="43"/>
  <c r="S43" i="43"/>
  <c r="S42" i="43" s="1"/>
  <c r="K43" i="43"/>
  <c r="K42" i="43" s="1"/>
  <c r="G43" i="43"/>
  <c r="G42" i="43" s="1"/>
  <c r="Y42" i="43"/>
  <c r="X42" i="43"/>
  <c r="U42" i="43"/>
  <c r="T42" i="43"/>
  <c r="N42" i="43"/>
  <c r="M42" i="43"/>
  <c r="L42" i="43"/>
  <c r="J42" i="43"/>
  <c r="I42" i="43"/>
  <c r="H42" i="43"/>
  <c r="F42" i="43"/>
  <c r="E42" i="43"/>
  <c r="Y41" i="43"/>
  <c r="W40" i="43"/>
  <c r="W39" i="43" s="1"/>
  <c r="O40" i="43"/>
  <c r="O39" i="43" s="1"/>
  <c r="K40" i="43"/>
  <c r="G40" i="43"/>
  <c r="F40" i="43" s="1"/>
  <c r="Y39" i="43"/>
  <c r="X39" i="43"/>
  <c r="U39" i="43"/>
  <c r="T39" i="43"/>
  <c r="S39" i="43"/>
  <c r="N39" i="43"/>
  <c r="M39" i="43"/>
  <c r="L39" i="43"/>
  <c r="J39" i="43"/>
  <c r="I39" i="43"/>
  <c r="H39" i="43"/>
  <c r="E39" i="43"/>
  <c r="Y38" i="43"/>
  <c r="X38" i="43"/>
  <c r="U38" i="43"/>
  <c r="T38" i="43"/>
  <c r="S38" i="43"/>
  <c r="N38" i="43"/>
  <c r="M38" i="43"/>
  <c r="J38" i="43"/>
  <c r="I38" i="43"/>
  <c r="E38" i="43"/>
  <c r="W37" i="43"/>
  <c r="O37" i="43"/>
  <c r="O35" i="43" s="1"/>
  <c r="O34" i="43" s="1"/>
  <c r="K37" i="43"/>
  <c r="G37" i="43"/>
  <c r="W36" i="43"/>
  <c r="V36" i="43" s="1"/>
  <c r="O36" i="43"/>
  <c r="K36" i="43"/>
  <c r="G36" i="43"/>
  <c r="G35" i="43" s="1"/>
  <c r="G34" i="43" s="1"/>
  <c r="Y35" i="43"/>
  <c r="Y34" i="43" s="1"/>
  <c r="X35" i="43"/>
  <c r="X34" i="43" s="1"/>
  <c r="U35" i="43"/>
  <c r="U34" i="43" s="1"/>
  <c r="T35" i="43"/>
  <c r="T34" i="43" s="1"/>
  <c r="S35" i="43"/>
  <c r="S34" i="43" s="1"/>
  <c r="N35" i="43"/>
  <c r="N34" i="43" s="1"/>
  <c r="M35" i="43"/>
  <c r="M34" i="43" s="1"/>
  <c r="L35" i="43"/>
  <c r="L34" i="43" s="1"/>
  <c r="J35" i="43"/>
  <c r="J34" i="43" s="1"/>
  <c r="I35" i="43"/>
  <c r="I34" i="43" s="1"/>
  <c r="H35" i="43"/>
  <c r="H34" i="43" s="1"/>
  <c r="F35" i="43"/>
  <c r="F34" i="43" s="1"/>
  <c r="E35" i="43"/>
  <c r="E34" i="43" s="1"/>
  <c r="S33" i="43"/>
  <c r="W33" i="43" s="1"/>
  <c r="V33" i="43" s="1"/>
  <c r="K33" i="43"/>
  <c r="K32" i="43" s="1"/>
  <c r="G33" i="43"/>
  <c r="Y32" i="43"/>
  <c r="X32" i="43"/>
  <c r="U32" i="43"/>
  <c r="T32" i="43"/>
  <c r="N32" i="43"/>
  <c r="M32" i="43"/>
  <c r="L32" i="43"/>
  <c r="J32" i="43"/>
  <c r="I32" i="43"/>
  <c r="H32" i="43"/>
  <c r="F32" i="43"/>
  <c r="E32" i="43"/>
  <c r="Y31" i="43"/>
  <c r="X31" i="43"/>
  <c r="U31" i="43"/>
  <c r="T31" i="43"/>
  <c r="N31" i="43"/>
  <c r="M31" i="43"/>
  <c r="J31" i="43"/>
  <c r="I31" i="43"/>
  <c r="H31" i="43"/>
  <c r="F31" i="43"/>
  <c r="E31" i="43"/>
  <c r="W30" i="43"/>
  <c r="V30" i="43" s="1"/>
  <c r="O30" i="43"/>
  <c r="K30" i="43"/>
  <c r="G30" i="43"/>
  <c r="W29" i="43"/>
  <c r="O29" i="43"/>
  <c r="O28" i="43" s="1"/>
  <c r="K29" i="43"/>
  <c r="G29" i="43"/>
  <c r="Y28" i="43"/>
  <c r="X28" i="43"/>
  <c r="U28" i="43"/>
  <c r="T28" i="43"/>
  <c r="S28" i="43"/>
  <c r="N28" i="43"/>
  <c r="M28" i="43"/>
  <c r="L28" i="43"/>
  <c r="J28" i="43"/>
  <c r="I28" i="43"/>
  <c r="H28" i="43"/>
  <c r="F28" i="43"/>
  <c r="E28" i="43"/>
  <c r="S27" i="43"/>
  <c r="K27" i="43"/>
  <c r="K26" i="43" s="1"/>
  <c r="G27" i="43"/>
  <c r="G26" i="43" s="1"/>
  <c r="Y26" i="43"/>
  <c r="X26" i="43"/>
  <c r="U26" i="43"/>
  <c r="T26" i="43"/>
  <c r="N26" i="43"/>
  <c r="M26" i="43"/>
  <c r="L26" i="43"/>
  <c r="J26" i="43"/>
  <c r="I26" i="43"/>
  <c r="H26" i="43"/>
  <c r="F26" i="43"/>
  <c r="E26" i="43"/>
  <c r="W25" i="43"/>
  <c r="V25" i="43" s="1"/>
  <c r="O25" i="43"/>
  <c r="K25" i="43"/>
  <c r="G25" i="43"/>
  <c r="W24" i="43"/>
  <c r="V24" i="43" s="1"/>
  <c r="O24" i="43"/>
  <c r="O23" i="43"/>
  <c r="K24" i="43"/>
  <c r="G24" i="43"/>
  <c r="G23" i="43"/>
  <c r="W23" i="43"/>
  <c r="V23" i="43" s="1"/>
  <c r="K23" i="43"/>
  <c r="Y22" i="43"/>
  <c r="X22" i="43"/>
  <c r="U22" i="43"/>
  <c r="U21" i="43" s="1"/>
  <c r="T22" i="43"/>
  <c r="S22" i="43"/>
  <c r="N22" i="43"/>
  <c r="M22" i="43"/>
  <c r="L22" i="43"/>
  <c r="J22" i="43"/>
  <c r="I22" i="43"/>
  <c r="H22" i="43"/>
  <c r="F22" i="43"/>
  <c r="E22" i="43"/>
  <c r="S19" i="43"/>
  <c r="W19" i="43" s="1"/>
  <c r="K19" i="43"/>
  <c r="I19" i="43"/>
  <c r="G19" i="43" s="1"/>
  <c r="S18" i="43"/>
  <c r="W18" i="43" s="1"/>
  <c r="V18" i="43" s="1"/>
  <c r="K18" i="43"/>
  <c r="I18" i="43"/>
  <c r="G18" i="43" s="1"/>
  <c r="AB17" i="43"/>
  <c r="AB16" i="43" s="1"/>
  <c r="AA17" i="43"/>
  <c r="Y17" i="43"/>
  <c r="X17" i="43"/>
  <c r="U17" i="43"/>
  <c r="T17" i="43"/>
  <c r="N17" i="43"/>
  <c r="M17" i="43"/>
  <c r="L17" i="43"/>
  <c r="L16" i="43" s="1"/>
  <c r="J17" i="43"/>
  <c r="H17" i="43"/>
  <c r="K14" i="43"/>
  <c r="I14" i="43"/>
  <c r="S14" i="43" s="1"/>
  <c r="W14" i="43" s="1"/>
  <c r="V14" i="43" s="1"/>
  <c r="K13" i="43"/>
  <c r="I13" i="43"/>
  <c r="G13" i="43" s="1"/>
  <c r="K12" i="43"/>
  <c r="I12" i="43"/>
  <c r="G12" i="43" s="1"/>
  <c r="K11" i="43"/>
  <c r="I11" i="43"/>
  <c r="G11" i="43" s="1"/>
  <c r="Y10" i="43"/>
  <c r="Y9" i="43" s="1"/>
  <c r="U10" i="43"/>
  <c r="U9" i="43" s="1"/>
  <c r="U8" i="43" s="1"/>
  <c r="N10" i="43"/>
  <c r="N9" i="43" s="1"/>
  <c r="M10" i="43"/>
  <c r="M9" i="43" s="1"/>
  <c r="J10" i="43"/>
  <c r="J9" i="43" s="1"/>
  <c r="J8" i="43" s="1"/>
  <c r="O43" i="43"/>
  <c r="O42" i="43" s="1"/>
  <c r="W38" i="43"/>
  <c r="U24" i="44"/>
  <c r="U30" i="44"/>
  <c r="U18" i="44"/>
  <c r="Q49" i="43"/>
  <c r="Q47" i="43" s="1"/>
  <c r="W43" i="43"/>
  <c r="A2" i="35"/>
  <c r="I14" i="41"/>
  <c r="I11" i="41" s="1"/>
  <c r="I10" i="41" s="1"/>
  <c r="I9" i="41" s="1"/>
  <c r="M14" i="41"/>
  <c r="M11" i="41" s="1"/>
  <c r="M10" i="41" s="1"/>
  <c r="M9" i="41" s="1"/>
  <c r="H27" i="35"/>
  <c r="I27" i="35"/>
  <c r="J27" i="35"/>
  <c r="K27" i="35"/>
  <c r="L27" i="35"/>
  <c r="M27" i="35"/>
  <c r="Q27" i="35"/>
  <c r="R27" i="35"/>
  <c r="S27" i="35"/>
  <c r="T27" i="35"/>
  <c r="U27" i="35"/>
  <c r="AC27" i="35"/>
  <c r="AE27" i="35"/>
  <c r="AG27" i="35"/>
  <c r="G27" i="35"/>
  <c r="N12" i="41"/>
  <c r="G12" i="41"/>
  <c r="H12" i="41"/>
  <c r="I12" i="41"/>
  <c r="J12" i="41"/>
  <c r="K12" i="41"/>
  <c r="L12" i="41"/>
  <c r="M12" i="41"/>
  <c r="F12" i="41"/>
  <c r="H14" i="41"/>
  <c r="H11" i="41" s="1"/>
  <c r="H10" i="41" s="1"/>
  <c r="H9" i="41" s="1"/>
  <c r="J14" i="41"/>
  <c r="J11" i="41" s="1"/>
  <c r="J10" i="41" s="1"/>
  <c r="J9" i="41" s="1"/>
  <c r="K14" i="41"/>
  <c r="K11" i="41" s="1"/>
  <c r="K10" i="41" s="1"/>
  <c r="K9" i="41" s="1"/>
  <c r="L14" i="41"/>
  <c r="L11" i="41" s="1"/>
  <c r="L10" i="41" s="1"/>
  <c r="L9" i="41" s="1"/>
  <c r="N15" i="41"/>
  <c r="N14" i="41" s="1"/>
  <c r="N11" i="41" s="1"/>
  <c r="N10" i="41" s="1"/>
  <c r="N9" i="41" s="1"/>
  <c r="G15" i="41"/>
  <c r="G14" i="41" s="1"/>
  <c r="G11" i="41" s="1"/>
  <c r="G10" i="41" s="1"/>
  <c r="G9" i="41" s="1"/>
  <c r="F15" i="41"/>
  <c r="F14" i="41" s="1"/>
  <c r="F11" i="41" s="1"/>
  <c r="F10" i="41" s="1"/>
  <c r="F9" i="41" s="1"/>
  <c r="K16" i="40"/>
  <c r="G13" i="40"/>
  <c r="H19" i="35"/>
  <c r="H18" i="35" s="1"/>
  <c r="H17" i="35" s="1"/>
  <c r="H16" i="35" s="1"/>
  <c r="I19" i="35"/>
  <c r="I18" i="35" s="1"/>
  <c r="I17" i="35" s="1"/>
  <c r="I16" i="35" s="1"/>
  <c r="J19" i="35"/>
  <c r="J18" i="35" s="1"/>
  <c r="J17" i="35" s="1"/>
  <c r="J16" i="35" s="1"/>
  <c r="K19" i="35"/>
  <c r="K18" i="35" s="1"/>
  <c r="K17" i="35" s="1"/>
  <c r="K16" i="35" s="1"/>
  <c r="L19" i="35"/>
  <c r="L18" i="35" s="1"/>
  <c r="L17" i="35" s="1"/>
  <c r="L16" i="35" s="1"/>
  <c r="M19" i="35"/>
  <c r="M18" i="35" s="1"/>
  <c r="M17" i="35" s="1"/>
  <c r="M16" i="35" s="1"/>
  <c r="P19" i="35"/>
  <c r="P18" i="35" s="1"/>
  <c r="P17" i="35" s="1"/>
  <c r="P16" i="35" s="1"/>
  <c r="Q19" i="35"/>
  <c r="Q18" i="35" s="1"/>
  <c r="Q17" i="35" s="1"/>
  <c r="Q16" i="35" s="1"/>
  <c r="R19" i="35"/>
  <c r="R18" i="35" s="1"/>
  <c r="R17" i="35" s="1"/>
  <c r="R16" i="35" s="1"/>
  <c r="S19" i="35"/>
  <c r="S18" i="35" s="1"/>
  <c r="S17" i="35" s="1"/>
  <c r="S16" i="35" s="1"/>
  <c r="T19" i="35"/>
  <c r="T18" i="35" s="1"/>
  <c r="T17" i="35" s="1"/>
  <c r="T16" i="35" s="1"/>
  <c r="U19" i="35"/>
  <c r="U18" i="35" s="1"/>
  <c r="U17" i="35" s="1"/>
  <c r="U16" i="35" s="1"/>
  <c r="V19" i="35"/>
  <c r="V18" i="35" s="1"/>
  <c r="V17" i="35" s="1"/>
  <c r="V16" i="35" s="1"/>
  <c r="W19" i="35"/>
  <c r="W18" i="35" s="1"/>
  <c r="W17" i="35" s="1"/>
  <c r="W16" i="35" s="1"/>
  <c r="X19" i="35"/>
  <c r="X18" i="35" s="1"/>
  <c r="X17" i="35" s="1"/>
  <c r="X16" i="35" s="1"/>
  <c r="Y19" i="35"/>
  <c r="Y18" i="35" s="1"/>
  <c r="Y17" i="35" s="1"/>
  <c r="Y16" i="35" s="1"/>
  <c r="Z19" i="35"/>
  <c r="Z18" i="35" s="1"/>
  <c r="Z17" i="35" s="1"/>
  <c r="Z16" i="35" s="1"/>
  <c r="AA19" i="35"/>
  <c r="AA18" i="35" s="1"/>
  <c r="AA17" i="35" s="1"/>
  <c r="AA16" i="35" s="1"/>
  <c r="AB19" i="35"/>
  <c r="AB18" i="35" s="1"/>
  <c r="AB17" i="35" s="1"/>
  <c r="AB16" i="35" s="1"/>
  <c r="AC19" i="35"/>
  <c r="AC18" i="35" s="1"/>
  <c r="AC17" i="35" s="1"/>
  <c r="AC16" i="35" s="1"/>
  <c r="AE19" i="35"/>
  <c r="AE18" i="35" s="1"/>
  <c r="AE17" i="35" s="1"/>
  <c r="AE16" i="35" s="1"/>
  <c r="AF19" i="35"/>
  <c r="AF18" i="35" s="1"/>
  <c r="AF17" i="35" s="1"/>
  <c r="AF16" i="35" s="1"/>
  <c r="AG19" i="35"/>
  <c r="AG18" i="35" s="1"/>
  <c r="AG17" i="35" s="1"/>
  <c r="AG16" i="35" s="1"/>
  <c r="H14" i="35"/>
  <c r="H13" i="35" s="1"/>
  <c r="H12" i="35" s="1"/>
  <c r="H11" i="35" s="1"/>
  <c r="I14" i="35"/>
  <c r="I13" i="35" s="1"/>
  <c r="I12" i="35" s="1"/>
  <c r="I11" i="35" s="1"/>
  <c r="J14" i="35"/>
  <c r="J13" i="35" s="1"/>
  <c r="J12" i="35" s="1"/>
  <c r="J11" i="35" s="1"/>
  <c r="K14" i="35"/>
  <c r="K13" i="35" s="1"/>
  <c r="K12" i="35" s="1"/>
  <c r="K11" i="35" s="1"/>
  <c r="L14" i="35"/>
  <c r="L13" i="35" s="1"/>
  <c r="L12" i="35" s="1"/>
  <c r="L11" i="35" s="1"/>
  <c r="M14" i="35"/>
  <c r="M13" i="35" s="1"/>
  <c r="M12" i="35" s="1"/>
  <c r="M11" i="35" s="1"/>
  <c r="O14" i="35"/>
  <c r="O13" i="35" s="1"/>
  <c r="O12" i="35" s="1"/>
  <c r="O11" i="35" s="1"/>
  <c r="P14" i="35"/>
  <c r="P13" i="35" s="1"/>
  <c r="P12" i="35" s="1"/>
  <c r="P11" i="35" s="1"/>
  <c r="Q14" i="35"/>
  <c r="Q13" i="35" s="1"/>
  <c r="Q12" i="35" s="1"/>
  <c r="Q11" i="35" s="1"/>
  <c r="T14" i="35"/>
  <c r="T13" i="35" s="1"/>
  <c r="T12" i="35" s="1"/>
  <c r="T11" i="35" s="1"/>
  <c r="U14" i="35"/>
  <c r="U13" i="35" s="1"/>
  <c r="U12" i="35" s="1"/>
  <c r="U11" i="35" s="1"/>
  <c r="V14" i="35"/>
  <c r="V13" i="35" s="1"/>
  <c r="V12" i="35" s="1"/>
  <c r="V11" i="35" s="1"/>
  <c r="X14" i="35"/>
  <c r="X13" i="35" s="1"/>
  <c r="X12" i="35" s="1"/>
  <c r="X11" i="35" s="1"/>
  <c r="Y14" i="35"/>
  <c r="Y13" i="35" s="1"/>
  <c r="Y12" i="35" s="1"/>
  <c r="Y11" i="35" s="1"/>
  <c r="Z14" i="35"/>
  <c r="Z13" i="35" s="1"/>
  <c r="Z12" i="35" s="1"/>
  <c r="Z11" i="35" s="1"/>
  <c r="AA14" i="35"/>
  <c r="AA13" i="35" s="1"/>
  <c r="AA12" i="35" s="1"/>
  <c r="AA11" i="35" s="1"/>
  <c r="AB14" i="35"/>
  <c r="AB13" i="35" s="1"/>
  <c r="AB12" i="35" s="1"/>
  <c r="AB11" i="35" s="1"/>
  <c r="AC14" i="35"/>
  <c r="AC13" i="35" s="1"/>
  <c r="AC12" i="35" s="1"/>
  <c r="AC11" i="35" s="1"/>
  <c r="AE14" i="35"/>
  <c r="AE13" i="35" s="1"/>
  <c r="AE12" i="35" s="1"/>
  <c r="AE11" i="35" s="1"/>
  <c r="AF14" i="35"/>
  <c r="AF13" i="35" s="1"/>
  <c r="AF12" i="35" s="1"/>
  <c r="AF11" i="35" s="1"/>
  <c r="AG14" i="35"/>
  <c r="AG13" i="35" s="1"/>
  <c r="AG12" i="35" s="1"/>
  <c r="AG11" i="35" s="1"/>
  <c r="G14" i="35"/>
  <c r="G13" i="35" s="1"/>
  <c r="G12" i="35" s="1"/>
  <c r="G11" i="35" s="1"/>
  <c r="H26" i="35"/>
  <c r="H24" i="35"/>
  <c r="H23" i="35" s="1"/>
  <c r="H22" i="35" s="1"/>
  <c r="H21" i="35" s="1"/>
  <c r="I26" i="35"/>
  <c r="I24" i="35"/>
  <c r="I23" i="35" s="1"/>
  <c r="I22" i="35" s="1"/>
  <c r="I21" i="35" s="1"/>
  <c r="J26" i="35"/>
  <c r="J24" i="35"/>
  <c r="J23" i="35" s="1"/>
  <c r="J22" i="35" s="1"/>
  <c r="J21" i="35" s="1"/>
  <c r="K26" i="35"/>
  <c r="K24" i="35"/>
  <c r="K23" i="35" s="1"/>
  <c r="K22" i="35" s="1"/>
  <c r="K21" i="35" s="1"/>
  <c r="L26" i="35"/>
  <c r="L24" i="35"/>
  <c r="L23" i="35" s="1"/>
  <c r="L22" i="35" s="1"/>
  <c r="L21" i="35" s="1"/>
  <c r="M26" i="35"/>
  <c r="M24" i="35"/>
  <c r="M23" i="35" s="1"/>
  <c r="M22" i="35" s="1"/>
  <c r="M21" i="35" s="1"/>
  <c r="O28" i="35"/>
  <c r="P28" i="35" s="1"/>
  <c r="P27" i="35" s="1"/>
  <c r="N29" i="35"/>
  <c r="AB29" i="35" s="1"/>
  <c r="N15" i="35"/>
  <c r="N14" i="35" s="1"/>
  <c r="N13" i="35" s="1"/>
  <c r="N12" i="35" s="1"/>
  <c r="N11" i="35" s="1"/>
  <c r="O20" i="35"/>
  <c r="O19" i="35" s="1"/>
  <c r="O18" i="35" s="1"/>
  <c r="O17" i="35" s="1"/>
  <c r="N25" i="35"/>
  <c r="N24" i="35" s="1"/>
  <c r="N23" i="35" s="1"/>
  <c r="N22" i="35" s="1"/>
  <c r="N21" i="35" s="1"/>
  <c r="O24" i="35"/>
  <c r="O23" i="35" s="1"/>
  <c r="O22" i="35" s="1"/>
  <c r="O21" i="35" s="1"/>
  <c r="P24" i="35"/>
  <c r="P23" i="35" s="1"/>
  <c r="P22" i="35" s="1"/>
  <c r="P21" i="35" s="1"/>
  <c r="Q26" i="35"/>
  <c r="Q24" i="35"/>
  <c r="Q23" i="35" s="1"/>
  <c r="Q22" i="35" s="1"/>
  <c r="Q21" i="35" s="1"/>
  <c r="R26" i="35"/>
  <c r="R15" i="35"/>
  <c r="R14" i="35" s="1"/>
  <c r="R13" i="35" s="1"/>
  <c r="R12" i="35" s="1"/>
  <c r="R11" i="35" s="1"/>
  <c r="R24" i="35"/>
  <c r="R23" i="35" s="1"/>
  <c r="R22" i="35" s="1"/>
  <c r="R21" i="35" s="1"/>
  <c r="S26" i="35"/>
  <c r="S24" i="35"/>
  <c r="S23" i="35" s="1"/>
  <c r="S22" i="35" s="1"/>
  <c r="S21" i="35" s="1"/>
  <c r="T26" i="35"/>
  <c r="T24" i="35"/>
  <c r="T23" i="35" s="1"/>
  <c r="T22" i="35" s="1"/>
  <c r="T21" i="35" s="1"/>
  <c r="U26" i="35"/>
  <c r="U24" i="35"/>
  <c r="U23" i="35" s="1"/>
  <c r="U22" i="35" s="1"/>
  <c r="U21" i="35" s="1"/>
  <c r="V28" i="35"/>
  <c r="V24" i="35"/>
  <c r="V23" i="35" s="1"/>
  <c r="V22" i="35" s="1"/>
  <c r="V21" i="35" s="1"/>
  <c r="W15" i="35"/>
  <c r="W14" i="35" s="1"/>
  <c r="W13" i="35" s="1"/>
  <c r="W12" i="35" s="1"/>
  <c r="W11" i="35" s="1"/>
  <c r="W24" i="35"/>
  <c r="W23" i="35" s="1"/>
  <c r="W22" i="35" s="1"/>
  <c r="W21" i="35" s="1"/>
  <c r="X24" i="35"/>
  <c r="X23" i="35" s="1"/>
  <c r="X22" i="35" s="1"/>
  <c r="X21" i="35" s="1"/>
  <c r="Y24" i="35"/>
  <c r="Y23" i="35" s="1"/>
  <c r="Y22" i="35" s="1"/>
  <c r="Y21" i="35" s="1"/>
  <c r="Z28" i="35"/>
  <c r="AA28" i="35" s="1"/>
  <c r="Z29" i="35"/>
  <c r="AA29" i="35" s="1"/>
  <c r="Z24" i="35"/>
  <c r="Z23" i="35" s="1"/>
  <c r="Z22" i="35" s="1"/>
  <c r="Z21" i="35" s="1"/>
  <c r="AA24" i="35"/>
  <c r="AA23" i="35" s="1"/>
  <c r="AA22" i="35" s="1"/>
  <c r="AA21" i="35" s="1"/>
  <c r="AB24" i="35"/>
  <c r="AB23" i="35" s="1"/>
  <c r="AB22" i="35" s="1"/>
  <c r="AB21" i="35" s="1"/>
  <c r="AC26" i="35"/>
  <c r="AC24" i="35"/>
  <c r="AC23" i="35" s="1"/>
  <c r="AC22" i="35" s="1"/>
  <c r="AC21" i="35" s="1"/>
  <c r="AD15" i="35"/>
  <c r="AD14" i="35" s="1"/>
  <c r="AD13" i="35" s="1"/>
  <c r="AD12" i="35" s="1"/>
  <c r="AD11" i="35" s="1"/>
  <c r="AD28" i="35"/>
  <c r="AD29" i="35"/>
  <c r="AD20" i="35"/>
  <c r="AD25" i="35"/>
  <c r="AD24" i="35" s="1"/>
  <c r="AD23" i="35" s="1"/>
  <c r="AD22" i="35" s="1"/>
  <c r="AD21" i="35" s="1"/>
  <c r="AE26" i="35"/>
  <c r="AE24" i="35"/>
  <c r="AE23" i="35" s="1"/>
  <c r="AE22" i="35" s="1"/>
  <c r="AE21" i="35" s="1"/>
  <c r="AF28" i="35"/>
  <c r="AF29" i="35"/>
  <c r="AF24" i="35"/>
  <c r="AF23" i="35" s="1"/>
  <c r="AF22" i="35" s="1"/>
  <c r="AF21" i="35" s="1"/>
  <c r="AG26" i="35"/>
  <c r="AG24" i="35"/>
  <c r="AG23" i="35" s="1"/>
  <c r="AG22" i="35" s="1"/>
  <c r="AG21" i="35" s="1"/>
  <c r="G26" i="35"/>
  <c r="G19" i="35"/>
  <c r="G18" i="35" s="1"/>
  <c r="G17" i="35" s="1"/>
  <c r="G16" i="35" s="1"/>
  <c r="G24" i="35"/>
  <c r="G23" i="35" s="1"/>
  <c r="G22" i="35" s="1"/>
  <c r="G21" i="35" s="1"/>
  <c r="BO56" i="38"/>
  <c r="BS56" i="38" s="1"/>
  <c r="AV56" i="38"/>
  <c r="BH56" i="38"/>
  <c r="BP56" i="38"/>
  <c r="BT56" i="38" s="1"/>
  <c r="BM56" i="38"/>
  <c r="BL56" i="38"/>
  <c r="AY56" i="38"/>
  <c r="AS56" i="38"/>
  <c r="AR56" i="38"/>
  <c r="AQ56" i="38"/>
  <c r="AP56" i="38"/>
  <c r="AD56" i="38"/>
  <c r="N56" i="38"/>
  <c r="AB56" i="38" s="1"/>
  <c r="AB53" i="38" s="1"/>
  <c r="AB52" i="38" s="1"/>
  <c r="AB51" i="38" s="1"/>
  <c r="AB50" i="38" s="1"/>
  <c r="BO55" i="38"/>
  <c r="BS55" i="38" s="1"/>
  <c r="CH55" i="38"/>
  <c r="O55" i="38"/>
  <c r="N55" i="38" s="1"/>
  <c r="AV55" i="38"/>
  <c r="BH55" i="38"/>
  <c r="BK55" i="38" s="1"/>
  <c r="BP55" i="38"/>
  <c r="BM55" i="38"/>
  <c r="BL55" i="38"/>
  <c r="AY55" i="38"/>
  <c r="AP55" i="38"/>
  <c r="AP53" i="38" s="1"/>
  <c r="AP52" i="38" s="1"/>
  <c r="AP51" i="38" s="1"/>
  <c r="AP50" i="38" s="1"/>
  <c r="AD55" i="38"/>
  <c r="AV54" i="38"/>
  <c r="BH54" i="38"/>
  <c r="BK54" i="38" s="1"/>
  <c r="BO54" i="38"/>
  <c r="BS54" i="38" s="1"/>
  <c r="BV54" i="38" s="1"/>
  <c r="BP54" i="38"/>
  <c r="BT54" i="38" s="1"/>
  <c r="BM54" i="38"/>
  <c r="BL54" i="38"/>
  <c r="AY54" i="38"/>
  <c r="AY53" i="38" s="1"/>
  <c r="AY52" i="38" s="1"/>
  <c r="AY51" i="38" s="1"/>
  <c r="AY50" i="38" s="1"/>
  <c r="AS54" i="38"/>
  <c r="AS53" i="38" s="1"/>
  <c r="AS52" i="38" s="1"/>
  <c r="AS51" i="38" s="1"/>
  <c r="AS50" i="38" s="1"/>
  <c r="AP54" i="38"/>
  <c r="N54" i="38"/>
  <c r="CK53" i="38"/>
  <c r="CK52" i="38" s="1"/>
  <c r="CK51" i="38" s="1"/>
  <c r="CK50" i="38" s="1"/>
  <c r="CF53" i="38"/>
  <c r="CF52" i="38" s="1"/>
  <c r="CF51" i="38" s="1"/>
  <c r="CF50" i="38" s="1"/>
  <c r="CE53" i="38"/>
  <c r="CE52" i="38" s="1"/>
  <c r="CE51" i="38" s="1"/>
  <c r="CE50" i="38" s="1"/>
  <c r="CD53" i="38"/>
  <c r="CD52" i="38" s="1"/>
  <c r="CD51" i="38" s="1"/>
  <c r="CD50" i="38" s="1"/>
  <c r="CC53" i="38"/>
  <c r="CC52" i="38" s="1"/>
  <c r="CC51" i="38" s="1"/>
  <c r="CC50" i="38" s="1"/>
  <c r="BZ53" i="38"/>
  <c r="BW53" i="38"/>
  <c r="BW52" i="38" s="1"/>
  <c r="BW51" i="38" s="1"/>
  <c r="BW50" i="38" s="1"/>
  <c r="BJ53" i="38"/>
  <c r="BI53" i="38"/>
  <c r="BI52" i="38" s="1"/>
  <c r="BI51" i="38" s="1"/>
  <c r="BI50" i="38" s="1"/>
  <c r="BG53" i="38"/>
  <c r="BG52" i="38" s="1"/>
  <c r="BG51" i="38" s="1"/>
  <c r="BG50" i="38" s="1"/>
  <c r="BF53" i="38"/>
  <c r="BF52" i="38" s="1"/>
  <c r="BF51" i="38" s="1"/>
  <c r="BF50" i="38" s="1"/>
  <c r="BE53" i="38"/>
  <c r="BE52" i="38" s="1"/>
  <c r="BE51" i="38" s="1"/>
  <c r="BE50" i="38" s="1"/>
  <c r="BD53" i="38"/>
  <c r="BD52" i="38" s="1"/>
  <c r="BD51" i="38" s="1"/>
  <c r="BD50" i="38" s="1"/>
  <c r="BC53" i="38"/>
  <c r="BC52" i="38" s="1"/>
  <c r="BC51" i="38" s="1"/>
  <c r="BC50" i="38" s="1"/>
  <c r="BA53" i="38"/>
  <c r="BA52" i="38" s="1"/>
  <c r="BA51" i="38" s="1"/>
  <c r="BA50" i="38" s="1"/>
  <c r="AZ53" i="38"/>
  <c r="AX53" i="38"/>
  <c r="AX52" i="38" s="1"/>
  <c r="AX51" i="38" s="1"/>
  <c r="AX50" i="38" s="1"/>
  <c r="AW53" i="38"/>
  <c r="AW52" i="38" s="1"/>
  <c r="AW51" i="38" s="1"/>
  <c r="AW50" i="38" s="1"/>
  <c r="AU53" i="38"/>
  <c r="AU52" i="38" s="1"/>
  <c r="AU51" i="38" s="1"/>
  <c r="AU50" i="38" s="1"/>
  <c r="AT53" i="38"/>
  <c r="AR53" i="38"/>
  <c r="AR52" i="38" s="1"/>
  <c r="AR51" i="38" s="1"/>
  <c r="AR50" i="38" s="1"/>
  <c r="AQ53" i="38"/>
  <c r="AQ52" i="38" s="1"/>
  <c r="AQ51" i="38" s="1"/>
  <c r="AQ50" i="38" s="1"/>
  <c r="AO53" i="38"/>
  <c r="AO52" i="38" s="1"/>
  <c r="AO51" i="38" s="1"/>
  <c r="AO50" i="38" s="1"/>
  <c r="AN53" i="38"/>
  <c r="AN52" i="38" s="1"/>
  <c r="AN51" i="38" s="1"/>
  <c r="AN50" i="38" s="1"/>
  <c r="AM53" i="38"/>
  <c r="AM52" i="38" s="1"/>
  <c r="AM51" i="38" s="1"/>
  <c r="AM50" i="38" s="1"/>
  <c r="AL53" i="38"/>
  <c r="AL52" i="38" s="1"/>
  <c r="AL51" i="38" s="1"/>
  <c r="AL50" i="38" s="1"/>
  <c r="AK53" i="38"/>
  <c r="AK52" i="38" s="1"/>
  <c r="AK51" i="38" s="1"/>
  <c r="AK50" i="38" s="1"/>
  <c r="AJ53" i="38"/>
  <c r="AJ52" i="38" s="1"/>
  <c r="AJ51" i="38" s="1"/>
  <c r="AJ50" i="38" s="1"/>
  <c r="AG53" i="38"/>
  <c r="AG52" i="38" s="1"/>
  <c r="AG51" i="38" s="1"/>
  <c r="AG50" i="38" s="1"/>
  <c r="AF53" i="38"/>
  <c r="AF52" i="38" s="1"/>
  <c r="AF51" i="38" s="1"/>
  <c r="AF50" i="38" s="1"/>
  <c r="AE53" i="38"/>
  <c r="AE52" i="38" s="1"/>
  <c r="AE51" i="38" s="1"/>
  <c r="AE50" i="38" s="1"/>
  <c r="AC53" i="38"/>
  <c r="AC52" i="38" s="1"/>
  <c r="AC51" i="38" s="1"/>
  <c r="AC50" i="38" s="1"/>
  <c r="AA53" i="38"/>
  <c r="AA52" i="38" s="1"/>
  <c r="AA51" i="38" s="1"/>
  <c r="AA50" i="38" s="1"/>
  <c r="Z53" i="38"/>
  <c r="Z52" i="38" s="1"/>
  <c r="Z51" i="38" s="1"/>
  <c r="Z50" i="38" s="1"/>
  <c r="Y53" i="38"/>
  <c r="Y52" i="38" s="1"/>
  <c r="Y51" i="38" s="1"/>
  <c r="Y50" i="38" s="1"/>
  <c r="X53" i="38"/>
  <c r="W53" i="38"/>
  <c r="W52" i="38" s="1"/>
  <c r="W51" i="38" s="1"/>
  <c r="W50" i="38" s="1"/>
  <c r="V53" i="38"/>
  <c r="V52" i="38" s="1"/>
  <c r="V51" i="38" s="1"/>
  <c r="V50" i="38" s="1"/>
  <c r="U53" i="38"/>
  <c r="U52" i="38" s="1"/>
  <c r="U51" i="38" s="1"/>
  <c r="U50" i="38" s="1"/>
  <c r="T53" i="38"/>
  <c r="T52" i="38" s="1"/>
  <c r="T51" i="38" s="1"/>
  <c r="T50" i="38" s="1"/>
  <c r="S53" i="38"/>
  <c r="S52" i="38" s="1"/>
  <c r="S51" i="38" s="1"/>
  <c r="S50" i="38" s="1"/>
  <c r="R53" i="38"/>
  <c r="R52" i="38" s="1"/>
  <c r="R51" i="38" s="1"/>
  <c r="R50" i="38" s="1"/>
  <c r="Q53" i="38"/>
  <c r="Q52" i="38" s="1"/>
  <c r="P53" i="38"/>
  <c r="P52" i="38" s="1"/>
  <c r="P51" i="38" s="1"/>
  <c r="P50" i="38" s="1"/>
  <c r="M53" i="38"/>
  <c r="M52" i="38" s="1"/>
  <c r="M51" i="38" s="1"/>
  <c r="M50" i="38" s="1"/>
  <c r="L53" i="38"/>
  <c r="L52" i="38" s="1"/>
  <c r="L51" i="38" s="1"/>
  <c r="L50" i="38" s="1"/>
  <c r="K53" i="38"/>
  <c r="K52" i="38" s="1"/>
  <c r="K51" i="38" s="1"/>
  <c r="K50" i="38" s="1"/>
  <c r="J53" i="38"/>
  <c r="J52" i="38" s="1"/>
  <c r="J51" i="38" s="1"/>
  <c r="J50" i="38" s="1"/>
  <c r="I53" i="38"/>
  <c r="I52" i="38" s="1"/>
  <c r="I51" i="38" s="1"/>
  <c r="I50" i="38" s="1"/>
  <c r="H53" i="38"/>
  <c r="H52" i="38" s="1"/>
  <c r="H51" i="38" s="1"/>
  <c r="H50" i="38" s="1"/>
  <c r="G53" i="38"/>
  <c r="G52" i="38" s="1"/>
  <c r="CM52" i="38"/>
  <c r="CL52" i="38"/>
  <c r="CG52" i="38"/>
  <c r="BZ52" i="38"/>
  <c r="BZ51" i="38" s="1"/>
  <c r="BZ50" i="38" s="1"/>
  <c r="BJ52" i="38"/>
  <c r="BJ51" i="38" s="1"/>
  <c r="BJ50" i="38" s="1"/>
  <c r="AZ52" i="38"/>
  <c r="AZ51" i="38" s="1"/>
  <c r="AZ50" i="38" s="1"/>
  <c r="AT52" i="38"/>
  <c r="AT51" i="38" s="1"/>
  <c r="AT50" i="38" s="1"/>
  <c r="AI52" i="38"/>
  <c r="X52" i="38"/>
  <c r="X51" i="38" s="1"/>
  <c r="X50" i="38" s="1"/>
  <c r="Q51" i="38"/>
  <c r="Q50" i="38" s="1"/>
  <c r="G51" i="38"/>
  <c r="G50" i="38" s="1"/>
  <c r="CM50" i="38"/>
  <c r="CL50" i="38"/>
  <c r="CG50" i="38"/>
  <c r="AI50" i="38"/>
  <c r="BL49" i="38"/>
  <c r="BP49" i="38" s="1"/>
  <c r="BM49" i="38"/>
  <c r="BQ49" i="38" s="1"/>
  <c r="BN49" i="38"/>
  <c r="BR49" i="38" s="1"/>
  <c r="BK49" i="38"/>
  <c r="BJ49" i="38"/>
  <c r="BI49" i="38"/>
  <c r="AZ49" i="38"/>
  <c r="AA49" i="38"/>
  <c r="Z49" i="38" s="1"/>
  <c r="N49" i="38"/>
  <c r="BL48" i="38"/>
  <c r="BP48" i="38" s="1"/>
  <c r="BM48" i="38"/>
  <c r="BQ48" i="38" s="1"/>
  <c r="BN48" i="38"/>
  <c r="BR48" i="38" s="1"/>
  <c r="BK48" i="38"/>
  <c r="BJ48" i="38"/>
  <c r="BI48" i="38"/>
  <c r="AZ48" i="38"/>
  <c r="AA48" i="38"/>
  <c r="Z48" i="38" s="1"/>
  <c r="Y48" i="38"/>
  <c r="Y46" i="38" s="1"/>
  <c r="N48" i="38"/>
  <c r="BM47" i="38"/>
  <c r="BQ47" i="38" s="1"/>
  <c r="BF47" i="38"/>
  <c r="BN47" i="38"/>
  <c r="BR47" i="38" s="1"/>
  <c r="BK47" i="38"/>
  <c r="BJ47" i="38"/>
  <c r="AZ47" i="38"/>
  <c r="AN47" i="38"/>
  <c r="AA47" i="38"/>
  <c r="N47" i="38"/>
  <c r="AG46" i="38"/>
  <c r="AF46" i="38"/>
  <c r="AE46" i="38"/>
  <c r="AD46" i="38"/>
  <c r="AC46" i="38"/>
  <c r="AB46" i="38"/>
  <c r="X46" i="38"/>
  <c r="X44" i="38"/>
  <c r="W46" i="38"/>
  <c r="V46" i="38"/>
  <c r="V44" i="38"/>
  <c r="U46" i="38"/>
  <c r="T46" i="38"/>
  <c r="T44" i="38"/>
  <c r="S46" i="38"/>
  <c r="R46" i="38"/>
  <c r="R44" i="38"/>
  <c r="Q46" i="38"/>
  <c r="P46" i="38"/>
  <c r="P44" i="38"/>
  <c r="O46" i="38"/>
  <c r="M46" i="38"/>
  <c r="L46" i="38"/>
  <c r="K46" i="38"/>
  <c r="J46" i="38"/>
  <c r="I46" i="38"/>
  <c r="H46" i="38"/>
  <c r="G46" i="38"/>
  <c r="BN45" i="38"/>
  <c r="BO45" i="38"/>
  <c r="BS45" i="38" s="1"/>
  <c r="BP45" i="38"/>
  <c r="BM45" i="38"/>
  <c r="BM44" i="38" s="1"/>
  <c r="BM43" i="38" s="1"/>
  <c r="BM42" i="38" s="1"/>
  <c r="BM41" i="38" s="1"/>
  <c r="BL45" i="38"/>
  <c r="BL44" i="38" s="1"/>
  <c r="BL43" i="38" s="1"/>
  <c r="BL42" i="38" s="1"/>
  <c r="BL41" i="38" s="1"/>
  <c r="BK45" i="38"/>
  <c r="BK44" i="38" s="1"/>
  <c r="BK43" i="38" s="1"/>
  <c r="BK42" i="38" s="1"/>
  <c r="BK41" i="38" s="1"/>
  <c r="BB45" i="38"/>
  <c r="BB44" i="38" s="1"/>
  <c r="BB43" i="38" s="1"/>
  <c r="BB42" i="38" s="1"/>
  <c r="BB41" i="38" s="1"/>
  <c r="AD45" i="38"/>
  <c r="AD44" i="38" s="1"/>
  <c r="N45" i="38"/>
  <c r="N44" i="38" s="1"/>
  <c r="CK44" i="38"/>
  <c r="CK43" i="38" s="1"/>
  <c r="CK42" i="38" s="1"/>
  <c r="CK41" i="38" s="1"/>
  <c r="CJ44" i="38"/>
  <c r="CJ43" i="38" s="1"/>
  <c r="CJ42" i="38" s="1"/>
  <c r="CJ41" i="38" s="1"/>
  <c r="CF44" i="38"/>
  <c r="CF43" i="38" s="1"/>
  <c r="CF42" i="38" s="1"/>
  <c r="CF41" i="38" s="1"/>
  <c r="CE44" i="38"/>
  <c r="CE43" i="38" s="1"/>
  <c r="CE42" i="38" s="1"/>
  <c r="CE41" i="38" s="1"/>
  <c r="CD44" i="38"/>
  <c r="CD43" i="38" s="1"/>
  <c r="CD42" i="38" s="1"/>
  <c r="CD41" i="38" s="1"/>
  <c r="CC44" i="38"/>
  <c r="CC43" i="38" s="1"/>
  <c r="CC42" i="38" s="1"/>
  <c r="CC41" i="38" s="1"/>
  <c r="BZ44" i="38"/>
  <c r="BZ43" i="38" s="1"/>
  <c r="BZ42" i="38" s="1"/>
  <c r="BZ41" i="38" s="1"/>
  <c r="BW44" i="38"/>
  <c r="BW43" i="38" s="1"/>
  <c r="BW42" i="38" s="1"/>
  <c r="BW41" i="38" s="1"/>
  <c r="BJ44" i="38"/>
  <c r="BJ43" i="38" s="1"/>
  <c r="BJ42" i="38" s="1"/>
  <c r="BJ41" i="38" s="1"/>
  <c r="BI44" i="38"/>
  <c r="BI43" i="38" s="1"/>
  <c r="BI42" i="38" s="1"/>
  <c r="BI41" i="38" s="1"/>
  <c r="BH44" i="38"/>
  <c r="BH43" i="38" s="1"/>
  <c r="BH42" i="38" s="1"/>
  <c r="BH41" i="38" s="1"/>
  <c r="BG44" i="38"/>
  <c r="BG43" i="38" s="1"/>
  <c r="BG42" i="38" s="1"/>
  <c r="BG41" i="38" s="1"/>
  <c r="BF44" i="38"/>
  <c r="BF43" i="38" s="1"/>
  <c r="BF42" i="38" s="1"/>
  <c r="BF41" i="38" s="1"/>
  <c r="BE44" i="38"/>
  <c r="BE43" i="38" s="1"/>
  <c r="BE42" i="38" s="1"/>
  <c r="BE41" i="38" s="1"/>
  <c r="BD44" i="38"/>
  <c r="BD43" i="38" s="1"/>
  <c r="BD42" i="38" s="1"/>
  <c r="BD41" i="38" s="1"/>
  <c r="BC44" i="38"/>
  <c r="BC43" i="38" s="1"/>
  <c r="BC42" i="38" s="1"/>
  <c r="BC41" i="38" s="1"/>
  <c r="BA44" i="38"/>
  <c r="BA43" i="38" s="1"/>
  <c r="BA42" i="38" s="1"/>
  <c r="BA41" i="38" s="1"/>
  <c r="AZ44" i="38"/>
  <c r="AZ43" i="38" s="1"/>
  <c r="AZ42" i="38" s="1"/>
  <c r="AZ41" i="38" s="1"/>
  <c r="AY44" i="38"/>
  <c r="AY43" i="38" s="1"/>
  <c r="AY42" i="38" s="1"/>
  <c r="AY41" i="38" s="1"/>
  <c r="AX44" i="38"/>
  <c r="AX43" i="38" s="1"/>
  <c r="AX42" i="38" s="1"/>
  <c r="AX41" i="38" s="1"/>
  <c r="AW44" i="38"/>
  <c r="AW43" i="38" s="1"/>
  <c r="AW42" i="38" s="1"/>
  <c r="AW41" i="38" s="1"/>
  <c r="AV44" i="38"/>
  <c r="AV43" i="38" s="1"/>
  <c r="AV42" i="38" s="1"/>
  <c r="AV41" i="38" s="1"/>
  <c r="AU44" i="38"/>
  <c r="AU43" i="38" s="1"/>
  <c r="AU42" i="38" s="1"/>
  <c r="AU41" i="38" s="1"/>
  <c r="AT44" i="38"/>
  <c r="AT43" i="38" s="1"/>
  <c r="AT42" i="38" s="1"/>
  <c r="AT41" i="38" s="1"/>
  <c r="AS44" i="38"/>
  <c r="AS43" i="38" s="1"/>
  <c r="AS42" i="38" s="1"/>
  <c r="AS41" i="38" s="1"/>
  <c r="AR44" i="38"/>
  <c r="AR43" i="38" s="1"/>
  <c r="AR42" i="38" s="1"/>
  <c r="AR41" i="38" s="1"/>
  <c r="AQ44" i="38"/>
  <c r="AQ43" i="38" s="1"/>
  <c r="AQ42" i="38" s="1"/>
  <c r="AQ41" i="38" s="1"/>
  <c r="AP44" i="38"/>
  <c r="AP43" i="38" s="1"/>
  <c r="AP42" i="38" s="1"/>
  <c r="AP41" i="38" s="1"/>
  <c r="AO44" i="38"/>
  <c r="AO43" i="38" s="1"/>
  <c r="AO42" i="38" s="1"/>
  <c r="AO41" i="38" s="1"/>
  <c r="AN44" i="38"/>
  <c r="AN43" i="38" s="1"/>
  <c r="AN42" i="38" s="1"/>
  <c r="AN41" i="38" s="1"/>
  <c r="AM44" i="38"/>
  <c r="AM43" i="38" s="1"/>
  <c r="AM42" i="38" s="1"/>
  <c r="AM41" i="38" s="1"/>
  <c r="AL44" i="38"/>
  <c r="AL43" i="38" s="1"/>
  <c r="AL42" i="38" s="1"/>
  <c r="AL41" i="38" s="1"/>
  <c r="AK44" i="38"/>
  <c r="AK43" i="38" s="1"/>
  <c r="AK42" i="38" s="1"/>
  <c r="AK41" i="38" s="1"/>
  <c r="AJ44" i="38"/>
  <c r="AJ43" i="38" s="1"/>
  <c r="AJ42" i="38" s="1"/>
  <c r="AJ41" i="38" s="1"/>
  <c r="AG44" i="38"/>
  <c r="AF44" i="38"/>
  <c r="AE44" i="38"/>
  <c r="AC44" i="38"/>
  <c r="AB44" i="38"/>
  <c r="AA44" i="38"/>
  <c r="Z44" i="38"/>
  <c r="Y44" i="38"/>
  <c r="W44" i="38"/>
  <c r="U44" i="38"/>
  <c r="S44" i="38"/>
  <c r="Q44" i="38"/>
  <c r="O44" i="38"/>
  <c r="M44" i="38"/>
  <c r="L44" i="38"/>
  <c r="K44" i="38"/>
  <c r="J44" i="38"/>
  <c r="I44" i="38"/>
  <c r="H44" i="38"/>
  <c r="G44" i="38"/>
  <c r="BF40" i="38"/>
  <c r="BL40" i="38" s="1"/>
  <c r="BP40" i="38" s="1"/>
  <c r="BO40" i="38" s="1"/>
  <c r="BS40" i="38" s="1"/>
  <c r="BV40" i="38" s="1"/>
  <c r="BM40" i="38"/>
  <c r="BQ40" i="38" s="1"/>
  <c r="BT40" i="38" s="1"/>
  <c r="BW40" i="38" s="1"/>
  <c r="BN40" i="38"/>
  <c r="BR40" i="38" s="1"/>
  <c r="BK40" i="38"/>
  <c r="BJ40" i="38"/>
  <c r="AA40" i="38"/>
  <c r="Z40" i="38" s="1"/>
  <c r="Z39" i="38" s="1"/>
  <c r="Z38" i="38" s="1"/>
  <c r="R40" i="38"/>
  <c r="R39" i="38" s="1"/>
  <c r="R38" i="38" s="1"/>
  <c r="N40" i="38"/>
  <c r="N39" i="38" s="1"/>
  <c r="N38" i="38" s="1"/>
  <c r="AG39" i="38"/>
  <c r="AG38" i="38" s="1"/>
  <c r="AF39" i="38"/>
  <c r="AF38" i="38" s="1"/>
  <c r="AE39" i="38"/>
  <c r="AE38" i="38" s="1"/>
  <c r="AD39" i="38"/>
  <c r="AC39" i="38"/>
  <c r="AC38" i="38" s="1"/>
  <c r="AB39" i="38"/>
  <c r="AB38" i="38" s="1"/>
  <c r="Y39" i="38"/>
  <c r="Y38" i="38" s="1"/>
  <c r="X39" i="38"/>
  <c r="X38" i="38" s="1"/>
  <c r="W39" i="38"/>
  <c r="W38" i="38" s="1"/>
  <c r="V39" i="38"/>
  <c r="V38" i="38" s="1"/>
  <c r="U39" i="38"/>
  <c r="U38" i="38" s="1"/>
  <c r="T39" i="38"/>
  <c r="T38" i="38" s="1"/>
  <c r="S39" i="38"/>
  <c r="S38" i="38" s="1"/>
  <c r="Q39" i="38"/>
  <c r="Q38" i="38" s="1"/>
  <c r="P39" i="38"/>
  <c r="P38" i="38" s="1"/>
  <c r="O39" i="38"/>
  <c r="O38" i="38" s="1"/>
  <c r="M39" i="38"/>
  <c r="M38" i="38" s="1"/>
  <c r="L39" i="38"/>
  <c r="L38" i="38" s="1"/>
  <c r="K39" i="38"/>
  <c r="K38" i="38" s="1"/>
  <c r="J39" i="38"/>
  <c r="J38" i="38" s="1"/>
  <c r="I39" i="38"/>
  <c r="I38" i="38" s="1"/>
  <c r="H39" i="38"/>
  <c r="H38" i="38" s="1"/>
  <c r="G39" i="38"/>
  <c r="G38" i="38" s="1"/>
  <c r="CI38" i="38"/>
  <c r="CH38" i="38"/>
  <c r="CG38" i="38"/>
  <c r="CF38" i="38"/>
  <c r="CD38" i="38"/>
  <c r="CC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D38" i="38"/>
  <c r="O37" i="38"/>
  <c r="BN37" i="38"/>
  <c r="BN36" i="38" s="1"/>
  <c r="BN35" i="38" s="1"/>
  <c r="BN34" i="38" s="1"/>
  <c r="BN33" i="38" s="1"/>
  <c r="BO37" i="38"/>
  <c r="BP37" i="38"/>
  <c r="BM37" i="38"/>
  <c r="BM36" i="38" s="1"/>
  <c r="BM35" i="38" s="1"/>
  <c r="BM34" i="38" s="1"/>
  <c r="BM33" i="38" s="1"/>
  <c r="BL37" i="38"/>
  <c r="BL36" i="38" s="1"/>
  <c r="BL35" i="38" s="1"/>
  <c r="BL34" i="38" s="1"/>
  <c r="BL33" i="38" s="1"/>
  <c r="BK37" i="38"/>
  <c r="BK36" i="38" s="1"/>
  <c r="BK35" i="38" s="1"/>
  <c r="BK34" i="38" s="1"/>
  <c r="BK33" i="38" s="1"/>
  <c r="AP37" i="38"/>
  <c r="AP36" i="38" s="1"/>
  <c r="AP35" i="38" s="1"/>
  <c r="AP34" i="38" s="1"/>
  <c r="AP33" i="38" s="1"/>
  <c r="AD37" i="38"/>
  <c r="AD36" i="38" s="1"/>
  <c r="AD35" i="38" s="1"/>
  <c r="AD34" i="38" s="1"/>
  <c r="AD33" i="38" s="1"/>
  <c r="CK36" i="38"/>
  <c r="CK35" i="38" s="1"/>
  <c r="CK34" i="38" s="1"/>
  <c r="CK33" i="38" s="1"/>
  <c r="CJ36" i="38"/>
  <c r="CJ35" i="38" s="1"/>
  <c r="CJ34" i="38" s="1"/>
  <c r="CJ33" i="38" s="1"/>
  <c r="CF36" i="38"/>
  <c r="CF35" i="38" s="1"/>
  <c r="CF34" i="38" s="1"/>
  <c r="CF33" i="38" s="1"/>
  <c r="CE36" i="38"/>
  <c r="CE35" i="38" s="1"/>
  <c r="CE34" i="38" s="1"/>
  <c r="CE33" i="38" s="1"/>
  <c r="CD36" i="38"/>
  <c r="CD35" i="38" s="1"/>
  <c r="CD34" i="38" s="1"/>
  <c r="CD33" i="38" s="1"/>
  <c r="CC36" i="38"/>
  <c r="CC35" i="38" s="1"/>
  <c r="CC34" i="38" s="1"/>
  <c r="CC33" i="38" s="1"/>
  <c r="BZ36" i="38"/>
  <c r="BZ35" i="38" s="1"/>
  <c r="BZ34" i="38" s="1"/>
  <c r="BZ33" i="38" s="1"/>
  <c r="BW36" i="38"/>
  <c r="BW35" i="38" s="1"/>
  <c r="BW34" i="38" s="1"/>
  <c r="BW33" i="38" s="1"/>
  <c r="BJ36" i="38"/>
  <c r="BJ35" i="38" s="1"/>
  <c r="BJ34" i="38" s="1"/>
  <c r="BJ33" i="38" s="1"/>
  <c r="BI36" i="38"/>
  <c r="BI35" i="38" s="1"/>
  <c r="BI34" i="38" s="1"/>
  <c r="BI33" i="38" s="1"/>
  <c r="BH36" i="38"/>
  <c r="BH35" i="38" s="1"/>
  <c r="BH34" i="38" s="1"/>
  <c r="BH33" i="38" s="1"/>
  <c r="BG36" i="38"/>
  <c r="BF36" i="38"/>
  <c r="BF35" i="38" s="1"/>
  <c r="BF34" i="38" s="1"/>
  <c r="BF33" i="38" s="1"/>
  <c r="BE36" i="38"/>
  <c r="BE35" i="38" s="1"/>
  <c r="BE34" i="38" s="1"/>
  <c r="BE33" i="38" s="1"/>
  <c r="BD36" i="38"/>
  <c r="BD35" i="38" s="1"/>
  <c r="BD34" i="38" s="1"/>
  <c r="BD33" i="38" s="1"/>
  <c r="BC36" i="38"/>
  <c r="BC35" i="38" s="1"/>
  <c r="BC34" i="38" s="1"/>
  <c r="BC33" i="38" s="1"/>
  <c r="BB36" i="38"/>
  <c r="BB35" i="38" s="1"/>
  <c r="BB34" i="38" s="1"/>
  <c r="BB33" i="38" s="1"/>
  <c r="BA36" i="38"/>
  <c r="BA35" i="38" s="1"/>
  <c r="BA34" i="38" s="1"/>
  <c r="BA33" i="38" s="1"/>
  <c r="AZ36" i="38"/>
  <c r="AZ35" i="38" s="1"/>
  <c r="AZ34" i="38" s="1"/>
  <c r="AZ33" i="38" s="1"/>
  <c r="AY36" i="38"/>
  <c r="AY35" i="38" s="1"/>
  <c r="AY34" i="38" s="1"/>
  <c r="AY33" i="38" s="1"/>
  <c r="AX36" i="38"/>
  <c r="AX35" i="38" s="1"/>
  <c r="AX34" i="38" s="1"/>
  <c r="AX33" i="38" s="1"/>
  <c r="AW36" i="38"/>
  <c r="AW35" i="38" s="1"/>
  <c r="AW34" i="38" s="1"/>
  <c r="AW33" i="38" s="1"/>
  <c r="AV36" i="38"/>
  <c r="AV35" i="38" s="1"/>
  <c r="AV34" i="38" s="1"/>
  <c r="AV33" i="38" s="1"/>
  <c r="AU36" i="38"/>
  <c r="AU35" i="38" s="1"/>
  <c r="AU34" i="38" s="1"/>
  <c r="AU33" i="38" s="1"/>
  <c r="AT36" i="38"/>
  <c r="AT35" i="38" s="1"/>
  <c r="AT34" i="38" s="1"/>
  <c r="AT33" i="38" s="1"/>
  <c r="AS36" i="38"/>
  <c r="AS35" i="38" s="1"/>
  <c r="AS34" i="38" s="1"/>
  <c r="AS33" i="38" s="1"/>
  <c r="AR36" i="38"/>
  <c r="AR35" i="38" s="1"/>
  <c r="AR34" i="38" s="1"/>
  <c r="AR33" i="38" s="1"/>
  <c r="AQ36" i="38"/>
  <c r="AQ35" i="38" s="1"/>
  <c r="AQ34" i="38" s="1"/>
  <c r="AQ33" i="38" s="1"/>
  <c r="AO36" i="38"/>
  <c r="AO35" i="38" s="1"/>
  <c r="AO34" i="38" s="1"/>
  <c r="AO33" i="38" s="1"/>
  <c r="AN36" i="38"/>
  <c r="AN35" i="38" s="1"/>
  <c r="AN34" i="38" s="1"/>
  <c r="AN33" i="38" s="1"/>
  <c r="AM36" i="38"/>
  <c r="AM35" i="38" s="1"/>
  <c r="AM34" i="38" s="1"/>
  <c r="AM33" i="38" s="1"/>
  <c r="AL36" i="38"/>
  <c r="AL35" i="38" s="1"/>
  <c r="AL34" i="38" s="1"/>
  <c r="AL33" i="38" s="1"/>
  <c r="AK36" i="38"/>
  <c r="AK35" i="38" s="1"/>
  <c r="AK34" i="38" s="1"/>
  <c r="AK33" i="38" s="1"/>
  <c r="AJ36" i="38"/>
  <c r="AJ35" i="38" s="1"/>
  <c r="AJ34" i="38" s="1"/>
  <c r="AJ33" i="38" s="1"/>
  <c r="AG36" i="38"/>
  <c r="AG35" i="38" s="1"/>
  <c r="AG34" i="38" s="1"/>
  <c r="AG33" i="38" s="1"/>
  <c r="AF36" i="38"/>
  <c r="AF35" i="38" s="1"/>
  <c r="AF34" i="38" s="1"/>
  <c r="AF33" i="38" s="1"/>
  <c r="AE36" i="38"/>
  <c r="AE35" i="38" s="1"/>
  <c r="AE34" i="38" s="1"/>
  <c r="AE33" i="38" s="1"/>
  <c r="AC36" i="38"/>
  <c r="AC35" i="38" s="1"/>
  <c r="AC34" i="38" s="1"/>
  <c r="AC33" i="38" s="1"/>
  <c r="AB36" i="38"/>
  <c r="AB35" i="38" s="1"/>
  <c r="AB34" i="38" s="1"/>
  <c r="AB33" i="38" s="1"/>
  <c r="AA36" i="38"/>
  <c r="AA35" i="38" s="1"/>
  <c r="AA34" i="38" s="1"/>
  <c r="AA33" i="38" s="1"/>
  <c r="Z36" i="38"/>
  <c r="Z35" i="38" s="1"/>
  <c r="Z34" i="38" s="1"/>
  <c r="Z33" i="38" s="1"/>
  <c r="Y36" i="38"/>
  <c r="Y35" i="38" s="1"/>
  <c r="Y34" i="38" s="1"/>
  <c r="Y33" i="38" s="1"/>
  <c r="X36" i="38"/>
  <c r="X35" i="38" s="1"/>
  <c r="X34" i="38" s="1"/>
  <c r="X33" i="38" s="1"/>
  <c r="W36" i="38"/>
  <c r="W35" i="38" s="1"/>
  <c r="W34" i="38" s="1"/>
  <c r="W33" i="38" s="1"/>
  <c r="V36" i="38"/>
  <c r="V35" i="38" s="1"/>
  <c r="V34" i="38" s="1"/>
  <c r="V33" i="38" s="1"/>
  <c r="U36" i="38"/>
  <c r="U35" i="38" s="1"/>
  <c r="U34" i="38" s="1"/>
  <c r="U33" i="38" s="1"/>
  <c r="T36" i="38"/>
  <c r="T35" i="38" s="1"/>
  <c r="T34" i="38" s="1"/>
  <c r="T33" i="38" s="1"/>
  <c r="S36" i="38"/>
  <c r="S35" i="38" s="1"/>
  <c r="S34" i="38" s="1"/>
  <c r="S33" i="38" s="1"/>
  <c r="R36" i="38"/>
  <c r="R35" i="38" s="1"/>
  <c r="R34" i="38" s="1"/>
  <c r="R33" i="38" s="1"/>
  <c r="Q36" i="38"/>
  <c r="Q35" i="38" s="1"/>
  <c r="Q34" i="38" s="1"/>
  <c r="Q33" i="38" s="1"/>
  <c r="P36" i="38"/>
  <c r="P35" i="38" s="1"/>
  <c r="P34" i="38" s="1"/>
  <c r="P33" i="38" s="1"/>
  <c r="M36" i="38"/>
  <c r="M35" i="38" s="1"/>
  <c r="M34" i="38" s="1"/>
  <c r="M33" i="38" s="1"/>
  <c r="L36" i="38"/>
  <c r="L35" i="38" s="1"/>
  <c r="L34" i="38" s="1"/>
  <c r="L33" i="38" s="1"/>
  <c r="K36" i="38"/>
  <c r="K35" i="38" s="1"/>
  <c r="K34" i="38" s="1"/>
  <c r="K33" i="38" s="1"/>
  <c r="J36" i="38"/>
  <c r="J35" i="38" s="1"/>
  <c r="J34" i="38" s="1"/>
  <c r="J33" i="38" s="1"/>
  <c r="I36" i="38"/>
  <c r="I35" i="38" s="1"/>
  <c r="I34" i="38" s="1"/>
  <c r="I33" i="38" s="1"/>
  <c r="H36" i="38"/>
  <c r="H35" i="38" s="1"/>
  <c r="H34" i="38" s="1"/>
  <c r="H33" i="38" s="1"/>
  <c r="G36" i="38"/>
  <c r="G35" i="38" s="1"/>
  <c r="G34" i="38" s="1"/>
  <c r="G33" i="38" s="1"/>
  <c r="CG35" i="38"/>
  <c r="BG35" i="38"/>
  <c r="BG34" i="38" s="1"/>
  <c r="BG33" i="38" s="1"/>
  <c r="CH32" i="38"/>
  <c r="CH31" i="38" s="1"/>
  <c r="BO32" i="38"/>
  <c r="BN32" i="38"/>
  <c r="BP32" i="38"/>
  <c r="BT32" i="38" s="1"/>
  <c r="BT31" i="38" s="1"/>
  <c r="BK32" i="38"/>
  <c r="BK31" i="38" s="1"/>
  <c r="AP32" i="38"/>
  <c r="AD32" i="38"/>
  <c r="AD31" i="38" s="1"/>
  <c r="AD30" i="38" s="1"/>
  <c r="W32" i="38"/>
  <c r="W31" i="38" s="1"/>
  <c r="W30" i="38" s="1"/>
  <c r="R32" i="38"/>
  <c r="S32" i="38" s="1"/>
  <c r="S31" i="38" s="1"/>
  <c r="S30" i="38" s="1"/>
  <c r="N32" i="38"/>
  <c r="N31" i="38" s="1"/>
  <c r="N30" i="38" s="1"/>
  <c r="CK31" i="38"/>
  <c r="CJ31" i="38"/>
  <c r="CI31" i="38"/>
  <c r="CF31" i="38"/>
  <c r="CE31" i="38"/>
  <c r="CD31" i="38"/>
  <c r="CC31" i="38"/>
  <c r="BZ31" i="38"/>
  <c r="BW31" i="38"/>
  <c r="BM31" i="38"/>
  <c r="BL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G31" i="38"/>
  <c r="AG30" i="38" s="1"/>
  <c r="AF31" i="38"/>
  <c r="AF30" i="38" s="1"/>
  <c r="AE31" i="38"/>
  <c r="AE30" i="38" s="1"/>
  <c r="AC31" i="38"/>
  <c r="AC30" i="38" s="1"/>
  <c r="AB31" i="38"/>
  <c r="AB30" i="38" s="1"/>
  <c r="AA31" i="38"/>
  <c r="AA30" i="38" s="1"/>
  <c r="Z31" i="38"/>
  <c r="Z30" i="38" s="1"/>
  <c r="Y31" i="38"/>
  <c r="Y30" i="38" s="1"/>
  <c r="X31" i="38"/>
  <c r="X30" i="38" s="1"/>
  <c r="V31" i="38"/>
  <c r="V30" i="38" s="1"/>
  <c r="U31" i="38"/>
  <c r="U30" i="38" s="1"/>
  <c r="T31" i="38"/>
  <c r="T30" i="38" s="1"/>
  <c r="Q31" i="38"/>
  <c r="Q30" i="38" s="1"/>
  <c r="P31" i="38"/>
  <c r="P30" i="38" s="1"/>
  <c r="O31" i="38"/>
  <c r="O30" i="38" s="1"/>
  <c r="M31" i="38"/>
  <c r="M30" i="38" s="1"/>
  <c r="L31" i="38"/>
  <c r="L30" i="38" s="1"/>
  <c r="K31" i="38"/>
  <c r="K30" i="38" s="1"/>
  <c r="J31" i="38"/>
  <c r="J30" i="38" s="1"/>
  <c r="I31" i="38"/>
  <c r="I30" i="38" s="1"/>
  <c r="H31" i="38"/>
  <c r="H30" i="38" s="1"/>
  <c r="G31" i="38"/>
  <c r="G30" i="38" s="1"/>
  <c r="BS30" i="38"/>
  <c r="BR30" i="38"/>
  <c r="BQ30" i="38" s="1"/>
  <c r="CF30" i="38"/>
  <c r="CF22" i="38" s="1"/>
  <c r="CF21" i="38" s="1"/>
  <c r="CE30" i="38"/>
  <c r="CE22" i="38" s="1"/>
  <c r="CE21" i="38" s="1"/>
  <c r="CD30" i="38"/>
  <c r="CD22" i="38" s="1"/>
  <c r="CD21" i="38" s="1"/>
  <c r="CC30" i="38"/>
  <c r="CC22" i="38" s="1"/>
  <c r="CC21" i="38" s="1"/>
  <c r="CB30" i="38"/>
  <c r="CB22" i="38" s="1"/>
  <c r="CB21" i="38" s="1"/>
  <c r="CA30" i="38"/>
  <c r="CA22" i="38" s="1"/>
  <c r="CA21" i="38" s="1"/>
  <c r="BZ30" i="38"/>
  <c r="BZ22" i="38" s="1"/>
  <c r="BZ21" i="38" s="1"/>
  <c r="BY30" i="38"/>
  <c r="BY22" i="38" s="1"/>
  <c r="BY21" i="38" s="1"/>
  <c r="BX30" i="38"/>
  <c r="BX22" i="38" s="1"/>
  <c r="BX21" i="38" s="1"/>
  <c r="BW30" i="38"/>
  <c r="BW22" i="38" s="1"/>
  <c r="BW21" i="38" s="1"/>
  <c r="BV30" i="38"/>
  <c r="BV22" i="38" s="1"/>
  <c r="BV21" i="38" s="1"/>
  <c r="BU30" i="38"/>
  <c r="BU22" i="38" s="1"/>
  <c r="BU21" i="38" s="1"/>
  <c r="BT30" i="38"/>
  <c r="BT22" i="38" s="1"/>
  <c r="BT21" i="38" s="1"/>
  <c r="BP30" i="38"/>
  <c r="BP22" i="38" s="1"/>
  <c r="BP21" i="38" s="1"/>
  <c r="BO30" i="38"/>
  <c r="BO22" i="38" s="1"/>
  <c r="BO21" i="38" s="1"/>
  <c r="BN30" i="38"/>
  <c r="BN22" i="38" s="1"/>
  <c r="BN21" i="38" s="1"/>
  <c r="BM30" i="38"/>
  <c r="BM22" i="38" s="1"/>
  <c r="BM21" i="38" s="1"/>
  <c r="BL30" i="38"/>
  <c r="BL22" i="38" s="1"/>
  <c r="BL21" i="38" s="1"/>
  <c r="BK30" i="38"/>
  <c r="BK22" i="38" s="1"/>
  <c r="BK21" i="38" s="1"/>
  <c r="BJ30" i="38"/>
  <c r="BJ22" i="38" s="1"/>
  <c r="BJ21" i="38" s="1"/>
  <c r="BI30" i="38"/>
  <c r="BI22" i="38" s="1"/>
  <c r="BI21" i="38" s="1"/>
  <c r="BH30" i="38"/>
  <c r="BH22" i="38" s="1"/>
  <c r="BH21" i="38" s="1"/>
  <c r="BG30" i="38"/>
  <c r="BG22" i="38" s="1"/>
  <c r="BG21" i="38" s="1"/>
  <c r="BF30" i="38"/>
  <c r="BF22" i="38" s="1"/>
  <c r="BF21" i="38" s="1"/>
  <c r="BE30" i="38"/>
  <c r="BE22" i="38" s="1"/>
  <c r="BE21" i="38" s="1"/>
  <c r="BD30" i="38"/>
  <c r="BD22" i="38" s="1"/>
  <c r="BD21" i="38" s="1"/>
  <c r="BC30" i="38"/>
  <c r="BC22" i="38" s="1"/>
  <c r="BC21" i="38" s="1"/>
  <c r="BB30" i="38"/>
  <c r="BB22" i="38" s="1"/>
  <c r="BB21" i="38" s="1"/>
  <c r="BA30" i="38"/>
  <c r="BA22" i="38" s="1"/>
  <c r="BA21" i="38" s="1"/>
  <c r="AZ30" i="38"/>
  <c r="AZ22" i="38" s="1"/>
  <c r="AZ21" i="38" s="1"/>
  <c r="AY30" i="38"/>
  <c r="AY22" i="38" s="1"/>
  <c r="AY21" i="38" s="1"/>
  <c r="AX30" i="38"/>
  <c r="AX22" i="38" s="1"/>
  <c r="AX21" i="38" s="1"/>
  <c r="AW30" i="38"/>
  <c r="AW22" i="38" s="1"/>
  <c r="AW21" i="38" s="1"/>
  <c r="AV30" i="38"/>
  <c r="AV22" i="38" s="1"/>
  <c r="AV21" i="38" s="1"/>
  <c r="AU30" i="38"/>
  <c r="AU22" i="38" s="1"/>
  <c r="AU21" i="38" s="1"/>
  <c r="AT30" i="38"/>
  <c r="AT22" i="38" s="1"/>
  <c r="AT21" i="38" s="1"/>
  <c r="AS30" i="38"/>
  <c r="AS22" i="38" s="1"/>
  <c r="AS21" i="38" s="1"/>
  <c r="AR30" i="38"/>
  <c r="AR22" i="38" s="1"/>
  <c r="AR21" i="38" s="1"/>
  <c r="AQ30" i="38"/>
  <c r="AQ22" i="38" s="1"/>
  <c r="AQ21" i="38" s="1"/>
  <c r="AP30" i="38"/>
  <c r="AP22" i="38" s="1"/>
  <c r="AP21" i="38" s="1"/>
  <c r="AO30" i="38"/>
  <c r="AO22" i="38" s="1"/>
  <c r="AO21" i="38" s="1"/>
  <c r="AN30" i="38"/>
  <c r="AN22" i="38" s="1"/>
  <c r="AN21" i="38" s="1"/>
  <c r="AM30" i="38"/>
  <c r="AM22" i="38" s="1"/>
  <c r="AM21" i="38" s="1"/>
  <c r="AL30" i="38"/>
  <c r="AL22" i="38" s="1"/>
  <c r="AK30" i="38"/>
  <c r="AK22" i="38" s="1"/>
  <c r="AK21" i="38" s="1"/>
  <c r="AJ30" i="38"/>
  <c r="AJ22" i="38" s="1"/>
  <c r="AJ21" i="38" s="1"/>
  <c r="BM29" i="38"/>
  <c r="BQ29" i="38" s="1"/>
  <c r="BT29" i="38" s="1"/>
  <c r="BW29" i="38" s="1"/>
  <c r="BL29" i="38"/>
  <c r="BP29" i="38" s="1"/>
  <c r="BN29" i="38"/>
  <c r="BR29" i="38" s="1"/>
  <c r="BI29" i="38"/>
  <c r="AZ29" i="38"/>
  <c r="AN29" i="38"/>
  <c r="AA29" i="38"/>
  <c r="Z29" i="38" s="1"/>
  <c r="Z28" i="38" s="1"/>
  <c r="N29" i="38"/>
  <c r="N28" i="38" s="1"/>
  <c r="A29" i="38"/>
  <c r="AG28" i="38"/>
  <c r="AF28" i="38"/>
  <c r="AE28" i="38"/>
  <c r="AD28" i="38"/>
  <c r="AC28" i="38"/>
  <c r="AB28" i="38"/>
  <c r="Y28" i="38"/>
  <c r="X28" i="38"/>
  <c r="W28" i="38"/>
  <c r="V28" i="38"/>
  <c r="U28" i="38"/>
  <c r="T28" i="38"/>
  <c r="S28" i="38"/>
  <c r="R28" i="38"/>
  <c r="Q28" i="38"/>
  <c r="P28" i="38"/>
  <c r="O28" i="38"/>
  <c r="M28" i="38"/>
  <c r="L28" i="38"/>
  <c r="K28" i="38"/>
  <c r="J28" i="38"/>
  <c r="I28" i="38"/>
  <c r="H28" i="38"/>
  <c r="G28" i="38"/>
  <c r="BM27" i="38"/>
  <c r="BQ27" i="38" s="1"/>
  <c r="BF27" i="38"/>
  <c r="BL27" i="38" s="1"/>
  <c r="BP27" i="38" s="1"/>
  <c r="BN27" i="38"/>
  <c r="BR27" i="38" s="1"/>
  <c r="BK27" i="38"/>
  <c r="BJ27" i="38"/>
  <c r="AA27" i="38"/>
  <c r="Z27" i="38" s="1"/>
  <c r="N27" i="38"/>
  <c r="BL26" i="38"/>
  <c r="BP26" i="38" s="1"/>
  <c r="BO26" i="38" s="1"/>
  <c r="BS26" i="38" s="1"/>
  <c r="BV26" i="38" s="1"/>
  <c r="BM26" i="38"/>
  <c r="BQ26" i="38" s="1"/>
  <c r="BN26" i="38"/>
  <c r="BR26" i="38" s="1"/>
  <c r="BI26" i="38"/>
  <c r="AN26" i="38"/>
  <c r="AA26" i="38"/>
  <c r="Z26" i="38" s="1"/>
  <c r="N26" i="38"/>
  <c r="BM25" i="38"/>
  <c r="BQ25" i="38" s="1"/>
  <c r="BL25" i="38"/>
  <c r="BP25" i="38" s="1"/>
  <c r="BN25" i="38"/>
  <c r="BR25" i="38" s="1"/>
  <c r="BI25" i="38"/>
  <c r="AZ25" i="38"/>
  <c r="AN25" i="38"/>
  <c r="S25" i="38"/>
  <c r="N25" i="38"/>
  <c r="AG24" i="38"/>
  <c r="AF24" i="38"/>
  <c r="AE24" i="38"/>
  <c r="AD24" i="38"/>
  <c r="AC24" i="38"/>
  <c r="AB24" i="38"/>
  <c r="Y24" i="38"/>
  <c r="X24" i="38"/>
  <c r="W24" i="38"/>
  <c r="V24" i="38"/>
  <c r="U24" i="38"/>
  <c r="U17" i="38"/>
  <c r="U11" i="38"/>
  <c r="T24" i="38"/>
  <c r="R24" i="38"/>
  <c r="Q24" i="38"/>
  <c r="P24" i="38"/>
  <c r="O24" i="38"/>
  <c r="M24" i="38"/>
  <c r="L24" i="38"/>
  <c r="K24" i="38"/>
  <c r="J24" i="38"/>
  <c r="I24" i="38"/>
  <c r="H24" i="38"/>
  <c r="G24" i="38"/>
  <c r="CK22" i="38"/>
  <c r="CK21" i="38" s="1"/>
  <c r="AL21" i="38"/>
  <c r="P20" i="38"/>
  <c r="O20" i="38" s="1"/>
  <c r="N20" i="38" s="1"/>
  <c r="AB20" i="38" s="1"/>
  <c r="BO20" i="38"/>
  <c r="AJ20" i="38"/>
  <c r="BH20" i="38"/>
  <c r="BP20" i="38"/>
  <c r="BT20" i="38" s="1"/>
  <c r="BL20" i="38"/>
  <c r="BE20" i="38"/>
  <c r="BB20" i="38"/>
  <c r="AS20" i="38"/>
  <c r="AR20" i="38"/>
  <c r="AQ20" i="38"/>
  <c r="AM20" i="38"/>
  <c r="S20" i="38"/>
  <c r="BO19" i="38"/>
  <c r="BS19" i="38" s="1"/>
  <c r="AJ19" i="38"/>
  <c r="BH19" i="38"/>
  <c r="BP19" i="38"/>
  <c r="BT19" i="38" s="1"/>
  <c r="BM19" i="38"/>
  <c r="BL19" i="38"/>
  <c r="BE19" i="38"/>
  <c r="BB19" i="38"/>
  <c r="AS19" i="38"/>
  <c r="AR19" i="38"/>
  <c r="AQ19" i="38"/>
  <c r="AM19" i="38"/>
  <c r="AF19" i="38"/>
  <c r="AD19" i="38"/>
  <c r="AD18" i="38"/>
  <c r="N19" i="38"/>
  <c r="AB19" i="38" s="1"/>
  <c r="O18" i="38"/>
  <c r="N18" i="38" s="1"/>
  <c r="AB18" i="38" s="1"/>
  <c r="BO18" i="38"/>
  <c r="AJ18" i="38"/>
  <c r="BH18" i="38"/>
  <c r="BK18" i="38" s="1"/>
  <c r="BP18" i="38"/>
  <c r="BM18" i="38"/>
  <c r="BL18" i="38"/>
  <c r="BE18" i="38"/>
  <c r="BB18" i="38"/>
  <c r="AS18" i="38"/>
  <c r="AR18" i="38"/>
  <c r="AQ18" i="38"/>
  <c r="AM18" i="38"/>
  <c r="AF18" i="38"/>
  <c r="V18" i="38"/>
  <c r="W18" i="38" s="1"/>
  <c r="CM17" i="38"/>
  <c r="CL17" i="38"/>
  <c r="CK17" i="38"/>
  <c r="CG17" i="38"/>
  <c r="CF17" i="38"/>
  <c r="CE17" i="38"/>
  <c r="CD17" i="38"/>
  <c r="CC17" i="38"/>
  <c r="BZ17" i="38"/>
  <c r="BW17" i="38"/>
  <c r="BJ17" i="38"/>
  <c r="BI17" i="38"/>
  <c r="BG17" i="38"/>
  <c r="BF17" i="38"/>
  <c r="BD17" i="38"/>
  <c r="BC17" i="38"/>
  <c r="BA17" i="38"/>
  <c r="AZ17" i="38"/>
  <c r="AY17" i="38"/>
  <c r="AX17" i="38"/>
  <c r="AW17" i="38"/>
  <c r="AV17" i="38"/>
  <c r="AU17" i="38"/>
  <c r="AT17" i="38"/>
  <c r="AO17" i="38"/>
  <c r="AN17" i="38"/>
  <c r="AL17" i="38"/>
  <c r="AK17" i="38"/>
  <c r="AI17" i="38"/>
  <c r="AI15" i="38" s="1"/>
  <c r="AG17" i="38"/>
  <c r="AE17" i="38"/>
  <c r="AC17" i="38"/>
  <c r="AA17" i="38"/>
  <c r="Z17" i="38"/>
  <c r="R17" i="38"/>
  <c r="Q17" i="38"/>
  <c r="M17" i="38"/>
  <c r="L17" i="38"/>
  <c r="K17" i="38"/>
  <c r="J17" i="38"/>
  <c r="I17" i="38"/>
  <c r="H17" i="38"/>
  <c r="G17" i="38"/>
  <c r="CF16" i="38"/>
  <c r="CE16" i="38"/>
  <c r="CA16" i="38"/>
  <c r="CD16" i="38" s="1"/>
  <c r="CC16" i="38"/>
  <c r="CB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BI15" i="38"/>
  <c r="CH14" i="38"/>
  <c r="BN14" i="38"/>
  <c r="BR14" i="38" s="1"/>
  <c r="BY14" i="38"/>
  <c r="BX14" i="38"/>
  <c r="BP14" i="38"/>
  <c r="BO14" i="38"/>
  <c r="BO13" i="38"/>
  <c r="BM14" i="38"/>
  <c r="BL14" i="38"/>
  <c r="BK14" i="38"/>
  <c r="BB14" i="38"/>
  <c r="BE14" i="38" s="1"/>
  <c r="AP14" i="38"/>
  <c r="AE14" i="38"/>
  <c r="N14" i="38"/>
  <c r="S14" i="38"/>
  <c r="W14" i="38"/>
  <c r="CH13" i="38"/>
  <c r="BN13" i="38"/>
  <c r="BY13" i="38"/>
  <c r="BX13" i="38"/>
  <c r="BP13" i="38"/>
  <c r="BM13" i="38"/>
  <c r="BL13" i="38"/>
  <c r="BK13" i="38"/>
  <c r="BB13" i="38"/>
  <c r="BE13" i="38" s="1"/>
  <c r="AM13" i="38"/>
  <c r="AE13" i="38"/>
  <c r="N13" i="38"/>
  <c r="S13" i="38"/>
  <c r="R13" i="38" s="1"/>
  <c r="W13" i="38"/>
  <c r="CF12" i="38"/>
  <c r="CF11" i="38" s="1"/>
  <c r="CE12" i="38"/>
  <c r="CE11" i="38" s="1"/>
  <c r="CC12" i="38"/>
  <c r="CC11" i="38" s="1"/>
  <c r="CB12" i="38"/>
  <c r="CB11" i="38" s="1"/>
  <c r="BZ12" i="38"/>
  <c r="BZ11" i="38" s="1"/>
  <c r="BW12" i="38"/>
  <c r="BW11" i="38" s="1"/>
  <c r="BV12" i="38"/>
  <c r="BV11" i="38" s="1"/>
  <c r="BU12" i="38"/>
  <c r="BU11" i="38" s="1"/>
  <c r="BT12" i="38"/>
  <c r="BT11" i="38" s="1"/>
  <c r="BS12" i="38"/>
  <c r="BS11" i="38" s="1"/>
  <c r="BJ12" i="38"/>
  <c r="BJ11" i="38" s="1"/>
  <c r="BI12" i="38"/>
  <c r="BI11" i="38" s="1"/>
  <c r="BH12" i="38"/>
  <c r="BH11" i="38" s="1"/>
  <c r="BG12" i="38"/>
  <c r="BG11" i="38" s="1"/>
  <c r="BF12" i="38"/>
  <c r="BF11" i="38" s="1"/>
  <c r="BD12" i="38"/>
  <c r="BD11" i="38" s="1"/>
  <c r="BC12" i="38"/>
  <c r="BC11" i="38" s="1"/>
  <c r="BA12" i="38"/>
  <c r="BA11" i="38" s="1"/>
  <c r="AZ12" i="38"/>
  <c r="AZ11" i="38" s="1"/>
  <c r="AY12" i="38"/>
  <c r="AY11" i="38" s="1"/>
  <c r="AX12" i="38"/>
  <c r="AX11" i="38" s="1"/>
  <c r="AW12" i="38"/>
  <c r="AW11" i="38" s="1"/>
  <c r="AV12" i="38"/>
  <c r="AV11" i="38" s="1"/>
  <c r="AU12" i="38"/>
  <c r="AU11" i="38" s="1"/>
  <c r="AT12" i="38"/>
  <c r="AT11" i="38" s="1"/>
  <c r="AS12" i="38"/>
  <c r="AS11" i="38" s="1"/>
  <c r="AR12" i="38"/>
  <c r="AR11" i="38" s="1"/>
  <c r="AQ12" i="38"/>
  <c r="AQ11" i="38" s="1"/>
  <c r="AO12" i="38"/>
  <c r="AO11" i="38" s="1"/>
  <c r="AN12" i="38"/>
  <c r="AN11" i="38" s="1"/>
  <c r="AL12" i="38"/>
  <c r="AL11" i="38" s="1"/>
  <c r="AK12" i="38"/>
  <c r="AK11" i="38" s="1"/>
  <c r="AJ12" i="38"/>
  <c r="AJ11" i="38" s="1"/>
  <c r="Q12" i="38"/>
  <c r="P12" i="38"/>
  <c r="O12" i="38"/>
  <c r="M12" i="38"/>
  <c r="L12" i="38"/>
  <c r="K12" i="38"/>
  <c r="J12" i="38"/>
  <c r="I12" i="38"/>
  <c r="H12" i="38"/>
  <c r="G12" i="38"/>
  <c r="CL11" i="38"/>
  <c r="CK11" i="38"/>
  <c r="CJ11" i="38"/>
  <c r="CI11" i="38"/>
  <c r="AG11" i="38"/>
  <c r="AF11" i="38"/>
  <c r="AD11" i="38"/>
  <c r="AC11" i="38"/>
  <c r="Y11" i="38"/>
  <c r="X11" i="38"/>
  <c r="V11" i="38"/>
  <c r="T11" i="38"/>
  <c r="Q11" i="38"/>
  <c r="P11" i="38"/>
  <c r="O11" i="38"/>
  <c r="M11" i="38"/>
  <c r="L11" i="38"/>
  <c r="K11" i="38"/>
  <c r="J11" i="38"/>
  <c r="I11" i="38"/>
  <c r="H11" i="38"/>
  <c r="G11" i="38"/>
  <c r="CG10" i="38"/>
  <c r="AJ9" i="38"/>
  <c r="AK9" i="38" s="1"/>
  <c r="AL9" i="38" s="1"/>
  <c r="AM9" i="38" s="1"/>
  <c r="AN9" i="38" s="1"/>
  <c r="AO9" i="38" s="1"/>
  <c r="AP9" i="38" s="1"/>
  <c r="AQ9" i="38" s="1"/>
  <c r="AR9" i="38" s="1"/>
  <c r="AS9" i="38" s="1"/>
  <c r="AT9" i="38" s="1"/>
  <c r="AU9" i="38" s="1"/>
  <c r="AV9" i="38" s="1"/>
  <c r="AW9" i="38" s="1"/>
  <c r="AX9" i="38" s="1"/>
  <c r="AY9" i="38" s="1"/>
  <c r="AZ9" i="38" s="1"/>
  <c r="BA9" i="38" s="1"/>
  <c r="BB9" i="38" s="1"/>
  <c r="BC9" i="38" s="1"/>
  <c r="BD9" i="38" s="1"/>
  <c r="BE9" i="38" s="1"/>
  <c r="BF9" i="38" s="1"/>
  <c r="BG9" i="38" s="1"/>
  <c r="BH9" i="38" s="1"/>
  <c r="BI9" i="38" s="1"/>
  <c r="BJ9" i="38" s="1"/>
  <c r="BK9" i="38" s="1"/>
  <c r="BL9" i="38" s="1"/>
  <c r="BM9" i="38" s="1"/>
  <c r="BQ9" i="38" s="1"/>
  <c r="L9" i="38"/>
  <c r="M9" i="38" s="1"/>
  <c r="I9" i="38"/>
  <c r="J9" i="38" s="1"/>
  <c r="K9" i="38" s="1"/>
  <c r="D9" i="38"/>
  <c r="AJ26" i="35"/>
  <c r="AK28" i="35"/>
  <c r="AK29" i="35"/>
  <c r="AL26" i="35"/>
  <c r="AM26" i="35"/>
  <c r="AN28" i="35"/>
  <c r="AN29" i="35"/>
  <c r="AO26" i="35"/>
  <c r="AP26" i="35"/>
  <c r="AR28" i="35"/>
  <c r="AR29" i="35"/>
  <c r="AS28" i="35"/>
  <c r="AS29" i="35"/>
  <c r="AT28" i="35"/>
  <c r="AT29" i="35"/>
  <c r="AU26" i="35"/>
  <c r="AV26" i="35"/>
  <c r="AW26" i="35"/>
  <c r="AX26" i="35"/>
  <c r="AY26" i="35"/>
  <c r="AZ26" i="35"/>
  <c r="BA26" i="35"/>
  <c r="BB26" i="35"/>
  <c r="BC28" i="35"/>
  <c r="BC29" i="35"/>
  <c r="BD26" i="35"/>
  <c r="BE26" i="35"/>
  <c r="BF28" i="35"/>
  <c r="BF29" i="35"/>
  <c r="BG26" i="35"/>
  <c r="BH26" i="35"/>
  <c r="BI28" i="35"/>
  <c r="BL28" i="35" s="1"/>
  <c r="BI29" i="35"/>
  <c r="BJ26" i="35"/>
  <c r="BK26" i="35"/>
  <c r="BM28" i="35"/>
  <c r="BM29" i="35"/>
  <c r="BN28" i="35"/>
  <c r="BN29" i="35"/>
  <c r="BP28" i="35"/>
  <c r="BP29" i="35"/>
  <c r="BT29" i="35" s="1"/>
  <c r="BW29" i="35" s="1"/>
  <c r="BZ29" i="35" s="1"/>
  <c r="BQ28" i="35"/>
  <c r="BQ29" i="35"/>
  <c r="BX26" i="35"/>
  <c r="CA26" i="35"/>
  <c r="CD26" i="35"/>
  <c r="CE26" i="35"/>
  <c r="CF26" i="35"/>
  <c r="CG26" i="35"/>
  <c r="CH26" i="35"/>
  <c r="CL26" i="35"/>
  <c r="CM26" i="35"/>
  <c r="CM10" i="35" s="1"/>
  <c r="CN26" i="35"/>
  <c r="BU13" i="35"/>
  <c r="BU12" i="35" s="1"/>
  <c r="BU11" i="35" s="1"/>
  <c r="BQ15" i="35"/>
  <c r="BQ20" i="35"/>
  <c r="BU20" i="35" s="1"/>
  <c r="BU19" i="35" s="1"/>
  <c r="BU18" i="35" s="1"/>
  <c r="BU17" i="35" s="1"/>
  <c r="BU16" i="35" s="1"/>
  <c r="BQ25" i="35"/>
  <c r="AM13" i="35"/>
  <c r="AM12" i="35" s="1"/>
  <c r="AM11" i="35" s="1"/>
  <c r="AM14" i="35"/>
  <c r="AM19" i="35"/>
  <c r="AM18" i="35" s="1"/>
  <c r="AM17" i="35" s="1"/>
  <c r="AM16" i="35" s="1"/>
  <c r="AM24" i="35"/>
  <c r="AM23" i="35" s="1"/>
  <c r="AM22" i="35" s="1"/>
  <c r="AM21" i="35" s="1"/>
  <c r="BO25" i="35"/>
  <c r="BS25" i="35" s="1"/>
  <c r="BP25" i="35"/>
  <c r="BT25" i="35" s="1"/>
  <c r="BW25" i="35" s="1"/>
  <c r="BN25" i="35"/>
  <c r="BN24" i="35" s="1"/>
  <c r="BN23" i="35" s="1"/>
  <c r="BN22" i="35" s="1"/>
  <c r="BN21" i="35" s="1"/>
  <c r="BM25" i="35"/>
  <c r="BM24" i="35" s="1"/>
  <c r="BM23" i="35" s="1"/>
  <c r="BM22" i="35" s="1"/>
  <c r="BM21" i="35" s="1"/>
  <c r="BL25" i="35"/>
  <c r="BL24" i="35" s="1"/>
  <c r="BL23" i="35" s="1"/>
  <c r="BL22" i="35" s="1"/>
  <c r="BL21" i="35" s="1"/>
  <c r="BC25" i="35"/>
  <c r="BC24" i="35" s="1"/>
  <c r="BC23" i="35" s="1"/>
  <c r="BC22" i="35" s="1"/>
  <c r="BC21" i="35" s="1"/>
  <c r="CL24" i="35"/>
  <c r="CL23" i="35" s="1"/>
  <c r="CL22" i="35" s="1"/>
  <c r="CL21" i="35" s="1"/>
  <c r="CK24" i="35"/>
  <c r="CK23" i="35" s="1"/>
  <c r="CK22" i="35" s="1"/>
  <c r="CK21" i="35" s="1"/>
  <c r="CG24" i="35"/>
  <c r="CG23" i="35" s="1"/>
  <c r="CG22" i="35" s="1"/>
  <c r="CG21" i="35" s="1"/>
  <c r="CF24" i="35"/>
  <c r="CF23" i="35" s="1"/>
  <c r="CF22" i="35" s="1"/>
  <c r="CF21" i="35" s="1"/>
  <c r="CE24" i="35"/>
  <c r="CE23" i="35" s="1"/>
  <c r="CE22" i="35" s="1"/>
  <c r="CE21" i="35" s="1"/>
  <c r="CD24" i="35"/>
  <c r="CD23" i="35" s="1"/>
  <c r="CD22" i="35" s="1"/>
  <c r="CD21" i="35" s="1"/>
  <c r="CA24" i="35"/>
  <c r="CA23" i="35" s="1"/>
  <c r="CA22" i="35" s="1"/>
  <c r="CA21" i="35" s="1"/>
  <c r="BX24" i="35"/>
  <c r="BX23" i="35" s="1"/>
  <c r="BX22" i="35" s="1"/>
  <c r="BX21" i="35" s="1"/>
  <c r="BK24" i="35"/>
  <c r="BK23" i="35" s="1"/>
  <c r="BK22" i="35" s="1"/>
  <c r="BK21" i="35" s="1"/>
  <c r="BJ24" i="35"/>
  <c r="BJ23" i="35" s="1"/>
  <c r="BJ22" i="35" s="1"/>
  <c r="BJ21" i="35" s="1"/>
  <c r="BI24" i="35"/>
  <c r="BI23" i="35" s="1"/>
  <c r="BI22" i="35" s="1"/>
  <c r="BI21" i="35" s="1"/>
  <c r="BH24" i="35"/>
  <c r="BH23" i="35" s="1"/>
  <c r="BH22" i="35" s="1"/>
  <c r="BH21" i="35" s="1"/>
  <c r="BG24" i="35"/>
  <c r="BG23" i="35" s="1"/>
  <c r="BG22" i="35" s="1"/>
  <c r="BG21" i="35" s="1"/>
  <c r="BF24" i="35"/>
  <c r="BF23" i="35" s="1"/>
  <c r="BF22" i="35" s="1"/>
  <c r="BF21" i="35" s="1"/>
  <c r="BE24" i="35"/>
  <c r="BE23" i="35" s="1"/>
  <c r="BE22" i="35" s="1"/>
  <c r="BE21" i="35" s="1"/>
  <c r="BD24" i="35"/>
  <c r="BD23" i="35" s="1"/>
  <c r="BD22" i="35" s="1"/>
  <c r="BD21" i="35" s="1"/>
  <c r="BB24" i="35"/>
  <c r="BB23" i="35" s="1"/>
  <c r="BB22" i="35" s="1"/>
  <c r="BB21" i="35" s="1"/>
  <c r="BA24" i="35"/>
  <c r="BA23" i="35" s="1"/>
  <c r="BA22" i="35" s="1"/>
  <c r="BA21" i="35" s="1"/>
  <c r="AZ24" i="35"/>
  <c r="AZ23" i="35" s="1"/>
  <c r="AZ22" i="35" s="1"/>
  <c r="AZ21" i="35" s="1"/>
  <c r="AY24" i="35"/>
  <c r="AY23" i="35" s="1"/>
  <c r="AY22" i="35" s="1"/>
  <c r="AY21" i="35" s="1"/>
  <c r="AX24" i="35"/>
  <c r="AX23" i="35" s="1"/>
  <c r="AX22" i="35" s="1"/>
  <c r="AX21" i="35" s="1"/>
  <c r="AW24" i="35"/>
  <c r="AW23" i="35" s="1"/>
  <c r="AW22" i="35" s="1"/>
  <c r="AW21" i="35" s="1"/>
  <c r="AV24" i="35"/>
  <c r="AV23" i="35" s="1"/>
  <c r="AV22" i="35" s="1"/>
  <c r="AV21" i="35" s="1"/>
  <c r="AU24" i="35"/>
  <c r="AU23" i="35" s="1"/>
  <c r="AU22" i="35" s="1"/>
  <c r="AU21" i="35" s="1"/>
  <c r="AT24" i="35"/>
  <c r="AT23" i="35" s="1"/>
  <c r="AT22" i="35" s="1"/>
  <c r="AT21" i="35" s="1"/>
  <c r="AS24" i="35"/>
  <c r="AS23" i="35" s="1"/>
  <c r="AS22" i="35" s="1"/>
  <c r="AS21" i="35" s="1"/>
  <c r="AR24" i="35"/>
  <c r="AR23" i="35" s="1"/>
  <c r="AR22" i="35" s="1"/>
  <c r="AR21" i="35" s="1"/>
  <c r="AQ24" i="35"/>
  <c r="AQ23" i="35" s="1"/>
  <c r="AQ22" i="35" s="1"/>
  <c r="AQ21" i="35" s="1"/>
  <c r="AP24" i="35"/>
  <c r="AP23" i="35" s="1"/>
  <c r="AP22" i="35" s="1"/>
  <c r="AP21" i="35" s="1"/>
  <c r="AO24" i="35"/>
  <c r="AO23" i="35" s="1"/>
  <c r="AO22" i="35" s="1"/>
  <c r="AO21" i="35" s="1"/>
  <c r="AN24" i="35"/>
  <c r="AN23" i="35" s="1"/>
  <c r="AN22" i="35" s="1"/>
  <c r="AN21" i="35" s="1"/>
  <c r="AL24" i="35"/>
  <c r="AL23" i="35" s="1"/>
  <c r="AL22" i="35" s="1"/>
  <c r="AL21" i="35" s="1"/>
  <c r="AK24" i="35"/>
  <c r="AK23" i="35" s="1"/>
  <c r="AK22" i="35" s="1"/>
  <c r="AK21" i="35" s="1"/>
  <c r="BO20" i="35"/>
  <c r="BP20" i="35"/>
  <c r="BN20" i="35"/>
  <c r="BN19" i="35" s="1"/>
  <c r="BN18" i="35" s="1"/>
  <c r="BN17" i="35" s="1"/>
  <c r="BN16" i="35" s="1"/>
  <c r="BM20" i="35"/>
  <c r="BM19" i="35" s="1"/>
  <c r="BM18" i="35" s="1"/>
  <c r="BM17" i="35" s="1"/>
  <c r="BM16" i="35" s="1"/>
  <c r="BL20" i="35"/>
  <c r="BL19" i="35" s="1"/>
  <c r="BL18" i="35" s="1"/>
  <c r="BL17" i="35" s="1"/>
  <c r="BL16" i="35" s="1"/>
  <c r="AQ20" i="35"/>
  <c r="AQ19" i="35" s="1"/>
  <c r="AQ18" i="35" s="1"/>
  <c r="AQ17" i="35" s="1"/>
  <c r="AQ16" i="35" s="1"/>
  <c r="CL19" i="35"/>
  <c r="CL18" i="35" s="1"/>
  <c r="CL17" i="35" s="1"/>
  <c r="CL16" i="35" s="1"/>
  <c r="CK19" i="35"/>
  <c r="CK18" i="35" s="1"/>
  <c r="CK17" i="35" s="1"/>
  <c r="CK16" i="35" s="1"/>
  <c r="CG19" i="35"/>
  <c r="CG18" i="35" s="1"/>
  <c r="CG17" i="35" s="1"/>
  <c r="CG16" i="35" s="1"/>
  <c r="CF19" i="35"/>
  <c r="CF18" i="35" s="1"/>
  <c r="CF17" i="35" s="1"/>
  <c r="CF16" i="35" s="1"/>
  <c r="CE19" i="35"/>
  <c r="CE18" i="35" s="1"/>
  <c r="CE17" i="35" s="1"/>
  <c r="CE16" i="35" s="1"/>
  <c r="CD19" i="35"/>
  <c r="CD18" i="35" s="1"/>
  <c r="CD17" i="35" s="1"/>
  <c r="CD16" i="35" s="1"/>
  <c r="CA19" i="35"/>
  <c r="CA18" i="35" s="1"/>
  <c r="CA17" i="35" s="1"/>
  <c r="CA16" i="35" s="1"/>
  <c r="BX19" i="35"/>
  <c r="BX18" i="35" s="1"/>
  <c r="BX17" i="35" s="1"/>
  <c r="BX16" i="35" s="1"/>
  <c r="BK19" i="35"/>
  <c r="BK18" i="35" s="1"/>
  <c r="BK17" i="35" s="1"/>
  <c r="BK16" i="35" s="1"/>
  <c r="BJ19" i="35"/>
  <c r="BJ18" i="35" s="1"/>
  <c r="BJ17" i="35" s="1"/>
  <c r="BJ16" i="35" s="1"/>
  <c r="BI19" i="35"/>
  <c r="BI18" i="35" s="1"/>
  <c r="BI17" i="35" s="1"/>
  <c r="BI16" i="35" s="1"/>
  <c r="BH19" i="35"/>
  <c r="BH18" i="35" s="1"/>
  <c r="BH17" i="35" s="1"/>
  <c r="BH16" i="35" s="1"/>
  <c r="BG19" i="35"/>
  <c r="BG18" i="35" s="1"/>
  <c r="BG17" i="35" s="1"/>
  <c r="BG16" i="35" s="1"/>
  <c r="BF19" i="35"/>
  <c r="BF18" i="35" s="1"/>
  <c r="BF17" i="35" s="1"/>
  <c r="BF16" i="35" s="1"/>
  <c r="BE19" i="35"/>
  <c r="BE18" i="35" s="1"/>
  <c r="BE17" i="35" s="1"/>
  <c r="BE16" i="35" s="1"/>
  <c r="BD19" i="35"/>
  <c r="BD18" i="35" s="1"/>
  <c r="BD17" i="35" s="1"/>
  <c r="BD16" i="35" s="1"/>
  <c r="BC19" i="35"/>
  <c r="BC18" i="35" s="1"/>
  <c r="BC17" i="35" s="1"/>
  <c r="BC16" i="35" s="1"/>
  <c r="BB19" i="35"/>
  <c r="BB18" i="35" s="1"/>
  <c r="BB17" i="35" s="1"/>
  <c r="BB16" i="35" s="1"/>
  <c r="BA19" i="35"/>
  <c r="BA18" i="35" s="1"/>
  <c r="BA17" i="35" s="1"/>
  <c r="BA16" i="35" s="1"/>
  <c r="AZ19" i="35"/>
  <c r="AZ18" i="35" s="1"/>
  <c r="AZ17" i="35" s="1"/>
  <c r="AZ16" i="35" s="1"/>
  <c r="AY19" i="35"/>
  <c r="AY18" i="35" s="1"/>
  <c r="AY17" i="35" s="1"/>
  <c r="AY16" i="35" s="1"/>
  <c r="AX19" i="35"/>
  <c r="AX18" i="35" s="1"/>
  <c r="AX17" i="35" s="1"/>
  <c r="AX16" i="35" s="1"/>
  <c r="AW19" i="35"/>
  <c r="AW18" i="35" s="1"/>
  <c r="AW17" i="35" s="1"/>
  <c r="AW16" i="35" s="1"/>
  <c r="AV19" i="35"/>
  <c r="AV18" i="35" s="1"/>
  <c r="AV17" i="35" s="1"/>
  <c r="AV16" i="35" s="1"/>
  <c r="AU19" i="35"/>
  <c r="AU18" i="35" s="1"/>
  <c r="AU17" i="35" s="1"/>
  <c r="AU16" i="35" s="1"/>
  <c r="AT19" i="35"/>
  <c r="AT18" i="35" s="1"/>
  <c r="AT17" i="35" s="1"/>
  <c r="AT16" i="35" s="1"/>
  <c r="AS19" i="35"/>
  <c r="AS18" i="35" s="1"/>
  <c r="AS17" i="35" s="1"/>
  <c r="AS16" i="35" s="1"/>
  <c r="AR19" i="35"/>
  <c r="AR18" i="35" s="1"/>
  <c r="AR17" i="35" s="1"/>
  <c r="AR16" i="35" s="1"/>
  <c r="AP19" i="35"/>
  <c r="AP18" i="35" s="1"/>
  <c r="AP17" i="35" s="1"/>
  <c r="AP16" i="35" s="1"/>
  <c r="AO19" i="35"/>
  <c r="AO18" i="35" s="1"/>
  <c r="AO17" i="35" s="1"/>
  <c r="AO16" i="35" s="1"/>
  <c r="AN19" i="35"/>
  <c r="AN18" i="35" s="1"/>
  <c r="AN17" i="35" s="1"/>
  <c r="AN16" i="35" s="1"/>
  <c r="AL19" i="35"/>
  <c r="AL18" i="35" s="1"/>
  <c r="AL17" i="35" s="1"/>
  <c r="AL16" i="35" s="1"/>
  <c r="AK19" i="35"/>
  <c r="AK18" i="35" s="1"/>
  <c r="AK17" i="35" s="1"/>
  <c r="AK16" i="35" s="1"/>
  <c r="CH18" i="35"/>
  <c r="CI15" i="35"/>
  <c r="CI14" i="35" s="1"/>
  <c r="BP15" i="35"/>
  <c r="BT15" i="35" s="1"/>
  <c r="BO15" i="35"/>
  <c r="BL15" i="35"/>
  <c r="BL14" i="35" s="1"/>
  <c r="AQ15" i="35"/>
  <c r="AQ14" i="35" s="1"/>
  <c r="CL14" i="35"/>
  <c r="CK14" i="35"/>
  <c r="CJ14" i="35"/>
  <c r="CG14" i="35"/>
  <c r="CF14" i="35"/>
  <c r="CE14" i="35"/>
  <c r="CD14" i="35"/>
  <c r="CA14" i="35"/>
  <c r="BX14" i="35"/>
  <c r="BN14" i="35"/>
  <c r="BM14" i="35"/>
  <c r="BK14" i="35"/>
  <c r="BJ14" i="35"/>
  <c r="BI14" i="35"/>
  <c r="BH14" i="35"/>
  <c r="BG14" i="35"/>
  <c r="BF14" i="35"/>
  <c r="BE14" i="35"/>
  <c r="BD14" i="35"/>
  <c r="BC14" i="35"/>
  <c r="BB14" i="35"/>
  <c r="BA14" i="35"/>
  <c r="AZ14" i="35"/>
  <c r="AY14" i="35"/>
  <c r="AX14" i="35"/>
  <c r="AW14" i="35"/>
  <c r="AV14" i="35"/>
  <c r="AU14" i="35"/>
  <c r="AT14" i="35"/>
  <c r="AS14" i="35"/>
  <c r="AR14" i="35"/>
  <c r="AP14" i="35"/>
  <c r="AO14" i="35"/>
  <c r="AN14" i="35"/>
  <c r="AL14" i="35"/>
  <c r="AK14" i="35"/>
  <c r="BT13" i="35"/>
  <c r="CK13" i="35" s="1"/>
  <c r="CK12" i="35" s="1"/>
  <c r="CK11" i="35" s="1"/>
  <c r="BS13" i="35"/>
  <c r="CG13" i="35"/>
  <c r="CG12" i="35" s="1"/>
  <c r="CG11" i="35" s="1"/>
  <c r="CF13" i="35"/>
  <c r="CF12" i="35" s="1"/>
  <c r="CF11" i="35" s="1"/>
  <c r="CE13" i="35"/>
  <c r="CE12" i="35" s="1"/>
  <c r="CE11" i="35" s="1"/>
  <c r="CD13" i="35"/>
  <c r="CD12" i="35" s="1"/>
  <c r="CD11" i="35" s="1"/>
  <c r="CC13" i="35"/>
  <c r="CC12" i="35" s="1"/>
  <c r="CC11" i="35" s="1"/>
  <c r="CB13" i="35"/>
  <c r="CB12" i="35" s="1"/>
  <c r="CB11" i="35" s="1"/>
  <c r="CA13" i="35"/>
  <c r="CA12" i="35" s="1"/>
  <c r="CA11" i="35" s="1"/>
  <c r="BZ13" i="35"/>
  <c r="BZ12" i="35" s="1"/>
  <c r="BZ11" i="35" s="1"/>
  <c r="BY13" i="35"/>
  <c r="BY12" i="35" s="1"/>
  <c r="BY11" i="35" s="1"/>
  <c r="BX13" i="35"/>
  <c r="BX12" i="35" s="1"/>
  <c r="BX11" i="35" s="1"/>
  <c r="BW13" i="35"/>
  <c r="BW12" i="35" s="1"/>
  <c r="BW11" i="35" s="1"/>
  <c r="BV13" i="35"/>
  <c r="BV12" i="35" s="1"/>
  <c r="BV11" i="35" s="1"/>
  <c r="BQ13" i="35"/>
  <c r="BQ12" i="35" s="1"/>
  <c r="BQ11" i="35" s="1"/>
  <c r="BP13" i="35"/>
  <c r="BP12" i="35" s="1"/>
  <c r="BP11" i="35" s="1"/>
  <c r="BO13" i="35"/>
  <c r="BO12" i="35" s="1"/>
  <c r="BO11" i="35" s="1"/>
  <c r="BN13" i="35"/>
  <c r="BN12" i="35" s="1"/>
  <c r="BN11" i="35" s="1"/>
  <c r="BM13" i="35"/>
  <c r="BM12" i="35" s="1"/>
  <c r="BM11" i="35" s="1"/>
  <c r="BL13" i="35"/>
  <c r="BL12" i="35" s="1"/>
  <c r="BL11" i="35" s="1"/>
  <c r="BK13" i="35"/>
  <c r="BK12" i="35" s="1"/>
  <c r="BK11" i="35" s="1"/>
  <c r="BJ13" i="35"/>
  <c r="BJ12" i="35" s="1"/>
  <c r="BJ11" i="35" s="1"/>
  <c r="BI13" i="35"/>
  <c r="BI12" i="35" s="1"/>
  <c r="BI11" i="35" s="1"/>
  <c r="BH13" i="35"/>
  <c r="BH12" i="35" s="1"/>
  <c r="BH11" i="35" s="1"/>
  <c r="BG13" i="35"/>
  <c r="BG12" i="35" s="1"/>
  <c r="BG11" i="35" s="1"/>
  <c r="BF13" i="35"/>
  <c r="BF12" i="35" s="1"/>
  <c r="BF11" i="35" s="1"/>
  <c r="BE13" i="35"/>
  <c r="BE12" i="35" s="1"/>
  <c r="BE11" i="35" s="1"/>
  <c r="BD13" i="35"/>
  <c r="BD12" i="35" s="1"/>
  <c r="BD11" i="35" s="1"/>
  <c r="BC13" i="35"/>
  <c r="BC12" i="35" s="1"/>
  <c r="BC11" i="35" s="1"/>
  <c r="BB13" i="35"/>
  <c r="BB12" i="35" s="1"/>
  <c r="BB11" i="35" s="1"/>
  <c r="BA13" i="35"/>
  <c r="BA12" i="35" s="1"/>
  <c r="BA11" i="35" s="1"/>
  <c r="AZ13" i="35"/>
  <c r="AZ12" i="35" s="1"/>
  <c r="AZ11" i="35" s="1"/>
  <c r="AY13" i="35"/>
  <c r="AY12" i="35" s="1"/>
  <c r="AY11" i="35" s="1"/>
  <c r="AX13" i="35"/>
  <c r="AX12" i="35" s="1"/>
  <c r="AX11" i="35" s="1"/>
  <c r="AW13" i="35"/>
  <c r="AW12" i="35" s="1"/>
  <c r="AW11" i="35" s="1"/>
  <c r="AV13" i="35"/>
  <c r="AV12" i="35" s="1"/>
  <c r="AV11" i="35" s="1"/>
  <c r="AU13" i="35"/>
  <c r="AU12" i="35" s="1"/>
  <c r="AU11" i="35" s="1"/>
  <c r="AT13" i="35"/>
  <c r="AT12" i="35" s="1"/>
  <c r="AT11" i="35" s="1"/>
  <c r="AS13" i="35"/>
  <c r="AS12" i="35" s="1"/>
  <c r="AS11" i="35" s="1"/>
  <c r="AR13" i="35"/>
  <c r="AR12" i="35" s="1"/>
  <c r="AR11" i="35" s="1"/>
  <c r="AQ13" i="35"/>
  <c r="AQ12" i="35" s="1"/>
  <c r="AQ11" i="35" s="1"/>
  <c r="AP13" i="35"/>
  <c r="AP12" i="35" s="1"/>
  <c r="AP11" i="35" s="1"/>
  <c r="AO13" i="35"/>
  <c r="AO12" i="35" s="1"/>
  <c r="AO11" i="35" s="1"/>
  <c r="AN13" i="35"/>
  <c r="AN12" i="35" s="1"/>
  <c r="AN11" i="35" s="1"/>
  <c r="AL13" i="35"/>
  <c r="AL12" i="35" s="1"/>
  <c r="AL11" i="35" s="1"/>
  <c r="AK13" i="35"/>
  <c r="AK12" i="35" s="1"/>
  <c r="AK11" i="35" s="1"/>
  <c r="CL12" i="35"/>
  <c r="CL11" i="35" s="1"/>
  <c r="CG10" i="35"/>
  <c r="CG9" i="35" s="1"/>
  <c r="CF10" i="35"/>
  <c r="CF9" i="35" s="1"/>
  <c r="CB10" i="35"/>
  <c r="CE10" i="35" s="1"/>
  <c r="CE9" i="35" s="1"/>
  <c r="CD10" i="35"/>
  <c r="CD9" i="35" s="1"/>
  <c r="CC10" i="35"/>
  <c r="CC9" i="35" s="1"/>
  <c r="CA10" i="35"/>
  <c r="CA9" i="35" s="1"/>
  <c r="BZ10" i="35"/>
  <c r="BZ9" i="35" s="1"/>
  <c r="BY10" i="35"/>
  <c r="BY9" i="35" s="1"/>
  <c r="BX10" i="35"/>
  <c r="BX9" i="35" s="1"/>
  <c r="BW10" i="35"/>
  <c r="BW9" i="35" s="1"/>
  <c r="BV10" i="35"/>
  <c r="BV9" i="35" s="1"/>
  <c r="BU10" i="35"/>
  <c r="BU9" i="35" s="1"/>
  <c r="BT10" i="35"/>
  <c r="BT9" i="35" s="1"/>
  <c r="BS10" i="35"/>
  <c r="BS9" i="35" s="1"/>
  <c r="BR10" i="35"/>
  <c r="BR9" i="35" s="1"/>
  <c r="BQ10" i="35"/>
  <c r="BQ9" i="35" s="1"/>
  <c r="BP10" i="35"/>
  <c r="BP9" i="35" s="1"/>
  <c r="BO10" i="35"/>
  <c r="BO9" i="35" s="1"/>
  <c r="BN10" i="35"/>
  <c r="BN9" i="35" s="1"/>
  <c r="BM10" i="35"/>
  <c r="BM9" i="35" s="1"/>
  <c r="BL10" i="35"/>
  <c r="BL9" i="35" s="1"/>
  <c r="BK10" i="35"/>
  <c r="BK9" i="35" s="1"/>
  <c r="BJ10" i="35"/>
  <c r="BJ9" i="35" s="1"/>
  <c r="BI10" i="35"/>
  <c r="BI9" i="35" s="1"/>
  <c r="BH10" i="35"/>
  <c r="BH9" i="35" s="1"/>
  <c r="BG10" i="35"/>
  <c r="BG9" i="35" s="1"/>
  <c r="BF10" i="35"/>
  <c r="BF9" i="35" s="1"/>
  <c r="BE10" i="35"/>
  <c r="BE9" i="35" s="1"/>
  <c r="BD10" i="35"/>
  <c r="BD9" i="35" s="1"/>
  <c r="BC10" i="35"/>
  <c r="BC9" i="35" s="1"/>
  <c r="BB10" i="35"/>
  <c r="BB9" i="35" s="1"/>
  <c r="BA10" i="35"/>
  <c r="BA9" i="35" s="1"/>
  <c r="AZ10" i="35"/>
  <c r="AZ9" i="35" s="1"/>
  <c r="AY10" i="35"/>
  <c r="AY9" i="35" s="1"/>
  <c r="AX10" i="35"/>
  <c r="AX9" i="35" s="1"/>
  <c r="AW10" i="35"/>
  <c r="AW9" i="35" s="1"/>
  <c r="AV10" i="35"/>
  <c r="AV9" i="35" s="1"/>
  <c r="AU10" i="35"/>
  <c r="AU9" i="35" s="1"/>
  <c r="AT10" i="35"/>
  <c r="AT9" i="35" s="1"/>
  <c r="AS10" i="35"/>
  <c r="AS9" i="35" s="1"/>
  <c r="AR10" i="35"/>
  <c r="AR9" i="35" s="1"/>
  <c r="AQ10" i="35"/>
  <c r="AQ9" i="35" s="1"/>
  <c r="AP10" i="35"/>
  <c r="AP9" i="35" s="1"/>
  <c r="AO10" i="35"/>
  <c r="AO9" i="35" s="1"/>
  <c r="AN10" i="35"/>
  <c r="AN9" i="35" s="1"/>
  <c r="AM10" i="35"/>
  <c r="AM9" i="35" s="1"/>
  <c r="AL10" i="35"/>
  <c r="AL9" i="35" s="1"/>
  <c r="AK10" i="35"/>
  <c r="AK9" i="35" s="1"/>
  <c r="CH9" i="35"/>
  <c r="N98" i="28"/>
  <c r="AB98" i="28" s="1"/>
  <c r="P26" i="28"/>
  <c r="O26" i="28" s="1"/>
  <c r="N26" i="28" s="1"/>
  <c r="AB26" i="28" s="1"/>
  <c r="N25" i="28"/>
  <c r="AB25" i="28" s="1"/>
  <c r="O24" i="28"/>
  <c r="N24" i="28" s="1"/>
  <c r="AB24" i="28" s="1"/>
  <c r="N14" i="28"/>
  <c r="S14" i="28"/>
  <c r="R14" i="28" s="1"/>
  <c r="N13" i="28"/>
  <c r="S13" i="28"/>
  <c r="R13" i="28" s="1"/>
  <c r="AD38" i="34"/>
  <c r="AL38" i="34" s="1"/>
  <c r="A38" i="34"/>
  <c r="AD37" i="34"/>
  <c r="AL36" i="34"/>
  <c r="AE36" i="34"/>
  <c r="AD35" i="34"/>
  <c r="AF35" i="34" s="1"/>
  <c r="AG35" i="34" s="1"/>
  <c r="AI35" i="34" s="1"/>
  <c r="AH35" i="34" s="1"/>
  <c r="A34" i="34"/>
  <c r="A35" i="34" s="1"/>
  <c r="AD34" i="34"/>
  <c r="AL34" i="34" s="1"/>
  <c r="AI33" i="34"/>
  <c r="AH33" i="34" s="1"/>
  <c r="AD33" i="34"/>
  <c r="AF33" i="34" s="1"/>
  <c r="AE33" i="34" s="1"/>
  <c r="AL32" i="34"/>
  <c r="AE32" i="34"/>
  <c r="AD31" i="34"/>
  <c r="AL31" i="34" s="1"/>
  <c r="A28" i="34"/>
  <c r="A29" i="34" s="1"/>
  <c r="A30" i="34" s="1"/>
  <c r="A31" i="34" s="1"/>
  <c r="AD30" i="34"/>
  <c r="AD29" i="34"/>
  <c r="AD28" i="34"/>
  <c r="AL28" i="34" s="1"/>
  <c r="AD27" i="34"/>
  <c r="AL26" i="34"/>
  <c r="AE26" i="34"/>
  <c r="AD25" i="34"/>
  <c r="AL24" i="34"/>
  <c r="AE24" i="34"/>
  <c r="AD23" i="34"/>
  <c r="A22" i="34"/>
  <c r="A23" i="34" s="1"/>
  <c r="AD22" i="34"/>
  <c r="AL22" i="34" s="1"/>
  <c r="AD21" i="34"/>
  <c r="AL20" i="34"/>
  <c r="AE20" i="34"/>
  <c r="AF19" i="34"/>
  <c r="A19" i="34"/>
  <c r="AD18" i="34"/>
  <c r="AL18" i="34" s="1"/>
  <c r="AK16" i="34"/>
  <c r="AJ16" i="34"/>
  <c r="M16" i="34"/>
  <c r="L16" i="34"/>
  <c r="I16" i="34"/>
  <c r="H16" i="34"/>
  <c r="AL15" i="34"/>
  <c r="AL14" i="34" s="1"/>
  <c r="AH15" i="34"/>
  <c r="AH14" i="34" s="1"/>
  <c r="AF15" i="34"/>
  <c r="X15" i="34"/>
  <c r="W15" i="34"/>
  <c r="W14" i="34" s="1"/>
  <c r="W13" i="34" s="1"/>
  <c r="W12" i="34" s="1"/>
  <c r="U15" i="34"/>
  <c r="U14" i="34" s="1"/>
  <c r="U13" i="34" s="1"/>
  <c r="U12" i="34" s="1"/>
  <c r="AK14" i="34"/>
  <c r="AJ14" i="34"/>
  <c r="AJ11" i="34" s="1"/>
  <c r="AI14" i="34"/>
  <c r="AD14" i="34"/>
  <c r="AB14" i="34"/>
  <c r="AB13" i="34" s="1"/>
  <c r="AB12" i="34" s="1"/>
  <c r="AA14" i="34"/>
  <c r="AA13" i="34" s="1"/>
  <c r="AA12" i="34" s="1"/>
  <c r="Z14" i="34"/>
  <c r="Z11" i="34" s="1"/>
  <c r="V14" i="34"/>
  <c r="V13" i="34" s="1"/>
  <c r="V12" i="34" s="1"/>
  <c r="T14" i="34"/>
  <c r="S14" i="34"/>
  <c r="S13" i="34" s="1"/>
  <c r="S12" i="34" s="1"/>
  <c r="R14" i="34"/>
  <c r="R11" i="34" s="1"/>
  <c r="Q14" i="34"/>
  <c r="Q13" i="34" s="1"/>
  <c r="Q12" i="34" s="1"/>
  <c r="P14" i="34"/>
  <c r="P11" i="34" s="1"/>
  <c r="O14" i="34"/>
  <c r="O13" i="34" s="1"/>
  <c r="O12" i="34" s="1"/>
  <c r="N14" i="34"/>
  <c r="N11" i="34" s="1"/>
  <c r="M14" i="34"/>
  <c r="M13" i="34" s="1"/>
  <c r="M12" i="34" s="1"/>
  <c r="L14" i="34"/>
  <c r="L11" i="34" s="1"/>
  <c r="K14" i="34"/>
  <c r="K13" i="34" s="1"/>
  <c r="K12" i="34" s="1"/>
  <c r="J14" i="34"/>
  <c r="I14" i="34"/>
  <c r="I13" i="34" s="1"/>
  <c r="I12" i="34" s="1"/>
  <c r="H14" i="34"/>
  <c r="H11" i="34" s="1"/>
  <c r="P38" i="33"/>
  <c r="X38" i="33" s="1"/>
  <c r="A38" i="33"/>
  <c r="P37" i="33"/>
  <c r="X37" i="33" s="1"/>
  <c r="X36" i="33"/>
  <c r="Q36" i="33"/>
  <c r="P35" i="33"/>
  <c r="X35" i="33" s="1"/>
  <c r="A34" i="33"/>
  <c r="A35" i="33" s="1"/>
  <c r="P34" i="33"/>
  <c r="X34" i="33" s="1"/>
  <c r="U33" i="33"/>
  <c r="T33" i="33" s="1"/>
  <c r="P33" i="33"/>
  <c r="R33" i="33" s="1"/>
  <c r="Q33" i="33" s="1"/>
  <c r="X32" i="33"/>
  <c r="Q32" i="33"/>
  <c r="P31" i="33"/>
  <c r="X31" i="33" s="1"/>
  <c r="A28" i="33"/>
  <c r="A29" i="33" s="1"/>
  <c r="A30" i="33" s="1"/>
  <c r="A31" i="33" s="1"/>
  <c r="P30" i="33"/>
  <c r="X30" i="33" s="1"/>
  <c r="P29" i="33"/>
  <c r="X29" i="33" s="1"/>
  <c r="P28" i="33"/>
  <c r="X28" i="33" s="1"/>
  <c r="P27" i="33"/>
  <c r="X27" i="33" s="1"/>
  <c r="X26" i="33"/>
  <c r="Q26" i="33"/>
  <c r="P25" i="33"/>
  <c r="X25" i="33" s="1"/>
  <c r="X24" i="33"/>
  <c r="Q24" i="33"/>
  <c r="P23" i="33"/>
  <c r="X23" i="33" s="1"/>
  <c r="A22" i="33"/>
  <c r="A23" i="33" s="1"/>
  <c r="P22" i="33"/>
  <c r="P21" i="33"/>
  <c r="X21" i="33" s="1"/>
  <c r="X20" i="33"/>
  <c r="Q20" i="33"/>
  <c r="R19" i="33"/>
  <c r="S19" i="33" s="1"/>
  <c r="U19" i="33" s="1"/>
  <c r="T19" i="33" s="1"/>
  <c r="A19" i="33"/>
  <c r="P18" i="33"/>
  <c r="W15" i="33"/>
  <c r="V15" i="33"/>
  <c r="O15" i="33"/>
  <c r="N15" i="33"/>
  <c r="H15" i="33"/>
  <c r="G15" i="33"/>
  <c r="X14" i="33"/>
  <c r="T14" i="33"/>
  <c r="T13" i="33" s="1"/>
  <c r="R14" i="33"/>
  <c r="Y13" i="33"/>
  <c r="W13" i="33"/>
  <c r="V13" i="33"/>
  <c r="U13" i="33"/>
  <c r="P13" i="33"/>
  <c r="O13" i="33"/>
  <c r="N13" i="33"/>
  <c r="M13" i="33"/>
  <c r="L13" i="33"/>
  <c r="K13" i="33"/>
  <c r="J13" i="33"/>
  <c r="I13" i="33"/>
  <c r="H13" i="33"/>
  <c r="G13" i="33"/>
  <c r="W12" i="33"/>
  <c r="V12" i="33"/>
  <c r="U12" i="33"/>
  <c r="P12" i="33"/>
  <c r="O12" i="33"/>
  <c r="N12" i="33"/>
  <c r="M12" i="33"/>
  <c r="L12" i="33"/>
  <c r="K12" i="33"/>
  <c r="J12" i="33"/>
  <c r="I12" i="33"/>
  <c r="I11" i="33" s="1"/>
  <c r="H12" i="33"/>
  <c r="G12" i="33"/>
  <c r="X10" i="33"/>
  <c r="P10" i="33"/>
  <c r="Q10" i="33" s="1"/>
  <c r="W47" i="28"/>
  <c r="R47" i="28"/>
  <c r="S47" i="28" s="1"/>
  <c r="N19" i="28"/>
  <c r="N20" i="28" s="1"/>
  <c r="N18" i="28" s="1"/>
  <c r="S26" i="28"/>
  <c r="T26" i="28" s="1"/>
  <c r="V26" i="28" s="1"/>
  <c r="W26" i="28" s="1"/>
  <c r="X26" i="28" s="1"/>
  <c r="Y26" i="28" s="1"/>
  <c r="Y25" i="28"/>
  <c r="V24" i="28"/>
  <c r="W24" i="28" s="1"/>
  <c r="AE14" i="28"/>
  <c r="AE13" i="28"/>
  <c r="AA14" i="28"/>
  <c r="AA13" i="28"/>
  <c r="W14" i="28"/>
  <c r="W13" i="28"/>
  <c r="D9" i="28"/>
  <c r="P12" i="28"/>
  <c r="Q12" i="28"/>
  <c r="P16" i="28"/>
  <c r="Q16" i="28"/>
  <c r="AR11" i="31"/>
  <c r="AR10" i="31" s="1"/>
  <c r="AR299" i="31"/>
  <c r="T13" i="31"/>
  <c r="AF11" i="31"/>
  <c r="AC12" i="31"/>
  <c r="L28" i="20"/>
  <c r="E43" i="19"/>
  <c r="G19" i="22"/>
  <c r="G18" i="22"/>
  <c r="G15" i="22"/>
  <c r="G14" i="22"/>
  <c r="G13" i="22"/>
  <c r="G12" i="22"/>
  <c r="I100" i="32"/>
  <c r="J100" i="32"/>
  <c r="K100" i="32"/>
  <c r="BF117" i="32"/>
  <c r="BF100" i="32" s="1"/>
  <c r="BG117" i="32"/>
  <c r="BH117" i="32"/>
  <c r="BI117" i="32"/>
  <c r="BJ117" i="32"/>
  <c r="BK117" i="32"/>
  <c r="BL117" i="32"/>
  <c r="BM117" i="32"/>
  <c r="BN117" i="32"/>
  <c r="BO117" i="32"/>
  <c r="BC117" i="32"/>
  <c r="BD117" i="32"/>
  <c r="BE117" i="32"/>
  <c r="BC110" i="32"/>
  <c r="BD110" i="32"/>
  <c r="BE110" i="32"/>
  <c r="BF110" i="32"/>
  <c r="BC13" i="32"/>
  <c r="BC14" i="32"/>
  <c r="BC18" i="32"/>
  <c r="BC34" i="32"/>
  <c r="BC53" i="32"/>
  <c r="BC56" i="32"/>
  <c r="BC55" i="32" s="1"/>
  <c r="BC75" i="32"/>
  <c r="BC74" i="32" s="1"/>
  <c r="BC76" i="32"/>
  <c r="BC79" i="32"/>
  <c r="BD18" i="32"/>
  <c r="BE17" i="32"/>
  <c r="BF17" i="32"/>
  <c r="BI17" i="32"/>
  <c r="BK17" i="32"/>
  <c r="BL17" i="32"/>
  <c r="BM17" i="32"/>
  <c r="BN17" i="32"/>
  <c r="BO17" i="32"/>
  <c r="BP17" i="32"/>
  <c r="BE16" i="32"/>
  <c r="BH16" i="32" s="1"/>
  <c r="BH15" i="32" s="1"/>
  <c r="BF16" i="32"/>
  <c r="BB16" i="32"/>
  <c r="BB12" i="32"/>
  <c r="AV147" i="32"/>
  <c r="AZ147" i="32" s="1"/>
  <c r="AD146" i="32"/>
  <c r="AV146" i="32" s="1"/>
  <c r="AZ146" i="32" s="1"/>
  <c r="AP145" i="32"/>
  <c r="BT144" i="32"/>
  <c r="BT143" i="32" s="1"/>
  <c r="BS144" i="32"/>
  <c r="BS143" i="32" s="1"/>
  <c r="BR144" i="32"/>
  <c r="BQ144" i="32"/>
  <c r="BQ143" i="32" s="1"/>
  <c r="BB144" i="32"/>
  <c r="BB143" i="32" s="1"/>
  <c r="BA144" i="32"/>
  <c r="BA143" i="32" s="1"/>
  <c r="AY144" i="32"/>
  <c r="AY143" i="32" s="1"/>
  <c r="AX144" i="32"/>
  <c r="AX143" i="32" s="1"/>
  <c r="AW144" i="32"/>
  <c r="AW143" i="32" s="1"/>
  <c r="AU144" i="32"/>
  <c r="AU143" i="32" s="1"/>
  <c r="AT144" i="32"/>
  <c r="AT143" i="32" s="1"/>
  <c r="AS144" i="32"/>
  <c r="AS143" i="32" s="1"/>
  <c r="AR144" i="32"/>
  <c r="AR143" i="32" s="1"/>
  <c r="AQ144" i="32"/>
  <c r="AQ143" i="32" s="1"/>
  <c r="AO144" i="32"/>
  <c r="AO143" i="32" s="1"/>
  <c r="AN144" i="32"/>
  <c r="AN143" i="32" s="1"/>
  <c r="AM144" i="32"/>
  <c r="AM143" i="32" s="1"/>
  <c r="AL144" i="32"/>
  <c r="AL143" i="32" s="1"/>
  <c r="AK144" i="32"/>
  <c r="AK143" i="32" s="1"/>
  <c r="AJ144" i="32"/>
  <c r="AJ143" i="32" s="1"/>
  <c r="AI144" i="32"/>
  <c r="AI143" i="32" s="1"/>
  <c r="AH144" i="32"/>
  <c r="AH143" i="32" s="1"/>
  <c r="AG144" i="32"/>
  <c r="AG143" i="32" s="1"/>
  <c r="AF144" i="32"/>
  <c r="AF143" i="32" s="1"/>
  <c r="AE144" i="32"/>
  <c r="AE143" i="32" s="1"/>
  <c r="AC144" i="32"/>
  <c r="AC143" i="32" s="1"/>
  <c r="AB144" i="32"/>
  <c r="AB143" i="32" s="1"/>
  <c r="AA144" i="32"/>
  <c r="AA143" i="32" s="1"/>
  <c r="Z144" i="32"/>
  <c r="Z143" i="32" s="1"/>
  <c r="Y144" i="32"/>
  <c r="Y143" i="32" s="1"/>
  <c r="X144" i="32"/>
  <c r="X143" i="32" s="1"/>
  <c r="W144" i="32"/>
  <c r="W143" i="32" s="1"/>
  <c r="V144" i="32"/>
  <c r="V143" i="32" s="1"/>
  <c r="U144" i="32"/>
  <c r="U143" i="32" s="1"/>
  <c r="T144" i="32"/>
  <c r="T143" i="32" s="1"/>
  <c r="S144" i="32"/>
  <c r="S143" i="32" s="1"/>
  <c r="R144" i="32"/>
  <c r="R143" i="32" s="1"/>
  <c r="Q144" i="32"/>
  <c r="Q143" i="32" s="1"/>
  <c r="P144" i="32"/>
  <c r="P143" i="32" s="1"/>
  <c r="O144" i="32"/>
  <c r="O143" i="32" s="1"/>
  <c r="N143" i="32" s="1"/>
  <c r="M143" i="32"/>
  <c r="L143" i="32"/>
  <c r="K143" i="32"/>
  <c r="J143" i="32"/>
  <c r="I143" i="32"/>
  <c r="H143" i="32"/>
  <c r="G143" i="32"/>
  <c r="F143" i="32"/>
  <c r="BR137" i="32"/>
  <c r="BQ137" i="32" s="1"/>
  <c r="AX137" i="32"/>
  <c r="BB137" i="32" s="1"/>
  <c r="AW137" i="32"/>
  <c r="BA137" i="32" s="1"/>
  <c r="AG137" i="32"/>
  <c r="O137" i="32"/>
  <c r="AD137" i="32" s="1"/>
  <c r="A137" i="32"/>
  <c r="BR136" i="32"/>
  <c r="BQ136" i="32" s="1"/>
  <c r="AX136" i="32"/>
  <c r="BB136" i="32" s="1"/>
  <c r="AW136" i="32"/>
  <c r="BA136" i="32" s="1"/>
  <c r="AG136" i="32"/>
  <c r="O136" i="32"/>
  <c r="AD136" i="32" s="1"/>
  <c r="BR135" i="32"/>
  <c r="BQ135" i="32" s="1"/>
  <c r="AX135" i="32"/>
  <c r="BB135" i="32" s="1"/>
  <c r="AW135" i="32"/>
  <c r="BA135" i="32" s="1"/>
  <c r="AG135" i="32"/>
  <c r="O135" i="32"/>
  <c r="BR134" i="32"/>
  <c r="BQ134" i="32" s="1"/>
  <c r="AX134" i="32"/>
  <c r="BB134" i="32" s="1"/>
  <c r="AW134" i="32"/>
  <c r="BA134" i="32" s="1"/>
  <c r="AG134" i="32"/>
  <c r="O134" i="32"/>
  <c r="AD134" i="32" s="1"/>
  <c r="AV134" i="32" s="1"/>
  <c r="AZ134" i="32" s="1"/>
  <c r="AY134" i="32" s="1"/>
  <c r="A134" i="32"/>
  <c r="A135" i="32" s="1"/>
  <c r="BR133" i="32"/>
  <c r="BQ133" i="32" s="1"/>
  <c r="AX133" i="32"/>
  <c r="BB133" i="32" s="1"/>
  <c r="AW133" i="32"/>
  <c r="BA133" i="32" s="1"/>
  <c r="AG133" i="32"/>
  <c r="O133" i="32"/>
  <c r="N133" i="32" s="1"/>
  <c r="BR132" i="32"/>
  <c r="BQ132" i="32" s="1"/>
  <c r="AX132" i="32"/>
  <c r="BB132" i="32" s="1"/>
  <c r="AW132" i="32"/>
  <c r="BA132" i="32" s="1"/>
  <c r="AG132" i="32"/>
  <c r="O132" i="32"/>
  <c r="BR131" i="32"/>
  <c r="BQ131" i="32" s="1"/>
  <c r="AX131" i="32"/>
  <c r="BB131" i="32" s="1"/>
  <c r="AW131" i="32"/>
  <c r="BA131" i="32" s="1"/>
  <c r="AG131" i="32"/>
  <c r="O131" i="32"/>
  <c r="N131" i="32" s="1"/>
  <c r="BR130" i="32"/>
  <c r="BQ130" i="32" s="1"/>
  <c r="AX130" i="32"/>
  <c r="BB130" i="32" s="1"/>
  <c r="AW130" i="32"/>
  <c r="AG130" i="32"/>
  <c r="O130" i="32"/>
  <c r="BR129" i="32"/>
  <c r="BQ129" i="32" s="1"/>
  <c r="AX129" i="32"/>
  <c r="BB129" i="32" s="1"/>
  <c r="AW129" i="32"/>
  <c r="BA129" i="32" s="1"/>
  <c r="AG129" i="32"/>
  <c r="O129" i="32"/>
  <c r="N129" i="32" s="1"/>
  <c r="A129" i="32"/>
  <c r="A130" i="32" s="1"/>
  <c r="A131" i="32" s="1"/>
  <c r="A132" i="32" s="1"/>
  <c r="BR128" i="32"/>
  <c r="BQ128" i="32" s="1"/>
  <c r="AX128" i="32"/>
  <c r="BB128" i="32" s="1"/>
  <c r="AW128" i="32"/>
  <c r="BA128" i="32" s="1"/>
  <c r="AG128" i="32"/>
  <c r="O128" i="32"/>
  <c r="N128" i="32" s="1"/>
  <c r="BR127" i="32"/>
  <c r="BQ127" i="32" s="1"/>
  <c r="AX127" i="32"/>
  <c r="BB127" i="32" s="1"/>
  <c r="AW127" i="32"/>
  <c r="BA127" i="32" s="1"/>
  <c r="AG127" i="32"/>
  <c r="O127" i="32"/>
  <c r="BR126" i="32"/>
  <c r="BQ126" i="32" s="1"/>
  <c r="AX126" i="32"/>
  <c r="BB126" i="32" s="1"/>
  <c r="AW126" i="32"/>
  <c r="BA126" i="32" s="1"/>
  <c r="AG126" i="32"/>
  <c r="O126" i="32"/>
  <c r="N126" i="32" s="1"/>
  <c r="BR125" i="32"/>
  <c r="AX125" i="32"/>
  <c r="BB125" i="32" s="1"/>
  <c r="AW125" i="32"/>
  <c r="BA125" i="32" s="1"/>
  <c r="AG125" i="32"/>
  <c r="O125" i="32"/>
  <c r="A125" i="32"/>
  <c r="A127" i="32" s="1"/>
  <c r="BR124" i="32"/>
  <c r="BQ124" i="32" s="1"/>
  <c r="AX124" i="32"/>
  <c r="BB124" i="32" s="1"/>
  <c r="AW124" i="32"/>
  <c r="BA124" i="32" s="1"/>
  <c r="AG124" i="32"/>
  <c r="O124" i="32"/>
  <c r="N124" i="32" s="1"/>
  <c r="BR123" i="32"/>
  <c r="BQ123" i="32" s="1"/>
  <c r="AX123" i="32"/>
  <c r="AW123" i="32"/>
  <c r="BA123" i="32" s="1"/>
  <c r="AG123" i="32"/>
  <c r="O123" i="32"/>
  <c r="A123" i="32"/>
  <c r="BR122" i="32"/>
  <c r="BQ122" i="32" s="1"/>
  <c r="AX122" i="32"/>
  <c r="BB122" i="32" s="1"/>
  <c r="AW122" i="32"/>
  <c r="AG122" i="32"/>
  <c r="O122" i="32"/>
  <c r="N122" i="32" s="1"/>
  <c r="BT121" i="32"/>
  <c r="BT120" i="32" s="1"/>
  <c r="BT119" i="32" s="1"/>
  <c r="BT118" i="32" s="1"/>
  <c r="BS121" i="32"/>
  <c r="BS120" i="32" s="1"/>
  <c r="BS119" i="32" s="1"/>
  <c r="BS118" i="32" s="1"/>
  <c r="AU121" i="32"/>
  <c r="AU120" i="32" s="1"/>
  <c r="AU119" i="32" s="1"/>
  <c r="AU118" i="32" s="1"/>
  <c r="AU117" i="32" s="1"/>
  <c r="AT121" i="32"/>
  <c r="AT120" i="32" s="1"/>
  <c r="AT119" i="32" s="1"/>
  <c r="AT118" i="32" s="1"/>
  <c r="AT117" i="32" s="1"/>
  <c r="AS121" i="32"/>
  <c r="AS120" i="32" s="1"/>
  <c r="AS119" i="32" s="1"/>
  <c r="AS118" i="32" s="1"/>
  <c r="AS117" i="32" s="1"/>
  <c r="AR121" i="32"/>
  <c r="AR120" i="32" s="1"/>
  <c r="AR119" i="32" s="1"/>
  <c r="AR118" i="32" s="1"/>
  <c r="AR117" i="32" s="1"/>
  <c r="AQ121" i="32"/>
  <c r="AQ120" i="32" s="1"/>
  <c r="AQ119" i="32" s="1"/>
  <c r="AQ118" i="32" s="1"/>
  <c r="AQ117" i="32" s="1"/>
  <c r="AP121" i="32"/>
  <c r="AP120" i="32" s="1"/>
  <c r="AP119" i="32" s="1"/>
  <c r="AP118" i="32" s="1"/>
  <c r="AP117" i="32" s="1"/>
  <c r="AO121" i="32"/>
  <c r="AO120" i="32" s="1"/>
  <c r="AO119" i="32" s="1"/>
  <c r="AO118" i="32" s="1"/>
  <c r="AO117" i="32" s="1"/>
  <c r="AN121" i="32"/>
  <c r="AN120" i="32" s="1"/>
  <c r="AN119" i="32" s="1"/>
  <c r="AN118" i="32" s="1"/>
  <c r="AN117" i="32" s="1"/>
  <c r="AL121" i="32"/>
  <c r="AL120" i="32" s="1"/>
  <c r="AL119" i="32" s="1"/>
  <c r="AL118" i="32" s="1"/>
  <c r="AL117" i="32" s="1"/>
  <c r="AK121" i="32"/>
  <c r="AK120" i="32" s="1"/>
  <c r="AK119" i="32" s="1"/>
  <c r="AK118" i="32" s="1"/>
  <c r="AK117" i="32" s="1"/>
  <c r="AI121" i="32"/>
  <c r="AI120" i="32" s="1"/>
  <c r="AI119" i="32" s="1"/>
  <c r="AI118" i="32" s="1"/>
  <c r="AI117" i="32" s="1"/>
  <c r="AH121" i="32"/>
  <c r="AH120" i="32" s="1"/>
  <c r="AH119" i="32" s="1"/>
  <c r="AH118" i="32" s="1"/>
  <c r="AH117" i="32" s="1"/>
  <c r="AF121" i="32"/>
  <c r="AF120" i="32" s="1"/>
  <c r="AF119" i="32" s="1"/>
  <c r="AF118" i="32" s="1"/>
  <c r="AF117" i="32" s="1"/>
  <c r="AE121" i="32"/>
  <c r="AE120" i="32" s="1"/>
  <c r="AE119" i="32" s="1"/>
  <c r="AE118" i="32" s="1"/>
  <c r="AE117" i="32" s="1"/>
  <c r="AC121" i="32"/>
  <c r="AC120" i="32" s="1"/>
  <c r="AC119" i="32" s="1"/>
  <c r="AC118" i="32" s="1"/>
  <c r="AC117" i="32" s="1"/>
  <c r="AC100" i="32" s="1"/>
  <c r="AB121" i="32"/>
  <c r="AB120" i="32" s="1"/>
  <c r="AB119" i="32" s="1"/>
  <c r="AB118" i="32" s="1"/>
  <c r="AB117" i="32" s="1"/>
  <c r="AA121" i="32"/>
  <c r="AA120" i="32" s="1"/>
  <c r="AA119" i="32" s="1"/>
  <c r="AA118" i="32" s="1"/>
  <c r="AA117" i="32" s="1"/>
  <c r="Z121" i="32"/>
  <c r="Z120" i="32" s="1"/>
  <c r="Z119" i="32" s="1"/>
  <c r="Z118" i="32" s="1"/>
  <c r="Z117" i="32" s="1"/>
  <c r="Y121" i="32"/>
  <c r="Y120" i="32" s="1"/>
  <c r="Y119" i="32" s="1"/>
  <c r="Y118" i="32" s="1"/>
  <c r="Y117" i="32" s="1"/>
  <c r="X121" i="32"/>
  <c r="X120" i="32" s="1"/>
  <c r="X119" i="32" s="1"/>
  <c r="X118" i="32" s="1"/>
  <c r="X117" i="32" s="1"/>
  <c r="W121" i="32"/>
  <c r="V121" i="32"/>
  <c r="V120" i="32" s="1"/>
  <c r="V119" i="32" s="1"/>
  <c r="V118" i="32" s="1"/>
  <c r="V117" i="32" s="1"/>
  <c r="U121" i="32"/>
  <c r="U120" i="32" s="1"/>
  <c r="U119" i="32" s="1"/>
  <c r="U118" i="32" s="1"/>
  <c r="U117" i="32" s="1"/>
  <c r="T121" i="32"/>
  <c r="T120" i="32" s="1"/>
  <c r="T119" i="32" s="1"/>
  <c r="T118" i="32" s="1"/>
  <c r="T117" i="32" s="1"/>
  <c r="S121" i="32"/>
  <c r="S120" i="32" s="1"/>
  <c r="S119" i="32" s="1"/>
  <c r="S118" i="32" s="1"/>
  <c r="S117" i="32" s="1"/>
  <c r="R121" i="32"/>
  <c r="R120" i="32" s="1"/>
  <c r="R119" i="32" s="1"/>
  <c r="R118" i="32" s="1"/>
  <c r="R117" i="32" s="1"/>
  <c r="Q121" i="32"/>
  <c r="Q120" i="32" s="1"/>
  <c r="Q119" i="32" s="1"/>
  <c r="Q118" i="32" s="1"/>
  <c r="Q117" i="32" s="1"/>
  <c r="Q100" i="32" s="1"/>
  <c r="P121" i="32"/>
  <c r="P120" i="32" s="1"/>
  <c r="P119" i="32" s="1"/>
  <c r="P118" i="32" s="1"/>
  <c r="P117" i="32" s="1"/>
  <c r="M121" i="32"/>
  <c r="M120" i="32" s="1"/>
  <c r="M119" i="32" s="1"/>
  <c r="M118" i="32" s="1"/>
  <c r="L121" i="32"/>
  <c r="L120" i="32" s="1"/>
  <c r="L119" i="32" s="1"/>
  <c r="L118" i="32" s="1"/>
  <c r="H121" i="32"/>
  <c r="H120" i="32" s="1"/>
  <c r="H119" i="32" s="1"/>
  <c r="H118" i="32" s="1"/>
  <c r="G121" i="32"/>
  <c r="G120" i="32" s="1"/>
  <c r="G119" i="32" s="1"/>
  <c r="G118" i="32" s="1"/>
  <c r="W120" i="32"/>
  <c r="W119" i="32" s="1"/>
  <c r="W118" i="32" s="1"/>
  <c r="W117" i="32" s="1"/>
  <c r="W100" i="32" s="1"/>
  <c r="AY115" i="32"/>
  <c r="AX115" i="32"/>
  <c r="AW115" i="32"/>
  <c r="AW114" i="32" s="1"/>
  <c r="AW113" i="32" s="1"/>
  <c r="AW112" i="32" s="1"/>
  <c r="AW111" i="32" s="1"/>
  <c r="AW110" i="32" s="1"/>
  <c r="AV115" i="32"/>
  <c r="AV114" i="32" s="1"/>
  <c r="AV113" i="32" s="1"/>
  <c r="AV112" i="32" s="1"/>
  <c r="AV111" i="32" s="1"/>
  <c r="AV110" i="32" s="1"/>
  <c r="AS115" i="32"/>
  <c r="AS114" i="32" s="1"/>
  <c r="AS113" i="32" s="1"/>
  <c r="AS112" i="32" s="1"/>
  <c r="AS111" i="32" s="1"/>
  <c r="AS110" i="32" s="1"/>
  <c r="AJ115" i="32"/>
  <c r="N115" i="32"/>
  <c r="N114" i="32" s="1"/>
  <c r="N113" i="32" s="1"/>
  <c r="N112" i="32" s="1"/>
  <c r="N111" i="32" s="1"/>
  <c r="N110" i="32" s="1"/>
  <c r="BT114" i="32"/>
  <c r="BT113" i="32" s="1"/>
  <c r="BT112" i="32" s="1"/>
  <c r="BT111" i="32" s="1"/>
  <c r="BS114" i="32"/>
  <c r="BS113" i="32" s="1"/>
  <c r="BS112" i="32" s="1"/>
  <c r="BS111" i="32" s="1"/>
  <c r="BR114" i="32"/>
  <c r="BR113" i="32" s="1"/>
  <c r="BR112" i="32" s="1"/>
  <c r="BR111" i="32" s="1"/>
  <c r="BQ114" i="32"/>
  <c r="BQ113" i="32" s="1"/>
  <c r="BQ112" i="32" s="1"/>
  <c r="BQ111" i="32" s="1"/>
  <c r="AZ114" i="32"/>
  <c r="AZ113" i="32" s="1"/>
  <c r="AZ112" i="32" s="1"/>
  <c r="AZ111" i="32" s="1"/>
  <c r="AZ110" i="32" s="1"/>
  <c r="AY114" i="32"/>
  <c r="AY113" i="32" s="1"/>
  <c r="AY112" i="32" s="1"/>
  <c r="AY111" i="32" s="1"/>
  <c r="AY110" i="32" s="1"/>
  <c r="AU114" i="32"/>
  <c r="AU113" i="32" s="1"/>
  <c r="AU112" i="32" s="1"/>
  <c r="AU111" i="32" s="1"/>
  <c r="AU110" i="32" s="1"/>
  <c r="AT114" i="32"/>
  <c r="AT113" i="32" s="1"/>
  <c r="AT112" i="32" s="1"/>
  <c r="AT111" i="32" s="1"/>
  <c r="AT110" i="32" s="1"/>
  <c r="AR114" i="32"/>
  <c r="AR113" i="32" s="1"/>
  <c r="AR112" i="32" s="1"/>
  <c r="AR111" i="32" s="1"/>
  <c r="AR110" i="32" s="1"/>
  <c r="AQ114" i="32"/>
  <c r="AQ113" i="32" s="1"/>
  <c r="AQ112" i="32" s="1"/>
  <c r="AQ111" i="32" s="1"/>
  <c r="AQ110" i="32" s="1"/>
  <c r="AP114" i="32"/>
  <c r="AP113" i="32" s="1"/>
  <c r="AP112" i="32" s="1"/>
  <c r="AP111" i="32" s="1"/>
  <c r="AP110" i="32" s="1"/>
  <c r="AO114" i="32"/>
  <c r="AO113" i="32" s="1"/>
  <c r="AO112" i="32" s="1"/>
  <c r="AO111" i="32" s="1"/>
  <c r="AO110" i="32" s="1"/>
  <c r="AN114" i="32"/>
  <c r="AN113" i="32" s="1"/>
  <c r="AN112" i="32" s="1"/>
  <c r="AN111" i="32" s="1"/>
  <c r="AN110" i="32" s="1"/>
  <c r="AL114" i="32"/>
  <c r="AL113" i="32" s="1"/>
  <c r="AL112" i="32" s="1"/>
  <c r="AL111" i="32" s="1"/>
  <c r="AL110" i="32" s="1"/>
  <c r="AK114" i="32"/>
  <c r="AK113" i="32" s="1"/>
  <c r="AK112" i="32" s="1"/>
  <c r="AK111" i="32" s="1"/>
  <c r="AK110" i="32" s="1"/>
  <c r="AI114" i="32"/>
  <c r="AI113" i="32" s="1"/>
  <c r="AI112" i="32" s="1"/>
  <c r="AI111" i="32" s="1"/>
  <c r="AI110" i="32" s="1"/>
  <c r="AH114" i="32"/>
  <c r="AH113" i="32" s="1"/>
  <c r="AH112" i="32" s="1"/>
  <c r="AH111" i="32" s="1"/>
  <c r="AH110" i="32" s="1"/>
  <c r="AG114" i="32"/>
  <c r="AG113" i="32" s="1"/>
  <c r="AG112" i="32" s="1"/>
  <c r="AG111" i="32" s="1"/>
  <c r="AG110" i="32" s="1"/>
  <c r="AF114" i="32"/>
  <c r="AF113" i="32" s="1"/>
  <c r="AF112" i="32" s="1"/>
  <c r="AF111" i="32" s="1"/>
  <c r="AF110" i="32" s="1"/>
  <c r="AE114" i="32"/>
  <c r="AE113" i="32" s="1"/>
  <c r="AE112" i="32" s="1"/>
  <c r="AE111" i="32" s="1"/>
  <c r="AE110" i="32" s="1"/>
  <c r="AD114" i="32"/>
  <c r="AD113" i="32" s="1"/>
  <c r="AD112" i="32" s="1"/>
  <c r="AD111" i="32" s="1"/>
  <c r="AD110" i="32" s="1"/>
  <c r="AC114" i="32"/>
  <c r="AC113" i="32" s="1"/>
  <c r="AC112" i="32" s="1"/>
  <c r="AC111" i="32" s="1"/>
  <c r="AC110" i="32" s="1"/>
  <c r="AB114" i="32"/>
  <c r="AB113" i="32" s="1"/>
  <c r="AB112" i="32" s="1"/>
  <c r="AB111" i="32" s="1"/>
  <c r="AB110" i="32" s="1"/>
  <c r="AA114" i="32"/>
  <c r="AA113" i="32" s="1"/>
  <c r="AA112" i="32" s="1"/>
  <c r="AA111" i="32" s="1"/>
  <c r="AA110" i="32" s="1"/>
  <c r="Z114" i="32"/>
  <c r="Z113" i="32" s="1"/>
  <c r="Z112" i="32" s="1"/>
  <c r="Z111" i="32" s="1"/>
  <c r="Z110" i="32" s="1"/>
  <c r="Y114" i="32"/>
  <c r="Y113" i="32" s="1"/>
  <c r="Y112" i="32" s="1"/>
  <c r="Y111" i="32" s="1"/>
  <c r="Y110" i="32" s="1"/>
  <c r="X114" i="32"/>
  <c r="X113" i="32" s="1"/>
  <c r="X112" i="32" s="1"/>
  <c r="X111" i="32" s="1"/>
  <c r="X110" i="32" s="1"/>
  <c r="W114" i="32"/>
  <c r="W113" i="32" s="1"/>
  <c r="W112" i="32" s="1"/>
  <c r="W111" i="32" s="1"/>
  <c r="W110" i="32" s="1"/>
  <c r="V114" i="32"/>
  <c r="V113" i="32" s="1"/>
  <c r="V112" i="32" s="1"/>
  <c r="V111" i="32" s="1"/>
  <c r="V110" i="32" s="1"/>
  <c r="U114" i="32"/>
  <c r="U113" i="32" s="1"/>
  <c r="U112" i="32" s="1"/>
  <c r="U111" i="32" s="1"/>
  <c r="U110" i="32" s="1"/>
  <c r="T114" i="32"/>
  <c r="T113" i="32" s="1"/>
  <c r="T112" i="32" s="1"/>
  <c r="T111" i="32" s="1"/>
  <c r="T110" i="32" s="1"/>
  <c r="S114" i="32"/>
  <c r="S113" i="32" s="1"/>
  <c r="S112" i="32" s="1"/>
  <c r="S111" i="32" s="1"/>
  <c r="S110" i="32" s="1"/>
  <c r="R114" i="32"/>
  <c r="R113" i="32" s="1"/>
  <c r="R112" i="32" s="1"/>
  <c r="R111" i="32" s="1"/>
  <c r="R110" i="32" s="1"/>
  <c r="Q114" i="32"/>
  <c r="Q113" i="32" s="1"/>
  <c r="Q112" i="32" s="1"/>
  <c r="Q111" i="32" s="1"/>
  <c r="Q110" i="32" s="1"/>
  <c r="P114" i="32"/>
  <c r="P113" i="32" s="1"/>
  <c r="P112" i="32" s="1"/>
  <c r="P111" i="32" s="1"/>
  <c r="P110" i="32" s="1"/>
  <c r="P100" i="32" s="1"/>
  <c r="O114" i="32"/>
  <c r="O113" i="32" s="1"/>
  <c r="O112" i="32" s="1"/>
  <c r="O111" i="32" s="1"/>
  <c r="O110" i="32" s="1"/>
  <c r="M114" i="32"/>
  <c r="M113" i="32" s="1"/>
  <c r="M112" i="32" s="1"/>
  <c r="M111" i="32" s="1"/>
  <c r="L114" i="32"/>
  <c r="L113" i="32" s="1"/>
  <c r="L112" i="32" s="1"/>
  <c r="L111" i="32" s="1"/>
  <c r="H114" i="32"/>
  <c r="H113" i="32" s="1"/>
  <c r="H112" i="32" s="1"/>
  <c r="H111" i="32" s="1"/>
  <c r="G114" i="32"/>
  <c r="G113" i="32" s="1"/>
  <c r="G112" i="32" s="1"/>
  <c r="G111" i="32" s="1"/>
  <c r="AZ109" i="32"/>
  <c r="X109" i="32"/>
  <c r="AZ108" i="32"/>
  <c r="X108" i="32"/>
  <c r="AZ107" i="32"/>
  <c r="U107" i="32"/>
  <c r="U104" i="32" s="1"/>
  <c r="U103" i="32" s="1"/>
  <c r="U102" i="32" s="1"/>
  <c r="U101" i="32" s="1"/>
  <c r="R107" i="32"/>
  <c r="AZ106" i="32"/>
  <c r="X106" i="32"/>
  <c r="L106" i="32"/>
  <c r="L104" i="32" s="1"/>
  <c r="L103" i="32" s="1"/>
  <c r="L102" i="32" s="1"/>
  <c r="L101" i="32" s="1"/>
  <c r="L100" i="32" s="1"/>
  <c r="AZ105" i="32"/>
  <c r="X105" i="32"/>
  <c r="BT104" i="32"/>
  <c r="BS104" i="32"/>
  <c r="BR104" i="32"/>
  <c r="BQ104" i="32"/>
  <c r="BB104" i="32"/>
  <c r="BA104" i="32"/>
  <c r="BA103" i="32" s="1"/>
  <c r="BA102" i="32" s="1"/>
  <c r="BA101" i="32" s="1"/>
  <c r="AY104" i="32"/>
  <c r="AY103" i="32" s="1"/>
  <c r="AY102" i="32" s="1"/>
  <c r="AY101" i="32" s="1"/>
  <c r="AX104" i="32"/>
  <c r="AX103" i="32" s="1"/>
  <c r="AX102" i="32" s="1"/>
  <c r="AX101" i="32" s="1"/>
  <c r="AW104" i="32"/>
  <c r="AW103" i="32" s="1"/>
  <c r="AW102" i="32" s="1"/>
  <c r="AW101" i="32" s="1"/>
  <c r="AV104" i="32"/>
  <c r="AV103" i="32" s="1"/>
  <c r="AV102" i="32" s="1"/>
  <c r="AV101" i="32" s="1"/>
  <c r="AU104" i="32"/>
  <c r="AU103" i="32" s="1"/>
  <c r="AU102" i="32" s="1"/>
  <c r="AU101" i="32" s="1"/>
  <c r="AT104" i="32"/>
  <c r="AT103" i="32" s="1"/>
  <c r="AT102" i="32" s="1"/>
  <c r="AT101" i="32" s="1"/>
  <c r="AS104" i="32"/>
  <c r="AS103" i="32" s="1"/>
  <c r="AS102" i="32" s="1"/>
  <c r="AS101" i="32" s="1"/>
  <c r="AS100" i="32" s="1"/>
  <c r="AR104" i="32"/>
  <c r="AR103" i="32" s="1"/>
  <c r="AR102" i="32" s="1"/>
  <c r="AR101" i="32" s="1"/>
  <c r="AQ104" i="32"/>
  <c r="AQ103" i="32" s="1"/>
  <c r="AQ102" i="32" s="1"/>
  <c r="AQ101" i="32" s="1"/>
  <c r="AP104" i="32"/>
  <c r="AP103" i="32" s="1"/>
  <c r="AP102" i="32" s="1"/>
  <c r="AP101" i="32" s="1"/>
  <c r="AO104" i="32"/>
  <c r="AO103" i="32" s="1"/>
  <c r="AO102" i="32" s="1"/>
  <c r="AO101" i="32" s="1"/>
  <c r="AN104" i="32"/>
  <c r="AN103" i="32" s="1"/>
  <c r="AN102" i="32" s="1"/>
  <c r="AN101" i="32" s="1"/>
  <c r="AM104" i="32"/>
  <c r="AM103" i="32" s="1"/>
  <c r="AM102" i="32" s="1"/>
  <c r="AM101" i="32" s="1"/>
  <c r="AL104" i="32"/>
  <c r="AL103" i="32" s="1"/>
  <c r="AL102" i="32" s="1"/>
  <c r="AL101" i="32" s="1"/>
  <c r="AK104" i="32"/>
  <c r="AK103" i="32" s="1"/>
  <c r="AK102" i="32" s="1"/>
  <c r="AK101" i="32" s="1"/>
  <c r="AJ104" i="32"/>
  <c r="AJ103" i="32" s="1"/>
  <c r="AJ102" i="32" s="1"/>
  <c r="AJ101" i="32" s="1"/>
  <c r="AI104" i="32"/>
  <c r="AI103" i="32" s="1"/>
  <c r="AI102" i="32" s="1"/>
  <c r="AI101" i="32" s="1"/>
  <c r="AH104" i="32"/>
  <c r="AH103" i="32" s="1"/>
  <c r="AH102" i="32" s="1"/>
  <c r="AH101" i="32" s="1"/>
  <c r="AG104" i="32"/>
  <c r="AG103" i="32" s="1"/>
  <c r="AG102" i="32" s="1"/>
  <c r="AG101" i="32" s="1"/>
  <c r="AF104" i="32"/>
  <c r="AF103" i="32" s="1"/>
  <c r="AF102" i="32" s="1"/>
  <c r="AF101" i="32" s="1"/>
  <c r="AE104" i="32"/>
  <c r="AE103" i="32" s="1"/>
  <c r="AE102" i="32" s="1"/>
  <c r="AE101" i="32" s="1"/>
  <c r="AD104" i="32"/>
  <c r="AD103" i="32" s="1"/>
  <c r="AD102" i="32" s="1"/>
  <c r="AD101" i="32" s="1"/>
  <c r="AC104" i="32"/>
  <c r="AC103" i="32" s="1"/>
  <c r="AC102" i="32" s="1"/>
  <c r="AC101" i="32" s="1"/>
  <c r="AB104" i="32"/>
  <c r="AB103" i="32" s="1"/>
  <c r="AB102" i="32" s="1"/>
  <c r="AB101" i="32" s="1"/>
  <c r="AA104" i="32"/>
  <c r="AA103" i="32" s="1"/>
  <c r="AA102" i="32" s="1"/>
  <c r="AA101" i="32" s="1"/>
  <c r="Z104" i="32"/>
  <c r="Z103" i="32" s="1"/>
  <c r="Z102" i="32" s="1"/>
  <c r="Z101" i="32" s="1"/>
  <c r="Y104" i="32"/>
  <c r="Y103" i="32" s="1"/>
  <c r="Y102" i="32" s="1"/>
  <c r="Y101" i="32" s="1"/>
  <c r="W104" i="32"/>
  <c r="W103" i="32" s="1"/>
  <c r="W102" i="32" s="1"/>
  <c r="W101" i="32" s="1"/>
  <c r="V104" i="32"/>
  <c r="V103" i="32" s="1"/>
  <c r="V102" i="32" s="1"/>
  <c r="V101" i="32" s="1"/>
  <c r="T104" i="32"/>
  <c r="T103" i="32" s="1"/>
  <c r="T102" i="32" s="1"/>
  <c r="T101" i="32" s="1"/>
  <c r="S104" i="32"/>
  <c r="S103" i="32" s="1"/>
  <c r="S102" i="32" s="1"/>
  <c r="S101" i="32" s="1"/>
  <c r="S100" i="32" s="1"/>
  <c r="Q104" i="32"/>
  <c r="Q103" i="32" s="1"/>
  <c r="Q102" i="32" s="1"/>
  <c r="Q101" i="32" s="1"/>
  <c r="P104" i="32"/>
  <c r="P103" i="32" s="1"/>
  <c r="P102" i="32" s="1"/>
  <c r="P101" i="32" s="1"/>
  <c r="O104" i="32"/>
  <c r="O103" i="32" s="1"/>
  <c r="O102" i="32" s="1"/>
  <c r="O101" i="32" s="1"/>
  <c r="N104" i="32"/>
  <c r="N103" i="32" s="1"/>
  <c r="N102" i="32" s="1"/>
  <c r="N101" i="32" s="1"/>
  <c r="M104" i="32"/>
  <c r="M103" i="32" s="1"/>
  <c r="M102" i="32" s="1"/>
  <c r="M101" i="32" s="1"/>
  <c r="M100" i="32" s="1"/>
  <c r="H104" i="32"/>
  <c r="H103" i="32" s="1"/>
  <c r="H102" i="32" s="1"/>
  <c r="H101" i="32" s="1"/>
  <c r="H100" i="32" s="1"/>
  <c r="G104" i="32"/>
  <c r="G103" i="32" s="1"/>
  <c r="G102" i="32" s="1"/>
  <c r="G101" i="32" s="1"/>
  <c r="G100" i="32" s="1"/>
  <c r="BT102" i="32"/>
  <c r="BT101" i="32" s="1"/>
  <c r="BS102" i="32"/>
  <c r="BS101" i="32" s="1"/>
  <c r="BR102" i="32"/>
  <c r="BR101" i="32" s="1"/>
  <c r="BQ102" i="32"/>
  <c r="BQ101" i="32" s="1"/>
  <c r="BB102" i="32"/>
  <c r="BB101" i="32" s="1"/>
  <c r="AX98" i="32"/>
  <c r="AX97" i="32" s="1"/>
  <c r="AX96" i="32" s="1"/>
  <c r="AW98" i="32"/>
  <c r="AU98" i="32"/>
  <c r="AU97" i="32" s="1"/>
  <c r="AU96" i="32" s="1"/>
  <c r="AT98" i="32"/>
  <c r="AT97" i="32" s="1"/>
  <c r="AT96" i="32" s="1"/>
  <c r="AP98" i="32"/>
  <c r="AP97" i="32" s="1"/>
  <c r="AP96" i="32" s="1"/>
  <c r="AG98" i="32"/>
  <c r="AD98" i="32"/>
  <c r="AD97" i="32" s="1"/>
  <c r="AD96" i="32" s="1"/>
  <c r="AA98" i="32"/>
  <c r="AA97" i="32" s="1"/>
  <c r="AA96" i="32" s="1"/>
  <c r="Z98" i="32"/>
  <c r="Z97" i="32" s="1"/>
  <c r="Z96" i="32" s="1"/>
  <c r="Y98" i="32"/>
  <c r="Y97" i="32" s="1"/>
  <c r="Y96" i="32" s="1"/>
  <c r="X98" i="32"/>
  <c r="X97" i="32" s="1"/>
  <c r="X96" i="32" s="1"/>
  <c r="N98" i="32"/>
  <c r="N97" i="32" s="1"/>
  <c r="N96" i="32" s="1"/>
  <c r="BT97" i="32"/>
  <c r="BT96" i="32" s="1"/>
  <c r="BO97" i="32"/>
  <c r="BO96" i="32" s="1"/>
  <c r="BN97" i="32"/>
  <c r="BN96" i="32" s="1"/>
  <c r="BM97" i="32"/>
  <c r="BM96" i="32" s="1"/>
  <c r="BL97" i="32"/>
  <c r="BL96" i="32" s="1"/>
  <c r="BI97" i="32"/>
  <c r="BI96" i="32" s="1"/>
  <c r="BF97" i="32"/>
  <c r="BF96" i="32" s="1"/>
  <c r="AR97" i="32"/>
  <c r="AR96" i="32" s="1"/>
  <c r="AQ97" i="32"/>
  <c r="AQ96" i="32" s="1"/>
  <c r="AO97" i="32"/>
  <c r="AO96" i="32" s="1"/>
  <c r="AN97" i="32"/>
  <c r="AN96" i="32" s="1"/>
  <c r="AM97" i="32"/>
  <c r="AM96" i="32" s="1"/>
  <c r="AL97" i="32"/>
  <c r="AL96" i="32" s="1"/>
  <c r="AK97" i="32"/>
  <c r="AK96" i="32" s="1"/>
  <c r="AI97" i="32"/>
  <c r="AI96" i="32" s="1"/>
  <c r="AH97" i="32"/>
  <c r="AH96" i="32" s="1"/>
  <c r="AF97" i="32"/>
  <c r="AF96" i="32" s="1"/>
  <c r="AE97" i="32"/>
  <c r="AE96" i="32" s="1"/>
  <c r="AE93" i="32"/>
  <c r="AE92" i="32" s="1"/>
  <c r="AC97" i="32"/>
  <c r="AC96" i="32" s="1"/>
  <c r="AB97" i="32"/>
  <c r="AB96" i="32" s="1"/>
  <c r="Z93" i="32"/>
  <c r="Z92" i="32" s="1"/>
  <c r="W97" i="32"/>
  <c r="W96" i="32" s="1"/>
  <c r="V97" i="32"/>
  <c r="V96" i="32" s="1"/>
  <c r="U97" i="32"/>
  <c r="U96" i="32" s="1"/>
  <c r="T97" i="32"/>
  <c r="T96" i="32" s="1"/>
  <c r="S97" i="32"/>
  <c r="S96" i="32" s="1"/>
  <c r="R97" i="32"/>
  <c r="R96" i="32" s="1"/>
  <c r="Q97" i="32"/>
  <c r="Q96" i="32" s="1"/>
  <c r="P97" i="32"/>
  <c r="P96" i="32" s="1"/>
  <c r="O97" i="32"/>
  <c r="O96" i="32" s="1"/>
  <c r="M97" i="32"/>
  <c r="L97" i="32"/>
  <c r="H97" i="32"/>
  <c r="G97" i="32"/>
  <c r="M96" i="32"/>
  <c r="M91" i="32" s="1"/>
  <c r="M90" i="32" s="1"/>
  <c r="L96" i="32"/>
  <c r="H96" i="32"/>
  <c r="G96" i="32"/>
  <c r="BQ95" i="32"/>
  <c r="AX95" i="32"/>
  <c r="AW95" i="32"/>
  <c r="BA95" i="32" s="1"/>
  <c r="AU95" i="32"/>
  <c r="AT95" i="32"/>
  <c r="AP95" i="32"/>
  <c r="AS95" i="32" s="1"/>
  <c r="AG95" i="32"/>
  <c r="AD95" i="32"/>
  <c r="X95" i="32"/>
  <c r="O95" i="32"/>
  <c r="O93" i="32" s="1"/>
  <c r="O92" i="32" s="1"/>
  <c r="AX94" i="32"/>
  <c r="BB94" i="32" s="1"/>
  <c r="AW94" i="32"/>
  <c r="AU94" i="32"/>
  <c r="AT94" i="32"/>
  <c r="AT93" i="32" s="1"/>
  <c r="AT92" i="32" s="1"/>
  <c r="AP94" i="32"/>
  <c r="AG94" i="32"/>
  <c r="AD94" i="32"/>
  <c r="AA94" i="32"/>
  <c r="AA93" i="32" s="1"/>
  <c r="AA92" i="32" s="1"/>
  <c r="X94" i="32"/>
  <c r="N94" i="32"/>
  <c r="BT93" i="32"/>
  <c r="BT92" i="32" s="1"/>
  <c r="BT91" i="32" s="1"/>
  <c r="BT90" i="32" s="1"/>
  <c r="BO93" i="32"/>
  <c r="BO92" i="32" s="1"/>
  <c r="BN93" i="32"/>
  <c r="BN92" i="32" s="1"/>
  <c r="BM93" i="32"/>
  <c r="BM92" i="32" s="1"/>
  <c r="BL93" i="32"/>
  <c r="BL92" i="32" s="1"/>
  <c r="BI93" i="32"/>
  <c r="BI92" i="32" s="1"/>
  <c r="BF93" i="32"/>
  <c r="BF92" i="32" s="1"/>
  <c r="BF91" i="32" s="1"/>
  <c r="BF90" i="32" s="1"/>
  <c r="AR93" i="32"/>
  <c r="AR92" i="32" s="1"/>
  <c r="AR91" i="32" s="1"/>
  <c r="AR90" i="32" s="1"/>
  <c r="AQ93" i="32"/>
  <c r="AQ92" i="32" s="1"/>
  <c r="AO93" i="32"/>
  <c r="AO92" i="32" s="1"/>
  <c r="AN93" i="32"/>
  <c r="AN92" i="32" s="1"/>
  <c r="AM93" i="32"/>
  <c r="AM92" i="32" s="1"/>
  <c r="AL93" i="32"/>
  <c r="AL92" i="32" s="1"/>
  <c r="AL91" i="32" s="1"/>
  <c r="AL90" i="32" s="1"/>
  <c r="AK93" i="32"/>
  <c r="AK92" i="32" s="1"/>
  <c r="AI93" i="32"/>
  <c r="AI92" i="32" s="1"/>
  <c r="AH93" i="32"/>
  <c r="AH92" i="32" s="1"/>
  <c r="AF93" i="32"/>
  <c r="AF92" i="32" s="1"/>
  <c r="AC93" i="32"/>
  <c r="AC92" i="32" s="1"/>
  <c r="AC91" i="32" s="1"/>
  <c r="AC90" i="32" s="1"/>
  <c r="AB93" i="32"/>
  <c r="AB92" i="32" s="1"/>
  <c r="Y93" i="32"/>
  <c r="Y92" i="32" s="1"/>
  <c r="W93" i="32"/>
  <c r="W92" i="32" s="1"/>
  <c r="V93" i="32"/>
  <c r="V92" i="32" s="1"/>
  <c r="U93" i="32"/>
  <c r="U92" i="32" s="1"/>
  <c r="T93" i="32"/>
  <c r="T92" i="32" s="1"/>
  <c r="S93" i="32"/>
  <c r="S92" i="32" s="1"/>
  <c r="R93" i="32"/>
  <c r="R92" i="32" s="1"/>
  <c r="Q93" i="32"/>
  <c r="Q92" i="32" s="1"/>
  <c r="P93" i="32"/>
  <c r="P92" i="32" s="1"/>
  <c r="M93" i="32"/>
  <c r="M92" i="32" s="1"/>
  <c r="L93" i="32"/>
  <c r="L92" i="32" s="1"/>
  <c r="L91" i="32" s="1"/>
  <c r="L90" i="32" s="1"/>
  <c r="H93" i="32"/>
  <c r="H92" i="32" s="1"/>
  <c r="H91" i="32" s="1"/>
  <c r="H90" i="32" s="1"/>
  <c r="G93" i="32"/>
  <c r="G92" i="32" s="1"/>
  <c r="G91" i="32" s="1"/>
  <c r="G90" i="32" s="1"/>
  <c r="AX89" i="32"/>
  <c r="AX88" i="32" s="1"/>
  <c r="AX87" i="32" s="1"/>
  <c r="AX86" i="32" s="1"/>
  <c r="AX85" i="32" s="1"/>
  <c r="AW89" i="32"/>
  <c r="AU89" i="32"/>
  <c r="AU88" i="32" s="1"/>
  <c r="AU87" i="32" s="1"/>
  <c r="AU86" i="32" s="1"/>
  <c r="AU85" i="32" s="1"/>
  <c r="AT89" i="32"/>
  <c r="AT88" i="32" s="1"/>
  <c r="AT87" i="32" s="1"/>
  <c r="AT86" i="32" s="1"/>
  <c r="AT85" i="32" s="1"/>
  <c r="AP89" i="32"/>
  <c r="AG89" i="32"/>
  <c r="AD89" i="32"/>
  <c r="AD88" i="32" s="1"/>
  <c r="AD87" i="32" s="1"/>
  <c r="AD86" i="32" s="1"/>
  <c r="AD85" i="32" s="1"/>
  <c r="X89" i="32"/>
  <c r="X88" i="32" s="1"/>
  <c r="X87" i="32" s="1"/>
  <c r="X86" i="32" s="1"/>
  <c r="X85" i="32" s="1"/>
  <c r="N89" i="32"/>
  <c r="N88" i="32" s="1"/>
  <c r="N87" i="32" s="1"/>
  <c r="N86" i="32" s="1"/>
  <c r="N85" i="32" s="1"/>
  <c r="BT88" i="32"/>
  <c r="BT87" i="32" s="1"/>
  <c r="BT86" i="32" s="1"/>
  <c r="BT85" i="32" s="1"/>
  <c r="BS88" i="32"/>
  <c r="BS87" i="32" s="1"/>
  <c r="BS86" i="32" s="1"/>
  <c r="BS85" i="32" s="1"/>
  <c r="BO88" i="32"/>
  <c r="BO87" i="32" s="1"/>
  <c r="BO86" i="32" s="1"/>
  <c r="BO85" i="32" s="1"/>
  <c r="BN88" i="32"/>
  <c r="BN87" i="32" s="1"/>
  <c r="BN86" i="32" s="1"/>
  <c r="BN85" i="32" s="1"/>
  <c r="BM88" i="32"/>
  <c r="BM87" i="32" s="1"/>
  <c r="BM86" i="32" s="1"/>
  <c r="BM85" i="32" s="1"/>
  <c r="BL88" i="32"/>
  <c r="BL87" i="32" s="1"/>
  <c r="BL86" i="32" s="1"/>
  <c r="BL85" i="32" s="1"/>
  <c r="BI88" i="32"/>
  <c r="BI87" i="32" s="1"/>
  <c r="BI86" i="32" s="1"/>
  <c r="BI85" i="32" s="1"/>
  <c r="BF88" i="32"/>
  <c r="BF87" i="32" s="1"/>
  <c r="BF86" i="32" s="1"/>
  <c r="BF85" i="32" s="1"/>
  <c r="AR88" i="32"/>
  <c r="AR87" i="32" s="1"/>
  <c r="AR86" i="32" s="1"/>
  <c r="AR85" i="32" s="1"/>
  <c r="AQ88" i="32"/>
  <c r="AQ87" i="32" s="1"/>
  <c r="AQ86" i="32" s="1"/>
  <c r="AQ85" i="32" s="1"/>
  <c r="AO88" i="32"/>
  <c r="AO87" i="32" s="1"/>
  <c r="AO86" i="32" s="1"/>
  <c r="AO85" i="32" s="1"/>
  <c r="AN88" i="32"/>
  <c r="AN87" i="32" s="1"/>
  <c r="AN86" i="32" s="1"/>
  <c r="AN85" i="32" s="1"/>
  <c r="AM88" i="32"/>
  <c r="AM87" i="32" s="1"/>
  <c r="AM86" i="32" s="1"/>
  <c r="AM85" i="32" s="1"/>
  <c r="AL88" i="32"/>
  <c r="AL87" i="32" s="1"/>
  <c r="AL86" i="32" s="1"/>
  <c r="AL85" i="32" s="1"/>
  <c r="AK88" i="32"/>
  <c r="AK87" i="32" s="1"/>
  <c r="AK86" i="32" s="1"/>
  <c r="AK85" i="32" s="1"/>
  <c r="AI88" i="32"/>
  <c r="AI87" i="32" s="1"/>
  <c r="AI86" i="32" s="1"/>
  <c r="AI85" i="32" s="1"/>
  <c r="AH88" i="32"/>
  <c r="AH87" i="32" s="1"/>
  <c r="AH86" i="32" s="1"/>
  <c r="AH85" i="32" s="1"/>
  <c r="AF88" i="32"/>
  <c r="AF87" i="32" s="1"/>
  <c r="AF86" i="32" s="1"/>
  <c r="AF85" i="32" s="1"/>
  <c r="AE88" i="32"/>
  <c r="AE87" i="32" s="1"/>
  <c r="AE86" i="32" s="1"/>
  <c r="AE85" i="32" s="1"/>
  <c r="AC88" i="32"/>
  <c r="AC87" i="32" s="1"/>
  <c r="AC86" i="32" s="1"/>
  <c r="AC85" i="32" s="1"/>
  <c r="AB88" i="32"/>
  <c r="AB87" i="32" s="1"/>
  <c r="AB86" i="32" s="1"/>
  <c r="AB85" i="32" s="1"/>
  <c r="AA88" i="32"/>
  <c r="AA87" i="32" s="1"/>
  <c r="AA86" i="32" s="1"/>
  <c r="AA85" i="32" s="1"/>
  <c r="Z88" i="32"/>
  <c r="Z87" i="32" s="1"/>
  <c r="Z86" i="32" s="1"/>
  <c r="Z85" i="32" s="1"/>
  <c r="Y88" i="32"/>
  <c r="Y87" i="32" s="1"/>
  <c r="Y86" i="32" s="1"/>
  <c r="Y85" i="32" s="1"/>
  <c r="W88" i="32"/>
  <c r="W87" i="32" s="1"/>
  <c r="W86" i="32" s="1"/>
  <c r="W85" i="32" s="1"/>
  <c r="V88" i="32"/>
  <c r="V87" i="32" s="1"/>
  <c r="V86" i="32" s="1"/>
  <c r="V85" i="32" s="1"/>
  <c r="U88" i="32"/>
  <c r="U87" i="32" s="1"/>
  <c r="U86" i="32" s="1"/>
  <c r="U85" i="32" s="1"/>
  <c r="T88" i="32"/>
  <c r="T87" i="32" s="1"/>
  <c r="T86" i="32" s="1"/>
  <c r="T85" i="32" s="1"/>
  <c r="S88" i="32"/>
  <c r="S87" i="32" s="1"/>
  <c r="S86" i="32" s="1"/>
  <c r="S85" i="32" s="1"/>
  <c r="R88" i="32"/>
  <c r="R87" i="32" s="1"/>
  <c r="R86" i="32" s="1"/>
  <c r="R85" i="32" s="1"/>
  <c r="Q88" i="32"/>
  <c r="Q87" i="32" s="1"/>
  <c r="Q86" i="32" s="1"/>
  <c r="Q85" i="32" s="1"/>
  <c r="P88" i="32"/>
  <c r="P87" i="32" s="1"/>
  <c r="P86" i="32" s="1"/>
  <c r="P85" i="32" s="1"/>
  <c r="O88" i="32"/>
  <c r="O87" i="32" s="1"/>
  <c r="O86" i="32" s="1"/>
  <c r="O85" i="32" s="1"/>
  <c r="M88" i="32"/>
  <c r="M87" i="32" s="1"/>
  <c r="M86" i="32" s="1"/>
  <c r="M85" i="32" s="1"/>
  <c r="L88" i="32"/>
  <c r="L87" i="32" s="1"/>
  <c r="L86" i="32" s="1"/>
  <c r="L85" i="32" s="1"/>
  <c r="H88" i="32"/>
  <c r="H87" i="32" s="1"/>
  <c r="H86" i="32" s="1"/>
  <c r="H85" i="32" s="1"/>
  <c r="G88" i="32"/>
  <c r="G87" i="32" s="1"/>
  <c r="G86" i="32" s="1"/>
  <c r="G85" i="32" s="1"/>
  <c r="AX84" i="32"/>
  <c r="AW84" i="32"/>
  <c r="BA84" i="32" s="1"/>
  <c r="AU84" i="32"/>
  <c r="AU83" i="32" s="1"/>
  <c r="AU82" i="32" s="1"/>
  <c r="AU81" i="32" s="1"/>
  <c r="AT84" i="32"/>
  <c r="AT83" i="32" s="1"/>
  <c r="AT82" i="32" s="1"/>
  <c r="AT81" i="32" s="1"/>
  <c r="AP84" i="32"/>
  <c r="AJ84" i="32"/>
  <c r="AJ83" i="32" s="1"/>
  <c r="AJ82" i="32" s="1"/>
  <c r="AJ81" i="32" s="1"/>
  <c r="Z84" i="32"/>
  <c r="Z83" i="32" s="1"/>
  <c r="Z82" i="32" s="1"/>
  <c r="Z81" i="32" s="1"/>
  <c r="Y84" i="32"/>
  <c r="Y83" i="32" s="1"/>
  <c r="Y82" i="32" s="1"/>
  <c r="Y81" i="32" s="1"/>
  <c r="X84" i="32"/>
  <c r="X83" i="32" s="1"/>
  <c r="X82" i="32" s="1"/>
  <c r="X81" i="32" s="1"/>
  <c r="N84" i="32"/>
  <c r="N83" i="32" s="1"/>
  <c r="N82" i="32" s="1"/>
  <c r="N81" i="32" s="1"/>
  <c r="BT83" i="32"/>
  <c r="BT82" i="32" s="1"/>
  <c r="BT81" i="32" s="1"/>
  <c r="BS83" i="32"/>
  <c r="BS82" i="32" s="1"/>
  <c r="BS81" i="32" s="1"/>
  <c r="BO83" i="32"/>
  <c r="BO82" i="32" s="1"/>
  <c r="BO81" i="32" s="1"/>
  <c r="BN83" i="32"/>
  <c r="BN82" i="32" s="1"/>
  <c r="BN81" i="32" s="1"/>
  <c r="BM83" i="32"/>
  <c r="BM82" i="32" s="1"/>
  <c r="BM81" i="32" s="1"/>
  <c r="BL83" i="32"/>
  <c r="BL82" i="32" s="1"/>
  <c r="BL81" i="32" s="1"/>
  <c r="BI83" i="32"/>
  <c r="BI82" i="32" s="1"/>
  <c r="BI81" i="32" s="1"/>
  <c r="BF83" i="32"/>
  <c r="BF82" i="32" s="1"/>
  <c r="BF81" i="32" s="1"/>
  <c r="AR83" i="32"/>
  <c r="AR82" i="32" s="1"/>
  <c r="AR81" i="32" s="1"/>
  <c r="AQ83" i="32"/>
  <c r="AQ82" i="32" s="1"/>
  <c r="AQ81" i="32" s="1"/>
  <c r="AO83" i="32"/>
  <c r="AO82" i="32" s="1"/>
  <c r="AO81" i="32" s="1"/>
  <c r="AN83" i="32"/>
  <c r="AN82" i="32" s="1"/>
  <c r="AN81" i="32" s="1"/>
  <c r="AM83" i="32"/>
  <c r="AM82" i="32" s="1"/>
  <c r="AM81" i="32" s="1"/>
  <c r="AL83" i="32"/>
  <c r="AL82" i="32" s="1"/>
  <c r="AL81" i="32" s="1"/>
  <c r="AK83" i="32"/>
  <c r="AK82" i="32" s="1"/>
  <c r="AK81" i="32" s="1"/>
  <c r="AI83" i="32"/>
  <c r="AI82" i="32" s="1"/>
  <c r="AI81" i="32" s="1"/>
  <c r="AH83" i="32"/>
  <c r="AH82" i="32" s="1"/>
  <c r="AH81" i="32" s="1"/>
  <c r="AG83" i="32"/>
  <c r="AG82" i="32" s="1"/>
  <c r="AG81" i="32" s="1"/>
  <c r="AF83" i="32"/>
  <c r="AF82" i="32" s="1"/>
  <c r="AF81" i="32" s="1"/>
  <c r="AE83" i="32"/>
  <c r="AE82" i="32" s="1"/>
  <c r="AE81" i="32" s="1"/>
  <c r="AD83" i="32"/>
  <c r="AD82" i="32" s="1"/>
  <c r="AD81" i="32" s="1"/>
  <c r="AC83" i="32"/>
  <c r="AC82" i="32" s="1"/>
  <c r="AC81" i="32" s="1"/>
  <c r="AB83" i="32"/>
  <c r="AB82" i="32" s="1"/>
  <c r="AB81" i="32" s="1"/>
  <c r="AA83" i="32"/>
  <c r="AA82" i="32" s="1"/>
  <c r="AA81" i="32" s="1"/>
  <c r="W83" i="32"/>
  <c r="W82" i="32" s="1"/>
  <c r="W81" i="32" s="1"/>
  <c r="V83" i="32"/>
  <c r="V82" i="32" s="1"/>
  <c r="V81" i="32" s="1"/>
  <c r="U83" i="32"/>
  <c r="U82" i="32" s="1"/>
  <c r="U81" i="32" s="1"/>
  <c r="T83" i="32"/>
  <c r="T82" i="32" s="1"/>
  <c r="T81" i="32" s="1"/>
  <c r="S83" i="32"/>
  <c r="S82" i="32" s="1"/>
  <c r="S81" i="32" s="1"/>
  <c r="R83" i="32"/>
  <c r="R82" i="32" s="1"/>
  <c r="R81" i="32" s="1"/>
  <c r="Q83" i="32"/>
  <c r="Q82" i="32" s="1"/>
  <c r="Q81" i="32" s="1"/>
  <c r="Q78" i="32" s="1"/>
  <c r="P83" i="32"/>
  <c r="P82" i="32" s="1"/>
  <c r="P81" i="32" s="1"/>
  <c r="O83" i="32"/>
  <c r="O82" i="32" s="1"/>
  <c r="O81" i="32" s="1"/>
  <c r="M83" i="32"/>
  <c r="M82" i="32" s="1"/>
  <c r="M81" i="32" s="1"/>
  <c r="L83" i="32"/>
  <c r="L82" i="32" s="1"/>
  <c r="L81" i="32" s="1"/>
  <c r="H83" i="32"/>
  <c r="H82" i="32" s="1"/>
  <c r="H81" i="32" s="1"/>
  <c r="G83" i="32"/>
  <c r="G82" i="32" s="1"/>
  <c r="G81" i="32" s="1"/>
  <c r="AX80" i="32"/>
  <c r="AW80" i="32"/>
  <c r="BA80" i="32" s="1"/>
  <c r="AU80" i="32"/>
  <c r="AU79" i="32" s="1"/>
  <c r="AU78" i="32" s="1"/>
  <c r="AT80" i="32"/>
  <c r="AT79" i="32" s="1"/>
  <c r="AP80" i="32"/>
  <c r="AG80" i="32"/>
  <c r="AG79" i="32" s="1"/>
  <c r="AG78" i="32" s="1"/>
  <c r="AD80" i="32"/>
  <c r="AA80" i="32"/>
  <c r="AA79" i="32" s="1"/>
  <c r="X80" i="32"/>
  <c r="X79" i="32" s="1"/>
  <c r="N80" i="32"/>
  <c r="N79" i="32" s="1"/>
  <c r="BT79" i="32"/>
  <c r="BT78" i="32" s="1"/>
  <c r="BS79" i="32"/>
  <c r="BO79" i="32"/>
  <c r="BO78" i="32" s="1"/>
  <c r="BN79" i="32"/>
  <c r="BM79" i="32"/>
  <c r="BM78" i="32" s="1"/>
  <c r="BL79" i="32"/>
  <c r="BL78" i="32" s="1"/>
  <c r="BI79" i="32"/>
  <c r="BI78" i="32" s="1"/>
  <c r="BF79" i="32"/>
  <c r="BF78" i="32" s="1"/>
  <c r="AR79" i="32"/>
  <c r="AR78" i="32" s="1"/>
  <c r="AQ79" i="32"/>
  <c r="AO79" i="32"/>
  <c r="AO78" i="32" s="1"/>
  <c r="AN79" i="32"/>
  <c r="AN78" i="32" s="1"/>
  <c r="AM79" i="32"/>
  <c r="AM78" i="32" s="1"/>
  <c r="AL79" i="32"/>
  <c r="AK79" i="32"/>
  <c r="AK78" i="32" s="1"/>
  <c r="AI79" i="32"/>
  <c r="AH79" i="32"/>
  <c r="AH78" i="32" s="1"/>
  <c r="AF79" i="32"/>
  <c r="AE79" i="32"/>
  <c r="AC79" i="32"/>
  <c r="AC78" i="32" s="1"/>
  <c r="AB79" i="32"/>
  <c r="Z79" i="32"/>
  <c r="Y79" i="32"/>
  <c r="W79" i="32"/>
  <c r="V79" i="32"/>
  <c r="U79" i="32"/>
  <c r="T79" i="32"/>
  <c r="S79" i="32"/>
  <c r="R79" i="32"/>
  <c r="Q79" i="32"/>
  <c r="P79" i="32"/>
  <c r="O79" i="32"/>
  <c r="O78" i="32" s="1"/>
  <c r="M79" i="32"/>
  <c r="L79" i="32"/>
  <c r="H79" i="32"/>
  <c r="G79" i="32"/>
  <c r="AX77" i="32"/>
  <c r="AX75" i="32" s="1"/>
  <c r="AX74" i="32" s="1"/>
  <c r="AX73" i="32" s="1"/>
  <c r="AW77" i="32"/>
  <c r="AU77" i="32"/>
  <c r="AT77" i="32"/>
  <c r="AT75" i="32" s="1"/>
  <c r="AT74" i="32" s="1"/>
  <c r="AT73" i="32" s="1"/>
  <c r="AP77" i="32"/>
  <c r="AS77" i="32" s="1"/>
  <c r="AG77" i="32"/>
  <c r="AG75" i="32" s="1"/>
  <c r="AG74" i="32" s="1"/>
  <c r="AG73" i="32" s="1"/>
  <c r="AD77" i="32"/>
  <c r="X77" i="32"/>
  <c r="N77" i="32"/>
  <c r="N75" i="32" s="1"/>
  <c r="N74" i="32" s="1"/>
  <c r="N73" i="32" s="1"/>
  <c r="BT76" i="32"/>
  <c r="BS76" i="32"/>
  <c r="BO76" i="32"/>
  <c r="BN76" i="32"/>
  <c r="BM76" i="32"/>
  <c r="BL76" i="32"/>
  <c r="BI76" i="32"/>
  <c r="BF76" i="32"/>
  <c r="AR76" i="32"/>
  <c r="AQ76" i="32"/>
  <c r="AO76" i="32"/>
  <c r="AN76" i="32"/>
  <c r="AM76" i="32"/>
  <c r="AL76" i="32"/>
  <c r="AK76" i="32"/>
  <c r="AI76" i="32"/>
  <c r="AH76" i="32"/>
  <c r="AF76" i="32"/>
  <c r="AE76" i="32"/>
  <c r="AC76" i="32"/>
  <c r="AB76" i="32"/>
  <c r="AA76" i="32"/>
  <c r="Z76" i="32"/>
  <c r="Y76" i="32"/>
  <c r="W76" i="32"/>
  <c r="V76" i="32"/>
  <c r="U76" i="32"/>
  <c r="T76" i="32"/>
  <c r="S76" i="32"/>
  <c r="R76" i="32"/>
  <c r="Q76" i="32"/>
  <c r="P76" i="32"/>
  <c r="O76" i="32"/>
  <c r="M76" i="32"/>
  <c r="L76" i="32"/>
  <c r="H76" i="32"/>
  <c r="G76" i="32"/>
  <c r="BT75" i="32"/>
  <c r="BT74" i="32" s="1"/>
  <c r="BT73" i="32" s="1"/>
  <c r="BS75" i="32"/>
  <c r="BS74" i="32" s="1"/>
  <c r="BS73" i="32" s="1"/>
  <c r="BO75" i="32"/>
  <c r="BO74" i="32" s="1"/>
  <c r="BO73" i="32" s="1"/>
  <c r="BN75" i="32"/>
  <c r="BN74" i="32" s="1"/>
  <c r="BN73" i="32" s="1"/>
  <c r="BM75" i="32"/>
  <c r="BM74" i="32" s="1"/>
  <c r="BM73" i="32" s="1"/>
  <c r="BL75" i="32"/>
  <c r="BL74" i="32" s="1"/>
  <c r="BL73" i="32" s="1"/>
  <c r="BI75" i="32"/>
  <c r="BI74" i="32" s="1"/>
  <c r="BI73" i="32" s="1"/>
  <c r="BF75" i="32"/>
  <c r="BF74" i="32" s="1"/>
  <c r="BF73" i="32" s="1"/>
  <c r="AR75" i="32"/>
  <c r="AR74" i="32" s="1"/>
  <c r="AR73" i="32" s="1"/>
  <c r="AQ75" i="32"/>
  <c r="AQ74" i="32" s="1"/>
  <c r="AQ73" i="32" s="1"/>
  <c r="AO75" i="32"/>
  <c r="AO74" i="32" s="1"/>
  <c r="AO73" i="32" s="1"/>
  <c r="AN75" i="32"/>
  <c r="AN74" i="32" s="1"/>
  <c r="AN73" i="32" s="1"/>
  <c r="AM75" i="32"/>
  <c r="AM74" i="32" s="1"/>
  <c r="AM73" i="32" s="1"/>
  <c r="AL75" i="32"/>
  <c r="AL74" i="32" s="1"/>
  <c r="AL73" i="32" s="1"/>
  <c r="AK75" i="32"/>
  <c r="AK74" i="32" s="1"/>
  <c r="AK73" i="32" s="1"/>
  <c r="AI75" i="32"/>
  <c r="AI74" i="32" s="1"/>
  <c r="AI73" i="32" s="1"/>
  <c r="AH75" i="32"/>
  <c r="AH74" i="32" s="1"/>
  <c r="AH73" i="32" s="1"/>
  <c r="AF75" i="32"/>
  <c r="AF74" i="32" s="1"/>
  <c r="AF73" i="32" s="1"/>
  <c r="AE75" i="32"/>
  <c r="AE74" i="32" s="1"/>
  <c r="AE73" i="32" s="1"/>
  <c r="AC75" i="32"/>
  <c r="AC74" i="32" s="1"/>
  <c r="AC73" i="32" s="1"/>
  <c r="AB75" i="32"/>
  <c r="AB74" i="32" s="1"/>
  <c r="AB73" i="32" s="1"/>
  <c r="AA75" i="32"/>
  <c r="AA74" i="32" s="1"/>
  <c r="AA73" i="32" s="1"/>
  <c r="Z75" i="32"/>
  <c r="Z74" i="32" s="1"/>
  <c r="Z73" i="32" s="1"/>
  <c r="Y75" i="32"/>
  <c r="Y74" i="32" s="1"/>
  <c r="Y73" i="32" s="1"/>
  <c r="W75" i="32"/>
  <c r="W74" i="32" s="1"/>
  <c r="W73" i="32" s="1"/>
  <c r="V75" i="32"/>
  <c r="V74" i="32" s="1"/>
  <c r="V73" i="32" s="1"/>
  <c r="U75" i="32"/>
  <c r="U74" i="32" s="1"/>
  <c r="U73" i="32" s="1"/>
  <c r="T75" i="32"/>
  <c r="T74" i="32" s="1"/>
  <c r="T73" i="32" s="1"/>
  <c r="S75" i="32"/>
  <c r="S74" i="32" s="1"/>
  <c r="S73" i="32" s="1"/>
  <c r="R75" i="32"/>
  <c r="R74" i="32" s="1"/>
  <c r="R73" i="32" s="1"/>
  <c r="Q75" i="32"/>
  <c r="Q74" i="32" s="1"/>
  <c r="Q73" i="32" s="1"/>
  <c r="P75" i="32"/>
  <c r="P74" i="32" s="1"/>
  <c r="P73" i="32" s="1"/>
  <c r="O75" i="32"/>
  <c r="O74" i="32" s="1"/>
  <c r="O73" i="32" s="1"/>
  <c r="M75" i="32"/>
  <c r="M74" i="32" s="1"/>
  <c r="M73" i="32" s="1"/>
  <c r="L75" i="32"/>
  <c r="L74" i="32" s="1"/>
  <c r="L73" i="32" s="1"/>
  <c r="H75" i="32"/>
  <c r="H74" i="32" s="1"/>
  <c r="H73" i="32" s="1"/>
  <c r="G75" i="32"/>
  <c r="G74" i="32" s="1"/>
  <c r="G73" i="32" s="1"/>
  <c r="AX72" i="32"/>
  <c r="AW72" i="32"/>
  <c r="BA72" i="32" s="1"/>
  <c r="BE72" i="32" s="1"/>
  <c r="BH72" i="32" s="1"/>
  <c r="AU72" i="32"/>
  <c r="AU70" i="32" s="1"/>
  <c r="AT72" i="32"/>
  <c r="AP72" i="32"/>
  <c r="AG72" i="32"/>
  <c r="N72" i="32"/>
  <c r="AX71" i="32"/>
  <c r="BB71" i="32" s="1"/>
  <c r="AW71" i="32"/>
  <c r="AV71" i="32"/>
  <c r="AZ71" i="32" s="1"/>
  <c r="BR71" i="32" s="1"/>
  <c r="BQ71" i="32" s="1"/>
  <c r="AU71" i="32"/>
  <c r="AT71" i="32"/>
  <c r="AS71" i="32"/>
  <c r="AJ71" i="32"/>
  <c r="N71" i="32"/>
  <c r="BT70" i="32"/>
  <c r="BS70" i="32"/>
  <c r="BO70" i="32"/>
  <c r="BN70" i="32"/>
  <c r="BM70" i="32"/>
  <c r="BL70" i="32"/>
  <c r="BI70" i="32"/>
  <c r="BF70" i="32"/>
  <c r="AR70" i="32"/>
  <c r="AQ70" i="32"/>
  <c r="AO70" i="32"/>
  <c r="AN70" i="32"/>
  <c r="AM70" i="32"/>
  <c r="AL70" i="32"/>
  <c r="AK70" i="32"/>
  <c r="AI70" i="32"/>
  <c r="AH70" i="32"/>
  <c r="AF70" i="32"/>
  <c r="AE70" i="32"/>
  <c r="AD70" i="32"/>
  <c r="AC70" i="32"/>
  <c r="AB70" i="32"/>
  <c r="AA70" i="32"/>
  <c r="Z70" i="32"/>
  <c r="Y70" i="32"/>
  <c r="X70" i="32"/>
  <c r="W70" i="32"/>
  <c r="V70" i="32"/>
  <c r="U70" i="32"/>
  <c r="T70" i="32"/>
  <c r="S70" i="32"/>
  <c r="R70" i="32"/>
  <c r="Q70" i="32"/>
  <c r="P70" i="32"/>
  <c r="O70" i="32"/>
  <c r="M70" i="32"/>
  <c r="L70" i="32"/>
  <c r="H70" i="32"/>
  <c r="G70" i="32"/>
  <c r="AX69" i="32"/>
  <c r="BB69" i="32" s="1"/>
  <c r="AW69" i="32"/>
  <c r="BA69" i="32" s="1"/>
  <c r="AU69" i="32"/>
  <c r="AT69" i="32"/>
  <c r="AP69" i="32"/>
  <c r="AG69" i="32"/>
  <c r="AD69" i="32"/>
  <c r="Y69" i="32"/>
  <c r="U69" i="32"/>
  <c r="R69" i="32"/>
  <c r="R68" i="32"/>
  <c r="N69" i="32"/>
  <c r="AX68" i="32"/>
  <c r="AW68" i="32"/>
  <c r="BA68" i="32" s="1"/>
  <c r="BE68" i="32" s="1"/>
  <c r="AU68" i="32"/>
  <c r="AT68" i="32"/>
  <c r="AP68" i="32"/>
  <c r="AG68" i="32"/>
  <c r="AD68" i="32"/>
  <c r="Y68" i="32"/>
  <c r="U68" i="32"/>
  <c r="N68" i="32"/>
  <c r="AX67" i="32"/>
  <c r="BB67" i="32" s="1"/>
  <c r="AW67" i="32"/>
  <c r="BA67" i="32" s="1"/>
  <c r="BE67" i="32" s="1"/>
  <c r="BH67" i="32" s="1"/>
  <c r="AV67" i="32"/>
  <c r="AZ67" i="32" s="1"/>
  <c r="AY67" i="32" s="1"/>
  <c r="BD67" i="32" s="1"/>
  <c r="AU67" i="32"/>
  <c r="AT67" i="32"/>
  <c r="AS67" i="32"/>
  <c r="AJ67" i="32"/>
  <c r="N67" i="32"/>
  <c r="AX66" i="32"/>
  <c r="BB66" i="32" s="1"/>
  <c r="AW66" i="32"/>
  <c r="BA66" i="32" s="1"/>
  <c r="BE66" i="32" s="1"/>
  <c r="BH66" i="32" s="1"/>
  <c r="AV66" i="32"/>
  <c r="AZ66" i="32" s="1"/>
  <c r="AU66" i="32"/>
  <c r="AT66" i="32"/>
  <c r="AS66" i="32"/>
  <c r="AJ66" i="32"/>
  <c r="N66" i="32"/>
  <c r="AX65" i="32"/>
  <c r="BB65" i="32" s="1"/>
  <c r="AW65" i="32"/>
  <c r="BA65" i="32" s="1"/>
  <c r="BS65" i="32" s="1"/>
  <c r="BS64" i="32" s="1"/>
  <c r="AU65" i="32"/>
  <c r="AT65" i="32"/>
  <c r="AP65" i="32"/>
  <c r="AJ65" i="32"/>
  <c r="X65" i="32"/>
  <c r="N65" i="32"/>
  <c r="BT64" i="32"/>
  <c r="BO64" i="32"/>
  <c r="BN64" i="32"/>
  <c r="BM64" i="32"/>
  <c r="BM63" i="32" s="1"/>
  <c r="BM62" i="32" s="1"/>
  <c r="BM61" i="32" s="1"/>
  <c r="BL64" i="32"/>
  <c r="BI64" i="32"/>
  <c r="BF64" i="32"/>
  <c r="AR64" i="32"/>
  <c r="AR63" i="32" s="1"/>
  <c r="AR62" i="32" s="1"/>
  <c r="AR61" i="32" s="1"/>
  <c r="AQ64" i="32"/>
  <c r="AQ63" i="32" s="1"/>
  <c r="AQ62" i="32" s="1"/>
  <c r="AQ61" i="32" s="1"/>
  <c r="AO64" i="32"/>
  <c r="AN64" i="32"/>
  <c r="AN63" i="32" s="1"/>
  <c r="AN62" i="32" s="1"/>
  <c r="AN61" i="32" s="1"/>
  <c r="AM64" i="32"/>
  <c r="AM63" i="32" s="1"/>
  <c r="AM62" i="32" s="1"/>
  <c r="AM61" i="32" s="1"/>
  <c r="AL64" i="32"/>
  <c r="AL63" i="32" s="1"/>
  <c r="AL62" i="32" s="1"/>
  <c r="AL61" i="32" s="1"/>
  <c r="AK64" i="32"/>
  <c r="AI64" i="32"/>
  <c r="AH64" i="32"/>
  <c r="AF64" i="32"/>
  <c r="AF63" i="32" s="1"/>
  <c r="AF62" i="32" s="1"/>
  <c r="AF61" i="32" s="1"/>
  <c r="AE64" i="32"/>
  <c r="AC64" i="32"/>
  <c r="AB64" i="32"/>
  <c r="Z64" i="32"/>
  <c r="W64" i="32"/>
  <c r="V64" i="32"/>
  <c r="T64" i="32"/>
  <c r="S64" i="32"/>
  <c r="Q64" i="32"/>
  <c r="Q63" i="32" s="1"/>
  <c r="Q62" i="32" s="1"/>
  <c r="Q61" i="32" s="1"/>
  <c r="P64" i="32"/>
  <c r="O64" i="32"/>
  <c r="M64" i="32"/>
  <c r="L64" i="32"/>
  <c r="H64" i="32"/>
  <c r="G64" i="32"/>
  <c r="AX60" i="32"/>
  <c r="BB60" i="32" s="1"/>
  <c r="AW60" i="32"/>
  <c r="BA60" i="32" s="1"/>
  <c r="AU60" i="32"/>
  <c r="AU58" i="32" s="1"/>
  <c r="AT60" i="32"/>
  <c r="AT58" i="32" s="1"/>
  <c r="AP60" i="32"/>
  <c r="N60" i="32"/>
  <c r="AX59" i="32"/>
  <c r="AW59" i="32"/>
  <c r="AS59" i="32"/>
  <c r="AP59" i="32"/>
  <c r="AG59" i="32"/>
  <c r="AG58" i="32" s="1"/>
  <c r="AD59" i="32"/>
  <c r="Z59" i="32"/>
  <c r="Z58" i="32" s="1"/>
  <c r="Y59" i="32"/>
  <c r="Y58" i="32" s="1"/>
  <c r="X59" i="32"/>
  <c r="X58" i="32" s="1"/>
  <c r="N59" i="32"/>
  <c r="N58" i="32" s="1"/>
  <c r="BT58" i="32"/>
  <c r="BS58" i="32"/>
  <c r="BO58" i="32"/>
  <c r="BO56" i="32"/>
  <c r="BN58" i="32"/>
  <c r="BM58" i="32"/>
  <c r="BM56" i="32"/>
  <c r="BL58" i="32"/>
  <c r="BI58" i="32"/>
  <c r="BF58" i="32"/>
  <c r="AR58" i="32"/>
  <c r="AQ58" i="32"/>
  <c r="AO58" i="32"/>
  <c r="AN58" i="32"/>
  <c r="AM58" i="32"/>
  <c r="AL58" i="32"/>
  <c r="AK58" i="32"/>
  <c r="AK56" i="32"/>
  <c r="AI58" i="32"/>
  <c r="AH58" i="32"/>
  <c r="AF58" i="32"/>
  <c r="AE58" i="32"/>
  <c r="AC58" i="32"/>
  <c r="AB58" i="32"/>
  <c r="AA58" i="32"/>
  <c r="W58" i="32"/>
  <c r="V58" i="32"/>
  <c r="U58" i="32"/>
  <c r="T58" i="32"/>
  <c r="S58" i="32"/>
  <c r="R58" i="32"/>
  <c r="Q58" i="32"/>
  <c r="P58" i="32"/>
  <c r="O58" i="32"/>
  <c r="M58" i="32"/>
  <c r="L58" i="32"/>
  <c r="H58" i="32"/>
  <c r="G58" i="32"/>
  <c r="AX57" i="32"/>
  <c r="AX56" i="32" s="1"/>
  <c r="AW57" i="32"/>
  <c r="BA57" i="32" s="1"/>
  <c r="BA56" i="32" s="1"/>
  <c r="AV57" i="32"/>
  <c r="X57" i="32"/>
  <c r="X56" i="32" s="1"/>
  <c r="N57" i="32"/>
  <c r="N56" i="32" s="1"/>
  <c r="BT56" i="32"/>
  <c r="BS56" i="32"/>
  <c r="BN56" i="32"/>
  <c r="BL56" i="32"/>
  <c r="BI56" i="32"/>
  <c r="BF56" i="32"/>
  <c r="AU56" i="32"/>
  <c r="AT56" i="32"/>
  <c r="AS56" i="32"/>
  <c r="AR56" i="32"/>
  <c r="AQ56" i="32"/>
  <c r="AP56" i="32"/>
  <c r="AO56" i="32"/>
  <c r="AN56" i="32"/>
  <c r="AM56" i="32"/>
  <c r="AL56" i="32"/>
  <c r="AJ56" i="32"/>
  <c r="AI56" i="32"/>
  <c r="AH56" i="32"/>
  <c r="AG56" i="32"/>
  <c r="AF56" i="32"/>
  <c r="AE56" i="32"/>
  <c r="AD56" i="32"/>
  <c r="AC56" i="32"/>
  <c r="AB56" i="32"/>
  <c r="AA56" i="32"/>
  <c r="Z56" i="32"/>
  <c r="Y56" i="32"/>
  <c r="W56" i="32"/>
  <c r="V56" i="32"/>
  <c r="U56" i="32"/>
  <c r="T56" i="32"/>
  <c r="S56" i="32"/>
  <c r="R56" i="32"/>
  <c r="Q56" i="32"/>
  <c r="P56" i="32"/>
  <c r="O56" i="32"/>
  <c r="M56" i="32"/>
  <c r="L56" i="32"/>
  <c r="H56" i="32"/>
  <c r="G56" i="32"/>
  <c r="AX52" i="32"/>
  <c r="AW52" i="32"/>
  <c r="BA52" i="32" s="1"/>
  <c r="BA51" i="32" s="1"/>
  <c r="BA50" i="32" s="1"/>
  <c r="BA49" i="32" s="1"/>
  <c r="BA48" i="32" s="1"/>
  <c r="AV52" i="32"/>
  <c r="AV51" i="32" s="1"/>
  <c r="AV50" i="32" s="1"/>
  <c r="AV49" i="32" s="1"/>
  <c r="AV48" i="32" s="1"/>
  <c r="AU52" i="32"/>
  <c r="AU51" i="32" s="1"/>
  <c r="AU50" i="32" s="1"/>
  <c r="AU49" i="32" s="1"/>
  <c r="AU48" i="32" s="1"/>
  <c r="AT52" i="32"/>
  <c r="AT51" i="32" s="1"/>
  <c r="AT50" i="32" s="1"/>
  <c r="AT49" i="32" s="1"/>
  <c r="AT48" i="32" s="1"/>
  <c r="AS52" i="32"/>
  <c r="AS51" i="32" s="1"/>
  <c r="AS50" i="32" s="1"/>
  <c r="AS49" i="32" s="1"/>
  <c r="AS48" i="32" s="1"/>
  <c r="X52" i="32"/>
  <c r="X51" i="32" s="1"/>
  <c r="X50" i="32" s="1"/>
  <c r="X49" i="32" s="1"/>
  <c r="X48" i="32" s="1"/>
  <c r="O52" i="32"/>
  <c r="N52" i="32" s="1"/>
  <c r="N51" i="32" s="1"/>
  <c r="N50" i="32" s="1"/>
  <c r="N49" i="32" s="1"/>
  <c r="N48" i="32" s="1"/>
  <c r="BT51" i="32"/>
  <c r="BT50" i="32" s="1"/>
  <c r="BT49" i="32" s="1"/>
  <c r="BT48" i="32" s="1"/>
  <c r="BS51" i="32"/>
  <c r="BS50" i="32" s="1"/>
  <c r="BS49" i="32" s="1"/>
  <c r="BS48" i="32" s="1"/>
  <c r="BO51" i="32"/>
  <c r="BO50" i="32" s="1"/>
  <c r="BO49" i="32" s="1"/>
  <c r="BO48" i="32" s="1"/>
  <c r="BN51" i="32"/>
  <c r="BN50" i="32" s="1"/>
  <c r="BN49" i="32" s="1"/>
  <c r="BN48" i="32" s="1"/>
  <c r="BM51" i="32"/>
  <c r="BM50" i="32" s="1"/>
  <c r="BM49" i="32" s="1"/>
  <c r="BM48" i="32" s="1"/>
  <c r="BL51" i="32"/>
  <c r="BL50" i="32" s="1"/>
  <c r="BL49" i="32" s="1"/>
  <c r="BL48" i="32" s="1"/>
  <c r="BI51" i="32"/>
  <c r="BI50" i="32" s="1"/>
  <c r="BI49" i="32" s="1"/>
  <c r="BI48" i="32" s="1"/>
  <c r="BF51" i="32"/>
  <c r="BF50" i="32" s="1"/>
  <c r="BF49" i="32" s="1"/>
  <c r="BF48" i="32" s="1"/>
  <c r="AR51" i="32"/>
  <c r="AR50" i="32" s="1"/>
  <c r="AR49" i="32" s="1"/>
  <c r="AR48" i="32" s="1"/>
  <c r="AQ51" i="32"/>
  <c r="AQ50" i="32" s="1"/>
  <c r="AQ49" i="32" s="1"/>
  <c r="AQ48" i="32" s="1"/>
  <c r="AP51" i="32"/>
  <c r="AP50" i="32" s="1"/>
  <c r="AP49" i="32" s="1"/>
  <c r="AP48" i="32" s="1"/>
  <c r="AO51" i="32"/>
  <c r="AO50" i="32" s="1"/>
  <c r="AO49" i="32" s="1"/>
  <c r="AO48" i="32" s="1"/>
  <c r="AN51" i="32"/>
  <c r="AN50" i="32" s="1"/>
  <c r="AN49" i="32" s="1"/>
  <c r="AN48" i="32" s="1"/>
  <c r="AM51" i="32"/>
  <c r="AM50" i="32" s="1"/>
  <c r="AM49" i="32" s="1"/>
  <c r="AM48" i="32" s="1"/>
  <c r="AL51" i="32"/>
  <c r="AL50" i="32" s="1"/>
  <c r="AL49" i="32" s="1"/>
  <c r="AL48" i="32" s="1"/>
  <c r="AK51" i="32"/>
  <c r="AK50" i="32" s="1"/>
  <c r="AK49" i="32" s="1"/>
  <c r="AK48" i="32" s="1"/>
  <c r="AJ51" i="32"/>
  <c r="AJ50" i="32" s="1"/>
  <c r="AJ49" i="32" s="1"/>
  <c r="AJ48" i="32" s="1"/>
  <c r="AI51" i="32"/>
  <c r="AI50" i="32" s="1"/>
  <c r="AI49" i="32" s="1"/>
  <c r="AI48" i="32" s="1"/>
  <c r="AH51" i="32"/>
  <c r="AH50" i="32" s="1"/>
  <c r="AH49" i="32" s="1"/>
  <c r="AH48" i="32" s="1"/>
  <c r="AG51" i="32"/>
  <c r="AG50" i="32" s="1"/>
  <c r="AG49" i="32" s="1"/>
  <c r="AG48" i="32" s="1"/>
  <c r="AF51" i="32"/>
  <c r="AF50" i="32" s="1"/>
  <c r="AF49" i="32" s="1"/>
  <c r="AF48" i="32" s="1"/>
  <c r="AE51" i="32"/>
  <c r="AE50" i="32" s="1"/>
  <c r="AE49" i="32" s="1"/>
  <c r="AE48" i="32" s="1"/>
  <c r="AD51" i="32"/>
  <c r="AD50" i="32" s="1"/>
  <c r="AD49" i="32" s="1"/>
  <c r="AD48" i="32" s="1"/>
  <c r="AC51" i="32"/>
  <c r="AC50" i="32" s="1"/>
  <c r="AC49" i="32" s="1"/>
  <c r="AC48" i="32" s="1"/>
  <c r="AB51" i="32"/>
  <c r="AB50" i="32" s="1"/>
  <c r="AB49" i="32" s="1"/>
  <c r="AB48" i="32" s="1"/>
  <c r="AA51" i="32"/>
  <c r="AA50" i="32" s="1"/>
  <c r="AA49" i="32" s="1"/>
  <c r="AA48" i="32" s="1"/>
  <c r="Z51" i="32"/>
  <c r="Z50" i="32" s="1"/>
  <c r="Z49" i="32" s="1"/>
  <c r="Z48" i="32" s="1"/>
  <c r="Y51" i="32"/>
  <c r="Y50" i="32" s="1"/>
  <c r="Y49" i="32" s="1"/>
  <c r="Y48" i="32" s="1"/>
  <c r="W51" i="32"/>
  <c r="W50" i="32" s="1"/>
  <c r="W49" i="32" s="1"/>
  <c r="W48" i="32" s="1"/>
  <c r="V51" i="32"/>
  <c r="V50" i="32" s="1"/>
  <c r="V49" i="32" s="1"/>
  <c r="V48" i="32" s="1"/>
  <c r="U51" i="32"/>
  <c r="U50" i="32" s="1"/>
  <c r="U49" i="32" s="1"/>
  <c r="U48" i="32" s="1"/>
  <c r="T51" i="32"/>
  <c r="T50" i="32" s="1"/>
  <c r="T49" i="32" s="1"/>
  <c r="T48" i="32" s="1"/>
  <c r="S51" i="32"/>
  <c r="S50" i="32" s="1"/>
  <c r="S49" i="32" s="1"/>
  <c r="S48" i="32" s="1"/>
  <c r="R51" i="32"/>
  <c r="R50" i="32" s="1"/>
  <c r="R49" i="32" s="1"/>
  <c r="R48" i="32" s="1"/>
  <c r="Q51" i="32"/>
  <c r="Q50" i="32" s="1"/>
  <c r="Q49" i="32" s="1"/>
  <c r="Q48" i="32" s="1"/>
  <c r="P51" i="32"/>
  <c r="P50" i="32" s="1"/>
  <c r="P49" i="32" s="1"/>
  <c r="P48" i="32" s="1"/>
  <c r="M51" i="32"/>
  <c r="M50" i="32" s="1"/>
  <c r="M49" i="32" s="1"/>
  <c r="M48" i="32" s="1"/>
  <c r="L51" i="32"/>
  <c r="L50" i="32" s="1"/>
  <c r="L49" i="32" s="1"/>
  <c r="L48" i="32" s="1"/>
  <c r="H51" i="32"/>
  <c r="H50" i="32" s="1"/>
  <c r="H49" i="32" s="1"/>
  <c r="H48" i="32" s="1"/>
  <c r="G51" i="32"/>
  <c r="G50" i="32" s="1"/>
  <c r="G49" i="32" s="1"/>
  <c r="G48" i="32" s="1"/>
  <c r="BP50" i="32"/>
  <c r="BQ47" i="32"/>
  <c r="AX47" i="32"/>
  <c r="AW47" i="32"/>
  <c r="BA47" i="32" s="1"/>
  <c r="BE47" i="32" s="1"/>
  <c r="BH47" i="32" s="1"/>
  <c r="AV47" i="32"/>
  <c r="AZ47" i="32" s="1"/>
  <c r="AY47" i="32" s="1"/>
  <c r="BD47" i="32" s="1"/>
  <c r="AS47" i="32"/>
  <c r="X47" i="32"/>
  <c r="N47" i="32"/>
  <c r="AX46" i="32"/>
  <c r="BB46" i="32" s="1"/>
  <c r="AW46" i="32"/>
  <c r="BA46" i="32" s="1"/>
  <c r="AV46" i="32"/>
  <c r="AS46" i="32"/>
  <c r="X46" i="32"/>
  <c r="N46" i="32"/>
  <c r="BT45" i="32"/>
  <c r="BT44" i="32" s="1"/>
  <c r="BT33" i="32" s="1"/>
  <c r="BS45" i="32"/>
  <c r="BS44" i="32" s="1"/>
  <c r="BO45" i="32"/>
  <c r="BO44" i="32" s="1"/>
  <c r="BN45" i="32"/>
  <c r="BN44" i="32" s="1"/>
  <c r="BM45" i="32"/>
  <c r="BM44" i="32" s="1"/>
  <c r="BL45" i="32"/>
  <c r="BL44" i="32" s="1"/>
  <c r="BI45" i="32"/>
  <c r="BI44" i="32" s="1"/>
  <c r="BF45" i="32"/>
  <c r="BF44" i="32" s="1"/>
  <c r="AU45" i="32"/>
  <c r="AU44" i="32" s="1"/>
  <c r="AT45" i="32"/>
  <c r="AT44" i="32" s="1"/>
  <c r="AR45" i="32"/>
  <c r="AR44" i="32" s="1"/>
  <c r="AQ45" i="32"/>
  <c r="AQ44" i="32" s="1"/>
  <c r="AP45" i="32"/>
  <c r="AP44" i="32" s="1"/>
  <c r="AO45" i="32"/>
  <c r="AO44" i="32" s="1"/>
  <c r="AN45" i="32"/>
  <c r="AN44" i="32" s="1"/>
  <c r="AM45" i="32"/>
  <c r="AM44" i="32" s="1"/>
  <c r="AL45" i="32"/>
  <c r="AL44" i="32" s="1"/>
  <c r="AK45" i="32"/>
  <c r="AK44" i="32" s="1"/>
  <c r="AJ45" i="32"/>
  <c r="AJ44" i="32" s="1"/>
  <c r="AI45" i="32"/>
  <c r="AI44" i="32" s="1"/>
  <c r="AH45" i="32"/>
  <c r="AH44" i="32" s="1"/>
  <c r="AG45" i="32"/>
  <c r="AG44" i="32" s="1"/>
  <c r="AF45" i="32"/>
  <c r="AF44" i="32" s="1"/>
  <c r="AE45" i="32"/>
  <c r="AE44" i="32" s="1"/>
  <c r="AD45" i="32"/>
  <c r="AD44" i="32" s="1"/>
  <c r="AC45" i="32"/>
  <c r="AC44" i="32" s="1"/>
  <c r="AB45" i="32"/>
  <c r="AB44" i="32" s="1"/>
  <c r="AA45" i="32"/>
  <c r="AA44" i="32" s="1"/>
  <c r="Z45" i="32"/>
  <c r="Z44" i="32" s="1"/>
  <c r="Y45" i="32"/>
  <c r="Y44" i="32" s="1"/>
  <c r="W45" i="32"/>
  <c r="W44" i="32" s="1"/>
  <c r="V45" i="32"/>
  <c r="V44" i="32" s="1"/>
  <c r="U45" i="32"/>
  <c r="U44" i="32" s="1"/>
  <c r="T45" i="32"/>
  <c r="T44" i="32" s="1"/>
  <c r="S45" i="32"/>
  <c r="S44" i="32" s="1"/>
  <c r="R45" i="32"/>
  <c r="R44" i="32" s="1"/>
  <c r="Q45" i="32"/>
  <c r="Q44" i="32" s="1"/>
  <c r="P45" i="32"/>
  <c r="P44" i="32" s="1"/>
  <c r="O45" i="32"/>
  <c r="O44" i="32" s="1"/>
  <c r="M45" i="32"/>
  <c r="M44" i="32" s="1"/>
  <c r="L45" i="32"/>
  <c r="L44" i="32" s="1"/>
  <c r="H45" i="32"/>
  <c r="H44" i="32" s="1"/>
  <c r="G45" i="32"/>
  <c r="G44" i="32" s="1"/>
  <c r="AX43" i="32"/>
  <c r="BB43" i="32" s="1"/>
  <c r="AW43" i="32"/>
  <c r="BA43" i="32" s="1"/>
  <c r="BS43" i="32" s="1"/>
  <c r="AV43" i="32"/>
  <c r="AZ43" i="32" s="1"/>
  <c r="AY43" i="32" s="1"/>
  <c r="BD43" i="32" s="1"/>
  <c r="AS43" i="32"/>
  <c r="AG43" i="32"/>
  <c r="X43" i="32"/>
  <c r="N43" i="32"/>
  <c r="AX42" i="32"/>
  <c r="BB42" i="32" s="1"/>
  <c r="AW42" i="32"/>
  <c r="BA42" i="32" s="1"/>
  <c r="BE42" i="32" s="1"/>
  <c r="BH42" i="32" s="1"/>
  <c r="AV42" i="32"/>
  <c r="AZ42" i="32" s="1"/>
  <c r="BR42" i="32" s="1"/>
  <c r="BQ42" i="32" s="1"/>
  <c r="AS42" i="32"/>
  <c r="AJ42" i="32"/>
  <c r="X42" i="32"/>
  <c r="N42" i="32"/>
  <c r="AX41" i="32"/>
  <c r="AW41" i="32"/>
  <c r="BA41" i="32" s="1"/>
  <c r="AV41" i="32"/>
  <c r="AS41" i="32"/>
  <c r="AJ41" i="32"/>
  <c r="X41" i="32"/>
  <c r="N41" i="32"/>
  <c r="AX40" i="32"/>
  <c r="BB40" i="32" s="1"/>
  <c r="AW40" i="32"/>
  <c r="BA40" i="32" s="1"/>
  <c r="AV40" i="32"/>
  <c r="AZ40" i="32" s="1"/>
  <c r="BR40" i="32" s="1"/>
  <c r="BQ40" i="32" s="1"/>
  <c r="AS40" i="32"/>
  <c r="X40" i="32"/>
  <c r="N40" i="32"/>
  <c r="A40" i="32"/>
  <c r="A41" i="32" s="1"/>
  <c r="A42" i="32" s="1"/>
  <c r="A43" i="32" s="1"/>
  <c r="AX39" i="32"/>
  <c r="BB39" i="32" s="1"/>
  <c r="AW39" i="32"/>
  <c r="BA39" i="32" s="1"/>
  <c r="BE39" i="32" s="1"/>
  <c r="AV39" i="32"/>
  <c r="AZ39" i="32" s="1"/>
  <c r="AS39" i="32"/>
  <c r="X39" i="32"/>
  <c r="N39" i="32"/>
  <c r="BT38" i="32"/>
  <c r="BO38" i="32"/>
  <c r="BO35" i="32"/>
  <c r="BN38" i="32"/>
  <c r="BM38" i="32"/>
  <c r="BL38" i="32"/>
  <c r="BI38" i="32"/>
  <c r="BF38" i="32"/>
  <c r="AU38" i="32"/>
  <c r="AT38" i="32"/>
  <c r="AR38" i="32"/>
  <c r="AR35" i="32"/>
  <c r="AQ38" i="32"/>
  <c r="AP38" i="32"/>
  <c r="AO38" i="32"/>
  <c r="AN38" i="32"/>
  <c r="AM38" i="32"/>
  <c r="AL38" i="32"/>
  <c r="AK38" i="32"/>
  <c r="AI38" i="32"/>
  <c r="AH38" i="32"/>
  <c r="AF38" i="32"/>
  <c r="AE38" i="32"/>
  <c r="AD38" i="32"/>
  <c r="AC38" i="32"/>
  <c r="AB38" i="32"/>
  <c r="AB35" i="32"/>
  <c r="AA38" i="32"/>
  <c r="Z38" i="32"/>
  <c r="Y38" i="32"/>
  <c r="W38" i="32"/>
  <c r="W35" i="32"/>
  <c r="V38" i="32"/>
  <c r="U38" i="32"/>
  <c r="T38" i="32"/>
  <c r="S38" i="32"/>
  <c r="R38" i="32"/>
  <c r="Q38" i="32"/>
  <c r="Q35" i="32"/>
  <c r="P38" i="32"/>
  <c r="O38" i="32"/>
  <c r="M38" i="32"/>
  <c r="L38" i="32"/>
  <c r="L35" i="32"/>
  <c r="H38" i="32"/>
  <c r="G38" i="32"/>
  <c r="G35" i="32"/>
  <c r="AX37" i="32"/>
  <c r="BB37" i="32" s="1"/>
  <c r="AW37" i="32"/>
  <c r="BA37" i="32" s="1"/>
  <c r="BE37" i="32" s="1"/>
  <c r="BH37" i="32" s="1"/>
  <c r="AV37" i="32"/>
  <c r="AZ37" i="32" s="1"/>
  <c r="BR37" i="32" s="1"/>
  <c r="BQ37" i="32" s="1"/>
  <c r="AS37" i="32"/>
  <c r="AJ37" i="32"/>
  <c r="AJ35" i="32" s="1"/>
  <c r="X37" i="32"/>
  <c r="X35" i="32" s="1"/>
  <c r="N37" i="32"/>
  <c r="N36" i="32"/>
  <c r="AX36" i="32"/>
  <c r="BB36" i="32" s="1"/>
  <c r="AW36" i="32"/>
  <c r="BA36" i="32" s="1"/>
  <c r="AU36" i="32"/>
  <c r="AU35" i="32" s="1"/>
  <c r="AT36" i="32"/>
  <c r="AT35" i="32" s="1"/>
  <c r="AP36" i="32"/>
  <c r="AP35" i="32" s="1"/>
  <c r="BT35" i="32"/>
  <c r="BN35" i="32"/>
  <c r="BM35" i="32"/>
  <c r="BL35" i="32"/>
  <c r="BI35" i="32"/>
  <c r="BF35" i="32"/>
  <c r="AQ35" i="32"/>
  <c r="AO35" i="32"/>
  <c r="AN35" i="32"/>
  <c r="AM35" i="32"/>
  <c r="AL35" i="32"/>
  <c r="AK35" i="32"/>
  <c r="AI35" i="32"/>
  <c r="AH35" i="32"/>
  <c r="AG35" i="32"/>
  <c r="AF35" i="32"/>
  <c r="AE35" i="32"/>
  <c r="AD35" i="32"/>
  <c r="AC35" i="32"/>
  <c r="AA35" i="32"/>
  <c r="Z35" i="32"/>
  <c r="Y35" i="32"/>
  <c r="Y34" i="32" s="1"/>
  <c r="V35" i="32"/>
  <c r="U35" i="32"/>
  <c r="T35" i="32"/>
  <c r="S35" i="32"/>
  <c r="R35" i="32"/>
  <c r="P35" i="32"/>
  <c r="O35" i="32"/>
  <c r="O34" i="32" s="1"/>
  <c r="M35" i="32"/>
  <c r="M34" i="32" s="1"/>
  <c r="H35" i="32"/>
  <c r="AX32" i="32"/>
  <c r="BB32" i="32" s="1"/>
  <c r="AW32" i="32"/>
  <c r="BA32" i="32" s="1"/>
  <c r="AU32" i="32"/>
  <c r="AT32" i="32"/>
  <c r="AP32" i="32"/>
  <c r="AS32" i="32" s="1"/>
  <c r="AG32" i="32"/>
  <c r="AJ32" i="32" s="1"/>
  <c r="X32" i="32"/>
  <c r="N32" i="32"/>
  <c r="AX31" i="32"/>
  <c r="BB31" i="32" s="1"/>
  <c r="AW31" i="32"/>
  <c r="BA31" i="32" s="1"/>
  <c r="BE31" i="32" s="1"/>
  <c r="BH31" i="32" s="1"/>
  <c r="AU31" i="32"/>
  <c r="AT31" i="32"/>
  <c r="AP31" i="32"/>
  <c r="AG31" i="32"/>
  <c r="AJ31" i="32" s="1"/>
  <c r="X31" i="32"/>
  <c r="N31" i="32"/>
  <c r="AX30" i="32"/>
  <c r="BB30" i="32" s="1"/>
  <c r="AW30" i="32"/>
  <c r="BA30" i="32" s="1"/>
  <c r="AU30" i="32"/>
  <c r="AU29" i="32"/>
  <c r="AT30" i="32"/>
  <c r="AP30" i="32"/>
  <c r="AG30" i="32"/>
  <c r="AJ30" i="32" s="1"/>
  <c r="X30" i="32"/>
  <c r="X29" i="32"/>
  <c r="N30" i="32"/>
  <c r="AX29" i="32"/>
  <c r="AW29" i="32"/>
  <c r="AT29" i="32"/>
  <c r="AP29" i="32"/>
  <c r="AG29" i="32"/>
  <c r="N29" i="32"/>
  <c r="BT28" i="32"/>
  <c r="BO28" i="32"/>
  <c r="BN28" i="32"/>
  <c r="BM28" i="32"/>
  <c r="BL28" i="32"/>
  <c r="BI28" i="32"/>
  <c r="BF28" i="32"/>
  <c r="AR28" i="32"/>
  <c r="AQ28" i="32"/>
  <c r="AO28" i="32"/>
  <c r="AN28" i="32"/>
  <c r="AM28" i="32"/>
  <c r="AL28" i="32"/>
  <c r="AK28" i="32"/>
  <c r="AI28" i="32"/>
  <c r="AH28" i="32"/>
  <c r="AF28" i="32"/>
  <c r="AE28" i="32"/>
  <c r="AD28" i="32"/>
  <c r="AC28" i="32"/>
  <c r="AB28" i="32"/>
  <c r="AA28" i="32"/>
  <c r="Z28" i="32"/>
  <c r="Y28" i="32"/>
  <c r="W28" i="32"/>
  <c r="V28" i="32"/>
  <c r="U28" i="32"/>
  <c r="T28" i="32"/>
  <c r="S28" i="32"/>
  <c r="R28" i="32"/>
  <c r="Q28" i="32"/>
  <c r="P28" i="32"/>
  <c r="O28" i="32"/>
  <c r="M28" i="32"/>
  <c r="L28" i="32"/>
  <c r="H28" i="32"/>
  <c r="G28" i="32"/>
  <c r="AX26" i="32"/>
  <c r="BB26" i="32" s="1"/>
  <c r="AW26" i="32"/>
  <c r="AT26" i="32"/>
  <c r="AP26" i="32"/>
  <c r="AS26" i="32" s="1"/>
  <c r="AM26" i="32"/>
  <c r="AJ26" i="32"/>
  <c r="AA26" i="32"/>
  <c r="Z26" i="32"/>
  <c r="Y26" i="32"/>
  <c r="U26" i="32"/>
  <c r="R26" i="32"/>
  <c r="P26" i="32"/>
  <c r="AX25" i="32"/>
  <c r="BB25" i="32" s="1"/>
  <c r="AW25" i="32"/>
  <c r="BA25" i="32" s="1"/>
  <c r="BS25" i="32" s="1"/>
  <c r="AU25" i="32"/>
  <c r="AT25" i="32"/>
  <c r="AP25" i="32"/>
  <c r="AS25" i="32" s="1"/>
  <c r="AM25" i="32"/>
  <c r="AJ25" i="32"/>
  <c r="AA25" i="32"/>
  <c r="Z25" i="32"/>
  <c r="Y25" i="32"/>
  <c r="U25" i="32"/>
  <c r="R25" i="32"/>
  <c r="N25" i="32"/>
  <c r="AX24" i="32"/>
  <c r="AW24" i="32"/>
  <c r="AU24" i="32"/>
  <c r="AT24" i="32"/>
  <c r="AP24" i="32"/>
  <c r="AM24" i="32"/>
  <c r="AJ24" i="32"/>
  <c r="AA24" i="32"/>
  <c r="Z24" i="32"/>
  <c r="Y24" i="32"/>
  <c r="U24" i="32"/>
  <c r="R24" i="32"/>
  <c r="O24" i="32"/>
  <c r="BT23" i="32"/>
  <c r="BO23" i="32"/>
  <c r="BN23" i="32"/>
  <c r="BM23" i="32"/>
  <c r="BL23" i="32"/>
  <c r="BI23" i="32"/>
  <c r="BF23" i="32"/>
  <c r="AR23" i="32"/>
  <c r="AQ23" i="32"/>
  <c r="AO23" i="32"/>
  <c r="AN23" i="32"/>
  <c r="AL23" i="32"/>
  <c r="AK23" i="32"/>
  <c r="AI23" i="32"/>
  <c r="AH23" i="32"/>
  <c r="AG23" i="32"/>
  <c r="AF23" i="32"/>
  <c r="AE23" i="32"/>
  <c r="AD23" i="32"/>
  <c r="AC23" i="32"/>
  <c r="AB23" i="32"/>
  <c r="W23" i="32"/>
  <c r="V23" i="32"/>
  <c r="T23" i="32"/>
  <c r="S23" i="32"/>
  <c r="Q23" i="32"/>
  <c r="H23" i="32"/>
  <c r="K22" i="32"/>
  <c r="K99" i="32" s="1"/>
  <c r="J22" i="32"/>
  <c r="J99" i="32" s="1"/>
  <c r="I22" i="32"/>
  <c r="I99" i="32" s="1"/>
  <c r="BU21" i="32"/>
  <c r="BP21" i="32"/>
  <c r="BP10" i="32" s="1"/>
  <c r="K21" i="32"/>
  <c r="J21" i="32"/>
  <c r="I21" i="32"/>
  <c r="N19" i="32"/>
  <c r="BO18" i="32"/>
  <c r="BN18" i="32"/>
  <c r="BM18" i="32"/>
  <c r="BL18" i="32"/>
  <c r="BK18" i="32"/>
  <c r="BJ18" i="32"/>
  <c r="BI18" i="32"/>
  <c r="BH18" i="32"/>
  <c r="BG18" i="32"/>
  <c r="BF18" i="32"/>
  <c r="BE18" i="32"/>
  <c r="BB18" i="32"/>
  <c r="BA18" i="32"/>
  <c r="AZ18" i="32"/>
  <c r="BR18" i="32" s="1"/>
  <c r="BQ18" i="32" s="1"/>
  <c r="AY18" i="32"/>
  <c r="AX18" i="32"/>
  <c r="AW18" i="32"/>
  <c r="AU18" i="32"/>
  <c r="AT18" i="32"/>
  <c r="AS18" i="32"/>
  <c r="AR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BQ17" i="32"/>
  <c r="BB17" i="32"/>
  <c r="BA17" i="32"/>
  <c r="Q17" i="32"/>
  <c r="P17" i="32"/>
  <c r="O17" i="32"/>
  <c r="AZ17" i="32" s="1"/>
  <c r="AY17" i="32" s="1"/>
  <c r="BQ16" i="32"/>
  <c r="BO16" i="32"/>
  <c r="BN16" i="32"/>
  <c r="BN15" i="32" s="1"/>
  <c r="BM16" i="32"/>
  <c r="BL16" i="32"/>
  <c r="BL15" i="32" s="1"/>
  <c r="BK16" i="32"/>
  <c r="BI16" i="32"/>
  <c r="BI15" i="32" s="1"/>
  <c r="BG16" i="32"/>
  <c r="BA16" i="32"/>
  <c r="BA15" i="32" s="1"/>
  <c r="Q16" i="32"/>
  <c r="P16" i="32"/>
  <c r="P15" i="32" s="1"/>
  <c r="O16" i="32"/>
  <c r="BD15" i="32"/>
  <c r="AX15" i="32"/>
  <c r="AW15" i="32"/>
  <c r="AV15" i="32"/>
  <c r="AU15" i="32"/>
  <c r="AT15" i="32"/>
  <c r="AS15" i="32"/>
  <c r="AR15" i="32"/>
  <c r="AQ15" i="32"/>
  <c r="AP15" i="32"/>
  <c r="AO15" i="32"/>
  <c r="AN15" i="32"/>
  <c r="AM15" i="32"/>
  <c r="AL15" i="32"/>
  <c r="AK15" i="32"/>
  <c r="AJ15" i="32"/>
  <c r="AI15" i="32"/>
  <c r="AH15" i="32"/>
  <c r="AG15" i="32"/>
  <c r="AF15" i="32"/>
  <c r="AE15" i="32"/>
  <c r="AD15" i="32"/>
  <c r="AC15" i="32"/>
  <c r="AB15" i="32"/>
  <c r="AA15" i="32"/>
  <c r="Z15" i="32"/>
  <c r="Y15" i="32"/>
  <c r="X15" i="32"/>
  <c r="W15" i="32"/>
  <c r="V15" i="32"/>
  <c r="U15" i="32"/>
  <c r="T15" i="32"/>
  <c r="S15" i="32"/>
  <c r="R15" i="32"/>
  <c r="M15" i="32"/>
  <c r="L15" i="32"/>
  <c r="K15" i="32"/>
  <c r="J15" i="32"/>
  <c r="I15" i="32"/>
  <c r="H15" i="32"/>
  <c r="G15" i="32"/>
  <c r="BQ14" i="32"/>
  <c r="BH14" i="32"/>
  <c r="BH17" i="32" s="1"/>
  <c r="BG14" i="32"/>
  <c r="AX14" i="32"/>
  <c r="AW14" i="32"/>
  <c r="AV14" i="32"/>
  <c r="AZ14" i="32" s="1"/>
  <c r="AU14" i="32"/>
  <c r="AT14" i="32"/>
  <c r="AS14" i="32"/>
  <c r="AJ14" i="32"/>
  <c r="AM14" i="32" s="1"/>
  <c r="X14" i="32"/>
  <c r="N14" i="32"/>
  <c r="N17" i="32" s="1"/>
  <c r="BQ13" i="32"/>
  <c r="BH13" i="32"/>
  <c r="BG13" i="32"/>
  <c r="AX13" i="32"/>
  <c r="AX12" i="32" s="1"/>
  <c r="AW13" i="32"/>
  <c r="AW12" i="32" s="1"/>
  <c r="AV13" i="32"/>
  <c r="AZ13" i="32" s="1"/>
  <c r="BJ13" i="32" s="1"/>
  <c r="AU13" i="32"/>
  <c r="AU12" i="32" s="1"/>
  <c r="AT13" i="32"/>
  <c r="AT12" i="32" s="1"/>
  <c r="AS13" i="32"/>
  <c r="AS12" i="32" s="1"/>
  <c r="AJ13" i="32"/>
  <c r="U13" i="32"/>
  <c r="U12" i="32" s="1"/>
  <c r="N13" i="32"/>
  <c r="BO12" i="32"/>
  <c r="BN12" i="32"/>
  <c r="BM12" i="32"/>
  <c r="BL12" i="32"/>
  <c r="BK12" i="32"/>
  <c r="BI12" i="32"/>
  <c r="BF12" i="32"/>
  <c r="BE12" i="32"/>
  <c r="BD12" i="32"/>
  <c r="BA12" i="32"/>
  <c r="AR12" i="32"/>
  <c r="AR11" i="32" s="1"/>
  <c r="AQ12" i="32"/>
  <c r="AQ11" i="32" s="1"/>
  <c r="AP12" i="32"/>
  <c r="AO12" i="32"/>
  <c r="AN12" i="32"/>
  <c r="AL12" i="32"/>
  <c r="AK12" i="32"/>
  <c r="AI12" i="32"/>
  <c r="AH12" i="32"/>
  <c r="AG12" i="32"/>
  <c r="AF12" i="32"/>
  <c r="AE12" i="32"/>
  <c r="AD12" i="32"/>
  <c r="AC12" i="32"/>
  <c r="AB12" i="32"/>
  <c r="AA12" i="32"/>
  <c r="Z12" i="32"/>
  <c r="Y12" i="32"/>
  <c r="W12" i="32"/>
  <c r="V12" i="32"/>
  <c r="T12" i="32"/>
  <c r="S12" i="32"/>
  <c r="R12" i="32"/>
  <c r="Q12" i="32"/>
  <c r="P12" i="32"/>
  <c r="O12" i="32"/>
  <c r="M12" i="32"/>
  <c r="L12" i="32"/>
  <c r="K12" i="32"/>
  <c r="J12" i="32"/>
  <c r="I12" i="32"/>
  <c r="H12" i="32"/>
  <c r="G12" i="32"/>
  <c r="BU11" i="32"/>
  <c r="BT11" i="32"/>
  <c r="BS11" i="32"/>
  <c r="BR11" i="32"/>
  <c r="B8" i="32"/>
  <c r="C8" i="32" s="1"/>
  <c r="E8" i="32" s="1"/>
  <c r="H8" i="32"/>
  <c r="I8" i="32" s="1"/>
  <c r="J8" i="32" s="1"/>
  <c r="K8" i="32" s="1"/>
  <c r="I21" i="28"/>
  <c r="J21" i="28"/>
  <c r="K21" i="28"/>
  <c r="CE10" i="28"/>
  <c r="CJ21" i="28"/>
  <c r="I14" i="21"/>
  <c r="I9" i="21" s="1"/>
  <c r="J14" i="21"/>
  <c r="J9" i="21" s="1"/>
  <c r="K14" i="21"/>
  <c r="K9" i="21" s="1"/>
  <c r="BE14" i="31"/>
  <c r="BK275" i="31"/>
  <c r="BK274" i="31" s="1"/>
  <c r="BK273" i="31" s="1"/>
  <c r="BK272" i="31" s="1"/>
  <c r="BK271" i="31" s="1"/>
  <c r="BK270" i="31" s="1"/>
  <c r="O14" i="31"/>
  <c r="N14" i="31" s="1"/>
  <c r="N10" i="31" s="1"/>
  <c r="BE13" i="31"/>
  <c r="AU13" i="31"/>
  <c r="AX13" i="31" s="1"/>
  <c r="AY13" i="31" s="1"/>
  <c r="AI13" i="31"/>
  <c r="Z13" i="31"/>
  <c r="M13" i="31"/>
  <c r="BE12" i="31"/>
  <c r="AL12" i="31"/>
  <c r="Z12" i="31"/>
  <c r="T12" i="31"/>
  <c r="M12" i="31"/>
  <c r="BE11" i="31"/>
  <c r="Z11" i="31"/>
  <c r="Z10" i="31" s="1"/>
  <c r="Q11" i="31"/>
  <c r="M11" i="31"/>
  <c r="BM10" i="31"/>
  <c r="BL10" i="31"/>
  <c r="BJ10" i="31"/>
  <c r="BI10" i="31"/>
  <c r="BG10" i="31"/>
  <c r="BF10" i="31"/>
  <c r="BD10" i="31"/>
  <c r="BC10" i="31"/>
  <c r="BB10" i="31"/>
  <c r="BA10" i="31"/>
  <c r="AZ10" i="31"/>
  <c r="AW10" i="31"/>
  <c r="AV10" i="31"/>
  <c r="AT10" i="31"/>
  <c r="AS10" i="31"/>
  <c r="AQ10" i="31"/>
  <c r="AP10" i="31"/>
  <c r="AO10" i="31"/>
  <c r="AN10" i="31"/>
  <c r="AM10" i="31"/>
  <c r="AK10" i="31"/>
  <c r="AJ10" i="31"/>
  <c r="AH10" i="31"/>
  <c r="AG10" i="31"/>
  <c r="AE10" i="31"/>
  <c r="AD10" i="31"/>
  <c r="AB10" i="31"/>
  <c r="AA10" i="31"/>
  <c r="Y10" i="31"/>
  <c r="X10" i="31"/>
  <c r="W10" i="31"/>
  <c r="V10" i="31"/>
  <c r="U10" i="31"/>
  <c r="S10" i="31"/>
  <c r="R10" i="31"/>
  <c r="P10" i="31"/>
  <c r="M299" i="31"/>
  <c r="H29" i="31"/>
  <c r="H106" i="31" s="1"/>
  <c r="I29" i="31"/>
  <c r="I106" i="31" s="1"/>
  <c r="I28" i="31" s="1"/>
  <c r="J29" i="31"/>
  <c r="J298" i="31"/>
  <c r="I298" i="31"/>
  <c r="H298" i="31"/>
  <c r="BP297" i="31"/>
  <c r="BO297" i="31" s="1"/>
  <c r="AW297" i="31"/>
  <c r="BA297" i="31" s="1"/>
  <c r="AV297" i="31"/>
  <c r="AZ297" i="31" s="1"/>
  <c r="AF297" i="31"/>
  <c r="N297" i="31"/>
  <c r="M297" i="31" s="1"/>
  <c r="A297" i="31"/>
  <c r="BP296" i="31"/>
  <c r="BO296" i="31" s="1"/>
  <c r="AW296" i="31"/>
  <c r="BA296" i="31" s="1"/>
  <c r="AV296" i="31"/>
  <c r="AZ296" i="31" s="1"/>
  <c r="AF296" i="31"/>
  <c r="N296" i="31"/>
  <c r="BB296" i="31" s="1"/>
  <c r="BE296" i="31" s="1"/>
  <c r="BP295" i="31"/>
  <c r="BO295" i="31" s="1"/>
  <c r="AW295" i="31"/>
  <c r="BA295" i="31" s="1"/>
  <c r="AV295" i="31"/>
  <c r="AZ295" i="31" s="1"/>
  <c r="AF295" i="31"/>
  <c r="N295" i="31"/>
  <c r="M295" i="31" s="1"/>
  <c r="BP294" i="31"/>
  <c r="BO294" i="31" s="1"/>
  <c r="AW294" i="31"/>
  <c r="BA294" i="31" s="1"/>
  <c r="AV294" i="31"/>
  <c r="AZ294" i="31" s="1"/>
  <c r="AF294" i="31"/>
  <c r="N294" i="31"/>
  <c r="A294" i="31"/>
  <c r="A295" i="31" s="1"/>
  <c r="BP293" i="31"/>
  <c r="BO293" i="31" s="1"/>
  <c r="AW293" i="31"/>
  <c r="BA293" i="31" s="1"/>
  <c r="AV293" i="31"/>
  <c r="AZ293" i="31" s="1"/>
  <c r="AF293" i="31"/>
  <c r="N293" i="31"/>
  <c r="AC293" i="31" s="1"/>
  <c r="BP292" i="31"/>
  <c r="BO292" i="31" s="1"/>
  <c r="AW292" i="31"/>
  <c r="AV292" i="31"/>
  <c r="AZ292" i="31" s="1"/>
  <c r="AF292" i="31"/>
  <c r="N292" i="31"/>
  <c r="BP291" i="31"/>
  <c r="BO291" i="31" s="1"/>
  <c r="AW291" i="31"/>
  <c r="BA291" i="31" s="1"/>
  <c r="AV291" i="31"/>
  <c r="AZ291" i="31" s="1"/>
  <c r="AF291" i="31"/>
  <c r="N291" i="31"/>
  <c r="BP290" i="31"/>
  <c r="BO290" i="31" s="1"/>
  <c r="AW290" i="31"/>
  <c r="BA290" i="31" s="1"/>
  <c r="AV290" i="31"/>
  <c r="AZ290" i="31" s="1"/>
  <c r="AF290" i="31"/>
  <c r="N290" i="31"/>
  <c r="BP289" i="31"/>
  <c r="BO289" i="31" s="1"/>
  <c r="AW289" i="31"/>
  <c r="BA289" i="31" s="1"/>
  <c r="AV289" i="31"/>
  <c r="AZ289" i="31" s="1"/>
  <c r="AF289" i="31"/>
  <c r="N289" i="31"/>
  <c r="M289" i="31" s="1"/>
  <c r="A289" i="31"/>
  <c r="A290" i="31" s="1"/>
  <c r="A291" i="31" s="1"/>
  <c r="A292" i="31" s="1"/>
  <c r="BP288" i="31"/>
  <c r="AW288" i="31"/>
  <c r="BA288" i="31" s="1"/>
  <c r="AV288" i="31"/>
  <c r="AZ288" i="31" s="1"/>
  <c r="AF288" i="31"/>
  <c r="N288" i="31"/>
  <c r="BP287" i="31"/>
  <c r="BO287" i="31" s="1"/>
  <c r="AW287" i="31"/>
  <c r="BA287" i="31" s="1"/>
  <c r="AV287" i="31"/>
  <c r="AZ287" i="31" s="1"/>
  <c r="AF287" i="31"/>
  <c r="N287" i="31"/>
  <c r="BB287" i="31" s="1"/>
  <c r="BE287" i="31" s="1"/>
  <c r="BP286" i="31"/>
  <c r="BO286" i="31" s="1"/>
  <c r="AW286" i="31"/>
  <c r="BA286" i="31" s="1"/>
  <c r="AV286" i="31"/>
  <c r="AZ286" i="31" s="1"/>
  <c r="AF286" i="31"/>
  <c r="N286" i="31"/>
  <c r="AC286" i="31" s="1"/>
  <c r="BP285" i="31"/>
  <c r="BO285" i="31" s="1"/>
  <c r="AW285" i="31"/>
  <c r="BA285" i="31" s="1"/>
  <c r="AV285" i="31"/>
  <c r="AZ285" i="31" s="1"/>
  <c r="AF285" i="31"/>
  <c r="N285" i="31"/>
  <c r="A285" i="31"/>
  <c r="A287" i="31" s="1"/>
  <c r="BP284" i="31"/>
  <c r="BO284" i="31" s="1"/>
  <c r="AW284" i="31"/>
  <c r="BA284" i="31" s="1"/>
  <c r="AV284" i="31"/>
  <c r="AZ284" i="31" s="1"/>
  <c r="AF284" i="31"/>
  <c r="N284" i="31"/>
  <c r="BP283" i="31"/>
  <c r="BO283" i="31" s="1"/>
  <c r="AW283" i="31"/>
  <c r="BA283" i="31" s="1"/>
  <c r="AV283" i="31"/>
  <c r="AZ283" i="31" s="1"/>
  <c r="AF283" i="31"/>
  <c r="N283" i="31"/>
  <c r="BB283" i="31" s="1"/>
  <c r="BE283" i="31" s="1"/>
  <c r="A283" i="31"/>
  <c r="BP282" i="31"/>
  <c r="BO282" i="31" s="1"/>
  <c r="AW282" i="31"/>
  <c r="BA282" i="31" s="1"/>
  <c r="AV282" i="31"/>
  <c r="AZ282" i="31" s="1"/>
  <c r="AF282" i="31"/>
  <c r="N282" i="31"/>
  <c r="BR281" i="31"/>
  <c r="BR280" i="31" s="1"/>
  <c r="BR279" i="31" s="1"/>
  <c r="BR278" i="31" s="1"/>
  <c r="BQ281" i="31"/>
  <c r="BQ280" i="31" s="1"/>
  <c r="BQ279" i="31" s="1"/>
  <c r="BQ278" i="31" s="1"/>
  <c r="BM281" i="31"/>
  <c r="BM280" i="31" s="1"/>
  <c r="BL281" i="31"/>
  <c r="BL280" i="31" s="1"/>
  <c r="BL279" i="31" s="1"/>
  <c r="BL278" i="31" s="1"/>
  <c r="BL277" i="31" s="1"/>
  <c r="BK281" i="31"/>
  <c r="BK280" i="31" s="1"/>
  <c r="BK279" i="31" s="1"/>
  <c r="BK278" i="31" s="1"/>
  <c r="BK277" i="31" s="1"/>
  <c r="BJ281" i="31"/>
  <c r="BJ280" i="31" s="1"/>
  <c r="BJ279" i="31" s="1"/>
  <c r="BJ278" i="31" s="1"/>
  <c r="BJ277" i="31" s="1"/>
  <c r="BI281" i="31"/>
  <c r="BI280" i="31" s="1"/>
  <c r="BI279" i="31" s="1"/>
  <c r="BI278" i="31" s="1"/>
  <c r="BI277" i="31" s="1"/>
  <c r="BH281" i="31"/>
  <c r="BH280" i="31" s="1"/>
  <c r="BH279" i="31" s="1"/>
  <c r="BH278" i="31" s="1"/>
  <c r="BH277" i="31" s="1"/>
  <c r="BG281" i="31"/>
  <c r="BG280" i="31" s="1"/>
  <c r="BG279" i="31" s="1"/>
  <c r="BG278" i="31" s="1"/>
  <c r="BG277" i="31" s="1"/>
  <c r="BF281" i="31"/>
  <c r="BF280" i="31" s="1"/>
  <c r="BF279" i="31" s="1"/>
  <c r="BF278" i="31" s="1"/>
  <c r="BF277" i="31" s="1"/>
  <c r="BD281" i="31"/>
  <c r="BD280" i="31" s="1"/>
  <c r="BD279" i="31" s="1"/>
  <c r="BD278" i="31" s="1"/>
  <c r="BD277" i="31" s="1"/>
  <c r="BC281" i="31"/>
  <c r="BC280" i="31" s="1"/>
  <c r="BC279" i="31" s="1"/>
  <c r="BC278" i="31" s="1"/>
  <c r="BC277" i="31" s="1"/>
  <c r="AT281" i="31"/>
  <c r="AT280" i="31" s="1"/>
  <c r="AT279" i="31" s="1"/>
  <c r="AT278" i="31" s="1"/>
  <c r="AT277" i="31" s="1"/>
  <c r="AS281" i="31"/>
  <c r="AS280" i="31" s="1"/>
  <c r="AS279" i="31" s="1"/>
  <c r="AS278" i="31" s="1"/>
  <c r="AS277" i="31" s="1"/>
  <c r="AR281" i="31"/>
  <c r="AR280" i="31" s="1"/>
  <c r="AR279" i="31" s="1"/>
  <c r="AR278" i="31" s="1"/>
  <c r="AR277" i="31" s="1"/>
  <c r="AQ281" i="31"/>
  <c r="AQ280" i="31" s="1"/>
  <c r="AQ279" i="31" s="1"/>
  <c r="AQ278" i="31" s="1"/>
  <c r="AQ277" i="31" s="1"/>
  <c r="AP281" i="31"/>
  <c r="AP280" i="31" s="1"/>
  <c r="AP279" i="31" s="1"/>
  <c r="AP278" i="31" s="1"/>
  <c r="AP277" i="31" s="1"/>
  <c r="AO281" i="31"/>
  <c r="AO280" i="31" s="1"/>
  <c r="AO279" i="31" s="1"/>
  <c r="AO278" i="31" s="1"/>
  <c r="AO277" i="31" s="1"/>
  <c r="AN281" i="31"/>
  <c r="AN280" i="31" s="1"/>
  <c r="AN279" i="31" s="1"/>
  <c r="AN278" i="31" s="1"/>
  <c r="AN277" i="31" s="1"/>
  <c r="AM281" i="31"/>
  <c r="AM280" i="31" s="1"/>
  <c r="AM279" i="31" s="1"/>
  <c r="AM278" i="31" s="1"/>
  <c r="AM277" i="31" s="1"/>
  <c r="AK281" i="31"/>
  <c r="AK280" i="31" s="1"/>
  <c r="AK279" i="31" s="1"/>
  <c r="AK278" i="31" s="1"/>
  <c r="AK277" i="31" s="1"/>
  <c r="AJ281" i="31"/>
  <c r="AJ280" i="31" s="1"/>
  <c r="AJ279" i="31" s="1"/>
  <c r="AJ278" i="31" s="1"/>
  <c r="AJ277" i="31" s="1"/>
  <c r="AH281" i="31"/>
  <c r="AH280" i="31" s="1"/>
  <c r="AH279" i="31" s="1"/>
  <c r="AH278" i="31" s="1"/>
  <c r="AH277" i="31" s="1"/>
  <c r="AG281" i="31"/>
  <c r="AG280" i="31" s="1"/>
  <c r="AG279" i="31" s="1"/>
  <c r="AG278" i="31" s="1"/>
  <c r="AG277" i="31" s="1"/>
  <c r="AE281" i="31"/>
  <c r="AE280" i="31" s="1"/>
  <c r="AE279" i="31" s="1"/>
  <c r="AE278" i="31" s="1"/>
  <c r="AE277" i="31" s="1"/>
  <c r="AD281" i="31"/>
  <c r="AD280" i="31" s="1"/>
  <c r="AD279" i="31" s="1"/>
  <c r="AD278" i="31" s="1"/>
  <c r="AD277" i="31" s="1"/>
  <c r="AB281" i="31"/>
  <c r="AB280" i="31" s="1"/>
  <c r="AB279" i="31" s="1"/>
  <c r="AB278" i="31" s="1"/>
  <c r="AB277" i="31" s="1"/>
  <c r="AA281" i="31"/>
  <c r="AA280" i="31" s="1"/>
  <c r="AA279" i="31" s="1"/>
  <c r="AA278" i="31" s="1"/>
  <c r="AA277" i="31" s="1"/>
  <c r="Z281" i="31"/>
  <c r="Z280" i="31" s="1"/>
  <c r="Z279" i="31" s="1"/>
  <c r="Z278" i="31" s="1"/>
  <c r="Z277" i="31" s="1"/>
  <c r="Y281" i="31"/>
  <c r="Y280" i="31" s="1"/>
  <c r="Y279" i="31" s="1"/>
  <c r="Y278" i="31" s="1"/>
  <c r="Y277" i="31" s="1"/>
  <c r="X281" i="31"/>
  <c r="X280" i="31" s="1"/>
  <c r="X279" i="31" s="1"/>
  <c r="X278" i="31" s="1"/>
  <c r="X277" i="31" s="1"/>
  <c r="W281" i="31"/>
  <c r="W280" i="31" s="1"/>
  <c r="W279" i="31" s="1"/>
  <c r="W278" i="31" s="1"/>
  <c r="W277" i="31" s="1"/>
  <c r="V281" i="31"/>
  <c r="V280" i="31" s="1"/>
  <c r="V279" i="31" s="1"/>
  <c r="V278" i="31" s="1"/>
  <c r="V277" i="31" s="1"/>
  <c r="U281" i="31"/>
  <c r="U280" i="31" s="1"/>
  <c r="U279" i="31" s="1"/>
  <c r="U278" i="31" s="1"/>
  <c r="U277" i="31" s="1"/>
  <c r="T281" i="31"/>
  <c r="T280" i="31" s="1"/>
  <c r="T279" i="31" s="1"/>
  <c r="T278" i="31" s="1"/>
  <c r="T277" i="31" s="1"/>
  <c r="S281" i="31"/>
  <c r="S280" i="31" s="1"/>
  <c r="S279" i="31" s="1"/>
  <c r="S278" i="31" s="1"/>
  <c r="S277" i="31" s="1"/>
  <c r="R281" i="31"/>
  <c r="R280" i="31" s="1"/>
  <c r="R279" i="31" s="1"/>
  <c r="R278" i="31" s="1"/>
  <c r="R277" i="31" s="1"/>
  <c r="Q281" i="31"/>
  <c r="Q280" i="31" s="1"/>
  <c r="Q279" i="31" s="1"/>
  <c r="Q278" i="31" s="1"/>
  <c r="Q277" i="31" s="1"/>
  <c r="P281" i="31"/>
  <c r="P280" i="31" s="1"/>
  <c r="P279" i="31" s="1"/>
  <c r="P278" i="31" s="1"/>
  <c r="P277" i="31" s="1"/>
  <c r="O281" i="31"/>
  <c r="O280" i="31" s="1"/>
  <c r="O279" i="31" s="1"/>
  <c r="O278" i="31" s="1"/>
  <c r="O277" i="31" s="1"/>
  <c r="L281" i="31"/>
  <c r="L280" i="31" s="1"/>
  <c r="L279" i="31" s="1"/>
  <c r="L278" i="31" s="1"/>
  <c r="L298" i="31" s="1"/>
  <c r="K281" i="31"/>
  <c r="K280" i="31" s="1"/>
  <c r="K279" i="31" s="1"/>
  <c r="K278" i="31" s="1"/>
  <c r="K298" i="31" s="1"/>
  <c r="G281" i="31"/>
  <c r="G280" i="31" s="1"/>
  <c r="G279" i="31" s="1"/>
  <c r="G278" i="31" s="1"/>
  <c r="G298" i="31" s="1"/>
  <c r="F281" i="31"/>
  <c r="F280" i="31" s="1"/>
  <c r="F279" i="31" s="1"/>
  <c r="F278" i="31" s="1"/>
  <c r="F298" i="31" s="1"/>
  <c r="F277" i="31" s="1"/>
  <c r="BM278" i="31"/>
  <c r="BM277" i="31" s="1"/>
  <c r="AW275" i="31"/>
  <c r="AV275" i="31"/>
  <c r="AZ275" i="31" s="1"/>
  <c r="AZ274" i="31" s="1"/>
  <c r="AZ273" i="31" s="1"/>
  <c r="AZ272" i="31" s="1"/>
  <c r="AZ271" i="31" s="1"/>
  <c r="AZ270" i="31" s="1"/>
  <c r="AU275" i="31"/>
  <c r="AU274" i="31" s="1"/>
  <c r="AU273" i="31" s="1"/>
  <c r="AU272" i="31" s="1"/>
  <c r="AU271" i="31" s="1"/>
  <c r="AU270" i="31" s="1"/>
  <c r="AR275" i="31"/>
  <c r="AR274" i="31" s="1"/>
  <c r="AR273" i="31" s="1"/>
  <c r="AR272" i="31" s="1"/>
  <c r="AR271" i="31" s="1"/>
  <c r="AR270" i="31" s="1"/>
  <c r="AI275" i="31"/>
  <c r="M275" i="31"/>
  <c r="M274" i="31" s="1"/>
  <c r="M273" i="31" s="1"/>
  <c r="M272" i="31" s="1"/>
  <c r="M271" i="31" s="1"/>
  <c r="M276" i="31" s="1"/>
  <c r="AY276" i="31" s="1"/>
  <c r="AX276" i="31" s="1"/>
  <c r="BR274" i="31"/>
  <c r="BR273" i="31" s="1"/>
  <c r="BR272" i="31" s="1"/>
  <c r="BR271" i="31" s="1"/>
  <c r="BQ274" i="31"/>
  <c r="BQ273" i="31" s="1"/>
  <c r="BQ272" i="31" s="1"/>
  <c r="BQ271" i="31" s="1"/>
  <c r="BP274" i="31"/>
  <c r="BP273" i="31" s="1"/>
  <c r="BP272" i="31" s="1"/>
  <c r="BP271" i="31" s="1"/>
  <c r="BO274" i="31"/>
  <c r="BO273" i="31" s="1"/>
  <c r="BO272" i="31" s="1"/>
  <c r="BO271" i="31" s="1"/>
  <c r="BM274" i="31"/>
  <c r="BM273" i="31" s="1"/>
  <c r="BM272" i="31" s="1"/>
  <c r="BM271" i="31" s="1"/>
  <c r="BM270" i="31" s="1"/>
  <c r="BL274" i="31"/>
  <c r="BL273" i="31" s="1"/>
  <c r="BL272" i="31" s="1"/>
  <c r="BL271" i="31" s="1"/>
  <c r="BL270" i="31" s="1"/>
  <c r="BJ274" i="31"/>
  <c r="BJ273" i="31" s="1"/>
  <c r="BJ272" i="31" s="1"/>
  <c r="BJ271" i="31" s="1"/>
  <c r="BJ270" i="31" s="1"/>
  <c r="BI274" i="31"/>
  <c r="BI273" i="31" s="1"/>
  <c r="BI272" i="31" s="1"/>
  <c r="BI271" i="31" s="1"/>
  <c r="BI270" i="31" s="1"/>
  <c r="BH274" i="31"/>
  <c r="BH273" i="31" s="1"/>
  <c r="BH272" i="31" s="1"/>
  <c r="BH271" i="31" s="1"/>
  <c r="BH270" i="31" s="1"/>
  <c r="BG274" i="31"/>
  <c r="BG273" i="31" s="1"/>
  <c r="BG272" i="31" s="1"/>
  <c r="BG271" i="31" s="1"/>
  <c r="BG270" i="31" s="1"/>
  <c r="BF274" i="31"/>
  <c r="BF273" i="31" s="1"/>
  <c r="BF272" i="31" s="1"/>
  <c r="BF271" i="31" s="1"/>
  <c r="BF270" i="31" s="1"/>
  <c r="BE274" i="31"/>
  <c r="BE273" i="31" s="1"/>
  <c r="BE272" i="31" s="1"/>
  <c r="BE271" i="31" s="1"/>
  <c r="BE270" i="31" s="1"/>
  <c r="BD274" i="31"/>
  <c r="BD273" i="31" s="1"/>
  <c r="BD272" i="31" s="1"/>
  <c r="BD271" i="31" s="1"/>
  <c r="BD270" i="31" s="1"/>
  <c r="BC274" i="31"/>
  <c r="BC273" i="31" s="1"/>
  <c r="BC272" i="31" s="1"/>
  <c r="BC271" i="31" s="1"/>
  <c r="BC270" i="31" s="1"/>
  <c r="BB274" i="31"/>
  <c r="BB273" i="31" s="1"/>
  <c r="BB272" i="31" s="1"/>
  <c r="BB271" i="31" s="1"/>
  <c r="BB270" i="31" s="1"/>
  <c r="AX274" i="31"/>
  <c r="AX273" i="31" s="1"/>
  <c r="AX272" i="31" s="1"/>
  <c r="AX271" i="31" s="1"/>
  <c r="AT274" i="31"/>
  <c r="AT273" i="31" s="1"/>
  <c r="AT272" i="31" s="1"/>
  <c r="AT271" i="31" s="1"/>
  <c r="AT270" i="31" s="1"/>
  <c r="AS274" i="31"/>
  <c r="AS273" i="31" s="1"/>
  <c r="AS272" i="31" s="1"/>
  <c r="AS271" i="31" s="1"/>
  <c r="AS270" i="31" s="1"/>
  <c r="AQ274" i="31"/>
  <c r="AQ273" i="31" s="1"/>
  <c r="AQ272" i="31" s="1"/>
  <c r="AQ271" i="31" s="1"/>
  <c r="AQ270" i="31" s="1"/>
  <c r="AP274" i="31"/>
  <c r="AP273" i="31" s="1"/>
  <c r="AP272" i="31" s="1"/>
  <c r="AP271" i="31" s="1"/>
  <c r="AP270" i="31" s="1"/>
  <c r="AO274" i="31"/>
  <c r="AO273" i="31" s="1"/>
  <c r="AO272" i="31" s="1"/>
  <c r="AO271" i="31" s="1"/>
  <c r="AO270" i="31" s="1"/>
  <c r="AN274" i="31"/>
  <c r="AN273" i="31" s="1"/>
  <c r="AN272" i="31" s="1"/>
  <c r="AN271" i="31" s="1"/>
  <c r="AN270" i="31" s="1"/>
  <c r="AM274" i="31"/>
  <c r="AM273" i="31" s="1"/>
  <c r="AM272" i="31" s="1"/>
  <c r="AM271" i="31" s="1"/>
  <c r="AM270" i="31" s="1"/>
  <c r="AK274" i="31"/>
  <c r="AK273" i="31" s="1"/>
  <c r="AK272" i="31" s="1"/>
  <c r="AK271" i="31" s="1"/>
  <c r="AK270" i="31" s="1"/>
  <c r="AJ274" i="31"/>
  <c r="AJ273" i="31" s="1"/>
  <c r="AJ272" i="31" s="1"/>
  <c r="AJ271" i="31" s="1"/>
  <c r="AJ270" i="31" s="1"/>
  <c r="AH274" i="31"/>
  <c r="AH273" i="31" s="1"/>
  <c r="AH272" i="31" s="1"/>
  <c r="AH271" i="31" s="1"/>
  <c r="AH270" i="31" s="1"/>
  <c r="AG274" i="31"/>
  <c r="AG273" i="31" s="1"/>
  <c r="AG272" i="31" s="1"/>
  <c r="AG271" i="31" s="1"/>
  <c r="AG270" i="31" s="1"/>
  <c r="AF274" i="31"/>
  <c r="AF273" i="31" s="1"/>
  <c r="AF272" i="31" s="1"/>
  <c r="AF271" i="31" s="1"/>
  <c r="AF270" i="31" s="1"/>
  <c r="AE274" i="31"/>
  <c r="AE273" i="31" s="1"/>
  <c r="AE272" i="31" s="1"/>
  <c r="AE271" i="31" s="1"/>
  <c r="AE270" i="31" s="1"/>
  <c r="AD274" i="31"/>
  <c r="AD273" i="31" s="1"/>
  <c r="AD272" i="31" s="1"/>
  <c r="AD271" i="31" s="1"/>
  <c r="AD270" i="31" s="1"/>
  <c r="AC274" i="31"/>
  <c r="AC273" i="31" s="1"/>
  <c r="AC272" i="31" s="1"/>
  <c r="AC271" i="31" s="1"/>
  <c r="AC270" i="31" s="1"/>
  <c r="AB274" i="31"/>
  <c r="AB273" i="31" s="1"/>
  <c r="AB272" i="31" s="1"/>
  <c r="AB271" i="31" s="1"/>
  <c r="AB270" i="31" s="1"/>
  <c r="AA274" i="31"/>
  <c r="AA273" i="31" s="1"/>
  <c r="AA272" i="31" s="1"/>
  <c r="AA271" i="31" s="1"/>
  <c r="AA270" i="31" s="1"/>
  <c r="Z274" i="31"/>
  <c r="Z273" i="31" s="1"/>
  <c r="Z272" i="31" s="1"/>
  <c r="Z271" i="31" s="1"/>
  <c r="Z270" i="31" s="1"/>
  <c r="Y274" i="31"/>
  <c r="Y273" i="31" s="1"/>
  <c r="Y272" i="31" s="1"/>
  <c r="Y271" i="31" s="1"/>
  <c r="Y270" i="31" s="1"/>
  <c r="X274" i="31"/>
  <c r="X273" i="31" s="1"/>
  <c r="X272" i="31" s="1"/>
  <c r="X271" i="31" s="1"/>
  <c r="X270" i="31" s="1"/>
  <c r="W274" i="31"/>
  <c r="W273" i="31" s="1"/>
  <c r="W272" i="31" s="1"/>
  <c r="W271" i="31" s="1"/>
  <c r="W270" i="31" s="1"/>
  <c r="V274" i="31"/>
  <c r="V273" i="31" s="1"/>
  <c r="V272" i="31" s="1"/>
  <c r="V271" i="31" s="1"/>
  <c r="V270" i="31" s="1"/>
  <c r="U274" i="31"/>
  <c r="U273" i="31" s="1"/>
  <c r="U272" i="31" s="1"/>
  <c r="U271" i="31" s="1"/>
  <c r="U270" i="31" s="1"/>
  <c r="T274" i="31"/>
  <c r="T273" i="31" s="1"/>
  <c r="T272" i="31" s="1"/>
  <c r="T271" i="31" s="1"/>
  <c r="T270" i="31" s="1"/>
  <c r="S274" i="31"/>
  <c r="S273" i="31" s="1"/>
  <c r="S272" i="31" s="1"/>
  <c r="S271" i="31" s="1"/>
  <c r="S270" i="31" s="1"/>
  <c r="R274" i="31"/>
  <c r="R273" i="31" s="1"/>
  <c r="R272" i="31" s="1"/>
  <c r="R271" i="31" s="1"/>
  <c r="R270" i="31" s="1"/>
  <c r="Q274" i="31"/>
  <c r="Q273" i="31" s="1"/>
  <c r="Q272" i="31" s="1"/>
  <c r="Q271" i="31" s="1"/>
  <c r="Q270" i="31" s="1"/>
  <c r="P274" i="31"/>
  <c r="P273" i="31" s="1"/>
  <c r="P272" i="31" s="1"/>
  <c r="P271" i="31" s="1"/>
  <c r="P270" i="31" s="1"/>
  <c r="O274" i="31"/>
  <c r="O273" i="31" s="1"/>
  <c r="O272" i="31" s="1"/>
  <c r="O271" i="31" s="1"/>
  <c r="O270" i="31" s="1"/>
  <c r="N274" i="31"/>
  <c r="N273" i="31" s="1"/>
  <c r="N272" i="31" s="1"/>
  <c r="N271" i="31" s="1"/>
  <c r="L274" i="31"/>
  <c r="L273" i="31" s="1"/>
  <c r="L272" i="31" s="1"/>
  <c r="L271" i="31" s="1"/>
  <c r="K274" i="31"/>
  <c r="K273" i="31" s="1"/>
  <c r="K272" i="31" s="1"/>
  <c r="K271" i="31" s="1"/>
  <c r="G274" i="31"/>
  <c r="G273" i="31" s="1"/>
  <c r="G272" i="31" s="1"/>
  <c r="G271" i="31" s="1"/>
  <c r="F274" i="31"/>
  <c r="F273" i="31" s="1"/>
  <c r="F272" i="31" s="1"/>
  <c r="F271" i="31" s="1"/>
  <c r="AY269" i="31"/>
  <c r="W269" i="31"/>
  <c r="AY268" i="31"/>
  <c r="W268" i="31"/>
  <c r="AY267" i="31"/>
  <c r="T267" i="31"/>
  <c r="T264" i="31" s="1"/>
  <c r="T263" i="31" s="1"/>
  <c r="T262" i="31" s="1"/>
  <c r="T261" i="31" s="1"/>
  <c r="Q267" i="31"/>
  <c r="Q264" i="31" s="1"/>
  <c r="Q263" i="31" s="1"/>
  <c r="Q262" i="31" s="1"/>
  <c r="Q261" i="31" s="1"/>
  <c r="AY266" i="31"/>
  <c r="W266" i="31"/>
  <c r="K266" i="31"/>
  <c r="K264" i="31" s="1"/>
  <c r="K263" i="31" s="1"/>
  <c r="K262" i="31" s="1"/>
  <c r="K261" i="31" s="1"/>
  <c r="AY265" i="31"/>
  <c r="W265" i="31"/>
  <c r="BR264" i="31"/>
  <c r="BQ264" i="31"/>
  <c r="BP264" i="31"/>
  <c r="BO264" i="31"/>
  <c r="BM264" i="31"/>
  <c r="BM263" i="31" s="1"/>
  <c r="BM262" i="31" s="1"/>
  <c r="BM261" i="31" s="1"/>
  <c r="BL264" i="31"/>
  <c r="BL263" i="31" s="1"/>
  <c r="BL262" i="31" s="1"/>
  <c r="BL261" i="31" s="1"/>
  <c r="BK264" i="31"/>
  <c r="BK263" i="31" s="1"/>
  <c r="BK262" i="31" s="1"/>
  <c r="BK261" i="31" s="1"/>
  <c r="BJ264" i="31"/>
  <c r="BJ263" i="31" s="1"/>
  <c r="BJ262" i="31" s="1"/>
  <c r="BJ261" i="31" s="1"/>
  <c r="BI264" i="31"/>
  <c r="BI263" i="31" s="1"/>
  <c r="BI262" i="31" s="1"/>
  <c r="BI261" i="31" s="1"/>
  <c r="BH264" i="31"/>
  <c r="BH263" i="31" s="1"/>
  <c r="BH262" i="31" s="1"/>
  <c r="BH261" i="31" s="1"/>
  <c r="BH260" i="31" s="1"/>
  <c r="BG264" i="31"/>
  <c r="BG263" i="31" s="1"/>
  <c r="BG262" i="31" s="1"/>
  <c r="BG261" i="31" s="1"/>
  <c r="BF264" i="31"/>
  <c r="BF263" i="31" s="1"/>
  <c r="BF262" i="31" s="1"/>
  <c r="BF261" i="31" s="1"/>
  <c r="BE264" i="31"/>
  <c r="BE263" i="31" s="1"/>
  <c r="BE262" i="31" s="1"/>
  <c r="BE261" i="31" s="1"/>
  <c r="BD264" i="31"/>
  <c r="BD263" i="31" s="1"/>
  <c r="BD262" i="31" s="1"/>
  <c r="BD261" i="31" s="1"/>
  <c r="BC264" i="31"/>
  <c r="BC263" i="31" s="1"/>
  <c r="BC262" i="31" s="1"/>
  <c r="BC261" i="31" s="1"/>
  <c r="BC260" i="31" s="1"/>
  <c r="BB264" i="31"/>
  <c r="BB263" i="31" s="1"/>
  <c r="BB262" i="31" s="1"/>
  <c r="BB261" i="31" s="1"/>
  <c r="BA264" i="31"/>
  <c r="BA263" i="31" s="1"/>
  <c r="BA262" i="31" s="1"/>
  <c r="BA261" i="31" s="1"/>
  <c r="AZ264" i="31"/>
  <c r="AZ263" i="31" s="1"/>
  <c r="AZ262" i="31" s="1"/>
  <c r="AZ261" i="31" s="1"/>
  <c r="AX264" i="31"/>
  <c r="AX263" i="31" s="1"/>
  <c r="AX262" i="31" s="1"/>
  <c r="AX261" i="31" s="1"/>
  <c r="AW264" i="31"/>
  <c r="AW263" i="31" s="1"/>
  <c r="AW262" i="31" s="1"/>
  <c r="AW261" i="31" s="1"/>
  <c r="AV264" i="31"/>
  <c r="AV263" i="31" s="1"/>
  <c r="AV262" i="31" s="1"/>
  <c r="AV261" i="31" s="1"/>
  <c r="AU264" i="31"/>
  <c r="AU263" i="31" s="1"/>
  <c r="AU262" i="31" s="1"/>
  <c r="AU261" i="31" s="1"/>
  <c r="AT264" i="31"/>
  <c r="AT263" i="31" s="1"/>
  <c r="AT262" i="31" s="1"/>
  <c r="AT261" i="31" s="1"/>
  <c r="AS264" i="31"/>
  <c r="AS263" i="31" s="1"/>
  <c r="AS262" i="31" s="1"/>
  <c r="AS261" i="31" s="1"/>
  <c r="AR264" i="31"/>
  <c r="AR263" i="31" s="1"/>
  <c r="AR262" i="31" s="1"/>
  <c r="AR261" i="31" s="1"/>
  <c r="AQ264" i="31"/>
  <c r="AQ263" i="31" s="1"/>
  <c r="AQ262" i="31" s="1"/>
  <c r="AQ261" i="31" s="1"/>
  <c r="AP264" i="31"/>
  <c r="AP263" i="31" s="1"/>
  <c r="AP262" i="31" s="1"/>
  <c r="AP261" i="31" s="1"/>
  <c r="AO264" i="31"/>
  <c r="AO263" i="31" s="1"/>
  <c r="AO262" i="31" s="1"/>
  <c r="AO261" i="31" s="1"/>
  <c r="AN264" i="31"/>
  <c r="AN263" i="31" s="1"/>
  <c r="AN262" i="31" s="1"/>
  <c r="AN261" i="31" s="1"/>
  <c r="AM264" i="31"/>
  <c r="AM263" i="31" s="1"/>
  <c r="AM262" i="31" s="1"/>
  <c r="AM261" i="31" s="1"/>
  <c r="AL264" i="31"/>
  <c r="AL263" i="31" s="1"/>
  <c r="AL262" i="31" s="1"/>
  <c r="AL261" i="31" s="1"/>
  <c r="AK264" i="31"/>
  <c r="AK263" i="31" s="1"/>
  <c r="AK262" i="31" s="1"/>
  <c r="AK261" i="31" s="1"/>
  <c r="AJ264" i="31"/>
  <c r="AJ263" i="31" s="1"/>
  <c r="AJ262" i="31" s="1"/>
  <c r="AJ261" i="31" s="1"/>
  <c r="AI264" i="31"/>
  <c r="AI263" i="31" s="1"/>
  <c r="AI262" i="31" s="1"/>
  <c r="AI261" i="31" s="1"/>
  <c r="AH264" i="31"/>
  <c r="AH263" i="31" s="1"/>
  <c r="AH262" i="31" s="1"/>
  <c r="AH261" i="31" s="1"/>
  <c r="AG264" i="31"/>
  <c r="AG263" i="31" s="1"/>
  <c r="AG262" i="31" s="1"/>
  <c r="AG261" i="31" s="1"/>
  <c r="AF264" i="31"/>
  <c r="AF263" i="31" s="1"/>
  <c r="AF262" i="31" s="1"/>
  <c r="AF261" i="31" s="1"/>
  <c r="AE264" i="31"/>
  <c r="AE263" i="31" s="1"/>
  <c r="AE262" i="31" s="1"/>
  <c r="AE261" i="31" s="1"/>
  <c r="AD264" i="31"/>
  <c r="AD263" i="31" s="1"/>
  <c r="AD262" i="31" s="1"/>
  <c r="AD261" i="31" s="1"/>
  <c r="AC264" i="31"/>
  <c r="AC263" i="31" s="1"/>
  <c r="AC262" i="31" s="1"/>
  <c r="AC261" i="31" s="1"/>
  <c r="AB264" i="31"/>
  <c r="AB263" i="31" s="1"/>
  <c r="AB262" i="31" s="1"/>
  <c r="AB261" i="31" s="1"/>
  <c r="AA264" i="31"/>
  <c r="AA263" i="31" s="1"/>
  <c r="AA262" i="31" s="1"/>
  <c r="AA261" i="31" s="1"/>
  <c r="Z264" i="31"/>
  <c r="Z263" i="31" s="1"/>
  <c r="Z262" i="31" s="1"/>
  <c r="Z261" i="31" s="1"/>
  <c r="Y264" i="31"/>
  <c r="Y263" i="31" s="1"/>
  <c r="Y262" i="31" s="1"/>
  <c r="Y261" i="31" s="1"/>
  <c r="X264" i="31"/>
  <c r="X263" i="31" s="1"/>
  <c r="X262" i="31" s="1"/>
  <c r="X261" i="31" s="1"/>
  <c r="V264" i="31"/>
  <c r="V263" i="31" s="1"/>
  <c r="V262" i="31" s="1"/>
  <c r="V261" i="31" s="1"/>
  <c r="U264" i="31"/>
  <c r="U263" i="31" s="1"/>
  <c r="U262" i="31" s="1"/>
  <c r="U261" i="31" s="1"/>
  <c r="S264" i="31"/>
  <c r="S263" i="31" s="1"/>
  <c r="S262" i="31" s="1"/>
  <c r="S261" i="31" s="1"/>
  <c r="R264" i="31"/>
  <c r="R263" i="31" s="1"/>
  <c r="R262" i="31" s="1"/>
  <c r="R261" i="31" s="1"/>
  <c r="P264" i="31"/>
  <c r="P263" i="31" s="1"/>
  <c r="P262" i="31" s="1"/>
  <c r="P261" i="31" s="1"/>
  <c r="O264" i="31"/>
  <c r="O263" i="31" s="1"/>
  <c r="O262" i="31" s="1"/>
  <c r="O261" i="31" s="1"/>
  <c r="N264" i="31"/>
  <c r="N263" i="31" s="1"/>
  <c r="N262" i="31" s="1"/>
  <c r="N261" i="31" s="1"/>
  <c r="M264" i="31"/>
  <c r="M263" i="31" s="1"/>
  <c r="M262" i="31" s="1"/>
  <c r="M261" i="31" s="1"/>
  <c r="L264" i="31"/>
  <c r="L263" i="31" s="1"/>
  <c r="L262" i="31" s="1"/>
  <c r="L261" i="31" s="1"/>
  <c r="G264" i="31"/>
  <c r="G263" i="31" s="1"/>
  <c r="G262" i="31" s="1"/>
  <c r="G261" i="31" s="1"/>
  <c r="F264" i="31"/>
  <c r="F263" i="31" s="1"/>
  <c r="F262" i="31" s="1"/>
  <c r="F261" i="31" s="1"/>
  <c r="BR262" i="31"/>
  <c r="BR261" i="31" s="1"/>
  <c r="BQ262" i="31"/>
  <c r="BQ261" i="31" s="1"/>
  <c r="BP262" i="31"/>
  <c r="BP261" i="31" s="1"/>
  <c r="BO262" i="31"/>
  <c r="BO261" i="31" s="1"/>
  <c r="BP259" i="31"/>
  <c r="BO259" i="31" s="1"/>
  <c r="BO258" i="31" s="1"/>
  <c r="BO257" i="31" s="1"/>
  <c r="BO256" i="31" s="1"/>
  <c r="BO255" i="31" s="1"/>
  <c r="AW259" i="31"/>
  <c r="AV259" i="31"/>
  <c r="AV258" i="31" s="1"/>
  <c r="AV257" i="31" s="1"/>
  <c r="AV256" i="31" s="1"/>
  <c r="AV255" i="31" s="1"/>
  <c r="AT259" i="31"/>
  <c r="AT258" i="31" s="1"/>
  <c r="AT257" i="31" s="1"/>
  <c r="AT256" i="31" s="1"/>
  <c r="AT255" i="31" s="1"/>
  <c r="AS259" i="31"/>
  <c r="AS258" i="31" s="1"/>
  <c r="AS257" i="31" s="1"/>
  <c r="AS256" i="31" s="1"/>
  <c r="AS255" i="31" s="1"/>
  <c r="AO259" i="31"/>
  <c r="AR259" i="31" s="1"/>
  <c r="AR258" i="31" s="1"/>
  <c r="AR257" i="31" s="1"/>
  <c r="AR256" i="31" s="1"/>
  <c r="AR255" i="31" s="1"/>
  <c r="AF259" i="31"/>
  <c r="AI259" i="31" s="1"/>
  <c r="AI258" i="31" s="1"/>
  <c r="AI257" i="31" s="1"/>
  <c r="AI256" i="31" s="1"/>
  <c r="AI255" i="31" s="1"/>
  <c r="Z259" i="31"/>
  <c r="Z258" i="31" s="1"/>
  <c r="Z257" i="31" s="1"/>
  <c r="Z256" i="31" s="1"/>
  <c r="Z255" i="31" s="1"/>
  <c r="W259" i="31"/>
  <c r="W258" i="31" s="1"/>
  <c r="W257" i="31" s="1"/>
  <c r="W256" i="31" s="1"/>
  <c r="W255" i="31" s="1"/>
  <c r="BR258" i="31"/>
  <c r="BR257" i="31" s="1"/>
  <c r="BR256" i="31" s="1"/>
  <c r="BR255" i="31" s="1"/>
  <c r="BQ258" i="31"/>
  <c r="BQ257" i="31" s="1"/>
  <c r="BQ256" i="31" s="1"/>
  <c r="BQ255" i="31" s="1"/>
  <c r="AY258" i="31"/>
  <c r="AY257" i="31" s="1"/>
  <c r="AY256" i="31" s="1"/>
  <c r="AY255" i="31" s="1"/>
  <c r="AX258" i="31"/>
  <c r="AX257" i="31" s="1"/>
  <c r="AX256" i="31" s="1"/>
  <c r="AX255" i="31" s="1"/>
  <c r="AQ258" i="31"/>
  <c r="AQ257" i="31" s="1"/>
  <c r="AQ256" i="31" s="1"/>
  <c r="AQ255" i="31" s="1"/>
  <c r="AP258" i="31"/>
  <c r="AP257" i="31" s="1"/>
  <c r="AP256" i="31" s="1"/>
  <c r="AP255" i="31" s="1"/>
  <c r="AN258" i="31"/>
  <c r="AN257" i="31" s="1"/>
  <c r="AN256" i="31" s="1"/>
  <c r="AN255" i="31" s="1"/>
  <c r="AM258" i="31"/>
  <c r="AM257" i="31" s="1"/>
  <c r="AM256" i="31" s="1"/>
  <c r="AM255" i="31" s="1"/>
  <c r="AL258" i="31"/>
  <c r="AL257" i="31" s="1"/>
  <c r="AL256" i="31" s="1"/>
  <c r="AL255" i="31" s="1"/>
  <c r="AK258" i="31"/>
  <c r="AK257" i="31" s="1"/>
  <c r="AK256" i="31" s="1"/>
  <c r="AK255" i="31" s="1"/>
  <c r="AJ258" i="31"/>
  <c r="AJ257" i="31" s="1"/>
  <c r="AJ256" i="31" s="1"/>
  <c r="AJ255" i="31" s="1"/>
  <c r="AH258" i="31"/>
  <c r="AH257" i="31" s="1"/>
  <c r="AH256" i="31" s="1"/>
  <c r="AH255" i="31" s="1"/>
  <c r="AG258" i="31"/>
  <c r="AG257" i="31" s="1"/>
  <c r="AG256" i="31" s="1"/>
  <c r="AG255" i="31" s="1"/>
  <c r="AE258" i="31"/>
  <c r="AE257" i="31" s="1"/>
  <c r="AE256" i="31" s="1"/>
  <c r="AE255" i="31" s="1"/>
  <c r="AD258" i="31"/>
  <c r="AD257" i="31" s="1"/>
  <c r="AD256" i="31" s="1"/>
  <c r="AD255" i="31" s="1"/>
  <c r="AC258" i="31"/>
  <c r="AC257" i="31" s="1"/>
  <c r="AC256" i="31" s="1"/>
  <c r="AC255" i="31" s="1"/>
  <c r="AB258" i="31"/>
  <c r="AB257" i="31" s="1"/>
  <c r="AB256" i="31" s="1"/>
  <c r="AB255" i="31" s="1"/>
  <c r="AA258" i="31"/>
  <c r="AA257" i="31" s="1"/>
  <c r="AA256" i="31" s="1"/>
  <c r="AA255" i="31" s="1"/>
  <c r="Y258" i="31"/>
  <c r="Y257" i="31" s="1"/>
  <c r="Y256" i="31" s="1"/>
  <c r="Y255" i="31" s="1"/>
  <c r="X258" i="31"/>
  <c r="X257" i="31" s="1"/>
  <c r="X256" i="31" s="1"/>
  <c r="X255" i="31" s="1"/>
  <c r="V258" i="31"/>
  <c r="V257" i="31" s="1"/>
  <c r="V256" i="31" s="1"/>
  <c r="V255" i="31" s="1"/>
  <c r="U258" i="31"/>
  <c r="U257" i="31" s="1"/>
  <c r="U256" i="31" s="1"/>
  <c r="U255" i="31" s="1"/>
  <c r="T258" i="31"/>
  <c r="T257" i="31" s="1"/>
  <c r="T256" i="31" s="1"/>
  <c r="T255" i="31" s="1"/>
  <c r="S258" i="31"/>
  <c r="S257" i="31" s="1"/>
  <c r="S256" i="31" s="1"/>
  <c r="S255" i="31" s="1"/>
  <c r="R258" i="31"/>
  <c r="R257" i="31" s="1"/>
  <c r="R256" i="31" s="1"/>
  <c r="R255" i="31" s="1"/>
  <c r="Q258" i="31"/>
  <c r="Q257" i="31" s="1"/>
  <c r="Q256" i="31" s="1"/>
  <c r="Q255" i="31" s="1"/>
  <c r="P258" i="31"/>
  <c r="P257" i="31" s="1"/>
  <c r="P256" i="31" s="1"/>
  <c r="P255" i="31" s="1"/>
  <c r="O258" i="31"/>
  <c r="O257" i="31" s="1"/>
  <c r="O256" i="31" s="1"/>
  <c r="O255" i="31" s="1"/>
  <c r="N258" i="31"/>
  <c r="N257" i="31" s="1"/>
  <c r="N256" i="31" s="1"/>
  <c r="N255" i="31" s="1"/>
  <c r="M258" i="31"/>
  <c r="M257" i="31" s="1"/>
  <c r="M256" i="31" s="1"/>
  <c r="M255" i="31" s="1"/>
  <c r="L258" i="31"/>
  <c r="L257" i="31" s="1"/>
  <c r="L256" i="31" s="1"/>
  <c r="L255" i="31" s="1"/>
  <c r="K258" i="31"/>
  <c r="K257" i="31" s="1"/>
  <c r="K256" i="31" s="1"/>
  <c r="K255" i="31" s="1"/>
  <c r="G258" i="31"/>
  <c r="G257" i="31" s="1"/>
  <c r="G256" i="31" s="1"/>
  <c r="G255" i="31" s="1"/>
  <c r="F258" i="31"/>
  <c r="F257" i="31" s="1"/>
  <c r="F256" i="31" s="1"/>
  <c r="F255" i="31" s="1"/>
  <c r="J256" i="31"/>
  <c r="I256" i="31"/>
  <c r="H256" i="31"/>
  <c r="AW253" i="31"/>
  <c r="AW252" i="31" s="1"/>
  <c r="AW251" i="31" s="1"/>
  <c r="AV253" i="31"/>
  <c r="AT253" i="31"/>
  <c r="AT252" i="31" s="1"/>
  <c r="AT251" i="31" s="1"/>
  <c r="AS253" i="31"/>
  <c r="AS252" i="31" s="1"/>
  <c r="AS251" i="31" s="1"/>
  <c r="AO253" i="31"/>
  <c r="AR253" i="31" s="1"/>
  <c r="AR252" i="31" s="1"/>
  <c r="AR251" i="31" s="1"/>
  <c r="AF253" i="31"/>
  <c r="AF252" i="31" s="1"/>
  <c r="AF251" i="31" s="1"/>
  <c r="AC253" i="31"/>
  <c r="Z253" i="31"/>
  <c r="Z252" i="31" s="1"/>
  <c r="Z251" i="31" s="1"/>
  <c r="Y253" i="31"/>
  <c r="Y252" i="31" s="1"/>
  <c r="Y251" i="31" s="1"/>
  <c r="X253" i="31"/>
  <c r="X252" i="31" s="1"/>
  <c r="X251" i="31" s="1"/>
  <c r="W253" i="31"/>
  <c r="W252" i="31" s="1"/>
  <c r="W251" i="31" s="1"/>
  <c r="M253" i="31"/>
  <c r="M252" i="31" s="1"/>
  <c r="M251" i="31" s="1"/>
  <c r="BR252" i="31"/>
  <c r="BR251" i="31" s="1"/>
  <c r="BM252" i="31"/>
  <c r="BM251" i="31" s="1"/>
  <c r="BL252" i="31"/>
  <c r="BL251" i="31" s="1"/>
  <c r="BK252" i="31"/>
  <c r="BK251" i="31" s="1"/>
  <c r="BJ252" i="31"/>
  <c r="BJ251" i="31" s="1"/>
  <c r="BG252" i="31"/>
  <c r="BG251" i="31" s="1"/>
  <c r="BD252" i="31"/>
  <c r="BD251" i="31" s="1"/>
  <c r="AQ252" i="31"/>
  <c r="AQ251" i="31" s="1"/>
  <c r="AP252" i="31"/>
  <c r="AP251" i="31" s="1"/>
  <c r="AN252" i="31"/>
  <c r="AN251" i="31" s="1"/>
  <c r="AM252" i="31"/>
  <c r="AM251" i="31" s="1"/>
  <c r="AL252" i="31"/>
  <c r="AL251" i="31" s="1"/>
  <c r="AK252" i="31"/>
  <c r="AK251" i="31" s="1"/>
  <c r="AJ252" i="31"/>
  <c r="AJ251" i="31" s="1"/>
  <c r="AH252" i="31"/>
  <c r="AH251" i="31" s="1"/>
  <c r="AG252" i="31"/>
  <c r="AG251" i="31" s="1"/>
  <c r="AE252" i="31"/>
  <c r="AE251" i="31" s="1"/>
  <c r="AD252" i="31"/>
  <c r="AD251" i="31" s="1"/>
  <c r="AB252" i="31"/>
  <c r="AB251" i="31" s="1"/>
  <c r="AA252" i="31"/>
  <c r="AA251" i="31" s="1"/>
  <c r="V252" i="31"/>
  <c r="V251" i="31" s="1"/>
  <c r="U252" i="31"/>
  <c r="U251" i="31" s="1"/>
  <c r="T252" i="31"/>
  <c r="T251" i="31" s="1"/>
  <c r="S252" i="31"/>
  <c r="S251" i="31" s="1"/>
  <c r="R252" i="31"/>
  <c r="R251" i="31" s="1"/>
  <c r="Q252" i="31"/>
  <c r="Q251" i="31" s="1"/>
  <c r="P252" i="31"/>
  <c r="P251" i="31" s="1"/>
  <c r="O252" i="31"/>
  <c r="O251" i="31" s="1"/>
  <c r="N252" i="31"/>
  <c r="N251" i="31" s="1"/>
  <c r="L252" i="31"/>
  <c r="K252" i="31"/>
  <c r="G252" i="31"/>
  <c r="F252" i="31"/>
  <c r="L251" i="31"/>
  <c r="K251" i="31"/>
  <c r="G251" i="31"/>
  <c r="F251" i="31"/>
  <c r="BO250" i="31"/>
  <c r="AW250" i="31"/>
  <c r="AV250" i="31"/>
  <c r="AZ250" i="31" s="1"/>
  <c r="BC250" i="31" s="1"/>
  <c r="BF250" i="31" s="1"/>
  <c r="AT250" i="31"/>
  <c r="AS250" i="31"/>
  <c r="AS248" i="31" s="1"/>
  <c r="AS247" i="31" s="1"/>
  <c r="AS246" i="31" s="1"/>
  <c r="AS245" i="31" s="1"/>
  <c r="AO250" i="31"/>
  <c r="AR250" i="31" s="1"/>
  <c r="AR248" i="31" s="1"/>
  <c r="AR247" i="31" s="1"/>
  <c r="AF250" i="31"/>
  <c r="AC250" i="31"/>
  <c r="W250" i="31"/>
  <c r="N250" i="31"/>
  <c r="AW249" i="31"/>
  <c r="BA249" i="31" s="1"/>
  <c r="AV249" i="31"/>
  <c r="AT249" i="31"/>
  <c r="AS249" i="31"/>
  <c r="AO249" i="31"/>
  <c r="AR249" i="31" s="1"/>
  <c r="AF249" i="31"/>
  <c r="AC249" i="31"/>
  <c r="AU249" i="31" s="1"/>
  <c r="AY249" i="31" s="1"/>
  <c r="Z249" i="31"/>
  <c r="Z248" i="31" s="1"/>
  <c r="Z247" i="31" s="1"/>
  <c r="W249" i="31"/>
  <c r="M249" i="31"/>
  <c r="BR248" i="31"/>
  <c r="BR247" i="31" s="1"/>
  <c r="BM248" i="31"/>
  <c r="BM247" i="31" s="1"/>
  <c r="BL248" i="31"/>
  <c r="BL247" i="31" s="1"/>
  <c r="BK248" i="31"/>
  <c r="BK247" i="31" s="1"/>
  <c r="BJ248" i="31"/>
  <c r="BJ247" i="31" s="1"/>
  <c r="BG248" i="31"/>
  <c r="BG247" i="31" s="1"/>
  <c r="BD248" i="31"/>
  <c r="BD247" i="31" s="1"/>
  <c r="AQ248" i="31"/>
  <c r="AQ247" i="31" s="1"/>
  <c r="AP248" i="31"/>
  <c r="AP247" i="31" s="1"/>
  <c r="AN248" i="31"/>
  <c r="AN247" i="31" s="1"/>
  <c r="AM248" i="31"/>
  <c r="AM247" i="31" s="1"/>
  <c r="AL248" i="31"/>
  <c r="AL247" i="31" s="1"/>
  <c r="AK248" i="31"/>
  <c r="AK247" i="31" s="1"/>
  <c r="AJ248" i="31"/>
  <c r="AJ247" i="31" s="1"/>
  <c r="AH248" i="31"/>
  <c r="AH247" i="31" s="1"/>
  <c r="AG248" i="31"/>
  <c r="AG247" i="31" s="1"/>
  <c r="AE248" i="31"/>
  <c r="AE247" i="31" s="1"/>
  <c r="AD248" i="31"/>
  <c r="AD247" i="31" s="1"/>
  <c r="AB248" i="31"/>
  <c r="AB247" i="31" s="1"/>
  <c r="AA248" i="31"/>
  <c r="AA247" i="31" s="1"/>
  <c r="Y248" i="31"/>
  <c r="Y247" i="31" s="1"/>
  <c r="X248" i="31"/>
  <c r="X247" i="31" s="1"/>
  <c r="V248" i="31"/>
  <c r="V247" i="31" s="1"/>
  <c r="U248" i="31"/>
  <c r="U247" i="31" s="1"/>
  <c r="T248" i="31"/>
  <c r="T247" i="31" s="1"/>
  <c r="S248" i="31"/>
  <c r="S247" i="31" s="1"/>
  <c r="R248" i="31"/>
  <c r="R247" i="31" s="1"/>
  <c r="Q248" i="31"/>
  <c r="Q247" i="31" s="1"/>
  <c r="P248" i="31"/>
  <c r="P247" i="31" s="1"/>
  <c r="O248" i="31"/>
  <c r="O247" i="31" s="1"/>
  <c r="L248" i="31"/>
  <c r="L247" i="31" s="1"/>
  <c r="K248" i="31"/>
  <c r="K247" i="31" s="1"/>
  <c r="G248" i="31"/>
  <c r="G247" i="31" s="1"/>
  <c r="F248" i="31"/>
  <c r="F247" i="31" s="1"/>
  <c r="AW244" i="31"/>
  <c r="AV244" i="31"/>
  <c r="AT244" i="31"/>
  <c r="AT243" i="31" s="1"/>
  <c r="AT242" i="31" s="1"/>
  <c r="AT241" i="31" s="1"/>
  <c r="AT240" i="31" s="1"/>
  <c r="AS244" i="31"/>
  <c r="AS243" i="31" s="1"/>
  <c r="AS242" i="31" s="1"/>
  <c r="AS241" i="31" s="1"/>
  <c r="AS240" i="31" s="1"/>
  <c r="AO244" i="31"/>
  <c r="AF244" i="31"/>
  <c r="AF243" i="31" s="1"/>
  <c r="AF242" i="31" s="1"/>
  <c r="AF241" i="31" s="1"/>
  <c r="AF240" i="31" s="1"/>
  <c r="AC244" i="31"/>
  <c r="W244" i="31"/>
  <c r="W243" i="31" s="1"/>
  <c r="W242" i="31" s="1"/>
  <c r="W241" i="31" s="1"/>
  <c r="W240" i="31" s="1"/>
  <c r="M244" i="31"/>
  <c r="M243" i="31" s="1"/>
  <c r="M242" i="31" s="1"/>
  <c r="M241" i="31" s="1"/>
  <c r="M240" i="31" s="1"/>
  <c r="BR243" i="31"/>
  <c r="BR242" i="31" s="1"/>
  <c r="BR241" i="31" s="1"/>
  <c r="BR240" i="31" s="1"/>
  <c r="BQ243" i="31"/>
  <c r="BQ242" i="31" s="1"/>
  <c r="BQ241" i="31" s="1"/>
  <c r="BQ240" i="31" s="1"/>
  <c r="BM243" i="31"/>
  <c r="BM242" i="31" s="1"/>
  <c r="BM241" i="31" s="1"/>
  <c r="BM240" i="31" s="1"/>
  <c r="BL243" i="31"/>
  <c r="BL242" i="31" s="1"/>
  <c r="BL241" i="31" s="1"/>
  <c r="BL240" i="31" s="1"/>
  <c r="BK243" i="31"/>
  <c r="BK242" i="31" s="1"/>
  <c r="BK241" i="31" s="1"/>
  <c r="BK240" i="31" s="1"/>
  <c r="BJ243" i="31"/>
  <c r="BJ242" i="31" s="1"/>
  <c r="BJ241" i="31" s="1"/>
  <c r="BJ240" i="31" s="1"/>
  <c r="BG243" i="31"/>
  <c r="BG242" i="31" s="1"/>
  <c r="BG241" i="31" s="1"/>
  <c r="BG240" i="31" s="1"/>
  <c r="BD243" i="31"/>
  <c r="BD242" i="31" s="1"/>
  <c r="BD241" i="31" s="1"/>
  <c r="BD240" i="31" s="1"/>
  <c r="AQ243" i="31"/>
  <c r="AQ242" i="31" s="1"/>
  <c r="AQ241" i="31" s="1"/>
  <c r="AQ240" i="31" s="1"/>
  <c r="AP243" i="31"/>
  <c r="AP242" i="31" s="1"/>
  <c r="AP241" i="31" s="1"/>
  <c r="AP240" i="31" s="1"/>
  <c r="AN243" i="31"/>
  <c r="AN242" i="31" s="1"/>
  <c r="AN241" i="31" s="1"/>
  <c r="AN240" i="31" s="1"/>
  <c r="AM243" i="31"/>
  <c r="AM242" i="31" s="1"/>
  <c r="AM241" i="31" s="1"/>
  <c r="AM240" i="31" s="1"/>
  <c r="AL243" i="31"/>
  <c r="AL242" i="31" s="1"/>
  <c r="AL241" i="31" s="1"/>
  <c r="AL240" i="31" s="1"/>
  <c r="AK243" i="31"/>
  <c r="AK242" i="31" s="1"/>
  <c r="AK241" i="31" s="1"/>
  <c r="AK240" i="31" s="1"/>
  <c r="AJ243" i="31"/>
  <c r="AJ242" i="31" s="1"/>
  <c r="AJ241" i="31" s="1"/>
  <c r="AJ240" i="31" s="1"/>
  <c r="AH243" i="31"/>
  <c r="AH242" i="31" s="1"/>
  <c r="AH241" i="31" s="1"/>
  <c r="AH240" i="31" s="1"/>
  <c r="AG243" i="31"/>
  <c r="AG242" i="31" s="1"/>
  <c r="AG241" i="31" s="1"/>
  <c r="AG240" i="31" s="1"/>
  <c r="AE243" i="31"/>
  <c r="AE242" i="31" s="1"/>
  <c r="AE241" i="31" s="1"/>
  <c r="AE240" i="31" s="1"/>
  <c r="AD243" i="31"/>
  <c r="AD242" i="31" s="1"/>
  <c r="AD241" i="31" s="1"/>
  <c r="AD240" i="31" s="1"/>
  <c r="AB243" i="31"/>
  <c r="AB242" i="31" s="1"/>
  <c r="AB241" i="31" s="1"/>
  <c r="AB240" i="31" s="1"/>
  <c r="AA243" i="31"/>
  <c r="AA242" i="31" s="1"/>
  <c r="AA241" i="31" s="1"/>
  <c r="AA240" i="31" s="1"/>
  <c r="Z243" i="31"/>
  <c r="Z242" i="31" s="1"/>
  <c r="Z241" i="31" s="1"/>
  <c r="Z240" i="31" s="1"/>
  <c r="Y243" i="31"/>
  <c r="Y242" i="31" s="1"/>
  <c r="Y241" i="31" s="1"/>
  <c r="Y240" i="31" s="1"/>
  <c r="X243" i="31"/>
  <c r="X242" i="31" s="1"/>
  <c r="X241" i="31" s="1"/>
  <c r="X240" i="31" s="1"/>
  <c r="V243" i="31"/>
  <c r="V242" i="31" s="1"/>
  <c r="V241" i="31" s="1"/>
  <c r="V240" i="31" s="1"/>
  <c r="U243" i="31"/>
  <c r="U242" i="31" s="1"/>
  <c r="U241" i="31" s="1"/>
  <c r="U240" i="31" s="1"/>
  <c r="T243" i="31"/>
  <c r="T242" i="31" s="1"/>
  <c r="T241" i="31" s="1"/>
  <c r="T240" i="31" s="1"/>
  <c r="S243" i="31"/>
  <c r="S242" i="31" s="1"/>
  <c r="S241" i="31" s="1"/>
  <c r="S240" i="31" s="1"/>
  <c r="R243" i="31"/>
  <c r="R242" i="31" s="1"/>
  <c r="R241" i="31" s="1"/>
  <c r="R240" i="31" s="1"/>
  <c r="Q243" i="31"/>
  <c r="Q242" i="31" s="1"/>
  <c r="Q241" i="31" s="1"/>
  <c r="Q240" i="31" s="1"/>
  <c r="P243" i="31"/>
  <c r="P242" i="31" s="1"/>
  <c r="P241" i="31" s="1"/>
  <c r="P240" i="31" s="1"/>
  <c r="O243" i="31"/>
  <c r="O242" i="31" s="1"/>
  <c r="O241" i="31" s="1"/>
  <c r="O240" i="31" s="1"/>
  <c r="N243" i="31"/>
  <c r="N242" i="31" s="1"/>
  <c r="N241" i="31" s="1"/>
  <c r="N240" i="31" s="1"/>
  <c r="L243" i="31"/>
  <c r="L242" i="31" s="1"/>
  <c r="L241" i="31" s="1"/>
  <c r="L240" i="31" s="1"/>
  <c r="K243" i="31"/>
  <c r="K242" i="31" s="1"/>
  <c r="K241" i="31" s="1"/>
  <c r="K240" i="31" s="1"/>
  <c r="G243" i="31"/>
  <c r="G242" i="31" s="1"/>
  <c r="G241" i="31" s="1"/>
  <c r="G240" i="31" s="1"/>
  <c r="F243" i="31"/>
  <c r="F242" i="31" s="1"/>
  <c r="F241" i="31" s="1"/>
  <c r="F240" i="31" s="1"/>
  <c r="AW239" i="31"/>
  <c r="AV239" i="31"/>
  <c r="AT239" i="31"/>
  <c r="AT238" i="31" s="1"/>
  <c r="AT237" i="31" s="1"/>
  <c r="AT236" i="31" s="1"/>
  <c r="AS239" i="31"/>
  <c r="AS238" i="31" s="1"/>
  <c r="AS237" i="31" s="1"/>
  <c r="AS236" i="31" s="1"/>
  <c r="AO239" i="31"/>
  <c r="AR239" i="31" s="1"/>
  <c r="AR238" i="31" s="1"/>
  <c r="AR237" i="31" s="1"/>
  <c r="AR236" i="31" s="1"/>
  <c r="AI239" i="31"/>
  <c r="AI238" i="31" s="1"/>
  <c r="AI237" i="31" s="1"/>
  <c r="AI236" i="31" s="1"/>
  <c r="Y239" i="31"/>
  <c r="Y238" i="31" s="1"/>
  <c r="Y237" i="31" s="1"/>
  <c r="Y236" i="31" s="1"/>
  <c r="Y233" i="31" s="1"/>
  <c r="X239" i="31"/>
  <c r="X238" i="31" s="1"/>
  <c r="X237" i="31" s="1"/>
  <c r="X236" i="31" s="1"/>
  <c r="W239" i="31"/>
  <c r="W238" i="31" s="1"/>
  <c r="W237" i="31" s="1"/>
  <c r="W236" i="31" s="1"/>
  <c r="M239" i="31"/>
  <c r="M238" i="31" s="1"/>
  <c r="M237" i="31" s="1"/>
  <c r="M236" i="31" s="1"/>
  <c r="BR238" i="31"/>
  <c r="BR237" i="31" s="1"/>
  <c r="BR236" i="31" s="1"/>
  <c r="BQ238" i="31"/>
  <c r="BQ237" i="31" s="1"/>
  <c r="BQ236" i="31" s="1"/>
  <c r="BM238" i="31"/>
  <c r="BM237" i="31" s="1"/>
  <c r="BM236" i="31" s="1"/>
  <c r="BL238" i="31"/>
  <c r="BL237" i="31" s="1"/>
  <c r="BL236" i="31" s="1"/>
  <c r="BK238" i="31"/>
  <c r="BK237" i="31" s="1"/>
  <c r="BK236" i="31" s="1"/>
  <c r="BJ238" i="31"/>
  <c r="BJ237" i="31" s="1"/>
  <c r="BJ236" i="31" s="1"/>
  <c r="BG238" i="31"/>
  <c r="BG237" i="31" s="1"/>
  <c r="BG236" i="31" s="1"/>
  <c r="BG234" i="31"/>
  <c r="BD238" i="31"/>
  <c r="BD237" i="31" s="1"/>
  <c r="BD236" i="31" s="1"/>
  <c r="AQ238" i="31"/>
  <c r="AQ237" i="31" s="1"/>
  <c r="AQ236" i="31" s="1"/>
  <c r="AP238" i="31"/>
  <c r="AP237" i="31" s="1"/>
  <c r="AP236" i="31" s="1"/>
  <c r="AN238" i="31"/>
  <c r="AN237" i="31" s="1"/>
  <c r="AN236" i="31" s="1"/>
  <c r="AM238" i="31"/>
  <c r="AM237" i="31" s="1"/>
  <c r="AM236" i="31" s="1"/>
  <c r="AL238" i="31"/>
  <c r="AL237" i="31" s="1"/>
  <c r="AL236" i="31" s="1"/>
  <c r="AK238" i="31"/>
  <c r="AK237" i="31" s="1"/>
  <c r="AK236" i="31" s="1"/>
  <c r="AJ238" i="31"/>
  <c r="AJ237" i="31" s="1"/>
  <c r="AJ236" i="31" s="1"/>
  <c r="AH238" i="31"/>
  <c r="AH237" i="31" s="1"/>
  <c r="AH236" i="31" s="1"/>
  <c r="AH234" i="31"/>
  <c r="AG238" i="31"/>
  <c r="AG237" i="31" s="1"/>
  <c r="AG236" i="31" s="1"/>
  <c r="AF238" i="31"/>
  <c r="AF237" i="31" s="1"/>
  <c r="AF236" i="31" s="1"/>
  <c r="AE238" i="31"/>
  <c r="AE237" i="31" s="1"/>
  <c r="AE236" i="31" s="1"/>
  <c r="AD238" i="31"/>
  <c r="AD237" i="31" s="1"/>
  <c r="AD236" i="31" s="1"/>
  <c r="AC238" i="31"/>
  <c r="AC237" i="31" s="1"/>
  <c r="AC236" i="31" s="1"/>
  <c r="AB238" i="31"/>
  <c r="AB237" i="31" s="1"/>
  <c r="AB236" i="31" s="1"/>
  <c r="AA238" i="31"/>
  <c r="AA237" i="31" s="1"/>
  <c r="AA236" i="31" s="1"/>
  <c r="Z238" i="31"/>
  <c r="Z237" i="31" s="1"/>
  <c r="Z236" i="31" s="1"/>
  <c r="V238" i="31"/>
  <c r="V237" i="31" s="1"/>
  <c r="V236" i="31" s="1"/>
  <c r="V233" i="31" s="1"/>
  <c r="U238" i="31"/>
  <c r="U237" i="31" s="1"/>
  <c r="U236" i="31" s="1"/>
  <c r="T238" i="31"/>
  <c r="T237" i="31" s="1"/>
  <c r="T236" i="31" s="1"/>
  <c r="S238" i="31"/>
  <c r="S237" i="31" s="1"/>
  <c r="S236" i="31" s="1"/>
  <c r="R238" i="31"/>
  <c r="R237" i="31" s="1"/>
  <c r="R236" i="31" s="1"/>
  <c r="Q238" i="31"/>
  <c r="P238" i="31"/>
  <c r="P237" i="31" s="1"/>
  <c r="P236" i="31" s="1"/>
  <c r="O238" i="31"/>
  <c r="O237" i="31" s="1"/>
  <c r="O236" i="31" s="1"/>
  <c r="N238" i="31"/>
  <c r="N237" i="31" s="1"/>
  <c r="N236" i="31" s="1"/>
  <c r="L238" i="31"/>
  <c r="L237" i="31" s="1"/>
  <c r="L236" i="31" s="1"/>
  <c r="K238" i="31"/>
  <c r="K237" i="31" s="1"/>
  <c r="K236" i="31" s="1"/>
  <c r="G238" i="31"/>
  <c r="G237" i="31" s="1"/>
  <c r="G236" i="31" s="1"/>
  <c r="F238" i="31"/>
  <c r="F237" i="31" s="1"/>
  <c r="F236" i="31" s="1"/>
  <c r="F233" i="31" s="1"/>
  <c r="Q237" i="31"/>
  <c r="Q236" i="31" s="1"/>
  <c r="AW235" i="31"/>
  <c r="AV235" i="31"/>
  <c r="AZ235" i="31" s="1"/>
  <c r="BC235" i="31" s="1"/>
  <c r="BI235" i="31" s="1"/>
  <c r="BI234" i="31" s="1"/>
  <c r="AT235" i="31"/>
  <c r="AT234" i="31" s="1"/>
  <c r="AS235" i="31"/>
  <c r="AS234" i="31" s="1"/>
  <c r="AO235" i="31"/>
  <c r="AF235" i="31"/>
  <c r="AF234" i="31" s="1"/>
  <c r="AC235" i="31"/>
  <c r="Z235" i="31"/>
  <c r="Z234" i="31" s="1"/>
  <c r="W235" i="31"/>
  <c r="W234" i="31" s="1"/>
  <c r="M235" i="31"/>
  <c r="M234" i="31" s="1"/>
  <c r="BR234" i="31"/>
  <c r="BQ234" i="31"/>
  <c r="BM234" i="31"/>
  <c r="BL234" i="31"/>
  <c r="BK234" i="31"/>
  <c r="BJ234" i="31"/>
  <c r="BD234" i="31"/>
  <c r="AQ234" i="31"/>
  <c r="AP234" i="31"/>
  <c r="AN234" i="31"/>
  <c r="AM234" i="31"/>
  <c r="AL234" i="31"/>
  <c r="AK234" i="31"/>
  <c r="AK233" i="31" s="1"/>
  <c r="AJ234" i="31"/>
  <c r="AJ233" i="31" s="1"/>
  <c r="AG234" i="31"/>
  <c r="AE234" i="31"/>
  <c r="AD234" i="31"/>
  <c r="AB234" i="31"/>
  <c r="AA234" i="31"/>
  <c r="Y234" i="31"/>
  <c r="X234" i="31"/>
  <c r="V234" i="31"/>
  <c r="U234" i="31"/>
  <c r="T234" i="31"/>
  <c r="S234" i="31"/>
  <c r="S233" i="31" s="1"/>
  <c r="R234" i="31"/>
  <c r="R233" i="31" s="1"/>
  <c r="Q234" i="31"/>
  <c r="P234" i="31"/>
  <c r="O234" i="31"/>
  <c r="N234" i="31"/>
  <c r="L234" i="31"/>
  <c r="K234" i="31"/>
  <c r="G234" i="31"/>
  <c r="F234" i="31"/>
  <c r="AW232" i="31"/>
  <c r="AW230" i="31" s="1"/>
  <c r="AW229" i="31" s="1"/>
  <c r="AW228" i="31" s="1"/>
  <c r="AV232" i="31"/>
  <c r="AT232" i="31"/>
  <c r="AS232" i="31"/>
  <c r="AS230" i="31" s="1"/>
  <c r="AS229" i="31" s="1"/>
  <c r="AS228" i="31" s="1"/>
  <c r="AO232" i="31"/>
  <c r="AF232" i="31"/>
  <c r="AF231" i="31" s="1"/>
  <c r="AC232" i="31"/>
  <c r="W232" i="31"/>
  <c r="M232" i="31"/>
  <c r="M230" i="31" s="1"/>
  <c r="M229" i="31" s="1"/>
  <c r="M228" i="31" s="1"/>
  <c r="BR231" i="31"/>
  <c r="BQ231" i="31"/>
  <c r="BM231" i="31"/>
  <c r="BL231" i="31"/>
  <c r="BK231" i="31"/>
  <c r="BJ231" i="31"/>
  <c r="BG231" i="31"/>
  <c r="BD231" i="31"/>
  <c r="AQ231" i="31"/>
  <c r="AP231" i="31"/>
  <c r="AN231" i="31"/>
  <c r="AM231" i="31"/>
  <c r="AL231" i="31"/>
  <c r="AK231" i="31"/>
  <c r="AJ231" i="31"/>
  <c r="AH231" i="31"/>
  <c r="AG231" i="31"/>
  <c r="AE231" i="31"/>
  <c r="AD231" i="31"/>
  <c r="AB231" i="31"/>
  <c r="AA231" i="31"/>
  <c r="Z231" i="31"/>
  <c r="Y231" i="31"/>
  <c r="X231" i="31"/>
  <c r="V231" i="31"/>
  <c r="U231" i="31"/>
  <c r="T231" i="31"/>
  <c r="S231" i="31"/>
  <c r="R231" i="31"/>
  <c r="Q231" i="31"/>
  <c r="P231" i="31"/>
  <c r="O231" i="31"/>
  <c r="N231" i="31"/>
  <c r="L231" i="31"/>
  <c r="K231" i="31"/>
  <c r="G231" i="31"/>
  <c r="F231" i="31"/>
  <c r="BR230" i="31"/>
  <c r="BR229" i="31" s="1"/>
  <c r="BR228" i="31" s="1"/>
  <c r="BQ230" i="31"/>
  <c r="BQ229" i="31" s="1"/>
  <c r="BQ228" i="31" s="1"/>
  <c r="BM230" i="31"/>
  <c r="BM229" i="31" s="1"/>
  <c r="BM228" i="31" s="1"/>
  <c r="BL230" i="31"/>
  <c r="BL229" i="31" s="1"/>
  <c r="BL228" i="31" s="1"/>
  <c r="BK230" i="31"/>
  <c r="BK229" i="31" s="1"/>
  <c r="BK228" i="31" s="1"/>
  <c r="BJ230" i="31"/>
  <c r="BJ229" i="31" s="1"/>
  <c r="BJ228" i="31" s="1"/>
  <c r="BG230" i="31"/>
  <c r="BG229" i="31" s="1"/>
  <c r="BG228" i="31" s="1"/>
  <c r="BD230" i="31"/>
  <c r="BD229" i="31" s="1"/>
  <c r="BD228" i="31" s="1"/>
  <c r="AQ230" i="31"/>
  <c r="AQ229" i="31" s="1"/>
  <c r="AQ228" i="31" s="1"/>
  <c r="AP230" i="31"/>
  <c r="AP229" i="31" s="1"/>
  <c r="AP228" i="31" s="1"/>
  <c r="AN230" i="31"/>
  <c r="AN229" i="31" s="1"/>
  <c r="AN228" i="31" s="1"/>
  <c r="AM230" i="31"/>
  <c r="AM229" i="31" s="1"/>
  <c r="AM228" i="31" s="1"/>
  <c r="AL230" i="31"/>
  <c r="AL229" i="31" s="1"/>
  <c r="AL228" i="31" s="1"/>
  <c r="AK230" i="31"/>
  <c r="AK229" i="31" s="1"/>
  <c r="AK228" i="31" s="1"/>
  <c r="AJ230" i="31"/>
  <c r="AJ229" i="31" s="1"/>
  <c r="AJ228" i="31" s="1"/>
  <c r="AH230" i="31"/>
  <c r="AH229" i="31" s="1"/>
  <c r="AH228" i="31" s="1"/>
  <c r="AG230" i="31"/>
  <c r="AG229" i="31" s="1"/>
  <c r="AG228" i="31" s="1"/>
  <c r="AE230" i="31"/>
  <c r="AE229" i="31" s="1"/>
  <c r="AE228" i="31" s="1"/>
  <c r="AD230" i="31"/>
  <c r="AD229" i="31" s="1"/>
  <c r="AD228" i="31" s="1"/>
  <c r="AB230" i="31"/>
  <c r="AB229" i="31" s="1"/>
  <c r="AB228" i="31" s="1"/>
  <c r="AA230" i="31"/>
  <c r="AA229" i="31" s="1"/>
  <c r="AA228" i="31" s="1"/>
  <c r="Z230" i="31"/>
  <c r="Z229" i="31" s="1"/>
  <c r="Z228" i="31" s="1"/>
  <c r="Y230" i="31"/>
  <c r="Y229" i="31" s="1"/>
  <c r="Y228" i="31" s="1"/>
  <c r="X230" i="31"/>
  <c r="X229" i="31" s="1"/>
  <c r="X228" i="31" s="1"/>
  <c r="V230" i="31"/>
  <c r="V229" i="31" s="1"/>
  <c r="V228" i="31" s="1"/>
  <c r="U230" i="31"/>
  <c r="U229" i="31" s="1"/>
  <c r="U228" i="31" s="1"/>
  <c r="T230" i="31"/>
  <c r="T229" i="31" s="1"/>
  <c r="T228" i="31" s="1"/>
  <c r="S230" i="31"/>
  <c r="S229" i="31" s="1"/>
  <c r="S228" i="31" s="1"/>
  <c r="R230" i="31"/>
  <c r="R229" i="31" s="1"/>
  <c r="R228" i="31" s="1"/>
  <c r="Q230" i="31"/>
  <c r="Q229" i="31" s="1"/>
  <c r="Q228" i="31" s="1"/>
  <c r="P230" i="31"/>
  <c r="P229" i="31" s="1"/>
  <c r="P228" i="31" s="1"/>
  <c r="O230" i="31"/>
  <c r="O229" i="31" s="1"/>
  <c r="O228" i="31" s="1"/>
  <c r="N230" i="31"/>
  <c r="N229" i="31" s="1"/>
  <c r="N228" i="31" s="1"/>
  <c r="L230" i="31"/>
  <c r="L229" i="31" s="1"/>
  <c r="L228" i="31" s="1"/>
  <c r="K230" i="31"/>
  <c r="K229" i="31" s="1"/>
  <c r="K228" i="31" s="1"/>
  <c r="G230" i="31"/>
  <c r="G229" i="31" s="1"/>
  <c r="G228" i="31" s="1"/>
  <c r="F230" i="31"/>
  <c r="F229" i="31" s="1"/>
  <c r="F228" i="31" s="1"/>
  <c r="AW227" i="31"/>
  <c r="AV227" i="31"/>
  <c r="AZ227" i="31" s="1"/>
  <c r="AT227" i="31"/>
  <c r="AS227" i="31"/>
  <c r="AS225" i="31" s="1"/>
  <c r="AO227" i="31"/>
  <c r="AF227" i="31"/>
  <c r="M227" i="31"/>
  <c r="AW226" i="31"/>
  <c r="AV226" i="31"/>
  <c r="AZ226" i="31" s="1"/>
  <c r="AZ225" i="31" s="1"/>
  <c r="AU226" i="31"/>
  <c r="AY226" i="31" s="1"/>
  <c r="AT226" i="31"/>
  <c r="AT225" i="31" s="1"/>
  <c r="AS226" i="31"/>
  <c r="AR226" i="31"/>
  <c r="AI226" i="31"/>
  <c r="M226" i="31"/>
  <c r="BR225" i="31"/>
  <c r="BQ225" i="31"/>
  <c r="BM225" i="31"/>
  <c r="BL225" i="31"/>
  <c r="BK225" i="31"/>
  <c r="BJ225" i="31"/>
  <c r="BG225" i="31"/>
  <c r="BD225" i="31"/>
  <c r="AQ225" i="31"/>
  <c r="AP225" i="31"/>
  <c r="AN225" i="31"/>
  <c r="AM225" i="31"/>
  <c r="AL225" i="31"/>
  <c r="AK225" i="31"/>
  <c r="AJ225" i="31"/>
  <c r="AH225" i="31"/>
  <c r="AG225" i="31"/>
  <c r="AE225" i="31"/>
  <c r="AD225" i="31"/>
  <c r="AC225" i="31"/>
  <c r="AB225" i="31"/>
  <c r="AA225" i="31"/>
  <c r="Z225" i="31"/>
  <c r="Y225" i="31"/>
  <c r="X225" i="31"/>
  <c r="W225" i="31"/>
  <c r="V225" i="31"/>
  <c r="U225" i="31"/>
  <c r="T225" i="31"/>
  <c r="S225" i="31"/>
  <c r="R225" i="31"/>
  <c r="Q225" i="31"/>
  <c r="P225" i="31"/>
  <c r="O225" i="31"/>
  <c r="N225" i="31"/>
  <c r="L225" i="31"/>
  <c r="K225" i="31"/>
  <c r="G225" i="31"/>
  <c r="F225" i="31"/>
  <c r="AW224" i="31"/>
  <c r="AV224" i="31"/>
  <c r="AZ224" i="31" s="1"/>
  <c r="AT224" i="31"/>
  <c r="AS224" i="31"/>
  <c r="AO224" i="31"/>
  <c r="AF224" i="31"/>
  <c r="AC224" i="31"/>
  <c r="X224" i="31"/>
  <c r="T224" i="31"/>
  <c r="Q224" i="31"/>
  <c r="M224" i="31"/>
  <c r="AW223" i="31"/>
  <c r="BA223" i="31" s="1"/>
  <c r="AV223" i="31"/>
  <c r="AZ223" i="31" s="1"/>
  <c r="AT223" i="31"/>
  <c r="AS223" i="31"/>
  <c r="AO223" i="31"/>
  <c r="AF223" i="31"/>
  <c r="AC223" i="31"/>
  <c r="X223" i="31"/>
  <c r="Z223" i="31" s="1"/>
  <c r="T223" i="31"/>
  <c r="Q223" i="31"/>
  <c r="W223" i="31" s="1"/>
  <c r="M223" i="31"/>
  <c r="AW222" i="31"/>
  <c r="BA222" i="31" s="1"/>
  <c r="AV222" i="31"/>
  <c r="AZ222" i="31" s="1"/>
  <c r="AU222" i="31"/>
  <c r="AY222" i="31" s="1"/>
  <c r="AT222" i="31"/>
  <c r="AS222" i="31"/>
  <c r="AR222" i="31"/>
  <c r="AI222" i="31"/>
  <c r="M222" i="31"/>
  <c r="AW221" i="31"/>
  <c r="BA221" i="31" s="1"/>
  <c r="AV221" i="31"/>
  <c r="AZ221" i="31" s="1"/>
  <c r="AU221" i="31"/>
  <c r="AY221" i="31" s="1"/>
  <c r="BP221" i="31" s="1"/>
  <c r="BO221" i="31" s="1"/>
  <c r="AT221" i="31"/>
  <c r="AS221" i="31"/>
  <c r="AR221" i="31"/>
  <c r="AI221" i="31"/>
  <c r="M221" i="31"/>
  <c r="AW220" i="31"/>
  <c r="AV220" i="31"/>
  <c r="AT220" i="31"/>
  <c r="AS220" i="31"/>
  <c r="AO220" i="31"/>
  <c r="AI220" i="31"/>
  <c r="W220" i="31"/>
  <c r="M220" i="31"/>
  <c r="BR219" i="31"/>
  <c r="BM219" i="31"/>
  <c r="BL219" i="31"/>
  <c r="BK219" i="31"/>
  <c r="BJ219" i="31"/>
  <c r="BJ218" i="31" s="1"/>
  <c r="BJ217" i="31" s="1"/>
  <c r="BJ216" i="31" s="1"/>
  <c r="BG219" i="31"/>
  <c r="BD219" i="31"/>
  <c r="AQ219" i="31"/>
  <c r="AQ218" i="31" s="1"/>
  <c r="AQ217" i="31" s="1"/>
  <c r="AQ216" i="31" s="1"/>
  <c r="AP219" i="31"/>
  <c r="AN219" i="31"/>
  <c r="AN218" i="31" s="1"/>
  <c r="AN217" i="31" s="1"/>
  <c r="AN216" i="31" s="1"/>
  <c r="AM219" i="31"/>
  <c r="AL219" i="31"/>
  <c r="AL218" i="31" s="1"/>
  <c r="AL217" i="31" s="1"/>
  <c r="AL216" i="31" s="1"/>
  <c r="AK219" i="31"/>
  <c r="AK218" i="31" s="1"/>
  <c r="AK217" i="31" s="1"/>
  <c r="AK216" i="31" s="1"/>
  <c r="AJ219" i="31"/>
  <c r="AJ218" i="31" s="1"/>
  <c r="AJ217" i="31" s="1"/>
  <c r="AJ216" i="31" s="1"/>
  <c r="AH219" i="31"/>
  <c r="AH218" i="31" s="1"/>
  <c r="AH217" i="31" s="1"/>
  <c r="AH216" i="31" s="1"/>
  <c r="AG219" i="31"/>
  <c r="AE219" i="31"/>
  <c r="AE218" i="31" s="1"/>
  <c r="AE217" i="31" s="1"/>
  <c r="AE216" i="31" s="1"/>
  <c r="AD219" i="31"/>
  <c r="AD218" i="31" s="1"/>
  <c r="AD217" i="31" s="1"/>
  <c r="AD216" i="31" s="1"/>
  <c r="AB219" i="31"/>
  <c r="AA219" i="31"/>
  <c r="Y219" i="31"/>
  <c r="V219" i="31"/>
  <c r="U219" i="31"/>
  <c r="U218" i="31" s="1"/>
  <c r="U217" i="31" s="1"/>
  <c r="U216" i="31" s="1"/>
  <c r="S219" i="31"/>
  <c r="R219" i="31"/>
  <c r="P219" i="31"/>
  <c r="O219" i="31"/>
  <c r="O218" i="31" s="1"/>
  <c r="O217" i="31" s="1"/>
  <c r="O216" i="31" s="1"/>
  <c r="N219" i="31"/>
  <c r="L219" i="31"/>
  <c r="K219" i="31"/>
  <c r="G219" i="31"/>
  <c r="G218" i="31" s="1"/>
  <c r="G217" i="31" s="1"/>
  <c r="G216" i="31" s="1"/>
  <c r="F219" i="31"/>
  <c r="AP218" i="31"/>
  <c r="AP217" i="31" s="1"/>
  <c r="AP216" i="31" s="1"/>
  <c r="AW215" i="31"/>
  <c r="BA215" i="31" s="1"/>
  <c r="AV215" i="31"/>
  <c r="AT215" i="31"/>
  <c r="AT213" i="31" s="1"/>
  <c r="AS215" i="31"/>
  <c r="AS213" i="31" s="1"/>
  <c r="AO215" i="31"/>
  <c r="M215" i="31"/>
  <c r="AW214" i="31"/>
  <c r="BA214" i="31" s="1"/>
  <c r="AV214" i="31"/>
  <c r="AZ214" i="31" s="1"/>
  <c r="AR214" i="31"/>
  <c r="AO214" i="31"/>
  <c r="AF214" i="31"/>
  <c r="AF213" i="31" s="1"/>
  <c r="AC214" i="31"/>
  <c r="AC213" i="31" s="1"/>
  <c r="Y214" i="31"/>
  <c r="Y213" i="31" s="1"/>
  <c r="X214" i="31"/>
  <c r="X213" i="31" s="1"/>
  <c r="W214" i="31"/>
  <c r="W213" i="31" s="1"/>
  <c r="M214" i="31"/>
  <c r="BR213" i="31"/>
  <c r="BQ213" i="31"/>
  <c r="BM213" i="31"/>
  <c r="BL213" i="31"/>
  <c r="BL211" i="31"/>
  <c r="BK213" i="31"/>
  <c r="BJ213" i="31"/>
  <c r="BG213" i="31"/>
  <c r="BD213" i="31"/>
  <c r="AQ213" i="31"/>
  <c r="AP213" i="31"/>
  <c r="AN213" i="31"/>
  <c r="AM213" i="31"/>
  <c r="AL213" i="31"/>
  <c r="AK213" i="31"/>
  <c r="AJ213" i="31"/>
  <c r="AH213" i="31"/>
  <c r="AG213" i="31"/>
  <c r="AE213" i="31"/>
  <c r="AD213" i="31"/>
  <c r="AB213" i="31"/>
  <c r="AA213" i="31"/>
  <c r="Z213" i="31"/>
  <c r="V213" i="31"/>
  <c r="U213" i="31"/>
  <c r="T213" i="31"/>
  <c r="S213" i="31"/>
  <c r="R213" i="31"/>
  <c r="Q213" i="31"/>
  <c r="P213" i="31"/>
  <c r="O213" i="31"/>
  <c r="N213" i="31"/>
  <c r="L213" i="31"/>
  <c r="K213" i="31"/>
  <c r="G213" i="31"/>
  <c r="F213" i="31"/>
  <c r="AW212" i="31"/>
  <c r="AV212" i="31"/>
  <c r="AU212" i="31"/>
  <c r="AY212" i="31" s="1"/>
  <c r="BP212" i="31" s="1"/>
  <c r="BO212" i="31" s="1"/>
  <c r="BO211" i="31" s="1"/>
  <c r="W212" i="31"/>
  <c r="W211" i="31" s="1"/>
  <c r="M212" i="31"/>
  <c r="M211" i="31" s="1"/>
  <c r="BR211" i="31"/>
  <c r="BQ211" i="31"/>
  <c r="BM211" i="31"/>
  <c r="BK211" i="31"/>
  <c r="BJ211" i="31"/>
  <c r="BG211" i="31"/>
  <c r="BG210" i="31" s="1"/>
  <c r="BG209" i="31" s="1"/>
  <c r="BG208" i="31" s="1"/>
  <c r="BD211" i="31"/>
  <c r="AT211" i="31"/>
  <c r="AS211" i="31"/>
  <c r="AR211" i="31"/>
  <c r="AQ211" i="31"/>
  <c r="AP211" i="31"/>
  <c r="AO211" i="31"/>
  <c r="AN211" i="31"/>
  <c r="AM211" i="31"/>
  <c r="AL211" i="31"/>
  <c r="AK211" i="31"/>
  <c r="AJ211" i="31"/>
  <c r="AI211" i="31"/>
  <c r="AH211" i="31"/>
  <c r="AG211" i="31"/>
  <c r="AF211" i="31"/>
  <c r="AE211" i="31"/>
  <c r="AD211" i="31"/>
  <c r="AC211" i="31"/>
  <c r="AC210" i="31" s="1"/>
  <c r="AC209" i="31" s="1"/>
  <c r="AC208" i="31" s="1"/>
  <c r="AB211" i="31"/>
  <c r="AA211" i="31"/>
  <c r="Z211" i="31"/>
  <c r="Y211" i="31"/>
  <c r="X211" i="31"/>
  <c r="V211" i="31"/>
  <c r="U211" i="31"/>
  <c r="U210" i="31" s="1"/>
  <c r="U209" i="31" s="1"/>
  <c r="U208" i="31" s="1"/>
  <c r="T211" i="31"/>
  <c r="S211" i="31"/>
  <c r="R211" i="31"/>
  <c r="R210" i="31" s="1"/>
  <c r="R209" i="31" s="1"/>
  <c r="R208" i="31" s="1"/>
  <c r="Q211" i="31"/>
  <c r="P211" i="31"/>
  <c r="P210" i="31" s="1"/>
  <c r="P209" i="31" s="1"/>
  <c r="P208" i="31" s="1"/>
  <c r="O211" i="31"/>
  <c r="O210" i="31" s="1"/>
  <c r="O209" i="31" s="1"/>
  <c r="O208" i="31" s="1"/>
  <c r="N211" i="31"/>
  <c r="N210" i="31" s="1"/>
  <c r="N209" i="31" s="1"/>
  <c r="N208" i="31" s="1"/>
  <c r="L211" i="31"/>
  <c r="K211" i="31"/>
  <c r="K210" i="31" s="1"/>
  <c r="K209" i="31" s="1"/>
  <c r="K208" i="31" s="1"/>
  <c r="G211" i="31"/>
  <c r="F211" i="31"/>
  <c r="AW207" i="31"/>
  <c r="BA207" i="31" s="1"/>
  <c r="BA206" i="31" s="1"/>
  <c r="BA205" i="31" s="1"/>
  <c r="BA204" i="31" s="1"/>
  <c r="BA203" i="31" s="1"/>
  <c r="AV207" i="31"/>
  <c r="AZ207" i="31" s="1"/>
  <c r="AU207" i="31"/>
  <c r="AU206" i="31" s="1"/>
  <c r="AU205" i="31" s="1"/>
  <c r="AU204" i="31" s="1"/>
  <c r="AU203" i="31" s="1"/>
  <c r="AT207" i="31"/>
  <c r="AT206" i="31" s="1"/>
  <c r="AT205" i="31" s="1"/>
  <c r="AT204" i="31" s="1"/>
  <c r="AT203" i="31" s="1"/>
  <c r="AS207" i="31"/>
  <c r="AS206" i="31" s="1"/>
  <c r="AS205" i="31" s="1"/>
  <c r="AS204" i="31" s="1"/>
  <c r="AS203" i="31" s="1"/>
  <c r="AR207" i="31"/>
  <c r="AR206" i="31" s="1"/>
  <c r="AR205" i="31" s="1"/>
  <c r="AR204" i="31" s="1"/>
  <c r="AR203" i="31" s="1"/>
  <c r="W207" i="31"/>
  <c r="W206" i="31" s="1"/>
  <c r="W205" i="31" s="1"/>
  <c r="W204" i="31" s="1"/>
  <c r="W203" i="31" s="1"/>
  <c r="N207" i="31"/>
  <c r="M207" i="31" s="1"/>
  <c r="M206" i="31" s="1"/>
  <c r="M205" i="31" s="1"/>
  <c r="M204" i="31" s="1"/>
  <c r="M203" i="31" s="1"/>
  <c r="BR206" i="31"/>
  <c r="BR205" i="31" s="1"/>
  <c r="BR204" i="31" s="1"/>
  <c r="BR203" i="31" s="1"/>
  <c r="BQ206" i="31"/>
  <c r="BQ205" i="31" s="1"/>
  <c r="BQ204" i="31" s="1"/>
  <c r="BQ203" i="31" s="1"/>
  <c r="BM206" i="31"/>
  <c r="BM205" i="31" s="1"/>
  <c r="BM204" i="31" s="1"/>
  <c r="BM203" i="31" s="1"/>
  <c r="BL206" i="31"/>
  <c r="BL205" i="31" s="1"/>
  <c r="BL204" i="31" s="1"/>
  <c r="BL203" i="31" s="1"/>
  <c r="BK206" i="31"/>
  <c r="BK205" i="31" s="1"/>
  <c r="BK204" i="31" s="1"/>
  <c r="BK203" i="31" s="1"/>
  <c r="BJ206" i="31"/>
  <c r="BJ205" i="31" s="1"/>
  <c r="BJ204" i="31" s="1"/>
  <c r="BJ203" i="31" s="1"/>
  <c r="BG206" i="31"/>
  <c r="BG205" i="31" s="1"/>
  <c r="BG204" i="31" s="1"/>
  <c r="BG203" i="31" s="1"/>
  <c r="BD206" i="31"/>
  <c r="BD205" i="31" s="1"/>
  <c r="BD204" i="31" s="1"/>
  <c r="BD203" i="31" s="1"/>
  <c r="AQ206" i="31"/>
  <c r="AQ205" i="31" s="1"/>
  <c r="AQ204" i="31" s="1"/>
  <c r="AQ203" i="31" s="1"/>
  <c r="AP206" i="31"/>
  <c r="AP205" i="31" s="1"/>
  <c r="AP204" i="31" s="1"/>
  <c r="AP203" i="31" s="1"/>
  <c r="AO206" i="31"/>
  <c r="AO205" i="31" s="1"/>
  <c r="AO204" i="31" s="1"/>
  <c r="AO203" i="31" s="1"/>
  <c r="AN206" i="31"/>
  <c r="AN205" i="31" s="1"/>
  <c r="AN204" i="31" s="1"/>
  <c r="AN203" i="31" s="1"/>
  <c r="AM206" i="31"/>
  <c r="AM205" i="31" s="1"/>
  <c r="AM204" i="31" s="1"/>
  <c r="AM203" i="31" s="1"/>
  <c r="AL206" i="31"/>
  <c r="AL205" i="31" s="1"/>
  <c r="AL204" i="31" s="1"/>
  <c r="AL203" i="31" s="1"/>
  <c r="AK206" i="31"/>
  <c r="AK205" i="31" s="1"/>
  <c r="AK204" i="31" s="1"/>
  <c r="AK203" i="31" s="1"/>
  <c r="AJ206" i="31"/>
  <c r="AJ205" i="31" s="1"/>
  <c r="AJ204" i="31" s="1"/>
  <c r="AJ203" i="31" s="1"/>
  <c r="AI206" i="31"/>
  <c r="AI205" i="31" s="1"/>
  <c r="AI204" i="31" s="1"/>
  <c r="AI203" i="31" s="1"/>
  <c r="AH206" i="31"/>
  <c r="AH205" i="31" s="1"/>
  <c r="AH204" i="31" s="1"/>
  <c r="AH203" i="31" s="1"/>
  <c r="AG206" i="31"/>
  <c r="AG205" i="31" s="1"/>
  <c r="AG204" i="31" s="1"/>
  <c r="AG203" i="31" s="1"/>
  <c r="AF206" i="31"/>
  <c r="AF205" i="31" s="1"/>
  <c r="AF204" i="31" s="1"/>
  <c r="AF203" i="31" s="1"/>
  <c r="AE206" i="31"/>
  <c r="AE205" i="31" s="1"/>
  <c r="AE204" i="31" s="1"/>
  <c r="AE203" i="31" s="1"/>
  <c r="AD206" i="31"/>
  <c r="AD205" i="31" s="1"/>
  <c r="AD204" i="31" s="1"/>
  <c r="AD203" i="31" s="1"/>
  <c r="AC206" i="31"/>
  <c r="AC205" i="31" s="1"/>
  <c r="AC204" i="31" s="1"/>
  <c r="AC203" i="31" s="1"/>
  <c r="AB206" i="31"/>
  <c r="AB205" i="31" s="1"/>
  <c r="AB204" i="31" s="1"/>
  <c r="AB203" i="31" s="1"/>
  <c r="AA206" i="31"/>
  <c r="AA205" i="31" s="1"/>
  <c r="AA204" i="31" s="1"/>
  <c r="AA203" i="31" s="1"/>
  <c r="Z206" i="31"/>
  <c r="Z205" i="31" s="1"/>
  <c r="Z204" i="31" s="1"/>
  <c r="Z203" i="31" s="1"/>
  <c r="Y206" i="31"/>
  <c r="Y205" i="31" s="1"/>
  <c r="Y204" i="31" s="1"/>
  <c r="Y203" i="31" s="1"/>
  <c r="X206" i="31"/>
  <c r="X205" i="31" s="1"/>
  <c r="X204" i="31" s="1"/>
  <c r="X203" i="31" s="1"/>
  <c r="V206" i="31"/>
  <c r="V205" i="31" s="1"/>
  <c r="V204" i="31" s="1"/>
  <c r="V203" i="31" s="1"/>
  <c r="U206" i="31"/>
  <c r="U205" i="31" s="1"/>
  <c r="U204" i="31" s="1"/>
  <c r="U203" i="31" s="1"/>
  <c r="T206" i="31"/>
  <c r="T205" i="31" s="1"/>
  <c r="T204" i="31" s="1"/>
  <c r="T203" i="31" s="1"/>
  <c r="S206" i="31"/>
  <c r="S205" i="31" s="1"/>
  <c r="S204" i="31" s="1"/>
  <c r="S203" i="31" s="1"/>
  <c r="R206" i="31"/>
  <c r="R205" i="31" s="1"/>
  <c r="R204" i="31" s="1"/>
  <c r="R203" i="31" s="1"/>
  <c r="Q206" i="31"/>
  <c r="Q205" i="31" s="1"/>
  <c r="Q204" i="31" s="1"/>
  <c r="Q203" i="31" s="1"/>
  <c r="P206" i="31"/>
  <c r="P205" i="31" s="1"/>
  <c r="P204" i="31" s="1"/>
  <c r="P203" i="31" s="1"/>
  <c r="O206" i="31"/>
  <c r="O205" i="31" s="1"/>
  <c r="O204" i="31" s="1"/>
  <c r="O203" i="31" s="1"/>
  <c r="L206" i="31"/>
  <c r="L205" i="31" s="1"/>
  <c r="L204" i="31" s="1"/>
  <c r="L203" i="31" s="1"/>
  <c r="K206" i="31"/>
  <c r="K205" i="31" s="1"/>
  <c r="K204" i="31" s="1"/>
  <c r="K203" i="31" s="1"/>
  <c r="G206" i="31"/>
  <c r="G205" i="31" s="1"/>
  <c r="G204" i="31" s="1"/>
  <c r="G203" i="31" s="1"/>
  <c r="F206" i="31"/>
  <c r="F205" i="31" s="1"/>
  <c r="F204" i="31" s="1"/>
  <c r="F203" i="31" s="1"/>
  <c r="BN205" i="31"/>
  <c r="BO202" i="31"/>
  <c r="AW202" i="31"/>
  <c r="BA202" i="31" s="1"/>
  <c r="AV202" i="31"/>
  <c r="AZ202" i="31" s="1"/>
  <c r="BC202" i="31" s="1"/>
  <c r="AU202" i="31"/>
  <c r="AY202" i="31" s="1"/>
  <c r="AX202" i="31" s="1"/>
  <c r="BB202" i="31" s="1"/>
  <c r="AR202" i="31"/>
  <c r="W202" i="31"/>
  <c r="M202" i="31"/>
  <c r="AW201" i="31"/>
  <c r="BA201" i="31" s="1"/>
  <c r="AV201" i="31"/>
  <c r="AZ201" i="31" s="1"/>
  <c r="AU201" i="31"/>
  <c r="AY201" i="31" s="1"/>
  <c r="AX201" i="31" s="1"/>
  <c r="AR201" i="31"/>
  <c r="W201" i="31"/>
  <c r="M201" i="31"/>
  <c r="BR200" i="31"/>
  <c r="BR199" i="31" s="1"/>
  <c r="BR188" i="31" s="1"/>
  <c r="BQ200" i="31"/>
  <c r="BQ199" i="31" s="1"/>
  <c r="BM200" i="31"/>
  <c r="BM199" i="31" s="1"/>
  <c r="BL200" i="31"/>
  <c r="BL199" i="31" s="1"/>
  <c r="BK200" i="31"/>
  <c r="BK199" i="31" s="1"/>
  <c r="BJ200" i="31"/>
  <c r="BJ199" i="31" s="1"/>
  <c r="BG200" i="31"/>
  <c r="BG199" i="31" s="1"/>
  <c r="BD200" i="31"/>
  <c r="BD199" i="31" s="1"/>
  <c r="AT200" i="31"/>
  <c r="AT199" i="31" s="1"/>
  <c r="AS200" i="31"/>
  <c r="AS199" i="31" s="1"/>
  <c r="AQ200" i="31"/>
  <c r="AQ199" i="31" s="1"/>
  <c r="AP200" i="31"/>
  <c r="AP199" i="31" s="1"/>
  <c r="AO200" i="31"/>
  <c r="AO199" i="31" s="1"/>
  <c r="AN200" i="31"/>
  <c r="AN199" i="31" s="1"/>
  <c r="AM200" i="31"/>
  <c r="AM199" i="31" s="1"/>
  <c r="AL200" i="31"/>
  <c r="AL199" i="31" s="1"/>
  <c r="AK200" i="31"/>
  <c r="AK199" i="31" s="1"/>
  <c r="AJ200" i="31"/>
  <c r="AJ199" i="31" s="1"/>
  <c r="AI200" i="31"/>
  <c r="AI199" i="31" s="1"/>
  <c r="AH200" i="31"/>
  <c r="AH199" i="31" s="1"/>
  <c r="AG200" i="31"/>
  <c r="AG199" i="31" s="1"/>
  <c r="AF200" i="31"/>
  <c r="AF199" i="31" s="1"/>
  <c r="AE200" i="31"/>
  <c r="AE199" i="31" s="1"/>
  <c r="AD200" i="31"/>
  <c r="AD199" i="31" s="1"/>
  <c r="AC200" i="31"/>
  <c r="AC199" i="31" s="1"/>
  <c r="AB200" i="31"/>
  <c r="AB199" i="31" s="1"/>
  <c r="AA200" i="31"/>
  <c r="AA199" i="31" s="1"/>
  <c r="Z200" i="31"/>
  <c r="Z199" i="31" s="1"/>
  <c r="Y200" i="31"/>
  <c r="Y199" i="31" s="1"/>
  <c r="X200" i="31"/>
  <c r="X199" i="31" s="1"/>
  <c r="V200" i="31"/>
  <c r="V199" i="31" s="1"/>
  <c r="U200" i="31"/>
  <c r="U199" i="31" s="1"/>
  <c r="T200" i="31"/>
  <c r="T199" i="31" s="1"/>
  <c r="S200" i="31"/>
  <c r="S199" i="31" s="1"/>
  <c r="R200" i="31"/>
  <c r="R199" i="31" s="1"/>
  <c r="Q200" i="31"/>
  <c r="Q199" i="31" s="1"/>
  <c r="P200" i="31"/>
  <c r="P199" i="31" s="1"/>
  <c r="O200" i="31"/>
  <c r="O199" i="31" s="1"/>
  <c r="N200" i="31"/>
  <c r="N199" i="31" s="1"/>
  <c r="L200" i="31"/>
  <c r="L199" i="31" s="1"/>
  <c r="K200" i="31"/>
  <c r="K199" i="31" s="1"/>
  <c r="G200" i="31"/>
  <c r="G199" i="31" s="1"/>
  <c r="F200" i="31"/>
  <c r="F199" i="31" s="1"/>
  <c r="AW198" i="31"/>
  <c r="BA198" i="31" s="1"/>
  <c r="AV198" i="31"/>
  <c r="AZ198" i="31" s="1"/>
  <c r="AU198" i="31"/>
  <c r="AY198" i="31" s="1"/>
  <c r="AX198" i="31" s="1"/>
  <c r="BB198" i="31" s="1"/>
  <c r="AR198" i="31"/>
  <c r="AF198" i="31"/>
  <c r="AF193" i="31" s="1"/>
  <c r="W198" i="31"/>
  <c r="M198" i="31"/>
  <c r="AW197" i="31"/>
  <c r="BA197" i="31" s="1"/>
  <c r="AV197" i="31"/>
  <c r="AZ197" i="31" s="1"/>
  <c r="AU197" i="31"/>
  <c r="AY197" i="31" s="1"/>
  <c r="AR197" i="31"/>
  <c r="AI197" i="31"/>
  <c r="W197" i="31"/>
  <c r="M197" i="31"/>
  <c r="AW196" i="31"/>
  <c r="BA196" i="31" s="1"/>
  <c r="AV196" i="31"/>
  <c r="AZ196" i="31" s="1"/>
  <c r="AU196" i="31"/>
  <c r="AY196" i="31" s="1"/>
  <c r="AR196" i="31"/>
  <c r="AI196" i="31"/>
  <c r="W196" i="31"/>
  <c r="M196" i="31"/>
  <c r="AW195" i="31"/>
  <c r="BA195" i="31" s="1"/>
  <c r="AV195" i="31"/>
  <c r="AZ195" i="31" s="1"/>
  <c r="AU195" i="31"/>
  <c r="AY195" i="31" s="1"/>
  <c r="AR195" i="31"/>
  <c r="W195" i="31"/>
  <c r="W193" i="31" s="1"/>
  <c r="M195" i="31"/>
  <c r="A195" i="31"/>
  <c r="A196" i="31" s="1"/>
  <c r="A197" i="31" s="1"/>
  <c r="A198" i="31" s="1"/>
  <c r="AW194" i="31"/>
  <c r="AV194" i="31"/>
  <c r="AU194" i="31"/>
  <c r="AY194" i="31" s="1"/>
  <c r="AX194" i="31" s="1"/>
  <c r="BB194" i="31" s="1"/>
  <c r="AR194" i="31"/>
  <c r="W194" i="31"/>
  <c r="M194" i="31"/>
  <c r="BR193" i="31"/>
  <c r="BM193" i="31"/>
  <c r="BL193" i="31"/>
  <c r="BK193" i="31"/>
  <c r="BJ193" i="31"/>
  <c r="BG193" i="31"/>
  <c r="BD193" i="31"/>
  <c r="AT193" i="31"/>
  <c r="AS193" i="31"/>
  <c r="AQ193" i="31"/>
  <c r="AP193" i="31"/>
  <c r="AO193" i="31"/>
  <c r="AN193" i="31"/>
  <c r="AM193" i="31"/>
  <c r="AL193" i="31"/>
  <c r="AK193" i="31"/>
  <c r="AJ193" i="31"/>
  <c r="AH193" i="31"/>
  <c r="AG193" i="31"/>
  <c r="AE193" i="31"/>
  <c r="AD193" i="31"/>
  <c r="AD189" i="31" s="1"/>
  <c r="AC193" i="31"/>
  <c r="AC189" i="31" s="1"/>
  <c r="AC188" i="31" s="1"/>
  <c r="AB193" i="31"/>
  <c r="AA193" i="31"/>
  <c r="Z193" i="31"/>
  <c r="Y193" i="31"/>
  <c r="X193" i="31"/>
  <c r="V193" i="31"/>
  <c r="U193" i="31"/>
  <c r="T193" i="31"/>
  <c r="S193" i="31"/>
  <c r="R193" i="31"/>
  <c r="Q193" i="31"/>
  <c r="P193" i="31"/>
  <c r="P189" i="31" s="1"/>
  <c r="O193" i="31"/>
  <c r="N193" i="31"/>
  <c r="L193" i="31"/>
  <c r="K193" i="31"/>
  <c r="G193" i="31"/>
  <c r="F193" i="31"/>
  <c r="AW192" i="31"/>
  <c r="BA192" i="31" s="1"/>
  <c r="AV192" i="31"/>
  <c r="AZ192" i="31" s="1"/>
  <c r="AU192" i="31"/>
  <c r="AY192" i="31" s="1"/>
  <c r="AR192" i="31"/>
  <c r="AI192" i="31"/>
  <c r="AI190" i="31" s="1"/>
  <c r="W192" i="31"/>
  <c r="W190" i="31" s="1"/>
  <c r="M192" i="31"/>
  <c r="AW191" i="31"/>
  <c r="BA191" i="31" s="1"/>
  <c r="AV191" i="31"/>
  <c r="AZ191" i="31" s="1"/>
  <c r="AT191" i="31"/>
  <c r="AT190" i="31" s="1"/>
  <c r="AS191" i="31"/>
  <c r="AS190" i="31" s="1"/>
  <c r="AO191" i="31"/>
  <c r="AU191" i="31" s="1"/>
  <c r="M191" i="31"/>
  <c r="BR190" i="31"/>
  <c r="BM190" i="31"/>
  <c r="BL190" i="31"/>
  <c r="BK190" i="31"/>
  <c r="BJ190" i="31"/>
  <c r="BJ189" i="31" s="1"/>
  <c r="BG190" i="31"/>
  <c r="BD190" i="31"/>
  <c r="AQ190" i="31"/>
  <c r="AP190" i="31"/>
  <c r="AN190" i="31"/>
  <c r="AM190" i="31"/>
  <c r="AL190" i="31"/>
  <c r="AK190" i="31"/>
  <c r="AJ190" i="31"/>
  <c r="AH190" i="31"/>
  <c r="AG190" i="31"/>
  <c r="AF190" i="31"/>
  <c r="AE190" i="31"/>
  <c r="AD190" i="31"/>
  <c r="AC190" i="31"/>
  <c r="AB190" i="31"/>
  <c r="AA190" i="31"/>
  <c r="Z190" i="31"/>
  <c r="Y190" i="31"/>
  <c r="X190" i="31"/>
  <c r="V190" i="31"/>
  <c r="U190" i="31"/>
  <c r="T190" i="31"/>
  <c r="S190" i="31"/>
  <c r="R190" i="31"/>
  <c r="Q190" i="31"/>
  <c r="P190" i="31"/>
  <c r="O190" i="31"/>
  <c r="N190" i="31"/>
  <c r="N189" i="31" s="1"/>
  <c r="L190" i="31"/>
  <c r="K190" i="31"/>
  <c r="G190" i="31"/>
  <c r="F190" i="31"/>
  <c r="AW187" i="31"/>
  <c r="BA187" i="31" s="1"/>
  <c r="AV187" i="31"/>
  <c r="AZ187" i="31" s="1"/>
  <c r="BQ187" i="31" s="1"/>
  <c r="AT187" i="31"/>
  <c r="AS187" i="31"/>
  <c r="AO187" i="31"/>
  <c r="AR187" i="31" s="1"/>
  <c r="AF187" i="31"/>
  <c r="AI187" i="31" s="1"/>
  <c r="W187" i="31"/>
  <c r="M187" i="31"/>
  <c r="AW186" i="31"/>
  <c r="BA186" i="31" s="1"/>
  <c r="AV186" i="31"/>
  <c r="AZ186" i="31" s="1"/>
  <c r="AT186" i="31"/>
  <c r="AS186" i="31"/>
  <c r="AO186" i="31"/>
  <c r="AF186" i="31"/>
  <c r="AI186" i="31" s="1"/>
  <c r="W186" i="31"/>
  <c r="M186" i="31"/>
  <c r="AW185" i="31"/>
  <c r="BA185" i="31" s="1"/>
  <c r="AV185" i="31"/>
  <c r="AZ185" i="31" s="1"/>
  <c r="BC185" i="31" s="1"/>
  <c r="AT185" i="31"/>
  <c r="AS185" i="31"/>
  <c r="AO185" i="31"/>
  <c r="AF185" i="31"/>
  <c r="AI185" i="31" s="1"/>
  <c r="W185" i="31"/>
  <c r="M185" i="31"/>
  <c r="AW184" i="31"/>
  <c r="AV184" i="31"/>
  <c r="AT184" i="31"/>
  <c r="AS184" i="31"/>
  <c r="AS183" i="31" s="1"/>
  <c r="AO184" i="31"/>
  <c r="AF184" i="31"/>
  <c r="W184" i="31"/>
  <c r="M184" i="31"/>
  <c r="BR183" i="31"/>
  <c r="BM183" i="31"/>
  <c r="BL183" i="31"/>
  <c r="BK183" i="31"/>
  <c r="BJ183" i="31"/>
  <c r="BG183" i="31"/>
  <c r="BD183" i="31"/>
  <c r="AQ183" i="31"/>
  <c r="AP183" i="31"/>
  <c r="AN183" i="31"/>
  <c r="AM183" i="31"/>
  <c r="AL183" i="31"/>
  <c r="AK183" i="31"/>
  <c r="AJ183" i="31"/>
  <c r="AH183" i="31"/>
  <c r="AG183" i="31"/>
  <c r="AE183" i="31"/>
  <c r="AD183" i="31"/>
  <c r="AC183" i="31"/>
  <c r="AB183" i="31"/>
  <c r="AA183" i="31"/>
  <c r="Z183" i="31"/>
  <c r="Y183" i="31"/>
  <c r="X183" i="31"/>
  <c r="V183" i="31"/>
  <c r="U183" i="31"/>
  <c r="T183" i="31"/>
  <c r="S183" i="31"/>
  <c r="R183" i="31"/>
  <c r="Q183" i="31"/>
  <c r="P183" i="31"/>
  <c r="O183" i="31"/>
  <c r="N183" i="31"/>
  <c r="L183" i="31"/>
  <c r="K183" i="31"/>
  <c r="G183" i="31"/>
  <c r="F183" i="31"/>
  <c r="AW181" i="31"/>
  <c r="BA181" i="31" s="1"/>
  <c r="AV181" i="31"/>
  <c r="AS181" i="31"/>
  <c r="AO181" i="31"/>
  <c r="AL181" i="31"/>
  <c r="AI181" i="31"/>
  <c r="Z181" i="31"/>
  <c r="Y181" i="31"/>
  <c r="X181" i="31"/>
  <c r="T181" i="31"/>
  <c r="Q181" i="31"/>
  <c r="O181" i="31"/>
  <c r="N181" i="31" s="1"/>
  <c r="AW180" i="31"/>
  <c r="AV180" i="31"/>
  <c r="AZ180" i="31" s="1"/>
  <c r="AT180" i="31"/>
  <c r="AS180" i="31"/>
  <c r="AO180" i="31"/>
  <c r="AR180" i="31" s="1"/>
  <c r="AL180" i="31"/>
  <c r="AI180" i="31"/>
  <c r="Z180" i="31"/>
  <c r="Y180" i="31"/>
  <c r="X180" i="31"/>
  <c r="T180" i="31"/>
  <c r="Q180" i="31"/>
  <c r="M180" i="31"/>
  <c r="AW179" i="31"/>
  <c r="AV179" i="31"/>
  <c r="AT179" i="31"/>
  <c r="AS179" i="31"/>
  <c r="AO179" i="31"/>
  <c r="AL179" i="31"/>
  <c r="AI179" i="31"/>
  <c r="Z179" i="31"/>
  <c r="Y179" i="31"/>
  <c r="X179" i="31"/>
  <c r="T179" i="31"/>
  <c r="Q179" i="31"/>
  <c r="N179" i="31"/>
  <c r="BR178" i="31"/>
  <c r="BM178" i="31"/>
  <c r="BL178" i="31"/>
  <c r="BK178" i="31"/>
  <c r="BJ178" i="31"/>
  <c r="BG178" i="31"/>
  <c r="BD178" i="31"/>
  <c r="AQ178" i="31"/>
  <c r="AP178" i="31"/>
  <c r="AN178" i="31"/>
  <c r="AM178" i="31"/>
  <c r="AK178" i="31"/>
  <c r="AJ178" i="31"/>
  <c r="AH178" i="31"/>
  <c r="AG178" i="31"/>
  <c r="AF178" i="31"/>
  <c r="AE178" i="31"/>
  <c r="AD178" i="31"/>
  <c r="AC178" i="31"/>
  <c r="AB178" i="31"/>
  <c r="AA178" i="31"/>
  <c r="V178" i="31"/>
  <c r="U178" i="31"/>
  <c r="S178" i="31"/>
  <c r="R178" i="31"/>
  <c r="P178" i="31"/>
  <c r="G178" i="31"/>
  <c r="J177" i="31"/>
  <c r="J254" i="31" s="1"/>
  <c r="J176" i="31" s="1"/>
  <c r="I177" i="31"/>
  <c r="I254" i="31" s="1"/>
  <c r="I176" i="31" s="1"/>
  <c r="H177" i="31"/>
  <c r="H254" i="31" s="1"/>
  <c r="H176" i="31" s="1"/>
  <c r="M174" i="31"/>
  <c r="BM173" i="31"/>
  <c r="BL173" i="31"/>
  <c r="BK173" i="31"/>
  <c r="BJ173" i="31"/>
  <c r="BI173" i="31"/>
  <c r="BH173" i="31"/>
  <c r="BG173" i="31"/>
  <c r="BF173" i="31"/>
  <c r="BE173" i="31"/>
  <c r="BD173" i="31"/>
  <c r="BC173" i="31"/>
  <c r="BB173" i="31"/>
  <c r="BA173" i="31"/>
  <c r="AZ173" i="31"/>
  <c r="AY173" i="31"/>
  <c r="BP173" i="31" s="1"/>
  <c r="BO173" i="31" s="1"/>
  <c r="AX173" i="31"/>
  <c r="AW173" i="31"/>
  <c r="AV173" i="31"/>
  <c r="AT173" i="31"/>
  <c r="AS173" i="31"/>
  <c r="AR173" i="31"/>
  <c r="AQ173" i="31"/>
  <c r="AN173" i="31"/>
  <c r="AM173" i="31"/>
  <c r="AL173" i="31"/>
  <c r="AK173" i="31"/>
  <c r="AJ173" i="31"/>
  <c r="AI173" i="31"/>
  <c r="AH173" i="31"/>
  <c r="AG173" i="31"/>
  <c r="AF173" i="31"/>
  <c r="AE173" i="31"/>
  <c r="AD173" i="31"/>
  <c r="AC173" i="31"/>
  <c r="AB173" i="31"/>
  <c r="AA173" i="31"/>
  <c r="Z173" i="31"/>
  <c r="Y173" i="31"/>
  <c r="X173" i="31"/>
  <c r="W173" i="31"/>
  <c r="V173" i="31"/>
  <c r="U173" i="31"/>
  <c r="T173" i="31"/>
  <c r="S173" i="31"/>
  <c r="R173" i="31"/>
  <c r="Q173" i="31"/>
  <c r="P173" i="31"/>
  <c r="O173" i="31"/>
  <c r="BO172" i="31"/>
  <c r="BM172" i="31"/>
  <c r="BL172" i="31"/>
  <c r="BK172" i="31"/>
  <c r="BJ172" i="31"/>
  <c r="BI172" i="31"/>
  <c r="BG172" i="31"/>
  <c r="BD172" i="31"/>
  <c r="BC172" i="31"/>
  <c r="BA172" i="31"/>
  <c r="AZ172" i="31"/>
  <c r="P172" i="31"/>
  <c r="O172" i="31"/>
  <c r="N172" i="31"/>
  <c r="AY172" i="31" s="1"/>
  <c r="BO171" i="31"/>
  <c r="BM171" i="31"/>
  <c r="BL171" i="31"/>
  <c r="BK171" i="31"/>
  <c r="BJ171" i="31"/>
  <c r="BI171" i="31"/>
  <c r="BG171" i="31"/>
  <c r="BD171" i="31"/>
  <c r="BD170" i="31" s="1"/>
  <c r="BD166" i="31" s="1"/>
  <c r="BC171" i="31"/>
  <c r="BF171" i="31" s="1"/>
  <c r="BA171" i="31"/>
  <c r="AZ171" i="31"/>
  <c r="P171" i="31"/>
  <c r="O171" i="31"/>
  <c r="N171" i="31"/>
  <c r="AY171" i="31" s="1"/>
  <c r="AX171" i="31" s="1"/>
  <c r="BH170" i="31"/>
  <c r="AW170" i="31"/>
  <c r="AV170" i="31"/>
  <c r="AU170" i="31"/>
  <c r="AT170" i="31"/>
  <c r="AS170" i="31"/>
  <c r="AR170" i="31"/>
  <c r="AQ170" i="31"/>
  <c r="AP170" i="31"/>
  <c r="AO170" i="31"/>
  <c r="AN170" i="31"/>
  <c r="AM170" i="31"/>
  <c r="AL170" i="31"/>
  <c r="AK170" i="31"/>
  <c r="AJ170" i="31"/>
  <c r="AI170" i="31"/>
  <c r="AH170" i="31"/>
  <c r="AG170" i="31"/>
  <c r="AF170" i="31"/>
  <c r="AE170" i="31"/>
  <c r="AD170" i="31"/>
  <c r="AC170" i="31"/>
  <c r="AB170" i="31"/>
  <c r="AA170" i="31"/>
  <c r="Z170" i="31"/>
  <c r="Y170" i="31"/>
  <c r="X170" i="31"/>
  <c r="W170" i="31"/>
  <c r="V170" i="31"/>
  <c r="U170" i="31"/>
  <c r="T170" i="31"/>
  <c r="S170" i="31"/>
  <c r="R170" i="31"/>
  <c r="Q170" i="31"/>
  <c r="L170" i="31"/>
  <c r="K170" i="31"/>
  <c r="J170" i="31"/>
  <c r="I170" i="31"/>
  <c r="H170" i="31"/>
  <c r="G170" i="31"/>
  <c r="F170" i="31"/>
  <c r="BO169" i="31"/>
  <c r="BF169" i="31"/>
  <c r="BE169" i="31"/>
  <c r="AW169" i="31"/>
  <c r="AV169" i="31"/>
  <c r="AU169" i="31"/>
  <c r="AY169" i="31" s="1"/>
  <c r="BH169" i="31" s="1"/>
  <c r="AT169" i="31"/>
  <c r="AS169" i="31"/>
  <c r="AR169" i="31"/>
  <c r="AI169" i="31"/>
  <c r="AL169" i="31" s="1"/>
  <c r="W169" i="31"/>
  <c r="M169" i="31"/>
  <c r="M172" i="31" s="1"/>
  <c r="BO168" i="31"/>
  <c r="BF168" i="31"/>
  <c r="BE168" i="31"/>
  <c r="AW168" i="31"/>
  <c r="AW167" i="31" s="1"/>
  <c r="AV168" i="31"/>
  <c r="AU168" i="31"/>
  <c r="AT168" i="31"/>
  <c r="AT167" i="31" s="1"/>
  <c r="AS168" i="31"/>
  <c r="AS167" i="31" s="1"/>
  <c r="AR168" i="31"/>
  <c r="AI168" i="31"/>
  <c r="T168" i="31"/>
  <c r="M168" i="31"/>
  <c r="BM167" i="31"/>
  <c r="BL167" i="31"/>
  <c r="BK167" i="31"/>
  <c r="BJ167" i="31"/>
  <c r="BI167" i="31"/>
  <c r="BG167" i="31"/>
  <c r="BD167" i="31"/>
  <c r="BC167" i="31"/>
  <c r="BB167" i="31"/>
  <c r="BA167" i="31"/>
  <c r="AZ167" i="31"/>
  <c r="AQ167" i="31"/>
  <c r="AP167" i="31"/>
  <c r="AO167" i="31"/>
  <c r="AN167" i="31"/>
  <c r="AM167" i="31"/>
  <c r="AK167" i="31"/>
  <c r="AJ167" i="31"/>
  <c r="AH167" i="31"/>
  <c r="AG167" i="31"/>
  <c r="AF167" i="31"/>
  <c r="AE167" i="31"/>
  <c r="AD167" i="31"/>
  <c r="AC167" i="31"/>
  <c r="AB167" i="31"/>
  <c r="AA167" i="31"/>
  <c r="Z167" i="31"/>
  <c r="Y167" i="31"/>
  <c r="X167" i="31"/>
  <c r="V167" i="31"/>
  <c r="U167" i="31"/>
  <c r="S167" i="31"/>
  <c r="R167" i="31"/>
  <c r="Q167" i="31"/>
  <c r="P167" i="31"/>
  <c r="O167" i="31"/>
  <c r="N167" i="31"/>
  <c r="L167" i="31"/>
  <c r="K167" i="31"/>
  <c r="J167" i="31"/>
  <c r="I167" i="31"/>
  <c r="I166" i="31" s="1"/>
  <c r="H167" i="31"/>
  <c r="H166" i="31" s="1"/>
  <c r="H165" i="31" s="1"/>
  <c r="H164" i="31" s="1"/>
  <c r="G167" i="31"/>
  <c r="F167" i="31"/>
  <c r="BW166" i="31"/>
  <c r="BS166" i="31"/>
  <c r="BR166" i="31"/>
  <c r="BQ166" i="31"/>
  <c r="BP166" i="31"/>
  <c r="B163" i="31"/>
  <c r="C163" i="31" s="1"/>
  <c r="D163" i="31" s="1"/>
  <c r="E163" i="31" s="1"/>
  <c r="F163" i="31" s="1"/>
  <c r="G163" i="31" s="1"/>
  <c r="AU149" i="31"/>
  <c r="AY149" i="31" s="1"/>
  <c r="AC148" i="31"/>
  <c r="AO147" i="31"/>
  <c r="AU147" i="31" s="1"/>
  <c r="AY147" i="31" s="1"/>
  <c r="BR146" i="31"/>
  <c r="BR145" i="31" s="1"/>
  <c r="BQ146" i="31"/>
  <c r="BQ145" i="31" s="1"/>
  <c r="BP146" i="31"/>
  <c r="BO146" i="31"/>
  <c r="BO145" i="31" s="1"/>
  <c r="BA146" i="31"/>
  <c r="BA145" i="31" s="1"/>
  <c r="AZ146" i="31"/>
  <c r="AZ145" i="31" s="1"/>
  <c r="AX146" i="31"/>
  <c r="AX145" i="31" s="1"/>
  <c r="AW146" i="31"/>
  <c r="AW145" i="31" s="1"/>
  <c r="AV146" i="31"/>
  <c r="AV145" i="31" s="1"/>
  <c r="AT146" i="31"/>
  <c r="AT145" i="31" s="1"/>
  <c r="AS146" i="31"/>
  <c r="AS145" i="31" s="1"/>
  <c r="AR146" i="31"/>
  <c r="AR145" i="31" s="1"/>
  <c r="AQ146" i="31"/>
  <c r="AQ145" i="31" s="1"/>
  <c r="AP146" i="31"/>
  <c r="AP145" i="31" s="1"/>
  <c r="AN146" i="31"/>
  <c r="AN145" i="31" s="1"/>
  <c r="AM146" i="31"/>
  <c r="AM145" i="31" s="1"/>
  <c r="AL146" i="31"/>
  <c r="AL145" i="31" s="1"/>
  <c r="AK146" i="31"/>
  <c r="AK145" i="31" s="1"/>
  <c r="AJ146" i="31"/>
  <c r="AJ145" i="31" s="1"/>
  <c r="AI146" i="31"/>
  <c r="AI145" i="31" s="1"/>
  <c r="AH146" i="31"/>
  <c r="AH145" i="31" s="1"/>
  <c r="AG146" i="31"/>
  <c r="AG145" i="31" s="1"/>
  <c r="AF146" i="31"/>
  <c r="AF145" i="31" s="1"/>
  <c r="AE146" i="31"/>
  <c r="AE145" i="31" s="1"/>
  <c r="AD146" i="31"/>
  <c r="AD145" i="31" s="1"/>
  <c r="AB146" i="31"/>
  <c r="AB145" i="31" s="1"/>
  <c r="AA146" i="31"/>
  <c r="AA145" i="31" s="1"/>
  <c r="Z146" i="31"/>
  <c r="Z145" i="31" s="1"/>
  <c r="Y146" i="31"/>
  <c r="Y145" i="31" s="1"/>
  <c r="X146" i="31"/>
  <c r="X145" i="31" s="1"/>
  <c r="W146" i="31"/>
  <c r="W145" i="31" s="1"/>
  <c r="V146" i="31"/>
  <c r="V145" i="31" s="1"/>
  <c r="U146" i="31"/>
  <c r="U145" i="31" s="1"/>
  <c r="T146" i="31"/>
  <c r="T145" i="31" s="1"/>
  <c r="S146" i="31"/>
  <c r="S145" i="31" s="1"/>
  <c r="R146" i="31"/>
  <c r="R145" i="31" s="1"/>
  <c r="Q146" i="31"/>
  <c r="Q145" i="31" s="1"/>
  <c r="P146" i="31"/>
  <c r="P145" i="31" s="1"/>
  <c r="O146" i="31"/>
  <c r="O145" i="31" s="1"/>
  <c r="N146" i="31"/>
  <c r="N145" i="31" s="1"/>
  <c r="M145" i="31" s="1"/>
  <c r="L145" i="31"/>
  <c r="K145" i="31"/>
  <c r="J145" i="31"/>
  <c r="I145" i="31"/>
  <c r="H145" i="31"/>
  <c r="G145" i="31"/>
  <c r="F145" i="31"/>
  <c r="E145" i="31"/>
  <c r="BP144" i="31"/>
  <c r="BO144" i="31" s="1"/>
  <c r="AW144" i="31"/>
  <c r="BA144" i="31" s="1"/>
  <c r="AV144" i="31"/>
  <c r="AZ144" i="31" s="1"/>
  <c r="AF144" i="31"/>
  <c r="N144" i="31"/>
  <c r="M144" i="31" s="1"/>
  <c r="A144" i="31"/>
  <c r="BP143" i="31"/>
  <c r="BO143" i="31" s="1"/>
  <c r="AW143" i="31"/>
  <c r="BA143" i="31" s="1"/>
  <c r="AV143" i="31"/>
  <c r="AZ143" i="31" s="1"/>
  <c r="AF143" i="31"/>
  <c r="N143" i="31"/>
  <c r="M143" i="31" s="1"/>
  <c r="BP142" i="31"/>
  <c r="BO142" i="31" s="1"/>
  <c r="AW142" i="31"/>
  <c r="BA142" i="31" s="1"/>
  <c r="AV142" i="31"/>
  <c r="AZ142" i="31" s="1"/>
  <c r="AF142" i="31"/>
  <c r="N142" i="31"/>
  <c r="M142" i="31" s="1"/>
  <c r="BP141" i="31"/>
  <c r="BO141" i="31" s="1"/>
  <c r="AW141" i="31"/>
  <c r="BA141" i="31" s="1"/>
  <c r="AV141" i="31"/>
  <c r="AZ141" i="31" s="1"/>
  <c r="AF141" i="31"/>
  <c r="AI141" i="31" s="1"/>
  <c r="AL141" i="31" s="1"/>
  <c r="N141" i="31"/>
  <c r="M141" i="31" s="1"/>
  <c r="A141" i="31"/>
  <c r="A142" i="31" s="1"/>
  <c r="BP140" i="31"/>
  <c r="BO140" i="31" s="1"/>
  <c r="AW140" i="31"/>
  <c r="BA140" i="31" s="1"/>
  <c r="AV140" i="31"/>
  <c r="AZ140" i="31" s="1"/>
  <c r="AF140" i="31"/>
  <c r="N140" i="31"/>
  <c r="AC140" i="31" s="1"/>
  <c r="BP139" i="31"/>
  <c r="BO139" i="31" s="1"/>
  <c r="AW139" i="31"/>
  <c r="BA139" i="31" s="1"/>
  <c r="AV139" i="31"/>
  <c r="AZ139" i="31" s="1"/>
  <c r="AF139" i="31"/>
  <c r="N139" i="31"/>
  <c r="BP138" i="31"/>
  <c r="BO138" i="31" s="1"/>
  <c r="AW138" i="31"/>
  <c r="BA138" i="31" s="1"/>
  <c r="AV138" i="31"/>
  <c r="AZ138" i="31" s="1"/>
  <c r="AF138" i="31"/>
  <c r="N138" i="31"/>
  <c r="AC138" i="31" s="1"/>
  <c r="AU138" i="31" s="1"/>
  <c r="AY138" i="31" s="1"/>
  <c r="AX138" i="31" s="1"/>
  <c r="BP137" i="31"/>
  <c r="BO137" i="31" s="1"/>
  <c r="AW137" i="31"/>
  <c r="BA137" i="31" s="1"/>
  <c r="AV137" i="31"/>
  <c r="AZ137" i="31" s="1"/>
  <c r="AF137" i="31"/>
  <c r="N137" i="31"/>
  <c r="AC137" i="31" s="1"/>
  <c r="BP136" i="31"/>
  <c r="BO136" i="31" s="1"/>
  <c r="AW136" i="31"/>
  <c r="BA136" i="31" s="1"/>
  <c r="AV136" i="31"/>
  <c r="AZ136" i="31" s="1"/>
  <c r="AF136" i="31"/>
  <c r="N136" i="31"/>
  <c r="M136" i="31" s="1"/>
  <c r="A136" i="31"/>
  <c r="A137" i="31" s="1"/>
  <c r="A138" i="31" s="1"/>
  <c r="A139" i="31" s="1"/>
  <c r="BP135" i="31"/>
  <c r="BO135" i="31" s="1"/>
  <c r="AW135" i="31"/>
  <c r="BA135" i="31" s="1"/>
  <c r="AV135" i="31"/>
  <c r="AZ135" i="31" s="1"/>
  <c r="AF135" i="31"/>
  <c r="N135" i="31"/>
  <c r="BP134" i="31"/>
  <c r="BO134" i="31" s="1"/>
  <c r="AW134" i="31"/>
  <c r="BA134" i="31" s="1"/>
  <c r="AV134" i="31"/>
  <c r="AZ134" i="31" s="1"/>
  <c r="AF134" i="31"/>
  <c r="N134" i="31"/>
  <c r="M134" i="31" s="1"/>
  <c r="BP133" i="31"/>
  <c r="BO133" i="31" s="1"/>
  <c r="AW133" i="31"/>
  <c r="BA133" i="31" s="1"/>
  <c r="AV133" i="31"/>
  <c r="AZ133" i="31" s="1"/>
  <c r="AF133" i="31"/>
  <c r="N133" i="31"/>
  <c r="AC133" i="31" s="1"/>
  <c r="BP132" i="31"/>
  <c r="BO132" i="31" s="1"/>
  <c r="AW132" i="31"/>
  <c r="BA132" i="31" s="1"/>
  <c r="AV132" i="31"/>
  <c r="AZ132" i="31" s="1"/>
  <c r="AF132" i="31"/>
  <c r="N132" i="31"/>
  <c r="A132" i="31"/>
  <c r="A134" i="31" s="1"/>
  <c r="BP131" i="31"/>
  <c r="BO131" i="31" s="1"/>
  <c r="AW131" i="31"/>
  <c r="BA131" i="31" s="1"/>
  <c r="AV131" i="31"/>
  <c r="AZ131" i="31" s="1"/>
  <c r="AF131" i="31"/>
  <c r="N131" i="31"/>
  <c r="BP130" i="31"/>
  <c r="BO130" i="31" s="1"/>
  <c r="AW130" i="31"/>
  <c r="BA130" i="31" s="1"/>
  <c r="AV130" i="31"/>
  <c r="AZ130" i="31" s="1"/>
  <c r="AF130" i="31"/>
  <c r="N130" i="31"/>
  <c r="A130" i="31"/>
  <c r="BP129" i="31"/>
  <c r="BO129" i="31" s="1"/>
  <c r="AW129" i="31"/>
  <c r="BA129" i="31" s="1"/>
  <c r="AV129" i="31"/>
  <c r="AF129" i="31"/>
  <c r="N129" i="31"/>
  <c r="M129" i="31" s="1"/>
  <c r="BR128" i="31"/>
  <c r="BR127" i="31" s="1"/>
  <c r="BR126" i="31" s="1"/>
  <c r="BR125" i="31" s="1"/>
  <c r="BQ128" i="31"/>
  <c r="BQ127" i="31" s="1"/>
  <c r="BQ126" i="31" s="1"/>
  <c r="BQ125" i="31" s="1"/>
  <c r="AT128" i="31"/>
  <c r="AT127" i="31" s="1"/>
  <c r="AT126" i="31" s="1"/>
  <c r="AT125" i="31" s="1"/>
  <c r="AS128" i="31"/>
  <c r="AS127" i="31" s="1"/>
  <c r="AS126" i="31" s="1"/>
  <c r="AS125" i="31" s="1"/>
  <c r="AR128" i="31"/>
  <c r="AR127" i="31" s="1"/>
  <c r="AR126" i="31" s="1"/>
  <c r="AR125" i="31" s="1"/>
  <c r="AQ128" i="31"/>
  <c r="AQ127" i="31" s="1"/>
  <c r="AQ126" i="31" s="1"/>
  <c r="AQ125" i="31" s="1"/>
  <c r="AP128" i="31"/>
  <c r="AP127" i="31" s="1"/>
  <c r="AP126" i="31" s="1"/>
  <c r="AP125" i="31" s="1"/>
  <c r="AO128" i="31"/>
  <c r="AO127" i="31" s="1"/>
  <c r="AO126" i="31" s="1"/>
  <c r="AO125" i="31" s="1"/>
  <c r="AN128" i="31"/>
  <c r="AN127" i="31" s="1"/>
  <c r="AN126" i="31" s="1"/>
  <c r="AN125" i="31" s="1"/>
  <c r="AM128" i="31"/>
  <c r="AM127" i="31" s="1"/>
  <c r="AM126" i="31" s="1"/>
  <c r="AM125" i="31" s="1"/>
  <c r="AK128" i="31"/>
  <c r="AK127" i="31" s="1"/>
  <c r="AK126" i="31" s="1"/>
  <c r="AK125" i="31" s="1"/>
  <c r="AJ128" i="31"/>
  <c r="AJ127" i="31" s="1"/>
  <c r="AJ126" i="31" s="1"/>
  <c r="AJ125" i="31" s="1"/>
  <c r="AH128" i="31"/>
  <c r="AH127" i="31" s="1"/>
  <c r="AH126" i="31" s="1"/>
  <c r="AH125" i="31" s="1"/>
  <c r="AG128" i="31"/>
  <c r="AG127" i="31" s="1"/>
  <c r="AG126" i="31" s="1"/>
  <c r="AG125" i="31" s="1"/>
  <c r="AE128" i="31"/>
  <c r="AE127" i="31" s="1"/>
  <c r="AE126" i="31" s="1"/>
  <c r="AE125" i="31" s="1"/>
  <c r="AD128" i="31"/>
  <c r="AD127" i="31" s="1"/>
  <c r="AD126" i="31" s="1"/>
  <c r="AD125" i="31" s="1"/>
  <c r="AB128" i="31"/>
  <c r="AB127" i="31" s="1"/>
  <c r="AB126" i="31" s="1"/>
  <c r="AB125" i="31" s="1"/>
  <c r="AA128" i="31"/>
  <c r="AA127" i="31" s="1"/>
  <c r="AA126" i="31" s="1"/>
  <c r="AA125" i="31" s="1"/>
  <c r="Z128" i="31"/>
  <c r="Z127" i="31" s="1"/>
  <c r="Z126" i="31" s="1"/>
  <c r="Z125" i="31" s="1"/>
  <c r="Y128" i="31"/>
  <c r="Y127" i="31" s="1"/>
  <c r="Y126" i="31" s="1"/>
  <c r="Y125" i="31" s="1"/>
  <c r="X128" i="31"/>
  <c r="X127" i="31" s="1"/>
  <c r="X126" i="31" s="1"/>
  <c r="X125" i="31" s="1"/>
  <c r="X114" i="31"/>
  <c r="X113" i="31" s="1"/>
  <c r="X112" i="31" s="1"/>
  <c r="X111" i="31" s="1"/>
  <c r="X123" i="31"/>
  <c r="X122" i="31" s="1"/>
  <c r="X121" i="31" s="1"/>
  <c r="X120" i="31" s="1"/>
  <c r="W128" i="31"/>
  <c r="W127" i="31" s="1"/>
  <c r="W126" i="31" s="1"/>
  <c r="W125" i="31" s="1"/>
  <c r="V128" i="31"/>
  <c r="V127" i="31" s="1"/>
  <c r="V126" i="31" s="1"/>
  <c r="V125" i="31" s="1"/>
  <c r="U128" i="31"/>
  <c r="U127" i="31" s="1"/>
  <c r="U126" i="31" s="1"/>
  <c r="U125" i="31" s="1"/>
  <c r="T128" i="31"/>
  <c r="T127" i="31" s="1"/>
  <c r="T126" i="31" s="1"/>
  <c r="T125" i="31" s="1"/>
  <c r="S128" i="31"/>
  <c r="S127" i="31" s="1"/>
  <c r="S126" i="31" s="1"/>
  <c r="S125" i="31" s="1"/>
  <c r="R128" i="31"/>
  <c r="R127" i="31" s="1"/>
  <c r="R126" i="31" s="1"/>
  <c r="R125" i="31" s="1"/>
  <c r="Q128" i="31"/>
  <c r="Q127" i="31" s="1"/>
  <c r="Q126" i="31" s="1"/>
  <c r="Q125" i="31" s="1"/>
  <c r="P128" i="31"/>
  <c r="P127" i="31" s="1"/>
  <c r="P126" i="31" s="1"/>
  <c r="P125" i="31" s="1"/>
  <c r="O128" i="31"/>
  <c r="O127" i="31" s="1"/>
  <c r="O126" i="31" s="1"/>
  <c r="O125" i="31" s="1"/>
  <c r="L128" i="31"/>
  <c r="L127" i="31" s="1"/>
  <c r="L126" i="31" s="1"/>
  <c r="L125" i="31" s="1"/>
  <c r="K128" i="31"/>
  <c r="K127" i="31" s="1"/>
  <c r="K126" i="31" s="1"/>
  <c r="K125" i="31" s="1"/>
  <c r="G128" i="31"/>
  <c r="G127" i="31" s="1"/>
  <c r="G126" i="31" s="1"/>
  <c r="G125" i="31" s="1"/>
  <c r="F128" i="31"/>
  <c r="F127" i="31" s="1"/>
  <c r="F126" i="31" s="1"/>
  <c r="F125" i="31" s="1"/>
  <c r="AX124" i="31"/>
  <c r="AX123" i="31" s="1"/>
  <c r="AX122" i="31" s="1"/>
  <c r="AX121" i="31" s="1"/>
  <c r="AX120" i="31" s="1"/>
  <c r="AW124" i="31"/>
  <c r="AV124" i="31"/>
  <c r="AU124" i="31"/>
  <c r="AU123" i="31" s="1"/>
  <c r="AU122" i="31" s="1"/>
  <c r="AU121" i="31" s="1"/>
  <c r="AU120" i="31" s="1"/>
  <c r="AR124" i="31"/>
  <c r="AR123" i="31" s="1"/>
  <c r="AR122" i="31" s="1"/>
  <c r="AR121" i="31" s="1"/>
  <c r="AR120" i="31" s="1"/>
  <c r="AI124" i="31"/>
  <c r="M124" i="31"/>
  <c r="M123" i="31" s="1"/>
  <c r="M122" i="31" s="1"/>
  <c r="M121" i="31" s="1"/>
  <c r="M120" i="31" s="1"/>
  <c r="BR123" i="31"/>
  <c r="BR122" i="31" s="1"/>
  <c r="BR121" i="31" s="1"/>
  <c r="BR120" i="31" s="1"/>
  <c r="BQ123" i="31"/>
  <c r="BQ122" i="31" s="1"/>
  <c r="BQ121" i="31" s="1"/>
  <c r="BQ120" i="31" s="1"/>
  <c r="BP123" i="31"/>
  <c r="BP122" i="31" s="1"/>
  <c r="BP121" i="31" s="1"/>
  <c r="BP120" i="31" s="1"/>
  <c r="BO123" i="31"/>
  <c r="BO122" i="31" s="1"/>
  <c r="BO121" i="31" s="1"/>
  <c r="BO120" i="31" s="1"/>
  <c r="AY123" i="31"/>
  <c r="AY122" i="31" s="1"/>
  <c r="AY121" i="31" s="1"/>
  <c r="AY120" i="31" s="1"/>
  <c r="AT123" i="31"/>
  <c r="AT122" i="31" s="1"/>
  <c r="AT121" i="31" s="1"/>
  <c r="AT120" i="31" s="1"/>
  <c r="AS123" i="31"/>
  <c r="AS122" i="31" s="1"/>
  <c r="AS121" i="31" s="1"/>
  <c r="AS120" i="31" s="1"/>
  <c r="AQ123" i="31"/>
  <c r="AQ122" i="31" s="1"/>
  <c r="AQ121" i="31" s="1"/>
  <c r="AQ120" i="31" s="1"/>
  <c r="AP123" i="31"/>
  <c r="AP122" i="31" s="1"/>
  <c r="AP121" i="31" s="1"/>
  <c r="AP120" i="31" s="1"/>
  <c r="AO123" i="31"/>
  <c r="AO122" i="31" s="1"/>
  <c r="AO121" i="31" s="1"/>
  <c r="AO120" i="31" s="1"/>
  <c r="AN123" i="31"/>
  <c r="AN122" i="31" s="1"/>
  <c r="AN121" i="31" s="1"/>
  <c r="AN120" i="31" s="1"/>
  <c r="AM123" i="31"/>
  <c r="AM122" i="31" s="1"/>
  <c r="AM121" i="31" s="1"/>
  <c r="AM120" i="31" s="1"/>
  <c r="AK123" i="31"/>
  <c r="AK122" i="31" s="1"/>
  <c r="AK121" i="31" s="1"/>
  <c r="AK120" i="31" s="1"/>
  <c r="AJ123" i="31"/>
  <c r="AJ122" i="31" s="1"/>
  <c r="AJ121" i="31" s="1"/>
  <c r="AJ120" i="31" s="1"/>
  <c r="AH123" i="31"/>
  <c r="AH122" i="31" s="1"/>
  <c r="AH121" i="31" s="1"/>
  <c r="AH120" i="31" s="1"/>
  <c r="AG123" i="31"/>
  <c r="AG122" i="31" s="1"/>
  <c r="AG121" i="31" s="1"/>
  <c r="AG120" i="31" s="1"/>
  <c r="AF123" i="31"/>
  <c r="AF122" i="31" s="1"/>
  <c r="AF121" i="31" s="1"/>
  <c r="AF120" i="31" s="1"/>
  <c r="AE123" i="31"/>
  <c r="AE122" i="31" s="1"/>
  <c r="AE121" i="31" s="1"/>
  <c r="AE120" i="31" s="1"/>
  <c r="AD123" i="31"/>
  <c r="AD122" i="31" s="1"/>
  <c r="AD121" i="31" s="1"/>
  <c r="AD120" i="31" s="1"/>
  <c r="AC123" i="31"/>
  <c r="AC122" i="31" s="1"/>
  <c r="AC121" i="31" s="1"/>
  <c r="AC120" i="31" s="1"/>
  <c r="AB123" i="31"/>
  <c r="AB122" i="31" s="1"/>
  <c r="AB121" i="31" s="1"/>
  <c r="AB120" i="31" s="1"/>
  <c r="AA123" i="31"/>
  <c r="AA122" i="31" s="1"/>
  <c r="AA121" i="31" s="1"/>
  <c r="AA120" i="31" s="1"/>
  <c r="Z123" i="31"/>
  <c r="Z122" i="31" s="1"/>
  <c r="Z121" i="31" s="1"/>
  <c r="Z120" i="31" s="1"/>
  <c r="Y123" i="31"/>
  <c r="Y122" i="31" s="1"/>
  <c r="Y121" i="31" s="1"/>
  <c r="Y120" i="31" s="1"/>
  <c r="W123" i="31"/>
  <c r="W122" i="31" s="1"/>
  <c r="W121" i="31" s="1"/>
  <c r="W120" i="31" s="1"/>
  <c r="V123" i="31"/>
  <c r="V122" i="31" s="1"/>
  <c r="V121" i="31" s="1"/>
  <c r="V120" i="31" s="1"/>
  <c r="U123" i="31"/>
  <c r="U122" i="31" s="1"/>
  <c r="U121" i="31" s="1"/>
  <c r="U120" i="31" s="1"/>
  <c r="T123" i="31"/>
  <c r="T122" i="31" s="1"/>
  <c r="T121" i="31" s="1"/>
  <c r="T120" i="31" s="1"/>
  <c r="S123" i="31"/>
  <c r="S122" i="31" s="1"/>
  <c r="S121" i="31" s="1"/>
  <c r="S120" i="31" s="1"/>
  <c r="R123" i="31"/>
  <c r="R122" i="31" s="1"/>
  <c r="R121" i="31" s="1"/>
  <c r="R120" i="31" s="1"/>
  <c r="Q123" i="31"/>
  <c r="Q122" i="31" s="1"/>
  <c r="Q121" i="31" s="1"/>
  <c r="Q120" i="31" s="1"/>
  <c r="P123" i="31"/>
  <c r="P122" i="31" s="1"/>
  <c r="P121" i="31" s="1"/>
  <c r="P120" i="31" s="1"/>
  <c r="O123" i="31"/>
  <c r="O122" i="31" s="1"/>
  <c r="O121" i="31" s="1"/>
  <c r="O120" i="31" s="1"/>
  <c r="N123" i="31"/>
  <c r="N122" i="31" s="1"/>
  <c r="N121" i="31" s="1"/>
  <c r="N120" i="31" s="1"/>
  <c r="L123" i="31"/>
  <c r="L122" i="31" s="1"/>
  <c r="L121" i="31" s="1"/>
  <c r="L120" i="31" s="1"/>
  <c r="K123" i="31"/>
  <c r="K122" i="31" s="1"/>
  <c r="K121" i="31" s="1"/>
  <c r="K120" i="31" s="1"/>
  <c r="G123" i="31"/>
  <c r="G122" i="31" s="1"/>
  <c r="G121" i="31" s="1"/>
  <c r="G120" i="31" s="1"/>
  <c r="F123" i="31"/>
  <c r="F122" i="31" s="1"/>
  <c r="F121" i="31" s="1"/>
  <c r="F120" i="31" s="1"/>
  <c r="AY119" i="31"/>
  <c r="W119" i="31"/>
  <c r="AY118" i="31"/>
  <c r="W118" i="31"/>
  <c r="AY117" i="31"/>
  <c r="T117" i="31"/>
  <c r="Q117" i="31"/>
  <c r="AY116" i="31"/>
  <c r="W116" i="31"/>
  <c r="K116" i="31"/>
  <c r="K114" i="31" s="1"/>
  <c r="K113" i="31" s="1"/>
  <c r="K112" i="31" s="1"/>
  <c r="K111" i="31" s="1"/>
  <c r="AY115" i="31"/>
  <c r="W115" i="31"/>
  <c r="BR114" i="31"/>
  <c r="BQ114" i="31"/>
  <c r="BP114" i="31"/>
  <c r="BO114" i="31"/>
  <c r="BA114" i="31"/>
  <c r="AZ114" i="31"/>
  <c r="AZ113" i="31" s="1"/>
  <c r="AZ112" i="31" s="1"/>
  <c r="AZ111" i="31" s="1"/>
  <c r="AX114" i="31"/>
  <c r="AX113" i="31" s="1"/>
  <c r="AX112" i="31" s="1"/>
  <c r="AX111" i="31" s="1"/>
  <c r="AW114" i="31"/>
  <c r="AW113" i="31" s="1"/>
  <c r="AW112" i="31" s="1"/>
  <c r="AW111" i="31" s="1"/>
  <c r="AV114" i="31"/>
  <c r="AV113" i="31" s="1"/>
  <c r="AV112" i="31" s="1"/>
  <c r="AV111" i="31" s="1"/>
  <c r="AU114" i="31"/>
  <c r="AU113" i="31" s="1"/>
  <c r="AU112" i="31" s="1"/>
  <c r="AU111" i="31" s="1"/>
  <c r="AT114" i="31"/>
  <c r="AT113" i="31" s="1"/>
  <c r="AT112" i="31" s="1"/>
  <c r="AT111" i="31" s="1"/>
  <c r="AS114" i="31"/>
  <c r="AS113" i="31" s="1"/>
  <c r="AS112" i="31" s="1"/>
  <c r="AS111" i="31" s="1"/>
  <c r="AR114" i="31"/>
  <c r="AR113" i="31" s="1"/>
  <c r="AR112" i="31" s="1"/>
  <c r="AR111" i="31" s="1"/>
  <c r="AQ114" i="31"/>
  <c r="AQ113" i="31" s="1"/>
  <c r="AQ112" i="31" s="1"/>
  <c r="AQ111" i="31" s="1"/>
  <c r="AP114" i="31"/>
  <c r="AP113" i="31" s="1"/>
  <c r="AP112" i="31" s="1"/>
  <c r="AP111" i="31" s="1"/>
  <c r="AO114" i="31"/>
  <c r="AO113" i="31" s="1"/>
  <c r="AO112" i="31" s="1"/>
  <c r="AO111" i="31" s="1"/>
  <c r="AN114" i="31"/>
  <c r="AN113" i="31" s="1"/>
  <c r="AN112" i="31" s="1"/>
  <c r="AN111" i="31" s="1"/>
  <c r="AM114" i="31"/>
  <c r="AM113" i="31" s="1"/>
  <c r="AM112" i="31" s="1"/>
  <c r="AM111" i="31" s="1"/>
  <c r="AL114" i="31"/>
  <c r="AL113" i="31" s="1"/>
  <c r="AL112" i="31" s="1"/>
  <c r="AL111" i="31" s="1"/>
  <c r="AK114" i="31"/>
  <c r="AK113" i="31" s="1"/>
  <c r="AK112" i="31" s="1"/>
  <c r="AK111" i="31" s="1"/>
  <c r="AJ114" i="31"/>
  <c r="AJ113" i="31" s="1"/>
  <c r="AJ112" i="31" s="1"/>
  <c r="AJ111" i="31" s="1"/>
  <c r="AI114" i="31"/>
  <c r="AI113" i="31" s="1"/>
  <c r="AI112" i="31" s="1"/>
  <c r="AI111" i="31" s="1"/>
  <c r="AH114" i="31"/>
  <c r="AH113" i="31" s="1"/>
  <c r="AH112" i="31" s="1"/>
  <c r="AH111" i="31" s="1"/>
  <c r="AG114" i="31"/>
  <c r="AG113" i="31" s="1"/>
  <c r="AG112" i="31" s="1"/>
  <c r="AG111" i="31" s="1"/>
  <c r="AF114" i="31"/>
  <c r="AF113" i="31" s="1"/>
  <c r="AF112" i="31" s="1"/>
  <c r="AF111" i="31" s="1"/>
  <c r="AE114" i="31"/>
  <c r="AE113" i="31" s="1"/>
  <c r="AE112" i="31" s="1"/>
  <c r="AE111" i="31" s="1"/>
  <c r="AD114" i="31"/>
  <c r="AD113" i="31" s="1"/>
  <c r="AD112" i="31" s="1"/>
  <c r="AD111" i="31" s="1"/>
  <c r="AC114" i="31"/>
  <c r="AC113" i="31" s="1"/>
  <c r="AC112" i="31" s="1"/>
  <c r="AC111" i="31" s="1"/>
  <c r="AB114" i="31"/>
  <c r="AB113" i="31" s="1"/>
  <c r="AB112" i="31" s="1"/>
  <c r="AB111" i="31" s="1"/>
  <c r="AA114" i="31"/>
  <c r="AA113" i="31" s="1"/>
  <c r="AA112" i="31" s="1"/>
  <c r="AA111" i="31" s="1"/>
  <c r="Z114" i="31"/>
  <c r="Z113" i="31" s="1"/>
  <c r="Z112" i="31" s="1"/>
  <c r="Z111" i="31" s="1"/>
  <c r="Y114" i="31"/>
  <c r="Y113" i="31" s="1"/>
  <c r="Y112" i="31" s="1"/>
  <c r="Y111" i="31" s="1"/>
  <c r="V114" i="31"/>
  <c r="V113" i="31" s="1"/>
  <c r="V112" i="31" s="1"/>
  <c r="V111" i="31" s="1"/>
  <c r="U114" i="31"/>
  <c r="U113" i="31" s="1"/>
  <c r="U112" i="31" s="1"/>
  <c r="U111" i="31" s="1"/>
  <c r="S114" i="31"/>
  <c r="S113" i="31" s="1"/>
  <c r="S112" i="31" s="1"/>
  <c r="S111" i="31" s="1"/>
  <c r="R114" i="31"/>
  <c r="R113" i="31" s="1"/>
  <c r="R112" i="31" s="1"/>
  <c r="R111" i="31" s="1"/>
  <c r="P114" i="31"/>
  <c r="P113" i="31" s="1"/>
  <c r="P112" i="31" s="1"/>
  <c r="P111" i="31" s="1"/>
  <c r="O114" i="31"/>
  <c r="O113" i="31" s="1"/>
  <c r="O112" i="31" s="1"/>
  <c r="O111" i="31" s="1"/>
  <c r="N114" i="31"/>
  <c r="N113" i="31" s="1"/>
  <c r="N112" i="31" s="1"/>
  <c r="N111" i="31" s="1"/>
  <c r="M114" i="31"/>
  <c r="M113" i="31" s="1"/>
  <c r="M112" i="31" s="1"/>
  <c r="M111" i="31" s="1"/>
  <c r="L114" i="31"/>
  <c r="L113" i="31" s="1"/>
  <c r="L112" i="31" s="1"/>
  <c r="L111" i="31" s="1"/>
  <c r="G114" i="31"/>
  <c r="G113" i="31" s="1"/>
  <c r="G112" i="31" s="1"/>
  <c r="G111" i="31" s="1"/>
  <c r="F114" i="31"/>
  <c r="F113" i="31" s="1"/>
  <c r="F112" i="31" s="1"/>
  <c r="F111" i="31" s="1"/>
  <c r="BR112" i="31"/>
  <c r="BR111" i="31" s="1"/>
  <c r="BQ112" i="31"/>
  <c r="BQ111" i="31" s="1"/>
  <c r="BP112" i="31"/>
  <c r="BP111" i="31" s="1"/>
  <c r="BO112" i="31"/>
  <c r="BO111" i="31" s="1"/>
  <c r="BA112" i="31"/>
  <c r="BA111" i="31" s="1"/>
  <c r="AW105" i="31"/>
  <c r="AW104" i="31" s="1"/>
  <c r="AW103" i="31" s="1"/>
  <c r="AV105" i="31"/>
  <c r="AT105" i="31"/>
  <c r="AT104" i="31" s="1"/>
  <c r="AT103" i="31" s="1"/>
  <c r="AS105" i="31"/>
  <c r="AS104" i="31" s="1"/>
  <c r="AS103" i="31" s="1"/>
  <c r="AO105" i="31"/>
  <c r="AF105" i="31"/>
  <c r="AC105" i="31"/>
  <c r="AC104" i="31" s="1"/>
  <c r="AC103" i="31" s="1"/>
  <c r="Z105" i="31"/>
  <c r="Z104" i="31" s="1"/>
  <c r="Z103" i="31" s="1"/>
  <c r="Y105" i="31"/>
  <c r="Y104" i="31" s="1"/>
  <c r="Y103" i="31" s="1"/>
  <c r="X105" i="31"/>
  <c r="X104" i="31" s="1"/>
  <c r="X103" i="31" s="1"/>
  <c r="W105" i="31"/>
  <c r="W104" i="31" s="1"/>
  <c r="W103" i="31" s="1"/>
  <c r="M105" i="31"/>
  <c r="M104" i="31" s="1"/>
  <c r="M103" i="31" s="1"/>
  <c r="BR104" i="31"/>
  <c r="BR103" i="31" s="1"/>
  <c r="BM104" i="31"/>
  <c r="BM103" i="31" s="1"/>
  <c r="BL104" i="31"/>
  <c r="BL103" i="31" s="1"/>
  <c r="BK104" i="31"/>
  <c r="BK103" i="31" s="1"/>
  <c r="BJ104" i="31"/>
  <c r="BJ103" i="31" s="1"/>
  <c r="BG104" i="31"/>
  <c r="BG103" i="31" s="1"/>
  <c r="BD104" i="31"/>
  <c r="BD103" i="31" s="1"/>
  <c r="AQ104" i="31"/>
  <c r="AQ103" i="31" s="1"/>
  <c r="AP104" i="31"/>
  <c r="AP103" i="31" s="1"/>
  <c r="AN104" i="31"/>
  <c r="AN103" i="31" s="1"/>
  <c r="AM104" i="31"/>
  <c r="AM103" i="31" s="1"/>
  <c r="AL104" i="31"/>
  <c r="AL103" i="31" s="1"/>
  <c r="AK104" i="31"/>
  <c r="AK103" i="31" s="1"/>
  <c r="AJ104" i="31"/>
  <c r="AJ103" i="31" s="1"/>
  <c r="AH104" i="31"/>
  <c r="AH103" i="31" s="1"/>
  <c r="AG104" i="31"/>
  <c r="AG103" i="31" s="1"/>
  <c r="AE104" i="31"/>
  <c r="AE103" i="31" s="1"/>
  <c r="AD104" i="31"/>
  <c r="AD103" i="31" s="1"/>
  <c r="AB104" i="31"/>
  <c r="AB103" i="31" s="1"/>
  <c r="AA104" i="31"/>
  <c r="AA103" i="31" s="1"/>
  <c r="V104" i="31"/>
  <c r="V103" i="31" s="1"/>
  <c r="U104" i="31"/>
  <c r="U103" i="31" s="1"/>
  <c r="T104" i="31"/>
  <c r="T103" i="31" s="1"/>
  <c r="S104" i="31"/>
  <c r="S103" i="31" s="1"/>
  <c r="R104" i="31"/>
  <c r="R103" i="31" s="1"/>
  <c r="Q104" i="31"/>
  <c r="Q103" i="31" s="1"/>
  <c r="P104" i="31"/>
  <c r="P103" i="31" s="1"/>
  <c r="O104" i="31"/>
  <c r="O103" i="31" s="1"/>
  <c r="N104" i="31"/>
  <c r="N103" i="31" s="1"/>
  <c r="L104" i="31"/>
  <c r="K104" i="31"/>
  <c r="G104" i="31"/>
  <c r="F104" i="31"/>
  <c r="L103" i="31"/>
  <c r="K103" i="31"/>
  <c r="G103" i="31"/>
  <c r="F103" i="31"/>
  <c r="BO102" i="31"/>
  <c r="AW102" i="31"/>
  <c r="AV102" i="31"/>
  <c r="AT102" i="31"/>
  <c r="AS102" i="31"/>
  <c r="AO102" i="31"/>
  <c r="AF102" i="31"/>
  <c r="AC102" i="31"/>
  <c r="W102" i="31"/>
  <c r="N102" i="31"/>
  <c r="AW101" i="31"/>
  <c r="AV101" i="31"/>
  <c r="AZ101" i="31" s="1"/>
  <c r="AT101" i="31"/>
  <c r="AS101" i="31"/>
  <c r="AO101" i="31"/>
  <c r="AF101" i="31"/>
  <c r="AC101" i="31"/>
  <c r="Z101" i="31"/>
  <c r="Z100" i="31" s="1"/>
  <c r="Z99" i="31" s="1"/>
  <c r="W101" i="31"/>
  <c r="M101" i="31"/>
  <c r="BR100" i="31"/>
  <c r="BR99" i="31" s="1"/>
  <c r="BM100" i="31"/>
  <c r="BM99" i="31" s="1"/>
  <c r="BL100" i="31"/>
  <c r="BL99" i="31" s="1"/>
  <c r="BK100" i="31"/>
  <c r="BK99" i="31" s="1"/>
  <c r="BJ100" i="31"/>
  <c r="BJ99" i="31" s="1"/>
  <c r="BG100" i="31"/>
  <c r="BG99" i="31" s="1"/>
  <c r="BD100" i="31"/>
  <c r="BD99" i="31" s="1"/>
  <c r="AQ100" i="31"/>
  <c r="AQ99" i="31" s="1"/>
  <c r="AP100" i="31"/>
  <c r="AP99" i="31" s="1"/>
  <c r="AN100" i="31"/>
  <c r="AN99" i="31" s="1"/>
  <c r="AM100" i="31"/>
  <c r="AM99" i="31" s="1"/>
  <c r="AL100" i="31"/>
  <c r="AL99" i="31" s="1"/>
  <c r="AK100" i="31"/>
  <c r="AK99" i="31" s="1"/>
  <c r="AJ100" i="31"/>
  <c r="AJ99" i="31" s="1"/>
  <c r="AH100" i="31"/>
  <c r="AH99" i="31" s="1"/>
  <c r="AG100" i="31"/>
  <c r="AG99" i="31" s="1"/>
  <c r="AE100" i="31"/>
  <c r="AE99" i="31" s="1"/>
  <c r="AD100" i="31"/>
  <c r="AD99" i="31" s="1"/>
  <c r="AB100" i="31"/>
  <c r="AB99" i="31" s="1"/>
  <c r="AA100" i="31"/>
  <c r="AA99" i="31" s="1"/>
  <c r="Y100" i="31"/>
  <c r="Y99" i="31" s="1"/>
  <c r="X100" i="31"/>
  <c r="X99" i="31" s="1"/>
  <c r="V100" i="31"/>
  <c r="V99" i="31" s="1"/>
  <c r="U100" i="31"/>
  <c r="U99" i="31" s="1"/>
  <c r="T100" i="31"/>
  <c r="T99" i="31" s="1"/>
  <c r="S100" i="31"/>
  <c r="S99" i="31" s="1"/>
  <c r="R100" i="31"/>
  <c r="R99" i="31" s="1"/>
  <c r="Q100" i="31"/>
  <c r="Q99" i="31" s="1"/>
  <c r="P100" i="31"/>
  <c r="P99" i="31" s="1"/>
  <c r="O100" i="31"/>
  <c r="O99" i="31" s="1"/>
  <c r="L100" i="31"/>
  <c r="L99" i="31" s="1"/>
  <c r="K100" i="31"/>
  <c r="K99" i="31" s="1"/>
  <c r="G100" i="31"/>
  <c r="G99" i="31" s="1"/>
  <c r="F100" i="31"/>
  <c r="F99" i="31" s="1"/>
  <c r="F98" i="31" s="1"/>
  <c r="F97" i="31" s="1"/>
  <c r="AW96" i="31"/>
  <c r="AV96" i="31"/>
  <c r="AT96" i="31"/>
  <c r="AT95" i="31" s="1"/>
  <c r="AT94" i="31" s="1"/>
  <c r="AT93" i="31" s="1"/>
  <c r="AT92" i="31" s="1"/>
  <c r="AS96" i="31"/>
  <c r="AS95" i="31" s="1"/>
  <c r="AS94" i="31" s="1"/>
  <c r="AS93" i="31" s="1"/>
  <c r="AS92" i="31" s="1"/>
  <c r="AO96" i="31"/>
  <c r="AR96" i="31" s="1"/>
  <c r="AR95" i="31" s="1"/>
  <c r="AR94" i="31" s="1"/>
  <c r="AR93" i="31" s="1"/>
  <c r="AR92" i="31" s="1"/>
  <c r="AF96" i="31"/>
  <c r="AF95" i="31" s="1"/>
  <c r="AF94" i="31" s="1"/>
  <c r="AF93" i="31" s="1"/>
  <c r="AF92" i="31" s="1"/>
  <c r="AC96" i="31"/>
  <c r="W96" i="31"/>
  <c r="W95" i="31" s="1"/>
  <c r="W94" i="31" s="1"/>
  <c r="W93" i="31" s="1"/>
  <c r="W92" i="31" s="1"/>
  <c r="M96" i="31"/>
  <c r="M95" i="31" s="1"/>
  <c r="M94" i="31" s="1"/>
  <c r="M93" i="31" s="1"/>
  <c r="M92" i="31" s="1"/>
  <c r="BR95" i="31"/>
  <c r="BR94" i="31" s="1"/>
  <c r="BR93" i="31" s="1"/>
  <c r="BR92" i="31" s="1"/>
  <c r="BQ95" i="31"/>
  <c r="BQ94" i="31" s="1"/>
  <c r="BQ93" i="31" s="1"/>
  <c r="BQ92" i="31" s="1"/>
  <c r="BM95" i="31"/>
  <c r="BM94" i="31" s="1"/>
  <c r="BM93" i="31" s="1"/>
  <c r="BM92" i="31" s="1"/>
  <c r="BL95" i="31"/>
  <c r="BL94" i="31" s="1"/>
  <c r="BL93" i="31" s="1"/>
  <c r="BL92" i="31" s="1"/>
  <c r="BK95" i="31"/>
  <c r="BK94" i="31" s="1"/>
  <c r="BK93" i="31" s="1"/>
  <c r="BK92" i="31" s="1"/>
  <c r="BJ95" i="31"/>
  <c r="BJ94" i="31" s="1"/>
  <c r="BJ93" i="31" s="1"/>
  <c r="BJ92" i="31" s="1"/>
  <c r="BG95" i="31"/>
  <c r="BG94" i="31" s="1"/>
  <c r="BG93" i="31" s="1"/>
  <c r="BG92" i="31" s="1"/>
  <c r="BD95" i="31"/>
  <c r="BD94" i="31" s="1"/>
  <c r="BD93" i="31" s="1"/>
  <c r="BD92" i="31" s="1"/>
  <c r="AQ95" i="31"/>
  <c r="AQ94" i="31" s="1"/>
  <c r="AQ93" i="31" s="1"/>
  <c r="AQ92" i="31" s="1"/>
  <c r="AP95" i="31"/>
  <c r="AP94" i="31" s="1"/>
  <c r="AP93" i="31" s="1"/>
  <c r="AP92" i="31" s="1"/>
  <c r="AN95" i="31"/>
  <c r="AN94" i="31" s="1"/>
  <c r="AN93" i="31" s="1"/>
  <c r="AN92" i="31" s="1"/>
  <c r="AM95" i="31"/>
  <c r="AM94" i="31" s="1"/>
  <c r="AM93" i="31" s="1"/>
  <c r="AM92" i="31" s="1"/>
  <c r="AL95" i="31"/>
  <c r="AL94" i="31" s="1"/>
  <c r="AL93" i="31" s="1"/>
  <c r="AL92" i="31" s="1"/>
  <c r="AK95" i="31"/>
  <c r="AK94" i="31" s="1"/>
  <c r="AK93" i="31" s="1"/>
  <c r="AK92" i="31" s="1"/>
  <c r="AJ95" i="31"/>
  <c r="AJ94" i="31" s="1"/>
  <c r="AJ93" i="31" s="1"/>
  <c r="AJ92" i="31" s="1"/>
  <c r="AJ30" i="31"/>
  <c r="AJ35" i="31"/>
  <c r="AJ42" i="31"/>
  <c r="AJ45" i="31"/>
  <c r="AJ52" i="31"/>
  <c r="AJ51" i="31" s="1"/>
  <c r="AJ58" i="31"/>
  <c r="AJ57" i="31" s="1"/>
  <c r="AJ56" i="31" s="1"/>
  <c r="AJ55" i="31" s="1"/>
  <c r="AJ63" i="31"/>
  <c r="AJ65" i="31"/>
  <c r="AJ71" i="31"/>
  <c r="AJ77" i="31"/>
  <c r="AJ82" i="31"/>
  <c r="AJ81" i="31" s="1"/>
  <c r="AJ80" i="31" s="1"/>
  <c r="AJ86" i="31"/>
  <c r="AJ90" i="31"/>
  <c r="AJ89" i="31" s="1"/>
  <c r="AJ88" i="31" s="1"/>
  <c r="AJ19" i="31"/>
  <c r="AJ22" i="31"/>
  <c r="AJ25" i="31"/>
  <c r="AH95" i="31"/>
  <c r="AH94" i="31" s="1"/>
  <c r="AH93" i="31" s="1"/>
  <c r="AH92" i="31" s="1"/>
  <c r="AG95" i="31"/>
  <c r="AG94" i="31" s="1"/>
  <c r="AG93" i="31" s="1"/>
  <c r="AG92" i="31" s="1"/>
  <c r="AE95" i="31"/>
  <c r="AE94" i="31" s="1"/>
  <c r="AE93" i="31" s="1"/>
  <c r="AE92" i="31" s="1"/>
  <c r="AD95" i="31"/>
  <c r="AD94" i="31" s="1"/>
  <c r="AD93" i="31" s="1"/>
  <c r="AD92" i="31" s="1"/>
  <c r="AB95" i="31"/>
  <c r="AB94" i="31" s="1"/>
  <c r="AB93" i="31" s="1"/>
  <c r="AB92" i="31" s="1"/>
  <c r="AA95" i="31"/>
  <c r="AA94" i="31" s="1"/>
  <c r="AA93" i="31" s="1"/>
  <c r="AA92" i="31" s="1"/>
  <c r="Z95" i="31"/>
  <c r="Z94" i="31" s="1"/>
  <c r="Z93" i="31" s="1"/>
  <c r="Z92" i="31" s="1"/>
  <c r="Y95" i="31"/>
  <c r="Y94" i="31" s="1"/>
  <c r="Y93" i="31" s="1"/>
  <c r="Y92" i="31" s="1"/>
  <c r="X95" i="31"/>
  <c r="X94" i="31" s="1"/>
  <c r="X93" i="31" s="1"/>
  <c r="X92" i="31" s="1"/>
  <c r="V95" i="31"/>
  <c r="V94" i="31" s="1"/>
  <c r="V93" i="31" s="1"/>
  <c r="V92" i="31" s="1"/>
  <c r="U95" i="31"/>
  <c r="U94" i="31" s="1"/>
  <c r="U93" i="31" s="1"/>
  <c r="U92" i="31" s="1"/>
  <c r="T95" i="31"/>
  <c r="T94" i="31" s="1"/>
  <c r="T93" i="31" s="1"/>
  <c r="T92" i="31" s="1"/>
  <c r="S95" i="31"/>
  <c r="S94" i="31" s="1"/>
  <c r="S93" i="31" s="1"/>
  <c r="S92" i="31" s="1"/>
  <c r="R95" i="31"/>
  <c r="R94" i="31" s="1"/>
  <c r="R93" i="31" s="1"/>
  <c r="R92" i="31" s="1"/>
  <c r="Q95" i="31"/>
  <c r="Q94" i="31" s="1"/>
  <c r="Q93" i="31" s="1"/>
  <c r="Q92" i="31" s="1"/>
  <c r="P95" i="31"/>
  <c r="P94" i="31" s="1"/>
  <c r="P93" i="31" s="1"/>
  <c r="P92" i="31" s="1"/>
  <c r="O95" i="31"/>
  <c r="O94" i="31" s="1"/>
  <c r="O93" i="31" s="1"/>
  <c r="O92" i="31" s="1"/>
  <c r="N95" i="31"/>
  <c r="N94" i="31" s="1"/>
  <c r="N93" i="31" s="1"/>
  <c r="N92" i="31" s="1"/>
  <c r="L95" i="31"/>
  <c r="L94" i="31" s="1"/>
  <c r="L93" i="31" s="1"/>
  <c r="L92" i="31" s="1"/>
  <c r="K95" i="31"/>
  <c r="K94" i="31" s="1"/>
  <c r="K93" i="31" s="1"/>
  <c r="K92" i="31" s="1"/>
  <c r="G95" i="31"/>
  <c r="G94" i="31" s="1"/>
  <c r="G93" i="31" s="1"/>
  <c r="G92" i="31" s="1"/>
  <c r="F95" i="31"/>
  <c r="F94" i="31" s="1"/>
  <c r="F93" i="31" s="1"/>
  <c r="F92" i="31" s="1"/>
  <c r="AW91" i="31"/>
  <c r="AV91" i="31"/>
  <c r="AV87" i="31"/>
  <c r="AT91" i="31"/>
  <c r="AT90" i="31" s="1"/>
  <c r="AT89" i="31" s="1"/>
  <c r="AT88" i="31" s="1"/>
  <c r="AT87" i="31"/>
  <c r="AT86" i="31" s="1"/>
  <c r="AS91" i="31"/>
  <c r="AS90" i="31" s="1"/>
  <c r="AS89" i="31" s="1"/>
  <c r="AS88" i="31" s="1"/>
  <c r="AO91" i="31"/>
  <c r="AO90" i="31" s="1"/>
  <c r="AO89" i="31" s="1"/>
  <c r="AO88" i="31" s="1"/>
  <c r="AI91" i="31"/>
  <c r="AI90" i="31" s="1"/>
  <c r="AI89" i="31" s="1"/>
  <c r="AI88" i="31" s="1"/>
  <c r="Y91" i="31"/>
  <c r="Y90" i="31" s="1"/>
  <c r="Y89" i="31" s="1"/>
  <c r="Y88" i="31" s="1"/>
  <c r="X91" i="31"/>
  <c r="X90" i="31" s="1"/>
  <c r="X89" i="31" s="1"/>
  <c r="X88" i="31" s="1"/>
  <c r="W91" i="31"/>
  <c r="W90" i="31" s="1"/>
  <c r="W89" i="31" s="1"/>
  <c r="W88" i="31" s="1"/>
  <c r="M91" i="31"/>
  <c r="M90" i="31" s="1"/>
  <c r="M89" i="31" s="1"/>
  <c r="M88" i="31" s="1"/>
  <c r="M87" i="31"/>
  <c r="M86" i="31" s="1"/>
  <c r="BR90" i="31"/>
  <c r="BR89" i="31" s="1"/>
  <c r="BR88" i="31" s="1"/>
  <c r="BQ90" i="31"/>
  <c r="BQ89" i="31" s="1"/>
  <c r="BQ88" i="31" s="1"/>
  <c r="BM90" i="31"/>
  <c r="BM89" i="31" s="1"/>
  <c r="BM88" i="31" s="1"/>
  <c r="BM86" i="31"/>
  <c r="BL90" i="31"/>
  <c r="BL89" i="31" s="1"/>
  <c r="BL88" i="31" s="1"/>
  <c r="BK90" i="31"/>
  <c r="BK89" i="31" s="1"/>
  <c r="BK88" i="31" s="1"/>
  <c r="BJ90" i="31"/>
  <c r="BJ89" i="31" s="1"/>
  <c r="BJ88" i="31" s="1"/>
  <c r="BG90" i="31"/>
  <c r="BG89" i="31" s="1"/>
  <c r="BG88" i="31" s="1"/>
  <c r="BD90" i="31"/>
  <c r="BD89" i="31" s="1"/>
  <c r="BD88" i="31" s="1"/>
  <c r="AQ90" i="31"/>
  <c r="AQ89" i="31" s="1"/>
  <c r="AQ88" i="31" s="1"/>
  <c r="AP90" i="31"/>
  <c r="AP89" i="31" s="1"/>
  <c r="AP88" i="31" s="1"/>
  <c r="AN90" i="31"/>
  <c r="AN89" i="31" s="1"/>
  <c r="AN88" i="31" s="1"/>
  <c r="AM90" i="31"/>
  <c r="AM89" i="31" s="1"/>
  <c r="AM88" i="31" s="1"/>
  <c r="AL90" i="31"/>
  <c r="AL89" i="31" s="1"/>
  <c r="AL88" i="31" s="1"/>
  <c r="AK90" i="31"/>
  <c r="AK89" i="31" s="1"/>
  <c r="AK88" i="31" s="1"/>
  <c r="AK86" i="31"/>
  <c r="AH90" i="31"/>
  <c r="AH89" i="31" s="1"/>
  <c r="AH88" i="31" s="1"/>
  <c r="AG90" i="31"/>
  <c r="AG89" i="31" s="1"/>
  <c r="AG88" i="31" s="1"/>
  <c r="AG86" i="31"/>
  <c r="AF90" i="31"/>
  <c r="AF89" i="31" s="1"/>
  <c r="AF88" i="31" s="1"/>
  <c r="AE90" i="31"/>
  <c r="AE89" i="31" s="1"/>
  <c r="AE88" i="31" s="1"/>
  <c r="AD90" i="31"/>
  <c r="AD89" i="31" s="1"/>
  <c r="AD88" i="31" s="1"/>
  <c r="AC90" i="31"/>
  <c r="AC89" i="31" s="1"/>
  <c r="AC88" i="31" s="1"/>
  <c r="AB90" i="31"/>
  <c r="AB89" i="31" s="1"/>
  <c r="AB88" i="31" s="1"/>
  <c r="AA90" i="31"/>
  <c r="AA89" i="31" s="1"/>
  <c r="AA88" i="31" s="1"/>
  <c r="AA86" i="31"/>
  <c r="Z90" i="31"/>
  <c r="Z89" i="31" s="1"/>
  <c r="Z88" i="31" s="1"/>
  <c r="V90" i="31"/>
  <c r="V89" i="31" s="1"/>
  <c r="V88" i="31" s="1"/>
  <c r="V86" i="31"/>
  <c r="U90" i="31"/>
  <c r="U89" i="31" s="1"/>
  <c r="U88" i="31" s="1"/>
  <c r="U86" i="31"/>
  <c r="U30" i="31"/>
  <c r="U35" i="31"/>
  <c r="U42" i="31"/>
  <c r="U45" i="31"/>
  <c r="U52" i="31"/>
  <c r="U51" i="31" s="1"/>
  <c r="U58" i="31"/>
  <c r="U57" i="31" s="1"/>
  <c r="U56" i="31" s="1"/>
  <c r="U55" i="31" s="1"/>
  <c r="U63" i="31"/>
  <c r="U65" i="31"/>
  <c r="U71" i="31"/>
  <c r="U77" i="31"/>
  <c r="U82" i="31"/>
  <c r="U81" i="31" s="1"/>
  <c r="U80" i="31" s="1"/>
  <c r="U19" i="31"/>
  <c r="U22" i="31"/>
  <c r="U25" i="31"/>
  <c r="T90" i="31"/>
  <c r="T89" i="31" s="1"/>
  <c r="T88" i="31" s="1"/>
  <c r="T86" i="31"/>
  <c r="S90" i="31"/>
  <c r="S89" i="31" s="1"/>
  <c r="S88" i="31" s="1"/>
  <c r="R90" i="31"/>
  <c r="R89" i="31" s="1"/>
  <c r="R88" i="31" s="1"/>
  <c r="Q90" i="31"/>
  <c r="Q89" i="31" s="1"/>
  <c r="Q88" i="31" s="1"/>
  <c r="Q86" i="31"/>
  <c r="P90" i="31"/>
  <c r="P89" i="31" s="1"/>
  <c r="P88" i="31" s="1"/>
  <c r="O90" i="31"/>
  <c r="O89" i="31" s="1"/>
  <c r="O88" i="31" s="1"/>
  <c r="N90" i="31"/>
  <c r="N89" i="31" s="1"/>
  <c r="N88" i="31" s="1"/>
  <c r="L90" i="31"/>
  <c r="L89" i="31" s="1"/>
  <c r="L88" i="31" s="1"/>
  <c r="K90" i="31"/>
  <c r="K89" i="31" s="1"/>
  <c r="K88" i="31" s="1"/>
  <c r="G90" i="31"/>
  <c r="G89" i="31" s="1"/>
  <c r="G88" i="31" s="1"/>
  <c r="F90" i="31"/>
  <c r="F89" i="31" s="1"/>
  <c r="F88" i="31" s="1"/>
  <c r="AW87" i="31"/>
  <c r="AS87" i="31"/>
  <c r="AS86" i="31" s="1"/>
  <c r="AO87" i="31"/>
  <c r="AR87" i="31" s="1"/>
  <c r="AR86" i="31" s="1"/>
  <c r="AF87" i="31"/>
  <c r="AF86" i="31" s="1"/>
  <c r="AF85" i="31" s="1"/>
  <c r="AC87" i="31"/>
  <c r="AC86" i="31" s="1"/>
  <c r="Z87" i="31"/>
  <c r="Z86" i="31" s="1"/>
  <c r="W87" i="31"/>
  <c r="W86" i="31" s="1"/>
  <c r="BR86" i="31"/>
  <c r="BQ86" i="31"/>
  <c r="BL86" i="31"/>
  <c r="BK86" i="31"/>
  <c r="BJ86" i="31"/>
  <c r="BG86" i="31"/>
  <c r="BD86" i="31"/>
  <c r="AQ86" i="31"/>
  <c r="AP86" i="31"/>
  <c r="AN86" i="31"/>
  <c r="AM86" i="31"/>
  <c r="AL86" i="31"/>
  <c r="AH86" i="31"/>
  <c r="AE86" i="31"/>
  <c r="AD86" i="31"/>
  <c r="AB86" i="31"/>
  <c r="Y86" i="31"/>
  <c r="X86" i="31"/>
  <c r="S86" i="31"/>
  <c r="R86" i="31"/>
  <c r="P86" i="31"/>
  <c r="O86" i="31"/>
  <c r="N86" i="31"/>
  <c r="L86" i="31"/>
  <c r="K86" i="31"/>
  <c r="G86" i="31"/>
  <c r="F86" i="31"/>
  <c r="AW84" i="31"/>
  <c r="BA84" i="31" s="1"/>
  <c r="BA83" i="31" s="1"/>
  <c r="AV84" i="31"/>
  <c r="AV82" i="31" s="1"/>
  <c r="AV81" i="31" s="1"/>
  <c r="AV80" i="31" s="1"/>
  <c r="AT84" i="31"/>
  <c r="AS84" i="31"/>
  <c r="AS83" i="31" s="1"/>
  <c r="AO84" i="31"/>
  <c r="AF84" i="31"/>
  <c r="AF82" i="31" s="1"/>
  <c r="AF81" i="31" s="1"/>
  <c r="AF80" i="31" s="1"/>
  <c r="AC84" i="31"/>
  <c r="W84" i="31"/>
  <c r="W82" i="31" s="1"/>
  <c r="W81" i="31" s="1"/>
  <c r="W80" i="31" s="1"/>
  <c r="M84" i="31"/>
  <c r="BR83" i="31"/>
  <c r="BQ83" i="31"/>
  <c r="BM83" i="31"/>
  <c r="BL83" i="31"/>
  <c r="BK83" i="31"/>
  <c r="BJ83" i="31"/>
  <c r="BG83" i="31"/>
  <c r="BD83" i="31"/>
  <c r="AQ83" i="31"/>
  <c r="AP83" i="31"/>
  <c r="AN83" i="31"/>
  <c r="AM83" i="31"/>
  <c r="AL83" i="31"/>
  <c r="AK83" i="31"/>
  <c r="AJ83" i="31"/>
  <c r="AH83" i="31"/>
  <c r="AG83" i="31"/>
  <c r="AE83" i="31"/>
  <c r="AD83" i="31"/>
  <c r="AB83" i="31"/>
  <c r="AA83" i="31"/>
  <c r="Z83" i="31"/>
  <c r="Y83" i="31"/>
  <c r="X83" i="31"/>
  <c r="V83" i="31"/>
  <c r="U83" i="31"/>
  <c r="T83" i="31"/>
  <c r="S83" i="31"/>
  <c r="R83" i="31"/>
  <c r="Q83" i="31"/>
  <c r="P83" i="31"/>
  <c r="O83" i="31"/>
  <c r="N83" i="31"/>
  <c r="L83" i="31"/>
  <c r="K83" i="31"/>
  <c r="G83" i="31"/>
  <c r="F83" i="31"/>
  <c r="BR82" i="31"/>
  <c r="BR81" i="31" s="1"/>
  <c r="BR80" i="31" s="1"/>
  <c r="BQ82" i="31"/>
  <c r="BQ81" i="31" s="1"/>
  <c r="BQ80" i="31" s="1"/>
  <c r="BM82" i="31"/>
  <c r="BM81" i="31" s="1"/>
  <c r="BM80" i="31" s="1"/>
  <c r="BL82" i="31"/>
  <c r="BL81" i="31" s="1"/>
  <c r="BL80" i="31" s="1"/>
  <c r="BK82" i="31"/>
  <c r="BK81" i="31" s="1"/>
  <c r="BK80" i="31" s="1"/>
  <c r="BJ82" i="31"/>
  <c r="BJ81" i="31" s="1"/>
  <c r="BJ80" i="31" s="1"/>
  <c r="BG82" i="31"/>
  <c r="BG81" i="31" s="1"/>
  <c r="BG80" i="31" s="1"/>
  <c r="BD82" i="31"/>
  <c r="BD81" i="31" s="1"/>
  <c r="BD80" i="31" s="1"/>
  <c r="AQ82" i="31"/>
  <c r="AQ81" i="31" s="1"/>
  <c r="AQ80" i="31" s="1"/>
  <c r="AP82" i="31"/>
  <c r="AP81" i="31" s="1"/>
  <c r="AP80" i="31" s="1"/>
  <c r="AN82" i="31"/>
  <c r="AN81" i="31" s="1"/>
  <c r="AN80" i="31" s="1"/>
  <c r="AM82" i="31"/>
  <c r="AM81" i="31" s="1"/>
  <c r="AM80" i="31" s="1"/>
  <c r="AL82" i="31"/>
  <c r="AL81" i="31" s="1"/>
  <c r="AL80" i="31" s="1"/>
  <c r="AK82" i="31"/>
  <c r="AK81" i="31" s="1"/>
  <c r="AK80" i="31" s="1"/>
  <c r="AH82" i="31"/>
  <c r="AH81" i="31" s="1"/>
  <c r="AH80" i="31" s="1"/>
  <c r="AG82" i="31"/>
  <c r="AG81" i="31" s="1"/>
  <c r="AG80" i="31" s="1"/>
  <c r="AE82" i="31"/>
  <c r="AE81" i="31" s="1"/>
  <c r="AE80" i="31" s="1"/>
  <c r="AD82" i="31"/>
  <c r="AD81" i="31" s="1"/>
  <c r="AD80" i="31" s="1"/>
  <c r="AB82" i="31"/>
  <c r="AB81" i="31" s="1"/>
  <c r="AB80" i="31" s="1"/>
  <c r="AA82" i="31"/>
  <c r="AA81" i="31" s="1"/>
  <c r="AA80" i="31" s="1"/>
  <c r="Z82" i="31"/>
  <c r="Z81" i="31" s="1"/>
  <c r="Z80" i="31" s="1"/>
  <c r="Y82" i="31"/>
  <c r="Y81" i="31" s="1"/>
  <c r="Y80" i="31" s="1"/>
  <c r="X82" i="31"/>
  <c r="X81" i="31" s="1"/>
  <c r="X80" i="31" s="1"/>
  <c r="V82" i="31"/>
  <c r="V81" i="31" s="1"/>
  <c r="V80" i="31" s="1"/>
  <c r="T82" i="31"/>
  <c r="T81" i="31" s="1"/>
  <c r="T80" i="31" s="1"/>
  <c r="S82" i="31"/>
  <c r="S81" i="31" s="1"/>
  <c r="S80" i="31" s="1"/>
  <c r="R82" i="31"/>
  <c r="R81" i="31" s="1"/>
  <c r="R80" i="31" s="1"/>
  <c r="Q82" i="31"/>
  <c r="Q81" i="31" s="1"/>
  <c r="Q80" i="31" s="1"/>
  <c r="P82" i="31"/>
  <c r="P81" i="31" s="1"/>
  <c r="P80" i="31" s="1"/>
  <c r="O82" i="31"/>
  <c r="O81" i="31" s="1"/>
  <c r="O80" i="31" s="1"/>
  <c r="N82" i="31"/>
  <c r="N81" i="31" s="1"/>
  <c r="N80" i="31" s="1"/>
  <c r="L82" i="31"/>
  <c r="L81" i="31" s="1"/>
  <c r="L80" i="31" s="1"/>
  <c r="K82" i="31"/>
  <c r="K81" i="31" s="1"/>
  <c r="K80" i="31" s="1"/>
  <c r="G82" i="31"/>
  <c r="G81" i="31" s="1"/>
  <c r="G80" i="31" s="1"/>
  <c r="F82" i="31"/>
  <c r="F81" i="31" s="1"/>
  <c r="F80" i="31" s="1"/>
  <c r="AW79" i="31"/>
  <c r="AV79" i="31"/>
  <c r="AZ79" i="31" s="1"/>
  <c r="BC79" i="31" s="1"/>
  <c r="BF79" i="31" s="1"/>
  <c r="AT79" i="31"/>
  <c r="AS79" i="31"/>
  <c r="AO79" i="31"/>
  <c r="AR79" i="31" s="1"/>
  <c r="AF79" i="31"/>
  <c r="AF77" i="31" s="1"/>
  <c r="M79" i="31"/>
  <c r="AW78" i="31"/>
  <c r="BA78" i="31" s="1"/>
  <c r="AV78" i="31"/>
  <c r="AU78" i="31"/>
  <c r="AY78" i="31" s="1"/>
  <c r="AT78" i="31"/>
  <c r="AS78" i="31"/>
  <c r="AR78" i="31"/>
  <c r="AI78" i="31"/>
  <c r="M78" i="31"/>
  <c r="M77" i="31" s="1"/>
  <c r="BR77" i="31"/>
  <c r="BQ77" i="31"/>
  <c r="BM77" i="31"/>
  <c r="BM71" i="31"/>
  <c r="BL77" i="31"/>
  <c r="BK77" i="31"/>
  <c r="BJ77" i="31"/>
  <c r="BG77" i="31"/>
  <c r="BD77" i="31"/>
  <c r="AQ77" i="31"/>
  <c r="AP77" i="31"/>
  <c r="AN77" i="31"/>
  <c r="AM77" i="31"/>
  <c r="AL77" i="31"/>
  <c r="AK77" i="31"/>
  <c r="AH77" i="31"/>
  <c r="AG77" i="31"/>
  <c r="AE77" i="31"/>
  <c r="AD77" i="31"/>
  <c r="AC77" i="31"/>
  <c r="AB77" i="31"/>
  <c r="AA77" i="31"/>
  <c r="Z77" i="31"/>
  <c r="Y77" i="31"/>
  <c r="X77" i="31"/>
  <c r="W77" i="31"/>
  <c r="V77" i="31"/>
  <c r="T77" i="31"/>
  <c r="S77" i="31"/>
  <c r="R77" i="31"/>
  <c r="Q77" i="31"/>
  <c r="P77" i="31"/>
  <c r="O77" i="31"/>
  <c r="N77" i="31"/>
  <c r="L77" i="31"/>
  <c r="K77" i="31"/>
  <c r="G77" i="31"/>
  <c r="F77" i="31"/>
  <c r="F71" i="31"/>
  <c r="AW76" i="31"/>
  <c r="BA76" i="31" s="1"/>
  <c r="AV76" i="31"/>
  <c r="AZ76" i="31" s="1"/>
  <c r="BC76" i="31" s="1"/>
  <c r="AT76" i="31"/>
  <c r="AS76" i="31"/>
  <c r="AO76" i="31"/>
  <c r="AR76" i="31" s="1"/>
  <c r="AF76" i="31"/>
  <c r="AC76" i="31"/>
  <c r="X76" i="31"/>
  <c r="T76" i="31"/>
  <c r="Q76" i="31"/>
  <c r="M76" i="31"/>
  <c r="AW75" i="31"/>
  <c r="BA75" i="31" s="1"/>
  <c r="AV75" i="31"/>
  <c r="AZ75" i="31" s="1"/>
  <c r="AT75" i="31"/>
  <c r="AS75" i="31"/>
  <c r="AO75" i="31"/>
  <c r="AR75" i="31" s="1"/>
  <c r="AO72" i="31"/>
  <c r="AR72" i="31" s="1"/>
  <c r="AR73" i="31"/>
  <c r="AR74" i="31"/>
  <c r="AF75" i="31"/>
  <c r="AC75" i="31"/>
  <c r="AC71" i="31" s="1"/>
  <c r="AC70" i="31" s="1"/>
  <c r="AC69" i="31" s="1"/>
  <c r="AC68" i="31" s="1"/>
  <c r="X75" i="31"/>
  <c r="Z75" i="31" s="1"/>
  <c r="T75" i="31"/>
  <c r="Q75" i="31"/>
  <c r="M75" i="31"/>
  <c r="AW74" i="31"/>
  <c r="AV74" i="31"/>
  <c r="AZ74" i="31" s="1"/>
  <c r="BC74" i="31" s="1"/>
  <c r="AU74" i="31"/>
  <c r="AY74" i="31" s="1"/>
  <c r="BP74" i="31" s="1"/>
  <c r="BO74" i="31" s="1"/>
  <c r="AT74" i="31"/>
  <c r="AS74" i="31"/>
  <c r="AI74" i="31"/>
  <c r="M74" i="31"/>
  <c r="AW73" i="31"/>
  <c r="BA73" i="31" s="1"/>
  <c r="AV73" i="31"/>
  <c r="AZ73" i="31" s="1"/>
  <c r="BC73" i="31" s="1"/>
  <c r="AU73" i="31"/>
  <c r="AY73" i="31" s="1"/>
  <c r="AT73" i="31"/>
  <c r="AS73" i="31"/>
  <c r="AI73" i="31"/>
  <c r="M73" i="31"/>
  <c r="AW72" i="31"/>
  <c r="BA72" i="31" s="1"/>
  <c r="AV72" i="31"/>
  <c r="AT72" i="31"/>
  <c r="AS72" i="31"/>
  <c r="AI72" i="31"/>
  <c r="W72" i="31"/>
  <c r="M72" i="31"/>
  <c r="BR71" i="31"/>
  <c r="BL71" i="31"/>
  <c r="BK71" i="31"/>
  <c r="BJ71" i="31"/>
  <c r="BG71" i="31"/>
  <c r="BD71" i="31"/>
  <c r="AQ71" i="31"/>
  <c r="AP71" i="31"/>
  <c r="AN71" i="31"/>
  <c r="AM71" i="31"/>
  <c r="AL71" i="31"/>
  <c r="AK71" i="31"/>
  <c r="AH71" i="31"/>
  <c r="AG71" i="31"/>
  <c r="AE71" i="31"/>
  <c r="AD71" i="31"/>
  <c r="AB71" i="31"/>
  <c r="AA71" i="31"/>
  <c r="Y71" i="31"/>
  <c r="V71" i="31"/>
  <c r="S71" i="31"/>
  <c r="R71" i="31"/>
  <c r="P71" i="31"/>
  <c r="O71" i="31"/>
  <c r="N71" i="31"/>
  <c r="L71" i="31"/>
  <c r="K71" i="31"/>
  <c r="G71" i="31"/>
  <c r="G70" i="31" s="1"/>
  <c r="G69" i="31" s="1"/>
  <c r="G68" i="31" s="1"/>
  <c r="AW67" i="31"/>
  <c r="BA67" i="31" s="1"/>
  <c r="AV67" i="31"/>
  <c r="AZ67" i="31" s="1"/>
  <c r="AT67" i="31"/>
  <c r="AT65" i="31" s="1"/>
  <c r="AS67" i="31"/>
  <c r="AS65" i="31" s="1"/>
  <c r="AS63" i="31"/>
  <c r="AO67" i="31"/>
  <c r="AU67" i="31" s="1"/>
  <c r="AY67" i="31" s="1"/>
  <c r="M67" i="31"/>
  <c r="AW66" i="31"/>
  <c r="AW64" i="31"/>
  <c r="AV66" i="31"/>
  <c r="AR66" i="31"/>
  <c r="AO66" i="31"/>
  <c r="AF66" i="31"/>
  <c r="AF65" i="31" s="1"/>
  <c r="AC66" i="31"/>
  <c r="AC65" i="31" s="1"/>
  <c r="Y66" i="31"/>
  <c r="Y65" i="31" s="1"/>
  <c r="X66" i="31"/>
  <c r="X65" i="31" s="1"/>
  <c r="W66" i="31"/>
  <c r="W65" i="31" s="1"/>
  <c r="M66" i="31"/>
  <c r="BR65" i="31"/>
  <c r="BQ65" i="31"/>
  <c r="BM65" i="31"/>
  <c r="BL65" i="31"/>
  <c r="BK65" i="31"/>
  <c r="BJ65" i="31"/>
  <c r="BG65" i="31"/>
  <c r="BD65" i="31"/>
  <c r="AQ65" i="31"/>
  <c r="AP65" i="31"/>
  <c r="AN65" i="31"/>
  <c r="AM65" i="31"/>
  <c r="AL65" i="31"/>
  <c r="AK65" i="31"/>
  <c r="AH65" i="31"/>
  <c r="AG65" i="31"/>
  <c r="AE65" i="31"/>
  <c r="AD65" i="31"/>
  <c r="AB65" i="31"/>
  <c r="AA65" i="31"/>
  <c r="Z65" i="31"/>
  <c r="V65" i="31"/>
  <c r="T65" i="31"/>
  <c r="S65" i="31"/>
  <c r="R65" i="31"/>
  <c r="Q65" i="31"/>
  <c r="P65" i="31"/>
  <c r="P63" i="31"/>
  <c r="O65" i="31"/>
  <c r="N65" i="31"/>
  <c r="L65" i="31"/>
  <c r="K65" i="31"/>
  <c r="G65" i="31"/>
  <c r="F65" i="31"/>
  <c r="AV64" i="31"/>
  <c r="AV63" i="31" s="1"/>
  <c r="AU64" i="31"/>
  <c r="W64" i="31"/>
  <c r="W63" i="31" s="1"/>
  <c r="M64" i="31"/>
  <c r="M63" i="31" s="1"/>
  <c r="BR63" i="31"/>
  <c r="BQ63" i="31"/>
  <c r="BM63" i="31"/>
  <c r="BM30" i="31"/>
  <c r="BM35" i="31"/>
  <c r="BM42" i="31"/>
  <c r="BM45" i="31"/>
  <c r="BM52" i="31"/>
  <c r="BM51" i="31" s="1"/>
  <c r="BM58" i="31"/>
  <c r="BM57" i="31" s="1"/>
  <c r="BM56" i="31" s="1"/>
  <c r="BM55" i="31" s="1"/>
  <c r="BL63" i="31"/>
  <c r="BK63" i="31"/>
  <c r="BJ63" i="31"/>
  <c r="BG63" i="31"/>
  <c r="BD63" i="31"/>
  <c r="AT63" i="31"/>
  <c r="AR63" i="31"/>
  <c r="AQ63" i="31"/>
  <c r="AP63" i="31"/>
  <c r="AO63" i="31"/>
  <c r="AN63" i="31"/>
  <c r="AM63" i="31"/>
  <c r="AL63" i="31"/>
  <c r="AK63" i="31"/>
  <c r="AI63" i="31"/>
  <c r="AH63" i="31"/>
  <c r="AG63" i="31"/>
  <c r="AF63" i="31"/>
  <c r="AE63" i="31"/>
  <c r="AD63" i="31"/>
  <c r="AC63" i="31"/>
  <c r="AB63" i="31"/>
  <c r="AA63" i="31"/>
  <c r="Z63" i="31"/>
  <c r="Y63" i="31"/>
  <c r="X63" i="31"/>
  <c r="V63" i="31"/>
  <c r="T63" i="31"/>
  <c r="T31" i="31"/>
  <c r="T32" i="31"/>
  <c r="T33" i="31"/>
  <c r="T35" i="31"/>
  <c r="T42" i="31"/>
  <c r="T45" i="31"/>
  <c r="T52" i="31"/>
  <c r="T51" i="31" s="1"/>
  <c r="T58" i="31"/>
  <c r="T57" i="31" s="1"/>
  <c r="T56" i="31" s="1"/>
  <c r="T55" i="31" s="1"/>
  <c r="T20" i="31"/>
  <c r="T22" i="31"/>
  <c r="T25" i="31"/>
  <c r="S63" i="31"/>
  <c r="R63" i="31"/>
  <c r="Q63" i="31"/>
  <c r="O63" i="31"/>
  <c r="N63" i="31"/>
  <c r="L63" i="31"/>
  <c r="K63" i="31"/>
  <c r="G63" i="31"/>
  <c r="F63" i="31"/>
  <c r="BR30" i="31"/>
  <c r="BR35" i="31"/>
  <c r="BR52" i="31"/>
  <c r="BR51" i="31" s="1"/>
  <c r="BR40" i="31" s="1"/>
  <c r="BR58" i="31"/>
  <c r="BR57" i="31" s="1"/>
  <c r="BR56" i="31" s="1"/>
  <c r="BR55" i="31" s="1"/>
  <c r="BR18" i="31"/>
  <c r="AW59" i="31"/>
  <c r="BA59" i="31" s="1"/>
  <c r="BA58" i="31" s="1"/>
  <c r="BA57" i="31" s="1"/>
  <c r="BA56" i="31" s="1"/>
  <c r="BA55" i="31" s="1"/>
  <c r="AV59" i="31"/>
  <c r="AU59" i="31"/>
  <c r="AU58" i="31" s="1"/>
  <c r="AU57" i="31" s="1"/>
  <c r="AU56" i="31" s="1"/>
  <c r="AU55" i="31" s="1"/>
  <c r="AT59" i="31"/>
  <c r="AT58" i="31" s="1"/>
  <c r="AT57" i="31" s="1"/>
  <c r="AT56" i="31" s="1"/>
  <c r="AT55" i="31" s="1"/>
  <c r="AS59" i="31"/>
  <c r="AS58" i="31" s="1"/>
  <c r="AS57" i="31" s="1"/>
  <c r="AS56" i="31" s="1"/>
  <c r="AS55" i="31" s="1"/>
  <c r="AR59" i="31"/>
  <c r="AR58" i="31" s="1"/>
  <c r="AR57" i="31" s="1"/>
  <c r="AR56" i="31" s="1"/>
  <c r="AR55" i="31" s="1"/>
  <c r="W59" i="31"/>
  <c r="W58" i="31" s="1"/>
  <c r="W57" i="31" s="1"/>
  <c r="W56" i="31" s="1"/>
  <c r="W55" i="31" s="1"/>
  <c r="N59" i="31"/>
  <c r="BQ58" i="31"/>
  <c r="BQ57" i="31" s="1"/>
  <c r="BQ56" i="31" s="1"/>
  <c r="BQ55" i="31" s="1"/>
  <c r="BL58" i="31"/>
  <c r="BL57" i="31" s="1"/>
  <c r="BL56" i="31" s="1"/>
  <c r="BL55" i="31" s="1"/>
  <c r="BK58" i="31"/>
  <c r="BK57" i="31" s="1"/>
  <c r="BK56" i="31" s="1"/>
  <c r="BK55" i="31" s="1"/>
  <c r="BJ58" i="31"/>
  <c r="BJ57" i="31" s="1"/>
  <c r="BJ56" i="31" s="1"/>
  <c r="BJ55" i="31" s="1"/>
  <c r="BG58" i="31"/>
  <c r="BG57" i="31" s="1"/>
  <c r="BG56" i="31" s="1"/>
  <c r="BG55" i="31" s="1"/>
  <c r="BD58" i="31"/>
  <c r="BD57" i="31" s="1"/>
  <c r="BD56" i="31" s="1"/>
  <c r="BD55" i="31" s="1"/>
  <c r="AQ58" i="31"/>
  <c r="AQ57" i="31" s="1"/>
  <c r="AQ56" i="31" s="1"/>
  <c r="AQ55" i="31" s="1"/>
  <c r="AP58" i="31"/>
  <c r="AP57" i="31" s="1"/>
  <c r="AP56" i="31" s="1"/>
  <c r="AP55" i="31" s="1"/>
  <c r="AO58" i="31"/>
  <c r="AO57" i="31" s="1"/>
  <c r="AO56" i="31" s="1"/>
  <c r="AO55" i="31" s="1"/>
  <c r="AN58" i="31"/>
  <c r="AN57" i="31" s="1"/>
  <c r="AN56" i="31" s="1"/>
  <c r="AN55" i="31" s="1"/>
  <c r="AM58" i="31"/>
  <c r="AM57" i="31" s="1"/>
  <c r="AM56" i="31" s="1"/>
  <c r="AM55" i="31" s="1"/>
  <c r="AL58" i="31"/>
  <c r="AL57" i="31" s="1"/>
  <c r="AL56" i="31" s="1"/>
  <c r="AL55" i="31" s="1"/>
  <c r="AK58" i="31"/>
  <c r="AK57" i="31" s="1"/>
  <c r="AK56" i="31" s="1"/>
  <c r="AK55" i="31" s="1"/>
  <c r="AK30" i="31"/>
  <c r="AK35" i="31"/>
  <c r="AK42" i="31"/>
  <c r="AK45" i="31"/>
  <c r="AK52" i="31"/>
  <c r="AK51" i="31" s="1"/>
  <c r="AK19" i="31"/>
  <c r="AK22" i="31"/>
  <c r="AK25" i="31"/>
  <c r="AI58" i="31"/>
  <c r="AI57" i="31" s="1"/>
  <c r="AI56" i="31" s="1"/>
  <c r="AI55" i="31" s="1"/>
  <c r="AH58" i="31"/>
  <c r="AH57" i="31" s="1"/>
  <c r="AH56" i="31" s="1"/>
  <c r="AH55" i="31" s="1"/>
  <c r="AG58" i="31"/>
  <c r="AG57" i="31" s="1"/>
  <c r="AG56" i="31" s="1"/>
  <c r="AG55" i="31" s="1"/>
  <c r="AF58" i="31"/>
  <c r="AF57" i="31" s="1"/>
  <c r="AF56" i="31" s="1"/>
  <c r="AF55" i="31" s="1"/>
  <c r="AE58" i="31"/>
  <c r="AE57" i="31" s="1"/>
  <c r="AE56" i="31" s="1"/>
  <c r="AE55" i="31" s="1"/>
  <c r="AD58" i="31"/>
  <c r="AD57" i="31" s="1"/>
  <c r="AD56" i="31" s="1"/>
  <c r="AD55" i="31" s="1"/>
  <c r="AC58" i="31"/>
  <c r="AC57" i="31" s="1"/>
  <c r="AC56" i="31" s="1"/>
  <c r="AC55" i="31" s="1"/>
  <c r="AB58" i="31"/>
  <c r="AB57" i="31" s="1"/>
  <c r="AB56" i="31" s="1"/>
  <c r="AB55" i="31" s="1"/>
  <c r="AA58" i="31"/>
  <c r="AA57" i="31" s="1"/>
  <c r="AA56" i="31" s="1"/>
  <c r="AA55" i="31" s="1"/>
  <c r="Z58" i="31"/>
  <c r="Z57" i="31" s="1"/>
  <c r="Z56" i="31" s="1"/>
  <c r="Z55" i="31" s="1"/>
  <c r="Y58" i="31"/>
  <c r="Y57" i="31" s="1"/>
  <c r="Y56" i="31" s="1"/>
  <c r="Y55" i="31" s="1"/>
  <c r="X58" i="31"/>
  <c r="X57" i="31" s="1"/>
  <c r="X56" i="31" s="1"/>
  <c r="X55" i="31" s="1"/>
  <c r="V58" i="31"/>
  <c r="V57" i="31" s="1"/>
  <c r="V56" i="31" s="1"/>
  <c r="V55" i="31" s="1"/>
  <c r="S58" i="31"/>
  <c r="S57" i="31" s="1"/>
  <c r="S56" i="31" s="1"/>
  <c r="S55" i="31" s="1"/>
  <c r="R58" i="31"/>
  <c r="R57" i="31" s="1"/>
  <c r="R56" i="31" s="1"/>
  <c r="R55" i="31" s="1"/>
  <c r="Q58" i="31"/>
  <c r="Q57" i="31" s="1"/>
  <c r="Q56" i="31" s="1"/>
  <c r="Q55" i="31" s="1"/>
  <c r="P58" i="31"/>
  <c r="P57" i="31" s="1"/>
  <c r="P56" i="31" s="1"/>
  <c r="P55" i="31" s="1"/>
  <c r="O58" i="31"/>
  <c r="O57" i="31" s="1"/>
  <c r="O56" i="31" s="1"/>
  <c r="O55" i="31" s="1"/>
  <c r="L58" i="31"/>
  <c r="L57" i="31" s="1"/>
  <c r="L56" i="31" s="1"/>
  <c r="L55" i="31" s="1"/>
  <c r="K58" i="31"/>
  <c r="K57" i="31" s="1"/>
  <c r="K56" i="31" s="1"/>
  <c r="K55" i="31" s="1"/>
  <c r="G58" i="31"/>
  <c r="G57" i="31" s="1"/>
  <c r="G56" i="31" s="1"/>
  <c r="G55" i="31" s="1"/>
  <c r="F58" i="31"/>
  <c r="F57" i="31" s="1"/>
  <c r="F56" i="31" s="1"/>
  <c r="F55" i="31" s="1"/>
  <c r="BN57" i="31"/>
  <c r="BO54" i="31"/>
  <c r="AW54" i="31"/>
  <c r="BA54" i="31" s="1"/>
  <c r="AV54" i="31"/>
  <c r="AZ54" i="31" s="1"/>
  <c r="AU54" i="31"/>
  <c r="AY54" i="31" s="1"/>
  <c r="AX54" i="31" s="1"/>
  <c r="BB54" i="31" s="1"/>
  <c r="AR54" i="31"/>
  <c r="W54" i="31"/>
  <c r="M54" i="31"/>
  <c r="AW53" i="31"/>
  <c r="BA53" i="31" s="1"/>
  <c r="AV53" i="31"/>
  <c r="AZ53" i="31" s="1"/>
  <c r="AU53" i="31"/>
  <c r="AR53" i="31"/>
  <c r="W53" i="31"/>
  <c r="M53" i="31"/>
  <c r="BQ52" i="31"/>
  <c r="BQ51" i="31" s="1"/>
  <c r="BL52" i="31"/>
  <c r="BL51" i="31" s="1"/>
  <c r="BK52" i="31"/>
  <c r="BK51" i="31" s="1"/>
  <c r="BJ52" i="31"/>
  <c r="BJ51" i="31" s="1"/>
  <c r="BG52" i="31"/>
  <c r="BG51" i="31"/>
  <c r="BD52" i="31"/>
  <c r="BD51" i="31" s="1"/>
  <c r="AT52" i="31"/>
  <c r="AT51" i="31" s="1"/>
  <c r="AS52" i="31"/>
  <c r="AS51" i="31" s="1"/>
  <c r="AQ52" i="31"/>
  <c r="AQ51" i="31" s="1"/>
  <c r="AP52" i="31"/>
  <c r="AP51" i="31" s="1"/>
  <c r="AO52" i="31"/>
  <c r="AO51" i="31" s="1"/>
  <c r="AN52" i="31"/>
  <c r="AN51" i="31" s="1"/>
  <c r="AM52" i="31"/>
  <c r="AM51" i="31" s="1"/>
  <c r="AL52" i="31"/>
  <c r="AL51" i="31" s="1"/>
  <c r="AI52" i="31"/>
  <c r="AI51" i="31" s="1"/>
  <c r="AH52" i="31"/>
  <c r="AH51" i="31" s="1"/>
  <c r="AG52" i="31"/>
  <c r="AG51" i="31" s="1"/>
  <c r="AF52" i="31"/>
  <c r="AF51" i="31" s="1"/>
  <c r="AE52" i="31"/>
  <c r="AE51" i="31" s="1"/>
  <c r="AD52" i="31"/>
  <c r="AD51" i="31" s="1"/>
  <c r="AC52" i="31"/>
  <c r="AC51" i="31" s="1"/>
  <c r="AB52" i="31"/>
  <c r="AB51" i="31" s="1"/>
  <c r="AA52" i="31"/>
  <c r="AA51" i="31" s="1"/>
  <c r="AA42" i="31"/>
  <c r="AA45" i="31"/>
  <c r="AA35" i="31"/>
  <c r="Z52" i="31"/>
  <c r="Z51" i="31" s="1"/>
  <c r="Y52" i="31"/>
  <c r="Y51" i="31" s="1"/>
  <c r="X52" i="31"/>
  <c r="X51" i="31" s="1"/>
  <c r="V52" i="31"/>
  <c r="V51" i="31" s="1"/>
  <c r="S52" i="31"/>
  <c r="S51" i="31" s="1"/>
  <c r="R52" i="31"/>
  <c r="R51" i="31" s="1"/>
  <c r="Q52" i="31"/>
  <c r="Q51" i="31" s="1"/>
  <c r="P52" i="31"/>
  <c r="P51" i="31" s="1"/>
  <c r="O52" i="31"/>
  <c r="O51" i="31" s="1"/>
  <c r="N52" i="31"/>
  <c r="N51" i="31" s="1"/>
  <c r="L52" i="31"/>
  <c r="L51" i="31" s="1"/>
  <c r="L42" i="31"/>
  <c r="L45" i="31"/>
  <c r="L35" i="31"/>
  <c r="K52" i="31"/>
  <c r="K51" i="31" s="1"/>
  <c r="G52" i="31"/>
  <c r="G51" i="31" s="1"/>
  <c r="F52" i="31"/>
  <c r="F51" i="31" s="1"/>
  <c r="AW50" i="31"/>
  <c r="BA50" i="31" s="1"/>
  <c r="AV50" i="31"/>
  <c r="AZ50" i="31" s="1"/>
  <c r="AU50" i="31"/>
  <c r="AY50" i="31" s="1"/>
  <c r="AR50" i="31"/>
  <c r="AF50" i="31"/>
  <c r="AF45" i="31" s="1"/>
  <c r="W50" i="31"/>
  <c r="M50" i="31"/>
  <c r="AW49" i="31"/>
  <c r="AV49" i="31"/>
  <c r="AZ49" i="31" s="1"/>
  <c r="BQ49" i="31" s="1"/>
  <c r="AU49" i="31"/>
  <c r="AY49" i="31" s="1"/>
  <c r="AR49" i="31"/>
  <c r="AI49" i="31"/>
  <c r="W49" i="31"/>
  <c r="M49" i="31"/>
  <c r="AW48" i="31"/>
  <c r="BA48" i="31" s="1"/>
  <c r="AV48" i="31"/>
  <c r="AZ48" i="31" s="1"/>
  <c r="AU48" i="31"/>
  <c r="AY48" i="31" s="1"/>
  <c r="AX48" i="31" s="1"/>
  <c r="BB48" i="31" s="1"/>
  <c r="AR48" i="31"/>
  <c r="AI48" i="31"/>
  <c r="W48" i="31"/>
  <c r="M48" i="31"/>
  <c r="AW47" i="31"/>
  <c r="BA47" i="31" s="1"/>
  <c r="AV47" i="31"/>
  <c r="AZ47" i="31" s="1"/>
  <c r="AU47" i="31"/>
  <c r="AY47" i="31" s="1"/>
  <c r="BP47" i="31" s="1"/>
  <c r="BO47" i="31" s="1"/>
  <c r="AR47" i="31"/>
  <c r="W47" i="31"/>
  <c r="M47" i="31"/>
  <c r="A47" i="31"/>
  <c r="A48" i="31" s="1"/>
  <c r="A49" i="31" s="1"/>
  <c r="A50" i="31" s="1"/>
  <c r="AW46" i="31"/>
  <c r="BA46" i="31" s="1"/>
  <c r="AV46" i="31"/>
  <c r="AZ46" i="31" s="1"/>
  <c r="AU46" i="31"/>
  <c r="AY46" i="31" s="1"/>
  <c r="AR46" i="31"/>
  <c r="W46" i="31"/>
  <c r="M46" i="31"/>
  <c r="M45" i="31" s="1"/>
  <c r="BR45" i="31"/>
  <c r="BL45" i="31"/>
  <c r="BK45" i="31"/>
  <c r="BJ45" i="31"/>
  <c r="BG45" i="31"/>
  <c r="BD45" i="31"/>
  <c r="AT45" i="31"/>
  <c r="AS45" i="31"/>
  <c r="AQ45" i="31"/>
  <c r="AP45" i="31"/>
  <c r="AO45" i="31"/>
  <c r="AN45" i="31"/>
  <c r="AM45" i="31"/>
  <c r="AL45" i="31"/>
  <c r="AH45" i="31"/>
  <c r="AG45" i="31"/>
  <c r="AE45" i="31"/>
  <c r="AE42" i="31"/>
  <c r="AE35" i="31"/>
  <c r="AD45" i="31"/>
  <c r="AC45" i="31"/>
  <c r="AB45" i="31"/>
  <c r="Z45" i="31"/>
  <c r="Y45" i="31"/>
  <c r="X45" i="31"/>
  <c r="V45" i="31"/>
  <c r="S45" i="31"/>
  <c r="R45" i="31"/>
  <c r="Q45" i="31"/>
  <c r="P45" i="31"/>
  <c r="O45" i="31"/>
  <c r="N45" i="31"/>
  <c r="K45" i="31"/>
  <c r="G45" i="31"/>
  <c r="F45" i="31"/>
  <c r="AW44" i="31"/>
  <c r="BA44" i="31" s="1"/>
  <c r="AV44" i="31"/>
  <c r="AZ44" i="31" s="1"/>
  <c r="BQ44" i="31" s="1"/>
  <c r="AU44" i="31"/>
  <c r="AY44" i="31" s="1"/>
  <c r="AR44" i="31"/>
  <c r="AI44" i="31"/>
  <c r="AI42" i="31" s="1"/>
  <c r="W44" i="31"/>
  <c r="W42" i="31" s="1"/>
  <c r="M44" i="31"/>
  <c r="AW43" i="31"/>
  <c r="BA43" i="31" s="1"/>
  <c r="AV43" i="31"/>
  <c r="AZ43" i="31" s="1"/>
  <c r="AT43" i="31"/>
  <c r="AT42" i="31" s="1"/>
  <c r="AS43" i="31"/>
  <c r="AS42" i="31" s="1"/>
  <c r="AO43" i="31"/>
  <c r="AO42" i="31" s="1"/>
  <c r="M43" i="31"/>
  <c r="BR42" i="31"/>
  <c r="BL42" i="31"/>
  <c r="BK42" i="31"/>
  <c r="BJ42" i="31"/>
  <c r="BG42" i="31"/>
  <c r="BG35" i="31"/>
  <c r="BD42" i="31"/>
  <c r="AQ42" i="31"/>
  <c r="AP42" i="31"/>
  <c r="AN42" i="31"/>
  <c r="AM42" i="31"/>
  <c r="AM41" i="31" s="1"/>
  <c r="AL42" i="31"/>
  <c r="AH42" i="31"/>
  <c r="AG42" i="31"/>
  <c r="AF42" i="31"/>
  <c r="AD42" i="31"/>
  <c r="AC42" i="31"/>
  <c r="AB42" i="31"/>
  <c r="Z42" i="31"/>
  <c r="Y42" i="31"/>
  <c r="X42" i="31"/>
  <c r="X35" i="31"/>
  <c r="V42" i="31"/>
  <c r="S42" i="31"/>
  <c r="R42" i="31"/>
  <c r="Q42" i="31"/>
  <c r="P42" i="31"/>
  <c r="O42" i="31"/>
  <c r="N42" i="31"/>
  <c r="K42" i="31"/>
  <c r="G42" i="31"/>
  <c r="F42" i="31"/>
  <c r="AW39" i="31"/>
  <c r="BA39" i="31" s="1"/>
  <c r="AV39" i="31"/>
  <c r="AZ39" i="31" s="1"/>
  <c r="AT39" i="31"/>
  <c r="AS39" i="31"/>
  <c r="AO39" i="31"/>
  <c r="AR39" i="31" s="1"/>
  <c r="AO36" i="31"/>
  <c r="AR36" i="31" s="1"/>
  <c r="AO37" i="31"/>
  <c r="AU37" i="31" s="1"/>
  <c r="AY37" i="31" s="1"/>
  <c r="AO38" i="31"/>
  <c r="AF39" i="31"/>
  <c r="AI39" i="31" s="1"/>
  <c r="W39" i="31"/>
  <c r="M39" i="31"/>
  <c r="AW38" i="31"/>
  <c r="AW36" i="31"/>
  <c r="BA36" i="31" s="1"/>
  <c r="AW37" i="31"/>
  <c r="BA37" i="31" s="1"/>
  <c r="AV38" i="31"/>
  <c r="AZ38" i="31" s="1"/>
  <c r="AT38" i="31"/>
  <c r="AS38" i="31"/>
  <c r="AF38" i="31"/>
  <c r="AI38" i="31" s="1"/>
  <c r="W38" i="31"/>
  <c r="M38" i="31"/>
  <c r="AV37" i="31"/>
  <c r="AZ37" i="31" s="1"/>
  <c r="AT37" i="31"/>
  <c r="AS37" i="31"/>
  <c r="AF37" i="31"/>
  <c r="W37" i="31"/>
  <c r="M37" i="31"/>
  <c r="AV36" i="31"/>
  <c r="AT36" i="31"/>
  <c r="AS36" i="31"/>
  <c r="AF36" i="31"/>
  <c r="AI36" i="31" s="1"/>
  <c r="W36" i="31"/>
  <c r="M36" i="31"/>
  <c r="BL35" i="31"/>
  <c r="BK35" i="31"/>
  <c r="BJ35" i="31"/>
  <c r="BD35" i="31"/>
  <c r="AQ35" i="31"/>
  <c r="AP35" i="31"/>
  <c r="AN35" i="31"/>
  <c r="AM35" i="31"/>
  <c r="AL35" i="31"/>
  <c r="AH35" i="31"/>
  <c r="AG35" i="31"/>
  <c r="AD35" i="31"/>
  <c r="AC35" i="31"/>
  <c r="AB35" i="31"/>
  <c r="Z35" i="31"/>
  <c r="Y35" i="31"/>
  <c r="V35" i="31"/>
  <c r="S35" i="31"/>
  <c r="R35" i="31"/>
  <c r="Q35" i="31"/>
  <c r="P35" i="31"/>
  <c r="O35" i="31"/>
  <c r="N35" i="31"/>
  <c r="K35" i="31"/>
  <c r="G35" i="31"/>
  <c r="F35" i="31"/>
  <c r="AW33" i="31"/>
  <c r="BA33" i="31" s="1"/>
  <c r="AV33" i="31"/>
  <c r="AS33" i="31"/>
  <c r="AO33" i="31"/>
  <c r="AR33" i="31" s="1"/>
  <c r="AL33" i="31"/>
  <c r="AI33" i="31"/>
  <c r="Z33" i="31"/>
  <c r="Y33" i="31"/>
  <c r="X33" i="31"/>
  <c r="Q33" i="31"/>
  <c r="O33" i="31"/>
  <c r="N33" i="31" s="1"/>
  <c r="AW32" i="31"/>
  <c r="BA32" i="31" s="1"/>
  <c r="AV32" i="31"/>
  <c r="AZ32" i="31" s="1"/>
  <c r="AT32" i="31"/>
  <c r="AS32" i="31"/>
  <c r="AO32" i="31"/>
  <c r="AR32" i="31" s="1"/>
  <c r="AL32" i="31"/>
  <c r="AI32" i="31"/>
  <c r="Z32" i="31"/>
  <c r="Y32" i="31"/>
  <c r="X32" i="31"/>
  <c r="Q32" i="31"/>
  <c r="M32" i="31"/>
  <c r="AW31" i="31"/>
  <c r="AV31" i="31"/>
  <c r="AT31" i="31"/>
  <c r="AT30" i="31" s="1"/>
  <c r="AS31" i="31"/>
  <c r="AO31" i="31"/>
  <c r="AL31" i="31"/>
  <c r="AL30" i="31" s="1"/>
  <c r="AI31" i="31"/>
  <c r="AI30" i="31" s="1"/>
  <c r="Z31" i="31"/>
  <c r="Y31" i="31"/>
  <c r="X31" i="31"/>
  <c r="X30" i="31" s="1"/>
  <c r="Q31" i="31"/>
  <c r="N31" i="31"/>
  <c r="BL30" i="31"/>
  <c r="BK30" i="31"/>
  <c r="BJ30" i="31"/>
  <c r="BG30" i="31"/>
  <c r="BD30" i="31"/>
  <c r="AQ30" i="31"/>
  <c r="AP30" i="31"/>
  <c r="AN30" i="31"/>
  <c r="AM30" i="31"/>
  <c r="AH30" i="31"/>
  <c r="AG30" i="31"/>
  <c r="AF30" i="31"/>
  <c r="AE30" i="31"/>
  <c r="AD30" i="31"/>
  <c r="AC30" i="31"/>
  <c r="AB30" i="31"/>
  <c r="AA30" i="31"/>
  <c r="V30" i="31"/>
  <c r="S30" i="31"/>
  <c r="R30" i="31"/>
  <c r="P30" i="31"/>
  <c r="G30" i="31"/>
  <c r="M26" i="31"/>
  <c r="N26" i="31" s="1"/>
  <c r="BM25" i="31"/>
  <c r="BL25" i="31"/>
  <c r="BK25" i="31"/>
  <c r="BJ25" i="31"/>
  <c r="BI25" i="31"/>
  <c r="BH25" i="31"/>
  <c r="BG25" i="31"/>
  <c r="BF25" i="31"/>
  <c r="BE25" i="31"/>
  <c r="BD25" i="31"/>
  <c r="BC25" i="31"/>
  <c r="BB25" i="31"/>
  <c r="BA25" i="31"/>
  <c r="AZ25" i="31"/>
  <c r="AY25" i="31"/>
  <c r="BP25" i="31" s="1"/>
  <c r="BO25" i="31" s="1"/>
  <c r="AX25" i="31"/>
  <c r="AW25" i="31"/>
  <c r="AV25" i="31"/>
  <c r="AT25" i="31"/>
  <c r="AS25" i="31"/>
  <c r="AR25" i="31"/>
  <c r="AQ25" i="31"/>
  <c r="AN25" i="31"/>
  <c r="AM25" i="31"/>
  <c r="AL25" i="31"/>
  <c r="AI25" i="31"/>
  <c r="AH25" i="31"/>
  <c r="AG25" i="31"/>
  <c r="AF25" i="31"/>
  <c r="AE25" i="31"/>
  <c r="AD25" i="31"/>
  <c r="AC25" i="31"/>
  <c r="AB25" i="31"/>
  <c r="AA25" i="31"/>
  <c r="Z25" i="31"/>
  <c r="Y25" i="31"/>
  <c r="X25" i="31"/>
  <c r="W25" i="31"/>
  <c r="V25" i="31"/>
  <c r="S25" i="31"/>
  <c r="R25" i="31"/>
  <c r="Q25" i="31"/>
  <c r="P25" i="31"/>
  <c r="O25" i="31"/>
  <c r="BO24" i="31"/>
  <c r="BM24" i="31"/>
  <c r="BL24" i="31"/>
  <c r="BL23" i="31"/>
  <c r="BL19" i="31"/>
  <c r="BJ24" i="31"/>
  <c r="BI24" i="31"/>
  <c r="BG24" i="31"/>
  <c r="BG22" i="31" s="1"/>
  <c r="BE24" i="31"/>
  <c r="BD24" i="31"/>
  <c r="BC24" i="31"/>
  <c r="BF24" i="31" s="1"/>
  <c r="BA24" i="31"/>
  <c r="AZ24" i="31"/>
  <c r="P24" i="31"/>
  <c r="O24" i="31"/>
  <c r="N24" i="31"/>
  <c r="AY24" i="31" s="1"/>
  <c r="BO23" i="31"/>
  <c r="BM23" i="31"/>
  <c r="BJ23" i="31"/>
  <c r="BI23" i="31"/>
  <c r="BG23" i="31"/>
  <c r="BE23" i="31"/>
  <c r="BD23" i="31"/>
  <c r="BC23" i="31"/>
  <c r="BA23" i="31"/>
  <c r="BA19" i="31"/>
  <c r="AZ23" i="31"/>
  <c r="AZ22" i="31" s="1"/>
  <c r="P23" i="31"/>
  <c r="P19" i="31"/>
  <c r="O23" i="31"/>
  <c r="N23" i="31"/>
  <c r="BB22" i="31"/>
  <c r="AW22" i="31"/>
  <c r="AV22" i="31"/>
  <c r="AU22" i="31"/>
  <c r="AT22" i="31"/>
  <c r="AS22" i="31"/>
  <c r="AR22" i="31"/>
  <c r="AQ22" i="31"/>
  <c r="AP22" i="31"/>
  <c r="AO22" i="31"/>
  <c r="AN22" i="31"/>
  <c r="AM22" i="31"/>
  <c r="AL22" i="31"/>
  <c r="AI22" i="31"/>
  <c r="AH22" i="31"/>
  <c r="AG22" i="31"/>
  <c r="AF22" i="31"/>
  <c r="AE22" i="31"/>
  <c r="AD22" i="31"/>
  <c r="AC22" i="31"/>
  <c r="AB22" i="31"/>
  <c r="AA22" i="31"/>
  <c r="Z22" i="31"/>
  <c r="Y22" i="31"/>
  <c r="X22" i="31"/>
  <c r="X18" i="31" s="1"/>
  <c r="W22" i="31"/>
  <c r="V22" i="31"/>
  <c r="S22" i="31"/>
  <c r="R22" i="31"/>
  <c r="Q22" i="31"/>
  <c r="L22" i="31"/>
  <c r="K22" i="31"/>
  <c r="J22" i="31"/>
  <c r="I22" i="31"/>
  <c r="H22" i="31"/>
  <c r="G22" i="31"/>
  <c r="F22" i="31"/>
  <c r="BO21" i="31"/>
  <c r="BF21" i="31"/>
  <c r="BE21" i="31"/>
  <c r="AW21" i="31"/>
  <c r="AV21" i="31"/>
  <c r="AU21" i="31"/>
  <c r="AY21" i="31" s="1"/>
  <c r="AT21" i="31"/>
  <c r="AS21" i="31"/>
  <c r="AS20" i="31"/>
  <c r="AR21" i="31"/>
  <c r="AI21" i="31"/>
  <c r="AL21" i="31" s="1"/>
  <c r="W21" i="31"/>
  <c r="M21" i="31"/>
  <c r="M24" i="31" s="1"/>
  <c r="BO20" i="31"/>
  <c r="BF20" i="31"/>
  <c r="BE20" i="31"/>
  <c r="AW20" i="31"/>
  <c r="AV20" i="31"/>
  <c r="AV19" i="31" s="1"/>
  <c r="AU20" i="31"/>
  <c r="AY20" i="31" s="1"/>
  <c r="AT20" i="31"/>
  <c r="AR20" i="31"/>
  <c r="AI20" i="31"/>
  <c r="M20" i="31"/>
  <c r="M23" i="31" s="1"/>
  <c r="BM19" i="31"/>
  <c r="BJ19" i="31"/>
  <c r="BI19" i="31"/>
  <c r="BG19" i="31"/>
  <c r="BD19" i="31"/>
  <c r="BC19" i="31"/>
  <c r="BB19" i="31"/>
  <c r="AZ19" i="31"/>
  <c r="AQ19" i="31"/>
  <c r="AP19" i="31"/>
  <c r="AO19" i="31"/>
  <c r="AN19" i="31"/>
  <c r="AM19" i="31"/>
  <c r="AH19" i="31"/>
  <c r="AG19" i="31"/>
  <c r="AF19" i="31"/>
  <c r="AE19" i="31"/>
  <c r="AE18" i="31" s="1"/>
  <c r="AD19" i="31"/>
  <c r="AC19" i="31"/>
  <c r="AB19" i="31"/>
  <c r="AA19" i="31"/>
  <c r="Z19" i="31"/>
  <c r="Y19" i="31"/>
  <c r="X19" i="31"/>
  <c r="V19" i="31"/>
  <c r="S19" i="31"/>
  <c r="R19" i="31"/>
  <c r="Q19" i="31"/>
  <c r="Q18" i="31" s="1"/>
  <c r="O19" i="31"/>
  <c r="N19" i="31"/>
  <c r="L19" i="31"/>
  <c r="K19" i="31"/>
  <c r="J19" i="31"/>
  <c r="J18" i="31" s="1"/>
  <c r="I19" i="31"/>
  <c r="H19" i="31"/>
  <c r="G19" i="31"/>
  <c r="F19" i="31"/>
  <c r="F18" i="31" s="1"/>
  <c r="BS18" i="31"/>
  <c r="BQ18" i="31"/>
  <c r="BP18" i="31"/>
  <c r="B8" i="31"/>
  <c r="M8" i="31" s="1"/>
  <c r="N8" i="31" s="1"/>
  <c r="O8" i="31" s="1"/>
  <c r="P8" i="31" s="1"/>
  <c r="Q8" i="31" s="1"/>
  <c r="R8" i="31" s="1"/>
  <c r="S8" i="31" s="1"/>
  <c r="T8" i="31" s="1"/>
  <c r="U8" i="31" s="1"/>
  <c r="V8" i="31" s="1"/>
  <c r="W8" i="31" s="1"/>
  <c r="X8" i="31" s="1"/>
  <c r="Y8" i="31" s="1"/>
  <c r="Z8" i="31" s="1"/>
  <c r="AA8" i="31" s="1"/>
  <c r="AB8" i="31" s="1"/>
  <c r="AC8" i="31" s="1"/>
  <c r="AD8" i="31" s="1"/>
  <c r="AE8" i="31" s="1"/>
  <c r="AF8" i="31" s="1"/>
  <c r="AG8" i="31" s="1"/>
  <c r="AH8" i="31" s="1"/>
  <c r="AI8" i="31" s="1"/>
  <c r="AJ8" i="31" s="1"/>
  <c r="AK8" i="31" s="1"/>
  <c r="AL8" i="31" s="1"/>
  <c r="AM8" i="31" s="1"/>
  <c r="AN8" i="31" s="1"/>
  <c r="AO8" i="31" s="1"/>
  <c r="AP8" i="31" s="1"/>
  <c r="AQ8" i="31" s="1"/>
  <c r="AR8" i="31" s="1"/>
  <c r="AS8" i="31" s="1"/>
  <c r="AT8" i="31" s="1"/>
  <c r="AX8" i="31" s="1"/>
  <c r="BK12" i="31"/>
  <c r="Y30" i="31"/>
  <c r="AF230" i="31"/>
  <c r="AF229" i="31" s="1"/>
  <c r="AF228" i="31" s="1"/>
  <c r="AQ233" i="31"/>
  <c r="AW79" i="32"/>
  <c r="BC15" i="32"/>
  <c r="N134" i="32"/>
  <c r="AW35" i="32"/>
  <c r="AD122" i="32"/>
  <c r="AT76" i="32"/>
  <c r="Q91" i="32"/>
  <c r="Q90" i="32" s="1"/>
  <c r="AS98" i="32"/>
  <c r="AS97" i="32" s="1"/>
  <c r="AS96" i="32" s="1"/>
  <c r="AD133" i="32"/>
  <c r="AV133" i="32" s="1"/>
  <c r="AZ133" i="32" s="1"/>
  <c r="AY133" i="32" s="1"/>
  <c r="N137" i="32"/>
  <c r="AV98" i="32"/>
  <c r="AZ98" i="32" s="1"/>
  <c r="AZ97" i="32" s="1"/>
  <c r="AZ96" i="32" s="1"/>
  <c r="AD128" i="32"/>
  <c r="AV128" i="32" s="1"/>
  <c r="AZ128" i="32" s="1"/>
  <c r="AY128" i="32" s="1"/>
  <c r="AO55" i="32"/>
  <c r="AO54" i="32" s="1"/>
  <c r="AO53" i="32" s="1"/>
  <c r="AH11" i="32"/>
  <c r="BQ11" i="32"/>
  <c r="AV136" i="32"/>
  <c r="AZ136" i="32" s="1"/>
  <c r="AY136" i="32" s="1"/>
  <c r="AD58" i="32"/>
  <c r="AD144" i="32"/>
  <c r="AD143" i="32" s="1"/>
  <c r="AH63" i="32"/>
  <c r="AH62" i="32" s="1"/>
  <c r="AH61" i="32" s="1"/>
  <c r="AW83" i="32"/>
  <c r="AW82" i="32" s="1"/>
  <c r="AW81" i="32" s="1"/>
  <c r="AD129" i="32"/>
  <c r="AD131" i="32"/>
  <c r="N136" i="32"/>
  <c r="BS100" i="32"/>
  <c r="AD76" i="32"/>
  <c r="BN78" i="32"/>
  <c r="BB89" i="32"/>
  <c r="BB88" i="32" s="1"/>
  <c r="BB87" i="32" s="1"/>
  <c r="BB86" i="32" s="1"/>
  <c r="BB85" i="32" s="1"/>
  <c r="AQ91" i="32"/>
  <c r="AQ90" i="32" s="1"/>
  <c r="AT70" i="32"/>
  <c r="X78" i="32"/>
  <c r="AH55" i="32"/>
  <c r="AH54" i="32" s="1"/>
  <c r="AH53" i="32" s="1"/>
  <c r="L78" i="32"/>
  <c r="AS60" i="32"/>
  <c r="AS58" i="32" s="1"/>
  <c r="AV12" i="32"/>
  <c r="O55" i="32"/>
  <c r="O54" i="32" s="1"/>
  <c r="O53" i="32" s="1"/>
  <c r="W55" i="32"/>
  <c r="W54" i="32" s="1"/>
  <c r="W53" i="32" s="1"/>
  <c r="AA55" i="32"/>
  <c r="AA54" i="32" s="1"/>
  <c r="AA53" i="32" s="1"/>
  <c r="AQ55" i="32"/>
  <c r="AQ54" i="32" s="1"/>
  <c r="AQ53" i="32" s="1"/>
  <c r="AI78" i="32"/>
  <c r="BA115" i="32"/>
  <c r="BA114" i="32" s="1"/>
  <c r="BA113" i="32" s="1"/>
  <c r="BA112" i="32" s="1"/>
  <c r="BA111" i="32" s="1"/>
  <c r="BA110" i="32" s="1"/>
  <c r="L8" i="32"/>
  <c r="M8" i="32" s="1"/>
  <c r="Q8" i="32"/>
  <c r="R8" i="32" s="1"/>
  <c r="S8" i="32" s="1"/>
  <c r="T8" i="32" s="1"/>
  <c r="U8" i="32" s="1"/>
  <c r="V8" i="32" s="1"/>
  <c r="W8" i="32" s="1"/>
  <c r="X8" i="32" s="1"/>
  <c r="Y8" i="32" s="1"/>
  <c r="Z8" i="32" s="1"/>
  <c r="AA8" i="32" s="1"/>
  <c r="AB8" i="32" s="1"/>
  <c r="AC8" i="32" s="1"/>
  <c r="AD8" i="32" s="1"/>
  <c r="AE8" i="32" s="1"/>
  <c r="AF8" i="32" s="1"/>
  <c r="AG8" i="32" s="1"/>
  <c r="AH8" i="32" s="1"/>
  <c r="AI8" i="32" s="1"/>
  <c r="AJ8" i="32" s="1"/>
  <c r="AK8" i="32" s="1"/>
  <c r="AL8" i="32" s="1"/>
  <c r="AM8" i="32" s="1"/>
  <c r="AN8" i="32" s="1"/>
  <c r="AO8" i="32" s="1"/>
  <c r="AP8" i="32" s="1"/>
  <c r="AQ8" i="32" s="1"/>
  <c r="AR8" i="32" s="1"/>
  <c r="AS8" i="32" s="1"/>
  <c r="AT8" i="32" s="1"/>
  <c r="AU8" i="32" s="1"/>
  <c r="BS37" i="32"/>
  <c r="BS39" i="32"/>
  <c r="AY42" i="32"/>
  <c r="BD42" i="32" s="1"/>
  <c r="BC42" i="32" s="1"/>
  <c r="AY13" i="32"/>
  <c r="BS42" i="32"/>
  <c r="BE30" i="32"/>
  <c r="BH30" i="32" s="1"/>
  <c r="BS31" i="32"/>
  <c r="BE32" i="32"/>
  <c r="BH32" i="32" s="1"/>
  <c r="AY40" i="32"/>
  <c r="BD40" i="32" s="1"/>
  <c r="BC40" i="32" s="1"/>
  <c r="AY37" i="32"/>
  <c r="BD37" i="32" s="1"/>
  <c r="BG37" i="32" s="1"/>
  <c r="BR43" i="32"/>
  <c r="BQ43" i="32" s="1"/>
  <c r="BE60" i="32"/>
  <c r="AP23" i="32"/>
  <c r="AV36" i="32"/>
  <c r="AV35" i="32" s="1"/>
  <c r="AZ46" i="32"/>
  <c r="AY46" i="32" s="1"/>
  <c r="BD46" i="32" s="1"/>
  <c r="BG46" i="32" s="1"/>
  <c r="BE52" i="32"/>
  <c r="BE57" i="32"/>
  <c r="BK57" i="32" s="1"/>
  <c r="BK56" i="32" s="1"/>
  <c r="BE80" i="32"/>
  <c r="BE79" i="32" s="1"/>
  <c r="BA79" i="32"/>
  <c r="BE65" i="32"/>
  <c r="BR67" i="32"/>
  <c r="BQ67" i="32" s="1"/>
  <c r="BE84" i="32"/>
  <c r="BK84" i="32" s="1"/>
  <c r="BK83" i="32" s="1"/>
  <c r="BK82" i="32" s="1"/>
  <c r="BK81" i="32" s="1"/>
  <c r="BA83" i="32"/>
  <c r="BA82" i="32" s="1"/>
  <c r="BA81" i="32" s="1"/>
  <c r="O51" i="32"/>
  <c r="O50" i="32" s="1"/>
  <c r="O49" i="32" s="1"/>
  <c r="O48" i="32" s="1"/>
  <c r="AG76" i="32"/>
  <c r="AK91" i="32"/>
  <c r="AK90" i="32" s="1"/>
  <c r="AV97" i="32"/>
  <c r="AV96" i="32" s="1"/>
  <c r="N95" i="32"/>
  <c r="BB98" i="32"/>
  <c r="BB97" i="32" s="1"/>
  <c r="BB96" i="32" s="1"/>
  <c r="BA122" i="32"/>
  <c r="AD126" i="32"/>
  <c r="AD124" i="32"/>
  <c r="AJ124" i="32" s="1"/>
  <c r="AM124" i="32" s="1"/>
  <c r="AD125" i="32"/>
  <c r="AV83" i="31"/>
  <c r="AU36" i="31"/>
  <c r="AY36" i="31" s="1"/>
  <c r="AR43" i="31"/>
  <c r="AR42" i="31" s="1"/>
  <c r="AW52" i="31"/>
  <c r="AW51" i="31" s="1"/>
  <c r="W52" i="31"/>
  <c r="W51" i="31" s="1"/>
  <c r="AC141" i="31"/>
  <c r="BA102" i="31"/>
  <c r="AI184" i="31"/>
  <c r="AZ184" i="31"/>
  <c r="BC184" i="31" s="1"/>
  <c r="AC144" i="31"/>
  <c r="AU144" i="31" s="1"/>
  <c r="AY144" i="31" s="1"/>
  <c r="AX144" i="31" s="1"/>
  <c r="AG218" i="31"/>
  <c r="AG217" i="31" s="1"/>
  <c r="AG216" i="31" s="1"/>
  <c r="AV234" i="31"/>
  <c r="AL233" i="31"/>
  <c r="BB295" i="31"/>
  <c r="BE295" i="31" s="1"/>
  <c r="AC295" i="31"/>
  <c r="AY211" i="31"/>
  <c r="BL233" i="31"/>
  <c r="AC287" i="31"/>
  <c r="AU287" i="31" s="1"/>
  <c r="AY287" i="31" s="1"/>
  <c r="AX287" i="31" s="1"/>
  <c r="AU11" i="31"/>
  <c r="AX11" i="31" s="1"/>
  <c r="AY11" i="31" s="1"/>
  <c r="O10" i="31"/>
  <c r="AH41" i="31"/>
  <c r="I18" i="31"/>
  <c r="U233" i="31"/>
  <c r="AZ194" i="31"/>
  <c r="BC194" i="31" s="1"/>
  <c r="BF194" i="31" s="1"/>
  <c r="G210" i="31"/>
  <c r="G209" i="31" s="1"/>
  <c r="G208" i="31" s="1"/>
  <c r="V210" i="31"/>
  <c r="V209" i="31" s="1"/>
  <c r="V208" i="31" s="1"/>
  <c r="AR220" i="31"/>
  <c r="BA220" i="31"/>
  <c r="AX212" i="31"/>
  <c r="AX211" i="31" s="1"/>
  <c r="AO230" i="31"/>
  <c r="AO229" i="31" s="1"/>
  <c r="AO228" i="31" s="1"/>
  <c r="AO238" i="31"/>
  <c r="AO237" i="31" s="1"/>
  <c r="AO236" i="31" s="1"/>
  <c r="AV231" i="31"/>
  <c r="Z233" i="31"/>
  <c r="BA227" i="31"/>
  <c r="AD210" i="31"/>
  <c r="AD209" i="31" s="1"/>
  <c r="AD208" i="31" s="1"/>
  <c r="M233" i="31"/>
  <c r="AV274" i="31"/>
  <c r="AV273" i="31" s="1"/>
  <c r="AV272" i="31" s="1"/>
  <c r="AV271" i="31" s="1"/>
  <c r="AV270" i="31" s="1"/>
  <c r="M287" i="31"/>
  <c r="AC294" i="31"/>
  <c r="W248" i="31"/>
  <c r="W247" i="31" s="1"/>
  <c r="AC282" i="31"/>
  <c r="AU282" i="31" s="1"/>
  <c r="AY282" i="31" s="1"/>
  <c r="AX282" i="31" s="1"/>
  <c r="BB171" i="31"/>
  <c r="BE171" i="31" s="1"/>
  <c r="BQ185" i="31"/>
  <c r="M175" i="31"/>
  <c r="M173" i="31" s="1"/>
  <c r="N174" i="31"/>
  <c r="AU184" i="31"/>
  <c r="AY184" i="31" s="1"/>
  <c r="AU187" i="31"/>
  <c r="AY187" i="31" s="1"/>
  <c r="BA184" i="31"/>
  <c r="BC226" i="31"/>
  <c r="AI198" i="31"/>
  <c r="BA180" i="31"/>
  <c r="BP194" i="31"/>
  <c r="BO194" i="31" s="1"/>
  <c r="BP198" i="31"/>
  <c r="BO198" i="31" s="1"/>
  <c r="AX221" i="31"/>
  <c r="BB221" i="31" s="1"/>
  <c r="BC214" i="31"/>
  <c r="BI214" i="31" s="1"/>
  <c r="BC221" i="31"/>
  <c r="BF221" i="31" s="1"/>
  <c r="BC222" i="31"/>
  <c r="BI222" i="31" s="1"/>
  <c r="BC223" i="31"/>
  <c r="BC224" i="31"/>
  <c r="BC227" i="31"/>
  <c r="AU215" i="31"/>
  <c r="AY215" i="31" s="1"/>
  <c r="AC231" i="31"/>
  <c r="X219" i="31"/>
  <c r="X218" i="31" s="1"/>
  <c r="X217" i="31" s="1"/>
  <c r="X216" i="31" s="1"/>
  <c r="AV225" i="31"/>
  <c r="AZ234" i="31"/>
  <c r="AU220" i="31"/>
  <c r="AY220" i="31" s="1"/>
  <c r="AU227" i="31"/>
  <c r="AC243" i="31"/>
  <c r="AC242" i="31" s="1"/>
  <c r="AC241" i="31" s="1"/>
  <c r="AC240" i="31" s="1"/>
  <c r="BQ250" i="31"/>
  <c r="BQ248" i="31" s="1"/>
  <c r="BQ247" i="31" s="1"/>
  <c r="BI250" i="31"/>
  <c r="AU239" i="31"/>
  <c r="AZ259" i="31"/>
  <c r="AZ258" i="31" s="1"/>
  <c r="AZ257" i="31" s="1"/>
  <c r="AZ256" i="31" s="1"/>
  <c r="AZ255" i="31" s="1"/>
  <c r="W267" i="31"/>
  <c r="W264" i="31" s="1"/>
  <c r="W263" i="31" s="1"/>
  <c r="W262" i="31" s="1"/>
  <c r="W261" i="31" s="1"/>
  <c r="W260" i="31" s="1"/>
  <c r="BA259" i="31"/>
  <c r="BA258" i="31" s="1"/>
  <c r="BA257" i="31" s="1"/>
  <c r="BA256" i="31" s="1"/>
  <c r="BA255" i="31" s="1"/>
  <c r="AW258" i="31"/>
  <c r="AW257" i="31" s="1"/>
  <c r="AW256" i="31" s="1"/>
  <c r="AW255" i="31" s="1"/>
  <c r="BP258" i="31"/>
  <c r="BP257" i="31" s="1"/>
  <c r="BP256" i="31" s="1"/>
  <c r="BP255" i="31" s="1"/>
  <c r="M270" i="31"/>
  <c r="N276" i="31"/>
  <c r="N270" i="31" s="1"/>
  <c r="AC296" i="31"/>
  <c r="AC289" i="31"/>
  <c r="AU289" i="31" s="1"/>
  <c r="AY289" i="31" s="1"/>
  <c r="AX289" i="31" s="1"/>
  <c r="BB289" i="31"/>
  <c r="BE289" i="31" s="1"/>
  <c r="AC284" i="31"/>
  <c r="AU284" i="31" s="1"/>
  <c r="AY284" i="31" s="1"/>
  <c r="AX284" i="31" s="1"/>
  <c r="BF23" i="31"/>
  <c r="AU39" i="31"/>
  <c r="AU43" i="31"/>
  <c r="AY43" i="31" s="1"/>
  <c r="AX43" i="31" s="1"/>
  <c r="BB43" i="31" s="1"/>
  <c r="BH43" i="31" s="1"/>
  <c r="BC47" i="31"/>
  <c r="BQ47" i="31"/>
  <c r="BC44" i="31"/>
  <c r="BP48" i="31"/>
  <c r="BO48" i="31" s="1"/>
  <c r="AI50" i="31"/>
  <c r="AZ72" i="31"/>
  <c r="BQ72" i="31" s="1"/>
  <c r="BQ71" i="31" s="1"/>
  <c r="BQ70" i="31" s="1"/>
  <c r="BQ69" i="31" s="1"/>
  <c r="BQ68" i="31" s="1"/>
  <c r="Q114" i="31"/>
  <c r="Q113" i="31" s="1"/>
  <c r="Q112" i="31" s="1"/>
  <c r="Q111" i="31" s="1"/>
  <c r="M137" i="31"/>
  <c r="M138" i="31"/>
  <c r="AU140" i="31"/>
  <c r="AY140" i="31" s="1"/>
  <c r="AX140" i="31" s="1"/>
  <c r="AU141" i="31"/>
  <c r="AY141" i="31" s="1"/>
  <c r="AX141" i="31" s="1"/>
  <c r="AC134" i="31"/>
  <c r="BN15" i="16"/>
  <c r="BK42" i="32"/>
  <c r="BJ43" i="32"/>
  <c r="AY98" i="32"/>
  <c r="BR98" i="32"/>
  <c r="AY71" i="32"/>
  <c r="BD71" i="32" s="1"/>
  <c r="BJ71" i="32" s="1"/>
  <c r="AY14" i="32"/>
  <c r="AL11" i="31"/>
  <c r="F12" i="12"/>
  <c r="F5" i="12"/>
  <c r="F4" i="12"/>
  <c r="C3" i="12"/>
  <c r="B14" i="12"/>
  <c r="D13" i="12"/>
  <c r="B13" i="12"/>
  <c r="E11" i="12"/>
  <c r="D11" i="12"/>
  <c r="B11" i="12"/>
  <c r="D10" i="12"/>
  <c r="C10" i="12" s="1"/>
  <c r="B10" i="12"/>
  <c r="D9" i="12"/>
  <c r="C9" i="12" s="1"/>
  <c r="B9" i="12"/>
  <c r="E8" i="12"/>
  <c r="C8" i="12" s="1"/>
  <c r="B8" i="12"/>
  <c r="E7" i="12"/>
  <c r="D7" i="12"/>
  <c r="B7" i="12"/>
  <c r="E6" i="12"/>
  <c r="D6" i="12"/>
  <c r="B6" i="12"/>
  <c r="D5" i="12"/>
  <c r="C5" i="12" s="1"/>
  <c r="B5" i="12"/>
  <c r="D4" i="12"/>
  <c r="D2" i="12" s="1"/>
  <c r="B4" i="12"/>
  <c r="B3" i="12"/>
  <c r="BG8" i="32"/>
  <c r="BH8" i="32" s="1"/>
  <c r="BI8" i="32" s="1"/>
  <c r="BJ8" i="32" s="1"/>
  <c r="BK8" i="32" s="1"/>
  <c r="BL8" i="32" s="1"/>
  <c r="BM8" i="32" s="1"/>
  <c r="BN8" i="32" s="1"/>
  <c r="BO8" i="32" s="1"/>
  <c r="BQ8" i="32"/>
  <c r="BR8" i="32" s="1"/>
  <c r="BS8" i="32" s="1"/>
  <c r="BT8" i="32" s="1"/>
  <c r="BU8" i="32" s="1"/>
  <c r="BE12" i="16"/>
  <c r="BE13" i="16"/>
  <c r="BE11" i="16"/>
  <c r="J20" i="18"/>
  <c r="K20" i="18"/>
  <c r="L20" i="18"/>
  <c r="M20" i="18"/>
  <c r="N20" i="18"/>
  <c r="O20" i="18"/>
  <c r="P20" i="18"/>
  <c r="Q20" i="18"/>
  <c r="R20" i="18"/>
  <c r="S20" i="18"/>
  <c r="T20" i="18"/>
  <c r="U20" i="18"/>
  <c r="W20" i="18"/>
  <c r="X20" i="18"/>
  <c r="Y20" i="18"/>
  <c r="Z20" i="18"/>
  <c r="AA20" i="18"/>
  <c r="AB20" i="18"/>
  <c r="AC20" i="18"/>
  <c r="AD20" i="18"/>
  <c r="AE20" i="18"/>
  <c r="AF20" i="18"/>
  <c r="AG20" i="18"/>
  <c r="AH20" i="18"/>
  <c r="AI20" i="18"/>
  <c r="AJ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P20" i="18"/>
  <c r="BQ20" i="18"/>
  <c r="BR20" i="18"/>
  <c r="BS20" i="18"/>
  <c r="BT20" i="18"/>
  <c r="BU20" i="18"/>
  <c r="BW20" i="18"/>
  <c r="BX20" i="18"/>
  <c r="BY20" i="18"/>
  <c r="BZ20" i="18"/>
  <c r="CA20" i="18"/>
  <c r="I20" i="18"/>
  <c r="CF24" i="30"/>
  <c r="CM24" i="30" s="1"/>
  <c r="CI23" i="30"/>
  <c r="CF23" i="30"/>
  <c r="CM23" i="30" s="1"/>
  <c r="CF22" i="30"/>
  <c r="BY11" i="32"/>
  <c r="BK11" i="31"/>
  <c r="V55" i="18"/>
  <c r="V41" i="18"/>
  <c r="CN23" i="30"/>
  <c r="CP22" i="30"/>
  <c r="CN22" i="30"/>
  <c r="CN18" i="30"/>
  <c r="CN19" i="30"/>
  <c r="CP18" i="30"/>
  <c r="CF18" i="30"/>
  <c r="CE18" i="30"/>
  <c r="CB22" i="30"/>
  <c r="CB17" i="30"/>
  <c r="CB18" i="30"/>
  <c r="CB16" i="30"/>
  <c r="BZ23" i="30"/>
  <c r="BZ24" i="30"/>
  <c r="BZ25" i="30"/>
  <c r="BZ22" i="30"/>
  <c r="BZ20" i="30"/>
  <c r="BZ19" i="30" s="1"/>
  <c r="BZ17" i="30"/>
  <c r="BZ18" i="30"/>
  <c r="BZ16" i="30"/>
  <c r="BY23" i="30"/>
  <c r="BY22" i="30"/>
  <c r="BY24" i="30"/>
  <c r="BY25" i="30"/>
  <c r="BY20" i="30"/>
  <c r="BY19" i="30" s="1"/>
  <c r="BY17" i="30"/>
  <c r="BY18" i="30"/>
  <c r="BX18" i="30"/>
  <c r="CA21" i="30"/>
  <c r="CC21" i="30"/>
  <c r="CD21" i="30"/>
  <c r="CA19" i="30"/>
  <c r="CC19" i="30"/>
  <c r="CC15" i="30"/>
  <c r="CD19" i="30"/>
  <c r="CA15" i="30"/>
  <c r="CA14" i="30" s="1"/>
  <c r="CD15" i="30"/>
  <c r="BW21" i="30"/>
  <c r="BS21" i="30"/>
  <c r="BT21" i="30"/>
  <c r="BU21" i="30"/>
  <c r="BV21" i="30"/>
  <c r="BS19" i="30"/>
  <c r="BT19" i="30"/>
  <c r="BT15" i="30"/>
  <c r="BU19" i="30"/>
  <c r="BV19" i="30"/>
  <c r="BV15" i="30"/>
  <c r="BW19" i="30"/>
  <c r="BS15" i="30"/>
  <c r="BU15" i="30"/>
  <c r="BW15" i="30"/>
  <c r="BP25" i="30"/>
  <c r="N25" i="30"/>
  <c r="J25" i="30"/>
  <c r="CP24" i="30"/>
  <c r="CI24" i="30"/>
  <c r="BP24" i="30"/>
  <c r="BL24" i="30" s="1"/>
  <c r="BX24" i="30" s="1"/>
  <c r="N24" i="30"/>
  <c r="I24" i="30" s="1"/>
  <c r="BP23" i="30"/>
  <c r="CB23" i="30" s="1"/>
  <c r="J23" i="30"/>
  <c r="I23" i="30" s="1"/>
  <c r="BL22" i="30"/>
  <c r="BX22" i="30" s="1"/>
  <c r="Z22" i="30"/>
  <c r="Z21" i="30" s="1"/>
  <c r="J22" i="30"/>
  <c r="CR21" i="30"/>
  <c r="CO21" i="30"/>
  <c r="CK21" i="30"/>
  <c r="CH21" i="30"/>
  <c r="CG21" i="30"/>
  <c r="BR21" i="30"/>
  <c r="BQ21" i="30"/>
  <c r="BO21" i="30"/>
  <c r="BN21" i="30"/>
  <c r="BM21" i="30"/>
  <c r="BK21" i="30"/>
  <c r="BJ21" i="30"/>
  <c r="BI21" i="30"/>
  <c r="BH21" i="30"/>
  <c r="BG21" i="30"/>
  <c r="BF21" i="30"/>
  <c r="BE21" i="30"/>
  <c r="BD21" i="30"/>
  <c r="BC21" i="30"/>
  <c r="BB21" i="30"/>
  <c r="BA21" i="30"/>
  <c r="AZ21" i="30"/>
  <c r="AY21" i="30"/>
  <c r="AX21" i="30"/>
  <c r="AW21" i="30"/>
  <c r="AV21" i="30"/>
  <c r="AV15" i="30"/>
  <c r="AV19" i="30"/>
  <c r="AU21" i="30"/>
  <c r="AT21" i="30"/>
  <c r="AS21" i="30"/>
  <c r="AR21" i="30"/>
  <c r="AQ21" i="30"/>
  <c r="AP21" i="30"/>
  <c r="AO21" i="30"/>
  <c r="AN21" i="30"/>
  <c r="AM21" i="30"/>
  <c r="AL21" i="30"/>
  <c r="AL15" i="30"/>
  <c r="AL14" i="30" s="1"/>
  <c r="AL19" i="30"/>
  <c r="AK21" i="30"/>
  <c r="AJ21" i="30"/>
  <c r="AI21" i="30"/>
  <c r="AH21" i="30"/>
  <c r="AG21" i="30"/>
  <c r="AF21" i="30"/>
  <c r="AE21" i="30"/>
  <c r="AD21" i="30"/>
  <c r="AC21" i="30"/>
  <c r="AB21" i="30"/>
  <c r="AA21" i="30"/>
  <c r="Y21" i="30"/>
  <c r="X21" i="30"/>
  <c r="X15" i="30"/>
  <c r="X19" i="30"/>
  <c r="W21" i="30"/>
  <c r="V21" i="30"/>
  <c r="U21" i="30"/>
  <c r="T21" i="30"/>
  <c r="S21" i="30"/>
  <c r="R21" i="30"/>
  <c r="Q21" i="30"/>
  <c r="P21" i="30"/>
  <c r="O21" i="30"/>
  <c r="M21" i="30"/>
  <c r="L21" i="30"/>
  <c r="K21" i="30"/>
  <c r="BP20" i="30"/>
  <c r="CR19" i="30"/>
  <c r="CR15" i="30"/>
  <c r="CQ19" i="30"/>
  <c r="CP19" i="30"/>
  <c r="CP17" i="30"/>
  <c r="CO19" i="30"/>
  <c r="CM19" i="30"/>
  <c r="CL19" i="30"/>
  <c r="CK19" i="30"/>
  <c r="CJ19" i="30"/>
  <c r="CI19" i="30"/>
  <c r="CH19" i="30"/>
  <c r="CH15" i="30"/>
  <c r="CG19" i="30"/>
  <c r="CF19" i="30"/>
  <c r="CE19" i="30"/>
  <c r="BR19" i="30"/>
  <c r="BQ19" i="30"/>
  <c r="BO19" i="30"/>
  <c r="BO15" i="30"/>
  <c r="BN19" i="30"/>
  <c r="BM19" i="30"/>
  <c r="BK19" i="30"/>
  <c r="BJ19" i="30"/>
  <c r="BI19" i="30"/>
  <c r="BH19" i="30"/>
  <c r="BG19" i="30"/>
  <c r="BF19" i="30"/>
  <c r="BE19" i="30"/>
  <c r="BD19" i="30"/>
  <c r="BC19" i="30"/>
  <c r="BB19" i="30"/>
  <c r="BA19" i="30"/>
  <c r="BA15" i="30"/>
  <c r="AZ19" i="30"/>
  <c r="AY19" i="30"/>
  <c r="AX19" i="30"/>
  <c r="AW19" i="30"/>
  <c r="AW17" i="30"/>
  <c r="AW15" i="30" s="1"/>
  <c r="AU19" i="30"/>
  <c r="AT19" i="30"/>
  <c r="AS19" i="30"/>
  <c r="AR19" i="30"/>
  <c r="AQ19" i="30"/>
  <c r="AP19" i="30"/>
  <c r="AO19" i="30"/>
  <c r="AN19" i="30"/>
  <c r="AM19" i="30"/>
  <c r="AK19" i="30"/>
  <c r="AJ19" i="30"/>
  <c r="AI19" i="30"/>
  <c r="AH19" i="30"/>
  <c r="AG19" i="30"/>
  <c r="AG15" i="30"/>
  <c r="AF19" i="30"/>
  <c r="AE19" i="30"/>
  <c r="AD19" i="30"/>
  <c r="AC19" i="30"/>
  <c r="AB19" i="30"/>
  <c r="AA19" i="30"/>
  <c r="Z19" i="30"/>
  <c r="Y19" i="30"/>
  <c r="W19" i="30"/>
  <c r="V19" i="30"/>
  <c r="U19" i="30"/>
  <c r="U15" i="30"/>
  <c r="U14" i="30" s="1"/>
  <c r="T19" i="30"/>
  <c r="S19" i="30"/>
  <c r="R19" i="30"/>
  <c r="Q19" i="30"/>
  <c r="Q15" i="30"/>
  <c r="P19" i="30"/>
  <c r="O19" i="30"/>
  <c r="N19" i="30"/>
  <c r="L19" i="30"/>
  <c r="K19" i="30"/>
  <c r="J19" i="30"/>
  <c r="I19" i="30"/>
  <c r="AU18" i="30"/>
  <c r="AT18" i="30"/>
  <c r="AT15" i="30" s="1"/>
  <c r="AQ18" i="30"/>
  <c r="AQ16" i="30"/>
  <c r="BE17" i="30"/>
  <c r="AJ18" i="30"/>
  <c r="Z18" i="30"/>
  <c r="CI17" i="30"/>
  <c r="BM17" i="30"/>
  <c r="BL17" i="30" s="1"/>
  <c r="BX17" i="30" s="1"/>
  <c r="BF17" i="30"/>
  <c r="BD17" i="30"/>
  <c r="BC17" i="30"/>
  <c r="AU17" i="30"/>
  <c r="BG17" i="30" s="1"/>
  <c r="AJ17" i="30"/>
  <c r="Z17" i="30"/>
  <c r="CM16" i="30"/>
  <c r="CL16" i="30" s="1"/>
  <c r="CF16" i="30"/>
  <c r="CE16" i="30" s="1"/>
  <c r="BN16" i="30"/>
  <c r="BY16" i="30" s="1"/>
  <c r="BM16" i="30"/>
  <c r="BL16" i="30" s="1"/>
  <c r="BH16" i="30"/>
  <c r="BF16" i="30"/>
  <c r="BD16" i="30"/>
  <c r="Z16" i="30"/>
  <c r="L16" i="30"/>
  <c r="L15" i="30" s="1"/>
  <c r="CQ15" i="30"/>
  <c r="CO15" i="30"/>
  <c r="CK15" i="30"/>
  <c r="CJ15" i="30"/>
  <c r="CJ21" i="30"/>
  <c r="CG15" i="30"/>
  <c r="BR15" i="30"/>
  <c r="BQ15" i="30"/>
  <c r="BP15" i="30"/>
  <c r="BK15" i="30"/>
  <c r="BJ15" i="30"/>
  <c r="BI15" i="30"/>
  <c r="BB15" i="30"/>
  <c r="AZ15" i="30"/>
  <c r="AY15" i="30"/>
  <c r="AX15" i="30"/>
  <c r="AS15" i="30"/>
  <c r="AS14" i="30" s="1"/>
  <c r="AR15" i="30"/>
  <c r="AR14" i="30" s="1"/>
  <c r="AP15" i="30"/>
  <c r="AO15" i="30"/>
  <c r="AO14" i="30" s="1"/>
  <c r="AN15" i="30"/>
  <c r="AM15" i="30"/>
  <c r="AM14" i="30" s="1"/>
  <c r="AK15" i="30"/>
  <c r="AI15" i="30"/>
  <c r="AH15" i="30"/>
  <c r="AH14" i="30" s="1"/>
  <c r="AF15" i="30"/>
  <c r="AF14" i="30" s="1"/>
  <c r="AE15" i="30"/>
  <c r="AE14" i="30" s="1"/>
  <c r="AD15" i="30"/>
  <c r="AD14" i="30" s="1"/>
  <c r="AC15" i="30"/>
  <c r="AB15" i="30"/>
  <c r="AB14" i="30" s="1"/>
  <c r="AA15" i="30"/>
  <c r="AA14" i="30" s="1"/>
  <c r="Y15" i="30"/>
  <c r="Y14" i="30" s="1"/>
  <c r="W15" i="30"/>
  <c r="V15" i="30"/>
  <c r="T15" i="30"/>
  <c r="S15" i="30"/>
  <c r="R15" i="30"/>
  <c r="P15" i="30"/>
  <c r="O15" i="30"/>
  <c r="O14" i="30" s="1"/>
  <c r="N15" i="30"/>
  <c r="N14" i="30" s="1"/>
  <c r="K15" i="30"/>
  <c r="K14" i="30" s="1"/>
  <c r="J15" i="30"/>
  <c r="J14" i="30" s="1"/>
  <c r="I15" i="30"/>
  <c r="I14" i="30" s="1"/>
  <c r="CQ25" i="30"/>
  <c r="CP25" i="30" s="1"/>
  <c r="CL25" i="30" s="1"/>
  <c r="CI25" i="30"/>
  <c r="CE25" i="30" s="1"/>
  <c r="BV21" i="18"/>
  <c r="BV20" i="18" s="1"/>
  <c r="BO21" i="18"/>
  <c r="BO20" i="18" s="1"/>
  <c r="BU17" i="18"/>
  <c r="BU14" i="18" s="1"/>
  <c r="BU13" i="18" s="1"/>
  <c r="CA17" i="18"/>
  <c r="CA14" i="18" s="1"/>
  <c r="CA13" i="18" s="1"/>
  <c r="BW17" i="18"/>
  <c r="BW14" i="18" s="1"/>
  <c r="BW13" i="18" s="1"/>
  <c r="BV17" i="18"/>
  <c r="BV14" i="18" s="1"/>
  <c r="BV13" i="18" s="1"/>
  <c r="BV18" i="18"/>
  <c r="L19" i="26"/>
  <c r="K19" i="26"/>
  <c r="J13" i="26"/>
  <c r="J19" i="26" s="1"/>
  <c r="I13" i="26"/>
  <c r="G13" i="26"/>
  <c r="F13" i="26"/>
  <c r="E13" i="26"/>
  <c r="D13" i="26"/>
  <c r="D19" i="26" s="1"/>
  <c r="C13" i="26"/>
  <c r="I10" i="26"/>
  <c r="F10" i="26"/>
  <c r="C10" i="26"/>
  <c r="E10" i="26" s="1"/>
  <c r="I9" i="26"/>
  <c r="H9" i="26"/>
  <c r="H19" i="26" s="1"/>
  <c r="F9" i="26"/>
  <c r="E9" i="26"/>
  <c r="I4" i="26"/>
  <c r="F4" i="26"/>
  <c r="C4" i="26"/>
  <c r="H51" i="18"/>
  <c r="H50" i="18"/>
  <c r="H46" i="18"/>
  <c r="N30" i="18"/>
  <c r="O30" i="18"/>
  <c r="P30" i="18"/>
  <c r="Q30" i="18"/>
  <c r="R30" i="18"/>
  <c r="S30" i="18"/>
  <c r="T30" i="18"/>
  <c r="U30" i="18"/>
  <c r="W30" i="18"/>
  <c r="X30" i="18"/>
  <c r="Y30" i="18"/>
  <c r="Z30" i="18"/>
  <c r="AA30" i="18"/>
  <c r="AB30" i="18"/>
  <c r="AC30" i="18"/>
  <c r="AD30" i="18"/>
  <c r="AE30" i="18"/>
  <c r="AF30" i="18"/>
  <c r="AG30" i="18"/>
  <c r="AH30" i="18"/>
  <c r="AI30" i="18"/>
  <c r="AJ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J30" i="18"/>
  <c r="K30" i="18"/>
  <c r="L30" i="18"/>
  <c r="M30" i="18"/>
  <c r="N18" i="18"/>
  <c r="O18" i="18"/>
  <c r="P18" i="18"/>
  <c r="Q18" i="18"/>
  <c r="R18" i="18"/>
  <c r="S18" i="18"/>
  <c r="T18" i="18"/>
  <c r="U18" i="18"/>
  <c r="W18" i="18"/>
  <c r="X18" i="18"/>
  <c r="Y18" i="18"/>
  <c r="Z18" i="18"/>
  <c r="AB18" i="18"/>
  <c r="AC18" i="18"/>
  <c r="AD18" i="18"/>
  <c r="AE18" i="18"/>
  <c r="AF18" i="18"/>
  <c r="AG18" i="18"/>
  <c r="AH18" i="18"/>
  <c r="AI18" i="18"/>
  <c r="AJ18" i="18"/>
  <c r="AK18" i="18"/>
  <c r="AL18" i="18"/>
  <c r="AM18" i="18"/>
  <c r="AN18" i="18"/>
  <c r="AO18" i="18"/>
  <c r="AP18" i="18"/>
  <c r="AP14" i="18"/>
  <c r="AP13" i="18" s="1"/>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W18" i="18"/>
  <c r="BX18" i="18"/>
  <c r="BY18" i="18"/>
  <c r="BZ18" i="18"/>
  <c r="CA18" i="18"/>
  <c r="J18" i="18"/>
  <c r="K18" i="18"/>
  <c r="L18" i="18"/>
  <c r="M18" i="18"/>
  <c r="K14" i="18"/>
  <c r="K13" i="18" s="1"/>
  <c r="L14" i="18"/>
  <c r="L13" i="18" s="1"/>
  <c r="M14" i="18"/>
  <c r="M13" i="18" s="1"/>
  <c r="N14" i="18"/>
  <c r="N13" i="18" s="1"/>
  <c r="O14" i="18"/>
  <c r="O13" i="18" s="1"/>
  <c r="P14" i="18"/>
  <c r="P13" i="18" s="1"/>
  <c r="Q14" i="18"/>
  <c r="Q13" i="18" s="1"/>
  <c r="R14" i="18"/>
  <c r="R13" i="18" s="1"/>
  <c r="S14" i="18"/>
  <c r="S13" i="18" s="1"/>
  <c r="T14" i="18"/>
  <c r="T13" i="18" s="1"/>
  <c r="U14" i="18"/>
  <c r="U13" i="18" s="1"/>
  <c r="W14" i="18"/>
  <c r="W13" i="18" s="1"/>
  <c r="X14" i="18"/>
  <c r="X13" i="18" s="1"/>
  <c r="Y14" i="18"/>
  <c r="Y13" i="18" s="1"/>
  <c r="Z14" i="18"/>
  <c r="Z13" i="18" s="1"/>
  <c r="AB14" i="18"/>
  <c r="AB13" i="18" s="1"/>
  <c r="AC14" i="18"/>
  <c r="AC13" i="18" s="1"/>
  <c r="AD14" i="18"/>
  <c r="AD13" i="18" s="1"/>
  <c r="AE14" i="18"/>
  <c r="AE13" i="18" s="1"/>
  <c r="AH14" i="18"/>
  <c r="AH13" i="18" s="1"/>
  <c r="AI14" i="18"/>
  <c r="AI13" i="18" s="1"/>
  <c r="AJ14" i="18"/>
  <c r="AJ13" i="18" s="1"/>
  <c r="AK14" i="18"/>
  <c r="AK13" i="18" s="1"/>
  <c r="AL14" i="18"/>
  <c r="AL13" i="18" s="1"/>
  <c r="AM14" i="18"/>
  <c r="AM13" i="18" s="1"/>
  <c r="AN14" i="18"/>
  <c r="AN13" i="18" s="1"/>
  <c r="AO14" i="18"/>
  <c r="AO13" i="18" s="1"/>
  <c r="AR14" i="18"/>
  <c r="AR13" i="18" s="1"/>
  <c r="AS14" i="18"/>
  <c r="AS13" i="18" s="1"/>
  <c r="AT14" i="18"/>
  <c r="AT13" i="18" s="1"/>
  <c r="AV14" i="18"/>
  <c r="AV13" i="18" s="1"/>
  <c r="AW14" i="18"/>
  <c r="AW13" i="18" s="1"/>
  <c r="AX14" i="18"/>
  <c r="AX13" i="18" s="1"/>
  <c r="AY14" i="18"/>
  <c r="AY13" i="18" s="1"/>
  <c r="AZ14" i="18"/>
  <c r="AZ13" i="18" s="1"/>
  <c r="BA14" i="18"/>
  <c r="BA13" i="18" s="1"/>
  <c r="BB14" i="18"/>
  <c r="BB13" i="18" s="1"/>
  <c r="BC14" i="18"/>
  <c r="BC13" i="18" s="1"/>
  <c r="BD14" i="18"/>
  <c r="BD13" i="18" s="1"/>
  <c r="BE14" i="18"/>
  <c r="BE13" i="18" s="1"/>
  <c r="BF14" i="18"/>
  <c r="BF13" i="18" s="1"/>
  <c r="BG14" i="18"/>
  <c r="BG13" i="18" s="1"/>
  <c r="BH14" i="18"/>
  <c r="BH13" i="18" s="1"/>
  <c r="BI14" i="18"/>
  <c r="BI13" i="18" s="1"/>
  <c r="BJ14" i="18"/>
  <c r="BJ13" i="18" s="1"/>
  <c r="BK14" i="18"/>
  <c r="BK13" i="18" s="1"/>
  <c r="BL14" i="18"/>
  <c r="BL13" i="18" s="1"/>
  <c r="BM14" i="18"/>
  <c r="BM13" i="18" s="1"/>
  <c r="BN14" i="18"/>
  <c r="BN13" i="18" s="1"/>
  <c r="BO14" i="18"/>
  <c r="BO13" i="18" s="1"/>
  <c r="BP14" i="18"/>
  <c r="BP13" i="18" s="1"/>
  <c r="BQ14" i="18"/>
  <c r="BQ13" i="18" s="1"/>
  <c r="BR14" i="18"/>
  <c r="BR13" i="18" s="1"/>
  <c r="BS14" i="18"/>
  <c r="BS13" i="18" s="1"/>
  <c r="BT14" i="18"/>
  <c r="BT13" i="18" s="1"/>
  <c r="BX14" i="18"/>
  <c r="BX13" i="18" s="1"/>
  <c r="BY14" i="18"/>
  <c r="BY13" i="18" s="1"/>
  <c r="BZ14" i="18"/>
  <c r="BZ13" i="18" s="1"/>
  <c r="J14" i="18"/>
  <c r="J13" i="18" s="1"/>
  <c r="AU17" i="18"/>
  <c r="AU14" i="18" s="1"/>
  <c r="AU13" i="18" s="1"/>
  <c r="AQ17" i="18"/>
  <c r="AQ16" i="18"/>
  <c r="AQ15" i="18"/>
  <c r="AK21" i="18"/>
  <c r="AK22" i="18"/>
  <c r="AK23" i="18"/>
  <c r="AK24" i="18"/>
  <c r="AK30" i="18" s="1"/>
  <c r="AA16" i="18"/>
  <c r="AA14" i="18" s="1"/>
  <c r="AA13" i="18" s="1"/>
  <c r="AA19" i="18"/>
  <c r="AA18" i="18" s="1"/>
  <c r="AA43" i="18"/>
  <c r="I30" i="18"/>
  <c r="W43" i="18"/>
  <c r="V43" i="18" s="1"/>
  <c r="V23" i="18"/>
  <c r="V24" i="18"/>
  <c r="V30" i="18" s="1"/>
  <c r="V22" i="18"/>
  <c r="V21" i="18"/>
  <c r="V17" i="18"/>
  <c r="V16" i="18"/>
  <c r="V15" i="18"/>
  <c r="V19" i="18"/>
  <c r="V18" i="18" s="1"/>
  <c r="I18" i="18"/>
  <c r="I14" i="18"/>
  <c r="I13" i="18" s="1"/>
  <c r="AG17" i="18"/>
  <c r="AF17" i="18" s="1"/>
  <c r="AG16" i="18"/>
  <c r="AF16" i="18" s="1"/>
  <c r="AG15" i="18"/>
  <c r="AF15" i="18" s="1"/>
  <c r="BB25" i="16"/>
  <c r="D15" i="22"/>
  <c r="C15" i="22" s="1"/>
  <c r="D13" i="22"/>
  <c r="D12" i="22"/>
  <c r="C12" i="22" s="1"/>
  <c r="BB21" i="16"/>
  <c r="BV17" i="28"/>
  <c r="BV16" i="28"/>
  <c r="BB24" i="16" s="1"/>
  <c r="BE24" i="16" s="1"/>
  <c r="M156" i="29"/>
  <c r="M155" i="29"/>
  <c r="N154" i="29"/>
  <c r="N137" i="29"/>
  <c r="N138" i="29"/>
  <c r="N139" i="29"/>
  <c r="N140" i="29"/>
  <c r="AC140" i="29" s="1"/>
  <c r="N141" i="29"/>
  <c r="N142" i="29"/>
  <c r="M142" i="29" s="1"/>
  <c r="N143" i="29"/>
  <c r="BB143" i="29" s="1"/>
  <c r="BE143" i="29" s="1"/>
  <c r="N144" i="29"/>
  <c r="N145" i="29"/>
  <c r="N146" i="29"/>
  <c r="N147" i="29"/>
  <c r="N148" i="29"/>
  <c r="N149" i="29"/>
  <c r="BB149" i="29" s="1"/>
  <c r="BE149" i="29" s="1"/>
  <c r="N150" i="29"/>
  <c r="M150" i="29" s="1"/>
  <c r="N151" i="29"/>
  <c r="AC151" i="29" s="1"/>
  <c r="N152" i="29"/>
  <c r="M152" i="29" s="1"/>
  <c r="L136" i="29"/>
  <c r="L135" i="29" s="1"/>
  <c r="L134" i="29" s="1"/>
  <c r="L133" i="29" s="1"/>
  <c r="L153" i="29" s="1"/>
  <c r="K136" i="29"/>
  <c r="K135" i="29" s="1"/>
  <c r="K134" i="29" s="1"/>
  <c r="K133" i="29" s="1"/>
  <c r="J153" i="29"/>
  <c r="I153" i="29"/>
  <c r="H153" i="29"/>
  <c r="G136" i="29"/>
  <c r="G135" i="29" s="1"/>
  <c r="G134" i="29" s="1"/>
  <c r="G133" i="29" s="1"/>
  <c r="F136" i="29"/>
  <c r="F135" i="29" s="1"/>
  <c r="F134" i="29" s="1"/>
  <c r="F133" i="29" s="1"/>
  <c r="BP152" i="29"/>
  <c r="BO152" i="29" s="1"/>
  <c r="AW152" i="29"/>
  <c r="BA152" i="29" s="1"/>
  <c r="AV152" i="29"/>
  <c r="AF152" i="29"/>
  <c r="A152" i="29"/>
  <c r="BP151" i="29"/>
  <c r="BO151" i="29" s="1"/>
  <c r="AW151" i="29"/>
  <c r="BA151" i="29" s="1"/>
  <c r="AV151" i="29"/>
  <c r="AZ151" i="29" s="1"/>
  <c r="AF151" i="29"/>
  <c r="BP150" i="29"/>
  <c r="BO150" i="29" s="1"/>
  <c r="AW150" i="29"/>
  <c r="BA150" i="29" s="1"/>
  <c r="AV150" i="29"/>
  <c r="AZ150" i="29" s="1"/>
  <c r="AF150" i="29"/>
  <c r="A149" i="29"/>
  <c r="A150" i="29" s="1"/>
  <c r="BP149" i="29"/>
  <c r="AW149" i="29"/>
  <c r="BA149" i="29" s="1"/>
  <c r="AV149" i="29"/>
  <c r="AZ149" i="29" s="1"/>
  <c r="AF149" i="29"/>
  <c r="BP148" i="29"/>
  <c r="BO148" i="29" s="1"/>
  <c r="AW148" i="29"/>
  <c r="BA148" i="29" s="1"/>
  <c r="AV148" i="29"/>
  <c r="AZ148" i="29" s="1"/>
  <c r="AF148" i="29"/>
  <c r="BP147" i="29"/>
  <c r="BO147" i="29" s="1"/>
  <c r="AW147" i="29"/>
  <c r="BA147" i="29" s="1"/>
  <c r="AV147" i="29"/>
  <c r="AZ147" i="29" s="1"/>
  <c r="AF147" i="29"/>
  <c r="A144" i="29"/>
  <c r="A145" i="29" s="1"/>
  <c r="A146" i="29" s="1"/>
  <c r="A147" i="29" s="1"/>
  <c r="BP146" i="29"/>
  <c r="BO146" i="29" s="1"/>
  <c r="AW146" i="29"/>
  <c r="BA146" i="29" s="1"/>
  <c r="AV146" i="29"/>
  <c r="AZ146" i="29" s="1"/>
  <c r="AF146" i="29"/>
  <c r="BP145" i="29"/>
  <c r="BO145" i="29" s="1"/>
  <c r="AW145" i="29"/>
  <c r="BA145" i="29" s="1"/>
  <c r="AV145" i="29"/>
  <c r="AZ145" i="29" s="1"/>
  <c r="AF145" i="29"/>
  <c r="BP144" i="29"/>
  <c r="BO144" i="29" s="1"/>
  <c r="AW144" i="29"/>
  <c r="BA144" i="29" s="1"/>
  <c r="AV144" i="29"/>
  <c r="AZ144" i="29" s="1"/>
  <c r="AF144" i="29"/>
  <c r="BP143" i="29"/>
  <c r="BO143" i="29" s="1"/>
  <c r="AW143" i="29"/>
  <c r="BA143" i="29" s="1"/>
  <c r="AV143" i="29"/>
  <c r="AZ143" i="29" s="1"/>
  <c r="AF143" i="29"/>
  <c r="BP142" i="29"/>
  <c r="BO142" i="29" s="1"/>
  <c r="AW142" i="29"/>
  <c r="BA142" i="29" s="1"/>
  <c r="AV142" i="29"/>
  <c r="AZ142" i="29" s="1"/>
  <c r="AF142" i="29"/>
  <c r="A140" i="29"/>
  <c r="A142" i="29" s="1"/>
  <c r="BP141" i="29"/>
  <c r="BO141" i="29" s="1"/>
  <c r="AW141" i="29"/>
  <c r="BA141" i="29" s="1"/>
  <c r="AV141" i="29"/>
  <c r="AZ141" i="29" s="1"/>
  <c r="AF141" i="29"/>
  <c r="BP140" i="29"/>
  <c r="BO140" i="29" s="1"/>
  <c r="AW140" i="29"/>
  <c r="BA140" i="29" s="1"/>
  <c r="AV140" i="29"/>
  <c r="AZ140" i="29" s="1"/>
  <c r="AF140" i="29"/>
  <c r="BP139" i="29"/>
  <c r="BO139" i="29" s="1"/>
  <c r="AW139" i="29"/>
  <c r="BA139" i="29" s="1"/>
  <c r="AV139" i="29"/>
  <c r="AZ139" i="29" s="1"/>
  <c r="AF139" i="29"/>
  <c r="BP138" i="29"/>
  <c r="BO138" i="29" s="1"/>
  <c r="AW138" i="29"/>
  <c r="BA138" i="29" s="1"/>
  <c r="AV138" i="29"/>
  <c r="AZ138" i="29" s="1"/>
  <c r="AF138" i="29"/>
  <c r="A138" i="29"/>
  <c r="BP137" i="29"/>
  <c r="AW137" i="29"/>
  <c r="AV137" i="29"/>
  <c r="AF137" i="29"/>
  <c r="AF136" i="29" s="1"/>
  <c r="AF135" i="29" s="1"/>
  <c r="AF134" i="29" s="1"/>
  <c r="AF133" i="29" s="1"/>
  <c r="AF132" i="29" s="1"/>
  <c r="AF115" i="29" s="1"/>
  <c r="BR136" i="29"/>
  <c r="BR135" i="29" s="1"/>
  <c r="BR134" i="29" s="1"/>
  <c r="BR133" i="29" s="1"/>
  <c r="BQ136" i="29"/>
  <c r="BQ135" i="29" s="1"/>
  <c r="BQ134" i="29" s="1"/>
  <c r="BQ133" i="29" s="1"/>
  <c r="BM136" i="29"/>
  <c r="BM135" i="29" s="1"/>
  <c r="BL136" i="29"/>
  <c r="BL135" i="29" s="1"/>
  <c r="BL134" i="29" s="1"/>
  <c r="BL133" i="29" s="1"/>
  <c r="BL132" i="29" s="1"/>
  <c r="BK136" i="29"/>
  <c r="BK135" i="29" s="1"/>
  <c r="BK134" i="29" s="1"/>
  <c r="BK133" i="29" s="1"/>
  <c r="BK132" i="29" s="1"/>
  <c r="BJ136" i="29"/>
  <c r="BJ135" i="29" s="1"/>
  <c r="BJ134" i="29" s="1"/>
  <c r="BJ133" i="29" s="1"/>
  <c r="BJ132" i="29" s="1"/>
  <c r="BI136" i="29"/>
  <c r="BI135" i="29" s="1"/>
  <c r="BI134" i="29" s="1"/>
  <c r="BI133" i="29" s="1"/>
  <c r="BI132" i="29" s="1"/>
  <c r="BH136" i="29"/>
  <c r="BH135" i="29" s="1"/>
  <c r="BH134" i="29" s="1"/>
  <c r="BH133" i="29" s="1"/>
  <c r="BH132" i="29" s="1"/>
  <c r="BG136" i="29"/>
  <c r="BG135" i="29" s="1"/>
  <c r="BG134" i="29" s="1"/>
  <c r="BG133" i="29" s="1"/>
  <c r="BG132" i="29" s="1"/>
  <c r="BF136" i="29"/>
  <c r="BF135" i="29" s="1"/>
  <c r="BF134" i="29" s="1"/>
  <c r="BF133" i="29" s="1"/>
  <c r="BF132" i="29" s="1"/>
  <c r="BD136" i="29"/>
  <c r="BD135" i="29" s="1"/>
  <c r="BD134" i="29" s="1"/>
  <c r="BD133" i="29" s="1"/>
  <c r="BD132" i="29" s="1"/>
  <c r="BC136" i="29"/>
  <c r="BC135" i="29" s="1"/>
  <c r="BC134" i="29" s="1"/>
  <c r="BC133" i="29" s="1"/>
  <c r="BC132" i="29" s="1"/>
  <c r="AT136" i="29"/>
  <c r="AT135" i="29" s="1"/>
  <c r="AT134" i="29" s="1"/>
  <c r="AT133" i="29" s="1"/>
  <c r="AT132" i="29" s="1"/>
  <c r="AS136" i="29"/>
  <c r="AS135" i="29" s="1"/>
  <c r="AS134" i="29" s="1"/>
  <c r="AS133" i="29" s="1"/>
  <c r="AS132" i="29" s="1"/>
  <c r="AR136" i="29"/>
  <c r="AR135" i="29" s="1"/>
  <c r="AR134" i="29" s="1"/>
  <c r="AR133" i="29" s="1"/>
  <c r="AR132" i="29" s="1"/>
  <c r="AQ136" i="29"/>
  <c r="AQ135" i="29" s="1"/>
  <c r="AQ134" i="29" s="1"/>
  <c r="AQ133" i="29" s="1"/>
  <c r="AQ132" i="29" s="1"/>
  <c r="AP136" i="29"/>
  <c r="AP135" i="29" s="1"/>
  <c r="AP134" i="29" s="1"/>
  <c r="AP133" i="29" s="1"/>
  <c r="AP132" i="29" s="1"/>
  <c r="AO136" i="29"/>
  <c r="AO135" i="29" s="1"/>
  <c r="AO134" i="29" s="1"/>
  <c r="AO133" i="29" s="1"/>
  <c r="AO132" i="29" s="1"/>
  <c r="AN136" i="29"/>
  <c r="AN135" i="29" s="1"/>
  <c r="AN134" i="29" s="1"/>
  <c r="AN133" i="29" s="1"/>
  <c r="AN132" i="29" s="1"/>
  <c r="AM136" i="29"/>
  <c r="AM135" i="29" s="1"/>
  <c r="AM134" i="29" s="1"/>
  <c r="AM133" i="29" s="1"/>
  <c r="AM132" i="29" s="1"/>
  <c r="AK136" i="29"/>
  <c r="AK135" i="29" s="1"/>
  <c r="AK134" i="29" s="1"/>
  <c r="AK133" i="29" s="1"/>
  <c r="AK132" i="29" s="1"/>
  <c r="AJ136" i="29"/>
  <c r="AJ135" i="29" s="1"/>
  <c r="AJ134" i="29" s="1"/>
  <c r="AJ133" i="29" s="1"/>
  <c r="AJ132" i="29" s="1"/>
  <c r="AH136" i="29"/>
  <c r="AH135" i="29" s="1"/>
  <c r="AH134" i="29" s="1"/>
  <c r="AH133" i="29" s="1"/>
  <c r="AH132" i="29" s="1"/>
  <c r="AG136" i="29"/>
  <c r="AG135" i="29" s="1"/>
  <c r="AG134" i="29" s="1"/>
  <c r="AG133" i="29" s="1"/>
  <c r="AG132" i="29" s="1"/>
  <c r="AE136" i="29"/>
  <c r="AE135" i="29" s="1"/>
  <c r="AE134" i="29" s="1"/>
  <c r="AE133" i="29" s="1"/>
  <c r="AE132" i="29" s="1"/>
  <c r="AD136" i="29"/>
  <c r="AD135" i="29" s="1"/>
  <c r="AD134" i="29" s="1"/>
  <c r="AD133" i="29" s="1"/>
  <c r="AD132" i="29" s="1"/>
  <c r="AB136" i="29"/>
  <c r="AB135" i="29" s="1"/>
  <c r="AB134" i="29" s="1"/>
  <c r="AB133" i="29" s="1"/>
  <c r="AB132" i="29" s="1"/>
  <c r="AA136" i="29"/>
  <c r="AA135" i="29" s="1"/>
  <c r="AA134" i="29" s="1"/>
  <c r="AA133" i="29" s="1"/>
  <c r="AA132" i="29" s="1"/>
  <c r="Z136" i="29"/>
  <c r="Z135" i="29" s="1"/>
  <c r="Z134" i="29" s="1"/>
  <c r="Z133" i="29" s="1"/>
  <c r="Z132" i="29" s="1"/>
  <c r="Y136" i="29"/>
  <c r="Y135" i="29" s="1"/>
  <c r="Y134" i="29" s="1"/>
  <c r="Y133" i="29" s="1"/>
  <c r="Y132" i="29" s="1"/>
  <c r="X136" i="29"/>
  <c r="X135" i="29" s="1"/>
  <c r="X134" i="29" s="1"/>
  <c r="X133" i="29" s="1"/>
  <c r="X132" i="29" s="1"/>
  <c r="W136" i="29"/>
  <c r="W135" i="29" s="1"/>
  <c r="W134" i="29" s="1"/>
  <c r="W133" i="29" s="1"/>
  <c r="W132" i="29" s="1"/>
  <c r="V136" i="29"/>
  <c r="V135" i="29" s="1"/>
  <c r="V134" i="29" s="1"/>
  <c r="V133" i="29" s="1"/>
  <c r="V132" i="29" s="1"/>
  <c r="U136" i="29"/>
  <c r="U135" i="29" s="1"/>
  <c r="U134" i="29" s="1"/>
  <c r="U133" i="29" s="1"/>
  <c r="U132" i="29" s="1"/>
  <c r="T136" i="29"/>
  <c r="T135" i="29" s="1"/>
  <c r="T134" i="29" s="1"/>
  <c r="T133" i="29" s="1"/>
  <c r="T132" i="29" s="1"/>
  <c r="S136" i="29"/>
  <c r="S135" i="29" s="1"/>
  <c r="S134" i="29" s="1"/>
  <c r="S133" i="29" s="1"/>
  <c r="S132" i="29" s="1"/>
  <c r="R136" i="29"/>
  <c r="R135" i="29" s="1"/>
  <c r="R134" i="29" s="1"/>
  <c r="R133" i="29" s="1"/>
  <c r="R132" i="29" s="1"/>
  <c r="Q136" i="29"/>
  <c r="Q135" i="29" s="1"/>
  <c r="Q134" i="29" s="1"/>
  <c r="Q133" i="29" s="1"/>
  <c r="Q132" i="29" s="1"/>
  <c r="P136" i="29"/>
  <c r="P135" i="29" s="1"/>
  <c r="P134" i="29" s="1"/>
  <c r="P133" i="29" s="1"/>
  <c r="P132" i="29" s="1"/>
  <c r="O136" i="29"/>
  <c r="O135" i="29" s="1"/>
  <c r="O134" i="29" s="1"/>
  <c r="O133" i="29" s="1"/>
  <c r="O132" i="29" s="1"/>
  <c r="BM133" i="29"/>
  <c r="BM132" i="29" s="1"/>
  <c r="M130" i="29"/>
  <c r="M129" i="29" s="1"/>
  <c r="M128" i="29" s="1"/>
  <c r="M127" i="29" s="1"/>
  <c r="M126" i="29" s="1"/>
  <c r="M131" i="29" s="1"/>
  <c r="AW130" i="29"/>
  <c r="AV130" i="29"/>
  <c r="AU130" i="29"/>
  <c r="AR130" i="29"/>
  <c r="AR129" i="29" s="1"/>
  <c r="AR128" i="29" s="1"/>
  <c r="AR127" i="29" s="1"/>
  <c r="AR126" i="29" s="1"/>
  <c r="AR125" i="29" s="1"/>
  <c r="AI130" i="29"/>
  <c r="BR129" i="29"/>
  <c r="BR128" i="29" s="1"/>
  <c r="BR127" i="29" s="1"/>
  <c r="BR126" i="29" s="1"/>
  <c r="BQ129" i="29"/>
  <c r="BQ128" i="29" s="1"/>
  <c r="BQ127" i="29" s="1"/>
  <c r="BQ126" i="29" s="1"/>
  <c r="BP129" i="29"/>
  <c r="BP128" i="29" s="1"/>
  <c r="BP127" i="29" s="1"/>
  <c r="BP126" i="29" s="1"/>
  <c r="BO129" i="29"/>
  <c r="BO128" i="29" s="1"/>
  <c r="BO127" i="29" s="1"/>
  <c r="BO126" i="29" s="1"/>
  <c r="BM129" i="29"/>
  <c r="BM128" i="29" s="1"/>
  <c r="BM127" i="29" s="1"/>
  <c r="BM126" i="29" s="1"/>
  <c r="BM125" i="29" s="1"/>
  <c r="BL129" i="29"/>
  <c r="BL128" i="29" s="1"/>
  <c r="BL127" i="29" s="1"/>
  <c r="BL126" i="29" s="1"/>
  <c r="BL125" i="29" s="1"/>
  <c r="BK129" i="29"/>
  <c r="BK128" i="29" s="1"/>
  <c r="BK127" i="29" s="1"/>
  <c r="BK126" i="29" s="1"/>
  <c r="BK125" i="29" s="1"/>
  <c r="BK115" i="29" s="1"/>
  <c r="BJ129" i="29"/>
  <c r="BJ128" i="29" s="1"/>
  <c r="BJ127" i="29" s="1"/>
  <c r="BJ126" i="29" s="1"/>
  <c r="BJ125" i="29" s="1"/>
  <c r="BI129" i="29"/>
  <c r="BI128" i="29" s="1"/>
  <c r="BI127" i="29" s="1"/>
  <c r="BI126" i="29" s="1"/>
  <c r="BI125" i="29" s="1"/>
  <c r="BH129" i="29"/>
  <c r="BH128" i="29" s="1"/>
  <c r="BH127" i="29" s="1"/>
  <c r="BH126" i="29" s="1"/>
  <c r="BH125" i="29" s="1"/>
  <c r="BG129" i="29"/>
  <c r="BG128" i="29" s="1"/>
  <c r="BG127" i="29" s="1"/>
  <c r="BG126" i="29" s="1"/>
  <c r="BG125" i="29" s="1"/>
  <c r="BF129" i="29"/>
  <c r="BF128" i="29" s="1"/>
  <c r="BF127" i="29" s="1"/>
  <c r="BF126" i="29" s="1"/>
  <c r="BF125" i="29" s="1"/>
  <c r="BE129" i="29"/>
  <c r="BE128" i="29" s="1"/>
  <c r="BE127" i="29" s="1"/>
  <c r="BE126" i="29" s="1"/>
  <c r="BE125" i="29" s="1"/>
  <c r="BD129" i="29"/>
  <c r="BD128" i="29" s="1"/>
  <c r="BD127" i="29" s="1"/>
  <c r="BD126" i="29" s="1"/>
  <c r="BD125" i="29" s="1"/>
  <c r="BC129" i="29"/>
  <c r="BC128" i="29" s="1"/>
  <c r="BC127" i="29" s="1"/>
  <c r="BC126" i="29" s="1"/>
  <c r="BC125" i="29" s="1"/>
  <c r="BB129" i="29"/>
  <c r="BB128" i="29" s="1"/>
  <c r="BB127" i="29" s="1"/>
  <c r="BB126" i="29" s="1"/>
  <c r="BB125" i="29" s="1"/>
  <c r="AX129" i="29"/>
  <c r="AX128" i="29" s="1"/>
  <c r="AX127" i="29" s="1"/>
  <c r="AX126" i="29" s="1"/>
  <c r="AX125" i="29" s="1"/>
  <c r="AT129" i="29"/>
  <c r="AT128" i="29" s="1"/>
  <c r="AT127" i="29" s="1"/>
  <c r="AT126" i="29" s="1"/>
  <c r="AT125" i="29" s="1"/>
  <c r="AS129" i="29"/>
  <c r="AS128" i="29" s="1"/>
  <c r="AS127" i="29" s="1"/>
  <c r="AS126" i="29" s="1"/>
  <c r="AS125" i="29" s="1"/>
  <c r="AQ129" i="29"/>
  <c r="AQ128" i="29" s="1"/>
  <c r="AQ127" i="29" s="1"/>
  <c r="AQ126" i="29" s="1"/>
  <c r="AQ125" i="29" s="1"/>
  <c r="AP129" i="29"/>
  <c r="AP128" i="29" s="1"/>
  <c r="AP127" i="29" s="1"/>
  <c r="AP126" i="29" s="1"/>
  <c r="AP125" i="29" s="1"/>
  <c r="AO129" i="29"/>
  <c r="AO128" i="29" s="1"/>
  <c r="AO127" i="29" s="1"/>
  <c r="AO126" i="29" s="1"/>
  <c r="AO125" i="29" s="1"/>
  <c r="AN129" i="29"/>
  <c r="AN128" i="29" s="1"/>
  <c r="AN127" i="29" s="1"/>
  <c r="AN126" i="29" s="1"/>
  <c r="AN125" i="29" s="1"/>
  <c r="AM129" i="29"/>
  <c r="AK129" i="29"/>
  <c r="AK128" i="29" s="1"/>
  <c r="AK127" i="29" s="1"/>
  <c r="AK126" i="29" s="1"/>
  <c r="AK125" i="29" s="1"/>
  <c r="AJ129" i="29"/>
  <c r="AJ128" i="29" s="1"/>
  <c r="AJ127" i="29" s="1"/>
  <c r="AJ126" i="29" s="1"/>
  <c r="AJ125" i="29" s="1"/>
  <c r="AH129" i="29"/>
  <c r="AH128" i="29" s="1"/>
  <c r="AH127" i="29" s="1"/>
  <c r="AH126" i="29" s="1"/>
  <c r="AH125" i="29" s="1"/>
  <c r="AG129" i="29"/>
  <c r="AG128" i="29" s="1"/>
  <c r="AG127" i="29" s="1"/>
  <c r="AG126" i="29" s="1"/>
  <c r="AG125" i="29" s="1"/>
  <c r="AF129" i="29"/>
  <c r="AF128" i="29" s="1"/>
  <c r="AF127" i="29" s="1"/>
  <c r="AF126" i="29" s="1"/>
  <c r="AF125" i="29" s="1"/>
  <c r="AE129" i="29"/>
  <c r="AE128" i="29" s="1"/>
  <c r="AE127" i="29" s="1"/>
  <c r="AE126" i="29" s="1"/>
  <c r="AE125" i="29" s="1"/>
  <c r="AD129" i="29"/>
  <c r="AD128" i="29" s="1"/>
  <c r="AD127" i="29" s="1"/>
  <c r="AD126" i="29" s="1"/>
  <c r="AD125" i="29" s="1"/>
  <c r="AC129" i="29"/>
  <c r="AC128" i="29" s="1"/>
  <c r="AC127" i="29" s="1"/>
  <c r="AC126" i="29" s="1"/>
  <c r="AC125" i="29" s="1"/>
  <c r="AB129" i="29"/>
  <c r="AB128" i="29" s="1"/>
  <c r="AB127" i="29" s="1"/>
  <c r="AB126" i="29" s="1"/>
  <c r="AB125" i="29" s="1"/>
  <c r="AA129" i="29"/>
  <c r="AA128" i="29" s="1"/>
  <c r="AA127" i="29" s="1"/>
  <c r="AA126" i="29" s="1"/>
  <c r="AA125" i="29" s="1"/>
  <c r="Z129" i="29"/>
  <c r="Z128" i="29" s="1"/>
  <c r="Z127" i="29" s="1"/>
  <c r="Z126" i="29" s="1"/>
  <c r="Z125" i="29" s="1"/>
  <c r="Y129" i="29"/>
  <c r="Y128" i="29" s="1"/>
  <c r="Y127" i="29" s="1"/>
  <c r="Y126" i="29" s="1"/>
  <c r="Y125" i="29" s="1"/>
  <c r="X129" i="29"/>
  <c r="X128" i="29" s="1"/>
  <c r="X127" i="29" s="1"/>
  <c r="X126" i="29" s="1"/>
  <c r="X125" i="29" s="1"/>
  <c r="W129" i="29"/>
  <c r="W128" i="29" s="1"/>
  <c r="W127" i="29" s="1"/>
  <c r="W126" i="29" s="1"/>
  <c r="W125" i="29" s="1"/>
  <c r="V129" i="29"/>
  <c r="V128" i="29" s="1"/>
  <c r="V127" i="29" s="1"/>
  <c r="V126" i="29" s="1"/>
  <c r="V125" i="29" s="1"/>
  <c r="U129" i="29"/>
  <c r="U128" i="29" s="1"/>
  <c r="U127" i="29" s="1"/>
  <c r="U126" i="29" s="1"/>
  <c r="U125" i="29" s="1"/>
  <c r="T129" i="29"/>
  <c r="T128" i="29" s="1"/>
  <c r="T127" i="29" s="1"/>
  <c r="T126" i="29" s="1"/>
  <c r="T125" i="29" s="1"/>
  <c r="S129" i="29"/>
  <c r="S128" i="29" s="1"/>
  <c r="S127" i="29" s="1"/>
  <c r="S126" i="29" s="1"/>
  <c r="S125" i="29" s="1"/>
  <c r="R129" i="29"/>
  <c r="R128" i="29" s="1"/>
  <c r="R127" i="29" s="1"/>
  <c r="R126" i="29" s="1"/>
  <c r="R125" i="29" s="1"/>
  <c r="Q129" i="29"/>
  <c r="Q128" i="29" s="1"/>
  <c r="Q127" i="29" s="1"/>
  <c r="Q126" i="29" s="1"/>
  <c r="Q125" i="29" s="1"/>
  <c r="P129" i="29"/>
  <c r="P128" i="29" s="1"/>
  <c r="P127" i="29" s="1"/>
  <c r="P126" i="29" s="1"/>
  <c r="P125" i="29" s="1"/>
  <c r="O129" i="29"/>
  <c r="O128" i="29" s="1"/>
  <c r="O127" i="29" s="1"/>
  <c r="O126" i="29" s="1"/>
  <c r="O125" i="29" s="1"/>
  <c r="N129" i="29"/>
  <c r="N128" i="29" s="1"/>
  <c r="N127" i="29" s="1"/>
  <c r="N126" i="29" s="1"/>
  <c r="L129" i="29"/>
  <c r="L128" i="29" s="1"/>
  <c r="L127" i="29" s="1"/>
  <c r="L126" i="29" s="1"/>
  <c r="K129" i="29"/>
  <c r="K128" i="29" s="1"/>
  <c r="K127" i="29" s="1"/>
  <c r="K126" i="29" s="1"/>
  <c r="G129" i="29"/>
  <c r="G128" i="29" s="1"/>
  <c r="G127" i="29" s="1"/>
  <c r="G126" i="29" s="1"/>
  <c r="F129" i="29"/>
  <c r="F128" i="29" s="1"/>
  <c r="F127" i="29" s="1"/>
  <c r="F126" i="29" s="1"/>
  <c r="AM128" i="29"/>
  <c r="AM127" i="29" s="1"/>
  <c r="AM126" i="29" s="1"/>
  <c r="AM125" i="29" s="1"/>
  <c r="AY124" i="29"/>
  <c r="W124" i="29"/>
  <c r="AY123" i="29"/>
  <c r="W123" i="29"/>
  <c r="AY122" i="29"/>
  <c r="Q122" i="29"/>
  <c r="Q119" i="29" s="1"/>
  <c r="Q118" i="29" s="1"/>
  <c r="Q117" i="29" s="1"/>
  <c r="Q116" i="29" s="1"/>
  <c r="T122" i="29"/>
  <c r="AY121" i="29"/>
  <c r="W121" i="29"/>
  <c r="K121" i="29"/>
  <c r="K119" i="29" s="1"/>
  <c r="K118" i="29" s="1"/>
  <c r="K117" i="29" s="1"/>
  <c r="K116" i="29" s="1"/>
  <c r="AY120" i="29"/>
  <c r="W120" i="29"/>
  <c r="BR119" i="29"/>
  <c r="BQ119" i="29"/>
  <c r="BP119" i="29"/>
  <c r="BO119" i="29"/>
  <c r="BM119" i="29"/>
  <c r="BM118" i="29" s="1"/>
  <c r="BM117" i="29" s="1"/>
  <c r="BM116" i="29" s="1"/>
  <c r="BL119" i="29"/>
  <c r="BL118" i="29" s="1"/>
  <c r="BL117" i="29" s="1"/>
  <c r="BL116" i="29" s="1"/>
  <c r="BK119" i="29"/>
  <c r="BK118" i="29" s="1"/>
  <c r="BK117" i="29" s="1"/>
  <c r="BK116" i="29" s="1"/>
  <c r="BJ119" i="29"/>
  <c r="BJ118" i="29" s="1"/>
  <c r="BJ117" i="29" s="1"/>
  <c r="BJ116" i="29" s="1"/>
  <c r="BI119" i="29"/>
  <c r="BI118" i="29" s="1"/>
  <c r="BI117" i="29" s="1"/>
  <c r="BI116" i="29" s="1"/>
  <c r="BH119" i="29"/>
  <c r="BH118" i="29" s="1"/>
  <c r="BH117" i="29" s="1"/>
  <c r="BH116" i="29" s="1"/>
  <c r="BG119" i="29"/>
  <c r="BG118" i="29" s="1"/>
  <c r="BG117" i="29" s="1"/>
  <c r="BG116" i="29" s="1"/>
  <c r="BF119" i="29"/>
  <c r="BF118" i="29" s="1"/>
  <c r="BF117" i="29" s="1"/>
  <c r="BF116" i="29" s="1"/>
  <c r="BE119" i="29"/>
  <c r="BE118" i="29" s="1"/>
  <c r="BE117" i="29" s="1"/>
  <c r="BE116" i="29" s="1"/>
  <c r="BD119" i="29"/>
  <c r="BD118" i="29" s="1"/>
  <c r="BD117" i="29" s="1"/>
  <c r="BD116" i="29" s="1"/>
  <c r="BC119" i="29"/>
  <c r="BC118" i="29" s="1"/>
  <c r="BC117" i="29" s="1"/>
  <c r="BC116" i="29" s="1"/>
  <c r="BB119" i="29"/>
  <c r="BB118" i="29" s="1"/>
  <c r="BB117" i="29" s="1"/>
  <c r="BB116" i="29" s="1"/>
  <c r="BA119" i="29"/>
  <c r="BA118" i="29" s="1"/>
  <c r="BA117" i="29" s="1"/>
  <c r="BA116" i="29" s="1"/>
  <c r="AZ119" i="29"/>
  <c r="AZ118" i="29" s="1"/>
  <c r="AZ117" i="29" s="1"/>
  <c r="AZ116" i="29" s="1"/>
  <c r="AX119" i="29"/>
  <c r="AX118" i="29" s="1"/>
  <c r="AX117" i="29" s="1"/>
  <c r="AX116" i="29" s="1"/>
  <c r="AW119" i="29"/>
  <c r="AW118" i="29" s="1"/>
  <c r="AW117" i="29" s="1"/>
  <c r="AW116" i="29" s="1"/>
  <c r="AV119" i="29"/>
  <c r="AV118" i="29" s="1"/>
  <c r="AV117" i="29" s="1"/>
  <c r="AV116" i="29" s="1"/>
  <c r="AU119" i="29"/>
  <c r="AU118" i="29" s="1"/>
  <c r="AU117" i="29" s="1"/>
  <c r="AU116" i="29" s="1"/>
  <c r="AT119" i="29"/>
  <c r="AT118" i="29" s="1"/>
  <c r="AT117" i="29" s="1"/>
  <c r="AT116" i="29" s="1"/>
  <c r="AS119" i="29"/>
  <c r="AS118" i="29" s="1"/>
  <c r="AS117" i="29" s="1"/>
  <c r="AS116" i="29" s="1"/>
  <c r="AR119" i="29"/>
  <c r="AR118" i="29" s="1"/>
  <c r="AR117" i="29" s="1"/>
  <c r="AR116" i="29" s="1"/>
  <c r="AQ119" i="29"/>
  <c r="AQ118" i="29" s="1"/>
  <c r="AQ117" i="29" s="1"/>
  <c r="AQ116" i="29" s="1"/>
  <c r="AP119" i="29"/>
  <c r="AP118" i="29" s="1"/>
  <c r="AP117" i="29" s="1"/>
  <c r="AP116" i="29" s="1"/>
  <c r="AP115" i="29" s="1"/>
  <c r="AO119" i="29"/>
  <c r="AO118" i="29" s="1"/>
  <c r="AO117" i="29" s="1"/>
  <c r="AO116" i="29" s="1"/>
  <c r="AN119" i="29"/>
  <c r="AN118" i="29" s="1"/>
  <c r="AN117" i="29" s="1"/>
  <c r="AN116" i="29" s="1"/>
  <c r="AM119" i="29"/>
  <c r="AM118" i="29" s="1"/>
  <c r="AM117" i="29" s="1"/>
  <c r="AM116" i="29" s="1"/>
  <c r="AL119" i="29"/>
  <c r="AL118" i="29" s="1"/>
  <c r="AL117" i="29" s="1"/>
  <c r="AL116" i="29" s="1"/>
  <c r="AK119" i="29"/>
  <c r="AK118" i="29" s="1"/>
  <c r="AK117" i="29" s="1"/>
  <c r="AK116" i="29" s="1"/>
  <c r="AJ119" i="29"/>
  <c r="AJ118" i="29" s="1"/>
  <c r="AJ117" i="29" s="1"/>
  <c r="AJ116" i="29" s="1"/>
  <c r="AI119" i="29"/>
  <c r="AI118" i="29" s="1"/>
  <c r="AI117" i="29" s="1"/>
  <c r="AI116" i="29" s="1"/>
  <c r="AH119" i="29"/>
  <c r="AH118" i="29" s="1"/>
  <c r="AH117" i="29" s="1"/>
  <c r="AH116" i="29" s="1"/>
  <c r="AG119" i="29"/>
  <c r="AG118" i="29" s="1"/>
  <c r="AG117" i="29" s="1"/>
  <c r="AG116" i="29" s="1"/>
  <c r="AF119" i="29"/>
  <c r="AF118" i="29" s="1"/>
  <c r="AF117" i="29" s="1"/>
  <c r="AF116" i="29" s="1"/>
  <c r="AE119" i="29"/>
  <c r="AE118" i="29" s="1"/>
  <c r="AE117" i="29" s="1"/>
  <c r="AE116" i="29" s="1"/>
  <c r="AD119" i="29"/>
  <c r="AD118" i="29" s="1"/>
  <c r="AD117" i="29" s="1"/>
  <c r="AD116" i="29" s="1"/>
  <c r="AC119" i="29"/>
  <c r="AC118" i="29" s="1"/>
  <c r="AC117" i="29" s="1"/>
  <c r="AC116" i="29" s="1"/>
  <c r="AB119" i="29"/>
  <c r="AB118" i="29" s="1"/>
  <c r="AB117" i="29" s="1"/>
  <c r="AB116" i="29" s="1"/>
  <c r="AA119" i="29"/>
  <c r="AA118" i="29" s="1"/>
  <c r="AA117" i="29" s="1"/>
  <c r="AA116" i="29" s="1"/>
  <c r="Z119" i="29"/>
  <c r="Z118" i="29" s="1"/>
  <c r="Z117" i="29" s="1"/>
  <c r="Z116" i="29" s="1"/>
  <c r="Y119" i="29"/>
  <c r="Y118" i="29" s="1"/>
  <c r="Y117" i="29" s="1"/>
  <c r="Y116" i="29" s="1"/>
  <c r="X119" i="29"/>
  <c r="X118" i="29" s="1"/>
  <c r="X117" i="29" s="1"/>
  <c r="X116" i="29" s="1"/>
  <c r="V119" i="29"/>
  <c r="V118" i="29" s="1"/>
  <c r="V117" i="29" s="1"/>
  <c r="V116" i="29" s="1"/>
  <c r="U119" i="29"/>
  <c r="U118" i="29" s="1"/>
  <c r="U117" i="29" s="1"/>
  <c r="U116" i="29" s="1"/>
  <c r="S119" i="29"/>
  <c r="S118" i="29" s="1"/>
  <c r="S117" i="29" s="1"/>
  <c r="S116" i="29" s="1"/>
  <c r="R119" i="29"/>
  <c r="R118" i="29" s="1"/>
  <c r="R117" i="29" s="1"/>
  <c r="R116" i="29" s="1"/>
  <c r="P119" i="29"/>
  <c r="P118" i="29" s="1"/>
  <c r="P117" i="29" s="1"/>
  <c r="P116" i="29" s="1"/>
  <c r="O119" i="29"/>
  <c r="O118" i="29" s="1"/>
  <c r="O117" i="29" s="1"/>
  <c r="O116" i="29" s="1"/>
  <c r="N119" i="29"/>
  <c r="N118" i="29" s="1"/>
  <c r="N117" i="29" s="1"/>
  <c r="N116" i="29" s="1"/>
  <c r="M119" i="29"/>
  <c r="M118" i="29" s="1"/>
  <c r="M117" i="29" s="1"/>
  <c r="M116" i="29" s="1"/>
  <c r="L119" i="29"/>
  <c r="L118" i="29" s="1"/>
  <c r="L117" i="29" s="1"/>
  <c r="L116" i="29" s="1"/>
  <c r="G119" i="29"/>
  <c r="G118" i="29" s="1"/>
  <c r="G117" i="29" s="1"/>
  <c r="G116" i="29" s="1"/>
  <c r="F119" i="29"/>
  <c r="F118" i="29" s="1"/>
  <c r="F117" i="29" s="1"/>
  <c r="F116" i="29" s="1"/>
  <c r="BR117" i="29"/>
  <c r="BR116" i="29" s="1"/>
  <c r="BQ117" i="29"/>
  <c r="BQ116" i="29" s="1"/>
  <c r="BP117" i="29"/>
  <c r="BP116" i="29" s="1"/>
  <c r="BO117" i="29"/>
  <c r="BO116" i="29" s="1"/>
  <c r="BP113" i="29"/>
  <c r="AW113" i="29"/>
  <c r="BA113" i="29" s="1"/>
  <c r="BA112" i="29" s="1"/>
  <c r="BA111" i="29" s="1"/>
  <c r="BA110" i="29" s="1"/>
  <c r="BA109" i="29" s="1"/>
  <c r="AV113" i="29"/>
  <c r="AZ113" i="29" s="1"/>
  <c r="AZ112" i="29" s="1"/>
  <c r="AZ111" i="29" s="1"/>
  <c r="AZ110" i="29" s="1"/>
  <c r="AZ109" i="29" s="1"/>
  <c r="AO113" i="29"/>
  <c r="AO112" i="29" s="1"/>
  <c r="AO111" i="29" s="1"/>
  <c r="AO110" i="29" s="1"/>
  <c r="AO109" i="29" s="1"/>
  <c r="AT113" i="29"/>
  <c r="AT112" i="29" s="1"/>
  <c r="AT111" i="29" s="1"/>
  <c r="AT110" i="29" s="1"/>
  <c r="AT109" i="29" s="1"/>
  <c r="AS113" i="29"/>
  <c r="AS112" i="29" s="1"/>
  <c r="AS111" i="29" s="1"/>
  <c r="AS110" i="29" s="1"/>
  <c r="AS109" i="29" s="1"/>
  <c r="AF113" i="29"/>
  <c r="Z113" i="29"/>
  <c r="Z112" i="29" s="1"/>
  <c r="Z111" i="29" s="1"/>
  <c r="Z110" i="29" s="1"/>
  <c r="Z109" i="29" s="1"/>
  <c r="W113" i="29"/>
  <c r="W112" i="29" s="1"/>
  <c r="W111" i="29" s="1"/>
  <c r="W110" i="29" s="1"/>
  <c r="W109" i="29" s="1"/>
  <c r="BR112" i="29"/>
  <c r="BR111" i="29" s="1"/>
  <c r="BR110" i="29" s="1"/>
  <c r="BR109" i="29" s="1"/>
  <c r="BQ112" i="29"/>
  <c r="BQ111" i="29" s="1"/>
  <c r="BQ110" i="29" s="1"/>
  <c r="BQ109" i="29" s="1"/>
  <c r="AY112" i="29"/>
  <c r="AY111" i="29" s="1"/>
  <c r="AY110" i="29" s="1"/>
  <c r="AY109" i="29" s="1"/>
  <c r="AX112" i="29"/>
  <c r="AX111" i="29" s="1"/>
  <c r="AX110" i="29" s="1"/>
  <c r="AX109" i="29" s="1"/>
  <c r="AQ112" i="29"/>
  <c r="AQ111" i="29" s="1"/>
  <c r="AQ110" i="29" s="1"/>
  <c r="AQ109" i="29" s="1"/>
  <c r="AP112" i="29"/>
  <c r="AP111" i="29" s="1"/>
  <c r="AP110" i="29" s="1"/>
  <c r="AP109" i="29" s="1"/>
  <c r="AN112" i="29"/>
  <c r="AN111" i="29" s="1"/>
  <c r="AN110" i="29" s="1"/>
  <c r="AN109" i="29" s="1"/>
  <c r="AM112" i="29"/>
  <c r="AM111" i="29" s="1"/>
  <c r="AM110" i="29" s="1"/>
  <c r="AM109" i="29" s="1"/>
  <c r="AL112" i="29"/>
  <c r="AL111" i="29" s="1"/>
  <c r="AL110" i="29" s="1"/>
  <c r="AL109" i="29" s="1"/>
  <c r="AK112" i="29"/>
  <c r="AK111" i="29" s="1"/>
  <c r="AK110" i="29" s="1"/>
  <c r="AK109" i="29" s="1"/>
  <c r="AJ112" i="29"/>
  <c r="AJ111" i="29" s="1"/>
  <c r="AJ110" i="29" s="1"/>
  <c r="AJ109" i="29" s="1"/>
  <c r="AH112" i="29"/>
  <c r="AH111" i="29" s="1"/>
  <c r="AH110" i="29" s="1"/>
  <c r="AH109" i="29" s="1"/>
  <c r="AG112" i="29"/>
  <c r="AG111" i="29" s="1"/>
  <c r="AG110" i="29" s="1"/>
  <c r="AG109" i="29" s="1"/>
  <c r="AE112" i="29"/>
  <c r="AE111" i="29" s="1"/>
  <c r="AE110" i="29" s="1"/>
  <c r="AE109" i="29" s="1"/>
  <c r="AD112" i="29"/>
  <c r="AD111" i="29" s="1"/>
  <c r="AD110" i="29" s="1"/>
  <c r="AD109" i="29" s="1"/>
  <c r="AC112" i="29"/>
  <c r="AC111" i="29" s="1"/>
  <c r="AC110" i="29" s="1"/>
  <c r="AC109" i="29" s="1"/>
  <c r="AB112" i="29"/>
  <c r="AB111" i="29" s="1"/>
  <c r="AB110" i="29" s="1"/>
  <c r="AB109" i="29" s="1"/>
  <c r="AA112" i="29"/>
  <c r="AA111" i="29" s="1"/>
  <c r="AA110" i="29" s="1"/>
  <c r="AA109" i="29" s="1"/>
  <c r="Y112" i="29"/>
  <c r="Y111" i="29" s="1"/>
  <c r="Y110" i="29" s="1"/>
  <c r="Y109" i="29" s="1"/>
  <c r="X112" i="29"/>
  <c r="X111" i="29" s="1"/>
  <c r="X110" i="29" s="1"/>
  <c r="X109" i="29" s="1"/>
  <c r="V112" i="29"/>
  <c r="V111" i="29" s="1"/>
  <c r="V110" i="29" s="1"/>
  <c r="V109" i="29" s="1"/>
  <c r="U112" i="29"/>
  <c r="U111" i="29" s="1"/>
  <c r="U110" i="29" s="1"/>
  <c r="U109" i="29" s="1"/>
  <c r="T112" i="29"/>
  <c r="T111" i="29" s="1"/>
  <c r="T110" i="29" s="1"/>
  <c r="T109" i="29" s="1"/>
  <c r="S112" i="29"/>
  <c r="S111" i="29" s="1"/>
  <c r="S110" i="29" s="1"/>
  <c r="S109" i="29" s="1"/>
  <c r="R112" i="29"/>
  <c r="R111" i="29" s="1"/>
  <c r="R110" i="29" s="1"/>
  <c r="R109" i="29" s="1"/>
  <c r="Q112" i="29"/>
  <c r="Q111" i="29" s="1"/>
  <c r="Q110" i="29" s="1"/>
  <c r="Q109" i="29" s="1"/>
  <c r="P112" i="29"/>
  <c r="P111" i="29" s="1"/>
  <c r="P110" i="29" s="1"/>
  <c r="P109" i="29" s="1"/>
  <c r="O112" i="29"/>
  <c r="O111" i="29" s="1"/>
  <c r="O110" i="29" s="1"/>
  <c r="O109" i="29" s="1"/>
  <c r="N112" i="29"/>
  <c r="N111" i="29" s="1"/>
  <c r="N110" i="29" s="1"/>
  <c r="M112" i="29"/>
  <c r="M111" i="29" s="1"/>
  <c r="M110" i="29" s="1"/>
  <c r="L112" i="29"/>
  <c r="L111" i="29" s="1"/>
  <c r="L110" i="29" s="1"/>
  <c r="L109" i="29" s="1"/>
  <c r="K112" i="29"/>
  <c r="K111" i="29" s="1"/>
  <c r="K110" i="29" s="1"/>
  <c r="K109" i="29" s="1"/>
  <c r="G112" i="29"/>
  <c r="G111" i="29" s="1"/>
  <c r="G110" i="29" s="1"/>
  <c r="G109" i="29" s="1"/>
  <c r="F112" i="29"/>
  <c r="F111" i="29" s="1"/>
  <c r="F110" i="29" s="1"/>
  <c r="F109" i="29" s="1"/>
  <c r="J110" i="29"/>
  <c r="I110" i="29"/>
  <c r="H110" i="29"/>
  <c r="BM32" i="29"/>
  <c r="BM37" i="29"/>
  <c r="BM44" i="29"/>
  <c r="BM47" i="29"/>
  <c r="BM54" i="29"/>
  <c r="BM53" i="29" s="1"/>
  <c r="BM60" i="29"/>
  <c r="BM59" i="29" s="1"/>
  <c r="BM58" i="29" s="1"/>
  <c r="BM57" i="29" s="1"/>
  <c r="BM65" i="29"/>
  <c r="BM67" i="29"/>
  <c r="BM73" i="29"/>
  <c r="BM79" i="29"/>
  <c r="BM84" i="29"/>
  <c r="BM83" i="29" s="1"/>
  <c r="BM82" i="29" s="1"/>
  <c r="BM88" i="29"/>
  <c r="BM92" i="29"/>
  <c r="BM91" i="29" s="1"/>
  <c r="BM90" i="29" s="1"/>
  <c r="BM97" i="29"/>
  <c r="BM96" i="29" s="1"/>
  <c r="BM95" i="29" s="1"/>
  <c r="BM94" i="29" s="1"/>
  <c r="BM102" i="29"/>
  <c r="BM101" i="29" s="1"/>
  <c r="BM106" i="29"/>
  <c r="BM105" i="29" s="1"/>
  <c r="BL32" i="29"/>
  <c r="BL37" i="29"/>
  <c r="BL44" i="29"/>
  <c r="BL47" i="29"/>
  <c r="BL54" i="29"/>
  <c r="BL53" i="29" s="1"/>
  <c r="BL60" i="29"/>
  <c r="BL59" i="29" s="1"/>
  <c r="BL58" i="29" s="1"/>
  <c r="BL57" i="29" s="1"/>
  <c r="BL65" i="29"/>
  <c r="BL64" i="29" s="1"/>
  <c r="BL63" i="29" s="1"/>
  <c r="BL62" i="29" s="1"/>
  <c r="BL67" i="29"/>
  <c r="BL73" i="29"/>
  <c r="BL79" i="29"/>
  <c r="BL84" i="29"/>
  <c r="BL83" i="29" s="1"/>
  <c r="BL82" i="29" s="1"/>
  <c r="BL88" i="29"/>
  <c r="BL92" i="29"/>
  <c r="BL91" i="29" s="1"/>
  <c r="BL90" i="29" s="1"/>
  <c r="BL97" i="29"/>
  <c r="BL96" i="29" s="1"/>
  <c r="BL95" i="29" s="1"/>
  <c r="BL94" i="29" s="1"/>
  <c r="BL102" i="29"/>
  <c r="BL101" i="29" s="1"/>
  <c r="BL106" i="29"/>
  <c r="BL105" i="29" s="1"/>
  <c r="BK32" i="29"/>
  <c r="BK37" i="29"/>
  <c r="BK44" i="29"/>
  <c r="BK43" i="29" s="1"/>
  <c r="BK42" i="29" s="1"/>
  <c r="BK36" i="29" s="1"/>
  <c r="BK47" i="29"/>
  <c r="BK54" i="29"/>
  <c r="BK53" i="29" s="1"/>
  <c r="BK60" i="29"/>
  <c r="BK59" i="29" s="1"/>
  <c r="BK58" i="29" s="1"/>
  <c r="BK57" i="29" s="1"/>
  <c r="BK65" i="29"/>
  <c r="BK67" i="29"/>
  <c r="BK73" i="29"/>
  <c r="BK79" i="29"/>
  <c r="BK84" i="29"/>
  <c r="BK83" i="29" s="1"/>
  <c r="BK82" i="29" s="1"/>
  <c r="BK88" i="29"/>
  <c r="BK92" i="29"/>
  <c r="BK91" i="29" s="1"/>
  <c r="BK90" i="29" s="1"/>
  <c r="BK97" i="29"/>
  <c r="BK96" i="29" s="1"/>
  <c r="BK95" i="29" s="1"/>
  <c r="BK94" i="29" s="1"/>
  <c r="BK102" i="29"/>
  <c r="BK101" i="29" s="1"/>
  <c r="BK100" i="29" s="1"/>
  <c r="BK99" i="29" s="1"/>
  <c r="BK106" i="29"/>
  <c r="BK105" i="29" s="1"/>
  <c r="BJ32" i="29"/>
  <c r="BJ37" i="29"/>
  <c r="BJ44" i="29"/>
  <c r="BJ47" i="29"/>
  <c r="BJ54" i="29"/>
  <c r="BJ53" i="29" s="1"/>
  <c r="BJ60" i="29"/>
  <c r="BJ59" i="29" s="1"/>
  <c r="BJ58" i="29" s="1"/>
  <c r="BJ57" i="29" s="1"/>
  <c r="BJ65" i="29"/>
  <c r="BJ67" i="29"/>
  <c r="BJ73" i="29"/>
  <c r="BJ79" i="29"/>
  <c r="BJ84" i="29"/>
  <c r="BJ83" i="29" s="1"/>
  <c r="BJ82" i="29" s="1"/>
  <c r="BJ88" i="29"/>
  <c r="BJ92" i="29"/>
  <c r="BJ91" i="29" s="1"/>
  <c r="BJ90" i="29" s="1"/>
  <c r="BJ97" i="29"/>
  <c r="BJ96" i="29" s="1"/>
  <c r="BJ95" i="29" s="1"/>
  <c r="BJ94" i="29" s="1"/>
  <c r="BJ102" i="29"/>
  <c r="BJ101" i="29" s="1"/>
  <c r="BJ106" i="29"/>
  <c r="BJ105" i="29" s="1"/>
  <c r="N33" i="29"/>
  <c r="O33" i="29" s="1"/>
  <c r="AV33" i="29"/>
  <c r="AV34" i="29"/>
  <c r="O35" i="29"/>
  <c r="N35" i="29" s="1"/>
  <c r="AV35" i="29"/>
  <c r="AV38" i="29"/>
  <c r="AV39" i="29"/>
  <c r="AZ39" i="29" s="1"/>
  <c r="BQ39" i="29" s="1"/>
  <c r="AV40" i="29"/>
  <c r="AZ40" i="29" s="1"/>
  <c r="AV41" i="29"/>
  <c r="AZ41" i="29" s="1"/>
  <c r="AV45" i="29"/>
  <c r="AZ45" i="29" s="1"/>
  <c r="BQ45" i="29" s="1"/>
  <c r="AV46" i="29"/>
  <c r="AZ46" i="29" s="1"/>
  <c r="BQ46" i="29" s="1"/>
  <c r="AV48" i="29"/>
  <c r="AZ48" i="29" s="1"/>
  <c r="BQ48" i="29" s="1"/>
  <c r="AV49" i="29"/>
  <c r="AZ49" i="29" s="1"/>
  <c r="BQ49" i="29" s="1"/>
  <c r="AV50" i="29"/>
  <c r="AZ50" i="29" s="1"/>
  <c r="BQ50" i="29" s="1"/>
  <c r="AV51" i="29"/>
  <c r="AV52" i="29"/>
  <c r="AZ52" i="29" s="1"/>
  <c r="AV55" i="29"/>
  <c r="AV56" i="29"/>
  <c r="AZ56" i="29" s="1"/>
  <c r="AV61" i="29"/>
  <c r="AV66" i="29"/>
  <c r="AV68" i="29"/>
  <c r="AV69" i="29"/>
  <c r="AZ69" i="29" s="1"/>
  <c r="BC69" i="29" s="1"/>
  <c r="BF69" i="29" s="1"/>
  <c r="AV74" i="29"/>
  <c r="AV75" i="29"/>
  <c r="AZ75" i="29" s="1"/>
  <c r="AV76" i="29"/>
  <c r="AV77" i="29"/>
  <c r="AZ77" i="29" s="1"/>
  <c r="BC77" i="29" s="1"/>
  <c r="BF77" i="29" s="1"/>
  <c r="AV78" i="29"/>
  <c r="AZ78" i="29" s="1"/>
  <c r="AV80" i="29"/>
  <c r="AV81" i="29"/>
  <c r="AZ81" i="29" s="1"/>
  <c r="AV86" i="29"/>
  <c r="AV89" i="29"/>
  <c r="AV93" i="29"/>
  <c r="AV98" i="29"/>
  <c r="AV103" i="29"/>
  <c r="AZ103" i="29" s="1"/>
  <c r="AV104" i="29"/>
  <c r="AZ104" i="29" s="1"/>
  <c r="BC104" i="29" s="1"/>
  <c r="BF104" i="29" s="1"/>
  <c r="AV107" i="29"/>
  <c r="Q33" i="29"/>
  <c r="AO33" i="29"/>
  <c r="AR33" i="29" s="1"/>
  <c r="Q34" i="29"/>
  <c r="AO34" i="29"/>
  <c r="AR34" i="29" s="1"/>
  <c r="Q35" i="29"/>
  <c r="AO35" i="29"/>
  <c r="AO38" i="29"/>
  <c r="AO39" i="29"/>
  <c r="AO40" i="29"/>
  <c r="AO41" i="29"/>
  <c r="AU41" i="29" s="1"/>
  <c r="AY41" i="29" s="1"/>
  <c r="AO45" i="29"/>
  <c r="AU46" i="29"/>
  <c r="AY46" i="29" s="1"/>
  <c r="BP46" i="29" s="1"/>
  <c r="BO46" i="29" s="1"/>
  <c r="AU48" i="29"/>
  <c r="AU49" i="29"/>
  <c r="AY49" i="29" s="1"/>
  <c r="AU50" i="29"/>
  <c r="AY50" i="29" s="1"/>
  <c r="AU51" i="29"/>
  <c r="AY51" i="29" s="1"/>
  <c r="AU52" i="29"/>
  <c r="AY52" i="29" s="1"/>
  <c r="BP52" i="29" s="1"/>
  <c r="BO52" i="29" s="1"/>
  <c r="AU55" i="29"/>
  <c r="AU56" i="29"/>
  <c r="AY56" i="29" s="1"/>
  <c r="N61" i="29"/>
  <c r="AU61" i="29"/>
  <c r="AU60" i="29" s="1"/>
  <c r="AU59" i="29" s="1"/>
  <c r="AU58" i="29" s="1"/>
  <c r="AU57" i="29" s="1"/>
  <c r="AU66" i="29"/>
  <c r="AC68" i="29"/>
  <c r="AC67" i="29" s="1"/>
  <c r="AO68" i="29"/>
  <c r="AO69" i="29"/>
  <c r="AO74" i="29"/>
  <c r="AU75" i="29"/>
  <c r="AY75" i="29" s="1"/>
  <c r="AX75" i="29" s="1"/>
  <c r="BB75" i="29" s="1"/>
  <c r="BE75" i="29" s="1"/>
  <c r="AU76" i="29"/>
  <c r="AY76" i="29" s="1"/>
  <c r="BP76" i="29" s="1"/>
  <c r="BO76" i="29" s="1"/>
  <c r="Q77" i="29"/>
  <c r="AC77" i="29"/>
  <c r="AO77" i="29"/>
  <c r="AR77" i="29" s="1"/>
  <c r="Q78" i="29"/>
  <c r="AC78" i="29"/>
  <c r="AO78" i="29"/>
  <c r="AR78" i="29" s="1"/>
  <c r="AU80" i="29"/>
  <c r="AY80" i="29" s="1"/>
  <c r="AO81" i="29"/>
  <c r="AC86" i="29"/>
  <c r="AU86" i="29" s="1"/>
  <c r="AU84" i="29" s="1"/>
  <c r="AU83" i="29" s="1"/>
  <c r="AU82" i="29" s="1"/>
  <c r="AO86" i="29"/>
  <c r="AC89" i="29"/>
  <c r="AO89" i="29"/>
  <c r="AO88" i="29" s="1"/>
  <c r="AO93" i="29"/>
  <c r="AC98" i="29"/>
  <c r="AO98" i="29"/>
  <c r="AR98" i="29" s="1"/>
  <c r="AR97" i="29" s="1"/>
  <c r="AR96" i="29" s="1"/>
  <c r="AR95" i="29" s="1"/>
  <c r="AR94" i="29" s="1"/>
  <c r="AC103" i="29"/>
  <c r="AC104" i="29"/>
  <c r="AO103" i="29"/>
  <c r="N104" i="29"/>
  <c r="AO104" i="29"/>
  <c r="AC107" i="29"/>
  <c r="AO107" i="29"/>
  <c r="AO106" i="29" s="1"/>
  <c r="AO105" i="29" s="1"/>
  <c r="BG32" i="29"/>
  <c r="BG37" i="29"/>
  <c r="BG44" i="29"/>
  <c r="BG47" i="29"/>
  <c r="BG54" i="29"/>
  <c r="BG53" i="29" s="1"/>
  <c r="BG60" i="29"/>
  <c r="BG59" i="29" s="1"/>
  <c r="BG58" i="29" s="1"/>
  <c r="BG57" i="29" s="1"/>
  <c r="BG65" i="29"/>
  <c r="BG67" i="29"/>
  <c r="BG73" i="29"/>
  <c r="BG79" i="29"/>
  <c r="BG84" i="29"/>
  <c r="BG83" i="29" s="1"/>
  <c r="BG82" i="29" s="1"/>
  <c r="BG88" i="29"/>
  <c r="BG92" i="29"/>
  <c r="BG91" i="29" s="1"/>
  <c r="BG90" i="29" s="1"/>
  <c r="BG97" i="29"/>
  <c r="BG96" i="29" s="1"/>
  <c r="BG95" i="29" s="1"/>
  <c r="BG94" i="29" s="1"/>
  <c r="BG102" i="29"/>
  <c r="BG101" i="29" s="1"/>
  <c r="BG106" i="29"/>
  <c r="BG105" i="29" s="1"/>
  <c r="BD32" i="29"/>
  <c r="BD37" i="29"/>
  <c r="BD44" i="29"/>
  <c r="BD47" i="29"/>
  <c r="BD54" i="29"/>
  <c r="BD53" i="29" s="1"/>
  <c r="BD60" i="29"/>
  <c r="BD59" i="29" s="1"/>
  <c r="BD58" i="29" s="1"/>
  <c r="BD57" i="29" s="1"/>
  <c r="BD65" i="29"/>
  <c r="BD67" i="29"/>
  <c r="BD73" i="29"/>
  <c r="BD79" i="29"/>
  <c r="BD84" i="29"/>
  <c r="BD83" i="29" s="1"/>
  <c r="BD82" i="29" s="1"/>
  <c r="BD88" i="29"/>
  <c r="BD92" i="29"/>
  <c r="BD91" i="29" s="1"/>
  <c r="BD90" i="29" s="1"/>
  <c r="BD97" i="29"/>
  <c r="BD96" i="29" s="1"/>
  <c r="BD95" i="29" s="1"/>
  <c r="BD94" i="29" s="1"/>
  <c r="BD102" i="29"/>
  <c r="BD101" i="29" s="1"/>
  <c r="BD106" i="29"/>
  <c r="BD105" i="29" s="1"/>
  <c r="AW33" i="29"/>
  <c r="AW34" i="29"/>
  <c r="BA34" i="29" s="1"/>
  <c r="AW35" i="29"/>
  <c r="BA35" i="29" s="1"/>
  <c r="AW38" i="29"/>
  <c r="BA38" i="29" s="1"/>
  <c r="AW39" i="29"/>
  <c r="BA39" i="29" s="1"/>
  <c r="AW40" i="29"/>
  <c r="BA40" i="29" s="1"/>
  <c r="AW41" i="29"/>
  <c r="BA41" i="29" s="1"/>
  <c r="AW45" i="29"/>
  <c r="BA45" i="29" s="1"/>
  <c r="AW46" i="29"/>
  <c r="BA46" i="29" s="1"/>
  <c r="AW48" i="29"/>
  <c r="AW49" i="29"/>
  <c r="BA49" i="29" s="1"/>
  <c r="AW50" i="29"/>
  <c r="BA50" i="29" s="1"/>
  <c r="AW51" i="29"/>
  <c r="BA51" i="29" s="1"/>
  <c r="AW52" i="29"/>
  <c r="BA52" i="29" s="1"/>
  <c r="AW55" i="29"/>
  <c r="BA55" i="29" s="1"/>
  <c r="AW56" i="29"/>
  <c r="BA56" i="29" s="1"/>
  <c r="AW61" i="29"/>
  <c r="BA61" i="29" s="1"/>
  <c r="BA60" i="29" s="1"/>
  <c r="BA59" i="29" s="1"/>
  <c r="BA58" i="29" s="1"/>
  <c r="BA57" i="29" s="1"/>
  <c r="AW66" i="29"/>
  <c r="AW68" i="29"/>
  <c r="BA68" i="29" s="1"/>
  <c r="AW69" i="29"/>
  <c r="BA69" i="29" s="1"/>
  <c r="AW74" i="29"/>
  <c r="AW75" i="29"/>
  <c r="BA75" i="29" s="1"/>
  <c r="AW76" i="29"/>
  <c r="BA76" i="29" s="1"/>
  <c r="AW77" i="29"/>
  <c r="BA77" i="29" s="1"/>
  <c r="AW78" i="29"/>
  <c r="BA78" i="29" s="1"/>
  <c r="AW80" i="29"/>
  <c r="AW81" i="29"/>
  <c r="BA81" i="29" s="1"/>
  <c r="AW86" i="29"/>
  <c r="AW89" i="29"/>
  <c r="BA89" i="29" s="1"/>
  <c r="BA88" i="29" s="1"/>
  <c r="AW93" i="29"/>
  <c r="AW98" i="29"/>
  <c r="AW103" i="29"/>
  <c r="AW104" i="29"/>
  <c r="BA104" i="29" s="1"/>
  <c r="AW107" i="29"/>
  <c r="N37" i="29"/>
  <c r="N44" i="29"/>
  <c r="N47" i="29"/>
  <c r="N54" i="29"/>
  <c r="N53" i="29" s="1"/>
  <c r="N65" i="29"/>
  <c r="N67" i="29"/>
  <c r="N73" i="29"/>
  <c r="N79" i="29"/>
  <c r="N84" i="29"/>
  <c r="N83" i="29" s="1"/>
  <c r="N82" i="29" s="1"/>
  <c r="N88" i="29"/>
  <c r="N92" i="29"/>
  <c r="N91" i="29" s="1"/>
  <c r="N90" i="29" s="1"/>
  <c r="N97" i="29"/>
  <c r="N96" i="29" s="1"/>
  <c r="N95" i="29" s="1"/>
  <c r="N94" i="29" s="1"/>
  <c r="N106" i="29"/>
  <c r="N105" i="29" s="1"/>
  <c r="S32" i="29"/>
  <c r="S37" i="29"/>
  <c r="S44" i="29"/>
  <c r="S47" i="29"/>
  <c r="S43" i="29" s="1"/>
  <c r="S54" i="29"/>
  <c r="S53" i="29" s="1"/>
  <c r="S60" i="29"/>
  <c r="S59" i="29" s="1"/>
  <c r="S58" i="29" s="1"/>
  <c r="S57" i="29" s="1"/>
  <c r="S65" i="29"/>
  <c r="S67" i="29"/>
  <c r="S73" i="29"/>
  <c r="S79" i="29"/>
  <c r="S72" i="29" s="1"/>
  <c r="S71" i="29" s="1"/>
  <c r="S70" i="29" s="1"/>
  <c r="S84" i="29"/>
  <c r="S83" i="29" s="1"/>
  <c r="S82" i="29" s="1"/>
  <c r="S88" i="29"/>
  <c r="S92" i="29"/>
  <c r="S91" i="29" s="1"/>
  <c r="S90" i="29" s="1"/>
  <c r="S97" i="29"/>
  <c r="S96" i="29" s="1"/>
  <c r="S95" i="29" s="1"/>
  <c r="S94" i="29" s="1"/>
  <c r="S102" i="29"/>
  <c r="S101" i="29" s="1"/>
  <c r="S106" i="29"/>
  <c r="S105" i="29" s="1"/>
  <c r="P32" i="29"/>
  <c r="P37" i="29"/>
  <c r="P44" i="29"/>
  <c r="P47" i="29"/>
  <c r="P54" i="29"/>
  <c r="P53" i="29" s="1"/>
  <c r="P60" i="29"/>
  <c r="P59" i="29" s="1"/>
  <c r="P58" i="29" s="1"/>
  <c r="P57" i="29" s="1"/>
  <c r="P65" i="29"/>
  <c r="P67" i="29"/>
  <c r="P73" i="29"/>
  <c r="P79" i="29"/>
  <c r="P84" i="29"/>
  <c r="P83" i="29" s="1"/>
  <c r="P82" i="29" s="1"/>
  <c r="P88" i="29"/>
  <c r="P92" i="29"/>
  <c r="P91" i="29" s="1"/>
  <c r="P90" i="29" s="1"/>
  <c r="P97" i="29"/>
  <c r="P96" i="29" s="1"/>
  <c r="P95" i="29" s="1"/>
  <c r="P94" i="29" s="1"/>
  <c r="P102" i="29"/>
  <c r="P101" i="29" s="1"/>
  <c r="P106" i="29"/>
  <c r="P105" i="29" s="1"/>
  <c r="M38" i="29"/>
  <c r="M39" i="29"/>
  <c r="M40" i="29"/>
  <c r="M41" i="29"/>
  <c r="M45" i="29"/>
  <c r="M46" i="29"/>
  <c r="M48" i="29"/>
  <c r="M49" i="29"/>
  <c r="M50" i="29"/>
  <c r="M51" i="29"/>
  <c r="M52" i="29"/>
  <c r="M55" i="29"/>
  <c r="M56" i="29"/>
  <c r="M66" i="29"/>
  <c r="M65" i="29" s="1"/>
  <c r="M68" i="29"/>
  <c r="M69" i="29"/>
  <c r="M74" i="29"/>
  <c r="M75" i="29"/>
  <c r="M76" i="29"/>
  <c r="M77" i="29"/>
  <c r="M78" i="29"/>
  <c r="M80" i="29"/>
  <c r="M81" i="29"/>
  <c r="M86" i="29"/>
  <c r="M84" i="29" s="1"/>
  <c r="M83" i="29" s="1"/>
  <c r="M82" i="29" s="1"/>
  <c r="M89" i="29"/>
  <c r="M88" i="29" s="1"/>
  <c r="M93" i="29"/>
  <c r="M92" i="29" s="1"/>
  <c r="M91" i="29" s="1"/>
  <c r="M90" i="29" s="1"/>
  <c r="M98" i="29"/>
  <c r="M97" i="29" s="1"/>
  <c r="M96" i="29" s="1"/>
  <c r="M95" i="29" s="1"/>
  <c r="M94" i="29" s="1"/>
  <c r="M103" i="29"/>
  <c r="M107" i="29"/>
  <c r="M106" i="29" s="1"/>
  <c r="M105" i="29" s="1"/>
  <c r="J31" i="29"/>
  <c r="J108" i="29" s="1"/>
  <c r="I31" i="29"/>
  <c r="I108" i="29" s="1"/>
  <c r="I30" i="29" s="1"/>
  <c r="H31" i="29"/>
  <c r="AT107" i="29"/>
  <c r="AT106" i="29" s="1"/>
  <c r="AT105" i="29" s="1"/>
  <c r="AS107" i="29"/>
  <c r="AS106" i="29" s="1"/>
  <c r="AS105" i="29" s="1"/>
  <c r="AF107" i="29"/>
  <c r="Z107" i="29"/>
  <c r="Z106" i="29" s="1"/>
  <c r="Z105" i="29" s="1"/>
  <c r="Y107" i="29"/>
  <c r="Y106" i="29" s="1"/>
  <c r="Y105" i="29" s="1"/>
  <c r="X107" i="29"/>
  <c r="X106" i="29" s="1"/>
  <c r="X105" i="29" s="1"/>
  <c r="W107" i="29"/>
  <c r="W106" i="29" s="1"/>
  <c r="W105" i="29" s="1"/>
  <c r="BR106" i="29"/>
  <c r="BR105" i="29" s="1"/>
  <c r="AQ106" i="29"/>
  <c r="AQ105" i="29" s="1"/>
  <c r="AP106" i="29"/>
  <c r="AP105" i="29" s="1"/>
  <c r="AN106" i="29"/>
  <c r="AN105" i="29" s="1"/>
  <c r="AM106" i="29"/>
  <c r="AM105" i="29" s="1"/>
  <c r="AM100" i="29" s="1"/>
  <c r="AM99" i="29" s="1"/>
  <c r="AL106" i="29"/>
  <c r="AL105" i="29" s="1"/>
  <c r="AK106" i="29"/>
  <c r="AK105" i="29" s="1"/>
  <c r="AJ106" i="29"/>
  <c r="AJ105" i="29" s="1"/>
  <c r="AH106" i="29"/>
  <c r="AH105" i="29" s="1"/>
  <c r="AG106" i="29"/>
  <c r="AG105" i="29" s="1"/>
  <c r="AE106" i="29"/>
  <c r="AE105" i="29" s="1"/>
  <c r="AD106" i="29"/>
  <c r="AD105" i="29" s="1"/>
  <c r="AB106" i="29"/>
  <c r="AB105" i="29" s="1"/>
  <c r="AA106" i="29"/>
  <c r="AA105" i="29" s="1"/>
  <c r="V106" i="29"/>
  <c r="V105" i="29" s="1"/>
  <c r="U106" i="29"/>
  <c r="U105" i="29" s="1"/>
  <c r="T106" i="29"/>
  <c r="T105" i="29" s="1"/>
  <c r="R106" i="29"/>
  <c r="R105" i="29" s="1"/>
  <c r="Q106" i="29"/>
  <c r="Q105" i="29" s="1"/>
  <c r="O106" i="29"/>
  <c r="O105" i="29" s="1"/>
  <c r="L106" i="29"/>
  <c r="K106" i="29"/>
  <c r="G106" i="29"/>
  <c r="F106" i="29"/>
  <c r="L105" i="29"/>
  <c r="K105" i="29"/>
  <c r="G105" i="29"/>
  <c r="F105" i="29"/>
  <c r="BO104" i="29"/>
  <c r="AT104" i="29"/>
  <c r="AS104" i="29"/>
  <c r="AF104" i="29"/>
  <c r="W104" i="29"/>
  <c r="AT103" i="29"/>
  <c r="AT102" i="29" s="1"/>
  <c r="AT101" i="29" s="1"/>
  <c r="AS103" i="29"/>
  <c r="AS102" i="29" s="1"/>
  <c r="AS101" i="29" s="1"/>
  <c r="AF103" i="29"/>
  <c r="Z103" i="29"/>
  <c r="Z102" i="29" s="1"/>
  <c r="Z101" i="29" s="1"/>
  <c r="W103" i="29"/>
  <c r="BR102" i="29"/>
  <c r="BR101" i="29" s="1"/>
  <c r="AQ102" i="29"/>
  <c r="AQ101" i="29" s="1"/>
  <c r="AP102" i="29"/>
  <c r="AP101" i="29" s="1"/>
  <c r="AN102" i="29"/>
  <c r="AN101" i="29" s="1"/>
  <c r="AM102" i="29"/>
  <c r="AM101" i="29" s="1"/>
  <c r="AL102" i="29"/>
  <c r="AL101" i="29" s="1"/>
  <c r="AK102" i="29"/>
  <c r="AK101" i="29" s="1"/>
  <c r="AJ102" i="29"/>
  <c r="AJ101" i="29" s="1"/>
  <c r="AH102" i="29"/>
  <c r="AH101" i="29" s="1"/>
  <c r="AH100" i="29" s="1"/>
  <c r="AH99" i="29" s="1"/>
  <c r="AG102" i="29"/>
  <c r="AG101" i="29" s="1"/>
  <c r="AE102" i="29"/>
  <c r="AE101" i="29" s="1"/>
  <c r="AD102" i="29"/>
  <c r="AD101" i="29" s="1"/>
  <c r="AB102" i="29"/>
  <c r="AB101" i="29" s="1"/>
  <c r="AA102" i="29"/>
  <c r="AA101" i="29" s="1"/>
  <c r="Y102" i="29"/>
  <c r="Y101" i="29" s="1"/>
  <c r="X102" i="29"/>
  <c r="X101" i="29" s="1"/>
  <c r="V102" i="29"/>
  <c r="V101" i="29" s="1"/>
  <c r="U102" i="29"/>
  <c r="U101" i="29" s="1"/>
  <c r="T102" i="29"/>
  <c r="T101" i="29" s="1"/>
  <c r="R102" i="29"/>
  <c r="R101" i="29" s="1"/>
  <c r="Q102" i="29"/>
  <c r="Q101" i="29" s="1"/>
  <c r="O102" i="29"/>
  <c r="O101" i="29" s="1"/>
  <c r="L102" i="29"/>
  <c r="L101" i="29" s="1"/>
  <c r="K102" i="29"/>
  <c r="K101" i="29" s="1"/>
  <c r="G102" i="29"/>
  <c r="G101" i="29" s="1"/>
  <c r="F102" i="29"/>
  <c r="F101" i="29" s="1"/>
  <c r="AT98" i="29"/>
  <c r="AT97" i="29" s="1"/>
  <c r="AT96" i="29" s="1"/>
  <c r="AT95" i="29" s="1"/>
  <c r="AT94" i="29" s="1"/>
  <c r="AS98" i="29"/>
  <c r="AS97" i="29" s="1"/>
  <c r="AS96" i="29" s="1"/>
  <c r="AS95" i="29" s="1"/>
  <c r="AS94" i="29" s="1"/>
  <c r="AF98" i="29"/>
  <c r="AF97" i="29" s="1"/>
  <c r="AF96" i="29" s="1"/>
  <c r="AF95" i="29" s="1"/>
  <c r="AF94" i="29" s="1"/>
  <c r="W98" i="29"/>
  <c r="W97" i="29" s="1"/>
  <c r="W96" i="29" s="1"/>
  <c r="W95" i="29" s="1"/>
  <c r="W94" i="29" s="1"/>
  <c r="BR97" i="29"/>
  <c r="BR96" i="29" s="1"/>
  <c r="BR95" i="29" s="1"/>
  <c r="BR94" i="29" s="1"/>
  <c r="BQ97" i="29"/>
  <c r="BQ96" i="29" s="1"/>
  <c r="BQ95" i="29" s="1"/>
  <c r="BQ94" i="29" s="1"/>
  <c r="AQ97" i="29"/>
  <c r="AQ96" i="29" s="1"/>
  <c r="AQ95" i="29" s="1"/>
  <c r="AQ94" i="29" s="1"/>
  <c r="AP97" i="29"/>
  <c r="AP96" i="29" s="1"/>
  <c r="AP95" i="29" s="1"/>
  <c r="AP94" i="29" s="1"/>
  <c r="AN97" i="29"/>
  <c r="AN96" i="29" s="1"/>
  <c r="AN95" i="29" s="1"/>
  <c r="AN94" i="29" s="1"/>
  <c r="AM97" i="29"/>
  <c r="AM96" i="29" s="1"/>
  <c r="AM95" i="29" s="1"/>
  <c r="AM94" i="29" s="1"/>
  <c r="AL97" i="29"/>
  <c r="AL96" i="29" s="1"/>
  <c r="AL95" i="29" s="1"/>
  <c r="AL94" i="29" s="1"/>
  <c r="AK97" i="29"/>
  <c r="AK96" i="29" s="1"/>
  <c r="AK95" i="29" s="1"/>
  <c r="AK94" i="29" s="1"/>
  <c r="AJ97" i="29"/>
  <c r="AJ96" i="29" s="1"/>
  <c r="AJ95" i="29" s="1"/>
  <c r="AJ94" i="29" s="1"/>
  <c r="AH97" i="29"/>
  <c r="AH96" i="29" s="1"/>
  <c r="AH95" i="29" s="1"/>
  <c r="AH94" i="29" s="1"/>
  <c r="AG97" i="29"/>
  <c r="AG96" i="29" s="1"/>
  <c r="AG95" i="29" s="1"/>
  <c r="AG94" i="29" s="1"/>
  <c r="AE97" i="29"/>
  <c r="AE96" i="29" s="1"/>
  <c r="AE95" i="29" s="1"/>
  <c r="AE94" i="29" s="1"/>
  <c r="AD97" i="29"/>
  <c r="AD96" i="29" s="1"/>
  <c r="AD95" i="29" s="1"/>
  <c r="AD94" i="29" s="1"/>
  <c r="AB97" i="29"/>
  <c r="AB96" i="29" s="1"/>
  <c r="AB95" i="29" s="1"/>
  <c r="AB94" i="29" s="1"/>
  <c r="AA97" i="29"/>
  <c r="AA96" i="29" s="1"/>
  <c r="AA95" i="29" s="1"/>
  <c r="AA94" i="29" s="1"/>
  <c r="Z97" i="29"/>
  <c r="Z96" i="29" s="1"/>
  <c r="Z95" i="29" s="1"/>
  <c r="Z94" i="29" s="1"/>
  <c r="Y97" i="29"/>
  <c r="Y96" i="29" s="1"/>
  <c r="Y95" i="29" s="1"/>
  <c r="Y94" i="29" s="1"/>
  <c r="X97" i="29"/>
  <c r="X96" i="29" s="1"/>
  <c r="X95" i="29" s="1"/>
  <c r="X94" i="29" s="1"/>
  <c r="V97" i="29"/>
  <c r="V96" i="29" s="1"/>
  <c r="V95" i="29" s="1"/>
  <c r="V94" i="29" s="1"/>
  <c r="U97" i="29"/>
  <c r="U96" i="29" s="1"/>
  <c r="U95" i="29" s="1"/>
  <c r="U94" i="29" s="1"/>
  <c r="T97" i="29"/>
  <c r="T96" i="29" s="1"/>
  <c r="T95" i="29" s="1"/>
  <c r="T94" i="29" s="1"/>
  <c r="R97" i="29"/>
  <c r="R96" i="29" s="1"/>
  <c r="R95" i="29" s="1"/>
  <c r="R94" i="29" s="1"/>
  <c r="Q97" i="29"/>
  <c r="Q96" i="29" s="1"/>
  <c r="Q95" i="29" s="1"/>
  <c r="Q94" i="29" s="1"/>
  <c r="O97" i="29"/>
  <c r="O96" i="29" s="1"/>
  <c r="O95" i="29" s="1"/>
  <c r="O94" i="29" s="1"/>
  <c r="L97" i="29"/>
  <c r="L96" i="29" s="1"/>
  <c r="L95" i="29" s="1"/>
  <c r="L94" i="29" s="1"/>
  <c r="K97" i="29"/>
  <c r="K96" i="29" s="1"/>
  <c r="K95" i="29" s="1"/>
  <c r="K94" i="29" s="1"/>
  <c r="G97" i="29"/>
  <c r="G96" i="29" s="1"/>
  <c r="G95" i="29" s="1"/>
  <c r="G94" i="29" s="1"/>
  <c r="F97" i="29"/>
  <c r="F96" i="29" s="1"/>
  <c r="F95" i="29" s="1"/>
  <c r="F94" i="29" s="1"/>
  <c r="AT93" i="29"/>
  <c r="AT92" i="29" s="1"/>
  <c r="AT91" i="29" s="1"/>
  <c r="AT90" i="29" s="1"/>
  <c r="AS93" i="29"/>
  <c r="AS92" i="29" s="1"/>
  <c r="AS91" i="29" s="1"/>
  <c r="AS90" i="29" s="1"/>
  <c r="AI93" i="29"/>
  <c r="AI92" i="29" s="1"/>
  <c r="AI91" i="29" s="1"/>
  <c r="AI90" i="29" s="1"/>
  <c r="Y93" i="29"/>
  <c r="Y92" i="29" s="1"/>
  <c r="Y91" i="29" s="1"/>
  <c r="Y90" i="29" s="1"/>
  <c r="X93" i="29"/>
  <c r="X92" i="29" s="1"/>
  <c r="X91" i="29" s="1"/>
  <c r="X90" i="29" s="1"/>
  <c r="X87" i="29" s="1"/>
  <c r="W93" i="29"/>
  <c r="W92" i="29" s="1"/>
  <c r="W91" i="29" s="1"/>
  <c r="W90" i="29" s="1"/>
  <c r="BR92" i="29"/>
  <c r="BR91" i="29" s="1"/>
  <c r="BR90" i="29" s="1"/>
  <c r="BQ92" i="29"/>
  <c r="BQ91" i="29" s="1"/>
  <c r="BQ90" i="29" s="1"/>
  <c r="AQ92" i="29"/>
  <c r="AQ91" i="29" s="1"/>
  <c r="AQ90" i="29" s="1"/>
  <c r="AP92" i="29"/>
  <c r="AP91" i="29" s="1"/>
  <c r="AP90" i="29" s="1"/>
  <c r="AN92" i="29"/>
  <c r="AN91" i="29" s="1"/>
  <c r="AN90" i="29" s="1"/>
  <c r="AN87" i="29" s="1"/>
  <c r="AM92" i="29"/>
  <c r="AM91" i="29" s="1"/>
  <c r="AM90" i="29" s="1"/>
  <c r="AL92" i="29"/>
  <c r="AL91" i="29" s="1"/>
  <c r="AL90" i="29" s="1"/>
  <c r="AK92" i="29"/>
  <c r="AK91" i="29" s="1"/>
  <c r="AK90" i="29" s="1"/>
  <c r="AJ92" i="29"/>
  <c r="AJ91" i="29" s="1"/>
  <c r="AJ90" i="29" s="1"/>
  <c r="AH92" i="29"/>
  <c r="AH91" i="29" s="1"/>
  <c r="AH90" i="29" s="1"/>
  <c r="AG92" i="29"/>
  <c r="AG91" i="29" s="1"/>
  <c r="AG90" i="29" s="1"/>
  <c r="AF92" i="29"/>
  <c r="AF91" i="29" s="1"/>
  <c r="AF90" i="29" s="1"/>
  <c r="AE92" i="29"/>
  <c r="AE91" i="29" s="1"/>
  <c r="AE90" i="29" s="1"/>
  <c r="AD92" i="29"/>
  <c r="AD91" i="29" s="1"/>
  <c r="AD90" i="29" s="1"/>
  <c r="AC92" i="29"/>
  <c r="AC91" i="29" s="1"/>
  <c r="AC90" i="29" s="1"/>
  <c r="AB92" i="29"/>
  <c r="AB91" i="29" s="1"/>
  <c r="AB90" i="29" s="1"/>
  <c r="AA92" i="29"/>
  <c r="AA91" i="29" s="1"/>
  <c r="AA90" i="29" s="1"/>
  <c r="Z92" i="29"/>
  <c r="Z91" i="29" s="1"/>
  <c r="Z90" i="29" s="1"/>
  <c r="V92" i="29"/>
  <c r="V91" i="29" s="1"/>
  <c r="V90" i="29" s="1"/>
  <c r="U92" i="29"/>
  <c r="U91" i="29" s="1"/>
  <c r="U90" i="29" s="1"/>
  <c r="T92" i="29"/>
  <c r="T91" i="29" s="1"/>
  <c r="T90" i="29" s="1"/>
  <c r="R92" i="29"/>
  <c r="R91" i="29" s="1"/>
  <c r="R90" i="29" s="1"/>
  <c r="Q92" i="29"/>
  <c r="Q91" i="29" s="1"/>
  <c r="Q90" i="29" s="1"/>
  <c r="O92" i="29"/>
  <c r="O91" i="29" s="1"/>
  <c r="O90" i="29" s="1"/>
  <c r="L92" i="29"/>
  <c r="L91" i="29" s="1"/>
  <c r="L90" i="29" s="1"/>
  <c r="K92" i="29"/>
  <c r="K91" i="29" s="1"/>
  <c r="K90" i="29" s="1"/>
  <c r="G92" i="29"/>
  <c r="G91" i="29" s="1"/>
  <c r="G90" i="29" s="1"/>
  <c r="G88" i="29"/>
  <c r="F92" i="29"/>
  <c r="F91" i="29" s="1"/>
  <c r="F90" i="29" s="1"/>
  <c r="AT89" i="29"/>
  <c r="AT88" i="29" s="1"/>
  <c r="AS89" i="29"/>
  <c r="AS88" i="29" s="1"/>
  <c r="AF89" i="29"/>
  <c r="AF88" i="29" s="1"/>
  <c r="Z89" i="29"/>
  <c r="Z88" i="29" s="1"/>
  <c r="W89" i="29"/>
  <c r="W88" i="29" s="1"/>
  <c r="W87" i="29" s="1"/>
  <c r="BR88" i="29"/>
  <c r="BQ88" i="29"/>
  <c r="AQ88" i="29"/>
  <c r="AP88" i="29"/>
  <c r="AN88" i="29"/>
  <c r="AM88" i="29"/>
  <c r="AL88" i="29"/>
  <c r="AK88" i="29"/>
  <c r="AJ88" i="29"/>
  <c r="AH88" i="29"/>
  <c r="AG88" i="29"/>
  <c r="AE88" i="29"/>
  <c r="AD88" i="29"/>
  <c r="AB88" i="29"/>
  <c r="AA88" i="29"/>
  <c r="Y88" i="29"/>
  <c r="X88" i="29"/>
  <c r="V88" i="29"/>
  <c r="U88" i="29"/>
  <c r="T88" i="29"/>
  <c r="R88" i="29"/>
  <c r="Q88" i="29"/>
  <c r="O88" i="29"/>
  <c r="O87" i="29" s="1"/>
  <c r="L88" i="29"/>
  <c r="K88" i="29"/>
  <c r="F88" i="29"/>
  <c r="AT86" i="29"/>
  <c r="AT85" i="29" s="1"/>
  <c r="AS86" i="29"/>
  <c r="AS84" i="29" s="1"/>
  <c r="AS83" i="29" s="1"/>
  <c r="AS82" i="29" s="1"/>
  <c r="AF86" i="29"/>
  <c r="W86" i="29"/>
  <c r="W85" i="29" s="1"/>
  <c r="BR85" i="29"/>
  <c r="BQ85" i="29"/>
  <c r="BM85" i="29"/>
  <c r="BL85" i="29"/>
  <c r="BK85" i="29"/>
  <c r="BJ85" i="29"/>
  <c r="BG85" i="29"/>
  <c r="BD85" i="29"/>
  <c r="AQ85" i="29"/>
  <c r="AP85" i="29"/>
  <c r="AN85" i="29"/>
  <c r="AM85" i="29"/>
  <c r="AL85" i="29"/>
  <c r="AK85" i="29"/>
  <c r="AJ85" i="29"/>
  <c r="AH85" i="29"/>
  <c r="AG85" i="29"/>
  <c r="AE85" i="29"/>
  <c r="AD85" i="29"/>
  <c r="AB85" i="29"/>
  <c r="AA85" i="29"/>
  <c r="Z85" i="29"/>
  <c r="Y85" i="29"/>
  <c r="X85" i="29"/>
  <c r="V85" i="29"/>
  <c r="U85" i="29"/>
  <c r="T85" i="29"/>
  <c r="S85" i="29"/>
  <c r="R85" i="29"/>
  <c r="Q85" i="29"/>
  <c r="P85" i="29"/>
  <c r="O85" i="29"/>
  <c r="N85" i="29"/>
  <c r="L85" i="29"/>
  <c r="K85" i="29"/>
  <c r="G85" i="29"/>
  <c r="F85" i="29"/>
  <c r="BR84" i="29"/>
  <c r="BR83" i="29" s="1"/>
  <c r="BR82" i="29" s="1"/>
  <c r="BQ84" i="29"/>
  <c r="BQ83" i="29" s="1"/>
  <c r="BQ82" i="29" s="1"/>
  <c r="AQ84" i="29"/>
  <c r="AQ83" i="29" s="1"/>
  <c r="AQ82" i="29" s="1"/>
  <c r="AP84" i="29"/>
  <c r="AP83" i="29" s="1"/>
  <c r="AP82" i="29" s="1"/>
  <c r="AN84" i="29"/>
  <c r="AN83" i="29" s="1"/>
  <c r="AN82" i="29" s="1"/>
  <c r="AM84" i="29"/>
  <c r="AM83" i="29" s="1"/>
  <c r="AM82" i="29" s="1"/>
  <c r="AL84" i="29"/>
  <c r="AL83" i="29" s="1"/>
  <c r="AL82" i="29" s="1"/>
  <c r="AK84" i="29"/>
  <c r="AK83" i="29" s="1"/>
  <c r="AK82" i="29" s="1"/>
  <c r="AJ84" i="29"/>
  <c r="AJ83" i="29" s="1"/>
  <c r="AJ82" i="29" s="1"/>
  <c r="AH84" i="29"/>
  <c r="AH83" i="29" s="1"/>
  <c r="AH82" i="29" s="1"/>
  <c r="AG84" i="29"/>
  <c r="AG83" i="29" s="1"/>
  <c r="AG82" i="29" s="1"/>
  <c r="AE84" i="29"/>
  <c r="AE83" i="29" s="1"/>
  <c r="AE82" i="29" s="1"/>
  <c r="AD84" i="29"/>
  <c r="AD83" i="29" s="1"/>
  <c r="AD82" i="29" s="1"/>
  <c r="AB84" i="29"/>
  <c r="AB83" i="29" s="1"/>
  <c r="AB82" i="29" s="1"/>
  <c r="AA84" i="29"/>
  <c r="AA83" i="29" s="1"/>
  <c r="AA82" i="29" s="1"/>
  <c r="Z84" i="29"/>
  <c r="Z83" i="29" s="1"/>
  <c r="Z82" i="29" s="1"/>
  <c r="Y84" i="29"/>
  <c r="Y83" i="29" s="1"/>
  <c r="Y82" i="29" s="1"/>
  <c r="X84" i="29"/>
  <c r="X83" i="29" s="1"/>
  <c r="X82" i="29" s="1"/>
  <c r="V84" i="29"/>
  <c r="V83" i="29" s="1"/>
  <c r="V82" i="29" s="1"/>
  <c r="U84" i="29"/>
  <c r="U83" i="29" s="1"/>
  <c r="U82" i="29" s="1"/>
  <c r="T84" i="29"/>
  <c r="T83" i="29" s="1"/>
  <c r="T82" i="29" s="1"/>
  <c r="R84" i="29"/>
  <c r="R83" i="29" s="1"/>
  <c r="R82" i="29" s="1"/>
  <c r="Q84" i="29"/>
  <c r="Q83" i="29" s="1"/>
  <c r="Q82" i="29" s="1"/>
  <c r="O84" i="29"/>
  <c r="O83" i="29" s="1"/>
  <c r="O82" i="29" s="1"/>
  <c r="L84" i="29"/>
  <c r="L83" i="29" s="1"/>
  <c r="L82" i="29" s="1"/>
  <c r="K84" i="29"/>
  <c r="K83" i="29" s="1"/>
  <c r="K82" i="29" s="1"/>
  <c r="G84" i="29"/>
  <c r="G83" i="29" s="1"/>
  <c r="G82" i="29" s="1"/>
  <c r="F84" i="29"/>
  <c r="F83" i="29" s="1"/>
  <c r="F82" i="29" s="1"/>
  <c r="AT81" i="29"/>
  <c r="AS81" i="29"/>
  <c r="AF81" i="29"/>
  <c r="AI81" i="29" s="1"/>
  <c r="AT80" i="29"/>
  <c r="AS80" i="29"/>
  <c r="AR80" i="29"/>
  <c r="AI80" i="29"/>
  <c r="BR79" i="29"/>
  <c r="BQ79" i="29"/>
  <c r="AQ79" i="29"/>
  <c r="AP79" i="29"/>
  <c r="AN79" i="29"/>
  <c r="AM79" i="29"/>
  <c r="AM73" i="29"/>
  <c r="AL79" i="29"/>
  <c r="AK79" i="29"/>
  <c r="AJ79" i="29"/>
  <c r="AH79" i="29"/>
  <c r="AG79" i="29"/>
  <c r="AE79" i="29"/>
  <c r="AD79" i="29"/>
  <c r="AC79" i="29"/>
  <c r="AB79" i="29"/>
  <c r="AA79" i="29"/>
  <c r="Z79" i="29"/>
  <c r="Y79" i="29"/>
  <c r="X79" i="29"/>
  <c r="W79" i="29"/>
  <c r="V79" i="29"/>
  <c r="U79" i="29"/>
  <c r="T79" i="29"/>
  <c r="R79" i="29"/>
  <c r="Q79" i="29"/>
  <c r="O79" i="29"/>
  <c r="L79" i="29"/>
  <c r="K79" i="29"/>
  <c r="G79" i="29"/>
  <c r="F79" i="29"/>
  <c r="AT78" i="29"/>
  <c r="AS78" i="29"/>
  <c r="AF78" i="29"/>
  <c r="T78" i="29"/>
  <c r="X78" i="29"/>
  <c r="AT77" i="29"/>
  <c r="AS77" i="29"/>
  <c r="AF77" i="29"/>
  <c r="X77" i="29"/>
  <c r="T77" i="29"/>
  <c r="AT76" i="29"/>
  <c r="AS76" i="29"/>
  <c r="AR76" i="29"/>
  <c r="AI76" i="29"/>
  <c r="AT75" i="29"/>
  <c r="AS75" i="29"/>
  <c r="AR75" i="29"/>
  <c r="AI75" i="29"/>
  <c r="AT74" i="29"/>
  <c r="AS74" i="29"/>
  <c r="AI74" i="29"/>
  <c r="W74" i="29"/>
  <c r="BR73" i="29"/>
  <c r="AQ73" i="29"/>
  <c r="AQ72" i="29" s="1"/>
  <c r="AQ71" i="29" s="1"/>
  <c r="AQ70" i="29" s="1"/>
  <c r="AP73" i="29"/>
  <c r="AN73" i="29"/>
  <c r="AL73" i="29"/>
  <c r="AK73" i="29"/>
  <c r="AJ73" i="29"/>
  <c r="AH73" i="29"/>
  <c r="AG73" i="29"/>
  <c r="AE73" i="29"/>
  <c r="AD73" i="29"/>
  <c r="AB73" i="29"/>
  <c r="AA73" i="29"/>
  <c r="Y73" i="29"/>
  <c r="Y72" i="29" s="1"/>
  <c r="Y71" i="29" s="1"/>
  <c r="Y70" i="29" s="1"/>
  <c r="V73" i="29"/>
  <c r="U73" i="29"/>
  <c r="R73" i="29"/>
  <c r="O73" i="29"/>
  <c r="L73" i="29"/>
  <c r="K73" i="29"/>
  <c r="G73" i="29"/>
  <c r="F73" i="29"/>
  <c r="AT69" i="29"/>
  <c r="AT67" i="29" s="1"/>
  <c r="AS69" i="29"/>
  <c r="AS67" i="29" s="1"/>
  <c r="AR68" i="29"/>
  <c r="AF68" i="29"/>
  <c r="Y68" i="29"/>
  <c r="Y67" i="29" s="1"/>
  <c r="X68" i="29"/>
  <c r="X67" i="29" s="1"/>
  <c r="W68" i="29"/>
  <c r="W67" i="29" s="1"/>
  <c r="BR67" i="29"/>
  <c r="BQ67" i="29"/>
  <c r="AQ67" i="29"/>
  <c r="AP67" i="29"/>
  <c r="AN67" i="29"/>
  <c r="AM67" i="29"/>
  <c r="AL67" i="29"/>
  <c r="AK67" i="29"/>
  <c r="AJ67" i="29"/>
  <c r="AH67" i="29"/>
  <c r="AG67" i="29"/>
  <c r="AE67" i="29"/>
  <c r="AD67" i="29"/>
  <c r="AB67" i="29"/>
  <c r="AA67" i="29"/>
  <c r="Z67" i="29"/>
  <c r="V67" i="29"/>
  <c r="U67" i="29"/>
  <c r="T67" i="29"/>
  <c r="R67" i="29"/>
  <c r="Q67" i="29"/>
  <c r="O67" i="29"/>
  <c r="L67" i="29"/>
  <c r="K67" i="29"/>
  <c r="G67" i="29"/>
  <c r="F67" i="29"/>
  <c r="W66" i="29"/>
  <c r="W65" i="29" s="1"/>
  <c r="BR65" i="29"/>
  <c r="BQ65" i="29"/>
  <c r="AT65" i="29"/>
  <c r="AS65" i="29"/>
  <c r="AR65" i="29"/>
  <c r="AQ65" i="29"/>
  <c r="AQ64" i="29" s="1"/>
  <c r="AQ63" i="29" s="1"/>
  <c r="AQ62" i="29" s="1"/>
  <c r="AP65" i="29"/>
  <c r="AO65" i="29"/>
  <c r="AN65" i="29"/>
  <c r="AM65" i="29"/>
  <c r="AL65" i="29"/>
  <c r="AK65" i="29"/>
  <c r="AJ65" i="29"/>
  <c r="AI65" i="29"/>
  <c r="AH65" i="29"/>
  <c r="AG65" i="29"/>
  <c r="AF65" i="29"/>
  <c r="AE65" i="29"/>
  <c r="AD65" i="29"/>
  <c r="AC65" i="29"/>
  <c r="AB65" i="29"/>
  <c r="AA65" i="29"/>
  <c r="Z65" i="29"/>
  <c r="Y65" i="29"/>
  <c r="X65" i="29"/>
  <c r="V65" i="29"/>
  <c r="U65" i="29"/>
  <c r="T65" i="29"/>
  <c r="R65" i="29"/>
  <c r="Q65" i="29"/>
  <c r="Q64" i="29" s="1"/>
  <c r="Q63" i="29" s="1"/>
  <c r="Q62" i="29" s="1"/>
  <c r="O65" i="29"/>
  <c r="L65" i="29"/>
  <c r="K65" i="29"/>
  <c r="G65" i="29"/>
  <c r="F65" i="29"/>
  <c r="AT61" i="29"/>
  <c r="AT60" i="29" s="1"/>
  <c r="AT59" i="29" s="1"/>
  <c r="AT58" i="29" s="1"/>
  <c r="AT57" i="29" s="1"/>
  <c r="AS61" i="29"/>
  <c r="AS60" i="29" s="1"/>
  <c r="AS59" i="29" s="1"/>
  <c r="AS58" i="29" s="1"/>
  <c r="AS57" i="29" s="1"/>
  <c r="AR61" i="29"/>
  <c r="AR60" i="29" s="1"/>
  <c r="AR59" i="29" s="1"/>
  <c r="AR58" i="29" s="1"/>
  <c r="AR57" i="29" s="1"/>
  <c r="W61" i="29"/>
  <c r="W60" i="29" s="1"/>
  <c r="W59" i="29" s="1"/>
  <c r="W58" i="29" s="1"/>
  <c r="W57" i="29" s="1"/>
  <c r="BR60" i="29"/>
  <c r="BR59" i="29" s="1"/>
  <c r="BR58" i="29" s="1"/>
  <c r="BR57" i="29" s="1"/>
  <c r="BQ60" i="29"/>
  <c r="BQ59" i="29" s="1"/>
  <c r="BQ58" i="29" s="1"/>
  <c r="BQ57" i="29" s="1"/>
  <c r="AQ60" i="29"/>
  <c r="AQ59" i="29" s="1"/>
  <c r="AQ58" i="29" s="1"/>
  <c r="AQ57" i="29" s="1"/>
  <c r="AP60" i="29"/>
  <c r="AP59" i="29" s="1"/>
  <c r="AP58" i="29" s="1"/>
  <c r="AP57" i="29" s="1"/>
  <c r="AO60" i="29"/>
  <c r="AO59" i="29" s="1"/>
  <c r="AO58" i="29" s="1"/>
  <c r="AO57" i="29" s="1"/>
  <c r="AN60" i="29"/>
  <c r="AN59" i="29" s="1"/>
  <c r="AN58" i="29" s="1"/>
  <c r="AN57" i="29" s="1"/>
  <c r="AM60" i="29"/>
  <c r="AM59" i="29" s="1"/>
  <c r="AM58" i="29" s="1"/>
  <c r="AM57" i="29" s="1"/>
  <c r="AL60" i="29"/>
  <c r="AL59" i="29" s="1"/>
  <c r="AL58" i="29" s="1"/>
  <c r="AL57" i="29" s="1"/>
  <c r="AK60" i="29"/>
  <c r="AK59" i="29" s="1"/>
  <c r="AK58" i="29" s="1"/>
  <c r="AK57" i="29" s="1"/>
  <c r="AJ60" i="29"/>
  <c r="AJ59" i="29" s="1"/>
  <c r="AJ58" i="29" s="1"/>
  <c r="AJ57" i="29" s="1"/>
  <c r="AI60" i="29"/>
  <c r="AI59" i="29" s="1"/>
  <c r="AI58" i="29" s="1"/>
  <c r="AI57" i="29" s="1"/>
  <c r="AH60" i="29"/>
  <c r="AH59" i="29" s="1"/>
  <c r="AH58" i="29" s="1"/>
  <c r="AH57" i="29" s="1"/>
  <c r="AG60" i="29"/>
  <c r="AG59" i="29" s="1"/>
  <c r="AG58" i="29" s="1"/>
  <c r="AG57" i="29" s="1"/>
  <c r="AF60" i="29"/>
  <c r="AF59" i="29" s="1"/>
  <c r="AF58" i="29" s="1"/>
  <c r="AF57" i="29" s="1"/>
  <c r="AE60" i="29"/>
  <c r="AE59" i="29" s="1"/>
  <c r="AE58" i="29" s="1"/>
  <c r="AE57" i="29" s="1"/>
  <c r="AD60" i="29"/>
  <c r="AD59" i="29" s="1"/>
  <c r="AD58" i="29" s="1"/>
  <c r="AD57" i="29" s="1"/>
  <c r="AC60" i="29"/>
  <c r="AC59" i="29" s="1"/>
  <c r="AC58" i="29" s="1"/>
  <c r="AC57" i="29" s="1"/>
  <c r="AB60" i="29"/>
  <c r="AB59" i="29" s="1"/>
  <c r="AB58" i="29" s="1"/>
  <c r="AB57" i="29" s="1"/>
  <c r="AA60" i="29"/>
  <c r="AA59" i="29" s="1"/>
  <c r="AA58" i="29" s="1"/>
  <c r="AA57" i="29" s="1"/>
  <c r="Z60" i="29"/>
  <c r="Z59" i="29" s="1"/>
  <c r="Z58" i="29" s="1"/>
  <c r="Z57" i="29" s="1"/>
  <c r="Y60" i="29"/>
  <c r="Y59" i="29" s="1"/>
  <c r="Y58" i="29" s="1"/>
  <c r="Y57" i="29" s="1"/>
  <c r="X60" i="29"/>
  <c r="X59" i="29" s="1"/>
  <c r="X58" i="29" s="1"/>
  <c r="X57" i="29" s="1"/>
  <c r="V60" i="29"/>
  <c r="V59" i="29" s="1"/>
  <c r="V58" i="29" s="1"/>
  <c r="V57" i="29" s="1"/>
  <c r="U60" i="29"/>
  <c r="U59" i="29" s="1"/>
  <c r="U58" i="29" s="1"/>
  <c r="U57" i="29" s="1"/>
  <c r="T60" i="29"/>
  <c r="T59" i="29" s="1"/>
  <c r="T58" i="29" s="1"/>
  <c r="T57" i="29" s="1"/>
  <c r="R60" i="29"/>
  <c r="R59" i="29" s="1"/>
  <c r="R58" i="29" s="1"/>
  <c r="R57" i="29" s="1"/>
  <c r="Q60" i="29"/>
  <c r="Q59" i="29" s="1"/>
  <c r="Q58" i="29" s="1"/>
  <c r="Q57" i="29" s="1"/>
  <c r="O60" i="29"/>
  <c r="O59" i="29" s="1"/>
  <c r="O58" i="29" s="1"/>
  <c r="O57" i="29" s="1"/>
  <c r="L60" i="29"/>
  <c r="L59" i="29" s="1"/>
  <c r="L58" i="29" s="1"/>
  <c r="L57" i="29" s="1"/>
  <c r="K60" i="29"/>
  <c r="K59" i="29" s="1"/>
  <c r="K58" i="29" s="1"/>
  <c r="K57" i="29" s="1"/>
  <c r="G60" i="29"/>
  <c r="G59" i="29" s="1"/>
  <c r="G58" i="29" s="1"/>
  <c r="G57" i="29" s="1"/>
  <c r="F60" i="29"/>
  <c r="F59" i="29" s="1"/>
  <c r="F58" i="29" s="1"/>
  <c r="F57" i="29" s="1"/>
  <c r="BN59" i="29"/>
  <c r="BO56" i="29"/>
  <c r="AR56" i="29"/>
  <c r="W56" i="29"/>
  <c r="AR55" i="29"/>
  <c r="W55" i="29"/>
  <c r="BR54" i="29"/>
  <c r="BR53" i="29" s="1"/>
  <c r="BR42" i="29" s="1"/>
  <c r="BQ54" i="29"/>
  <c r="BQ53" i="29" s="1"/>
  <c r="AT54" i="29"/>
  <c r="AT53" i="29" s="1"/>
  <c r="AS54" i="29"/>
  <c r="AS53" i="29" s="1"/>
  <c r="AQ54" i="29"/>
  <c r="AQ53" i="29" s="1"/>
  <c r="AP54" i="29"/>
  <c r="AP53" i="29" s="1"/>
  <c r="AO54" i="29"/>
  <c r="AO53" i="29" s="1"/>
  <c r="AN54" i="29"/>
  <c r="AN53" i="29" s="1"/>
  <c r="AM54" i="29"/>
  <c r="AM53" i="29" s="1"/>
  <c r="AL54" i="29"/>
  <c r="AL53" i="29" s="1"/>
  <c r="AK54" i="29"/>
  <c r="AK53" i="29" s="1"/>
  <c r="AJ54" i="29"/>
  <c r="AJ53" i="29" s="1"/>
  <c r="AI54" i="29"/>
  <c r="AI53" i="29" s="1"/>
  <c r="AH54" i="29"/>
  <c r="AH53" i="29" s="1"/>
  <c r="AG54" i="29"/>
  <c r="AG53" i="29" s="1"/>
  <c r="AF54" i="29"/>
  <c r="AF53" i="29" s="1"/>
  <c r="AE54" i="29"/>
  <c r="AE53" i="29" s="1"/>
  <c r="AD54" i="29"/>
  <c r="AD53" i="29" s="1"/>
  <c r="AC54" i="29"/>
  <c r="AC53" i="29" s="1"/>
  <c r="AB54" i="29"/>
  <c r="AB53" i="29" s="1"/>
  <c r="AA54" i="29"/>
  <c r="AA53" i="29" s="1"/>
  <c r="Z54" i="29"/>
  <c r="Z53" i="29" s="1"/>
  <c r="Y54" i="29"/>
  <c r="Y53" i="29" s="1"/>
  <c r="X54" i="29"/>
  <c r="X53" i="29" s="1"/>
  <c r="V54" i="29"/>
  <c r="V53" i="29" s="1"/>
  <c r="U54" i="29"/>
  <c r="U53" i="29" s="1"/>
  <c r="T54" i="29"/>
  <c r="T53" i="29" s="1"/>
  <c r="R54" i="29"/>
  <c r="R53" i="29" s="1"/>
  <c r="Q54" i="29"/>
  <c r="Q53" i="29" s="1"/>
  <c r="O54" i="29"/>
  <c r="O53" i="29" s="1"/>
  <c r="L54" i="29"/>
  <c r="L53" i="29" s="1"/>
  <c r="K54" i="29"/>
  <c r="K53" i="29" s="1"/>
  <c r="G54" i="29"/>
  <c r="G53" i="29" s="1"/>
  <c r="F54" i="29"/>
  <c r="F53" i="29" s="1"/>
  <c r="AR52" i="29"/>
  <c r="AF52" i="29"/>
  <c r="AI52" i="29" s="1"/>
  <c r="W52" i="29"/>
  <c r="A49" i="29"/>
  <c r="A50" i="29" s="1"/>
  <c r="A51" i="29" s="1"/>
  <c r="A52" i="29" s="1"/>
  <c r="AR51" i="29"/>
  <c r="AI51" i="29"/>
  <c r="W51" i="29"/>
  <c r="AR50" i="29"/>
  <c r="AI50" i="29"/>
  <c r="W50" i="29"/>
  <c r="AR49" i="29"/>
  <c r="W49" i="29"/>
  <c r="AR48" i="29"/>
  <c r="W48" i="29"/>
  <c r="BR47" i="29"/>
  <c r="AT47" i="29"/>
  <c r="AS47" i="29"/>
  <c r="AQ47" i="29"/>
  <c r="AP47" i="29"/>
  <c r="AO47" i="29"/>
  <c r="AN47" i="29"/>
  <c r="AM47" i="29"/>
  <c r="AM44" i="29"/>
  <c r="AL47" i="29"/>
  <c r="AK47" i="29"/>
  <c r="AJ47" i="29"/>
  <c r="AH47" i="29"/>
  <c r="AG47" i="29"/>
  <c r="AE47" i="29"/>
  <c r="AD47" i="29"/>
  <c r="AC47" i="29"/>
  <c r="AB47" i="29"/>
  <c r="AA47" i="29"/>
  <c r="Z47" i="29"/>
  <c r="Y47" i="29"/>
  <c r="X47" i="29"/>
  <c r="V47" i="29"/>
  <c r="U47" i="29"/>
  <c r="T47" i="29"/>
  <c r="R47" i="29"/>
  <c r="Q47" i="29"/>
  <c r="O47" i="29"/>
  <c r="L47" i="29"/>
  <c r="K47" i="29"/>
  <c r="G47" i="29"/>
  <c r="F47" i="29"/>
  <c r="AR46" i="29"/>
  <c r="AI46" i="29"/>
  <c r="AI44" i="29" s="1"/>
  <c r="W46" i="29"/>
  <c r="W44" i="29" s="1"/>
  <c r="AT45" i="29"/>
  <c r="AT44" i="29" s="1"/>
  <c r="AS45" i="29"/>
  <c r="AS44" i="29" s="1"/>
  <c r="BR44" i="29"/>
  <c r="AQ44" i="29"/>
  <c r="AP44" i="29"/>
  <c r="AN44" i="29"/>
  <c r="AL44" i="29"/>
  <c r="AK44" i="29"/>
  <c r="AJ44" i="29"/>
  <c r="AH44" i="29"/>
  <c r="AG44" i="29"/>
  <c r="AF44" i="29"/>
  <c r="AE44" i="29"/>
  <c r="AD44" i="29"/>
  <c r="AC44" i="29"/>
  <c r="AB44" i="29"/>
  <c r="AA44" i="29"/>
  <c r="Z44" i="29"/>
  <c r="Y44" i="29"/>
  <c r="X44" i="29"/>
  <c r="V44" i="29"/>
  <c r="U44" i="29"/>
  <c r="T44" i="29"/>
  <c r="R44" i="29"/>
  <c r="Q44" i="29"/>
  <c r="O44" i="29"/>
  <c r="L44" i="29"/>
  <c r="K44" i="29"/>
  <c r="G44" i="29"/>
  <c r="F44" i="29"/>
  <c r="AT41" i="29"/>
  <c r="AS41" i="29"/>
  <c r="AF41" i="29"/>
  <c r="AI41" i="29" s="1"/>
  <c r="W41" i="29"/>
  <c r="AT40" i="29"/>
  <c r="AS40" i="29"/>
  <c r="AF40" i="29"/>
  <c r="AI40" i="29" s="1"/>
  <c r="W40" i="29"/>
  <c r="AT39" i="29"/>
  <c r="AS39" i="29"/>
  <c r="AF39" i="29"/>
  <c r="AI39" i="29" s="1"/>
  <c r="W39" i="29"/>
  <c r="AT38" i="29"/>
  <c r="AS38" i="29"/>
  <c r="AF38" i="29"/>
  <c r="W38" i="29"/>
  <c r="BR37" i="29"/>
  <c r="AQ37" i="29"/>
  <c r="AP37" i="29"/>
  <c r="AN37" i="29"/>
  <c r="AM37" i="29"/>
  <c r="AL37" i="29"/>
  <c r="AK37" i="29"/>
  <c r="AJ37" i="29"/>
  <c r="AH37" i="29"/>
  <c r="AG37" i="29"/>
  <c r="AE37" i="29"/>
  <c r="AD37" i="29"/>
  <c r="AC37" i="29"/>
  <c r="AB37" i="29"/>
  <c r="AA37" i="29"/>
  <c r="Z37" i="29"/>
  <c r="Y37" i="29"/>
  <c r="X37" i="29"/>
  <c r="V37" i="29"/>
  <c r="U37" i="29"/>
  <c r="T37" i="29"/>
  <c r="R37" i="29"/>
  <c r="Q37" i="29"/>
  <c r="O37" i="29"/>
  <c r="L37" i="29"/>
  <c r="K37" i="29"/>
  <c r="G37" i="29"/>
  <c r="F37" i="29"/>
  <c r="AS35" i="29"/>
  <c r="AL35" i="29"/>
  <c r="AI35" i="29"/>
  <c r="Z35" i="29"/>
  <c r="Y35" i="29"/>
  <c r="X35" i="29"/>
  <c r="T35" i="29"/>
  <c r="AT34" i="29"/>
  <c r="AS34" i="29"/>
  <c r="AL34" i="29"/>
  <c r="AI34" i="29"/>
  <c r="Z34" i="29"/>
  <c r="Y34" i="29"/>
  <c r="X34" i="29"/>
  <c r="T34" i="29"/>
  <c r="M34" i="29"/>
  <c r="AT33" i="29"/>
  <c r="AS33" i="29"/>
  <c r="AL33" i="29"/>
  <c r="AI33" i="29"/>
  <c r="Z33" i="29"/>
  <c r="Y33" i="29"/>
  <c r="X33" i="29"/>
  <c r="T33" i="29"/>
  <c r="BR32" i="29"/>
  <c r="AQ32" i="29"/>
  <c r="AP32" i="29"/>
  <c r="AN32" i="29"/>
  <c r="AM32" i="29"/>
  <c r="AK32" i="29"/>
  <c r="AJ32" i="29"/>
  <c r="AH32" i="29"/>
  <c r="AG32" i="29"/>
  <c r="AF32" i="29"/>
  <c r="AE32" i="29"/>
  <c r="AD32" i="29"/>
  <c r="AC32" i="29"/>
  <c r="AB32" i="29"/>
  <c r="AA32" i="29"/>
  <c r="V32" i="29"/>
  <c r="U32" i="29"/>
  <c r="R32" i="29"/>
  <c r="G32" i="29"/>
  <c r="M28" i="29"/>
  <c r="BF22" i="29"/>
  <c r="BF23" i="29"/>
  <c r="BC25" i="29"/>
  <c r="BF25" i="29" s="1"/>
  <c r="BC26" i="29"/>
  <c r="BF27" i="29"/>
  <c r="BC21" i="29"/>
  <c r="BC27" i="29"/>
  <c r="AY27" i="29"/>
  <c r="BP27" i="29" s="1"/>
  <c r="BO27" i="29" s="1"/>
  <c r="BM27" i="29"/>
  <c r="BL27" i="29"/>
  <c r="BK27" i="29"/>
  <c r="BJ27" i="29"/>
  <c r="BI27" i="29"/>
  <c r="BH27" i="29"/>
  <c r="BG27" i="29"/>
  <c r="BE27" i="29"/>
  <c r="BD27" i="29"/>
  <c r="BB27" i="29"/>
  <c r="BA27" i="29"/>
  <c r="AZ27" i="29"/>
  <c r="AX27" i="29"/>
  <c r="AW27" i="29"/>
  <c r="AV27" i="29"/>
  <c r="AT27" i="29"/>
  <c r="AS27" i="29"/>
  <c r="AR27" i="29"/>
  <c r="AQ27" i="29"/>
  <c r="AN27" i="29"/>
  <c r="AM27" i="29"/>
  <c r="AL27" i="29"/>
  <c r="AK27" i="29"/>
  <c r="AJ27" i="29"/>
  <c r="AI27" i="29"/>
  <c r="AH27" i="29"/>
  <c r="AG27" i="29"/>
  <c r="AF27" i="29"/>
  <c r="AE27" i="29"/>
  <c r="AD27" i="29"/>
  <c r="AC27" i="29"/>
  <c r="AB27" i="29"/>
  <c r="AA27" i="29"/>
  <c r="Z27" i="29"/>
  <c r="Y27" i="29"/>
  <c r="X27" i="29"/>
  <c r="W27" i="29"/>
  <c r="V27" i="29"/>
  <c r="U27" i="29"/>
  <c r="T27" i="29"/>
  <c r="S27" i="29"/>
  <c r="R27" i="29"/>
  <c r="Q27" i="29"/>
  <c r="P27" i="29"/>
  <c r="O27" i="29"/>
  <c r="BE22" i="29"/>
  <c r="BE23" i="29"/>
  <c r="N25" i="29"/>
  <c r="N26" i="29"/>
  <c r="AY26" i="29" s="1"/>
  <c r="BB21" i="29"/>
  <c r="BO26" i="29"/>
  <c r="BM26" i="29"/>
  <c r="BL26" i="29"/>
  <c r="BK26" i="29"/>
  <c r="BJ26" i="29"/>
  <c r="BI26" i="29"/>
  <c r="BG26" i="29"/>
  <c r="BD26" i="29"/>
  <c r="BA26" i="29"/>
  <c r="AZ26" i="29"/>
  <c r="P26" i="29"/>
  <c r="O26" i="29"/>
  <c r="M23" i="29"/>
  <c r="M26" i="29" s="1"/>
  <c r="BO25" i="29"/>
  <c r="BM25" i="29"/>
  <c r="BL25" i="29"/>
  <c r="BK25" i="29"/>
  <c r="BJ25" i="29"/>
  <c r="BI25" i="29"/>
  <c r="BG25" i="29"/>
  <c r="BD25" i="29"/>
  <c r="BA25" i="29"/>
  <c r="AZ25" i="29"/>
  <c r="P25" i="29"/>
  <c r="O25" i="29"/>
  <c r="M22" i="29"/>
  <c r="BH24" i="29"/>
  <c r="AW24" i="29"/>
  <c r="AV24" i="29"/>
  <c r="AU24" i="29"/>
  <c r="AT24" i="29"/>
  <c r="AS24" i="29"/>
  <c r="AR24" i="29"/>
  <c r="AQ24" i="29"/>
  <c r="AP24" i="29"/>
  <c r="AO24" i="29"/>
  <c r="AN24" i="29"/>
  <c r="AM24" i="29"/>
  <c r="AL24" i="29"/>
  <c r="AK24" i="29"/>
  <c r="AJ24" i="29"/>
  <c r="AI24" i="29"/>
  <c r="AH24" i="29"/>
  <c r="AG24" i="29"/>
  <c r="AF24" i="29"/>
  <c r="AE24" i="29"/>
  <c r="AD24" i="29"/>
  <c r="AC24" i="29"/>
  <c r="AB24" i="29"/>
  <c r="AA24" i="29"/>
  <c r="Z24" i="29"/>
  <c r="Y24" i="29"/>
  <c r="X24" i="29"/>
  <c r="W24" i="29"/>
  <c r="V24" i="29"/>
  <c r="U24" i="29"/>
  <c r="T24" i="29"/>
  <c r="S24" i="29"/>
  <c r="R24" i="29"/>
  <c r="Q24" i="29"/>
  <c r="L24" i="29"/>
  <c r="K24" i="29"/>
  <c r="J24" i="29"/>
  <c r="I24" i="29"/>
  <c r="H24" i="29"/>
  <c r="G24" i="29"/>
  <c r="F24" i="29"/>
  <c r="BO23" i="29"/>
  <c r="AU23" i="29"/>
  <c r="AY23" i="29" s="1"/>
  <c r="AW23" i="29"/>
  <c r="AV23" i="29"/>
  <c r="AT23" i="29"/>
  <c r="AS23" i="29"/>
  <c r="AR23" i="29"/>
  <c r="AI23" i="29"/>
  <c r="W23" i="29"/>
  <c r="BO22" i="29"/>
  <c r="AU22" i="29"/>
  <c r="AY22" i="29" s="1"/>
  <c r="AW22" i="29"/>
  <c r="AV22" i="29"/>
  <c r="AT22" i="29"/>
  <c r="AS22" i="29"/>
  <c r="AR22" i="29"/>
  <c r="AI22" i="29"/>
  <c r="T22" i="29"/>
  <c r="W22" i="29" s="1"/>
  <c r="BM21" i="29"/>
  <c r="BL21" i="29"/>
  <c r="BK21" i="29"/>
  <c r="BJ21" i="29"/>
  <c r="BI21" i="29"/>
  <c r="BG21" i="29"/>
  <c r="BD21" i="29"/>
  <c r="BA21" i="29"/>
  <c r="AZ21" i="29"/>
  <c r="AQ21" i="29"/>
  <c r="AP21" i="29"/>
  <c r="AO21" i="29"/>
  <c r="AN21" i="29"/>
  <c r="AM21" i="29"/>
  <c r="AK21" i="29"/>
  <c r="AJ21" i="29"/>
  <c r="AJ20" i="29" s="1"/>
  <c r="AH21" i="29"/>
  <c r="AG21" i="29"/>
  <c r="AF21" i="29"/>
  <c r="AE21" i="29"/>
  <c r="AD21" i="29"/>
  <c r="AC21" i="29"/>
  <c r="AB21" i="29"/>
  <c r="AA21" i="29"/>
  <c r="Z21" i="29"/>
  <c r="Y21" i="29"/>
  <c r="X21" i="29"/>
  <c r="V21" i="29"/>
  <c r="U21" i="29"/>
  <c r="S21" i="29"/>
  <c r="R21" i="29"/>
  <c r="Q21" i="29"/>
  <c r="P21" i="29"/>
  <c r="O21" i="29"/>
  <c r="N21" i="29"/>
  <c r="L21" i="29"/>
  <c r="L20" i="29" s="1"/>
  <c r="K21" i="29"/>
  <c r="J21" i="29"/>
  <c r="J20" i="29" s="1"/>
  <c r="I21" i="29"/>
  <c r="H21" i="29"/>
  <c r="H20" i="29" s="1"/>
  <c r="G21" i="29"/>
  <c r="F21" i="29"/>
  <c r="F20" i="29" s="1"/>
  <c r="BW20" i="29"/>
  <c r="BS20" i="29"/>
  <c r="BR20" i="29"/>
  <c r="BQ20" i="29"/>
  <c r="BP20" i="29"/>
  <c r="O14" i="29"/>
  <c r="N14" i="29" s="1"/>
  <c r="N10" i="29" s="1"/>
  <c r="AU13" i="29"/>
  <c r="AX13" i="29" s="1"/>
  <c r="AY13" i="29" s="1"/>
  <c r="BH13" i="29" s="1"/>
  <c r="BK13" i="29" s="1"/>
  <c r="AI13" i="29"/>
  <c r="AL13" i="29" s="1"/>
  <c r="Z13" i="29"/>
  <c r="T13" i="29"/>
  <c r="M13" i="29"/>
  <c r="AU12" i="29"/>
  <c r="AX12" i="29" s="1"/>
  <c r="AY12" i="29" s="1"/>
  <c r="BH12" i="29" s="1"/>
  <c r="BK12" i="29" s="1"/>
  <c r="AI12" i="29"/>
  <c r="AL12" i="29" s="1"/>
  <c r="Z12" i="29"/>
  <c r="T12" i="29"/>
  <c r="M12" i="29"/>
  <c r="Q11" i="29"/>
  <c r="AC11" i="29"/>
  <c r="Z11" i="29"/>
  <c r="M11" i="29"/>
  <c r="BM10" i="29"/>
  <c r="BL10" i="29"/>
  <c r="BJ10" i="29"/>
  <c r="BI10" i="29"/>
  <c r="BG10" i="29"/>
  <c r="BF10" i="29"/>
  <c r="BE10" i="29"/>
  <c r="BD10" i="29"/>
  <c r="BC10" i="29"/>
  <c r="BB10" i="29"/>
  <c r="BA10" i="29"/>
  <c r="AZ10" i="29"/>
  <c r="AW10" i="29"/>
  <c r="AV10" i="29"/>
  <c r="AT10" i="29"/>
  <c r="AS10" i="29"/>
  <c r="AR10" i="29"/>
  <c r="AQ10" i="29"/>
  <c r="AP10" i="29"/>
  <c r="AO10" i="29"/>
  <c r="AN10" i="29"/>
  <c r="AM10" i="29"/>
  <c r="AK10" i="29"/>
  <c r="AJ10" i="29"/>
  <c r="AH10" i="29"/>
  <c r="AG10" i="29"/>
  <c r="AF10" i="29"/>
  <c r="AE10" i="29"/>
  <c r="AD10" i="29"/>
  <c r="AB10" i="29"/>
  <c r="AA10" i="29"/>
  <c r="Y10" i="29"/>
  <c r="X10" i="29"/>
  <c r="W10" i="29"/>
  <c r="V10" i="29"/>
  <c r="U10" i="29"/>
  <c r="S10" i="29"/>
  <c r="R10" i="29"/>
  <c r="P10" i="29"/>
  <c r="B8" i="29"/>
  <c r="C8" i="29" s="1"/>
  <c r="D8" i="29" s="1"/>
  <c r="E8" i="29" s="1"/>
  <c r="F8" i="29" s="1"/>
  <c r="G8" i="29" s="1"/>
  <c r="U10" i="16"/>
  <c r="V10" i="16"/>
  <c r="W10" i="16"/>
  <c r="R10" i="16"/>
  <c r="S10" i="16"/>
  <c r="Q11" i="16"/>
  <c r="Q10" i="16" s="1"/>
  <c r="T12" i="16"/>
  <c r="T13" i="16"/>
  <c r="O14" i="16"/>
  <c r="P10" i="16"/>
  <c r="M11" i="16"/>
  <c r="M12" i="16"/>
  <c r="M13" i="16"/>
  <c r="N20" i="16"/>
  <c r="N24" i="16"/>
  <c r="D19" i="22" s="1"/>
  <c r="C19" i="22" s="1"/>
  <c r="N25" i="16"/>
  <c r="AY25" i="16" s="1"/>
  <c r="M27" i="16"/>
  <c r="N27" i="16" s="1"/>
  <c r="N32" i="16"/>
  <c r="M32" i="16" s="1"/>
  <c r="O34" i="16"/>
  <c r="N34" i="16" s="1"/>
  <c r="M34" i="16" s="1"/>
  <c r="N36" i="16"/>
  <c r="N43" i="16"/>
  <c r="N46" i="16"/>
  <c r="N53" i="16"/>
  <c r="N52" i="16" s="1"/>
  <c r="N60" i="16"/>
  <c r="N59" i="16" s="1"/>
  <c r="N58" i="16" s="1"/>
  <c r="N57" i="16" s="1"/>
  <c r="N56" i="16" s="1"/>
  <c r="N64" i="16"/>
  <c r="N66" i="16"/>
  <c r="N72" i="16"/>
  <c r="N78" i="16"/>
  <c r="N83" i="16"/>
  <c r="N82" i="16" s="1"/>
  <c r="N81" i="16" s="1"/>
  <c r="N87" i="16"/>
  <c r="N91" i="16"/>
  <c r="N90" i="16" s="1"/>
  <c r="N89" i="16" s="1"/>
  <c r="N96" i="16"/>
  <c r="N95" i="16" s="1"/>
  <c r="N94" i="16" s="1"/>
  <c r="N93" i="16" s="1"/>
  <c r="N103" i="16"/>
  <c r="N101" i="16" s="1"/>
  <c r="N100" i="16" s="1"/>
  <c r="N105" i="16"/>
  <c r="N104" i="16" s="1"/>
  <c r="N112" i="16"/>
  <c r="N111" i="16" s="1"/>
  <c r="N110" i="16" s="1"/>
  <c r="N109" i="16" s="1"/>
  <c r="N122" i="16"/>
  <c r="N121" i="16" s="1"/>
  <c r="N120" i="16" s="1"/>
  <c r="N119" i="16" s="1"/>
  <c r="M123" i="16"/>
  <c r="M122" i="16" s="1"/>
  <c r="M121" i="16" s="1"/>
  <c r="M120" i="16" s="1"/>
  <c r="M119" i="16" s="1"/>
  <c r="N130" i="16"/>
  <c r="BB130" i="16" s="1"/>
  <c r="BE130" i="16" s="1"/>
  <c r="N131" i="16"/>
  <c r="N132" i="16"/>
  <c r="M132" i="16" s="1"/>
  <c r="N133" i="16"/>
  <c r="N134" i="16"/>
  <c r="N135" i="16"/>
  <c r="N136" i="16"/>
  <c r="BB136" i="16" s="1"/>
  <c r="BE136" i="16" s="1"/>
  <c r="N137" i="16"/>
  <c r="N138" i="16"/>
  <c r="BB138" i="16" s="1"/>
  <c r="BE138" i="16" s="1"/>
  <c r="N139" i="16"/>
  <c r="N140" i="16"/>
  <c r="M140" i="16" s="1"/>
  <c r="N141" i="16"/>
  <c r="N142" i="16"/>
  <c r="M142" i="16" s="1"/>
  <c r="N143" i="16"/>
  <c r="N144" i="16"/>
  <c r="BB144" i="16" s="1"/>
  <c r="BE144" i="16" s="1"/>
  <c r="N145" i="16"/>
  <c r="O20" i="16"/>
  <c r="O24" i="16"/>
  <c r="O25" i="16"/>
  <c r="O26" i="16"/>
  <c r="O36" i="16"/>
  <c r="O43" i="16"/>
  <c r="O46" i="16"/>
  <c r="O53" i="16"/>
  <c r="O52" i="16" s="1"/>
  <c r="O59" i="16"/>
  <c r="O58" i="16" s="1"/>
  <c r="O57" i="16" s="1"/>
  <c r="O56" i="16" s="1"/>
  <c r="O64" i="16"/>
  <c r="O66" i="16"/>
  <c r="O72" i="16"/>
  <c r="O78" i="16"/>
  <c r="O83" i="16"/>
  <c r="O82" i="16" s="1"/>
  <c r="O81" i="16" s="1"/>
  <c r="O87" i="16"/>
  <c r="O91" i="16"/>
  <c r="O90" i="16" s="1"/>
  <c r="O89" i="16" s="1"/>
  <c r="O96" i="16"/>
  <c r="O95" i="16" s="1"/>
  <c r="O94" i="16" s="1"/>
  <c r="O93" i="16" s="1"/>
  <c r="O101" i="16"/>
  <c r="O100" i="16" s="1"/>
  <c r="O105" i="16"/>
  <c r="O104" i="16" s="1"/>
  <c r="O222" i="16"/>
  <c r="O221" i="16" s="1"/>
  <c r="O220" i="16" s="1"/>
  <c r="O219" i="16" s="1"/>
  <c r="O112" i="16"/>
  <c r="O111" i="16" s="1"/>
  <c r="O110" i="16" s="1"/>
  <c r="O109" i="16" s="1"/>
  <c r="O122" i="16"/>
  <c r="O121" i="16" s="1"/>
  <c r="O120" i="16" s="1"/>
  <c r="O119" i="16" s="1"/>
  <c r="O118" i="16" s="1"/>
  <c r="O129" i="16"/>
  <c r="O128" i="16" s="1"/>
  <c r="O127" i="16" s="1"/>
  <c r="O126" i="16" s="1"/>
  <c r="O125" i="16" s="1"/>
  <c r="P20" i="16"/>
  <c r="P24" i="16"/>
  <c r="P25" i="16"/>
  <c r="P26" i="16"/>
  <c r="P31" i="16"/>
  <c r="P36" i="16"/>
  <c r="P43" i="16"/>
  <c r="P46" i="16"/>
  <c r="P53" i="16"/>
  <c r="P52" i="16" s="1"/>
  <c r="P59" i="16"/>
  <c r="P58" i="16" s="1"/>
  <c r="P57" i="16" s="1"/>
  <c r="P56" i="16" s="1"/>
  <c r="P64" i="16"/>
  <c r="P66" i="16"/>
  <c r="P72" i="16"/>
  <c r="P78" i="16"/>
  <c r="P83" i="16"/>
  <c r="P82" i="16" s="1"/>
  <c r="P81" i="16" s="1"/>
  <c r="P87" i="16"/>
  <c r="P91" i="16"/>
  <c r="P90" i="16" s="1"/>
  <c r="P89" i="16" s="1"/>
  <c r="P96" i="16"/>
  <c r="P95" i="16" s="1"/>
  <c r="P94" i="16" s="1"/>
  <c r="P93" i="16" s="1"/>
  <c r="P101" i="16"/>
  <c r="P100" i="16" s="1"/>
  <c r="P99" i="16" s="1"/>
  <c r="P98" i="16" s="1"/>
  <c r="P105" i="16"/>
  <c r="P104" i="16" s="1"/>
  <c r="P222" i="16"/>
  <c r="P221" i="16" s="1"/>
  <c r="P220" i="16" s="1"/>
  <c r="P219" i="16" s="1"/>
  <c r="P112" i="16"/>
  <c r="P111" i="16" s="1"/>
  <c r="P110" i="16" s="1"/>
  <c r="P109" i="16" s="1"/>
  <c r="P122" i="16"/>
  <c r="P121" i="16" s="1"/>
  <c r="P120" i="16" s="1"/>
  <c r="P119" i="16" s="1"/>
  <c r="P118" i="16" s="1"/>
  <c r="P129" i="16"/>
  <c r="P128" i="16" s="1"/>
  <c r="P127" i="16" s="1"/>
  <c r="P126" i="16" s="1"/>
  <c r="P125" i="16" s="1"/>
  <c r="Q20" i="16"/>
  <c r="Q23" i="16"/>
  <c r="Q26" i="16"/>
  <c r="Q32" i="16"/>
  <c r="Q33" i="16"/>
  <c r="Q34" i="16"/>
  <c r="Q36" i="16"/>
  <c r="Q43" i="16"/>
  <c r="Q46" i="16"/>
  <c r="Q53" i="16"/>
  <c r="Q52" i="16" s="1"/>
  <c r="Q59" i="16"/>
  <c r="Q58" i="16" s="1"/>
  <c r="Q57" i="16" s="1"/>
  <c r="Q56" i="16" s="1"/>
  <c r="Q64" i="16"/>
  <c r="Q66" i="16"/>
  <c r="Q63" i="16" s="1"/>
  <c r="Q62" i="16" s="1"/>
  <c r="Q61" i="16" s="1"/>
  <c r="Q76" i="16"/>
  <c r="Q77" i="16"/>
  <c r="Q78" i="16"/>
  <c r="Q83" i="16"/>
  <c r="Q82" i="16" s="1"/>
  <c r="Q81" i="16" s="1"/>
  <c r="Q87" i="16"/>
  <c r="Q91" i="16"/>
  <c r="Q90" i="16" s="1"/>
  <c r="Q89" i="16" s="1"/>
  <c r="Q86" i="16" s="1"/>
  <c r="Q96" i="16"/>
  <c r="Q95" i="16" s="1"/>
  <c r="Q94" i="16" s="1"/>
  <c r="Q93" i="16" s="1"/>
  <c r="Q101" i="16"/>
  <c r="Q100" i="16" s="1"/>
  <c r="Q105" i="16"/>
  <c r="Q104" i="16" s="1"/>
  <c r="Q222" i="16"/>
  <c r="Q221" i="16" s="1"/>
  <c r="Q220" i="16" s="1"/>
  <c r="Q219" i="16" s="1"/>
  <c r="Q115" i="16"/>
  <c r="Q112" i="16" s="1"/>
  <c r="Q111" i="16" s="1"/>
  <c r="Q110" i="16" s="1"/>
  <c r="Q109" i="16" s="1"/>
  <c r="Q122" i="16"/>
  <c r="Q121" i="16" s="1"/>
  <c r="Q120" i="16" s="1"/>
  <c r="Q119" i="16" s="1"/>
  <c r="Q118" i="16" s="1"/>
  <c r="Q129" i="16"/>
  <c r="Q128" i="16" s="1"/>
  <c r="Q127" i="16" s="1"/>
  <c r="Q126" i="16" s="1"/>
  <c r="Q125" i="16" s="1"/>
  <c r="R20" i="16"/>
  <c r="R23" i="16"/>
  <c r="R26" i="16"/>
  <c r="R31" i="16"/>
  <c r="R36" i="16"/>
  <c r="R43" i="16"/>
  <c r="R46" i="16"/>
  <c r="R53" i="16"/>
  <c r="R52" i="16" s="1"/>
  <c r="R59" i="16"/>
  <c r="R58" i="16" s="1"/>
  <c r="R57" i="16" s="1"/>
  <c r="R56" i="16" s="1"/>
  <c r="R64" i="16"/>
  <c r="R66" i="16"/>
  <c r="R63" i="16" s="1"/>
  <c r="R62" i="16" s="1"/>
  <c r="R61" i="16" s="1"/>
  <c r="R72" i="16"/>
  <c r="R78" i="16"/>
  <c r="R83" i="16"/>
  <c r="R82" i="16" s="1"/>
  <c r="R81" i="16" s="1"/>
  <c r="R87" i="16"/>
  <c r="R91" i="16"/>
  <c r="R90" i="16" s="1"/>
  <c r="R89" i="16" s="1"/>
  <c r="R96" i="16"/>
  <c r="R95" i="16" s="1"/>
  <c r="R94" i="16" s="1"/>
  <c r="R93" i="16" s="1"/>
  <c r="R101" i="16"/>
  <c r="R100" i="16" s="1"/>
  <c r="R105" i="16"/>
  <c r="R104" i="16" s="1"/>
  <c r="R222" i="16"/>
  <c r="R221" i="16" s="1"/>
  <c r="R220" i="16" s="1"/>
  <c r="R219" i="16" s="1"/>
  <c r="R112" i="16"/>
  <c r="R111" i="16" s="1"/>
  <c r="R110" i="16" s="1"/>
  <c r="R109" i="16" s="1"/>
  <c r="R122" i="16"/>
  <c r="R121" i="16" s="1"/>
  <c r="R120" i="16" s="1"/>
  <c r="R119" i="16" s="1"/>
  <c r="R118" i="16" s="1"/>
  <c r="R129" i="16"/>
  <c r="R128" i="16" s="1"/>
  <c r="R127" i="16" s="1"/>
  <c r="R126" i="16" s="1"/>
  <c r="R125" i="16" s="1"/>
  <c r="S20" i="16"/>
  <c r="S23" i="16"/>
  <c r="S26" i="16"/>
  <c r="S31" i="16"/>
  <c r="S36" i="16"/>
  <c r="S43" i="16"/>
  <c r="S46" i="16"/>
  <c r="S53" i="16"/>
  <c r="S52" i="16" s="1"/>
  <c r="S59" i="16"/>
  <c r="S58" i="16" s="1"/>
  <c r="S57" i="16" s="1"/>
  <c r="S56" i="16" s="1"/>
  <c r="S64" i="16"/>
  <c r="S66" i="16"/>
  <c r="S63" i="16" s="1"/>
  <c r="S62" i="16" s="1"/>
  <c r="S61" i="16" s="1"/>
  <c r="S72" i="16"/>
  <c r="S78" i="16"/>
  <c r="S83" i="16"/>
  <c r="S82" i="16" s="1"/>
  <c r="S81" i="16" s="1"/>
  <c r="S87" i="16"/>
  <c r="S91" i="16"/>
  <c r="S90" i="16" s="1"/>
  <c r="S89" i="16" s="1"/>
  <c r="S96" i="16"/>
  <c r="S95" i="16" s="1"/>
  <c r="S94" i="16" s="1"/>
  <c r="S93" i="16" s="1"/>
  <c r="S101" i="16"/>
  <c r="S100" i="16" s="1"/>
  <c r="S105" i="16"/>
  <c r="S104" i="16" s="1"/>
  <c r="S222" i="16"/>
  <c r="S221" i="16" s="1"/>
  <c r="S220" i="16" s="1"/>
  <c r="S219" i="16" s="1"/>
  <c r="S112" i="16"/>
  <c r="S111" i="16" s="1"/>
  <c r="S110" i="16" s="1"/>
  <c r="S109" i="16" s="1"/>
  <c r="S122" i="16"/>
  <c r="S121" i="16" s="1"/>
  <c r="S120" i="16" s="1"/>
  <c r="S119" i="16" s="1"/>
  <c r="S118" i="16" s="1"/>
  <c r="S129" i="16"/>
  <c r="S128" i="16" s="1"/>
  <c r="S127" i="16" s="1"/>
  <c r="S126" i="16" s="1"/>
  <c r="S125" i="16" s="1"/>
  <c r="T21" i="16"/>
  <c r="T20" i="16" s="1"/>
  <c r="T23" i="16"/>
  <c r="T26" i="16"/>
  <c r="T32" i="16"/>
  <c r="T33" i="16"/>
  <c r="T34" i="16"/>
  <c r="W34" i="16" s="1"/>
  <c r="T36" i="16"/>
  <c r="T43" i="16"/>
  <c r="T46" i="16"/>
  <c r="T53" i="16"/>
  <c r="T52" i="16" s="1"/>
  <c r="T59" i="16"/>
  <c r="T58" i="16" s="1"/>
  <c r="T57" i="16" s="1"/>
  <c r="T56" i="16" s="1"/>
  <c r="T64" i="16"/>
  <c r="T63" i="16" s="1"/>
  <c r="T62" i="16" s="1"/>
  <c r="T61" i="16" s="1"/>
  <c r="T66" i="16"/>
  <c r="T76" i="16"/>
  <c r="W76" i="16" s="1"/>
  <c r="T77" i="16"/>
  <c r="T78" i="16"/>
  <c r="T83" i="16"/>
  <c r="T82" i="16" s="1"/>
  <c r="T81" i="16" s="1"/>
  <c r="T87" i="16"/>
  <c r="T86" i="16" s="1"/>
  <c r="T91" i="16"/>
  <c r="T90" i="16" s="1"/>
  <c r="T89" i="16" s="1"/>
  <c r="T96" i="16"/>
  <c r="T95" i="16" s="1"/>
  <c r="T94" i="16" s="1"/>
  <c r="T93" i="16" s="1"/>
  <c r="T101" i="16"/>
  <c r="T100" i="16" s="1"/>
  <c r="T105" i="16"/>
  <c r="T104" i="16" s="1"/>
  <c r="T222" i="16"/>
  <c r="T221" i="16" s="1"/>
  <c r="T220" i="16" s="1"/>
  <c r="T219" i="16" s="1"/>
  <c r="T115" i="16"/>
  <c r="T122" i="16"/>
  <c r="T121" i="16" s="1"/>
  <c r="T120" i="16" s="1"/>
  <c r="T119" i="16" s="1"/>
  <c r="T118" i="16" s="1"/>
  <c r="T129" i="16"/>
  <c r="T128" i="16" s="1"/>
  <c r="T127" i="16" s="1"/>
  <c r="T126" i="16" s="1"/>
  <c r="T125" i="16" s="1"/>
  <c r="U20" i="16"/>
  <c r="U23" i="16"/>
  <c r="U26" i="16"/>
  <c r="U31" i="16"/>
  <c r="U36" i="16"/>
  <c r="U43" i="16"/>
  <c r="U46" i="16"/>
  <c r="U53" i="16"/>
  <c r="U52" i="16" s="1"/>
  <c r="U59" i="16"/>
  <c r="U58" i="16" s="1"/>
  <c r="U57" i="16" s="1"/>
  <c r="U56" i="16" s="1"/>
  <c r="U64" i="16"/>
  <c r="U66" i="16"/>
  <c r="U72" i="16"/>
  <c r="U78" i="16"/>
  <c r="U83" i="16"/>
  <c r="U82" i="16" s="1"/>
  <c r="U81" i="16" s="1"/>
  <c r="U87" i="16"/>
  <c r="U91" i="16"/>
  <c r="U90" i="16" s="1"/>
  <c r="U89" i="16" s="1"/>
  <c r="U86" i="16" s="1"/>
  <c r="U96" i="16"/>
  <c r="U95" i="16" s="1"/>
  <c r="U94" i="16" s="1"/>
  <c r="U93" i="16" s="1"/>
  <c r="U101" i="16"/>
  <c r="U100" i="16" s="1"/>
  <c r="U105" i="16"/>
  <c r="U104" i="16" s="1"/>
  <c r="U222" i="16"/>
  <c r="U221" i="16" s="1"/>
  <c r="U220" i="16" s="1"/>
  <c r="U219" i="16" s="1"/>
  <c r="U112" i="16"/>
  <c r="U111" i="16" s="1"/>
  <c r="U110" i="16" s="1"/>
  <c r="U109" i="16" s="1"/>
  <c r="U122" i="16"/>
  <c r="U121" i="16" s="1"/>
  <c r="U120" i="16" s="1"/>
  <c r="U119" i="16" s="1"/>
  <c r="U118" i="16" s="1"/>
  <c r="U108" i="16" s="1"/>
  <c r="U129" i="16"/>
  <c r="U128" i="16" s="1"/>
  <c r="U127" i="16" s="1"/>
  <c r="U126" i="16" s="1"/>
  <c r="U125" i="16" s="1"/>
  <c r="V20" i="16"/>
  <c r="V23" i="16"/>
  <c r="V26" i="16"/>
  <c r="V31" i="16"/>
  <c r="V36" i="16"/>
  <c r="V43" i="16"/>
  <c r="V46" i="16"/>
  <c r="V53" i="16"/>
  <c r="V52" i="16" s="1"/>
  <c r="V59" i="16"/>
  <c r="V58" i="16" s="1"/>
  <c r="V57" i="16" s="1"/>
  <c r="V56" i="16" s="1"/>
  <c r="V64" i="16"/>
  <c r="V66" i="16"/>
  <c r="V72" i="16"/>
  <c r="V78" i="16"/>
  <c r="V83" i="16"/>
  <c r="V82" i="16" s="1"/>
  <c r="V81" i="16" s="1"/>
  <c r="V87" i="16"/>
  <c r="V91" i="16"/>
  <c r="V90" i="16" s="1"/>
  <c r="V89" i="16" s="1"/>
  <c r="V96" i="16"/>
  <c r="V95" i="16" s="1"/>
  <c r="V94" i="16" s="1"/>
  <c r="V93" i="16" s="1"/>
  <c r="V101" i="16"/>
  <c r="V100" i="16" s="1"/>
  <c r="V105" i="16"/>
  <c r="V104" i="16" s="1"/>
  <c r="V222" i="16"/>
  <c r="V221" i="16" s="1"/>
  <c r="V220" i="16" s="1"/>
  <c r="V219" i="16" s="1"/>
  <c r="V112" i="16"/>
  <c r="V111" i="16" s="1"/>
  <c r="V110" i="16" s="1"/>
  <c r="V109" i="16" s="1"/>
  <c r="V122" i="16"/>
  <c r="V121" i="16" s="1"/>
  <c r="V120" i="16" s="1"/>
  <c r="V119" i="16" s="1"/>
  <c r="V118" i="16" s="1"/>
  <c r="V129" i="16"/>
  <c r="V128" i="16" s="1"/>
  <c r="V127" i="16" s="1"/>
  <c r="V126" i="16" s="1"/>
  <c r="V125" i="16" s="1"/>
  <c r="W22" i="16"/>
  <c r="W23" i="16"/>
  <c r="W26" i="16"/>
  <c r="W37" i="16"/>
  <c r="W38" i="16"/>
  <c r="W39" i="16"/>
  <c r="W40" i="16"/>
  <c r="W45" i="16"/>
  <c r="W43" i="16" s="1"/>
  <c r="W47" i="16"/>
  <c r="W48" i="16"/>
  <c r="W49" i="16"/>
  <c r="W50" i="16"/>
  <c r="W46" i="16" s="1"/>
  <c r="W51" i="16"/>
  <c r="W54" i="16"/>
  <c r="W55" i="16"/>
  <c r="W60" i="16"/>
  <c r="W59" i="16" s="1"/>
  <c r="W58" i="16" s="1"/>
  <c r="W57" i="16" s="1"/>
  <c r="W56" i="16" s="1"/>
  <c r="W65" i="16"/>
  <c r="W64" i="16" s="1"/>
  <c r="W67" i="16"/>
  <c r="W66" i="16" s="1"/>
  <c r="W73" i="16"/>
  <c r="W78" i="16"/>
  <c r="W85" i="16"/>
  <c r="W83" i="16" s="1"/>
  <c r="W82" i="16" s="1"/>
  <c r="W81" i="16" s="1"/>
  <c r="W88" i="16"/>
  <c r="W87" i="16" s="1"/>
  <c r="W92" i="16"/>
  <c r="W91" i="16" s="1"/>
  <c r="W90" i="16" s="1"/>
  <c r="W89" i="16" s="1"/>
  <c r="W97" i="16"/>
  <c r="W96" i="16" s="1"/>
  <c r="W95" i="16" s="1"/>
  <c r="W94" i="16" s="1"/>
  <c r="W93" i="16" s="1"/>
  <c r="W102" i="16"/>
  <c r="W103" i="16"/>
  <c r="W106" i="16"/>
  <c r="W105" i="16" s="1"/>
  <c r="W104" i="16" s="1"/>
  <c r="W223" i="16"/>
  <c r="W222" i="16" s="1"/>
  <c r="W221" i="16" s="1"/>
  <c r="W220" i="16" s="1"/>
  <c r="W219" i="16" s="1"/>
  <c r="W113" i="16"/>
  <c r="W114" i="16"/>
  <c r="W122" i="16"/>
  <c r="W121" i="16" s="1"/>
  <c r="W120" i="16" s="1"/>
  <c r="W119" i="16" s="1"/>
  <c r="W118" i="16" s="1"/>
  <c r="W129" i="16"/>
  <c r="W128" i="16" s="1"/>
  <c r="W127" i="16" s="1"/>
  <c r="W126" i="16" s="1"/>
  <c r="W125" i="16" s="1"/>
  <c r="X10" i="16"/>
  <c r="X20" i="16"/>
  <c r="X23" i="16"/>
  <c r="X26" i="16"/>
  <c r="X32" i="16"/>
  <c r="X33" i="16"/>
  <c r="X34" i="16"/>
  <c r="X36" i="16"/>
  <c r="X43" i="16"/>
  <c r="X46" i="16"/>
  <c r="X42" i="16" s="1"/>
  <c r="X41" i="16" s="1"/>
  <c r="X53" i="16"/>
  <c r="X52" i="16" s="1"/>
  <c r="X59" i="16"/>
  <c r="X58" i="16" s="1"/>
  <c r="X57" i="16" s="1"/>
  <c r="X56" i="16" s="1"/>
  <c r="X64" i="16"/>
  <c r="X67" i="16"/>
  <c r="X66" i="16" s="1"/>
  <c r="X76" i="16"/>
  <c r="Z76" i="16" s="1"/>
  <c r="X77" i="16"/>
  <c r="X72" i="16" s="1"/>
  <c r="X71" i="16" s="1"/>
  <c r="X70" i="16" s="1"/>
  <c r="X69" i="16" s="1"/>
  <c r="X78" i="16"/>
  <c r="X83" i="16"/>
  <c r="X82" i="16" s="1"/>
  <c r="X81" i="16" s="1"/>
  <c r="X87" i="16"/>
  <c r="X92" i="16"/>
  <c r="X91" i="16" s="1"/>
  <c r="X90" i="16" s="1"/>
  <c r="X89" i="16" s="1"/>
  <c r="X96" i="16"/>
  <c r="X95" i="16" s="1"/>
  <c r="X94" i="16" s="1"/>
  <c r="X93" i="16" s="1"/>
  <c r="X101" i="16"/>
  <c r="X100" i="16" s="1"/>
  <c r="X106" i="16"/>
  <c r="X105" i="16" s="1"/>
  <c r="X104" i="16" s="1"/>
  <c r="X222" i="16"/>
  <c r="X221" i="16" s="1"/>
  <c r="X220" i="16" s="1"/>
  <c r="X219" i="16" s="1"/>
  <c r="X112" i="16"/>
  <c r="X111" i="16" s="1"/>
  <c r="X110" i="16" s="1"/>
  <c r="X109" i="16" s="1"/>
  <c r="X122" i="16"/>
  <c r="X121" i="16" s="1"/>
  <c r="X120" i="16" s="1"/>
  <c r="X119" i="16" s="1"/>
  <c r="X118" i="16" s="1"/>
  <c r="X129" i="16"/>
  <c r="X128" i="16" s="1"/>
  <c r="X127" i="16" s="1"/>
  <c r="X126" i="16" s="1"/>
  <c r="X125" i="16" s="1"/>
  <c r="Y10" i="16"/>
  <c r="Y20" i="16"/>
  <c r="Y23" i="16"/>
  <c r="Y26" i="16"/>
  <c r="Y32" i="16"/>
  <c r="Y33" i="16"/>
  <c r="Y34" i="16"/>
  <c r="Y31" i="16" s="1"/>
  <c r="Y36" i="16"/>
  <c r="Y43" i="16"/>
  <c r="Y46" i="16"/>
  <c r="Y53" i="16"/>
  <c r="Y52" i="16" s="1"/>
  <c r="Y59" i="16"/>
  <c r="Y58" i="16" s="1"/>
  <c r="Y57" i="16" s="1"/>
  <c r="Y56" i="16" s="1"/>
  <c r="Y64" i="16"/>
  <c r="Y63" i="16" s="1"/>
  <c r="Y62" i="16" s="1"/>
  <c r="Y61" i="16" s="1"/>
  <c r="Y67" i="16"/>
  <c r="Y66" i="16" s="1"/>
  <c r="Y72" i="16"/>
  <c r="Y78" i="16"/>
  <c r="Y83" i="16"/>
  <c r="Y82" i="16" s="1"/>
  <c r="Y81" i="16" s="1"/>
  <c r="Y87" i="16"/>
  <c r="Y92" i="16"/>
  <c r="Y91" i="16" s="1"/>
  <c r="Y90" i="16" s="1"/>
  <c r="Y89" i="16" s="1"/>
  <c r="Y96" i="16"/>
  <c r="Y95" i="16" s="1"/>
  <c r="Y94" i="16" s="1"/>
  <c r="Y93" i="16" s="1"/>
  <c r="Y101" i="16"/>
  <c r="Y100" i="16" s="1"/>
  <c r="Y106" i="16"/>
  <c r="Y105" i="16" s="1"/>
  <c r="Y104" i="16" s="1"/>
  <c r="Y222" i="16"/>
  <c r="Y221" i="16" s="1"/>
  <c r="Y220" i="16" s="1"/>
  <c r="Y219" i="16" s="1"/>
  <c r="Y112" i="16"/>
  <c r="Y111" i="16" s="1"/>
  <c r="Y110" i="16" s="1"/>
  <c r="Y109" i="16" s="1"/>
  <c r="Y122" i="16"/>
  <c r="Y121" i="16" s="1"/>
  <c r="Y120" i="16" s="1"/>
  <c r="Y119" i="16" s="1"/>
  <c r="Y118" i="16" s="1"/>
  <c r="Y129" i="16"/>
  <c r="Y128" i="16" s="1"/>
  <c r="Y127" i="16" s="1"/>
  <c r="Y126" i="16" s="1"/>
  <c r="Y125" i="16" s="1"/>
  <c r="Z11" i="16"/>
  <c r="Z12" i="16"/>
  <c r="Z13" i="16"/>
  <c r="Z20" i="16"/>
  <c r="Z23" i="16"/>
  <c r="Z26" i="16"/>
  <c r="Z32" i="16"/>
  <c r="Z33" i="16"/>
  <c r="Z34" i="16"/>
  <c r="Z36" i="16"/>
  <c r="Z43" i="16"/>
  <c r="Z42" i="16" s="1"/>
  <c r="Z41" i="16" s="1"/>
  <c r="Z35" i="16" s="1"/>
  <c r="Z46" i="16"/>
  <c r="Z53" i="16"/>
  <c r="Z52" i="16" s="1"/>
  <c r="Z59" i="16"/>
  <c r="Z58" i="16" s="1"/>
  <c r="Z57" i="16" s="1"/>
  <c r="Z56" i="16" s="1"/>
  <c r="Z64" i="16"/>
  <c r="Z66" i="16"/>
  <c r="Z78" i="16"/>
  <c r="Z83" i="16"/>
  <c r="Z82" i="16" s="1"/>
  <c r="Z81" i="16" s="1"/>
  <c r="Z88" i="16"/>
  <c r="Z87" i="16" s="1"/>
  <c r="Z91" i="16"/>
  <c r="Z90" i="16" s="1"/>
  <c r="Z89" i="16" s="1"/>
  <c r="Z96" i="16"/>
  <c r="Z95" i="16" s="1"/>
  <c r="Z94" i="16" s="1"/>
  <c r="Z93" i="16" s="1"/>
  <c r="Z102" i="16"/>
  <c r="Z101" i="16" s="1"/>
  <c r="Z100" i="16" s="1"/>
  <c r="Z106" i="16"/>
  <c r="Z105" i="16" s="1"/>
  <c r="Z104" i="16" s="1"/>
  <c r="Z99" i="16" s="1"/>
  <c r="Z98" i="16" s="1"/>
  <c r="Z223" i="16"/>
  <c r="Z222" i="16" s="1"/>
  <c r="Z221" i="16" s="1"/>
  <c r="Z220" i="16" s="1"/>
  <c r="Z219" i="16" s="1"/>
  <c r="Z112" i="16"/>
  <c r="Z111" i="16" s="1"/>
  <c r="Z110" i="16" s="1"/>
  <c r="Z109" i="16" s="1"/>
  <c r="Z122" i="16"/>
  <c r="Z121" i="16" s="1"/>
  <c r="Z120" i="16" s="1"/>
  <c r="Z119" i="16" s="1"/>
  <c r="Z118" i="16" s="1"/>
  <c r="Z129" i="16"/>
  <c r="Z128" i="16" s="1"/>
  <c r="Z127" i="16" s="1"/>
  <c r="Z126" i="16" s="1"/>
  <c r="Z125" i="16" s="1"/>
  <c r="AA10" i="16"/>
  <c r="AA20" i="16"/>
  <c r="AA19" i="16" s="1"/>
  <c r="AA23" i="16"/>
  <c r="AA26" i="16"/>
  <c r="AA31" i="16"/>
  <c r="AA36" i="16"/>
  <c r="AA43" i="16"/>
  <c r="AA46" i="16"/>
  <c r="AA53" i="16"/>
  <c r="AA52" i="16" s="1"/>
  <c r="AA59" i="16"/>
  <c r="AA58" i="16" s="1"/>
  <c r="AA57" i="16" s="1"/>
  <c r="AA56" i="16" s="1"/>
  <c r="AA64" i="16"/>
  <c r="AA66" i="16"/>
  <c r="AA72" i="16"/>
  <c r="AA78" i="16"/>
  <c r="AA71" i="16" s="1"/>
  <c r="AA70" i="16" s="1"/>
  <c r="AA69" i="16" s="1"/>
  <c r="AA83" i="16"/>
  <c r="AA82" i="16" s="1"/>
  <c r="AA81" i="16" s="1"/>
  <c r="AA87" i="16"/>
  <c r="AA91" i="16"/>
  <c r="AA90" i="16" s="1"/>
  <c r="AA89" i="16" s="1"/>
  <c r="AA96" i="16"/>
  <c r="AA95" i="16" s="1"/>
  <c r="AA94" i="16" s="1"/>
  <c r="AA93" i="16" s="1"/>
  <c r="AA101" i="16"/>
  <c r="AA100" i="16" s="1"/>
  <c r="AA105" i="16"/>
  <c r="AA104" i="16" s="1"/>
  <c r="AA222" i="16"/>
  <c r="AA221" i="16" s="1"/>
  <c r="AA220" i="16" s="1"/>
  <c r="AA219" i="16" s="1"/>
  <c r="AA112" i="16"/>
  <c r="AA111" i="16" s="1"/>
  <c r="AA110" i="16" s="1"/>
  <c r="AA109" i="16" s="1"/>
  <c r="AA122" i="16"/>
  <c r="AA121" i="16" s="1"/>
  <c r="AA120" i="16" s="1"/>
  <c r="AA119" i="16" s="1"/>
  <c r="AA118" i="16" s="1"/>
  <c r="AA129" i="16"/>
  <c r="AA128" i="16" s="1"/>
  <c r="AA127" i="16" s="1"/>
  <c r="AA126" i="16" s="1"/>
  <c r="AA125" i="16" s="1"/>
  <c r="AB10" i="16"/>
  <c r="AB20" i="16"/>
  <c r="AB23" i="16"/>
  <c r="AB26" i="16"/>
  <c r="AB31" i="16"/>
  <c r="AB36" i="16"/>
  <c r="AB43" i="16"/>
  <c r="AB46" i="16"/>
  <c r="AB53" i="16"/>
  <c r="AB52" i="16" s="1"/>
  <c r="AB59" i="16"/>
  <c r="AB58" i="16" s="1"/>
  <c r="AB57" i="16" s="1"/>
  <c r="AB56" i="16" s="1"/>
  <c r="AB64" i="16"/>
  <c r="AB66" i="16"/>
  <c r="AB72" i="16"/>
  <c r="AB78" i="16"/>
  <c r="AB71" i="16" s="1"/>
  <c r="AB70" i="16" s="1"/>
  <c r="AB69" i="16" s="1"/>
  <c r="AB83" i="16"/>
  <c r="AB82" i="16" s="1"/>
  <c r="AB81" i="16" s="1"/>
  <c r="AB87" i="16"/>
  <c r="AB91" i="16"/>
  <c r="AB90" i="16" s="1"/>
  <c r="AB89" i="16" s="1"/>
  <c r="AB96" i="16"/>
  <c r="AB95" i="16" s="1"/>
  <c r="AB94" i="16" s="1"/>
  <c r="AB93" i="16" s="1"/>
  <c r="AB101" i="16"/>
  <c r="AB100" i="16" s="1"/>
  <c r="AB105" i="16"/>
  <c r="AB104" i="16" s="1"/>
  <c r="AB99" i="16" s="1"/>
  <c r="AB98" i="16" s="1"/>
  <c r="AB222" i="16"/>
  <c r="AB221" i="16" s="1"/>
  <c r="AB220" i="16" s="1"/>
  <c r="AB219" i="16" s="1"/>
  <c r="AB112" i="16"/>
  <c r="AB111" i="16" s="1"/>
  <c r="AB110" i="16" s="1"/>
  <c r="AB109" i="16" s="1"/>
  <c r="AB122" i="16"/>
  <c r="AB121" i="16" s="1"/>
  <c r="AB120" i="16" s="1"/>
  <c r="AB119" i="16" s="1"/>
  <c r="AB118" i="16" s="1"/>
  <c r="AB129" i="16"/>
  <c r="AB128" i="16" s="1"/>
  <c r="AB127" i="16" s="1"/>
  <c r="AB126" i="16" s="1"/>
  <c r="AB125" i="16" s="1"/>
  <c r="AC11" i="16"/>
  <c r="AC20" i="16"/>
  <c r="AC23" i="16"/>
  <c r="AC26" i="16"/>
  <c r="AC31" i="16"/>
  <c r="AC36" i="16"/>
  <c r="AC43" i="16"/>
  <c r="AC46" i="16"/>
  <c r="AC42" i="16" s="1"/>
  <c r="AC53" i="16"/>
  <c r="AC52" i="16" s="1"/>
  <c r="AC59" i="16"/>
  <c r="AC58" i="16" s="1"/>
  <c r="AC57" i="16" s="1"/>
  <c r="AC56" i="16" s="1"/>
  <c r="AC64" i="16"/>
  <c r="AC67" i="16"/>
  <c r="AC66" i="16" s="1"/>
  <c r="AC76" i="16"/>
  <c r="AC77" i="16"/>
  <c r="AU77" i="16" s="1"/>
  <c r="AY77" i="16" s="1"/>
  <c r="AC78" i="16"/>
  <c r="AC85" i="16"/>
  <c r="AC84" i="16" s="1"/>
  <c r="AC88" i="16"/>
  <c r="AC87" i="16" s="1"/>
  <c r="AC91" i="16"/>
  <c r="AC90" i="16" s="1"/>
  <c r="AC89" i="16" s="1"/>
  <c r="AC97" i="16"/>
  <c r="AC102" i="16"/>
  <c r="AC103" i="16"/>
  <c r="AC106" i="16"/>
  <c r="AC105" i="16" s="1"/>
  <c r="AC104" i="16" s="1"/>
  <c r="AC222" i="16"/>
  <c r="AC221" i="16" s="1"/>
  <c r="AC220" i="16" s="1"/>
  <c r="AC219" i="16" s="1"/>
  <c r="AC112" i="16"/>
  <c r="AC111" i="16" s="1"/>
  <c r="AC110" i="16" s="1"/>
  <c r="AC109" i="16" s="1"/>
  <c r="AC122" i="16"/>
  <c r="AC121" i="16" s="1"/>
  <c r="AC120" i="16" s="1"/>
  <c r="AC119" i="16" s="1"/>
  <c r="AC118" i="16" s="1"/>
  <c r="AD10" i="16"/>
  <c r="AD20" i="16"/>
  <c r="AD23" i="16"/>
  <c r="AD26" i="16"/>
  <c r="AD31" i="16"/>
  <c r="AD36" i="16"/>
  <c r="AD43" i="16"/>
  <c r="AD46" i="16"/>
  <c r="AD53" i="16"/>
  <c r="AD52" i="16" s="1"/>
  <c r="AD59" i="16"/>
  <c r="AD58" i="16" s="1"/>
  <c r="AD57" i="16" s="1"/>
  <c r="AD56" i="16" s="1"/>
  <c r="AD64" i="16"/>
  <c r="AD66" i="16"/>
  <c r="AD72" i="16"/>
  <c r="AD71" i="16" s="1"/>
  <c r="AD70" i="16" s="1"/>
  <c r="AD69" i="16" s="1"/>
  <c r="AD78" i="16"/>
  <c r="AD83" i="16"/>
  <c r="AD82" i="16" s="1"/>
  <c r="AD81" i="16" s="1"/>
  <c r="AD87" i="16"/>
  <c r="AD91" i="16"/>
  <c r="AD90" i="16" s="1"/>
  <c r="AD89" i="16" s="1"/>
  <c r="AD96" i="16"/>
  <c r="AD95" i="16" s="1"/>
  <c r="AD94" i="16" s="1"/>
  <c r="AD93" i="16" s="1"/>
  <c r="AD101" i="16"/>
  <c r="AD100" i="16" s="1"/>
  <c r="AD99" i="16" s="1"/>
  <c r="AD98" i="16" s="1"/>
  <c r="AD105" i="16"/>
  <c r="AD104" i="16" s="1"/>
  <c r="AD222" i="16"/>
  <c r="AD221" i="16" s="1"/>
  <c r="AD220" i="16" s="1"/>
  <c r="AD219" i="16" s="1"/>
  <c r="AD112" i="16"/>
  <c r="AD111" i="16" s="1"/>
  <c r="AD110" i="16" s="1"/>
  <c r="AD109" i="16" s="1"/>
  <c r="AD122" i="16"/>
  <c r="AD121" i="16" s="1"/>
  <c r="AD120" i="16" s="1"/>
  <c r="AD119" i="16" s="1"/>
  <c r="AD118" i="16" s="1"/>
  <c r="AD129" i="16"/>
  <c r="AD128" i="16" s="1"/>
  <c r="AD127" i="16" s="1"/>
  <c r="AD126" i="16" s="1"/>
  <c r="AD125" i="16" s="1"/>
  <c r="AE10" i="16"/>
  <c r="AE20" i="16"/>
  <c r="AE23" i="16"/>
  <c r="AE26" i="16"/>
  <c r="AE31" i="16"/>
  <c r="AE36" i="16"/>
  <c r="AE43" i="16"/>
  <c r="AE42" i="16" s="1"/>
  <c r="AE41" i="16" s="1"/>
  <c r="AE35" i="16" s="1"/>
  <c r="AE46" i="16"/>
  <c r="AE53" i="16"/>
  <c r="AE52" i="16" s="1"/>
  <c r="AE59" i="16"/>
  <c r="AE58" i="16" s="1"/>
  <c r="AE57" i="16" s="1"/>
  <c r="AE56" i="16" s="1"/>
  <c r="AE64" i="16"/>
  <c r="AE66" i="16"/>
  <c r="AE72" i="16"/>
  <c r="AE71" i="16" s="1"/>
  <c r="AE70" i="16" s="1"/>
  <c r="AE69" i="16" s="1"/>
  <c r="AE78" i="16"/>
  <c r="AE83" i="16"/>
  <c r="AE82" i="16" s="1"/>
  <c r="AE81" i="16" s="1"/>
  <c r="AE87" i="16"/>
  <c r="AE91" i="16"/>
  <c r="AE90" i="16" s="1"/>
  <c r="AE89" i="16" s="1"/>
  <c r="AE96" i="16"/>
  <c r="AE95" i="16" s="1"/>
  <c r="AE94" i="16" s="1"/>
  <c r="AE93" i="16" s="1"/>
  <c r="AE101" i="16"/>
  <c r="AE100" i="16" s="1"/>
  <c r="AE99" i="16" s="1"/>
  <c r="AE98" i="16" s="1"/>
  <c r="AE105" i="16"/>
  <c r="AE104" i="16" s="1"/>
  <c r="AE222" i="16"/>
  <c r="AE221" i="16" s="1"/>
  <c r="AE220" i="16" s="1"/>
  <c r="AE219" i="16" s="1"/>
  <c r="AE112" i="16"/>
  <c r="AE111" i="16" s="1"/>
  <c r="AE110" i="16" s="1"/>
  <c r="AE109" i="16" s="1"/>
  <c r="AE122" i="16"/>
  <c r="AE121" i="16" s="1"/>
  <c r="AE120" i="16" s="1"/>
  <c r="AE119" i="16" s="1"/>
  <c r="AE118" i="16" s="1"/>
  <c r="AE129" i="16"/>
  <c r="AE128" i="16" s="1"/>
  <c r="AE127" i="16" s="1"/>
  <c r="AE126" i="16" s="1"/>
  <c r="AE125" i="16" s="1"/>
  <c r="AF10" i="16"/>
  <c r="AF20" i="16"/>
  <c r="AF23" i="16"/>
  <c r="AF26" i="16"/>
  <c r="AF31" i="16"/>
  <c r="AF37" i="16"/>
  <c r="AI37" i="16" s="1"/>
  <c r="AF38" i="16"/>
  <c r="AI38" i="16" s="1"/>
  <c r="AI36" i="16" s="1"/>
  <c r="AF39" i="16"/>
  <c r="AI39" i="16" s="1"/>
  <c r="AF40" i="16"/>
  <c r="AI40" i="16" s="1"/>
  <c r="AF43" i="16"/>
  <c r="AF51" i="16"/>
  <c r="AF46" i="16" s="1"/>
  <c r="AF53" i="16"/>
  <c r="AF52" i="16" s="1"/>
  <c r="AF59" i="16"/>
  <c r="AF58" i="16" s="1"/>
  <c r="AF57" i="16" s="1"/>
  <c r="AF56" i="16" s="1"/>
  <c r="AF64" i="16"/>
  <c r="AF67" i="16"/>
  <c r="AF66" i="16" s="1"/>
  <c r="AF76" i="16"/>
  <c r="AF77" i="16"/>
  <c r="AF80" i="16"/>
  <c r="AF78" i="16" s="1"/>
  <c r="AF85" i="16"/>
  <c r="AF88" i="16"/>
  <c r="AF91" i="16"/>
  <c r="AF90" i="16" s="1"/>
  <c r="AF89" i="16" s="1"/>
  <c r="AF97" i="16"/>
  <c r="AF96" i="16" s="1"/>
  <c r="AF95" i="16" s="1"/>
  <c r="AF94" i="16" s="1"/>
  <c r="AF93" i="16" s="1"/>
  <c r="AF102" i="16"/>
  <c r="AF103" i="16"/>
  <c r="AF106" i="16"/>
  <c r="AF105" i="16" s="1"/>
  <c r="AF104" i="16" s="1"/>
  <c r="AF223" i="16"/>
  <c r="AF222" i="16" s="1"/>
  <c r="AF221" i="16" s="1"/>
  <c r="AF220" i="16" s="1"/>
  <c r="AF219" i="16" s="1"/>
  <c r="AF112" i="16"/>
  <c r="AF111" i="16" s="1"/>
  <c r="AF110" i="16" s="1"/>
  <c r="AF109" i="16" s="1"/>
  <c r="AF122" i="16"/>
  <c r="AF121" i="16" s="1"/>
  <c r="AF120" i="16" s="1"/>
  <c r="AF119" i="16" s="1"/>
  <c r="AF118" i="16" s="1"/>
  <c r="AF130" i="16"/>
  <c r="AF131" i="16"/>
  <c r="AF132" i="16"/>
  <c r="AF133" i="16"/>
  <c r="AF134" i="16"/>
  <c r="AF135" i="16"/>
  <c r="AF136" i="16"/>
  <c r="AF137" i="16"/>
  <c r="AF138" i="16"/>
  <c r="AF139" i="16"/>
  <c r="AF140" i="16"/>
  <c r="AF141" i="16"/>
  <c r="AF142" i="16"/>
  <c r="AF143" i="16"/>
  <c r="AF144" i="16"/>
  <c r="AF145" i="16"/>
  <c r="AG10" i="16"/>
  <c r="AG20" i="16"/>
  <c r="AG23" i="16"/>
  <c r="AG26" i="16"/>
  <c r="AG31" i="16"/>
  <c r="AG36" i="16"/>
  <c r="AG43" i="16"/>
  <c r="AG46" i="16"/>
  <c r="AG53" i="16"/>
  <c r="AG52" i="16" s="1"/>
  <c r="AG59" i="16"/>
  <c r="AG58" i="16" s="1"/>
  <c r="AG57" i="16" s="1"/>
  <c r="AG56" i="16" s="1"/>
  <c r="AG64" i="16"/>
  <c r="AG63" i="16" s="1"/>
  <c r="AG62" i="16" s="1"/>
  <c r="AG61" i="16" s="1"/>
  <c r="AG66" i="16"/>
  <c r="AG72" i="16"/>
  <c r="AG78" i="16"/>
  <c r="AG83" i="16"/>
  <c r="AG82" i="16" s="1"/>
  <c r="AG81" i="16" s="1"/>
  <c r="AG87" i="16"/>
  <c r="AG91" i="16"/>
  <c r="AG90" i="16" s="1"/>
  <c r="AG89" i="16" s="1"/>
  <c r="AG86" i="16" s="1"/>
  <c r="AG96" i="16"/>
  <c r="AG95" i="16" s="1"/>
  <c r="AG94" i="16" s="1"/>
  <c r="AG93" i="16" s="1"/>
  <c r="AG101" i="16"/>
  <c r="AG100" i="16" s="1"/>
  <c r="AG105" i="16"/>
  <c r="AG104" i="16" s="1"/>
  <c r="AG222" i="16"/>
  <c r="AG221" i="16" s="1"/>
  <c r="AG220" i="16" s="1"/>
  <c r="AG219" i="16" s="1"/>
  <c r="AG112" i="16"/>
  <c r="AG111" i="16" s="1"/>
  <c r="AG110" i="16" s="1"/>
  <c r="AG109" i="16" s="1"/>
  <c r="AG122" i="16"/>
  <c r="AG121" i="16" s="1"/>
  <c r="AG120" i="16" s="1"/>
  <c r="AG119" i="16" s="1"/>
  <c r="AG118" i="16" s="1"/>
  <c r="AG129" i="16"/>
  <c r="AG128" i="16" s="1"/>
  <c r="AG127" i="16" s="1"/>
  <c r="AG126" i="16" s="1"/>
  <c r="AG125" i="16" s="1"/>
  <c r="AH10" i="16"/>
  <c r="AH20" i="16"/>
  <c r="AH23" i="16"/>
  <c r="AH26" i="16"/>
  <c r="AH31" i="16"/>
  <c r="AH36" i="16"/>
  <c r="AH43" i="16"/>
  <c r="AH46" i="16"/>
  <c r="AH53" i="16"/>
  <c r="AH52" i="16" s="1"/>
  <c r="AH59" i="16"/>
  <c r="AH58" i="16" s="1"/>
  <c r="AH57" i="16" s="1"/>
  <c r="AH56" i="16" s="1"/>
  <c r="AH64" i="16"/>
  <c r="AH63" i="16" s="1"/>
  <c r="AH62" i="16" s="1"/>
  <c r="AH61" i="16" s="1"/>
  <c r="AH66" i="16"/>
  <c r="AH72" i="16"/>
  <c r="AH78" i="16"/>
  <c r="AH83" i="16"/>
  <c r="AH82" i="16" s="1"/>
  <c r="AH81" i="16" s="1"/>
  <c r="AH87" i="16"/>
  <c r="AH91" i="16"/>
  <c r="AH90" i="16" s="1"/>
  <c r="AH89" i="16" s="1"/>
  <c r="AH96" i="16"/>
  <c r="AH95" i="16" s="1"/>
  <c r="AH94" i="16" s="1"/>
  <c r="AH93" i="16" s="1"/>
  <c r="AH101" i="16"/>
  <c r="AH100" i="16" s="1"/>
  <c r="AH105" i="16"/>
  <c r="AH104" i="16" s="1"/>
  <c r="AH222" i="16"/>
  <c r="AH221" i="16" s="1"/>
  <c r="AH220" i="16" s="1"/>
  <c r="AH219" i="16" s="1"/>
  <c r="AH112" i="16"/>
  <c r="AH111" i="16" s="1"/>
  <c r="AH110" i="16" s="1"/>
  <c r="AH109" i="16" s="1"/>
  <c r="AH122" i="16"/>
  <c r="AH121" i="16" s="1"/>
  <c r="AH120" i="16" s="1"/>
  <c r="AH119" i="16" s="1"/>
  <c r="AH118" i="16" s="1"/>
  <c r="AH108" i="16" s="1"/>
  <c r="AH129" i="16"/>
  <c r="AH128" i="16" s="1"/>
  <c r="AH127" i="16" s="1"/>
  <c r="AH126" i="16" s="1"/>
  <c r="AH125" i="16" s="1"/>
  <c r="AI12" i="16"/>
  <c r="AL12" i="16" s="1"/>
  <c r="AI13" i="16"/>
  <c r="AL13" i="16" s="1"/>
  <c r="AI21" i="16"/>
  <c r="AL21" i="16" s="1"/>
  <c r="AI22" i="16"/>
  <c r="AI23" i="16"/>
  <c r="AI26" i="16"/>
  <c r="AI32" i="16"/>
  <c r="AI33" i="16"/>
  <c r="AI34" i="16"/>
  <c r="AI45" i="16"/>
  <c r="AI43" i="16" s="1"/>
  <c r="AI49" i="16"/>
  <c r="AI50" i="16"/>
  <c r="AI53" i="16"/>
  <c r="AI52" i="16" s="1"/>
  <c r="AI59" i="16"/>
  <c r="AI58" i="16" s="1"/>
  <c r="AI57" i="16" s="1"/>
  <c r="AI56" i="16" s="1"/>
  <c r="AI64" i="16"/>
  <c r="AI73" i="16"/>
  <c r="AI74" i="16"/>
  <c r="AI75" i="16"/>
  <c r="AI79" i="16"/>
  <c r="AI92" i="16"/>
  <c r="AI91" i="16" s="1"/>
  <c r="AI90" i="16" s="1"/>
  <c r="AI89" i="16" s="1"/>
  <c r="AI112" i="16"/>
  <c r="AI111" i="16" s="1"/>
  <c r="AI110" i="16" s="1"/>
  <c r="AI109" i="16" s="1"/>
  <c r="AI123" i="16"/>
  <c r="AJ10" i="16"/>
  <c r="AJ20" i="16"/>
  <c r="AJ23" i="16"/>
  <c r="AJ26" i="16"/>
  <c r="AJ31" i="16"/>
  <c r="AJ36" i="16"/>
  <c r="AJ43" i="16"/>
  <c r="AJ42" i="16" s="1"/>
  <c r="AJ41" i="16" s="1"/>
  <c r="AJ35" i="16" s="1"/>
  <c r="AJ46" i="16"/>
  <c r="AJ53" i="16"/>
  <c r="AJ52" i="16" s="1"/>
  <c r="AJ59" i="16"/>
  <c r="AJ58" i="16" s="1"/>
  <c r="AJ57" i="16" s="1"/>
  <c r="AJ56" i="16" s="1"/>
  <c r="AJ64" i="16"/>
  <c r="AJ66" i="16"/>
  <c r="AJ72" i="16"/>
  <c r="AJ78" i="16"/>
  <c r="AJ83" i="16"/>
  <c r="AJ82" i="16" s="1"/>
  <c r="AJ81" i="16" s="1"/>
  <c r="AJ87" i="16"/>
  <c r="AJ91" i="16"/>
  <c r="AJ90" i="16" s="1"/>
  <c r="AJ89" i="16" s="1"/>
  <c r="AJ96" i="16"/>
  <c r="AJ95" i="16" s="1"/>
  <c r="AJ94" i="16" s="1"/>
  <c r="AJ93" i="16" s="1"/>
  <c r="AJ101" i="16"/>
  <c r="AJ100" i="16" s="1"/>
  <c r="AJ105" i="16"/>
  <c r="AJ104" i="16" s="1"/>
  <c r="AJ222" i="16"/>
  <c r="AJ221" i="16" s="1"/>
  <c r="AJ220" i="16" s="1"/>
  <c r="AJ219" i="16" s="1"/>
  <c r="AJ112" i="16"/>
  <c r="AJ111" i="16" s="1"/>
  <c r="AJ110" i="16" s="1"/>
  <c r="AJ109" i="16" s="1"/>
  <c r="AJ122" i="16"/>
  <c r="AJ121" i="16" s="1"/>
  <c r="AJ120" i="16" s="1"/>
  <c r="AJ119" i="16" s="1"/>
  <c r="AJ118" i="16" s="1"/>
  <c r="AJ129" i="16"/>
  <c r="AJ128" i="16" s="1"/>
  <c r="AJ127" i="16" s="1"/>
  <c r="AJ126" i="16" s="1"/>
  <c r="AJ125" i="16" s="1"/>
  <c r="AK10" i="16"/>
  <c r="AK20" i="16"/>
  <c r="AK23" i="16"/>
  <c r="AK26" i="16"/>
  <c r="AK31" i="16"/>
  <c r="AK36" i="16"/>
  <c r="AK43" i="16"/>
  <c r="AK42" i="16" s="1"/>
  <c r="AK41" i="16" s="1"/>
  <c r="AK35" i="16" s="1"/>
  <c r="AK46" i="16"/>
  <c r="AK53" i="16"/>
  <c r="AK52" i="16" s="1"/>
  <c r="AK59" i="16"/>
  <c r="AK58" i="16" s="1"/>
  <c r="AK57" i="16" s="1"/>
  <c r="AK56" i="16" s="1"/>
  <c r="AK64" i="16"/>
  <c r="AK66" i="16"/>
  <c r="AK72" i="16"/>
  <c r="AK71" i="16" s="1"/>
  <c r="AK70" i="16" s="1"/>
  <c r="AK69" i="16" s="1"/>
  <c r="AK78" i="16"/>
  <c r="AK83" i="16"/>
  <c r="AK82" i="16" s="1"/>
  <c r="AK81" i="16" s="1"/>
  <c r="AK87" i="16"/>
  <c r="AK91" i="16"/>
  <c r="AK90" i="16" s="1"/>
  <c r="AK89" i="16" s="1"/>
  <c r="AK96" i="16"/>
  <c r="AK95" i="16" s="1"/>
  <c r="AK94" i="16" s="1"/>
  <c r="AK93" i="16" s="1"/>
  <c r="AK101" i="16"/>
  <c r="AK100" i="16" s="1"/>
  <c r="AK99" i="16" s="1"/>
  <c r="AK98" i="16" s="1"/>
  <c r="AK105" i="16"/>
  <c r="AK104" i="16" s="1"/>
  <c r="AK222" i="16"/>
  <c r="AK221" i="16" s="1"/>
  <c r="AK220" i="16" s="1"/>
  <c r="AK219" i="16" s="1"/>
  <c r="AK112" i="16"/>
  <c r="AK111" i="16" s="1"/>
  <c r="AK110" i="16" s="1"/>
  <c r="AK109" i="16" s="1"/>
  <c r="AK122" i="16"/>
  <c r="AK121" i="16" s="1"/>
  <c r="AK120" i="16" s="1"/>
  <c r="AK119" i="16" s="1"/>
  <c r="AK118" i="16" s="1"/>
  <c r="AK129" i="16"/>
  <c r="AK128" i="16" s="1"/>
  <c r="AK127" i="16" s="1"/>
  <c r="AK126" i="16" s="1"/>
  <c r="AK125" i="16" s="1"/>
  <c r="AL23" i="16"/>
  <c r="AL26" i="16"/>
  <c r="AL32" i="16"/>
  <c r="AL33" i="16"/>
  <c r="AL34" i="16"/>
  <c r="AL36" i="16"/>
  <c r="AL43" i="16"/>
  <c r="AL42" i="16" s="1"/>
  <c r="AL41" i="16" s="1"/>
  <c r="AL35" i="16" s="1"/>
  <c r="AL46" i="16"/>
  <c r="AL53" i="16"/>
  <c r="AL52" i="16" s="1"/>
  <c r="AL59" i="16"/>
  <c r="AL58" i="16" s="1"/>
  <c r="AL57" i="16" s="1"/>
  <c r="AL56" i="16" s="1"/>
  <c r="AL64" i="16"/>
  <c r="AL66" i="16"/>
  <c r="AL72" i="16"/>
  <c r="AL78" i="16"/>
  <c r="AL83" i="16"/>
  <c r="AL82" i="16" s="1"/>
  <c r="AL81" i="16" s="1"/>
  <c r="AL87" i="16"/>
  <c r="AL91" i="16"/>
  <c r="AL90" i="16" s="1"/>
  <c r="AL89" i="16" s="1"/>
  <c r="AL96" i="16"/>
  <c r="AL95" i="16" s="1"/>
  <c r="AL94" i="16" s="1"/>
  <c r="AL93" i="16" s="1"/>
  <c r="AL101" i="16"/>
  <c r="AL100" i="16" s="1"/>
  <c r="AL99" i="16" s="1"/>
  <c r="AL98" i="16" s="1"/>
  <c r="AL105" i="16"/>
  <c r="AL104" i="16" s="1"/>
  <c r="AL222" i="16"/>
  <c r="AL221" i="16" s="1"/>
  <c r="AL220" i="16" s="1"/>
  <c r="AL219" i="16" s="1"/>
  <c r="AL112" i="16"/>
  <c r="AL111" i="16" s="1"/>
  <c r="AL110" i="16" s="1"/>
  <c r="AL109" i="16" s="1"/>
  <c r="AM10" i="16"/>
  <c r="AM20" i="16"/>
  <c r="AM23" i="16"/>
  <c r="AM26" i="16"/>
  <c r="AM31" i="16"/>
  <c r="AM36" i="16"/>
  <c r="AM43" i="16"/>
  <c r="AM46" i="16"/>
  <c r="AM53" i="16"/>
  <c r="AM52" i="16" s="1"/>
  <c r="AM59" i="16"/>
  <c r="AM58" i="16" s="1"/>
  <c r="AM57" i="16" s="1"/>
  <c r="AM56" i="16" s="1"/>
  <c r="AM64" i="16"/>
  <c r="AM66" i="16"/>
  <c r="AM72" i="16"/>
  <c r="AM78" i="16"/>
  <c r="AM83" i="16"/>
  <c r="AM82" i="16" s="1"/>
  <c r="AM81" i="16" s="1"/>
  <c r="AM87" i="16"/>
  <c r="AM91" i="16"/>
  <c r="AM90" i="16" s="1"/>
  <c r="AM89" i="16" s="1"/>
  <c r="AM96" i="16"/>
  <c r="AM95" i="16" s="1"/>
  <c r="AM94" i="16" s="1"/>
  <c r="AM93" i="16" s="1"/>
  <c r="AM101" i="16"/>
  <c r="AM100" i="16" s="1"/>
  <c r="AM105" i="16"/>
  <c r="AM104" i="16" s="1"/>
  <c r="AM222" i="16"/>
  <c r="AM221" i="16" s="1"/>
  <c r="AM220" i="16" s="1"/>
  <c r="AM219" i="16" s="1"/>
  <c r="AM112" i="16"/>
  <c r="AM111" i="16" s="1"/>
  <c r="AM110" i="16" s="1"/>
  <c r="AM109" i="16" s="1"/>
  <c r="AM122" i="16"/>
  <c r="AM121" i="16" s="1"/>
  <c r="AM120" i="16" s="1"/>
  <c r="AM119" i="16" s="1"/>
  <c r="AM118" i="16" s="1"/>
  <c r="AM129" i="16"/>
  <c r="AM128" i="16" s="1"/>
  <c r="AM127" i="16" s="1"/>
  <c r="AM126" i="16" s="1"/>
  <c r="AM125" i="16" s="1"/>
  <c r="AN10" i="16"/>
  <c r="AN20" i="16"/>
  <c r="AN23" i="16"/>
  <c r="AN19" i="16" s="1"/>
  <c r="AN26" i="16"/>
  <c r="AN31" i="16"/>
  <c r="AN36" i="16"/>
  <c r="AN43" i="16"/>
  <c r="AN46" i="16"/>
  <c r="AN53" i="16"/>
  <c r="AN52" i="16" s="1"/>
  <c r="AN59" i="16"/>
  <c r="AN58" i="16" s="1"/>
  <c r="AN57" i="16" s="1"/>
  <c r="AN56" i="16" s="1"/>
  <c r="AN64" i="16"/>
  <c r="AN66" i="16"/>
  <c r="AN72" i="16"/>
  <c r="AN78" i="16"/>
  <c r="AN83" i="16"/>
  <c r="AN82" i="16" s="1"/>
  <c r="AN81" i="16" s="1"/>
  <c r="AN87" i="16"/>
  <c r="AN91" i="16"/>
  <c r="AN90" i="16" s="1"/>
  <c r="AN89" i="16" s="1"/>
  <c r="AN96" i="16"/>
  <c r="AN95" i="16" s="1"/>
  <c r="AN94" i="16" s="1"/>
  <c r="AN93" i="16" s="1"/>
  <c r="AN101" i="16"/>
  <c r="AN100" i="16" s="1"/>
  <c r="AN105" i="16"/>
  <c r="AN104" i="16" s="1"/>
  <c r="AN222" i="16"/>
  <c r="AN221" i="16" s="1"/>
  <c r="AN220" i="16" s="1"/>
  <c r="AN219" i="16" s="1"/>
  <c r="AN112" i="16"/>
  <c r="AN111" i="16" s="1"/>
  <c r="AN110" i="16" s="1"/>
  <c r="AN109" i="16" s="1"/>
  <c r="AN122" i="16"/>
  <c r="AN121" i="16" s="1"/>
  <c r="AN120" i="16" s="1"/>
  <c r="AN119" i="16" s="1"/>
  <c r="AN118" i="16" s="1"/>
  <c r="AN129" i="16"/>
  <c r="AN128" i="16" s="1"/>
  <c r="AN127" i="16" s="1"/>
  <c r="AN126" i="16" s="1"/>
  <c r="AN125" i="16" s="1"/>
  <c r="AO10" i="16"/>
  <c r="AO20" i="16"/>
  <c r="AO23" i="16"/>
  <c r="AO19" i="16" s="1"/>
  <c r="AO32" i="16"/>
  <c r="AO33" i="16"/>
  <c r="AO34" i="16"/>
  <c r="AO37" i="16"/>
  <c r="AO38" i="16"/>
  <c r="AO39" i="16"/>
  <c r="AO40" i="16"/>
  <c r="AO44" i="16"/>
  <c r="AO46" i="16"/>
  <c r="AO53" i="16"/>
  <c r="AO52" i="16" s="1"/>
  <c r="AO59" i="16"/>
  <c r="AO58" i="16" s="1"/>
  <c r="AO57" i="16" s="1"/>
  <c r="AO56" i="16" s="1"/>
  <c r="AO64" i="16"/>
  <c r="AO67" i="16"/>
  <c r="AO68" i="16"/>
  <c r="AR68" i="16" s="1"/>
  <c r="AO73" i="16"/>
  <c r="AU73" i="16" s="1"/>
  <c r="AO76" i="16"/>
  <c r="AR76" i="16" s="1"/>
  <c r="AO77" i="16"/>
  <c r="AR77" i="16" s="1"/>
  <c r="AO80" i="16"/>
  <c r="AR80" i="16" s="1"/>
  <c r="AR78" i="16" s="1"/>
  <c r="AO85" i="16"/>
  <c r="AO84" i="16" s="1"/>
  <c r="AO88" i="16"/>
  <c r="AO92" i="16"/>
  <c r="AU92" i="16" s="1"/>
  <c r="AO97" i="16"/>
  <c r="AO96" i="16" s="1"/>
  <c r="AO95" i="16" s="1"/>
  <c r="AO94" i="16" s="1"/>
  <c r="AO93" i="16" s="1"/>
  <c r="AO102" i="16"/>
  <c r="AR102" i="16" s="1"/>
  <c r="AO103" i="16"/>
  <c r="AO106" i="16"/>
  <c r="AR106" i="16" s="1"/>
  <c r="AR105" i="16" s="1"/>
  <c r="AR104" i="16" s="1"/>
  <c r="AO223" i="16"/>
  <c r="AO222" i="16" s="1"/>
  <c r="AO221" i="16" s="1"/>
  <c r="AO220" i="16" s="1"/>
  <c r="AO219" i="16" s="1"/>
  <c r="AO112" i="16"/>
  <c r="AO111" i="16" s="1"/>
  <c r="AO110" i="16" s="1"/>
  <c r="AO109" i="16" s="1"/>
  <c r="AO122" i="16"/>
  <c r="AO121" i="16" s="1"/>
  <c r="AO120" i="16" s="1"/>
  <c r="AO119" i="16" s="1"/>
  <c r="AO118" i="16" s="1"/>
  <c r="AO129" i="16"/>
  <c r="AO128" i="16" s="1"/>
  <c r="AO127" i="16" s="1"/>
  <c r="AO126" i="16" s="1"/>
  <c r="AO125" i="16" s="1"/>
  <c r="AP10" i="16"/>
  <c r="AP20" i="16"/>
  <c r="AP23" i="16"/>
  <c r="AP31" i="16"/>
  <c r="AP36" i="16"/>
  <c r="AP43" i="16"/>
  <c r="AP46" i="16"/>
  <c r="AP53" i="16"/>
  <c r="AP52" i="16" s="1"/>
  <c r="AP59" i="16"/>
  <c r="AP58" i="16" s="1"/>
  <c r="AP57" i="16" s="1"/>
  <c r="AP56" i="16" s="1"/>
  <c r="AP64" i="16"/>
  <c r="AP66" i="16"/>
  <c r="AP72" i="16"/>
  <c r="AP78" i="16"/>
  <c r="AP71" i="16" s="1"/>
  <c r="AP70" i="16" s="1"/>
  <c r="AP69" i="16" s="1"/>
  <c r="AP83" i="16"/>
  <c r="AP82" i="16" s="1"/>
  <c r="AP81" i="16" s="1"/>
  <c r="AP87" i="16"/>
  <c r="AP91" i="16"/>
  <c r="AP90" i="16" s="1"/>
  <c r="AP89" i="16" s="1"/>
  <c r="AP96" i="16"/>
  <c r="AP95" i="16" s="1"/>
  <c r="AP94" i="16" s="1"/>
  <c r="AP93" i="16" s="1"/>
  <c r="AP101" i="16"/>
  <c r="AP100" i="16" s="1"/>
  <c r="AP105" i="16"/>
  <c r="AP104" i="16" s="1"/>
  <c r="AP222" i="16"/>
  <c r="AP221" i="16" s="1"/>
  <c r="AP220" i="16" s="1"/>
  <c r="AP219" i="16" s="1"/>
  <c r="AP112" i="16"/>
  <c r="AP111" i="16" s="1"/>
  <c r="AP110" i="16" s="1"/>
  <c r="AP109" i="16" s="1"/>
  <c r="AP122" i="16"/>
  <c r="AP121" i="16" s="1"/>
  <c r="AP120" i="16" s="1"/>
  <c r="AP119" i="16" s="1"/>
  <c r="AP118" i="16" s="1"/>
  <c r="AP129" i="16"/>
  <c r="AP128" i="16" s="1"/>
  <c r="AP127" i="16" s="1"/>
  <c r="AP126" i="16" s="1"/>
  <c r="AP125" i="16" s="1"/>
  <c r="AQ10" i="16"/>
  <c r="AQ20" i="16"/>
  <c r="AQ19" i="16" s="1"/>
  <c r="AQ23" i="16"/>
  <c r="AQ26" i="16"/>
  <c r="AQ31" i="16"/>
  <c r="AQ36" i="16"/>
  <c r="AQ43" i="16"/>
  <c r="AQ46" i="16"/>
  <c r="AQ53" i="16"/>
  <c r="AQ52" i="16" s="1"/>
  <c r="AQ59" i="16"/>
  <c r="AQ58" i="16" s="1"/>
  <c r="AQ57" i="16" s="1"/>
  <c r="AQ56" i="16" s="1"/>
  <c r="AQ64" i="16"/>
  <c r="AQ66" i="16"/>
  <c r="AQ72" i="16"/>
  <c r="AQ78" i="16"/>
  <c r="AQ83" i="16"/>
  <c r="AQ82" i="16" s="1"/>
  <c r="AQ81" i="16" s="1"/>
  <c r="AQ87" i="16"/>
  <c r="AQ91" i="16"/>
  <c r="AQ90" i="16" s="1"/>
  <c r="AQ89" i="16" s="1"/>
  <c r="AQ96" i="16"/>
  <c r="AQ95" i="16" s="1"/>
  <c r="AQ94" i="16" s="1"/>
  <c r="AQ93" i="16" s="1"/>
  <c r="AQ101" i="16"/>
  <c r="AQ100" i="16" s="1"/>
  <c r="AQ105" i="16"/>
  <c r="AQ104" i="16" s="1"/>
  <c r="AQ99" i="16" s="1"/>
  <c r="AQ98" i="16" s="1"/>
  <c r="AQ222" i="16"/>
  <c r="AQ221" i="16" s="1"/>
  <c r="AQ220" i="16" s="1"/>
  <c r="AQ219" i="16" s="1"/>
  <c r="AQ112" i="16"/>
  <c r="AQ111" i="16" s="1"/>
  <c r="AQ110" i="16" s="1"/>
  <c r="AQ109" i="16" s="1"/>
  <c r="AQ122" i="16"/>
  <c r="AQ121" i="16" s="1"/>
  <c r="AQ120" i="16" s="1"/>
  <c r="AQ119" i="16" s="1"/>
  <c r="AQ118" i="16" s="1"/>
  <c r="AQ129" i="16"/>
  <c r="AQ128" i="16" s="1"/>
  <c r="AQ127" i="16" s="1"/>
  <c r="AQ126" i="16" s="1"/>
  <c r="AQ125" i="16" s="1"/>
  <c r="AR10" i="16"/>
  <c r="AR21" i="16"/>
  <c r="AR20" i="16" s="1"/>
  <c r="AR19" i="16" s="1"/>
  <c r="AR22" i="16"/>
  <c r="AR23" i="16"/>
  <c r="AR26" i="16"/>
  <c r="AR45" i="16"/>
  <c r="AR47" i="16"/>
  <c r="AR48" i="16"/>
  <c r="AR46" i="16" s="1"/>
  <c r="AR49" i="16"/>
  <c r="AR50" i="16"/>
  <c r="AR51" i="16"/>
  <c r="AR54" i="16"/>
  <c r="AR55" i="16"/>
  <c r="AR60" i="16"/>
  <c r="AR59" i="16" s="1"/>
  <c r="AR58" i="16" s="1"/>
  <c r="AR57" i="16" s="1"/>
  <c r="AR56" i="16" s="1"/>
  <c r="AR64" i="16"/>
  <c r="AR67" i="16"/>
  <c r="AR74" i="16"/>
  <c r="AR75" i="16"/>
  <c r="AR79" i="16"/>
  <c r="AR112" i="16"/>
  <c r="AR111" i="16" s="1"/>
  <c r="AR110" i="16" s="1"/>
  <c r="AR109" i="16" s="1"/>
  <c r="AR123" i="16"/>
  <c r="AR122" i="16" s="1"/>
  <c r="AR121" i="16" s="1"/>
  <c r="AR120" i="16" s="1"/>
  <c r="AR119" i="16" s="1"/>
  <c r="AR118" i="16" s="1"/>
  <c r="AR129" i="16"/>
  <c r="AR128" i="16" s="1"/>
  <c r="AR127" i="16" s="1"/>
  <c r="AR126" i="16" s="1"/>
  <c r="AR125" i="16" s="1"/>
  <c r="AS10" i="16"/>
  <c r="AS21" i="16"/>
  <c r="AS22" i="16"/>
  <c r="AS23" i="16"/>
  <c r="AS26" i="16"/>
  <c r="AS32" i="16"/>
  <c r="AS33" i="16"/>
  <c r="AS34" i="16"/>
  <c r="AS37" i="16"/>
  <c r="AS38" i="16"/>
  <c r="AS36" i="16" s="1"/>
  <c r="AS39" i="16"/>
  <c r="AS40" i="16"/>
  <c r="AS44" i="16"/>
  <c r="AS43" i="16" s="1"/>
  <c r="AS46" i="16"/>
  <c r="AS53" i="16"/>
  <c r="AS52" i="16" s="1"/>
  <c r="AS60" i="16"/>
  <c r="AS59" i="16" s="1"/>
  <c r="AS58" i="16" s="1"/>
  <c r="AS57" i="16" s="1"/>
  <c r="AS56" i="16" s="1"/>
  <c r="AS64" i="16"/>
  <c r="AS68" i="16"/>
  <c r="AS66" i="16" s="1"/>
  <c r="AS73" i="16"/>
  <c r="AS74" i="16"/>
  <c r="AS75" i="16"/>
  <c r="AS76" i="16"/>
  <c r="AS77" i="16"/>
  <c r="AS79" i="16"/>
  <c r="AS80" i="16"/>
  <c r="AS85" i="16"/>
  <c r="AS83" i="16" s="1"/>
  <c r="AS82" i="16" s="1"/>
  <c r="AS81" i="16" s="1"/>
  <c r="AS88" i="16"/>
  <c r="AS87" i="16" s="1"/>
  <c r="AS92" i="16"/>
  <c r="AS91" i="16" s="1"/>
  <c r="AS90" i="16" s="1"/>
  <c r="AS89" i="16" s="1"/>
  <c r="AS86" i="16" s="1"/>
  <c r="AS97" i="16"/>
  <c r="AS96" i="16" s="1"/>
  <c r="AS95" i="16" s="1"/>
  <c r="AS94" i="16" s="1"/>
  <c r="AS93" i="16" s="1"/>
  <c r="AS102" i="16"/>
  <c r="AS103" i="16"/>
  <c r="AS106" i="16"/>
  <c r="AS105" i="16" s="1"/>
  <c r="AS104" i="16" s="1"/>
  <c r="AS223" i="16"/>
  <c r="AS222" i="16" s="1"/>
  <c r="AS221" i="16" s="1"/>
  <c r="AS220" i="16" s="1"/>
  <c r="AS219" i="16" s="1"/>
  <c r="AS112" i="16"/>
  <c r="AS111" i="16" s="1"/>
  <c r="AS110" i="16" s="1"/>
  <c r="AS109" i="16" s="1"/>
  <c r="AS108" i="16" s="1"/>
  <c r="AS122" i="16"/>
  <c r="AS121" i="16" s="1"/>
  <c r="AS120" i="16" s="1"/>
  <c r="AS119" i="16" s="1"/>
  <c r="AS118" i="16" s="1"/>
  <c r="AS129" i="16"/>
  <c r="AS128" i="16" s="1"/>
  <c r="AS127" i="16" s="1"/>
  <c r="AS126" i="16" s="1"/>
  <c r="AS125" i="16" s="1"/>
  <c r="AT10" i="16"/>
  <c r="AT21" i="16"/>
  <c r="AT22" i="16"/>
  <c r="AT23" i="16"/>
  <c r="AT26" i="16"/>
  <c r="AT32" i="16"/>
  <c r="AT33" i="16"/>
  <c r="AT37" i="16"/>
  <c r="AT38" i="16"/>
  <c r="AT39" i="16"/>
  <c r="AT40" i="16"/>
  <c r="AT44" i="16"/>
  <c r="AT43" i="16" s="1"/>
  <c r="AT46" i="16"/>
  <c r="AT53" i="16"/>
  <c r="AT52" i="16" s="1"/>
  <c r="AT60" i="16"/>
  <c r="AT59" i="16" s="1"/>
  <c r="AT58" i="16" s="1"/>
  <c r="AT57" i="16" s="1"/>
  <c r="AT56" i="16" s="1"/>
  <c r="AT64" i="16"/>
  <c r="AT63" i="16" s="1"/>
  <c r="AT62" i="16" s="1"/>
  <c r="AT61" i="16" s="1"/>
  <c r="AT68" i="16"/>
  <c r="AT66" i="16" s="1"/>
  <c r="AT73" i="16"/>
  <c r="AT74" i="16"/>
  <c r="AT75" i="16"/>
  <c r="AT76" i="16"/>
  <c r="AT77" i="16"/>
  <c r="AT72" i="16" s="1"/>
  <c r="AT79" i="16"/>
  <c r="AT80" i="16"/>
  <c r="AT85" i="16"/>
  <c r="AT83" i="16" s="1"/>
  <c r="AT82" i="16" s="1"/>
  <c r="AT81" i="16" s="1"/>
  <c r="AT88" i="16"/>
  <c r="AT87" i="16" s="1"/>
  <c r="AT92" i="16"/>
  <c r="AT91" i="16" s="1"/>
  <c r="AT90" i="16" s="1"/>
  <c r="AT89" i="16" s="1"/>
  <c r="AT97" i="16"/>
  <c r="AT96" i="16" s="1"/>
  <c r="AT95" i="16" s="1"/>
  <c r="AT94" i="16" s="1"/>
  <c r="AT93" i="16" s="1"/>
  <c r="AT102" i="16"/>
  <c r="AT103" i="16"/>
  <c r="AT106" i="16"/>
  <c r="AT105" i="16" s="1"/>
  <c r="AT104" i="16" s="1"/>
  <c r="AT223" i="16"/>
  <c r="AT222" i="16" s="1"/>
  <c r="AT221" i="16" s="1"/>
  <c r="AT220" i="16" s="1"/>
  <c r="AT219" i="16" s="1"/>
  <c r="AT112" i="16"/>
  <c r="AT111" i="16" s="1"/>
  <c r="AT110" i="16" s="1"/>
  <c r="AT109" i="16" s="1"/>
  <c r="AT122" i="16"/>
  <c r="AT121" i="16" s="1"/>
  <c r="AT120" i="16" s="1"/>
  <c r="AT119" i="16" s="1"/>
  <c r="AT118" i="16" s="1"/>
  <c r="AT108" i="16" s="1"/>
  <c r="AT129" i="16"/>
  <c r="AT128" i="16" s="1"/>
  <c r="AT127" i="16" s="1"/>
  <c r="AT126" i="16" s="1"/>
  <c r="AT125" i="16" s="1"/>
  <c r="AU12" i="16"/>
  <c r="AX12" i="16" s="1"/>
  <c r="AY12" i="16" s="1"/>
  <c r="AU13" i="16"/>
  <c r="AX13" i="16" s="1"/>
  <c r="AY13" i="16" s="1"/>
  <c r="AU21" i="16"/>
  <c r="AY21" i="16" s="1"/>
  <c r="AU22" i="16"/>
  <c r="AU23" i="16"/>
  <c r="AU45" i="16"/>
  <c r="AY45" i="16" s="1"/>
  <c r="BP45" i="16" s="1"/>
  <c r="BO45" i="16" s="1"/>
  <c r="AU47" i="16"/>
  <c r="AY47" i="16" s="1"/>
  <c r="BP47" i="16" s="1"/>
  <c r="BO47" i="16" s="1"/>
  <c r="AU48" i="16"/>
  <c r="AY48" i="16" s="1"/>
  <c r="BP48" i="16" s="1"/>
  <c r="BO48" i="16" s="1"/>
  <c r="AU49" i="16"/>
  <c r="AY49" i="16" s="1"/>
  <c r="AU50" i="16"/>
  <c r="AY50" i="16" s="1"/>
  <c r="AU51" i="16"/>
  <c r="AU54" i="16"/>
  <c r="AY54" i="16" s="1"/>
  <c r="AU55" i="16"/>
  <c r="AY55" i="16" s="1"/>
  <c r="AX55" i="16" s="1"/>
  <c r="BB55" i="16" s="1"/>
  <c r="BE55" i="16" s="1"/>
  <c r="AU60" i="16"/>
  <c r="AU65" i="16"/>
  <c r="AU74" i="16"/>
  <c r="AY74" i="16" s="1"/>
  <c r="AU75" i="16"/>
  <c r="AY75" i="16" s="1"/>
  <c r="BP75" i="16" s="1"/>
  <c r="BO75" i="16" s="1"/>
  <c r="AU79" i="16"/>
  <c r="AY79" i="16" s="1"/>
  <c r="BP79" i="16" s="1"/>
  <c r="AU112" i="16"/>
  <c r="AU111" i="16" s="1"/>
  <c r="AU110" i="16" s="1"/>
  <c r="AU109" i="16" s="1"/>
  <c r="AU123" i="16"/>
  <c r="AU122" i="16" s="1"/>
  <c r="AU121" i="16" s="1"/>
  <c r="AU120" i="16" s="1"/>
  <c r="AU119" i="16" s="1"/>
  <c r="AU118" i="16" s="1"/>
  <c r="AV10" i="16"/>
  <c r="AV21" i="16"/>
  <c r="AV22" i="16"/>
  <c r="AV20" i="16" s="1"/>
  <c r="AV19" i="16" s="1"/>
  <c r="AV23" i="16"/>
  <c r="AV26" i="16"/>
  <c r="AV32" i="16"/>
  <c r="AV33" i="16"/>
  <c r="AZ33" i="16" s="1"/>
  <c r="AV34" i="16"/>
  <c r="AV37" i="16"/>
  <c r="AV38" i="16"/>
  <c r="AZ38" i="16" s="1"/>
  <c r="BQ38" i="16" s="1"/>
  <c r="AV39" i="16"/>
  <c r="AZ39" i="16" s="1"/>
  <c r="BQ39" i="16" s="1"/>
  <c r="AV40" i="16"/>
  <c r="AZ40" i="16" s="1"/>
  <c r="AV44" i="16"/>
  <c r="AZ44" i="16" s="1"/>
  <c r="AV45" i="16"/>
  <c r="AZ45" i="16" s="1"/>
  <c r="BQ45" i="16" s="1"/>
  <c r="AV47" i="16"/>
  <c r="AV48" i="16"/>
  <c r="AZ48" i="16" s="1"/>
  <c r="AV49" i="16"/>
  <c r="AZ49" i="16" s="1"/>
  <c r="BQ49" i="16" s="1"/>
  <c r="AV50" i="16"/>
  <c r="AZ50" i="16" s="1"/>
  <c r="AV51" i="16"/>
  <c r="AZ51" i="16" s="1"/>
  <c r="AV54" i="16"/>
  <c r="AZ54" i="16" s="1"/>
  <c r="AV55" i="16"/>
  <c r="AZ55" i="16" s="1"/>
  <c r="BC55" i="16" s="1"/>
  <c r="BF55" i="16" s="1"/>
  <c r="AV60" i="16"/>
  <c r="AV59" i="16" s="1"/>
  <c r="AV58" i="16" s="1"/>
  <c r="AV57" i="16" s="1"/>
  <c r="AV56" i="16" s="1"/>
  <c r="AV65" i="16"/>
  <c r="AV64" i="16" s="1"/>
  <c r="AV67" i="16"/>
  <c r="AZ67" i="16" s="1"/>
  <c r="AV68" i="16"/>
  <c r="AV73" i="16"/>
  <c r="AZ73" i="16" s="1"/>
  <c r="BQ73" i="16" s="1"/>
  <c r="BQ72" i="16" s="1"/>
  <c r="AV74" i="16"/>
  <c r="AV75" i="16"/>
  <c r="AZ75" i="16" s="1"/>
  <c r="AV76" i="16"/>
  <c r="AZ76" i="16" s="1"/>
  <c r="BC76" i="16" s="1"/>
  <c r="AV77" i="16"/>
  <c r="AZ77" i="16" s="1"/>
  <c r="AV79" i="16"/>
  <c r="AZ79" i="16" s="1"/>
  <c r="AV80" i="16"/>
  <c r="AV85" i="16"/>
  <c r="AV88" i="16"/>
  <c r="AV87" i="16" s="1"/>
  <c r="AV92" i="16"/>
  <c r="AV91" i="16" s="1"/>
  <c r="AV90" i="16" s="1"/>
  <c r="AV89" i="16" s="1"/>
  <c r="AV97" i="16"/>
  <c r="AV96" i="16" s="1"/>
  <c r="AV95" i="16" s="1"/>
  <c r="AV94" i="16" s="1"/>
  <c r="AV93" i="16" s="1"/>
  <c r="AV102" i="16"/>
  <c r="AZ102" i="16" s="1"/>
  <c r="AV103" i="16"/>
  <c r="AV106" i="16"/>
  <c r="AV105" i="16" s="1"/>
  <c r="AV104" i="16" s="1"/>
  <c r="AV223" i="16"/>
  <c r="AV222" i="16" s="1"/>
  <c r="AV221" i="16" s="1"/>
  <c r="AV220" i="16" s="1"/>
  <c r="AV219" i="16" s="1"/>
  <c r="AV112" i="16"/>
  <c r="AV111" i="16" s="1"/>
  <c r="AV110" i="16" s="1"/>
  <c r="AV109" i="16" s="1"/>
  <c r="AV123" i="16"/>
  <c r="AV122" i="16" s="1"/>
  <c r="AV121" i="16" s="1"/>
  <c r="AV120" i="16" s="1"/>
  <c r="AV119" i="16" s="1"/>
  <c r="AV118" i="16" s="1"/>
  <c r="AV130" i="16"/>
  <c r="AZ130" i="16" s="1"/>
  <c r="AV131" i="16"/>
  <c r="AZ131" i="16" s="1"/>
  <c r="AV132" i="16"/>
  <c r="AV133" i="16"/>
  <c r="AZ133" i="16" s="1"/>
  <c r="AV134" i="16"/>
  <c r="AZ134" i="16" s="1"/>
  <c r="AV135" i="16"/>
  <c r="AZ135" i="16" s="1"/>
  <c r="AV136" i="16"/>
  <c r="AZ136" i="16" s="1"/>
  <c r="AV137" i="16"/>
  <c r="AZ137" i="16" s="1"/>
  <c r="AV138" i="16"/>
  <c r="AZ138" i="16" s="1"/>
  <c r="AV139" i="16"/>
  <c r="AZ139" i="16" s="1"/>
  <c r="AV140" i="16"/>
  <c r="AZ140" i="16" s="1"/>
  <c r="AV141" i="16"/>
  <c r="AZ141" i="16" s="1"/>
  <c r="AV142" i="16"/>
  <c r="AZ142" i="16" s="1"/>
  <c r="AV143" i="16"/>
  <c r="AZ143" i="16" s="1"/>
  <c r="AV144" i="16"/>
  <c r="AZ144" i="16" s="1"/>
  <c r="AV145" i="16"/>
  <c r="AZ145" i="16" s="1"/>
  <c r="AW10" i="16"/>
  <c r="AW21" i="16"/>
  <c r="AW22" i="16"/>
  <c r="AW23" i="16"/>
  <c r="AW26" i="16"/>
  <c r="AW32" i="16"/>
  <c r="BA32" i="16" s="1"/>
  <c r="AW33" i="16"/>
  <c r="BA33" i="16" s="1"/>
  <c r="BA31" i="16" s="1"/>
  <c r="AW34" i="16"/>
  <c r="BA34" i="16" s="1"/>
  <c r="AW37" i="16"/>
  <c r="BA37" i="16" s="1"/>
  <c r="AW38" i="16"/>
  <c r="BA38" i="16" s="1"/>
  <c r="AW39" i="16"/>
  <c r="BA39" i="16" s="1"/>
  <c r="AW40" i="16"/>
  <c r="AW44" i="16"/>
  <c r="BA44" i="16" s="1"/>
  <c r="AW45" i="16"/>
  <c r="BA45" i="16" s="1"/>
  <c r="AW47" i="16"/>
  <c r="BA47" i="16" s="1"/>
  <c r="AW48" i="16"/>
  <c r="AW49" i="16"/>
  <c r="BA49" i="16" s="1"/>
  <c r="AW50" i="16"/>
  <c r="BA50" i="16" s="1"/>
  <c r="AW51" i="16"/>
  <c r="BA51" i="16" s="1"/>
  <c r="AW54" i="16"/>
  <c r="AW55" i="16"/>
  <c r="BA55" i="16" s="1"/>
  <c r="AW60" i="16"/>
  <c r="AW59" i="16" s="1"/>
  <c r="AW58" i="16" s="1"/>
  <c r="AW57" i="16" s="1"/>
  <c r="AW56" i="16" s="1"/>
  <c r="AW65" i="16"/>
  <c r="AW67" i="16"/>
  <c r="BA67" i="16" s="1"/>
  <c r="AW68" i="16"/>
  <c r="AW73" i="16"/>
  <c r="BA73" i="16" s="1"/>
  <c r="AW74" i="16"/>
  <c r="BA74" i="16" s="1"/>
  <c r="AW75" i="16"/>
  <c r="BA75" i="16" s="1"/>
  <c r="AW76" i="16"/>
  <c r="AW77" i="16"/>
  <c r="BA77" i="16" s="1"/>
  <c r="AW79" i="16"/>
  <c r="AW80" i="16"/>
  <c r="AW85" i="16"/>
  <c r="AW83" i="16" s="1"/>
  <c r="AW82" i="16" s="1"/>
  <c r="AW81" i="16" s="1"/>
  <c r="AW88" i="16"/>
  <c r="AW87" i="16" s="1"/>
  <c r="AW92" i="16"/>
  <c r="AW97" i="16"/>
  <c r="AW96" i="16" s="1"/>
  <c r="AW95" i="16" s="1"/>
  <c r="AW94" i="16" s="1"/>
  <c r="AW93" i="16" s="1"/>
  <c r="AW102" i="16"/>
  <c r="BA102" i="16" s="1"/>
  <c r="AW103" i="16"/>
  <c r="AW106" i="16"/>
  <c r="AW105" i="16" s="1"/>
  <c r="AW104" i="16" s="1"/>
  <c r="AW223" i="16"/>
  <c r="AW222" i="16" s="1"/>
  <c r="AW221" i="16" s="1"/>
  <c r="AW220" i="16" s="1"/>
  <c r="AW219" i="16" s="1"/>
  <c r="AW112" i="16"/>
  <c r="AW111" i="16" s="1"/>
  <c r="AW110" i="16" s="1"/>
  <c r="AW109" i="16" s="1"/>
  <c r="AW123" i="16"/>
  <c r="AW130" i="16"/>
  <c r="AW131" i="16"/>
  <c r="AW132" i="16"/>
  <c r="BA132" i="16" s="1"/>
  <c r="AW133" i="16"/>
  <c r="BA133" i="16" s="1"/>
  <c r="AW134" i="16"/>
  <c r="BA134" i="16" s="1"/>
  <c r="AW135" i="16"/>
  <c r="BA135" i="16" s="1"/>
  <c r="AW136" i="16"/>
  <c r="BA136" i="16" s="1"/>
  <c r="AW137" i="16"/>
  <c r="BA137" i="16" s="1"/>
  <c r="AW138" i="16"/>
  <c r="BA138" i="16" s="1"/>
  <c r="AW139" i="16"/>
  <c r="BA139" i="16" s="1"/>
  <c r="AW140" i="16"/>
  <c r="BA140" i="16" s="1"/>
  <c r="AW141" i="16"/>
  <c r="BA141" i="16" s="1"/>
  <c r="AW142" i="16"/>
  <c r="BA142" i="16" s="1"/>
  <c r="AW143" i="16"/>
  <c r="BA143" i="16" s="1"/>
  <c r="AW144" i="16"/>
  <c r="BA144" i="16" s="1"/>
  <c r="AW145" i="16"/>
  <c r="BA145" i="16" s="1"/>
  <c r="AX26" i="16"/>
  <c r="AX222" i="16"/>
  <c r="AX221" i="16" s="1"/>
  <c r="AX220" i="16" s="1"/>
  <c r="AX219" i="16" s="1"/>
  <c r="AX112" i="16"/>
  <c r="AX111" i="16" s="1"/>
  <c r="AX110" i="16" s="1"/>
  <c r="AX109" i="16" s="1"/>
  <c r="AX122" i="16"/>
  <c r="AX121" i="16" s="1"/>
  <c r="AX120" i="16" s="1"/>
  <c r="AX119" i="16" s="1"/>
  <c r="AY26" i="16"/>
  <c r="BP26" i="16" s="1"/>
  <c r="BO26" i="16" s="1"/>
  <c r="AY222" i="16"/>
  <c r="AY221" i="16" s="1"/>
  <c r="AY220" i="16" s="1"/>
  <c r="AY219" i="16" s="1"/>
  <c r="AY113" i="16"/>
  <c r="AY112" i="16" s="1"/>
  <c r="AY111" i="16" s="1"/>
  <c r="AY110" i="16" s="1"/>
  <c r="AY109" i="16" s="1"/>
  <c r="AY114" i="16"/>
  <c r="AY115" i="16"/>
  <c r="AZ10" i="16"/>
  <c r="AZ20" i="16"/>
  <c r="AZ24" i="16"/>
  <c r="AZ25" i="16"/>
  <c r="AZ23" i="16" s="1"/>
  <c r="AZ19" i="16" s="1"/>
  <c r="AZ26" i="16"/>
  <c r="AZ112" i="16"/>
  <c r="AZ111" i="16" s="1"/>
  <c r="AZ110" i="16" s="1"/>
  <c r="AZ109" i="16" s="1"/>
  <c r="BA10" i="16"/>
  <c r="BA20" i="16"/>
  <c r="BA24" i="16"/>
  <c r="BA25" i="16"/>
  <c r="BA26" i="16"/>
  <c r="BA112" i="16"/>
  <c r="BA111" i="16" s="1"/>
  <c r="BA110" i="16" s="1"/>
  <c r="BA109" i="16" s="1"/>
  <c r="BB10" i="16"/>
  <c r="BB26" i="16"/>
  <c r="BB112" i="16"/>
  <c r="BB111" i="16" s="1"/>
  <c r="BB110" i="16" s="1"/>
  <c r="BB109" i="16" s="1"/>
  <c r="BB122" i="16"/>
  <c r="BB121" i="16" s="1"/>
  <c r="BB120" i="16" s="1"/>
  <c r="BB119" i="16" s="1"/>
  <c r="BB118" i="16" s="1"/>
  <c r="BB131" i="16"/>
  <c r="BC10" i="16"/>
  <c r="BC20" i="16"/>
  <c r="BC24" i="16"/>
  <c r="BC25" i="16"/>
  <c r="BF25" i="16" s="1"/>
  <c r="BC26" i="16"/>
  <c r="BC112" i="16"/>
  <c r="BC111" i="16" s="1"/>
  <c r="BC110" i="16" s="1"/>
  <c r="BC109" i="16" s="1"/>
  <c r="BC122" i="16"/>
  <c r="BC121" i="16" s="1"/>
  <c r="BC120" i="16" s="1"/>
  <c r="BC119" i="16" s="1"/>
  <c r="BC118" i="16" s="1"/>
  <c r="BC129" i="16"/>
  <c r="BC128" i="16" s="1"/>
  <c r="BC127" i="16" s="1"/>
  <c r="BC126" i="16" s="1"/>
  <c r="BC125" i="16" s="1"/>
  <c r="BD10" i="16"/>
  <c r="BD20" i="16"/>
  <c r="BD24" i="16"/>
  <c r="BD25" i="16"/>
  <c r="BD26" i="16"/>
  <c r="BD31" i="16"/>
  <c r="BD36" i="16"/>
  <c r="BD43" i="16"/>
  <c r="BD46" i="16"/>
  <c r="BD53" i="16"/>
  <c r="BD52" i="16" s="1"/>
  <c r="BD59" i="16"/>
  <c r="BD58" i="16" s="1"/>
  <c r="BD57" i="16" s="1"/>
  <c r="BD56" i="16" s="1"/>
  <c r="BD64" i="16"/>
  <c r="BD66" i="16"/>
  <c r="BD63" i="16" s="1"/>
  <c r="BD62" i="16" s="1"/>
  <c r="BD61" i="16" s="1"/>
  <c r="BD72" i="16"/>
  <c r="BD78" i="16"/>
  <c r="BD83" i="16"/>
  <c r="BD82" i="16" s="1"/>
  <c r="BD81" i="16" s="1"/>
  <c r="BD87" i="16"/>
  <c r="BD91" i="16"/>
  <c r="BD90" i="16" s="1"/>
  <c r="BD89" i="16" s="1"/>
  <c r="BD96" i="16"/>
  <c r="BD95" i="16" s="1"/>
  <c r="BD94" i="16" s="1"/>
  <c r="BD93" i="16" s="1"/>
  <c r="BD101" i="16"/>
  <c r="BD100" i="16" s="1"/>
  <c r="BD105" i="16"/>
  <c r="BD104" i="16" s="1"/>
  <c r="BD112" i="16"/>
  <c r="BD111" i="16" s="1"/>
  <c r="BD110" i="16" s="1"/>
  <c r="BD109" i="16" s="1"/>
  <c r="BD122" i="16"/>
  <c r="BD121" i="16" s="1"/>
  <c r="BD120" i="16" s="1"/>
  <c r="BD119" i="16" s="1"/>
  <c r="BD118" i="16" s="1"/>
  <c r="BD129" i="16"/>
  <c r="BD128" i="16" s="1"/>
  <c r="BD127" i="16" s="1"/>
  <c r="BD126" i="16" s="1"/>
  <c r="BD125" i="16" s="1"/>
  <c r="BE21" i="16"/>
  <c r="BE26" i="16"/>
  <c r="BE112" i="16"/>
  <c r="BE111" i="16" s="1"/>
  <c r="BE110" i="16" s="1"/>
  <c r="BE109" i="16" s="1"/>
  <c r="BE122" i="16"/>
  <c r="BE121" i="16" s="1"/>
  <c r="BE120" i="16" s="1"/>
  <c r="BE119" i="16" s="1"/>
  <c r="BE118" i="16" s="1"/>
  <c r="BF10" i="16"/>
  <c r="BF21" i="16"/>
  <c r="BF22" i="16"/>
  <c r="BF26" i="16"/>
  <c r="BF112" i="16"/>
  <c r="BF111" i="16" s="1"/>
  <c r="BF110" i="16" s="1"/>
  <c r="BF109" i="16" s="1"/>
  <c r="BF122" i="16"/>
  <c r="BF121" i="16" s="1"/>
  <c r="BF120" i="16" s="1"/>
  <c r="BF119" i="16" s="1"/>
  <c r="BF118" i="16" s="1"/>
  <c r="BF129" i="16"/>
  <c r="BF128" i="16" s="1"/>
  <c r="BF127" i="16" s="1"/>
  <c r="BF126" i="16" s="1"/>
  <c r="BF125" i="16" s="1"/>
  <c r="BG10" i="16"/>
  <c r="BG20" i="16"/>
  <c r="BG24" i="16"/>
  <c r="BG25" i="16"/>
  <c r="BG26" i="16"/>
  <c r="BG31" i="16"/>
  <c r="BG36" i="16"/>
  <c r="BG43" i="16"/>
  <c r="BG42" i="16" s="1"/>
  <c r="BG46" i="16"/>
  <c r="BG53" i="16"/>
  <c r="BG52" i="16" s="1"/>
  <c r="BG59" i="16"/>
  <c r="BG58" i="16" s="1"/>
  <c r="BG57" i="16" s="1"/>
  <c r="BG56" i="16" s="1"/>
  <c r="BG64" i="16"/>
  <c r="BG66" i="16"/>
  <c r="BG72" i="16"/>
  <c r="BG78" i="16"/>
  <c r="BG83" i="16"/>
  <c r="BG82" i="16" s="1"/>
  <c r="BG81" i="16" s="1"/>
  <c r="BG87" i="16"/>
  <c r="BG91" i="16"/>
  <c r="BG90" i="16" s="1"/>
  <c r="BG89" i="16" s="1"/>
  <c r="BG96" i="16"/>
  <c r="BG95" i="16" s="1"/>
  <c r="BG94" i="16" s="1"/>
  <c r="BG93" i="16" s="1"/>
  <c r="BG101" i="16"/>
  <c r="BG100" i="16" s="1"/>
  <c r="BG105" i="16"/>
  <c r="BG104" i="16" s="1"/>
  <c r="BG112" i="16"/>
  <c r="BG111" i="16" s="1"/>
  <c r="BG110" i="16" s="1"/>
  <c r="BG109" i="16" s="1"/>
  <c r="BG122" i="16"/>
  <c r="BG121" i="16" s="1"/>
  <c r="BG120" i="16" s="1"/>
  <c r="BG119" i="16" s="1"/>
  <c r="BG118" i="16" s="1"/>
  <c r="BG129" i="16"/>
  <c r="BG128" i="16" s="1"/>
  <c r="BG127" i="16" s="1"/>
  <c r="BG126" i="16" s="1"/>
  <c r="BG125" i="16" s="1"/>
  <c r="BH26" i="16"/>
  <c r="BH112" i="16"/>
  <c r="BH111" i="16" s="1"/>
  <c r="BH110" i="16" s="1"/>
  <c r="BH109" i="16" s="1"/>
  <c r="BH122" i="16"/>
  <c r="BH121" i="16" s="1"/>
  <c r="BH120" i="16" s="1"/>
  <c r="BH119" i="16" s="1"/>
  <c r="BH118" i="16" s="1"/>
  <c r="BH129" i="16"/>
  <c r="BH128" i="16" s="1"/>
  <c r="BH127" i="16" s="1"/>
  <c r="BH126" i="16" s="1"/>
  <c r="BH125" i="16" s="1"/>
  <c r="BI10" i="16"/>
  <c r="BI20" i="16"/>
  <c r="BI24" i="16"/>
  <c r="BI25" i="16"/>
  <c r="BI26" i="16"/>
  <c r="BI112" i="16"/>
  <c r="BI111" i="16" s="1"/>
  <c r="BI110" i="16" s="1"/>
  <c r="BI109" i="16" s="1"/>
  <c r="BI122" i="16"/>
  <c r="BI121" i="16" s="1"/>
  <c r="BI120" i="16" s="1"/>
  <c r="BI119" i="16" s="1"/>
  <c r="BI118" i="16" s="1"/>
  <c r="BI129" i="16"/>
  <c r="BI128" i="16" s="1"/>
  <c r="BI127" i="16" s="1"/>
  <c r="BI126" i="16" s="1"/>
  <c r="BI125" i="16" s="1"/>
  <c r="BJ10" i="16"/>
  <c r="BJ20" i="16"/>
  <c r="BJ24" i="16"/>
  <c r="BJ25" i="16"/>
  <c r="BJ26" i="16"/>
  <c r="BJ31" i="16"/>
  <c r="BJ36" i="16"/>
  <c r="BJ43" i="16"/>
  <c r="BJ46" i="16"/>
  <c r="BJ53" i="16"/>
  <c r="BJ52" i="16" s="1"/>
  <c r="BJ59" i="16"/>
  <c r="BJ58" i="16" s="1"/>
  <c r="BJ57" i="16" s="1"/>
  <c r="BJ56" i="16" s="1"/>
  <c r="BJ64" i="16"/>
  <c r="BJ66" i="16"/>
  <c r="BJ72" i="16"/>
  <c r="BJ78" i="16"/>
  <c r="BJ83" i="16"/>
  <c r="BJ82" i="16" s="1"/>
  <c r="BJ81" i="16" s="1"/>
  <c r="BJ87" i="16"/>
  <c r="BJ91" i="16"/>
  <c r="BJ90" i="16" s="1"/>
  <c r="BJ89" i="16" s="1"/>
  <c r="BJ96" i="16"/>
  <c r="BJ95" i="16" s="1"/>
  <c r="BJ94" i="16" s="1"/>
  <c r="BJ93" i="16" s="1"/>
  <c r="BJ101" i="16"/>
  <c r="BJ100" i="16" s="1"/>
  <c r="BJ105" i="16"/>
  <c r="BJ104" i="16" s="1"/>
  <c r="BJ112" i="16"/>
  <c r="BJ111" i="16" s="1"/>
  <c r="BJ110" i="16" s="1"/>
  <c r="BJ109" i="16" s="1"/>
  <c r="BJ122" i="16"/>
  <c r="BJ121" i="16" s="1"/>
  <c r="BJ120" i="16" s="1"/>
  <c r="BJ119" i="16" s="1"/>
  <c r="BJ118" i="16" s="1"/>
  <c r="BJ129" i="16"/>
  <c r="BJ128" i="16" s="1"/>
  <c r="BJ127" i="16" s="1"/>
  <c r="BJ126" i="16" s="1"/>
  <c r="BJ125" i="16" s="1"/>
  <c r="BK20" i="16"/>
  <c r="BK24" i="16"/>
  <c r="BK25" i="16"/>
  <c r="BK26" i="16"/>
  <c r="BK31" i="16"/>
  <c r="BK36" i="16"/>
  <c r="BK43" i="16"/>
  <c r="BK46" i="16"/>
  <c r="BK42" i="16" s="1"/>
  <c r="BK41" i="16" s="1"/>
  <c r="BK53" i="16"/>
  <c r="BK52" i="16" s="1"/>
  <c r="BK59" i="16"/>
  <c r="BK58" i="16" s="1"/>
  <c r="BK57" i="16" s="1"/>
  <c r="BK56" i="16" s="1"/>
  <c r="BK64" i="16"/>
  <c r="BK66" i="16"/>
  <c r="BK72" i="16"/>
  <c r="BK78" i="16"/>
  <c r="BK71" i="16" s="1"/>
  <c r="BK70" i="16" s="1"/>
  <c r="BK69" i="16" s="1"/>
  <c r="BK83" i="16"/>
  <c r="BK82" i="16" s="1"/>
  <c r="BK81" i="16" s="1"/>
  <c r="BK87" i="16"/>
  <c r="BK91" i="16"/>
  <c r="BK90" i="16" s="1"/>
  <c r="BK89" i="16" s="1"/>
  <c r="BK96" i="16"/>
  <c r="BK95" i="16" s="1"/>
  <c r="BK94" i="16" s="1"/>
  <c r="BK93" i="16" s="1"/>
  <c r="BK101" i="16"/>
  <c r="BK100" i="16" s="1"/>
  <c r="BK105" i="16"/>
  <c r="BK104" i="16" s="1"/>
  <c r="BK112" i="16"/>
  <c r="BK111" i="16" s="1"/>
  <c r="BK110" i="16" s="1"/>
  <c r="BK109" i="16" s="1"/>
  <c r="BK122" i="16"/>
  <c r="BK121" i="16" s="1"/>
  <c r="BK120" i="16" s="1"/>
  <c r="BK119" i="16" s="1"/>
  <c r="BK118" i="16" s="1"/>
  <c r="BK129" i="16"/>
  <c r="BK128" i="16" s="1"/>
  <c r="BK127" i="16" s="1"/>
  <c r="BK126" i="16" s="1"/>
  <c r="BK125" i="16" s="1"/>
  <c r="BL10" i="16"/>
  <c r="BL20" i="16"/>
  <c r="BL24" i="16"/>
  <c r="BL25" i="16"/>
  <c r="BL26" i="16"/>
  <c r="BL31" i="16"/>
  <c r="BL36" i="16"/>
  <c r="BL43" i="16"/>
  <c r="BL46" i="16"/>
  <c r="BL53" i="16"/>
  <c r="BL52" i="16" s="1"/>
  <c r="BL59" i="16"/>
  <c r="BL58" i="16" s="1"/>
  <c r="BL57" i="16" s="1"/>
  <c r="BL56" i="16" s="1"/>
  <c r="BL64" i="16"/>
  <c r="BL66" i="16"/>
  <c r="BL72" i="16"/>
  <c r="BL78" i="16"/>
  <c r="BL83" i="16"/>
  <c r="BL82" i="16" s="1"/>
  <c r="BL81" i="16" s="1"/>
  <c r="BL87" i="16"/>
  <c r="BL91" i="16"/>
  <c r="BL90" i="16" s="1"/>
  <c r="BL89" i="16" s="1"/>
  <c r="BL96" i="16"/>
  <c r="BL95" i="16" s="1"/>
  <c r="BL94" i="16" s="1"/>
  <c r="BL93" i="16" s="1"/>
  <c r="BL101" i="16"/>
  <c r="BL100" i="16" s="1"/>
  <c r="BL105" i="16"/>
  <c r="BL104" i="16" s="1"/>
  <c r="BL112" i="16"/>
  <c r="BL111" i="16" s="1"/>
  <c r="BL110" i="16" s="1"/>
  <c r="BL109" i="16" s="1"/>
  <c r="BL122" i="16"/>
  <c r="BL121" i="16" s="1"/>
  <c r="BL120" i="16" s="1"/>
  <c r="BL119" i="16" s="1"/>
  <c r="BL118" i="16" s="1"/>
  <c r="BL129" i="16"/>
  <c r="BL128" i="16" s="1"/>
  <c r="BL127" i="16" s="1"/>
  <c r="BL126" i="16" s="1"/>
  <c r="BL125" i="16" s="1"/>
  <c r="BM10" i="16"/>
  <c r="BM20" i="16"/>
  <c r="BM24" i="16"/>
  <c r="BM25" i="16"/>
  <c r="BM26" i="16"/>
  <c r="BM31" i="16"/>
  <c r="BM36" i="16"/>
  <c r="BM43" i="16"/>
  <c r="BM46" i="16"/>
  <c r="BM53" i="16"/>
  <c r="BM52" i="16" s="1"/>
  <c r="BM59" i="16"/>
  <c r="BM58" i="16" s="1"/>
  <c r="BM57" i="16" s="1"/>
  <c r="BM56" i="16" s="1"/>
  <c r="BM64" i="16"/>
  <c r="BM66" i="16"/>
  <c r="BM72" i="16"/>
  <c r="BM78" i="16"/>
  <c r="BM83" i="16"/>
  <c r="BM82" i="16" s="1"/>
  <c r="BM81" i="16" s="1"/>
  <c r="BM87" i="16"/>
  <c r="BM91" i="16"/>
  <c r="BM90" i="16" s="1"/>
  <c r="BM89" i="16" s="1"/>
  <c r="BM96" i="16"/>
  <c r="BM95" i="16" s="1"/>
  <c r="BM94" i="16" s="1"/>
  <c r="BM93" i="16" s="1"/>
  <c r="BM101" i="16"/>
  <c r="BM100" i="16" s="1"/>
  <c r="BM105" i="16"/>
  <c r="BM104" i="16" s="1"/>
  <c r="BM112" i="16"/>
  <c r="BM111" i="16" s="1"/>
  <c r="BM110" i="16" s="1"/>
  <c r="BM109" i="16" s="1"/>
  <c r="BM122" i="16"/>
  <c r="BM121" i="16" s="1"/>
  <c r="BM120" i="16" s="1"/>
  <c r="BM119" i="16" s="1"/>
  <c r="BM118" i="16" s="1"/>
  <c r="BM126" i="16"/>
  <c r="BM125" i="16" s="1"/>
  <c r="M21" i="16"/>
  <c r="M24" i="16" s="1"/>
  <c r="M22" i="16"/>
  <c r="M37" i="16"/>
  <c r="M38" i="16"/>
  <c r="M39" i="16"/>
  <c r="M40" i="16"/>
  <c r="M44" i="16"/>
  <c r="M45" i="16"/>
  <c r="M47" i="16"/>
  <c r="M48" i="16"/>
  <c r="M49" i="16"/>
  <c r="M50" i="16"/>
  <c r="M51" i="16"/>
  <c r="M54" i="16"/>
  <c r="M55" i="16"/>
  <c r="M65" i="16"/>
  <c r="M64" i="16" s="1"/>
  <c r="M67" i="16"/>
  <c r="M66" i="16" s="1"/>
  <c r="M68" i="16"/>
  <c r="M73" i="16"/>
  <c r="M74" i="16"/>
  <c r="M75" i="16"/>
  <c r="M76" i="16"/>
  <c r="M77" i="16"/>
  <c r="M72" i="16" s="1"/>
  <c r="M71" i="16" s="1"/>
  <c r="M70" i="16" s="1"/>
  <c r="M69" i="16" s="1"/>
  <c r="M79" i="16"/>
  <c r="M80" i="16"/>
  <c r="M85" i="16"/>
  <c r="M88" i="16"/>
  <c r="M87" i="16" s="1"/>
  <c r="M92" i="16"/>
  <c r="M91" i="16" s="1"/>
  <c r="M90" i="16" s="1"/>
  <c r="M89" i="16" s="1"/>
  <c r="M97" i="16"/>
  <c r="M96" i="16" s="1"/>
  <c r="M95" i="16" s="1"/>
  <c r="M94" i="16" s="1"/>
  <c r="M93" i="16" s="1"/>
  <c r="M102" i="16"/>
  <c r="M106" i="16"/>
  <c r="M105" i="16" s="1"/>
  <c r="M104" i="16" s="1"/>
  <c r="M112" i="16"/>
  <c r="M111" i="16" s="1"/>
  <c r="M110" i="16" s="1"/>
  <c r="M109" i="16" s="1"/>
  <c r="N147" i="16"/>
  <c r="M147" i="16" s="1"/>
  <c r="M149" i="16"/>
  <c r="M148" i="16"/>
  <c r="L129" i="16"/>
  <c r="L128" i="16" s="1"/>
  <c r="L127" i="16" s="1"/>
  <c r="L126" i="16" s="1"/>
  <c r="K129" i="16"/>
  <c r="K128" i="16" s="1"/>
  <c r="K127" i="16" s="1"/>
  <c r="K126" i="16" s="1"/>
  <c r="K146" i="16" s="1"/>
  <c r="J146" i="16"/>
  <c r="I146" i="16"/>
  <c r="H146" i="16"/>
  <c r="G129" i="16"/>
  <c r="G128" i="16" s="1"/>
  <c r="G127" i="16" s="1"/>
  <c r="G126" i="16" s="1"/>
  <c r="F129" i="16"/>
  <c r="F128" i="16" s="1"/>
  <c r="F127" i="16" s="1"/>
  <c r="F126" i="16" s="1"/>
  <c r="BP145" i="16"/>
  <c r="BO145" i="16" s="1"/>
  <c r="A145" i="16"/>
  <c r="BP144" i="16"/>
  <c r="BO144" i="16" s="1"/>
  <c r="BP143" i="16"/>
  <c r="BO143" i="16" s="1"/>
  <c r="A142" i="16"/>
  <c r="A143" i="16" s="1"/>
  <c r="BP142" i="16"/>
  <c r="BO142" i="16" s="1"/>
  <c r="BP141" i="16"/>
  <c r="BO141" i="16" s="1"/>
  <c r="BP140" i="16"/>
  <c r="BO140" i="16" s="1"/>
  <c r="A137" i="16"/>
  <c r="A138" i="16" s="1"/>
  <c r="A139" i="16" s="1"/>
  <c r="A140" i="16" s="1"/>
  <c r="BP139" i="16"/>
  <c r="BO139" i="16" s="1"/>
  <c r="BP138" i="16"/>
  <c r="BO138" i="16" s="1"/>
  <c r="BP137" i="16"/>
  <c r="BO137" i="16" s="1"/>
  <c r="BP136" i="16"/>
  <c r="BO136" i="16" s="1"/>
  <c r="BP135" i="16"/>
  <c r="BO135" i="16" s="1"/>
  <c r="A133" i="16"/>
  <c r="A135" i="16" s="1"/>
  <c r="BP134" i="16"/>
  <c r="BP133" i="16"/>
  <c r="BO133" i="16" s="1"/>
  <c r="BP132" i="16"/>
  <c r="BO132" i="16" s="1"/>
  <c r="BP131" i="16"/>
  <c r="BO131" i="16" s="1"/>
  <c r="A131" i="16"/>
  <c r="BP130" i="16"/>
  <c r="BO130" i="16" s="1"/>
  <c r="BR129" i="16"/>
  <c r="BR128" i="16" s="1"/>
  <c r="BR127" i="16" s="1"/>
  <c r="BR126" i="16" s="1"/>
  <c r="BQ129" i="16"/>
  <c r="BQ128" i="16" s="1"/>
  <c r="BQ127" i="16" s="1"/>
  <c r="BQ126" i="16" s="1"/>
  <c r="BM129" i="16"/>
  <c r="BM128" i="16" s="1"/>
  <c r="BR122" i="16"/>
  <c r="BR121" i="16" s="1"/>
  <c r="BR120" i="16" s="1"/>
  <c r="BR119" i="16" s="1"/>
  <c r="BQ122" i="16"/>
  <c r="BQ121" i="16" s="1"/>
  <c r="BQ120" i="16" s="1"/>
  <c r="BQ119" i="16" s="1"/>
  <c r="BP122" i="16"/>
  <c r="BP121" i="16" s="1"/>
  <c r="BP120" i="16" s="1"/>
  <c r="BP119" i="16" s="1"/>
  <c r="BO122" i="16"/>
  <c r="L122" i="16"/>
  <c r="L121" i="16" s="1"/>
  <c r="L120" i="16" s="1"/>
  <c r="L119" i="16" s="1"/>
  <c r="L108" i="16" s="1"/>
  <c r="K122" i="16"/>
  <c r="K121" i="16" s="1"/>
  <c r="K120" i="16" s="1"/>
  <c r="G122" i="16"/>
  <c r="G121" i="16" s="1"/>
  <c r="G120" i="16" s="1"/>
  <c r="G119" i="16" s="1"/>
  <c r="F122" i="16"/>
  <c r="BO121" i="16"/>
  <c r="BO120" i="16" s="1"/>
  <c r="BO119" i="16" s="1"/>
  <c r="F121" i="16"/>
  <c r="F120" i="16"/>
  <c r="F119" i="16" s="1"/>
  <c r="K119" i="16"/>
  <c r="K108" i="16" s="1"/>
  <c r="AY117" i="16"/>
  <c r="W117" i="16"/>
  <c r="AY116" i="16"/>
  <c r="W116" i="16"/>
  <c r="K114" i="16"/>
  <c r="K112" i="16" s="1"/>
  <c r="K111" i="16" s="1"/>
  <c r="K110" i="16" s="1"/>
  <c r="K109" i="16" s="1"/>
  <c r="BR112" i="16"/>
  <c r="BQ112" i="16"/>
  <c r="BP112" i="16"/>
  <c r="BO112" i="16"/>
  <c r="L112" i="16"/>
  <c r="L111" i="16" s="1"/>
  <c r="L110" i="16" s="1"/>
  <c r="L109" i="16" s="1"/>
  <c r="G112" i="16"/>
  <c r="G111" i="16" s="1"/>
  <c r="G110" i="16" s="1"/>
  <c r="G109" i="16" s="1"/>
  <c r="F112" i="16"/>
  <c r="F111" i="16" s="1"/>
  <c r="F110" i="16" s="1"/>
  <c r="F109" i="16" s="1"/>
  <c r="BR110" i="16"/>
  <c r="BR109" i="16" s="1"/>
  <c r="BQ110" i="16"/>
  <c r="BQ109" i="16" s="1"/>
  <c r="BP110" i="16"/>
  <c r="BP109" i="16" s="1"/>
  <c r="BO110" i="16"/>
  <c r="BO109" i="16" s="1"/>
  <c r="B8" i="16"/>
  <c r="C8" i="16" s="1"/>
  <c r="D8" i="16" s="1"/>
  <c r="E8" i="16" s="1"/>
  <c r="F8" i="16" s="1"/>
  <c r="G8" i="16" s="1"/>
  <c r="O12" i="27"/>
  <c r="BP223" i="16"/>
  <c r="BO223" i="16" s="1"/>
  <c r="BO222" i="16" s="1"/>
  <c r="BO221" i="16" s="1"/>
  <c r="BO220" i="16" s="1"/>
  <c r="BO219" i="16" s="1"/>
  <c r="BR222" i="16"/>
  <c r="BR221" i="16" s="1"/>
  <c r="BR220" i="16" s="1"/>
  <c r="BR219" i="16" s="1"/>
  <c r="BQ222" i="16"/>
  <c r="BQ221" i="16" s="1"/>
  <c r="BQ220" i="16" s="1"/>
  <c r="BQ219" i="16" s="1"/>
  <c r="N222" i="16"/>
  <c r="N221" i="16" s="1"/>
  <c r="N220" i="16" s="1"/>
  <c r="M222" i="16"/>
  <c r="M221" i="16" s="1"/>
  <c r="M220" i="16" s="1"/>
  <c r="L222" i="16"/>
  <c r="L221" i="16" s="1"/>
  <c r="L220" i="16" s="1"/>
  <c r="L219" i="16" s="1"/>
  <c r="K222" i="16"/>
  <c r="K221" i="16" s="1"/>
  <c r="K220" i="16" s="1"/>
  <c r="K219" i="16" s="1"/>
  <c r="G222" i="16"/>
  <c r="G221" i="16" s="1"/>
  <c r="G220" i="16" s="1"/>
  <c r="G219" i="16" s="1"/>
  <c r="F222" i="16"/>
  <c r="F221" i="16" s="1"/>
  <c r="F220" i="16" s="1"/>
  <c r="F219" i="16" s="1"/>
  <c r="J220" i="16"/>
  <c r="I220" i="16"/>
  <c r="H220" i="16"/>
  <c r="J30" i="16"/>
  <c r="J107" i="16" s="1"/>
  <c r="J29" i="16" s="1"/>
  <c r="I30" i="16"/>
  <c r="I107" i="16" s="1"/>
  <c r="H30" i="16"/>
  <c r="H107" i="16" s="1"/>
  <c r="H29" i="16" s="1"/>
  <c r="BR105" i="16"/>
  <c r="BR104" i="16" s="1"/>
  <c r="L105" i="16"/>
  <c r="K105" i="16"/>
  <c r="G105" i="16"/>
  <c r="F105" i="16"/>
  <c r="L104" i="16"/>
  <c r="K104" i="16"/>
  <c r="G104" i="16"/>
  <c r="F104" i="16"/>
  <c r="BO103" i="16"/>
  <c r="BR101" i="16"/>
  <c r="BR100" i="16" s="1"/>
  <c r="L101" i="16"/>
  <c r="L100" i="16" s="1"/>
  <c r="K101" i="16"/>
  <c r="K100" i="16" s="1"/>
  <c r="G101" i="16"/>
  <c r="G100" i="16" s="1"/>
  <c r="F101" i="16"/>
  <c r="F100" i="16" s="1"/>
  <c r="BR96" i="16"/>
  <c r="BR95" i="16" s="1"/>
  <c r="BR94" i="16" s="1"/>
  <c r="BR93" i="16" s="1"/>
  <c r="BQ96" i="16"/>
  <c r="BQ95" i="16" s="1"/>
  <c r="BQ94" i="16" s="1"/>
  <c r="BQ93" i="16" s="1"/>
  <c r="L96" i="16"/>
  <c r="L95" i="16" s="1"/>
  <c r="L94" i="16" s="1"/>
  <c r="L93" i="16" s="1"/>
  <c r="K96" i="16"/>
  <c r="K95" i="16" s="1"/>
  <c r="K94" i="16" s="1"/>
  <c r="K93" i="16" s="1"/>
  <c r="G96" i="16"/>
  <c r="G95" i="16" s="1"/>
  <c r="G94" i="16" s="1"/>
  <c r="G93" i="16" s="1"/>
  <c r="F96" i="16"/>
  <c r="F95" i="16" s="1"/>
  <c r="F94" i="16" s="1"/>
  <c r="F93" i="16" s="1"/>
  <c r="BR91" i="16"/>
  <c r="BR90" i="16" s="1"/>
  <c r="BR89" i="16" s="1"/>
  <c r="BQ91" i="16"/>
  <c r="BQ90" i="16" s="1"/>
  <c r="BQ89" i="16" s="1"/>
  <c r="L91" i="16"/>
  <c r="L90" i="16" s="1"/>
  <c r="L89" i="16" s="1"/>
  <c r="K91" i="16"/>
  <c r="K90" i="16" s="1"/>
  <c r="K89" i="16" s="1"/>
  <c r="G91" i="16"/>
  <c r="G90" i="16" s="1"/>
  <c r="G89" i="16" s="1"/>
  <c r="F91" i="16"/>
  <c r="F90" i="16" s="1"/>
  <c r="F89" i="16" s="1"/>
  <c r="BR87" i="16"/>
  <c r="BQ87" i="16"/>
  <c r="L87" i="16"/>
  <c r="K87" i="16"/>
  <c r="G87" i="16"/>
  <c r="F87" i="16"/>
  <c r="F86" i="16" s="1"/>
  <c r="BR84" i="16"/>
  <c r="BQ84" i="16"/>
  <c r="BM84" i="16"/>
  <c r="BL84" i="16"/>
  <c r="BK84" i="16"/>
  <c r="BJ84" i="16"/>
  <c r="BG84" i="16"/>
  <c r="BD84" i="16"/>
  <c r="AQ84" i="16"/>
  <c r="AP84" i="16"/>
  <c r="AN84" i="16"/>
  <c r="AM84" i="16"/>
  <c r="AL84" i="16"/>
  <c r="AK84" i="16"/>
  <c r="AJ84" i="16"/>
  <c r="AH84" i="16"/>
  <c r="AG84" i="16"/>
  <c r="AE84" i="16"/>
  <c r="AD84" i="16"/>
  <c r="AB84" i="16"/>
  <c r="AA84" i="16"/>
  <c r="Z84" i="16"/>
  <c r="Y84" i="16"/>
  <c r="X84" i="16"/>
  <c r="V84" i="16"/>
  <c r="U84" i="16"/>
  <c r="T84" i="16"/>
  <c r="S84" i="16"/>
  <c r="R84" i="16"/>
  <c r="Q84" i="16"/>
  <c r="P84" i="16"/>
  <c r="O84" i="16"/>
  <c r="N84" i="16"/>
  <c r="L84" i="16"/>
  <c r="K84" i="16"/>
  <c r="G84" i="16"/>
  <c r="F84" i="16"/>
  <c r="BR83" i="16"/>
  <c r="BR82" i="16" s="1"/>
  <c r="BR81" i="16" s="1"/>
  <c r="BQ83" i="16"/>
  <c r="BQ82" i="16" s="1"/>
  <c r="BQ81" i="16" s="1"/>
  <c r="L83" i="16"/>
  <c r="L82" i="16" s="1"/>
  <c r="L81" i="16" s="1"/>
  <c r="K83" i="16"/>
  <c r="K82" i="16" s="1"/>
  <c r="K81" i="16" s="1"/>
  <c r="G83" i="16"/>
  <c r="G82" i="16" s="1"/>
  <c r="G81" i="16" s="1"/>
  <c r="F83" i="16"/>
  <c r="F82" i="16" s="1"/>
  <c r="F81" i="16" s="1"/>
  <c r="BR78" i="16"/>
  <c r="BQ78" i="16"/>
  <c r="L78" i="16"/>
  <c r="K78" i="16"/>
  <c r="G78" i="16"/>
  <c r="F78" i="16"/>
  <c r="BR72" i="16"/>
  <c r="L72" i="16"/>
  <c r="K72" i="16"/>
  <c r="G72" i="16"/>
  <c r="F72" i="16"/>
  <c r="BR66" i="16"/>
  <c r="BQ66" i="16"/>
  <c r="L66" i="16"/>
  <c r="K66" i="16"/>
  <c r="G66" i="16"/>
  <c r="F66" i="16"/>
  <c r="BR64" i="16"/>
  <c r="BQ64" i="16"/>
  <c r="L64" i="16"/>
  <c r="K64" i="16"/>
  <c r="G64" i="16"/>
  <c r="F64" i="16"/>
  <c r="BR59" i="16"/>
  <c r="BR58" i="16" s="1"/>
  <c r="BR57" i="16" s="1"/>
  <c r="BR56" i="16" s="1"/>
  <c r="BQ59" i="16"/>
  <c r="BQ58" i="16" s="1"/>
  <c r="BQ57" i="16" s="1"/>
  <c r="BQ56" i="16" s="1"/>
  <c r="L59" i="16"/>
  <c r="L58" i="16" s="1"/>
  <c r="L57" i="16" s="1"/>
  <c r="L56" i="16" s="1"/>
  <c r="K59" i="16"/>
  <c r="K58" i="16" s="1"/>
  <c r="K57" i="16" s="1"/>
  <c r="K56" i="16" s="1"/>
  <c r="G59" i="16"/>
  <c r="G58" i="16" s="1"/>
  <c r="G57" i="16" s="1"/>
  <c r="G56" i="16" s="1"/>
  <c r="F59" i="16"/>
  <c r="F58" i="16" s="1"/>
  <c r="F57" i="16" s="1"/>
  <c r="F56" i="16" s="1"/>
  <c r="BN58" i="16"/>
  <c r="BO55" i="16"/>
  <c r="BR53" i="16"/>
  <c r="BR52" i="16" s="1"/>
  <c r="BR41" i="16" s="1"/>
  <c r="BQ53" i="16"/>
  <c r="BQ52" i="16" s="1"/>
  <c r="L53" i="16"/>
  <c r="L52" i="16" s="1"/>
  <c r="K53" i="16"/>
  <c r="K52" i="16" s="1"/>
  <c r="G53" i="16"/>
  <c r="G52" i="16" s="1"/>
  <c r="F53" i="16"/>
  <c r="F52" i="16" s="1"/>
  <c r="A48" i="16"/>
  <c r="A49" i="16" s="1"/>
  <c r="A50" i="16" s="1"/>
  <c r="A51" i="16" s="1"/>
  <c r="BR46" i="16"/>
  <c r="L46" i="16"/>
  <c r="K46" i="16"/>
  <c r="G46" i="16"/>
  <c r="F46" i="16"/>
  <c r="BR43" i="16"/>
  <c r="L43" i="16"/>
  <c r="L42" i="16" s="1"/>
  <c r="L41" i="16" s="1"/>
  <c r="K43" i="16"/>
  <c r="G43" i="16"/>
  <c r="F43" i="16"/>
  <c r="BR36" i="16"/>
  <c r="L36" i="16"/>
  <c r="K36" i="16"/>
  <c r="G36" i="16"/>
  <c r="F36" i="16"/>
  <c r="M33" i="16"/>
  <c r="BR31" i="16"/>
  <c r="G31" i="16"/>
  <c r="BO25" i="16"/>
  <c r="BO24" i="16"/>
  <c r="L23" i="16"/>
  <c r="K23" i="16"/>
  <c r="J23" i="16"/>
  <c r="I23" i="16"/>
  <c r="H23" i="16"/>
  <c r="G23" i="16"/>
  <c r="G20" i="16"/>
  <c r="F23" i="16"/>
  <c r="BO22" i="16"/>
  <c r="BO21" i="16"/>
  <c r="L20" i="16"/>
  <c r="K20" i="16"/>
  <c r="K19" i="16" s="1"/>
  <c r="J20" i="16"/>
  <c r="I20" i="16"/>
  <c r="H20" i="16"/>
  <c r="F20" i="16"/>
  <c r="BS19" i="16"/>
  <c r="BR19" i="16"/>
  <c r="BQ19" i="16"/>
  <c r="BP19" i="16"/>
  <c r="AU25" i="27"/>
  <c r="AU26" i="27"/>
  <c r="AU30" i="27"/>
  <c r="AU29" i="27" s="1"/>
  <c r="AU31" i="27"/>
  <c r="AU32" i="27"/>
  <c r="AU33" i="27"/>
  <c r="AU37" i="27"/>
  <c r="AU36" i="27" s="1"/>
  <c r="AU39" i="27"/>
  <c r="AU46" i="27"/>
  <c r="AU45" i="27" s="1"/>
  <c r="AU53" i="27"/>
  <c r="AU52" i="27" s="1"/>
  <c r="AU51" i="27" s="1"/>
  <c r="AU50" i="27" s="1"/>
  <c r="AU49" i="27" s="1"/>
  <c r="AU57" i="27"/>
  <c r="AU61" i="27"/>
  <c r="AU59" i="27" s="1"/>
  <c r="AU66" i="27"/>
  <c r="AU67" i="27"/>
  <c r="AU68" i="27"/>
  <c r="AU69" i="27"/>
  <c r="AU70" i="27"/>
  <c r="AU72" i="27"/>
  <c r="AU73" i="27"/>
  <c r="AU78" i="27"/>
  <c r="AU81" i="27"/>
  <c r="AU80" i="27" s="1"/>
  <c r="AU85" i="27"/>
  <c r="AU84" i="27" s="1"/>
  <c r="AU83" i="27" s="1"/>
  <c r="AU82" i="27" s="1"/>
  <c r="AU90" i="27"/>
  <c r="AU89" i="27" s="1"/>
  <c r="AU88" i="27" s="1"/>
  <c r="AU87" i="27" s="1"/>
  <c r="AU86" i="27" s="1"/>
  <c r="AU95" i="27"/>
  <c r="AU96" i="27"/>
  <c r="AU99" i="27"/>
  <c r="AU98" i="27" s="1"/>
  <c r="AU97" i="27" s="1"/>
  <c r="AU104" i="27"/>
  <c r="AU103" i="27" s="1"/>
  <c r="AU102" i="27" s="1"/>
  <c r="AU101" i="27" s="1"/>
  <c r="AU100" i="27" s="1"/>
  <c r="AU111" i="27"/>
  <c r="AU110" i="27" s="1"/>
  <c r="AU109" i="27" s="1"/>
  <c r="AU108" i="27" s="1"/>
  <c r="AU120" i="27"/>
  <c r="AU119" i="27" s="1"/>
  <c r="AU118" i="27" s="1"/>
  <c r="AU117" i="27" s="1"/>
  <c r="AU125" i="27"/>
  <c r="AU124" i="27" s="1"/>
  <c r="AU123" i="27" s="1"/>
  <c r="AU122" i="27" s="1"/>
  <c r="AV21" i="27"/>
  <c r="R25" i="27"/>
  <c r="R26" i="27"/>
  <c r="R27" i="27"/>
  <c r="AP25" i="27"/>
  <c r="AS25" i="27" s="1"/>
  <c r="AP26" i="27"/>
  <c r="AP27" i="27"/>
  <c r="AS27" i="27" s="1"/>
  <c r="AP30" i="27"/>
  <c r="AP31" i="27"/>
  <c r="BP31" i="27" s="1"/>
  <c r="AP32" i="27"/>
  <c r="BP32" i="27" s="1"/>
  <c r="AP33" i="27"/>
  <c r="BP33" i="27" s="1"/>
  <c r="AP37" i="27"/>
  <c r="AV38" i="27"/>
  <c r="AV40" i="27"/>
  <c r="AV41" i="27"/>
  <c r="AV42" i="27"/>
  <c r="AV43" i="27"/>
  <c r="AV44" i="27"/>
  <c r="AV47" i="27"/>
  <c r="AV48" i="27"/>
  <c r="AV53" i="27"/>
  <c r="AV52" i="27" s="1"/>
  <c r="AV51" i="27" s="1"/>
  <c r="AV50" i="27" s="1"/>
  <c r="AV49" i="27" s="1"/>
  <c r="AV58" i="27"/>
  <c r="AV57" i="27" s="1"/>
  <c r="AD60" i="27"/>
  <c r="AD59" i="27" s="1"/>
  <c r="AP60" i="27"/>
  <c r="AP61" i="27"/>
  <c r="BP61" i="27" s="1"/>
  <c r="AP66" i="27"/>
  <c r="AV67" i="27"/>
  <c r="AV68" i="27"/>
  <c r="R69" i="27"/>
  <c r="AD69" i="27"/>
  <c r="AP69" i="27"/>
  <c r="AS69" i="27" s="1"/>
  <c r="R70" i="27"/>
  <c r="AD70" i="27"/>
  <c r="AP70" i="27"/>
  <c r="AV72" i="27"/>
  <c r="AP73" i="27"/>
  <c r="AS73" i="27" s="1"/>
  <c r="AD78" i="27"/>
  <c r="AP78" i="27"/>
  <c r="AD81" i="27"/>
  <c r="AP81" i="27"/>
  <c r="AP85" i="27"/>
  <c r="AS85" i="27" s="1"/>
  <c r="AS84" i="27" s="1"/>
  <c r="AS83" i="27" s="1"/>
  <c r="AS82" i="27" s="1"/>
  <c r="AD90" i="27"/>
  <c r="AP90" i="27"/>
  <c r="AD95" i="27"/>
  <c r="AP95" i="27"/>
  <c r="AV95" i="27" s="1"/>
  <c r="AD96" i="27"/>
  <c r="AP96" i="27"/>
  <c r="AD99" i="27"/>
  <c r="AD98" i="27" s="1"/>
  <c r="AD97" i="27" s="1"/>
  <c r="AP99" i="27"/>
  <c r="AP104" i="27"/>
  <c r="AV111" i="27"/>
  <c r="AV110" i="27" s="1"/>
  <c r="AV109" i="27" s="1"/>
  <c r="AV108" i="27" s="1"/>
  <c r="AV121" i="27"/>
  <c r="AV120" i="27" s="1"/>
  <c r="AV119" i="27" s="1"/>
  <c r="AV118" i="27" s="1"/>
  <c r="AV117" i="27" s="1"/>
  <c r="O126" i="27"/>
  <c r="AD126" i="27" s="1"/>
  <c r="O127" i="27"/>
  <c r="AD127" i="27" s="1"/>
  <c r="O128" i="27"/>
  <c r="AD128" i="27" s="1"/>
  <c r="O129" i="27"/>
  <c r="AD129" i="27" s="1"/>
  <c r="O130" i="27"/>
  <c r="AD130" i="27" s="1"/>
  <c r="BP130" i="27" s="1"/>
  <c r="O131" i="27"/>
  <c r="AD131" i="27" s="1"/>
  <c r="O132" i="27"/>
  <c r="AD132" i="27" s="1"/>
  <c r="BP132" i="27" s="1"/>
  <c r="O133" i="27"/>
  <c r="AD133" i="27" s="1"/>
  <c r="O134" i="27"/>
  <c r="AD134" i="27" s="1"/>
  <c r="O135" i="27"/>
  <c r="AD135" i="27" s="1"/>
  <c r="O136" i="27"/>
  <c r="AD136" i="27" s="1"/>
  <c r="O137" i="27"/>
  <c r="AD137" i="27" s="1"/>
  <c r="BP137" i="27" s="1"/>
  <c r="O138" i="27"/>
  <c r="AD138" i="27" s="1"/>
  <c r="BP138" i="27" s="1"/>
  <c r="O139" i="27"/>
  <c r="AD139" i="27" s="1"/>
  <c r="O140" i="27"/>
  <c r="AD140" i="27" s="1"/>
  <c r="BP140" i="27" s="1"/>
  <c r="O141" i="27"/>
  <c r="AD141" i="27" s="1"/>
  <c r="AW25" i="27"/>
  <c r="AW26" i="27"/>
  <c r="AW27" i="27"/>
  <c r="AW30" i="27"/>
  <c r="AW31" i="27"/>
  <c r="AW32" i="27"/>
  <c r="AW33" i="27"/>
  <c r="AW37" i="27"/>
  <c r="AW38" i="27"/>
  <c r="AW40" i="27"/>
  <c r="AW41" i="27"/>
  <c r="AW42" i="27"/>
  <c r="AW43" i="27"/>
  <c r="AW44" i="27"/>
  <c r="AW47" i="27"/>
  <c r="AW48" i="27"/>
  <c r="AW53" i="27"/>
  <c r="AW52" i="27" s="1"/>
  <c r="AW51" i="27" s="1"/>
  <c r="AW50" i="27" s="1"/>
  <c r="AW49" i="27" s="1"/>
  <c r="AW58" i="27"/>
  <c r="AW57" i="27" s="1"/>
  <c r="AW60" i="27"/>
  <c r="AW61" i="27"/>
  <c r="AW66" i="27"/>
  <c r="AW67" i="27"/>
  <c r="AW68" i="27"/>
  <c r="AW69" i="27"/>
  <c r="AW70" i="27"/>
  <c r="AW72" i="27"/>
  <c r="AW73" i="27"/>
  <c r="AW78" i="27"/>
  <c r="AW76" i="27" s="1"/>
  <c r="AW75" i="27" s="1"/>
  <c r="AW74" i="27" s="1"/>
  <c r="AW81" i="27"/>
  <c r="AW80" i="27" s="1"/>
  <c r="AW85" i="27"/>
  <c r="AW84" i="27" s="1"/>
  <c r="AW83" i="27" s="1"/>
  <c r="AW82" i="27" s="1"/>
  <c r="AW90" i="27"/>
  <c r="AW89" i="27" s="1"/>
  <c r="AW88" i="27" s="1"/>
  <c r="AW87" i="27" s="1"/>
  <c r="AW86" i="27" s="1"/>
  <c r="AW95" i="27"/>
  <c r="AW96" i="27"/>
  <c r="AW94" i="27" s="1"/>
  <c r="AW93" i="27" s="1"/>
  <c r="AW99" i="27"/>
  <c r="AW98" i="27" s="1"/>
  <c r="AW97" i="27" s="1"/>
  <c r="AW104" i="27"/>
  <c r="AW103" i="27" s="1"/>
  <c r="AW102" i="27" s="1"/>
  <c r="AW101" i="27" s="1"/>
  <c r="AW100" i="27" s="1"/>
  <c r="AW111" i="27"/>
  <c r="AW110" i="27" s="1"/>
  <c r="AW109" i="27" s="1"/>
  <c r="AW108" i="27" s="1"/>
  <c r="AW121" i="27"/>
  <c r="AW120" i="27" s="1"/>
  <c r="AW119" i="27" s="1"/>
  <c r="AW118" i="27" s="1"/>
  <c r="AW117" i="27" s="1"/>
  <c r="AW126" i="27"/>
  <c r="AW127" i="27"/>
  <c r="AW128" i="27"/>
  <c r="AW129" i="27"/>
  <c r="AW130" i="27"/>
  <c r="AW131" i="27"/>
  <c r="AW132" i="27"/>
  <c r="AW133" i="27"/>
  <c r="AW134" i="27"/>
  <c r="AW135" i="27"/>
  <c r="AW136" i="27"/>
  <c r="AW137" i="27"/>
  <c r="AW138" i="27"/>
  <c r="AW139" i="27"/>
  <c r="AW140" i="27"/>
  <c r="AW141" i="27"/>
  <c r="AX25" i="27"/>
  <c r="AX26" i="27"/>
  <c r="AX27" i="27"/>
  <c r="AX30" i="27"/>
  <c r="AX31" i="27"/>
  <c r="AX32" i="27"/>
  <c r="AX33" i="27"/>
  <c r="AX37" i="27"/>
  <c r="AX38" i="27"/>
  <c r="AX40" i="27"/>
  <c r="AX41" i="27"/>
  <c r="AX42" i="27"/>
  <c r="AX43" i="27"/>
  <c r="AX44" i="27"/>
  <c r="AX47" i="27"/>
  <c r="AX48" i="27"/>
  <c r="AX46" i="27" s="1"/>
  <c r="AX45" i="27" s="1"/>
  <c r="AX53" i="27"/>
  <c r="AX52" i="27" s="1"/>
  <c r="AX51" i="27" s="1"/>
  <c r="AX50" i="27" s="1"/>
  <c r="AX49" i="27" s="1"/>
  <c r="AX58" i="27"/>
  <c r="AX57" i="27" s="1"/>
  <c r="AX60" i="27"/>
  <c r="AX61" i="27"/>
  <c r="AX66" i="27"/>
  <c r="AX67" i="27"/>
  <c r="AX68" i="27"/>
  <c r="AX69" i="27"/>
  <c r="AX70" i="27"/>
  <c r="AX72" i="27"/>
  <c r="AX71" i="27" s="1"/>
  <c r="AX73" i="27"/>
  <c r="AX78" i="27"/>
  <c r="AX81" i="27"/>
  <c r="AX80" i="27" s="1"/>
  <c r="AX85" i="27"/>
  <c r="AX84" i="27" s="1"/>
  <c r="AX83" i="27" s="1"/>
  <c r="AX82" i="27" s="1"/>
  <c r="AX90" i="27"/>
  <c r="AX89" i="27" s="1"/>
  <c r="AX88" i="27" s="1"/>
  <c r="AX87" i="27" s="1"/>
  <c r="AX86" i="27" s="1"/>
  <c r="AX95" i="27"/>
  <c r="AX96" i="27"/>
  <c r="AX99" i="27"/>
  <c r="AX98" i="27" s="1"/>
  <c r="AX97" i="27" s="1"/>
  <c r="AX104" i="27"/>
  <c r="AX103" i="27" s="1"/>
  <c r="AX102" i="27" s="1"/>
  <c r="AX101" i="27" s="1"/>
  <c r="AX100" i="27" s="1"/>
  <c r="AX111" i="27"/>
  <c r="AX110" i="27" s="1"/>
  <c r="AX109" i="27" s="1"/>
  <c r="AX108" i="27" s="1"/>
  <c r="AX121" i="27"/>
  <c r="AX120" i="27" s="1"/>
  <c r="AX119" i="27" s="1"/>
  <c r="AX118" i="27" s="1"/>
  <c r="AX117" i="27" s="1"/>
  <c r="AX126" i="27"/>
  <c r="AX127" i="27"/>
  <c r="AX128" i="27"/>
  <c r="AX129" i="27"/>
  <c r="AX130" i="27"/>
  <c r="AX131" i="27"/>
  <c r="AX132" i="27"/>
  <c r="AX133" i="27"/>
  <c r="AX134" i="27"/>
  <c r="AX135" i="27"/>
  <c r="AX136" i="27"/>
  <c r="AX137" i="27"/>
  <c r="AX138" i="27"/>
  <c r="AX139" i="27"/>
  <c r="AX140" i="27"/>
  <c r="AX141" i="27"/>
  <c r="AD24" i="27"/>
  <c r="N30" i="27"/>
  <c r="N31" i="27"/>
  <c r="N32" i="27"/>
  <c r="N33" i="27"/>
  <c r="N37" i="27"/>
  <c r="N38" i="27"/>
  <c r="N40" i="27"/>
  <c r="N41" i="27"/>
  <c r="N42" i="27"/>
  <c r="N43" i="27"/>
  <c r="N44" i="27"/>
  <c r="N47" i="27"/>
  <c r="N48" i="27"/>
  <c r="R29" i="27"/>
  <c r="R36" i="27"/>
  <c r="R39" i="27"/>
  <c r="R46" i="27"/>
  <c r="R45" i="27" s="1"/>
  <c r="AD29" i="27"/>
  <c r="AD36" i="27"/>
  <c r="AD39" i="27"/>
  <c r="AD46" i="27"/>
  <c r="AD45" i="27" s="1"/>
  <c r="AP39" i="27"/>
  <c r="AP46" i="27"/>
  <c r="R52" i="27"/>
  <c r="R51" i="27" s="1"/>
  <c r="R50" i="27" s="1"/>
  <c r="R49" i="27" s="1"/>
  <c r="AD52" i="27"/>
  <c r="AD51" i="27" s="1"/>
  <c r="AD50" i="27" s="1"/>
  <c r="AD49" i="27" s="1"/>
  <c r="AP52" i="27"/>
  <c r="N58" i="27"/>
  <c r="N57" i="27" s="1"/>
  <c r="N60" i="27"/>
  <c r="N61" i="27"/>
  <c r="R57" i="27"/>
  <c r="R59" i="27"/>
  <c r="AD57" i="27"/>
  <c r="AP57" i="27"/>
  <c r="N66" i="27"/>
  <c r="N67" i="27"/>
  <c r="N68" i="27"/>
  <c r="N69" i="27"/>
  <c r="N70" i="27"/>
  <c r="N72" i="27"/>
  <c r="N73" i="27"/>
  <c r="R71" i="27"/>
  <c r="AD71" i="27"/>
  <c r="N78" i="27"/>
  <c r="R76" i="27"/>
  <c r="R75" i="27" s="1"/>
  <c r="R74" i="27" s="1"/>
  <c r="N81" i="27"/>
  <c r="N80" i="27" s="1"/>
  <c r="N85" i="27"/>
  <c r="N84" i="27" s="1"/>
  <c r="N83" i="27" s="1"/>
  <c r="N82" i="27" s="1"/>
  <c r="N79" i="27" s="1"/>
  <c r="R80" i="27"/>
  <c r="R84" i="27"/>
  <c r="R83" i="27" s="1"/>
  <c r="AD84" i="27"/>
  <c r="AD83" i="27" s="1"/>
  <c r="AD82" i="27" s="1"/>
  <c r="N90" i="27"/>
  <c r="N89" i="27" s="1"/>
  <c r="N88" i="27" s="1"/>
  <c r="N87" i="27" s="1"/>
  <c r="N86" i="27" s="1"/>
  <c r="R89" i="27"/>
  <c r="R88" i="27" s="1"/>
  <c r="R87" i="27" s="1"/>
  <c r="R86" i="27" s="1"/>
  <c r="N95" i="27"/>
  <c r="N99" i="27"/>
  <c r="N98" i="27"/>
  <c r="N97" i="27" s="1"/>
  <c r="R94" i="27"/>
  <c r="R93" i="27" s="1"/>
  <c r="R98" i="27"/>
  <c r="R97" i="27" s="1"/>
  <c r="O120" i="27"/>
  <c r="O119" i="27" s="1"/>
  <c r="O118" i="27" s="1"/>
  <c r="R120" i="27"/>
  <c r="R119" i="27" s="1"/>
  <c r="R118" i="27" s="1"/>
  <c r="R117" i="27" s="1"/>
  <c r="AD120" i="27"/>
  <c r="AD119" i="27" s="1"/>
  <c r="AD118" i="27" s="1"/>
  <c r="AP120" i="27"/>
  <c r="AP119" i="27" s="1"/>
  <c r="AP118" i="27" s="1"/>
  <c r="AP117" i="27" s="1"/>
  <c r="R125" i="27"/>
  <c r="R124" i="27" s="1"/>
  <c r="R123" i="27" s="1"/>
  <c r="R122" i="27" s="1"/>
  <c r="AP125" i="27"/>
  <c r="AP124" i="27" s="1"/>
  <c r="AP123" i="27" s="1"/>
  <c r="AP122" i="27" s="1"/>
  <c r="S24" i="27"/>
  <c r="AE24" i="27"/>
  <c r="AQ24" i="27"/>
  <c r="P65" i="27"/>
  <c r="P71" i="27"/>
  <c r="S65" i="27"/>
  <c r="S71" i="27"/>
  <c r="AE65" i="27"/>
  <c r="AE71" i="27"/>
  <c r="AQ65" i="27"/>
  <c r="AQ71" i="27"/>
  <c r="P94" i="27"/>
  <c r="P93" i="27" s="1"/>
  <c r="P98" i="27"/>
  <c r="P97" i="27" s="1"/>
  <c r="S94" i="27"/>
  <c r="S93" i="27" s="1"/>
  <c r="S98" i="27"/>
  <c r="S97" i="27" s="1"/>
  <c r="AE94" i="27"/>
  <c r="AE93" i="27" s="1"/>
  <c r="AE98" i="27"/>
  <c r="AE97" i="27" s="1"/>
  <c r="AQ94" i="27"/>
  <c r="AQ93" i="27" s="1"/>
  <c r="AQ98" i="27"/>
  <c r="AQ97" i="27" s="1"/>
  <c r="AZ107" i="27"/>
  <c r="AZ106" i="27" s="1"/>
  <c r="BA23" i="27"/>
  <c r="BA22" i="27" s="1"/>
  <c r="BA107" i="27"/>
  <c r="BA106" i="27" s="1"/>
  <c r="BC107" i="27"/>
  <c r="BC106" i="27" s="1"/>
  <c r="BD23" i="27"/>
  <c r="BD22" i="27" s="1"/>
  <c r="BD107" i="27"/>
  <c r="BD106" i="27" s="1"/>
  <c r="BE54" i="27"/>
  <c r="BE74" i="27"/>
  <c r="BE79" i="27"/>
  <c r="BE86" i="27"/>
  <c r="BF107" i="27"/>
  <c r="BF106" i="27" s="1"/>
  <c r="BG23" i="27"/>
  <c r="BG22" i="27" s="1"/>
  <c r="BG107" i="27"/>
  <c r="BG106" i="27" s="1"/>
  <c r="O29" i="27"/>
  <c r="O36" i="27"/>
  <c r="O39" i="27"/>
  <c r="O46" i="27"/>
  <c r="O45" i="27" s="1"/>
  <c r="O57" i="27"/>
  <c r="O59" i="27"/>
  <c r="O56" i="27" s="1"/>
  <c r="O55" i="27" s="1"/>
  <c r="O54" i="27" s="1"/>
  <c r="O65" i="27"/>
  <c r="O71" i="27"/>
  <c r="O76" i="27"/>
  <c r="O75" i="27" s="1"/>
  <c r="O74" i="27" s="1"/>
  <c r="O80" i="27"/>
  <c r="O79" i="27" s="1"/>
  <c r="O84" i="27"/>
  <c r="O83" i="27" s="1"/>
  <c r="O82" i="27" s="1"/>
  <c r="O89" i="27"/>
  <c r="O88" i="27" s="1"/>
  <c r="O87" i="27" s="1"/>
  <c r="O86" i="27" s="1"/>
  <c r="O98" i="27"/>
  <c r="O97" i="27" s="1"/>
  <c r="O111" i="27"/>
  <c r="O110" i="27" s="1"/>
  <c r="O109" i="27" s="1"/>
  <c r="O108" i="27" s="1"/>
  <c r="BH108" i="27" s="1"/>
  <c r="BI23" i="27"/>
  <c r="BI22" i="27" s="1"/>
  <c r="BI107" i="27"/>
  <c r="BI106" i="27" s="1"/>
  <c r="BJ23" i="27"/>
  <c r="BJ22" i="27" s="1"/>
  <c r="BJ107" i="27"/>
  <c r="BJ106" i="27" s="1"/>
  <c r="BK100" i="27"/>
  <c r="BL23" i="27"/>
  <c r="BL22" i="27" s="1"/>
  <c r="BL107" i="27"/>
  <c r="BL106" i="27" s="1"/>
  <c r="BM23" i="27"/>
  <c r="BM22" i="27" s="1"/>
  <c r="BM107" i="27"/>
  <c r="BM106" i="27" s="1"/>
  <c r="AR24" i="27"/>
  <c r="AR29" i="27"/>
  <c r="AR36" i="27"/>
  <c r="AR39" i="27"/>
  <c r="AR46" i="27"/>
  <c r="AR45" i="27" s="1"/>
  <c r="AR52" i="27"/>
  <c r="AR51" i="27" s="1"/>
  <c r="AR50" i="27" s="1"/>
  <c r="AR49" i="27" s="1"/>
  <c r="AR57" i="27"/>
  <c r="AR56" i="27" s="1"/>
  <c r="AR55" i="27" s="1"/>
  <c r="AR54" i="27" s="1"/>
  <c r="AR59" i="27"/>
  <c r="AR65" i="27"/>
  <c r="AR71" i="27"/>
  <c r="AR76" i="27"/>
  <c r="AR75" i="27" s="1"/>
  <c r="AR74" i="27" s="1"/>
  <c r="AR80" i="27"/>
  <c r="AR84" i="27"/>
  <c r="AR83" i="27" s="1"/>
  <c r="AR82" i="27" s="1"/>
  <c r="AR79" i="27" s="1"/>
  <c r="AR89" i="27"/>
  <c r="AR88" i="27" s="1"/>
  <c r="AR87" i="27" s="1"/>
  <c r="AR86" i="27" s="1"/>
  <c r="AR94" i="27"/>
  <c r="AR93" i="27" s="1"/>
  <c r="AR98" i="27"/>
  <c r="AR97" i="27" s="1"/>
  <c r="AR103" i="27"/>
  <c r="AR102" i="27" s="1"/>
  <c r="AR101" i="27" s="1"/>
  <c r="AR100" i="27" s="1"/>
  <c r="AR111" i="27"/>
  <c r="AR110" i="27" s="1"/>
  <c r="AR109" i="27" s="1"/>
  <c r="AR108" i="27" s="1"/>
  <c r="AR120" i="27"/>
  <c r="AR119" i="27" s="1"/>
  <c r="AR118" i="27" s="1"/>
  <c r="AR117" i="27" s="1"/>
  <c r="AR125" i="27"/>
  <c r="AR124" i="27" s="1"/>
  <c r="AR123" i="27" s="1"/>
  <c r="AR122" i="27" s="1"/>
  <c r="AS38" i="27"/>
  <c r="AS40" i="27"/>
  <c r="AS41" i="27"/>
  <c r="AS42" i="27"/>
  <c r="AS43" i="27"/>
  <c r="AS44" i="27"/>
  <c r="AS47" i="27"/>
  <c r="AS48" i="27"/>
  <c r="AS53" i="27"/>
  <c r="AS52" i="27" s="1"/>
  <c r="AS51" i="27" s="1"/>
  <c r="AS50" i="27" s="1"/>
  <c r="AS49" i="27" s="1"/>
  <c r="AS57" i="27"/>
  <c r="AS60" i="27"/>
  <c r="AS67" i="27"/>
  <c r="AS68" i="27"/>
  <c r="AS72" i="27"/>
  <c r="AS111" i="27"/>
  <c r="AS110" i="27" s="1"/>
  <c r="AS109" i="27" s="1"/>
  <c r="AS108" i="27" s="1"/>
  <c r="AS121" i="27"/>
  <c r="AS120" i="27" s="1"/>
  <c r="AS119" i="27" s="1"/>
  <c r="AS118" i="27" s="1"/>
  <c r="AS117" i="27" s="1"/>
  <c r="AS125" i="27"/>
  <c r="AS124" i="27" s="1"/>
  <c r="AS123" i="27" s="1"/>
  <c r="AS122" i="27" s="1"/>
  <c r="AT25" i="27"/>
  <c r="AT26" i="27"/>
  <c r="AT27" i="27"/>
  <c r="AT30" i="27"/>
  <c r="AT31" i="27"/>
  <c r="AT32" i="27"/>
  <c r="AT33" i="27"/>
  <c r="AT37" i="27"/>
  <c r="AT36" i="27" s="1"/>
  <c r="AT39" i="27"/>
  <c r="AT46" i="27"/>
  <c r="AT45" i="27" s="1"/>
  <c r="AT53" i="27"/>
  <c r="AT52" i="27" s="1"/>
  <c r="AT51" i="27" s="1"/>
  <c r="AT50" i="27" s="1"/>
  <c r="AT49" i="27" s="1"/>
  <c r="AT57" i="27"/>
  <c r="AT61" i="27"/>
  <c r="AT59" i="27" s="1"/>
  <c r="AT66" i="27"/>
  <c r="AT67" i="27"/>
  <c r="AT68" i="27"/>
  <c r="AT69" i="27"/>
  <c r="AT70" i="27"/>
  <c r="AT72" i="27"/>
  <c r="AT73" i="27"/>
  <c r="AT78" i="27"/>
  <c r="AT81" i="27"/>
  <c r="AT80" i="27" s="1"/>
  <c r="AT85" i="27"/>
  <c r="AT84" i="27" s="1"/>
  <c r="AT83" i="27" s="1"/>
  <c r="AT82" i="27" s="1"/>
  <c r="AT90" i="27"/>
  <c r="AT89" i="27" s="1"/>
  <c r="AT88" i="27" s="1"/>
  <c r="AT87" i="27" s="1"/>
  <c r="AT86" i="27" s="1"/>
  <c r="AT95" i="27"/>
  <c r="AT96" i="27"/>
  <c r="AT99" i="27"/>
  <c r="AT98" i="27" s="1"/>
  <c r="AT97" i="27" s="1"/>
  <c r="AT104" i="27"/>
  <c r="AT103" i="27" s="1"/>
  <c r="AT102" i="27" s="1"/>
  <c r="AT101" i="27" s="1"/>
  <c r="AT100" i="27" s="1"/>
  <c r="AT111" i="27"/>
  <c r="AT110" i="27" s="1"/>
  <c r="AT109" i="27" s="1"/>
  <c r="AT108" i="27" s="1"/>
  <c r="AT120" i="27"/>
  <c r="AT119" i="27" s="1"/>
  <c r="AT118" i="27" s="1"/>
  <c r="AT117" i="27" s="1"/>
  <c r="AT125" i="27"/>
  <c r="AT124" i="27" s="1"/>
  <c r="AT123" i="27" s="1"/>
  <c r="AT122" i="27" s="1"/>
  <c r="AH24" i="27"/>
  <c r="AH29" i="27"/>
  <c r="AH36" i="27"/>
  <c r="AH39" i="27"/>
  <c r="AH46" i="27"/>
  <c r="AH45" i="27" s="1"/>
  <c r="AH52" i="27"/>
  <c r="AH51" i="27" s="1"/>
  <c r="AH50" i="27" s="1"/>
  <c r="AH49" i="27" s="1"/>
  <c r="AH57" i="27"/>
  <c r="AH59" i="27"/>
  <c r="AH65" i="27"/>
  <c r="AH71" i="27"/>
  <c r="AH76" i="27"/>
  <c r="AH75" i="27" s="1"/>
  <c r="AH74" i="27" s="1"/>
  <c r="AH80" i="27"/>
  <c r="AH84" i="27"/>
  <c r="AH83" i="27" s="1"/>
  <c r="AH82" i="27" s="1"/>
  <c r="AH89" i="27"/>
  <c r="AH88" i="27" s="1"/>
  <c r="AH87" i="27" s="1"/>
  <c r="AH86" i="27" s="1"/>
  <c r="AH94" i="27"/>
  <c r="AH93" i="27" s="1"/>
  <c r="AH92" i="27" s="1"/>
  <c r="AH91" i="27" s="1"/>
  <c r="AH98" i="27"/>
  <c r="AH97" i="27" s="1"/>
  <c r="AH103" i="27"/>
  <c r="AH102" i="27" s="1"/>
  <c r="AH101" i="27" s="1"/>
  <c r="AH100" i="27" s="1"/>
  <c r="AH111" i="27"/>
  <c r="AH110" i="27" s="1"/>
  <c r="AH109" i="27" s="1"/>
  <c r="AH108" i="27" s="1"/>
  <c r="AH120" i="27"/>
  <c r="AH119" i="27" s="1"/>
  <c r="AH118" i="27" s="1"/>
  <c r="AH117" i="27" s="1"/>
  <c r="AH125" i="27"/>
  <c r="AH124" i="27" s="1"/>
  <c r="AH123" i="27" s="1"/>
  <c r="AH122" i="27" s="1"/>
  <c r="AI24" i="27"/>
  <c r="AI29" i="27"/>
  <c r="AI36" i="27"/>
  <c r="AI39" i="27"/>
  <c r="AI46" i="27"/>
  <c r="AI45" i="27" s="1"/>
  <c r="AI52" i="27"/>
  <c r="AI51" i="27" s="1"/>
  <c r="AI50" i="27" s="1"/>
  <c r="AI49" i="27" s="1"/>
  <c r="AI57" i="27"/>
  <c r="AI59" i="27"/>
  <c r="AI65" i="27"/>
  <c r="AI64" i="27" s="1"/>
  <c r="AI63" i="27" s="1"/>
  <c r="AI62" i="27" s="1"/>
  <c r="AI71" i="27"/>
  <c r="AI76" i="27"/>
  <c r="AI75" i="27" s="1"/>
  <c r="AI74" i="27" s="1"/>
  <c r="AI80" i="27"/>
  <c r="AI84" i="27"/>
  <c r="AI83" i="27" s="1"/>
  <c r="AI82" i="27" s="1"/>
  <c r="AI89" i="27"/>
  <c r="AI88" i="27" s="1"/>
  <c r="AI87" i="27" s="1"/>
  <c r="AI86" i="27" s="1"/>
  <c r="AI94" i="27"/>
  <c r="AI93" i="27" s="1"/>
  <c r="AI92" i="27" s="1"/>
  <c r="AI91" i="27" s="1"/>
  <c r="AI98" i="27"/>
  <c r="AI97" i="27" s="1"/>
  <c r="AI103" i="27"/>
  <c r="AI102" i="27" s="1"/>
  <c r="AI101" i="27" s="1"/>
  <c r="AI100" i="27" s="1"/>
  <c r="AI111" i="27"/>
  <c r="AI110" i="27" s="1"/>
  <c r="AI109" i="27" s="1"/>
  <c r="AI108" i="27" s="1"/>
  <c r="AI120" i="27"/>
  <c r="AI119" i="27" s="1"/>
  <c r="AI118" i="27" s="1"/>
  <c r="AI117" i="27" s="1"/>
  <c r="AI125" i="27"/>
  <c r="AI124" i="27" s="1"/>
  <c r="AI123" i="27" s="1"/>
  <c r="AI122" i="27" s="1"/>
  <c r="AJ25" i="27"/>
  <c r="AJ26" i="27"/>
  <c r="AJ27" i="27"/>
  <c r="AG30" i="27"/>
  <c r="AJ30" i="27" s="1"/>
  <c r="AG31" i="27"/>
  <c r="AJ31" i="27" s="1"/>
  <c r="AG32" i="27"/>
  <c r="AJ32" i="27" s="1"/>
  <c r="AG33" i="27"/>
  <c r="AJ33" i="27" s="1"/>
  <c r="AJ38" i="27"/>
  <c r="AJ36" i="27" s="1"/>
  <c r="AJ42" i="27"/>
  <c r="AJ43" i="27"/>
  <c r="AG44" i="27"/>
  <c r="AJ44" i="27" s="1"/>
  <c r="AJ46" i="27"/>
  <c r="AJ45" i="27" s="1"/>
  <c r="AJ52" i="27"/>
  <c r="AJ51" i="27" s="1"/>
  <c r="AJ50" i="27" s="1"/>
  <c r="AJ49" i="27" s="1"/>
  <c r="AJ57" i="27"/>
  <c r="AG60" i="27"/>
  <c r="AJ66" i="27"/>
  <c r="AJ67" i="27"/>
  <c r="AJ68" i="27"/>
  <c r="AG69" i="27"/>
  <c r="AG65" i="27" s="1"/>
  <c r="AG70" i="27"/>
  <c r="AJ72" i="27"/>
  <c r="AG73" i="27"/>
  <c r="AG78" i="27"/>
  <c r="AJ78" i="27" s="1"/>
  <c r="AJ77" i="27" s="1"/>
  <c r="AG81" i="27"/>
  <c r="AG80" i="27" s="1"/>
  <c r="AG79" i="27" s="1"/>
  <c r="AJ85" i="27"/>
  <c r="AJ84" i="27" s="1"/>
  <c r="AJ83" i="27" s="1"/>
  <c r="AJ82" i="27" s="1"/>
  <c r="AG90" i="27"/>
  <c r="AG95" i="27"/>
  <c r="AG96" i="27"/>
  <c r="AG99" i="27"/>
  <c r="AG98" i="27" s="1"/>
  <c r="AG97" i="27" s="1"/>
  <c r="AG104" i="27"/>
  <c r="AJ104" i="27" s="1"/>
  <c r="AJ103" i="27" s="1"/>
  <c r="AJ102" i="27" s="1"/>
  <c r="AJ101" i="27" s="1"/>
  <c r="AJ100" i="27" s="1"/>
  <c r="AJ111" i="27"/>
  <c r="AJ110" i="27" s="1"/>
  <c r="AJ109" i="27" s="1"/>
  <c r="AJ108" i="27" s="1"/>
  <c r="AJ121" i="27"/>
  <c r="AG126" i="27"/>
  <c r="AG127" i="27"/>
  <c r="AG128" i="27"/>
  <c r="AJ128" i="27" s="1"/>
  <c r="AM128" i="27" s="1"/>
  <c r="AG129" i="27"/>
  <c r="AG130" i="27"/>
  <c r="AG131" i="27"/>
  <c r="AG132" i="27"/>
  <c r="AG133" i="27"/>
  <c r="AG134" i="27"/>
  <c r="AG135" i="27"/>
  <c r="AG136" i="27"/>
  <c r="AG137" i="27"/>
  <c r="AG138" i="27"/>
  <c r="AG139" i="27"/>
  <c r="AG140" i="27"/>
  <c r="AG141" i="27"/>
  <c r="AK24" i="27"/>
  <c r="AK29" i="27"/>
  <c r="AK36" i="27"/>
  <c r="AK39" i="27"/>
  <c r="AK46" i="27"/>
  <c r="AK45" i="27" s="1"/>
  <c r="AK52" i="27"/>
  <c r="AK51" i="27" s="1"/>
  <c r="AK50" i="27" s="1"/>
  <c r="AK49" i="27" s="1"/>
  <c r="AK57" i="27"/>
  <c r="AK59" i="27"/>
  <c r="AK65" i="27"/>
  <c r="AK71" i="27"/>
  <c r="AK76" i="27"/>
  <c r="AK75" i="27" s="1"/>
  <c r="AK74" i="27" s="1"/>
  <c r="AK80" i="27"/>
  <c r="AK84" i="27"/>
  <c r="AK83" i="27" s="1"/>
  <c r="AK82" i="27" s="1"/>
  <c r="AK79" i="27" s="1"/>
  <c r="AK89" i="27"/>
  <c r="AK88" i="27" s="1"/>
  <c r="AK87" i="27" s="1"/>
  <c r="AK86" i="27" s="1"/>
  <c r="AK94" i="27"/>
  <c r="AK93" i="27" s="1"/>
  <c r="AK98" i="27"/>
  <c r="AK97" i="27" s="1"/>
  <c r="AK103" i="27"/>
  <c r="AK102" i="27" s="1"/>
  <c r="AK101" i="27" s="1"/>
  <c r="AK100" i="27" s="1"/>
  <c r="AK111" i="27"/>
  <c r="AK110" i="27" s="1"/>
  <c r="AK109" i="27" s="1"/>
  <c r="AK108" i="27" s="1"/>
  <c r="AK120" i="27"/>
  <c r="AK119" i="27" s="1"/>
  <c r="AK118" i="27" s="1"/>
  <c r="AK117" i="27" s="1"/>
  <c r="AK125" i="27"/>
  <c r="AK124" i="27" s="1"/>
  <c r="AK123" i="27" s="1"/>
  <c r="AK122" i="27" s="1"/>
  <c r="AL24" i="27"/>
  <c r="AL29" i="27"/>
  <c r="AL36" i="27"/>
  <c r="AL35" i="27" s="1"/>
  <c r="AL39" i="27"/>
  <c r="AL46" i="27"/>
  <c r="AL45" i="27" s="1"/>
  <c r="AL52" i="27"/>
  <c r="AL51" i="27" s="1"/>
  <c r="AL50" i="27" s="1"/>
  <c r="AL49" i="27" s="1"/>
  <c r="AL57" i="27"/>
  <c r="AL59" i="27"/>
  <c r="AL65" i="27"/>
  <c r="AL71" i="27"/>
  <c r="AL76" i="27"/>
  <c r="AL75" i="27" s="1"/>
  <c r="AL74" i="27" s="1"/>
  <c r="AL80" i="27"/>
  <c r="AL84" i="27"/>
  <c r="AL83" i="27" s="1"/>
  <c r="AL82" i="27" s="1"/>
  <c r="AL89" i="27"/>
  <c r="AL88" i="27" s="1"/>
  <c r="AL87" i="27" s="1"/>
  <c r="AL86" i="27" s="1"/>
  <c r="AL94" i="27"/>
  <c r="AL93" i="27" s="1"/>
  <c r="AL98" i="27"/>
  <c r="AL97" i="27" s="1"/>
  <c r="AL103" i="27"/>
  <c r="AL102" i="27" s="1"/>
  <c r="AL101" i="27" s="1"/>
  <c r="AL100" i="27" s="1"/>
  <c r="AL111" i="27"/>
  <c r="AL110" i="27" s="1"/>
  <c r="AL109" i="27" s="1"/>
  <c r="AL108" i="27" s="1"/>
  <c r="AL120" i="27"/>
  <c r="AL119" i="27" s="1"/>
  <c r="AL118" i="27" s="1"/>
  <c r="AL117" i="27" s="1"/>
  <c r="AL125" i="27"/>
  <c r="AL124" i="27" s="1"/>
  <c r="AL123" i="27" s="1"/>
  <c r="AL122" i="27" s="1"/>
  <c r="AM25" i="27"/>
  <c r="AM26" i="27"/>
  <c r="AM27" i="27"/>
  <c r="AM29" i="27"/>
  <c r="AM36" i="27"/>
  <c r="AM39" i="27"/>
  <c r="AM46" i="27"/>
  <c r="AM45" i="27" s="1"/>
  <c r="AM52" i="27"/>
  <c r="AM51" i="27" s="1"/>
  <c r="AM50" i="27" s="1"/>
  <c r="AM49" i="27" s="1"/>
  <c r="AM57" i="27"/>
  <c r="AM56" i="27" s="1"/>
  <c r="AM55" i="27" s="1"/>
  <c r="AM54" i="27" s="1"/>
  <c r="AM59" i="27"/>
  <c r="AM65" i="27"/>
  <c r="AM71" i="27"/>
  <c r="AM76" i="27"/>
  <c r="AM75" i="27" s="1"/>
  <c r="AM74" i="27" s="1"/>
  <c r="AM80" i="27"/>
  <c r="AM84" i="27"/>
  <c r="AM83" i="27" s="1"/>
  <c r="AM82" i="27" s="1"/>
  <c r="AM79" i="27" s="1"/>
  <c r="AM89" i="27"/>
  <c r="AM88" i="27" s="1"/>
  <c r="AM87" i="27" s="1"/>
  <c r="AM86" i="27" s="1"/>
  <c r="AM94" i="27"/>
  <c r="AM93" i="27" s="1"/>
  <c r="AM98" i="27"/>
  <c r="AM97" i="27" s="1"/>
  <c r="AM103" i="27"/>
  <c r="AM102" i="27" s="1"/>
  <c r="AM101" i="27" s="1"/>
  <c r="AM100" i="27" s="1"/>
  <c r="AM111" i="27"/>
  <c r="AM110" i="27" s="1"/>
  <c r="AM109" i="27" s="1"/>
  <c r="AM108" i="27" s="1"/>
  <c r="AN24" i="27"/>
  <c r="AN29" i="27"/>
  <c r="AN36" i="27"/>
  <c r="AN39" i="27"/>
  <c r="AN46" i="27"/>
  <c r="AN45" i="27" s="1"/>
  <c r="AN52" i="27"/>
  <c r="AN51" i="27" s="1"/>
  <c r="AN50" i="27" s="1"/>
  <c r="AN49" i="27" s="1"/>
  <c r="AN57" i="27"/>
  <c r="AN59" i="27"/>
  <c r="AN65" i="27"/>
  <c r="AN71" i="27"/>
  <c r="AN76" i="27"/>
  <c r="AN75" i="27" s="1"/>
  <c r="AN74" i="27" s="1"/>
  <c r="AN80" i="27"/>
  <c r="AN84" i="27"/>
  <c r="AN83" i="27" s="1"/>
  <c r="AN82" i="27" s="1"/>
  <c r="AN89" i="27"/>
  <c r="AN88" i="27" s="1"/>
  <c r="AN87" i="27" s="1"/>
  <c r="AN86" i="27" s="1"/>
  <c r="AN94" i="27"/>
  <c r="AN93" i="27" s="1"/>
  <c r="AN98" i="27"/>
  <c r="AN97" i="27" s="1"/>
  <c r="AN103" i="27"/>
  <c r="AN102" i="27" s="1"/>
  <c r="AN101" i="27" s="1"/>
  <c r="AN100" i="27" s="1"/>
  <c r="AN111" i="27"/>
  <c r="AN110" i="27" s="1"/>
  <c r="AN109" i="27" s="1"/>
  <c r="AN108" i="27" s="1"/>
  <c r="AN120" i="27"/>
  <c r="AN119" i="27" s="1"/>
  <c r="AN118" i="27" s="1"/>
  <c r="AN117" i="27" s="1"/>
  <c r="AN125" i="27"/>
  <c r="AN124" i="27" s="1"/>
  <c r="AN123" i="27" s="1"/>
  <c r="AN122" i="27" s="1"/>
  <c r="AO24" i="27"/>
  <c r="AO29" i="27"/>
  <c r="AO36" i="27"/>
  <c r="AO35" i="27" s="1"/>
  <c r="AO39" i="27"/>
  <c r="AO46" i="27"/>
  <c r="AO45" i="27" s="1"/>
  <c r="AO52" i="27"/>
  <c r="AO51" i="27" s="1"/>
  <c r="AO50" i="27" s="1"/>
  <c r="AO49" i="27" s="1"/>
  <c r="AO57" i="27"/>
  <c r="AO59" i="27"/>
  <c r="AO65" i="27"/>
  <c r="AO64" i="27" s="1"/>
  <c r="AO63" i="27" s="1"/>
  <c r="AO62" i="27" s="1"/>
  <c r="AO71" i="27"/>
  <c r="AO76" i="27"/>
  <c r="AO75" i="27" s="1"/>
  <c r="AO74" i="27" s="1"/>
  <c r="AO80" i="27"/>
  <c r="AO84" i="27"/>
  <c r="AO83" i="27" s="1"/>
  <c r="AO82" i="27" s="1"/>
  <c r="AO89" i="27"/>
  <c r="AO88" i="27" s="1"/>
  <c r="AO87" i="27" s="1"/>
  <c r="AO86" i="27" s="1"/>
  <c r="AO94" i="27"/>
  <c r="AO93" i="27" s="1"/>
  <c r="AO98" i="27"/>
  <c r="AO97" i="27" s="1"/>
  <c r="AO103" i="27"/>
  <c r="AO102" i="27" s="1"/>
  <c r="AO101" i="27" s="1"/>
  <c r="AO100" i="27" s="1"/>
  <c r="AO111" i="27"/>
  <c r="AO110" i="27" s="1"/>
  <c r="AO109" i="27" s="1"/>
  <c r="AO108" i="27" s="1"/>
  <c r="AO120" i="27"/>
  <c r="AO119" i="27" s="1"/>
  <c r="AO118" i="27" s="1"/>
  <c r="AO117" i="27" s="1"/>
  <c r="AO125" i="27"/>
  <c r="AO124" i="27" s="1"/>
  <c r="AO123" i="27" s="1"/>
  <c r="AO122" i="27" s="1"/>
  <c r="AP111" i="27"/>
  <c r="AP110" i="27" s="1"/>
  <c r="AP109" i="27" s="1"/>
  <c r="AP108" i="27" s="1"/>
  <c r="AQ29" i="27"/>
  <c r="AQ36" i="27"/>
  <c r="AQ35" i="27" s="1"/>
  <c r="AQ34" i="27" s="1"/>
  <c r="AQ28" i="27" s="1"/>
  <c r="AQ39" i="27"/>
  <c r="AQ46" i="27"/>
  <c r="AQ45" i="27" s="1"/>
  <c r="AQ52" i="27"/>
  <c r="AQ51" i="27" s="1"/>
  <c r="AQ50" i="27" s="1"/>
  <c r="AQ49" i="27" s="1"/>
  <c r="AQ57" i="27"/>
  <c r="AQ59" i="27"/>
  <c r="AQ76" i="27"/>
  <c r="AQ75" i="27" s="1"/>
  <c r="AQ74" i="27" s="1"/>
  <c r="AQ80" i="27"/>
  <c r="AQ84" i="27"/>
  <c r="AQ83" i="27" s="1"/>
  <c r="AQ82" i="27" s="1"/>
  <c r="AQ89" i="27"/>
  <c r="AQ88" i="27" s="1"/>
  <c r="AQ87" i="27" s="1"/>
  <c r="AQ86" i="27" s="1"/>
  <c r="AQ103" i="27"/>
  <c r="AQ102" i="27" s="1"/>
  <c r="AQ101" i="27" s="1"/>
  <c r="AQ100" i="27" s="1"/>
  <c r="AQ111" i="27"/>
  <c r="AQ110" i="27" s="1"/>
  <c r="AQ109" i="27" s="1"/>
  <c r="AQ108" i="27" s="1"/>
  <c r="AQ120" i="27"/>
  <c r="AQ119" i="27" s="1"/>
  <c r="AQ118" i="27" s="1"/>
  <c r="AQ117" i="27" s="1"/>
  <c r="AQ107" i="27" s="1"/>
  <c r="AQ106" i="27" s="1"/>
  <c r="AQ125" i="27"/>
  <c r="AQ124" i="27" s="1"/>
  <c r="AQ123" i="27" s="1"/>
  <c r="AQ122" i="27" s="1"/>
  <c r="Z25" i="27"/>
  <c r="Z26" i="27"/>
  <c r="Z27" i="27"/>
  <c r="Z29" i="27"/>
  <c r="Z36" i="27"/>
  <c r="Z35" i="27" s="1"/>
  <c r="Z34" i="27" s="1"/>
  <c r="Z28" i="27" s="1"/>
  <c r="Z39" i="27"/>
  <c r="Z46" i="27"/>
  <c r="Z45" i="27" s="1"/>
  <c r="Z52" i="27"/>
  <c r="Z51" i="27" s="1"/>
  <c r="Z50" i="27" s="1"/>
  <c r="Z49" i="27" s="1"/>
  <c r="Z57" i="27"/>
  <c r="Z60" i="27"/>
  <c r="Z59" i="27" s="1"/>
  <c r="Z65" i="27"/>
  <c r="Z71" i="27"/>
  <c r="Z76" i="27"/>
  <c r="Z75" i="27" s="1"/>
  <c r="Z74" i="27" s="1"/>
  <c r="Z80" i="27"/>
  <c r="Z85" i="27"/>
  <c r="Z84" i="27" s="1"/>
  <c r="Z83" i="27" s="1"/>
  <c r="Z82" i="27" s="1"/>
  <c r="Z89" i="27"/>
  <c r="Z88" i="27" s="1"/>
  <c r="Z87" i="27" s="1"/>
  <c r="Z86" i="27" s="1"/>
  <c r="Z94" i="27"/>
  <c r="Z93" i="27" s="1"/>
  <c r="Z99" i="27"/>
  <c r="Z98" i="27" s="1"/>
  <c r="Z97" i="27" s="1"/>
  <c r="Z103" i="27"/>
  <c r="Z102" i="27" s="1"/>
  <c r="Z101" i="27" s="1"/>
  <c r="Z100" i="27" s="1"/>
  <c r="Z111" i="27"/>
  <c r="Z110" i="27" s="1"/>
  <c r="Z109" i="27" s="1"/>
  <c r="Z108" i="27" s="1"/>
  <c r="Z120" i="27"/>
  <c r="Z119" i="27" s="1"/>
  <c r="Z118" i="27" s="1"/>
  <c r="Z117" i="27" s="1"/>
  <c r="Z125" i="27"/>
  <c r="Z124" i="27" s="1"/>
  <c r="Z123" i="27" s="1"/>
  <c r="Z122" i="27" s="1"/>
  <c r="AA25" i="27"/>
  <c r="AA26" i="27"/>
  <c r="AA27" i="27"/>
  <c r="AA29" i="27"/>
  <c r="AA36" i="27"/>
  <c r="AA39" i="27"/>
  <c r="AA46" i="27"/>
  <c r="AA45" i="27" s="1"/>
  <c r="AA52" i="27"/>
  <c r="AA51" i="27" s="1"/>
  <c r="AA50" i="27" s="1"/>
  <c r="AA49" i="27" s="1"/>
  <c r="AA57" i="27"/>
  <c r="AA59" i="27"/>
  <c r="Y69" i="27"/>
  <c r="AA69" i="27" s="1"/>
  <c r="U70" i="27"/>
  <c r="AA71" i="27"/>
  <c r="AA76" i="27"/>
  <c r="AA75" i="27" s="1"/>
  <c r="AA74" i="27" s="1"/>
  <c r="AA81" i="27"/>
  <c r="AA80" i="27" s="1"/>
  <c r="AA84" i="27"/>
  <c r="AA83" i="27" s="1"/>
  <c r="AA82" i="27" s="1"/>
  <c r="AA89" i="27"/>
  <c r="AA88" i="27" s="1"/>
  <c r="AA87" i="27" s="1"/>
  <c r="AA86" i="27" s="1"/>
  <c r="AA95" i="27"/>
  <c r="AA94" i="27" s="1"/>
  <c r="AA93" i="27" s="1"/>
  <c r="AA99" i="27"/>
  <c r="AA98" i="27" s="1"/>
  <c r="AA97" i="27" s="1"/>
  <c r="AA104" i="27"/>
  <c r="AA103" i="27" s="1"/>
  <c r="AA102" i="27" s="1"/>
  <c r="AA101" i="27" s="1"/>
  <c r="AA100" i="27" s="1"/>
  <c r="AA111" i="27"/>
  <c r="AA110" i="27" s="1"/>
  <c r="AA109" i="27" s="1"/>
  <c r="AA108" i="27" s="1"/>
  <c r="AA120" i="27"/>
  <c r="AA119" i="27" s="1"/>
  <c r="AA118" i="27" s="1"/>
  <c r="AA117" i="27" s="1"/>
  <c r="AA125" i="27"/>
  <c r="AA124" i="27" s="1"/>
  <c r="AA123" i="27" s="1"/>
  <c r="AA122" i="27" s="1"/>
  <c r="AB24" i="27"/>
  <c r="AB29" i="27"/>
  <c r="AB36" i="27"/>
  <c r="AB39" i="27"/>
  <c r="AB46" i="27"/>
  <c r="AB45" i="27" s="1"/>
  <c r="AB52" i="27"/>
  <c r="AB51" i="27" s="1"/>
  <c r="AB50" i="27" s="1"/>
  <c r="AB49" i="27" s="1"/>
  <c r="AB57" i="27"/>
  <c r="AB59" i="27"/>
  <c r="AB65" i="27"/>
  <c r="AB71" i="27"/>
  <c r="AB76" i="27"/>
  <c r="AB75" i="27" s="1"/>
  <c r="AB74" i="27" s="1"/>
  <c r="AB80" i="27"/>
  <c r="AB79" i="27" s="1"/>
  <c r="AB84" i="27"/>
  <c r="AB83" i="27" s="1"/>
  <c r="AB82" i="27" s="1"/>
  <c r="AB89" i="27"/>
  <c r="AB88" i="27" s="1"/>
  <c r="AB87" i="27" s="1"/>
  <c r="AB86" i="27" s="1"/>
  <c r="AB94" i="27"/>
  <c r="AB93" i="27" s="1"/>
  <c r="AB98" i="27"/>
  <c r="AB97" i="27" s="1"/>
  <c r="AB103" i="27"/>
  <c r="AB102" i="27" s="1"/>
  <c r="AB101" i="27" s="1"/>
  <c r="AB100" i="27" s="1"/>
  <c r="AB111" i="27"/>
  <c r="AB110" i="27" s="1"/>
  <c r="AB109" i="27" s="1"/>
  <c r="AB108" i="27" s="1"/>
  <c r="AB120" i="27"/>
  <c r="AB119" i="27" s="1"/>
  <c r="AB118" i="27" s="1"/>
  <c r="AB117" i="27" s="1"/>
  <c r="AB125" i="27"/>
  <c r="AB124" i="27" s="1"/>
  <c r="AB123" i="27" s="1"/>
  <c r="AB122" i="27" s="1"/>
  <c r="AC24" i="27"/>
  <c r="AC29" i="27"/>
  <c r="AC36" i="27"/>
  <c r="AC39" i="27"/>
  <c r="AC46" i="27"/>
  <c r="AC45" i="27" s="1"/>
  <c r="AC52" i="27"/>
  <c r="AC51" i="27" s="1"/>
  <c r="AC50" i="27" s="1"/>
  <c r="AC49" i="27" s="1"/>
  <c r="AC57" i="27"/>
  <c r="AC59" i="27"/>
  <c r="AC65" i="27"/>
  <c r="AC71" i="27"/>
  <c r="AC76" i="27"/>
  <c r="AC75" i="27" s="1"/>
  <c r="AC74" i="27" s="1"/>
  <c r="AC80" i="27"/>
  <c r="AC84" i="27"/>
  <c r="AC83" i="27" s="1"/>
  <c r="AC82" i="27" s="1"/>
  <c r="AC89" i="27"/>
  <c r="AC88" i="27" s="1"/>
  <c r="AC87" i="27" s="1"/>
  <c r="AC86" i="27" s="1"/>
  <c r="AC94" i="27"/>
  <c r="AC93" i="27" s="1"/>
  <c r="AC98" i="27"/>
  <c r="AC97" i="27" s="1"/>
  <c r="AC103" i="27"/>
  <c r="AC102" i="27" s="1"/>
  <c r="AC101" i="27" s="1"/>
  <c r="AC100" i="27" s="1"/>
  <c r="AC111" i="27"/>
  <c r="AC110" i="27" s="1"/>
  <c r="AC109" i="27" s="1"/>
  <c r="AC108" i="27" s="1"/>
  <c r="AC107" i="27" s="1"/>
  <c r="AC106" i="27" s="1"/>
  <c r="AC120" i="27"/>
  <c r="AC119" i="27" s="1"/>
  <c r="AC118" i="27" s="1"/>
  <c r="AC117" i="27" s="1"/>
  <c r="AC125" i="27"/>
  <c r="AC124" i="27" s="1"/>
  <c r="AC123" i="27" s="1"/>
  <c r="AC122" i="27" s="1"/>
  <c r="AD103" i="27"/>
  <c r="AD102" i="27" s="1"/>
  <c r="AD101" i="27" s="1"/>
  <c r="AD100" i="27" s="1"/>
  <c r="AD111" i="27"/>
  <c r="AD110" i="27" s="1"/>
  <c r="AD109" i="27" s="1"/>
  <c r="AD108" i="27" s="1"/>
  <c r="AE29" i="27"/>
  <c r="AE36" i="27"/>
  <c r="AE35" i="27" s="1"/>
  <c r="AE39" i="27"/>
  <c r="AE46" i="27"/>
  <c r="AE45" i="27" s="1"/>
  <c r="AE52" i="27"/>
  <c r="AE51" i="27" s="1"/>
  <c r="AE50" i="27" s="1"/>
  <c r="AE49" i="27" s="1"/>
  <c r="AE57" i="27"/>
  <c r="AE59" i="27"/>
  <c r="AE76" i="27"/>
  <c r="AE75" i="27" s="1"/>
  <c r="AE74" i="27" s="1"/>
  <c r="AE80" i="27"/>
  <c r="AE84" i="27"/>
  <c r="AE83" i="27" s="1"/>
  <c r="AE82" i="27" s="1"/>
  <c r="AE89" i="27"/>
  <c r="AE88" i="27" s="1"/>
  <c r="AE87" i="27" s="1"/>
  <c r="AE86" i="27" s="1"/>
  <c r="AE103" i="27"/>
  <c r="AE102" i="27" s="1"/>
  <c r="AE101" i="27" s="1"/>
  <c r="AE100" i="27" s="1"/>
  <c r="AE111" i="27"/>
  <c r="AE110" i="27" s="1"/>
  <c r="AE109" i="27" s="1"/>
  <c r="AE108" i="27" s="1"/>
  <c r="AE120" i="27"/>
  <c r="AE119" i="27" s="1"/>
  <c r="AE118" i="27" s="1"/>
  <c r="AE117" i="27" s="1"/>
  <c r="AE125" i="27"/>
  <c r="AE124" i="27" s="1"/>
  <c r="AE123" i="27" s="1"/>
  <c r="AE122" i="27" s="1"/>
  <c r="AF24" i="27"/>
  <c r="AF29" i="27"/>
  <c r="AF36" i="27"/>
  <c r="AF39" i="27"/>
  <c r="AF46" i="27"/>
  <c r="AF45" i="27" s="1"/>
  <c r="AF52" i="27"/>
  <c r="AF51" i="27" s="1"/>
  <c r="AF50" i="27" s="1"/>
  <c r="AF49" i="27" s="1"/>
  <c r="AF57" i="27"/>
  <c r="AF59" i="27"/>
  <c r="AF65" i="27"/>
  <c r="AF64" i="27" s="1"/>
  <c r="AF63" i="27" s="1"/>
  <c r="AF62" i="27" s="1"/>
  <c r="AF71" i="27"/>
  <c r="AF76" i="27"/>
  <c r="AF75" i="27" s="1"/>
  <c r="AF74" i="27" s="1"/>
  <c r="AF80" i="27"/>
  <c r="AF84" i="27"/>
  <c r="AF83" i="27" s="1"/>
  <c r="AF82" i="27" s="1"/>
  <c r="AF89" i="27"/>
  <c r="AF88" i="27" s="1"/>
  <c r="AF87" i="27" s="1"/>
  <c r="AF86" i="27" s="1"/>
  <c r="AF94" i="27"/>
  <c r="AF93" i="27" s="1"/>
  <c r="AF98" i="27"/>
  <c r="AF97" i="27" s="1"/>
  <c r="AF103" i="27"/>
  <c r="AF102" i="27" s="1"/>
  <c r="AF101" i="27" s="1"/>
  <c r="AF100" i="27" s="1"/>
  <c r="AF111" i="27"/>
  <c r="AF110" i="27" s="1"/>
  <c r="AF109" i="27" s="1"/>
  <c r="AF108" i="27" s="1"/>
  <c r="AF120" i="27"/>
  <c r="AF119" i="27" s="1"/>
  <c r="AF118" i="27" s="1"/>
  <c r="AF117" i="27" s="1"/>
  <c r="AF125" i="27"/>
  <c r="AF124" i="27" s="1"/>
  <c r="AF123" i="27" s="1"/>
  <c r="AF122" i="27" s="1"/>
  <c r="AG24" i="27"/>
  <c r="AG36" i="27"/>
  <c r="AG46" i="27"/>
  <c r="AG45" i="27" s="1"/>
  <c r="AG52" i="27"/>
  <c r="AG51" i="27" s="1"/>
  <c r="AG50" i="27" s="1"/>
  <c r="AG49" i="27" s="1"/>
  <c r="AG57" i="27"/>
  <c r="AG84" i="27"/>
  <c r="AG83" i="27" s="1"/>
  <c r="AG82" i="27" s="1"/>
  <c r="AG111" i="27"/>
  <c r="AG110" i="27" s="1"/>
  <c r="AG109" i="27" s="1"/>
  <c r="AG108" i="27" s="1"/>
  <c r="AG120" i="27"/>
  <c r="AG119" i="27" s="1"/>
  <c r="AG118" i="27" s="1"/>
  <c r="AG117" i="27" s="1"/>
  <c r="T24" i="27"/>
  <c r="T29" i="27"/>
  <c r="T36" i="27"/>
  <c r="T39" i="27"/>
  <c r="T46" i="27"/>
  <c r="T45" i="27" s="1"/>
  <c r="T52" i="27"/>
  <c r="T51" i="27" s="1"/>
  <c r="T50" i="27" s="1"/>
  <c r="T49" i="27" s="1"/>
  <c r="T57" i="27"/>
  <c r="T59" i="27"/>
  <c r="T65" i="27"/>
  <c r="T71" i="27"/>
  <c r="T76" i="27"/>
  <c r="T75" i="27" s="1"/>
  <c r="T74" i="27" s="1"/>
  <c r="T80" i="27"/>
  <c r="T79" i="27" s="1"/>
  <c r="T84" i="27"/>
  <c r="T83" i="27" s="1"/>
  <c r="T82" i="27" s="1"/>
  <c r="T89" i="27"/>
  <c r="T88" i="27" s="1"/>
  <c r="T87" i="27" s="1"/>
  <c r="T86" i="27" s="1"/>
  <c r="T94" i="27"/>
  <c r="T93" i="27" s="1"/>
  <c r="T98" i="27"/>
  <c r="T97" i="27" s="1"/>
  <c r="T103" i="27"/>
  <c r="T102" i="27" s="1"/>
  <c r="T101" i="27" s="1"/>
  <c r="T100" i="27" s="1"/>
  <c r="T111" i="27"/>
  <c r="T110" i="27" s="1"/>
  <c r="T109" i="27" s="1"/>
  <c r="T108" i="27" s="1"/>
  <c r="T120" i="27"/>
  <c r="T119" i="27" s="1"/>
  <c r="T118" i="27" s="1"/>
  <c r="T117" i="27" s="1"/>
  <c r="T125" i="27"/>
  <c r="T124" i="27" s="1"/>
  <c r="T123" i="27" s="1"/>
  <c r="T122" i="27" s="1"/>
  <c r="U25" i="27"/>
  <c r="U26" i="27"/>
  <c r="U27" i="27"/>
  <c r="U29" i="27"/>
  <c r="U36" i="27"/>
  <c r="U39" i="27"/>
  <c r="U46" i="27"/>
  <c r="U45" i="27" s="1"/>
  <c r="U52" i="27"/>
  <c r="U51" i="27" s="1"/>
  <c r="U50" i="27" s="1"/>
  <c r="U49" i="27" s="1"/>
  <c r="U57" i="27"/>
  <c r="U59" i="27"/>
  <c r="U56" i="27" s="1"/>
  <c r="U55" i="27" s="1"/>
  <c r="U54" i="27" s="1"/>
  <c r="U69" i="27"/>
  <c r="U71" i="27"/>
  <c r="U76" i="27"/>
  <c r="U75" i="27" s="1"/>
  <c r="U74" i="27" s="1"/>
  <c r="U80" i="27"/>
  <c r="U84" i="27"/>
  <c r="U83" i="27" s="1"/>
  <c r="U82" i="27" s="1"/>
  <c r="U89" i="27"/>
  <c r="U88" i="27" s="1"/>
  <c r="U87" i="27" s="1"/>
  <c r="U86" i="27" s="1"/>
  <c r="U94" i="27"/>
  <c r="U93" i="27" s="1"/>
  <c r="U98" i="27"/>
  <c r="U97" i="27" s="1"/>
  <c r="U103" i="27"/>
  <c r="U102" i="27" s="1"/>
  <c r="U101" i="27" s="1"/>
  <c r="U100" i="27" s="1"/>
  <c r="U114" i="27"/>
  <c r="U120" i="27"/>
  <c r="U119" i="27" s="1"/>
  <c r="U118" i="27" s="1"/>
  <c r="U117" i="27" s="1"/>
  <c r="U125" i="27"/>
  <c r="U124" i="27" s="1"/>
  <c r="U123" i="27" s="1"/>
  <c r="U122" i="27" s="1"/>
  <c r="V24" i="27"/>
  <c r="V29" i="27"/>
  <c r="V36" i="27"/>
  <c r="V39" i="27"/>
  <c r="V35" i="27" s="1"/>
  <c r="V34" i="27" s="1"/>
  <c r="V28" i="27" s="1"/>
  <c r="V46" i="27"/>
  <c r="V45" i="27" s="1"/>
  <c r="V52" i="27"/>
  <c r="V51" i="27" s="1"/>
  <c r="V50" i="27" s="1"/>
  <c r="V49" i="27" s="1"/>
  <c r="V57" i="27"/>
  <c r="V59" i="27"/>
  <c r="V65" i="27"/>
  <c r="V71" i="27"/>
  <c r="V76" i="27"/>
  <c r="V75" i="27" s="1"/>
  <c r="V74" i="27" s="1"/>
  <c r="V80" i="27"/>
  <c r="V79" i="27" s="1"/>
  <c r="V84" i="27"/>
  <c r="V83" i="27" s="1"/>
  <c r="V82" i="27" s="1"/>
  <c r="V89" i="27"/>
  <c r="V88" i="27" s="1"/>
  <c r="V87" i="27" s="1"/>
  <c r="V86" i="27" s="1"/>
  <c r="V94" i="27"/>
  <c r="V93" i="27" s="1"/>
  <c r="V98" i="27"/>
  <c r="V97" i="27" s="1"/>
  <c r="V103" i="27"/>
  <c r="V102" i="27" s="1"/>
  <c r="V101" i="27" s="1"/>
  <c r="V100" i="27" s="1"/>
  <c r="V111" i="27"/>
  <c r="V110" i="27" s="1"/>
  <c r="V109" i="27" s="1"/>
  <c r="V108" i="27" s="1"/>
  <c r="V107" i="27" s="1"/>
  <c r="V106" i="27" s="1"/>
  <c r="V120" i="27"/>
  <c r="V119" i="27" s="1"/>
  <c r="V118" i="27" s="1"/>
  <c r="V117" i="27" s="1"/>
  <c r="V125" i="27"/>
  <c r="V124" i="27" s="1"/>
  <c r="V123" i="27" s="1"/>
  <c r="V122" i="27" s="1"/>
  <c r="W24" i="27"/>
  <c r="W29" i="27"/>
  <c r="W36" i="27"/>
  <c r="W39" i="27"/>
  <c r="W46" i="27"/>
  <c r="W45" i="27" s="1"/>
  <c r="W52" i="27"/>
  <c r="W51" i="27" s="1"/>
  <c r="W50" i="27" s="1"/>
  <c r="W49" i="27" s="1"/>
  <c r="W57" i="27"/>
  <c r="W59" i="27"/>
  <c r="W65" i="27"/>
  <c r="W71" i="27"/>
  <c r="W76" i="27"/>
  <c r="W75" i="27" s="1"/>
  <c r="W74" i="27" s="1"/>
  <c r="W80" i="27"/>
  <c r="W84" i="27"/>
  <c r="W83" i="27" s="1"/>
  <c r="W82" i="27" s="1"/>
  <c r="W89" i="27"/>
  <c r="W88" i="27" s="1"/>
  <c r="W87" i="27" s="1"/>
  <c r="W86" i="27" s="1"/>
  <c r="W94" i="27"/>
  <c r="W93" i="27" s="1"/>
  <c r="W98" i="27"/>
  <c r="W97" i="27" s="1"/>
  <c r="W103" i="27"/>
  <c r="W102" i="27" s="1"/>
  <c r="W101" i="27" s="1"/>
  <c r="W100" i="27" s="1"/>
  <c r="W111" i="27"/>
  <c r="W110" i="27" s="1"/>
  <c r="W109" i="27" s="1"/>
  <c r="W108" i="27" s="1"/>
  <c r="W120" i="27"/>
  <c r="W119" i="27" s="1"/>
  <c r="W118" i="27" s="1"/>
  <c r="W117" i="27" s="1"/>
  <c r="W125" i="27"/>
  <c r="W124" i="27" s="1"/>
  <c r="W123" i="27" s="1"/>
  <c r="W122" i="27" s="1"/>
  <c r="X30" i="27"/>
  <c r="X31" i="27"/>
  <c r="X32" i="27"/>
  <c r="X33" i="27"/>
  <c r="X38" i="27"/>
  <c r="X36" i="27" s="1"/>
  <c r="X40" i="27"/>
  <c r="X41" i="27"/>
  <c r="X42" i="27"/>
  <c r="X43" i="27"/>
  <c r="X44" i="27"/>
  <c r="X47" i="27"/>
  <c r="X48" i="27"/>
  <c r="X46" i="27" s="1"/>
  <c r="X45" i="27" s="1"/>
  <c r="X53" i="27"/>
  <c r="X52" i="27" s="1"/>
  <c r="X51" i="27" s="1"/>
  <c r="X50" i="27" s="1"/>
  <c r="X49" i="27" s="1"/>
  <c r="X58" i="27"/>
  <c r="X57" i="27" s="1"/>
  <c r="X56" i="27" s="1"/>
  <c r="X55" i="27" s="1"/>
  <c r="X54" i="27" s="1"/>
  <c r="X60" i="27"/>
  <c r="X59" i="27" s="1"/>
  <c r="X66" i="27"/>
  <c r="X71" i="27"/>
  <c r="X78" i="27"/>
  <c r="X81" i="27"/>
  <c r="X80" i="27" s="1"/>
  <c r="X85" i="27"/>
  <c r="X84" i="27" s="1"/>
  <c r="X83" i="27" s="1"/>
  <c r="X82" i="27" s="1"/>
  <c r="X90" i="27"/>
  <c r="X89" i="27" s="1"/>
  <c r="X88" i="27" s="1"/>
  <c r="X87" i="27" s="1"/>
  <c r="X86" i="27" s="1"/>
  <c r="X95" i="27"/>
  <c r="X96" i="27"/>
  <c r="X99" i="27"/>
  <c r="X98" i="27" s="1"/>
  <c r="X97" i="27" s="1"/>
  <c r="X104" i="27"/>
  <c r="X103" i="27" s="1"/>
  <c r="X102" i="27" s="1"/>
  <c r="X101" i="27" s="1"/>
  <c r="X100" i="27" s="1"/>
  <c r="X112" i="27"/>
  <c r="X113" i="27"/>
  <c r="R114" i="27"/>
  <c r="X120" i="27"/>
  <c r="X119" i="27" s="1"/>
  <c r="X118" i="27" s="1"/>
  <c r="X117" i="27" s="1"/>
  <c r="X125" i="27"/>
  <c r="X124" i="27" s="1"/>
  <c r="X123" i="27" s="1"/>
  <c r="X122" i="27" s="1"/>
  <c r="Y25" i="27"/>
  <c r="Y26" i="27"/>
  <c r="Y24" i="27" s="1"/>
  <c r="Y27" i="27"/>
  <c r="Y29" i="27"/>
  <c r="Y36" i="27"/>
  <c r="Y39" i="27"/>
  <c r="Y46" i="27"/>
  <c r="Y45" i="27" s="1"/>
  <c r="Y52" i="27"/>
  <c r="Y51" i="27" s="1"/>
  <c r="Y50" i="27" s="1"/>
  <c r="Y49" i="27" s="1"/>
  <c r="Y57" i="27"/>
  <c r="Y60" i="27"/>
  <c r="Y59" i="27" s="1"/>
  <c r="Y70" i="27"/>
  <c r="Y71" i="27"/>
  <c r="Y76" i="27"/>
  <c r="Y75" i="27" s="1"/>
  <c r="Y74" i="27" s="1"/>
  <c r="Y80" i="27"/>
  <c r="Y85" i="27"/>
  <c r="Y84" i="27" s="1"/>
  <c r="Y83" i="27" s="1"/>
  <c r="Y82" i="27" s="1"/>
  <c r="Y89" i="27"/>
  <c r="Y88" i="27" s="1"/>
  <c r="Y87" i="27" s="1"/>
  <c r="Y86" i="27" s="1"/>
  <c r="Y94" i="27"/>
  <c r="Y93" i="27" s="1"/>
  <c r="Y99" i="27"/>
  <c r="Y98" i="27" s="1"/>
  <c r="Y97" i="27" s="1"/>
  <c r="Y103" i="27"/>
  <c r="Y102" i="27" s="1"/>
  <c r="Y101" i="27" s="1"/>
  <c r="Y100" i="27" s="1"/>
  <c r="Y111" i="27"/>
  <c r="Y110" i="27" s="1"/>
  <c r="Y109" i="27" s="1"/>
  <c r="Y108" i="27" s="1"/>
  <c r="Y120" i="27"/>
  <c r="Y119" i="27" s="1"/>
  <c r="Y118" i="27" s="1"/>
  <c r="Y117" i="27" s="1"/>
  <c r="Y125" i="27"/>
  <c r="Y124" i="27" s="1"/>
  <c r="Y123" i="27" s="1"/>
  <c r="Y122" i="27" s="1"/>
  <c r="P29" i="27"/>
  <c r="P36" i="27"/>
  <c r="P39" i="27"/>
  <c r="P46" i="27"/>
  <c r="P45" i="27" s="1"/>
  <c r="P52" i="27"/>
  <c r="P51" i="27" s="1"/>
  <c r="P50" i="27" s="1"/>
  <c r="P49" i="27" s="1"/>
  <c r="P57" i="27"/>
  <c r="P59" i="27"/>
  <c r="P76" i="27"/>
  <c r="P75" i="27" s="1"/>
  <c r="P74" i="27" s="1"/>
  <c r="P80" i="27"/>
  <c r="P84" i="27"/>
  <c r="P83" i="27" s="1"/>
  <c r="P82" i="27" s="1"/>
  <c r="P89" i="27"/>
  <c r="P88" i="27" s="1"/>
  <c r="P87" i="27" s="1"/>
  <c r="P86" i="27" s="1"/>
  <c r="P103" i="27"/>
  <c r="P102" i="27" s="1"/>
  <c r="P101" i="27" s="1"/>
  <c r="P100" i="27" s="1"/>
  <c r="P111" i="27"/>
  <c r="P110" i="27" s="1"/>
  <c r="P109" i="27" s="1"/>
  <c r="P108" i="27" s="1"/>
  <c r="P120" i="27"/>
  <c r="P119" i="27" s="1"/>
  <c r="P118" i="27" s="1"/>
  <c r="P117" i="27" s="1"/>
  <c r="P125" i="27"/>
  <c r="P124" i="27" s="1"/>
  <c r="P123" i="27" s="1"/>
  <c r="P122" i="27" s="1"/>
  <c r="Q24" i="27"/>
  <c r="Q29" i="27"/>
  <c r="Q36" i="27"/>
  <c r="Q39" i="27"/>
  <c r="Q46" i="27"/>
  <c r="Q45" i="27" s="1"/>
  <c r="Q52" i="27"/>
  <c r="Q51" i="27" s="1"/>
  <c r="Q50" i="27" s="1"/>
  <c r="Q49" i="27" s="1"/>
  <c r="Q57" i="27"/>
  <c r="Q56" i="27" s="1"/>
  <c r="Q55" i="27" s="1"/>
  <c r="Q54" i="27" s="1"/>
  <c r="Q59" i="27"/>
  <c r="Q65" i="27"/>
  <c r="Q71" i="27"/>
  <c r="Q76" i="27"/>
  <c r="Q75" i="27" s="1"/>
  <c r="Q74" i="27" s="1"/>
  <c r="Q80" i="27"/>
  <c r="Q84" i="27"/>
  <c r="Q83" i="27" s="1"/>
  <c r="Q82" i="27" s="1"/>
  <c r="Q89" i="27"/>
  <c r="Q88" i="27" s="1"/>
  <c r="Q87" i="27" s="1"/>
  <c r="Q86" i="27" s="1"/>
  <c r="Q94" i="27"/>
  <c r="Q93" i="27" s="1"/>
  <c r="Q98" i="27"/>
  <c r="Q97" i="27" s="1"/>
  <c r="Q103" i="27"/>
  <c r="Q102" i="27" s="1"/>
  <c r="Q101" i="27" s="1"/>
  <c r="Q100" i="27" s="1"/>
  <c r="Q111" i="27"/>
  <c r="Q110" i="27" s="1"/>
  <c r="Q109" i="27" s="1"/>
  <c r="Q108" i="27" s="1"/>
  <c r="Q120" i="27"/>
  <c r="Q119" i="27" s="1"/>
  <c r="Q118" i="27" s="1"/>
  <c r="Q117" i="27" s="1"/>
  <c r="Q107" i="27" s="1"/>
  <c r="Q106" i="27" s="1"/>
  <c r="Q125" i="27"/>
  <c r="Q124" i="27" s="1"/>
  <c r="Q123" i="27" s="1"/>
  <c r="Q122" i="27" s="1"/>
  <c r="R103" i="27"/>
  <c r="S29" i="27"/>
  <c r="S36" i="27"/>
  <c r="S39" i="27"/>
  <c r="S46" i="27"/>
  <c r="S45" i="27" s="1"/>
  <c r="S52" i="27"/>
  <c r="S51" i="27" s="1"/>
  <c r="S50" i="27" s="1"/>
  <c r="S49" i="27" s="1"/>
  <c r="S57" i="27"/>
  <c r="S59" i="27"/>
  <c r="S76" i="27"/>
  <c r="S75" i="27" s="1"/>
  <c r="S74" i="27" s="1"/>
  <c r="S80" i="27"/>
  <c r="S84" i="27"/>
  <c r="S83" i="27" s="1"/>
  <c r="S82" i="27" s="1"/>
  <c r="S79" i="27" s="1"/>
  <c r="S89" i="27"/>
  <c r="S88" i="27" s="1"/>
  <c r="S87" i="27" s="1"/>
  <c r="S86" i="27" s="1"/>
  <c r="S103" i="27"/>
  <c r="S102" i="27" s="1"/>
  <c r="S101" i="27" s="1"/>
  <c r="S100" i="27" s="1"/>
  <c r="S111" i="27"/>
  <c r="S110" i="27" s="1"/>
  <c r="S109" i="27" s="1"/>
  <c r="S108" i="27" s="1"/>
  <c r="S120" i="27"/>
  <c r="S119" i="27" s="1"/>
  <c r="S118" i="27" s="1"/>
  <c r="S117" i="27" s="1"/>
  <c r="S125" i="27"/>
  <c r="S124" i="27" s="1"/>
  <c r="S123" i="27" s="1"/>
  <c r="S122" i="27" s="1"/>
  <c r="N100" i="27"/>
  <c r="N111" i="27"/>
  <c r="N110" i="27" s="1"/>
  <c r="N109" i="27" s="1"/>
  <c r="N108" i="27" s="1"/>
  <c r="O25" i="27"/>
  <c r="O20" i="27"/>
  <c r="O19" i="27"/>
  <c r="N19" i="27" s="1"/>
  <c r="AY19" i="27" s="1"/>
  <c r="O14" i="27"/>
  <c r="O13" i="27"/>
  <c r="N13" i="27" s="1"/>
  <c r="AY13" i="27" s="1"/>
  <c r="BH13" i="27" s="1"/>
  <c r="BP13" i="27" s="1"/>
  <c r="O109" i="13"/>
  <c r="O108" i="13" s="1"/>
  <c r="O107" i="13" s="1"/>
  <c r="O106" i="13" s="1"/>
  <c r="O119" i="13"/>
  <c r="O118" i="13" s="1"/>
  <c r="O117" i="13" s="1"/>
  <c r="O116" i="13" s="1"/>
  <c r="O115" i="13" s="1"/>
  <c r="O126" i="13"/>
  <c r="O125" i="13" s="1"/>
  <c r="O124" i="13" s="1"/>
  <c r="O123" i="13" s="1"/>
  <c r="O122" i="13" s="1"/>
  <c r="P109" i="13"/>
  <c r="P108" i="13" s="1"/>
  <c r="P107" i="13" s="1"/>
  <c r="P106" i="13" s="1"/>
  <c r="P119" i="13"/>
  <c r="P118" i="13" s="1"/>
  <c r="P117" i="13" s="1"/>
  <c r="P116" i="13" s="1"/>
  <c r="P115" i="13" s="1"/>
  <c r="P126" i="13"/>
  <c r="P125" i="13" s="1"/>
  <c r="P124" i="13" s="1"/>
  <c r="P123" i="13" s="1"/>
  <c r="P122" i="13" s="1"/>
  <c r="Q112" i="13"/>
  <c r="Q109" i="13" s="1"/>
  <c r="Q108" i="13" s="1"/>
  <c r="Q107" i="13" s="1"/>
  <c r="Q106" i="13" s="1"/>
  <c r="Q119" i="13"/>
  <c r="Q118" i="13" s="1"/>
  <c r="Q117" i="13" s="1"/>
  <c r="Q116" i="13" s="1"/>
  <c r="Q115" i="13" s="1"/>
  <c r="Q126" i="13"/>
  <c r="Q125" i="13" s="1"/>
  <c r="Q124" i="13" s="1"/>
  <c r="Q123" i="13" s="1"/>
  <c r="Q122" i="13" s="1"/>
  <c r="R109" i="13"/>
  <c r="R108" i="13" s="1"/>
  <c r="R107" i="13" s="1"/>
  <c r="R106" i="13" s="1"/>
  <c r="R119" i="13"/>
  <c r="R118" i="13" s="1"/>
  <c r="R117" i="13" s="1"/>
  <c r="R116" i="13" s="1"/>
  <c r="R115" i="13" s="1"/>
  <c r="R126" i="13"/>
  <c r="R125" i="13" s="1"/>
  <c r="R124" i="13" s="1"/>
  <c r="R123" i="13" s="1"/>
  <c r="R122" i="13" s="1"/>
  <c r="S109" i="13"/>
  <c r="S108" i="13" s="1"/>
  <c r="S107" i="13" s="1"/>
  <c r="S106" i="13" s="1"/>
  <c r="S119" i="13"/>
  <c r="S118" i="13" s="1"/>
  <c r="S117" i="13" s="1"/>
  <c r="S116" i="13" s="1"/>
  <c r="S115" i="13" s="1"/>
  <c r="S126" i="13"/>
  <c r="S125" i="13" s="1"/>
  <c r="S124" i="13" s="1"/>
  <c r="S123" i="13" s="1"/>
  <c r="S122" i="13" s="1"/>
  <c r="T112" i="13"/>
  <c r="T119" i="13"/>
  <c r="T118" i="13" s="1"/>
  <c r="T117" i="13" s="1"/>
  <c r="T116" i="13" s="1"/>
  <c r="T115" i="13" s="1"/>
  <c r="T126" i="13"/>
  <c r="T125" i="13" s="1"/>
  <c r="T124" i="13" s="1"/>
  <c r="T123" i="13" s="1"/>
  <c r="T122" i="13" s="1"/>
  <c r="U109" i="13"/>
  <c r="U108" i="13" s="1"/>
  <c r="U107" i="13" s="1"/>
  <c r="U106" i="13" s="1"/>
  <c r="U119" i="13"/>
  <c r="U118" i="13" s="1"/>
  <c r="U117" i="13" s="1"/>
  <c r="U116" i="13" s="1"/>
  <c r="U115" i="13" s="1"/>
  <c r="U126" i="13"/>
  <c r="U125" i="13" s="1"/>
  <c r="U124" i="13" s="1"/>
  <c r="U123" i="13" s="1"/>
  <c r="U122" i="13" s="1"/>
  <c r="V109" i="13"/>
  <c r="V108" i="13" s="1"/>
  <c r="V107" i="13" s="1"/>
  <c r="V106" i="13" s="1"/>
  <c r="V119" i="13"/>
  <c r="V118" i="13" s="1"/>
  <c r="V117" i="13" s="1"/>
  <c r="V116" i="13" s="1"/>
  <c r="V115" i="13" s="1"/>
  <c r="V126" i="13"/>
  <c r="V125" i="13" s="1"/>
  <c r="V124" i="13" s="1"/>
  <c r="V123" i="13" s="1"/>
  <c r="V122" i="13" s="1"/>
  <c r="W110" i="13"/>
  <c r="W111" i="13"/>
  <c r="W119" i="13"/>
  <c r="W118" i="13" s="1"/>
  <c r="W117" i="13" s="1"/>
  <c r="W116" i="13" s="1"/>
  <c r="W115" i="13" s="1"/>
  <c r="W126" i="13"/>
  <c r="W125" i="13" s="1"/>
  <c r="W124" i="13" s="1"/>
  <c r="W123" i="13" s="1"/>
  <c r="W122" i="13" s="1"/>
  <c r="X109" i="13"/>
  <c r="X108" i="13" s="1"/>
  <c r="X107" i="13" s="1"/>
  <c r="X106" i="13" s="1"/>
  <c r="X119" i="13"/>
  <c r="X118" i="13" s="1"/>
  <c r="X117" i="13" s="1"/>
  <c r="X116" i="13" s="1"/>
  <c r="X115" i="13" s="1"/>
  <c r="X126" i="13"/>
  <c r="X125" i="13" s="1"/>
  <c r="X124" i="13" s="1"/>
  <c r="X123" i="13" s="1"/>
  <c r="X122" i="13" s="1"/>
  <c r="Y109" i="13"/>
  <c r="Y108" i="13" s="1"/>
  <c r="Y107" i="13" s="1"/>
  <c r="Y106" i="13" s="1"/>
  <c r="Y119" i="13"/>
  <c r="Y118" i="13" s="1"/>
  <c r="Y117" i="13" s="1"/>
  <c r="Y116" i="13" s="1"/>
  <c r="Y115" i="13" s="1"/>
  <c r="Y126" i="13"/>
  <c r="Y125" i="13" s="1"/>
  <c r="Y124" i="13" s="1"/>
  <c r="Y123" i="13" s="1"/>
  <c r="Y122" i="13" s="1"/>
  <c r="Z109" i="13"/>
  <c r="Z108" i="13" s="1"/>
  <c r="Z107" i="13" s="1"/>
  <c r="Z106" i="13" s="1"/>
  <c r="Z119" i="13"/>
  <c r="Z118" i="13" s="1"/>
  <c r="Z117" i="13" s="1"/>
  <c r="Z116" i="13" s="1"/>
  <c r="Z115" i="13" s="1"/>
  <c r="Z126" i="13"/>
  <c r="Z125" i="13" s="1"/>
  <c r="Z124" i="13" s="1"/>
  <c r="Z123" i="13" s="1"/>
  <c r="Z122" i="13" s="1"/>
  <c r="AA109" i="13"/>
  <c r="AA108" i="13" s="1"/>
  <c r="AA107" i="13" s="1"/>
  <c r="AA106" i="13" s="1"/>
  <c r="AA119" i="13"/>
  <c r="AA118" i="13" s="1"/>
  <c r="AA117" i="13" s="1"/>
  <c r="AA116" i="13" s="1"/>
  <c r="AA115" i="13" s="1"/>
  <c r="AA126" i="13"/>
  <c r="AA125" i="13" s="1"/>
  <c r="AA124" i="13" s="1"/>
  <c r="AA123" i="13" s="1"/>
  <c r="AA122" i="13" s="1"/>
  <c r="AB109" i="13"/>
  <c r="AB108" i="13" s="1"/>
  <c r="AB107" i="13" s="1"/>
  <c r="AB106" i="13" s="1"/>
  <c r="AB119" i="13"/>
  <c r="AB118" i="13" s="1"/>
  <c r="AB117" i="13" s="1"/>
  <c r="AB116" i="13" s="1"/>
  <c r="AB115" i="13" s="1"/>
  <c r="AB126" i="13"/>
  <c r="AB125" i="13" s="1"/>
  <c r="AB124" i="13" s="1"/>
  <c r="AB123" i="13" s="1"/>
  <c r="AB122" i="13" s="1"/>
  <c r="AC109" i="13"/>
  <c r="AC108" i="13" s="1"/>
  <c r="AC107" i="13" s="1"/>
  <c r="AC106" i="13" s="1"/>
  <c r="AC119" i="13"/>
  <c r="AC118" i="13" s="1"/>
  <c r="AC117" i="13" s="1"/>
  <c r="AC116" i="13" s="1"/>
  <c r="AC115" i="13" s="1"/>
  <c r="N127" i="13"/>
  <c r="AC127" i="13" s="1"/>
  <c r="N128" i="13"/>
  <c r="AC128" i="13" s="1"/>
  <c r="N129" i="13"/>
  <c r="AC129" i="13" s="1"/>
  <c r="N130" i="13"/>
  <c r="N131" i="13"/>
  <c r="N132" i="13"/>
  <c r="AC132" i="13" s="1"/>
  <c r="N133" i="13"/>
  <c r="N134" i="13"/>
  <c r="N135" i="13"/>
  <c r="N136" i="13"/>
  <c r="AC136" i="13" s="1"/>
  <c r="N137" i="13"/>
  <c r="N138" i="13"/>
  <c r="N139" i="13"/>
  <c r="AC139" i="13" s="1"/>
  <c r="N140" i="13"/>
  <c r="N141" i="13"/>
  <c r="AC141" i="13" s="1"/>
  <c r="AU141" i="13" s="1"/>
  <c r="AY141" i="13" s="1"/>
  <c r="AX141" i="13" s="1"/>
  <c r="N142" i="13"/>
  <c r="AC142" i="13" s="1"/>
  <c r="AD109" i="13"/>
  <c r="AD108" i="13" s="1"/>
  <c r="AD107" i="13" s="1"/>
  <c r="AD106" i="13" s="1"/>
  <c r="AD119" i="13"/>
  <c r="AD118" i="13" s="1"/>
  <c r="AD117" i="13" s="1"/>
  <c r="AD116" i="13" s="1"/>
  <c r="AD115" i="13" s="1"/>
  <c r="AD126" i="13"/>
  <c r="AD125" i="13" s="1"/>
  <c r="AD124" i="13" s="1"/>
  <c r="AD123" i="13" s="1"/>
  <c r="AD122" i="13" s="1"/>
  <c r="AE109" i="13"/>
  <c r="AE108" i="13" s="1"/>
  <c r="AE107" i="13" s="1"/>
  <c r="AE106" i="13" s="1"/>
  <c r="AE119" i="13"/>
  <c r="AE118" i="13" s="1"/>
  <c r="AE117" i="13" s="1"/>
  <c r="AE116" i="13" s="1"/>
  <c r="AE115" i="13" s="1"/>
  <c r="AE126" i="13"/>
  <c r="AE125" i="13" s="1"/>
  <c r="AE124" i="13" s="1"/>
  <c r="AE123" i="13" s="1"/>
  <c r="AE122" i="13" s="1"/>
  <c r="AF109" i="13"/>
  <c r="AF108" i="13" s="1"/>
  <c r="AF107" i="13" s="1"/>
  <c r="AF106" i="13" s="1"/>
  <c r="AF119" i="13"/>
  <c r="AF118" i="13" s="1"/>
  <c r="AF117" i="13" s="1"/>
  <c r="AF116" i="13" s="1"/>
  <c r="AF115" i="13" s="1"/>
  <c r="AF127" i="13"/>
  <c r="AF128" i="13"/>
  <c r="AF129" i="13"/>
  <c r="AF130" i="13"/>
  <c r="AF131" i="13"/>
  <c r="AF132" i="13"/>
  <c r="AF133" i="13"/>
  <c r="AF134" i="13"/>
  <c r="AF135" i="13"/>
  <c r="AF136" i="13"/>
  <c r="AF137" i="13"/>
  <c r="AF138" i="13"/>
  <c r="AF139" i="13"/>
  <c r="AF140" i="13"/>
  <c r="AF141" i="13"/>
  <c r="AF142" i="13"/>
  <c r="AG109" i="13"/>
  <c r="AG108" i="13" s="1"/>
  <c r="AG107" i="13" s="1"/>
  <c r="AG106" i="13" s="1"/>
  <c r="AG119" i="13"/>
  <c r="AG118" i="13" s="1"/>
  <c r="AG117" i="13" s="1"/>
  <c r="AG116" i="13" s="1"/>
  <c r="AG115" i="13" s="1"/>
  <c r="AG126" i="13"/>
  <c r="AG125" i="13" s="1"/>
  <c r="AG124" i="13" s="1"/>
  <c r="AG123" i="13" s="1"/>
  <c r="AG122" i="13" s="1"/>
  <c r="AH109" i="13"/>
  <c r="AH108" i="13" s="1"/>
  <c r="AH107" i="13" s="1"/>
  <c r="AH106" i="13" s="1"/>
  <c r="AH119" i="13"/>
  <c r="AH118" i="13" s="1"/>
  <c r="AH117" i="13" s="1"/>
  <c r="AH116" i="13" s="1"/>
  <c r="AH115" i="13" s="1"/>
  <c r="AH126" i="13"/>
  <c r="AH125" i="13" s="1"/>
  <c r="AH124" i="13" s="1"/>
  <c r="AH123" i="13" s="1"/>
  <c r="AH122" i="13" s="1"/>
  <c r="AI109" i="13"/>
  <c r="AI108" i="13" s="1"/>
  <c r="AI107" i="13" s="1"/>
  <c r="AI106" i="13" s="1"/>
  <c r="AI120" i="13"/>
  <c r="AI119" i="13" s="1"/>
  <c r="AI118" i="13" s="1"/>
  <c r="AI117" i="13" s="1"/>
  <c r="AI116" i="13" s="1"/>
  <c r="AI115" i="13" s="1"/>
  <c r="AJ109" i="13"/>
  <c r="AJ108" i="13" s="1"/>
  <c r="AJ107" i="13" s="1"/>
  <c r="AJ106" i="13" s="1"/>
  <c r="AJ119" i="13"/>
  <c r="AJ118" i="13" s="1"/>
  <c r="AJ117" i="13" s="1"/>
  <c r="AJ116" i="13" s="1"/>
  <c r="AJ115" i="13" s="1"/>
  <c r="AJ126" i="13"/>
  <c r="AJ125" i="13" s="1"/>
  <c r="AJ124" i="13" s="1"/>
  <c r="AJ123" i="13" s="1"/>
  <c r="AJ122" i="13" s="1"/>
  <c r="AK109" i="13"/>
  <c r="AK108" i="13" s="1"/>
  <c r="AK107" i="13" s="1"/>
  <c r="AK106" i="13" s="1"/>
  <c r="AK119" i="13"/>
  <c r="AK118" i="13" s="1"/>
  <c r="AK117" i="13" s="1"/>
  <c r="AK116" i="13" s="1"/>
  <c r="AK115" i="13" s="1"/>
  <c r="AK126" i="13"/>
  <c r="AK125" i="13" s="1"/>
  <c r="AK124" i="13" s="1"/>
  <c r="AK123" i="13" s="1"/>
  <c r="AK122" i="13" s="1"/>
  <c r="AL109" i="13"/>
  <c r="AL108" i="13" s="1"/>
  <c r="AL107" i="13" s="1"/>
  <c r="AL106" i="13" s="1"/>
  <c r="AM109" i="13"/>
  <c r="AM108" i="13" s="1"/>
  <c r="AM107" i="13" s="1"/>
  <c r="AM106" i="13" s="1"/>
  <c r="AM119" i="13"/>
  <c r="AM118" i="13" s="1"/>
  <c r="AM117" i="13" s="1"/>
  <c r="AM116" i="13" s="1"/>
  <c r="AM115" i="13" s="1"/>
  <c r="AM126" i="13"/>
  <c r="AM125" i="13" s="1"/>
  <c r="AM124" i="13" s="1"/>
  <c r="AM123" i="13" s="1"/>
  <c r="AM122" i="13" s="1"/>
  <c r="AN109" i="13"/>
  <c r="AN108" i="13" s="1"/>
  <c r="AN107" i="13" s="1"/>
  <c r="AN106" i="13" s="1"/>
  <c r="AN119" i="13"/>
  <c r="AN118" i="13" s="1"/>
  <c r="AN117" i="13" s="1"/>
  <c r="AN116" i="13" s="1"/>
  <c r="AN115" i="13" s="1"/>
  <c r="AN126" i="13"/>
  <c r="AN125" i="13" s="1"/>
  <c r="AN124" i="13" s="1"/>
  <c r="AN123" i="13" s="1"/>
  <c r="AN122" i="13" s="1"/>
  <c r="AO109" i="13"/>
  <c r="AO108" i="13" s="1"/>
  <c r="AO107" i="13" s="1"/>
  <c r="AO106" i="13" s="1"/>
  <c r="AO119" i="13"/>
  <c r="AO118" i="13" s="1"/>
  <c r="AO117" i="13" s="1"/>
  <c r="AO116" i="13" s="1"/>
  <c r="AO115" i="13" s="1"/>
  <c r="AO105" i="13" s="1"/>
  <c r="AO126" i="13"/>
  <c r="AO125" i="13" s="1"/>
  <c r="AO124" i="13" s="1"/>
  <c r="AO123" i="13" s="1"/>
  <c r="AO122" i="13" s="1"/>
  <c r="AP109" i="13"/>
  <c r="AP108" i="13" s="1"/>
  <c r="AP107" i="13" s="1"/>
  <c r="AP106" i="13" s="1"/>
  <c r="AP119" i="13"/>
  <c r="AP118" i="13" s="1"/>
  <c r="AP117" i="13" s="1"/>
  <c r="AP116" i="13" s="1"/>
  <c r="AP115" i="13" s="1"/>
  <c r="AP126" i="13"/>
  <c r="AP125" i="13" s="1"/>
  <c r="AP124" i="13" s="1"/>
  <c r="AP123" i="13" s="1"/>
  <c r="AP122" i="13" s="1"/>
  <c r="AQ109" i="13"/>
  <c r="AQ108" i="13" s="1"/>
  <c r="AQ107" i="13" s="1"/>
  <c r="AQ106" i="13" s="1"/>
  <c r="AQ119" i="13"/>
  <c r="AQ118" i="13" s="1"/>
  <c r="AQ117" i="13" s="1"/>
  <c r="AQ116" i="13" s="1"/>
  <c r="AQ115" i="13" s="1"/>
  <c r="AQ126" i="13"/>
  <c r="AQ125" i="13" s="1"/>
  <c r="AQ124" i="13" s="1"/>
  <c r="AQ123" i="13" s="1"/>
  <c r="AQ122" i="13" s="1"/>
  <c r="AR109" i="13"/>
  <c r="AR108" i="13" s="1"/>
  <c r="AR107" i="13" s="1"/>
  <c r="AR106" i="13" s="1"/>
  <c r="AR120" i="13"/>
  <c r="AR119" i="13" s="1"/>
  <c r="AR118" i="13" s="1"/>
  <c r="AR117" i="13" s="1"/>
  <c r="AR116" i="13" s="1"/>
  <c r="AR115" i="13" s="1"/>
  <c r="AR126" i="13"/>
  <c r="AR125" i="13" s="1"/>
  <c r="AR124" i="13" s="1"/>
  <c r="AR123" i="13" s="1"/>
  <c r="AR122" i="13" s="1"/>
  <c r="AS109" i="13"/>
  <c r="AS108" i="13" s="1"/>
  <c r="AS107" i="13" s="1"/>
  <c r="AS106" i="13" s="1"/>
  <c r="AS119" i="13"/>
  <c r="AS118" i="13" s="1"/>
  <c r="AS117" i="13" s="1"/>
  <c r="AS116" i="13" s="1"/>
  <c r="AS115" i="13" s="1"/>
  <c r="AS126" i="13"/>
  <c r="AS125" i="13" s="1"/>
  <c r="AS124" i="13" s="1"/>
  <c r="AS123" i="13" s="1"/>
  <c r="AS122" i="13" s="1"/>
  <c r="AT109" i="13"/>
  <c r="AT108" i="13" s="1"/>
  <c r="AT107" i="13" s="1"/>
  <c r="AT106" i="13" s="1"/>
  <c r="AT119" i="13"/>
  <c r="AT118" i="13" s="1"/>
  <c r="AT117" i="13" s="1"/>
  <c r="AT116" i="13" s="1"/>
  <c r="AT115" i="13" s="1"/>
  <c r="AT126" i="13"/>
  <c r="AT125" i="13" s="1"/>
  <c r="AT124" i="13" s="1"/>
  <c r="AT123" i="13" s="1"/>
  <c r="AT122" i="13" s="1"/>
  <c r="AU109" i="13"/>
  <c r="AU108" i="13" s="1"/>
  <c r="AU107" i="13" s="1"/>
  <c r="AU106" i="13" s="1"/>
  <c r="AU120" i="13"/>
  <c r="AV109" i="13"/>
  <c r="AV108" i="13" s="1"/>
  <c r="AV107" i="13" s="1"/>
  <c r="AV106" i="13" s="1"/>
  <c r="AV120" i="13"/>
  <c r="AV127" i="13"/>
  <c r="AZ127" i="13" s="1"/>
  <c r="AV128" i="13"/>
  <c r="AV129" i="13"/>
  <c r="AZ129" i="13" s="1"/>
  <c r="AV130" i="13"/>
  <c r="AZ130" i="13" s="1"/>
  <c r="AV131" i="13"/>
  <c r="AZ131" i="13" s="1"/>
  <c r="AV132" i="13"/>
  <c r="AZ132" i="13" s="1"/>
  <c r="AV133" i="13"/>
  <c r="AZ133" i="13" s="1"/>
  <c r="AV134" i="13"/>
  <c r="AZ134" i="13" s="1"/>
  <c r="AV135" i="13"/>
  <c r="AZ135" i="13" s="1"/>
  <c r="AV136" i="13"/>
  <c r="AZ136" i="13" s="1"/>
  <c r="AV137" i="13"/>
  <c r="AZ137" i="13" s="1"/>
  <c r="AV138" i="13"/>
  <c r="AZ138" i="13" s="1"/>
  <c r="AV139" i="13"/>
  <c r="AZ139" i="13" s="1"/>
  <c r="AV140" i="13"/>
  <c r="AZ140" i="13" s="1"/>
  <c r="AV141" i="13"/>
  <c r="AZ141" i="13" s="1"/>
  <c r="AV142" i="13"/>
  <c r="AZ142" i="13" s="1"/>
  <c r="AW109" i="13"/>
  <c r="AW108" i="13" s="1"/>
  <c r="AW107" i="13" s="1"/>
  <c r="AW106" i="13" s="1"/>
  <c r="AW120" i="13"/>
  <c r="AW119" i="13" s="1"/>
  <c r="AW118" i="13" s="1"/>
  <c r="AW117" i="13" s="1"/>
  <c r="AW116" i="13" s="1"/>
  <c r="AW115" i="13" s="1"/>
  <c r="AW127" i="13"/>
  <c r="AW128" i="13"/>
  <c r="BA128" i="13" s="1"/>
  <c r="AW129" i="13"/>
  <c r="BA129" i="13" s="1"/>
  <c r="AW130" i="13"/>
  <c r="BA130" i="13" s="1"/>
  <c r="AW131" i="13"/>
  <c r="BA131" i="13" s="1"/>
  <c r="AW132" i="13"/>
  <c r="BA132" i="13" s="1"/>
  <c r="AW133" i="13"/>
  <c r="BA133" i="13" s="1"/>
  <c r="AW134" i="13"/>
  <c r="BA134" i="13" s="1"/>
  <c r="AW135" i="13"/>
  <c r="BA135" i="13" s="1"/>
  <c r="AW136" i="13"/>
  <c r="BA136" i="13" s="1"/>
  <c r="AW137" i="13"/>
  <c r="BA137" i="13" s="1"/>
  <c r="AW138" i="13"/>
  <c r="BA138" i="13" s="1"/>
  <c r="AW139" i="13"/>
  <c r="BA139" i="13" s="1"/>
  <c r="AW140" i="13"/>
  <c r="BA140" i="13" s="1"/>
  <c r="AW141" i="13"/>
  <c r="BA141" i="13" s="1"/>
  <c r="AW142" i="13"/>
  <c r="BA142" i="13" s="1"/>
  <c r="AX109" i="13"/>
  <c r="AX108" i="13" s="1"/>
  <c r="AX107" i="13" s="1"/>
  <c r="AX106" i="13" s="1"/>
  <c r="AX119" i="13"/>
  <c r="AX118" i="13" s="1"/>
  <c r="AX117" i="13" s="1"/>
  <c r="AX116" i="13" s="1"/>
  <c r="AY110" i="13"/>
  <c r="AY111" i="13"/>
  <c r="AY112" i="13"/>
  <c r="M120" i="13"/>
  <c r="M119" i="13" s="1"/>
  <c r="M118" i="13" s="1"/>
  <c r="M117" i="13" s="1"/>
  <c r="M116" i="13" s="1"/>
  <c r="M121" i="13" s="1"/>
  <c r="AY121" i="13" s="1"/>
  <c r="AZ109" i="13"/>
  <c r="AZ108" i="13" s="1"/>
  <c r="AZ107" i="13" s="1"/>
  <c r="AZ106" i="13" s="1"/>
  <c r="BA109" i="13"/>
  <c r="BA108" i="13" s="1"/>
  <c r="BA107" i="13" s="1"/>
  <c r="BA106" i="13" s="1"/>
  <c r="BB109" i="13"/>
  <c r="BB108" i="13" s="1"/>
  <c r="BB107" i="13" s="1"/>
  <c r="BB106" i="13" s="1"/>
  <c r="BB119" i="13"/>
  <c r="BB118" i="13" s="1"/>
  <c r="BB117" i="13" s="1"/>
  <c r="BB116" i="13" s="1"/>
  <c r="BB115" i="13" s="1"/>
  <c r="BC109" i="13"/>
  <c r="BC108" i="13" s="1"/>
  <c r="BC107" i="13" s="1"/>
  <c r="BC106" i="13" s="1"/>
  <c r="BC119" i="13"/>
  <c r="BC118" i="13" s="1"/>
  <c r="BC117" i="13" s="1"/>
  <c r="BC116" i="13" s="1"/>
  <c r="BC115" i="13" s="1"/>
  <c r="BC126" i="13"/>
  <c r="BC125" i="13" s="1"/>
  <c r="BC124" i="13" s="1"/>
  <c r="BC123" i="13" s="1"/>
  <c r="BC122" i="13" s="1"/>
  <c r="BD109" i="13"/>
  <c r="BD108" i="13" s="1"/>
  <c r="BD107" i="13" s="1"/>
  <c r="BD106" i="13" s="1"/>
  <c r="BD119" i="13"/>
  <c r="BD118" i="13" s="1"/>
  <c r="BD117" i="13" s="1"/>
  <c r="BD116" i="13" s="1"/>
  <c r="BD115" i="13" s="1"/>
  <c r="BD126" i="13"/>
  <c r="BD125" i="13" s="1"/>
  <c r="BD124" i="13" s="1"/>
  <c r="BD123" i="13" s="1"/>
  <c r="BD122" i="13" s="1"/>
  <c r="BE109" i="13"/>
  <c r="BE108" i="13" s="1"/>
  <c r="BE107" i="13" s="1"/>
  <c r="BE106" i="13" s="1"/>
  <c r="BE119" i="13"/>
  <c r="BE118" i="13" s="1"/>
  <c r="BE117" i="13" s="1"/>
  <c r="BE116" i="13" s="1"/>
  <c r="BE115" i="13" s="1"/>
  <c r="BF109" i="13"/>
  <c r="BF108" i="13" s="1"/>
  <c r="BF107" i="13" s="1"/>
  <c r="BF106" i="13" s="1"/>
  <c r="BF119" i="13"/>
  <c r="BF118" i="13" s="1"/>
  <c r="BF117" i="13" s="1"/>
  <c r="BF116" i="13" s="1"/>
  <c r="BF115" i="13" s="1"/>
  <c r="BF126" i="13"/>
  <c r="BF125" i="13" s="1"/>
  <c r="BF124" i="13" s="1"/>
  <c r="BF123" i="13" s="1"/>
  <c r="BF122" i="13" s="1"/>
  <c r="BG109" i="13"/>
  <c r="BG108" i="13" s="1"/>
  <c r="BG107" i="13" s="1"/>
  <c r="BG106" i="13" s="1"/>
  <c r="BG119" i="13"/>
  <c r="BG118" i="13" s="1"/>
  <c r="BG117" i="13" s="1"/>
  <c r="BG116" i="13" s="1"/>
  <c r="BG115" i="13" s="1"/>
  <c r="BG126" i="13"/>
  <c r="BG125" i="13" s="1"/>
  <c r="BG124" i="13" s="1"/>
  <c r="BG123" i="13" s="1"/>
  <c r="BG122" i="13" s="1"/>
  <c r="BH109" i="13"/>
  <c r="BH108" i="13" s="1"/>
  <c r="BH107" i="13" s="1"/>
  <c r="BH106" i="13" s="1"/>
  <c r="BH119" i="13"/>
  <c r="BH118" i="13" s="1"/>
  <c r="BH117" i="13" s="1"/>
  <c r="BH116" i="13" s="1"/>
  <c r="BH115" i="13" s="1"/>
  <c r="BH126" i="13"/>
  <c r="BH125" i="13" s="1"/>
  <c r="BH124" i="13" s="1"/>
  <c r="BH123" i="13" s="1"/>
  <c r="BH122" i="13" s="1"/>
  <c r="BI109" i="13"/>
  <c r="BI108" i="13" s="1"/>
  <c r="BI107" i="13" s="1"/>
  <c r="BI106" i="13" s="1"/>
  <c r="BI119" i="13"/>
  <c r="BI118" i="13" s="1"/>
  <c r="BI117" i="13" s="1"/>
  <c r="BI116" i="13" s="1"/>
  <c r="BI115" i="13" s="1"/>
  <c r="BI126" i="13"/>
  <c r="BI125" i="13" s="1"/>
  <c r="BI124" i="13" s="1"/>
  <c r="BI123" i="13" s="1"/>
  <c r="BI122" i="13" s="1"/>
  <c r="BJ109" i="13"/>
  <c r="BJ108" i="13" s="1"/>
  <c r="BJ107" i="13" s="1"/>
  <c r="BJ106" i="13" s="1"/>
  <c r="BJ119" i="13"/>
  <c r="BJ118" i="13" s="1"/>
  <c r="BJ117" i="13" s="1"/>
  <c r="BJ116" i="13" s="1"/>
  <c r="BJ115" i="13" s="1"/>
  <c r="BJ126" i="13"/>
  <c r="BJ125" i="13" s="1"/>
  <c r="BJ124" i="13" s="1"/>
  <c r="BJ123" i="13" s="1"/>
  <c r="BJ122" i="13" s="1"/>
  <c r="BK109" i="13"/>
  <c r="BK108" i="13" s="1"/>
  <c r="BK107" i="13" s="1"/>
  <c r="BK106" i="13" s="1"/>
  <c r="BK119" i="13"/>
  <c r="BK118" i="13" s="1"/>
  <c r="BK117" i="13" s="1"/>
  <c r="BK116" i="13" s="1"/>
  <c r="BK115" i="13" s="1"/>
  <c r="BK126" i="13"/>
  <c r="BK125" i="13" s="1"/>
  <c r="BK124" i="13" s="1"/>
  <c r="BK123" i="13" s="1"/>
  <c r="BK122" i="13" s="1"/>
  <c r="BL109" i="13"/>
  <c r="BL108" i="13" s="1"/>
  <c r="BL107" i="13" s="1"/>
  <c r="BL106" i="13" s="1"/>
  <c r="BL119" i="13"/>
  <c r="BL118" i="13" s="1"/>
  <c r="BL117" i="13" s="1"/>
  <c r="BL116" i="13" s="1"/>
  <c r="BL115" i="13" s="1"/>
  <c r="BL126" i="13"/>
  <c r="BL125" i="13" s="1"/>
  <c r="BL124" i="13" s="1"/>
  <c r="BL123" i="13" s="1"/>
  <c r="BL122" i="13" s="1"/>
  <c r="BM109" i="13"/>
  <c r="BM108" i="13" s="1"/>
  <c r="BM107" i="13" s="1"/>
  <c r="BM106" i="13" s="1"/>
  <c r="BM119" i="13"/>
  <c r="BM118" i="13" s="1"/>
  <c r="BM117" i="13" s="1"/>
  <c r="BM116" i="13" s="1"/>
  <c r="BM115" i="13" s="1"/>
  <c r="BM123" i="13"/>
  <c r="BM122" i="13" s="1"/>
  <c r="N109" i="13"/>
  <c r="N108" i="13" s="1"/>
  <c r="N107" i="13" s="1"/>
  <c r="N106" i="13" s="1"/>
  <c r="N119" i="13"/>
  <c r="N118" i="13" s="1"/>
  <c r="N117" i="13" s="1"/>
  <c r="N116" i="13" s="1"/>
  <c r="BM126" i="13"/>
  <c r="BM125" i="13" s="1"/>
  <c r="M142" i="13"/>
  <c r="M109" i="13"/>
  <c r="M108" i="13" s="1"/>
  <c r="M107" i="13" s="1"/>
  <c r="M106" i="13" s="1"/>
  <c r="H143" i="13"/>
  <c r="I143" i="13"/>
  <c r="J143" i="13"/>
  <c r="K126" i="13"/>
  <c r="K125" i="13" s="1"/>
  <c r="K124" i="13" s="1"/>
  <c r="K123" i="13" s="1"/>
  <c r="K143" i="13" s="1"/>
  <c r="L126" i="13"/>
  <c r="L125" i="13" s="1"/>
  <c r="L124" i="13" s="1"/>
  <c r="L123" i="13" s="1"/>
  <c r="G126" i="13"/>
  <c r="G125" i="13" s="1"/>
  <c r="G124" i="13" s="1"/>
  <c r="G123" i="13" s="1"/>
  <c r="F126" i="13"/>
  <c r="F125" i="13" s="1"/>
  <c r="F124" i="13" s="1"/>
  <c r="F123" i="13" s="1"/>
  <c r="BP142" i="13"/>
  <c r="BO142" i="13" s="1"/>
  <c r="A142" i="13"/>
  <c r="E14" i="12" s="1"/>
  <c r="BP141" i="13"/>
  <c r="BO141" i="13" s="1"/>
  <c r="BP140" i="13"/>
  <c r="BO140" i="13" s="1"/>
  <c r="A139" i="13"/>
  <c r="A140" i="13" s="1"/>
  <c r="BP139" i="13"/>
  <c r="BO139" i="13" s="1"/>
  <c r="BP138" i="13"/>
  <c r="BO138" i="13" s="1"/>
  <c r="BP137" i="13"/>
  <c r="BO137" i="13" s="1"/>
  <c r="A134" i="13"/>
  <c r="A135" i="13" s="1"/>
  <c r="A136" i="13" s="1"/>
  <c r="A137" i="13" s="1"/>
  <c r="BP136" i="13"/>
  <c r="BO136" i="13" s="1"/>
  <c r="BP135" i="13"/>
  <c r="BO135" i="13" s="1"/>
  <c r="BP134" i="13"/>
  <c r="BO134" i="13" s="1"/>
  <c r="BP133" i="13"/>
  <c r="BO133" i="13" s="1"/>
  <c r="BP132" i="13"/>
  <c r="BO132" i="13" s="1"/>
  <c r="A130" i="13"/>
  <c r="A132" i="13" s="1"/>
  <c r="BP131" i="13"/>
  <c r="BO131" i="13" s="1"/>
  <c r="BP130" i="13"/>
  <c r="BO130" i="13" s="1"/>
  <c r="BP129" i="13"/>
  <c r="BO129" i="13" s="1"/>
  <c r="BP128" i="13"/>
  <c r="BO128" i="13" s="1"/>
  <c r="A128" i="13"/>
  <c r="BP127" i="13"/>
  <c r="BR126" i="13"/>
  <c r="BR125" i="13" s="1"/>
  <c r="BR124" i="13" s="1"/>
  <c r="BR123" i="13" s="1"/>
  <c r="BQ126" i="13"/>
  <c r="BQ125" i="13" s="1"/>
  <c r="BQ124" i="13" s="1"/>
  <c r="BQ123" i="13" s="1"/>
  <c r="BR119" i="13"/>
  <c r="BR118" i="13" s="1"/>
  <c r="BR117" i="13" s="1"/>
  <c r="BR116" i="13" s="1"/>
  <c r="BQ119" i="13"/>
  <c r="BQ118" i="13" s="1"/>
  <c r="BP119" i="13"/>
  <c r="BP118" i="13" s="1"/>
  <c r="BP117" i="13" s="1"/>
  <c r="BO119" i="13"/>
  <c r="L119" i="13"/>
  <c r="K119" i="13"/>
  <c r="G119" i="13"/>
  <c r="F119" i="13"/>
  <c r="F118" i="13" s="1"/>
  <c r="F117" i="13" s="1"/>
  <c r="F116" i="13" s="1"/>
  <c r="BO118" i="13"/>
  <c r="BO117" i="13" s="1"/>
  <c r="BO116" i="13" s="1"/>
  <c r="L118" i="13"/>
  <c r="L117" i="13" s="1"/>
  <c r="L116" i="13" s="1"/>
  <c r="K118" i="13"/>
  <c r="K117" i="13" s="1"/>
  <c r="K116" i="13" s="1"/>
  <c r="G118" i="13"/>
  <c r="G117" i="13" s="1"/>
  <c r="G116" i="13" s="1"/>
  <c r="G105" i="13" s="1"/>
  <c r="BQ117" i="13"/>
  <c r="BQ116" i="13"/>
  <c r="BP116" i="13"/>
  <c r="AY114" i="13"/>
  <c r="W114" i="13"/>
  <c r="AY113" i="13"/>
  <c r="W113" i="13"/>
  <c r="K111" i="13"/>
  <c r="K109" i="13" s="1"/>
  <c r="K108" i="13" s="1"/>
  <c r="K107" i="13" s="1"/>
  <c r="K106" i="13" s="1"/>
  <c r="BR109" i="13"/>
  <c r="BQ109" i="13"/>
  <c r="BP109" i="13"/>
  <c r="BO109" i="13"/>
  <c r="L109" i="13"/>
  <c r="L108" i="13" s="1"/>
  <c r="L107" i="13" s="1"/>
  <c r="L106" i="13" s="1"/>
  <c r="G109" i="13"/>
  <c r="G108" i="13" s="1"/>
  <c r="G107" i="13" s="1"/>
  <c r="G106" i="13" s="1"/>
  <c r="F109" i="13"/>
  <c r="F108" i="13" s="1"/>
  <c r="F107" i="13" s="1"/>
  <c r="F106" i="13" s="1"/>
  <c r="BR107" i="13"/>
  <c r="BR106" i="13" s="1"/>
  <c r="BQ107" i="13"/>
  <c r="BQ106" i="13" s="1"/>
  <c r="BP107" i="13"/>
  <c r="BP106" i="13" s="1"/>
  <c r="BO107" i="13"/>
  <c r="BO106" i="13" s="1"/>
  <c r="BP104" i="13"/>
  <c r="AW104" i="13"/>
  <c r="AV104" i="13"/>
  <c r="AZ104" i="13" s="1"/>
  <c r="AZ103" i="13" s="1"/>
  <c r="AZ102" i="13" s="1"/>
  <c r="AZ101" i="13" s="1"/>
  <c r="AZ100" i="13" s="1"/>
  <c r="AO104" i="13"/>
  <c r="AT104" i="13"/>
  <c r="AT103" i="13" s="1"/>
  <c r="AT102" i="13" s="1"/>
  <c r="AT101" i="13" s="1"/>
  <c r="AT100" i="13" s="1"/>
  <c r="AS104" i="13"/>
  <c r="AS103" i="13" s="1"/>
  <c r="AS102" i="13" s="1"/>
  <c r="AS101" i="13" s="1"/>
  <c r="AS100" i="13" s="1"/>
  <c r="AF104" i="13"/>
  <c r="AI104" i="13" s="1"/>
  <c r="AI103" i="13" s="1"/>
  <c r="AI102" i="13" s="1"/>
  <c r="AI101" i="13" s="1"/>
  <c r="AI100" i="13" s="1"/>
  <c r="Z104" i="13"/>
  <c r="Z103" i="13" s="1"/>
  <c r="Z102" i="13" s="1"/>
  <c r="Z101" i="13" s="1"/>
  <c r="Z100" i="13" s="1"/>
  <c r="W104" i="13"/>
  <c r="W103" i="13" s="1"/>
  <c r="W102" i="13" s="1"/>
  <c r="W101" i="13" s="1"/>
  <c r="W100" i="13" s="1"/>
  <c r="BR103" i="13"/>
  <c r="BR102" i="13" s="1"/>
  <c r="BR101" i="13" s="1"/>
  <c r="BR100" i="13" s="1"/>
  <c r="BQ103" i="13"/>
  <c r="BQ102" i="13" s="1"/>
  <c r="BQ101" i="13" s="1"/>
  <c r="BQ100" i="13" s="1"/>
  <c r="AY103" i="13"/>
  <c r="AY102" i="13" s="1"/>
  <c r="AY101" i="13" s="1"/>
  <c r="AY100" i="13" s="1"/>
  <c r="AX103" i="13"/>
  <c r="AX102" i="13" s="1"/>
  <c r="AX101" i="13" s="1"/>
  <c r="AX100" i="13" s="1"/>
  <c r="AQ103" i="13"/>
  <c r="AQ102" i="13" s="1"/>
  <c r="AQ101" i="13" s="1"/>
  <c r="AQ100" i="13" s="1"/>
  <c r="AP103" i="13"/>
  <c r="AP102" i="13" s="1"/>
  <c r="AP101" i="13" s="1"/>
  <c r="AP100" i="13" s="1"/>
  <c r="AN103" i="13"/>
  <c r="AN102" i="13" s="1"/>
  <c r="AN101" i="13" s="1"/>
  <c r="AN100" i="13" s="1"/>
  <c r="AM103" i="13"/>
  <c r="AM102" i="13" s="1"/>
  <c r="AM101" i="13" s="1"/>
  <c r="AM100" i="13" s="1"/>
  <c r="AL103" i="13"/>
  <c r="AL102" i="13" s="1"/>
  <c r="AL101" i="13" s="1"/>
  <c r="AL100" i="13" s="1"/>
  <c r="AK103" i="13"/>
  <c r="AK102" i="13" s="1"/>
  <c r="AK101" i="13" s="1"/>
  <c r="AK100" i="13" s="1"/>
  <c r="AJ103" i="13"/>
  <c r="AJ102" i="13" s="1"/>
  <c r="AJ101" i="13" s="1"/>
  <c r="AJ100" i="13" s="1"/>
  <c r="AH103" i="13"/>
  <c r="AH102" i="13" s="1"/>
  <c r="AH101" i="13" s="1"/>
  <c r="AH100" i="13" s="1"/>
  <c r="AG103" i="13"/>
  <c r="AG102" i="13" s="1"/>
  <c r="AG101" i="13" s="1"/>
  <c r="AG100" i="13" s="1"/>
  <c r="AE103" i="13"/>
  <c r="AE102" i="13" s="1"/>
  <c r="AE101" i="13" s="1"/>
  <c r="AE100" i="13" s="1"/>
  <c r="AD103" i="13"/>
  <c r="AD102" i="13" s="1"/>
  <c r="AD101" i="13" s="1"/>
  <c r="AD100" i="13" s="1"/>
  <c r="AC103" i="13"/>
  <c r="AC102" i="13" s="1"/>
  <c r="AC101" i="13" s="1"/>
  <c r="AC100" i="13" s="1"/>
  <c r="AB103" i="13"/>
  <c r="AB102" i="13" s="1"/>
  <c r="AB101" i="13" s="1"/>
  <c r="AB100" i="13" s="1"/>
  <c r="AA103" i="13"/>
  <c r="AA102" i="13" s="1"/>
  <c r="AA101" i="13" s="1"/>
  <c r="AA100" i="13" s="1"/>
  <c r="Y103" i="13"/>
  <c r="Y102" i="13" s="1"/>
  <c r="Y101" i="13" s="1"/>
  <c r="Y100" i="13" s="1"/>
  <c r="X103" i="13"/>
  <c r="X102" i="13" s="1"/>
  <c r="X101" i="13" s="1"/>
  <c r="X100" i="13" s="1"/>
  <c r="V103" i="13"/>
  <c r="V102" i="13" s="1"/>
  <c r="V101" i="13" s="1"/>
  <c r="V100" i="13" s="1"/>
  <c r="U103" i="13"/>
  <c r="U102" i="13" s="1"/>
  <c r="U101" i="13" s="1"/>
  <c r="U100" i="13" s="1"/>
  <c r="T103" i="13"/>
  <c r="T102" i="13" s="1"/>
  <c r="T101" i="13" s="1"/>
  <c r="T100" i="13" s="1"/>
  <c r="S103" i="13"/>
  <c r="S102" i="13" s="1"/>
  <c r="S101" i="13" s="1"/>
  <c r="S100" i="13" s="1"/>
  <c r="R103" i="13"/>
  <c r="R102" i="13" s="1"/>
  <c r="R101" i="13" s="1"/>
  <c r="R100" i="13" s="1"/>
  <c r="Q103" i="13"/>
  <c r="Q102" i="13" s="1"/>
  <c r="Q101" i="13" s="1"/>
  <c r="Q100" i="13" s="1"/>
  <c r="P103" i="13"/>
  <c r="P102" i="13" s="1"/>
  <c r="P101" i="13" s="1"/>
  <c r="P100" i="13" s="1"/>
  <c r="O103" i="13"/>
  <c r="O102" i="13" s="1"/>
  <c r="O101" i="13" s="1"/>
  <c r="O100" i="13" s="1"/>
  <c r="N103" i="13"/>
  <c r="N102" i="13" s="1"/>
  <c r="N101" i="13" s="1"/>
  <c r="N100" i="13" s="1"/>
  <c r="M103" i="13"/>
  <c r="M102" i="13" s="1"/>
  <c r="M101" i="13" s="1"/>
  <c r="M100" i="13" s="1"/>
  <c r="L103" i="13"/>
  <c r="L102" i="13" s="1"/>
  <c r="L101" i="13" s="1"/>
  <c r="L100" i="13" s="1"/>
  <c r="K103" i="13"/>
  <c r="K102" i="13" s="1"/>
  <c r="K101" i="13" s="1"/>
  <c r="K100" i="13" s="1"/>
  <c r="G103" i="13"/>
  <c r="G102" i="13" s="1"/>
  <c r="G101" i="13" s="1"/>
  <c r="G100" i="13" s="1"/>
  <c r="F103" i="13"/>
  <c r="F102" i="13" s="1"/>
  <c r="F101" i="13" s="1"/>
  <c r="F100" i="13" s="1"/>
  <c r="J101" i="13"/>
  <c r="I101" i="13"/>
  <c r="H101" i="13"/>
  <c r="BM23" i="13"/>
  <c r="BM28" i="13"/>
  <c r="BM35" i="13"/>
  <c r="BM38" i="13"/>
  <c r="BM45" i="13"/>
  <c r="BM44" i="13" s="1"/>
  <c r="BM51" i="13"/>
  <c r="BM50" i="13" s="1"/>
  <c r="BM49" i="13" s="1"/>
  <c r="BM48" i="13" s="1"/>
  <c r="BM56" i="13"/>
  <c r="BM58" i="13"/>
  <c r="BM64" i="13"/>
  <c r="BM70" i="13"/>
  <c r="BM75" i="13"/>
  <c r="BM74" i="13" s="1"/>
  <c r="BM73" i="13" s="1"/>
  <c r="BM79" i="13"/>
  <c r="BM83" i="13"/>
  <c r="BM82" i="13" s="1"/>
  <c r="BM81" i="13" s="1"/>
  <c r="BM88" i="13"/>
  <c r="BM87" i="13" s="1"/>
  <c r="BM86" i="13" s="1"/>
  <c r="BM85" i="13" s="1"/>
  <c r="BM93" i="13"/>
  <c r="BM92" i="13" s="1"/>
  <c r="BM97" i="13"/>
  <c r="BM96" i="13" s="1"/>
  <c r="BL23" i="13"/>
  <c r="BL28" i="13"/>
  <c r="BL35" i="13"/>
  <c r="BL38" i="13"/>
  <c r="BL45" i="13"/>
  <c r="BL44" i="13" s="1"/>
  <c r="BL51" i="13"/>
  <c r="BL50" i="13" s="1"/>
  <c r="BL49" i="13" s="1"/>
  <c r="BL48" i="13" s="1"/>
  <c r="BL56" i="13"/>
  <c r="BL58" i="13"/>
  <c r="BL64" i="13"/>
  <c r="BL70" i="13"/>
  <c r="BL75" i="13"/>
  <c r="BL74" i="13" s="1"/>
  <c r="BL73" i="13" s="1"/>
  <c r="BL79" i="13"/>
  <c r="BL83" i="13"/>
  <c r="BL82" i="13" s="1"/>
  <c r="BL81" i="13" s="1"/>
  <c r="BL88" i="13"/>
  <c r="BL87" i="13" s="1"/>
  <c r="BL86" i="13" s="1"/>
  <c r="BL85" i="13" s="1"/>
  <c r="BL93" i="13"/>
  <c r="BL92" i="13" s="1"/>
  <c r="BL97" i="13"/>
  <c r="BL96" i="13" s="1"/>
  <c r="BK23" i="13"/>
  <c r="BK28" i="13"/>
  <c r="BK35" i="13"/>
  <c r="BK38" i="13"/>
  <c r="BK45" i="13"/>
  <c r="BK44" i="13" s="1"/>
  <c r="BK51" i="13"/>
  <c r="BK50" i="13" s="1"/>
  <c r="BK49" i="13" s="1"/>
  <c r="BK48" i="13" s="1"/>
  <c r="BK56" i="13"/>
  <c r="BK58" i="13"/>
  <c r="BK55" i="13" s="1"/>
  <c r="BK54" i="13" s="1"/>
  <c r="BK53" i="13" s="1"/>
  <c r="BK64" i="13"/>
  <c r="BK70" i="13"/>
  <c r="BK75" i="13"/>
  <c r="BK74" i="13" s="1"/>
  <c r="BK73" i="13" s="1"/>
  <c r="BK79" i="13"/>
  <c r="BK83" i="13"/>
  <c r="BK82" i="13" s="1"/>
  <c r="BK81" i="13" s="1"/>
  <c r="BK88" i="13"/>
  <c r="BK87" i="13" s="1"/>
  <c r="BK86" i="13" s="1"/>
  <c r="BK85" i="13" s="1"/>
  <c r="BK93" i="13"/>
  <c r="BK92" i="13" s="1"/>
  <c r="BK97" i="13"/>
  <c r="BK96" i="13" s="1"/>
  <c r="BJ23" i="13"/>
  <c r="BJ28" i="13"/>
  <c r="BJ35" i="13"/>
  <c r="BJ38" i="13"/>
  <c r="BJ45" i="13"/>
  <c r="BJ44" i="13" s="1"/>
  <c r="BJ51" i="13"/>
  <c r="BJ50" i="13" s="1"/>
  <c r="BJ49" i="13" s="1"/>
  <c r="BJ48" i="13" s="1"/>
  <c r="BJ56" i="13"/>
  <c r="BJ58" i="13"/>
  <c r="BJ64" i="13"/>
  <c r="BJ70" i="13"/>
  <c r="BJ75" i="13"/>
  <c r="BJ74" i="13" s="1"/>
  <c r="BJ73" i="13" s="1"/>
  <c r="BJ79" i="13"/>
  <c r="BJ83" i="13"/>
  <c r="BJ82" i="13" s="1"/>
  <c r="BJ81" i="13" s="1"/>
  <c r="BJ88" i="13"/>
  <c r="BJ87" i="13" s="1"/>
  <c r="BJ86" i="13" s="1"/>
  <c r="BJ85" i="13" s="1"/>
  <c r="BJ93" i="13"/>
  <c r="BJ92" i="13" s="1"/>
  <c r="BJ97" i="13"/>
  <c r="BJ96" i="13" s="1"/>
  <c r="BJ91" i="13" s="1"/>
  <c r="BJ90" i="13" s="1"/>
  <c r="N24" i="13"/>
  <c r="O24" i="13" s="1"/>
  <c r="AV24" i="13"/>
  <c r="AV25" i="13"/>
  <c r="O26" i="13"/>
  <c r="AV26" i="13"/>
  <c r="AV29" i="13"/>
  <c r="AZ29" i="13" s="1"/>
  <c r="AV30" i="13"/>
  <c r="AZ30" i="13" s="1"/>
  <c r="AV31" i="13"/>
  <c r="AZ31" i="13" s="1"/>
  <c r="AV32" i="13"/>
  <c r="AV36" i="13"/>
  <c r="AZ36" i="13" s="1"/>
  <c r="AV37" i="13"/>
  <c r="AZ37" i="13" s="1"/>
  <c r="AV39" i="13"/>
  <c r="AZ39" i="13" s="1"/>
  <c r="BQ39" i="13" s="1"/>
  <c r="AV40" i="13"/>
  <c r="AZ40" i="13" s="1"/>
  <c r="AV41" i="13"/>
  <c r="AZ41" i="13" s="1"/>
  <c r="AV42" i="13"/>
  <c r="AZ42" i="13" s="1"/>
  <c r="BC42" i="13" s="1"/>
  <c r="BF42" i="13" s="1"/>
  <c r="AV43" i="13"/>
  <c r="AZ43" i="13" s="1"/>
  <c r="AV46" i="13"/>
  <c r="AV47" i="13"/>
  <c r="AZ47" i="13" s="1"/>
  <c r="AV52" i="13"/>
  <c r="AV57" i="13"/>
  <c r="AV59" i="13"/>
  <c r="AZ59" i="13" s="1"/>
  <c r="AV60" i="13"/>
  <c r="AZ60" i="13" s="1"/>
  <c r="AV65" i="13"/>
  <c r="AZ65" i="13" s="1"/>
  <c r="AV66" i="13"/>
  <c r="AZ66" i="13" s="1"/>
  <c r="AV67" i="13"/>
  <c r="AV68" i="13"/>
  <c r="AZ68" i="13" s="1"/>
  <c r="AV69" i="13"/>
  <c r="AZ69" i="13" s="1"/>
  <c r="BC69" i="13" s="1"/>
  <c r="BF69" i="13" s="1"/>
  <c r="AV71" i="13"/>
  <c r="AZ71" i="13" s="1"/>
  <c r="AV72" i="13"/>
  <c r="AV77" i="13"/>
  <c r="AZ77" i="13" s="1"/>
  <c r="AZ75" i="13" s="1"/>
  <c r="AZ74" i="13" s="1"/>
  <c r="AZ73" i="13" s="1"/>
  <c r="AV80" i="13"/>
  <c r="AV84" i="13"/>
  <c r="AZ84" i="13" s="1"/>
  <c r="AV89" i="13"/>
  <c r="AZ89" i="13" s="1"/>
  <c r="AZ88" i="13" s="1"/>
  <c r="AZ87" i="13" s="1"/>
  <c r="AZ86" i="13" s="1"/>
  <c r="AZ85" i="13" s="1"/>
  <c r="AV94" i="13"/>
  <c r="AV95" i="13"/>
  <c r="AZ95" i="13" s="1"/>
  <c r="AV98" i="13"/>
  <c r="Q24" i="13"/>
  <c r="AO24" i="13"/>
  <c r="Q25" i="13"/>
  <c r="AO25" i="13"/>
  <c r="AR25" i="13" s="1"/>
  <c r="Q26" i="13"/>
  <c r="AO26" i="13"/>
  <c r="AO29" i="13"/>
  <c r="AU29" i="13" s="1"/>
  <c r="AY29" i="13" s="1"/>
  <c r="AO30" i="13"/>
  <c r="AU30" i="13" s="1"/>
  <c r="AO31" i="13"/>
  <c r="AU31" i="13" s="1"/>
  <c r="AY31" i="13" s="1"/>
  <c r="AX31" i="13" s="1"/>
  <c r="BB31" i="13" s="1"/>
  <c r="AO32" i="13"/>
  <c r="AU32" i="13" s="1"/>
  <c r="AY32" i="13" s="1"/>
  <c r="AO36" i="13"/>
  <c r="AU37" i="13"/>
  <c r="AY37" i="13" s="1"/>
  <c r="AU39" i="13"/>
  <c r="AY39" i="13" s="1"/>
  <c r="AU40" i="13"/>
  <c r="AY40" i="13" s="1"/>
  <c r="AU41" i="13"/>
  <c r="AY41" i="13" s="1"/>
  <c r="AX41" i="13" s="1"/>
  <c r="BB41" i="13" s="1"/>
  <c r="BH41" i="13" s="1"/>
  <c r="AU42" i="13"/>
  <c r="AY42" i="13" s="1"/>
  <c r="AU43" i="13"/>
  <c r="AY43" i="13" s="1"/>
  <c r="AU46" i="13"/>
  <c r="AU47" i="13"/>
  <c r="AY47" i="13" s="1"/>
  <c r="N52" i="13"/>
  <c r="AU52" i="13"/>
  <c r="AU51" i="13" s="1"/>
  <c r="AU50" i="13" s="1"/>
  <c r="AU49" i="13" s="1"/>
  <c r="AU48" i="13" s="1"/>
  <c r="AU57" i="13"/>
  <c r="AY57" i="13" s="1"/>
  <c r="AC59" i="13"/>
  <c r="AC58" i="13" s="1"/>
  <c r="AO59" i="13"/>
  <c r="AO58" i="13" s="1"/>
  <c r="AO60" i="13"/>
  <c r="AU60" i="13" s="1"/>
  <c r="AY60" i="13" s="1"/>
  <c r="AO65" i="13"/>
  <c r="AU66" i="13"/>
  <c r="AY66" i="13" s="1"/>
  <c r="AX66" i="13" s="1"/>
  <c r="BB66" i="13" s="1"/>
  <c r="AU67" i="13"/>
  <c r="AY67" i="13" s="1"/>
  <c r="Q68" i="13"/>
  <c r="AC68" i="13"/>
  <c r="AO68" i="13"/>
  <c r="AR68" i="13" s="1"/>
  <c r="Q69" i="13"/>
  <c r="AC69" i="13"/>
  <c r="AO69" i="13"/>
  <c r="AR69" i="13" s="1"/>
  <c r="AU71" i="13"/>
  <c r="AY71" i="13" s="1"/>
  <c r="AO72" i="13"/>
  <c r="AR72" i="13" s="1"/>
  <c r="AC77" i="13"/>
  <c r="AO77" i="13"/>
  <c r="AC80" i="13"/>
  <c r="AC79" i="13" s="1"/>
  <c r="AO80" i="13"/>
  <c r="AR80" i="13" s="1"/>
  <c r="AR79" i="13" s="1"/>
  <c r="AO84" i="13"/>
  <c r="AU84" i="13" s="1"/>
  <c r="AC89" i="13"/>
  <c r="AC88" i="13" s="1"/>
  <c r="AC87" i="13" s="1"/>
  <c r="AC86" i="13" s="1"/>
  <c r="AC85" i="13" s="1"/>
  <c r="AO89" i="13"/>
  <c r="AO88" i="13" s="1"/>
  <c r="AO87" i="13" s="1"/>
  <c r="AO86" i="13" s="1"/>
  <c r="AO85" i="13" s="1"/>
  <c r="AC94" i="13"/>
  <c r="AO94" i="13"/>
  <c r="N95" i="13"/>
  <c r="N93" i="13" s="1"/>
  <c r="N92" i="13" s="1"/>
  <c r="AC95" i="13"/>
  <c r="AO95" i="13"/>
  <c r="AR95" i="13" s="1"/>
  <c r="AC98" i="13"/>
  <c r="AC97" i="13" s="1"/>
  <c r="AC96" i="13" s="1"/>
  <c r="AO98" i="13"/>
  <c r="AR98" i="13" s="1"/>
  <c r="AR97" i="13" s="1"/>
  <c r="AR96" i="13" s="1"/>
  <c r="BG23" i="13"/>
  <c r="BG28" i="13"/>
  <c r="BG35" i="13"/>
  <c r="BG38" i="13"/>
  <c r="BG34" i="13" s="1"/>
  <c r="BG33" i="13" s="1"/>
  <c r="BG27" i="13" s="1"/>
  <c r="BG45" i="13"/>
  <c r="BG44" i="13" s="1"/>
  <c r="BG51" i="13"/>
  <c r="BG50" i="13" s="1"/>
  <c r="BG49" i="13" s="1"/>
  <c r="BG48" i="13" s="1"/>
  <c r="BG56" i="13"/>
  <c r="BG58" i="13"/>
  <c r="BG64" i="13"/>
  <c r="BG70" i="13"/>
  <c r="BG63" i="13" s="1"/>
  <c r="BG62" i="13" s="1"/>
  <c r="BG61" i="13" s="1"/>
  <c r="BG75" i="13"/>
  <c r="BG74" i="13" s="1"/>
  <c r="BG73" i="13" s="1"/>
  <c r="BG79" i="13"/>
  <c r="BG83" i="13"/>
  <c r="BG82" i="13" s="1"/>
  <c r="BG81" i="13" s="1"/>
  <c r="BG88" i="13"/>
  <c r="BG87" i="13" s="1"/>
  <c r="BG86" i="13" s="1"/>
  <c r="BG85" i="13" s="1"/>
  <c r="BG93" i="13"/>
  <c r="BG92" i="13" s="1"/>
  <c r="BG97" i="13"/>
  <c r="BG96" i="13" s="1"/>
  <c r="BG91" i="13" s="1"/>
  <c r="BG90" i="13" s="1"/>
  <c r="BD23" i="13"/>
  <c r="BD28" i="13"/>
  <c r="BD35" i="13"/>
  <c r="BD38" i="13"/>
  <c r="BD45" i="13"/>
  <c r="BD44" i="13" s="1"/>
  <c r="BD51" i="13"/>
  <c r="BD50" i="13" s="1"/>
  <c r="BD49" i="13" s="1"/>
  <c r="BD48" i="13" s="1"/>
  <c r="BD56" i="13"/>
  <c r="BD58" i="13"/>
  <c r="BD64" i="13"/>
  <c r="BD70" i="13"/>
  <c r="BD75" i="13"/>
  <c r="BD74" i="13" s="1"/>
  <c r="BD73" i="13" s="1"/>
  <c r="BD79" i="13"/>
  <c r="BD83" i="13"/>
  <c r="BD82" i="13" s="1"/>
  <c r="BD81" i="13" s="1"/>
  <c r="BD88" i="13"/>
  <c r="BD87" i="13" s="1"/>
  <c r="BD86" i="13" s="1"/>
  <c r="BD85" i="13" s="1"/>
  <c r="BD93" i="13"/>
  <c r="BD92" i="13" s="1"/>
  <c r="BD97" i="13"/>
  <c r="BD96" i="13" s="1"/>
  <c r="AW24" i="13"/>
  <c r="BA24" i="13" s="1"/>
  <c r="AW25" i="13"/>
  <c r="BA25" i="13" s="1"/>
  <c r="AW26" i="13"/>
  <c r="AW29" i="13"/>
  <c r="BA29" i="13" s="1"/>
  <c r="AW30" i="13"/>
  <c r="BA30" i="13" s="1"/>
  <c r="AW31" i="13"/>
  <c r="BA31" i="13" s="1"/>
  <c r="AW32" i="13"/>
  <c r="AW36" i="13"/>
  <c r="BA36" i="13" s="1"/>
  <c r="BA35" i="13" s="1"/>
  <c r="AW37" i="13"/>
  <c r="BA37" i="13" s="1"/>
  <c r="AW39" i="13"/>
  <c r="BA39" i="13" s="1"/>
  <c r="AW40" i="13"/>
  <c r="BA40" i="13" s="1"/>
  <c r="AW41" i="13"/>
  <c r="BA41" i="13" s="1"/>
  <c r="AW42" i="13"/>
  <c r="BA42" i="13" s="1"/>
  <c r="AW43" i="13"/>
  <c r="AW46" i="13"/>
  <c r="AW47" i="13"/>
  <c r="BA47" i="13" s="1"/>
  <c r="AW52" i="13"/>
  <c r="AW57" i="13"/>
  <c r="BA57" i="13" s="1"/>
  <c r="BA56" i="13" s="1"/>
  <c r="AW59" i="13"/>
  <c r="BA59" i="13" s="1"/>
  <c r="AW60" i="13"/>
  <c r="BA60" i="13" s="1"/>
  <c r="AW65" i="13"/>
  <c r="BA65" i="13" s="1"/>
  <c r="AW66" i="13"/>
  <c r="AW67" i="13"/>
  <c r="AW68" i="13"/>
  <c r="BA68" i="13" s="1"/>
  <c r="AW69" i="13"/>
  <c r="BA69" i="13" s="1"/>
  <c r="AW71" i="13"/>
  <c r="BA71" i="13" s="1"/>
  <c r="AW72" i="13"/>
  <c r="AW77" i="13"/>
  <c r="BA77" i="13" s="1"/>
  <c r="BA75" i="13" s="1"/>
  <c r="BA74" i="13" s="1"/>
  <c r="BA73" i="13" s="1"/>
  <c r="AW80" i="13"/>
  <c r="BA80" i="13" s="1"/>
  <c r="BA79" i="13" s="1"/>
  <c r="AW84" i="13"/>
  <c r="AW89" i="13"/>
  <c r="BA89" i="13" s="1"/>
  <c r="BA88" i="13" s="1"/>
  <c r="BA87" i="13" s="1"/>
  <c r="BA86" i="13" s="1"/>
  <c r="BA85" i="13" s="1"/>
  <c r="AW94" i="13"/>
  <c r="AW95" i="13"/>
  <c r="BA95" i="13" s="1"/>
  <c r="AW98" i="13"/>
  <c r="BA98" i="13" s="1"/>
  <c r="BA97" i="13" s="1"/>
  <c r="BA96" i="13" s="1"/>
  <c r="N28" i="13"/>
  <c r="N35" i="13"/>
  <c r="N38" i="13"/>
  <c r="N45" i="13"/>
  <c r="N44" i="13" s="1"/>
  <c r="N56" i="13"/>
  <c r="N58" i="13"/>
  <c r="N64" i="13"/>
  <c r="N70" i="13"/>
  <c r="N75" i="13"/>
  <c r="N74" i="13" s="1"/>
  <c r="N73" i="13" s="1"/>
  <c r="N79" i="13"/>
  <c r="N83" i="13"/>
  <c r="N82" i="13" s="1"/>
  <c r="N81" i="13" s="1"/>
  <c r="N88" i="13"/>
  <c r="N87" i="13" s="1"/>
  <c r="N86" i="13" s="1"/>
  <c r="N85" i="13" s="1"/>
  <c r="N97" i="13"/>
  <c r="N96" i="13" s="1"/>
  <c r="S23" i="13"/>
  <c r="S28" i="13"/>
  <c r="S35" i="13"/>
  <c r="S38" i="13"/>
  <c r="S45" i="13"/>
  <c r="S44" i="13" s="1"/>
  <c r="S51" i="13"/>
  <c r="S50" i="13" s="1"/>
  <c r="S49" i="13" s="1"/>
  <c r="S48" i="13" s="1"/>
  <c r="S56" i="13"/>
  <c r="S58" i="13"/>
  <c r="S64" i="13"/>
  <c r="S70" i="13"/>
  <c r="S75" i="13"/>
  <c r="S74" i="13" s="1"/>
  <c r="S73" i="13" s="1"/>
  <c r="S79" i="13"/>
  <c r="S83" i="13"/>
  <c r="S82" i="13" s="1"/>
  <c r="S81" i="13" s="1"/>
  <c r="S88" i="13"/>
  <c r="S87" i="13" s="1"/>
  <c r="S86" i="13" s="1"/>
  <c r="S85" i="13" s="1"/>
  <c r="S93" i="13"/>
  <c r="S92" i="13" s="1"/>
  <c r="S97" i="13"/>
  <c r="S96" i="13" s="1"/>
  <c r="P23" i="13"/>
  <c r="P28" i="13"/>
  <c r="P35" i="13"/>
  <c r="P38" i="13"/>
  <c r="P45" i="13"/>
  <c r="P44" i="13" s="1"/>
  <c r="P51" i="13"/>
  <c r="P50" i="13" s="1"/>
  <c r="P49" i="13" s="1"/>
  <c r="P48" i="13" s="1"/>
  <c r="P56" i="13"/>
  <c r="P58" i="13"/>
  <c r="P64" i="13"/>
  <c r="P70" i="13"/>
  <c r="P75" i="13"/>
  <c r="P74" i="13" s="1"/>
  <c r="P73" i="13" s="1"/>
  <c r="P79" i="13"/>
  <c r="P83" i="13"/>
  <c r="P82" i="13" s="1"/>
  <c r="P81" i="13" s="1"/>
  <c r="P88" i="13"/>
  <c r="P87" i="13" s="1"/>
  <c r="P86" i="13" s="1"/>
  <c r="P85" i="13" s="1"/>
  <c r="P93" i="13"/>
  <c r="P92" i="13" s="1"/>
  <c r="P97" i="13"/>
  <c r="P96" i="13" s="1"/>
  <c r="M29" i="13"/>
  <c r="M30" i="13"/>
  <c r="M31" i="13"/>
  <c r="M32" i="13"/>
  <c r="M36" i="13"/>
  <c r="M37" i="13"/>
  <c r="M39" i="13"/>
  <c r="M40" i="13"/>
  <c r="M41" i="13"/>
  <c r="M42" i="13"/>
  <c r="M43" i="13"/>
  <c r="M46" i="13"/>
  <c r="M47" i="13"/>
  <c r="M57" i="13"/>
  <c r="M56" i="13" s="1"/>
  <c r="M59" i="13"/>
  <c r="M60" i="13"/>
  <c r="M65" i="13"/>
  <c r="M66" i="13"/>
  <c r="M67" i="13"/>
  <c r="M64" i="13" s="1"/>
  <c r="M68" i="13"/>
  <c r="M69" i="13"/>
  <c r="M71" i="13"/>
  <c r="M72" i="13"/>
  <c r="M77" i="13"/>
  <c r="M75" i="13" s="1"/>
  <c r="M74" i="13" s="1"/>
  <c r="M73" i="13" s="1"/>
  <c r="M80" i="13"/>
  <c r="M79" i="13" s="1"/>
  <c r="M84" i="13"/>
  <c r="M83" i="13" s="1"/>
  <c r="M82" i="13" s="1"/>
  <c r="M81" i="13" s="1"/>
  <c r="M89" i="13"/>
  <c r="M88" i="13" s="1"/>
  <c r="M87" i="13" s="1"/>
  <c r="M86" i="13" s="1"/>
  <c r="M85" i="13" s="1"/>
  <c r="M94" i="13"/>
  <c r="M98" i="13"/>
  <c r="M97" i="13" s="1"/>
  <c r="M96" i="13" s="1"/>
  <c r="J22" i="13"/>
  <c r="J99" i="13" s="1"/>
  <c r="J21" i="13" s="1"/>
  <c r="I22" i="13"/>
  <c r="I99" i="13" s="1"/>
  <c r="I21" i="13" s="1"/>
  <c r="H22" i="13"/>
  <c r="H99" i="13" s="1"/>
  <c r="H21" i="13" s="1"/>
  <c r="AT98" i="13"/>
  <c r="AT97" i="13" s="1"/>
  <c r="AT96" i="13" s="1"/>
  <c r="AS98" i="13"/>
  <c r="AS97" i="13" s="1"/>
  <c r="AS96" i="13" s="1"/>
  <c r="AF98" i="13"/>
  <c r="Z98" i="13"/>
  <c r="Z97" i="13" s="1"/>
  <c r="Z96" i="13" s="1"/>
  <c r="Y98" i="13"/>
  <c r="Y97" i="13" s="1"/>
  <c r="Y96" i="13" s="1"/>
  <c r="X98" i="13"/>
  <c r="X97" i="13" s="1"/>
  <c r="X96" i="13" s="1"/>
  <c r="W98" i="13"/>
  <c r="W97" i="13" s="1"/>
  <c r="W96" i="13" s="1"/>
  <c r="BR97" i="13"/>
  <c r="BR96" i="13" s="1"/>
  <c r="AQ97" i="13"/>
  <c r="AQ96" i="13" s="1"/>
  <c r="AP97" i="13"/>
  <c r="AP96" i="13" s="1"/>
  <c r="AN97" i="13"/>
  <c r="AN96" i="13" s="1"/>
  <c r="AM97" i="13"/>
  <c r="AM96" i="13" s="1"/>
  <c r="AL97" i="13"/>
  <c r="AL96" i="13" s="1"/>
  <c r="AK97" i="13"/>
  <c r="AK96" i="13" s="1"/>
  <c r="AJ97" i="13"/>
  <c r="AJ96" i="13" s="1"/>
  <c r="AH97" i="13"/>
  <c r="AH96" i="13" s="1"/>
  <c r="AG97" i="13"/>
  <c r="AG96" i="13" s="1"/>
  <c r="AE97" i="13"/>
  <c r="AE96" i="13" s="1"/>
  <c r="AD97" i="13"/>
  <c r="AD96" i="13" s="1"/>
  <c r="AB97" i="13"/>
  <c r="AB96" i="13" s="1"/>
  <c r="AA97" i="13"/>
  <c r="AA96" i="13" s="1"/>
  <c r="V97" i="13"/>
  <c r="V96" i="13" s="1"/>
  <c r="U97" i="13"/>
  <c r="U96" i="13" s="1"/>
  <c r="T97" i="13"/>
  <c r="T96" i="13" s="1"/>
  <c r="R97" i="13"/>
  <c r="R96" i="13" s="1"/>
  <c r="Q97" i="13"/>
  <c r="Q96" i="13" s="1"/>
  <c r="O97" i="13"/>
  <c r="O96" i="13" s="1"/>
  <c r="L97" i="13"/>
  <c r="K97" i="13"/>
  <c r="G97" i="13"/>
  <c r="F97" i="13"/>
  <c r="L96" i="13"/>
  <c r="K96" i="13"/>
  <c r="G96" i="13"/>
  <c r="F96" i="13"/>
  <c r="BO95" i="13"/>
  <c r="AT95" i="13"/>
  <c r="AS95" i="13"/>
  <c r="AF95" i="13"/>
  <c r="W95" i="13"/>
  <c r="AT94" i="13"/>
  <c r="AT93" i="13" s="1"/>
  <c r="AT92" i="13" s="1"/>
  <c r="AT91" i="13" s="1"/>
  <c r="AT90" i="13" s="1"/>
  <c r="AS94" i="13"/>
  <c r="AF94" i="13"/>
  <c r="Z94" i="13"/>
  <c r="Z93" i="13" s="1"/>
  <c r="Z92" i="13" s="1"/>
  <c r="W94" i="13"/>
  <c r="BR93" i="13"/>
  <c r="BR92" i="13" s="1"/>
  <c r="AQ93" i="13"/>
  <c r="AQ92" i="13" s="1"/>
  <c r="AP93" i="13"/>
  <c r="AP92" i="13" s="1"/>
  <c r="AN93" i="13"/>
  <c r="AN92" i="13" s="1"/>
  <c r="AM93" i="13"/>
  <c r="AM92" i="13" s="1"/>
  <c r="AL93" i="13"/>
  <c r="AL92" i="13" s="1"/>
  <c r="AK93" i="13"/>
  <c r="AK92" i="13" s="1"/>
  <c r="AJ93" i="13"/>
  <c r="AJ92" i="13" s="1"/>
  <c r="AH93" i="13"/>
  <c r="AH92" i="13" s="1"/>
  <c r="AG93" i="13"/>
  <c r="AG92" i="13" s="1"/>
  <c r="AE93" i="13"/>
  <c r="AE92" i="13" s="1"/>
  <c r="AD93" i="13"/>
  <c r="AD92" i="13" s="1"/>
  <c r="AB93" i="13"/>
  <c r="AB92" i="13" s="1"/>
  <c r="AA93" i="13"/>
  <c r="AA92" i="13" s="1"/>
  <c r="Y93" i="13"/>
  <c r="Y92" i="13" s="1"/>
  <c r="X93" i="13"/>
  <c r="X92" i="13" s="1"/>
  <c r="V93" i="13"/>
  <c r="V92" i="13" s="1"/>
  <c r="U93" i="13"/>
  <c r="U92" i="13" s="1"/>
  <c r="T93" i="13"/>
  <c r="T92" i="13" s="1"/>
  <c r="R93" i="13"/>
  <c r="R92" i="13" s="1"/>
  <c r="Q93" i="13"/>
  <c r="Q92" i="13" s="1"/>
  <c r="O93" i="13"/>
  <c r="O92" i="13" s="1"/>
  <c r="O91" i="13" s="1"/>
  <c r="O90" i="13" s="1"/>
  <c r="L93" i="13"/>
  <c r="L92" i="13" s="1"/>
  <c r="K93" i="13"/>
  <c r="K92" i="13" s="1"/>
  <c r="G93" i="13"/>
  <c r="G92" i="13" s="1"/>
  <c r="F93" i="13"/>
  <c r="F92" i="13" s="1"/>
  <c r="F91" i="13" s="1"/>
  <c r="F90" i="13" s="1"/>
  <c r="AT89" i="13"/>
  <c r="AT88" i="13" s="1"/>
  <c r="AT87" i="13" s="1"/>
  <c r="AT86" i="13" s="1"/>
  <c r="AT85" i="13" s="1"/>
  <c r="AS89" i="13"/>
  <c r="AS88" i="13" s="1"/>
  <c r="AS87" i="13" s="1"/>
  <c r="AS86" i="13" s="1"/>
  <c r="AS85" i="13" s="1"/>
  <c r="AF89" i="13"/>
  <c r="AF88" i="13" s="1"/>
  <c r="AF87" i="13" s="1"/>
  <c r="AF86" i="13" s="1"/>
  <c r="AF85" i="13" s="1"/>
  <c r="W89" i="13"/>
  <c r="W88" i="13" s="1"/>
  <c r="W87" i="13" s="1"/>
  <c r="W86" i="13" s="1"/>
  <c r="W85" i="13" s="1"/>
  <c r="BR88" i="13"/>
  <c r="BR87" i="13" s="1"/>
  <c r="BR86" i="13" s="1"/>
  <c r="BR85" i="13" s="1"/>
  <c r="BQ88" i="13"/>
  <c r="BQ87" i="13" s="1"/>
  <c r="BQ86" i="13" s="1"/>
  <c r="BQ85" i="13" s="1"/>
  <c r="AQ88" i="13"/>
  <c r="AQ87" i="13" s="1"/>
  <c r="AQ86" i="13" s="1"/>
  <c r="AQ85" i="13" s="1"/>
  <c r="AP88" i="13"/>
  <c r="AP87" i="13" s="1"/>
  <c r="AP86" i="13" s="1"/>
  <c r="AP85" i="13" s="1"/>
  <c r="AN88" i="13"/>
  <c r="AN87" i="13" s="1"/>
  <c r="AN86" i="13" s="1"/>
  <c r="AN85" i="13" s="1"/>
  <c r="AM88" i="13"/>
  <c r="AM87" i="13" s="1"/>
  <c r="AM86" i="13" s="1"/>
  <c r="AM85" i="13" s="1"/>
  <c r="AL88" i="13"/>
  <c r="AL87" i="13" s="1"/>
  <c r="AL86" i="13" s="1"/>
  <c r="AL85" i="13" s="1"/>
  <c r="AK88" i="13"/>
  <c r="AK87" i="13" s="1"/>
  <c r="AK86" i="13" s="1"/>
  <c r="AK85" i="13" s="1"/>
  <c r="AJ88" i="13"/>
  <c r="AJ87" i="13" s="1"/>
  <c r="AJ86" i="13" s="1"/>
  <c r="AJ85" i="13" s="1"/>
  <c r="AH88" i="13"/>
  <c r="AH87" i="13" s="1"/>
  <c r="AH86" i="13" s="1"/>
  <c r="AH85" i="13" s="1"/>
  <c r="AG88" i="13"/>
  <c r="AG87" i="13" s="1"/>
  <c r="AG86" i="13" s="1"/>
  <c r="AG85" i="13" s="1"/>
  <c r="AE88" i="13"/>
  <c r="AE87" i="13" s="1"/>
  <c r="AE86" i="13" s="1"/>
  <c r="AE85" i="13" s="1"/>
  <c r="AD88" i="13"/>
  <c r="AD87" i="13" s="1"/>
  <c r="AD86" i="13" s="1"/>
  <c r="AD85" i="13" s="1"/>
  <c r="AB88" i="13"/>
  <c r="AB87" i="13" s="1"/>
  <c r="AB86" i="13" s="1"/>
  <c r="AB85" i="13" s="1"/>
  <c r="AA88" i="13"/>
  <c r="AA87" i="13" s="1"/>
  <c r="AA86" i="13" s="1"/>
  <c r="AA85" i="13" s="1"/>
  <c r="Z88" i="13"/>
  <c r="Z87" i="13" s="1"/>
  <c r="Z86" i="13" s="1"/>
  <c r="Z85" i="13" s="1"/>
  <c r="Y88" i="13"/>
  <c r="Y87" i="13" s="1"/>
  <c r="Y86" i="13" s="1"/>
  <c r="Y85" i="13" s="1"/>
  <c r="X88" i="13"/>
  <c r="X87" i="13" s="1"/>
  <c r="X86" i="13" s="1"/>
  <c r="X85" i="13" s="1"/>
  <c r="V88" i="13"/>
  <c r="V87" i="13" s="1"/>
  <c r="V86" i="13" s="1"/>
  <c r="V85" i="13" s="1"/>
  <c r="U88" i="13"/>
  <c r="U87" i="13" s="1"/>
  <c r="U86" i="13" s="1"/>
  <c r="U85" i="13" s="1"/>
  <c r="T88" i="13"/>
  <c r="T87" i="13" s="1"/>
  <c r="T86" i="13" s="1"/>
  <c r="T85" i="13" s="1"/>
  <c r="R88" i="13"/>
  <c r="R87" i="13" s="1"/>
  <c r="R86" i="13" s="1"/>
  <c r="R85" i="13" s="1"/>
  <c r="Q88" i="13"/>
  <c r="Q87" i="13" s="1"/>
  <c r="Q86" i="13" s="1"/>
  <c r="Q85" i="13" s="1"/>
  <c r="O88" i="13"/>
  <c r="O87" i="13" s="1"/>
  <c r="O86" i="13" s="1"/>
  <c r="O85" i="13" s="1"/>
  <c r="L88" i="13"/>
  <c r="L87" i="13" s="1"/>
  <c r="L86" i="13" s="1"/>
  <c r="L85" i="13" s="1"/>
  <c r="K88" i="13"/>
  <c r="K87" i="13" s="1"/>
  <c r="K86" i="13" s="1"/>
  <c r="K85" i="13" s="1"/>
  <c r="G88" i="13"/>
  <c r="G87" i="13" s="1"/>
  <c r="G86" i="13" s="1"/>
  <c r="G85" i="13" s="1"/>
  <c r="F88" i="13"/>
  <c r="F87" i="13" s="1"/>
  <c r="F86" i="13" s="1"/>
  <c r="F85" i="13" s="1"/>
  <c r="AT84" i="13"/>
  <c r="AT83" i="13" s="1"/>
  <c r="AT82" i="13" s="1"/>
  <c r="AT81" i="13" s="1"/>
  <c r="AS84" i="13"/>
  <c r="AS83" i="13" s="1"/>
  <c r="AS82" i="13" s="1"/>
  <c r="AS81" i="13" s="1"/>
  <c r="AI84" i="13"/>
  <c r="AI83" i="13" s="1"/>
  <c r="AI82" i="13" s="1"/>
  <c r="AI81" i="13" s="1"/>
  <c r="Y84" i="13"/>
  <c r="Y83" i="13" s="1"/>
  <c r="Y82" i="13" s="1"/>
  <c r="Y81" i="13" s="1"/>
  <c r="X84" i="13"/>
  <c r="X83" i="13" s="1"/>
  <c r="X82" i="13" s="1"/>
  <c r="X81" i="13" s="1"/>
  <c r="W84" i="13"/>
  <c r="W83" i="13" s="1"/>
  <c r="W82" i="13" s="1"/>
  <c r="W81" i="13" s="1"/>
  <c r="BR83" i="13"/>
  <c r="BR82" i="13" s="1"/>
  <c r="BR81" i="13" s="1"/>
  <c r="BQ83" i="13"/>
  <c r="BQ82" i="13" s="1"/>
  <c r="BQ81" i="13" s="1"/>
  <c r="AQ83" i="13"/>
  <c r="AQ82" i="13" s="1"/>
  <c r="AQ81" i="13" s="1"/>
  <c r="AQ79" i="13"/>
  <c r="AP83" i="13"/>
  <c r="AP82" i="13" s="1"/>
  <c r="AP81" i="13" s="1"/>
  <c r="AN83" i="13"/>
  <c r="AN82" i="13" s="1"/>
  <c r="AN81" i="13" s="1"/>
  <c r="AM83" i="13"/>
  <c r="AM82" i="13" s="1"/>
  <c r="AM81" i="13" s="1"/>
  <c r="AL83" i="13"/>
  <c r="AL82" i="13" s="1"/>
  <c r="AL81" i="13" s="1"/>
  <c r="AK83" i="13"/>
  <c r="AK82" i="13" s="1"/>
  <c r="AK81" i="13" s="1"/>
  <c r="AK79" i="13"/>
  <c r="AJ83" i="13"/>
  <c r="AJ82" i="13" s="1"/>
  <c r="AJ81" i="13" s="1"/>
  <c r="AH83" i="13"/>
  <c r="AH82" i="13" s="1"/>
  <c r="AH81" i="13" s="1"/>
  <c r="AG83" i="13"/>
  <c r="AG82" i="13" s="1"/>
  <c r="AG81" i="13" s="1"/>
  <c r="AF83" i="13"/>
  <c r="AF82" i="13" s="1"/>
  <c r="AF81" i="13" s="1"/>
  <c r="AE83" i="13"/>
  <c r="AE82" i="13" s="1"/>
  <c r="AE81" i="13" s="1"/>
  <c r="AD83" i="13"/>
  <c r="AD82" i="13" s="1"/>
  <c r="AD81" i="13" s="1"/>
  <c r="AC83" i="13"/>
  <c r="AC82" i="13" s="1"/>
  <c r="AC81" i="13" s="1"/>
  <c r="AB83" i="13"/>
  <c r="AB82" i="13" s="1"/>
  <c r="AB81" i="13" s="1"/>
  <c r="AA83" i="13"/>
  <c r="AA82" i="13" s="1"/>
  <c r="AA81" i="13" s="1"/>
  <c r="Z83" i="13"/>
  <c r="Z82" i="13" s="1"/>
  <c r="Z81" i="13" s="1"/>
  <c r="V83" i="13"/>
  <c r="V82" i="13" s="1"/>
  <c r="V81" i="13" s="1"/>
  <c r="U83" i="13"/>
  <c r="U82" i="13" s="1"/>
  <c r="U81" i="13" s="1"/>
  <c r="T83" i="13"/>
  <c r="T82" i="13" s="1"/>
  <c r="T81" i="13" s="1"/>
  <c r="R83" i="13"/>
  <c r="R82" i="13" s="1"/>
  <c r="R81" i="13" s="1"/>
  <c r="Q83" i="13"/>
  <c r="Q82" i="13" s="1"/>
  <c r="Q81" i="13" s="1"/>
  <c r="O83" i="13"/>
  <c r="O82" i="13" s="1"/>
  <c r="O81" i="13" s="1"/>
  <c r="L83" i="13"/>
  <c r="L82" i="13" s="1"/>
  <c r="L81" i="13" s="1"/>
  <c r="K83" i="13"/>
  <c r="K82" i="13" s="1"/>
  <c r="K81" i="13" s="1"/>
  <c r="G83" i="13"/>
  <c r="G82" i="13" s="1"/>
  <c r="G81" i="13" s="1"/>
  <c r="F83" i="13"/>
  <c r="F82" i="13" s="1"/>
  <c r="F81" i="13" s="1"/>
  <c r="AT80" i="13"/>
  <c r="AT79" i="13" s="1"/>
  <c r="AS80" i="13"/>
  <c r="AS79" i="13" s="1"/>
  <c r="AS78" i="13" s="1"/>
  <c r="AF80" i="13"/>
  <c r="Z80" i="13"/>
  <c r="Z79" i="13" s="1"/>
  <c r="W80" i="13"/>
  <c r="W79" i="13" s="1"/>
  <c r="BR79" i="13"/>
  <c r="BQ79" i="13"/>
  <c r="AP79" i="13"/>
  <c r="AN79" i="13"/>
  <c r="AM79" i="13"/>
  <c r="AL79" i="13"/>
  <c r="AJ79" i="13"/>
  <c r="AH79" i="13"/>
  <c r="AG79" i="13"/>
  <c r="AE79" i="13"/>
  <c r="AD79" i="13"/>
  <c r="AB79" i="13"/>
  <c r="AA79" i="13"/>
  <c r="Y79" i="13"/>
  <c r="X79" i="13"/>
  <c r="V79" i="13"/>
  <c r="U79" i="13"/>
  <c r="T79" i="13"/>
  <c r="R79" i="13"/>
  <c r="Q79" i="13"/>
  <c r="O79" i="13"/>
  <c r="L79" i="13"/>
  <c r="K79" i="13"/>
  <c r="G79" i="13"/>
  <c r="F79" i="13"/>
  <c r="AT77" i="13"/>
  <c r="AT76" i="13" s="1"/>
  <c r="AS77" i="13"/>
  <c r="AS76" i="13" s="1"/>
  <c r="AF77" i="13"/>
  <c r="AF76" i="13" s="1"/>
  <c r="W77" i="13"/>
  <c r="W75" i="13" s="1"/>
  <c r="W74" i="13" s="1"/>
  <c r="W73" i="13" s="1"/>
  <c r="BR76" i="13"/>
  <c r="BQ76" i="13"/>
  <c r="BM76" i="13"/>
  <c r="BL76" i="13"/>
  <c r="BK76" i="13"/>
  <c r="BJ76" i="13"/>
  <c r="BG76" i="13"/>
  <c r="BD76" i="13"/>
  <c r="AQ76" i="13"/>
  <c r="AP76" i="13"/>
  <c r="AN76" i="13"/>
  <c r="AM76" i="13"/>
  <c r="AL76" i="13"/>
  <c r="AK76" i="13"/>
  <c r="AJ76" i="13"/>
  <c r="AH76" i="13"/>
  <c r="AG76" i="13"/>
  <c r="AE76" i="13"/>
  <c r="AD76" i="13"/>
  <c r="AB76" i="13"/>
  <c r="AA76" i="13"/>
  <c r="Z76" i="13"/>
  <c r="Y76" i="13"/>
  <c r="X76" i="13"/>
  <c r="V76" i="13"/>
  <c r="U76" i="13"/>
  <c r="T76" i="13"/>
  <c r="S76" i="13"/>
  <c r="R76" i="13"/>
  <c r="Q76" i="13"/>
  <c r="P76" i="13"/>
  <c r="O76" i="13"/>
  <c r="N76" i="13"/>
  <c r="L76" i="13"/>
  <c r="K76" i="13"/>
  <c r="G76" i="13"/>
  <c r="F76" i="13"/>
  <c r="BR75" i="13"/>
  <c r="BR74" i="13" s="1"/>
  <c r="BR73" i="13" s="1"/>
  <c r="BQ75" i="13"/>
  <c r="BQ74" i="13" s="1"/>
  <c r="BQ73" i="13" s="1"/>
  <c r="AQ75" i="13"/>
  <c r="AQ74" i="13" s="1"/>
  <c r="AQ73" i="13" s="1"/>
  <c r="AP75" i="13"/>
  <c r="AP74" i="13" s="1"/>
  <c r="AP73" i="13" s="1"/>
  <c r="AN75" i="13"/>
  <c r="AN74" i="13" s="1"/>
  <c r="AN73" i="13" s="1"/>
  <c r="AM75" i="13"/>
  <c r="AM74" i="13" s="1"/>
  <c r="AM73" i="13" s="1"/>
  <c r="AL75" i="13"/>
  <c r="AL74" i="13" s="1"/>
  <c r="AL73" i="13" s="1"/>
  <c r="AK75" i="13"/>
  <c r="AK74" i="13" s="1"/>
  <c r="AK73" i="13" s="1"/>
  <c r="AJ75" i="13"/>
  <c r="AJ74" i="13" s="1"/>
  <c r="AJ73" i="13" s="1"/>
  <c r="AH75" i="13"/>
  <c r="AH74" i="13" s="1"/>
  <c r="AH73" i="13" s="1"/>
  <c r="AG75" i="13"/>
  <c r="AG74" i="13" s="1"/>
  <c r="AG73" i="13" s="1"/>
  <c r="AE75" i="13"/>
  <c r="AE74" i="13" s="1"/>
  <c r="AE73" i="13" s="1"/>
  <c r="AD75" i="13"/>
  <c r="AD74" i="13" s="1"/>
  <c r="AD73" i="13" s="1"/>
  <c r="AB75" i="13"/>
  <c r="AB74" i="13" s="1"/>
  <c r="AB73" i="13" s="1"/>
  <c r="AA75" i="13"/>
  <c r="AA74" i="13" s="1"/>
  <c r="AA73" i="13" s="1"/>
  <c r="Z75" i="13"/>
  <c r="Z74" i="13" s="1"/>
  <c r="Z73" i="13" s="1"/>
  <c r="Y75" i="13"/>
  <c r="Y74" i="13" s="1"/>
  <c r="Y73" i="13" s="1"/>
  <c r="X75" i="13"/>
  <c r="X74" i="13" s="1"/>
  <c r="X73" i="13" s="1"/>
  <c r="V75" i="13"/>
  <c r="V74" i="13" s="1"/>
  <c r="V73" i="13" s="1"/>
  <c r="U75" i="13"/>
  <c r="U74" i="13" s="1"/>
  <c r="U73" i="13" s="1"/>
  <c r="T75" i="13"/>
  <c r="T74" i="13" s="1"/>
  <c r="T73" i="13" s="1"/>
  <c r="R75" i="13"/>
  <c r="R74" i="13" s="1"/>
  <c r="R73" i="13" s="1"/>
  <c r="Q75" i="13"/>
  <c r="Q74" i="13" s="1"/>
  <c r="Q73" i="13" s="1"/>
  <c r="O75" i="13"/>
  <c r="O74" i="13" s="1"/>
  <c r="O73" i="13" s="1"/>
  <c r="L75" i="13"/>
  <c r="L74" i="13" s="1"/>
  <c r="L73" i="13" s="1"/>
  <c r="K75" i="13"/>
  <c r="K74" i="13" s="1"/>
  <c r="K73" i="13" s="1"/>
  <c r="G75" i="13"/>
  <c r="G74" i="13" s="1"/>
  <c r="G73" i="13" s="1"/>
  <c r="F75" i="13"/>
  <c r="F74" i="13" s="1"/>
  <c r="F73" i="13" s="1"/>
  <c r="AT72" i="13"/>
  <c r="AS72" i="13"/>
  <c r="AF72" i="13"/>
  <c r="AI72" i="13" s="1"/>
  <c r="AT71" i="13"/>
  <c r="AS71" i="13"/>
  <c r="AR71" i="13"/>
  <c r="AI71" i="13"/>
  <c r="AI70" i="13" s="1"/>
  <c r="BR70" i="13"/>
  <c r="BQ70" i="13"/>
  <c r="AQ70" i="13"/>
  <c r="AP70" i="13"/>
  <c r="AN70" i="13"/>
  <c r="AM70" i="13"/>
  <c r="AM63" i="13" s="1"/>
  <c r="AM62" i="13" s="1"/>
  <c r="AM61" i="13" s="1"/>
  <c r="AL70" i="13"/>
  <c r="AK70" i="13"/>
  <c r="AJ70" i="13"/>
  <c r="AH70" i="13"/>
  <c r="AG70" i="13"/>
  <c r="AE70" i="13"/>
  <c r="AD70" i="13"/>
  <c r="AC70" i="13"/>
  <c r="AB70" i="13"/>
  <c r="AA70" i="13"/>
  <c r="Z70" i="13"/>
  <c r="Y70" i="13"/>
  <c r="Y63" i="13" s="1"/>
  <c r="Y62" i="13" s="1"/>
  <c r="Y61" i="13" s="1"/>
  <c r="X70" i="13"/>
  <c r="W70" i="13"/>
  <c r="V70" i="13"/>
  <c r="U70" i="13"/>
  <c r="T70" i="13"/>
  <c r="R70" i="13"/>
  <c r="Q70" i="13"/>
  <c r="O70" i="13"/>
  <c r="L70" i="13"/>
  <c r="K70" i="13"/>
  <c r="G70" i="13"/>
  <c r="F70" i="13"/>
  <c r="AT69" i="13"/>
  <c r="AS69" i="13"/>
  <c r="AF69" i="13"/>
  <c r="T69" i="13"/>
  <c r="X69" i="13"/>
  <c r="AT68" i="13"/>
  <c r="AS68" i="13"/>
  <c r="AF68" i="13"/>
  <c r="X68" i="13"/>
  <c r="T68" i="13"/>
  <c r="AT67" i="13"/>
  <c r="AS67" i="13"/>
  <c r="AR67" i="13"/>
  <c r="AI67" i="13"/>
  <c r="AT66" i="13"/>
  <c r="AS66" i="13"/>
  <c r="AR66" i="13"/>
  <c r="AI66" i="13"/>
  <c r="AT65" i="13"/>
  <c r="AS65" i="13"/>
  <c r="AI65" i="13"/>
  <c r="W65" i="13"/>
  <c r="BR64" i="13"/>
  <c r="AQ64" i="13"/>
  <c r="AP64" i="13"/>
  <c r="AN64" i="13"/>
  <c r="AM64" i="13"/>
  <c r="AL64" i="13"/>
  <c r="AK64" i="13"/>
  <c r="AJ64" i="13"/>
  <c r="AH64" i="13"/>
  <c r="AG64" i="13"/>
  <c r="AE64" i="13"/>
  <c r="AD64" i="13"/>
  <c r="AB64" i="13"/>
  <c r="AA64" i="13"/>
  <c r="Y64" i="13"/>
  <c r="V64" i="13"/>
  <c r="U64" i="13"/>
  <c r="R64" i="13"/>
  <c r="O64" i="13"/>
  <c r="L64" i="13"/>
  <c r="K64" i="13"/>
  <c r="G64" i="13"/>
  <c r="F64" i="13"/>
  <c r="AT60" i="13"/>
  <c r="AT58" i="13" s="1"/>
  <c r="AS60" i="13"/>
  <c r="AS58" i="13" s="1"/>
  <c r="AR59" i="13"/>
  <c r="AF59" i="13"/>
  <c r="AF58" i="13" s="1"/>
  <c r="AF56" i="13"/>
  <c r="Y59" i="13"/>
  <c r="Y58" i="13" s="1"/>
  <c r="X59" i="13"/>
  <c r="X58" i="13" s="1"/>
  <c r="W59" i="13"/>
  <c r="W58" i="13" s="1"/>
  <c r="BR58" i="13"/>
  <c r="BQ58" i="13"/>
  <c r="AQ58" i="13"/>
  <c r="AP58" i="13"/>
  <c r="AN58" i="13"/>
  <c r="AM58" i="13"/>
  <c r="AL58" i="13"/>
  <c r="AL55" i="13" s="1"/>
  <c r="AL54" i="13" s="1"/>
  <c r="AL53" i="13" s="1"/>
  <c r="AK58" i="13"/>
  <c r="AJ58" i="13"/>
  <c r="AH58" i="13"/>
  <c r="AG58" i="13"/>
  <c r="AE58" i="13"/>
  <c r="AD58" i="13"/>
  <c r="AD55" i="13" s="1"/>
  <c r="AD54" i="13" s="1"/>
  <c r="AD53" i="13" s="1"/>
  <c r="AB58" i="13"/>
  <c r="AA58" i="13"/>
  <c r="Z58" i="13"/>
  <c r="V58" i="13"/>
  <c r="U58" i="13"/>
  <c r="T58" i="13"/>
  <c r="R58" i="13"/>
  <c r="Q58" i="13"/>
  <c r="O58" i="13"/>
  <c r="L58" i="13"/>
  <c r="K58" i="13"/>
  <c r="G58" i="13"/>
  <c r="G55" i="13" s="1"/>
  <c r="G54" i="13" s="1"/>
  <c r="G53" i="13" s="1"/>
  <c r="F58" i="13"/>
  <c r="W57" i="13"/>
  <c r="W56" i="13" s="1"/>
  <c r="BR56" i="13"/>
  <c r="BQ56" i="13"/>
  <c r="AT56" i="13"/>
  <c r="AS56" i="13"/>
  <c r="AR56" i="13"/>
  <c r="AQ56" i="13"/>
  <c r="AP56" i="13"/>
  <c r="AO56" i="13"/>
  <c r="AN56" i="13"/>
  <c r="AM56" i="13"/>
  <c r="AM55" i="13" s="1"/>
  <c r="AM54" i="13" s="1"/>
  <c r="AM53" i="13" s="1"/>
  <c r="AL56" i="13"/>
  <c r="AK56" i="13"/>
  <c r="AJ56" i="13"/>
  <c r="AI56" i="13"/>
  <c r="AH56" i="13"/>
  <c r="AG56" i="13"/>
  <c r="AG55" i="13" s="1"/>
  <c r="AG54" i="13" s="1"/>
  <c r="AG53" i="13" s="1"/>
  <c r="AE56" i="13"/>
  <c r="AD56" i="13"/>
  <c r="AC56" i="13"/>
  <c r="AC55" i="13" s="1"/>
  <c r="AC54" i="13" s="1"/>
  <c r="AC53" i="13" s="1"/>
  <c r="AB56" i="13"/>
  <c r="AA56" i="13"/>
  <c r="Z56" i="13"/>
  <c r="Y56" i="13"/>
  <c r="X56" i="13"/>
  <c r="V56" i="13"/>
  <c r="U56" i="13"/>
  <c r="T56" i="13"/>
  <c r="R56" i="13"/>
  <c r="R55" i="13" s="1"/>
  <c r="R54" i="13" s="1"/>
  <c r="R53" i="13" s="1"/>
  <c r="Q56" i="13"/>
  <c r="O56" i="13"/>
  <c r="L56" i="13"/>
  <c r="K56" i="13"/>
  <c r="G56" i="13"/>
  <c r="F56" i="13"/>
  <c r="F55" i="13" s="1"/>
  <c r="F54" i="13" s="1"/>
  <c r="F53" i="13" s="1"/>
  <c r="AT52" i="13"/>
  <c r="AT51" i="13" s="1"/>
  <c r="AT50" i="13" s="1"/>
  <c r="AT49" i="13" s="1"/>
  <c r="AT48" i="13" s="1"/>
  <c r="AS52" i="13"/>
  <c r="AS51" i="13" s="1"/>
  <c r="AS50" i="13" s="1"/>
  <c r="AS49" i="13" s="1"/>
  <c r="AS48" i="13" s="1"/>
  <c r="AR52" i="13"/>
  <c r="AR51" i="13" s="1"/>
  <c r="AR50" i="13" s="1"/>
  <c r="AR49" i="13" s="1"/>
  <c r="AR48" i="13" s="1"/>
  <c r="W52" i="13"/>
  <c r="W51" i="13" s="1"/>
  <c r="W50" i="13" s="1"/>
  <c r="W49" i="13" s="1"/>
  <c r="W48" i="13" s="1"/>
  <c r="BR51" i="13"/>
  <c r="BR50" i="13" s="1"/>
  <c r="BR49" i="13" s="1"/>
  <c r="BR48" i="13" s="1"/>
  <c r="BQ51" i="13"/>
  <c r="BQ50" i="13" s="1"/>
  <c r="BQ49" i="13" s="1"/>
  <c r="BQ48" i="13" s="1"/>
  <c r="AQ51" i="13"/>
  <c r="AQ50" i="13" s="1"/>
  <c r="AQ49" i="13" s="1"/>
  <c r="AQ48" i="13" s="1"/>
  <c r="AP51" i="13"/>
  <c r="AP50" i="13" s="1"/>
  <c r="AP49" i="13" s="1"/>
  <c r="AP48" i="13" s="1"/>
  <c r="AO51" i="13"/>
  <c r="AO50" i="13" s="1"/>
  <c r="AO49" i="13" s="1"/>
  <c r="AO48" i="13" s="1"/>
  <c r="AN51" i="13"/>
  <c r="AN50" i="13" s="1"/>
  <c r="AN49" i="13" s="1"/>
  <c r="AN48" i="13" s="1"/>
  <c r="AM51" i="13"/>
  <c r="AM50" i="13" s="1"/>
  <c r="AM49" i="13" s="1"/>
  <c r="AM48" i="13" s="1"/>
  <c r="AL51" i="13"/>
  <c r="AL50" i="13" s="1"/>
  <c r="AL49" i="13" s="1"/>
  <c r="AL48" i="13" s="1"/>
  <c r="AK51" i="13"/>
  <c r="AK50" i="13" s="1"/>
  <c r="AK49" i="13" s="1"/>
  <c r="AK48" i="13" s="1"/>
  <c r="AJ51" i="13"/>
  <c r="AJ50" i="13" s="1"/>
  <c r="AJ49" i="13" s="1"/>
  <c r="AJ48" i="13" s="1"/>
  <c r="AI51" i="13"/>
  <c r="AI50" i="13" s="1"/>
  <c r="AI49" i="13" s="1"/>
  <c r="AI48" i="13" s="1"/>
  <c r="AH51" i="13"/>
  <c r="AH50" i="13" s="1"/>
  <c r="AH49" i="13" s="1"/>
  <c r="AH48" i="13" s="1"/>
  <c r="AG51" i="13"/>
  <c r="AG50" i="13" s="1"/>
  <c r="AG49" i="13" s="1"/>
  <c r="AG48" i="13" s="1"/>
  <c r="AF51" i="13"/>
  <c r="AF50" i="13" s="1"/>
  <c r="AF49" i="13" s="1"/>
  <c r="AF48" i="13" s="1"/>
  <c r="AE51" i="13"/>
  <c r="AE50" i="13" s="1"/>
  <c r="AE49" i="13" s="1"/>
  <c r="AE48" i="13" s="1"/>
  <c r="AD51" i="13"/>
  <c r="AD50" i="13" s="1"/>
  <c r="AD49" i="13" s="1"/>
  <c r="AD48" i="13" s="1"/>
  <c r="AC51" i="13"/>
  <c r="AC50" i="13" s="1"/>
  <c r="AC49" i="13" s="1"/>
  <c r="AC48" i="13" s="1"/>
  <c r="AB51" i="13"/>
  <c r="AB50" i="13" s="1"/>
  <c r="AB49" i="13" s="1"/>
  <c r="AB48" i="13" s="1"/>
  <c r="AA51" i="13"/>
  <c r="AA50" i="13" s="1"/>
  <c r="AA49" i="13" s="1"/>
  <c r="AA48" i="13" s="1"/>
  <c r="Z51" i="13"/>
  <c r="Z50" i="13" s="1"/>
  <c r="Z49" i="13" s="1"/>
  <c r="Z48" i="13" s="1"/>
  <c r="Y51" i="13"/>
  <c r="Y50" i="13" s="1"/>
  <c r="Y49" i="13" s="1"/>
  <c r="Y48" i="13" s="1"/>
  <c r="X51" i="13"/>
  <c r="X50" i="13" s="1"/>
  <c r="X49" i="13" s="1"/>
  <c r="X48" i="13" s="1"/>
  <c r="V51" i="13"/>
  <c r="V50" i="13" s="1"/>
  <c r="V49" i="13" s="1"/>
  <c r="V48" i="13" s="1"/>
  <c r="U51" i="13"/>
  <c r="U50" i="13" s="1"/>
  <c r="U49" i="13" s="1"/>
  <c r="U48" i="13" s="1"/>
  <c r="T51" i="13"/>
  <c r="T50" i="13" s="1"/>
  <c r="T49" i="13" s="1"/>
  <c r="T48" i="13" s="1"/>
  <c r="R51" i="13"/>
  <c r="R50" i="13" s="1"/>
  <c r="R49" i="13" s="1"/>
  <c r="R48" i="13" s="1"/>
  <c r="Q51" i="13"/>
  <c r="Q50" i="13" s="1"/>
  <c r="Q49" i="13" s="1"/>
  <c r="Q48" i="13" s="1"/>
  <c r="O51" i="13"/>
  <c r="O50" i="13" s="1"/>
  <c r="O49" i="13" s="1"/>
  <c r="O48" i="13" s="1"/>
  <c r="L51" i="13"/>
  <c r="L50" i="13" s="1"/>
  <c r="L49" i="13" s="1"/>
  <c r="L48" i="13" s="1"/>
  <c r="K51" i="13"/>
  <c r="K50" i="13" s="1"/>
  <c r="K49" i="13" s="1"/>
  <c r="K48" i="13" s="1"/>
  <c r="G51" i="13"/>
  <c r="G50" i="13" s="1"/>
  <c r="G49" i="13" s="1"/>
  <c r="G48" i="13" s="1"/>
  <c r="F51" i="13"/>
  <c r="F50" i="13" s="1"/>
  <c r="F49" i="13" s="1"/>
  <c r="F48" i="13" s="1"/>
  <c r="BN50" i="13"/>
  <c r="BO47" i="13"/>
  <c r="AR47" i="13"/>
  <c r="W47" i="13"/>
  <c r="AR46" i="13"/>
  <c r="W46" i="13"/>
  <c r="BR45" i="13"/>
  <c r="BR44" i="13" s="1"/>
  <c r="BR33" i="13" s="1"/>
  <c r="BQ45" i="13"/>
  <c r="BQ44" i="13" s="1"/>
  <c r="AT45" i="13"/>
  <c r="AT44" i="13" s="1"/>
  <c r="AS45" i="13"/>
  <c r="AS44" i="13" s="1"/>
  <c r="AQ45" i="13"/>
  <c r="AQ44" i="13" s="1"/>
  <c r="AP45" i="13"/>
  <c r="AP44" i="13" s="1"/>
  <c r="AO45" i="13"/>
  <c r="AO44" i="13" s="1"/>
  <c r="AN45" i="13"/>
  <c r="AN44" i="13" s="1"/>
  <c r="AM45" i="13"/>
  <c r="AM44" i="13" s="1"/>
  <c r="AL45" i="13"/>
  <c r="AL44" i="13" s="1"/>
  <c r="AK45" i="13"/>
  <c r="AK44" i="13" s="1"/>
  <c r="AJ45" i="13"/>
  <c r="AJ44" i="13" s="1"/>
  <c r="AI45" i="13"/>
  <c r="AI44" i="13" s="1"/>
  <c r="AH45" i="13"/>
  <c r="AH44" i="13" s="1"/>
  <c r="AG45" i="13"/>
  <c r="AG44" i="13" s="1"/>
  <c r="AF45" i="13"/>
  <c r="AF44" i="13" s="1"/>
  <c r="AE45" i="13"/>
  <c r="AE44" i="13" s="1"/>
  <c r="AD45" i="13"/>
  <c r="AD44" i="13" s="1"/>
  <c r="AC45" i="13"/>
  <c r="AC44" i="13" s="1"/>
  <c r="AB45" i="13"/>
  <c r="AB44" i="13" s="1"/>
  <c r="AA45" i="13"/>
  <c r="AA44" i="13" s="1"/>
  <c r="Z45" i="13"/>
  <c r="Z44" i="13" s="1"/>
  <c r="Y45" i="13"/>
  <c r="Y44" i="13" s="1"/>
  <c r="X45" i="13"/>
  <c r="X44" i="13" s="1"/>
  <c r="V45" i="13"/>
  <c r="V44" i="13" s="1"/>
  <c r="U45" i="13"/>
  <c r="U44" i="13" s="1"/>
  <c r="T45" i="13"/>
  <c r="T44" i="13" s="1"/>
  <c r="R45" i="13"/>
  <c r="R44" i="13" s="1"/>
  <c r="Q45" i="13"/>
  <c r="Q44" i="13" s="1"/>
  <c r="O45" i="13"/>
  <c r="O44" i="13" s="1"/>
  <c r="L45" i="13"/>
  <c r="L44" i="13" s="1"/>
  <c r="K45" i="13"/>
  <c r="K44" i="13" s="1"/>
  <c r="G45" i="13"/>
  <c r="G44" i="13" s="1"/>
  <c r="F45" i="13"/>
  <c r="F44" i="13" s="1"/>
  <c r="AR43" i="13"/>
  <c r="AF43" i="13"/>
  <c r="AI43" i="13" s="1"/>
  <c r="W43" i="13"/>
  <c r="A40" i="13"/>
  <c r="A41" i="13" s="1"/>
  <c r="A42" i="13" s="1"/>
  <c r="A43" i="13" s="1"/>
  <c r="AR42" i="13"/>
  <c r="AI42" i="13"/>
  <c r="W42" i="13"/>
  <c r="AR41" i="13"/>
  <c r="AI41" i="13"/>
  <c r="W41" i="13"/>
  <c r="AR40" i="13"/>
  <c r="W40" i="13"/>
  <c r="AR39" i="13"/>
  <c r="W39" i="13"/>
  <c r="BR38" i="13"/>
  <c r="AT38" i="13"/>
  <c r="AS38" i="13"/>
  <c r="AQ38" i="13"/>
  <c r="AP38" i="13"/>
  <c r="AO38" i="13"/>
  <c r="AN38" i="13"/>
  <c r="AM38" i="13"/>
  <c r="AL38" i="13"/>
  <c r="AK38" i="13"/>
  <c r="AK34" i="13" s="1"/>
  <c r="AK33" i="13" s="1"/>
  <c r="AJ38" i="13"/>
  <c r="AH38" i="13"/>
  <c r="AG38" i="13"/>
  <c r="AE38" i="13"/>
  <c r="AD38" i="13"/>
  <c r="AC38" i="13"/>
  <c r="AB38" i="13"/>
  <c r="AA38" i="13"/>
  <c r="Z38" i="13"/>
  <c r="Y38" i="13"/>
  <c r="X38" i="13"/>
  <c r="V38" i="13"/>
  <c r="U38" i="13"/>
  <c r="T38" i="13"/>
  <c r="R38" i="13"/>
  <c r="Q38" i="13"/>
  <c r="O38" i="13"/>
  <c r="L38" i="13"/>
  <c r="K38" i="13"/>
  <c r="G38" i="13"/>
  <c r="F38" i="13"/>
  <c r="AR37" i="13"/>
  <c r="AI37" i="13"/>
  <c r="AI35" i="13" s="1"/>
  <c r="W37" i="13"/>
  <c r="W35" i="13" s="1"/>
  <c r="AT36" i="13"/>
  <c r="AT35" i="13" s="1"/>
  <c r="AS36" i="13"/>
  <c r="AS35" i="13" s="1"/>
  <c r="BR35" i="13"/>
  <c r="AQ35" i="13"/>
  <c r="AP35" i="13"/>
  <c r="AN35" i="13"/>
  <c r="AM35" i="13"/>
  <c r="AL35" i="13"/>
  <c r="AK35" i="13"/>
  <c r="AJ35" i="13"/>
  <c r="AH35" i="13"/>
  <c r="AG35" i="13"/>
  <c r="AF35" i="13"/>
  <c r="AE35" i="13"/>
  <c r="AE34" i="13" s="1"/>
  <c r="AE33" i="13" s="1"/>
  <c r="AE27" i="13" s="1"/>
  <c r="AD35" i="13"/>
  <c r="AC35" i="13"/>
  <c r="AB35" i="13"/>
  <c r="AA35" i="13"/>
  <c r="Z35" i="13"/>
  <c r="Y35" i="13"/>
  <c r="X35" i="13"/>
  <c r="X34" i="13" s="1"/>
  <c r="V35" i="13"/>
  <c r="U35" i="13"/>
  <c r="T35" i="13"/>
  <c r="R35" i="13"/>
  <c r="Q35" i="13"/>
  <c r="O35" i="13"/>
  <c r="L35" i="13"/>
  <c r="K35" i="13"/>
  <c r="G35" i="13"/>
  <c r="F35" i="13"/>
  <c r="AT32" i="13"/>
  <c r="AS32" i="13"/>
  <c r="AF32" i="13"/>
  <c r="AI32" i="13" s="1"/>
  <c r="W32" i="13"/>
  <c r="AT31" i="13"/>
  <c r="AS31" i="13"/>
  <c r="AF31" i="13"/>
  <c r="W31" i="13"/>
  <c r="AT30" i="13"/>
  <c r="AS30" i="13"/>
  <c r="AF30" i="13"/>
  <c r="AI30" i="13" s="1"/>
  <c r="W30" i="13"/>
  <c r="AT29" i="13"/>
  <c r="AS29" i="13"/>
  <c r="AF29" i="13"/>
  <c r="AI29" i="13" s="1"/>
  <c r="W29" i="13"/>
  <c r="BR28" i="13"/>
  <c r="AQ28" i="13"/>
  <c r="AP28" i="13"/>
  <c r="AN28" i="13"/>
  <c r="AM28" i="13"/>
  <c r="AL28" i="13"/>
  <c r="AK28" i="13"/>
  <c r="AJ28" i="13"/>
  <c r="AH28" i="13"/>
  <c r="AG28" i="13"/>
  <c r="AE28" i="13"/>
  <c r="AD28" i="13"/>
  <c r="AC28" i="13"/>
  <c r="AB28" i="13"/>
  <c r="AA28" i="13"/>
  <c r="Z28" i="13"/>
  <c r="Y28" i="13"/>
  <c r="X28" i="13"/>
  <c r="V28" i="13"/>
  <c r="U28" i="13"/>
  <c r="T28" i="13"/>
  <c r="R28" i="13"/>
  <c r="Q28" i="13"/>
  <c r="O28" i="13"/>
  <c r="L28" i="13"/>
  <c r="K28" i="13"/>
  <c r="G28" i="13"/>
  <c r="F28" i="13"/>
  <c r="AS26" i="13"/>
  <c r="AL26" i="13"/>
  <c r="AI26" i="13"/>
  <c r="Z26" i="13"/>
  <c r="Y26" i="13"/>
  <c r="X26" i="13"/>
  <c r="T26" i="13"/>
  <c r="AT25" i="13"/>
  <c r="AS25" i="13"/>
  <c r="AL25" i="13"/>
  <c r="AI25" i="13"/>
  <c r="Z25" i="13"/>
  <c r="Y25" i="13"/>
  <c r="X25" i="13"/>
  <c r="T25" i="13"/>
  <c r="M25" i="13"/>
  <c r="AT24" i="13"/>
  <c r="AT23" i="13" s="1"/>
  <c r="AS24" i="13"/>
  <c r="AL24" i="13"/>
  <c r="AI24" i="13"/>
  <c r="Z24" i="13"/>
  <c r="Z23" i="13" s="1"/>
  <c r="Y24" i="13"/>
  <c r="X24" i="13"/>
  <c r="X23" i="13" s="1"/>
  <c r="T24" i="13"/>
  <c r="BR23" i="13"/>
  <c r="AQ23" i="13"/>
  <c r="AP23" i="13"/>
  <c r="AN23" i="13"/>
  <c r="AM23" i="13"/>
  <c r="AK23" i="13"/>
  <c r="AJ23" i="13"/>
  <c r="AH23" i="13"/>
  <c r="AG23" i="13"/>
  <c r="AF23" i="13"/>
  <c r="AE23" i="13"/>
  <c r="AD23" i="13"/>
  <c r="AC23" i="13"/>
  <c r="AB23" i="13"/>
  <c r="AA23" i="13"/>
  <c r="V23" i="13"/>
  <c r="U23" i="13"/>
  <c r="R23" i="13"/>
  <c r="G23" i="13"/>
  <c r="M19" i="13"/>
  <c r="M20" i="13" s="1"/>
  <c r="N20" i="13" s="1"/>
  <c r="BF13" i="13"/>
  <c r="BF14" i="13"/>
  <c r="BC16" i="13"/>
  <c r="BF16" i="13" s="1"/>
  <c r="BC17" i="13"/>
  <c r="BF17" i="13" s="1"/>
  <c r="BF18" i="13"/>
  <c r="BC12" i="13"/>
  <c r="BC18" i="13"/>
  <c r="AY18" i="13"/>
  <c r="BP18" i="13" s="1"/>
  <c r="BO18" i="13" s="1"/>
  <c r="BM18" i="13"/>
  <c r="BL18" i="13"/>
  <c r="BK18" i="13"/>
  <c r="BJ18" i="13"/>
  <c r="BI18" i="13"/>
  <c r="BH18" i="13"/>
  <c r="BG18" i="13"/>
  <c r="BE18" i="13"/>
  <c r="BD18" i="13"/>
  <c r="BB18" i="13"/>
  <c r="BA18" i="13"/>
  <c r="AZ18" i="13"/>
  <c r="AX18" i="13"/>
  <c r="AW18" i="13"/>
  <c r="AV18" i="13"/>
  <c r="AT18" i="13"/>
  <c r="AS18" i="13"/>
  <c r="AR18" i="13"/>
  <c r="AQ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BE13" i="13"/>
  <c r="BE14" i="13"/>
  <c r="N16" i="13"/>
  <c r="AY16" i="13" s="1"/>
  <c r="N17" i="13"/>
  <c r="AY17" i="13" s="1"/>
  <c r="AX17" i="13" s="1"/>
  <c r="BB12" i="13"/>
  <c r="BO17" i="13"/>
  <c r="BM17" i="13"/>
  <c r="BL17" i="13"/>
  <c r="BL15" i="13" s="1"/>
  <c r="BK17" i="13"/>
  <c r="BJ17" i="13"/>
  <c r="BI17" i="13"/>
  <c r="BG17" i="13"/>
  <c r="BG15" i="13" s="1"/>
  <c r="BD17" i="13"/>
  <c r="BA17" i="13"/>
  <c r="AZ17" i="13"/>
  <c r="P17" i="13"/>
  <c r="P15" i="13" s="1"/>
  <c r="O17" i="13"/>
  <c r="M14" i="13"/>
  <c r="M17" i="13" s="1"/>
  <c r="BO16" i="13"/>
  <c r="BM16" i="13"/>
  <c r="BL16" i="13"/>
  <c r="BK16" i="13"/>
  <c r="BJ16" i="13"/>
  <c r="BI16" i="13"/>
  <c r="BG16" i="13"/>
  <c r="BD16" i="13"/>
  <c r="BA16" i="13"/>
  <c r="AZ16" i="13"/>
  <c r="P16" i="13"/>
  <c r="O16" i="13"/>
  <c r="M13" i="13"/>
  <c r="BH15" i="13"/>
  <c r="AW15" i="13"/>
  <c r="AV15" i="13"/>
  <c r="AU15" i="13"/>
  <c r="AT15" i="13"/>
  <c r="AS15" i="13"/>
  <c r="AR15" i="13"/>
  <c r="AQ15" i="13"/>
  <c r="AP15" i="13"/>
  <c r="AP11" i="13" s="1"/>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R11" i="13" s="1"/>
  <c r="Q15" i="13"/>
  <c r="L15" i="13"/>
  <c r="K15" i="13"/>
  <c r="J15" i="13"/>
  <c r="I15" i="13"/>
  <c r="H15" i="13"/>
  <c r="G15" i="13"/>
  <c r="F15" i="13"/>
  <c r="BO14" i="13"/>
  <c r="AU14" i="13"/>
  <c r="AY14" i="13" s="1"/>
  <c r="AW14" i="13"/>
  <c r="AV14" i="13"/>
  <c r="AV12" i="13" s="1"/>
  <c r="AV11" i="13" s="1"/>
  <c r="AT14" i="13"/>
  <c r="AS14" i="13"/>
  <c r="AR14" i="13"/>
  <c r="AI14" i="13"/>
  <c r="AL14" i="13" s="1"/>
  <c r="W14" i="13"/>
  <c r="BO13" i="13"/>
  <c r="BO11" i="13" s="1"/>
  <c r="AU13" i="13"/>
  <c r="AY13" i="13" s="1"/>
  <c r="AW13" i="13"/>
  <c r="AV13" i="13"/>
  <c r="AT13" i="13"/>
  <c r="AT12" i="13" s="1"/>
  <c r="AS13" i="13"/>
  <c r="AR13" i="13"/>
  <c r="AR12" i="13" s="1"/>
  <c r="AR11" i="13" s="1"/>
  <c r="AI13" i="13"/>
  <c r="AL13" i="13" s="1"/>
  <c r="T13" i="13"/>
  <c r="W13" i="13" s="1"/>
  <c r="BM12" i="13"/>
  <c r="BL12" i="13"/>
  <c r="BK12" i="13"/>
  <c r="BJ12" i="13"/>
  <c r="BI12" i="13"/>
  <c r="BG12" i="13"/>
  <c r="BD12" i="13"/>
  <c r="BA12" i="13"/>
  <c r="AZ12" i="13"/>
  <c r="AQ12" i="13"/>
  <c r="AP12" i="13"/>
  <c r="AO12" i="13"/>
  <c r="AN12" i="13"/>
  <c r="AM12" i="13"/>
  <c r="AM11" i="13" s="1"/>
  <c r="AK12" i="13"/>
  <c r="AJ12" i="13"/>
  <c r="AJ11" i="13" s="1"/>
  <c r="AH12" i="13"/>
  <c r="AG12" i="13"/>
  <c r="AF12" i="13"/>
  <c r="AE12" i="13"/>
  <c r="AD12" i="13"/>
  <c r="AC12" i="13"/>
  <c r="AB12" i="13"/>
  <c r="AA12" i="13"/>
  <c r="Z12" i="13"/>
  <c r="Y12" i="13"/>
  <c r="Y11" i="13" s="1"/>
  <c r="X12" i="13"/>
  <c r="V12" i="13"/>
  <c r="V11" i="13" s="1"/>
  <c r="U12" i="13"/>
  <c r="S12" i="13"/>
  <c r="R12" i="13"/>
  <c r="Q12" i="13"/>
  <c r="Q11" i="13" s="1"/>
  <c r="P12" i="13"/>
  <c r="O12" i="13"/>
  <c r="N12" i="13"/>
  <c r="L12" i="13"/>
  <c r="K12" i="13"/>
  <c r="J12" i="13"/>
  <c r="J11" i="13" s="1"/>
  <c r="J10" i="13" s="1"/>
  <c r="J9" i="13" s="1"/>
  <c r="I12" i="13"/>
  <c r="H12" i="13"/>
  <c r="H11" i="13" s="1"/>
  <c r="G12" i="13"/>
  <c r="F12" i="13"/>
  <c r="F11" i="13" s="1"/>
  <c r="BW11" i="13"/>
  <c r="BS11" i="13"/>
  <c r="BR11" i="13"/>
  <c r="BQ11" i="13"/>
  <c r="BP11" i="13"/>
  <c r="B8" i="13"/>
  <c r="C8" i="13" s="1"/>
  <c r="D8" i="13" s="1"/>
  <c r="E8" i="13" s="1"/>
  <c r="F8" i="13" s="1"/>
  <c r="G8" i="13" s="1"/>
  <c r="BT16" i="28"/>
  <c r="BW16" i="28" s="1"/>
  <c r="BT17" i="28"/>
  <c r="BT15" i="28" s="1"/>
  <c r="BT18" i="28"/>
  <c r="BW18" i="28"/>
  <c r="BS12" i="28"/>
  <c r="O16" i="28"/>
  <c r="O15" i="28" s="1"/>
  <c r="O11" i="28" s="1"/>
  <c r="O17" i="28"/>
  <c r="BP17" i="28" s="1"/>
  <c r="BY17" i="28" s="1"/>
  <c r="CB17" i="28" s="1"/>
  <c r="BS18" i="28"/>
  <c r="BV14" i="28"/>
  <c r="BV18" i="28"/>
  <c r="BW14" i="28"/>
  <c r="BW13" i="28"/>
  <c r="BV13" i="28"/>
  <c r="BD11" i="21" s="1"/>
  <c r="BR16" i="28"/>
  <c r="BR15" i="28" s="1"/>
  <c r="BR11" i="28" s="1"/>
  <c r="BR17" i="28"/>
  <c r="BR18" i="28"/>
  <c r="BU16" i="28"/>
  <c r="BU17" i="28"/>
  <c r="BU18" i="28"/>
  <c r="BX16" i="28"/>
  <c r="BX17" i="28"/>
  <c r="BX18" i="28"/>
  <c r="BY18" i="28"/>
  <c r="BZ16" i="28"/>
  <c r="BZ17" i="28"/>
  <c r="BZ18" i="28"/>
  <c r="CA16" i="28"/>
  <c r="CA17" i="28"/>
  <c r="CA18" i="28"/>
  <c r="CB18" i="28"/>
  <c r="CC16" i="28"/>
  <c r="CC17" i="28"/>
  <c r="CC15" i="28" s="1"/>
  <c r="CC18" i="28"/>
  <c r="CD16" i="28"/>
  <c r="CD15" i="28" s="1"/>
  <c r="CD17" i="28"/>
  <c r="CD18" i="28"/>
  <c r="BU97" i="28"/>
  <c r="BU96" i="28" s="1"/>
  <c r="BX97" i="28"/>
  <c r="BX96" i="28" s="1"/>
  <c r="CA97" i="28"/>
  <c r="CA96" i="28" s="1"/>
  <c r="CB97" i="28"/>
  <c r="CB96" i="28" s="1"/>
  <c r="CC97" i="28"/>
  <c r="CC96" i="28" s="1"/>
  <c r="CD97" i="28"/>
  <c r="CD96" i="28" s="1"/>
  <c r="BU93" i="28"/>
  <c r="BU92" i="28" s="1"/>
  <c r="BX93" i="28"/>
  <c r="BX92" i="28" s="1"/>
  <c r="CA93" i="28"/>
  <c r="CA92" i="28" s="1"/>
  <c r="CA91" i="28" s="1"/>
  <c r="CA90" i="28" s="1"/>
  <c r="CB93" i="28"/>
  <c r="CB92" i="28" s="1"/>
  <c r="CC93" i="28"/>
  <c r="CC92" i="28" s="1"/>
  <c r="CD93" i="28"/>
  <c r="CD92" i="28" s="1"/>
  <c r="CD91" i="28" s="1"/>
  <c r="CD90" i="28" s="1"/>
  <c r="BU88" i="28"/>
  <c r="BU87" i="28" s="1"/>
  <c r="BU86" i="28" s="1"/>
  <c r="BU85" i="28" s="1"/>
  <c r="BX88" i="28"/>
  <c r="BX87" i="28" s="1"/>
  <c r="BX86" i="28" s="1"/>
  <c r="BX85" i="28" s="1"/>
  <c r="CA88" i="28"/>
  <c r="CA87" i="28" s="1"/>
  <c r="CA86" i="28" s="1"/>
  <c r="CA85" i="28" s="1"/>
  <c r="CB88" i="28"/>
  <c r="CB87" i="28" s="1"/>
  <c r="CB86" i="28" s="1"/>
  <c r="CB85" i="28" s="1"/>
  <c r="CC88" i="28"/>
  <c r="CC87" i="28" s="1"/>
  <c r="CC86" i="28" s="1"/>
  <c r="CC85" i="28" s="1"/>
  <c r="CD88" i="28"/>
  <c r="CD87" i="28" s="1"/>
  <c r="CD86" i="28" s="1"/>
  <c r="CD85" i="28" s="1"/>
  <c r="BU83" i="28"/>
  <c r="BU82" i="28" s="1"/>
  <c r="BU81" i="28" s="1"/>
  <c r="BX83" i="28"/>
  <c r="BX82" i="28" s="1"/>
  <c r="BX81" i="28" s="1"/>
  <c r="CA83" i="28"/>
  <c r="CA82" i="28" s="1"/>
  <c r="CA81" i="28" s="1"/>
  <c r="CB83" i="28"/>
  <c r="CB82" i="28" s="1"/>
  <c r="CB81" i="28" s="1"/>
  <c r="CC83" i="28"/>
  <c r="CC82" i="28" s="1"/>
  <c r="CC81" i="28" s="1"/>
  <c r="CD83" i="28"/>
  <c r="CD82" i="28" s="1"/>
  <c r="CD81" i="28" s="1"/>
  <c r="BU79" i="28"/>
  <c r="BX79" i="28"/>
  <c r="CA79" i="28"/>
  <c r="CB79" i="28"/>
  <c r="CC79" i="28"/>
  <c r="CD79" i="28"/>
  <c r="BU76" i="28"/>
  <c r="BX76" i="28"/>
  <c r="CA76" i="28"/>
  <c r="CB76" i="28"/>
  <c r="CC76" i="28"/>
  <c r="CD76" i="28"/>
  <c r="BU75" i="28"/>
  <c r="BU74" i="28" s="1"/>
  <c r="BU73" i="28" s="1"/>
  <c r="BX75" i="28"/>
  <c r="BX74" i="28" s="1"/>
  <c r="BX73" i="28" s="1"/>
  <c r="CA75" i="28"/>
  <c r="CA74" i="28" s="1"/>
  <c r="CA73" i="28" s="1"/>
  <c r="CB75" i="28"/>
  <c r="CB74" i="28" s="1"/>
  <c r="CB73" i="28" s="1"/>
  <c r="CC75" i="28"/>
  <c r="CC74" i="28" s="1"/>
  <c r="CC73" i="28" s="1"/>
  <c r="CD75" i="28"/>
  <c r="CD74" i="28" s="1"/>
  <c r="CD73" i="28" s="1"/>
  <c r="BU70" i="28"/>
  <c r="BX70" i="28"/>
  <c r="CA70" i="28"/>
  <c r="CB70" i="28"/>
  <c r="CC70" i="28"/>
  <c r="CD70" i="28"/>
  <c r="CD64" i="28"/>
  <c r="BU64" i="28"/>
  <c r="BX64" i="28"/>
  <c r="CA64" i="28"/>
  <c r="CB64" i="28"/>
  <c r="CC64" i="28"/>
  <c r="BU58" i="28"/>
  <c r="BX58" i="28"/>
  <c r="CA58" i="28"/>
  <c r="CB58" i="28"/>
  <c r="CC58" i="28"/>
  <c r="CD58" i="28"/>
  <c r="BU56" i="28"/>
  <c r="BX56" i="28"/>
  <c r="CA56" i="28"/>
  <c r="CB56" i="28"/>
  <c r="CC56" i="28"/>
  <c r="CC55" i="28" s="1"/>
  <c r="CC54" i="28" s="1"/>
  <c r="CC53" i="28" s="1"/>
  <c r="CD56" i="28"/>
  <c r="BU51" i="28"/>
  <c r="BU50" i="28" s="1"/>
  <c r="BU49" i="28" s="1"/>
  <c r="BU48" i="28" s="1"/>
  <c r="BX51" i="28"/>
  <c r="BX50" i="28" s="1"/>
  <c r="BX49" i="28" s="1"/>
  <c r="BX48" i="28" s="1"/>
  <c r="CA51" i="28"/>
  <c r="CA50" i="28" s="1"/>
  <c r="CA49" i="28" s="1"/>
  <c r="CA48" i="28" s="1"/>
  <c r="CB51" i="28"/>
  <c r="CB50" i="28" s="1"/>
  <c r="CB49" i="28" s="1"/>
  <c r="CB48" i="28" s="1"/>
  <c r="CC51" i="28"/>
  <c r="CC50" i="28" s="1"/>
  <c r="CC49" i="28" s="1"/>
  <c r="CC48" i="28" s="1"/>
  <c r="CD51" i="28"/>
  <c r="CD50" i="28" s="1"/>
  <c r="CD49" i="28" s="1"/>
  <c r="CD48" i="28" s="1"/>
  <c r="CE50" i="28"/>
  <c r="BU45" i="28"/>
  <c r="BU44" i="28" s="1"/>
  <c r="BX45" i="28"/>
  <c r="BX44" i="28" s="1"/>
  <c r="CA45" i="28"/>
  <c r="CA44" i="28" s="1"/>
  <c r="CB45" i="28"/>
  <c r="CB44" i="28" s="1"/>
  <c r="CC45" i="28"/>
  <c r="CC44" i="28" s="1"/>
  <c r="CD45" i="28"/>
  <c r="CD44" i="28" s="1"/>
  <c r="BU38" i="28"/>
  <c r="BX38" i="28"/>
  <c r="CA38" i="28"/>
  <c r="CB38" i="28"/>
  <c r="CC38" i="28"/>
  <c r="CD38" i="28"/>
  <c r="BU35" i="28"/>
  <c r="BX35" i="28"/>
  <c r="BX28" i="28"/>
  <c r="CA35" i="28"/>
  <c r="CB35" i="28"/>
  <c r="CC35" i="28"/>
  <c r="CD35" i="28"/>
  <c r="BU28" i="28"/>
  <c r="CA28" i="28"/>
  <c r="CB28" i="28"/>
  <c r="CC28" i="28"/>
  <c r="CD28" i="28"/>
  <c r="BU23" i="28"/>
  <c r="BX23" i="28"/>
  <c r="CA23" i="28"/>
  <c r="CB23" i="28"/>
  <c r="CC23" i="28"/>
  <c r="CD23" i="28"/>
  <c r="I22" i="28"/>
  <c r="J22" i="28"/>
  <c r="J99" i="28" s="1"/>
  <c r="K22" i="28"/>
  <c r="K99" i="28" s="1"/>
  <c r="BI18" i="28"/>
  <c r="O19" i="28"/>
  <c r="P18" i="28"/>
  <c r="Q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H18" i="28"/>
  <c r="BJ18" i="28"/>
  <c r="BK18" i="28"/>
  <c r="BM18" i="28"/>
  <c r="BN18" i="28"/>
  <c r="BO18" i="28"/>
  <c r="BP18" i="28"/>
  <c r="CG18" i="28" s="1"/>
  <c r="CF18" i="28" s="1"/>
  <c r="BQ18" i="28"/>
  <c r="AN14" i="28"/>
  <c r="AZ14" i="28"/>
  <c r="BI14" i="28"/>
  <c r="BJ14" i="28"/>
  <c r="BK14" i="28"/>
  <c r="BL14" i="28"/>
  <c r="BP14" i="28" s="1"/>
  <c r="BM14" i="28"/>
  <c r="BN14" i="28"/>
  <c r="BQ17" i="28"/>
  <c r="P17" i="28"/>
  <c r="P28" i="28"/>
  <c r="P35" i="28"/>
  <c r="P38" i="28"/>
  <c r="P45" i="28"/>
  <c r="P44" i="28" s="1"/>
  <c r="P51" i="28"/>
  <c r="P50" i="28" s="1"/>
  <c r="P49" i="28" s="1"/>
  <c r="P48" i="28" s="1"/>
  <c r="P56" i="28"/>
  <c r="P58" i="28"/>
  <c r="P64" i="28"/>
  <c r="P70" i="28"/>
  <c r="P75" i="28"/>
  <c r="P74" i="28" s="1"/>
  <c r="P73" i="28" s="1"/>
  <c r="P83" i="28"/>
  <c r="P82" i="28" s="1"/>
  <c r="P81" i="28" s="1"/>
  <c r="P79" i="28"/>
  <c r="P88" i="28"/>
  <c r="P87" i="28" s="1"/>
  <c r="P86" i="28" s="1"/>
  <c r="P85" i="28" s="1"/>
  <c r="P93" i="28"/>
  <c r="P92" i="28" s="1"/>
  <c r="P91" i="28" s="1"/>
  <c r="P90" i="28" s="1"/>
  <c r="P97" i="28"/>
  <c r="P96" i="28" s="1"/>
  <c r="P24" i="28"/>
  <c r="Q17" i="28"/>
  <c r="Q15" i="28" s="1"/>
  <c r="Q11" i="28" s="1"/>
  <c r="Q23" i="28"/>
  <c r="Q28" i="28"/>
  <c r="Q35" i="28"/>
  <c r="Q38" i="28"/>
  <c r="Q45" i="28"/>
  <c r="Q44" i="28" s="1"/>
  <c r="Q51" i="28"/>
  <c r="Q50" i="28" s="1"/>
  <c r="Q49" i="28" s="1"/>
  <c r="Q48" i="28" s="1"/>
  <c r="Q56" i="28"/>
  <c r="Q58" i="28"/>
  <c r="Q64" i="28"/>
  <c r="Q70" i="28"/>
  <c r="Q75" i="28"/>
  <c r="Q74" i="28" s="1"/>
  <c r="Q73" i="28" s="1"/>
  <c r="Q79" i="28"/>
  <c r="Q83" i="28"/>
  <c r="Q82" i="28" s="1"/>
  <c r="Q81" i="28" s="1"/>
  <c r="Q88" i="28"/>
  <c r="Q87" i="28" s="1"/>
  <c r="Q86" i="28" s="1"/>
  <c r="Q85" i="28" s="1"/>
  <c r="Q93" i="28"/>
  <c r="Q92" i="28" s="1"/>
  <c r="Q91" i="28" s="1"/>
  <c r="Q90" i="28" s="1"/>
  <c r="Q97" i="28"/>
  <c r="Q96" i="28" s="1"/>
  <c r="N17" i="28"/>
  <c r="AK13" i="28"/>
  <c r="AZ13" i="28"/>
  <c r="BI13" i="28"/>
  <c r="BJ13" i="28"/>
  <c r="BK13" i="28"/>
  <c r="BL13" i="28"/>
  <c r="BP13" i="28" s="1"/>
  <c r="BM13" i="28"/>
  <c r="BN13" i="28"/>
  <c r="BQ16" i="28"/>
  <c r="N16" i="28"/>
  <c r="N15" i="28" s="1"/>
  <c r="H12" i="28"/>
  <c r="H15" i="28"/>
  <c r="I12" i="28"/>
  <c r="I15" i="28"/>
  <c r="J12" i="28"/>
  <c r="J15" i="28"/>
  <c r="K12" i="28"/>
  <c r="K15" i="28"/>
  <c r="L12" i="28"/>
  <c r="L15" i="28"/>
  <c r="L11" i="28" s="1"/>
  <c r="M12" i="28"/>
  <c r="M15" i="28"/>
  <c r="M11" i="28" s="1"/>
  <c r="O12" i="28"/>
  <c r="AH15" i="28"/>
  <c r="AH11" i="28" s="1"/>
  <c r="AH12" i="28"/>
  <c r="AI15" i="28"/>
  <c r="AI12" i="28"/>
  <c r="AJ15" i="28"/>
  <c r="AJ12" i="28"/>
  <c r="AK15" i="28"/>
  <c r="AL15" i="28"/>
  <c r="AL12" i="28"/>
  <c r="AL11" i="28" s="1"/>
  <c r="AM15" i="28"/>
  <c r="AM12" i="28"/>
  <c r="AM11" i="28" s="1"/>
  <c r="AN15" i="28"/>
  <c r="AO15" i="28"/>
  <c r="AO12" i="28"/>
  <c r="AP15" i="28"/>
  <c r="AP12" i="28"/>
  <c r="AQ15" i="28"/>
  <c r="AQ11" i="28" s="1"/>
  <c r="AQ12" i="28"/>
  <c r="AR15" i="28"/>
  <c r="AR12" i="28"/>
  <c r="AS15" i="28"/>
  <c r="AS11" i="28" s="1"/>
  <c r="AS12" i="28"/>
  <c r="AT15" i="28"/>
  <c r="AT12" i="28"/>
  <c r="AU15" i="28"/>
  <c r="AU12" i="28"/>
  <c r="AV15" i="28"/>
  <c r="AV12" i="28"/>
  <c r="AW15" i="28"/>
  <c r="AW12" i="28"/>
  <c r="AX15" i="28"/>
  <c r="AX12" i="28"/>
  <c r="AY15" i="28"/>
  <c r="AY12" i="28"/>
  <c r="AZ15" i="28"/>
  <c r="BA15" i="28"/>
  <c r="BA12" i="28"/>
  <c r="BB15" i="28"/>
  <c r="BB12" i="28"/>
  <c r="BC15" i="28"/>
  <c r="BD15" i="28"/>
  <c r="BD11" i="28" s="1"/>
  <c r="BD12" i="28"/>
  <c r="BE15" i="28"/>
  <c r="BE12" i="28"/>
  <c r="BF15" i="28"/>
  <c r="BF11" i="28" s="1"/>
  <c r="BF12" i="28"/>
  <c r="BG15" i="28"/>
  <c r="BG11" i="28" s="1"/>
  <c r="BG12" i="28"/>
  <c r="BH15" i="28"/>
  <c r="BH11" i="28" s="1"/>
  <c r="BH12" i="28"/>
  <c r="BI15" i="28"/>
  <c r="BJ15" i="28"/>
  <c r="BK15" i="28"/>
  <c r="BL15" i="28"/>
  <c r="BM15" i="28"/>
  <c r="BN15" i="28"/>
  <c r="BQ12" i="28"/>
  <c r="BR12" i="28"/>
  <c r="BT12" i="28"/>
  <c r="BU12" i="28"/>
  <c r="BX12" i="28"/>
  <c r="BZ12" i="28"/>
  <c r="CA12" i="28"/>
  <c r="CC12" i="28"/>
  <c r="CD12" i="28"/>
  <c r="G12" i="28"/>
  <c r="G15" i="28"/>
  <c r="CF17" i="28"/>
  <c r="CF16" i="28"/>
  <c r="BL140" i="28"/>
  <c r="BP140" i="28" s="1"/>
  <c r="AT139" i="28"/>
  <c r="BL139" i="28" s="1"/>
  <c r="BF138" i="28"/>
  <c r="BL138" i="28" s="1"/>
  <c r="BP138" i="28" s="1"/>
  <c r="CI137" i="28"/>
  <c r="CI136" i="28" s="1"/>
  <c r="CH137" i="28"/>
  <c r="CH136" i="28" s="1"/>
  <c r="CG137" i="28"/>
  <c r="CF137" i="28"/>
  <c r="CF136" i="28" s="1"/>
  <c r="BR137" i="28"/>
  <c r="BR136" i="28" s="1"/>
  <c r="BQ137" i="28"/>
  <c r="BQ136" i="28" s="1"/>
  <c r="BO137" i="28"/>
  <c r="BO136" i="28" s="1"/>
  <c r="BN137" i="28"/>
  <c r="BN136" i="28" s="1"/>
  <c r="BM137" i="28"/>
  <c r="BM136" i="28" s="1"/>
  <c r="BK137" i="28"/>
  <c r="BK136" i="28" s="1"/>
  <c r="BJ137" i="28"/>
  <c r="BJ136" i="28" s="1"/>
  <c r="BI137" i="28"/>
  <c r="BI136" i="28" s="1"/>
  <c r="BH137" i="28"/>
  <c r="BH136" i="28" s="1"/>
  <c r="BG137" i="28"/>
  <c r="BG136" i="28" s="1"/>
  <c r="BE137" i="28"/>
  <c r="BE136" i="28" s="1"/>
  <c r="BD137" i="28"/>
  <c r="BD136" i="28" s="1"/>
  <c r="BC137" i="28"/>
  <c r="BC136" i="28" s="1"/>
  <c r="BB137" i="28"/>
  <c r="BB136" i="28" s="1"/>
  <c r="BA137" i="28"/>
  <c r="BA136" i="28" s="1"/>
  <c r="AZ137" i="28"/>
  <c r="AZ136" i="28" s="1"/>
  <c r="AY137" i="28"/>
  <c r="AY136" i="28" s="1"/>
  <c r="AX137" i="28"/>
  <c r="AX136" i="28" s="1"/>
  <c r="AW137" i="28"/>
  <c r="AW136" i="28" s="1"/>
  <c r="AV137" i="28"/>
  <c r="AV136" i="28" s="1"/>
  <c r="AU137" i="28"/>
  <c r="AU136" i="28" s="1"/>
  <c r="AS137" i="28"/>
  <c r="AS136" i="28" s="1"/>
  <c r="AR137" i="28"/>
  <c r="AR136" i="28" s="1"/>
  <c r="AQ137" i="28"/>
  <c r="AQ136" i="28" s="1"/>
  <c r="AP137" i="28"/>
  <c r="AP136" i="28" s="1"/>
  <c r="AO137" i="28"/>
  <c r="AO136" i="28" s="1"/>
  <c r="AN137" i="28"/>
  <c r="AN136" i="28" s="1"/>
  <c r="AM137" i="28"/>
  <c r="AM136" i="28" s="1"/>
  <c r="AL137" i="28"/>
  <c r="AL136" i="28" s="1"/>
  <c r="AK137" i="28"/>
  <c r="AK136" i="28" s="1"/>
  <c r="AJ137" i="28"/>
  <c r="AJ136" i="28" s="1"/>
  <c r="AI137" i="28"/>
  <c r="AI136" i="28" s="1"/>
  <c r="AH137" i="28"/>
  <c r="AH136" i="28" s="1"/>
  <c r="Q137" i="28"/>
  <c r="Q136" i="28" s="1"/>
  <c r="P137" i="28"/>
  <c r="P136" i="28" s="1"/>
  <c r="O137" i="28"/>
  <c r="O136" i="28" s="1"/>
  <c r="N136" i="28" s="1"/>
  <c r="M136" i="28"/>
  <c r="L136" i="28"/>
  <c r="K136" i="28"/>
  <c r="J136" i="28"/>
  <c r="I136" i="28"/>
  <c r="H136" i="28"/>
  <c r="G136" i="28"/>
  <c r="F136" i="28"/>
  <c r="CG135" i="28"/>
  <c r="CF135" i="28" s="1"/>
  <c r="BN135" i="28"/>
  <c r="BR135" i="28" s="1"/>
  <c r="BM135" i="28"/>
  <c r="BQ135" i="28" s="1"/>
  <c r="O135" i="28"/>
  <c r="AW135" i="28"/>
  <c r="A135" i="28"/>
  <c r="CG134" i="28"/>
  <c r="CF134" i="28" s="1"/>
  <c r="BN134" i="28"/>
  <c r="BR134" i="28" s="1"/>
  <c r="BM134" i="28"/>
  <c r="BQ134" i="28" s="1"/>
  <c r="O134" i="28"/>
  <c r="AT134" i="28" s="1"/>
  <c r="BL134" i="28" s="1"/>
  <c r="AW134" i="28"/>
  <c r="CG133" i="28"/>
  <c r="CF133" i="28" s="1"/>
  <c r="BN133" i="28"/>
  <c r="BR133" i="28" s="1"/>
  <c r="BM133" i="28"/>
  <c r="BQ133" i="28" s="1"/>
  <c r="O133" i="28"/>
  <c r="AT133" i="28" s="1"/>
  <c r="AW133" i="28"/>
  <c r="A132" i="28"/>
  <c r="A133" i="28" s="1"/>
  <c r="CG132" i="28"/>
  <c r="CF132" i="28" s="1"/>
  <c r="BN132" i="28"/>
  <c r="BR132" i="28" s="1"/>
  <c r="BM132" i="28"/>
  <c r="BQ132" i="28" s="1"/>
  <c r="O132" i="28"/>
  <c r="AW132" i="28"/>
  <c r="CG131" i="28"/>
  <c r="CF131" i="28" s="1"/>
  <c r="BN131" i="28"/>
  <c r="BR131" i="28" s="1"/>
  <c r="BM131" i="28"/>
  <c r="BQ131" i="28" s="1"/>
  <c r="O131" i="28"/>
  <c r="AT131" i="28" s="1"/>
  <c r="AW131" i="28"/>
  <c r="CG130" i="28"/>
  <c r="CF130" i="28" s="1"/>
  <c r="BN130" i="28"/>
  <c r="BR130" i="28" s="1"/>
  <c r="BM130" i="28"/>
  <c r="BQ130" i="28" s="1"/>
  <c r="O130" i="28"/>
  <c r="AW130" i="28"/>
  <c r="A127" i="28"/>
  <c r="A128" i="28" s="1"/>
  <c r="A129" i="28" s="1"/>
  <c r="A130" i="28" s="1"/>
  <c r="CG129" i="28"/>
  <c r="CF129" i="28" s="1"/>
  <c r="BN129" i="28"/>
  <c r="BR129" i="28" s="1"/>
  <c r="BM129" i="28"/>
  <c r="BQ129" i="28" s="1"/>
  <c r="O129" i="28"/>
  <c r="AW129" i="28"/>
  <c r="CG128" i="28"/>
  <c r="CF128" i="28" s="1"/>
  <c r="BN128" i="28"/>
  <c r="BR128" i="28" s="1"/>
  <c r="BM128" i="28"/>
  <c r="BQ128" i="28" s="1"/>
  <c r="O128" i="28"/>
  <c r="AT128" i="28" s="1"/>
  <c r="AW128" i="28"/>
  <c r="CG127" i="28"/>
  <c r="CF127" i="28" s="1"/>
  <c r="BN127" i="28"/>
  <c r="BR127" i="28" s="1"/>
  <c r="BM127" i="28"/>
  <c r="O127" i="28"/>
  <c r="AT127" i="28" s="1"/>
  <c r="AZ127" i="28" s="1"/>
  <c r="BC127" i="28" s="1"/>
  <c r="AW127" i="28"/>
  <c r="CG126" i="28"/>
  <c r="BN126" i="28"/>
  <c r="BR126" i="28" s="1"/>
  <c r="BM126" i="28"/>
  <c r="BQ126" i="28" s="1"/>
  <c r="O126" i="28"/>
  <c r="AW126" i="28"/>
  <c r="CG125" i="28"/>
  <c r="CF125" i="28" s="1"/>
  <c r="BN125" i="28"/>
  <c r="BR125" i="28" s="1"/>
  <c r="BM125" i="28"/>
  <c r="BQ125" i="28" s="1"/>
  <c r="O125" i="28"/>
  <c r="AW125" i="28"/>
  <c r="A123" i="28"/>
  <c r="A125" i="28" s="1"/>
  <c r="CG124" i="28"/>
  <c r="CF124" i="28" s="1"/>
  <c r="BN124" i="28"/>
  <c r="BM124" i="28"/>
  <c r="BQ124" i="28" s="1"/>
  <c r="O124" i="28"/>
  <c r="AW124" i="28"/>
  <c r="CG123" i="28"/>
  <c r="CF123" i="28" s="1"/>
  <c r="BN123" i="28"/>
  <c r="BR123" i="28" s="1"/>
  <c r="BM123" i="28"/>
  <c r="BQ123" i="28" s="1"/>
  <c r="O123" i="28"/>
  <c r="AT123" i="28" s="1"/>
  <c r="AW123" i="28"/>
  <c r="CG122" i="28"/>
  <c r="CF122" i="28" s="1"/>
  <c r="BN122" i="28"/>
  <c r="BR122" i="28" s="1"/>
  <c r="BM122" i="28"/>
  <c r="BQ122" i="28" s="1"/>
  <c r="O122" i="28"/>
  <c r="AW122" i="28"/>
  <c r="CG121" i="28"/>
  <c r="CF121" i="28" s="1"/>
  <c r="BN121" i="28"/>
  <c r="BR121" i="28" s="1"/>
  <c r="BM121" i="28"/>
  <c r="BQ121" i="28" s="1"/>
  <c r="O121" i="28"/>
  <c r="N121" i="28" s="1"/>
  <c r="AW121" i="28"/>
  <c r="A121" i="28"/>
  <c r="CG120" i="28"/>
  <c r="CF120" i="28" s="1"/>
  <c r="BN120" i="28"/>
  <c r="BM120" i="28"/>
  <c r="BQ120" i="28" s="1"/>
  <c r="O120" i="28"/>
  <c r="AW120" i="28"/>
  <c r="CI119" i="28"/>
  <c r="CI118" i="28" s="1"/>
  <c r="CI117" i="28" s="1"/>
  <c r="CI116" i="28" s="1"/>
  <c r="CH119" i="28"/>
  <c r="CH118" i="28" s="1"/>
  <c r="CH117" i="28" s="1"/>
  <c r="CH116" i="28" s="1"/>
  <c r="BK119" i="28"/>
  <c r="BK118" i="28" s="1"/>
  <c r="BK117" i="28" s="1"/>
  <c r="BK116" i="28" s="1"/>
  <c r="BJ119" i="28"/>
  <c r="BJ118" i="28" s="1"/>
  <c r="BJ117" i="28" s="1"/>
  <c r="BJ116" i="28" s="1"/>
  <c r="BJ101" i="28" s="1"/>
  <c r="BI119" i="28"/>
  <c r="BI118" i="28" s="1"/>
  <c r="BI117" i="28" s="1"/>
  <c r="BI116" i="28" s="1"/>
  <c r="BH119" i="28"/>
  <c r="BH118" i="28" s="1"/>
  <c r="BH117" i="28" s="1"/>
  <c r="BH116" i="28" s="1"/>
  <c r="BG119" i="28"/>
  <c r="BG118" i="28" s="1"/>
  <c r="BG117" i="28" s="1"/>
  <c r="BG116" i="28" s="1"/>
  <c r="BF119" i="28"/>
  <c r="BF118" i="28" s="1"/>
  <c r="BF117" i="28" s="1"/>
  <c r="BF116" i="28" s="1"/>
  <c r="BE119" i="28"/>
  <c r="BE118" i="28" s="1"/>
  <c r="BE117" i="28" s="1"/>
  <c r="BE116" i="28" s="1"/>
  <c r="BD119" i="28"/>
  <c r="BD118" i="28" s="1"/>
  <c r="BD117" i="28" s="1"/>
  <c r="BD116" i="28" s="1"/>
  <c r="BD101" i="28" s="1"/>
  <c r="BB119" i="28"/>
  <c r="BB118" i="28" s="1"/>
  <c r="BB117" i="28" s="1"/>
  <c r="BB116" i="28" s="1"/>
  <c r="BA119" i="28"/>
  <c r="BA118" i="28" s="1"/>
  <c r="BA117" i="28" s="1"/>
  <c r="BA116" i="28" s="1"/>
  <c r="AY119" i="28"/>
  <c r="AY118" i="28" s="1"/>
  <c r="AY117" i="28" s="1"/>
  <c r="AY116" i="28" s="1"/>
  <c r="AX119" i="28"/>
  <c r="AX118" i="28" s="1"/>
  <c r="AX117" i="28" s="1"/>
  <c r="AX116" i="28" s="1"/>
  <c r="AV119" i="28"/>
  <c r="AV118" i="28" s="1"/>
  <c r="AV117" i="28" s="1"/>
  <c r="AV116" i="28" s="1"/>
  <c r="AU119" i="28"/>
  <c r="AU118" i="28" s="1"/>
  <c r="AU117" i="28" s="1"/>
  <c r="AU116" i="28" s="1"/>
  <c r="AS119" i="28"/>
  <c r="AS118" i="28" s="1"/>
  <c r="AS117" i="28" s="1"/>
  <c r="AS116" i="28" s="1"/>
  <c r="AR119" i="28"/>
  <c r="AR118" i="28" s="1"/>
  <c r="AR117" i="28" s="1"/>
  <c r="AR116" i="28" s="1"/>
  <c r="AQ119" i="28"/>
  <c r="AQ118" i="28" s="1"/>
  <c r="AQ117" i="28" s="1"/>
  <c r="AQ116" i="28" s="1"/>
  <c r="AP119" i="28"/>
  <c r="AP118" i="28" s="1"/>
  <c r="AP117" i="28" s="1"/>
  <c r="AP116" i="28" s="1"/>
  <c r="AO119" i="28"/>
  <c r="AO118" i="28" s="1"/>
  <c r="AO117" i="28" s="1"/>
  <c r="AO116" i="28" s="1"/>
  <c r="AN119" i="28"/>
  <c r="AN118" i="28" s="1"/>
  <c r="AN117" i="28" s="1"/>
  <c r="AN116" i="28" s="1"/>
  <c r="AM119" i="28"/>
  <c r="AM118" i="28" s="1"/>
  <c r="AM117" i="28" s="1"/>
  <c r="AM116" i="28" s="1"/>
  <c r="AL119" i="28"/>
  <c r="AL118" i="28" s="1"/>
  <c r="AL117" i="28" s="1"/>
  <c r="AL116" i="28" s="1"/>
  <c r="AK119" i="28"/>
  <c r="AK118" i="28" s="1"/>
  <c r="AK117" i="28" s="1"/>
  <c r="AK116" i="28" s="1"/>
  <c r="AJ119" i="28"/>
  <c r="AJ118" i="28" s="1"/>
  <c r="AJ117" i="28" s="1"/>
  <c r="AJ116" i="28" s="1"/>
  <c r="AI119" i="28"/>
  <c r="AI118" i="28" s="1"/>
  <c r="AI117" i="28" s="1"/>
  <c r="AI116" i="28" s="1"/>
  <c r="AH119" i="28"/>
  <c r="AH118" i="28" s="1"/>
  <c r="AH117" i="28" s="1"/>
  <c r="AH116" i="28" s="1"/>
  <c r="Q119" i="28"/>
  <c r="Q118" i="28" s="1"/>
  <c r="Q117" i="28" s="1"/>
  <c r="Q116" i="28" s="1"/>
  <c r="P119" i="28"/>
  <c r="P118" i="28" s="1"/>
  <c r="P117" i="28" s="1"/>
  <c r="P116" i="28" s="1"/>
  <c r="M119" i="28"/>
  <c r="M118" i="28" s="1"/>
  <c r="M117" i="28" s="1"/>
  <c r="M116" i="28" s="1"/>
  <c r="L119" i="28"/>
  <c r="L118" i="28" s="1"/>
  <c r="L117" i="28" s="1"/>
  <c r="L116" i="28" s="1"/>
  <c r="H119" i="28"/>
  <c r="H118" i="28" s="1"/>
  <c r="H117" i="28" s="1"/>
  <c r="H116" i="28" s="1"/>
  <c r="G119" i="28"/>
  <c r="G118" i="28" s="1"/>
  <c r="G117" i="28" s="1"/>
  <c r="G116" i="28" s="1"/>
  <c r="BN115" i="28"/>
  <c r="BR115" i="28" s="1"/>
  <c r="BR114" i="28" s="1"/>
  <c r="BR113" i="28" s="1"/>
  <c r="BR112" i="28" s="1"/>
  <c r="BR111" i="28" s="1"/>
  <c r="BM115" i="28"/>
  <c r="BO115" i="28"/>
  <c r="BO114" i="28" s="1"/>
  <c r="BO113" i="28" s="1"/>
  <c r="BO112" i="28" s="1"/>
  <c r="BO111" i="28" s="1"/>
  <c r="BL115" i="28"/>
  <c r="BL114" i="28" s="1"/>
  <c r="BL113" i="28" s="1"/>
  <c r="BL112" i="28" s="1"/>
  <c r="BL111" i="28" s="1"/>
  <c r="BI115" i="28"/>
  <c r="BI114" i="28" s="1"/>
  <c r="BI113" i="28" s="1"/>
  <c r="BI112" i="28" s="1"/>
  <c r="BI111" i="28" s="1"/>
  <c r="AZ115" i="28"/>
  <c r="N115" i="28"/>
  <c r="N114" i="28" s="1"/>
  <c r="N113" i="28" s="1"/>
  <c r="N112" i="28" s="1"/>
  <c r="N111" i="28" s="1"/>
  <c r="CI114" i="28"/>
  <c r="CI113" i="28" s="1"/>
  <c r="CI112" i="28" s="1"/>
  <c r="CI111" i="28" s="1"/>
  <c r="CH114" i="28"/>
  <c r="CH113" i="28" s="1"/>
  <c r="CH112" i="28" s="1"/>
  <c r="CH111" i="28" s="1"/>
  <c r="CG114" i="28"/>
  <c r="CG113" i="28" s="1"/>
  <c r="CG112" i="28" s="1"/>
  <c r="CG111" i="28" s="1"/>
  <c r="CF114" i="28"/>
  <c r="CF113" i="28" s="1"/>
  <c r="CF112" i="28" s="1"/>
  <c r="CF111" i="28" s="1"/>
  <c r="BP114" i="28"/>
  <c r="BP113" i="28" s="1"/>
  <c r="BP112" i="28" s="1"/>
  <c r="BP111" i="28" s="1"/>
  <c r="BK114" i="28"/>
  <c r="BK113" i="28" s="1"/>
  <c r="BK112" i="28" s="1"/>
  <c r="BK111" i="28" s="1"/>
  <c r="BJ114" i="28"/>
  <c r="BJ113" i="28" s="1"/>
  <c r="BJ112" i="28" s="1"/>
  <c r="BJ111" i="28" s="1"/>
  <c r="BH114" i="28"/>
  <c r="BH113" i="28" s="1"/>
  <c r="BH112" i="28" s="1"/>
  <c r="BH111" i="28" s="1"/>
  <c r="BG114" i="28"/>
  <c r="BG113" i="28" s="1"/>
  <c r="BG112" i="28" s="1"/>
  <c r="BG111" i="28" s="1"/>
  <c r="BF114" i="28"/>
  <c r="BF113" i="28" s="1"/>
  <c r="BF112" i="28" s="1"/>
  <c r="BF111" i="28" s="1"/>
  <c r="BE114" i="28"/>
  <c r="BE113" i="28" s="1"/>
  <c r="BE112" i="28" s="1"/>
  <c r="BE111" i="28" s="1"/>
  <c r="BE101" i="28" s="1"/>
  <c r="BD114" i="28"/>
  <c r="BD113" i="28" s="1"/>
  <c r="BD112" i="28" s="1"/>
  <c r="BD111" i="28" s="1"/>
  <c r="BB114" i="28"/>
  <c r="BB113" i="28" s="1"/>
  <c r="BB112" i="28" s="1"/>
  <c r="BB111" i="28" s="1"/>
  <c r="BA114" i="28"/>
  <c r="BA113" i="28" s="1"/>
  <c r="BA112" i="28" s="1"/>
  <c r="BA111" i="28" s="1"/>
  <c r="AY114" i="28"/>
  <c r="AY113" i="28" s="1"/>
  <c r="AY112" i="28" s="1"/>
  <c r="AY111" i="28" s="1"/>
  <c r="AX114" i="28"/>
  <c r="AX113" i="28" s="1"/>
  <c r="AX112" i="28" s="1"/>
  <c r="AX111" i="28" s="1"/>
  <c r="AW114" i="28"/>
  <c r="AW113" i="28" s="1"/>
  <c r="AW112" i="28" s="1"/>
  <c r="AW111" i="28" s="1"/>
  <c r="AV114" i="28"/>
  <c r="AV113" i="28" s="1"/>
  <c r="AV112" i="28" s="1"/>
  <c r="AV111" i="28" s="1"/>
  <c r="AU114" i="28"/>
  <c r="AU113" i="28" s="1"/>
  <c r="AU112" i="28" s="1"/>
  <c r="AU111" i="28" s="1"/>
  <c r="AT114" i="28"/>
  <c r="AT113" i="28" s="1"/>
  <c r="AT112" i="28" s="1"/>
  <c r="AT111" i="28" s="1"/>
  <c r="AS114" i="28"/>
  <c r="AS113" i="28" s="1"/>
  <c r="AS112" i="28" s="1"/>
  <c r="AS111" i="28" s="1"/>
  <c r="AR114" i="28"/>
  <c r="AR113" i="28" s="1"/>
  <c r="AR112" i="28" s="1"/>
  <c r="AR111" i="28" s="1"/>
  <c r="AQ114" i="28"/>
  <c r="AQ113" i="28" s="1"/>
  <c r="AQ112" i="28" s="1"/>
  <c r="AQ111" i="28" s="1"/>
  <c r="AP114" i="28"/>
  <c r="AP113" i="28" s="1"/>
  <c r="AP112" i="28" s="1"/>
  <c r="AP111" i="28" s="1"/>
  <c r="AO114" i="28"/>
  <c r="AO113" i="28" s="1"/>
  <c r="AO112" i="28" s="1"/>
  <c r="AO111" i="28" s="1"/>
  <c r="AN114" i="28"/>
  <c r="AN113" i="28" s="1"/>
  <c r="AN112" i="28" s="1"/>
  <c r="AN111" i="28" s="1"/>
  <c r="AM114" i="28"/>
  <c r="AM113" i="28" s="1"/>
  <c r="AM112" i="28" s="1"/>
  <c r="AM111" i="28" s="1"/>
  <c r="AL114" i="28"/>
  <c r="AL113" i="28" s="1"/>
  <c r="AL112" i="28" s="1"/>
  <c r="AL111" i="28" s="1"/>
  <c r="AK114" i="28"/>
  <c r="AK113" i="28" s="1"/>
  <c r="AK112" i="28" s="1"/>
  <c r="AK111" i="28" s="1"/>
  <c r="AJ114" i="28"/>
  <c r="AJ113" i="28" s="1"/>
  <c r="AJ112" i="28" s="1"/>
  <c r="AJ111" i="28" s="1"/>
  <c r="AI114" i="28"/>
  <c r="AI113" i="28" s="1"/>
  <c r="AI112" i="28" s="1"/>
  <c r="AI111" i="28" s="1"/>
  <c r="AH114" i="28"/>
  <c r="AH113" i="28" s="1"/>
  <c r="AH112" i="28" s="1"/>
  <c r="AH111" i="28" s="1"/>
  <c r="Q114" i="28"/>
  <c r="Q113" i="28" s="1"/>
  <c r="Q112" i="28" s="1"/>
  <c r="Q111" i="28" s="1"/>
  <c r="P114" i="28"/>
  <c r="P113" i="28" s="1"/>
  <c r="P112" i="28" s="1"/>
  <c r="P111" i="28" s="1"/>
  <c r="O114" i="28"/>
  <c r="O113" i="28" s="1"/>
  <c r="O112" i="28" s="1"/>
  <c r="O111" i="28" s="1"/>
  <c r="M114" i="28"/>
  <c r="M113" i="28" s="1"/>
  <c r="M112" i="28" s="1"/>
  <c r="M111" i="28" s="1"/>
  <c r="L114" i="28"/>
  <c r="L113" i="28" s="1"/>
  <c r="L112" i="28" s="1"/>
  <c r="L111" i="28" s="1"/>
  <c r="H114" i="28"/>
  <c r="H113" i="28" s="1"/>
  <c r="H112" i="28" s="1"/>
  <c r="H111" i="28" s="1"/>
  <c r="G114" i="28"/>
  <c r="G113" i="28" s="1"/>
  <c r="G112" i="28" s="1"/>
  <c r="G111" i="28" s="1"/>
  <c r="BP110" i="28"/>
  <c r="AN110" i="28"/>
  <c r="BP109" i="28"/>
  <c r="AN109" i="28"/>
  <c r="BP108" i="28"/>
  <c r="AH108" i="28"/>
  <c r="AK108" i="28"/>
  <c r="BP107" i="28"/>
  <c r="BP105" i="28" s="1"/>
  <c r="BP104" i="28" s="1"/>
  <c r="BP103" i="28" s="1"/>
  <c r="BP102" i="28" s="1"/>
  <c r="AN107" i="28"/>
  <c r="L107" i="28"/>
  <c r="L105" i="28" s="1"/>
  <c r="L104" i="28" s="1"/>
  <c r="L103" i="28" s="1"/>
  <c r="L102" i="28" s="1"/>
  <c r="BP106" i="28"/>
  <c r="AN106" i="28"/>
  <c r="CI105" i="28"/>
  <c r="CH105" i="28"/>
  <c r="CG105" i="28"/>
  <c r="CF105" i="28"/>
  <c r="BR105" i="28"/>
  <c r="BQ105" i="28"/>
  <c r="BQ104" i="28" s="1"/>
  <c r="BQ103" i="28" s="1"/>
  <c r="BQ102" i="28" s="1"/>
  <c r="BO105" i="28"/>
  <c r="BO104" i="28" s="1"/>
  <c r="BO103" i="28" s="1"/>
  <c r="BO102" i="28" s="1"/>
  <c r="BN105" i="28"/>
  <c r="BN104" i="28" s="1"/>
  <c r="BN103" i="28" s="1"/>
  <c r="BN102" i="28" s="1"/>
  <c r="BM105" i="28"/>
  <c r="BM104" i="28" s="1"/>
  <c r="BM103" i="28" s="1"/>
  <c r="BM102" i="28" s="1"/>
  <c r="BL105" i="28"/>
  <c r="BL104" i="28" s="1"/>
  <c r="BL103" i="28" s="1"/>
  <c r="BL102" i="28" s="1"/>
  <c r="BK105" i="28"/>
  <c r="BK104" i="28" s="1"/>
  <c r="BK103" i="28" s="1"/>
  <c r="BK102" i="28" s="1"/>
  <c r="BJ105" i="28"/>
  <c r="BJ104" i="28" s="1"/>
  <c r="BJ103" i="28" s="1"/>
  <c r="BJ102" i="28" s="1"/>
  <c r="BI105" i="28"/>
  <c r="BI104" i="28" s="1"/>
  <c r="BI103" i="28" s="1"/>
  <c r="BI102" i="28" s="1"/>
  <c r="BH105" i="28"/>
  <c r="BH104" i="28" s="1"/>
  <c r="BH103" i="28" s="1"/>
  <c r="BH102" i="28" s="1"/>
  <c r="BG105" i="28"/>
  <c r="BG104" i="28" s="1"/>
  <c r="BG103" i="28" s="1"/>
  <c r="BG102" i="28" s="1"/>
  <c r="BF105" i="28"/>
  <c r="BF104" i="28" s="1"/>
  <c r="BF103" i="28" s="1"/>
  <c r="BF102" i="28" s="1"/>
  <c r="BE105" i="28"/>
  <c r="BE104" i="28" s="1"/>
  <c r="BE103" i="28" s="1"/>
  <c r="BE102" i="28" s="1"/>
  <c r="BD105" i="28"/>
  <c r="BD104" i="28" s="1"/>
  <c r="BD103" i="28" s="1"/>
  <c r="BD102" i="28" s="1"/>
  <c r="BC105" i="28"/>
  <c r="BC104" i="28" s="1"/>
  <c r="BC103" i="28" s="1"/>
  <c r="BC102" i="28" s="1"/>
  <c r="BB105" i="28"/>
  <c r="BB104" i="28" s="1"/>
  <c r="BB103" i="28" s="1"/>
  <c r="BB102" i="28" s="1"/>
  <c r="BA105" i="28"/>
  <c r="BA104" i="28" s="1"/>
  <c r="BA103" i="28" s="1"/>
  <c r="BA102" i="28" s="1"/>
  <c r="AZ105" i="28"/>
  <c r="AZ104" i="28" s="1"/>
  <c r="AZ103" i="28" s="1"/>
  <c r="AZ102" i="28" s="1"/>
  <c r="AY105" i="28"/>
  <c r="AY104" i="28" s="1"/>
  <c r="AY103" i="28" s="1"/>
  <c r="AY102" i="28" s="1"/>
  <c r="AX105" i="28"/>
  <c r="AX104" i="28" s="1"/>
  <c r="AX103" i="28" s="1"/>
  <c r="AX102" i="28" s="1"/>
  <c r="AW105" i="28"/>
  <c r="AW104" i="28" s="1"/>
  <c r="AW103" i="28" s="1"/>
  <c r="AW102" i="28" s="1"/>
  <c r="AV105" i="28"/>
  <c r="AV104" i="28" s="1"/>
  <c r="AV103" i="28" s="1"/>
  <c r="AV102" i="28" s="1"/>
  <c r="AU105" i="28"/>
  <c r="AU104" i="28" s="1"/>
  <c r="AU103" i="28" s="1"/>
  <c r="AU102" i="28" s="1"/>
  <c r="AT105" i="28"/>
  <c r="AT104" i="28" s="1"/>
  <c r="AT103" i="28" s="1"/>
  <c r="AT102" i="28" s="1"/>
  <c r="AS105" i="28"/>
  <c r="AS104" i="28" s="1"/>
  <c r="AS103" i="28" s="1"/>
  <c r="AS102" i="28" s="1"/>
  <c r="AR105" i="28"/>
  <c r="AR104" i="28" s="1"/>
  <c r="AR103" i="28" s="1"/>
  <c r="AR102" i="28" s="1"/>
  <c r="AQ105" i="28"/>
  <c r="AQ104" i="28" s="1"/>
  <c r="AQ103" i="28" s="1"/>
  <c r="AQ102" i="28" s="1"/>
  <c r="AP105" i="28"/>
  <c r="AP104" i="28" s="1"/>
  <c r="AP103" i="28" s="1"/>
  <c r="AP102" i="28" s="1"/>
  <c r="AO105" i="28"/>
  <c r="AO104" i="28" s="1"/>
  <c r="AO103" i="28" s="1"/>
  <c r="AO102" i="28" s="1"/>
  <c r="AM105" i="28"/>
  <c r="AM104" i="28" s="1"/>
  <c r="AM103" i="28" s="1"/>
  <c r="AM102" i="28" s="1"/>
  <c r="AL105" i="28"/>
  <c r="AL104" i="28" s="1"/>
  <c r="AL103" i="28" s="1"/>
  <c r="AL102" i="28" s="1"/>
  <c r="AJ105" i="28"/>
  <c r="AJ104" i="28" s="1"/>
  <c r="AJ103" i="28" s="1"/>
  <c r="AJ102" i="28" s="1"/>
  <c r="AI105" i="28"/>
  <c r="AI104" i="28" s="1"/>
  <c r="AI103" i="28" s="1"/>
  <c r="AI102" i="28" s="1"/>
  <c r="Q105" i="28"/>
  <c r="Q104" i="28" s="1"/>
  <c r="Q103" i="28" s="1"/>
  <c r="Q102" i="28" s="1"/>
  <c r="Q101" i="28" s="1"/>
  <c r="P105" i="28"/>
  <c r="P104" i="28" s="1"/>
  <c r="P103" i="28" s="1"/>
  <c r="P102" i="28" s="1"/>
  <c r="O105" i="28"/>
  <c r="O104" i="28" s="1"/>
  <c r="O103" i="28" s="1"/>
  <c r="O102" i="28" s="1"/>
  <c r="N105" i="28"/>
  <c r="N104" i="28" s="1"/>
  <c r="N103" i="28" s="1"/>
  <c r="N102" i="28" s="1"/>
  <c r="M105" i="28"/>
  <c r="M104" i="28" s="1"/>
  <c r="M103" i="28" s="1"/>
  <c r="M102" i="28" s="1"/>
  <c r="H105" i="28"/>
  <c r="H104" i="28" s="1"/>
  <c r="H103" i="28" s="1"/>
  <c r="H102" i="28" s="1"/>
  <c r="G105" i="28"/>
  <c r="G104" i="28" s="1"/>
  <c r="G103" i="28" s="1"/>
  <c r="G102" i="28" s="1"/>
  <c r="CI103" i="28"/>
  <c r="CI102" i="28" s="1"/>
  <c r="CH103" i="28"/>
  <c r="CH102" i="28" s="1"/>
  <c r="CG103" i="28"/>
  <c r="CG102" i="28" s="1"/>
  <c r="CF103" i="28"/>
  <c r="CF102" i="28" s="1"/>
  <c r="BR103" i="28"/>
  <c r="BR102" i="28" s="1"/>
  <c r="BM98" i="28"/>
  <c r="BM97" i="28" s="1"/>
  <c r="BM96" i="28" s="1"/>
  <c r="AT98" i="28"/>
  <c r="AT97" i="28" s="1"/>
  <c r="AT96" i="28" s="1"/>
  <c r="BF98" i="28"/>
  <c r="BF97" i="28" s="1"/>
  <c r="BF96" i="28" s="1"/>
  <c r="BN98" i="28"/>
  <c r="BK98" i="28"/>
  <c r="BK97" i="28" s="1"/>
  <c r="BK96" i="28" s="1"/>
  <c r="BJ98" i="28"/>
  <c r="BJ97" i="28" s="1"/>
  <c r="BJ96" i="28" s="1"/>
  <c r="AW98" i="28"/>
  <c r="AZ98" i="28" s="1"/>
  <c r="AZ97" i="28" s="1"/>
  <c r="AZ96" i="28" s="1"/>
  <c r="AQ98" i="28"/>
  <c r="AQ97" i="28" s="1"/>
  <c r="AQ96" i="28" s="1"/>
  <c r="AP98" i="28"/>
  <c r="AP97" i="28" s="1"/>
  <c r="AP96" i="28" s="1"/>
  <c r="AO98" i="28"/>
  <c r="AO97" i="28" s="1"/>
  <c r="AO96" i="28" s="1"/>
  <c r="AN98" i="28"/>
  <c r="AN97" i="28" s="1"/>
  <c r="AN96" i="28" s="1"/>
  <c r="N97" i="28"/>
  <c r="N96" i="28" s="1"/>
  <c r="CI97" i="28"/>
  <c r="CI96" i="28" s="1"/>
  <c r="BH97" i="28"/>
  <c r="BH96" i="28" s="1"/>
  <c r="BG97" i="28"/>
  <c r="BG96" i="28" s="1"/>
  <c r="BE97" i="28"/>
  <c r="BE96" i="28" s="1"/>
  <c r="BD97" i="28"/>
  <c r="BD96" i="28" s="1"/>
  <c r="BC97" i="28"/>
  <c r="BC96" i="28" s="1"/>
  <c r="BB97" i="28"/>
  <c r="BB96" i="28" s="1"/>
  <c r="BA97" i="28"/>
  <c r="BA96" i="28" s="1"/>
  <c r="AY97" i="28"/>
  <c r="AY96" i="28" s="1"/>
  <c r="AX97" i="28"/>
  <c r="AX96" i="28" s="1"/>
  <c r="AV97" i="28"/>
  <c r="AV96" i="28" s="1"/>
  <c r="AU97" i="28"/>
  <c r="AU96" i="28" s="1"/>
  <c r="AS97" i="28"/>
  <c r="AS96" i="28" s="1"/>
  <c r="AR97" i="28"/>
  <c r="AR96" i="28" s="1"/>
  <c r="AM97" i="28"/>
  <c r="AM96" i="28" s="1"/>
  <c r="AL97" i="28"/>
  <c r="AL96" i="28" s="1"/>
  <c r="AK97" i="28"/>
  <c r="AK96" i="28" s="1"/>
  <c r="AJ97" i="28"/>
  <c r="AJ96" i="28" s="1"/>
  <c r="AI97" i="28"/>
  <c r="AI96" i="28" s="1"/>
  <c r="AH97" i="28"/>
  <c r="AH96" i="28" s="1"/>
  <c r="O97" i="28"/>
  <c r="O96" i="28" s="1"/>
  <c r="M97" i="28"/>
  <c r="L97" i="28"/>
  <c r="H97" i="28"/>
  <c r="G97" i="28"/>
  <c r="M96" i="28"/>
  <c r="L96" i="28"/>
  <c r="H96" i="28"/>
  <c r="G96" i="28"/>
  <c r="BM95" i="28"/>
  <c r="BQ95" i="28" s="1"/>
  <c r="CF95" i="28"/>
  <c r="BN95" i="28"/>
  <c r="O95" i="28"/>
  <c r="N95" i="28" s="1"/>
  <c r="AT95" i="28"/>
  <c r="BF95" i="28"/>
  <c r="BL95" i="28" s="1"/>
  <c r="BK95" i="28"/>
  <c r="BJ95" i="28"/>
  <c r="BJ93" i="28" s="1"/>
  <c r="BJ92" i="28" s="1"/>
  <c r="BJ91" i="28" s="1"/>
  <c r="BJ90" i="28" s="1"/>
  <c r="AW95" i="28"/>
  <c r="AN95" i="28"/>
  <c r="AT94" i="28"/>
  <c r="BF94" i="28"/>
  <c r="BN94" i="28"/>
  <c r="BR94" i="28" s="1"/>
  <c r="BM94" i="28"/>
  <c r="BQ94" i="28" s="1"/>
  <c r="BT94" i="28" s="1"/>
  <c r="BK94" i="28"/>
  <c r="BJ94" i="28"/>
  <c r="AW94" i="28"/>
  <c r="AQ94" i="28"/>
  <c r="AQ93" i="28" s="1"/>
  <c r="AQ92" i="28" s="1"/>
  <c r="AN94" i="28"/>
  <c r="N94" i="28"/>
  <c r="CI93" i="28"/>
  <c r="CI92" i="28" s="1"/>
  <c r="BH93" i="28"/>
  <c r="BH92" i="28" s="1"/>
  <c r="BG93" i="28"/>
  <c r="BG92" i="28" s="1"/>
  <c r="BE93" i="28"/>
  <c r="BE92" i="28" s="1"/>
  <c r="BD93" i="28"/>
  <c r="BD92" i="28" s="1"/>
  <c r="BC93" i="28"/>
  <c r="BC92" i="28" s="1"/>
  <c r="BB93" i="28"/>
  <c r="BB92" i="28" s="1"/>
  <c r="BA93" i="28"/>
  <c r="BA92" i="28" s="1"/>
  <c r="AY93" i="28"/>
  <c r="AY92" i="28" s="1"/>
  <c r="AX93" i="28"/>
  <c r="AX92" i="28" s="1"/>
  <c r="AV93" i="28"/>
  <c r="AV92" i="28" s="1"/>
  <c r="AU93" i="28"/>
  <c r="AU92" i="28" s="1"/>
  <c r="AS93" i="28"/>
  <c r="AS92" i="28" s="1"/>
  <c r="AR93" i="28"/>
  <c r="AR92" i="28" s="1"/>
  <c r="AP93" i="28"/>
  <c r="AP92" i="28" s="1"/>
  <c r="AO93" i="28"/>
  <c r="AO92" i="28" s="1"/>
  <c r="AM93" i="28"/>
  <c r="AM92" i="28" s="1"/>
  <c r="AL93" i="28"/>
  <c r="AL92" i="28" s="1"/>
  <c r="AK93" i="28"/>
  <c r="AK92" i="28" s="1"/>
  <c r="AJ93" i="28"/>
  <c r="AJ92" i="28" s="1"/>
  <c r="AI93" i="28"/>
  <c r="AI92" i="28" s="1"/>
  <c r="AH93" i="28"/>
  <c r="AH92" i="28" s="1"/>
  <c r="M93" i="28"/>
  <c r="M92" i="28" s="1"/>
  <c r="L93" i="28"/>
  <c r="L92" i="28" s="1"/>
  <c r="H93" i="28"/>
  <c r="H92" i="28" s="1"/>
  <c r="G93" i="28"/>
  <c r="G92" i="28" s="1"/>
  <c r="AT89" i="28"/>
  <c r="BF89" i="28"/>
  <c r="BN89" i="28"/>
  <c r="BR89" i="28" s="1"/>
  <c r="BR88" i="28" s="1"/>
  <c r="BR87" i="28" s="1"/>
  <c r="BR86" i="28" s="1"/>
  <c r="BR85" i="28" s="1"/>
  <c r="BM89" i="28"/>
  <c r="BK89" i="28"/>
  <c r="BK88" i="28" s="1"/>
  <c r="BK87" i="28" s="1"/>
  <c r="BK86" i="28" s="1"/>
  <c r="BK85" i="28" s="1"/>
  <c r="BJ89" i="28"/>
  <c r="BJ88" i="28" s="1"/>
  <c r="BJ87" i="28" s="1"/>
  <c r="BJ86" i="28" s="1"/>
  <c r="BJ85" i="28" s="1"/>
  <c r="AW89" i="28"/>
  <c r="AN89" i="28"/>
  <c r="AN88" i="28" s="1"/>
  <c r="AN87" i="28" s="1"/>
  <c r="AN86" i="28" s="1"/>
  <c r="AN85" i="28" s="1"/>
  <c r="N89" i="28"/>
  <c r="N88" i="28" s="1"/>
  <c r="N87" i="28" s="1"/>
  <c r="N86" i="28" s="1"/>
  <c r="N85" i="28" s="1"/>
  <c r="CI88" i="28"/>
  <c r="CI87" i="28" s="1"/>
  <c r="CI86" i="28" s="1"/>
  <c r="CI85" i="28" s="1"/>
  <c r="CH88" i="28"/>
  <c r="CH87" i="28" s="1"/>
  <c r="CH86" i="28" s="1"/>
  <c r="CH85" i="28" s="1"/>
  <c r="BH88" i="28"/>
  <c r="BH87" i="28" s="1"/>
  <c r="BH86" i="28" s="1"/>
  <c r="BH85" i="28" s="1"/>
  <c r="BG88" i="28"/>
  <c r="BG87" i="28" s="1"/>
  <c r="BG86" i="28" s="1"/>
  <c r="BG85" i="28" s="1"/>
  <c r="BE88" i="28"/>
  <c r="BE87" i="28" s="1"/>
  <c r="BE86" i="28" s="1"/>
  <c r="BE85" i="28" s="1"/>
  <c r="BD88" i="28"/>
  <c r="BD87" i="28" s="1"/>
  <c r="BD86" i="28" s="1"/>
  <c r="BD85" i="28" s="1"/>
  <c r="BC88" i="28"/>
  <c r="BC87" i="28" s="1"/>
  <c r="BC86" i="28" s="1"/>
  <c r="BC85" i="28" s="1"/>
  <c r="BB88" i="28"/>
  <c r="BB87" i="28" s="1"/>
  <c r="BB86" i="28" s="1"/>
  <c r="BB85" i="28" s="1"/>
  <c r="BA88" i="28"/>
  <c r="BA87" i="28" s="1"/>
  <c r="BA86" i="28" s="1"/>
  <c r="BA85" i="28" s="1"/>
  <c r="AY88" i="28"/>
  <c r="AY87" i="28" s="1"/>
  <c r="AY86" i="28" s="1"/>
  <c r="AY85" i="28" s="1"/>
  <c r="AX88" i="28"/>
  <c r="AX87" i="28" s="1"/>
  <c r="AX86" i="28" s="1"/>
  <c r="AX85" i="28" s="1"/>
  <c r="AV88" i="28"/>
  <c r="AV87" i="28" s="1"/>
  <c r="AV86" i="28" s="1"/>
  <c r="AV85" i="28" s="1"/>
  <c r="AU88" i="28"/>
  <c r="AU87" i="28" s="1"/>
  <c r="AU86" i="28" s="1"/>
  <c r="AU85" i="28" s="1"/>
  <c r="AS88" i="28"/>
  <c r="AS87" i="28" s="1"/>
  <c r="AS86" i="28" s="1"/>
  <c r="AS85" i="28" s="1"/>
  <c r="AR88" i="28"/>
  <c r="AR87" i="28" s="1"/>
  <c r="AR86" i="28" s="1"/>
  <c r="AR85" i="28" s="1"/>
  <c r="AQ88" i="28"/>
  <c r="AQ87" i="28" s="1"/>
  <c r="AQ86" i="28" s="1"/>
  <c r="AQ85" i="28" s="1"/>
  <c r="AP88" i="28"/>
  <c r="AP87" i="28" s="1"/>
  <c r="AP86" i="28" s="1"/>
  <c r="AP85" i="28" s="1"/>
  <c r="AO88" i="28"/>
  <c r="AO87" i="28" s="1"/>
  <c r="AO86" i="28" s="1"/>
  <c r="AO85" i="28" s="1"/>
  <c r="AM88" i="28"/>
  <c r="AM87" i="28" s="1"/>
  <c r="AM86" i="28" s="1"/>
  <c r="AM85" i="28" s="1"/>
  <c r="AL88" i="28"/>
  <c r="AL87" i="28" s="1"/>
  <c r="AL86" i="28" s="1"/>
  <c r="AL85" i="28" s="1"/>
  <c r="AK88" i="28"/>
  <c r="AK87" i="28" s="1"/>
  <c r="AK86" i="28" s="1"/>
  <c r="AK85" i="28" s="1"/>
  <c r="AJ88" i="28"/>
  <c r="AJ87" i="28" s="1"/>
  <c r="AJ86" i="28" s="1"/>
  <c r="AJ85" i="28" s="1"/>
  <c r="AI88" i="28"/>
  <c r="AI87" i="28" s="1"/>
  <c r="AI86" i="28" s="1"/>
  <c r="AI85" i="28" s="1"/>
  <c r="AH88" i="28"/>
  <c r="AH87" i="28" s="1"/>
  <c r="AH86" i="28" s="1"/>
  <c r="AH85" i="28" s="1"/>
  <c r="O88" i="28"/>
  <c r="O87" i="28" s="1"/>
  <c r="O86" i="28" s="1"/>
  <c r="O85" i="28" s="1"/>
  <c r="M88" i="28"/>
  <c r="M87" i="28" s="1"/>
  <c r="M86" i="28" s="1"/>
  <c r="M85" i="28" s="1"/>
  <c r="L88" i="28"/>
  <c r="L87" i="28" s="1"/>
  <c r="L86" i="28" s="1"/>
  <c r="L85" i="28" s="1"/>
  <c r="H88" i="28"/>
  <c r="H87" i="28" s="1"/>
  <c r="H86" i="28" s="1"/>
  <c r="H85" i="28" s="1"/>
  <c r="G88" i="28"/>
  <c r="G87" i="28" s="1"/>
  <c r="G86" i="28" s="1"/>
  <c r="G85" i="28" s="1"/>
  <c r="BF84" i="28"/>
  <c r="BI84" i="28" s="1"/>
  <c r="BI83" i="28" s="1"/>
  <c r="BI82" i="28" s="1"/>
  <c r="BI81" i="28" s="1"/>
  <c r="BN84" i="28"/>
  <c r="BM84" i="28"/>
  <c r="BQ84" i="28" s="1"/>
  <c r="BT84" i="28" s="1"/>
  <c r="BT83" i="28" s="1"/>
  <c r="BT82" i="28" s="1"/>
  <c r="BT81" i="28" s="1"/>
  <c r="BK84" i="28"/>
  <c r="BK83" i="28" s="1"/>
  <c r="BK82" i="28" s="1"/>
  <c r="BK81" i="28" s="1"/>
  <c r="BJ84" i="28"/>
  <c r="BJ83" i="28" s="1"/>
  <c r="BJ82" i="28" s="1"/>
  <c r="BJ81" i="28" s="1"/>
  <c r="AZ84" i="28"/>
  <c r="AZ83" i="28" s="1"/>
  <c r="AZ82" i="28" s="1"/>
  <c r="AZ81" i="28" s="1"/>
  <c r="AP84" i="28"/>
  <c r="AP83" i="28" s="1"/>
  <c r="AP82" i="28" s="1"/>
  <c r="AP81" i="28" s="1"/>
  <c r="AO84" i="28"/>
  <c r="AO83" i="28" s="1"/>
  <c r="AO82" i="28" s="1"/>
  <c r="AO81" i="28" s="1"/>
  <c r="AO78" i="28" s="1"/>
  <c r="AN84" i="28"/>
  <c r="AN83" i="28" s="1"/>
  <c r="AN82" i="28" s="1"/>
  <c r="AN81" i="28" s="1"/>
  <c r="N84" i="28"/>
  <c r="N83" i="28" s="1"/>
  <c r="N82" i="28" s="1"/>
  <c r="N81" i="28" s="1"/>
  <c r="CI83" i="28"/>
  <c r="CI82" i="28" s="1"/>
  <c r="CI81" i="28" s="1"/>
  <c r="CH83" i="28"/>
  <c r="CH82" i="28" s="1"/>
  <c r="CH81" i="28" s="1"/>
  <c r="BH83" i="28"/>
  <c r="BH82" i="28" s="1"/>
  <c r="BH81" i="28" s="1"/>
  <c r="BG83" i="28"/>
  <c r="BG82" i="28" s="1"/>
  <c r="BG81" i="28" s="1"/>
  <c r="BE83" i="28"/>
  <c r="BE82" i="28" s="1"/>
  <c r="BE81" i="28" s="1"/>
  <c r="BD83" i="28"/>
  <c r="BD82" i="28" s="1"/>
  <c r="BD81" i="28" s="1"/>
  <c r="BC83" i="28"/>
  <c r="BC82" i="28" s="1"/>
  <c r="BC81" i="28" s="1"/>
  <c r="BC79" i="28"/>
  <c r="BB83" i="28"/>
  <c r="BB82" i="28" s="1"/>
  <c r="BB81" i="28" s="1"/>
  <c r="BA83" i="28"/>
  <c r="BA82" i="28" s="1"/>
  <c r="BA81" i="28" s="1"/>
  <c r="AY83" i="28"/>
  <c r="AY82" i="28" s="1"/>
  <c r="AY81" i="28" s="1"/>
  <c r="AX83" i="28"/>
  <c r="AX82" i="28" s="1"/>
  <c r="AX81" i="28" s="1"/>
  <c r="AW83" i="28"/>
  <c r="AW82" i="28" s="1"/>
  <c r="AW81" i="28" s="1"/>
  <c r="AV83" i="28"/>
  <c r="AV82" i="28" s="1"/>
  <c r="AV81" i="28" s="1"/>
  <c r="AU83" i="28"/>
  <c r="AU82" i="28" s="1"/>
  <c r="AU81" i="28" s="1"/>
  <c r="AU79" i="28"/>
  <c r="AT83" i="28"/>
  <c r="AT82" i="28" s="1"/>
  <c r="AT81" i="28" s="1"/>
  <c r="AS83" i="28"/>
  <c r="AS82" i="28" s="1"/>
  <c r="AS81" i="28" s="1"/>
  <c r="AR83" i="28"/>
  <c r="AR82" i="28" s="1"/>
  <c r="AR81" i="28" s="1"/>
  <c r="AQ83" i="28"/>
  <c r="AQ82" i="28" s="1"/>
  <c r="AQ81" i="28" s="1"/>
  <c r="AM83" i="28"/>
  <c r="AM82" i="28" s="1"/>
  <c r="AM81" i="28" s="1"/>
  <c r="AL83" i="28"/>
  <c r="AL82" i="28" s="1"/>
  <c r="AL81" i="28" s="1"/>
  <c r="AL78" i="28" s="1"/>
  <c r="AK83" i="28"/>
  <c r="AK82" i="28" s="1"/>
  <c r="AK81" i="28" s="1"/>
  <c r="AJ83" i="28"/>
  <c r="AJ82" i="28" s="1"/>
  <c r="AJ81" i="28" s="1"/>
  <c r="AI83" i="28"/>
  <c r="AI82" i="28" s="1"/>
  <c r="AI81" i="28" s="1"/>
  <c r="AI79" i="28"/>
  <c r="AH83" i="28"/>
  <c r="AH82" i="28" s="1"/>
  <c r="AH81" i="28" s="1"/>
  <c r="O83" i="28"/>
  <c r="O82" i="28" s="1"/>
  <c r="O81" i="28" s="1"/>
  <c r="M83" i="28"/>
  <c r="M82" i="28" s="1"/>
  <c r="M81" i="28" s="1"/>
  <c r="L83" i="28"/>
  <c r="L82" i="28" s="1"/>
  <c r="L81" i="28" s="1"/>
  <c r="H83" i="28"/>
  <c r="H82" i="28" s="1"/>
  <c r="H81" i="28" s="1"/>
  <c r="G83" i="28"/>
  <c r="G82" i="28" s="1"/>
  <c r="G81" i="28" s="1"/>
  <c r="AT80" i="28"/>
  <c r="BF80" i="28"/>
  <c r="BI80" i="28" s="1"/>
  <c r="BI79" i="28" s="1"/>
  <c r="BN80" i="28"/>
  <c r="BM80" i="28"/>
  <c r="BK80" i="28"/>
  <c r="BK79" i="28" s="1"/>
  <c r="BJ80" i="28"/>
  <c r="BJ79" i="28" s="1"/>
  <c r="AW80" i="28"/>
  <c r="AQ80" i="28"/>
  <c r="AQ79" i="28" s="1"/>
  <c r="AN80" i="28"/>
  <c r="AN79" i="28" s="1"/>
  <c r="N80" i="28"/>
  <c r="N79" i="28" s="1"/>
  <c r="CI79" i="28"/>
  <c r="CH79" i="28"/>
  <c r="BH79" i="28"/>
  <c r="BH78" i="28" s="1"/>
  <c r="BG79" i="28"/>
  <c r="BE79" i="28"/>
  <c r="BD79" i="28"/>
  <c r="BB79" i="28"/>
  <c r="BA79" i="28"/>
  <c r="AY79" i="28"/>
  <c r="AX79" i="28"/>
  <c r="AV79" i="28"/>
  <c r="AS79" i="28"/>
  <c r="AR79" i="28"/>
  <c r="AP79" i="28"/>
  <c r="AO79" i="28"/>
  <c r="AM79" i="28"/>
  <c r="AL79" i="28"/>
  <c r="AK79" i="28"/>
  <c r="AJ79" i="28"/>
  <c r="AH79" i="28"/>
  <c r="O79" i="28"/>
  <c r="M79" i="28"/>
  <c r="L79" i="28"/>
  <c r="H79" i="28"/>
  <c r="G79" i="28"/>
  <c r="AT77" i="28"/>
  <c r="BF77" i="28"/>
  <c r="BN77" i="28"/>
  <c r="BN75" i="28" s="1"/>
  <c r="BN74" i="28" s="1"/>
  <c r="BN73" i="28" s="1"/>
  <c r="BM77" i="28"/>
  <c r="BK77" i="28"/>
  <c r="BK76" i="28" s="1"/>
  <c r="BJ77" i="28"/>
  <c r="BJ76" i="28" s="1"/>
  <c r="AW77" i="28"/>
  <c r="AN77" i="28"/>
  <c r="AN76" i="28" s="1"/>
  <c r="N77" i="28"/>
  <c r="CI76" i="28"/>
  <c r="CH76" i="28"/>
  <c r="BH76" i="28"/>
  <c r="BG76" i="28"/>
  <c r="BE76" i="28"/>
  <c r="BD76" i="28"/>
  <c r="BC76" i="28"/>
  <c r="BB76" i="28"/>
  <c r="BA76" i="28"/>
  <c r="AY76" i="28"/>
  <c r="AX76" i="28"/>
  <c r="AV76" i="28"/>
  <c r="AU76" i="28"/>
  <c r="AS76" i="28"/>
  <c r="AR76" i="28"/>
  <c r="AQ76" i="28"/>
  <c r="AP76" i="28"/>
  <c r="AO76" i="28"/>
  <c r="AM76" i="28"/>
  <c r="AL76" i="28"/>
  <c r="AK76" i="28"/>
  <c r="AJ76" i="28"/>
  <c r="AI76" i="28"/>
  <c r="AH76" i="28"/>
  <c r="Q76" i="28"/>
  <c r="P76" i="28"/>
  <c r="O76" i="28"/>
  <c r="M76" i="28"/>
  <c r="L76" i="28"/>
  <c r="H76" i="28"/>
  <c r="G76" i="28"/>
  <c r="CI75" i="28"/>
  <c r="CI74" i="28" s="1"/>
  <c r="CI73" i="28" s="1"/>
  <c r="CH75" i="28"/>
  <c r="CH74" i="28" s="1"/>
  <c r="CH73" i="28" s="1"/>
  <c r="BH75" i="28"/>
  <c r="BH74" i="28" s="1"/>
  <c r="BH73" i="28" s="1"/>
  <c r="BG75" i="28"/>
  <c r="BG74" i="28" s="1"/>
  <c r="BG73" i="28" s="1"/>
  <c r="BE75" i="28"/>
  <c r="BE74" i="28" s="1"/>
  <c r="BE73" i="28" s="1"/>
  <c r="BD75" i="28"/>
  <c r="BD74" i="28" s="1"/>
  <c r="BD73" i="28" s="1"/>
  <c r="BC75" i="28"/>
  <c r="BC74" i="28" s="1"/>
  <c r="BC73" i="28" s="1"/>
  <c r="BB75" i="28"/>
  <c r="BB74" i="28" s="1"/>
  <c r="BB73" i="28" s="1"/>
  <c r="BA75" i="28"/>
  <c r="BA74" i="28" s="1"/>
  <c r="BA73" i="28" s="1"/>
  <c r="AY75" i="28"/>
  <c r="AY74" i="28" s="1"/>
  <c r="AY73" i="28" s="1"/>
  <c r="AX75" i="28"/>
  <c r="AX74" i="28" s="1"/>
  <c r="AX73" i="28" s="1"/>
  <c r="AV75" i="28"/>
  <c r="AV74" i="28" s="1"/>
  <c r="AV73" i="28" s="1"/>
  <c r="AU75" i="28"/>
  <c r="AU74" i="28" s="1"/>
  <c r="AU73" i="28" s="1"/>
  <c r="AS75" i="28"/>
  <c r="AS74" i="28" s="1"/>
  <c r="AS73" i="28" s="1"/>
  <c r="AR75" i="28"/>
  <c r="AR74" i="28" s="1"/>
  <c r="AR73" i="28" s="1"/>
  <c r="AQ75" i="28"/>
  <c r="AQ74" i="28" s="1"/>
  <c r="AQ73" i="28" s="1"/>
  <c r="AP75" i="28"/>
  <c r="AP74" i="28" s="1"/>
  <c r="AP73" i="28" s="1"/>
  <c r="AO75" i="28"/>
  <c r="AO74" i="28" s="1"/>
  <c r="AO73" i="28" s="1"/>
  <c r="AM75" i="28"/>
  <c r="AM74" i="28" s="1"/>
  <c r="AM73" i="28" s="1"/>
  <c r="AL75" i="28"/>
  <c r="AL74" i="28" s="1"/>
  <c r="AL73" i="28" s="1"/>
  <c r="AK75" i="28"/>
  <c r="AK74" i="28" s="1"/>
  <c r="AK73" i="28" s="1"/>
  <c r="AJ75" i="28"/>
  <c r="AJ74" i="28" s="1"/>
  <c r="AJ73" i="28" s="1"/>
  <c r="AI75" i="28"/>
  <c r="AI74" i="28" s="1"/>
  <c r="AI73" i="28" s="1"/>
  <c r="AH75" i="28"/>
  <c r="AH74" i="28" s="1"/>
  <c r="AH73" i="28" s="1"/>
  <c r="O75" i="28"/>
  <c r="O74" i="28" s="1"/>
  <c r="O73" i="28" s="1"/>
  <c r="M75" i="28"/>
  <c r="M74" i="28" s="1"/>
  <c r="M73" i="28" s="1"/>
  <c r="L75" i="28"/>
  <c r="L74" i="28" s="1"/>
  <c r="L73" i="28" s="1"/>
  <c r="H75" i="28"/>
  <c r="H74" i="28" s="1"/>
  <c r="H73" i="28" s="1"/>
  <c r="G75" i="28"/>
  <c r="G74" i="28" s="1"/>
  <c r="G73" i="28" s="1"/>
  <c r="BF72" i="28"/>
  <c r="BI72" i="28" s="1"/>
  <c r="BN72" i="28"/>
  <c r="BR72" i="28" s="1"/>
  <c r="BM72" i="28"/>
  <c r="BQ72" i="28" s="1"/>
  <c r="BK72" i="28"/>
  <c r="BJ72" i="28"/>
  <c r="AW72" i="28"/>
  <c r="N72" i="28"/>
  <c r="BL71" i="28"/>
  <c r="BP71" i="28" s="1"/>
  <c r="BN71" i="28"/>
  <c r="BR71" i="28" s="1"/>
  <c r="BM71" i="28"/>
  <c r="BK71" i="28"/>
  <c r="BJ71" i="28"/>
  <c r="BI71" i="28"/>
  <c r="AZ71" i="28"/>
  <c r="N71" i="28"/>
  <c r="CI70" i="28"/>
  <c r="CH70" i="28"/>
  <c r="BH70" i="28"/>
  <c r="BG70" i="28"/>
  <c r="BE70" i="28"/>
  <c r="BD70" i="28"/>
  <c r="BC70" i="28"/>
  <c r="BB70" i="28"/>
  <c r="BA70" i="28"/>
  <c r="AY70" i="28"/>
  <c r="AX70" i="28"/>
  <c r="AV70" i="28"/>
  <c r="AU70" i="28"/>
  <c r="AT70" i="28"/>
  <c r="AS70" i="28"/>
  <c r="AR70" i="28"/>
  <c r="AQ70" i="28"/>
  <c r="AP70" i="28"/>
  <c r="AO70" i="28"/>
  <c r="AN70" i="28"/>
  <c r="AM70" i="28"/>
  <c r="AL70" i="28"/>
  <c r="AK70" i="28"/>
  <c r="AJ70" i="28"/>
  <c r="AI70" i="28"/>
  <c r="AH70" i="28"/>
  <c r="O70" i="28"/>
  <c r="M70" i="28"/>
  <c r="L70" i="28"/>
  <c r="H70" i="28"/>
  <c r="G70" i="28"/>
  <c r="AH69" i="28"/>
  <c r="AT69" i="28"/>
  <c r="BF69" i="28"/>
  <c r="BI69" i="28" s="1"/>
  <c r="BN69" i="28"/>
  <c r="BR69" i="28" s="1"/>
  <c r="BM69" i="28"/>
  <c r="BQ69" i="28" s="1"/>
  <c r="BK69" i="28"/>
  <c r="BJ69" i="28"/>
  <c r="AW69" i="28"/>
  <c r="AK69" i="28"/>
  <c r="AO69" i="28"/>
  <c r="N69" i="28"/>
  <c r="AH68" i="28"/>
  <c r="AT68" i="28"/>
  <c r="BF68" i="28"/>
  <c r="BN68" i="28"/>
  <c r="BR68" i="28" s="1"/>
  <c r="BM68" i="28"/>
  <c r="BQ68" i="28" s="1"/>
  <c r="BK68" i="28"/>
  <c r="BJ68" i="28"/>
  <c r="AW68" i="28"/>
  <c r="AO68" i="28"/>
  <c r="AQ68" i="28" s="1"/>
  <c r="AK68" i="28"/>
  <c r="N68" i="28"/>
  <c r="BL67" i="28"/>
  <c r="BP67" i="28" s="1"/>
  <c r="CG67" i="28" s="1"/>
  <c r="CF67" i="28" s="1"/>
  <c r="BN67" i="28"/>
  <c r="BR67" i="28" s="1"/>
  <c r="BM67" i="28"/>
  <c r="BQ67" i="28" s="1"/>
  <c r="BK67" i="28"/>
  <c r="BJ67" i="28"/>
  <c r="BI67" i="28"/>
  <c r="AZ67" i="28"/>
  <c r="N67" i="28"/>
  <c r="BL66" i="28"/>
  <c r="BP66" i="28" s="1"/>
  <c r="CG66" i="28" s="1"/>
  <c r="CF66" i="28" s="1"/>
  <c r="BN66" i="28"/>
  <c r="BM66" i="28"/>
  <c r="BQ66" i="28" s="1"/>
  <c r="BK66" i="28"/>
  <c r="BJ66" i="28"/>
  <c r="BI66" i="28"/>
  <c r="AZ66" i="28"/>
  <c r="N66" i="28"/>
  <c r="BM65" i="28"/>
  <c r="BF65" i="28"/>
  <c r="BI65" i="28" s="1"/>
  <c r="BN65" i="28"/>
  <c r="BR65" i="28" s="1"/>
  <c r="BK65" i="28"/>
  <c r="BJ65" i="28"/>
  <c r="AZ65" i="28"/>
  <c r="AN65" i="28"/>
  <c r="N65" i="28"/>
  <c r="CI64" i="28"/>
  <c r="BH64" i="28"/>
  <c r="BG64" i="28"/>
  <c r="BE64" i="28"/>
  <c r="BD64" i="28"/>
  <c r="BD63" i="28" s="1"/>
  <c r="BD62" i="28" s="1"/>
  <c r="BD61" i="28" s="1"/>
  <c r="BC64" i="28"/>
  <c r="BB64" i="28"/>
  <c r="BA64" i="28"/>
  <c r="AY64" i="28"/>
  <c r="AX64" i="28"/>
  <c r="AX63" i="28" s="1"/>
  <c r="AX62" i="28" s="1"/>
  <c r="AX61" i="28" s="1"/>
  <c r="AV64" i="28"/>
  <c r="AV63" i="28" s="1"/>
  <c r="AV62" i="28" s="1"/>
  <c r="AV61" i="28" s="1"/>
  <c r="AU64" i="28"/>
  <c r="AS64" i="28"/>
  <c r="AR64" i="28"/>
  <c r="AP64" i="28"/>
  <c r="AM64" i="28"/>
  <c r="AL64" i="28"/>
  <c r="AL63" i="28" s="1"/>
  <c r="AL62" i="28" s="1"/>
  <c r="AL61" i="28" s="1"/>
  <c r="AJ64" i="28"/>
  <c r="AI64" i="28"/>
  <c r="O64" i="28"/>
  <c r="M64" i="28"/>
  <c r="L64" i="28"/>
  <c r="H64" i="28"/>
  <c r="G64" i="28"/>
  <c r="BF60" i="28"/>
  <c r="BL60" i="28" s="1"/>
  <c r="BP60" i="28" s="1"/>
  <c r="BN60" i="28"/>
  <c r="BR60" i="28" s="1"/>
  <c r="BM60" i="28"/>
  <c r="BQ60" i="28" s="1"/>
  <c r="BK60" i="28"/>
  <c r="BK58" i="28" s="1"/>
  <c r="BK55" i="28" s="1"/>
  <c r="BK54" i="28" s="1"/>
  <c r="BK53" i="28" s="1"/>
  <c r="BJ60" i="28"/>
  <c r="BJ58" i="28" s="1"/>
  <c r="N60" i="28"/>
  <c r="AT59" i="28"/>
  <c r="AT58" i="28" s="1"/>
  <c r="BF59" i="28"/>
  <c r="BN59" i="28"/>
  <c r="BR59" i="28" s="1"/>
  <c r="BM59" i="28"/>
  <c r="BQ59" i="28" s="1"/>
  <c r="BI59" i="28"/>
  <c r="AW59" i="28"/>
  <c r="AW58" i="28" s="1"/>
  <c r="AP59" i="28"/>
  <c r="AP58" i="28" s="1"/>
  <c r="AO59" i="28"/>
  <c r="AO58" i="28" s="1"/>
  <c r="AN59" i="28"/>
  <c r="AN58" i="28" s="1"/>
  <c r="N59" i="28"/>
  <c r="CI58" i="28"/>
  <c r="CH58" i="28"/>
  <c r="BH58" i="28"/>
  <c r="BG58" i="28"/>
  <c r="BE58" i="28"/>
  <c r="BD58" i="28"/>
  <c r="BC58" i="28"/>
  <c r="BB58" i="28"/>
  <c r="BA58" i="28"/>
  <c r="AY58" i="28"/>
  <c r="AX58" i="28"/>
  <c r="AV58" i="28"/>
  <c r="AU58" i="28"/>
  <c r="AS58" i="28"/>
  <c r="AR58" i="28"/>
  <c r="AQ58" i="28"/>
  <c r="AQ55" i="28" s="1"/>
  <c r="AQ54" i="28" s="1"/>
  <c r="AQ53" i="28" s="1"/>
  <c r="AM58" i="28"/>
  <c r="AL58" i="28"/>
  <c r="AK58" i="28"/>
  <c r="AJ58" i="28"/>
  <c r="AI58" i="28"/>
  <c r="AH58" i="28"/>
  <c r="AH55" i="28" s="1"/>
  <c r="AH54" i="28" s="1"/>
  <c r="AH53" i="28" s="1"/>
  <c r="O58" i="28"/>
  <c r="M58" i="28"/>
  <c r="M55" i="28" s="1"/>
  <c r="M54" i="28" s="1"/>
  <c r="M53" i="28" s="1"/>
  <c r="L58" i="28"/>
  <c r="H58" i="28"/>
  <c r="G58" i="28"/>
  <c r="BL57" i="28"/>
  <c r="BP57" i="28" s="1"/>
  <c r="BN57" i="28"/>
  <c r="BR57" i="28" s="1"/>
  <c r="BR56" i="28" s="1"/>
  <c r="BM57" i="28"/>
  <c r="BQ57" i="28" s="1"/>
  <c r="BQ56" i="28" s="1"/>
  <c r="AN57" i="28"/>
  <c r="AN56" i="28" s="1"/>
  <c r="N57" i="28"/>
  <c r="N56" i="28" s="1"/>
  <c r="CI56" i="28"/>
  <c r="CH56" i="28"/>
  <c r="BK56" i="28"/>
  <c r="BJ56" i="28"/>
  <c r="BI56" i="28"/>
  <c r="BH56" i="28"/>
  <c r="BG56" i="28"/>
  <c r="BF56" i="28"/>
  <c r="BE56" i="28"/>
  <c r="BE55" i="28" s="1"/>
  <c r="BE54" i="28" s="1"/>
  <c r="BE53" i="28" s="1"/>
  <c r="BD56" i="28"/>
  <c r="BD55" i="28" s="1"/>
  <c r="BD54" i="28" s="1"/>
  <c r="BD53" i="28" s="1"/>
  <c r="BC56" i="28"/>
  <c r="BB56" i="28"/>
  <c r="BA56" i="28"/>
  <c r="BA55" i="28" s="1"/>
  <c r="BA54" i="28" s="1"/>
  <c r="BA53" i="28" s="1"/>
  <c r="AZ56" i="28"/>
  <c r="AY56" i="28"/>
  <c r="AX56" i="28"/>
  <c r="AW56" i="28"/>
  <c r="AV56" i="28"/>
  <c r="AU56" i="28"/>
  <c r="AT56" i="28"/>
  <c r="AS56" i="28"/>
  <c r="AR56" i="28"/>
  <c r="AR55" i="28" s="1"/>
  <c r="AR54" i="28" s="1"/>
  <c r="AR53" i="28" s="1"/>
  <c r="AQ56" i="28"/>
  <c r="AP56" i="28"/>
  <c r="AO56" i="28"/>
  <c r="AM56" i="28"/>
  <c r="AL56" i="28"/>
  <c r="AK56" i="28"/>
  <c r="AJ56" i="28"/>
  <c r="AI56" i="28"/>
  <c r="AH56" i="28"/>
  <c r="O56" i="28"/>
  <c r="M56" i="28"/>
  <c r="L56" i="28"/>
  <c r="H56" i="28"/>
  <c r="G56" i="28"/>
  <c r="O52" i="28"/>
  <c r="N52" i="28" s="1"/>
  <c r="N51" i="28" s="1"/>
  <c r="N50" i="28" s="1"/>
  <c r="N49" i="28" s="1"/>
  <c r="N48" i="28" s="1"/>
  <c r="BL52" i="28"/>
  <c r="BL51" i="28" s="1"/>
  <c r="BL50" i="28" s="1"/>
  <c r="BL49" i="28" s="1"/>
  <c r="BL48" i="28" s="1"/>
  <c r="BN52" i="28"/>
  <c r="BM52" i="28"/>
  <c r="BK52" i="28"/>
  <c r="BK51" i="28" s="1"/>
  <c r="BK50" i="28" s="1"/>
  <c r="BK49" i="28" s="1"/>
  <c r="BK48" i="28" s="1"/>
  <c r="BJ52" i="28"/>
  <c r="BJ51" i="28" s="1"/>
  <c r="BJ50" i="28" s="1"/>
  <c r="BJ49" i="28" s="1"/>
  <c r="BJ48" i="28" s="1"/>
  <c r="BI52" i="28"/>
  <c r="BI51" i="28" s="1"/>
  <c r="BI50" i="28" s="1"/>
  <c r="BI49" i="28" s="1"/>
  <c r="BI48" i="28" s="1"/>
  <c r="AN52" i="28"/>
  <c r="AN51" i="28" s="1"/>
  <c r="AN50" i="28" s="1"/>
  <c r="AN49" i="28" s="1"/>
  <c r="AN48" i="28" s="1"/>
  <c r="CI51" i="28"/>
  <c r="CI50" i="28" s="1"/>
  <c r="CI49" i="28" s="1"/>
  <c r="CI48" i="28" s="1"/>
  <c r="CH51" i="28"/>
  <c r="CH50" i="28" s="1"/>
  <c r="CH49" i="28" s="1"/>
  <c r="CH48" i="28" s="1"/>
  <c r="BH51" i="28"/>
  <c r="BH50" i="28" s="1"/>
  <c r="BH49" i="28" s="1"/>
  <c r="BH48" i="28" s="1"/>
  <c r="BG51" i="28"/>
  <c r="BG50" i="28" s="1"/>
  <c r="BG49" i="28" s="1"/>
  <c r="BG48" i="28" s="1"/>
  <c r="BF51" i="28"/>
  <c r="BF50" i="28" s="1"/>
  <c r="BF49" i="28" s="1"/>
  <c r="BF48" i="28" s="1"/>
  <c r="BE51" i="28"/>
  <c r="BE50" i="28" s="1"/>
  <c r="BE49" i="28" s="1"/>
  <c r="BE48" i="28" s="1"/>
  <c r="BD51" i="28"/>
  <c r="BD50" i="28" s="1"/>
  <c r="BD49" i="28" s="1"/>
  <c r="BD48" i="28" s="1"/>
  <c r="BC51" i="28"/>
  <c r="BC50" i="28" s="1"/>
  <c r="BC49" i="28" s="1"/>
  <c r="BC48" i="28" s="1"/>
  <c r="BB51" i="28"/>
  <c r="BB50" i="28" s="1"/>
  <c r="BB49" i="28" s="1"/>
  <c r="BB48" i="28" s="1"/>
  <c r="BA51" i="28"/>
  <c r="BA50" i="28" s="1"/>
  <c r="BA49" i="28" s="1"/>
  <c r="BA48" i="28" s="1"/>
  <c r="AZ51" i="28"/>
  <c r="AZ50" i="28" s="1"/>
  <c r="AZ49" i="28" s="1"/>
  <c r="AZ48" i="28" s="1"/>
  <c r="AY51" i="28"/>
  <c r="AY50" i="28" s="1"/>
  <c r="AY49" i="28" s="1"/>
  <c r="AY48" i="28" s="1"/>
  <c r="AX51" i="28"/>
  <c r="AX50" i="28" s="1"/>
  <c r="AX49" i="28" s="1"/>
  <c r="AX48" i="28" s="1"/>
  <c r="AW51" i="28"/>
  <c r="AW50" i="28" s="1"/>
  <c r="AW49" i="28" s="1"/>
  <c r="AW48" i="28" s="1"/>
  <c r="AV51" i="28"/>
  <c r="AV50" i="28" s="1"/>
  <c r="AV49" i="28" s="1"/>
  <c r="AV48" i="28" s="1"/>
  <c r="AU51" i="28"/>
  <c r="AU50" i="28" s="1"/>
  <c r="AU49" i="28" s="1"/>
  <c r="AU48" i="28" s="1"/>
  <c r="AT51" i="28"/>
  <c r="AT50" i="28" s="1"/>
  <c r="AT49" i="28" s="1"/>
  <c r="AT48" i="28" s="1"/>
  <c r="AS51" i="28"/>
  <c r="AS50" i="28" s="1"/>
  <c r="AS49" i="28" s="1"/>
  <c r="AS48" i="28" s="1"/>
  <c r="AR51" i="28"/>
  <c r="AR50" i="28" s="1"/>
  <c r="AR49" i="28" s="1"/>
  <c r="AR48" i="28" s="1"/>
  <c r="AQ51" i="28"/>
  <c r="AQ50" i="28" s="1"/>
  <c r="AQ49" i="28" s="1"/>
  <c r="AQ48" i="28" s="1"/>
  <c r="AP51" i="28"/>
  <c r="AP50" i="28" s="1"/>
  <c r="AP49" i="28" s="1"/>
  <c r="AP48" i="28" s="1"/>
  <c r="AO51" i="28"/>
  <c r="AO50" i="28" s="1"/>
  <c r="AO49" i="28" s="1"/>
  <c r="AO48" i="28" s="1"/>
  <c r="AM51" i="28"/>
  <c r="AM50" i="28" s="1"/>
  <c r="AM49" i="28" s="1"/>
  <c r="AM48" i="28" s="1"/>
  <c r="AL51" i="28"/>
  <c r="AL50" i="28" s="1"/>
  <c r="AL49" i="28" s="1"/>
  <c r="AL48" i="28" s="1"/>
  <c r="AK51" i="28"/>
  <c r="AK50" i="28" s="1"/>
  <c r="AK49" i="28" s="1"/>
  <c r="AK48" i="28" s="1"/>
  <c r="AJ51" i="28"/>
  <c r="AJ50" i="28" s="1"/>
  <c r="AJ49" i="28" s="1"/>
  <c r="AJ48" i="28" s="1"/>
  <c r="AI51" i="28"/>
  <c r="AI50" i="28" s="1"/>
  <c r="AI49" i="28" s="1"/>
  <c r="AI48" i="28" s="1"/>
  <c r="AH51" i="28"/>
  <c r="AH50" i="28" s="1"/>
  <c r="AH49" i="28" s="1"/>
  <c r="AH48" i="28" s="1"/>
  <c r="M51" i="28"/>
  <c r="M50" i="28" s="1"/>
  <c r="M49" i="28" s="1"/>
  <c r="M48" i="28" s="1"/>
  <c r="L51" i="28"/>
  <c r="L50" i="28" s="1"/>
  <c r="L49" i="28" s="1"/>
  <c r="L48" i="28" s="1"/>
  <c r="H51" i="28"/>
  <c r="H50" i="28" s="1"/>
  <c r="H49" i="28" s="1"/>
  <c r="H48" i="28" s="1"/>
  <c r="G51" i="28"/>
  <c r="G50" i="28" s="1"/>
  <c r="G49" i="28" s="1"/>
  <c r="G48" i="28" s="1"/>
  <c r="CF47" i="28"/>
  <c r="BN47" i="28"/>
  <c r="BR47" i="28" s="1"/>
  <c r="BM47" i="28"/>
  <c r="BQ47" i="28" s="1"/>
  <c r="BL47" i="28"/>
  <c r="BP47" i="28" s="1"/>
  <c r="BI47" i="28"/>
  <c r="AN47" i="28"/>
  <c r="N47" i="28"/>
  <c r="BL46" i="28"/>
  <c r="BP46" i="28" s="1"/>
  <c r="BN46" i="28"/>
  <c r="BR46" i="28" s="1"/>
  <c r="BM46" i="28"/>
  <c r="BQ46" i="28" s="1"/>
  <c r="BI46" i="28"/>
  <c r="AN46" i="28"/>
  <c r="N46" i="28"/>
  <c r="CI45" i="28"/>
  <c r="CI44" i="28" s="1"/>
  <c r="CI33" i="28" s="1"/>
  <c r="CH45" i="28"/>
  <c r="CH44" i="28" s="1"/>
  <c r="BK45" i="28"/>
  <c r="BK44" i="28" s="1"/>
  <c r="BJ45" i="28"/>
  <c r="BJ44" i="28" s="1"/>
  <c r="BH45" i="28"/>
  <c r="BH44" i="28" s="1"/>
  <c r="BG45" i="28"/>
  <c r="BG44" i="28" s="1"/>
  <c r="BF45" i="28"/>
  <c r="BF44" i="28" s="1"/>
  <c r="BE45" i="28"/>
  <c r="BE44" i="28" s="1"/>
  <c r="BD45" i="28"/>
  <c r="BD44" i="28" s="1"/>
  <c r="BC45" i="28"/>
  <c r="BC44" i="28" s="1"/>
  <c r="BB45" i="28"/>
  <c r="BB44" i="28" s="1"/>
  <c r="BA45" i="28"/>
  <c r="BA44" i="28" s="1"/>
  <c r="AZ45" i="28"/>
  <c r="AZ44" i="28" s="1"/>
  <c r="AY45" i="28"/>
  <c r="AY44" i="28" s="1"/>
  <c r="AX45" i="28"/>
  <c r="AX44" i="28" s="1"/>
  <c r="AW45" i="28"/>
  <c r="AW44" i="28" s="1"/>
  <c r="AV45" i="28"/>
  <c r="AV44" i="28" s="1"/>
  <c r="AU45" i="28"/>
  <c r="AU44" i="28" s="1"/>
  <c r="AT45" i="28"/>
  <c r="AT44" i="28" s="1"/>
  <c r="AS45" i="28"/>
  <c r="AS44" i="28" s="1"/>
  <c r="AR45" i="28"/>
  <c r="AR44" i="28" s="1"/>
  <c r="AQ45" i="28"/>
  <c r="AQ44" i="28" s="1"/>
  <c r="AP45" i="28"/>
  <c r="AP44" i="28" s="1"/>
  <c r="AO45" i="28"/>
  <c r="AO44" i="28" s="1"/>
  <c r="AM45" i="28"/>
  <c r="AM44" i="28" s="1"/>
  <c r="AL45" i="28"/>
  <c r="AL44" i="28" s="1"/>
  <c r="AK45" i="28"/>
  <c r="AK44" i="28" s="1"/>
  <c r="AJ45" i="28"/>
  <c r="AJ44" i="28" s="1"/>
  <c r="AI45" i="28"/>
  <c r="AI44" i="28" s="1"/>
  <c r="AH45" i="28"/>
  <c r="AH44" i="28" s="1"/>
  <c r="O45" i="28"/>
  <c r="O44" i="28" s="1"/>
  <c r="M45" i="28"/>
  <c r="M44" i="28" s="1"/>
  <c r="L45" i="28"/>
  <c r="L44" i="28" s="1"/>
  <c r="H45" i="28"/>
  <c r="H44" i="28" s="1"/>
  <c r="G45" i="28"/>
  <c r="G44" i="28" s="1"/>
  <c r="BM43" i="28"/>
  <c r="BQ43" i="28" s="1"/>
  <c r="BT43" i="28" s="1"/>
  <c r="BW43" i="28" s="1"/>
  <c r="BL43" i="28"/>
  <c r="BP43" i="28" s="1"/>
  <c r="BO43" i="28" s="1"/>
  <c r="BS43" i="28" s="1"/>
  <c r="BV43" i="28" s="1"/>
  <c r="BN43" i="28"/>
  <c r="BR43" i="28" s="1"/>
  <c r="BI43" i="28"/>
  <c r="AW43" i="28"/>
  <c r="AZ43" i="28" s="1"/>
  <c r="AN43" i="28"/>
  <c r="N43" i="28"/>
  <c r="A40" i="28"/>
  <c r="A41" i="28" s="1"/>
  <c r="A42" i="28" s="1"/>
  <c r="A43" i="28" s="1"/>
  <c r="E4" i="12" s="1"/>
  <c r="BM42" i="28"/>
  <c r="BQ42" i="28" s="1"/>
  <c r="CH42" i="28" s="1"/>
  <c r="BL42" i="28"/>
  <c r="BP42" i="28" s="1"/>
  <c r="BN42" i="28"/>
  <c r="BR42" i="28" s="1"/>
  <c r="BI42" i="28"/>
  <c r="AZ42" i="28"/>
  <c r="AN42" i="28"/>
  <c r="N42" i="28"/>
  <c r="BM41" i="28"/>
  <c r="BQ41" i="28" s="1"/>
  <c r="BL41" i="28"/>
  <c r="BP41" i="28" s="1"/>
  <c r="CG41" i="28" s="1"/>
  <c r="CF41" i="28" s="1"/>
  <c r="BN41" i="28"/>
  <c r="BR41" i="28" s="1"/>
  <c r="BI41" i="28"/>
  <c r="AZ41" i="28"/>
  <c r="AN41" i="28"/>
  <c r="N41" i="28"/>
  <c r="BM40" i="28"/>
  <c r="BQ40" i="28" s="1"/>
  <c r="CH40" i="28" s="1"/>
  <c r="BL40" i="28"/>
  <c r="BP40" i="28" s="1"/>
  <c r="BO40" i="28" s="1"/>
  <c r="BS40" i="28" s="1"/>
  <c r="BV40" i="28" s="1"/>
  <c r="BN40" i="28"/>
  <c r="BI40" i="28"/>
  <c r="AN40" i="28"/>
  <c r="N40" i="28"/>
  <c r="BM39" i="28"/>
  <c r="BL39" i="28"/>
  <c r="BP39" i="28" s="1"/>
  <c r="BN39" i="28"/>
  <c r="BR39" i="28" s="1"/>
  <c r="BI39" i="28"/>
  <c r="AN39" i="28"/>
  <c r="N39" i="28"/>
  <c r="CI38" i="28"/>
  <c r="BK38" i="28"/>
  <c r="BK34" i="28" s="1"/>
  <c r="BK33" i="28" s="1"/>
  <c r="BJ38" i="28"/>
  <c r="BH38" i="28"/>
  <c r="BG38" i="28"/>
  <c r="BF38" i="28"/>
  <c r="BE38" i="28"/>
  <c r="BD38" i="28"/>
  <c r="BC38" i="28"/>
  <c r="BB38" i="28"/>
  <c r="BA38" i="28"/>
  <c r="AY38" i="28"/>
  <c r="AX38" i="28"/>
  <c r="AV38" i="28"/>
  <c r="AU38" i="28"/>
  <c r="AT38" i="28"/>
  <c r="AS38" i="28"/>
  <c r="AR38" i="28"/>
  <c r="AQ38" i="28"/>
  <c r="AQ35" i="28"/>
  <c r="AQ28" i="28"/>
  <c r="AP38" i="28"/>
  <c r="AO38" i="28"/>
  <c r="AM38" i="28"/>
  <c r="AL38" i="28"/>
  <c r="AK38" i="28"/>
  <c r="AK34" i="28" s="1"/>
  <c r="AJ38" i="28"/>
  <c r="AI38" i="28"/>
  <c r="AH38" i="28"/>
  <c r="O38" i="28"/>
  <c r="M38" i="28"/>
  <c r="L38" i="28"/>
  <c r="H38" i="28"/>
  <c r="G38" i="28"/>
  <c r="AZ35" i="28"/>
  <c r="AN35" i="28"/>
  <c r="BM36" i="28"/>
  <c r="BQ36" i="28" s="1"/>
  <c r="BF36" i="28"/>
  <c r="BI36" i="28" s="1"/>
  <c r="BI35" i="28" s="1"/>
  <c r="BN36" i="28"/>
  <c r="BK36" i="28"/>
  <c r="BK35" i="28" s="1"/>
  <c r="BJ36" i="28"/>
  <c r="BJ35" i="28" s="1"/>
  <c r="N36" i="28"/>
  <c r="N35" i="28" s="1"/>
  <c r="CI35" i="28"/>
  <c r="BH35" i="28"/>
  <c r="BG35" i="28"/>
  <c r="BE35" i="28"/>
  <c r="BD35" i="28"/>
  <c r="BC35" i="28"/>
  <c r="BB35" i="28"/>
  <c r="BA35" i="28"/>
  <c r="BA34" i="28" s="1"/>
  <c r="AY35" i="28"/>
  <c r="AX35" i="28"/>
  <c r="AW35" i="28"/>
  <c r="AV35" i="28"/>
  <c r="AU35" i="28"/>
  <c r="AT35" i="28"/>
  <c r="AS35" i="28"/>
  <c r="AR35" i="28"/>
  <c r="AP35" i="28"/>
  <c r="AO35" i="28"/>
  <c r="AM35" i="28"/>
  <c r="AL35" i="28"/>
  <c r="AK35" i="28"/>
  <c r="AJ35" i="28"/>
  <c r="AI35" i="28"/>
  <c r="AH35" i="28"/>
  <c r="O35" i="28"/>
  <c r="M35" i="28"/>
  <c r="L35" i="28"/>
  <c r="H35" i="28"/>
  <c r="G35" i="28"/>
  <c r="BM32" i="28"/>
  <c r="BQ32" i="28" s="1"/>
  <c r="CH32" i="28" s="1"/>
  <c r="BF32" i="28"/>
  <c r="BL32" i="28" s="1"/>
  <c r="BP32" i="28" s="1"/>
  <c r="BO32" i="28" s="1"/>
  <c r="BS32" i="28" s="1"/>
  <c r="BN32" i="28"/>
  <c r="BR32" i="28" s="1"/>
  <c r="BK32" i="28"/>
  <c r="BJ32" i="28"/>
  <c r="AW32" i="28"/>
  <c r="AZ32" i="28" s="1"/>
  <c r="AN32" i="28"/>
  <c r="N32" i="28"/>
  <c r="BM31" i="28"/>
  <c r="BQ31" i="28" s="1"/>
  <c r="BF31" i="28"/>
  <c r="BL31" i="28" s="1"/>
  <c r="BP31" i="28" s="1"/>
  <c r="BN31" i="28"/>
  <c r="BR31" i="28" s="1"/>
  <c r="BK31" i="28"/>
  <c r="BJ31" i="28"/>
  <c r="AW31" i="28"/>
  <c r="AZ31" i="28" s="1"/>
  <c r="AN31" i="28"/>
  <c r="N31" i="28"/>
  <c r="BM30" i="28"/>
  <c r="BQ30" i="28" s="1"/>
  <c r="BF30" i="28"/>
  <c r="BL30" i="28" s="1"/>
  <c r="BN30" i="28"/>
  <c r="BR30" i="28" s="1"/>
  <c r="BK30" i="28"/>
  <c r="BJ30" i="28"/>
  <c r="AW30" i="28"/>
  <c r="AZ30" i="28" s="1"/>
  <c r="AN30" i="28"/>
  <c r="N30" i="28"/>
  <c r="BM29" i="28"/>
  <c r="BQ29" i="28" s="1"/>
  <c r="BF29" i="28"/>
  <c r="BN29" i="28"/>
  <c r="BR29" i="28" s="1"/>
  <c r="BK29" i="28"/>
  <c r="BJ29" i="28"/>
  <c r="AW29" i="28"/>
  <c r="AZ29" i="28" s="1"/>
  <c r="AN29" i="28"/>
  <c r="N29" i="28"/>
  <c r="CI28" i="28"/>
  <c r="BH28" i="28"/>
  <c r="BG28" i="28"/>
  <c r="BE28" i="28"/>
  <c r="BD28" i="28"/>
  <c r="BC28" i="28"/>
  <c r="BB28" i="28"/>
  <c r="BA28" i="28"/>
  <c r="AY28" i="28"/>
  <c r="AX28" i="28"/>
  <c r="AV28" i="28"/>
  <c r="AU28" i="28"/>
  <c r="AT28" i="28"/>
  <c r="AS28" i="28"/>
  <c r="AR28" i="28"/>
  <c r="AP28" i="28"/>
  <c r="AO28" i="28"/>
  <c r="AM28" i="28"/>
  <c r="AL28" i="28"/>
  <c r="AK28" i="28"/>
  <c r="AJ28" i="28"/>
  <c r="AI28" i="28"/>
  <c r="AH28" i="28"/>
  <c r="O28" i="28"/>
  <c r="M28" i="28"/>
  <c r="L28" i="28"/>
  <c r="H28" i="28"/>
  <c r="G28" i="28"/>
  <c r="BM26" i="28"/>
  <c r="AH26" i="28"/>
  <c r="BF26" i="28"/>
  <c r="BN26" i="28"/>
  <c r="BR26" i="28" s="1"/>
  <c r="BJ26" i="28"/>
  <c r="BC26" i="28"/>
  <c r="AZ26" i="28"/>
  <c r="AQ26" i="28"/>
  <c r="AP26" i="28"/>
  <c r="AO26" i="28"/>
  <c r="AK26" i="28"/>
  <c r="BM25" i="28"/>
  <c r="BQ25" i="28" s="1"/>
  <c r="AH25" i="28"/>
  <c r="BF25" i="28"/>
  <c r="BI25" i="28" s="1"/>
  <c r="BN25" i="28"/>
  <c r="BR25" i="28" s="1"/>
  <c r="BK25" i="28"/>
  <c r="BJ25" i="28"/>
  <c r="BC25" i="28"/>
  <c r="AZ25" i="28"/>
  <c r="AQ25" i="28"/>
  <c r="AP25" i="28"/>
  <c r="AO25" i="28"/>
  <c r="AK25" i="28"/>
  <c r="BM24" i="28"/>
  <c r="BM23" i="28" s="1"/>
  <c r="AH24" i="28"/>
  <c r="BF24" i="28"/>
  <c r="BI24" i="28" s="1"/>
  <c r="BN24" i="28"/>
  <c r="BR24" i="28" s="1"/>
  <c r="BK24" i="28"/>
  <c r="BJ24" i="28"/>
  <c r="BJ23" i="28" s="1"/>
  <c r="BC24" i="28"/>
  <c r="BC23" i="28" s="1"/>
  <c r="AZ24" i="28"/>
  <c r="AQ24" i="28"/>
  <c r="AP24" i="28"/>
  <c r="AP23" i="28" s="1"/>
  <c r="AO24" i="28"/>
  <c r="AK24" i="28"/>
  <c r="CI23" i="28"/>
  <c r="BH23" i="28"/>
  <c r="BG23" i="28"/>
  <c r="BE23" i="28"/>
  <c r="BD23" i="28"/>
  <c r="BB23" i="28"/>
  <c r="BA23" i="28"/>
  <c r="AY23" i="28"/>
  <c r="AX23" i="28"/>
  <c r="AW23" i="28"/>
  <c r="AV23" i="28"/>
  <c r="AU23" i="28"/>
  <c r="AT23" i="28"/>
  <c r="AS23" i="28"/>
  <c r="AR23" i="28"/>
  <c r="AM23" i="28"/>
  <c r="AL23" i="28"/>
  <c r="AJ23" i="28"/>
  <c r="AI23" i="28"/>
  <c r="H23" i="28"/>
  <c r="CF14" i="28"/>
  <c r="CF13" i="28"/>
  <c r="CJ11" i="28"/>
  <c r="CI11" i="28"/>
  <c r="CH11" i="28"/>
  <c r="CG11" i="28"/>
  <c r="BB117" i="27"/>
  <c r="BE117" i="27" s="1"/>
  <c r="BB119" i="27"/>
  <c r="BE119" i="27" s="1"/>
  <c r="BB120" i="27"/>
  <c r="BE120" i="27" s="1"/>
  <c r="BB121" i="27"/>
  <c r="O15" i="27"/>
  <c r="P27" i="27"/>
  <c r="O53" i="27"/>
  <c r="O96" i="27"/>
  <c r="O94" i="27" s="1"/>
  <c r="O93" i="27" s="1"/>
  <c r="O144" i="27"/>
  <c r="O143" i="27" s="1"/>
  <c r="E11" i="22"/>
  <c r="E10" i="22" s="1"/>
  <c r="E17" i="22"/>
  <c r="E16" i="22" s="1"/>
  <c r="F12" i="22"/>
  <c r="F13" i="22"/>
  <c r="F15" i="22"/>
  <c r="F20" i="22"/>
  <c r="H11" i="22"/>
  <c r="H10" i="22" s="1"/>
  <c r="H17" i="22"/>
  <c r="J12" i="22"/>
  <c r="I12" i="22" s="1"/>
  <c r="J13" i="22"/>
  <c r="J15" i="22"/>
  <c r="I15" i="22" s="1"/>
  <c r="K11" i="22"/>
  <c r="K10" i="22" s="1"/>
  <c r="K17" i="22"/>
  <c r="C13" i="22"/>
  <c r="BH145" i="27"/>
  <c r="BH146" i="27"/>
  <c r="BH147" i="27"/>
  <c r="BK109" i="27"/>
  <c r="BK110" i="27"/>
  <c r="BK111" i="27"/>
  <c r="BK112" i="27"/>
  <c r="BK113" i="27"/>
  <c r="BK114" i="27"/>
  <c r="BK115" i="27"/>
  <c r="BK116" i="27"/>
  <c r="BK118" i="27"/>
  <c r="BK119" i="27"/>
  <c r="BK120" i="27"/>
  <c r="BK121" i="27"/>
  <c r="BK25" i="27"/>
  <c r="BK26" i="27"/>
  <c r="BK27" i="27"/>
  <c r="BK29" i="27"/>
  <c r="BK30" i="27"/>
  <c r="BK31" i="27"/>
  <c r="BK32" i="27"/>
  <c r="BK33" i="27"/>
  <c r="BK34" i="27"/>
  <c r="BK35" i="27"/>
  <c r="BK36" i="27"/>
  <c r="BK37" i="27"/>
  <c r="BK38" i="27"/>
  <c r="BK39" i="27"/>
  <c r="BK40" i="27"/>
  <c r="BK41" i="27"/>
  <c r="BK42" i="27"/>
  <c r="BK43" i="27"/>
  <c r="BK44" i="27"/>
  <c r="BK45" i="27"/>
  <c r="BK46" i="27"/>
  <c r="BK47" i="27"/>
  <c r="BK48" i="27"/>
  <c r="BK50" i="27"/>
  <c r="BK51" i="27"/>
  <c r="BK52" i="27"/>
  <c r="BK53" i="27"/>
  <c r="BK55" i="27"/>
  <c r="BK56" i="27"/>
  <c r="BK57" i="27"/>
  <c r="BK58" i="27"/>
  <c r="BK59" i="27"/>
  <c r="BK60" i="27"/>
  <c r="BK61" i="27"/>
  <c r="BK63" i="27"/>
  <c r="BK64" i="27"/>
  <c r="BK65" i="27"/>
  <c r="BK66" i="27"/>
  <c r="BK67" i="27"/>
  <c r="BK68" i="27"/>
  <c r="BK69" i="27"/>
  <c r="BK70" i="27"/>
  <c r="BK71" i="27"/>
  <c r="BK72" i="27"/>
  <c r="BK73" i="27"/>
  <c r="BK75" i="27"/>
  <c r="BK76" i="27"/>
  <c r="BK77" i="27"/>
  <c r="BK78" i="27"/>
  <c r="BK80" i="27"/>
  <c r="BK81" i="27"/>
  <c r="BK82" i="27"/>
  <c r="BK83" i="27"/>
  <c r="BK84" i="27"/>
  <c r="BK85" i="27"/>
  <c r="BK87" i="27"/>
  <c r="BK88" i="27"/>
  <c r="BK89" i="27"/>
  <c r="BK90" i="27"/>
  <c r="BD116" i="21"/>
  <c r="BC116" i="21" s="1"/>
  <c r="BD117" i="21"/>
  <c r="BC117" i="21" s="1"/>
  <c r="BD118" i="21"/>
  <c r="BC118" i="21" s="1"/>
  <c r="BD119" i="21"/>
  <c r="BC119" i="21" s="1"/>
  <c r="BD120" i="21"/>
  <c r="BC120" i="21" s="1"/>
  <c r="BD121" i="21"/>
  <c r="BC121" i="21" s="1"/>
  <c r="BD122" i="21"/>
  <c r="BC122" i="21" s="1"/>
  <c r="BD123" i="21"/>
  <c r="BC123" i="21" s="1"/>
  <c r="BD124" i="21"/>
  <c r="BC124" i="21" s="1"/>
  <c r="BD125" i="21"/>
  <c r="BC125" i="21" s="1"/>
  <c r="BD126" i="21"/>
  <c r="BC126" i="21" s="1"/>
  <c r="BD127" i="21"/>
  <c r="BC127" i="21" s="1"/>
  <c r="BD128" i="21"/>
  <c r="BC128" i="21" s="1"/>
  <c r="BD129" i="21"/>
  <c r="BC129" i="21" s="1"/>
  <c r="BD130" i="21"/>
  <c r="BC130" i="21" s="1"/>
  <c r="BD115" i="21"/>
  <c r="BC115" i="21" s="1"/>
  <c r="N110" i="21"/>
  <c r="N109" i="21" s="1"/>
  <c r="N108" i="21" s="1"/>
  <c r="N107" i="21" s="1"/>
  <c r="N106" i="21" s="1"/>
  <c r="M27" i="20"/>
  <c r="L27" i="20" s="1"/>
  <c r="L26" i="20" s="1"/>
  <c r="J18" i="20"/>
  <c r="I18" i="20" s="1"/>
  <c r="J14" i="20"/>
  <c r="G14" i="20" s="1"/>
  <c r="F14" i="20" s="1"/>
  <c r="BP129" i="27"/>
  <c r="BP133" i="27"/>
  <c r="BP112" i="27"/>
  <c r="BP113" i="27"/>
  <c r="BP114" i="27"/>
  <c r="BP115" i="27"/>
  <c r="BP116" i="27"/>
  <c r="BP107" i="27"/>
  <c r="AP21" i="21"/>
  <c r="AP22" i="21"/>
  <c r="AV22" i="21" s="1"/>
  <c r="AZ22" i="21" s="1"/>
  <c r="BD22" i="21" s="1"/>
  <c r="BC22" i="21" s="1"/>
  <c r="AP23" i="21"/>
  <c r="AV23" i="21" s="1"/>
  <c r="AZ23" i="21" s="1"/>
  <c r="BD23" i="21" s="1"/>
  <c r="BC23" i="21" s="1"/>
  <c r="AP24" i="21"/>
  <c r="AP28" i="21"/>
  <c r="AS28" i="21" s="1"/>
  <c r="AV29" i="21"/>
  <c r="AZ29" i="21" s="1"/>
  <c r="AV31" i="21"/>
  <c r="AZ31" i="21" s="1"/>
  <c r="AV32" i="21"/>
  <c r="AZ32" i="21" s="1"/>
  <c r="AV33" i="21"/>
  <c r="AZ33" i="21" s="1"/>
  <c r="BD33" i="21" s="1"/>
  <c r="BC33" i="21" s="1"/>
  <c r="AV34" i="21"/>
  <c r="AZ34" i="21" s="1"/>
  <c r="AV35" i="21"/>
  <c r="AZ35" i="21" s="1"/>
  <c r="AV38" i="21"/>
  <c r="AZ38" i="21" s="1"/>
  <c r="BD38" i="21" s="1"/>
  <c r="BP38" i="27"/>
  <c r="BP40" i="27"/>
  <c r="BP41" i="27"/>
  <c r="BP42" i="27"/>
  <c r="BP43" i="27"/>
  <c r="BP44" i="27"/>
  <c r="BP47" i="27"/>
  <c r="BP48" i="27"/>
  <c r="O44" i="21"/>
  <c r="AV44" i="21"/>
  <c r="AV43" i="21" s="1"/>
  <c r="AV42" i="21" s="1"/>
  <c r="AV41" i="21" s="1"/>
  <c r="AV40" i="21" s="1"/>
  <c r="BP53" i="27"/>
  <c r="BP58" i="27"/>
  <c r="AP57" i="21"/>
  <c r="AV58" i="21"/>
  <c r="AZ58" i="21" s="1"/>
  <c r="AV59" i="21"/>
  <c r="AZ59" i="21" s="1"/>
  <c r="R60" i="21"/>
  <c r="AD60" i="21"/>
  <c r="AP60" i="21"/>
  <c r="AS60" i="21" s="1"/>
  <c r="R61" i="21"/>
  <c r="AD61" i="21"/>
  <c r="AP61" i="21"/>
  <c r="AS61" i="21" s="1"/>
  <c r="AV63" i="21"/>
  <c r="AZ63" i="21" s="1"/>
  <c r="AY63" i="21" s="1"/>
  <c r="AP64" i="21"/>
  <c r="AV64" i="21" s="1"/>
  <c r="BP67" i="27"/>
  <c r="BP68" i="27"/>
  <c r="BP72" i="27"/>
  <c r="BP73" i="27"/>
  <c r="AD77" i="27"/>
  <c r="R77" i="27"/>
  <c r="AD86" i="21"/>
  <c r="AP86" i="21"/>
  <c r="AD90" i="21"/>
  <c r="AP90" i="21"/>
  <c r="BD155" i="21"/>
  <c r="BD154" i="21" s="1"/>
  <c r="BD153" i="21" s="1"/>
  <c r="BD152" i="21" s="1"/>
  <c r="BB100" i="27" s="1"/>
  <c r="BE100" i="27" s="1"/>
  <c r="O16" i="21"/>
  <c r="R16" i="21"/>
  <c r="AP16" i="21"/>
  <c r="R17" i="21"/>
  <c r="AP17" i="21"/>
  <c r="AS17" i="21" s="1"/>
  <c r="P18" i="21"/>
  <c r="R18" i="21"/>
  <c r="AV18" i="21" s="1"/>
  <c r="AP18" i="21"/>
  <c r="BP21" i="27"/>
  <c r="BH154" i="27"/>
  <c r="BH153" i="27"/>
  <c r="BH152" i="27"/>
  <c r="BH151" i="27"/>
  <c r="BH149" i="27"/>
  <c r="BC98" i="21"/>
  <c r="BC97" i="21" s="1"/>
  <c r="BC109" i="21"/>
  <c r="BC108" i="21" s="1"/>
  <c r="BC107" i="21" s="1"/>
  <c r="BC106" i="21" s="1"/>
  <c r="O115" i="21"/>
  <c r="N115" i="21" s="1"/>
  <c r="O116" i="21"/>
  <c r="O117" i="21"/>
  <c r="N117" i="21" s="1"/>
  <c r="O118" i="21"/>
  <c r="O119" i="21"/>
  <c r="N119" i="21" s="1"/>
  <c r="O120" i="21"/>
  <c r="N120" i="21" s="1"/>
  <c r="O121" i="21"/>
  <c r="N121" i="21" s="1"/>
  <c r="O122" i="21"/>
  <c r="O123" i="21"/>
  <c r="N123" i="21" s="1"/>
  <c r="O124" i="21"/>
  <c r="AD124" i="21" s="1"/>
  <c r="O125" i="21"/>
  <c r="O126" i="21"/>
  <c r="AD126" i="21" s="1"/>
  <c r="AV126" i="21" s="1"/>
  <c r="AZ126" i="21" s="1"/>
  <c r="AY126" i="21" s="1"/>
  <c r="O127" i="21"/>
  <c r="N127" i="21" s="1"/>
  <c r="O128" i="21"/>
  <c r="O129" i="21"/>
  <c r="O130" i="21"/>
  <c r="AD130" i="21" s="1"/>
  <c r="AW87" i="21"/>
  <c r="BA87" i="21" s="1"/>
  <c r="AW90" i="21"/>
  <c r="BA90" i="21" s="1"/>
  <c r="BE150" i="27"/>
  <c r="BE151" i="27"/>
  <c r="BE152" i="27"/>
  <c r="BE153" i="27"/>
  <c r="BE154" i="27"/>
  <c r="BE149" i="27"/>
  <c r="BE146" i="27"/>
  <c r="BE147" i="27"/>
  <c r="BE145" i="27"/>
  <c r="BE109" i="27"/>
  <c r="BE110" i="27"/>
  <c r="BE111" i="27"/>
  <c r="BE112" i="27"/>
  <c r="BE113" i="27"/>
  <c r="BE114" i="27"/>
  <c r="BE115" i="27"/>
  <c r="BE116" i="27"/>
  <c r="BE108" i="27"/>
  <c r="BE92" i="27"/>
  <c r="BE93" i="27"/>
  <c r="BE94" i="27"/>
  <c r="BE95" i="27"/>
  <c r="BE96" i="27"/>
  <c r="BE97" i="27"/>
  <c r="BE98" i="27"/>
  <c r="BE99" i="27"/>
  <c r="BE25" i="27"/>
  <c r="BE26" i="27"/>
  <c r="BE27" i="27"/>
  <c r="BE29" i="27"/>
  <c r="BE30" i="27"/>
  <c r="BE31" i="27"/>
  <c r="BE32" i="27"/>
  <c r="BE33" i="27"/>
  <c r="BE34" i="27"/>
  <c r="BE35" i="27"/>
  <c r="BE36" i="27"/>
  <c r="BE37" i="27"/>
  <c r="BE38" i="27"/>
  <c r="BE39" i="27"/>
  <c r="BE40" i="27"/>
  <c r="BE41" i="27"/>
  <c r="BE42" i="27"/>
  <c r="BE43" i="27"/>
  <c r="BE44" i="27"/>
  <c r="BE45" i="27"/>
  <c r="BE46" i="27"/>
  <c r="BE47" i="27"/>
  <c r="BE48" i="27"/>
  <c r="BE50" i="27"/>
  <c r="BE51" i="27"/>
  <c r="BE52" i="27"/>
  <c r="BE53" i="27"/>
  <c r="BE55" i="27"/>
  <c r="BE56" i="27"/>
  <c r="BE57" i="27"/>
  <c r="BE58" i="27"/>
  <c r="BE59" i="27"/>
  <c r="BE60" i="27"/>
  <c r="BE61" i="27"/>
  <c r="BE63" i="27"/>
  <c r="BE64" i="27"/>
  <c r="BE65" i="27"/>
  <c r="BE66" i="27"/>
  <c r="BE67" i="27"/>
  <c r="BE68" i="27"/>
  <c r="BE69" i="27"/>
  <c r="BE70" i="27"/>
  <c r="BE71" i="27"/>
  <c r="BE72" i="27"/>
  <c r="BE73" i="27"/>
  <c r="BE75" i="27"/>
  <c r="BE76" i="27"/>
  <c r="BE77" i="27"/>
  <c r="BE78" i="27"/>
  <c r="BE80" i="27"/>
  <c r="BE81" i="27"/>
  <c r="BE82" i="27"/>
  <c r="BE83" i="27"/>
  <c r="BE84" i="27"/>
  <c r="BE85" i="27"/>
  <c r="BE87" i="27"/>
  <c r="BE88" i="27"/>
  <c r="BE89" i="27"/>
  <c r="BE90" i="27"/>
  <c r="BQ13" i="27"/>
  <c r="AS15" i="27"/>
  <c r="AS13" i="27"/>
  <c r="AS14" i="27"/>
  <c r="AS12" i="27"/>
  <c r="AA13" i="27"/>
  <c r="AA14" i="27"/>
  <c r="AA12" i="27"/>
  <c r="U13" i="27"/>
  <c r="U14" i="27"/>
  <c r="G131" i="21"/>
  <c r="H131" i="21"/>
  <c r="I131" i="21"/>
  <c r="J131" i="21"/>
  <c r="K131" i="21"/>
  <c r="L131" i="21"/>
  <c r="M131" i="21"/>
  <c r="F131" i="21"/>
  <c r="BE132" i="21"/>
  <c r="BE131" i="21" s="1"/>
  <c r="BF132" i="21"/>
  <c r="BF131" i="21" s="1"/>
  <c r="AW132" i="21"/>
  <c r="AW131" i="21" s="1"/>
  <c r="AX132" i="21"/>
  <c r="AX131" i="21" s="1"/>
  <c r="AY132" i="21"/>
  <c r="BA132" i="21"/>
  <c r="BA131" i="21" s="1"/>
  <c r="BB132" i="21"/>
  <c r="BB131" i="21" s="1"/>
  <c r="BC132" i="21"/>
  <c r="BD132" i="21"/>
  <c r="AQ132" i="21"/>
  <c r="AQ131" i="21" s="1"/>
  <c r="AR132" i="21"/>
  <c r="AR131" i="21" s="1"/>
  <c r="AS132" i="21"/>
  <c r="AS131" i="21" s="1"/>
  <c r="AT132" i="21"/>
  <c r="AT131" i="21" s="1"/>
  <c r="AU132" i="21"/>
  <c r="AU131" i="21" s="1"/>
  <c r="AE132" i="21"/>
  <c r="AE131" i="21" s="1"/>
  <c r="AF132" i="21"/>
  <c r="AF131" i="21" s="1"/>
  <c r="AG132" i="21"/>
  <c r="AG131" i="21" s="1"/>
  <c r="AH132" i="21"/>
  <c r="AH131" i="21" s="1"/>
  <c r="AI132" i="21"/>
  <c r="AI131" i="21" s="1"/>
  <c r="AJ132" i="21"/>
  <c r="AJ131" i="21" s="1"/>
  <c r="AK132" i="21"/>
  <c r="AK131" i="21" s="1"/>
  <c r="AL132" i="21"/>
  <c r="AL131" i="21" s="1"/>
  <c r="AM132" i="21"/>
  <c r="AM131" i="21" s="1"/>
  <c r="AN132" i="21"/>
  <c r="AN131" i="21" s="1"/>
  <c r="AO132" i="21"/>
  <c r="AO131" i="21" s="1"/>
  <c r="P132" i="21"/>
  <c r="P131" i="21" s="1"/>
  <c r="Q132" i="21"/>
  <c r="Q131" i="21" s="1"/>
  <c r="R132" i="21"/>
  <c r="R131" i="21" s="1"/>
  <c r="S132" i="21"/>
  <c r="S131" i="21" s="1"/>
  <c r="T132" i="21"/>
  <c r="T131" i="21" s="1"/>
  <c r="U132" i="21"/>
  <c r="U131" i="21" s="1"/>
  <c r="V132" i="21"/>
  <c r="V131" i="21" s="1"/>
  <c r="W132" i="21"/>
  <c r="W131" i="21" s="1"/>
  <c r="X132" i="21"/>
  <c r="X131" i="21" s="1"/>
  <c r="Y132" i="21"/>
  <c r="Y131" i="21" s="1"/>
  <c r="Z132" i="21"/>
  <c r="Z131" i="21" s="1"/>
  <c r="AA132" i="21"/>
  <c r="AA131" i="21" s="1"/>
  <c r="AB132" i="21"/>
  <c r="AB131" i="21" s="1"/>
  <c r="AC132" i="21"/>
  <c r="AC131" i="21" s="1"/>
  <c r="O132" i="21"/>
  <c r="O131" i="21" s="1"/>
  <c r="N131" i="21" s="1"/>
  <c r="AZ102" i="21"/>
  <c r="AZ103" i="21"/>
  <c r="AZ104" i="21"/>
  <c r="AZ105" i="21"/>
  <c r="AZ101" i="21"/>
  <c r="AV135" i="21"/>
  <c r="AZ135" i="21" s="1"/>
  <c r="AP133" i="21"/>
  <c r="AD134" i="21"/>
  <c r="AD132" i="21" s="1"/>
  <c r="AD131" i="21" s="1"/>
  <c r="AP11" i="27"/>
  <c r="AJ13" i="27"/>
  <c r="AM13" i="27" s="1"/>
  <c r="AJ14" i="27"/>
  <c r="AJ15" i="27"/>
  <c r="AM15" i="27" s="1"/>
  <c r="AD12" i="27"/>
  <c r="X15" i="27"/>
  <c r="X11" i="27" s="1"/>
  <c r="R12" i="27"/>
  <c r="BN23" i="27"/>
  <c r="P11" i="27"/>
  <c r="Q11" i="27"/>
  <c r="S11" i="27"/>
  <c r="T11" i="27"/>
  <c r="V11" i="27"/>
  <c r="W11" i="27"/>
  <c r="Y11" i="27"/>
  <c r="Z11" i="27"/>
  <c r="AB11" i="27"/>
  <c r="AC11" i="27"/>
  <c r="AE11" i="27"/>
  <c r="AF11" i="27"/>
  <c r="AG11" i="27"/>
  <c r="AH11" i="27"/>
  <c r="AI11" i="27"/>
  <c r="AK11" i="27"/>
  <c r="AL11" i="27"/>
  <c r="AN11" i="27"/>
  <c r="AO11" i="27"/>
  <c r="AQ11" i="27"/>
  <c r="AR11" i="27"/>
  <c r="AT11" i="27"/>
  <c r="AU11" i="27"/>
  <c r="AV11" i="27"/>
  <c r="AW11" i="27"/>
  <c r="AX11" i="27"/>
  <c r="AZ11" i="27"/>
  <c r="BA11" i="27"/>
  <c r="BB11" i="27"/>
  <c r="BC11" i="27"/>
  <c r="BD11" i="27"/>
  <c r="BE11" i="27"/>
  <c r="BF11" i="27"/>
  <c r="BG11" i="27"/>
  <c r="BI11" i="27"/>
  <c r="BJ11" i="27"/>
  <c r="BL11" i="27"/>
  <c r="BM11" i="27"/>
  <c r="BN11" i="27"/>
  <c r="P144" i="27"/>
  <c r="P143" i="27" s="1"/>
  <c r="Q144" i="27"/>
  <c r="Q143" i="27" s="1"/>
  <c r="R144" i="27"/>
  <c r="R143" i="27" s="1"/>
  <c r="S144" i="27"/>
  <c r="S143" i="27" s="1"/>
  <c r="T144" i="27"/>
  <c r="T143" i="27" s="1"/>
  <c r="U144" i="27"/>
  <c r="U143" i="27" s="1"/>
  <c r="V144" i="27"/>
  <c r="V143" i="27" s="1"/>
  <c r="W144" i="27"/>
  <c r="W143" i="27" s="1"/>
  <c r="X144" i="27"/>
  <c r="X143" i="27" s="1"/>
  <c r="Y144" i="27"/>
  <c r="Y143" i="27" s="1"/>
  <c r="Z144" i="27"/>
  <c r="Z143" i="27" s="1"/>
  <c r="AA144" i="27"/>
  <c r="AA143" i="27" s="1"/>
  <c r="AB144" i="27"/>
  <c r="AB143" i="27" s="1"/>
  <c r="AC144" i="27"/>
  <c r="AC143" i="27" s="1"/>
  <c r="AD144" i="27"/>
  <c r="AD143" i="27" s="1"/>
  <c r="AE144" i="27"/>
  <c r="AE143" i="27" s="1"/>
  <c r="AF144" i="27"/>
  <c r="AF143" i="27" s="1"/>
  <c r="AG144" i="27"/>
  <c r="AG143" i="27" s="1"/>
  <c r="AH144" i="27"/>
  <c r="AH143" i="27" s="1"/>
  <c r="AI144" i="27"/>
  <c r="AI143" i="27" s="1"/>
  <c r="AJ144" i="27"/>
  <c r="AJ143" i="27" s="1"/>
  <c r="AK144" i="27"/>
  <c r="AK143" i="27" s="1"/>
  <c r="AL144" i="27"/>
  <c r="AL143" i="27" s="1"/>
  <c r="AM144" i="27"/>
  <c r="AM143" i="27" s="1"/>
  <c r="AN144" i="27"/>
  <c r="AN143" i="27" s="1"/>
  <c r="AO144" i="27"/>
  <c r="AO143" i="27" s="1"/>
  <c r="AP144" i="27"/>
  <c r="AP143" i="27" s="1"/>
  <c r="AQ144" i="27"/>
  <c r="AQ143" i="27" s="1"/>
  <c r="AR144" i="27"/>
  <c r="AR143" i="27" s="1"/>
  <c r="AS144" i="27"/>
  <c r="AS143" i="27" s="1"/>
  <c r="AT144" i="27"/>
  <c r="AT143" i="27" s="1"/>
  <c r="AU144" i="27"/>
  <c r="AU143" i="27" s="1"/>
  <c r="AV144" i="27"/>
  <c r="AV143" i="27" s="1"/>
  <c r="AW144" i="27"/>
  <c r="AW143" i="27" s="1"/>
  <c r="AX144" i="27"/>
  <c r="AX143" i="27" s="1"/>
  <c r="AY144" i="27"/>
  <c r="AZ144" i="27"/>
  <c r="AZ143" i="27" s="1"/>
  <c r="BA144" i="27"/>
  <c r="BA143" i="27" s="1"/>
  <c r="BB144" i="27"/>
  <c r="BB143" i="27" s="1"/>
  <c r="BC144" i="27"/>
  <c r="BC143" i="27" s="1"/>
  <c r="BD144" i="27"/>
  <c r="BD143" i="27" s="1"/>
  <c r="BF144" i="27"/>
  <c r="BF143" i="27" s="1"/>
  <c r="BG144" i="27"/>
  <c r="BG143" i="27" s="1"/>
  <c r="BI144" i="27"/>
  <c r="BI143" i="27" s="1"/>
  <c r="BJ144" i="27"/>
  <c r="BJ143" i="27" s="1"/>
  <c r="BK144" i="27"/>
  <c r="BL144" i="27"/>
  <c r="BL143" i="27" s="1"/>
  <c r="BM144" i="27"/>
  <c r="BM143" i="27" s="1"/>
  <c r="P18" i="27"/>
  <c r="Q18" i="27"/>
  <c r="R18" i="27"/>
  <c r="S18" i="27"/>
  <c r="T18" i="27"/>
  <c r="V18" i="27"/>
  <c r="W18" i="27"/>
  <c r="Y18" i="27"/>
  <c r="Z18" i="27"/>
  <c r="AA18" i="27"/>
  <c r="AB18" i="27"/>
  <c r="AC18" i="27"/>
  <c r="AD18" i="27"/>
  <c r="AE18" i="27"/>
  <c r="AF18" i="27"/>
  <c r="AG18" i="27"/>
  <c r="AH18" i="27"/>
  <c r="AI18" i="27"/>
  <c r="AK18" i="27"/>
  <c r="AL18" i="27"/>
  <c r="AN18" i="27"/>
  <c r="AO18" i="27"/>
  <c r="AP18" i="27"/>
  <c r="AQ18" i="27"/>
  <c r="AR18" i="27"/>
  <c r="AZ18" i="27"/>
  <c r="BA18" i="27"/>
  <c r="BC18" i="27"/>
  <c r="BD18" i="27"/>
  <c r="BF18" i="27"/>
  <c r="BG18" i="27"/>
  <c r="BI18" i="27"/>
  <c r="BJ18" i="27"/>
  <c r="BL18" i="27"/>
  <c r="BM18" i="27"/>
  <c r="BM17" i="27" s="1"/>
  <c r="A141" i="27"/>
  <c r="A138" i="27"/>
  <c r="A139" i="27" s="1"/>
  <c r="A133" i="27"/>
  <c r="A134" i="27" s="1"/>
  <c r="A135" i="27" s="1"/>
  <c r="A136" i="27" s="1"/>
  <c r="A129" i="27"/>
  <c r="A131" i="27" s="1"/>
  <c r="A127" i="27"/>
  <c r="N125" i="27"/>
  <c r="N124" i="27" s="1"/>
  <c r="N123" i="27" s="1"/>
  <c r="M125" i="27"/>
  <c r="M124" i="27" s="1"/>
  <c r="M123" i="27" s="1"/>
  <c r="M122" i="27" s="1"/>
  <c r="L125" i="27"/>
  <c r="L124" i="27" s="1"/>
  <c r="L123" i="27" s="1"/>
  <c r="L122" i="27" s="1"/>
  <c r="H125" i="27"/>
  <c r="H124" i="27" s="1"/>
  <c r="H123" i="27" s="1"/>
  <c r="H122" i="27" s="1"/>
  <c r="G125" i="27"/>
  <c r="G124" i="27" s="1"/>
  <c r="G123" i="27" s="1"/>
  <c r="G122" i="27" s="1"/>
  <c r="N120" i="27"/>
  <c r="N119" i="27" s="1"/>
  <c r="N118" i="27" s="1"/>
  <c r="M120" i="27"/>
  <c r="M119" i="27" s="1"/>
  <c r="M118" i="27" s="1"/>
  <c r="M117" i="27" s="1"/>
  <c r="L120" i="27"/>
  <c r="L119" i="27" s="1"/>
  <c r="L118" i="27" s="1"/>
  <c r="L117" i="27" s="1"/>
  <c r="H120" i="27"/>
  <c r="H119" i="27" s="1"/>
  <c r="H118" i="27" s="1"/>
  <c r="H117" i="27" s="1"/>
  <c r="G120" i="27"/>
  <c r="G119" i="27" s="1"/>
  <c r="G118" i="27" s="1"/>
  <c r="G117" i="27" s="1"/>
  <c r="X116" i="27"/>
  <c r="X115" i="27"/>
  <c r="L113" i="27"/>
  <c r="L111" i="27" s="1"/>
  <c r="L110" i="27" s="1"/>
  <c r="L109" i="27" s="1"/>
  <c r="L108" i="27" s="1"/>
  <c r="M111" i="27"/>
  <c r="M110" i="27" s="1"/>
  <c r="M109" i="27" s="1"/>
  <c r="M108" i="27" s="1"/>
  <c r="H111" i="27"/>
  <c r="H110" i="27" s="1"/>
  <c r="H109" i="27" s="1"/>
  <c r="H108" i="27" s="1"/>
  <c r="G111" i="27"/>
  <c r="G110" i="27" s="1"/>
  <c r="G109" i="27" s="1"/>
  <c r="G108" i="27" s="1"/>
  <c r="N104" i="27"/>
  <c r="N103" i="27" s="1"/>
  <c r="N102" i="27" s="1"/>
  <c r="N101" i="27" s="1"/>
  <c r="O103" i="27"/>
  <c r="O102" i="27" s="1"/>
  <c r="O101" i="27" s="1"/>
  <c r="M103" i="27"/>
  <c r="M102" i="27" s="1"/>
  <c r="M101" i="27" s="1"/>
  <c r="M100" i="27" s="1"/>
  <c r="L103" i="27"/>
  <c r="L102" i="27" s="1"/>
  <c r="L101" i="27" s="1"/>
  <c r="L100" i="27" s="1"/>
  <c r="H103" i="27"/>
  <c r="H102" i="27" s="1"/>
  <c r="H101" i="27" s="1"/>
  <c r="H100" i="27" s="1"/>
  <c r="G103" i="27"/>
  <c r="G102" i="27" s="1"/>
  <c r="G101" i="27" s="1"/>
  <c r="G100" i="27" s="1"/>
  <c r="K101" i="27"/>
  <c r="J101" i="27"/>
  <c r="I101" i="27"/>
  <c r="M98" i="27"/>
  <c r="L98" i="27"/>
  <c r="H98" i="27"/>
  <c r="G98" i="27"/>
  <c r="M97" i="27"/>
  <c r="L97" i="27"/>
  <c r="H97" i="27"/>
  <c r="G97" i="27"/>
  <c r="M94" i="27"/>
  <c r="M93" i="27" s="1"/>
  <c r="M92" i="27" s="1"/>
  <c r="M91" i="27" s="1"/>
  <c r="L94" i="27"/>
  <c r="L93" i="27" s="1"/>
  <c r="H94" i="27"/>
  <c r="H93" i="27" s="1"/>
  <c r="G94" i="27"/>
  <c r="G93" i="27" s="1"/>
  <c r="G92" i="27" s="1"/>
  <c r="G91" i="27" s="1"/>
  <c r="M89" i="27"/>
  <c r="M88" i="27" s="1"/>
  <c r="M87" i="27" s="1"/>
  <c r="M86" i="27" s="1"/>
  <c r="L89" i="27"/>
  <c r="L88" i="27" s="1"/>
  <c r="L87" i="27" s="1"/>
  <c r="L86" i="27" s="1"/>
  <c r="H89" i="27"/>
  <c r="H88" i="27" s="1"/>
  <c r="H87" i="27" s="1"/>
  <c r="H86" i="27" s="1"/>
  <c r="H24" i="27"/>
  <c r="H29" i="27"/>
  <c r="H36" i="27"/>
  <c r="H39" i="27"/>
  <c r="H46" i="27"/>
  <c r="H45" i="27" s="1"/>
  <c r="H52" i="27"/>
  <c r="H51" i="27" s="1"/>
  <c r="H50" i="27" s="1"/>
  <c r="H49" i="27" s="1"/>
  <c r="H57" i="27"/>
  <c r="H59" i="27"/>
  <c r="H65" i="27"/>
  <c r="H71" i="27"/>
  <c r="H76" i="27"/>
  <c r="H75" i="27" s="1"/>
  <c r="H74" i="27" s="1"/>
  <c r="H80" i="27"/>
  <c r="H84" i="27"/>
  <c r="H83" i="27" s="1"/>
  <c r="H82" i="27" s="1"/>
  <c r="G89" i="27"/>
  <c r="G88" i="27" s="1"/>
  <c r="G87" i="27" s="1"/>
  <c r="G86" i="27" s="1"/>
  <c r="M84" i="27"/>
  <c r="M83" i="27" s="1"/>
  <c r="M82" i="27" s="1"/>
  <c r="L84" i="27"/>
  <c r="L83" i="27" s="1"/>
  <c r="L82" i="27" s="1"/>
  <c r="L80" i="27"/>
  <c r="G84" i="27"/>
  <c r="G83" i="27" s="1"/>
  <c r="G82" i="27" s="1"/>
  <c r="M80" i="27"/>
  <c r="G80" i="27"/>
  <c r="AG77" i="27"/>
  <c r="AR77" i="27"/>
  <c r="AQ77" i="27"/>
  <c r="AO77" i="27"/>
  <c r="AN77" i="27"/>
  <c r="AM77" i="27"/>
  <c r="AL77" i="27"/>
  <c r="AK77" i="27"/>
  <c r="AI77" i="27"/>
  <c r="AH77" i="27"/>
  <c r="AF77" i="27"/>
  <c r="AE77" i="27"/>
  <c r="AC77" i="27"/>
  <c r="AB77" i="27"/>
  <c r="AA77" i="27"/>
  <c r="Z77" i="27"/>
  <c r="Y77" i="27"/>
  <c r="W77" i="27"/>
  <c r="V77" i="27"/>
  <c r="U77" i="27"/>
  <c r="T77" i="27"/>
  <c r="S77" i="27"/>
  <c r="Q77" i="27"/>
  <c r="P77" i="27"/>
  <c r="O77" i="27"/>
  <c r="M77" i="27"/>
  <c r="L77" i="27"/>
  <c r="H77" i="27"/>
  <c r="G77" i="27"/>
  <c r="M76" i="27"/>
  <c r="M75" i="27" s="1"/>
  <c r="M74" i="27" s="1"/>
  <c r="L76" i="27"/>
  <c r="L75" i="27" s="1"/>
  <c r="L74" i="27" s="1"/>
  <c r="G76" i="27"/>
  <c r="G75" i="27" s="1"/>
  <c r="G74" i="27" s="1"/>
  <c r="M71" i="27"/>
  <c r="L71" i="27"/>
  <c r="G71" i="27"/>
  <c r="M65" i="27"/>
  <c r="L65" i="27"/>
  <c r="G65" i="27"/>
  <c r="M59" i="27"/>
  <c r="L59" i="27"/>
  <c r="G59" i="27"/>
  <c r="M57" i="27"/>
  <c r="L57" i="27"/>
  <c r="G57" i="27"/>
  <c r="M52" i="27"/>
  <c r="M51" i="27" s="1"/>
  <c r="M50" i="27" s="1"/>
  <c r="M49" i="27" s="1"/>
  <c r="L52" i="27"/>
  <c r="L51" i="27" s="1"/>
  <c r="L50" i="27" s="1"/>
  <c r="L49" i="27" s="1"/>
  <c r="G52" i="27"/>
  <c r="G51" i="27" s="1"/>
  <c r="G50" i="27" s="1"/>
  <c r="G49" i="27" s="1"/>
  <c r="M46" i="27"/>
  <c r="M45" i="27" s="1"/>
  <c r="L46" i="27"/>
  <c r="L45" i="27" s="1"/>
  <c r="G46" i="27"/>
  <c r="G45" i="27" s="1"/>
  <c r="A41" i="27"/>
  <c r="A42" i="27" s="1"/>
  <c r="A43" i="27" s="1"/>
  <c r="A44" i="27" s="1"/>
  <c r="M39" i="27"/>
  <c r="L39" i="27"/>
  <c r="G39" i="27"/>
  <c r="M36" i="27"/>
  <c r="L36" i="27"/>
  <c r="L29" i="27"/>
  <c r="G36" i="27"/>
  <c r="M29" i="27"/>
  <c r="G29" i="27"/>
  <c r="N26" i="27"/>
  <c r="K23" i="27"/>
  <c r="K10" i="27" s="1"/>
  <c r="J23" i="27"/>
  <c r="J10" i="27" s="1"/>
  <c r="I23" i="27"/>
  <c r="I10" i="27" s="1"/>
  <c r="AX21" i="27"/>
  <c r="AW21" i="27"/>
  <c r="AU21" i="27"/>
  <c r="AT21" i="27"/>
  <c r="AS21" i="27"/>
  <c r="N21" i="27"/>
  <c r="AY21" i="27" s="1"/>
  <c r="AX20" i="27"/>
  <c r="AW20" i="27"/>
  <c r="AV20" i="27"/>
  <c r="AU20" i="27"/>
  <c r="AT20" i="27"/>
  <c r="AS20" i="27"/>
  <c r="AJ20" i="27"/>
  <c r="AM20" i="27" s="1"/>
  <c r="X20" i="27"/>
  <c r="AX19" i="27"/>
  <c r="AW19" i="27"/>
  <c r="AV19" i="27"/>
  <c r="AU19" i="27"/>
  <c r="AT19" i="27"/>
  <c r="AS19" i="27"/>
  <c r="AJ19" i="27"/>
  <c r="U19" i="27"/>
  <c r="X19" i="27" s="1"/>
  <c r="B9" i="27"/>
  <c r="AW77" i="27"/>
  <c r="P9" i="27"/>
  <c r="Q9" i="27" s="1"/>
  <c r="R9" i="27" s="1"/>
  <c r="S9" i="27" s="1"/>
  <c r="T9" i="27" s="1"/>
  <c r="U9" i="27" s="1"/>
  <c r="V9" i="27" s="1"/>
  <c r="W9" i="27" s="1"/>
  <c r="X9" i="27" s="1"/>
  <c r="Y9" i="27" s="1"/>
  <c r="Z9" i="27" s="1"/>
  <c r="AA9" i="27" s="1"/>
  <c r="AB9" i="27" s="1"/>
  <c r="AC9" i="27" s="1"/>
  <c r="AD9" i="27" s="1"/>
  <c r="AE9" i="27" s="1"/>
  <c r="AF9" i="27" s="1"/>
  <c r="AG9" i="27" s="1"/>
  <c r="AH9" i="27" s="1"/>
  <c r="AI9" i="27" s="1"/>
  <c r="AJ9" i="27" s="1"/>
  <c r="AK9" i="27" s="1"/>
  <c r="AL9" i="27" s="1"/>
  <c r="AM9" i="27" s="1"/>
  <c r="AN9" i="27" s="1"/>
  <c r="AO9" i="27" s="1"/>
  <c r="AP9" i="27" s="1"/>
  <c r="AQ9" i="27" s="1"/>
  <c r="AR9" i="27" s="1"/>
  <c r="AS9" i="27" s="1"/>
  <c r="AT9" i="27" s="1"/>
  <c r="AU9" i="27" s="1"/>
  <c r="C34" i="25"/>
  <c r="C33" i="25"/>
  <c r="D32" i="25"/>
  <c r="C31" i="25"/>
  <c r="C30" i="25"/>
  <c r="C29" i="25"/>
  <c r="C27" i="25"/>
  <c r="D26" i="25"/>
  <c r="C25" i="25"/>
  <c r="C24" i="25"/>
  <c r="C15" i="25" s="1"/>
  <c r="F23" i="25"/>
  <c r="D23" i="25"/>
  <c r="F22" i="25"/>
  <c r="D22" i="25"/>
  <c r="F21" i="25"/>
  <c r="D21" i="25"/>
  <c r="F20" i="25"/>
  <c r="D20" i="25"/>
  <c r="F19" i="25"/>
  <c r="D19" i="25"/>
  <c r="F18" i="25"/>
  <c r="D18" i="25"/>
  <c r="F17" i="25"/>
  <c r="D17" i="25"/>
  <c r="F16" i="25"/>
  <c r="D16" i="25"/>
  <c r="D14" i="25"/>
  <c r="C14" i="25" s="1"/>
  <c r="D13" i="25"/>
  <c r="C13" i="25" s="1"/>
  <c r="D12" i="25"/>
  <c r="C12" i="25" s="1"/>
  <c r="F11" i="25"/>
  <c r="E10" i="25"/>
  <c r="E9" i="25" s="1"/>
  <c r="E8" i="25" s="1"/>
  <c r="C29" i="20"/>
  <c r="C30" i="20"/>
  <c r="C31" i="20"/>
  <c r="C32" i="20"/>
  <c r="C33" i="20"/>
  <c r="C34" i="20"/>
  <c r="C35" i="20"/>
  <c r="C11" i="20"/>
  <c r="C12" i="20"/>
  <c r="C14" i="20"/>
  <c r="D16" i="20"/>
  <c r="E16" i="20"/>
  <c r="C19" i="20"/>
  <c r="C21" i="20"/>
  <c r="C22" i="20"/>
  <c r="C23" i="20"/>
  <c r="C24" i="20"/>
  <c r="C25" i="20"/>
  <c r="C27" i="20"/>
  <c r="C26" i="20" s="1"/>
  <c r="I20" i="22"/>
  <c r="I153" i="21"/>
  <c r="J153" i="21"/>
  <c r="K153" i="21"/>
  <c r="AX156" i="21"/>
  <c r="AW156" i="21"/>
  <c r="BA156" i="21" s="1"/>
  <c r="BA155" i="21" s="1"/>
  <c r="BA154" i="21" s="1"/>
  <c r="BA153" i="21" s="1"/>
  <c r="BA152" i="21" s="1"/>
  <c r="AU156" i="21"/>
  <c r="AU155" i="21" s="1"/>
  <c r="AU154" i="21" s="1"/>
  <c r="AU153" i="21" s="1"/>
  <c r="AU152" i="21" s="1"/>
  <c r="AT156" i="21"/>
  <c r="AT155" i="21" s="1"/>
  <c r="AT154" i="21" s="1"/>
  <c r="AT153" i="21" s="1"/>
  <c r="AT152" i="21" s="1"/>
  <c r="AP156" i="21"/>
  <c r="AG156" i="21"/>
  <c r="AG155" i="21" s="1"/>
  <c r="AG154" i="21" s="1"/>
  <c r="AG153" i="21" s="1"/>
  <c r="AG152" i="21" s="1"/>
  <c r="AA156" i="21"/>
  <c r="AA155" i="21" s="1"/>
  <c r="AA154" i="21" s="1"/>
  <c r="AA153" i="21" s="1"/>
  <c r="AA152" i="21" s="1"/>
  <c r="X156" i="21"/>
  <c r="X155" i="21" s="1"/>
  <c r="X154" i="21" s="1"/>
  <c r="X153" i="21" s="1"/>
  <c r="X152" i="21" s="1"/>
  <c r="N155" i="21"/>
  <c r="N154" i="21" s="1"/>
  <c r="N153" i="21" s="1"/>
  <c r="BF155" i="21"/>
  <c r="BF154" i="21" s="1"/>
  <c r="BF153" i="21" s="1"/>
  <c r="BF152" i="21" s="1"/>
  <c r="BE155" i="21"/>
  <c r="BE154" i="21" s="1"/>
  <c r="BE153" i="21" s="1"/>
  <c r="BE152" i="21" s="1"/>
  <c r="AR155" i="21"/>
  <c r="AR154" i="21" s="1"/>
  <c r="AR153" i="21" s="1"/>
  <c r="AR152" i="21" s="1"/>
  <c r="AQ155" i="21"/>
  <c r="AQ154" i="21" s="1"/>
  <c r="AQ153" i="21" s="1"/>
  <c r="AQ152" i="21" s="1"/>
  <c r="AO155" i="21"/>
  <c r="AO154" i="21" s="1"/>
  <c r="AO153" i="21" s="1"/>
  <c r="AO152" i="21" s="1"/>
  <c r="AN155" i="21"/>
  <c r="AN154" i="21" s="1"/>
  <c r="AN153" i="21" s="1"/>
  <c r="AN152" i="21" s="1"/>
  <c r="AM155" i="21"/>
  <c r="AM154" i="21" s="1"/>
  <c r="AM153" i="21" s="1"/>
  <c r="AM152" i="21" s="1"/>
  <c r="AL155" i="21"/>
  <c r="AL154" i="21" s="1"/>
  <c r="AL153" i="21" s="1"/>
  <c r="AL152" i="21" s="1"/>
  <c r="AK155" i="21"/>
  <c r="AK154" i="21" s="1"/>
  <c r="AK153" i="21" s="1"/>
  <c r="AK152" i="21" s="1"/>
  <c r="AI155" i="21"/>
  <c r="AI154" i="21" s="1"/>
  <c r="AI153" i="21" s="1"/>
  <c r="AI152" i="21" s="1"/>
  <c r="AH155" i="21"/>
  <c r="AH154" i="21" s="1"/>
  <c r="AH153" i="21" s="1"/>
  <c r="AH152" i="21" s="1"/>
  <c r="AF155" i="21"/>
  <c r="AF154" i="21" s="1"/>
  <c r="AF153" i="21" s="1"/>
  <c r="AF152" i="21" s="1"/>
  <c r="AE155" i="21"/>
  <c r="AE154" i="21" s="1"/>
  <c r="AE153" i="21" s="1"/>
  <c r="AE152" i="21" s="1"/>
  <c r="AD155" i="21"/>
  <c r="AD154" i="21" s="1"/>
  <c r="AD153" i="21" s="1"/>
  <c r="AD152" i="21" s="1"/>
  <c r="AC155" i="21"/>
  <c r="AC154" i="21" s="1"/>
  <c r="AC153" i="21" s="1"/>
  <c r="AC152" i="21" s="1"/>
  <c r="AB155" i="21"/>
  <c r="AB154" i="21" s="1"/>
  <c r="AB153" i="21" s="1"/>
  <c r="AB152" i="21" s="1"/>
  <c r="Z155" i="21"/>
  <c r="Z154" i="21" s="1"/>
  <c r="Z153" i="21" s="1"/>
  <c r="Z152" i="21" s="1"/>
  <c r="Y155" i="21"/>
  <c r="Y154" i="21" s="1"/>
  <c r="Y153" i="21" s="1"/>
  <c r="Y152" i="21" s="1"/>
  <c r="W155" i="21"/>
  <c r="W154" i="21" s="1"/>
  <c r="W153" i="21" s="1"/>
  <c r="W152" i="21" s="1"/>
  <c r="V155" i="21"/>
  <c r="V154" i="21" s="1"/>
  <c r="V153" i="21" s="1"/>
  <c r="V152" i="21" s="1"/>
  <c r="U155" i="21"/>
  <c r="U154" i="21" s="1"/>
  <c r="U153" i="21" s="1"/>
  <c r="U152" i="21" s="1"/>
  <c r="T155" i="21"/>
  <c r="T154" i="21" s="1"/>
  <c r="T153" i="21" s="1"/>
  <c r="T152" i="21" s="1"/>
  <c r="S155" i="21"/>
  <c r="S154" i="21" s="1"/>
  <c r="S153" i="21" s="1"/>
  <c r="S152" i="21" s="1"/>
  <c r="R155" i="21"/>
  <c r="R154" i="21" s="1"/>
  <c r="R153" i="21" s="1"/>
  <c r="R152" i="21" s="1"/>
  <c r="Q155" i="21"/>
  <c r="Q154" i="21" s="1"/>
  <c r="Q153" i="21" s="1"/>
  <c r="Q152" i="21" s="1"/>
  <c r="P155" i="21"/>
  <c r="P154" i="21" s="1"/>
  <c r="P153" i="21" s="1"/>
  <c r="P152" i="21" s="1"/>
  <c r="O155" i="21"/>
  <c r="O154" i="21" s="1"/>
  <c r="O153" i="21" s="1"/>
  <c r="M155" i="21"/>
  <c r="M154" i="21" s="1"/>
  <c r="M153" i="21" s="1"/>
  <c r="M152" i="21" s="1"/>
  <c r="L155" i="21"/>
  <c r="L154" i="21" s="1"/>
  <c r="L153" i="21" s="1"/>
  <c r="L152" i="21" s="1"/>
  <c r="H155" i="21"/>
  <c r="H154" i="21" s="1"/>
  <c r="H153" i="21" s="1"/>
  <c r="H152" i="21" s="1"/>
  <c r="G155" i="21"/>
  <c r="G154" i="21" s="1"/>
  <c r="G153" i="21" s="1"/>
  <c r="G152" i="21" s="1"/>
  <c r="AY155" i="21"/>
  <c r="AY154" i="21" s="1"/>
  <c r="AY153" i="21" s="1"/>
  <c r="AY152" i="21" s="1"/>
  <c r="AZ155" i="21"/>
  <c r="AZ154" i="21" s="1"/>
  <c r="AZ153" i="21" s="1"/>
  <c r="AZ152" i="21" s="1"/>
  <c r="BC156" i="21"/>
  <c r="BC155" i="21" s="1"/>
  <c r="BC154" i="21" s="1"/>
  <c r="BC153" i="21" s="1"/>
  <c r="BC152" i="21" s="1"/>
  <c r="AX130" i="21"/>
  <c r="BB130" i="21" s="1"/>
  <c r="AW130" i="21"/>
  <c r="BA130" i="21" s="1"/>
  <c r="AX129" i="21"/>
  <c r="BB129" i="21" s="1"/>
  <c r="AW129" i="21"/>
  <c r="BA129" i="21" s="1"/>
  <c r="AX128" i="21"/>
  <c r="BB128" i="21" s="1"/>
  <c r="AW128" i="21"/>
  <c r="BA128" i="21" s="1"/>
  <c r="AX127" i="21"/>
  <c r="BB127" i="21" s="1"/>
  <c r="AW127" i="21"/>
  <c r="BA127" i="21" s="1"/>
  <c r="AX126" i="21"/>
  <c r="BB126" i="21" s="1"/>
  <c r="AW126" i="21"/>
  <c r="BA126" i="21" s="1"/>
  <c r="AX125" i="21"/>
  <c r="BB125" i="21" s="1"/>
  <c r="AW125" i="21"/>
  <c r="BA125" i="21" s="1"/>
  <c r="AX124" i="21"/>
  <c r="BB124" i="21" s="1"/>
  <c r="AW124" i="21"/>
  <c r="BA124" i="21" s="1"/>
  <c r="AX123" i="21"/>
  <c r="BB123" i="21" s="1"/>
  <c r="AW123" i="21"/>
  <c r="BA123" i="21" s="1"/>
  <c r="AX122" i="21"/>
  <c r="BB122" i="21" s="1"/>
  <c r="AW122" i="21"/>
  <c r="BA122" i="21" s="1"/>
  <c r="AX121" i="21"/>
  <c r="BB121" i="21" s="1"/>
  <c r="AW121" i="21"/>
  <c r="BA121" i="21" s="1"/>
  <c r="AX120" i="21"/>
  <c r="BB120" i="21" s="1"/>
  <c r="AW120" i="21"/>
  <c r="BA120" i="21" s="1"/>
  <c r="AX119" i="21"/>
  <c r="BB119" i="21" s="1"/>
  <c r="AW119" i="21"/>
  <c r="BA119" i="21" s="1"/>
  <c r="AX118" i="21"/>
  <c r="BB118" i="21" s="1"/>
  <c r="AW118" i="21"/>
  <c r="BA118" i="21" s="1"/>
  <c r="AX117" i="21"/>
  <c r="BB117" i="21" s="1"/>
  <c r="AW117" i="21"/>
  <c r="BA117" i="21" s="1"/>
  <c r="AX116" i="21"/>
  <c r="BB116" i="21" s="1"/>
  <c r="AW116" i="21"/>
  <c r="BA116" i="21" s="1"/>
  <c r="AX115" i="21"/>
  <c r="BB115" i="21" s="1"/>
  <c r="AW115" i="21"/>
  <c r="AX110" i="21"/>
  <c r="BB110" i="21" s="1"/>
  <c r="BB109" i="21" s="1"/>
  <c r="BB108" i="21" s="1"/>
  <c r="BB107" i="21" s="1"/>
  <c r="BB106" i="21" s="1"/>
  <c r="AW110" i="21"/>
  <c r="AV110" i="21"/>
  <c r="AV109" i="21" s="1"/>
  <c r="AV108" i="21" s="1"/>
  <c r="AV107" i="21" s="1"/>
  <c r="AV106" i="21" s="1"/>
  <c r="AJ110" i="21"/>
  <c r="AX90" i="21"/>
  <c r="AX87" i="21"/>
  <c r="BB87" i="21" s="1"/>
  <c r="AX86" i="21"/>
  <c r="AW86" i="21"/>
  <c r="AX81" i="21"/>
  <c r="AW81" i="21"/>
  <c r="AX76" i="21"/>
  <c r="AW76" i="21"/>
  <c r="AX72" i="21"/>
  <c r="AW72" i="21"/>
  <c r="AX69" i="21"/>
  <c r="AX68" i="21" s="1"/>
  <c r="AW69" i="21"/>
  <c r="AX64" i="21"/>
  <c r="BB64" i="21" s="1"/>
  <c r="AW64" i="21"/>
  <c r="BA64" i="21" s="1"/>
  <c r="AX63" i="21"/>
  <c r="AW63" i="21"/>
  <c r="AX61" i="21"/>
  <c r="BB61" i="21" s="1"/>
  <c r="AW61" i="21"/>
  <c r="BA61" i="21" s="1"/>
  <c r="AX60" i="21"/>
  <c r="BB60" i="21" s="1"/>
  <c r="AW60" i="21"/>
  <c r="BA60" i="21" s="1"/>
  <c r="AX59" i="21"/>
  <c r="AW59" i="21"/>
  <c r="BA59" i="21" s="1"/>
  <c r="AX58" i="21"/>
  <c r="BB58" i="21" s="1"/>
  <c r="AW58" i="21"/>
  <c r="BA58" i="21" s="1"/>
  <c r="AW57" i="21"/>
  <c r="AX57" i="21"/>
  <c r="BB57" i="21" s="1"/>
  <c r="AX52" i="21"/>
  <c r="AW52" i="21"/>
  <c r="BA52" i="21" s="1"/>
  <c r="AX51" i="21"/>
  <c r="BB51" i="21" s="1"/>
  <c r="AW51" i="21"/>
  <c r="AX49" i="21"/>
  <c r="BB49" i="21" s="1"/>
  <c r="BB48" i="21" s="1"/>
  <c r="AW49" i="21"/>
  <c r="AX44" i="21"/>
  <c r="AW44" i="21"/>
  <c r="AX39" i="21"/>
  <c r="BB39" i="21" s="1"/>
  <c r="AW39" i="21"/>
  <c r="BA39" i="21" s="1"/>
  <c r="AX38" i="21"/>
  <c r="AW38" i="21"/>
  <c r="AX35" i="21"/>
  <c r="BB35" i="21" s="1"/>
  <c r="AW35" i="21"/>
  <c r="BA35" i="21" s="1"/>
  <c r="BE35" i="21" s="1"/>
  <c r="AX34" i="21"/>
  <c r="BB34" i="21" s="1"/>
  <c r="AW34" i="21"/>
  <c r="BA34" i="21" s="1"/>
  <c r="BE34" i="21" s="1"/>
  <c r="AX33" i="21"/>
  <c r="BB33" i="21" s="1"/>
  <c r="AW33" i="21"/>
  <c r="BA33" i="21" s="1"/>
  <c r="BE33" i="21" s="1"/>
  <c r="AX32" i="21"/>
  <c r="AW32" i="21"/>
  <c r="BA32" i="21" s="1"/>
  <c r="BE32" i="21" s="1"/>
  <c r="AX31" i="21"/>
  <c r="BB31" i="21" s="1"/>
  <c r="AW31" i="21"/>
  <c r="AX29" i="21"/>
  <c r="BB29" i="21" s="1"/>
  <c r="AX28" i="21"/>
  <c r="BB28" i="21" s="1"/>
  <c r="AW29" i="21"/>
  <c r="BA29" i="21" s="1"/>
  <c r="AW28" i="21"/>
  <c r="BA28" i="21" s="1"/>
  <c r="AX24" i="21"/>
  <c r="BB24" i="21" s="1"/>
  <c r="AW24" i="21"/>
  <c r="BA24" i="21" s="1"/>
  <c r="BE24" i="21" s="1"/>
  <c r="AX23" i="21"/>
  <c r="BB23" i="21" s="1"/>
  <c r="AW23" i="21"/>
  <c r="AX22" i="21"/>
  <c r="BB22" i="21" s="1"/>
  <c r="AW22" i="21"/>
  <c r="BA22" i="21" s="1"/>
  <c r="BE22" i="21" s="1"/>
  <c r="AX21" i="21"/>
  <c r="AW21" i="21"/>
  <c r="BA21" i="21" s="1"/>
  <c r="AX18" i="21"/>
  <c r="BB18" i="21" s="1"/>
  <c r="AX16" i="21"/>
  <c r="BB16" i="21" s="1"/>
  <c r="AX17" i="21"/>
  <c r="BB17" i="21" s="1"/>
  <c r="AW18" i="21"/>
  <c r="AW17" i="21"/>
  <c r="BA17" i="21" s="1"/>
  <c r="AW16" i="21"/>
  <c r="AX13" i="21"/>
  <c r="AX12" i="21"/>
  <c r="AX11" i="21"/>
  <c r="AW13" i="21"/>
  <c r="AW12" i="21"/>
  <c r="AW11" i="21"/>
  <c r="AV49" i="21"/>
  <c r="AV39" i="21"/>
  <c r="AZ39" i="21" s="1"/>
  <c r="AY39" i="21" s="1"/>
  <c r="AV13" i="21"/>
  <c r="AV12" i="21"/>
  <c r="AZ12" i="21" s="1"/>
  <c r="AV11" i="21"/>
  <c r="AY110" i="21"/>
  <c r="AY109" i="21" s="1"/>
  <c r="AY108" i="21" s="1"/>
  <c r="AY107" i="21" s="1"/>
  <c r="AY106" i="21" s="1"/>
  <c r="L102" i="21"/>
  <c r="L100" i="21" s="1"/>
  <c r="L99" i="21" s="1"/>
  <c r="L98" i="21" s="1"/>
  <c r="L97" i="21" s="1"/>
  <c r="L109" i="21"/>
  <c r="L108" i="21" s="1"/>
  <c r="L107" i="21" s="1"/>
  <c r="L106" i="21" s="1"/>
  <c r="L114" i="21"/>
  <c r="L113" i="21" s="1"/>
  <c r="L112" i="21" s="1"/>
  <c r="L111" i="21" s="1"/>
  <c r="BB10" i="21"/>
  <c r="BE10" i="21"/>
  <c r="BF10" i="21"/>
  <c r="BG10" i="21"/>
  <c r="BG9" i="21" s="1"/>
  <c r="BE114" i="21"/>
  <c r="BE113" i="21" s="1"/>
  <c r="BE112" i="21" s="1"/>
  <c r="BE111" i="21" s="1"/>
  <c r="BF114" i="21"/>
  <c r="BF113" i="21" s="1"/>
  <c r="BF112" i="21" s="1"/>
  <c r="BF111" i="21" s="1"/>
  <c r="BD109" i="21"/>
  <c r="BD108" i="21" s="1"/>
  <c r="BD107" i="21" s="1"/>
  <c r="BD106" i="21" s="1"/>
  <c r="BD98" i="21"/>
  <c r="BD97" i="21" s="1"/>
  <c r="BE109" i="21"/>
  <c r="BE108" i="21" s="1"/>
  <c r="BE107" i="21" s="1"/>
  <c r="BE106" i="21" s="1"/>
  <c r="BF109" i="21"/>
  <c r="BF108" i="21" s="1"/>
  <c r="BF107" i="21" s="1"/>
  <c r="BF106" i="21" s="1"/>
  <c r="BA100" i="21"/>
  <c r="BA99" i="21" s="1"/>
  <c r="BA98" i="21" s="1"/>
  <c r="BA97" i="21" s="1"/>
  <c r="BB100" i="21"/>
  <c r="BC100" i="21"/>
  <c r="BD100" i="21"/>
  <c r="BE100" i="21"/>
  <c r="BF100" i="21"/>
  <c r="BB98" i="21"/>
  <c r="BB97" i="21" s="1"/>
  <c r="BE98" i="21"/>
  <c r="BE97" i="21" s="1"/>
  <c r="BF98" i="21"/>
  <c r="BF97" i="21" s="1"/>
  <c r="BF89" i="21"/>
  <c r="BF88" i="21" s="1"/>
  <c r="BF85" i="21"/>
  <c r="BF84" i="21" s="1"/>
  <c r="BE80" i="21"/>
  <c r="BE79" i="21" s="1"/>
  <c r="BE78" i="21" s="1"/>
  <c r="BE77" i="21" s="1"/>
  <c r="BF80" i="21"/>
  <c r="BF79" i="21" s="1"/>
  <c r="BF78" i="21" s="1"/>
  <c r="BF77" i="21" s="1"/>
  <c r="BE75" i="21"/>
  <c r="BE74" i="21" s="1"/>
  <c r="BE73" i="21" s="1"/>
  <c r="BF75" i="21"/>
  <c r="BF74" i="21" s="1"/>
  <c r="BF73" i="21" s="1"/>
  <c r="BE71" i="21"/>
  <c r="BF71" i="21"/>
  <c r="BE68" i="21"/>
  <c r="BF68" i="21"/>
  <c r="BE67" i="21"/>
  <c r="BE66" i="21" s="1"/>
  <c r="BE65" i="21" s="1"/>
  <c r="BF67" i="21"/>
  <c r="BF66" i="21" s="1"/>
  <c r="BF65" i="21" s="1"/>
  <c r="BE62" i="21"/>
  <c r="BF62" i="21"/>
  <c r="BF56" i="21"/>
  <c r="BE50" i="21"/>
  <c r="BF50" i="21"/>
  <c r="BE48" i="21"/>
  <c r="BF48" i="21"/>
  <c r="BE43" i="21"/>
  <c r="BE42" i="21" s="1"/>
  <c r="BE41" i="21" s="1"/>
  <c r="BE40" i="21" s="1"/>
  <c r="BF43" i="21"/>
  <c r="BF42" i="21" s="1"/>
  <c r="BF41" i="21" s="1"/>
  <c r="BF40" i="21" s="1"/>
  <c r="BE37" i="21"/>
  <c r="BE36" i="21" s="1"/>
  <c r="BF37" i="21"/>
  <c r="BF36" i="21" s="1"/>
  <c r="BF25" i="21" s="1"/>
  <c r="BF20" i="21"/>
  <c r="BF15" i="21"/>
  <c r="BF30" i="21"/>
  <c r="BF27" i="21"/>
  <c r="N12" i="21"/>
  <c r="N11" i="21"/>
  <c r="AG130" i="21"/>
  <c r="A130" i="21"/>
  <c r="AG129" i="21"/>
  <c r="AG128" i="21"/>
  <c r="AG127" i="21"/>
  <c r="A127" i="21"/>
  <c r="A128" i="21" s="1"/>
  <c r="AG126" i="21"/>
  <c r="AG125" i="21"/>
  <c r="AG124" i="21"/>
  <c r="AG123" i="21"/>
  <c r="AG122" i="21"/>
  <c r="A122" i="21"/>
  <c r="A123" i="21" s="1"/>
  <c r="A124" i="21" s="1"/>
  <c r="A125" i="21" s="1"/>
  <c r="AG121" i="21"/>
  <c r="AG120" i="21"/>
  <c r="AG119" i="21"/>
  <c r="AG118" i="21"/>
  <c r="A118" i="21"/>
  <c r="A120" i="21" s="1"/>
  <c r="AG117" i="21"/>
  <c r="AG116" i="21"/>
  <c r="A116" i="21"/>
  <c r="AG115" i="21"/>
  <c r="AU114" i="21"/>
  <c r="AU113" i="21" s="1"/>
  <c r="AU112" i="21" s="1"/>
  <c r="AU111" i="21" s="1"/>
  <c r="AT114" i="21"/>
  <c r="AT113" i="21" s="1"/>
  <c r="AT112" i="21" s="1"/>
  <c r="AT111" i="21" s="1"/>
  <c r="AS114" i="21"/>
  <c r="AS113" i="21" s="1"/>
  <c r="AS112" i="21" s="1"/>
  <c r="AS111" i="21" s="1"/>
  <c r="AR114" i="21"/>
  <c r="AR113" i="21" s="1"/>
  <c r="AR112" i="21" s="1"/>
  <c r="AR111" i="21" s="1"/>
  <c r="AQ114" i="21"/>
  <c r="AQ113" i="21" s="1"/>
  <c r="AQ112" i="21" s="1"/>
  <c r="AQ111" i="21" s="1"/>
  <c r="AP114" i="21"/>
  <c r="AP113" i="21" s="1"/>
  <c r="AP112" i="21" s="1"/>
  <c r="AP111" i="21" s="1"/>
  <c r="AO114" i="21"/>
  <c r="AO113" i="21" s="1"/>
  <c r="AO112" i="21" s="1"/>
  <c r="AO111" i="21" s="1"/>
  <c r="AN114" i="21"/>
  <c r="AN113" i="21" s="1"/>
  <c r="AN112" i="21" s="1"/>
  <c r="AN111" i="21" s="1"/>
  <c r="AL114" i="21"/>
  <c r="AL113" i="21" s="1"/>
  <c r="AL112" i="21" s="1"/>
  <c r="AL111" i="21" s="1"/>
  <c r="AK114" i="21"/>
  <c r="AK113" i="21" s="1"/>
  <c r="AK112" i="21" s="1"/>
  <c r="AK111" i="21" s="1"/>
  <c r="AI114" i="21"/>
  <c r="AI113" i="21" s="1"/>
  <c r="AI112" i="21" s="1"/>
  <c r="AI111" i="21" s="1"/>
  <c r="AH114" i="21"/>
  <c r="AH113" i="21" s="1"/>
  <c r="AH112" i="21" s="1"/>
  <c r="AH111" i="21" s="1"/>
  <c r="AF114" i="21"/>
  <c r="AF113" i="21" s="1"/>
  <c r="AF112" i="21" s="1"/>
  <c r="AF111" i="21" s="1"/>
  <c r="AE114" i="21"/>
  <c r="AE113" i="21" s="1"/>
  <c r="AE112" i="21" s="1"/>
  <c r="AE111" i="21" s="1"/>
  <c r="AC114" i="21"/>
  <c r="AC113" i="21" s="1"/>
  <c r="AC112" i="21" s="1"/>
  <c r="AC111" i="21" s="1"/>
  <c r="AB114" i="21"/>
  <c r="AB113" i="21" s="1"/>
  <c r="AB112" i="21" s="1"/>
  <c r="AB111" i="21" s="1"/>
  <c r="AA114" i="21"/>
  <c r="AA113" i="21" s="1"/>
  <c r="AA112" i="21" s="1"/>
  <c r="AA111" i="21" s="1"/>
  <c r="Z114" i="21"/>
  <c r="Z113" i="21" s="1"/>
  <c r="Z112" i="21" s="1"/>
  <c r="Z111" i="21" s="1"/>
  <c r="Y114" i="21"/>
  <c r="Y113" i="21" s="1"/>
  <c r="Y112" i="21" s="1"/>
  <c r="Y111" i="21" s="1"/>
  <c r="X114" i="21"/>
  <c r="X113" i="21" s="1"/>
  <c r="X112" i="21" s="1"/>
  <c r="X111" i="21" s="1"/>
  <c r="W114" i="21"/>
  <c r="W113" i="21" s="1"/>
  <c r="W112" i="21" s="1"/>
  <c r="W111" i="21" s="1"/>
  <c r="V114" i="21"/>
  <c r="V113" i="21" s="1"/>
  <c r="V112" i="21" s="1"/>
  <c r="V111" i="21" s="1"/>
  <c r="U114" i="21"/>
  <c r="U113" i="21" s="1"/>
  <c r="U112" i="21" s="1"/>
  <c r="U111" i="21" s="1"/>
  <c r="T114" i="21"/>
  <c r="T113" i="21" s="1"/>
  <c r="T112" i="21" s="1"/>
  <c r="T111" i="21" s="1"/>
  <c r="S114" i="21"/>
  <c r="S113" i="21" s="1"/>
  <c r="S112" i="21" s="1"/>
  <c r="S111" i="21" s="1"/>
  <c r="R114" i="21"/>
  <c r="R113" i="21" s="1"/>
  <c r="R112" i="21" s="1"/>
  <c r="R111" i="21" s="1"/>
  <c r="Q114" i="21"/>
  <c r="Q113" i="21" s="1"/>
  <c r="Q112" i="21" s="1"/>
  <c r="Q111" i="21" s="1"/>
  <c r="P114" i="21"/>
  <c r="P113" i="21" s="1"/>
  <c r="P112" i="21" s="1"/>
  <c r="P111" i="21" s="1"/>
  <c r="M114" i="21"/>
  <c r="M113" i="21" s="1"/>
  <c r="M112" i="21" s="1"/>
  <c r="M111" i="21" s="1"/>
  <c r="H114" i="21"/>
  <c r="H113" i="21" s="1"/>
  <c r="H112" i="21" s="1"/>
  <c r="H111" i="21" s="1"/>
  <c r="G114" i="21"/>
  <c r="G113" i="21" s="1"/>
  <c r="G112" i="21" s="1"/>
  <c r="G111" i="21" s="1"/>
  <c r="AS110" i="21"/>
  <c r="AS109" i="21" s="1"/>
  <c r="AS108" i="21" s="1"/>
  <c r="AS107" i="21" s="1"/>
  <c r="AS106" i="21" s="1"/>
  <c r="AU109" i="21"/>
  <c r="AU108" i="21" s="1"/>
  <c r="AU107" i="21" s="1"/>
  <c r="AU106" i="21" s="1"/>
  <c r="AU100" i="21"/>
  <c r="AU99" i="21" s="1"/>
  <c r="AU98" i="21" s="1"/>
  <c r="AU97" i="21" s="1"/>
  <c r="AT109" i="21"/>
  <c r="AT108" i="21" s="1"/>
  <c r="AT107" i="21" s="1"/>
  <c r="AT106" i="21" s="1"/>
  <c r="AT100" i="21"/>
  <c r="AT99" i="21" s="1"/>
  <c r="AT98" i="21" s="1"/>
  <c r="AT97" i="21" s="1"/>
  <c r="AR109" i="21"/>
  <c r="AR108" i="21" s="1"/>
  <c r="AR107" i="21" s="1"/>
  <c r="AR106" i="21" s="1"/>
  <c r="AR100" i="21"/>
  <c r="AR99" i="21" s="1"/>
  <c r="AR98" i="21" s="1"/>
  <c r="AR97" i="21" s="1"/>
  <c r="AQ109" i="21"/>
  <c r="AQ108" i="21" s="1"/>
  <c r="AQ107" i="21" s="1"/>
  <c r="AQ106" i="21" s="1"/>
  <c r="AQ100" i="21"/>
  <c r="AQ99" i="21" s="1"/>
  <c r="AQ98" i="21" s="1"/>
  <c r="AQ97" i="21" s="1"/>
  <c r="AP109" i="21"/>
  <c r="AP108" i="21" s="1"/>
  <c r="AP107" i="21" s="1"/>
  <c r="AP106" i="21" s="1"/>
  <c r="AP100" i="21"/>
  <c r="AP99" i="21" s="1"/>
  <c r="AP98" i="21" s="1"/>
  <c r="AP97" i="21" s="1"/>
  <c r="AO109" i="21"/>
  <c r="AO108" i="21" s="1"/>
  <c r="AO107" i="21" s="1"/>
  <c r="AO106" i="21" s="1"/>
  <c r="AO100" i="21"/>
  <c r="AO99" i="21" s="1"/>
  <c r="AO98" i="21" s="1"/>
  <c r="AO97" i="21" s="1"/>
  <c r="AN109" i="21"/>
  <c r="AN108" i="21" s="1"/>
  <c r="AN107" i="21" s="1"/>
  <c r="AN106" i="21" s="1"/>
  <c r="AN100" i="21"/>
  <c r="AN99" i="21" s="1"/>
  <c r="AN98" i="21" s="1"/>
  <c r="AN97" i="21" s="1"/>
  <c r="AL109" i="21"/>
  <c r="AL108" i="21" s="1"/>
  <c r="AL107" i="21" s="1"/>
  <c r="AL106" i="21" s="1"/>
  <c r="AL100" i="21"/>
  <c r="AL99" i="21" s="1"/>
  <c r="AL98" i="21" s="1"/>
  <c r="AL97" i="21" s="1"/>
  <c r="AK109" i="21"/>
  <c r="AK108" i="21" s="1"/>
  <c r="AK107" i="21" s="1"/>
  <c r="AK106" i="21" s="1"/>
  <c r="AK100" i="21"/>
  <c r="AK99" i="21" s="1"/>
  <c r="AK98" i="21" s="1"/>
  <c r="AK97" i="21" s="1"/>
  <c r="AI109" i="21"/>
  <c r="AI108" i="21" s="1"/>
  <c r="AI107" i="21" s="1"/>
  <c r="AI106" i="21" s="1"/>
  <c r="AI100" i="21"/>
  <c r="AI99" i="21" s="1"/>
  <c r="AI98" i="21" s="1"/>
  <c r="AI97" i="21" s="1"/>
  <c r="AH109" i="21"/>
  <c r="AH108" i="21" s="1"/>
  <c r="AH107" i="21" s="1"/>
  <c r="AH106" i="21" s="1"/>
  <c r="AH100" i="21"/>
  <c r="AH99" i="21" s="1"/>
  <c r="AH98" i="21" s="1"/>
  <c r="AH97" i="21" s="1"/>
  <c r="AG109" i="21"/>
  <c r="AG108" i="21" s="1"/>
  <c r="AG107" i="21" s="1"/>
  <c r="AG106" i="21" s="1"/>
  <c r="AG100" i="21"/>
  <c r="AG99" i="21" s="1"/>
  <c r="AG98" i="21" s="1"/>
  <c r="AG97" i="21" s="1"/>
  <c r="AF109" i="21"/>
  <c r="AF108" i="21" s="1"/>
  <c r="AF107" i="21" s="1"/>
  <c r="AF106" i="21" s="1"/>
  <c r="AF100" i="21"/>
  <c r="AF99" i="21" s="1"/>
  <c r="AF98" i="21" s="1"/>
  <c r="AF97" i="21" s="1"/>
  <c r="AE109" i="21"/>
  <c r="AE108" i="21" s="1"/>
  <c r="AE107" i="21" s="1"/>
  <c r="AE106" i="21" s="1"/>
  <c r="AE100" i="21"/>
  <c r="AE99" i="21" s="1"/>
  <c r="AE98" i="21" s="1"/>
  <c r="AE97" i="21" s="1"/>
  <c r="AC109" i="21"/>
  <c r="AC108" i="21" s="1"/>
  <c r="AC107" i="21" s="1"/>
  <c r="AC106" i="21" s="1"/>
  <c r="AC100" i="21"/>
  <c r="AC99" i="21" s="1"/>
  <c r="AC98" i="21" s="1"/>
  <c r="AC97" i="21" s="1"/>
  <c r="AB109" i="21"/>
  <c r="AB108" i="21" s="1"/>
  <c r="AB107" i="21" s="1"/>
  <c r="AB106" i="21" s="1"/>
  <c r="AB100" i="21"/>
  <c r="AB99" i="21" s="1"/>
  <c r="AB98" i="21" s="1"/>
  <c r="AB97" i="21" s="1"/>
  <c r="AA109" i="21"/>
  <c r="AA108" i="21" s="1"/>
  <c r="AA107" i="21" s="1"/>
  <c r="AA106" i="21" s="1"/>
  <c r="AA100" i="21"/>
  <c r="AA99" i="21" s="1"/>
  <c r="AA98" i="21" s="1"/>
  <c r="AA97" i="21" s="1"/>
  <c r="Z109" i="21"/>
  <c r="Z108" i="21" s="1"/>
  <c r="Z107" i="21" s="1"/>
  <c r="Z106" i="21" s="1"/>
  <c r="Y109" i="21"/>
  <c r="Y108" i="21" s="1"/>
  <c r="Y107" i="21" s="1"/>
  <c r="Y106" i="21" s="1"/>
  <c r="Y100" i="21"/>
  <c r="Y99" i="21" s="1"/>
  <c r="Y98" i="21" s="1"/>
  <c r="Y97" i="21" s="1"/>
  <c r="X109" i="21"/>
  <c r="X108" i="21" s="1"/>
  <c r="X107" i="21" s="1"/>
  <c r="X106" i="21" s="1"/>
  <c r="X101" i="21"/>
  <c r="X102" i="21"/>
  <c r="R103" i="21"/>
  <c r="R100" i="21" s="1"/>
  <c r="R99" i="21" s="1"/>
  <c r="R98" i="21" s="1"/>
  <c r="R97" i="21" s="1"/>
  <c r="U103" i="21"/>
  <c r="U100" i="21" s="1"/>
  <c r="U99" i="21" s="1"/>
  <c r="U98" i="21" s="1"/>
  <c r="U97" i="21" s="1"/>
  <c r="W109" i="21"/>
  <c r="W108" i="21" s="1"/>
  <c r="W107" i="21" s="1"/>
  <c r="W106" i="21" s="1"/>
  <c r="W100" i="21"/>
  <c r="W99" i="21" s="1"/>
  <c r="W98" i="21" s="1"/>
  <c r="W97" i="21" s="1"/>
  <c r="V109" i="21"/>
  <c r="V108" i="21" s="1"/>
  <c r="V107" i="21" s="1"/>
  <c r="V106" i="21" s="1"/>
  <c r="V100" i="21"/>
  <c r="V99" i="21" s="1"/>
  <c r="V98" i="21" s="1"/>
  <c r="V97" i="21" s="1"/>
  <c r="U109" i="21"/>
  <c r="U108" i="21" s="1"/>
  <c r="U107" i="21" s="1"/>
  <c r="U106" i="21" s="1"/>
  <c r="T109" i="21"/>
  <c r="T108" i="21" s="1"/>
  <c r="T107" i="21" s="1"/>
  <c r="T106" i="21" s="1"/>
  <c r="S109" i="21"/>
  <c r="S108" i="21" s="1"/>
  <c r="S107" i="21" s="1"/>
  <c r="S106" i="21" s="1"/>
  <c r="S100" i="21"/>
  <c r="S99" i="21" s="1"/>
  <c r="S98" i="21" s="1"/>
  <c r="S97" i="21" s="1"/>
  <c r="R109" i="21"/>
  <c r="R108" i="21" s="1"/>
  <c r="R107" i="21" s="1"/>
  <c r="R106" i="21" s="1"/>
  <c r="Q109" i="21"/>
  <c r="Q108" i="21" s="1"/>
  <c r="Q107" i="21" s="1"/>
  <c r="Q106" i="21" s="1"/>
  <c r="P109" i="21"/>
  <c r="P108" i="21" s="1"/>
  <c r="P107" i="21" s="1"/>
  <c r="P106" i="21" s="1"/>
  <c r="O109" i="21"/>
  <c r="O108" i="21" s="1"/>
  <c r="O107" i="21" s="1"/>
  <c r="O106" i="21" s="1"/>
  <c r="M109" i="21"/>
  <c r="M108" i="21" s="1"/>
  <c r="M107" i="21" s="1"/>
  <c r="M106" i="21" s="1"/>
  <c r="H109" i="21"/>
  <c r="H108" i="21" s="1"/>
  <c r="H107" i="21" s="1"/>
  <c r="H106" i="21" s="1"/>
  <c r="G109" i="21"/>
  <c r="G108" i="21" s="1"/>
  <c r="G107" i="21" s="1"/>
  <c r="G106" i="21" s="1"/>
  <c r="X105" i="21"/>
  <c r="X104" i="21"/>
  <c r="AY100" i="21"/>
  <c r="AY99" i="21" s="1"/>
  <c r="AY98" i="21" s="1"/>
  <c r="AY97" i="21" s="1"/>
  <c r="AX100" i="21"/>
  <c r="AX99" i="21" s="1"/>
  <c r="AX98" i="21" s="1"/>
  <c r="AX97" i="21" s="1"/>
  <c r="AW100" i="21"/>
  <c r="AW99" i="21" s="1"/>
  <c r="AW98" i="21" s="1"/>
  <c r="AW97" i="21" s="1"/>
  <c r="AV100" i="21"/>
  <c r="AV99" i="21" s="1"/>
  <c r="AV98" i="21" s="1"/>
  <c r="AV97" i="21" s="1"/>
  <c r="AS100" i="21"/>
  <c r="AS99" i="21" s="1"/>
  <c r="AS98" i="21" s="1"/>
  <c r="AS97" i="21" s="1"/>
  <c r="AM100" i="21"/>
  <c r="AM99" i="21" s="1"/>
  <c r="AM98" i="21" s="1"/>
  <c r="AM97" i="21" s="1"/>
  <c r="AJ100" i="21"/>
  <c r="AJ99" i="21" s="1"/>
  <c r="AJ98" i="21" s="1"/>
  <c r="AJ97" i="21" s="1"/>
  <c r="AD100" i="21"/>
  <c r="AD99" i="21" s="1"/>
  <c r="AD98" i="21" s="1"/>
  <c r="AD97" i="21" s="1"/>
  <c r="Z100" i="21"/>
  <c r="Z99" i="21" s="1"/>
  <c r="Z98" i="21" s="1"/>
  <c r="Z97" i="21" s="1"/>
  <c r="T100" i="21"/>
  <c r="T99" i="21" s="1"/>
  <c r="T98" i="21" s="1"/>
  <c r="T97" i="21" s="1"/>
  <c r="Q100" i="21"/>
  <c r="Q99" i="21" s="1"/>
  <c r="Q98" i="21" s="1"/>
  <c r="Q97" i="21" s="1"/>
  <c r="P100" i="21"/>
  <c r="P99" i="21" s="1"/>
  <c r="P98" i="21" s="1"/>
  <c r="P97" i="21" s="1"/>
  <c r="O100" i="21"/>
  <c r="O99" i="21" s="1"/>
  <c r="O98" i="21" s="1"/>
  <c r="O97" i="21" s="1"/>
  <c r="N100" i="21"/>
  <c r="N99" i="21" s="1"/>
  <c r="N98" i="21" s="1"/>
  <c r="N97" i="21" s="1"/>
  <c r="M100" i="21"/>
  <c r="M99" i="21" s="1"/>
  <c r="M98" i="21" s="1"/>
  <c r="M97" i="21" s="1"/>
  <c r="H100" i="21"/>
  <c r="H99" i="21" s="1"/>
  <c r="H98" i="21" s="1"/>
  <c r="H97" i="21" s="1"/>
  <c r="G100" i="21"/>
  <c r="G99" i="21" s="1"/>
  <c r="G98" i="21" s="1"/>
  <c r="G97" i="21" s="1"/>
  <c r="AU90" i="21"/>
  <c r="AU89" i="21" s="1"/>
  <c r="AU88" i="21" s="1"/>
  <c r="AT90" i="21"/>
  <c r="AT89" i="21" s="1"/>
  <c r="AT88" i="21" s="1"/>
  <c r="AG90" i="21"/>
  <c r="AA90" i="21"/>
  <c r="AA89" i="21" s="1"/>
  <c r="AA88" i="21" s="1"/>
  <c r="Z90" i="21"/>
  <c r="Z89" i="21" s="1"/>
  <c r="Z88" i="21" s="1"/>
  <c r="Z85" i="21"/>
  <c r="Z84" i="21" s="1"/>
  <c r="Y90" i="21"/>
  <c r="Y89" i="21" s="1"/>
  <c r="Y88" i="21" s="1"/>
  <c r="X90" i="21"/>
  <c r="X89" i="21" s="1"/>
  <c r="X88" i="21" s="1"/>
  <c r="N90" i="21"/>
  <c r="N89" i="21" s="1"/>
  <c r="N88" i="21" s="1"/>
  <c r="AR89" i="21"/>
  <c r="AR88" i="21" s="1"/>
  <c r="AQ89" i="21"/>
  <c r="AQ88" i="21" s="1"/>
  <c r="AO89" i="21"/>
  <c r="AO88" i="21" s="1"/>
  <c r="AN89" i="21"/>
  <c r="AN88" i="21" s="1"/>
  <c r="AM89" i="21"/>
  <c r="AM88" i="21" s="1"/>
  <c r="AM85" i="21"/>
  <c r="AM84" i="21" s="1"/>
  <c r="AL89" i="21"/>
  <c r="AL88" i="21" s="1"/>
  <c r="AK89" i="21"/>
  <c r="AK88" i="21" s="1"/>
  <c r="AI89" i="21"/>
  <c r="AI88" i="21" s="1"/>
  <c r="AH89" i="21"/>
  <c r="AH88" i="21" s="1"/>
  <c r="AF89" i="21"/>
  <c r="AF88" i="21" s="1"/>
  <c r="AE89" i="21"/>
  <c r="AE88" i="21" s="1"/>
  <c r="AC89" i="21"/>
  <c r="AC88" i="21" s="1"/>
  <c r="AB89" i="21"/>
  <c r="AB88" i="21" s="1"/>
  <c r="W89" i="21"/>
  <c r="W88" i="21" s="1"/>
  <c r="W85" i="21"/>
  <c r="W84" i="21" s="1"/>
  <c r="V89" i="21"/>
  <c r="V88" i="21" s="1"/>
  <c r="V85" i="21"/>
  <c r="V84" i="21" s="1"/>
  <c r="U89" i="21"/>
  <c r="U88" i="21" s="1"/>
  <c r="U85" i="21"/>
  <c r="U84" i="21" s="1"/>
  <c r="T89" i="21"/>
  <c r="T88" i="21" s="1"/>
  <c r="T85" i="21"/>
  <c r="T84" i="21" s="1"/>
  <c r="S89" i="21"/>
  <c r="S88" i="21" s="1"/>
  <c r="S85" i="21"/>
  <c r="S84" i="21" s="1"/>
  <c r="R89" i="21"/>
  <c r="R88" i="21" s="1"/>
  <c r="R85" i="21"/>
  <c r="R84" i="21" s="1"/>
  <c r="Q89" i="21"/>
  <c r="Q88" i="21" s="1"/>
  <c r="Q85" i="21"/>
  <c r="Q84" i="21" s="1"/>
  <c r="P89" i="21"/>
  <c r="P88" i="21" s="1"/>
  <c r="P85" i="21"/>
  <c r="P84" i="21" s="1"/>
  <c r="O89" i="21"/>
  <c r="O88" i="21" s="1"/>
  <c r="O87" i="21"/>
  <c r="M89" i="21"/>
  <c r="L89" i="21"/>
  <c r="H89" i="21"/>
  <c r="G89" i="21"/>
  <c r="M88" i="21"/>
  <c r="L88" i="21"/>
  <c r="H88" i="21"/>
  <c r="G88" i="21"/>
  <c r="AU87" i="21"/>
  <c r="AT87" i="21"/>
  <c r="AP87" i="21"/>
  <c r="AS87" i="21" s="1"/>
  <c r="AG87" i="21"/>
  <c r="AD87" i="21"/>
  <c r="AD85" i="21" s="1"/>
  <c r="AD84" i="21" s="1"/>
  <c r="X87" i="21"/>
  <c r="AU86" i="21"/>
  <c r="AT86" i="21"/>
  <c r="AG86" i="21"/>
  <c r="AJ86" i="21" s="1"/>
  <c r="AA86" i="21"/>
  <c r="AA85" i="21" s="1"/>
  <c r="AA84" i="21" s="1"/>
  <c r="X86" i="21"/>
  <c r="N86" i="21"/>
  <c r="AR85" i="21"/>
  <c r="AR84" i="21" s="1"/>
  <c r="AR83" i="21" s="1"/>
  <c r="AR82" i="21" s="1"/>
  <c r="AQ85" i="21"/>
  <c r="AQ84" i="21" s="1"/>
  <c r="AO85" i="21"/>
  <c r="AO84" i="21" s="1"/>
  <c r="AN85" i="21"/>
  <c r="AN84" i="21" s="1"/>
  <c r="AL85" i="21"/>
  <c r="AL84" i="21" s="1"/>
  <c r="AL83" i="21" s="1"/>
  <c r="AL82" i="21" s="1"/>
  <c r="AK85" i="21"/>
  <c r="AK84" i="21" s="1"/>
  <c r="AI85" i="21"/>
  <c r="AI84" i="21" s="1"/>
  <c r="AH85" i="21"/>
  <c r="AH84" i="21" s="1"/>
  <c r="AF85" i="21"/>
  <c r="AF84" i="21" s="1"/>
  <c r="AE85" i="21"/>
  <c r="AE84" i="21" s="1"/>
  <c r="AC85" i="21"/>
  <c r="AC84" i="21" s="1"/>
  <c r="AB85" i="21"/>
  <c r="AB84" i="21" s="1"/>
  <c r="Y85" i="21"/>
  <c r="Y84" i="21" s="1"/>
  <c r="M85" i="21"/>
  <c r="M84" i="21" s="1"/>
  <c r="L85" i="21"/>
  <c r="L84" i="21" s="1"/>
  <c r="H85" i="21"/>
  <c r="H84" i="21" s="1"/>
  <c r="G85" i="21"/>
  <c r="G84" i="21" s="1"/>
  <c r="AU81" i="21"/>
  <c r="AU80" i="21" s="1"/>
  <c r="AU79" i="21" s="1"/>
  <c r="AU78" i="21" s="1"/>
  <c r="AU77" i="21" s="1"/>
  <c r="AT81" i="21"/>
  <c r="AT80" i="21" s="1"/>
  <c r="AT79" i="21" s="1"/>
  <c r="AT78" i="21" s="1"/>
  <c r="AT77" i="21" s="1"/>
  <c r="AP81" i="21"/>
  <c r="AG81" i="21"/>
  <c r="AD81" i="21"/>
  <c r="AD80" i="21" s="1"/>
  <c r="AD79" i="21" s="1"/>
  <c r="AD78" i="21" s="1"/>
  <c r="AD77" i="21" s="1"/>
  <c r="X81" i="21"/>
  <c r="X80" i="21" s="1"/>
  <c r="X79" i="21" s="1"/>
  <c r="X78" i="21" s="1"/>
  <c r="X77" i="21" s="1"/>
  <c r="N81" i="21"/>
  <c r="N80" i="21" s="1"/>
  <c r="N79" i="21" s="1"/>
  <c r="N78" i="21" s="1"/>
  <c r="N77" i="21" s="1"/>
  <c r="AR80" i="21"/>
  <c r="AR79" i="21" s="1"/>
  <c r="AR78" i="21" s="1"/>
  <c r="AR77" i="21" s="1"/>
  <c r="AQ80" i="21"/>
  <c r="AQ79" i="21" s="1"/>
  <c r="AQ78" i="21" s="1"/>
  <c r="AQ77" i="21" s="1"/>
  <c r="AO80" i="21"/>
  <c r="AO79" i="21" s="1"/>
  <c r="AO78" i="21" s="1"/>
  <c r="AO77" i="21" s="1"/>
  <c r="AN80" i="21"/>
  <c r="AN79" i="21" s="1"/>
  <c r="AN78" i="21" s="1"/>
  <c r="AN77" i="21" s="1"/>
  <c r="AM80" i="21"/>
  <c r="AM79" i="21" s="1"/>
  <c r="AM78" i="21" s="1"/>
  <c r="AM77" i="21" s="1"/>
  <c r="AL80" i="21"/>
  <c r="AL79" i="21" s="1"/>
  <c r="AL78" i="21" s="1"/>
  <c r="AL77" i="21" s="1"/>
  <c r="AK80" i="21"/>
  <c r="AK79" i="21" s="1"/>
  <c r="AK78" i="21" s="1"/>
  <c r="AK77" i="21" s="1"/>
  <c r="AI80" i="21"/>
  <c r="AI79" i="21" s="1"/>
  <c r="AI78" i="21" s="1"/>
  <c r="AI77" i="21" s="1"/>
  <c r="AH80" i="21"/>
  <c r="AH79" i="21" s="1"/>
  <c r="AH78" i="21" s="1"/>
  <c r="AH77" i="21" s="1"/>
  <c r="AF80" i="21"/>
  <c r="AF79" i="21" s="1"/>
  <c r="AF78" i="21" s="1"/>
  <c r="AF77" i="21" s="1"/>
  <c r="AE80" i="21"/>
  <c r="AE79" i="21" s="1"/>
  <c r="AE78" i="21" s="1"/>
  <c r="AE77" i="21" s="1"/>
  <c r="AC80" i="21"/>
  <c r="AC79" i="21" s="1"/>
  <c r="AC78" i="21" s="1"/>
  <c r="AC77" i="21" s="1"/>
  <c r="AB80" i="21"/>
  <c r="AB79" i="21" s="1"/>
  <c r="AB78" i="21" s="1"/>
  <c r="AB77" i="21" s="1"/>
  <c r="AA80" i="21"/>
  <c r="AA79" i="21" s="1"/>
  <c r="AA78" i="21" s="1"/>
  <c r="AA77" i="21" s="1"/>
  <c r="Z80" i="21"/>
  <c r="Z79" i="21" s="1"/>
  <c r="Z78" i="21" s="1"/>
  <c r="Z77" i="21" s="1"/>
  <c r="Y80" i="21"/>
  <c r="Y79" i="21" s="1"/>
  <c r="Y78" i="21" s="1"/>
  <c r="Y77" i="21" s="1"/>
  <c r="W80" i="21"/>
  <c r="W79" i="21" s="1"/>
  <c r="W78" i="21" s="1"/>
  <c r="W77" i="21" s="1"/>
  <c r="V80" i="21"/>
  <c r="V79" i="21" s="1"/>
  <c r="V78" i="21" s="1"/>
  <c r="V77" i="21" s="1"/>
  <c r="U80" i="21"/>
  <c r="U79" i="21" s="1"/>
  <c r="U78" i="21" s="1"/>
  <c r="U77" i="21" s="1"/>
  <c r="T80" i="21"/>
  <c r="T79" i="21" s="1"/>
  <c r="T78" i="21" s="1"/>
  <c r="T77" i="21" s="1"/>
  <c r="S80" i="21"/>
  <c r="S79" i="21" s="1"/>
  <c r="S78" i="21" s="1"/>
  <c r="S77" i="21" s="1"/>
  <c r="R80" i="21"/>
  <c r="R79" i="21" s="1"/>
  <c r="R78" i="21" s="1"/>
  <c r="R77" i="21" s="1"/>
  <c r="Q80" i="21"/>
  <c r="Q79" i="21" s="1"/>
  <c r="Q78" i="21" s="1"/>
  <c r="Q77" i="21" s="1"/>
  <c r="P80" i="21"/>
  <c r="P79" i="21" s="1"/>
  <c r="P78" i="21" s="1"/>
  <c r="P77" i="21" s="1"/>
  <c r="O80" i="21"/>
  <c r="O79" i="21" s="1"/>
  <c r="O78" i="21" s="1"/>
  <c r="O77" i="21" s="1"/>
  <c r="M80" i="21"/>
  <c r="M79" i="21" s="1"/>
  <c r="M78" i="21" s="1"/>
  <c r="M77" i="21" s="1"/>
  <c r="L80" i="21"/>
  <c r="L79" i="21" s="1"/>
  <c r="L78" i="21" s="1"/>
  <c r="L77" i="21" s="1"/>
  <c r="H80" i="21"/>
  <c r="H79" i="21" s="1"/>
  <c r="H78" i="21" s="1"/>
  <c r="H77" i="21" s="1"/>
  <c r="G80" i="21"/>
  <c r="G79" i="21" s="1"/>
  <c r="G78" i="21" s="1"/>
  <c r="G77" i="21" s="1"/>
  <c r="AU76" i="21"/>
  <c r="AU75" i="21" s="1"/>
  <c r="AU74" i="21" s="1"/>
  <c r="AU73" i="21" s="1"/>
  <c r="AT76" i="21"/>
  <c r="AT75" i="21" s="1"/>
  <c r="AT74" i="21" s="1"/>
  <c r="AT73" i="21" s="1"/>
  <c r="AP76" i="21"/>
  <c r="AJ76" i="21"/>
  <c r="AJ75" i="21" s="1"/>
  <c r="AJ74" i="21" s="1"/>
  <c r="AJ73" i="21" s="1"/>
  <c r="Z76" i="21"/>
  <c r="Z75" i="21" s="1"/>
  <c r="Z74" i="21" s="1"/>
  <c r="Z73" i="21" s="1"/>
  <c r="Y76" i="21"/>
  <c r="Y75" i="21" s="1"/>
  <c r="Y74" i="21" s="1"/>
  <c r="Y73" i="21" s="1"/>
  <c r="X76" i="21"/>
  <c r="X75" i="21" s="1"/>
  <c r="X74" i="21" s="1"/>
  <c r="X73" i="21" s="1"/>
  <c r="X72" i="21"/>
  <c r="X71" i="21" s="1"/>
  <c r="N76" i="21"/>
  <c r="N75" i="21" s="1"/>
  <c r="N74" i="21" s="1"/>
  <c r="N73" i="21" s="1"/>
  <c r="N72" i="21"/>
  <c r="N71" i="21" s="1"/>
  <c r="AR75" i="21"/>
  <c r="AR74" i="21" s="1"/>
  <c r="AR73" i="21" s="1"/>
  <c r="AR71" i="21"/>
  <c r="AQ75" i="21"/>
  <c r="AQ74" i="21" s="1"/>
  <c r="AQ73" i="21" s="1"/>
  <c r="AO75" i="21"/>
  <c r="AO74" i="21" s="1"/>
  <c r="AO73" i="21" s="1"/>
  <c r="AN75" i="21"/>
  <c r="AN74" i="21" s="1"/>
  <c r="AN73" i="21" s="1"/>
  <c r="AM75" i="21"/>
  <c r="AM74" i="21" s="1"/>
  <c r="AM73" i="21" s="1"/>
  <c r="AM71" i="21"/>
  <c r="AL75" i="21"/>
  <c r="AL74" i="21" s="1"/>
  <c r="AL73" i="21" s="1"/>
  <c r="AK75" i="21"/>
  <c r="AK74" i="21" s="1"/>
  <c r="AK73" i="21" s="1"/>
  <c r="AI75" i="21"/>
  <c r="AI74" i="21" s="1"/>
  <c r="AI73" i="21" s="1"/>
  <c r="AH75" i="21"/>
  <c r="AH74" i="21" s="1"/>
  <c r="AH73" i="21" s="1"/>
  <c r="AH71" i="21"/>
  <c r="AG75" i="21"/>
  <c r="AG74" i="21" s="1"/>
  <c r="AG73" i="21" s="1"/>
  <c r="AF75" i="21"/>
  <c r="AF74" i="21" s="1"/>
  <c r="AF73" i="21" s="1"/>
  <c r="AE75" i="21"/>
  <c r="AE74" i="21" s="1"/>
  <c r="AE73" i="21" s="1"/>
  <c r="AD75" i="21"/>
  <c r="AD74" i="21" s="1"/>
  <c r="AD73" i="21" s="1"/>
  <c r="AD72" i="21"/>
  <c r="AC75" i="21"/>
  <c r="AC74" i="21" s="1"/>
  <c r="AC73" i="21" s="1"/>
  <c r="AB75" i="21"/>
  <c r="AB74" i="21" s="1"/>
  <c r="AB73" i="21" s="1"/>
  <c r="AA75" i="21"/>
  <c r="AA74" i="21" s="1"/>
  <c r="AA73" i="21" s="1"/>
  <c r="W75" i="21"/>
  <c r="W74" i="21" s="1"/>
  <c r="W73" i="21" s="1"/>
  <c r="V75" i="21"/>
  <c r="V74" i="21" s="1"/>
  <c r="V73" i="21" s="1"/>
  <c r="U75" i="21"/>
  <c r="U74" i="21" s="1"/>
  <c r="U73" i="21" s="1"/>
  <c r="T75" i="21"/>
  <c r="T74" i="21" s="1"/>
  <c r="T73" i="21" s="1"/>
  <c r="T71" i="21"/>
  <c r="S75" i="21"/>
  <c r="S74" i="21" s="1"/>
  <c r="S73" i="21" s="1"/>
  <c r="R75" i="21"/>
  <c r="R74" i="21" s="1"/>
  <c r="R73" i="21" s="1"/>
  <c r="Q75" i="21"/>
  <c r="Q74" i="21" s="1"/>
  <c r="Q73" i="21" s="1"/>
  <c r="P75" i="21"/>
  <c r="P74" i="21" s="1"/>
  <c r="P73" i="21" s="1"/>
  <c r="P71" i="21"/>
  <c r="O75" i="21"/>
  <c r="O74" i="21" s="1"/>
  <c r="O73" i="21" s="1"/>
  <c r="M75" i="21"/>
  <c r="M74" i="21" s="1"/>
  <c r="M73" i="21" s="1"/>
  <c r="L75" i="21"/>
  <c r="L74" i="21" s="1"/>
  <c r="L73" i="21" s="1"/>
  <c r="L71" i="21"/>
  <c r="H75" i="21"/>
  <c r="H74" i="21" s="1"/>
  <c r="H73" i="21" s="1"/>
  <c r="G75" i="21"/>
  <c r="G74" i="21" s="1"/>
  <c r="G73" i="21" s="1"/>
  <c r="AU72" i="21"/>
  <c r="AU71" i="21" s="1"/>
  <c r="AT72" i="21"/>
  <c r="AT71" i="21" s="1"/>
  <c r="AP72" i="21"/>
  <c r="AG72" i="21"/>
  <c r="AG71" i="21" s="1"/>
  <c r="AA72" i="21"/>
  <c r="AA71" i="21" s="1"/>
  <c r="AQ71" i="21"/>
  <c r="AO71" i="21"/>
  <c r="AO70" i="21" s="1"/>
  <c r="AN71" i="21"/>
  <c r="AL71" i="21"/>
  <c r="AK71" i="21"/>
  <c r="AI71" i="21"/>
  <c r="AF71" i="21"/>
  <c r="AE71" i="21"/>
  <c r="AC71" i="21"/>
  <c r="AB71" i="21"/>
  <c r="Z71" i="21"/>
  <c r="Y71" i="21"/>
  <c r="W71" i="21"/>
  <c r="V71" i="21"/>
  <c r="U71" i="21"/>
  <c r="S71" i="21"/>
  <c r="R71" i="21"/>
  <c r="Q71" i="21"/>
  <c r="O71" i="21"/>
  <c r="M71" i="21"/>
  <c r="H71" i="21"/>
  <c r="G71" i="21"/>
  <c r="AU69" i="21"/>
  <c r="AT69" i="21"/>
  <c r="AP69" i="21"/>
  <c r="AG69" i="21"/>
  <c r="AD69" i="21"/>
  <c r="AD67" i="21" s="1"/>
  <c r="AD66" i="21" s="1"/>
  <c r="AD65" i="21" s="1"/>
  <c r="X69" i="21"/>
  <c r="X67" i="21" s="1"/>
  <c r="X66" i="21" s="1"/>
  <c r="X65" i="21" s="1"/>
  <c r="N69" i="21"/>
  <c r="AR68" i="21"/>
  <c r="AQ68" i="21"/>
  <c r="AO68" i="21"/>
  <c r="AN68" i="21"/>
  <c r="AM68" i="21"/>
  <c r="AL68" i="21"/>
  <c r="AK68" i="21"/>
  <c r="AI68" i="21"/>
  <c r="AH68" i="21"/>
  <c r="AF68" i="21"/>
  <c r="AE68" i="21"/>
  <c r="AC68" i="21"/>
  <c r="AB68" i="21"/>
  <c r="AA68" i="21"/>
  <c r="Z68" i="21"/>
  <c r="Y68" i="21"/>
  <c r="W68" i="21"/>
  <c r="V68" i="21"/>
  <c r="U68" i="21"/>
  <c r="T68" i="21"/>
  <c r="S68" i="21"/>
  <c r="R68" i="21"/>
  <c r="Q68" i="21"/>
  <c r="P68" i="21"/>
  <c r="O68" i="21"/>
  <c r="M68" i="21"/>
  <c r="L68" i="21"/>
  <c r="H68" i="21"/>
  <c r="G68" i="21"/>
  <c r="AR67" i="21"/>
  <c r="AR66" i="21" s="1"/>
  <c r="AR65" i="21" s="1"/>
  <c r="AQ67" i="21"/>
  <c r="AQ66" i="21" s="1"/>
  <c r="AQ65" i="21" s="1"/>
  <c r="AO67" i="21"/>
  <c r="AO66" i="21" s="1"/>
  <c r="AO65" i="21" s="1"/>
  <c r="AN67" i="21"/>
  <c r="AN66" i="21" s="1"/>
  <c r="AN65" i="21" s="1"/>
  <c r="AM67" i="21"/>
  <c r="AM66" i="21" s="1"/>
  <c r="AM65" i="21" s="1"/>
  <c r="AL67" i="21"/>
  <c r="AL66" i="21" s="1"/>
  <c r="AL65" i="21" s="1"/>
  <c r="AK67" i="21"/>
  <c r="AK66" i="21" s="1"/>
  <c r="AK65" i="21" s="1"/>
  <c r="AI67" i="21"/>
  <c r="AI66" i="21" s="1"/>
  <c r="AI65" i="21" s="1"/>
  <c r="AH67" i="21"/>
  <c r="AH66" i="21" s="1"/>
  <c r="AH65" i="21" s="1"/>
  <c r="AF67" i="21"/>
  <c r="AF66" i="21" s="1"/>
  <c r="AF65" i="21" s="1"/>
  <c r="AE67" i="21"/>
  <c r="AE66" i="21" s="1"/>
  <c r="AE65" i="21" s="1"/>
  <c r="AC67" i="21"/>
  <c r="AC66" i="21" s="1"/>
  <c r="AC65" i="21" s="1"/>
  <c r="AB67" i="21"/>
  <c r="AB66" i="21" s="1"/>
  <c r="AB65" i="21" s="1"/>
  <c r="AA67" i="21"/>
  <c r="AA66" i="21" s="1"/>
  <c r="AA65" i="21" s="1"/>
  <c r="Z67" i="21"/>
  <c r="Z66" i="21" s="1"/>
  <c r="Z65" i="21" s="1"/>
  <c r="Y67" i="21"/>
  <c r="Y66" i="21" s="1"/>
  <c r="Y65" i="21" s="1"/>
  <c r="W67" i="21"/>
  <c r="W66" i="21" s="1"/>
  <c r="W65" i="21" s="1"/>
  <c r="V67" i="21"/>
  <c r="V66" i="21" s="1"/>
  <c r="V65" i="21" s="1"/>
  <c r="U67" i="21"/>
  <c r="U66" i="21" s="1"/>
  <c r="U65" i="21" s="1"/>
  <c r="T67" i="21"/>
  <c r="T66" i="21" s="1"/>
  <c r="T65" i="21" s="1"/>
  <c r="S67" i="21"/>
  <c r="S66" i="21" s="1"/>
  <c r="S65" i="21" s="1"/>
  <c r="R67" i="21"/>
  <c r="R66" i="21" s="1"/>
  <c r="R65" i="21" s="1"/>
  <c r="Q67" i="21"/>
  <c r="Q66" i="21" s="1"/>
  <c r="Q65" i="21" s="1"/>
  <c r="P67" i="21"/>
  <c r="P66" i="21" s="1"/>
  <c r="P65" i="21" s="1"/>
  <c r="O67" i="21"/>
  <c r="O66" i="21" s="1"/>
  <c r="O65" i="21" s="1"/>
  <c r="M67" i="21"/>
  <c r="M66" i="21" s="1"/>
  <c r="M65" i="21" s="1"/>
  <c r="L67" i="21"/>
  <c r="L66" i="21" s="1"/>
  <c r="L65" i="21" s="1"/>
  <c r="H67" i="21"/>
  <c r="H66" i="21" s="1"/>
  <c r="H65" i="21" s="1"/>
  <c r="G67" i="21"/>
  <c r="G66" i="21" s="1"/>
  <c r="G65" i="21" s="1"/>
  <c r="AU64" i="21"/>
  <c r="AT64" i="21"/>
  <c r="AG64" i="21"/>
  <c r="AJ64" i="21" s="1"/>
  <c r="N64" i="21"/>
  <c r="AU63" i="21"/>
  <c r="AT63" i="21"/>
  <c r="AS63" i="21"/>
  <c r="AJ63" i="21"/>
  <c r="N63" i="21"/>
  <c r="AR62" i="21"/>
  <c r="AQ62" i="21"/>
  <c r="AP62" i="21"/>
  <c r="AO62" i="21"/>
  <c r="AN62" i="21"/>
  <c r="AM62" i="21"/>
  <c r="AL62" i="21"/>
  <c r="AK62" i="21"/>
  <c r="AI62" i="21"/>
  <c r="AH62" i="21"/>
  <c r="AF62" i="21"/>
  <c r="AE62" i="21"/>
  <c r="AE55" i="21" s="1"/>
  <c r="AE54" i="21" s="1"/>
  <c r="AE53" i="21" s="1"/>
  <c r="AD62" i="21"/>
  <c r="AC62" i="21"/>
  <c r="AB62" i="21"/>
  <c r="AA62" i="21"/>
  <c r="Z62" i="21"/>
  <c r="Y62" i="21"/>
  <c r="X62" i="21"/>
  <c r="W62" i="21"/>
  <c r="V62" i="21"/>
  <c r="U62" i="21"/>
  <c r="T62" i="21"/>
  <c r="S62" i="21"/>
  <c r="R62" i="21"/>
  <c r="Q62" i="21"/>
  <c r="P62" i="21"/>
  <c r="O62" i="21"/>
  <c r="M62" i="21"/>
  <c r="L62" i="21"/>
  <c r="H62" i="21"/>
  <c r="G62" i="21"/>
  <c r="AU61" i="21"/>
  <c r="AT61" i="21"/>
  <c r="AG61" i="21"/>
  <c r="Y61" i="21"/>
  <c r="U61" i="21"/>
  <c r="N61" i="21"/>
  <c r="AU60" i="21"/>
  <c r="AT60" i="21"/>
  <c r="AG60" i="21"/>
  <c r="Y60" i="21"/>
  <c r="AA60" i="21" s="1"/>
  <c r="U60" i="21"/>
  <c r="N60" i="21"/>
  <c r="AU59" i="21"/>
  <c r="AT59" i="21"/>
  <c r="AS59" i="21"/>
  <c r="AJ59" i="21"/>
  <c r="N59" i="21"/>
  <c r="AU58" i="21"/>
  <c r="AT58" i="21"/>
  <c r="AS58" i="21"/>
  <c r="AJ58" i="21"/>
  <c r="N58" i="21"/>
  <c r="AU57" i="21"/>
  <c r="AT57" i="21"/>
  <c r="AJ57" i="21"/>
  <c r="X57" i="21"/>
  <c r="N57" i="21"/>
  <c r="AR56" i="21"/>
  <c r="AQ56" i="21"/>
  <c r="AO56" i="21"/>
  <c r="AN56" i="21"/>
  <c r="AM56" i="21"/>
  <c r="AL56" i="21"/>
  <c r="AK56" i="21"/>
  <c r="AI56" i="21"/>
  <c r="AH56" i="21"/>
  <c r="AF56" i="21"/>
  <c r="AE56" i="21"/>
  <c r="AC56" i="21"/>
  <c r="AB56" i="21"/>
  <c r="Z56" i="21"/>
  <c r="W56" i="21"/>
  <c r="W55" i="21" s="1"/>
  <c r="W54" i="21" s="1"/>
  <c r="W53" i="21" s="1"/>
  <c r="V56" i="21"/>
  <c r="T56" i="21"/>
  <c r="S56" i="21"/>
  <c r="Q56" i="21"/>
  <c r="P56" i="21"/>
  <c r="O56" i="21"/>
  <c r="M56" i="21"/>
  <c r="L56" i="21"/>
  <c r="H56" i="21"/>
  <c r="G56" i="21"/>
  <c r="AU52" i="21"/>
  <c r="AU50" i="21" s="1"/>
  <c r="AU48" i="21"/>
  <c r="AT52" i="21"/>
  <c r="AT50" i="21" s="1"/>
  <c r="AT48" i="21"/>
  <c r="AP52" i="21"/>
  <c r="AS52" i="21" s="1"/>
  <c r="N52" i="21"/>
  <c r="AS51" i="21"/>
  <c r="AP51" i="21"/>
  <c r="AG51" i="21"/>
  <c r="AD51" i="21"/>
  <c r="AD50" i="21" s="1"/>
  <c r="Z51" i="21"/>
  <c r="Z50" i="21" s="1"/>
  <c r="Y51" i="21"/>
  <c r="Y50" i="21" s="1"/>
  <c r="X51" i="21"/>
  <c r="X50" i="21" s="1"/>
  <c r="N51" i="21"/>
  <c r="AR50" i="21"/>
  <c r="AQ50" i="21"/>
  <c r="AO50" i="21"/>
  <c r="AN50" i="21"/>
  <c r="AM50" i="21"/>
  <c r="AL50" i="21"/>
  <c r="AK50" i="21"/>
  <c r="AI50" i="21"/>
  <c r="AH50" i="21"/>
  <c r="AF50" i="21"/>
  <c r="AE50" i="21"/>
  <c r="AC50" i="21"/>
  <c r="AB50" i="21"/>
  <c r="AA50" i="21"/>
  <c r="W50" i="21"/>
  <c r="V50" i="21"/>
  <c r="U50" i="21"/>
  <c r="T50" i="21"/>
  <c r="S50" i="21"/>
  <c r="R50" i="21"/>
  <c r="Q50" i="21"/>
  <c r="P50" i="21"/>
  <c r="O50" i="21"/>
  <c r="M50" i="21"/>
  <c r="L50" i="21"/>
  <c r="H50" i="21"/>
  <c r="G50" i="21"/>
  <c r="X49" i="21"/>
  <c r="X48" i="21" s="1"/>
  <c r="N49" i="21"/>
  <c r="N48" i="21" s="1"/>
  <c r="AS48" i="21"/>
  <c r="AR48" i="21"/>
  <c r="AR47" i="21" s="1"/>
  <c r="AR46" i="21" s="1"/>
  <c r="AR45" i="21" s="1"/>
  <c r="AQ48" i="21"/>
  <c r="AP48" i="21"/>
  <c r="AO48" i="21"/>
  <c r="AN48" i="21"/>
  <c r="AM48" i="21"/>
  <c r="AL48" i="21"/>
  <c r="AK48" i="21"/>
  <c r="AJ48" i="21"/>
  <c r="AI48" i="21"/>
  <c r="AI47" i="21" s="1"/>
  <c r="AI46" i="21" s="1"/>
  <c r="AI45" i="21" s="1"/>
  <c r="AH48" i="21"/>
  <c r="AG48" i="21"/>
  <c r="AF48" i="21"/>
  <c r="AE48" i="21"/>
  <c r="AD48" i="21"/>
  <c r="AC48" i="21"/>
  <c r="AB48" i="21"/>
  <c r="AA48" i="21"/>
  <c r="Z48" i="21"/>
  <c r="Y48" i="21"/>
  <c r="W48" i="21"/>
  <c r="V48" i="21"/>
  <c r="V47" i="21" s="1"/>
  <c r="V46" i="21" s="1"/>
  <c r="V45" i="21" s="1"/>
  <c r="U48" i="21"/>
  <c r="T48" i="21"/>
  <c r="T47" i="21" s="1"/>
  <c r="T46" i="21" s="1"/>
  <c r="T45" i="21" s="1"/>
  <c r="S48" i="21"/>
  <c r="R48" i="21"/>
  <c r="R47" i="21" s="1"/>
  <c r="R46" i="21" s="1"/>
  <c r="R45" i="21" s="1"/>
  <c r="Q48" i="21"/>
  <c r="P48" i="21"/>
  <c r="O48" i="21"/>
  <c r="M48" i="21"/>
  <c r="M47" i="21" s="1"/>
  <c r="M46" i="21" s="1"/>
  <c r="M45" i="21" s="1"/>
  <c r="L48" i="21"/>
  <c r="H48" i="21"/>
  <c r="G48" i="21"/>
  <c r="G47" i="21" s="1"/>
  <c r="G46" i="21" s="1"/>
  <c r="G45" i="21" s="1"/>
  <c r="AU44" i="21"/>
  <c r="AU43" i="21" s="1"/>
  <c r="AU42" i="21" s="1"/>
  <c r="AU41" i="21" s="1"/>
  <c r="AU40" i="21" s="1"/>
  <c r="AT44" i="21"/>
  <c r="AT43" i="21" s="1"/>
  <c r="AT42" i="21" s="1"/>
  <c r="AT41" i="21" s="1"/>
  <c r="AT40" i="21" s="1"/>
  <c r="AS44" i="21"/>
  <c r="AS43" i="21" s="1"/>
  <c r="AS42" i="21" s="1"/>
  <c r="AS41" i="21" s="1"/>
  <c r="AS40" i="21" s="1"/>
  <c r="X44" i="21"/>
  <c r="X43" i="21" s="1"/>
  <c r="X42" i="21" s="1"/>
  <c r="X41" i="21" s="1"/>
  <c r="X40" i="21" s="1"/>
  <c r="AR43" i="21"/>
  <c r="AR42" i="21" s="1"/>
  <c r="AR41" i="21" s="1"/>
  <c r="AR40" i="21" s="1"/>
  <c r="AQ43" i="21"/>
  <c r="AQ42" i="21" s="1"/>
  <c r="AQ41" i="21" s="1"/>
  <c r="AQ40" i="21" s="1"/>
  <c r="AP43" i="21"/>
  <c r="AP42" i="21" s="1"/>
  <c r="AP41" i="21" s="1"/>
  <c r="AP40" i="21" s="1"/>
  <c r="AO43" i="21"/>
  <c r="AO42" i="21" s="1"/>
  <c r="AO41" i="21" s="1"/>
  <c r="AO40" i="21" s="1"/>
  <c r="AN43" i="21"/>
  <c r="AN42" i="21" s="1"/>
  <c r="AN41" i="21" s="1"/>
  <c r="AN40" i="21" s="1"/>
  <c r="AM43" i="21"/>
  <c r="AM42" i="21" s="1"/>
  <c r="AM41" i="21" s="1"/>
  <c r="AM40" i="21" s="1"/>
  <c r="AL43" i="21"/>
  <c r="AL42" i="21" s="1"/>
  <c r="AL41" i="21" s="1"/>
  <c r="AL40" i="21" s="1"/>
  <c r="AK43" i="21"/>
  <c r="AK42" i="21" s="1"/>
  <c r="AK41" i="21" s="1"/>
  <c r="AK40" i="21" s="1"/>
  <c r="AJ43" i="21"/>
  <c r="AJ42" i="21" s="1"/>
  <c r="AJ41" i="21" s="1"/>
  <c r="AJ40" i="21" s="1"/>
  <c r="AI43" i="21"/>
  <c r="AI42" i="21" s="1"/>
  <c r="AI41" i="21" s="1"/>
  <c r="AI40" i="21" s="1"/>
  <c r="AH43" i="21"/>
  <c r="AH42" i="21" s="1"/>
  <c r="AH41" i="21" s="1"/>
  <c r="AH40" i="21" s="1"/>
  <c r="AG43" i="21"/>
  <c r="AG42" i="21" s="1"/>
  <c r="AG41" i="21" s="1"/>
  <c r="AG40" i="21" s="1"/>
  <c r="AF43" i="21"/>
  <c r="AF42" i="21" s="1"/>
  <c r="AF41" i="21" s="1"/>
  <c r="AF40" i="21" s="1"/>
  <c r="AE43" i="21"/>
  <c r="AE42" i="21" s="1"/>
  <c r="AE41" i="21" s="1"/>
  <c r="AE40" i="21" s="1"/>
  <c r="AD43" i="21"/>
  <c r="AD42" i="21" s="1"/>
  <c r="AD41" i="21" s="1"/>
  <c r="AD40" i="21" s="1"/>
  <c r="AC43" i="21"/>
  <c r="AC42" i="21" s="1"/>
  <c r="AC41" i="21" s="1"/>
  <c r="AC40" i="21" s="1"/>
  <c r="AB43" i="21"/>
  <c r="AB42" i="21" s="1"/>
  <c r="AB41" i="21" s="1"/>
  <c r="AB40" i="21" s="1"/>
  <c r="AA43" i="21"/>
  <c r="AA42" i="21" s="1"/>
  <c r="AA41" i="21" s="1"/>
  <c r="AA40" i="21" s="1"/>
  <c r="Z43" i="21"/>
  <c r="Z42" i="21" s="1"/>
  <c r="Z41" i="21" s="1"/>
  <c r="Z40" i="21" s="1"/>
  <c r="Y43" i="21"/>
  <c r="Y42" i="21" s="1"/>
  <c r="Y41" i="21" s="1"/>
  <c r="Y40" i="21" s="1"/>
  <c r="W43" i="21"/>
  <c r="W42" i="21" s="1"/>
  <c r="W41" i="21" s="1"/>
  <c r="W40" i="21" s="1"/>
  <c r="V43" i="21"/>
  <c r="V42" i="21" s="1"/>
  <c r="V41" i="21" s="1"/>
  <c r="V40" i="21" s="1"/>
  <c r="U43" i="21"/>
  <c r="U42" i="21" s="1"/>
  <c r="U41" i="21" s="1"/>
  <c r="U40" i="21" s="1"/>
  <c r="T43" i="21"/>
  <c r="T42" i="21" s="1"/>
  <c r="T41" i="21" s="1"/>
  <c r="T40" i="21" s="1"/>
  <c r="S43" i="21"/>
  <c r="S42" i="21" s="1"/>
  <c r="S41" i="21" s="1"/>
  <c r="S40" i="21" s="1"/>
  <c r="R43" i="21"/>
  <c r="R42" i="21" s="1"/>
  <c r="R41" i="21" s="1"/>
  <c r="R40" i="21" s="1"/>
  <c r="Q43" i="21"/>
  <c r="Q42" i="21" s="1"/>
  <c r="Q41" i="21" s="1"/>
  <c r="Q40" i="21" s="1"/>
  <c r="P43" i="21"/>
  <c r="P42" i="21" s="1"/>
  <c r="P41" i="21" s="1"/>
  <c r="P40" i="21" s="1"/>
  <c r="M43" i="21"/>
  <c r="M42" i="21" s="1"/>
  <c r="M41" i="21" s="1"/>
  <c r="M40" i="21" s="1"/>
  <c r="L43" i="21"/>
  <c r="L42" i="21" s="1"/>
  <c r="L41" i="21" s="1"/>
  <c r="L40" i="21" s="1"/>
  <c r="H43" i="21"/>
  <c r="H42" i="21" s="1"/>
  <c r="H41" i="21" s="1"/>
  <c r="H40" i="21" s="1"/>
  <c r="G43" i="21"/>
  <c r="G42" i="21" s="1"/>
  <c r="G41" i="21" s="1"/>
  <c r="G40" i="21" s="1"/>
  <c r="AS39" i="21"/>
  <c r="X39" i="21"/>
  <c r="N39" i="21"/>
  <c r="AS38" i="21"/>
  <c r="X38" i="21"/>
  <c r="N38" i="21"/>
  <c r="AU37" i="21"/>
  <c r="AU36" i="21" s="1"/>
  <c r="AT37" i="21"/>
  <c r="AT36" i="21" s="1"/>
  <c r="AR37" i="21"/>
  <c r="AR36" i="21" s="1"/>
  <c r="AR27" i="21"/>
  <c r="AR30" i="21"/>
  <c r="AR20" i="21"/>
  <c r="AQ37" i="21"/>
  <c r="AQ36" i="21" s="1"/>
  <c r="AQ25" i="21" s="1"/>
  <c r="AP37" i="21"/>
  <c r="AP36" i="21" s="1"/>
  <c r="AP30" i="21"/>
  <c r="AO37" i="21"/>
  <c r="AO36" i="21" s="1"/>
  <c r="AO27" i="21"/>
  <c r="AO30" i="21"/>
  <c r="AO20" i="21"/>
  <c r="AN37" i="21"/>
  <c r="AN36" i="21" s="1"/>
  <c r="AN27" i="21"/>
  <c r="AN30" i="21"/>
  <c r="AN20" i="21"/>
  <c r="AM37" i="21"/>
  <c r="AM36" i="21" s="1"/>
  <c r="AM27" i="21"/>
  <c r="AM30" i="21"/>
  <c r="AM20" i="21"/>
  <c r="AL37" i="21"/>
  <c r="AL36" i="21" s="1"/>
  <c r="AL27" i="21"/>
  <c r="AL30" i="21"/>
  <c r="AL20" i="21"/>
  <c r="AK37" i="21"/>
  <c r="AK36" i="21" s="1"/>
  <c r="AK27" i="21"/>
  <c r="AK30" i="21"/>
  <c r="AK20" i="21"/>
  <c r="AJ37" i="21"/>
  <c r="AJ36" i="21" s="1"/>
  <c r="AI37" i="21"/>
  <c r="AI36" i="21" s="1"/>
  <c r="AI27" i="21"/>
  <c r="AI30" i="21"/>
  <c r="AI20" i="21"/>
  <c r="AH37" i="21"/>
  <c r="AH36" i="21" s="1"/>
  <c r="AG37" i="21"/>
  <c r="AG36" i="21" s="1"/>
  <c r="AF37" i="21"/>
  <c r="AF36" i="21" s="1"/>
  <c r="AF27" i="21"/>
  <c r="AF30" i="21"/>
  <c r="AF20" i="21"/>
  <c r="AE37" i="21"/>
  <c r="AE36" i="21" s="1"/>
  <c r="AE27" i="21"/>
  <c r="AE30" i="21"/>
  <c r="AE20" i="21"/>
  <c r="AD37" i="21"/>
  <c r="AD36" i="21" s="1"/>
  <c r="AD27" i="21"/>
  <c r="AD30" i="21"/>
  <c r="AD20" i="21"/>
  <c r="AC37" i="21"/>
  <c r="AC36" i="21" s="1"/>
  <c r="AB37" i="21"/>
  <c r="AB36" i="21" s="1"/>
  <c r="AB27" i="21"/>
  <c r="AB30" i="21"/>
  <c r="AB20" i="21"/>
  <c r="AA37" i="21"/>
  <c r="AA36" i="21" s="1"/>
  <c r="AA27" i="21"/>
  <c r="AA30" i="21"/>
  <c r="AA20" i="21"/>
  <c r="Z37" i="21"/>
  <c r="Z36" i="21" s="1"/>
  <c r="Y37" i="21"/>
  <c r="Y36" i="21" s="1"/>
  <c r="W37" i="21"/>
  <c r="W36" i="21" s="1"/>
  <c r="W27" i="21"/>
  <c r="W30" i="21"/>
  <c r="W20" i="21"/>
  <c r="V37" i="21"/>
  <c r="V36" i="21" s="1"/>
  <c r="V27" i="21"/>
  <c r="V30" i="21"/>
  <c r="V20" i="21"/>
  <c r="V15" i="21"/>
  <c r="V10" i="21"/>
  <c r="U37" i="21"/>
  <c r="U36" i="21" s="1"/>
  <c r="T37" i="21"/>
  <c r="T36" i="21" s="1"/>
  <c r="S37" i="21"/>
  <c r="S36" i="21" s="1"/>
  <c r="S27" i="21"/>
  <c r="S30" i="21"/>
  <c r="S20" i="21"/>
  <c r="R37" i="21"/>
  <c r="R36" i="21" s="1"/>
  <c r="R27" i="21"/>
  <c r="R30" i="21"/>
  <c r="R20" i="21"/>
  <c r="Q37" i="21"/>
  <c r="Q36" i="21" s="1"/>
  <c r="Q27" i="21"/>
  <c r="Q30" i="21"/>
  <c r="Q20" i="21"/>
  <c r="P37" i="21"/>
  <c r="P36" i="21" s="1"/>
  <c r="P27" i="21"/>
  <c r="P30" i="21"/>
  <c r="P20" i="21"/>
  <c r="O37" i="21"/>
  <c r="O36" i="21" s="1"/>
  <c r="O27" i="21"/>
  <c r="O30" i="21"/>
  <c r="O20" i="21"/>
  <c r="M37" i="21"/>
  <c r="M36" i="21" s="1"/>
  <c r="M27" i="21"/>
  <c r="M30" i="21"/>
  <c r="M20" i="21"/>
  <c r="L37" i="21"/>
  <c r="L36" i="21" s="1"/>
  <c r="L27" i="21"/>
  <c r="L30" i="21"/>
  <c r="L20" i="21"/>
  <c r="H37" i="21"/>
  <c r="H36" i="21" s="1"/>
  <c r="G37" i="21"/>
  <c r="G36" i="21" s="1"/>
  <c r="AS35" i="21"/>
  <c r="AG35" i="21"/>
  <c r="AJ35" i="21" s="1"/>
  <c r="X35" i="21"/>
  <c r="N35" i="21"/>
  <c r="AS34" i="21"/>
  <c r="AJ34" i="21"/>
  <c r="X34" i="21"/>
  <c r="N34" i="21"/>
  <c r="AS33" i="21"/>
  <c r="AJ33" i="21"/>
  <c r="X33" i="21"/>
  <c r="N33" i="21"/>
  <c r="AS32" i="21"/>
  <c r="X32" i="21"/>
  <c r="N32" i="21"/>
  <c r="A32" i="21"/>
  <c r="A33" i="21" s="1"/>
  <c r="A34" i="21" s="1"/>
  <c r="A35" i="21" s="1"/>
  <c r="AS31" i="21"/>
  <c r="X31" i="21"/>
  <c r="N31" i="21"/>
  <c r="AU30" i="21"/>
  <c r="AT30" i="21"/>
  <c r="AQ30" i="21"/>
  <c r="AH30" i="21"/>
  <c r="AC30" i="21"/>
  <c r="Z30" i="21"/>
  <c r="Y30" i="21"/>
  <c r="U30" i="21"/>
  <c r="T30" i="21"/>
  <c r="H30" i="21"/>
  <c r="G30" i="21"/>
  <c r="AS29" i="21"/>
  <c r="AJ29" i="21"/>
  <c r="AJ27" i="21" s="1"/>
  <c r="X29" i="21"/>
  <c r="X27" i="21" s="1"/>
  <c r="N29" i="21"/>
  <c r="AU28" i="21"/>
  <c r="AU27" i="21" s="1"/>
  <c r="AU21" i="21"/>
  <c r="AU22" i="21"/>
  <c r="AU23" i="21"/>
  <c r="AU24" i="21"/>
  <c r="AT28" i="21"/>
  <c r="AT27" i="21" s="1"/>
  <c r="AT21" i="21"/>
  <c r="AT22" i="21"/>
  <c r="AT23" i="21"/>
  <c r="AT24" i="21"/>
  <c r="N28" i="21"/>
  <c r="AQ27" i="21"/>
  <c r="AQ26" i="21" s="1"/>
  <c r="AH27" i="21"/>
  <c r="AH26" i="21" s="1"/>
  <c r="AG27" i="21"/>
  <c r="AC27" i="21"/>
  <c r="Z27" i="21"/>
  <c r="Y27" i="21"/>
  <c r="U27" i="21"/>
  <c r="T27" i="21"/>
  <c r="H27" i="21"/>
  <c r="G27" i="21"/>
  <c r="AG24" i="21"/>
  <c r="AJ24" i="21" s="1"/>
  <c r="X24" i="21"/>
  <c r="N24" i="21"/>
  <c r="AG23" i="21"/>
  <c r="X23" i="21"/>
  <c r="N23" i="21"/>
  <c r="AG22" i="21"/>
  <c r="AJ22" i="21" s="1"/>
  <c r="X22" i="21"/>
  <c r="N22" i="21"/>
  <c r="AG21" i="21"/>
  <c r="AJ21" i="21" s="1"/>
  <c r="X21" i="21"/>
  <c r="N21" i="21"/>
  <c r="AQ20" i="21"/>
  <c r="AH20" i="21"/>
  <c r="AC20" i="21"/>
  <c r="Z20" i="21"/>
  <c r="Y20" i="21"/>
  <c r="U20" i="21"/>
  <c r="T20" i="21"/>
  <c r="H20" i="21"/>
  <c r="G20" i="21"/>
  <c r="AT18" i="21"/>
  <c r="AS18" i="21"/>
  <c r="AM18" i="21"/>
  <c r="AJ18" i="21"/>
  <c r="AA18" i="21"/>
  <c r="Z18" i="21"/>
  <c r="Y18" i="21"/>
  <c r="U18" i="21"/>
  <c r="AU17" i="21"/>
  <c r="AT17" i="21"/>
  <c r="AM17" i="21"/>
  <c r="AJ17" i="21"/>
  <c r="AA17" i="21"/>
  <c r="Z17" i="21"/>
  <c r="Y17" i="21"/>
  <c r="U17" i="21"/>
  <c r="N17" i="21"/>
  <c r="AU16" i="21"/>
  <c r="AT16" i="21"/>
  <c r="AM16" i="21"/>
  <c r="AM15" i="21" s="1"/>
  <c r="AJ16" i="21"/>
  <c r="AA16" i="21"/>
  <c r="Z16" i="21"/>
  <c r="Y16" i="21"/>
  <c r="U16" i="21"/>
  <c r="AR15" i="21"/>
  <c r="AQ15" i="21"/>
  <c r="AO15" i="21"/>
  <c r="AN15" i="21"/>
  <c r="AL15" i="21"/>
  <c r="AK15" i="21"/>
  <c r="AI15" i="21"/>
  <c r="AH15" i="21"/>
  <c r="AG15" i="21"/>
  <c r="AF15" i="21"/>
  <c r="AE15" i="21"/>
  <c r="AD15" i="21"/>
  <c r="AC15" i="21"/>
  <c r="AB15" i="21"/>
  <c r="W15" i="21"/>
  <c r="T15" i="21"/>
  <c r="S15" i="21"/>
  <c r="Q15" i="21"/>
  <c r="H15" i="21"/>
  <c r="AU13" i="21"/>
  <c r="AT13" i="21"/>
  <c r="AS13" i="21"/>
  <c r="O13" i="21"/>
  <c r="N13" i="21" s="1"/>
  <c r="AU12" i="21"/>
  <c r="AT12" i="21"/>
  <c r="AS12" i="21"/>
  <c r="AJ12" i="21"/>
  <c r="AM12" i="21" s="1"/>
  <c r="X12" i="21"/>
  <c r="AU11" i="21"/>
  <c r="AT11" i="21"/>
  <c r="AS11" i="21"/>
  <c r="AS10" i="21" s="1"/>
  <c r="AJ11" i="21"/>
  <c r="AM11" i="21" s="1"/>
  <c r="U11" i="21"/>
  <c r="BA10" i="21"/>
  <c r="AR10" i="21"/>
  <c r="AQ10" i="21"/>
  <c r="AP10" i="21"/>
  <c r="AO10" i="21"/>
  <c r="AN10" i="21"/>
  <c r="AL10" i="21"/>
  <c r="AK10" i="21"/>
  <c r="AI10" i="21"/>
  <c r="AH10" i="21"/>
  <c r="AG10" i="21"/>
  <c r="AF10" i="21"/>
  <c r="AE10" i="21"/>
  <c r="AD10" i="21"/>
  <c r="AC10" i="21"/>
  <c r="AB10" i="21"/>
  <c r="AA10" i="21"/>
  <c r="Z10" i="21"/>
  <c r="Y10" i="21"/>
  <c r="W10" i="21"/>
  <c r="T10" i="21"/>
  <c r="S10" i="21"/>
  <c r="R10" i="21"/>
  <c r="Q10" i="21"/>
  <c r="P10" i="21"/>
  <c r="O10" i="21"/>
  <c r="M10" i="21"/>
  <c r="L10" i="21"/>
  <c r="H10" i="21"/>
  <c r="G10" i="21"/>
  <c r="B8" i="21"/>
  <c r="M35" i="20"/>
  <c r="L35" i="20" s="1"/>
  <c r="I35" i="20"/>
  <c r="F35" i="20"/>
  <c r="N34" i="20"/>
  <c r="L34" i="20" s="1"/>
  <c r="I34" i="20"/>
  <c r="H34" i="20"/>
  <c r="F34" i="20" s="1"/>
  <c r="N33" i="20"/>
  <c r="L33" i="20" s="1"/>
  <c r="I33" i="20"/>
  <c r="H33" i="20"/>
  <c r="F33" i="20" s="1"/>
  <c r="N32" i="20"/>
  <c r="L32" i="20" s="1"/>
  <c r="I32" i="20"/>
  <c r="H32" i="20"/>
  <c r="F32" i="20" s="1"/>
  <c r="N31" i="20"/>
  <c r="L31" i="20" s="1"/>
  <c r="I31" i="20"/>
  <c r="H31" i="20"/>
  <c r="F31" i="20" s="1"/>
  <c r="N30" i="20"/>
  <c r="L30" i="20" s="1"/>
  <c r="N29" i="20"/>
  <c r="L29" i="20" s="1"/>
  <c r="I30" i="20"/>
  <c r="H30" i="20"/>
  <c r="I29" i="20"/>
  <c r="H29" i="20"/>
  <c r="F29" i="20" s="1"/>
  <c r="K28" i="20"/>
  <c r="F27" i="20"/>
  <c r="N26" i="20"/>
  <c r="M26" i="20"/>
  <c r="K26" i="20"/>
  <c r="H26" i="20"/>
  <c r="E26" i="20"/>
  <c r="D26" i="20"/>
  <c r="M25" i="20"/>
  <c r="L25" i="20" s="1"/>
  <c r="G25" i="20"/>
  <c r="F25" i="20" s="1"/>
  <c r="M24" i="20"/>
  <c r="L24" i="20" s="1"/>
  <c r="G24" i="20"/>
  <c r="F24" i="20" s="1"/>
  <c r="M23" i="20"/>
  <c r="L23" i="20" s="1"/>
  <c r="G23" i="20"/>
  <c r="F23" i="20" s="1"/>
  <c r="M22" i="20"/>
  <c r="L22" i="20" s="1"/>
  <c r="G22" i="20"/>
  <c r="F22" i="20" s="1"/>
  <c r="M21" i="20"/>
  <c r="G21" i="20"/>
  <c r="F21" i="20" s="1"/>
  <c r="N20" i="20"/>
  <c r="K20" i="20"/>
  <c r="H20" i="20"/>
  <c r="E20" i="20"/>
  <c r="D20" i="20"/>
  <c r="M19" i="20"/>
  <c r="L19" i="20" s="1"/>
  <c r="F19" i="20"/>
  <c r="M18" i="20"/>
  <c r="F18" i="20"/>
  <c r="C18" i="20"/>
  <c r="M17" i="20"/>
  <c r="L17" i="20" s="1"/>
  <c r="F17" i="20"/>
  <c r="C17" i="20"/>
  <c r="N16" i="20"/>
  <c r="N10" i="20"/>
  <c r="N9" i="20" s="1"/>
  <c r="K16" i="20"/>
  <c r="H16" i="20"/>
  <c r="G16" i="20"/>
  <c r="M14" i="20"/>
  <c r="L14" i="20" s="1"/>
  <c r="I14" i="20"/>
  <c r="L13" i="20"/>
  <c r="I13" i="20"/>
  <c r="P13" i="20" s="1"/>
  <c r="F13" i="20"/>
  <c r="M12" i="20"/>
  <c r="M11" i="20"/>
  <c r="L11" i="20" s="1"/>
  <c r="K10" i="20"/>
  <c r="K9" i="20" s="1"/>
  <c r="H10" i="20"/>
  <c r="H9" i="20" s="1"/>
  <c r="E10" i="20"/>
  <c r="E9" i="20" s="1"/>
  <c r="D10" i="20"/>
  <c r="D9" i="20" s="1"/>
  <c r="N50" i="19"/>
  <c r="N43" i="19" s="1"/>
  <c r="I50" i="19"/>
  <c r="F50" i="19"/>
  <c r="C50" i="19"/>
  <c r="C43" i="19" s="1"/>
  <c r="N49" i="19"/>
  <c r="L49" i="19" s="1"/>
  <c r="I49" i="19"/>
  <c r="F49" i="19"/>
  <c r="C49" i="19"/>
  <c r="N48" i="19"/>
  <c r="L48" i="19" s="1"/>
  <c r="I48" i="19"/>
  <c r="F48" i="19"/>
  <c r="C48" i="19"/>
  <c r="N47" i="19"/>
  <c r="L47" i="19" s="1"/>
  <c r="I47" i="19"/>
  <c r="F47" i="19"/>
  <c r="C47" i="19"/>
  <c r="N46" i="19"/>
  <c r="L46" i="19" s="1"/>
  <c r="I46" i="19"/>
  <c r="F46" i="19"/>
  <c r="C46" i="19"/>
  <c r="N45" i="19"/>
  <c r="L45" i="19" s="1"/>
  <c r="I45" i="19"/>
  <c r="F45" i="19"/>
  <c r="C45" i="19"/>
  <c r="N44" i="19"/>
  <c r="L44" i="19" s="1"/>
  <c r="I44" i="19"/>
  <c r="F44" i="19"/>
  <c r="C44" i="19"/>
  <c r="K43" i="19"/>
  <c r="J43" i="19"/>
  <c r="J28" i="20" s="1"/>
  <c r="H43" i="19"/>
  <c r="G43" i="19"/>
  <c r="M42" i="19"/>
  <c r="I42" i="19"/>
  <c r="F42" i="19"/>
  <c r="F41" i="19" s="1"/>
  <c r="C42" i="19"/>
  <c r="C41" i="19" s="1"/>
  <c r="K41" i="19"/>
  <c r="J41" i="19"/>
  <c r="J27" i="20" s="1"/>
  <c r="H41" i="19"/>
  <c r="G41" i="19"/>
  <c r="G26" i="20" s="1"/>
  <c r="E41" i="19"/>
  <c r="D41" i="19"/>
  <c r="M40" i="19"/>
  <c r="M38" i="19"/>
  <c r="L38" i="19" s="1"/>
  <c r="M39" i="19"/>
  <c r="L39" i="19" s="1"/>
  <c r="I40" i="19"/>
  <c r="F40" i="19"/>
  <c r="C40" i="19"/>
  <c r="I39" i="19"/>
  <c r="F39" i="19"/>
  <c r="C39" i="19"/>
  <c r="I38" i="19"/>
  <c r="F38" i="19"/>
  <c r="C38" i="19"/>
  <c r="K37" i="19"/>
  <c r="J37" i="19"/>
  <c r="J25" i="20" s="1"/>
  <c r="I25" i="20" s="1"/>
  <c r="H37" i="19"/>
  <c r="G37" i="19"/>
  <c r="E37" i="19"/>
  <c r="D37" i="19"/>
  <c r="M36" i="19"/>
  <c r="L36" i="19" s="1"/>
  <c r="L35" i="19" s="1"/>
  <c r="I36" i="19"/>
  <c r="F36" i="19"/>
  <c r="F35" i="19" s="1"/>
  <c r="C36" i="19"/>
  <c r="C35" i="19" s="1"/>
  <c r="K35" i="19"/>
  <c r="J35" i="19"/>
  <c r="J24" i="20" s="1"/>
  <c r="I24" i="20" s="1"/>
  <c r="H35" i="19"/>
  <c r="G35" i="19"/>
  <c r="E35" i="19"/>
  <c r="D35" i="19"/>
  <c r="M34" i="19"/>
  <c r="L34" i="19" s="1"/>
  <c r="I34" i="19"/>
  <c r="F34" i="19"/>
  <c r="C34" i="19"/>
  <c r="M33" i="19"/>
  <c r="L33" i="19" s="1"/>
  <c r="I33" i="19"/>
  <c r="F33" i="19"/>
  <c r="C33" i="19"/>
  <c r="M32" i="19"/>
  <c r="L32" i="19" s="1"/>
  <c r="M31" i="19"/>
  <c r="L31" i="19" s="1"/>
  <c r="I32" i="19"/>
  <c r="F32" i="19"/>
  <c r="C32" i="19"/>
  <c r="I31" i="19"/>
  <c r="F31" i="19"/>
  <c r="C31" i="19"/>
  <c r="K30" i="19"/>
  <c r="J30" i="19"/>
  <c r="J23" i="20" s="1"/>
  <c r="I23" i="20" s="1"/>
  <c r="H30" i="19"/>
  <c r="G30" i="19"/>
  <c r="E30" i="19"/>
  <c r="D30" i="19"/>
  <c r="M29" i="19"/>
  <c r="L29" i="19" s="1"/>
  <c r="L28" i="19" s="1"/>
  <c r="I29" i="19"/>
  <c r="I28" i="19" s="1"/>
  <c r="F29" i="19"/>
  <c r="F28" i="19" s="1"/>
  <c r="C29" i="19"/>
  <c r="K28" i="19"/>
  <c r="J28" i="19"/>
  <c r="J22" i="20" s="1"/>
  <c r="I22" i="20" s="1"/>
  <c r="P22" i="20" s="1"/>
  <c r="H28" i="19"/>
  <c r="G28" i="19"/>
  <c r="E28" i="19"/>
  <c r="D28" i="19"/>
  <c r="M27" i="19"/>
  <c r="L27" i="19" s="1"/>
  <c r="I27" i="19"/>
  <c r="F27" i="19"/>
  <c r="C27" i="19"/>
  <c r="M26" i="19"/>
  <c r="L26" i="19" s="1"/>
  <c r="M23" i="19"/>
  <c r="L23" i="19" s="1"/>
  <c r="M24" i="19"/>
  <c r="L24" i="19" s="1"/>
  <c r="M25" i="19"/>
  <c r="I26" i="19"/>
  <c r="F26" i="19"/>
  <c r="C26" i="19"/>
  <c r="I25" i="19"/>
  <c r="F25" i="19"/>
  <c r="C25" i="19"/>
  <c r="I24" i="19"/>
  <c r="P24" i="19" s="1"/>
  <c r="F24" i="19"/>
  <c r="C24" i="19"/>
  <c r="A24" i="19"/>
  <c r="A25" i="19" s="1"/>
  <c r="A26" i="19" s="1"/>
  <c r="A27" i="19" s="1"/>
  <c r="I23" i="19"/>
  <c r="F23" i="19"/>
  <c r="C23" i="19"/>
  <c r="N22" i="19"/>
  <c r="N21" i="19" s="1"/>
  <c r="K22" i="19"/>
  <c r="J22" i="19"/>
  <c r="J21" i="20" s="1"/>
  <c r="I21" i="20" s="1"/>
  <c r="H22" i="19"/>
  <c r="G22" i="19"/>
  <c r="Q24" i="19" s="1"/>
  <c r="E22" i="19"/>
  <c r="D22" i="19"/>
  <c r="M20" i="19"/>
  <c r="L20" i="19" s="1"/>
  <c r="I20" i="19"/>
  <c r="F20" i="19"/>
  <c r="C20" i="19"/>
  <c r="M19" i="19"/>
  <c r="L19" i="19" s="1"/>
  <c r="M18" i="19"/>
  <c r="I19" i="19"/>
  <c r="F19" i="19"/>
  <c r="C19" i="19"/>
  <c r="I18" i="19"/>
  <c r="F18" i="19"/>
  <c r="C18" i="19"/>
  <c r="N17" i="19"/>
  <c r="N16" i="19" s="1"/>
  <c r="K17" i="19"/>
  <c r="J17" i="19"/>
  <c r="H17" i="19"/>
  <c r="G17" i="19"/>
  <c r="E17" i="19"/>
  <c r="D17" i="19"/>
  <c r="M15" i="19"/>
  <c r="L15" i="19" s="1"/>
  <c r="I15" i="19"/>
  <c r="G15" i="19"/>
  <c r="F15" i="19" s="1"/>
  <c r="C15" i="19"/>
  <c r="L14" i="19"/>
  <c r="I14" i="19"/>
  <c r="P14" i="19" s="1"/>
  <c r="F14" i="19"/>
  <c r="M13" i="19"/>
  <c r="L13" i="19" s="1"/>
  <c r="J12" i="20"/>
  <c r="C13" i="19"/>
  <c r="M12" i="19"/>
  <c r="L12" i="19" s="1"/>
  <c r="C12" i="19"/>
  <c r="N11" i="19"/>
  <c r="N10" i="19" s="1"/>
  <c r="K11" i="19"/>
  <c r="K10" i="19" s="1"/>
  <c r="H11" i="19"/>
  <c r="H10" i="19" s="1"/>
  <c r="E11" i="19"/>
  <c r="E10" i="19" s="1"/>
  <c r="D11" i="19"/>
  <c r="D10" i="19" s="1"/>
  <c r="AS64" i="21"/>
  <c r="AD109" i="21"/>
  <c r="AD108" i="21" s="1"/>
  <c r="AD107" i="21" s="1"/>
  <c r="AD106" i="21" s="1"/>
  <c r="AD89" i="21"/>
  <c r="AD88" i="21" s="1"/>
  <c r="AS22" i="21"/>
  <c r="N16" i="21"/>
  <c r="P16" i="21"/>
  <c r="P15" i="21" s="1"/>
  <c r="AS23" i="21"/>
  <c r="I13" i="19"/>
  <c r="AZ109" i="21"/>
  <c r="AZ108" i="21" s="1"/>
  <c r="AZ107" i="21" s="1"/>
  <c r="AZ106" i="21" s="1"/>
  <c r="G12" i="17"/>
  <c r="G11" i="17" s="1"/>
  <c r="H12" i="17"/>
  <c r="H11" i="17" s="1"/>
  <c r="I12" i="17"/>
  <c r="I11" i="17" s="1"/>
  <c r="J12" i="17"/>
  <c r="J11" i="17" s="1"/>
  <c r="K12" i="17"/>
  <c r="K11" i="17" s="1"/>
  <c r="L12" i="17"/>
  <c r="L11" i="17" s="1"/>
  <c r="M12" i="17"/>
  <c r="M11" i="17" s="1"/>
  <c r="N12" i="17"/>
  <c r="N11" i="17" s="1"/>
  <c r="O12" i="17"/>
  <c r="O11" i="17" s="1"/>
  <c r="P12" i="17"/>
  <c r="P11" i="17" s="1"/>
  <c r="Q12" i="17"/>
  <c r="Q11" i="17" s="1"/>
  <c r="R12" i="17"/>
  <c r="R11" i="17" s="1"/>
  <c r="S12" i="17"/>
  <c r="S11" i="17" s="1"/>
  <c r="T12" i="17"/>
  <c r="T11" i="17" s="1"/>
  <c r="U12" i="17"/>
  <c r="U11" i="17" s="1"/>
  <c r="Y12" i="17"/>
  <c r="Y11" i="17" s="1"/>
  <c r="Z12" i="17"/>
  <c r="Z11" i="17" s="1"/>
  <c r="F12" i="17"/>
  <c r="F11" i="17" s="1"/>
  <c r="V13" i="17"/>
  <c r="W13" i="17" s="1"/>
  <c r="W12" i="17" s="1"/>
  <c r="W11" i="17" s="1"/>
  <c r="J11" i="19"/>
  <c r="J10" i="19" s="1"/>
  <c r="J11" i="20"/>
  <c r="G11" i="20" s="1"/>
  <c r="F11" i="20" s="1"/>
  <c r="G12" i="19"/>
  <c r="F12" i="19" s="1"/>
  <c r="I12" i="19"/>
  <c r="I11" i="13"/>
  <c r="AR29" i="13"/>
  <c r="AV103" i="13"/>
  <c r="AV102" i="13" s="1"/>
  <c r="AV101" i="13" s="1"/>
  <c r="AV100" i="13" s="1"/>
  <c r="AF35" i="27"/>
  <c r="AN79" i="27"/>
  <c r="AX59" i="27"/>
  <c r="AX56" i="27" s="1"/>
  <c r="AX55" i="27" s="1"/>
  <c r="AX54" i="27" s="1"/>
  <c r="AN71" i="16"/>
  <c r="AN70" i="16" s="1"/>
  <c r="AN69" i="16" s="1"/>
  <c r="AL63" i="16"/>
  <c r="AL62" i="16" s="1"/>
  <c r="AL61" i="16" s="1"/>
  <c r="W21" i="16"/>
  <c r="W20" i="16" s="1"/>
  <c r="W19" i="16" s="1"/>
  <c r="W33" i="16"/>
  <c r="AV21" i="29"/>
  <c r="Y32" i="29"/>
  <c r="R43" i="29"/>
  <c r="AF84" i="29"/>
  <c r="AF83" i="29" s="1"/>
  <c r="AF82" i="29" s="1"/>
  <c r="AF85" i="29"/>
  <c r="BI77" i="29"/>
  <c r="BJ72" i="29"/>
  <c r="BJ71" i="29" s="1"/>
  <c r="BJ70" i="29" s="1"/>
  <c r="BJ43" i="29"/>
  <c r="BB34" i="28"/>
  <c r="BM83" i="28"/>
  <c r="BM82" i="28" s="1"/>
  <c r="BM81" i="28" s="1"/>
  <c r="AD121" i="21"/>
  <c r="AV17" i="21"/>
  <c r="AZ17" i="21" s="1"/>
  <c r="AY17" i="21" s="1"/>
  <c r="AX54" i="16"/>
  <c r="BB54" i="16" s="1"/>
  <c r="BH54" i="16" s="1"/>
  <c r="BP54" i="16"/>
  <c r="AW20" i="16"/>
  <c r="AS34" i="28"/>
  <c r="AJ63" i="28"/>
  <c r="AJ62" i="28" s="1"/>
  <c r="AJ61" i="28" s="1"/>
  <c r="BK75" i="28"/>
  <c r="BK74" i="28" s="1"/>
  <c r="BK73" i="28" s="1"/>
  <c r="N123" i="28"/>
  <c r="BF137" i="28"/>
  <c r="BF136" i="28" s="1"/>
  <c r="AT34" i="28"/>
  <c r="AT33" i="28" s="1"/>
  <c r="AT27" i="28" s="1"/>
  <c r="AX34" i="28"/>
  <c r="AX33" i="28" s="1"/>
  <c r="AX27" i="28" s="1"/>
  <c r="N128" i="28"/>
  <c r="BH34" i="28"/>
  <c r="AN75" i="28"/>
  <c r="AN74" i="28" s="1"/>
  <c r="AN73" i="28" s="1"/>
  <c r="AI11" i="28"/>
  <c r="BC44" i="16"/>
  <c r="BI44" i="16" s="1"/>
  <c r="BQ44" i="16"/>
  <c r="BQ43" i="16" s="1"/>
  <c r="AQ63" i="16"/>
  <c r="AQ62" i="16" s="1"/>
  <c r="AQ61" i="16" s="1"/>
  <c r="AN42" i="16"/>
  <c r="AM42" i="16"/>
  <c r="W63" i="16"/>
  <c r="W62" i="16" s="1"/>
  <c r="W61" i="16" s="1"/>
  <c r="M78" i="16"/>
  <c r="W53" i="16"/>
  <c r="W52" i="16" s="1"/>
  <c r="O23" i="16"/>
  <c r="O19" i="16" s="1"/>
  <c r="F42" i="16"/>
  <c r="BJ42" i="16"/>
  <c r="BA68" i="16"/>
  <c r="BA66" i="16" s="1"/>
  <c r="AV78" i="16"/>
  <c r="AU59" i="16"/>
  <c r="AU58" i="16" s="1"/>
  <c r="AU57" i="16" s="1"/>
  <c r="AU56" i="16" s="1"/>
  <c r="AS63" i="16"/>
  <c r="AS62" i="16" s="1"/>
  <c r="AS61" i="16" s="1"/>
  <c r="AM19" i="16"/>
  <c r="AX45" i="16"/>
  <c r="BB45" i="16" s="1"/>
  <c r="BE45" i="16" s="1"/>
  <c r="F63" i="16"/>
  <c r="F62" i="16" s="1"/>
  <c r="F61" i="16" s="1"/>
  <c r="M144" i="16"/>
  <c r="M136" i="16"/>
  <c r="BB140" i="16"/>
  <c r="BE140" i="16" s="1"/>
  <c r="BB132" i="16"/>
  <c r="BE132" i="16" s="1"/>
  <c r="BE131" i="16"/>
  <c r="BA223" i="16"/>
  <c r="BA222" i="16" s="1"/>
  <c r="BA221" i="16" s="1"/>
  <c r="BA220" i="16" s="1"/>
  <c r="BA219" i="16" s="1"/>
  <c r="AY123" i="16"/>
  <c r="AY122" i="16" s="1"/>
  <c r="AY121" i="16" s="1"/>
  <c r="AY120" i="16" s="1"/>
  <c r="AY119" i="16" s="1"/>
  <c r="AU67" i="16"/>
  <c r="AY67" i="16" s="1"/>
  <c r="BP67" i="16" s="1"/>
  <c r="BO67" i="16" s="1"/>
  <c r="BJ71" i="16"/>
  <c r="BJ70" i="16" s="1"/>
  <c r="BJ69" i="16" s="1"/>
  <c r="AX48" i="16"/>
  <c r="BB48" i="16" s="1"/>
  <c r="BH48" i="16" s="1"/>
  <c r="AW66" i="16"/>
  <c r="AI223" i="16"/>
  <c r="AI222" i="16" s="1"/>
  <c r="AI221" i="16" s="1"/>
  <c r="AI220" i="16" s="1"/>
  <c r="AI219" i="16" s="1"/>
  <c r="AF101" i="16"/>
  <c r="AF100" i="16" s="1"/>
  <c r="AF72" i="16"/>
  <c r="V71" i="16"/>
  <c r="V70" i="16" s="1"/>
  <c r="V69" i="16" s="1"/>
  <c r="AW75" i="13"/>
  <c r="AW74" i="13" s="1"/>
  <c r="AW73" i="13" s="1"/>
  <c r="AZ52" i="13"/>
  <c r="AZ51" i="13" s="1"/>
  <c r="AZ50" i="13" s="1"/>
  <c r="AZ49" i="13" s="1"/>
  <c r="AZ48" i="13" s="1"/>
  <c r="AV51" i="13"/>
  <c r="AV50" i="13" s="1"/>
  <c r="AV49" i="13" s="1"/>
  <c r="AV48" i="13" s="1"/>
  <c r="M137" i="13"/>
  <c r="AC135" i="13"/>
  <c r="AC131" i="13"/>
  <c r="AI131" i="13" s="1"/>
  <c r="AL131" i="13" s="1"/>
  <c r="AG94" i="27"/>
  <c r="AG93" i="27" s="1"/>
  <c r="AG92" i="27" s="1"/>
  <c r="AG91" i="27" s="1"/>
  <c r="AG76" i="27"/>
  <c r="AG75" i="27" s="1"/>
  <c r="AG74" i="27" s="1"/>
  <c r="AP98" i="27"/>
  <c r="AP97" i="27" s="1"/>
  <c r="AS99" i="27"/>
  <c r="AS98" i="27" s="1"/>
  <c r="AS97" i="27" s="1"/>
  <c r="AP89" i="27"/>
  <c r="AP88" i="27" s="1"/>
  <c r="AP87" i="27" s="1"/>
  <c r="AV85" i="27"/>
  <c r="AV84" i="27" s="1"/>
  <c r="AV83" i="27" s="1"/>
  <c r="AV82" i="27" s="1"/>
  <c r="AV61" i="27"/>
  <c r="AS61" i="27"/>
  <c r="AS26" i="27"/>
  <c r="AX47" i="16"/>
  <c r="AU91" i="16"/>
  <c r="AU90" i="16" s="1"/>
  <c r="AU89" i="16" s="1"/>
  <c r="AY92" i="16"/>
  <c r="AX92" i="16" s="1"/>
  <c r="AW89" i="21"/>
  <c r="AW88" i="21" s="1"/>
  <c r="AW155" i="21"/>
  <c r="AW154" i="21" s="1"/>
  <c r="AW153" i="21" s="1"/>
  <c r="AW152" i="21" s="1"/>
  <c r="AD117" i="21"/>
  <c r="AV117" i="21" s="1"/>
  <c r="AZ117" i="21" s="1"/>
  <c r="AY117" i="21" s="1"/>
  <c r="AV90" i="21"/>
  <c r="AZ90" i="21" s="1"/>
  <c r="AZ89" i="21" s="1"/>
  <c r="AZ88" i="21" s="1"/>
  <c r="G11" i="28"/>
  <c r="BE11" i="28"/>
  <c r="AB11" i="13"/>
  <c r="AF11" i="13"/>
  <c r="AH11" i="13"/>
  <c r="M24" i="13"/>
  <c r="AR30" i="13"/>
  <c r="AH34" i="13"/>
  <c r="AU56" i="13"/>
  <c r="AW56" i="13"/>
  <c r="BO79" i="16"/>
  <c r="M83" i="16"/>
  <c r="M82" i="16" s="1"/>
  <c r="M81" i="16" s="1"/>
  <c r="M84" i="16"/>
  <c r="AX74" i="16"/>
  <c r="BB74" i="16" s="1"/>
  <c r="BP74" i="16"/>
  <c r="BO74" i="16" s="1"/>
  <c r="AC131" i="16"/>
  <c r="W122" i="29"/>
  <c r="T119" i="29"/>
  <c r="T118" i="29" s="1"/>
  <c r="T117" i="29" s="1"/>
  <c r="T116" i="29" s="1"/>
  <c r="AN63" i="13"/>
  <c r="AN62" i="13" s="1"/>
  <c r="AN61" i="13" s="1"/>
  <c r="W69" i="13"/>
  <c r="Z69" i="13" s="1"/>
  <c r="AI94" i="13"/>
  <c r="M45" i="13"/>
  <c r="M44" i="13" s="1"/>
  <c r="E12" i="12"/>
  <c r="C14" i="12"/>
  <c r="W79" i="27"/>
  <c r="AJ141" i="27"/>
  <c r="AM141" i="27" s="1"/>
  <c r="AH64" i="27"/>
  <c r="AH63" i="27" s="1"/>
  <c r="AH62" i="27" s="1"/>
  <c r="AR35" i="27"/>
  <c r="N46" i="27"/>
  <c r="N45" i="27" s="1"/>
  <c r="AV78" i="27"/>
  <c r="AV76" i="27" s="1"/>
  <c r="AV75" i="27" s="1"/>
  <c r="AV74" i="27" s="1"/>
  <c r="BO19" i="16"/>
  <c r="W84" i="16"/>
  <c r="AS84" i="16"/>
  <c r="AW84" i="16"/>
  <c r="M143" i="16"/>
  <c r="M141" i="16"/>
  <c r="M135" i="16"/>
  <c r="M133" i="16"/>
  <c r="M131" i="16"/>
  <c r="M103" i="16"/>
  <c r="M101" i="16" s="1"/>
  <c r="M100" i="16" s="1"/>
  <c r="BL71" i="16"/>
  <c r="BL70" i="16" s="1"/>
  <c r="BL69" i="16" s="1"/>
  <c r="BF20" i="16"/>
  <c r="BA106" i="16"/>
  <c r="BA105" i="16" s="1"/>
  <c r="BA104" i="16" s="1"/>
  <c r="BA103" i="16"/>
  <c r="BA101" i="16" s="1"/>
  <c r="BA100" i="16" s="1"/>
  <c r="BA80" i="16"/>
  <c r="AZ123" i="16"/>
  <c r="AZ122" i="16" s="1"/>
  <c r="AZ121" i="16" s="1"/>
  <c r="AZ120" i="16" s="1"/>
  <c r="AZ119" i="16" s="1"/>
  <c r="AZ118" i="16" s="1"/>
  <c r="AZ223" i="16"/>
  <c r="AZ222" i="16" s="1"/>
  <c r="AZ221" i="16" s="1"/>
  <c r="AZ220" i="16" s="1"/>
  <c r="AZ219" i="16" s="1"/>
  <c r="AZ103" i="16"/>
  <c r="BC103" i="16" s="1"/>
  <c r="AZ97" i="16"/>
  <c r="AZ88" i="16"/>
  <c r="AV66" i="16"/>
  <c r="AV63" i="16" s="1"/>
  <c r="AV62" i="16" s="1"/>
  <c r="AV61" i="16" s="1"/>
  <c r="AS78" i="16"/>
  <c r="AR66" i="16"/>
  <c r="AR63" i="16" s="1"/>
  <c r="AR62" i="16" s="1"/>
  <c r="AR61" i="16" s="1"/>
  <c r="AM71" i="16"/>
  <c r="AM70" i="16" s="1"/>
  <c r="AM69" i="16" s="1"/>
  <c r="AM63" i="16"/>
  <c r="AM62" i="16" s="1"/>
  <c r="AM61" i="16" s="1"/>
  <c r="AM86" i="16"/>
  <c r="AM99" i="16"/>
  <c r="AM98" i="16" s="1"/>
  <c r="AT32" i="29"/>
  <c r="AQ43" i="29"/>
  <c r="AQ42" i="29" s="1"/>
  <c r="AQ36" i="29" s="1"/>
  <c r="U72" i="29"/>
  <c r="U71" i="29" s="1"/>
  <c r="U70" i="29" s="1"/>
  <c r="AG72" i="29"/>
  <c r="AG71" i="29" s="1"/>
  <c r="AG70" i="29" s="1"/>
  <c r="Z87" i="29"/>
  <c r="M61" i="29"/>
  <c r="M60" i="29" s="1"/>
  <c r="M59" i="29" s="1"/>
  <c r="M58" i="29" s="1"/>
  <c r="M57" i="29" s="1"/>
  <c r="N60" i="29"/>
  <c r="N59" i="29" s="1"/>
  <c r="N58" i="29" s="1"/>
  <c r="N57" i="29" s="1"/>
  <c r="AZ74" i="29"/>
  <c r="BQ74" i="29" s="1"/>
  <c r="BQ73" i="29" s="1"/>
  <c r="BQ72" i="29" s="1"/>
  <c r="BQ71" i="29" s="1"/>
  <c r="BQ70" i="29" s="1"/>
  <c r="AZ68" i="29"/>
  <c r="AZ67" i="29" s="1"/>
  <c r="AV67" i="29"/>
  <c r="AZ51" i="29"/>
  <c r="BC51" i="29" s="1"/>
  <c r="AV47" i="29"/>
  <c r="BC40" i="29"/>
  <c r="BF40" i="29" s="1"/>
  <c r="BQ40" i="29"/>
  <c r="AZ34" i="29"/>
  <c r="BQ34" i="29" s="1"/>
  <c r="AV32" i="29"/>
  <c r="AJ86" i="16"/>
  <c r="AJ63" i="16"/>
  <c r="AJ62" i="16" s="1"/>
  <c r="AJ61" i="16" s="1"/>
  <c r="AC19" i="16"/>
  <c r="Y42" i="16"/>
  <c r="Y41" i="16" s="1"/>
  <c r="X19" i="16"/>
  <c r="W101" i="16"/>
  <c r="W100" i="16" s="1"/>
  <c r="W99" i="16" s="1"/>
  <c r="W98" i="16" s="1"/>
  <c r="T42" i="16"/>
  <c r="T41" i="16" s="1"/>
  <c r="T35" i="16" s="1"/>
  <c r="T19" i="16"/>
  <c r="R42" i="16"/>
  <c r="R41" i="16" s="1"/>
  <c r="Q72" i="16"/>
  <c r="Q71" i="16" s="1"/>
  <c r="Q70" i="16" s="1"/>
  <c r="Q69" i="16" s="1"/>
  <c r="Q42" i="16"/>
  <c r="Q41" i="16" s="1"/>
  <c r="P86" i="16"/>
  <c r="P23" i="16"/>
  <c r="P19" i="16" s="1"/>
  <c r="O63" i="16"/>
  <c r="O62" i="16" s="1"/>
  <c r="O61" i="16" s="1"/>
  <c r="P24" i="29"/>
  <c r="P20" i="29" s="1"/>
  <c r="BA24" i="29"/>
  <c r="BA20" i="29" s="1"/>
  <c r="W37" i="29"/>
  <c r="F43" i="29"/>
  <c r="U43" i="29"/>
  <c r="U42" i="29" s="1"/>
  <c r="U36" i="29" s="1"/>
  <c r="AT43" i="29"/>
  <c r="AT42" i="29" s="1"/>
  <c r="W54" i="29"/>
  <c r="W53" i="29" s="1"/>
  <c r="F64" i="29"/>
  <c r="F63" i="29" s="1"/>
  <c r="F62" i="29" s="1"/>
  <c r="R72" i="29"/>
  <c r="R71" i="29" s="1"/>
  <c r="R70" i="29" s="1"/>
  <c r="AD87" i="29"/>
  <c r="AH87" i="29"/>
  <c r="AE87" i="29"/>
  <c r="M87" i="29"/>
  <c r="M67" i="29"/>
  <c r="AY119" i="29"/>
  <c r="AY118" i="29" s="1"/>
  <c r="AY117" i="29" s="1"/>
  <c r="AY116" i="29" s="1"/>
  <c r="AZ130" i="29"/>
  <c r="AZ129" i="29" s="1"/>
  <c r="AZ128" i="29" s="1"/>
  <c r="AZ127" i="29" s="1"/>
  <c r="AZ126" i="29" s="1"/>
  <c r="AZ125" i="29" s="1"/>
  <c r="AV129" i="29"/>
  <c r="AV128" i="29" s="1"/>
  <c r="AV127" i="29" s="1"/>
  <c r="AV126" i="29" s="1"/>
  <c r="AV125" i="29" s="1"/>
  <c r="P64" i="29"/>
  <c r="P63" i="29" s="1"/>
  <c r="P62" i="29" s="1"/>
  <c r="P43" i="29"/>
  <c r="P42" i="29" s="1"/>
  <c r="S87" i="29"/>
  <c r="S64" i="29"/>
  <c r="S63" i="29" s="1"/>
  <c r="S62" i="29" s="1"/>
  <c r="AU68" i="29"/>
  <c r="AY68" i="29" s="1"/>
  <c r="AX68" i="29" s="1"/>
  <c r="BB68" i="29" s="1"/>
  <c r="BH68" i="29" s="1"/>
  <c r="BK64" i="29"/>
  <c r="BK63" i="29" s="1"/>
  <c r="BK62" i="29" s="1"/>
  <c r="BL72" i="29"/>
  <c r="BL71" i="29" s="1"/>
  <c r="BL70" i="29" s="1"/>
  <c r="R82" i="27"/>
  <c r="AD120" i="21"/>
  <c r="AJ120" i="21" s="1"/>
  <c r="AM120" i="21" s="1"/>
  <c r="AO23" i="28"/>
  <c r="AQ23" i="28"/>
  <c r="N38" i="28"/>
  <c r="BM45" i="28"/>
  <c r="BM44" i="28" s="1"/>
  <c r="BB55" i="28"/>
  <c r="BB54" i="28" s="1"/>
  <c r="BB53" i="28" s="1"/>
  <c r="BA11" i="28"/>
  <c r="AO11" i="28"/>
  <c r="K11" i="28"/>
  <c r="J11" i="28"/>
  <c r="J10" i="28" s="1"/>
  <c r="I11" i="28"/>
  <c r="I10" i="28" s="1"/>
  <c r="BZ15" i="28"/>
  <c r="BZ11" i="28" s="1"/>
  <c r="BW12" i="28"/>
  <c r="BW17" i="28"/>
  <c r="L11" i="13"/>
  <c r="S63" i="13"/>
  <c r="S62" i="13" s="1"/>
  <c r="S61" i="13" s="1"/>
  <c r="AC93" i="13"/>
  <c r="AC92" i="13" s="1"/>
  <c r="AC91" i="13" s="1"/>
  <c r="AC90" i="13" s="1"/>
  <c r="AY52" i="13"/>
  <c r="BK63" i="13"/>
  <c r="BK62" i="13" s="1"/>
  <c r="BK61" i="13" s="1"/>
  <c r="BM63" i="13"/>
  <c r="BM62" i="13" s="1"/>
  <c r="BM61" i="13" s="1"/>
  <c r="S35" i="27"/>
  <c r="Q35" i="27"/>
  <c r="P35" i="27"/>
  <c r="W35" i="27"/>
  <c r="W34" i="27" s="1"/>
  <c r="W28" i="27" s="1"/>
  <c r="V64" i="27"/>
  <c r="V63" i="27" s="1"/>
  <c r="V62" i="27" s="1"/>
  <c r="U35" i="27"/>
  <c r="U34" i="27" s="1"/>
  <c r="U28" i="27" s="1"/>
  <c r="T56" i="27"/>
  <c r="T55" i="27" s="1"/>
  <c r="T54" i="27" s="1"/>
  <c r="T35" i="27"/>
  <c r="AF56" i="27"/>
  <c r="AF55" i="27" s="1"/>
  <c r="AF54" i="27" s="1"/>
  <c r="AE79" i="27"/>
  <c r="AC35" i="27"/>
  <c r="AC34" i="27" s="1"/>
  <c r="AC28" i="27" s="1"/>
  <c r="AB64" i="27"/>
  <c r="AB63" i="27" s="1"/>
  <c r="AB62" i="27" s="1"/>
  <c r="AN56" i="27"/>
  <c r="AN55" i="27" s="1"/>
  <c r="AN54" i="27" s="1"/>
  <c r="AN35" i="27"/>
  <c r="AL79" i="27"/>
  <c r="AH35" i="27"/>
  <c r="AH34" i="27" s="1"/>
  <c r="AH28" i="27" s="1"/>
  <c r="AS71" i="27"/>
  <c r="O35" i="27"/>
  <c r="N59" i="27"/>
  <c r="N36" i="27"/>
  <c r="BC54" i="16"/>
  <c r="BF54" i="16" s="1"/>
  <c r="BC50" i="16"/>
  <c r="BQ50" i="16"/>
  <c r="BC48" i="16"/>
  <c r="BF48" i="16" s="1"/>
  <c r="BQ48" i="16"/>
  <c r="BC40" i="16"/>
  <c r="BQ40" i="16"/>
  <c r="BC38" i="16"/>
  <c r="BF38" i="16" s="1"/>
  <c r="AY34" i="28"/>
  <c r="BN114" i="28"/>
  <c r="BN113" i="28" s="1"/>
  <c r="BN112" i="28" s="1"/>
  <c r="BN111" i="28" s="1"/>
  <c r="CB78" i="28"/>
  <c r="BI15" i="13"/>
  <c r="BI11" i="13" s="1"/>
  <c r="BM15" i="13"/>
  <c r="BM11" i="13" s="1"/>
  <c r="Z24" i="27"/>
  <c r="AX29" i="27"/>
  <c r="AV27" i="27"/>
  <c r="H19" i="16"/>
  <c r="H17" i="16" s="1"/>
  <c r="H16" i="16" s="1"/>
  <c r="J19" i="16"/>
  <c r="K86" i="16"/>
  <c r="BQ86" i="16"/>
  <c r="K99" i="16"/>
  <c r="K98" i="16" s="1"/>
  <c r="M43" i="16"/>
  <c r="BM42" i="16"/>
  <c r="BM41" i="16" s="1"/>
  <c r="BL63" i="16"/>
  <c r="BL62" i="16" s="1"/>
  <c r="BL61" i="16" s="1"/>
  <c r="BL42" i="16"/>
  <c r="BL41" i="16" s="1"/>
  <c r="BI23" i="16"/>
  <c r="BI19" i="16" s="1"/>
  <c r="BH55" i="16"/>
  <c r="BG63" i="16"/>
  <c r="BG62" i="16" s="1"/>
  <c r="BG61" i="16" s="1"/>
  <c r="BG23" i="16"/>
  <c r="BD71" i="16"/>
  <c r="BD70" i="16" s="1"/>
  <c r="BD69" i="16" s="1"/>
  <c r="BD42" i="16"/>
  <c r="BD41" i="16" s="1"/>
  <c r="AZ80" i="16"/>
  <c r="BC80" i="16" s="1"/>
  <c r="BI80" i="16" s="1"/>
  <c r="AZ68" i="16"/>
  <c r="BC68" i="16" s="1"/>
  <c r="BI68" i="16" s="1"/>
  <c r="AZ65" i="16"/>
  <c r="BC65" i="16" s="1"/>
  <c r="BI65" i="16" s="1"/>
  <c r="BI64" i="16" s="1"/>
  <c r="AZ60" i="16"/>
  <c r="AZ59" i="16" s="1"/>
  <c r="AZ58" i="16" s="1"/>
  <c r="AZ57" i="16" s="1"/>
  <c r="AZ56" i="16" s="1"/>
  <c r="AV53" i="16"/>
  <c r="AV52" i="16" s="1"/>
  <c r="AO72" i="16"/>
  <c r="AR73" i="16"/>
  <c r="AR72" i="16" s="1"/>
  <c r="AR34" i="16"/>
  <c r="AU34" i="16"/>
  <c r="AY34" i="16" s="1"/>
  <c r="AX34" i="16" s="1"/>
  <c r="BB34" i="16" s="1"/>
  <c r="BE34" i="16" s="1"/>
  <c r="AO31" i="16"/>
  <c r="BG86" i="16"/>
  <c r="AS31" i="16"/>
  <c r="AT31" i="16"/>
  <c r="AT20" i="16"/>
  <c r="AS20" i="16"/>
  <c r="AP86" i="16"/>
  <c r="AP42" i="16"/>
  <c r="AP41" i="16" s="1"/>
  <c r="AP35" i="16" s="1"/>
  <c r="AP19" i="16"/>
  <c r="AK63" i="16"/>
  <c r="AK62" i="16" s="1"/>
  <c r="AK61" i="16" s="1"/>
  <c r="AH71" i="16"/>
  <c r="AH70" i="16" s="1"/>
  <c r="AH69" i="16" s="1"/>
  <c r="AH42" i="16"/>
  <c r="AH41" i="16" s="1"/>
  <c r="AH35" i="16" s="1"/>
  <c r="AG71" i="16"/>
  <c r="AG70" i="16" s="1"/>
  <c r="AG69" i="16" s="1"/>
  <c r="AG42" i="16"/>
  <c r="AG41" i="16" s="1"/>
  <c r="AG35" i="16" s="1"/>
  <c r="Y19" i="16"/>
  <c r="AI31" i="16"/>
  <c r="X31" i="16"/>
  <c r="AI32" i="29"/>
  <c r="BB145" i="29"/>
  <c r="BE145" i="29" s="1"/>
  <c r="M145" i="29"/>
  <c r="M141" i="29"/>
  <c r="AC141" i="29"/>
  <c r="AU141" i="29" s="1"/>
  <c r="AY141" i="29" s="1"/>
  <c r="AX141" i="29" s="1"/>
  <c r="X63" i="16"/>
  <c r="X62" i="16" s="1"/>
  <c r="X61" i="16" s="1"/>
  <c r="U71" i="16"/>
  <c r="U70" i="16" s="1"/>
  <c r="U69" i="16" s="1"/>
  <c r="U42" i="16"/>
  <c r="U41" i="16" s="1"/>
  <c r="U35" i="16" s="1"/>
  <c r="T99" i="16"/>
  <c r="T98" i="16" s="1"/>
  <c r="S71" i="16"/>
  <c r="S70" i="16" s="1"/>
  <c r="S69" i="16" s="1"/>
  <c r="S19" i="16"/>
  <c r="Q19" i="16"/>
  <c r="N71" i="16"/>
  <c r="N70" i="16" s="1"/>
  <c r="N69" i="16" s="1"/>
  <c r="M28" i="16"/>
  <c r="AC43" i="29"/>
  <c r="AG43" i="29"/>
  <c r="AG42" i="29" s="1"/>
  <c r="AG36" i="29" s="1"/>
  <c r="AJ43" i="29"/>
  <c r="AJ42" i="29" s="1"/>
  <c r="AJ36" i="29" s="1"/>
  <c r="AL43" i="29"/>
  <c r="AL42" i="29" s="1"/>
  <c r="AL36" i="29" s="1"/>
  <c r="AR54" i="29"/>
  <c r="AR53" i="29" s="1"/>
  <c r="K64" i="29"/>
  <c r="K63" i="29" s="1"/>
  <c r="K62" i="29" s="1"/>
  <c r="O64" i="29"/>
  <c r="O63" i="29" s="1"/>
  <c r="O62" i="29" s="1"/>
  <c r="R64" i="29"/>
  <c r="R63" i="29" s="1"/>
  <c r="R62" i="29" s="1"/>
  <c r="U64" i="29"/>
  <c r="U63" i="29" s="1"/>
  <c r="U62" i="29" s="1"/>
  <c r="AE64" i="29"/>
  <c r="AE63" i="29" s="1"/>
  <c r="AE62" i="29" s="1"/>
  <c r="AG64" i="29"/>
  <c r="AG63" i="29" s="1"/>
  <c r="AG62" i="29" s="1"/>
  <c r="AF67" i="29"/>
  <c r="AF64" i="29" s="1"/>
  <c r="AF63" i="29" s="1"/>
  <c r="AF62" i="29" s="1"/>
  <c r="T73" i="29"/>
  <c r="T72" i="29" s="1"/>
  <c r="T71" i="29" s="1"/>
  <c r="T70" i="29" s="1"/>
  <c r="G72" i="29"/>
  <c r="G71" i="29" s="1"/>
  <c r="G70" i="29" s="1"/>
  <c r="L72" i="29"/>
  <c r="L71" i="29" s="1"/>
  <c r="L70" i="29" s="1"/>
  <c r="AK72" i="29"/>
  <c r="AK71" i="29" s="1"/>
  <c r="AK70" i="29" s="1"/>
  <c r="W84" i="29"/>
  <c r="W83" i="29" s="1"/>
  <c r="W82" i="29" s="1"/>
  <c r="AI103" i="29"/>
  <c r="AF102" i="29"/>
  <c r="AF101" i="29" s="1"/>
  <c r="M37" i="29"/>
  <c r="AC137" i="29"/>
  <c r="AU137" i="29" s="1"/>
  <c r="AY137" i="29" s="1"/>
  <c r="AX137" i="29" s="1"/>
  <c r="AC149" i="29"/>
  <c r="AI149" i="29" s="1"/>
  <c r="AL149" i="29" s="1"/>
  <c r="AD100" i="29"/>
  <c r="AD99" i="29" s="1"/>
  <c r="W102" i="29"/>
  <c r="W101" i="29" s="1"/>
  <c r="W100" i="29" s="1"/>
  <c r="W99" i="29" s="1"/>
  <c r="L100" i="29"/>
  <c r="L99" i="29" s="1"/>
  <c r="AB100" i="29"/>
  <c r="AB99" i="29" s="1"/>
  <c r="AE100" i="29"/>
  <c r="AE99" i="29" s="1"/>
  <c r="AJ100" i="29"/>
  <c r="AJ99" i="29" s="1"/>
  <c r="M44" i="29"/>
  <c r="N72" i="29"/>
  <c r="N71" i="29" s="1"/>
  <c r="N70" i="29" s="1"/>
  <c r="N43" i="29"/>
  <c r="N42" i="29" s="1"/>
  <c r="N36" i="29" s="1"/>
  <c r="AU34" i="29"/>
  <c r="AY34" i="29" s="1"/>
  <c r="AX34" i="29" s="1"/>
  <c r="BB34" i="29" s="1"/>
  <c r="AU33" i="29"/>
  <c r="AY33" i="29" s="1"/>
  <c r="AX33" i="29" s="1"/>
  <c r="BB33" i="29" s="1"/>
  <c r="BL43" i="29"/>
  <c r="BL42" i="29" s="1"/>
  <c r="BL36" i="29" s="1"/>
  <c r="BM64" i="29"/>
  <c r="BM63" i="29" s="1"/>
  <c r="BM62" i="29" s="1"/>
  <c r="BM43" i="29"/>
  <c r="BM42" i="29" s="1"/>
  <c r="BM36" i="29" s="1"/>
  <c r="AR60" i="13"/>
  <c r="AH63" i="13"/>
  <c r="AH62" i="13" s="1"/>
  <c r="AH61" i="13" s="1"/>
  <c r="AO83" i="13"/>
  <c r="AO82" i="13" s="1"/>
  <c r="AO81" i="13" s="1"/>
  <c r="AR84" i="13"/>
  <c r="AR83" i="13" s="1"/>
  <c r="AR82" i="13" s="1"/>
  <c r="AR81" i="13" s="1"/>
  <c r="M70" i="13"/>
  <c r="N34" i="13"/>
  <c r="Q64" i="13"/>
  <c r="Q63" i="13" s="1"/>
  <c r="Q62" i="13" s="1"/>
  <c r="Q61" i="13" s="1"/>
  <c r="G11" i="13"/>
  <c r="K11" i="13"/>
  <c r="AC11" i="13"/>
  <c r="AG11" i="13"/>
  <c r="AK11" i="13"/>
  <c r="AR24" i="13"/>
  <c r="AR45" i="13"/>
  <c r="AR44" i="13" s="1"/>
  <c r="AF70" i="13"/>
  <c r="AW97" i="13"/>
  <c r="AW96" i="13" s="1"/>
  <c r="AN11" i="13"/>
  <c r="W26" i="13"/>
  <c r="K34" i="13"/>
  <c r="AB34" i="13"/>
  <c r="AB33" i="13" s="1"/>
  <c r="AB27" i="13" s="1"/>
  <c r="AJ34" i="13"/>
  <c r="AJ33" i="13" s="1"/>
  <c r="AJ27" i="13" s="1"/>
  <c r="AV35" i="13"/>
  <c r="AA55" i="13"/>
  <c r="AA54" i="13" s="1"/>
  <c r="AA53" i="13" s="1"/>
  <c r="AE55" i="13"/>
  <c r="AE54" i="13" s="1"/>
  <c r="AE53" i="13" s="1"/>
  <c r="AV76" i="13"/>
  <c r="W93" i="13"/>
  <c r="W92" i="13" s="1"/>
  <c r="W91" i="13" s="1"/>
  <c r="W90" i="13" s="1"/>
  <c r="AO11" i="13"/>
  <c r="AS12" i="13"/>
  <c r="AS11" i="13" s="1"/>
  <c r="AW12" i="13"/>
  <c r="AW11" i="13" s="1"/>
  <c r="BF12" i="13"/>
  <c r="U34" i="13"/>
  <c r="AD34" i="13"/>
  <c r="AI77" i="13"/>
  <c r="AI95" i="13"/>
  <c r="AZ80" i="13"/>
  <c r="BC80" i="13" s="1"/>
  <c r="BC79" i="13" s="1"/>
  <c r="AV79" i="13"/>
  <c r="BA66" i="13"/>
  <c r="AZ94" i="13"/>
  <c r="BC94" i="13" s="1"/>
  <c r="AV93" i="13"/>
  <c r="AV92" i="13" s="1"/>
  <c r="AU89" i="13"/>
  <c r="AR89" i="13"/>
  <c r="AR88" i="13" s="1"/>
  <c r="AR87" i="13" s="1"/>
  <c r="AR86" i="13" s="1"/>
  <c r="AR85" i="13" s="1"/>
  <c r="T12" i="13"/>
  <c r="T11" i="13" s="1"/>
  <c r="W28" i="13"/>
  <c r="AS28" i="13"/>
  <c r="AF38" i="13"/>
  <c r="M35" i="13"/>
  <c r="AO79" i="13"/>
  <c r="AU72" i="13"/>
  <c r="AU65" i="13"/>
  <c r="AU68" i="13"/>
  <c r="AY68" i="13" s="1"/>
  <c r="AU69" i="13"/>
  <c r="AY69" i="13" s="1"/>
  <c r="AX69" i="13" s="1"/>
  <c r="BB69" i="13" s="1"/>
  <c r="AO70" i="13"/>
  <c r="AU104" i="13"/>
  <c r="AU103" i="13" s="1"/>
  <c r="AU102" i="13" s="1"/>
  <c r="AU101" i="13" s="1"/>
  <c r="AU100" i="13" s="1"/>
  <c r="AO103" i="13"/>
  <c r="AO102" i="13" s="1"/>
  <c r="AO101" i="13" s="1"/>
  <c r="AO100" i="13" s="1"/>
  <c r="K55" i="13"/>
  <c r="K54" i="13" s="1"/>
  <c r="K53" i="13" s="1"/>
  <c r="BQ55" i="13"/>
  <c r="BQ54" i="13" s="1"/>
  <c r="BQ53" i="13" s="1"/>
  <c r="AI59" i="13"/>
  <c r="AI58" i="13" s="1"/>
  <c r="AI55" i="13" s="1"/>
  <c r="AI54" i="13" s="1"/>
  <c r="AI53" i="13" s="1"/>
  <c r="BR63" i="13"/>
  <c r="BR62" i="13" s="1"/>
  <c r="BR61" i="13" s="1"/>
  <c r="AC64" i="13"/>
  <c r="AC63" i="13" s="1"/>
  <c r="AC62" i="13" s="1"/>
  <c r="AC61" i="13" s="1"/>
  <c r="BD63" i="13"/>
  <c r="BD62" i="13" s="1"/>
  <c r="BD61" i="13" s="1"/>
  <c r="AZ72" i="13"/>
  <c r="BC72" i="13" s="1"/>
  <c r="AV70" i="13"/>
  <c r="M18" i="13"/>
  <c r="W24" i="13"/>
  <c r="AU38" i="13"/>
  <c r="AU36" i="13"/>
  <c r="AR36" i="13"/>
  <c r="AR35" i="13" s="1"/>
  <c r="AO35" i="13"/>
  <c r="AI23" i="13"/>
  <c r="AR94" i="13"/>
  <c r="AR93" i="13" s="1"/>
  <c r="AR92" i="13" s="1"/>
  <c r="AR91" i="13" s="1"/>
  <c r="AR90" i="13" s="1"/>
  <c r="AU77" i="13"/>
  <c r="AY77" i="13" s="1"/>
  <c r="BP77" i="13" s="1"/>
  <c r="AO76" i="13"/>
  <c r="AO75" i="13"/>
  <c r="AO74" i="13" s="1"/>
  <c r="AO73" i="13" s="1"/>
  <c r="AR77" i="13"/>
  <c r="AR75" i="13" s="1"/>
  <c r="AR74" i="13" s="1"/>
  <c r="AR73" i="13" s="1"/>
  <c r="AO64" i="13"/>
  <c r="AZ67" i="13"/>
  <c r="BC67" i="13" s="1"/>
  <c r="BF67" i="13" s="1"/>
  <c r="AZ46" i="13"/>
  <c r="AV45" i="13"/>
  <c r="AV44" i="13" s="1"/>
  <c r="AA11" i="13"/>
  <c r="AE11" i="13"/>
  <c r="O15" i="13"/>
  <c r="O11" i="13" s="1"/>
  <c r="BD15" i="13"/>
  <c r="BD11" i="13" s="1"/>
  <c r="T23" i="13"/>
  <c r="O63" i="13"/>
  <c r="O62" i="13" s="1"/>
  <c r="O61" i="13" s="1"/>
  <c r="AR65" i="13"/>
  <c r="AT28" i="13"/>
  <c r="T55" i="13"/>
  <c r="T54" i="13" s="1"/>
  <c r="T53" i="13" s="1"/>
  <c r="X55" i="13"/>
  <c r="X54" i="13" s="1"/>
  <c r="X53" i="13" s="1"/>
  <c r="AP63" i="13"/>
  <c r="AP62" i="13" s="1"/>
  <c r="AP61" i="13" s="1"/>
  <c r="AG63" i="13"/>
  <c r="AG62" i="13" s="1"/>
  <c r="AG61" i="13" s="1"/>
  <c r="AF64" i="13"/>
  <c r="AA63" i="13"/>
  <c r="AA62" i="13" s="1"/>
  <c r="AA61" i="13" s="1"/>
  <c r="BJ55" i="13"/>
  <c r="BJ54" i="13" s="1"/>
  <c r="BJ53" i="13" s="1"/>
  <c r="AI98" i="13"/>
  <c r="AI97" i="13" s="1"/>
  <c r="AI96" i="13" s="1"/>
  <c r="G63" i="13"/>
  <c r="G62" i="13" s="1"/>
  <c r="G61" i="13" s="1"/>
  <c r="AT75" i="13"/>
  <c r="AT74" i="13" s="1"/>
  <c r="AT73" i="13" s="1"/>
  <c r="N78" i="13"/>
  <c r="N55" i="13"/>
  <c r="N54" i="13" s="1"/>
  <c r="N53" i="13" s="1"/>
  <c r="BJ63" i="13"/>
  <c r="BJ62" i="13" s="1"/>
  <c r="BJ61" i="13" s="1"/>
  <c r="AU12" i="13"/>
  <c r="AU11" i="13" s="1"/>
  <c r="AI68" i="13"/>
  <c r="L63" i="13"/>
  <c r="L62" i="13" s="1"/>
  <c r="L61" i="13" s="1"/>
  <c r="AF75" i="13"/>
  <c r="AF74" i="13" s="1"/>
  <c r="AF73" i="13" s="1"/>
  <c r="AS75" i="13"/>
  <c r="AS74" i="13" s="1"/>
  <c r="AS73" i="13" s="1"/>
  <c r="AF79" i="13"/>
  <c r="AF78" i="13" s="1"/>
  <c r="BK91" i="13"/>
  <c r="BK90" i="13" s="1"/>
  <c r="AS93" i="13"/>
  <c r="AS92" i="13" s="1"/>
  <c r="AS91" i="13" s="1"/>
  <c r="AS90" i="13" s="1"/>
  <c r="AF97" i="13"/>
  <c r="AF96" i="13" s="1"/>
  <c r="AU26" i="13"/>
  <c r="P63" i="13"/>
  <c r="P62" i="13" s="1"/>
  <c r="P61" i="13" s="1"/>
  <c r="AU95" i="13"/>
  <c r="AY95" i="13" s="1"/>
  <c r="AX95" i="13" s="1"/>
  <c r="BB95" i="13" s="1"/>
  <c r="AU24" i="13"/>
  <c r="AY24" i="13" s="1"/>
  <c r="AX24" i="13" s="1"/>
  <c r="BB24" i="13" s="1"/>
  <c r="BE24" i="13" s="1"/>
  <c r="AU98" i="13"/>
  <c r="AU97" i="13" s="1"/>
  <c r="AU96" i="13" s="1"/>
  <c r="N127" i="28"/>
  <c r="N131" i="28"/>
  <c r="N133" i="28"/>
  <c r="BI95" i="28"/>
  <c r="BL56" i="28"/>
  <c r="BJ78" i="28"/>
  <c r="BM28" i="28"/>
  <c r="AK64" i="28"/>
  <c r="AK63" i="28" s="1"/>
  <c r="AK62" i="28" s="1"/>
  <c r="AK61" i="28" s="1"/>
  <c r="BK12" i="28"/>
  <c r="AW28" i="28"/>
  <c r="BN56" i="28"/>
  <c r="BM35" i="28"/>
  <c r="N45" i="28"/>
  <c r="N44" i="28" s="1"/>
  <c r="O23" i="28"/>
  <c r="N23" i="28" s="1"/>
  <c r="N58" i="28"/>
  <c r="N55" i="28" s="1"/>
  <c r="N54" i="28" s="1"/>
  <c r="N53" i="28" s="1"/>
  <c r="N93" i="28"/>
  <c r="N92" i="28" s="1"/>
  <c r="N91" i="28" s="1"/>
  <c r="N90" i="28" s="1"/>
  <c r="AD19" i="16"/>
  <c r="AY38" i="21"/>
  <c r="CH101" i="28"/>
  <c r="AY22" i="21"/>
  <c r="I11" i="19"/>
  <c r="V12" i="17"/>
  <c r="V11" i="17" s="1"/>
  <c r="M43" i="19"/>
  <c r="H83" i="21"/>
  <c r="H82" i="21" s="1"/>
  <c r="C16" i="20"/>
  <c r="X18" i="27"/>
  <c r="AD127" i="21"/>
  <c r="AV127" i="21" s="1"/>
  <c r="AZ127" i="21" s="1"/>
  <c r="AY127" i="21" s="1"/>
  <c r="AD119" i="21"/>
  <c r="AV119" i="21" s="1"/>
  <c r="AZ119" i="21" s="1"/>
  <c r="AY119" i="21" s="1"/>
  <c r="BK23" i="28"/>
  <c r="BI32" i="28"/>
  <c r="BK28" i="28"/>
  <c r="BC34" i="28"/>
  <c r="BC33" i="28" s="1"/>
  <c r="BC27" i="28" s="1"/>
  <c r="BG34" i="28"/>
  <c r="BG33" i="28" s="1"/>
  <c r="BG27" i="28" s="1"/>
  <c r="BL45" i="28"/>
  <c r="BL44" i="28" s="1"/>
  <c r="H55" i="28"/>
  <c r="H54" i="28" s="1"/>
  <c r="H53" i="28" s="1"/>
  <c r="BC55" i="28"/>
  <c r="BC54" i="28" s="1"/>
  <c r="BC53" i="28" s="1"/>
  <c r="AZ59" i="28"/>
  <c r="AZ58" i="28" s="1"/>
  <c r="AZ55" i="28" s="1"/>
  <c r="AZ54" i="28" s="1"/>
  <c r="AZ53" i="28" s="1"/>
  <c r="BL59" i="28"/>
  <c r="BP59" i="28" s="1"/>
  <c r="BN70" i="28"/>
  <c r="BM75" i="28"/>
  <c r="BM74" i="28" s="1"/>
  <c r="BM73" i="28" s="1"/>
  <c r="BE78" i="28"/>
  <c r="AW88" i="28"/>
  <c r="AW87" i="28" s="1"/>
  <c r="AW86" i="28" s="1"/>
  <c r="AW85" i="28" s="1"/>
  <c r="BN88" i="28"/>
  <c r="BN87" i="28" s="1"/>
  <c r="BN86" i="28" s="1"/>
  <c r="BN85" i="28" s="1"/>
  <c r="BL89" i="28"/>
  <c r="BP89" i="28" s="1"/>
  <c r="O93" i="28"/>
  <c r="O92" i="28" s="1"/>
  <c r="O91" i="28" s="1"/>
  <c r="O90" i="28" s="1"/>
  <c r="AQ91" i="28"/>
  <c r="AQ90" i="28" s="1"/>
  <c r="AO101" i="28"/>
  <c r="AU101" i="28"/>
  <c r="N134" i="28"/>
  <c r="AY11" i="28"/>
  <c r="N12" i="28"/>
  <c r="CA15" i="28"/>
  <c r="CA11" i="28" s="1"/>
  <c r="BX15" i="28"/>
  <c r="AX29" i="13"/>
  <c r="BB29" i="13" s="1"/>
  <c r="BP29" i="13"/>
  <c r="BO29" i="13" s="1"/>
  <c r="W92" i="27"/>
  <c r="W91" i="27" s="1"/>
  <c r="AE34" i="27"/>
  <c r="AE28" i="27" s="1"/>
  <c r="AC92" i="27"/>
  <c r="AC91" i="27" s="1"/>
  <c r="AJ137" i="27"/>
  <c r="AM137" i="27" s="1"/>
  <c r="L146" i="16"/>
  <c r="AB70" i="21"/>
  <c r="AY55" i="28"/>
  <c r="AY54" i="28" s="1"/>
  <c r="AY53" i="28" s="1"/>
  <c r="AI55" i="28"/>
  <c r="AI54" i="28" s="1"/>
  <c r="AI53" i="28" s="1"/>
  <c r="AS55" i="28"/>
  <c r="AS54" i="28" s="1"/>
  <c r="AS53" i="28" s="1"/>
  <c r="AU55" i="28"/>
  <c r="AU54" i="28" s="1"/>
  <c r="AU53" i="28" s="1"/>
  <c r="BG55" i="28"/>
  <c r="BG54" i="28" s="1"/>
  <c r="BG53" i="28" s="1"/>
  <c r="AN55" i="28"/>
  <c r="AN54" i="28" s="1"/>
  <c r="AN53" i="28" s="1"/>
  <c r="BK78" i="28"/>
  <c r="BH91" i="28"/>
  <c r="BH90" i="28" s="1"/>
  <c r="AX101" i="28"/>
  <c r="BD12" i="21"/>
  <c r="BC12" i="21" s="1"/>
  <c r="BB22" i="16"/>
  <c r="BB20" i="16" s="1"/>
  <c r="BH13" i="13"/>
  <c r="AX13" i="13"/>
  <c r="BB16" i="13"/>
  <c r="BE16" i="13" s="1"/>
  <c r="AX16" i="13"/>
  <c r="AX71" i="13"/>
  <c r="BB71" i="13" s="1"/>
  <c r="BP71" i="13"/>
  <c r="BO71" i="13" s="1"/>
  <c r="AX42" i="13"/>
  <c r="BB42" i="13" s="1"/>
  <c r="BP42" i="13"/>
  <c r="BO42" i="13" s="1"/>
  <c r="BC39" i="13"/>
  <c r="BF39" i="13" s="1"/>
  <c r="AF93" i="13"/>
  <c r="AF92" i="13" s="1"/>
  <c r="BG55" i="13"/>
  <c r="BG54" i="13" s="1"/>
  <c r="BG53" i="13" s="1"/>
  <c r="AU59" i="13"/>
  <c r="BJ34" i="13"/>
  <c r="BJ33" i="13" s="1"/>
  <c r="BJ27" i="13" s="1"/>
  <c r="BK34" i="13"/>
  <c r="AF103" i="13"/>
  <c r="AF102" i="13" s="1"/>
  <c r="AF101" i="13" s="1"/>
  <c r="AF100" i="13" s="1"/>
  <c r="AR104" i="13"/>
  <c r="AR103" i="13" s="1"/>
  <c r="AR102" i="13" s="1"/>
  <c r="AR101" i="13" s="1"/>
  <c r="AR100" i="13" s="1"/>
  <c r="AG105" i="13"/>
  <c r="R111" i="27"/>
  <c r="Y56" i="27"/>
  <c r="Y55" i="27" s="1"/>
  <c r="Y54" i="27" s="1"/>
  <c r="X69" i="27"/>
  <c r="X39" i="27"/>
  <c r="X35" i="27" s="1"/>
  <c r="X29" i="27"/>
  <c r="V92" i="27"/>
  <c r="V91" i="27" s="1"/>
  <c r="T64" i="27"/>
  <c r="T63" i="27" s="1"/>
  <c r="T62" i="27" s="1"/>
  <c r="AE56" i="27"/>
  <c r="AE55" i="27" s="1"/>
  <c r="AE54" i="27" s="1"/>
  <c r="AC56" i="27"/>
  <c r="AC55" i="27" s="1"/>
  <c r="AC54" i="27" s="1"/>
  <c r="AB92" i="27"/>
  <c r="AB91" i="27" s="1"/>
  <c r="AB35" i="27"/>
  <c r="AB34" i="27" s="1"/>
  <c r="Z64" i="27"/>
  <c r="Z63" i="27" s="1"/>
  <c r="Z62" i="27" s="1"/>
  <c r="Z56" i="27"/>
  <c r="Z55" i="27" s="1"/>
  <c r="Z54" i="27" s="1"/>
  <c r="AO92" i="27"/>
  <c r="AO91" i="27" s="1"/>
  <c r="AO79" i="27"/>
  <c r="AN92" i="27"/>
  <c r="AN91" i="27" s="1"/>
  <c r="AM92" i="27"/>
  <c r="AM91" i="27" s="1"/>
  <c r="AM35" i="27"/>
  <c r="AM34" i="27" s="1"/>
  <c r="AM28" i="27" s="1"/>
  <c r="AK92" i="27"/>
  <c r="AK91" i="27" s="1"/>
  <c r="AJ134" i="27"/>
  <c r="AM134" i="27" s="1"/>
  <c r="AI79" i="27"/>
  <c r="AI35" i="27"/>
  <c r="AI34" i="27" s="1"/>
  <c r="AI28" i="27" s="1"/>
  <c r="AT94" i="27"/>
  <c r="AT93" i="27" s="1"/>
  <c r="AT35" i="27"/>
  <c r="AT34" i="27" s="1"/>
  <c r="AR92" i="27"/>
  <c r="AR91" i="27" s="1"/>
  <c r="AQ92" i="27"/>
  <c r="AQ91" i="27" s="1"/>
  <c r="AE92" i="27"/>
  <c r="AE91" i="27" s="1"/>
  <c r="S92" i="27"/>
  <c r="S91" i="27" s="1"/>
  <c r="AQ64" i="27"/>
  <c r="AQ63" i="27" s="1"/>
  <c r="AQ62" i="27" s="1"/>
  <c r="AW29" i="27"/>
  <c r="AV99" i="27"/>
  <c r="AV98" i="27" s="1"/>
  <c r="AV97" i="27" s="1"/>
  <c r="AV60" i="27"/>
  <c r="AV46" i="27"/>
  <c r="AV45" i="27" s="1"/>
  <c r="BP222" i="16"/>
  <c r="BP221" i="16" s="1"/>
  <c r="BP220" i="16" s="1"/>
  <c r="BP219" i="16" s="1"/>
  <c r="BR108" i="16"/>
  <c r="AX147" i="16"/>
  <c r="M63" i="16"/>
  <c r="M62" i="16" s="1"/>
  <c r="M61" i="16" s="1"/>
  <c r="BM99" i="16"/>
  <c r="BM98" i="16" s="1"/>
  <c r="BJ86" i="16"/>
  <c r="AP108" i="16"/>
  <c r="M78" i="13"/>
  <c r="P91" i="13"/>
  <c r="P90" i="13" s="1"/>
  <c r="AZ24" i="13"/>
  <c r="BQ24" i="13" s="1"/>
  <c r="BH105" i="13"/>
  <c r="U92" i="27"/>
  <c r="U91" i="27" s="1"/>
  <c r="AF92" i="27"/>
  <c r="AF91" i="27" s="1"/>
  <c r="AP107" i="27"/>
  <c r="AP106" i="27" s="1"/>
  <c r="BJ108" i="16"/>
  <c r="BF76" i="16"/>
  <c r="BI76" i="16"/>
  <c r="M20" i="16"/>
  <c r="BM63" i="16"/>
  <c r="BM62" i="16" s="1"/>
  <c r="BM61" i="16" s="1"/>
  <c r="BM23" i="16"/>
  <c r="BM19" i="16" s="1"/>
  <c r="BD99" i="16"/>
  <c r="BD98" i="16" s="1"/>
  <c r="BA60" i="16"/>
  <c r="BA59" i="16" s="1"/>
  <c r="BA58" i="16" s="1"/>
  <c r="BA57" i="16" s="1"/>
  <c r="BA56" i="16" s="1"/>
  <c r="AY53" i="16"/>
  <c r="AY52" i="16" s="1"/>
  <c r="AW43" i="16"/>
  <c r="AV86" i="16"/>
  <c r="AV43" i="16"/>
  <c r="AU53" i="16"/>
  <c r="AU52" i="16" s="1"/>
  <c r="AT78" i="16"/>
  <c r="AS101" i="16"/>
  <c r="AS100" i="16" s="1"/>
  <c r="AS99" i="16" s="1"/>
  <c r="AS98" i="16" s="1"/>
  <c r="AR32" i="16"/>
  <c r="AP63" i="16"/>
  <c r="AP62" i="16" s="1"/>
  <c r="AP61" i="16" s="1"/>
  <c r="AN108" i="16"/>
  <c r="AN63" i="16"/>
  <c r="AN62" i="16" s="1"/>
  <c r="AN61" i="16" s="1"/>
  <c r="AL71" i="16"/>
  <c r="AL70" i="16" s="1"/>
  <c r="AL69" i="16" s="1"/>
  <c r="AK19" i="16"/>
  <c r="AJ71" i="16"/>
  <c r="AJ70" i="16" s="1"/>
  <c r="AJ69" i="16" s="1"/>
  <c r="AJ19" i="16"/>
  <c r="AI51" i="16"/>
  <c r="AD42" i="16"/>
  <c r="AD41" i="16" s="1"/>
  <c r="AD35" i="16" s="1"/>
  <c r="AC63" i="16"/>
  <c r="AC62" i="16" s="1"/>
  <c r="AC61" i="16" s="1"/>
  <c r="AA42" i="16"/>
  <c r="AA41" i="16" s="1"/>
  <c r="AA35" i="16" s="1"/>
  <c r="U19" i="16"/>
  <c r="S108" i="16"/>
  <c r="S86" i="16"/>
  <c r="R86" i="16"/>
  <c r="BG108" i="16"/>
  <c r="AQ86" i="16"/>
  <c r="AE108" i="16"/>
  <c r="Q31" i="16"/>
  <c r="S42" i="16"/>
  <c r="S41" i="16" s="1"/>
  <c r="P71" i="16"/>
  <c r="P70" i="16" s="1"/>
  <c r="P69" i="16" s="1"/>
  <c r="N63" i="16"/>
  <c r="N62" i="16" s="1"/>
  <c r="N61" i="16" s="1"/>
  <c r="N42" i="16"/>
  <c r="M10" i="29"/>
  <c r="Z10" i="29"/>
  <c r="T21" i="29"/>
  <c r="T20" i="29" s="1"/>
  <c r="AW21" i="29"/>
  <c r="AW20" i="29" s="1"/>
  <c r="AS21" i="29"/>
  <c r="AS20" i="29" s="1"/>
  <c r="BO20" i="29"/>
  <c r="G20" i="29"/>
  <c r="I20" i="29"/>
  <c r="I17" i="29" s="1"/>
  <c r="I16" i="29" s="1"/>
  <c r="K20" i="29"/>
  <c r="BJ24" i="29"/>
  <c r="BJ20" i="29" s="1"/>
  <c r="BL24" i="29"/>
  <c r="BL20" i="29" s="1"/>
  <c r="BE21" i="29"/>
  <c r="T32" i="29"/>
  <c r="AL32" i="29"/>
  <c r="X43" i="29"/>
  <c r="X42" i="29" s="1"/>
  <c r="X36" i="29" s="1"/>
  <c r="Z43" i="29"/>
  <c r="Z42" i="29" s="1"/>
  <c r="AB43" i="29"/>
  <c r="AB42" i="29" s="1"/>
  <c r="AB36" i="29" s="1"/>
  <c r="AD43" i="29"/>
  <c r="AD42" i="29" s="1"/>
  <c r="AD36" i="29" s="1"/>
  <c r="AR47" i="29"/>
  <c r="R42" i="29"/>
  <c r="R87" i="29"/>
  <c r="AJ64" i="29"/>
  <c r="AJ63" i="29" s="1"/>
  <c r="AJ62" i="29" s="1"/>
  <c r="AL64" i="29"/>
  <c r="AL63" i="29" s="1"/>
  <c r="AL62" i="29" s="1"/>
  <c r="AN64" i="29"/>
  <c r="AN63" i="29" s="1"/>
  <c r="AN62" i="29" s="1"/>
  <c r="BQ87" i="29"/>
  <c r="F87" i="29"/>
  <c r="K87" i="29"/>
  <c r="O108" i="16"/>
  <c r="N99" i="16"/>
  <c r="N98" i="16" s="1"/>
  <c r="N23" i="16"/>
  <c r="N19" i="16" s="1"/>
  <c r="D18" i="22"/>
  <c r="C18" i="22" s="1"/>
  <c r="C17" i="22" s="1"/>
  <c r="S20" i="29"/>
  <c r="U20" i="29"/>
  <c r="Y20" i="29"/>
  <c r="AA20" i="29"/>
  <c r="AC20" i="29"/>
  <c r="AE20" i="29"/>
  <c r="AG20" i="29"/>
  <c r="AK20" i="29"/>
  <c r="AM20" i="29"/>
  <c r="AQ20" i="29"/>
  <c r="G64" i="29"/>
  <c r="G63" i="29" s="1"/>
  <c r="G62" i="29" s="1"/>
  <c r="L64" i="29"/>
  <c r="L63" i="29" s="1"/>
  <c r="L62" i="29" s="1"/>
  <c r="T64" i="29"/>
  <c r="T63" i="29" s="1"/>
  <c r="T62" i="29" s="1"/>
  <c r="V64" i="29"/>
  <c r="V63" i="29" s="1"/>
  <c r="V62" i="29" s="1"/>
  <c r="X64" i="29"/>
  <c r="X63" i="29" s="1"/>
  <c r="X62" i="29" s="1"/>
  <c r="Z64" i="29"/>
  <c r="Z63" i="29" s="1"/>
  <c r="Z62" i="29" s="1"/>
  <c r="AB64" i="29"/>
  <c r="AB63" i="29" s="1"/>
  <c r="AB62" i="29" s="1"/>
  <c r="AD64" i="29"/>
  <c r="AD63" i="29" s="1"/>
  <c r="AD62" i="29" s="1"/>
  <c r="AH64" i="29"/>
  <c r="AH63" i="29" s="1"/>
  <c r="AH62" i="29" s="1"/>
  <c r="AP64" i="29"/>
  <c r="AP63" i="29" s="1"/>
  <c r="AP62" i="29" s="1"/>
  <c r="AT64" i="29"/>
  <c r="AT63" i="29" s="1"/>
  <c r="AT62" i="29" s="1"/>
  <c r="BR64" i="29"/>
  <c r="BR63" i="29" s="1"/>
  <c r="BR62" i="29" s="1"/>
  <c r="AI77" i="29"/>
  <c r="AF73" i="29"/>
  <c r="AI79" i="29"/>
  <c r="AB72" i="29"/>
  <c r="AB71" i="29" s="1"/>
  <c r="AB70" i="29" s="1"/>
  <c r="AD72" i="29"/>
  <c r="AD71" i="29" s="1"/>
  <c r="AD70" i="29" s="1"/>
  <c r="AP72" i="29"/>
  <c r="AP71" i="29" s="1"/>
  <c r="AP70" i="29" s="1"/>
  <c r="AJ72" i="29"/>
  <c r="AJ71" i="29" s="1"/>
  <c r="AJ70" i="29" s="1"/>
  <c r="AL72" i="29"/>
  <c r="AL71" i="29" s="1"/>
  <c r="AL70" i="29" s="1"/>
  <c r="AN72" i="29"/>
  <c r="AN71" i="29" s="1"/>
  <c r="AN70" i="29" s="1"/>
  <c r="AT79" i="29"/>
  <c r="X100" i="29"/>
  <c r="X99" i="29" s="1"/>
  <c r="AN100" i="29"/>
  <c r="AN99" i="29" s="1"/>
  <c r="BA107" i="29"/>
  <c r="BA106" i="29" s="1"/>
  <c r="BA105" i="29" s="1"/>
  <c r="AW106" i="29"/>
  <c r="AW105" i="29" s="1"/>
  <c r="AC97" i="29"/>
  <c r="AC96" i="29" s="1"/>
  <c r="AC95" i="29" s="1"/>
  <c r="AC94" i="29" s="1"/>
  <c r="AI98" i="29"/>
  <c r="AI97" i="29" s="1"/>
  <c r="AI96" i="29" s="1"/>
  <c r="AI95" i="29" s="1"/>
  <c r="AI94" i="29" s="1"/>
  <c r="AZ98" i="29"/>
  <c r="AV97" i="29"/>
  <c r="AV96" i="29" s="1"/>
  <c r="AV95" i="29" s="1"/>
  <c r="AV94" i="29" s="1"/>
  <c r="BC75" i="29"/>
  <c r="BI69" i="29"/>
  <c r="BC49" i="29"/>
  <c r="Y87" i="29"/>
  <c r="AA87" i="29"/>
  <c r="AM87" i="29"/>
  <c r="AQ87" i="29"/>
  <c r="BR100" i="29"/>
  <c r="BR99" i="29" s="1"/>
  <c r="Z100" i="29"/>
  <c r="Z99" i="29" s="1"/>
  <c r="AX52" i="29"/>
  <c r="BB52" i="29" s="1"/>
  <c r="BC103" i="29"/>
  <c r="AZ102" i="29"/>
  <c r="AZ101" i="29" s="1"/>
  <c r="M151" i="29"/>
  <c r="BB151" i="29"/>
  <c r="BE151" i="29" s="1"/>
  <c r="M147" i="29"/>
  <c r="AC147" i="29"/>
  <c r="M143" i="29"/>
  <c r="AC143" i="29"/>
  <c r="AU143" i="29" s="1"/>
  <c r="M139" i="29"/>
  <c r="BB139" i="29"/>
  <c r="BE139" i="29" s="1"/>
  <c r="AC139" i="29"/>
  <c r="AI139" i="29" s="1"/>
  <c r="G100" i="29"/>
  <c r="G99" i="29" s="1"/>
  <c r="V100" i="29"/>
  <c r="V99" i="29" s="1"/>
  <c r="AT100" i="29"/>
  <c r="AT99" i="29" s="1"/>
  <c r="AP100" i="29"/>
  <c r="AP99" i="29" s="1"/>
  <c r="AI104" i="29"/>
  <c r="F100" i="29"/>
  <c r="F99" i="29" s="1"/>
  <c r="K100" i="29"/>
  <c r="K99" i="29" s="1"/>
  <c r="O100" i="29"/>
  <c r="O99" i="29" s="1"/>
  <c r="Y100" i="29"/>
  <c r="Y99" i="29" s="1"/>
  <c r="AK100" i="29"/>
  <c r="AK99" i="29" s="1"/>
  <c r="M54" i="29"/>
  <c r="M53" i="29" s="1"/>
  <c r="S42" i="29"/>
  <c r="S36" i="29" s="1"/>
  <c r="N64" i="29"/>
  <c r="N63" i="29" s="1"/>
  <c r="N62" i="29" s="1"/>
  <c r="BG72" i="29"/>
  <c r="BG71" i="29" s="1"/>
  <c r="BG70" i="29" s="1"/>
  <c r="AY61" i="29"/>
  <c r="AX61" i="29" s="1"/>
  <c r="AX60" i="29" s="1"/>
  <c r="AX59" i="29" s="1"/>
  <c r="AX58" i="29" s="1"/>
  <c r="AX57" i="29" s="1"/>
  <c r="AZ35" i="29"/>
  <c r="BJ64" i="29"/>
  <c r="BJ63" i="29" s="1"/>
  <c r="BJ62" i="29" s="1"/>
  <c r="V115" i="29"/>
  <c r="Z115" i="29"/>
  <c r="AH115" i="29"/>
  <c r="Q115" i="29"/>
  <c r="U115" i="29"/>
  <c r="AS115" i="29"/>
  <c r="BG115" i="29"/>
  <c r="BI115" i="29"/>
  <c r="BM115" i="29"/>
  <c r="BB141" i="29"/>
  <c r="BE141" i="29" s="1"/>
  <c r="AC145" i="29"/>
  <c r="AU145" i="29" s="1"/>
  <c r="AY145" i="29" s="1"/>
  <c r="AX145" i="29" s="1"/>
  <c r="BB147" i="29"/>
  <c r="BE147" i="29" s="1"/>
  <c r="M149" i="29"/>
  <c r="BK72" i="29"/>
  <c r="BK71" i="29" s="1"/>
  <c r="BK70" i="29" s="1"/>
  <c r="BM72" i="29"/>
  <c r="BM71" i="29" s="1"/>
  <c r="BM70" i="29" s="1"/>
  <c r="AB115" i="29"/>
  <c r="AR115" i="29"/>
  <c r="AI97" i="16"/>
  <c r="AI96" i="16" s="1"/>
  <c r="AI95" i="16" s="1"/>
  <c r="AI94" i="16" s="1"/>
  <c r="AI93" i="16" s="1"/>
  <c r="BA97" i="16"/>
  <c r="BA96" i="16" s="1"/>
  <c r="BA95" i="16" s="1"/>
  <c r="BA94" i="16" s="1"/>
  <c r="BA93" i="16" s="1"/>
  <c r="AR97" i="16"/>
  <c r="AR96" i="16" s="1"/>
  <c r="AR95" i="16" s="1"/>
  <c r="AR94" i="16" s="1"/>
  <c r="AR93" i="16" s="1"/>
  <c r="BQ26" i="28"/>
  <c r="CH26" i="28" s="1"/>
  <c r="AZ28" i="28"/>
  <c r="BL65" i="28"/>
  <c r="BQ80" i="28"/>
  <c r="BT80" i="28" s="1"/>
  <c r="BM79" i="28"/>
  <c r="AK105" i="28"/>
  <c r="AK104" i="28" s="1"/>
  <c r="AK103" i="28" s="1"/>
  <c r="AK102" i="28" s="1"/>
  <c r="AT121" i="28"/>
  <c r="AZ121" i="28" s="1"/>
  <c r="BC121" i="28" s="1"/>
  <c r="O119" i="28"/>
  <c r="O118" i="28" s="1"/>
  <c r="O117" i="28" s="1"/>
  <c r="O116" i="28" s="1"/>
  <c r="BP16" i="28"/>
  <c r="BP15" i="28" s="1"/>
  <c r="BN23" i="28"/>
  <c r="BL25" i="28"/>
  <c r="BP25" i="28" s="1"/>
  <c r="BI30" i="28"/>
  <c r="AW38" i="28"/>
  <c r="AW34" i="28" s="1"/>
  <c r="AW33" i="28" s="1"/>
  <c r="BM56" i="28"/>
  <c r="BF58" i="28"/>
  <c r="BF55" i="28" s="1"/>
  <c r="BF54" i="28" s="1"/>
  <c r="BF53" i="28" s="1"/>
  <c r="AH64" i="28"/>
  <c r="BQ71" i="28"/>
  <c r="BM70" i="28"/>
  <c r="AZ77" i="28"/>
  <c r="AZ75" i="28" s="1"/>
  <c r="AZ74" i="28" s="1"/>
  <c r="AZ73" i="28" s="1"/>
  <c r="AW76" i="28"/>
  <c r="AW75" i="28"/>
  <c r="AW74" i="28" s="1"/>
  <c r="AW73" i="28" s="1"/>
  <c r="G78" i="28"/>
  <c r="L78" i="28"/>
  <c r="AN78" i="28"/>
  <c r="AP78" i="28"/>
  <c r="AR78" i="28"/>
  <c r="AX78" i="28"/>
  <c r="BB78" i="28"/>
  <c r="BF88" i="28"/>
  <c r="BF87" i="28" s="1"/>
  <c r="BF86" i="28" s="1"/>
  <c r="BF85" i="28" s="1"/>
  <c r="BI89" i="28"/>
  <c r="BI88" i="28" s="1"/>
  <c r="BI87" i="28" s="1"/>
  <c r="BI86" i="28" s="1"/>
  <c r="BI85" i="28" s="1"/>
  <c r="AP91" i="28"/>
  <c r="AP90" i="28" s="1"/>
  <c r="AX91" i="28"/>
  <c r="AX90" i="28" s="1"/>
  <c r="AW93" i="28"/>
  <c r="AW92" i="28" s="1"/>
  <c r="BF93" i="28"/>
  <c r="BF92" i="28" s="1"/>
  <c r="BF91" i="28" s="1"/>
  <c r="BF90" i="28" s="1"/>
  <c r="BI94" i="28"/>
  <c r="BL98" i="28"/>
  <c r="BL97" i="28" s="1"/>
  <c r="BL96" i="28" s="1"/>
  <c r="BI98" i="28"/>
  <c r="BI97" i="28" s="1"/>
  <c r="BI96" i="28" s="1"/>
  <c r="BQ98" i="28"/>
  <c r="BQ115" i="28"/>
  <c r="BQ114" i="28" s="1"/>
  <c r="BQ113" i="28" s="1"/>
  <c r="BQ112" i="28" s="1"/>
  <c r="BQ111" i="28" s="1"/>
  <c r="BM114" i="28"/>
  <c r="BM113" i="28" s="1"/>
  <c r="BM112" i="28" s="1"/>
  <c r="BM111" i="28" s="1"/>
  <c r="BY14" i="28"/>
  <c r="CB14" i="28" s="1"/>
  <c r="BO14" i="28"/>
  <c r="BP12" i="28"/>
  <c r="AN68" i="28"/>
  <c r="AN69" i="28"/>
  <c r="AQ69" i="28" s="1"/>
  <c r="AT120" i="28"/>
  <c r="N120" i="28"/>
  <c r="BR120" i="28"/>
  <c r="AT126" i="28"/>
  <c r="BL126" i="28" s="1"/>
  <c r="BP126" i="28" s="1"/>
  <c r="BO126" i="28" s="1"/>
  <c r="N126" i="28"/>
  <c r="O20" i="28"/>
  <c r="O18" i="28" s="1"/>
  <c r="AT135" i="28"/>
  <c r="BL135" i="28" s="1"/>
  <c r="BP135" i="28" s="1"/>
  <c r="BO135" i="28" s="1"/>
  <c r="N135" i="28"/>
  <c r="BY13" i="28"/>
  <c r="BO13" i="28"/>
  <c r="BM12" i="28"/>
  <c r="BM11" i="28" s="1"/>
  <c r="BC14" i="28"/>
  <c r="BV12" i="28"/>
  <c r="CC11" i="28"/>
  <c r="AV11" i="28"/>
  <c r="AR11" i="28"/>
  <c r="BB11" i="28"/>
  <c r="AX11" i="28"/>
  <c r="AT11" i="28"/>
  <c r="AP11" i="28"/>
  <c r="AJ11" i="28"/>
  <c r="O8" i="21"/>
  <c r="P8" i="21" s="1"/>
  <c r="Q8" i="21" s="1"/>
  <c r="BE28" i="21"/>
  <c r="AY9" i="27"/>
  <c r="AZ9" i="27" s="1"/>
  <c r="BA9" i="27" s="1"/>
  <c r="BB9" i="27" s="1"/>
  <c r="BC9" i="27" s="1"/>
  <c r="BD9" i="27" s="1"/>
  <c r="BE9" i="27" s="1"/>
  <c r="BF9" i="27" s="1"/>
  <c r="BG9" i="27" s="1"/>
  <c r="BH9" i="27" s="1"/>
  <c r="BI9" i="27" s="1"/>
  <c r="BJ9" i="27" s="1"/>
  <c r="BK9" i="27" s="1"/>
  <c r="BL9" i="27" s="1"/>
  <c r="BM9" i="27" s="1"/>
  <c r="BN9" i="27" s="1"/>
  <c r="AV9" i="27"/>
  <c r="AW9" i="27" s="1"/>
  <c r="AX9" i="27" s="1"/>
  <c r="AV130" i="21"/>
  <c r="AZ130" i="21" s="1"/>
  <c r="AY130" i="21" s="1"/>
  <c r="AY33" i="21"/>
  <c r="N143" i="27"/>
  <c r="AY143" i="27" s="1"/>
  <c r="C29" i="22"/>
  <c r="CH29" i="28"/>
  <c r="BT29" i="28"/>
  <c r="BT32" i="28"/>
  <c r="BP30" i="28"/>
  <c r="CG31" i="28"/>
  <c r="CF31" i="28" s="1"/>
  <c r="BO31" i="28"/>
  <c r="BS31" i="28" s="1"/>
  <c r="CG32" i="28"/>
  <c r="CF32" i="28" s="1"/>
  <c r="BT40" i="28"/>
  <c r="BZ40" i="28" s="1"/>
  <c r="CG60" i="28"/>
  <c r="CF60" i="28" s="1"/>
  <c r="BO60" i="28"/>
  <c r="BS60" i="28" s="1"/>
  <c r="BT66" i="28"/>
  <c r="BW66" i="28" s="1"/>
  <c r="BO66" i="28"/>
  <c r="BS66" i="28" s="1"/>
  <c r="BT67" i="28"/>
  <c r="BW67" i="28" s="1"/>
  <c r="BT68" i="28"/>
  <c r="BW68" i="28" s="1"/>
  <c r="BT69" i="28"/>
  <c r="BL131" i="28"/>
  <c r="BP131" i="28" s="1"/>
  <c r="BO131" i="28" s="1"/>
  <c r="AZ131" i="28"/>
  <c r="BC131" i="28" s="1"/>
  <c r="BL133" i="28"/>
  <c r="BP133" i="28" s="1"/>
  <c r="BO133" i="28" s="1"/>
  <c r="AZ133" i="28"/>
  <c r="BC133" i="28" s="1"/>
  <c r="L9" i="28"/>
  <c r="M9" i="28" s="1"/>
  <c r="I9" i="28"/>
  <c r="J9" i="28" s="1"/>
  <c r="K9" i="28" s="1"/>
  <c r="AY12" i="21"/>
  <c r="BE90" i="21"/>
  <c r="BE89" i="21" s="1"/>
  <c r="BE88" i="21" s="1"/>
  <c r="BA89" i="21"/>
  <c r="BA88" i="21" s="1"/>
  <c r="AV124" i="21"/>
  <c r="AZ124" i="21" s="1"/>
  <c r="AY124" i="21" s="1"/>
  <c r="AY34" i="21"/>
  <c r="BD34" i="21"/>
  <c r="BC34" i="21" s="1"/>
  <c r="CH25" i="28"/>
  <c r="BT25" i="28"/>
  <c r="CG40" i="28"/>
  <c r="CF40" i="28" s="1"/>
  <c r="CG42" i="28"/>
  <c r="CF42" i="28" s="1"/>
  <c r="BO42" i="28"/>
  <c r="BS42" i="28" s="1"/>
  <c r="BY43" i="28"/>
  <c r="BT46" i="28"/>
  <c r="BQ45" i="28"/>
  <c r="BQ44" i="28" s="1"/>
  <c r="BP45" i="28"/>
  <c r="BP44" i="28" s="1"/>
  <c r="CG46" i="28"/>
  <c r="CG45" i="28" s="1"/>
  <c r="CG44" i="28" s="1"/>
  <c r="BO46" i="28"/>
  <c r="BO47" i="28"/>
  <c r="BS47" i="28" s="1"/>
  <c r="BV47" i="28" s="1"/>
  <c r="BD39" i="21" s="1"/>
  <c r="CG71" i="28"/>
  <c r="CF71" i="28" s="1"/>
  <c r="BO71" i="28"/>
  <c r="BS71" i="28" s="1"/>
  <c r="BY71" i="28" s="1"/>
  <c r="BL123" i="28"/>
  <c r="BP123" i="28" s="1"/>
  <c r="BO123" i="28" s="1"/>
  <c r="BL128" i="28"/>
  <c r="BP128" i="28" s="1"/>
  <c r="BO128" i="28" s="1"/>
  <c r="AZ128" i="28"/>
  <c r="BC128" i="28" s="1"/>
  <c r="BP139" i="28"/>
  <c r="BP137" i="28" s="1"/>
  <c r="BP136" i="28" s="1"/>
  <c r="CG136" i="28" s="1"/>
  <c r="BL137" i="28"/>
  <c r="BL136" i="28" s="1"/>
  <c r="BO17" i="28"/>
  <c r="AD123" i="21"/>
  <c r="AV123" i="21" s="1"/>
  <c r="AZ123" i="21" s="1"/>
  <c r="AY123" i="21" s="1"/>
  <c r="AD115" i="21"/>
  <c r="N130" i="21"/>
  <c r="N126" i="21"/>
  <c r="N124" i="21"/>
  <c r="N96" i="27"/>
  <c r="BI26" i="28"/>
  <c r="CH36" i="28"/>
  <c r="CH35" i="28" s="1"/>
  <c r="I99" i="28"/>
  <c r="BQ35" i="28"/>
  <c r="BT36" i="28"/>
  <c r="BT35" i="28" s="1"/>
  <c r="BT47" i="28"/>
  <c r="BW47" i="28" s="1"/>
  <c r="BT57" i="28"/>
  <c r="BT60" i="28"/>
  <c r="BW60" i="28" s="1"/>
  <c r="BT72" i="28"/>
  <c r="H8" i="13"/>
  <c r="I8" i="13" s="1"/>
  <c r="J8" i="13" s="1"/>
  <c r="K8" i="13"/>
  <c r="L8" i="13" s="1"/>
  <c r="M8" i="13" s="1"/>
  <c r="N8" i="13" s="1"/>
  <c r="O8" i="13" s="1"/>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AN8" i="13" s="1"/>
  <c r="AO8" i="13" s="1"/>
  <c r="AP8" i="13" s="1"/>
  <c r="AQ8" i="13" s="1"/>
  <c r="AR8" i="13" s="1"/>
  <c r="AS8" i="13" s="1"/>
  <c r="AT8" i="13" s="1"/>
  <c r="AX8" i="13" s="1"/>
  <c r="AY8" i="13" s="1"/>
  <c r="AX14" i="13"/>
  <c r="BH14" i="13"/>
  <c r="AY12" i="13"/>
  <c r="BB17" i="13"/>
  <c r="BE17" i="13" s="1"/>
  <c r="AX67" i="13"/>
  <c r="BB67" i="13" s="1"/>
  <c r="BP67" i="13"/>
  <c r="BO67" i="13" s="1"/>
  <c r="AX60" i="13"/>
  <c r="BB60" i="13" s="1"/>
  <c r="BE60" i="13" s="1"/>
  <c r="BP60" i="13"/>
  <c r="BO60" i="13" s="1"/>
  <c r="AX57" i="13"/>
  <c r="BB57" i="13" s="1"/>
  <c r="BP57" i="13"/>
  <c r="BO57" i="13" s="1"/>
  <c r="BO56" i="13" s="1"/>
  <c r="AY56" i="13"/>
  <c r="BP41" i="13"/>
  <c r="BO41" i="13" s="1"/>
  <c r="AX37" i="13"/>
  <c r="BB37" i="13" s="1"/>
  <c r="BP37" i="13"/>
  <c r="BO37" i="13" s="1"/>
  <c r="BP31" i="13"/>
  <c r="BO31" i="13" s="1"/>
  <c r="BQ95" i="13"/>
  <c r="BQ93" i="13" s="1"/>
  <c r="BQ92" i="13" s="1"/>
  <c r="BC95" i="13"/>
  <c r="BF95" i="13" s="1"/>
  <c r="AZ83" i="13"/>
  <c r="AZ82" i="13" s="1"/>
  <c r="AZ81" i="13" s="1"/>
  <c r="BC84" i="13"/>
  <c r="BF84" i="13" s="1"/>
  <c r="BF83" i="13" s="1"/>
  <c r="BF82" i="13" s="1"/>
  <c r="BF81" i="13" s="1"/>
  <c r="AZ76" i="13"/>
  <c r="BC77" i="13"/>
  <c r="BC76" i="13" s="1"/>
  <c r="BC71" i="13"/>
  <c r="BC66" i="13"/>
  <c r="BF66" i="13" s="1"/>
  <c r="BC60" i="13"/>
  <c r="BC47" i="13"/>
  <c r="BF47" i="13" s="1"/>
  <c r="BC43" i="13"/>
  <c r="BQ43" i="13"/>
  <c r="BQ41" i="13"/>
  <c r="BC41" i="13"/>
  <c r="BF41" i="13" s="1"/>
  <c r="BC37" i="13"/>
  <c r="BQ37" i="13"/>
  <c r="AZ35" i="13"/>
  <c r="BQ31" i="13"/>
  <c r="BC31" i="13"/>
  <c r="BF31" i="13" s="1"/>
  <c r="BQ29" i="13"/>
  <c r="BC29" i="13"/>
  <c r="BF29" i="13" s="1"/>
  <c r="F143" i="13"/>
  <c r="F122" i="13" s="1"/>
  <c r="G143" i="13"/>
  <c r="BM105" i="13"/>
  <c r="BI105" i="13"/>
  <c r="BF105" i="13"/>
  <c r="AU132" i="13"/>
  <c r="AY132" i="13" s="1"/>
  <c r="AX132" i="13" s="1"/>
  <c r="AI132" i="13"/>
  <c r="AL132" i="13" s="1"/>
  <c r="AU128" i="13"/>
  <c r="AY128" i="13" s="1"/>
  <c r="AX128" i="13" s="1"/>
  <c r="AI128" i="13"/>
  <c r="AL128" i="13" s="1"/>
  <c r="Y105" i="13"/>
  <c r="O105" i="13"/>
  <c r="W107" i="27"/>
  <c r="W106" i="27" s="1"/>
  <c r="T107" i="27"/>
  <c r="T106" i="27" s="1"/>
  <c r="AE107" i="27"/>
  <c r="AE106" i="27" s="1"/>
  <c r="AN107" i="27"/>
  <c r="AN106" i="27" s="1"/>
  <c r="G13" i="19"/>
  <c r="F13" i="19" s="1"/>
  <c r="N53" i="27"/>
  <c r="N52" i="27" s="1"/>
  <c r="N51" i="27" s="1"/>
  <c r="N50" i="27" s="1"/>
  <c r="N49" i="27" s="1"/>
  <c r="O52" i="27"/>
  <c r="O51" i="27" s="1"/>
  <c r="O50" i="27" s="1"/>
  <c r="O49" i="27" s="1"/>
  <c r="BO39" i="28"/>
  <c r="BS39" i="28" s="1"/>
  <c r="CG39" i="28"/>
  <c r="CF39" i="28" s="1"/>
  <c r="CG43" i="28"/>
  <c r="CF43" i="28" s="1"/>
  <c r="BO57" i="28"/>
  <c r="BS57" i="28" s="1"/>
  <c r="CG57" i="28"/>
  <c r="AZ134" i="28"/>
  <c r="BC134" i="28" s="1"/>
  <c r="BP56" i="28"/>
  <c r="BA76" i="13"/>
  <c r="AU75" i="13"/>
  <c r="AU74" i="13" s="1"/>
  <c r="AU73" i="13" s="1"/>
  <c r="AX47" i="13"/>
  <c r="BB47" i="13" s="1"/>
  <c r="BH47" i="13" s="1"/>
  <c r="BP43" i="13"/>
  <c r="BO43" i="13" s="1"/>
  <c r="AX43" i="13"/>
  <c r="BB43" i="13" s="1"/>
  <c r="BP39" i="13"/>
  <c r="BO39" i="13" s="1"/>
  <c r="AX39" i="13"/>
  <c r="BB39" i="13" s="1"/>
  <c r="BP32" i="13"/>
  <c r="BO32" i="13" s="1"/>
  <c r="AX32" i="13"/>
  <c r="BB32" i="13" s="1"/>
  <c r="AY30" i="13"/>
  <c r="BP30" i="13" s="1"/>
  <c r="BO30" i="13" s="1"/>
  <c r="AU28" i="13"/>
  <c r="BI69" i="13"/>
  <c r="BC68" i="13"/>
  <c r="BF68" i="13" s="1"/>
  <c r="BC65" i="13"/>
  <c r="BI65" i="13" s="1"/>
  <c r="BQ65" i="13"/>
  <c r="BQ64" i="13" s="1"/>
  <c r="BQ63" i="13" s="1"/>
  <c r="BQ62" i="13" s="1"/>
  <c r="BQ61" i="13" s="1"/>
  <c r="BC52" i="13"/>
  <c r="BQ42" i="13"/>
  <c r="BQ40" i="13"/>
  <c r="AZ38" i="13"/>
  <c r="BC40" i="13"/>
  <c r="BC30" i="13"/>
  <c r="BF30" i="13" s="1"/>
  <c r="BQ30" i="13"/>
  <c r="L143" i="13"/>
  <c r="K105" i="13"/>
  <c r="BK105" i="13"/>
  <c r="BC105" i="13"/>
  <c r="N121" i="13"/>
  <c r="N115" i="13" s="1"/>
  <c r="AS105" i="13"/>
  <c r="AR105" i="13"/>
  <c r="AN105" i="13"/>
  <c r="AH105" i="13"/>
  <c r="AD105" i="13"/>
  <c r="AU142" i="13"/>
  <c r="AY142" i="13" s="1"/>
  <c r="AX142" i="13" s="1"/>
  <c r="AI142" i="13"/>
  <c r="AL142" i="13" s="1"/>
  <c r="AU136" i="13"/>
  <c r="AY136" i="13" s="1"/>
  <c r="AX136" i="13" s="1"/>
  <c r="AI136" i="13"/>
  <c r="AL136" i="13" s="1"/>
  <c r="AU131" i="13"/>
  <c r="AY131" i="13" s="1"/>
  <c r="AX131" i="13" s="1"/>
  <c r="V105" i="13"/>
  <c r="S107" i="27"/>
  <c r="S106" i="27" s="1"/>
  <c r="Q92" i="27"/>
  <c r="Q91" i="27" s="1"/>
  <c r="P107" i="27"/>
  <c r="P106" i="27" s="1"/>
  <c r="X79" i="27"/>
  <c r="T92" i="27"/>
  <c r="T91" i="27" s="1"/>
  <c r="T34" i="27"/>
  <c r="T28" i="27" s="1"/>
  <c r="AF107" i="27"/>
  <c r="AF106" i="27" s="1"/>
  <c r="AA107" i="27"/>
  <c r="AA106" i="27" s="1"/>
  <c r="AA92" i="27"/>
  <c r="AA91" i="27" s="1"/>
  <c r="Z107" i="27"/>
  <c r="Z106" i="27" s="1"/>
  <c r="AO107" i="27"/>
  <c r="AO106" i="27" s="1"/>
  <c r="AL107" i="27"/>
  <c r="AL106" i="27" s="1"/>
  <c r="AV139" i="27"/>
  <c r="AV133" i="27"/>
  <c r="AJ133" i="27"/>
  <c r="AM133" i="27" s="1"/>
  <c r="AV130" i="27"/>
  <c r="AJ130" i="27"/>
  <c r="AM130" i="27" s="1"/>
  <c r="AV127" i="27"/>
  <c r="F146" i="16"/>
  <c r="F125" i="16" s="1"/>
  <c r="M86" i="16"/>
  <c r="BL99" i="16"/>
  <c r="BL98" i="16" s="1"/>
  <c r="AL92" i="27"/>
  <c r="AL91" i="27" s="1"/>
  <c r="AK107" i="27"/>
  <c r="AK106" i="27" s="1"/>
  <c r="AJ29" i="27"/>
  <c r="AI107" i="27"/>
  <c r="AI106" i="27" s="1"/>
  <c r="AH107" i="27"/>
  <c r="AH106" i="27" s="1"/>
  <c r="AT107" i="27"/>
  <c r="AT106" i="27" s="1"/>
  <c r="AT79" i="27"/>
  <c r="AS107" i="27"/>
  <c r="AS106" i="27" s="1"/>
  <c r="AR107" i="27"/>
  <c r="AR106" i="27" s="1"/>
  <c r="BK108" i="27"/>
  <c r="AW79" i="27"/>
  <c r="AV140" i="27"/>
  <c r="AJ140" i="27"/>
  <c r="AM140" i="27" s="1"/>
  <c r="AV138" i="27"/>
  <c r="AJ138" i="27"/>
  <c r="AM138" i="27" s="1"/>
  <c r="AJ135" i="27"/>
  <c r="AM135" i="27" s="1"/>
  <c r="AJ131" i="27"/>
  <c r="AM131" i="27" s="1"/>
  <c r="AV129" i="27"/>
  <c r="AJ129" i="27"/>
  <c r="AM129" i="27" s="1"/>
  <c r="H8" i="16"/>
  <c r="I8" i="16" s="1"/>
  <c r="J8" i="16" s="1"/>
  <c r="K8" i="16"/>
  <c r="L8" i="16" s="1"/>
  <c r="M8" i="16" s="1"/>
  <c r="N8" i="16" s="1"/>
  <c r="O8" i="16" s="1"/>
  <c r="P8" i="16" s="1"/>
  <c r="Q8" i="16" s="1"/>
  <c r="R8" i="16" s="1"/>
  <c r="S8" i="16" s="1"/>
  <c r="T8" i="16" s="1"/>
  <c r="U8" i="16" s="1"/>
  <c r="V8" i="16" s="1"/>
  <c r="W8" i="16" s="1"/>
  <c r="X8" i="16" s="1"/>
  <c r="Y8" i="16" s="1"/>
  <c r="Z8" i="16" s="1"/>
  <c r="AA8" i="16" s="1"/>
  <c r="AB8" i="16" s="1"/>
  <c r="AC8" i="16" s="1"/>
  <c r="AD8" i="16" s="1"/>
  <c r="AE8" i="16" s="1"/>
  <c r="AF8" i="16" s="1"/>
  <c r="AG8" i="16" s="1"/>
  <c r="AH8" i="16" s="1"/>
  <c r="AI8" i="16" s="1"/>
  <c r="AJ8" i="16" s="1"/>
  <c r="AK8" i="16" s="1"/>
  <c r="AL8" i="16" s="1"/>
  <c r="AM8" i="16" s="1"/>
  <c r="AN8" i="16" s="1"/>
  <c r="AO8" i="16" s="1"/>
  <c r="AP8" i="16" s="1"/>
  <c r="AQ8" i="16" s="1"/>
  <c r="AR8" i="16" s="1"/>
  <c r="AS8" i="16" s="1"/>
  <c r="AT8" i="16" s="1"/>
  <c r="AX8" i="16" s="1"/>
  <c r="AY8" i="16" s="1"/>
  <c r="AZ8" i="16" s="1"/>
  <c r="BA8" i="16" s="1"/>
  <c r="G146" i="16"/>
  <c r="G108" i="16"/>
  <c r="BM108" i="16"/>
  <c r="BK86" i="16"/>
  <c r="BI108" i="16"/>
  <c r="BF108" i="16"/>
  <c r="M25" i="16"/>
  <c r="M23" i="16" s="1"/>
  <c r="BK99" i="16"/>
  <c r="BK98" i="16" s="1"/>
  <c r="AQ108" i="16"/>
  <c r="BH108" i="16"/>
  <c r="BC79" i="16"/>
  <c r="BI79" i="16" s="1"/>
  <c r="AZ53" i="16"/>
  <c r="AZ52" i="16" s="1"/>
  <c r="AZ43" i="16"/>
  <c r="BC45" i="16"/>
  <c r="BC39" i="16"/>
  <c r="BI39" i="16" s="1"/>
  <c r="AX79" i="16"/>
  <c r="BB79" i="16" s="1"/>
  <c r="BE79" i="16" s="1"/>
  <c r="AX25" i="16"/>
  <c r="BE25" i="16"/>
  <c r="BE23" i="16" s="1"/>
  <c r="BA131" i="16"/>
  <c r="AV31" i="16"/>
  <c r="AY73" i="16"/>
  <c r="AT42" i="16"/>
  <c r="AT41" i="16" s="1"/>
  <c r="AS42" i="16"/>
  <c r="AS41" i="16" s="1"/>
  <c r="AO105" i="16"/>
  <c r="AO104" i="16" s="1"/>
  <c r="AO83" i="16"/>
  <c r="AO82" i="16" s="1"/>
  <c r="AO81" i="16" s="1"/>
  <c r="AR85" i="16"/>
  <c r="AO66" i="16"/>
  <c r="AU68" i="16"/>
  <c r="AY68" i="16" s="1"/>
  <c r="AO43" i="16"/>
  <c r="AO42" i="16" s="1"/>
  <c r="AO41" i="16" s="1"/>
  <c r="AR44" i="16"/>
  <c r="AR43" i="16" s="1"/>
  <c r="AU44" i="16"/>
  <c r="AN99" i="16"/>
  <c r="AN98" i="16" s="1"/>
  <c r="AM108" i="16"/>
  <c r="AK108" i="16"/>
  <c r="AJ108" i="16"/>
  <c r="AH99" i="16"/>
  <c r="AH98" i="16" s="1"/>
  <c r="AG108" i="16"/>
  <c r="Z86" i="16"/>
  <c r="Z10" i="16"/>
  <c r="BJ99" i="16"/>
  <c r="BJ98" i="16" s="1"/>
  <c r="BG99" i="16"/>
  <c r="BG98" i="16" s="1"/>
  <c r="BB23" i="16"/>
  <c r="BC102" i="16"/>
  <c r="BI102" i="16" s="1"/>
  <c r="BC77" i="16"/>
  <c r="BF77" i="16" s="1"/>
  <c r="BC75" i="16"/>
  <c r="BF75" i="16" s="1"/>
  <c r="BC73" i="16"/>
  <c r="BI73" i="16" s="1"/>
  <c r="BC67" i="16"/>
  <c r="BI67" i="16" s="1"/>
  <c r="BC49" i="16"/>
  <c r="BF49" i="16" s="1"/>
  <c r="AW31" i="16"/>
  <c r="AU20" i="16"/>
  <c r="AU19" i="16" s="1"/>
  <c r="AY22" i="16"/>
  <c r="AT86" i="16"/>
  <c r="AT36" i="16"/>
  <c r="AR108" i="16"/>
  <c r="AO108" i="16"/>
  <c r="AO87" i="16"/>
  <c r="AR88" i="16"/>
  <c r="AR87" i="16" s="1"/>
  <c r="AN86" i="16"/>
  <c r="AH86" i="16"/>
  <c r="AF42" i="16"/>
  <c r="AF41" i="16" s="1"/>
  <c r="AD108" i="16"/>
  <c r="AC96" i="16"/>
  <c r="AC95" i="16" s="1"/>
  <c r="AC94" i="16" s="1"/>
  <c r="AC93" i="16" s="1"/>
  <c r="AU97" i="16"/>
  <c r="R108" i="16"/>
  <c r="P108" i="16"/>
  <c r="AC144" i="16"/>
  <c r="AU144" i="16" s="1"/>
  <c r="AY144" i="16" s="1"/>
  <c r="AX144" i="16" s="1"/>
  <c r="AC142" i="16"/>
  <c r="AI142" i="16" s="1"/>
  <c r="AL142" i="16" s="1"/>
  <c r="AC140" i="16"/>
  <c r="AU140" i="16" s="1"/>
  <c r="AY140" i="16" s="1"/>
  <c r="AX140" i="16" s="1"/>
  <c r="AC138" i="16"/>
  <c r="AC136" i="16"/>
  <c r="AC134" i="16"/>
  <c r="AC132" i="16"/>
  <c r="AU132" i="16" s="1"/>
  <c r="AC130" i="16"/>
  <c r="K8" i="29"/>
  <c r="L8" i="29" s="1"/>
  <c r="M8" i="29" s="1"/>
  <c r="N8" i="29" s="1"/>
  <c r="O8" i="29" s="1"/>
  <c r="P8" i="29" s="1"/>
  <c r="Q8" i="29" s="1"/>
  <c r="R8" i="29" s="1"/>
  <c r="S8" i="29" s="1"/>
  <c r="T8" i="29" s="1"/>
  <c r="U8" i="29" s="1"/>
  <c r="V8" i="29" s="1"/>
  <c r="W8" i="29" s="1"/>
  <c r="X8" i="29" s="1"/>
  <c r="Y8" i="29" s="1"/>
  <c r="Z8" i="29" s="1"/>
  <c r="AA8" i="29" s="1"/>
  <c r="AB8" i="29" s="1"/>
  <c r="AC8" i="29" s="1"/>
  <c r="AD8" i="29" s="1"/>
  <c r="AE8" i="29" s="1"/>
  <c r="AF8" i="29" s="1"/>
  <c r="AG8" i="29" s="1"/>
  <c r="AH8" i="29" s="1"/>
  <c r="AI8" i="29" s="1"/>
  <c r="AJ8" i="29" s="1"/>
  <c r="AK8" i="29" s="1"/>
  <c r="AL8" i="29" s="1"/>
  <c r="AM8" i="29" s="1"/>
  <c r="AN8" i="29" s="1"/>
  <c r="AO8" i="29" s="1"/>
  <c r="AP8" i="29" s="1"/>
  <c r="AQ8" i="29" s="1"/>
  <c r="AR8" i="29" s="1"/>
  <c r="AS8" i="29" s="1"/>
  <c r="AT8" i="29" s="1"/>
  <c r="AX8" i="29" s="1"/>
  <c r="AY8" i="29" s="1"/>
  <c r="AZ8" i="29" s="1"/>
  <c r="BA8" i="29" s="1"/>
  <c r="H8" i="29"/>
  <c r="I8" i="29" s="1"/>
  <c r="J8" i="29" s="1"/>
  <c r="AC10" i="29"/>
  <c r="AI11" i="29"/>
  <c r="AL11" i="29" s="1"/>
  <c r="AL10" i="29" s="1"/>
  <c r="AU21" i="29"/>
  <c r="AU20" i="29" s="1"/>
  <c r="M25" i="29"/>
  <c r="M24" i="29" s="1"/>
  <c r="M21" i="29"/>
  <c r="BB26" i="29"/>
  <c r="BE26" i="29" s="1"/>
  <c r="AX26" i="29"/>
  <c r="M29" i="29"/>
  <c r="M27" i="29" s="1"/>
  <c r="N28" i="29"/>
  <c r="Z77" i="29"/>
  <c r="X73" i="29"/>
  <c r="X72" i="29" s="1"/>
  <c r="X71" i="29" s="1"/>
  <c r="X70" i="29" s="1"/>
  <c r="AP99" i="16"/>
  <c r="AP98" i="16" s="1"/>
  <c r="AO91" i="16"/>
  <c r="AO90" i="16" s="1"/>
  <c r="AO89" i="16" s="1"/>
  <c r="AR92" i="16"/>
  <c r="AR91" i="16" s="1"/>
  <c r="AR90" i="16" s="1"/>
  <c r="AR89" i="16" s="1"/>
  <c r="AR40" i="16"/>
  <c r="AU40" i="16"/>
  <c r="AY40" i="16" s="1"/>
  <c r="AX40" i="16" s="1"/>
  <c r="BB40" i="16" s="1"/>
  <c r="BE40" i="16" s="1"/>
  <c r="AR38" i="16"/>
  <c r="AU38" i="16"/>
  <c r="AY38" i="16" s="1"/>
  <c r="AR33" i="16"/>
  <c r="AU33" i="16"/>
  <c r="AY33" i="16" s="1"/>
  <c r="AL31" i="16"/>
  <c r="AI122" i="16"/>
  <c r="AI121" i="16" s="1"/>
  <c r="AI120" i="16" s="1"/>
  <c r="AI119" i="16" s="1"/>
  <c r="AI118" i="16" s="1"/>
  <c r="AL123" i="16"/>
  <c r="AL122" i="16" s="1"/>
  <c r="AL121" i="16" s="1"/>
  <c r="AL120" i="16" s="1"/>
  <c r="AL119" i="16" s="1"/>
  <c r="AL118" i="16" s="1"/>
  <c r="AI20" i="16"/>
  <c r="AL22" i="16"/>
  <c r="AL20" i="16" s="1"/>
  <c r="AL19" i="16" s="1"/>
  <c r="AG99" i="16"/>
  <c r="AG98" i="16" s="1"/>
  <c r="AF87" i="16"/>
  <c r="AF86" i="16" s="1"/>
  <c r="AI88" i="16"/>
  <c r="AI87" i="16" s="1"/>
  <c r="AI86" i="16" s="1"/>
  <c r="AI85" i="16"/>
  <c r="AI83" i="16" s="1"/>
  <c r="AI82" i="16" s="1"/>
  <c r="AI81" i="16" s="1"/>
  <c r="AF71" i="16"/>
  <c r="AF70" i="16" s="1"/>
  <c r="AF69" i="16" s="1"/>
  <c r="AF63" i="16"/>
  <c r="AF62" i="16" s="1"/>
  <c r="AF61" i="16" s="1"/>
  <c r="AF36" i="16"/>
  <c r="AI77" i="16"/>
  <c r="AB108" i="16"/>
  <c r="Y108" i="16"/>
  <c r="Y99" i="16"/>
  <c r="Y98" i="16" s="1"/>
  <c r="W86" i="16"/>
  <c r="V86" i="16"/>
  <c r="T72" i="16"/>
  <c r="T71" i="16" s="1"/>
  <c r="T70" i="16" s="1"/>
  <c r="T69" i="16" s="1"/>
  <c r="W77" i="16"/>
  <c r="O86" i="16"/>
  <c r="N14" i="16"/>
  <c r="N10" i="16" s="1"/>
  <c r="O10" i="16"/>
  <c r="W21" i="29"/>
  <c r="BH23" i="29"/>
  <c r="AX23" i="29"/>
  <c r="AY25" i="29"/>
  <c r="BB25" i="29" s="1"/>
  <c r="N24" i="29"/>
  <c r="F42" i="29"/>
  <c r="AI38" i="29"/>
  <c r="AI37" i="29" s="1"/>
  <c r="M47" i="29"/>
  <c r="P87" i="29"/>
  <c r="BA67" i="29"/>
  <c r="BA37" i="29"/>
  <c r="BD87" i="29"/>
  <c r="AU104" i="29"/>
  <c r="AY104" i="29" s="1"/>
  <c r="AR104" i="29"/>
  <c r="N102" i="29"/>
  <c r="N101" i="29" s="1"/>
  <c r="N100" i="29" s="1"/>
  <c r="N99" i="29" s="1"/>
  <c r="M104" i="29"/>
  <c r="M102" i="29" s="1"/>
  <c r="M101" i="29" s="1"/>
  <c r="M100" i="29" s="1"/>
  <c r="M99" i="29" s="1"/>
  <c r="AX80" i="29"/>
  <c r="BB80" i="29" s="1"/>
  <c r="AU77" i="29"/>
  <c r="AY77" i="29" s="1"/>
  <c r="W77" i="29"/>
  <c r="Q73" i="29"/>
  <c r="Q72" i="29" s="1"/>
  <c r="Q71" i="29" s="1"/>
  <c r="Q70" i="29" s="1"/>
  <c r="AX51" i="29"/>
  <c r="BB51" i="29" s="1"/>
  <c r="BP51" i="29"/>
  <c r="BO51" i="29" s="1"/>
  <c r="AX49" i="29"/>
  <c r="BB49" i="29" s="1"/>
  <c r="BP49" i="29"/>
  <c r="BO49" i="29" s="1"/>
  <c r="AZ86" i="29"/>
  <c r="AZ84" i="29" s="1"/>
  <c r="AZ83" i="29" s="1"/>
  <c r="AZ82" i="29" s="1"/>
  <c r="AV85" i="29"/>
  <c r="AV84" i="29"/>
  <c r="AV83" i="29" s="1"/>
  <c r="AV82" i="29" s="1"/>
  <c r="BC81" i="29"/>
  <c r="BC78" i="29"/>
  <c r="BF78" i="29" s="1"/>
  <c r="AZ55" i="29"/>
  <c r="BC55" i="29" s="1"/>
  <c r="AV54" i="29"/>
  <c r="AV53" i="29" s="1"/>
  <c r="BC46" i="29"/>
  <c r="BF46" i="29" s="1"/>
  <c r="BC41" i="29"/>
  <c r="BF41" i="29" s="1"/>
  <c r="BQ41" i="29"/>
  <c r="AC86" i="16"/>
  <c r="T31" i="16"/>
  <c r="W32" i="16"/>
  <c r="R99" i="16"/>
  <c r="R98" i="16" s="1"/>
  <c r="Q99" i="16"/>
  <c r="Q98" i="16" s="1"/>
  <c r="N31" i="16"/>
  <c r="O32" i="16"/>
  <c r="AZ32" i="16" s="1"/>
  <c r="AL23" i="29"/>
  <c r="AW37" i="29"/>
  <c r="AF37" i="29"/>
  <c r="AT37" i="29"/>
  <c r="L43" i="29"/>
  <c r="Q43" i="29"/>
  <c r="Q42" i="29" s="1"/>
  <c r="Q36" i="29" s="1"/>
  <c r="AP43" i="29"/>
  <c r="AP42" i="29" s="1"/>
  <c r="AP36" i="29" s="1"/>
  <c r="AV44" i="29"/>
  <c r="BQ44" i="29"/>
  <c r="BP75" i="29"/>
  <c r="BO75" i="29" s="1"/>
  <c r="BP80" i="29"/>
  <c r="BO80" i="29" s="1"/>
  <c r="AC106" i="29"/>
  <c r="AC105" i="29" s="1"/>
  <c r="M73" i="29"/>
  <c r="P100" i="29"/>
  <c r="P99" i="29" s="1"/>
  <c r="BA103" i="29"/>
  <c r="BA102" i="29" s="1"/>
  <c r="BA101" i="29" s="1"/>
  <c r="AW102" i="29"/>
  <c r="AW101" i="29" s="1"/>
  <c r="BA93" i="29"/>
  <c r="BA92" i="29" s="1"/>
  <c r="BA91" i="29" s="1"/>
  <c r="BA90" i="29" s="1"/>
  <c r="BA87" i="29" s="1"/>
  <c r="AW92" i="29"/>
  <c r="AW91" i="29" s="1"/>
  <c r="AW90" i="29" s="1"/>
  <c r="BA48" i="29"/>
  <c r="BA47" i="29" s="1"/>
  <c r="BA44" i="29"/>
  <c r="AW47" i="29"/>
  <c r="BD100" i="29"/>
  <c r="BD99" i="29" s="1"/>
  <c r="AU81" i="29"/>
  <c r="AU79" i="29" s="1"/>
  <c r="AR81" i="29"/>
  <c r="AR79" i="29" s="1"/>
  <c r="AO79" i="29"/>
  <c r="AX76" i="29"/>
  <c r="BB76" i="29" s="1"/>
  <c r="BH75" i="29"/>
  <c r="AU69" i="29"/>
  <c r="AY69" i="29" s="1"/>
  <c r="AR69" i="29"/>
  <c r="AR67" i="29" s="1"/>
  <c r="AR64" i="29" s="1"/>
  <c r="AR63" i="29" s="1"/>
  <c r="AR62" i="29" s="1"/>
  <c r="AO67" i="29"/>
  <c r="AO64" i="29" s="1"/>
  <c r="AO63" i="29" s="1"/>
  <c r="AO62" i="29" s="1"/>
  <c r="AX50" i="29"/>
  <c r="BB50" i="29" s="1"/>
  <c r="BP50" i="29"/>
  <c r="BO50" i="29" s="1"/>
  <c r="AY48" i="29"/>
  <c r="AY47" i="29" s="1"/>
  <c r="AU47" i="29"/>
  <c r="AU45" i="29"/>
  <c r="AR45" i="29"/>
  <c r="AR44" i="29" s="1"/>
  <c r="AO44" i="29"/>
  <c r="AO43" i="29" s="1"/>
  <c r="AU35" i="29"/>
  <c r="AR35" i="29"/>
  <c r="AR32" i="29" s="1"/>
  <c r="AO32" i="29"/>
  <c r="N32" i="29"/>
  <c r="M32" i="29" s="1"/>
  <c r="M35" i="29"/>
  <c r="AZ107" i="29"/>
  <c r="BQ107" i="29" s="1"/>
  <c r="BQ106" i="29" s="1"/>
  <c r="BQ105" i="29" s="1"/>
  <c r="AV106" i="29"/>
  <c r="AV105" i="29" s="1"/>
  <c r="AZ80" i="29"/>
  <c r="AZ79" i="29" s="1"/>
  <c r="AV79" i="29"/>
  <c r="AZ66" i="29"/>
  <c r="AV65" i="29"/>
  <c r="AZ61" i="29"/>
  <c r="BC61" i="29" s="1"/>
  <c r="AV60" i="29"/>
  <c r="AV59" i="29" s="1"/>
  <c r="AV58" i="29" s="1"/>
  <c r="AV57" i="29" s="1"/>
  <c r="BC56" i="29"/>
  <c r="BC50" i="29"/>
  <c r="BF50" i="29" s="1"/>
  <c r="BL100" i="29"/>
  <c r="BL99" i="29" s="1"/>
  <c r="AI113" i="29"/>
  <c r="AI112" i="29" s="1"/>
  <c r="AI111" i="29" s="1"/>
  <c r="AI110" i="29" s="1"/>
  <c r="AI109" i="29" s="1"/>
  <c r="AF112" i="29"/>
  <c r="AF111" i="29" s="1"/>
  <c r="AF110" i="29" s="1"/>
  <c r="AF109" i="29" s="1"/>
  <c r="O115" i="29"/>
  <c r="AL130" i="29"/>
  <c r="AL129" i="29" s="1"/>
  <c r="AL128" i="29" s="1"/>
  <c r="AL127" i="29" s="1"/>
  <c r="AL126" i="29" s="1"/>
  <c r="AL125" i="29" s="1"/>
  <c r="AI129" i="29"/>
  <c r="AI128" i="29" s="1"/>
  <c r="AI127" i="29" s="1"/>
  <c r="AI126" i="29" s="1"/>
  <c r="AI125" i="29" s="1"/>
  <c r="BA130" i="29"/>
  <c r="BA129" i="29" s="1"/>
  <c r="BA128" i="29" s="1"/>
  <c r="BA127" i="29" s="1"/>
  <c r="BA126" i="29" s="1"/>
  <c r="BA125" i="29" s="1"/>
  <c r="AW129" i="29"/>
  <c r="AW128" i="29" s="1"/>
  <c r="AW127" i="29" s="1"/>
  <c r="AW126" i="29" s="1"/>
  <c r="AW125" i="29" s="1"/>
  <c r="AT84" i="29"/>
  <c r="AT83" i="29" s="1"/>
  <c r="AT82" i="29" s="1"/>
  <c r="BA98" i="29"/>
  <c r="BA97" i="29" s="1"/>
  <c r="BA96" i="29" s="1"/>
  <c r="BA95" i="29" s="1"/>
  <c r="BA94" i="29" s="1"/>
  <c r="AW97" i="29"/>
  <c r="AW96" i="29" s="1"/>
  <c r="AW95" i="29" s="1"/>
  <c r="AW94" i="29" s="1"/>
  <c r="BA80" i="29"/>
  <c r="BA79" i="29" s="1"/>
  <c r="AW79" i="29"/>
  <c r="AU103" i="29"/>
  <c r="AR103" i="29"/>
  <c r="AO102" i="29"/>
  <c r="AO101" i="29" s="1"/>
  <c r="AO100" i="29" s="1"/>
  <c r="AO99" i="29" s="1"/>
  <c r="AI89" i="29"/>
  <c r="AI88" i="29" s="1"/>
  <c r="AI87" i="29" s="1"/>
  <c r="AC88" i="29"/>
  <c r="AC87" i="29" s="1"/>
  <c r="AU78" i="29"/>
  <c r="AY78" i="29" s="1"/>
  <c r="BP78" i="29" s="1"/>
  <c r="AU74" i="29"/>
  <c r="AY74" i="29" s="1"/>
  <c r="AR74" i="29"/>
  <c r="AR73" i="29" s="1"/>
  <c r="AO73" i="29"/>
  <c r="BI104" i="29"/>
  <c r="BQ104" i="29"/>
  <c r="BQ102" i="29" s="1"/>
  <c r="BQ101" i="29" s="1"/>
  <c r="AZ93" i="29"/>
  <c r="AV92" i="29"/>
  <c r="AV91" i="29" s="1"/>
  <c r="AV90" i="29" s="1"/>
  <c r="BC48" i="29"/>
  <c r="BI48" i="29" s="1"/>
  <c r="BC45" i="29"/>
  <c r="BF45" i="29" s="1"/>
  <c r="BC39" i="29"/>
  <c r="BI39" i="29" s="1"/>
  <c r="BL87" i="29"/>
  <c r="AN115" i="29"/>
  <c r="BJ100" i="29"/>
  <c r="BJ99" i="29" s="1"/>
  <c r="AZ137" i="29"/>
  <c r="BA137" i="29"/>
  <c r="BA136" i="29" s="1"/>
  <c r="BA135" i="29" s="1"/>
  <c r="BA134" i="29" s="1"/>
  <c r="BA133" i="29" s="1"/>
  <c r="BA132" i="29" s="1"/>
  <c r="AW136" i="29"/>
  <c r="AW135" i="29" s="1"/>
  <c r="AW134" i="29" s="1"/>
  <c r="AW133" i="29" s="1"/>
  <c r="AW132" i="29" s="1"/>
  <c r="BO137" i="29"/>
  <c r="AU140" i="29"/>
  <c r="AY140" i="29" s="1"/>
  <c r="AX140" i="29" s="1"/>
  <c r="AI140" i="29"/>
  <c r="AL140" i="29" s="1"/>
  <c r="AU151" i="29"/>
  <c r="AY151" i="29" s="1"/>
  <c r="AX151" i="29" s="1"/>
  <c r="AI151" i="29"/>
  <c r="AL151" i="29" s="1"/>
  <c r="F153" i="29"/>
  <c r="F132" i="29" s="1"/>
  <c r="BB150" i="29"/>
  <c r="BE150" i="29" s="1"/>
  <c r="AC150" i="29"/>
  <c r="AU150" i="29" s="1"/>
  <c r="AY150" i="29" s="1"/>
  <c r="AX150" i="29" s="1"/>
  <c r="M148" i="29"/>
  <c r="BB148" i="29"/>
  <c r="BE148" i="29" s="1"/>
  <c r="AC148" i="29"/>
  <c r="AU148" i="29" s="1"/>
  <c r="AY148" i="29" s="1"/>
  <c r="AX148" i="29" s="1"/>
  <c r="M146" i="29"/>
  <c r="M144" i="29"/>
  <c r="BB144" i="29"/>
  <c r="BE144" i="29" s="1"/>
  <c r="AC144" i="29"/>
  <c r="AU144" i="29" s="1"/>
  <c r="AY144" i="29" s="1"/>
  <c r="AX144" i="29" s="1"/>
  <c r="BB142" i="29"/>
  <c r="BE142" i="29" s="1"/>
  <c r="AC142" i="29"/>
  <c r="AU142" i="29" s="1"/>
  <c r="AY142" i="29" s="1"/>
  <c r="AX142" i="29" s="1"/>
  <c r="K10" i="28"/>
  <c r="AX121" i="13"/>
  <c r="AX115" i="13" s="1"/>
  <c r="AX67" i="16"/>
  <c r="BB67" i="16" s="1"/>
  <c r="AY86" i="29"/>
  <c r="AX86" i="29" s="1"/>
  <c r="AX84" i="29" s="1"/>
  <c r="AX83" i="29" s="1"/>
  <c r="AX82" i="29" s="1"/>
  <c r="AZ101" i="16"/>
  <c r="AZ100" i="16" s="1"/>
  <c r="BQ103" i="16"/>
  <c r="BQ101" i="16" s="1"/>
  <c r="BQ100" i="16" s="1"/>
  <c r="BB47" i="16"/>
  <c r="BH47" i="16" s="1"/>
  <c r="AJ76" i="27"/>
  <c r="AJ75" i="27" s="1"/>
  <c r="AJ74" i="27" s="1"/>
  <c r="AZ66" i="16"/>
  <c r="BI48" i="16"/>
  <c r="AD117" i="27"/>
  <c r="BC38" i="21"/>
  <c r="F18" i="22"/>
  <c r="BC11" i="21"/>
  <c r="BB19" i="27" s="1"/>
  <c r="BF48" i="29"/>
  <c r="BS15" i="28"/>
  <c r="BS11" i="28" s="1"/>
  <c r="AU134" i="16"/>
  <c r="AY134" i="16" s="1"/>
  <c r="AX134" i="16" s="1"/>
  <c r="AI134" i="16"/>
  <c r="AL134" i="16" s="1"/>
  <c r="BF65" i="16"/>
  <c r="BF64" i="16" s="1"/>
  <c r="AJ123" i="21"/>
  <c r="AM123" i="21" s="1"/>
  <c r="BV15" i="28"/>
  <c r="AH9" i="28"/>
  <c r="AI9" i="28" s="1"/>
  <c r="AJ9" i="28" s="1"/>
  <c r="AK9" i="28" s="1"/>
  <c r="AL9" i="28" s="1"/>
  <c r="AM9" i="28" s="1"/>
  <c r="AN9" i="28" s="1"/>
  <c r="AO9" i="28" s="1"/>
  <c r="AP9" i="28" s="1"/>
  <c r="AQ9" i="28" s="1"/>
  <c r="AR9" i="28" s="1"/>
  <c r="AS9" i="28" s="1"/>
  <c r="AT9" i="28" s="1"/>
  <c r="AU9" i="28" s="1"/>
  <c r="AV9" i="28" s="1"/>
  <c r="AW9" i="28" s="1"/>
  <c r="AX9" i="28" s="1"/>
  <c r="AY9" i="28" s="1"/>
  <c r="AZ9" i="28" s="1"/>
  <c r="BA9" i="28" s="1"/>
  <c r="BB9" i="28" s="1"/>
  <c r="BC9" i="28" s="1"/>
  <c r="BD9" i="28" s="1"/>
  <c r="BE9" i="28" s="1"/>
  <c r="BF9" i="28" s="1"/>
  <c r="BG9" i="28" s="1"/>
  <c r="BH9" i="28" s="1"/>
  <c r="BI9" i="28" s="1"/>
  <c r="BJ9" i="28" s="1"/>
  <c r="BK9" i="28" s="1"/>
  <c r="BO9" i="28" s="1"/>
  <c r="J18" i="22"/>
  <c r="I18" i="22" s="1"/>
  <c r="J19" i="22"/>
  <c r="I19" i="22" s="1"/>
  <c r="G17" i="22"/>
  <c r="F19" i="22"/>
  <c r="BA26" i="21"/>
  <c r="AZ26" i="21" s="1"/>
  <c r="AK26" i="35"/>
  <c r="G10" i="35"/>
  <c r="G9" i="35" s="1"/>
  <c r="R10" i="35"/>
  <c r="R9" i="35" s="1"/>
  <c r="J10" i="35"/>
  <c r="J9" i="35" s="1"/>
  <c r="BU29" i="35"/>
  <c r="BI26" i="35"/>
  <c r="AS26" i="35"/>
  <c r="AQ28" i="35"/>
  <c r="AG10" i="35"/>
  <c r="AG9" i="35" s="1"/>
  <c r="AF26" i="35"/>
  <c r="AF10" i="35" s="1"/>
  <c r="AF9" i="35" s="1"/>
  <c r="AE10" i="35"/>
  <c r="AE9" i="35" s="1"/>
  <c r="AC10" i="35"/>
  <c r="AC9" i="35" s="1"/>
  <c r="W28" i="35"/>
  <c r="T10" i="35"/>
  <c r="T9" i="35" s="1"/>
  <c r="Q10" i="35"/>
  <c r="Q9" i="35" s="1"/>
  <c r="L10" i="35"/>
  <c r="L9" i="35" s="1"/>
  <c r="I10" i="35"/>
  <c r="I9" i="35" s="1"/>
  <c r="BP24" i="35"/>
  <c r="BP23" i="35" s="1"/>
  <c r="BP22" i="35" s="1"/>
  <c r="BP21" i="35" s="1"/>
  <c r="BM26" i="35"/>
  <c r="BL29" i="35"/>
  <c r="BL26" i="35" s="1"/>
  <c r="AD19" i="35"/>
  <c r="AD18" i="35" s="1"/>
  <c r="AD17" i="35" s="1"/>
  <c r="AD16" i="35" s="1"/>
  <c r="BU15" i="35"/>
  <c r="BU14" i="35" s="1"/>
  <c r="BQ14" i="35"/>
  <c r="CJ13" i="35"/>
  <c r="CI13" i="35" s="1"/>
  <c r="CI12" i="35" s="1"/>
  <c r="CI11" i="35" s="1"/>
  <c r="BR13" i="35"/>
  <c r="BS12" i="35"/>
  <c r="BR12" i="35" s="1"/>
  <c r="CK29" i="35"/>
  <c r="CC29" i="35"/>
  <c r="S15" i="35"/>
  <c r="S14" i="35" s="1"/>
  <c r="S13" i="35" s="1"/>
  <c r="S12" i="35" s="1"/>
  <c r="S11" i="35" s="1"/>
  <c r="S10" i="35" s="1"/>
  <c r="S9" i="35" s="1"/>
  <c r="BS20" i="35"/>
  <c r="BN26" i="35"/>
  <c r="AA26" i="35"/>
  <c r="AA10" i="35" s="1"/>
  <c r="AA9" i="35" s="1"/>
  <c r="Z26" i="35"/>
  <c r="Z10" i="35" s="1"/>
  <c r="Z9" i="35" s="1"/>
  <c r="BW24" i="35"/>
  <c r="BW23" i="35" s="1"/>
  <c r="BW22" i="35" s="1"/>
  <c r="BW21" i="35" s="1"/>
  <c r="BZ25" i="35"/>
  <c r="BZ24" i="35" s="1"/>
  <c r="BZ23" i="35" s="1"/>
  <c r="BZ22" i="35" s="1"/>
  <c r="BZ21" i="35" s="1"/>
  <c r="C4" i="12"/>
  <c r="BO19" i="35"/>
  <c r="BO18" i="35" s="1"/>
  <c r="BO17" i="35" s="1"/>
  <c r="BO16" i="35" s="1"/>
  <c r="BO24" i="35"/>
  <c r="BO23" i="35" s="1"/>
  <c r="BO22" i="35" s="1"/>
  <c r="BO21" i="35" s="1"/>
  <c r="BC26" i="35"/>
  <c r="AT26" i="35"/>
  <c r="BW15" i="35"/>
  <c r="CC15" i="35" s="1"/>
  <c r="CC14" i="35" s="1"/>
  <c r="BT14" i="35"/>
  <c r="CB9" i="35"/>
  <c r="BT12" i="35"/>
  <c r="BT11" i="35" s="1"/>
  <c r="BP14" i="35"/>
  <c r="BQ19" i="35"/>
  <c r="BQ18" i="35" s="1"/>
  <c r="BQ17" i="35" s="1"/>
  <c r="BQ16" i="35" s="1"/>
  <c r="BT24" i="35"/>
  <c r="BT23" i="35" s="1"/>
  <c r="BT22" i="35" s="1"/>
  <c r="BT21" i="35" s="1"/>
  <c r="CC25" i="35"/>
  <c r="CC24" i="35" s="1"/>
  <c r="CC23" i="35" s="1"/>
  <c r="CC22" i="35" s="1"/>
  <c r="CC21" i="35" s="1"/>
  <c r="CL10" i="35"/>
  <c r="CL9" i="35" s="1"/>
  <c r="N28" i="35"/>
  <c r="N27" i="35" s="1"/>
  <c r="O26" i="35"/>
  <c r="BP26" i="35"/>
  <c r="BF26" i="35"/>
  <c r="AR26" i="35"/>
  <c r="AD26" i="35"/>
  <c r="BO28" i="35"/>
  <c r="BS28" i="35" s="1"/>
  <c r="AN26" i="35"/>
  <c r="AQ29" i="35"/>
  <c r="P26" i="35"/>
  <c r="P10" i="35" s="1"/>
  <c r="P9" i="35" s="1"/>
  <c r="BT28" i="35"/>
  <c r="BT26" i="35" s="1"/>
  <c r="BT20" i="35"/>
  <c r="BT19" i="35" s="1"/>
  <c r="BT18" i="35" s="1"/>
  <c r="BT17" i="35" s="1"/>
  <c r="BT16" i="35" s="1"/>
  <c r="BP19" i="35"/>
  <c r="BP18" i="35" s="1"/>
  <c r="BP17" i="35" s="1"/>
  <c r="BP16" i="35" s="1"/>
  <c r="CJ25" i="35"/>
  <c r="BR25" i="35"/>
  <c r="BV25" i="35" s="1"/>
  <c r="BY25" i="35" s="1"/>
  <c r="BY24" i="35" s="1"/>
  <c r="BY23" i="35" s="1"/>
  <c r="BY22" i="35" s="1"/>
  <c r="BY21" i="35" s="1"/>
  <c r="BS24" i="35"/>
  <c r="BS23" i="35" s="1"/>
  <c r="BS22" i="35" s="1"/>
  <c r="BS21" i="35" s="1"/>
  <c r="BU25" i="35"/>
  <c r="BU24" i="35" s="1"/>
  <c r="BU23" i="35" s="1"/>
  <c r="BU22" i="35" s="1"/>
  <c r="BU21" i="35" s="1"/>
  <c r="BQ24" i="35"/>
  <c r="BQ23" i="35" s="1"/>
  <c r="BQ22" i="35" s="1"/>
  <c r="BQ21" i="35" s="1"/>
  <c r="N20" i="35"/>
  <c r="N19" i="35" s="1"/>
  <c r="N18" i="35" s="1"/>
  <c r="N17" i="35" s="1"/>
  <c r="N16" i="35" s="1"/>
  <c r="O16" i="35"/>
  <c r="BE21" i="21"/>
  <c r="AO78" i="13"/>
  <c r="M35" i="19"/>
  <c r="AF83" i="21"/>
  <c r="AF82" i="21" s="1"/>
  <c r="AN83" i="21"/>
  <c r="AN82" i="21" s="1"/>
  <c r="AU18" i="27"/>
  <c r="AW18" i="27"/>
  <c r="D14" i="22"/>
  <c r="D11" i="22" s="1"/>
  <c r="D10" i="22" s="1"/>
  <c r="N15" i="27"/>
  <c r="AY15" i="27" s="1"/>
  <c r="M34" i="28"/>
  <c r="M33" i="28" s="1"/>
  <c r="M27" i="28" s="1"/>
  <c r="BC63" i="28"/>
  <c r="BC62" i="28" s="1"/>
  <c r="BC61" i="28" s="1"/>
  <c r="BG78" i="28"/>
  <c r="BQ89" i="28"/>
  <c r="BM88" i="28"/>
  <c r="BM87" i="28" s="1"/>
  <c r="BM86" i="28" s="1"/>
  <c r="BM85" i="28" s="1"/>
  <c r="AX75" i="16"/>
  <c r="BB75" i="16" s="1"/>
  <c r="BH75" i="16" s="1"/>
  <c r="Y47" i="21"/>
  <c r="Y46" i="21" s="1"/>
  <c r="Y45" i="21" s="1"/>
  <c r="AH83" i="21"/>
  <c r="AH82" i="21" s="1"/>
  <c r="AO83" i="21"/>
  <c r="AO82" i="21" s="1"/>
  <c r="BC36" i="13"/>
  <c r="BI36" i="13" s="1"/>
  <c r="BQ36" i="13"/>
  <c r="O117" i="27"/>
  <c r="BB118" i="27"/>
  <c r="BE118" i="27" s="1"/>
  <c r="AV136" i="27"/>
  <c r="AJ136" i="27"/>
  <c r="AM136" i="27" s="1"/>
  <c r="BP136" i="27"/>
  <c r="BC52" i="29"/>
  <c r="BF52" i="29" s="1"/>
  <c r="BQ52" i="29"/>
  <c r="H107" i="27"/>
  <c r="AU91" i="28"/>
  <c r="AU90" i="28" s="1"/>
  <c r="BA91" i="28"/>
  <c r="BA90" i="28" s="1"/>
  <c r="BE91" i="28"/>
  <c r="BE90" i="28" s="1"/>
  <c r="AZ95" i="28"/>
  <c r="Q55" i="28"/>
  <c r="Q54" i="28" s="1"/>
  <c r="Q53" i="28" s="1"/>
  <c r="P34" i="28"/>
  <c r="P33" i="28" s="1"/>
  <c r="P27" i="28" s="1"/>
  <c r="BU78" i="28"/>
  <c r="BU91" i="28"/>
  <c r="BU90" i="28" s="1"/>
  <c r="CC91" i="28"/>
  <c r="CC90" i="28" s="1"/>
  <c r="AP34" i="13"/>
  <c r="AP33" i="13" s="1"/>
  <c r="AP27" i="13" s="1"/>
  <c r="AT70" i="13"/>
  <c r="O23" i="13"/>
  <c r="AQ56" i="27"/>
  <c r="AQ55" i="27" s="1"/>
  <c r="AQ54" i="27" s="1"/>
  <c r="AK56" i="27"/>
  <c r="AK55" i="27" s="1"/>
  <c r="AK54" i="27" s="1"/>
  <c r="AI56" i="27"/>
  <c r="AI55" i="27" s="1"/>
  <c r="AI54" i="27" s="1"/>
  <c r="AT71" i="27"/>
  <c r="AT56" i="27"/>
  <c r="AT55" i="27" s="1"/>
  <c r="AT54" i="27" s="1"/>
  <c r="AX94" i="27"/>
  <c r="AX93" i="27" s="1"/>
  <c r="AX92" i="27" s="1"/>
  <c r="AX91" i="27" s="1"/>
  <c r="BR99" i="16"/>
  <c r="BR98" i="16" s="1"/>
  <c r="BL86" i="16"/>
  <c r="AZ92" i="16"/>
  <c r="BC92" i="16" s="1"/>
  <c r="BI92" i="16" s="1"/>
  <c r="BI91" i="16" s="1"/>
  <c r="BI90" i="16" s="1"/>
  <c r="BI89" i="16" s="1"/>
  <c r="AI106" i="16"/>
  <c r="AI105" i="16" s="1"/>
  <c r="AI104" i="16" s="1"/>
  <c r="AI80" i="16"/>
  <c r="AI78" i="16" s="1"/>
  <c r="R19" i="16"/>
  <c r="Q10" i="29"/>
  <c r="AF20" i="29"/>
  <c r="BF21" i="29"/>
  <c r="Y43" i="29"/>
  <c r="Y42" i="29" s="1"/>
  <c r="Y36" i="29" s="1"/>
  <c r="AS64" i="29"/>
  <c r="AS63" i="29" s="1"/>
  <c r="AS62" i="29" s="1"/>
  <c r="AS73" i="29"/>
  <c r="M85" i="29"/>
  <c r="AS85" i="29"/>
  <c r="AJ87" i="29"/>
  <c r="AO92" i="29"/>
  <c r="AO91" i="29" s="1"/>
  <c r="AO90" i="29" s="1"/>
  <c r="AO87" i="29" s="1"/>
  <c r="AO97" i="29"/>
  <c r="AO96" i="29" s="1"/>
  <c r="AO95" i="29" s="1"/>
  <c r="AO94" i="29" s="1"/>
  <c r="AV102" i="29"/>
  <c r="AV101" i="29" s="1"/>
  <c r="AV112" i="29"/>
  <c r="AV111" i="29" s="1"/>
  <c r="AV110" i="29" s="1"/>
  <c r="AV109" i="29" s="1"/>
  <c r="I12" i="18"/>
  <c r="AN12" i="18"/>
  <c r="Y12" i="18"/>
  <c r="W12" i="18"/>
  <c r="J12" i="18"/>
  <c r="AJ12" i="18"/>
  <c r="AH12" i="18"/>
  <c r="AD12" i="18"/>
  <c r="AB12" i="18"/>
  <c r="P12" i="18"/>
  <c r="N12" i="18"/>
  <c r="BC18" i="30"/>
  <c r="BL23" i="30"/>
  <c r="BU13" i="30"/>
  <c r="Y13" i="30"/>
  <c r="AF13" i="30"/>
  <c r="CB24" i="30"/>
  <c r="K13" i="30"/>
  <c r="AW13" i="30"/>
  <c r="AY14" i="30"/>
  <c r="CF15" i="30"/>
  <c r="CF14" i="30" s="1"/>
  <c r="Z15" i="30"/>
  <c r="Z14" i="30" s="1"/>
  <c r="BY15" i="30"/>
  <c r="BY14" i="30" s="1"/>
  <c r="CE22" i="30"/>
  <c r="CM22" i="30"/>
  <c r="CL22" i="30" s="1"/>
  <c r="BE43" i="31"/>
  <c r="BE48" i="31"/>
  <c r="BH48" i="31"/>
  <c r="BE54" i="31"/>
  <c r="BH54" i="31"/>
  <c r="AX215" i="31"/>
  <c r="BB215" i="31" s="1"/>
  <c r="BH215" i="31" s="1"/>
  <c r="BP215" i="31"/>
  <c r="BO215" i="31" s="1"/>
  <c r="BQ38" i="31"/>
  <c r="BC38" i="31"/>
  <c r="BF38" i="31" s="1"/>
  <c r="BC39" i="31"/>
  <c r="BF39" i="31" s="1"/>
  <c r="BQ39" i="31"/>
  <c r="BC50" i="31"/>
  <c r="BI50" i="31" s="1"/>
  <c r="BQ50" i="31"/>
  <c r="P78" i="28"/>
  <c r="L71" i="16"/>
  <c r="L70" i="16" s="1"/>
  <c r="L69" i="16" s="1"/>
  <c r="BQ108" i="16"/>
  <c r="BC71" i="32"/>
  <c r="BC70" i="32" s="1"/>
  <c r="BG71" i="32"/>
  <c r="BC46" i="32"/>
  <c r="BJ46" i="32"/>
  <c r="BP37" i="31"/>
  <c r="BO37" i="31" s="1"/>
  <c r="AX37" i="31"/>
  <c r="BE198" i="31"/>
  <c r="BH198" i="31"/>
  <c r="AX50" i="31"/>
  <c r="BB50" i="31" s="1"/>
  <c r="AY45" i="31"/>
  <c r="BP50" i="31"/>
  <c r="BO50" i="31" s="1"/>
  <c r="BC53" i="31"/>
  <c r="BI53" i="31" s="1"/>
  <c r="AZ52" i="31"/>
  <c r="AZ51" i="31" s="1"/>
  <c r="AZ193" i="31"/>
  <c r="BB212" i="31"/>
  <c r="BH212" i="31" s="1"/>
  <c r="BH211" i="31" s="1"/>
  <c r="C8" i="31"/>
  <c r="D8" i="31" s="1"/>
  <c r="AS30" i="31"/>
  <c r="N62" i="31"/>
  <c r="N61" i="31" s="1"/>
  <c r="N60" i="31" s="1"/>
  <c r="X71" i="31"/>
  <c r="X70" i="31" s="1"/>
  <c r="X69" i="31" s="1"/>
  <c r="X68" i="31" s="1"/>
  <c r="BK70" i="31"/>
  <c r="BK69" i="31" s="1"/>
  <c r="BK68" i="31" s="1"/>
  <c r="R85" i="31"/>
  <c r="BJ98" i="31"/>
  <c r="BJ97" i="31" s="1"/>
  <c r="AN70" i="31"/>
  <c r="AN69" i="31" s="1"/>
  <c r="AN68" i="31" s="1"/>
  <c r="BE19" i="31"/>
  <c r="BL85" i="31"/>
  <c r="BL98" i="31"/>
  <c r="BL97" i="31" s="1"/>
  <c r="AG62" i="31"/>
  <c r="AG61" i="31" s="1"/>
  <c r="AG60" i="31" s="1"/>
  <c r="AL85" i="31"/>
  <c r="AP85" i="31"/>
  <c r="BJ85" i="31"/>
  <c r="AK110" i="31"/>
  <c r="BQ110" i="31"/>
  <c r="AU180" i="31"/>
  <c r="X178" i="31"/>
  <c r="W181" i="31"/>
  <c r="BR182" i="31"/>
  <c r="AW190" i="31"/>
  <c r="Y210" i="31"/>
  <c r="Y209" i="31" s="1"/>
  <c r="Y208" i="31" s="1"/>
  <c r="Y246" i="31"/>
  <c r="Y245" i="31" s="1"/>
  <c r="AM210" i="31"/>
  <c r="AM209" i="31" s="1"/>
  <c r="AM208" i="31" s="1"/>
  <c r="AM218" i="31"/>
  <c r="AM217" i="31" s="1"/>
  <c r="AM216" i="31" s="1"/>
  <c r="BQ210" i="31"/>
  <c r="BQ209" i="31" s="1"/>
  <c r="BQ208" i="31" s="1"/>
  <c r="AN210" i="31"/>
  <c r="AN209" i="31" s="1"/>
  <c r="AN208" i="31" s="1"/>
  <c r="BM218" i="31"/>
  <c r="BM217" i="31" s="1"/>
  <c r="BM216" i="31" s="1"/>
  <c r="BM246" i="31"/>
  <c r="BM245" i="31" s="1"/>
  <c r="BR218" i="31"/>
  <c r="BR217" i="31" s="1"/>
  <c r="BR216" i="31" s="1"/>
  <c r="AF248" i="31"/>
  <c r="AF247" i="31" s="1"/>
  <c r="AF246" i="31" s="1"/>
  <c r="AF245" i="31" s="1"/>
  <c r="M291" i="31"/>
  <c r="T11" i="31"/>
  <c r="T10" i="31" s="1"/>
  <c r="Q10" i="31"/>
  <c r="G110" i="31"/>
  <c r="S110" i="31"/>
  <c r="AE110" i="31"/>
  <c r="AJ110" i="31"/>
  <c r="AT110" i="31"/>
  <c r="V110" i="31"/>
  <c r="L110" i="31"/>
  <c r="AV167" i="31"/>
  <c r="AV166" i="31" s="1"/>
  <c r="G166" i="31"/>
  <c r="AB166" i="31"/>
  <c r="AZ170" i="31"/>
  <c r="AZ166" i="31" s="1"/>
  <c r="S210" i="31"/>
  <c r="S209" i="31" s="1"/>
  <c r="S208" i="31" s="1"/>
  <c r="AB210" i="31"/>
  <c r="AB209" i="31" s="1"/>
  <c r="AB208" i="31" s="1"/>
  <c r="N218" i="31"/>
  <c r="N217" i="31" s="1"/>
  <c r="N216" i="31" s="1"/>
  <c r="AS233" i="31"/>
  <c r="AD233" i="31"/>
  <c r="AA233" i="31"/>
  <c r="X45" i="32"/>
  <c r="X44" i="32" s="1"/>
  <c r="AS45" i="32"/>
  <c r="AS44" i="32" s="1"/>
  <c r="AA100" i="32"/>
  <c r="AI100" i="32"/>
  <c r="Y24" i="28"/>
  <c r="X24" i="28"/>
  <c r="N78" i="32"/>
  <c r="Z100" i="32"/>
  <c r="N11" i="33"/>
  <c r="AO63" i="32"/>
  <c r="AO62" i="32" s="1"/>
  <c r="AO61" i="32" s="1"/>
  <c r="AG64" i="32"/>
  <c r="Z63" i="32"/>
  <c r="Z62" i="32" s="1"/>
  <c r="Z61" i="32" s="1"/>
  <c r="BL63" i="32"/>
  <c r="BL62" i="32" s="1"/>
  <c r="BL61" i="32" s="1"/>
  <c r="AQ100" i="32"/>
  <c r="BT100" i="32"/>
  <c r="W11" i="33"/>
  <c r="T12" i="33"/>
  <c r="V11" i="33"/>
  <c r="Q19" i="33"/>
  <c r="R34" i="33"/>
  <c r="Q34" i="33" s="1"/>
  <c r="R38" i="33"/>
  <c r="Q38" i="33" s="1"/>
  <c r="AB11" i="34"/>
  <c r="AF14" i="34"/>
  <c r="AF28" i="34"/>
  <c r="AG28" i="34" s="1"/>
  <c r="AI28" i="34" s="1"/>
  <c r="AH28" i="34" s="1"/>
  <c r="AL37" i="34"/>
  <c r="AF37" i="34"/>
  <c r="AE37" i="34" s="1"/>
  <c r="CK16" i="38"/>
  <c r="CK10" i="38" s="1"/>
  <c r="H43" i="38"/>
  <c r="H42" i="38" s="1"/>
  <c r="H41" i="38" s="1"/>
  <c r="J43" i="38"/>
  <c r="J42" i="38" s="1"/>
  <c r="J41" i="38" s="1"/>
  <c r="W11" i="38"/>
  <c r="BX12" i="38"/>
  <c r="BX11" i="38" s="1"/>
  <c r="BX10" i="38" s="1"/>
  <c r="CH11" i="38"/>
  <c r="AE11" i="38"/>
  <c r="BC15" i="38"/>
  <c r="N17" i="38"/>
  <c r="CC15" i="38"/>
  <c r="AR17" i="38"/>
  <c r="AR15" i="38" s="1"/>
  <c r="BB17" i="38"/>
  <c r="BB15" i="38" s="1"/>
  <c r="CJ19" i="38"/>
  <c r="AB23" i="38"/>
  <c r="AB22" i="38" s="1"/>
  <c r="AB21" i="38" s="1"/>
  <c r="AD23" i="38"/>
  <c r="AD22" i="38" s="1"/>
  <c r="AD21" i="38" s="1"/>
  <c r="AF23" i="38"/>
  <c r="AF22" i="38" s="1"/>
  <c r="AF21" i="38" s="1"/>
  <c r="N24" i="38"/>
  <c r="N23" i="38" s="1"/>
  <c r="N22" i="38" s="1"/>
  <c r="N21" i="38" s="1"/>
  <c r="BI27" i="38"/>
  <c r="I23" i="38"/>
  <c r="I22" i="38" s="1"/>
  <c r="I21" i="38" s="1"/>
  <c r="M23" i="38"/>
  <c r="M22" i="38" s="1"/>
  <c r="M21" i="38" s="1"/>
  <c r="AA28" i="38"/>
  <c r="AC23" i="38"/>
  <c r="AC22" i="38" s="1"/>
  <c r="AC21" i="38" s="1"/>
  <c r="AG23" i="38"/>
  <c r="AG22" i="38" s="1"/>
  <c r="AG21" i="38" s="1"/>
  <c r="CG40" i="38"/>
  <c r="CF40" i="38" s="1"/>
  <c r="Y43" i="38"/>
  <c r="Y42" i="38" s="1"/>
  <c r="Y41" i="38" s="1"/>
  <c r="L43" i="38"/>
  <c r="L42" i="38" s="1"/>
  <c r="L41" i="38" s="1"/>
  <c r="BT49" i="38"/>
  <c r="BW49" i="38" s="1"/>
  <c r="BK53" i="38"/>
  <c r="BK52" i="38" s="1"/>
  <c r="BK51" i="38" s="1"/>
  <c r="BK50" i="38" s="1"/>
  <c r="AB43" i="38"/>
  <c r="AB42" i="38" s="1"/>
  <c r="AB41" i="38" s="1"/>
  <c r="AD43" i="38"/>
  <c r="AD42" i="38" s="1"/>
  <c r="AD41" i="38" s="1"/>
  <c r="AF43" i="38"/>
  <c r="AF42" i="38" s="1"/>
  <c r="AF41" i="38" s="1"/>
  <c r="BO53" i="38"/>
  <c r="BO52" i="38" s="1"/>
  <c r="BO51" i="38" s="1"/>
  <c r="BO50" i="38" s="1"/>
  <c r="BV55" i="38"/>
  <c r="BY55" i="38" s="1"/>
  <c r="BK56" i="38"/>
  <c r="V32" i="43"/>
  <c r="V31" i="43"/>
  <c r="BP24" i="13"/>
  <c r="BO24" i="13" s="1"/>
  <c r="AY76" i="13"/>
  <c r="BP68" i="29"/>
  <c r="BO68" i="29" s="1"/>
  <c r="AA70" i="21"/>
  <c r="BP128" i="27"/>
  <c r="AV128" i="27"/>
  <c r="AD47" i="21"/>
  <c r="AD46" i="21" s="1"/>
  <c r="AD45" i="21" s="1"/>
  <c r="AX40" i="13"/>
  <c r="BB40" i="13" s="1"/>
  <c r="BE40" i="13" s="1"/>
  <c r="BP40" i="13"/>
  <c r="BO40" i="13" s="1"/>
  <c r="AX114" i="21"/>
  <c r="AX113" i="21" s="1"/>
  <c r="AX112" i="21" s="1"/>
  <c r="AX111" i="21" s="1"/>
  <c r="U18" i="27"/>
  <c r="BB140" i="13"/>
  <c r="BE140" i="13" s="1"/>
  <c r="BB136" i="13"/>
  <c r="BE136" i="13" s="1"/>
  <c r="BB132" i="13"/>
  <c r="BE132" i="13" s="1"/>
  <c r="BB128" i="13"/>
  <c r="BE128" i="13" s="1"/>
  <c r="N126" i="13"/>
  <c r="N125" i="13" s="1"/>
  <c r="N124" i="13" s="1"/>
  <c r="N123" i="13" s="1"/>
  <c r="AX56" i="29"/>
  <c r="BB56" i="29" s="1"/>
  <c r="BE56" i="29" s="1"/>
  <c r="BL15" i="30"/>
  <c r="BX16" i="30"/>
  <c r="BX15" i="30" s="1"/>
  <c r="BI31" i="28"/>
  <c r="BR87" i="29"/>
  <c r="AX41" i="29"/>
  <c r="BB41" i="29" s="1"/>
  <c r="BP41" i="29"/>
  <c r="BO41" i="29" s="1"/>
  <c r="AD115" i="29"/>
  <c r="G153" i="29"/>
  <c r="G115" i="29"/>
  <c r="E19" i="26"/>
  <c r="AF47" i="29"/>
  <c r="AF43" i="29" s="1"/>
  <c r="AF42" i="29" s="1"/>
  <c r="AF79" i="29"/>
  <c r="AF72" i="29" s="1"/>
  <c r="AF71" i="29" s="1"/>
  <c r="AF70" i="29" s="1"/>
  <c r="AC152" i="29"/>
  <c r="AI152" i="29" s="1"/>
  <c r="AL152" i="29" s="1"/>
  <c r="BB152" i="29"/>
  <c r="BE152" i="29" s="1"/>
  <c r="AG14" i="18"/>
  <c r="AG13" i="18" s="1"/>
  <c r="AG12" i="18" s="1"/>
  <c r="BC16" i="30"/>
  <c r="BQ13" i="30"/>
  <c r="CK13" i="30"/>
  <c r="BN15" i="30"/>
  <c r="AD13" i="30"/>
  <c r="AH13" i="30"/>
  <c r="BM15" i="30"/>
  <c r="BM14" i="30" s="1"/>
  <c r="BP19" i="30"/>
  <c r="BP14" i="30" s="1"/>
  <c r="BE221" i="31"/>
  <c r="BH221" i="31"/>
  <c r="AI282" i="31"/>
  <c r="AL282" i="31" s="1"/>
  <c r="BF222" i="31"/>
  <c r="BI194" i="31"/>
  <c r="R110" i="31"/>
  <c r="AA110" i="31"/>
  <c r="Z110" i="31"/>
  <c r="AP110" i="31"/>
  <c r="AW78" i="32"/>
  <c r="AM85" i="31"/>
  <c r="X98" i="31"/>
  <c r="X97" i="31" s="1"/>
  <c r="F110" i="31"/>
  <c r="AL124" i="31"/>
  <c r="AL123" i="31" s="1"/>
  <c r="AL122" i="31" s="1"/>
  <c r="AL121" i="31" s="1"/>
  <c r="AL120" i="31" s="1"/>
  <c r="AI123" i="31"/>
  <c r="AI122" i="31" s="1"/>
  <c r="AI121" i="31" s="1"/>
  <c r="AI120" i="31" s="1"/>
  <c r="AC143" i="31"/>
  <c r="AU143" i="31" s="1"/>
  <c r="AY143" i="31" s="1"/>
  <c r="AX143" i="31" s="1"/>
  <c r="X166" i="31"/>
  <c r="AJ166" i="31"/>
  <c r="AP166" i="31"/>
  <c r="AS178" i="31"/>
  <c r="BA212" i="31"/>
  <c r="BA211" i="31" s="1"/>
  <c r="AW211" i="31"/>
  <c r="W230" i="31"/>
  <c r="W229" i="31" s="1"/>
  <c r="W228" i="31" s="1"/>
  <c r="W231" i="31"/>
  <c r="AC234" i="31"/>
  <c r="AC233" i="31" s="1"/>
  <c r="AI235" i="31"/>
  <c r="AI234" i="31" s="1"/>
  <c r="AI233" i="31" s="1"/>
  <c r="AU19" i="31"/>
  <c r="AU18" i="31" s="1"/>
  <c r="BC22" i="31"/>
  <c r="BC18" i="31" s="1"/>
  <c r="BI22" i="31"/>
  <c r="BI18" i="31" s="1"/>
  <c r="Q30" i="31"/>
  <c r="AF41" i="31"/>
  <c r="AF40" i="31" s="1"/>
  <c r="R62" i="31"/>
  <c r="R61" i="31" s="1"/>
  <c r="R60" i="31" s="1"/>
  <c r="AQ70" i="31"/>
  <c r="AQ69" i="31" s="1"/>
  <c r="AQ68" i="31" s="1"/>
  <c r="AS71" i="31"/>
  <c r="AU79" i="31"/>
  <c r="AU77" i="31" s="1"/>
  <c r="AO77" i="31"/>
  <c r="AF83" i="31"/>
  <c r="AT83" i="31"/>
  <c r="AT82" i="31"/>
  <c r="AT81" i="31" s="1"/>
  <c r="AT80" i="31" s="1"/>
  <c r="AD85" i="31"/>
  <c r="Z85" i="31"/>
  <c r="AZ124" i="31"/>
  <c r="AZ123" i="31" s="1"/>
  <c r="AZ122" i="31" s="1"/>
  <c r="AZ121" i="31" s="1"/>
  <c r="AZ120" i="31" s="1"/>
  <c r="AV123" i="31"/>
  <c r="AV122" i="31" s="1"/>
  <c r="AV121" i="31" s="1"/>
  <c r="AV120" i="31" s="1"/>
  <c r="AZ215" i="31"/>
  <c r="AZ213" i="31" s="1"/>
  <c r="AV213" i="31"/>
  <c r="AV243" i="31"/>
  <c r="AV242" i="31" s="1"/>
  <c r="AV241" i="31" s="1"/>
  <c r="AV240" i="31" s="1"/>
  <c r="AI224" i="31"/>
  <c r="AC219" i="31"/>
  <c r="AC218" i="31" s="1"/>
  <c r="AC217" i="31" s="1"/>
  <c r="AC216" i="31" s="1"/>
  <c r="N233" i="31"/>
  <c r="T233" i="31"/>
  <c r="AS219" i="31"/>
  <c r="AN233" i="31"/>
  <c r="BD233" i="31"/>
  <c r="BJ233" i="31"/>
  <c r="AF233" i="31"/>
  <c r="BA235" i="31"/>
  <c r="BA234" i="31" s="1"/>
  <c r="AW234" i="31"/>
  <c r="AZ244" i="31"/>
  <c r="BR246" i="31"/>
  <c r="BR245" i="31" s="1"/>
  <c r="K260" i="31"/>
  <c r="BG17" i="32"/>
  <c r="BG15" i="32" s="1"/>
  <c r="BG12" i="32"/>
  <c r="AJ29" i="32"/>
  <c r="AJ28" i="32" s="1"/>
  <c r="AG28" i="32"/>
  <c r="AV65" i="32"/>
  <c r="AP64" i="32"/>
  <c r="AS65" i="32"/>
  <c r="AA68" i="32"/>
  <c r="Y64" i="32"/>
  <c r="Y63" i="32" s="1"/>
  <c r="Y62" i="32" s="1"/>
  <c r="Y61" i="32" s="1"/>
  <c r="X76" i="32"/>
  <c r="X75" i="32"/>
  <c r="X74" i="32" s="1"/>
  <c r="X73" i="32" s="1"/>
  <c r="BB77" i="32"/>
  <c r="BB75" i="32" s="1"/>
  <c r="BB74" i="32" s="1"/>
  <c r="BB73" i="32" s="1"/>
  <c r="AX76" i="32"/>
  <c r="Y100" i="32"/>
  <c r="AF100" i="32"/>
  <c r="AL100" i="32"/>
  <c r="AR100" i="32"/>
  <c r="AT100" i="32"/>
  <c r="U100" i="32"/>
  <c r="AG121" i="32"/>
  <c r="AG120" i="32" s="1"/>
  <c r="AG119" i="32" s="1"/>
  <c r="AG118" i="32" s="1"/>
  <c r="AG117" i="32" s="1"/>
  <c r="AG100" i="32" s="1"/>
  <c r="AS260" i="31"/>
  <c r="BD260" i="31"/>
  <c r="BB80" i="32"/>
  <c r="BB79" i="32" s="1"/>
  <c r="AX79" i="32"/>
  <c r="T100" i="32"/>
  <c r="BR9" i="38"/>
  <c r="BS9" i="38"/>
  <c r="BT9" i="38" s="1"/>
  <c r="AB14" i="28"/>
  <c r="CA14" i="38"/>
  <c r="CD14" i="38" s="1"/>
  <c r="BQ14" i="38"/>
  <c r="AK15" i="38"/>
  <c r="AK10" i="38"/>
  <c r="AO15" i="38"/>
  <c r="AO10" i="38"/>
  <c r="X18" i="38"/>
  <c r="Y18" i="38"/>
  <c r="AP18" i="38"/>
  <c r="AM17" i="38"/>
  <c r="AM15" i="38" s="1"/>
  <c r="T20" i="38"/>
  <c r="T17" i="38" s="1"/>
  <c r="S17" i="38"/>
  <c r="BT25" i="38"/>
  <c r="BW25" i="38" s="1"/>
  <c r="CH25" i="38"/>
  <c r="BT26" i="38"/>
  <c r="BW26" i="38" s="1"/>
  <c r="CG29" i="38"/>
  <c r="CF29" i="38" s="1"/>
  <c r="BO29" i="38"/>
  <c r="BS29" i="38" s="1"/>
  <c r="CJ30" i="38"/>
  <c r="CJ22" i="38" s="1"/>
  <c r="CJ21" i="38" s="1"/>
  <c r="BS22" i="38"/>
  <c r="BS21" i="38" s="1"/>
  <c r="N37" i="38"/>
  <c r="N36" i="38" s="1"/>
  <c r="N35" i="38" s="1"/>
  <c r="N34" i="38" s="1"/>
  <c r="N33" i="38" s="1"/>
  <c r="O36" i="38"/>
  <c r="O35" i="38" s="1"/>
  <c r="O34" i="38" s="1"/>
  <c r="O33" i="38" s="1"/>
  <c r="CH47" i="38"/>
  <c r="BT47" i="38"/>
  <c r="BW47" i="38" s="1"/>
  <c r="BF63" i="32"/>
  <c r="BF62" i="32" s="1"/>
  <c r="BF61" i="32" s="1"/>
  <c r="BN63" i="32"/>
  <c r="BN62" i="32" s="1"/>
  <c r="BN61" i="32" s="1"/>
  <c r="BB115" i="32"/>
  <c r="BB114" i="32" s="1"/>
  <c r="BB113" i="32" s="1"/>
  <c r="BB112" i="32" s="1"/>
  <c r="BB111" i="32" s="1"/>
  <c r="BB110" i="32" s="1"/>
  <c r="AX114" i="32"/>
  <c r="AX113" i="32" s="1"/>
  <c r="AX112" i="32" s="1"/>
  <c r="AX111" i="32" s="1"/>
  <c r="AX110" i="32" s="1"/>
  <c r="E8" i="31"/>
  <c r="F8" i="31" s="1"/>
  <c r="G8" i="31" s="1"/>
  <c r="R21" i="33"/>
  <c r="S21" i="33" s="1"/>
  <c r="U21" i="33" s="1"/>
  <c r="T21" i="33" s="1"/>
  <c r="R23" i="33"/>
  <c r="Q23" i="33" s="1"/>
  <c r="R27" i="33"/>
  <c r="Q27" i="33" s="1"/>
  <c r="R29" i="33"/>
  <c r="S29" i="33" s="1"/>
  <c r="U29" i="33" s="1"/>
  <c r="T29" i="33" s="1"/>
  <c r="R37" i="33"/>
  <c r="S37" i="33" s="1"/>
  <c r="I11" i="34"/>
  <c r="K11" i="34"/>
  <c r="M11" i="34"/>
  <c r="O11" i="34"/>
  <c r="Q11" i="34"/>
  <c r="S11" i="34"/>
  <c r="U11" i="34"/>
  <c r="W11" i="34"/>
  <c r="Y15" i="34"/>
  <c r="Y14" i="34" s="1"/>
  <c r="X14" i="34"/>
  <c r="AD16" i="34"/>
  <c r="AD11" i="34" s="1"/>
  <c r="AF31" i="34"/>
  <c r="AG31" i="34" s="1"/>
  <c r="AI31" i="34" s="1"/>
  <c r="AH31" i="34" s="1"/>
  <c r="AF34" i="34"/>
  <c r="AE34" i="34" s="1"/>
  <c r="AF38" i="34"/>
  <c r="AG38" i="34" s="1"/>
  <c r="AI38" i="34" s="1"/>
  <c r="AH38" i="34" s="1"/>
  <c r="AB13" i="28"/>
  <c r="BS10" i="38"/>
  <c r="BU10" i="38"/>
  <c r="Z13" i="38"/>
  <c r="AA13" i="38" s="1"/>
  <c r="AB13" i="38"/>
  <c r="N12" i="38"/>
  <c r="N11" i="38"/>
  <c r="R14" i="38"/>
  <c r="AB14" i="38" s="1"/>
  <c r="S11" i="38"/>
  <c r="BN19" i="38"/>
  <c r="BR19" i="38" s="1"/>
  <c r="BK19" i="38"/>
  <c r="CG26" i="38"/>
  <c r="CF26" i="38" s="1"/>
  <c r="BY26" i="38"/>
  <c r="CG27" i="38"/>
  <c r="CF27" i="38" s="1"/>
  <c r="BO27" i="38"/>
  <c r="BS27" i="38" s="1"/>
  <c r="CH27" i="38"/>
  <c r="BT27" i="38"/>
  <c r="BW27" i="38" s="1"/>
  <c r="BT48" i="38"/>
  <c r="BW48" i="38" s="1"/>
  <c r="CG49" i="38"/>
  <c r="CF49" i="38" s="1"/>
  <c r="BO49" i="38"/>
  <c r="BS49" i="38" s="1"/>
  <c r="BS15" i="35"/>
  <c r="BS14" i="35" s="1"/>
  <c r="BO14" i="35"/>
  <c r="CB10" i="38"/>
  <c r="BT18" i="38"/>
  <c r="BT17" i="38" s="1"/>
  <c r="BT15" i="38" s="1"/>
  <c r="BP17" i="38"/>
  <c r="BP15" i="38" s="1"/>
  <c r="CG15" i="38" s="1"/>
  <c r="CF15" i="38" s="1"/>
  <c r="BN18" i="38"/>
  <c r="BR18" i="38" s="1"/>
  <c r="BH17" i="38"/>
  <c r="BH15" i="38" s="1"/>
  <c r="P18" i="38"/>
  <c r="P17" i="38" s="1"/>
  <c r="O17" i="38"/>
  <c r="AP20" i="38"/>
  <c r="AJ17" i="38"/>
  <c r="AJ15" i="38" s="1"/>
  <c r="CG25" i="38"/>
  <c r="CF25" i="38" s="1"/>
  <c r="BO25" i="38"/>
  <c r="BS25" i="38" s="1"/>
  <c r="BV25" i="38" s="1"/>
  <c r="CH29" i="38"/>
  <c r="BZ29" i="38"/>
  <c r="CI30" i="38"/>
  <c r="CI22" i="38" s="1"/>
  <c r="CI21" i="38" s="1"/>
  <c r="BR22" i="38"/>
  <c r="BQ22" i="38" s="1"/>
  <c r="BS32" i="38"/>
  <c r="BO31" i="38"/>
  <c r="Z47" i="38"/>
  <c r="Z46" i="38" s="1"/>
  <c r="Z43" i="38" s="1"/>
  <c r="Z42" i="38" s="1"/>
  <c r="Z41" i="38" s="1"/>
  <c r="AA46" i="38"/>
  <c r="AA43" i="38" s="1"/>
  <c r="AA42" i="38" s="1"/>
  <c r="AA41" i="38" s="1"/>
  <c r="BY54" i="38"/>
  <c r="BV56" i="38"/>
  <c r="BY56" i="38" s="1"/>
  <c r="CJ56" i="38"/>
  <c r="H10" i="35"/>
  <c r="H9" i="35" s="1"/>
  <c r="BZ40" i="38"/>
  <c r="BR45" i="38"/>
  <c r="BN44" i="38"/>
  <c r="BN43" i="38" s="1"/>
  <c r="BN42" i="38" s="1"/>
  <c r="BN41" i="38" s="1"/>
  <c r="CG48" i="38"/>
  <c r="CF48" i="38" s="1"/>
  <c r="BO48" i="38"/>
  <c r="BS48" i="38" s="1"/>
  <c r="BV48" i="38" s="1"/>
  <c r="CB54" i="38"/>
  <c r="BN55" i="38"/>
  <c r="BB54" i="38"/>
  <c r="AV53" i="38"/>
  <c r="AV52" i="38" s="1"/>
  <c r="AV51" i="38" s="1"/>
  <c r="AV50" i="38" s="1"/>
  <c r="BT55" i="38"/>
  <c r="BT53" i="38" s="1"/>
  <c r="BT52" i="38" s="1"/>
  <c r="BT51" i="38" s="1"/>
  <c r="BT50" i="38" s="1"/>
  <c r="BP53" i="38"/>
  <c r="BP52" i="38" s="1"/>
  <c r="BP51" i="38" s="1"/>
  <c r="BP50" i="38" s="1"/>
  <c r="BH53" i="38"/>
  <c r="BH52" i="38" s="1"/>
  <c r="BH51" i="38" s="1"/>
  <c r="BH50" i="38" s="1"/>
  <c r="N53" i="38"/>
  <c r="N52" i="38" s="1"/>
  <c r="N51" i="38" s="1"/>
  <c r="N50" i="38" s="1"/>
  <c r="K10" i="35"/>
  <c r="K9" i="35" s="1"/>
  <c r="AF27" i="35"/>
  <c r="Z27" i="35"/>
  <c r="V27" i="35"/>
  <c r="V26" i="35"/>
  <c r="V10" i="35" s="1"/>
  <c r="V9" i="35" s="1"/>
  <c r="O27" i="35"/>
  <c r="BP118" i="27"/>
  <c r="U37" i="33"/>
  <c r="T37" i="33" s="1"/>
  <c r="BZ94" i="28" l="1"/>
  <c r="BW94" i="28"/>
  <c r="BQ52" i="28"/>
  <c r="BM51" i="28"/>
  <c r="BM50" i="28" s="1"/>
  <c r="BM49" i="28" s="1"/>
  <c r="BM48" i="28" s="1"/>
  <c r="BR66" i="28"/>
  <c r="BN64" i="28"/>
  <c r="N76" i="28"/>
  <c r="N75" i="28"/>
  <c r="N74" i="28" s="1"/>
  <c r="N73" i="28" s="1"/>
  <c r="BR84" i="28"/>
  <c r="BR83" i="28" s="1"/>
  <c r="BR82" i="28" s="1"/>
  <c r="BR81" i="28" s="1"/>
  <c r="BN83" i="28"/>
  <c r="BN82" i="28" s="1"/>
  <c r="BN81" i="28" s="1"/>
  <c r="BC115" i="28"/>
  <c r="BC114" i="28" s="1"/>
  <c r="BC113" i="28" s="1"/>
  <c r="BC112" i="28" s="1"/>
  <c r="BC111" i="28" s="1"/>
  <c r="AZ114" i="28"/>
  <c r="AZ113" i="28" s="1"/>
  <c r="AZ112" i="28" s="1"/>
  <c r="AZ111" i="28" s="1"/>
  <c r="AI31" i="13"/>
  <c r="AI28" i="13" s="1"/>
  <c r="AF28" i="13"/>
  <c r="BA43" i="13"/>
  <c r="AW38" i="13"/>
  <c r="AR26" i="13"/>
  <c r="AO23" i="13"/>
  <c r="AZ98" i="13"/>
  <c r="AV97" i="13"/>
  <c r="AV96" i="13" s="1"/>
  <c r="BA104" i="13"/>
  <c r="BA103" i="13" s="1"/>
  <c r="BA102" i="13" s="1"/>
  <c r="BA101" i="13" s="1"/>
  <c r="BA100" i="13" s="1"/>
  <c r="AW103" i="13"/>
  <c r="AW102" i="13" s="1"/>
  <c r="AW101" i="13" s="1"/>
  <c r="AW100" i="13" s="1"/>
  <c r="BM58" i="28"/>
  <c r="BB33" i="28"/>
  <c r="AY32" i="21"/>
  <c r="BD32" i="21"/>
  <c r="BC32" i="21" s="1"/>
  <c r="BL29" i="28"/>
  <c r="BI29" i="28"/>
  <c r="BF28" i="28"/>
  <c r="AZ76" i="29"/>
  <c r="BC76" i="29" s="1"/>
  <c r="AV73" i="29"/>
  <c r="O32" i="29"/>
  <c r="AZ33" i="29"/>
  <c r="AW233" i="31"/>
  <c r="AY24" i="29"/>
  <c r="BI46" i="29"/>
  <c r="AU149" i="29"/>
  <c r="AY149" i="29" s="1"/>
  <c r="AX149" i="29" s="1"/>
  <c r="BI77" i="16"/>
  <c r="BL127" i="28"/>
  <c r="BP127" i="28" s="1"/>
  <c r="BO127" i="28" s="1"/>
  <c r="AK101" i="28"/>
  <c r="BF79" i="28"/>
  <c r="AT137" i="28"/>
  <c r="AT136" i="28" s="1"/>
  <c r="AJ30" i="21"/>
  <c r="AS72" i="21"/>
  <c r="AS71" i="21" s="1"/>
  <c r="AP71" i="21"/>
  <c r="N125" i="21"/>
  <c r="AD125" i="21"/>
  <c r="AV125" i="21" s="1"/>
  <c r="AZ125" i="21" s="1"/>
  <c r="AY125" i="21" s="1"/>
  <c r="AZ87" i="31"/>
  <c r="AV86" i="31"/>
  <c r="AV72" i="29"/>
  <c r="AV71" i="29" s="1"/>
  <c r="AV70" i="29" s="1"/>
  <c r="AW97" i="28"/>
  <c r="AW96" i="28" s="1"/>
  <c r="BH40" i="16"/>
  <c r="AU142" i="16"/>
  <c r="AY142" i="16" s="1"/>
  <c r="AX142" i="16" s="1"/>
  <c r="BI41" i="13"/>
  <c r="BL58" i="28"/>
  <c r="BL12" i="28"/>
  <c r="BL11" i="28" s="1"/>
  <c r="BC15" i="13"/>
  <c r="AR58" i="13"/>
  <c r="AR55" i="13" s="1"/>
  <c r="AR54" i="13" s="1"/>
  <c r="AR53" i="13" s="1"/>
  <c r="AG30" i="21"/>
  <c r="AV81" i="27"/>
  <c r="AV80" i="27" s="1"/>
  <c r="AJ81" i="27"/>
  <c r="AJ80" i="27" s="1"/>
  <c r="AJ79" i="27" s="1"/>
  <c r="V20" i="38"/>
  <c r="W20" i="38" s="1"/>
  <c r="BM93" i="28"/>
  <c r="BM92" i="28" s="1"/>
  <c r="N33" i="13"/>
  <c r="AW58" i="13"/>
  <c r="AU62" i="21"/>
  <c r="AZ128" i="13"/>
  <c r="AV126" i="13"/>
  <c r="AV125" i="13" s="1"/>
  <c r="AV124" i="13" s="1"/>
  <c r="AV123" i="13" s="1"/>
  <c r="AV122" i="13" s="1"/>
  <c r="AI127" i="13"/>
  <c r="AL127" i="13" s="1"/>
  <c r="X76" i="27"/>
  <c r="X75" i="27" s="1"/>
  <c r="X74" i="27" s="1"/>
  <c r="X77" i="27"/>
  <c r="U111" i="27"/>
  <c r="U110" i="27" s="1"/>
  <c r="U109" i="27" s="1"/>
  <c r="U108" i="27" s="1"/>
  <c r="U107" i="27" s="1"/>
  <c r="U106" i="27" s="1"/>
  <c r="X114" i="27"/>
  <c r="X111" i="27" s="1"/>
  <c r="X110" i="27" s="1"/>
  <c r="X109" i="27" s="1"/>
  <c r="X108" i="27" s="1"/>
  <c r="X107" i="27" s="1"/>
  <c r="X106" i="27" s="1"/>
  <c r="O34" i="27"/>
  <c r="O28" i="27" s="1"/>
  <c r="Q34" i="27"/>
  <c r="Q28" i="27" s="1"/>
  <c r="M64" i="29"/>
  <c r="M63" i="29" s="1"/>
  <c r="M62" i="29" s="1"/>
  <c r="R70" i="21"/>
  <c r="AK70" i="21"/>
  <c r="G35" i="27"/>
  <c r="CI55" i="28"/>
  <c r="CI54" i="28" s="1"/>
  <c r="CI53" i="28" s="1"/>
  <c r="N70" i="28"/>
  <c r="AH55" i="13"/>
  <c r="AH54" i="13" s="1"/>
  <c r="AH53" i="13" s="1"/>
  <c r="Y55" i="13"/>
  <c r="Y54" i="13" s="1"/>
  <c r="Y53" i="13" s="1"/>
  <c r="F63" i="13"/>
  <c r="F62" i="13" s="1"/>
  <c r="F61" i="13" s="1"/>
  <c r="U63" i="13"/>
  <c r="U62" i="13" s="1"/>
  <c r="U61" i="13" s="1"/>
  <c r="AE63" i="13"/>
  <c r="AE62" i="13" s="1"/>
  <c r="AE61" i="13" s="1"/>
  <c r="V63" i="13"/>
  <c r="V62" i="13" s="1"/>
  <c r="V61" i="13" s="1"/>
  <c r="AQ63" i="13"/>
  <c r="AQ62" i="13" s="1"/>
  <c r="AQ61" i="13" s="1"/>
  <c r="AM91" i="13"/>
  <c r="AM90" i="13" s="1"/>
  <c r="M58" i="13"/>
  <c r="M38" i="13"/>
  <c r="P55" i="13"/>
  <c r="P54" i="13" s="1"/>
  <c r="P53" i="13" s="1"/>
  <c r="N91" i="13"/>
  <c r="N90" i="13" s="1"/>
  <c r="N63" i="13"/>
  <c r="N62" i="13" s="1"/>
  <c r="N61" i="13" s="1"/>
  <c r="BD91" i="13"/>
  <c r="BD90" i="13" s="1"/>
  <c r="BD34" i="13"/>
  <c r="BG78" i="13"/>
  <c r="AO93" i="13"/>
  <c r="AO92" i="13" s="1"/>
  <c r="W25" i="13"/>
  <c r="AV28" i="13"/>
  <c r="BL91" i="13"/>
  <c r="BL90" i="13" s="1"/>
  <c r="BL63" i="13"/>
  <c r="BL62" i="13" s="1"/>
  <c r="BL61" i="13" s="1"/>
  <c r="BL34" i="13"/>
  <c r="BL33" i="13" s="1"/>
  <c r="BL27" i="13" s="1"/>
  <c r="F105" i="13"/>
  <c r="U65" i="27"/>
  <c r="AY12" i="32"/>
  <c r="BP49" i="31"/>
  <c r="BO49" i="31" s="1"/>
  <c r="AX49" i="31"/>
  <c r="BB49" i="31" s="1"/>
  <c r="AN62" i="31"/>
  <c r="AN61" i="31" s="1"/>
  <c r="AN60" i="31" s="1"/>
  <c r="M83" i="31"/>
  <c r="M82" i="31"/>
  <c r="M81" i="31" s="1"/>
  <c r="M80" i="31" s="1"/>
  <c r="BA87" i="31"/>
  <c r="BA86" i="31" s="1"/>
  <c r="AW86" i="31"/>
  <c r="AZ96" i="31"/>
  <c r="AV95" i="31"/>
  <c r="AV94" i="31" s="1"/>
  <c r="AV93" i="31" s="1"/>
  <c r="AV92" i="31" s="1"/>
  <c r="AX226" i="31"/>
  <c r="BB226" i="31" s="1"/>
  <c r="BP226" i="31"/>
  <c r="BO226" i="31" s="1"/>
  <c r="BA239" i="31"/>
  <c r="BA238" i="31" s="1"/>
  <c r="BA237" i="31" s="1"/>
  <c r="BA236" i="31" s="1"/>
  <c r="BA233" i="31" s="1"/>
  <c r="AW238" i="31"/>
  <c r="AW237" i="31" s="1"/>
  <c r="AW236" i="31" s="1"/>
  <c r="AS30" i="32"/>
  <c r="AV30" i="32"/>
  <c r="AZ30" i="32" s="1"/>
  <c r="BC43" i="32"/>
  <c r="BG43" i="32"/>
  <c r="R105" i="13"/>
  <c r="AB107" i="27"/>
  <c r="AB106" i="27" s="1"/>
  <c r="AM24" i="27"/>
  <c r="AT29" i="27"/>
  <c r="AJ126" i="27"/>
  <c r="AM126" i="27" s="1"/>
  <c r="AD56" i="27"/>
  <c r="AD55" i="27" s="1"/>
  <c r="AD54" i="27" s="1"/>
  <c r="AV39" i="27"/>
  <c r="L19" i="16"/>
  <c r="BH12" i="16"/>
  <c r="BK12" i="16" s="1"/>
  <c r="BB172" i="31"/>
  <c r="BE172" i="31" s="1"/>
  <c r="AX172" i="31"/>
  <c r="AV183" i="31"/>
  <c r="W210" i="31"/>
  <c r="W209" i="31" s="1"/>
  <c r="W208" i="31" s="1"/>
  <c r="AV230" i="31"/>
  <c r="AV229" i="31" s="1"/>
  <c r="AV228" i="31" s="1"/>
  <c r="AZ232" i="31"/>
  <c r="V11" i="32"/>
  <c r="AL63" i="13"/>
  <c r="AL62" i="13" s="1"/>
  <c r="AL61" i="13" s="1"/>
  <c r="BD55" i="13"/>
  <c r="BD54" i="13" s="1"/>
  <c r="BD53" i="13" s="1"/>
  <c r="BL55" i="13"/>
  <c r="BL54" i="13" s="1"/>
  <c r="BL53" i="13" s="1"/>
  <c r="S64" i="27"/>
  <c r="S63" i="27" s="1"/>
  <c r="S62" i="27" s="1"/>
  <c r="BC49" i="31"/>
  <c r="N170" i="31"/>
  <c r="N166" i="31" s="1"/>
  <c r="AI183" i="31"/>
  <c r="AS231" i="31"/>
  <c r="AA18" i="31"/>
  <c r="W32" i="31"/>
  <c r="AN34" i="27"/>
  <c r="AN28" i="27" s="1"/>
  <c r="W119" i="29"/>
  <c r="W118" i="29" s="1"/>
  <c r="W117" i="29" s="1"/>
  <c r="W116" i="29" s="1"/>
  <c r="BP97" i="27"/>
  <c r="BJ41" i="16"/>
  <c r="BJ35" i="16" s="1"/>
  <c r="I10" i="13"/>
  <c r="I9" i="13" s="1"/>
  <c r="AQ55" i="21"/>
  <c r="AQ54" i="21" s="1"/>
  <c r="AQ53" i="21" s="1"/>
  <c r="AX55" i="28"/>
  <c r="AX54" i="28" s="1"/>
  <c r="AX53" i="28" s="1"/>
  <c r="M63" i="28"/>
  <c r="M62" i="28" s="1"/>
  <c r="M61" i="28" s="1"/>
  <c r="AY63" i="28"/>
  <c r="AY62" i="28" s="1"/>
  <c r="AY61" i="28" s="1"/>
  <c r="BG63" i="28"/>
  <c r="BG62" i="28" s="1"/>
  <c r="BG61" i="28" s="1"/>
  <c r="BB63" i="28"/>
  <c r="BB62" i="28" s="1"/>
  <c r="BB61" i="28" s="1"/>
  <c r="X11" i="13"/>
  <c r="R34" i="13"/>
  <c r="AR70" i="13"/>
  <c r="P34" i="13"/>
  <c r="P33" i="13" s="1"/>
  <c r="S55" i="13"/>
  <c r="S54" i="13" s="1"/>
  <c r="S53" i="13" s="1"/>
  <c r="BM91" i="13"/>
  <c r="BM90" i="13" s="1"/>
  <c r="S56" i="27"/>
  <c r="S55" i="27" s="1"/>
  <c r="S54" i="27" s="1"/>
  <c r="P56" i="27"/>
  <c r="P55" i="27" s="1"/>
  <c r="P54" i="27" s="1"/>
  <c r="Y92" i="27"/>
  <c r="Y91" i="27" s="1"/>
  <c r="Y35" i="27"/>
  <c r="Y34" i="27" s="1"/>
  <c r="Y28" i="27" s="1"/>
  <c r="W56" i="27"/>
  <c r="W55" i="27" s="1"/>
  <c r="W54" i="27" s="1"/>
  <c r="U24" i="27"/>
  <c r="AA79" i="27"/>
  <c r="AN64" i="27"/>
  <c r="AN63" i="27" s="1"/>
  <c r="AN62" i="27" s="1"/>
  <c r="AM64" i="27"/>
  <c r="AM63" i="27" s="1"/>
  <c r="AM62" i="27" s="1"/>
  <c r="AK35" i="27"/>
  <c r="AK34" i="27" s="1"/>
  <c r="AK28" i="27" s="1"/>
  <c r="AR64" i="27"/>
  <c r="AR63" i="27" s="1"/>
  <c r="AR62" i="27" s="1"/>
  <c r="AJ95" i="27"/>
  <c r="AU35" i="27"/>
  <c r="AU34" i="27" s="1"/>
  <c r="F19" i="16"/>
  <c r="V87" i="29"/>
  <c r="AV125" i="32"/>
  <c r="AJ125" i="32"/>
  <c r="AM125" i="32" s="1"/>
  <c r="BG18" i="31"/>
  <c r="N41" i="31"/>
  <c r="N40" i="31" s="1"/>
  <c r="N34" i="31" s="1"/>
  <c r="AQ83" i="21"/>
  <c r="AQ82" i="21" s="1"/>
  <c r="M79" i="27"/>
  <c r="L92" i="27"/>
  <c r="L91" i="27" s="1"/>
  <c r="AP34" i="28"/>
  <c r="AP33" i="28" s="1"/>
  <c r="BD34" i="28"/>
  <c r="BD33" i="28" s="1"/>
  <c r="BD27" i="28" s="1"/>
  <c r="CH55" i="28"/>
  <c r="CH54" i="28" s="1"/>
  <c r="CH53" i="28" s="1"/>
  <c r="BH63" i="28"/>
  <c r="BH62" i="28" s="1"/>
  <c r="BH61" i="28" s="1"/>
  <c r="G63" i="28"/>
  <c r="G62" i="28" s="1"/>
  <c r="G61" i="28" s="1"/>
  <c r="BP95" i="28"/>
  <c r="BO95" i="28" s="1"/>
  <c r="BS95" i="28" s="1"/>
  <c r="BN12" i="28"/>
  <c r="BN11" i="28" s="1"/>
  <c r="BK35" i="16"/>
  <c r="BG41" i="16"/>
  <c r="BG35" i="16" s="1"/>
  <c r="AU91" i="31"/>
  <c r="AR91" i="31"/>
  <c r="AR90" i="31" s="1"/>
  <c r="AR89" i="31" s="1"/>
  <c r="AR88" i="31" s="1"/>
  <c r="M131" i="31"/>
  <c r="AC131" i="31"/>
  <c r="M139" i="31"/>
  <c r="AC139" i="31"/>
  <c r="AU139" i="31" s="1"/>
  <c r="AY139" i="31" s="1"/>
  <c r="AX139" i="31" s="1"/>
  <c r="BQ186" i="31"/>
  <c r="BC186" i="31"/>
  <c r="BF186" i="31" s="1"/>
  <c r="BC197" i="31"/>
  <c r="BQ197" i="31"/>
  <c r="K31" i="45"/>
  <c r="R21" i="45"/>
  <c r="R20" i="29"/>
  <c r="AU214" i="31"/>
  <c r="AY214" i="31" s="1"/>
  <c r="AX214" i="31" s="1"/>
  <c r="BB214" i="31" s="1"/>
  <c r="BE214" i="31" s="1"/>
  <c r="AC142" i="31"/>
  <c r="V62" i="31"/>
  <c r="V61" i="31" s="1"/>
  <c r="V60" i="31" s="1"/>
  <c r="O70" i="31"/>
  <c r="O69" i="31" s="1"/>
  <c r="O68" i="31" s="1"/>
  <c r="Q71" i="31"/>
  <c r="Q70" i="31" s="1"/>
  <c r="Q69" i="31" s="1"/>
  <c r="Q68" i="31" s="1"/>
  <c r="AS77" i="31"/>
  <c r="AS70" i="31" s="1"/>
  <c r="AS69" i="31" s="1"/>
  <c r="AS68" i="31" s="1"/>
  <c r="AI84" i="31"/>
  <c r="AI82" i="31" s="1"/>
  <c r="AI81" i="31" s="1"/>
  <c r="AI80" i="31" s="1"/>
  <c r="Y166" i="31"/>
  <c r="U189" i="31"/>
  <c r="Y189" i="31"/>
  <c r="AX270" i="31"/>
  <c r="BG260" i="31"/>
  <c r="BR260" i="31"/>
  <c r="AP11" i="32"/>
  <c r="Z34" i="32"/>
  <c r="S55" i="32"/>
  <c r="S54" i="32" s="1"/>
  <c r="S53" i="32" s="1"/>
  <c r="BL91" i="32"/>
  <c r="BL90" i="32" s="1"/>
  <c r="AJ136" i="32"/>
  <c r="AM136" i="32" s="1"/>
  <c r="G38" i="43"/>
  <c r="U13" i="44"/>
  <c r="AD13" i="44" s="1"/>
  <c r="Q260" i="31"/>
  <c r="O260" i="31"/>
  <c r="BB35" i="32"/>
  <c r="AG55" i="32"/>
  <c r="AG54" i="32" s="1"/>
  <c r="AG53" i="32" s="1"/>
  <c r="S78" i="32"/>
  <c r="AA78" i="32"/>
  <c r="AL10" i="38"/>
  <c r="BV10" i="38"/>
  <c r="BY12" i="38"/>
  <c r="BY11" i="38" s="1"/>
  <c r="BY10" i="38" s="1"/>
  <c r="P42" i="16"/>
  <c r="P41" i="16" s="1"/>
  <c r="P35" i="16" s="1"/>
  <c r="O99" i="16"/>
  <c r="O98" i="16" s="1"/>
  <c r="O71" i="16"/>
  <c r="O70" i="16" s="1"/>
  <c r="O69" i="16" s="1"/>
  <c r="O42" i="16"/>
  <c r="O41" i="16" s="1"/>
  <c r="O35" i="16" s="1"/>
  <c r="M10" i="16"/>
  <c r="AH20" i="29"/>
  <c r="AT21" i="29"/>
  <c r="AT20" i="29" s="1"/>
  <c r="Q20" i="29"/>
  <c r="AO20" i="29"/>
  <c r="O24" i="29"/>
  <c r="O20" i="29" s="1"/>
  <c r="BI24" i="29"/>
  <c r="BI20" i="29" s="1"/>
  <c r="W33" i="29"/>
  <c r="AS32" i="29"/>
  <c r="Z32" i="29"/>
  <c r="X32" i="29"/>
  <c r="AS37" i="29"/>
  <c r="O43" i="29"/>
  <c r="O42" i="29" s="1"/>
  <c r="O36" i="29" s="1"/>
  <c r="T43" i="29"/>
  <c r="T42" i="29" s="1"/>
  <c r="T36" i="29" s="1"/>
  <c r="AA43" i="29"/>
  <c r="AA42" i="29" s="1"/>
  <c r="AA36" i="29" s="1"/>
  <c r="AH43" i="29"/>
  <c r="AH42" i="29" s="1"/>
  <c r="AH36" i="29" s="1"/>
  <c r="AN43" i="29"/>
  <c r="W47" i="29"/>
  <c r="W43" i="29" s="1"/>
  <c r="BR36" i="29"/>
  <c r="Y64" i="29"/>
  <c r="Y63" i="29" s="1"/>
  <c r="Y62" i="29" s="1"/>
  <c r="AA64" i="29"/>
  <c r="AA63" i="29" s="1"/>
  <c r="AA62" i="29" s="1"/>
  <c r="K72" i="29"/>
  <c r="K71" i="29" s="1"/>
  <c r="K70" i="29" s="1"/>
  <c r="AH72" i="29"/>
  <c r="AH71" i="29" s="1"/>
  <c r="AH70" i="29" s="1"/>
  <c r="AT73" i="29"/>
  <c r="F72" i="29"/>
  <c r="F71" i="29" s="1"/>
  <c r="F70" i="29" s="1"/>
  <c r="AE72" i="29"/>
  <c r="AE71" i="29" s="1"/>
  <c r="AE70" i="29" s="1"/>
  <c r="BR72" i="29"/>
  <c r="BR71" i="29" s="1"/>
  <c r="BR70" i="29" s="1"/>
  <c r="AS79" i="29"/>
  <c r="AS72" i="29" s="1"/>
  <c r="AS71" i="29" s="1"/>
  <c r="AS70" i="29" s="1"/>
  <c r="AY275" i="31"/>
  <c r="AY274" i="31" s="1"/>
  <c r="AY273" i="31" s="1"/>
  <c r="AY272" i="31" s="1"/>
  <c r="AY271" i="31" s="1"/>
  <c r="AY270" i="31" s="1"/>
  <c r="BE25" i="32"/>
  <c r="BH25" i="32" s="1"/>
  <c r="AX35" i="32"/>
  <c r="AD55" i="32"/>
  <c r="AD54" i="32" s="1"/>
  <c r="AD53" i="32" s="1"/>
  <c r="Z41" i="31"/>
  <c r="AK41" i="31"/>
  <c r="AY59" i="31"/>
  <c r="AY58" i="31" s="1"/>
  <c r="AY57" i="31" s="1"/>
  <c r="AL62" i="31"/>
  <c r="AL61" i="31" s="1"/>
  <c r="AL60" i="31" s="1"/>
  <c r="AD62" i="31"/>
  <c r="AD61" i="31" s="1"/>
  <c r="AD60" i="31" s="1"/>
  <c r="AM62" i="31"/>
  <c r="AM61" i="31" s="1"/>
  <c r="AM60" i="31" s="1"/>
  <c r="AH210" i="31"/>
  <c r="AH209" i="31" s="1"/>
  <c r="AH208" i="31" s="1"/>
  <c r="G233" i="31"/>
  <c r="AT233" i="31"/>
  <c r="P246" i="31"/>
  <c r="P245" i="31" s="1"/>
  <c r="BL260" i="31"/>
  <c r="V260" i="31"/>
  <c r="AI34" i="32"/>
  <c r="AB55" i="32"/>
  <c r="AB54" i="32" s="1"/>
  <c r="AB53" i="32" s="1"/>
  <c r="G55" i="32"/>
  <c r="G54" i="32" s="1"/>
  <c r="G53" i="32" s="1"/>
  <c r="AN55" i="32"/>
  <c r="AN54" i="32" s="1"/>
  <c r="AN53" i="32" s="1"/>
  <c r="AV59" i="32"/>
  <c r="Y78" i="32"/>
  <c r="BN91" i="32"/>
  <c r="BN90" i="32" s="1"/>
  <c r="O38" i="43"/>
  <c r="S52" i="43"/>
  <c r="S51" i="43" s="1"/>
  <c r="S50" i="43" s="1"/>
  <c r="AC55" i="32"/>
  <c r="AC54" i="32" s="1"/>
  <c r="AC53" i="32" s="1"/>
  <c r="BT63" i="32"/>
  <c r="BT62" i="32" s="1"/>
  <c r="BT61" i="32" s="1"/>
  <c r="BJ10" i="38"/>
  <c r="Q41" i="45"/>
  <c r="AI135" i="13"/>
  <c r="AL135" i="13" s="1"/>
  <c r="AU135" i="13"/>
  <c r="AY135" i="13" s="1"/>
  <c r="AX135" i="13" s="1"/>
  <c r="BQ33" i="29"/>
  <c r="BC33" i="29"/>
  <c r="BF33" i="29" s="1"/>
  <c r="AZ32" i="29"/>
  <c r="AP88" i="32"/>
  <c r="AP87" i="32" s="1"/>
  <c r="AP86" i="32" s="1"/>
  <c r="AP85" i="32" s="1"/>
  <c r="AS89" i="32"/>
  <c r="AS88" i="32" s="1"/>
  <c r="AS87" i="32" s="1"/>
  <c r="AS86" i="32" s="1"/>
  <c r="AS85" i="32" s="1"/>
  <c r="AV89" i="32"/>
  <c r="AP93" i="32"/>
  <c r="AP92" i="32" s="1"/>
  <c r="AP91" i="32" s="1"/>
  <c r="AP90" i="32" s="1"/>
  <c r="AV94" i="32"/>
  <c r="AZ94" i="32" s="1"/>
  <c r="AY94" i="32" s="1"/>
  <c r="BD94" i="32" s="1"/>
  <c r="BJ94" i="32" s="1"/>
  <c r="AS94" i="32"/>
  <c r="BS95" i="32"/>
  <c r="BS93" i="32" s="1"/>
  <c r="BS92" i="32" s="1"/>
  <c r="BE95" i="32"/>
  <c r="BH95" i="32" s="1"/>
  <c r="AG97" i="32"/>
  <c r="AG96" i="32" s="1"/>
  <c r="AJ98" i="32"/>
  <c r="AJ97" i="32" s="1"/>
  <c r="AJ96" i="32" s="1"/>
  <c r="J14" i="22"/>
  <c r="I14" i="22" s="1"/>
  <c r="F14" i="22"/>
  <c r="F11" i="22" s="1"/>
  <c r="F10" i="22" s="1"/>
  <c r="G11" i="22"/>
  <c r="G10" i="22" s="1"/>
  <c r="AC10" i="31"/>
  <c r="AF12" i="31"/>
  <c r="AF10" i="31" s="1"/>
  <c r="AU12" i="31"/>
  <c r="AX12" i="31" s="1"/>
  <c r="BW25" i="28"/>
  <c r="BZ25" i="28"/>
  <c r="BP69" i="13"/>
  <c r="BO69" i="13" s="1"/>
  <c r="CF46" i="28"/>
  <c r="CF45" i="28" s="1"/>
  <c r="CF44" i="28" s="1"/>
  <c r="AS19" i="16"/>
  <c r="AD128" i="21"/>
  <c r="AV128" i="21" s="1"/>
  <c r="AZ128" i="21" s="1"/>
  <c r="AY128" i="21" s="1"/>
  <c r="N128" i="21"/>
  <c r="N122" i="21"/>
  <c r="AD122" i="21"/>
  <c r="AV122" i="21" s="1"/>
  <c r="AZ122" i="21" s="1"/>
  <c r="AY122" i="21" s="1"/>
  <c r="BC59" i="13"/>
  <c r="BI59" i="13" s="1"/>
  <c r="AZ58" i="13"/>
  <c r="M26" i="16"/>
  <c r="N28" i="16"/>
  <c r="N26" i="16" s="1"/>
  <c r="D20" i="22" s="1"/>
  <c r="C20" i="22" s="1"/>
  <c r="Z77" i="16"/>
  <c r="Z72" i="16" s="1"/>
  <c r="Z71" i="16" s="1"/>
  <c r="Z70" i="16" s="1"/>
  <c r="Z69" i="16" s="1"/>
  <c r="W72" i="16"/>
  <c r="W71" i="16" s="1"/>
  <c r="W70" i="16" s="1"/>
  <c r="W69" i="16" s="1"/>
  <c r="BE29" i="13"/>
  <c r="BH29" i="13"/>
  <c r="BA49" i="21"/>
  <c r="BA48" i="21" s="1"/>
  <c r="AW48" i="21"/>
  <c r="AW91" i="16"/>
  <c r="AW90" i="16" s="1"/>
  <c r="AW89" i="16" s="1"/>
  <c r="BA92" i="16"/>
  <c r="BA91" i="16" s="1"/>
  <c r="BA90" i="16" s="1"/>
  <c r="BA89" i="16" s="1"/>
  <c r="BA76" i="16"/>
  <c r="AW72" i="16"/>
  <c r="AW64" i="16"/>
  <c r="AW63" i="16" s="1"/>
  <c r="AW62" i="16" s="1"/>
  <c r="AW61" i="16" s="1"/>
  <c r="BA65" i="16"/>
  <c r="BA64" i="16" s="1"/>
  <c r="AZ132" i="16"/>
  <c r="AZ129" i="16" s="1"/>
  <c r="AZ128" i="16" s="1"/>
  <c r="AZ127" i="16" s="1"/>
  <c r="AZ126" i="16" s="1"/>
  <c r="AZ125" i="16" s="1"/>
  <c r="AV129" i="16"/>
  <c r="AV128" i="16" s="1"/>
  <c r="AV127" i="16" s="1"/>
  <c r="AV126" i="16" s="1"/>
  <c r="AV125" i="16" s="1"/>
  <c r="AV108" i="16" s="1"/>
  <c r="AV83" i="16"/>
  <c r="AV82" i="16" s="1"/>
  <c r="AV81" i="16" s="1"/>
  <c r="AZ85" i="16"/>
  <c r="AV84" i="16"/>
  <c r="AZ74" i="16"/>
  <c r="AV72" i="16"/>
  <c r="AV71" i="16" s="1"/>
  <c r="AV70" i="16" s="1"/>
  <c r="AV69" i="16" s="1"/>
  <c r="AZ47" i="16"/>
  <c r="AV46" i="16"/>
  <c r="AZ37" i="16"/>
  <c r="AV36" i="16"/>
  <c r="AY51" i="16"/>
  <c r="AU46" i="16"/>
  <c r="AO101" i="16"/>
  <c r="AO100" i="16" s="1"/>
  <c r="AU103" i="16"/>
  <c r="AR103" i="16"/>
  <c r="AR101" i="16" s="1"/>
  <c r="AR100" i="16" s="1"/>
  <c r="AO78" i="16"/>
  <c r="AO71" i="16" s="1"/>
  <c r="AO70" i="16" s="1"/>
  <c r="AO69" i="16" s="1"/>
  <c r="AU80" i="16"/>
  <c r="AU78" i="16" s="1"/>
  <c r="AR39" i="16"/>
  <c r="AO36" i="16"/>
  <c r="AF129" i="16"/>
  <c r="AF128" i="16" s="1"/>
  <c r="AF127" i="16" s="1"/>
  <c r="AF126" i="16" s="1"/>
  <c r="AF125" i="16" s="1"/>
  <c r="AF108" i="16" s="1"/>
  <c r="AF84" i="16"/>
  <c r="AF83" i="16"/>
  <c r="AF82" i="16" s="1"/>
  <c r="AF81" i="16" s="1"/>
  <c r="AX77" i="16"/>
  <c r="BB77" i="16" s="1"/>
  <c r="BP77" i="16"/>
  <c r="BO77" i="16" s="1"/>
  <c r="T112" i="16"/>
  <c r="T111" i="16" s="1"/>
  <c r="T110" i="16" s="1"/>
  <c r="T109" i="16" s="1"/>
  <c r="T108" i="16" s="1"/>
  <c r="W115" i="16"/>
  <c r="W112" i="16" s="1"/>
  <c r="W111" i="16" s="1"/>
  <c r="W110" i="16" s="1"/>
  <c r="W109" i="16" s="1"/>
  <c r="W108" i="16" s="1"/>
  <c r="AC139" i="16"/>
  <c r="BB139" i="16"/>
  <c r="BE139" i="16" s="1"/>
  <c r="M139" i="16"/>
  <c r="N129" i="16"/>
  <c r="N128" i="16" s="1"/>
  <c r="N127" i="16" s="1"/>
  <c r="N126" i="16" s="1"/>
  <c r="N146" i="16" s="1"/>
  <c r="AY146" i="16" s="1"/>
  <c r="AX146" i="16" s="1"/>
  <c r="T11" i="29"/>
  <c r="AU11" i="29"/>
  <c r="AL22" i="29"/>
  <c r="AL21" i="29" s="1"/>
  <c r="AL20" i="29" s="1"/>
  <c r="AI21" i="29"/>
  <c r="AI20" i="29" s="1"/>
  <c r="BF26" i="29"/>
  <c r="BF24" i="29" s="1"/>
  <c r="BC24" i="29"/>
  <c r="BC20" i="29" s="1"/>
  <c r="AI75" i="13"/>
  <c r="AI74" i="13" s="1"/>
  <c r="AI73" i="13" s="1"/>
  <c r="AI76" i="13"/>
  <c r="AS218" i="31"/>
  <c r="AS217" i="31" s="1"/>
  <c r="AS216" i="31" s="1"/>
  <c r="L42" i="29"/>
  <c r="L36" i="29" s="1"/>
  <c r="O11" i="27"/>
  <c r="N11" i="27" s="1"/>
  <c r="AY38" i="13"/>
  <c r="BP66" i="13"/>
  <c r="BO66" i="13" s="1"/>
  <c r="AU94" i="13"/>
  <c r="AY94" i="13" s="1"/>
  <c r="AX94" i="13" s="1"/>
  <c r="BB94" i="13" s="1"/>
  <c r="BH94" i="13" s="1"/>
  <c r="AV58" i="13"/>
  <c r="AZ100" i="21"/>
  <c r="AZ99" i="21" s="1"/>
  <c r="AZ98" i="21" s="1"/>
  <c r="AZ97" i="21" s="1"/>
  <c r="BA127" i="13"/>
  <c r="AW126" i="13"/>
  <c r="AW125" i="13" s="1"/>
  <c r="AW124" i="13" s="1"/>
  <c r="AW123" i="13" s="1"/>
  <c r="AW122" i="13" s="1"/>
  <c r="AC138" i="13"/>
  <c r="BB138" i="13"/>
  <c r="BE138" i="13" s="1"/>
  <c r="AS66" i="27"/>
  <c r="AP65" i="27"/>
  <c r="BP30" i="27"/>
  <c r="AP29" i="27"/>
  <c r="BI42" i="13"/>
  <c r="F36" i="29"/>
  <c r="W20" i="29"/>
  <c r="AZ70" i="13"/>
  <c r="N94" i="27"/>
  <c r="N93" i="27" s="1"/>
  <c r="N92" i="27" s="1"/>
  <c r="N91" i="27" s="1"/>
  <c r="S35" i="16"/>
  <c r="AZ32" i="13"/>
  <c r="AZ28" i="13" s="1"/>
  <c r="AV38" i="13"/>
  <c r="Q23" i="13"/>
  <c r="AU80" i="13"/>
  <c r="AY80" i="13" s="1"/>
  <c r="AI80" i="13"/>
  <c r="AI79" i="13" s="1"/>
  <c r="AI78" i="13" s="1"/>
  <c r="Q35" i="16"/>
  <c r="I43" i="19"/>
  <c r="P44" i="19"/>
  <c r="AU67" i="21"/>
  <c r="AU66" i="21" s="1"/>
  <c r="AU65" i="21" s="1"/>
  <c r="AU68" i="21"/>
  <c r="AP27" i="28"/>
  <c r="AT76" i="28"/>
  <c r="AT75" i="28"/>
  <c r="AT74" i="28" s="1"/>
  <c r="AT73" i="28" s="1"/>
  <c r="AT124" i="28"/>
  <c r="N124" i="28"/>
  <c r="P15" i="28"/>
  <c r="P11" i="28" s="1"/>
  <c r="AK27" i="13"/>
  <c r="AP55" i="13"/>
  <c r="AP54" i="13" s="1"/>
  <c r="AP53" i="13" s="1"/>
  <c r="BA52" i="13"/>
  <c r="BA51" i="13" s="1"/>
  <c r="BA50" i="13" s="1"/>
  <c r="BA49" i="13" s="1"/>
  <c r="BA48" i="13" s="1"/>
  <c r="AW51" i="13"/>
  <c r="AW50" i="13" s="1"/>
  <c r="AW49" i="13" s="1"/>
  <c r="AW48" i="13" s="1"/>
  <c r="AZ25" i="13"/>
  <c r="AV23" i="13"/>
  <c r="AV64" i="29"/>
  <c r="AV63" i="29" s="1"/>
  <c r="AV62" i="29" s="1"/>
  <c r="AO42" i="29"/>
  <c r="AI19" i="16"/>
  <c r="AO63" i="16"/>
  <c r="AO62" i="16" s="1"/>
  <c r="AO61" i="16" s="1"/>
  <c r="AI46" i="16"/>
  <c r="AI42" i="16" s="1"/>
  <c r="AI41" i="16" s="1"/>
  <c r="AU25" i="13"/>
  <c r="AY25" i="13" s="1"/>
  <c r="AV88" i="13"/>
  <c r="AV87" i="13" s="1"/>
  <c r="AV86" i="13" s="1"/>
  <c r="AV85" i="13" s="1"/>
  <c r="AR31" i="13"/>
  <c r="AC42" i="29"/>
  <c r="AC36" i="29" s="1"/>
  <c r="AT19" i="16"/>
  <c r="AX76" i="27"/>
  <c r="AX75" i="27" s="1"/>
  <c r="AX74" i="27" s="1"/>
  <c r="AX77" i="27"/>
  <c r="N12" i="27"/>
  <c r="AY12" i="27" s="1"/>
  <c r="BH12" i="27" s="1"/>
  <c r="BQ12" i="27"/>
  <c r="M102" i="31"/>
  <c r="N100" i="31"/>
  <c r="N99" i="31" s="1"/>
  <c r="N20" i="29"/>
  <c r="AW27" i="28"/>
  <c r="N41" i="16"/>
  <c r="N35" i="16" s="1"/>
  <c r="M115" i="13"/>
  <c r="R36" i="29"/>
  <c r="Z36" i="29"/>
  <c r="AO34" i="27"/>
  <c r="AO28" i="27" s="1"/>
  <c r="AB28" i="27"/>
  <c r="I10" i="19"/>
  <c r="AV64" i="13"/>
  <c r="AO28" i="13"/>
  <c r="P34" i="27"/>
  <c r="P28" i="27" s="1"/>
  <c r="R35" i="16"/>
  <c r="AF34" i="27"/>
  <c r="AF28" i="27" s="1"/>
  <c r="AW79" i="13"/>
  <c r="AX18" i="27"/>
  <c r="AJ12" i="27"/>
  <c r="AM12" i="27" s="1"/>
  <c r="AD11" i="27"/>
  <c r="BK52" i="32"/>
  <c r="BK51" i="32" s="1"/>
  <c r="BK50" i="32" s="1"/>
  <c r="BK49" i="32" s="1"/>
  <c r="BK48" i="32" s="1"/>
  <c r="BH52" i="32"/>
  <c r="BH51" i="32" s="1"/>
  <c r="BH50" i="32" s="1"/>
  <c r="BH49" i="32" s="1"/>
  <c r="BH48" i="32" s="1"/>
  <c r="M284" i="31"/>
  <c r="BB284" i="31"/>
  <c r="BE284" i="31" s="1"/>
  <c r="BB285" i="31"/>
  <c r="BE285" i="31" s="1"/>
  <c r="AC285" i="31"/>
  <c r="AU285" i="31" s="1"/>
  <c r="AY285" i="31" s="1"/>
  <c r="AX285" i="31" s="1"/>
  <c r="BB292" i="31"/>
  <c r="BE292" i="31" s="1"/>
  <c r="M292" i="31"/>
  <c r="AC292" i="31"/>
  <c r="BS32" i="32"/>
  <c r="BK32" i="32"/>
  <c r="BA35" i="32"/>
  <c r="BE36" i="32"/>
  <c r="BS36" i="32"/>
  <c r="BS35" i="32" s="1"/>
  <c r="BR39" i="32"/>
  <c r="BQ39" i="32" s="1"/>
  <c r="AY39" i="32"/>
  <c r="BD39" i="32" s="1"/>
  <c r="BC39" i="32" s="1"/>
  <c r="BE46" i="32"/>
  <c r="BH46" i="32" s="1"/>
  <c r="BA45" i="32"/>
  <c r="BA44" i="32" s="1"/>
  <c r="BA59" i="32"/>
  <c r="AW58" i="32"/>
  <c r="BE69" i="32"/>
  <c r="BH69" i="32" s="1"/>
  <c r="BA77" i="32"/>
  <c r="AW75" i="32"/>
  <c r="AW74" i="32" s="1"/>
  <c r="AW73" i="32" s="1"/>
  <c r="AT92" i="27"/>
  <c r="AT91" i="27" s="1"/>
  <c r="BK33" i="13"/>
  <c r="BK27" i="13" s="1"/>
  <c r="BN28" i="28"/>
  <c r="BN58" i="28"/>
  <c r="N27" i="13"/>
  <c r="L35" i="16"/>
  <c r="AS59" i="27"/>
  <c r="AS56" i="27" s="1"/>
  <c r="AS55" i="27" s="1"/>
  <c r="AS54" i="27" s="1"/>
  <c r="AN41" i="16"/>
  <c r="AN35" i="16" s="1"/>
  <c r="AN30" i="16" s="1"/>
  <c r="AN29" i="16" s="1"/>
  <c r="AT62" i="21"/>
  <c r="AJ128" i="21"/>
  <c r="AM128" i="21" s="1"/>
  <c r="AU63" i="28"/>
  <c r="AU62" i="28" s="1"/>
  <c r="AU61" i="28" s="1"/>
  <c r="AT130" i="28"/>
  <c r="N130" i="28"/>
  <c r="S11" i="13"/>
  <c r="W12" i="13"/>
  <c r="M285" i="31"/>
  <c r="BA183" i="31"/>
  <c r="AT219" i="31"/>
  <c r="AT218" i="31" s="1"/>
  <c r="AT217" i="31" s="1"/>
  <c r="AT216" i="31" s="1"/>
  <c r="AI227" i="31"/>
  <c r="AI225" i="31" s="1"/>
  <c r="AF225" i="31"/>
  <c r="BA244" i="31"/>
  <c r="BA243" i="31" s="1"/>
  <c r="BA242" i="31" s="1"/>
  <c r="BA241" i="31" s="1"/>
  <c r="BA240" i="31" s="1"/>
  <c r="AW243" i="31"/>
  <c r="AW242" i="31" s="1"/>
  <c r="AW241" i="31" s="1"/>
  <c r="AW240" i="31" s="1"/>
  <c r="X93" i="32"/>
  <c r="X92" i="32" s="1"/>
  <c r="X91" i="32" s="1"/>
  <c r="X90" i="32" s="1"/>
  <c r="N135" i="32"/>
  <c r="AD135" i="32"/>
  <c r="AC85" i="29"/>
  <c r="AC84" i="29"/>
  <c r="AC83" i="29" s="1"/>
  <c r="AC82" i="29" s="1"/>
  <c r="BK65" i="32"/>
  <c r="BH65" i="32"/>
  <c r="AZ105" i="31"/>
  <c r="BQ105" i="31" s="1"/>
  <c r="BQ104" i="31" s="1"/>
  <c r="BQ103" i="31" s="1"/>
  <c r="AV104" i="31"/>
  <c r="AV103" i="31" s="1"/>
  <c r="BB290" i="31"/>
  <c r="AC290" i="31"/>
  <c r="M290" i="31"/>
  <c r="AL13" i="31"/>
  <c r="AL10" i="31" s="1"/>
  <c r="AI10" i="31"/>
  <c r="AS29" i="32"/>
  <c r="AP28" i="32"/>
  <c r="AV29" i="32"/>
  <c r="AZ29" i="32" s="1"/>
  <c r="BR29" i="32" s="1"/>
  <c r="BQ29" i="32" s="1"/>
  <c r="BS30" i="32"/>
  <c r="BK30" i="32"/>
  <c r="AW76" i="32"/>
  <c r="G78" i="32"/>
  <c r="W78" i="32"/>
  <c r="BG19" i="16"/>
  <c r="BJ42" i="29"/>
  <c r="BJ36" i="29" s="1"/>
  <c r="Q105" i="13"/>
  <c r="P25" i="27"/>
  <c r="N25" i="27"/>
  <c r="BP43" i="31"/>
  <c r="BO43" i="31" s="1"/>
  <c r="AY42" i="31"/>
  <c r="AX42" i="31" s="1"/>
  <c r="BP46" i="31"/>
  <c r="BO46" i="31" s="1"/>
  <c r="BO45" i="31" s="1"/>
  <c r="AX46" i="31"/>
  <c r="BB46" i="31" s="1"/>
  <c r="BH226" i="31"/>
  <c r="BE226" i="31"/>
  <c r="AR244" i="31"/>
  <c r="AR243" i="31" s="1"/>
  <c r="AR242" i="31" s="1"/>
  <c r="AR241" i="31" s="1"/>
  <c r="AR240" i="31" s="1"/>
  <c r="AO243" i="31"/>
  <c r="AO242" i="31" s="1"/>
  <c r="AO241" i="31" s="1"/>
  <c r="AO240" i="31" s="1"/>
  <c r="BE51" i="32"/>
  <c r="BE50" i="32" s="1"/>
  <c r="BE49" i="32" s="1"/>
  <c r="BE48" i="32" s="1"/>
  <c r="AX169" i="31"/>
  <c r="AC129" i="31"/>
  <c r="Y41" i="31"/>
  <c r="AF104" i="31"/>
  <c r="AF103" i="31" s="1"/>
  <c r="AI105" i="31"/>
  <c r="AI104" i="31" s="1"/>
  <c r="AI103" i="31" s="1"/>
  <c r="T114" i="31"/>
  <c r="T113" i="31" s="1"/>
  <c r="T112" i="31" s="1"/>
  <c r="T111" i="31" s="1"/>
  <c r="W117" i="31"/>
  <c r="AC135" i="31"/>
  <c r="AU135" i="31" s="1"/>
  <c r="AY135" i="31" s="1"/>
  <c r="AX135" i="31" s="1"/>
  <c r="M135" i="31"/>
  <c r="AU148" i="31"/>
  <c r="AC146" i="31"/>
  <c r="AC145" i="31" s="1"/>
  <c r="AI167" i="31"/>
  <c r="AI166" i="31" s="1"/>
  <c r="AL168" i="31"/>
  <c r="AL167" i="31" s="1"/>
  <c r="AW183" i="31"/>
  <c r="AR186" i="31"/>
  <c r="AU186" i="31"/>
  <c r="AY186" i="31" s="1"/>
  <c r="AX195" i="31"/>
  <c r="BB195" i="31" s="1"/>
  <c r="BP195" i="31"/>
  <c r="BO195" i="31" s="1"/>
  <c r="X12" i="33"/>
  <c r="X13" i="33"/>
  <c r="AN25" i="28"/>
  <c r="BE34" i="28"/>
  <c r="AB55" i="13"/>
  <c r="AB54" i="13" s="1"/>
  <c r="AB53" i="13" s="1"/>
  <c r="L55" i="13"/>
  <c r="L54" i="13" s="1"/>
  <c r="L53" i="13" s="1"/>
  <c r="U91" i="13"/>
  <c r="U90" i="13" s="1"/>
  <c r="L115" i="29"/>
  <c r="BH17" i="30"/>
  <c r="AS55" i="32"/>
  <c r="AS54" i="32" s="1"/>
  <c r="AS53" i="32" s="1"/>
  <c r="W180" i="31"/>
  <c r="M183" i="31"/>
  <c r="Z246" i="31"/>
  <c r="Z245" i="31" s="1"/>
  <c r="AB260" i="31"/>
  <c r="AH260" i="31"/>
  <c r="BM260" i="31"/>
  <c r="AA260" i="31"/>
  <c r="I11" i="32"/>
  <c r="BS55" i="32"/>
  <c r="BS54" i="32" s="1"/>
  <c r="BS53" i="32" s="1"/>
  <c r="AF55" i="32"/>
  <c r="AF54" i="32" s="1"/>
  <c r="AF53" i="32" s="1"/>
  <c r="Z55" i="32"/>
  <c r="Z54" i="32" s="1"/>
  <c r="Z53" i="32" s="1"/>
  <c r="AJ69" i="32"/>
  <c r="AF91" i="32"/>
  <c r="AF90" i="32" s="1"/>
  <c r="BN54" i="38"/>
  <c r="BR54" i="38" s="1"/>
  <c r="CI54" i="38" s="1"/>
  <c r="T35" i="45"/>
  <c r="T34" i="45" s="1"/>
  <c r="X21" i="43"/>
  <c r="G28" i="43"/>
  <c r="K35" i="43"/>
  <c r="K34" i="43" s="1"/>
  <c r="K28" i="45"/>
  <c r="O35" i="45"/>
  <c r="O34" i="45" s="1"/>
  <c r="G44" i="45"/>
  <c r="AL34" i="27"/>
  <c r="BK93" i="28"/>
  <c r="BK92" i="28" s="1"/>
  <c r="BK91" i="28" s="1"/>
  <c r="BK90" i="28" s="1"/>
  <c r="AK55" i="13"/>
  <c r="AK54" i="13" s="1"/>
  <c r="AK53" i="13" s="1"/>
  <c r="AN91" i="13"/>
  <c r="AN90" i="13" s="1"/>
  <c r="BH25" i="16"/>
  <c r="U87" i="29"/>
  <c r="AU225" i="31"/>
  <c r="K166" i="31"/>
  <c r="AF183" i="31"/>
  <c r="F189" i="31"/>
  <c r="F188" i="31" s="1"/>
  <c r="F182" i="31" s="1"/>
  <c r="V218" i="31"/>
  <c r="V217" i="31" s="1"/>
  <c r="V216" i="31" s="1"/>
  <c r="M225" i="31"/>
  <c r="AJ246" i="31"/>
  <c r="AJ245" i="31" s="1"/>
  <c r="T246" i="31"/>
  <c r="T245" i="31" s="1"/>
  <c r="AD260" i="31"/>
  <c r="AP260" i="31"/>
  <c r="M10" i="31"/>
  <c r="AO11" i="32"/>
  <c r="BN11" i="32"/>
  <c r="BM91" i="32"/>
  <c r="BM90" i="32" s="1"/>
  <c r="AB91" i="32"/>
  <c r="AB90" i="32" s="1"/>
  <c r="Y21" i="43"/>
  <c r="K28" i="43"/>
  <c r="O28" i="45"/>
  <c r="K44" i="45"/>
  <c r="M96" i="21"/>
  <c r="AV18" i="27"/>
  <c r="BI17" i="27"/>
  <c r="N28" i="28"/>
  <c r="L34" i="28"/>
  <c r="L33" i="28" s="1"/>
  <c r="L27" i="28" s="1"/>
  <c r="BJ12" i="28"/>
  <c r="BJ11" i="28" s="1"/>
  <c r="CB55" i="28"/>
  <c r="CB54" i="28" s="1"/>
  <c r="CB53" i="28" s="1"/>
  <c r="AQ11" i="13"/>
  <c r="AZ15" i="13"/>
  <c r="AZ11" i="13" s="1"/>
  <c r="P11" i="13"/>
  <c r="AY15" i="13"/>
  <c r="AY11" i="13" s="1"/>
  <c r="S91" i="13"/>
  <c r="S90" i="13" s="1"/>
  <c r="S34" i="13"/>
  <c r="S33" i="13" s="1"/>
  <c r="S27" i="13" s="1"/>
  <c r="AW59" i="27"/>
  <c r="AI102" i="16"/>
  <c r="O72" i="29"/>
  <c r="O71" i="29" s="1"/>
  <c r="O70" i="29" s="1"/>
  <c r="BO18" i="31"/>
  <c r="AD41" i="31"/>
  <c r="AD40" i="31" s="1"/>
  <c r="AD34" i="31" s="1"/>
  <c r="R41" i="31"/>
  <c r="F62" i="31"/>
  <c r="F61" i="31" s="1"/>
  <c r="F60" i="31" s="1"/>
  <c r="AB70" i="31"/>
  <c r="AB69" i="31" s="1"/>
  <c r="AB68" i="31" s="1"/>
  <c r="AI140" i="31"/>
  <c r="AL140" i="31" s="1"/>
  <c r="F166" i="31"/>
  <c r="L166" i="31"/>
  <c r="T189" i="31"/>
  <c r="T188" i="31" s="1"/>
  <c r="T182" i="31" s="1"/>
  <c r="AS210" i="31"/>
  <c r="AS209" i="31" s="1"/>
  <c r="AS208" i="31" s="1"/>
  <c r="O233" i="31"/>
  <c r="BK233" i="31"/>
  <c r="AG233" i="31"/>
  <c r="P260" i="31"/>
  <c r="BO91" i="32"/>
  <c r="BO90" i="32" s="1"/>
  <c r="AE100" i="32"/>
  <c r="Y71" i="16"/>
  <c r="Y70" i="16" s="1"/>
  <c r="Y69" i="16" s="1"/>
  <c r="AH246" i="31"/>
  <c r="AH245" i="31" s="1"/>
  <c r="R260" i="31"/>
  <c r="Z260" i="31"/>
  <c r="BK260" i="31"/>
  <c r="S260" i="31"/>
  <c r="AE260" i="31"/>
  <c r="F260" i="31"/>
  <c r="AI286" i="31"/>
  <c r="AL286" i="31" s="1"/>
  <c r="BT27" i="32"/>
  <c r="AU34" i="32"/>
  <c r="AU33" i="32" s="1"/>
  <c r="U34" i="32"/>
  <c r="U33" i="32" s="1"/>
  <c r="U27" i="32" s="1"/>
  <c r="Y55" i="32"/>
  <c r="Y54" i="32" s="1"/>
  <c r="Y53" i="32" s="1"/>
  <c r="AE55" i="32"/>
  <c r="AE54" i="32" s="1"/>
  <c r="AE53" i="32" s="1"/>
  <c r="N70" i="32"/>
  <c r="G39" i="43"/>
  <c r="BC46" i="31"/>
  <c r="AZ45" i="31"/>
  <c r="AY20" i="16"/>
  <c r="O63" i="28"/>
  <c r="O62" i="28" s="1"/>
  <c r="O61" i="28" s="1"/>
  <c r="AV58" i="31"/>
  <c r="AV57" i="31" s="1"/>
  <c r="AV56" i="31" s="1"/>
  <c r="AV55" i="31" s="1"/>
  <c r="AZ59" i="31"/>
  <c r="BA66" i="31"/>
  <c r="BA65" i="31" s="1"/>
  <c r="AW65" i="31"/>
  <c r="AO83" i="31"/>
  <c r="AO82" i="31"/>
  <c r="AO81" i="31" s="1"/>
  <c r="AO80" i="31" s="1"/>
  <c r="AR84" i="31"/>
  <c r="AR82" i="31" s="1"/>
  <c r="AR81" i="31" s="1"/>
  <c r="AR80" i="31" s="1"/>
  <c r="AR102" i="31"/>
  <c r="AU102" i="31"/>
  <c r="AY102" i="31" s="1"/>
  <c r="BQ196" i="31"/>
  <c r="BC196" i="31"/>
  <c r="BF196" i="31" s="1"/>
  <c r="BC207" i="31"/>
  <c r="AZ206" i="31"/>
  <c r="AZ205" i="31" s="1"/>
  <c r="AZ204" i="31" s="1"/>
  <c r="AZ203" i="31" s="1"/>
  <c r="AX222" i="31"/>
  <c r="BB222" i="31" s="1"/>
  <c r="BP222" i="31"/>
  <c r="BO222" i="31" s="1"/>
  <c r="AC230" i="31"/>
  <c r="AC229" i="31" s="1"/>
  <c r="AC228" i="31" s="1"/>
  <c r="AI232" i="31"/>
  <c r="AI230" i="31" s="1"/>
  <c r="AI229" i="31" s="1"/>
  <c r="AI228" i="31" s="1"/>
  <c r="W27" i="43"/>
  <c r="O27" i="43"/>
  <c r="O26" i="43" s="1"/>
  <c r="S26" i="43"/>
  <c r="BI66" i="13"/>
  <c r="BF73" i="16"/>
  <c r="AJ69" i="21"/>
  <c r="BR23" i="28"/>
  <c r="BF23" i="28"/>
  <c r="AJ55" i="28"/>
  <c r="AJ54" i="28" s="1"/>
  <c r="AJ53" i="28" s="1"/>
  <c r="AM55" i="28"/>
  <c r="AM54" i="28" s="1"/>
  <c r="AM53" i="28" s="1"/>
  <c r="BJ55" i="28"/>
  <c r="BJ54" i="28" s="1"/>
  <c r="BJ53" i="28" s="1"/>
  <c r="AW64" i="28"/>
  <c r="H63" i="28"/>
  <c r="H62" i="28" s="1"/>
  <c r="H61" i="28" s="1"/>
  <c r="AP63" i="28"/>
  <c r="AP62" i="28" s="1"/>
  <c r="AP61" i="28" s="1"/>
  <c r="BR70" i="28"/>
  <c r="BI70" i="28"/>
  <c r="BL77" i="28"/>
  <c r="BP77" i="28" s="1"/>
  <c r="AJ78" i="28"/>
  <c r="M78" i="28"/>
  <c r="CI78" i="28"/>
  <c r="AN93" i="28"/>
  <c r="AN92" i="28" s="1"/>
  <c r="AN91" i="28" s="1"/>
  <c r="AN90" i="28" s="1"/>
  <c r="AL91" i="28"/>
  <c r="AL90" i="28" s="1"/>
  <c r="CI101" i="28"/>
  <c r="BX63" i="28"/>
  <c r="BX62" i="28" s="1"/>
  <c r="BX61" i="28" s="1"/>
  <c r="BK15" i="13"/>
  <c r="BK11" i="13" s="1"/>
  <c r="BE12" i="13"/>
  <c r="Y23" i="13"/>
  <c r="AS23" i="13"/>
  <c r="AL23" i="13"/>
  <c r="R33" i="13"/>
  <c r="R27" i="13" s="1"/>
  <c r="F34" i="13"/>
  <c r="O34" i="13"/>
  <c r="Z34" i="13"/>
  <c r="Z33" i="13" s="1"/>
  <c r="Z27" i="13" s="1"/>
  <c r="AN34" i="13"/>
  <c r="AN33" i="13" s="1"/>
  <c r="AN27" i="13" s="1"/>
  <c r="AS34" i="13"/>
  <c r="Q55" i="13"/>
  <c r="Q54" i="13" s="1"/>
  <c r="Q53" i="13" s="1"/>
  <c r="V55" i="13"/>
  <c r="V54" i="13" s="1"/>
  <c r="V53" i="13" s="1"/>
  <c r="AJ55" i="13"/>
  <c r="AJ54" i="13" s="1"/>
  <c r="AJ53" i="13" s="1"/>
  <c r="AN55" i="13"/>
  <c r="AN54" i="13" s="1"/>
  <c r="AN53" i="13" s="1"/>
  <c r="BR55" i="13"/>
  <c r="BR54" i="13" s="1"/>
  <c r="BR53" i="13" s="1"/>
  <c r="Z55" i="13"/>
  <c r="Z54" i="13" s="1"/>
  <c r="Z53" i="13" s="1"/>
  <c r="AD63" i="13"/>
  <c r="AD62" i="13" s="1"/>
  <c r="AD61" i="13" s="1"/>
  <c r="AJ63" i="13"/>
  <c r="AJ62" i="13" s="1"/>
  <c r="AJ61" i="13" s="1"/>
  <c r="W68" i="13"/>
  <c r="W64" i="13" s="1"/>
  <c r="W63" i="13" s="1"/>
  <c r="W62" i="13" s="1"/>
  <c r="W61" i="13" s="1"/>
  <c r="AS64" i="13"/>
  <c r="K63" i="13"/>
  <c r="K62" i="13" s="1"/>
  <c r="K61" i="13" s="1"/>
  <c r="AW93" i="13"/>
  <c r="AW92" i="13" s="1"/>
  <c r="AW35" i="13"/>
  <c r="BK63" i="16"/>
  <c r="BK62" i="16" s="1"/>
  <c r="BK61" i="16" s="1"/>
  <c r="BJ23" i="16"/>
  <c r="BJ19" i="16" s="1"/>
  <c r="W78" i="29"/>
  <c r="AW88" i="29"/>
  <c r="AW87" i="29" s="1"/>
  <c r="AI138" i="31"/>
  <c r="AL138" i="31" s="1"/>
  <c r="AV71" i="31"/>
  <c r="AC83" i="21"/>
  <c r="AC82" i="21" s="1"/>
  <c r="AI83" i="21"/>
  <c r="AI82" i="21" s="1"/>
  <c r="AJ125" i="21"/>
  <c r="AM125" i="21" s="1"/>
  <c r="L107" i="27"/>
  <c r="AM101" i="28"/>
  <c r="BT11" i="28"/>
  <c r="BG11" i="13"/>
  <c r="BL11" i="13"/>
  <c r="L34" i="13"/>
  <c r="Y34" i="13"/>
  <c r="AQ34" i="13"/>
  <c r="AA34" i="13"/>
  <c r="AS55" i="13"/>
  <c r="AS54" i="13" s="1"/>
  <c r="AS53" i="13" s="1"/>
  <c r="AQ55" i="13"/>
  <c r="AQ54" i="13" s="1"/>
  <c r="AQ53" i="13" s="1"/>
  <c r="AB63" i="13"/>
  <c r="AB62" i="13" s="1"/>
  <c r="AB61" i="13" s="1"/>
  <c r="AP91" i="13"/>
  <c r="AP90" i="13" s="1"/>
  <c r="M28" i="13"/>
  <c r="P27" i="13"/>
  <c r="BD33" i="13"/>
  <c r="BD27" i="13" s="1"/>
  <c r="BD22" i="13" s="1"/>
  <c r="BD99" i="13" s="1"/>
  <c r="AI69" i="13"/>
  <c r="AI64" i="13" s="1"/>
  <c r="BP57" i="27"/>
  <c r="BH57" i="32"/>
  <c r="BH56" i="32" s="1"/>
  <c r="M27" i="31"/>
  <c r="BA98" i="32"/>
  <c r="AW97" i="32"/>
  <c r="AW96" i="32" s="1"/>
  <c r="X107" i="32"/>
  <c r="X104" i="32" s="1"/>
  <c r="X103" i="32" s="1"/>
  <c r="X102" i="32" s="1"/>
  <c r="X101" i="32" s="1"/>
  <c r="X100" i="32" s="1"/>
  <c r="R104" i="32"/>
  <c r="R103" i="32" s="1"/>
  <c r="R102" i="32" s="1"/>
  <c r="R101" i="32" s="1"/>
  <c r="N127" i="32"/>
  <c r="AD127" i="32"/>
  <c r="N130" i="32"/>
  <c r="AD130" i="32"/>
  <c r="AV130" i="32" s="1"/>
  <c r="AZ130" i="32" s="1"/>
  <c r="AY130" i="32" s="1"/>
  <c r="BZ27" i="38"/>
  <c r="AX213" i="31"/>
  <c r="AX210" i="31" s="1"/>
  <c r="AX209" i="31" s="1"/>
  <c r="AX208" i="31" s="1"/>
  <c r="BF39" i="29"/>
  <c r="BI95" i="13"/>
  <c r="BL88" i="28"/>
  <c r="BL87" i="28" s="1"/>
  <c r="BL86" i="28" s="1"/>
  <c r="BL85" i="28" s="1"/>
  <c r="G26" i="21"/>
  <c r="G25" i="21" s="1"/>
  <c r="G19" i="21" s="1"/>
  <c r="X30" i="21"/>
  <c r="X26" i="21" s="1"/>
  <c r="BC91" i="28"/>
  <c r="BC90" i="28" s="1"/>
  <c r="CD34" i="28"/>
  <c r="BA15" i="13"/>
  <c r="BA11" i="13" s="1"/>
  <c r="BJ15" i="13"/>
  <c r="BJ11" i="13" s="1"/>
  <c r="AM34" i="13"/>
  <c r="AA56" i="27"/>
  <c r="AA55" i="27" s="1"/>
  <c r="AA54" i="27" s="1"/>
  <c r="AJ70" i="27"/>
  <c r="I19" i="16"/>
  <c r="L63" i="16"/>
  <c r="L62" i="16" s="1"/>
  <c r="L61" i="16" s="1"/>
  <c r="BR86" i="16"/>
  <c r="AN42" i="29"/>
  <c r="AN36" i="29" s="1"/>
  <c r="AI47" i="29"/>
  <c r="AE115" i="29"/>
  <c r="AV124" i="32"/>
  <c r="AZ124" i="32" s="1"/>
  <c r="AY124" i="32" s="1"/>
  <c r="AZ239" i="31"/>
  <c r="AV238" i="31"/>
  <c r="AV237" i="31" s="1"/>
  <c r="AV236" i="31" s="1"/>
  <c r="AV233" i="31" s="1"/>
  <c r="BA250" i="31"/>
  <c r="AW248" i="31"/>
  <c r="AW247" i="31" s="1"/>
  <c r="AW246" i="31" s="1"/>
  <c r="AW245" i="31" s="1"/>
  <c r="BB282" i="31"/>
  <c r="BE282" i="31" s="1"/>
  <c r="M282" i="31"/>
  <c r="AM13" i="32"/>
  <c r="AM12" i="32" s="1"/>
  <c r="AM11" i="32" s="1"/>
  <c r="AJ12" i="32"/>
  <c r="AZ12" i="32"/>
  <c r="O19" i="32"/>
  <c r="N20" i="32"/>
  <c r="O20" i="32" s="1"/>
  <c r="AS24" i="32"/>
  <c r="AS23" i="32" s="1"/>
  <c r="AV24" i="32"/>
  <c r="BB24" i="32"/>
  <c r="BB23" i="32" s="1"/>
  <c r="AX23" i="32"/>
  <c r="BB29" i="32"/>
  <c r="AX28" i="32"/>
  <c r="BE41" i="32"/>
  <c r="BS41" i="32"/>
  <c r="AV60" i="32"/>
  <c r="AZ60" i="32" s="1"/>
  <c r="AP58" i="32"/>
  <c r="AJ68" i="32"/>
  <c r="AJ64" i="32" s="1"/>
  <c r="AD64" i="32"/>
  <c r="BA71" i="32"/>
  <c r="BA70" i="32" s="1"/>
  <c r="AW70" i="32"/>
  <c r="BB72" i="32"/>
  <c r="BB70" i="32" s="1"/>
  <c r="AX70" i="32"/>
  <c r="AS76" i="32"/>
  <c r="AS75" i="32"/>
  <c r="AS74" i="32" s="1"/>
  <c r="AS73" i="32" s="1"/>
  <c r="AW88" i="32"/>
  <c r="AW87" i="32" s="1"/>
  <c r="AW86" i="32" s="1"/>
  <c r="AW85" i="32" s="1"/>
  <c r="BA89" i="32"/>
  <c r="BA88" i="32" s="1"/>
  <c r="BA87" i="32" s="1"/>
  <c r="BA86" i="32" s="1"/>
  <c r="BA85" i="32" s="1"/>
  <c r="AO91" i="32"/>
  <c r="AO90" i="32" s="1"/>
  <c r="BI91" i="32"/>
  <c r="BI90" i="32" s="1"/>
  <c r="BB95" i="32"/>
  <c r="BB93" i="32" s="1"/>
  <c r="BB92" i="32" s="1"/>
  <c r="BB91" i="32" s="1"/>
  <c r="BB90" i="32" s="1"/>
  <c r="AX93" i="32"/>
  <c r="AX92" i="32" s="1"/>
  <c r="AX91" i="32" s="1"/>
  <c r="AX90" i="32" s="1"/>
  <c r="AS93" i="32"/>
  <c r="AS92" i="32" s="1"/>
  <c r="AS91" i="32" s="1"/>
  <c r="AS90" i="32" s="1"/>
  <c r="BS63" i="32"/>
  <c r="BS62" i="32" s="1"/>
  <c r="BS61" i="32" s="1"/>
  <c r="AW11" i="32"/>
  <c r="AF18" i="31"/>
  <c r="AQ62" i="31"/>
  <c r="AQ61" i="31" s="1"/>
  <c r="AQ60" i="31" s="1"/>
  <c r="AD110" i="31"/>
  <c r="AE43" i="38"/>
  <c r="AE42" i="38" s="1"/>
  <c r="AE41" i="38" s="1"/>
  <c r="AJ126" i="32"/>
  <c r="AM126" i="32" s="1"/>
  <c r="AS11" i="32"/>
  <c r="AN18" i="31"/>
  <c r="AG41" i="31"/>
  <c r="AG40" i="31" s="1"/>
  <c r="AN41" i="31"/>
  <c r="AN40" i="31" s="1"/>
  <c r="AN34" i="31" s="1"/>
  <c r="M42" i="31"/>
  <c r="M41" i="31" s="1"/>
  <c r="AR45" i="31"/>
  <c r="AR41" i="31" s="1"/>
  <c r="AG70" i="31"/>
  <c r="AG69" i="31" s="1"/>
  <c r="AG68" i="31" s="1"/>
  <c r="AM70" i="31"/>
  <c r="AM69" i="31" s="1"/>
  <c r="AM68" i="31" s="1"/>
  <c r="BD70" i="31"/>
  <c r="BD69" i="31" s="1"/>
  <c r="BD68" i="31" s="1"/>
  <c r="AU235" i="31"/>
  <c r="AY235" i="31" s="1"/>
  <c r="AU250" i="31"/>
  <c r="R246" i="31"/>
  <c r="R245" i="31" s="1"/>
  <c r="AT260" i="31"/>
  <c r="AY264" i="31"/>
  <c r="AY263" i="31" s="1"/>
  <c r="AY262" i="31" s="1"/>
  <c r="AY261" i="31" s="1"/>
  <c r="L260" i="31"/>
  <c r="AG260" i="31"/>
  <c r="AM260" i="31"/>
  <c r="AO260" i="31"/>
  <c r="J11" i="32"/>
  <c r="J10" i="32" s="1"/>
  <c r="Y11" i="32"/>
  <c r="AC11" i="32"/>
  <c r="AG11" i="32"/>
  <c r="AX11" i="32"/>
  <c r="BA11" i="32"/>
  <c r="AV25" i="32"/>
  <c r="AZ25" i="32" s="1"/>
  <c r="AY25" i="32" s="1"/>
  <c r="BD25" i="32" s="1"/>
  <c r="AF34" i="32"/>
  <c r="AF33" i="32" s="1"/>
  <c r="BL34" i="32"/>
  <c r="BL33" i="32" s="1"/>
  <c r="BL27" i="32" s="1"/>
  <c r="AP34" i="32"/>
  <c r="AP33" i="32" s="1"/>
  <c r="AV45" i="32"/>
  <c r="AV44" i="32" s="1"/>
  <c r="P55" i="32"/>
  <c r="P54" i="32" s="1"/>
  <c r="P53" i="32" s="1"/>
  <c r="AT55" i="32"/>
  <c r="AT54" i="32" s="1"/>
  <c r="AT53" i="32" s="1"/>
  <c r="P63" i="32"/>
  <c r="P62" i="32" s="1"/>
  <c r="P61" i="32" s="1"/>
  <c r="AC63" i="32"/>
  <c r="AC62" i="32" s="1"/>
  <c r="AC61" i="32" s="1"/>
  <c r="AU64" i="32"/>
  <c r="X69" i="32"/>
  <c r="AE78" i="32"/>
  <c r="AF78" i="32"/>
  <c r="Y91" i="32"/>
  <c r="Y90" i="32" s="1"/>
  <c r="AH91" i="32"/>
  <c r="AH90" i="32" s="1"/>
  <c r="AM91" i="32"/>
  <c r="AM90" i="32" s="1"/>
  <c r="AO100" i="32"/>
  <c r="L27" i="44"/>
  <c r="O10" i="44"/>
  <c r="O9" i="44" s="1"/>
  <c r="AI193" i="31"/>
  <c r="AI189" i="31" s="1"/>
  <c r="AI188" i="31" s="1"/>
  <c r="AI182" i="31" s="1"/>
  <c r="AU63" i="32"/>
  <c r="AU62" i="32" s="1"/>
  <c r="AU61" i="32" s="1"/>
  <c r="AF128" i="31"/>
  <c r="AF127" i="31" s="1"/>
  <c r="AF126" i="31" s="1"/>
  <c r="AF125" i="31" s="1"/>
  <c r="AF110" i="31" s="1"/>
  <c r="AG166" i="31"/>
  <c r="BK170" i="31"/>
  <c r="BK166" i="31" s="1"/>
  <c r="BI170" i="31"/>
  <c r="BM170" i="31"/>
  <c r="BM166" i="31" s="1"/>
  <c r="Q178" i="31"/>
  <c r="AR200" i="31"/>
  <c r="AR199" i="31" s="1"/>
  <c r="AT210" i="31"/>
  <c r="AT209" i="31" s="1"/>
  <c r="AT208" i="31" s="1"/>
  <c r="W224" i="31"/>
  <c r="Z224" i="31" s="1"/>
  <c r="Z219" i="31" s="1"/>
  <c r="Z218" i="31" s="1"/>
  <c r="Z217" i="31" s="1"/>
  <c r="Z216" i="31" s="1"/>
  <c r="AF11" i="32"/>
  <c r="BM15" i="32"/>
  <c r="BM11" i="32" s="1"/>
  <c r="AW23" i="32"/>
  <c r="X26" i="32"/>
  <c r="H34" i="32"/>
  <c r="R34" i="32"/>
  <c r="R33" i="32" s="1"/>
  <c r="R27" i="32" s="1"/>
  <c r="V34" i="32"/>
  <c r="AC34" i="32"/>
  <c r="AC33" i="32" s="1"/>
  <c r="AC27" i="32" s="1"/>
  <c r="AQ34" i="32"/>
  <c r="AQ33" i="32" s="1"/>
  <c r="AQ27" i="32" s="1"/>
  <c r="BM34" i="32"/>
  <c r="BF40" i="16"/>
  <c r="BI40" i="16"/>
  <c r="BF50" i="16"/>
  <c r="BI50" i="16"/>
  <c r="G12" i="20"/>
  <c r="F12" i="20" s="1"/>
  <c r="I12" i="20"/>
  <c r="N116" i="21"/>
  <c r="AD116" i="21"/>
  <c r="BF80" i="13"/>
  <c r="BF79" i="13" s="1"/>
  <c r="BF78" i="13" s="1"/>
  <c r="AQ19" i="21"/>
  <c r="AI150" i="29"/>
  <c r="AL150" i="29" s="1"/>
  <c r="BL55" i="28"/>
  <c r="BL54" i="28" s="1"/>
  <c r="BL53" i="28" s="1"/>
  <c r="BK13" i="27"/>
  <c r="BF103" i="29"/>
  <c r="BF102" i="29" s="1"/>
  <c r="BF101" i="29" s="1"/>
  <c r="BC102" i="29"/>
  <c r="BC101" i="29" s="1"/>
  <c r="BI103" i="29"/>
  <c r="BI102" i="29" s="1"/>
  <c r="BI101" i="29" s="1"/>
  <c r="M125" i="29"/>
  <c r="N131" i="29"/>
  <c r="N125" i="29" s="1"/>
  <c r="AY131" i="29"/>
  <c r="AZ96" i="16"/>
  <c r="AZ95" i="16" s="1"/>
  <c r="AZ94" i="16" s="1"/>
  <c r="AZ93" i="16" s="1"/>
  <c r="BC97" i="16"/>
  <c r="S34" i="33"/>
  <c r="U34" i="33" s="1"/>
  <c r="T34" i="33" s="1"/>
  <c r="AZ91" i="16"/>
  <c r="AZ90" i="16" s="1"/>
  <c r="AZ89" i="16" s="1"/>
  <c r="BI28" i="28"/>
  <c r="BP86" i="29"/>
  <c r="BP85" i="29" s="1"/>
  <c r="BZ68" i="28"/>
  <c r="AU85" i="29"/>
  <c r="AJ126" i="21"/>
  <c r="AM126" i="21" s="1"/>
  <c r="AZ37" i="21"/>
  <c r="AZ36" i="21" s="1"/>
  <c r="BT71" i="28"/>
  <c r="BZ71" i="28" s="1"/>
  <c r="BQ70" i="28"/>
  <c r="M63" i="13"/>
  <c r="M62" i="13" s="1"/>
  <c r="M61" i="13" s="1"/>
  <c r="AZ45" i="13"/>
  <c r="AZ44" i="13" s="1"/>
  <c r="BC46" i="13"/>
  <c r="AV89" i="21"/>
  <c r="AV88" i="21" s="1"/>
  <c r="AV24" i="21"/>
  <c r="AZ24" i="21" s="1"/>
  <c r="AS24" i="21"/>
  <c r="O27" i="27"/>
  <c r="P24" i="27"/>
  <c r="D9" i="27"/>
  <c r="E9" i="27" s="1"/>
  <c r="C9" i="27"/>
  <c r="F9" i="27" s="1"/>
  <c r="G9" i="27" s="1"/>
  <c r="H9" i="27" s="1"/>
  <c r="I9" i="27" s="1"/>
  <c r="J9" i="27" s="1"/>
  <c r="K9" i="27" s="1"/>
  <c r="AM14" i="27"/>
  <c r="AS16" i="21"/>
  <c r="AP15" i="21"/>
  <c r="AV43" i="29"/>
  <c r="AI35" i="16"/>
  <c r="F11" i="19"/>
  <c r="F10" i="19" s="1"/>
  <c r="BQ83" i="28"/>
  <c r="BQ82" i="28" s="1"/>
  <c r="BQ81" i="28" s="1"/>
  <c r="BO67" i="28"/>
  <c r="BS67" i="28" s="1"/>
  <c r="BJ75" i="28"/>
  <c r="BJ74" i="28" s="1"/>
  <c r="BJ73" i="28" s="1"/>
  <c r="AH63" i="28"/>
  <c r="AH62" i="28" s="1"/>
  <c r="AH61" i="28" s="1"/>
  <c r="BL26" i="28"/>
  <c r="BP26" i="28" s="1"/>
  <c r="AZ68" i="28"/>
  <c r="BP52" i="28"/>
  <c r="BO52" i="28" s="1"/>
  <c r="BC11" i="13"/>
  <c r="AI12" i="13"/>
  <c r="AI11" i="13" s="1"/>
  <c r="W76" i="13"/>
  <c r="AF34" i="13"/>
  <c r="AF33" i="13" s="1"/>
  <c r="AV91" i="13"/>
  <c r="AV90" i="13" s="1"/>
  <c r="AO55" i="13"/>
  <c r="AO54" i="13" s="1"/>
  <c r="AO53" i="13" s="1"/>
  <c r="AW88" i="13"/>
  <c r="AW87" i="13" s="1"/>
  <c r="AW86" i="13" s="1"/>
  <c r="AW85" i="13" s="1"/>
  <c r="AI89" i="13"/>
  <c r="AI88" i="13" s="1"/>
  <c r="AI87" i="13" s="1"/>
  <c r="AI86" i="13" s="1"/>
  <c r="AI85" i="13" s="1"/>
  <c r="AH33" i="13"/>
  <c r="AH27" i="13" s="1"/>
  <c r="BF75" i="28"/>
  <c r="BF74" i="28" s="1"/>
  <c r="BF73" i="28" s="1"/>
  <c r="BA94" i="13"/>
  <c r="BA93" i="13" s="1"/>
  <c r="BA92" i="13" s="1"/>
  <c r="BA91" i="13" s="1"/>
  <c r="BA90" i="13" s="1"/>
  <c r="M16" i="13"/>
  <c r="M15" i="13" s="1"/>
  <c r="M12" i="13"/>
  <c r="AM11" i="27"/>
  <c r="BI60" i="28"/>
  <c r="BI58" i="28" s="1"/>
  <c r="BI55" i="28" s="1"/>
  <c r="BI54" i="28" s="1"/>
  <c r="BI53" i="28" s="1"/>
  <c r="BN45" i="28"/>
  <c r="BN44" i="28" s="1"/>
  <c r="BX11" i="28"/>
  <c r="BK11" i="28"/>
  <c r="T64" i="13"/>
  <c r="T63" i="13" s="1"/>
  <c r="T62" i="13" s="1"/>
  <c r="T61" i="13" s="1"/>
  <c r="AR64" i="13"/>
  <c r="AR63" i="13" s="1"/>
  <c r="AR62" i="13" s="1"/>
  <c r="AR61" i="13" s="1"/>
  <c r="N15" i="13"/>
  <c r="N11" i="13" s="1"/>
  <c r="BP119" i="27"/>
  <c r="AW76" i="13"/>
  <c r="AV28" i="21"/>
  <c r="AP27" i="21"/>
  <c r="L55" i="28"/>
  <c r="L54" i="28" s="1"/>
  <c r="L53" i="28" s="1"/>
  <c r="AZ72" i="28"/>
  <c r="AZ70" i="28" s="1"/>
  <c r="AW70" i="28"/>
  <c r="BR77" i="28"/>
  <c r="BN76" i="28"/>
  <c r="AY29" i="32"/>
  <c r="BD29" i="32" s="1"/>
  <c r="BI77" i="28"/>
  <c r="BI76" i="28" s="1"/>
  <c r="BF76" i="28"/>
  <c r="AT79" i="28"/>
  <c r="AT78" i="28" s="1"/>
  <c r="BL80" i="28"/>
  <c r="AT88" i="28"/>
  <c r="AT87" i="28" s="1"/>
  <c r="AT86" i="28" s="1"/>
  <c r="AT85" i="28" s="1"/>
  <c r="AZ89" i="28"/>
  <c r="AZ88" i="28" s="1"/>
  <c r="AZ87" i="28" s="1"/>
  <c r="AZ86" i="28" s="1"/>
  <c r="AZ85" i="28" s="1"/>
  <c r="AT64" i="13"/>
  <c r="AT63" i="13" s="1"/>
  <c r="AT62" i="13" s="1"/>
  <c r="AT61" i="13" s="1"/>
  <c r="AY46" i="13"/>
  <c r="AY45" i="13" s="1"/>
  <c r="AY44" i="13" s="1"/>
  <c r="AU45" i="13"/>
  <c r="AU44" i="13" s="1"/>
  <c r="AU293" i="31"/>
  <c r="AY293" i="31" s="1"/>
  <c r="AX293" i="31" s="1"/>
  <c r="AI293" i="31"/>
  <c r="AL293" i="31" s="1"/>
  <c r="CD11" i="28"/>
  <c r="Z68" i="13"/>
  <c r="X64" i="13"/>
  <c r="X63" i="13" s="1"/>
  <c r="X62" i="13" s="1"/>
  <c r="X61" i="13" s="1"/>
  <c r="BB141" i="13"/>
  <c r="BE141" i="13" s="1"/>
  <c r="M141" i="13"/>
  <c r="BB137" i="13"/>
  <c r="BE137" i="13" s="1"/>
  <c r="AC137" i="13"/>
  <c r="BB133" i="13"/>
  <c r="BE133" i="13" s="1"/>
  <c r="AC133" i="13"/>
  <c r="AU133" i="13" s="1"/>
  <c r="AY133" i="13" s="1"/>
  <c r="AX133" i="13" s="1"/>
  <c r="M133" i="13"/>
  <c r="BB129" i="13"/>
  <c r="BE129" i="13" s="1"/>
  <c r="M129" i="13"/>
  <c r="AG26" i="21"/>
  <c r="AG25" i="21" s="1"/>
  <c r="BP66" i="27"/>
  <c r="AZ44" i="21"/>
  <c r="AZ43" i="21" s="1"/>
  <c r="AZ42" i="21" s="1"/>
  <c r="AZ41" i="21" s="1"/>
  <c r="AZ40" i="21" s="1"/>
  <c r="N64" i="28"/>
  <c r="BJ70" i="28"/>
  <c r="AD20" i="29"/>
  <c r="AR21" i="29"/>
  <c r="AR20" i="29" s="1"/>
  <c r="AY45" i="32"/>
  <c r="AY44" i="32" s="1"/>
  <c r="AZ36" i="32"/>
  <c r="BK66" i="32"/>
  <c r="BK31" i="32"/>
  <c r="AJ133" i="32"/>
  <c r="AM133" i="32" s="1"/>
  <c r="AO95" i="31"/>
  <c r="AO94" i="31" s="1"/>
  <c r="AO93" i="31" s="1"/>
  <c r="AO92" i="31" s="1"/>
  <c r="AI45" i="31"/>
  <c r="AI41" i="31" s="1"/>
  <c r="AI40" i="31" s="1"/>
  <c r="BB286" i="31"/>
  <c r="BE286" i="31" s="1"/>
  <c r="AY170" i="31"/>
  <c r="AO146" i="31"/>
  <c r="AO145" i="31" s="1"/>
  <c r="BK80" i="32"/>
  <c r="BK79" i="32" s="1"/>
  <c r="BH80" i="32"/>
  <c r="BH79" i="32" s="1"/>
  <c r="AS36" i="32"/>
  <c r="BE43" i="32"/>
  <c r="BK43" i="32" s="1"/>
  <c r="AW83" i="31"/>
  <c r="AW82" i="31"/>
  <c r="AW81" i="31" s="1"/>
  <c r="AW80" i="31" s="1"/>
  <c r="BB27" i="28"/>
  <c r="P29" i="20"/>
  <c r="Y70" i="21"/>
  <c r="BE70" i="21"/>
  <c r="BI45" i="28"/>
  <c r="BI44" i="28" s="1"/>
  <c r="AU11" i="28"/>
  <c r="L105" i="13"/>
  <c r="BD105" i="13"/>
  <c r="AY109" i="13"/>
  <c r="AY108" i="13" s="1"/>
  <c r="AY107" i="13" s="1"/>
  <c r="AY106" i="13" s="1"/>
  <c r="AQ105" i="13"/>
  <c r="AM105" i="13"/>
  <c r="AK105" i="13"/>
  <c r="AE105" i="13"/>
  <c r="BK23" i="16"/>
  <c r="BK19" i="16" s="1"/>
  <c r="BG71" i="16"/>
  <c r="BG70" i="16" s="1"/>
  <c r="BG69" i="16" s="1"/>
  <c r="BG30" i="16" s="1"/>
  <c r="BG107" i="16" s="1"/>
  <c r="BG29" i="16" s="1"/>
  <c r="AI139" i="31"/>
  <c r="AL139" i="31" s="1"/>
  <c r="BI186" i="31"/>
  <c r="BK47" i="32"/>
  <c r="BK72" i="32"/>
  <c r="BP128" i="31"/>
  <c r="BP127" i="31" s="1"/>
  <c r="BP126" i="31" s="1"/>
  <c r="BP125" i="31" s="1"/>
  <c r="N98" i="31"/>
  <c r="N97" i="31" s="1"/>
  <c r="AI87" i="31"/>
  <c r="AI86" i="31" s="1"/>
  <c r="AI85" i="31" s="1"/>
  <c r="AI79" i="31"/>
  <c r="AI77" i="31" s="1"/>
  <c r="M296" i="31"/>
  <c r="M286" i="31"/>
  <c r="AR246" i="31"/>
  <c r="AR245" i="31" s="1"/>
  <c r="AU193" i="31"/>
  <c r="AU189" i="31" s="1"/>
  <c r="AU190" i="31"/>
  <c r="BA253" i="31"/>
  <c r="BA252" i="31" s="1"/>
  <c r="BA251" i="31" s="1"/>
  <c r="AW128" i="31"/>
  <c r="AW127" i="31" s="1"/>
  <c r="AW126" i="31" s="1"/>
  <c r="AW125" i="31" s="1"/>
  <c r="AD188" i="31"/>
  <c r="AD182" i="31" s="1"/>
  <c r="AU87" i="31"/>
  <c r="AY87" i="31" s="1"/>
  <c r="AV52" i="31"/>
  <c r="AV51" i="31" s="1"/>
  <c r="H28" i="31"/>
  <c r="M231" i="31"/>
  <c r="AV32" i="32"/>
  <c r="AY53" i="31"/>
  <c r="AU52" i="31"/>
  <c r="AU51" i="31" s="1"/>
  <c r="AI96" i="31"/>
  <c r="AI95" i="31" s="1"/>
  <c r="AI94" i="31" s="1"/>
  <c r="AI93" i="31" s="1"/>
  <c r="AI92" i="31" s="1"/>
  <c r="AC95" i="31"/>
  <c r="AC94" i="31" s="1"/>
  <c r="AC93" i="31" s="1"/>
  <c r="AC92" i="31" s="1"/>
  <c r="AB56" i="27"/>
  <c r="AB55" i="27" s="1"/>
  <c r="AB54" i="27" s="1"/>
  <c r="AR53" i="16"/>
  <c r="AR52" i="16" s="1"/>
  <c r="AQ71" i="16"/>
  <c r="AQ70" i="16" s="1"/>
  <c r="AQ69" i="16" s="1"/>
  <c r="AH19" i="16"/>
  <c r="AG19" i="16"/>
  <c r="AF19" i="16"/>
  <c r="AE19" i="16"/>
  <c r="BA105" i="31"/>
  <c r="BA104" i="31" s="1"/>
  <c r="BA103" i="31" s="1"/>
  <c r="BH21" i="31"/>
  <c r="AX21" i="31"/>
  <c r="AR31" i="31"/>
  <c r="AO30" i="31"/>
  <c r="AU63" i="31"/>
  <c r="AY64" i="31"/>
  <c r="AC82" i="31"/>
  <c r="AC81" i="31" s="1"/>
  <c r="AC80" i="31" s="1"/>
  <c r="AC83" i="31"/>
  <c r="M283" i="31"/>
  <c r="AC283" i="31"/>
  <c r="M293" i="31"/>
  <c r="BB293" i="31"/>
  <c r="BE293" i="31" s="1"/>
  <c r="O26" i="32"/>
  <c r="BA26" i="32"/>
  <c r="AS31" i="32"/>
  <c r="AS28" i="32" s="1"/>
  <c r="AV31" i="32"/>
  <c r="AZ31" i="32" s="1"/>
  <c r="BK39" i="32"/>
  <c r="BH39" i="32"/>
  <c r="AI129" i="31"/>
  <c r="AL129" i="31" s="1"/>
  <c r="AU129" i="31"/>
  <c r="AY129" i="31" s="1"/>
  <c r="AX129" i="31" s="1"/>
  <c r="AZ104" i="31"/>
  <c r="AZ103" i="31" s="1"/>
  <c r="BH68" i="32"/>
  <c r="BK68" i="32"/>
  <c r="M132" i="31"/>
  <c r="AC132" i="31"/>
  <c r="AU132" i="31" s="1"/>
  <c r="AY132" i="31" s="1"/>
  <c r="AX132" i="31" s="1"/>
  <c r="BI166" i="31"/>
  <c r="AR227" i="31"/>
  <c r="AR225" i="31" s="1"/>
  <c r="AO225" i="31"/>
  <c r="AB85" i="31"/>
  <c r="G11" i="32"/>
  <c r="K11" i="32"/>
  <c r="X25" i="32"/>
  <c r="AJ23" i="32"/>
  <c r="BM33" i="32"/>
  <c r="AK34" i="32"/>
  <c r="AK33" i="32" s="1"/>
  <c r="AK27" i="32" s="1"/>
  <c r="O53" i="38"/>
  <c r="O52" i="38" s="1"/>
  <c r="O51" i="38" s="1"/>
  <c r="O50" i="38" s="1"/>
  <c r="U12" i="44"/>
  <c r="BR98" i="31"/>
  <c r="BR97" i="31" s="1"/>
  <c r="AD166" i="31"/>
  <c r="Z210" i="31"/>
  <c r="Z209" i="31" s="1"/>
  <c r="Z208" i="31" s="1"/>
  <c r="AP210" i="31"/>
  <c r="AP209" i="31" s="1"/>
  <c r="AP208" i="31" s="1"/>
  <c r="BA213" i="31"/>
  <c r="BA210" i="31" s="1"/>
  <c r="BA209" i="31" s="1"/>
  <c r="BA208" i="31" s="1"/>
  <c r="P218" i="31"/>
  <c r="P217" i="31" s="1"/>
  <c r="P216" i="31" s="1"/>
  <c r="BE10" i="31"/>
  <c r="H11" i="32"/>
  <c r="L11" i="32"/>
  <c r="AF17" i="38"/>
  <c r="AF16" i="38" s="1"/>
  <c r="AF10" i="38" s="1"/>
  <c r="AC136" i="31"/>
  <c r="AV206" i="31"/>
  <c r="AV205" i="31" s="1"/>
  <c r="AV204" i="31" s="1"/>
  <c r="AV203" i="31" s="1"/>
  <c r="AV190" i="31"/>
  <c r="U188" i="31"/>
  <c r="U182" i="31" s="1"/>
  <c r="AI295" i="31"/>
  <c r="AL295" i="31" s="1"/>
  <c r="AU200" i="31"/>
  <c r="AU199" i="31" s="1"/>
  <c r="M140" i="31"/>
  <c r="Z33" i="32"/>
  <c r="Z27" i="32" s="1"/>
  <c r="S18" i="31"/>
  <c r="AH189" i="31"/>
  <c r="AH188" i="31" s="1"/>
  <c r="AH182" i="31" s="1"/>
  <c r="W200" i="31"/>
  <c r="W199" i="31" s="1"/>
  <c r="AW200" i="31"/>
  <c r="AW199" i="31" s="1"/>
  <c r="M11" i="32"/>
  <c r="AK11" i="32"/>
  <c r="BE100" i="32"/>
  <c r="J23" i="38"/>
  <c r="J22" i="38" s="1"/>
  <c r="J21" i="38" s="1"/>
  <c r="O38" i="45"/>
  <c r="CH95" i="28"/>
  <c r="CH93" i="28" s="1"/>
  <c r="CH92" i="28" s="1"/>
  <c r="BT95" i="28"/>
  <c r="BW95" i="28" s="1"/>
  <c r="BE87" i="21" s="1"/>
  <c r="BE85" i="21" s="1"/>
  <c r="BE84" i="21" s="1"/>
  <c r="BQ93" i="28"/>
  <c r="BQ92" i="28" s="1"/>
  <c r="AX48" i="29"/>
  <c r="BH53" i="16"/>
  <c r="BH52" i="16" s="1"/>
  <c r="AF26" i="21"/>
  <c r="M56" i="27"/>
  <c r="M55" i="27" s="1"/>
  <c r="M54" i="27" s="1"/>
  <c r="AS11" i="27"/>
  <c r="AP101" i="28"/>
  <c r="BF101" i="28"/>
  <c r="AZ123" i="28"/>
  <c r="BC123" i="28" s="1"/>
  <c r="BM55" i="13"/>
  <c r="BM54" i="13" s="1"/>
  <c r="BM53" i="13" s="1"/>
  <c r="BM34" i="13"/>
  <c r="BM33" i="13" s="1"/>
  <c r="BM27" i="13" s="1"/>
  <c r="BL105" i="13"/>
  <c r="BJ105" i="13"/>
  <c r="BG105" i="13"/>
  <c r="AP105" i="13"/>
  <c r="AJ105" i="13"/>
  <c r="X60" i="21"/>
  <c r="N125" i="16"/>
  <c r="W23" i="13"/>
  <c r="BH55" i="28"/>
  <c r="BH54" i="28" s="1"/>
  <c r="BH53" i="28" s="1"/>
  <c r="AR63" i="28"/>
  <c r="AR62" i="28" s="1"/>
  <c r="AR61" i="28" s="1"/>
  <c r="CI91" i="28"/>
  <c r="CI90" i="28" s="1"/>
  <c r="BU15" i="28"/>
  <c r="BU11" i="28" s="1"/>
  <c r="Z11" i="13"/>
  <c r="AT34" i="13"/>
  <c r="AK63" i="13"/>
  <c r="AK62" i="13" s="1"/>
  <c r="AK61" i="13" s="1"/>
  <c r="BA58" i="13"/>
  <c r="BA55" i="13" s="1"/>
  <c r="BA54" i="13" s="1"/>
  <c r="BA53" i="13" s="1"/>
  <c r="BP48" i="29"/>
  <c r="BC80" i="29"/>
  <c r="BF80" i="29" s="1"/>
  <c r="H21" i="19"/>
  <c r="P26" i="19"/>
  <c r="BU55" i="28"/>
  <c r="BU54" i="28" s="1"/>
  <c r="BU53" i="28" s="1"/>
  <c r="CA78" i="28"/>
  <c r="CB91" i="28"/>
  <c r="CB90" i="28" s="1"/>
  <c r="AT11" i="13"/>
  <c r="Q64" i="27"/>
  <c r="Q63" i="27" s="1"/>
  <c r="Q62" i="27" s="1"/>
  <c r="U64" i="27"/>
  <c r="U63" i="27" s="1"/>
  <c r="U62" i="27" s="1"/>
  <c r="AL64" i="27"/>
  <c r="AL63" i="27" s="1"/>
  <c r="AL62" i="27" s="1"/>
  <c r="AK64" i="27"/>
  <c r="AK63" i="27" s="1"/>
  <c r="AK62" i="27" s="1"/>
  <c r="AJ39" i="27"/>
  <c r="AJ35" i="27" s="1"/>
  <c r="AJ34" i="27" s="1"/>
  <c r="AJ24" i="27"/>
  <c r="AU71" i="27"/>
  <c r="BA23" i="16"/>
  <c r="AW101" i="16"/>
  <c r="AW100" i="16" s="1"/>
  <c r="BA43" i="16"/>
  <c r="U99" i="16"/>
  <c r="U98" i="16" s="1"/>
  <c r="U63" i="16"/>
  <c r="U62" i="16" s="1"/>
  <c r="U61" i="16" s="1"/>
  <c r="AN20" i="29"/>
  <c r="BD24" i="29"/>
  <c r="BD20" i="29" s="1"/>
  <c r="BK24" i="29"/>
  <c r="BK20" i="29" s="1"/>
  <c r="AT115" i="29"/>
  <c r="BF235" i="31"/>
  <c r="BF234" i="31" s="1"/>
  <c r="AH85" i="31"/>
  <c r="AI102" i="31"/>
  <c r="G98" i="31"/>
  <c r="G97" i="31" s="1"/>
  <c r="Q98" i="31"/>
  <c r="Q97" i="31" s="1"/>
  <c r="P110" i="31"/>
  <c r="AR110" i="31"/>
  <c r="AJ210" i="31"/>
  <c r="AJ209" i="31" s="1"/>
  <c r="AJ208" i="31" s="1"/>
  <c r="L233" i="31"/>
  <c r="Q233" i="31"/>
  <c r="BM233" i="31"/>
  <c r="K233" i="31"/>
  <c r="P233" i="31"/>
  <c r="BQ233" i="31"/>
  <c r="AI250" i="31"/>
  <c r="AN246" i="31"/>
  <c r="AN245" i="31" s="1"/>
  <c r="AR260" i="31"/>
  <c r="R11" i="32"/>
  <c r="BN55" i="32"/>
  <c r="BN54" i="32" s="1"/>
  <c r="BN53" i="32" s="1"/>
  <c r="BN56" i="38"/>
  <c r="BR56" i="38" s="1"/>
  <c r="L21" i="45"/>
  <c r="AQ260" i="31"/>
  <c r="BF260" i="31"/>
  <c r="AB105" i="13"/>
  <c r="AA105" i="13"/>
  <c r="Z105" i="13"/>
  <c r="X105" i="13"/>
  <c r="U105" i="13"/>
  <c r="S105" i="13"/>
  <c r="P105" i="13"/>
  <c r="AS46" i="27"/>
  <c r="AS45" i="27" s="1"/>
  <c r="AS39" i="27"/>
  <c r="O64" i="27"/>
  <c r="O63" i="27" s="1"/>
  <c r="O62" i="27" s="1"/>
  <c r="P92" i="27"/>
  <c r="P91" i="27" s="1"/>
  <c r="AZ91" i="27" s="1"/>
  <c r="R92" i="27"/>
  <c r="R91" i="27" s="1"/>
  <c r="N65" i="27"/>
  <c r="AX79" i="27"/>
  <c r="AX36" i="27"/>
  <c r="AW71" i="27"/>
  <c r="AW24" i="27"/>
  <c r="AV96" i="27"/>
  <c r="AV94" i="27" s="1"/>
  <c r="AV93" i="27" s="1"/>
  <c r="AV92" i="27" s="1"/>
  <c r="AV91" i="27" s="1"/>
  <c r="AU107" i="27"/>
  <c r="AU106" i="27" s="1"/>
  <c r="AU94" i="27"/>
  <c r="AU93" i="27" s="1"/>
  <c r="AU92" i="27" s="1"/>
  <c r="AU91" i="27" s="1"/>
  <c r="AU65" i="27"/>
  <c r="AU56" i="27"/>
  <c r="AU55" i="27" s="1"/>
  <c r="AU54" i="27" s="1"/>
  <c r="K42" i="16"/>
  <c r="K41" i="16" s="1"/>
  <c r="K35" i="16" s="1"/>
  <c r="K30" i="16" s="1"/>
  <c r="K29" i="16" s="1"/>
  <c r="K17" i="16" s="1"/>
  <c r="K16" i="16" s="1"/>
  <c r="G42" i="16"/>
  <c r="G41" i="16" s="1"/>
  <c r="G35" i="16" s="1"/>
  <c r="F71" i="16"/>
  <c r="F70" i="16" s="1"/>
  <c r="F69" i="16" s="1"/>
  <c r="F108" i="16"/>
  <c r="M53" i="16"/>
  <c r="M52" i="16" s="1"/>
  <c r="M46" i="16"/>
  <c r="M36" i="16"/>
  <c r="BM71" i="16"/>
  <c r="BM70" i="16" s="1"/>
  <c r="BM69" i="16" s="1"/>
  <c r="BL108" i="16"/>
  <c r="BL23" i="16"/>
  <c r="BL19" i="16" s="1"/>
  <c r="BK108" i="16"/>
  <c r="AQ42" i="16"/>
  <c r="AQ41" i="16" s="1"/>
  <c r="AQ35" i="16" s="1"/>
  <c r="AE86" i="16"/>
  <c r="AE63" i="16"/>
  <c r="AE62" i="16" s="1"/>
  <c r="AE61" i="16" s="1"/>
  <c r="AC72" i="16"/>
  <c r="AC71" i="16" s="1"/>
  <c r="AC70" i="16" s="1"/>
  <c r="AC69" i="16" s="1"/>
  <c r="Y86" i="16"/>
  <c r="Q100" i="29"/>
  <c r="Q99" i="29" s="1"/>
  <c r="U100" i="29"/>
  <c r="U99" i="29" s="1"/>
  <c r="BH115" i="29"/>
  <c r="AY63" i="31"/>
  <c r="AU286" i="31"/>
  <c r="AY286" i="31" s="1"/>
  <c r="AX286" i="31" s="1"/>
  <c r="AI144" i="31"/>
  <c r="AL144" i="31" s="1"/>
  <c r="AK98" i="31"/>
  <c r="AK97" i="31" s="1"/>
  <c r="AP98" i="31"/>
  <c r="AP97" i="31" s="1"/>
  <c r="AC100" i="31"/>
  <c r="AC99" i="31" s="1"/>
  <c r="AT100" i="31"/>
  <c r="AT99" i="31" s="1"/>
  <c r="AT98" i="31" s="1"/>
  <c r="AT97" i="31" s="1"/>
  <c r="AS100" i="31"/>
  <c r="AS99" i="31" s="1"/>
  <c r="AS98" i="31" s="1"/>
  <c r="AS97" i="31" s="1"/>
  <c r="W179" i="31"/>
  <c r="W178" i="31" s="1"/>
  <c r="Q189" i="31"/>
  <c r="Z189" i="31"/>
  <c r="BD189" i="31"/>
  <c r="BD188" i="31" s="1"/>
  <c r="BD182" i="31" s="1"/>
  <c r="R189" i="31"/>
  <c r="AV193" i="31"/>
  <c r="AR193" i="31"/>
  <c r="BG218" i="31"/>
  <c r="BG217" i="31" s="1"/>
  <c r="BG216" i="31" s="1"/>
  <c r="BQ260" i="31"/>
  <c r="Z11" i="32"/>
  <c r="AL11" i="32"/>
  <c r="AT11" i="32"/>
  <c r="BI55" i="32"/>
  <c r="BI54" i="32" s="1"/>
  <c r="BI53" i="32" s="1"/>
  <c r="BT55" i="32"/>
  <c r="BT54" i="32" s="1"/>
  <c r="BT53" i="32" s="1"/>
  <c r="BT21" i="32" s="1"/>
  <c r="BT10" i="32" s="1"/>
  <c r="Z13" i="34"/>
  <c r="Z12" i="34" s="1"/>
  <c r="E21" i="45"/>
  <c r="AS72" i="16"/>
  <c r="AM41" i="16"/>
  <c r="AM35" i="16" s="1"/>
  <c r="R115" i="29"/>
  <c r="AN110" i="31"/>
  <c r="G246" i="31"/>
  <c r="G245" i="31" s="1"/>
  <c r="BL246" i="31"/>
  <c r="BL245" i="31" s="1"/>
  <c r="AI55" i="32"/>
  <c r="AI54" i="32" s="1"/>
  <c r="AI53" i="32" s="1"/>
  <c r="AR55" i="32"/>
  <c r="AR54" i="32" s="1"/>
  <c r="AR53" i="32" s="1"/>
  <c r="M63" i="32"/>
  <c r="M62" i="32" s="1"/>
  <c r="M61" i="32" s="1"/>
  <c r="M78" i="32"/>
  <c r="S91" i="32"/>
  <c r="S90" i="32" s="1"/>
  <c r="W91" i="32"/>
  <c r="W90" i="32" s="1"/>
  <c r="AA91" i="32"/>
  <c r="AA90" i="32" s="1"/>
  <c r="AZ104" i="32"/>
  <c r="AZ103" i="32" s="1"/>
  <c r="AZ102" i="32" s="1"/>
  <c r="AZ101" i="32" s="1"/>
  <c r="AJ134" i="32"/>
  <c r="AM134" i="32" s="1"/>
  <c r="AU139" i="13"/>
  <c r="AY139" i="13" s="1"/>
  <c r="AX139" i="13" s="1"/>
  <c r="AI139" i="13"/>
  <c r="AL139" i="13" s="1"/>
  <c r="AP86" i="27"/>
  <c r="BI52" i="13"/>
  <c r="BI51" i="13" s="1"/>
  <c r="BI50" i="13" s="1"/>
  <c r="BI49" i="13" s="1"/>
  <c r="BI48" i="13" s="1"/>
  <c r="BF52" i="13"/>
  <c r="BF51" i="13" s="1"/>
  <c r="BF50" i="13" s="1"/>
  <c r="BF49" i="13" s="1"/>
  <c r="BF48" i="13" s="1"/>
  <c r="CH98" i="28"/>
  <c r="CH97" i="28" s="1"/>
  <c r="CH96" i="28" s="1"/>
  <c r="BQ97" i="28"/>
  <c r="BQ96" i="28" s="1"/>
  <c r="BF75" i="29"/>
  <c r="BI75" i="29"/>
  <c r="BF103" i="16"/>
  <c r="BI103" i="16"/>
  <c r="BC32" i="13"/>
  <c r="BF32" i="13" s="1"/>
  <c r="AX249" i="31"/>
  <c r="BB249" i="31" s="1"/>
  <c r="BP249" i="31"/>
  <c r="AZ91" i="31"/>
  <c r="AV90" i="31"/>
  <c r="AV89" i="31" s="1"/>
  <c r="AV88" i="31" s="1"/>
  <c r="AV85" i="31" s="1"/>
  <c r="AR101" i="31"/>
  <c r="AO100" i="31"/>
  <c r="AO99" i="31" s="1"/>
  <c r="BA101" i="31"/>
  <c r="AW100" i="31"/>
  <c r="AW99" i="31" s="1"/>
  <c r="AZ102" i="31"/>
  <c r="AV100" i="31"/>
  <c r="AV99" i="31" s="1"/>
  <c r="AY79" i="31"/>
  <c r="AY77" i="31" s="1"/>
  <c r="BB76" i="32"/>
  <c r="BP45" i="31"/>
  <c r="AX22" i="28"/>
  <c r="AX21" i="28" s="1"/>
  <c r="BV24" i="35"/>
  <c r="BV23" i="35" s="1"/>
  <c r="BV22" i="35" s="1"/>
  <c r="BV21" i="35" s="1"/>
  <c r="CG30" i="28"/>
  <c r="BF65" i="13"/>
  <c r="BF64" i="13" s="1"/>
  <c r="BF63" i="13" s="1"/>
  <c r="BF62" i="13" s="1"/>
  <c r="BF61" i="13" s="1"/>
  <c r="BI39" i="13"/>
  <c r="AR76" i="13"/>
  <c r="BC34" i="29"/>
  <c r="BF34" i="29" s="1"/>
  <c r="BP34" i="29"/>
  <c r="BO34" i="29" s="1"/>
  <c r="BE54" i="16"/>
  <c r="BE53" i="16" s="1"/>
  <c r="BE52" i="16" s="1"/>
  <c r="BQ32" i="13"/>
  <c r="BQ28" i="13" s="1"/>
  <c r="O125" i="27"/>
  <c r="O124" i="27" s="1"/>
  <c r="O123" i="27" s="1"/>
  <c r="O122" i="27" s="1"/>
  <c r="N122" i="27" s="1"/>
  <c r="D11" i="25"/>
  <c r="L40" i="19"/>
  <c r="M37" i="19"/>
  <c r="AS81" i="21"/>
  <c r="AS80" i="21" s="1"/>
  <c r="AS79" i="21" s="1"/>
  <c r="AS78" i="21" s="1"/>
  <c r="AS77" i="21" s="1"/>
  <c r="AP80" i="21"/>
  <c r="AP79" i="21" s="1"/>
  <c r="AP78" i="21" s="1"/>
  <c r="AP77" i="21" s="1"/>
  <c r="BA72" i="13"/>
  <c r="AW70" i="13"/>
  <c r="BA67" i="13"/>
  <c r="BA64" i="13" s="1"/>
  <c r="AW64" i="13"/>
  <c r="AW63" i="13" s="1"/>
  <c r="AW62" i="13" s="1"/>
  <c r="AW61" i="13" s="1"/>
  <c r="BA46" i="13"/>
  <c r="AW45" i="13"/>
  <c r="AW44" i="13" s="1"/>
  <c r="BA32" i="13"/>
  <c r="BA28" i="13" s="1"/>
  <c r="AW28" i="13"/>
  <c r="BA26" i="13"/>
  <c r="BA23" i="13" s="1"/>
  <c r="AW23" i="13"/>
  <c r="AX36" i="31"/>
  <c r="BB36" i="31" s="1"/>
  <c r="BP36" i="31"/>
  <c r="BO36" i="31" s="1"/>
  <c r="AF100" i="31"/>
  <c r="AF99" i="31" s="1"/>
  <c r="AJ127" i="32"/>
  <c r="AM127" i="32" s="1"/>
  <c r="AV127" i="32"/>
  <c r="AZ127" i="32" s="1"/>
  <c r="AY127" i="32" s="1"/>
  <c r="BC68" i="29"/>
  <c r="AY44" i="16"/>
  <c r="AY43" i="16" s="1"/>
  <c r="AU43" i="16"/>
  <c r="AU42" i="16" s="1"/>
  <c r="AU41" i="16" s="1"/>
  <c r="AU127" i="13"/>
  <c r="AY127" i="13" s="1"/>
  <c r="AY28" i="13"/>
  <c r="AX30" i="13"/>
  <c r="BB30" i="13" s="1"/>
  <c r="BE30" i="13" s="1"/>
  <c r="AZ47" i="29"/>
  <c r="BQ51" i="29"/>
  <c r="AY227" i="31"/>
  <c r="O107" i="27"/>
  <c r="O142" i="27" s="1"/>
  <c r="BI39" i="31"/>
  <c r="CB55" i="38"/>
  <c r="AV100" i="29"/>
  <c r="AV99" i="29" s="1"/>
  <c r="AX56" i="13"/>
  <c r="AZ64" i="13"/>
  <c r="AR72" i="29"/>
  <c r="AR71" i="29" s="1"/>
  <c r="AR70" i="29" s="1"/>
  <c r="AT36" i="29"/>
  <c r="AX22" i="29"/>
  <c r="AY21" i="29"/>
  <c r="AI141" i="29"/>
  <c r="AL141" i="29" s="1"/>
  <c r="BB53" i="16"/>
  <c r="BB52" i="16" s="1"/>
  <c r="AW55" i="13"/>
  <c r="AW54" i="13" s="1"/>
  <c r="AW53" i="13" s="1"/>
  <c r="BC60" i="16"/>
  <c r="BI60" i="16" s="1"/>
  <c r="BI59" i="16" s="1"/>
  <c r="BI58" i="16" s="1"/>
  <c r="BI57" i="16" s="1"/>
  <c r="BI56" i="16" s="1"/>
  <c r="AG50" i="21"/>
  <c r="AG47" i="21" s="1"/>
  <c r="AG46" i="21" s="1"/>
  <c r="AG45" i="21" s="1"/>
  <c r="AJ51" i="21"/>
  <c r="AJ50" i="21" s="1"/>
  <c r="AJ47" i="21" s="1"/>
  <c r="AJ46" i="21" s="1"/>
  <c r="AJ45" i="21" s="1"/>
  <c r="BA76" i="21"/>
  <c r="BA75" i="21" s="1"/>
  <c r="BA74" i="21" s="1"/>
  <c r="BA73" i="21" s="1"/>
  <c r="AW75" i="21"/>
  <c r="AW74" i="21" s="1"/>
  <c r="AW73" i="21" s="1"/>
  <c r="BA86" i="21"/>
  <c r="AW85" i="21"/>
  <c r="AW84" i="21" s="1"/>
  <c r="BA115" i="21"/>
  <c r="AW114" i="21"/>
  <c r="AW113" i="21" s="1"/>
  <c r="AW112" i="21" s="1"/>
  <c r="AW111" i="21" s="1"/>
  <c r="AT122" i="28"/>
  <c r="N122" i="28"/>
  <c r="BO104" i="13"/>
  <c r="BO103" i="13" s="1"/>
  <c r="BO102" i="13" s="1"/>
  <c r="BO101" i="13" s="1"/>
  <c r="BO100" i="13" s="1"/>
  <c r="BP103" i="13"/>
  <c r="BP102" i="13" s="1"/>
  <c r="BP101" i="13" s="1"/>
  <c r="BP100" i="13" s="1"/>
  <c r="BO127" i="13"/>
  <c r="BO126" i="13" s="1"/>
  <c r="BO125" i="13" s="1"/>
  <c r="BO124" i="13" s="1"/>
  <c r="BO123" i="13" s="1"/>
  <c r="BO105" i="13" s="1"/>
  <c r="BP126" i="13"/>
  <c r="BP125" i="13" s="1"/>
  <c r="BP124" i="13" s="1"/>
  <c r="BP123" i="13" s="1"/>
  <c r="BP105" i="13" s="1"/>
  <c r="AU119" i="13"/>
  <c r="AU118" i="13" s="1"/>
  <c r="AU117" i="13" s="1"/>
  <c r="AU116" i="13" s="1"/>
  <c r="AU115" i="13" s="1"/>
  <c r="AY120" i="13"/>
  <c r="AY119" i="13" s="1"/>
  <c r="AY118" i="13" s="1"/>
  <c r="AY117" i="13" s="1"/>
  <c r="AY116" i="13" s="1"/>
  <c r="AY115" i="13" s="1"/>
  <c r="AF126" i="13"/>
  <c r="AF125" i="13" s="1"/>
  <c r="AF124" i="13" s="1"/>
  <c r="AF123" i="13" s="1"/>
  <c r="AF122" i="13" s="1"/>
  <c r="BB139" i="13"/>
  <c r="BE139" i="13" s="1"/>
  <c r="M139" i="13"/>
  <c r="BB135" i="13"/>
  <c r="BE135" i="13" s="1"/>
  <c r="M135" i="13"/>
  <c r="BB131" i="13"/>
  <c r="BE131" i="13" s="1"/>
  <c r="M131" i="13"/>
  <c r="BB127" i="13"/>
  <c r="BE127" i="13" s="1"/>
  <c r="M127" i="13"/>
  <c r="T109" i="13"/>
  <c r="T108" i="13" s="1"/>
  <c r="T107" i="13" s="1"/>
  <c r="T106" i="13" s="1"/>
  <c r="T105" i="13" s="1"/>
  <c r="W112" i="13"/>
  <c r="W109" i="13" s="1"/>
  <c r="W108" i="13" s="1"/>
  <c r="W107" i="13" s="1"/>
  <c r="W106" i="13" s="1"/>
  <c r="W105" i="13" s="1"/>
  <c r="N76" i="27"/>
  <c r="N75" i="27" s="1"/>
  <c r="N74" i="27" s="1"/>
  <c r="N77" i="27"/>
  <c r="AP45" i="27"/>
  <c r="BP46" i="27"/>
  <c r="BP139" i="27"/>
  <c r="AJ139" i="27"/>
  <c r="AM139" i="27" s="1"/>
  <c r="BP135" i="27"/>
  <c r="AV135" i="27"/>
  <c r="AV131" i="27"/>
  <c r="BP131" i="27"/>
  <c r="BP127" i="27"/>
  <c r="AJ127" i="27"/>
  <c r="AM127" i="27" s="1"/>
  <c r="AP103" i="27"/>
  <c r="AP102" i="27" s="1"/>
  <c r="AP101" i="27" s="1"/>
  <c r="AP100" i="27" s="1"/>
  <c r="BP104" i="27"/>
  <c r="AD89" i="27"/>
  <c r="BP90" i="27"/>
  <c r="AS78" i="27"/>
  <c r="AP77" i="27"/>
  <c r="BP77" i="27" s="1"/>
  <c r="AP76" i="27"/>
  <c r="AP75" i="27" s="1"/>
  <c r="AS70" i="27"/>
  <c r="AS65" i="27" s="1"/>
  <c r="AS64" i="27" s="1"/>
  <c r="AS63" i="27" s="1"/>
  <c r="AS62" i="27" s="1"/>
  <c r="AV70" i="27"/>
  <c r="AJ69" i="27"/>
  <c r="AD65" i="27"/>
  <c r="AD64" i="27" s="1"/>
  <c r="AD63" i="27" s="1"/>
  <c r="AD62" i="27" s="1"/>
  <c r="AV69" i="27"/>
  <c r="BP26" i="27"/>
  <c r="AV26" i="27"/>
  <c r="BP25" i="27"/>
  <c r="AV25" i="27"/>
  <c r="AV24" i="27" s="1"/>
  <c r="AU76" i="27"/>
  <c r="AU75" i="27" s="1"/>
  <c r="AU74" i="27" s="1"/>
  <c r="AU77" i="27"/>
  <c r="BO134" i="16"/>
  <c r="BO129" i="16" s="1"/>
  <c r="BO128" i="16" s="1"/>
  <c r="BO127" i="16" s="1"/>
  <c r="BO126" i="16" s="1"/>
  <c r="BO108" i="16" s="1"/>
  <c r="BP129" i="16"/>
  <c r="BP128" i="16" s="1"/>
  <c r="BP127" i="16" s="1"/>
  <c r="BP126" i="16" s="1"/>
  <c r="BP108" i="16" s="1"/>
  <c r="AC101" i="16"/>
  <c r="AC100" i="16" s="1"/>
  <c r="AC99" i="16" s="1"/>
  <c r="AC98" i="16" s="1"/>
  <c r="AI103" i="16"/>
  <c r="AI101" i="16" s="1"/>
  <c r="AI100" i="16" s="1"/>
  <c r="AI99" i="16" s="1"/>
  <c r="AI98" i="16" s="1"/>
  <c r="AR42" i="16"/>
  <c r="AI102" i="29"/>
  <c r="AI101" i="29" s="1"/>
  <c r="BM35" i="16"/>
  <c r="O10" i="29"/>
  <c r="M99" i="16"/>
  <c r="M98" i="16" s="1"/>
  <c r="AR34" i="27"/>
  <c r="AR28" i="27" s="1"/>
  <c r="AR23" i="27" s="1"/>
  <c r="P34" i="20"/>
  <c r="AM19" i="27"/>
  <c r="AM18" i="27" s="1"/>
  <c r="AJ18" i="27"/>
  <c r="BL17" i="27"/>
  <c r="BL16" i="27" s="1"/>
  <c r="BL10" i="27" s="1"/>
  <c r="BQ77" i="28"/>
  <c r="BM76" i="28"/>
  <c r="BQ71" i="16"/>
  <c r="BQ70" i="16" s="1"/>
  <c r="BQ69" i="16" s="1"/>
  <c r="AV11" i="32"/>
  <c r="AJ90" i="27"/>
  <c r="AJ89" i="27" s="1"/>
  <c r="AJ88" i="27" s="1"/>
  <c r="AJ87" i="27" s="1"/>
  <c r="AJ86" i="27" s="1"/>
  <c r="AW122" i="16"/>
  <c r="AW121" i="16" s="1"/>
  <c r="AW120" i="16" s="1"/>
  <c r="AW119" i="16" s="1"/>
  <c r="AW118" i="16" s="1"/>
  <c r="BA123" i="16"/>
  <c r="BA122" i="16" s="1"/>
  <c r="BA121" i="16" s="1"/>
  <c r="BA120" i="16" s="1"/>
  <c r="BA119" i="16" s="1"/>
  <c r="BA118" i="16" s="1"/>
  <c r="T11" i="16"/>
  <c r="T10" i="16" s="1"/>
  <c r="AU11" i="16"/>
  <c r="AU10" i="16" s="1"/>
  <c r="AV122" i="32"/>
  <c r="AZ122" i="32" s="1"/>
  <c r="AY122" i="32" s="1"/>
  <c r="AJ122" i="32"/>
  <c r="AM122" i="32" s="1"/>
  <c r="BF53" i="16"/>
  <c r="BF52" i="16" s="1"/>
  <c r="AJ28" i="27"/>
  <c r="AW92" i="27"/>
  <c r="AW91" i="27" s="1"/>
  <c r="BL35" i="16"/>
  <c r="J17" i="16"/>
  <c r="J16" i="16" s="1"/>
  <c r="N56" i="27"/>
  <c r="N55" i="27" s="1"/>
  <c r="N54" i="27" s="1"/>
  <c r="BA88" i="16"/>
  <c r="BA87" i="16" s="1"/>
  <c r="AC41" i="16"/>
  <c r="AC35" i="16" s="1"/>
  <c r="AS27" i="21"/>
  <c r="AY29" i="21"/>
  <c r="BD29" i="21"/>
  <c r="BC29" i="21" s="1"/>
  <c r="AC252" i="31"/>
  <c r="AC251" i="31" s="1"/>
  <c r="AI253" i="31"/>
  <c r="AI252" i="31" s="1"/>
  <c r="AI251" i="31" s="1"/>
  <c r="AU253" i="31"/>
  <c r="BB288" i="31"/>
  <c r="BE288" i="31" s="1"/>
  <c r="N281" i="31"/>
  <c r="N280" i="31" s="1"/>
  <c r="N279" i="31" s="1"/>
  <c r="N278" i="31" s="1"/>
  <c r="N298" i="31" s="1"/>
  <c r="AY298" i="31" s="1"/>
  <c r="AX298" i="31" s="1"/>
  <c r="AC288" i="31"/>
  <c r="M288" i="31"/>
  <c r="BO288" i="31"/>
  <c r="BO281" i="31" s="1"/>
  <c r="BO280" i="31" s="1"/>
  <c r="BO279" i="31" s="1"/>
  <c r="BO278" i="31" s="1"/>
  <c r="BO260" i="31" s="1"/>
  <c r="BP281" i="31"/>
  <c r="BP280" i="31" s="1"/>
  <c r="BP279" i="31" s="1"/>
  <c r="BP278" i="31" s="1"/>
  <c r="BP260" i="31" s="1"/>
  <c r="BB291" i="31"/>
  <c r="BE291" i="31" s="1"/>
  <c r="AC291" i="31"/>
  <c r="AU291" i="31" s="1"/>
  <c r="AY291" i="31" s="1"/>
  <c r="AX291" i="31" s="1"/>
  <c r="BA292" i="31"/>
  <c r="BA281" i="31" s="1"/>
  <c r="BA280" i="31" s="1"/>
  <c r="BA279" i="31" s="1"/>
  <c r="BA278" i="31" s="1"/>
  <c r="BA277" i="31" s="1"/>
  <c r="AW281" i="31"/>
  <c r="AW280" i="31" s="1"/>
  <c r="AW279" i="31" s="1"/>
  <c r="AW278" i="31" s="1"/>
  <c r="AW277" i="31" s="1"/>
  <c r="BB294" i="31"/>
  <c r="BE294" i="31" s="1"/>
  <c r="M294" i="31"/>
  <c r="BB297" i="31"/>
  <c r="BE297" i="31" s="1"/>
  <c r="AC297" i="31"/>
  <c r="AI297" i="31" s="1"/>
  <c r="AL297" i="31" s="1"/>
  <c r="J106" i="31"/>
  <c r="J28" i="31" s="1"/>
  <c r="J17" i="31" s="1"/>
  <c r="J16" i="31" s="1"/>
  <c r="J15" i="31" s="1"/>
  <c r="J9" i="31" s="1"/>
  <c r="AZ16" i="32"/>
  <c r="O15" i="32"/>
  <c r="O11" i="32" s="1"/>
  <c r="BA29" i="32"/>
  <c r="AW28" i="32"/>
  <c r="AJ43" i="32"/>
  <c r="AG38" i="32"/>
  <c r="AG34" i="32" s="1"/>
  <c r="AG33" i="32" s="1"/>
  <c r="AG27" i="32" s="1"/>
  <c r="BB59" i="32"/>
  <c r="AX58" i="32"/>
  <c r="AX55" i="32" s="1"/>
  <c r="AX54" i="32" s="1"/>
  <c r="AX53" i="32" s="1"/>
  <c r="AY66" i="32"/>
  <c r="BD66" i="32" s="1"/>
  <c r="BG66" i="32" s="1"/>
  <c r="BR66" i="32"/>
  <c r="BQ66" i="32" s="1"/>
  <c r="X68" i="32"/>
  <c r="U64" i="32"/>
  <c r="U63" i="32" s="1"/>
  <c r="U62" i="32" s="1"/>
  <c r="U61" i="32" s="1"/>
  <c r="AS68" i="32"/>
  <c r="AV68" i="32"/>
  <c r="AZ68" i="32" s="1"/>
  <c r="AS69" i="32"/>
  <c r="AV69" i="32"/>
  <c r="AZ69" i="32" s="1"/>
  <c r="AI63" i="32"/>
  <c r="AI62" i="32" s="1"/>
  <c r="AI61" i="32" s="1"/>
  <c r="AV77" i="32"/>
  <c r="AJ77" i="32"/>
  <c r="AJ76" i="32" s="1"/>
  <c r="AD75" i="32"/>
  <c r="AD74" i="32" s="1"/>
  <c r="AD73" i="32" s="1"/>
  <c r="AU76" i="32"/>
  <c r="AU75" i="32"/>
  <c r="AU74" i="32" s="1"/>
  <c r="AU73" i="32" s="1"/>
  <c r="AP79" i="32"/>
  <c r="AS80" i="32"/>
  <c r="AS79" i="32" s="1"/>
  <c r="AV84" i="32"/>
  <c r="AS84" i="32"/>
  <c r="AS83" i="32" s="1"/>
  <c r="AS82" i="32" s="1"/>
  <c r="AS81" i="32" s="1"/>
  <c r="AP83" i="32"/>
  <c r="AP82" i="32" s="1"/>
  <c r="AP81" i="32" s="1"/>
  <c r="BB84" i="32"/>
  <c r="BB83" i="32" s="1"/>
  <c r="BB82" i="32" s="1"/>
  <c r="BB81" i="32" s="1"/>
  <c r="BB78" i="32" s="1"/>
  <c r="AX83" i="32"/>
  <c r="AX82" i="32" s="1"/>
  <c r="AX81" i="32" s="1"/>
  <c r="AX78" i="32" s="1"/>
  <c r="AW93" i="32"/>
  <c r="AW92" i="32" s="1"/>
  <c r="AW91" i="32" s="1"/>
  <c r="AW90" i="32" s="1"/>
  <c r="BA94" i="32"/>
  <c r="BA93" i="32" s="1"/>
  <c r="BA92" i="32" s="1"/>
  <c r="AJ95" i="32"/>
  <c r="AV95" i="32"/>
  <c r="N63" i="28"/>
  <c r="N62" i="28" s="1"/>
  <c r="N61" i="28" s="1"/>
  <c r="AG34" i="13"/>
  <c r="AG33" i="13" s="1"/>
  <c r="AG27" i="13" s="1"/>
  <c r="AL34" i="13"/>
  <c r="AL33" i="13" s="1"/>
  <c r="AL27" i="13" s="1"/>
  <c r="W38" i="13"/>
  <c r="AR38" i="13"/>
  <c r="AR34" i="13" s="1"/>
  <c r="AR33" i="13" s="1"/>
  <c r="AS70" i="13"/>
  <c r="BD78" i="13"/>
  <c r="AW65" i="27"/>
  <c r="AW56" i="27"/>
  <c r="AW55" i="27" s="1"/>
  <c r="AW54" i="27" s="1"/>
  <c r="F99" i="16"/>
  <c r="F98" i="16" s="1"/>
  <c r="AW86" i="16"/>
  <c r="BA72" i="16"/>
  <c r="AT101" i="16"/>
  <c r="AT100" i="16" s="1"/>
  <c r="AT99" i="16" s="1"/>
  <c r="AT98" i="16" s="1"/>
  <c r="AJ99" i="16"/>
  <c r="AJ98" i="16" s="1"/>
  <c r="X86" i="16"/>
  <c r="W36" i="16"/>
  <c r="V108" i="16"/>
  <c r="V99" i="16"/>
  <c r="V98" i="16" s="1"/>
  <c r="V63" i="16"/>
  <c r="V62" i="16" s="1"/>
  <c r="V61" i="16" s="1"/>
  <c r="V42" i="16"/>
  <c r="V41" i="16" s="1"/>
  <c r="V35" i="16" s="1"/>
  <c r="S99" i="16"/>
  <c r="S98" i="16" s="1"/>
  <c r="AI68" i="29"/>
  <c r="AI67" i="29" s="1"/>
  <c r="AI64" i="29" s="1"/>
  <c r="AI63" i="29" s="1"/>
  <c r="AI62" i="29" s="1"/>
  <c r="AK115" i="29"/>
  <c r="BR94" i="32"/>
  <c r="AU42" i="31"/>
  <c r="AZ129" i="31"/>
  <c r="AV128" i="31"/>
  <c r="AV127" i="31" s="1"/>
  <c r="AV126" i="31" s="1"/>
  <c r="AV125" i="31" s="1"/>
  <c r="AV110" i="31" s="1"/>
  <c r="M130" i="31"/>
  <c r="N128" i="31"/>
  <c r="N127" i="31" s="1"/>
  <c r="N126" i="31" s="1"/>
  <c r="N125" i="31" s="1"/>
  <c r="AU259" i="31"/>
  <c r="AU258" i="31" s="1"/>
  <c r="AU257" i="31" s="1"/>
  <c r="AU256" i="31" s="1"/>
  <c r="AU255" i="31" s="1"/>
  <c r="AO258" i="31"/>
  <c r="AO257" i="31" s="1"/>
  <c r="AO256" i="31" s="1"/>
  <c r="AO255" i="31" s="1"/>
  <c r="O33" i="45"/>
  <c r="T33" i="45"/>
  <c r="BB123" i="32"/>
  <c r="BB121" i="32" s="1"/>
  <c r="BB120" i="32" s="1"/>
  <c r="BB119" i="32" s="1"/>
  <c r="BB118" i="32" s="1"/>
  <c r="BB117" i="32" s="1"/>
  <c r="BB100" i="32" s="1"/>
  <c r="AX121" i="32"/>
  <c r="AX120" i="32" s="1"/>
  <c r="AX119" i="32" s="1"/>
  <c r="AX118" i="32" s="1"/>
  <c r="AX117" i="32" s="1"/>
  <c r="AX100" i="32" s="1"/>
  <c r="N125" i="32"/>
  <c r="O121" i="32"/>
  <c r="O120" i="32" s="1"/>
  <c r="O119" i="32" s="1"/>
  <c r="O118" i="32" s="1"/>
  <c r="O117" i="32" s="1"/>
  <c r="O100" i="32" s="1"/>
  <c r="BQ125" i="32"/>
  <c r="BR121" i="32"/>
  <c r="BR120" i="32" s="1"/>
  <c r="BR119" i="32" s="1"/>
  <c r="BR118" i="32" s="1"/>
  <c r="BR100" i="32" s="1"/>
  <c r="N132" i="32"/>
  <c r="AD132" i="32"/>
  <c r="AV132" i="32" s="1"/>
  <c r="AZ132" i="32" s="1"/>
  <c r="AY132" i="32" s="1"/>
  <c r="W83" i="21"/>
  <c r="W82" i="21" s="1"/>
  <c r="BD17" i="27"/>
  <c r="AV16" i="21"/>
  <c r="AN45" i="28"/>
  <c r="AN44" i="28" s="1"/>
  <c r="AW11" i="28"/>
  <c r="H11" i="28"/>
  <c r="O55" i="13"/>
  <c r="O54" i="13" s="1"/>
  <c r="O53" i="13" s="1"/>
  <c r="U55" i="13"/>
  <c r="U54" i="13" s="1"/>
  <c r="U53" i="13" s="1"/>
  <c r="BD86" i="16"/>
  <c r="AB86" i="16"/>
  <c r="G43" i="29"/>
  <c r="G42" i="29" s="1"/>
  <c r="G36" i="29" s="1"/>
  <c r="V43" i="29"/>
  <c r="V42" i="29" s="1"/>
  <c r="V36" i="29" s="1"/>
  <c r="AA72" i="29"/>
  <c r="AA71" i="29" s="1"/>
  <c r="AA70" i="29" s="1"/>
  <c r="AE12" i="18"/>
  <c r="R13" i="30"/>
  <c r="BW14" i="30"/>
  <c r="BA31" i="31"/>
  <c r="AW30" i="31"/>
  <c r="BA49" i="31"/>
  <c r="AW45" i="31"/>
  <c r="AR232" i="31"/>
  <c r="AO231" i="31"/>
  <c r="AU232" i="31"/>
  <c r="AW231" i="31"/>
  <c r="BA232" i="31"/>
  <c r="AO234" i="31"/>
  <c r="AO233" i="31" s="1"/>
  <c r="AR235" i="31"/>
  <c r="AR234" i="31" s="1"/>
  <c r="AR233" i="31" s="1"/>
  <c r="BK246" i="31"/>
  <c r="BK245" i="31" s="1"/>
  <c r="AZ249" i="31"/>
  <c r="AV248" i="31"/>
  <c r="AV247" i="31" s="1"/>
  <c r="AW19" i="16"/>
  <c r="AV20" i="29"/>
  <c r="AL28" i="27"/>
  <c r="AU15" i="21"/>
  <c r="AL47" i="21"/>
  <c r="AL46" i="21" s="1"/>
  <c r="AL45" i="21" s="1"/>
  <c r="AT47" i="21"/>
  <c r="AT46" i="21" s="1"/>
  <c r="AT45" i="21" s="1"/>
  <c r="U56" i="21"/>
  <c r="CF11" i="28"/>
  <c r="M91" i="28"/>
  <c r="M90" i="28" s="1"/>
  <c r="CD63" i="28"/>
  <c r="CD62" i="28" s="1"/>
  <c r="CD61" i="28" s="1"/>
  <c r="AQ91" i="13"/>
  <c r="AQ90" i="13" s="1"/>
  <c r="AQ79" i="27"/>
  <c r="AL56" i="27"/>
  <c r="AL55" i="27" s="1"/>
  <c r="AL54" i="27" s="1"/>
  <c r="G63" i="16"/>
  <c r="G62" i="16" s="1"/>
  <c r="G61" i="16" s="1"/>
  <c r="BR63" i="16"/>
  <c r="BR62" i="16" s="1"/>
  <c r="BR61" i="16" s="1"/>
  <c r="BM86" i="16"/>
  <c r="BM30" i="16" s="1"/>
  <c r="BM29" i="16" s="1"/>
  <c r="BM18" i="16" s="1"/>
  <c r="BM15" i="16" s="1"/>
  <c r="BM9" i="16" s="1"/>
  <c r="BJ63" i="16"/>
  <c r="BJ62" i="16" s="1"/>
  <c r="BJ61" i="16" s="1"/>
  <c r="BJ30" i="16" s="1"/>
  <c r="BJ29" i="16" s="1"/>
  <c r="BA85" i="16"/>
  <c r="AB19" i="16"/>
  <c r="Z108" i="16"/>
  <c r="AS100" i="29"/>
  <c r="AS99" i="29" s="1"/>
  <c r="S100" i="29"/>
  <c r="S99" i="29" s="1"/>
  <c r="S31" i="29" s="1"/>
  <c r="S108" i="29" s="1"/>
  <c r="S30" i="29" s="1"/>
  <c r="BJ87" i="29"/>
  <c r="BJ31" i="29" s="1"/>
  <c r="BJ108" i="29" s="1"/>
  <c r="BJ30" i="29" s="1"/>
  <c r="BQ14" i="30"/>
  <c r="CJ14" i="30"/>
  <c r="L13" i="30"/>
  <c r="CN21" i="30"/>
  <c r="N175" i="31"/>
  <c r="N173" i="31" s="1"/>
  <c r="AU32" i="31"/>
  <c r="AC130" i="31"/>
  <c r="AI130" i="31" s="1"/>
  <c r="AL130" i="31" s="1"/>
  <c r="AY168" i="31"/>
  <c r="AU167" i="31"/>
  <c r="AU166" i="31" s="1"/>
  <c r="AR181" i="31"/>
  <c r="AU181" i="31"/>
  <c r="AR184" i="31"/>
  <c r="AO183" i="31"/>
  <c r="AR185" i="31"/>
  <c r="AU185" i="31"/>
  <c r="AY185" i="31" s="1"/>
  <c r="AO190" i="31"/>
  <c r="AR191" i="31"/>
  <c r="AR190" i="31" s="1"/>
  <c r="BP197" i="31"/>
  <c r="BO197" i="31" s="1"/>
  <c r="AX197" i="31"/>
  <c r="BB197" i="31" s="1"/>
  <c r="AR215" i="31"/>
  <c r="AR213" i="31" s="1"/>
  <c r="AR210" i="31" s="1"/>
  <c r="AR209" i="31" s="1"/>
  <c r="AR208" i="31" s="1"/>
  <c r="AO213" i="31"/>
  <c r="AO210" i="31" s="1"/>
  <c r="AO209" i="31" s="1"/>
  <c r="AO208" i="31" s="1"/>
  <c r="AZ220" i="31"/>
  <c r="AV219" i="31"/>
  <c r="AV218" i="31" s="1"/>
  <c r="AV217" i="31" s="1"/>
  <c r="AV216" i="31" s="1"/>
  <c r="AR223" i="31"/>
  <c r="AO219" i="31"/>
  <c r="AL275" i="31"/>
  <c r="AL274" i="31" s="1"/>
  <c r="AL273" i="31" s="1"/>
  <c r="AL272" i="31" s="1"/>
  <c r="AL271" i="31" s="1"/>
  <c r="AL270" i="31" s="1"/>
  <c r="AI274" i="31"/>
  <c r="AI273" i="31" s="1"/>
  <c r="AI272" i="31" s="1"/>
  <c r="AI271" i="31" s="1"/>
  <c r="AI270" i="31" s="1"/>
  <c r="BA275" i="31"/>
  <c r="BA274" i="31" s="1"/>
  <c r="BA273" i="31" s="1"/>
  <c r="BA272" i="31" s="1"/>
  <c r="BA271" i="31" s="1"/>
  <c r="BA270" i="31" s="1"/>
  <c r="AW274" i="31"/>
  <c r="AW273" i="31" s="1"/>
  <c r="AW272" i="31" s="1"/>
  <c r="AW271" i="31" s="1"/>
  <c r="AW270" i="31" s="1"/>
  <c r="AI132" i="31"/>
  <c r="AL132" i="31" s="1"/>
  <c r="AT91" i="32"/>
  <c r="AT90" i="32" s="1"/>
  <c r="AJ131" i="32"/>
  <c r="AM131" i="32" s="1"/>
  <c r="S70" i="31"/>
  <c r="S69" i="31" s="1"/>
  <c r="S68" i="31" s="1"/>
  <c r="BR70" i="31"/>
  <c r="BR69" i="31" s="1"/>
  <c r="BR68" i="31" s="1"/>
  <c r="AO86" i="31"/>
  <c r="AO85" i="31" s="1"/>
  <c r="AC166" i="31"/>
  <c r="S34" i="32"/>
  <c r="S33" i="32" s="1"/>
  <c r="S27" i="32" s="1"/>
  <c r="BF34" i="32"/>
  <c r="Q55" i="32"/>
  <c r="Q54" i="32" s="1"/>
  <c r="Q53" i="32" s="1"/>
  <c r="L63" i="32"/>
  <c r="L62" i="32" s="1"/>
  <c r="L61" i="32" s="1"/>
  <c r="AN100" i="32"/>
  <c r="G23" i="38"/>
  <c r="S21" i="43"/>
  <c r="N93" i="32"/>
  <c r="N92" i="32" s="1"/>
  <c r="N91" i="32" s="1"/>
  <c r="N90" i="32" s="1"/>
  <c r="N55" i="32"/>
  <c r="N54" i="32" s="1"/>
  <c r="N53" i="32" s="1"/>
  <c r="AU33" i="31"/>
  <c r="AY33" i="31" s="1"/>
  <c r="AL41" i="31"/>
  <c r="AL40" i="31" s="1"/>
  <c r="AL34" i="31" s="1"/>
  <c r="AA62" i="31"/>
  <c r="AA61" i="31" s="1"/>
  <c r="AA60" i="31" s="1"/>
  <c r="BG170" i="31"/>
  <c r="BG166" i="31" s="1"/>
  <c r="BL170" i="31"/>
  <c r="BL166" i="31" s="1"/>
  <c r="AT189" i="31"/>
  <c r="AT188" i="31" s="1"/>
  <c r="BI260" i="31"/>
  <c r="U91" i="32"/>
  <c r="U90" i="32" s="1"/>
  <c r="H21" i="43"/>
  <c r="M21" i="43"/>
  <c r="K10" i="45"/>
  <c r="H41" i="45"/>
  <c r="AI142" i="31"/>
  <c r="AL142" i="31" s="1"/>
  <c r="R100" i="32"/>
  <c r="AD63" i="32"/>
  <c r="AD62" i="32" s="1"/>
  <c r="AD61" i="32" s="1"/>
  <c r="AJ11" i="32"/>
  <c r="AB18" i="31"/>
  <c r="BF19" i="31"/>
  <c r="Z40" i="31"/>
  <c r="BA170" i="31"/>
  <c r="BA166" i="31" s="1"/>
  <c r="W233" i="31"/>
  <c r="AI11" i="32"/>
  <c r="AU23" i="32"/>
  <c r="AP100" i="32"/>
  <c r="BR15" i="35"/>
  <c r="BR14" i="35" s="1"/>
  <c r="AX25" i="29"/>
  <c r="BM55" i="28"/>
  <c r="BM54" i="28" s="1"/>
  <c r="BM53" i="28" s="1"/>
  <c r="BN55" i="28"/>
  <c r="BN54" i="28" s="1"/>
  <c r="BN53" i="28" s="1"/>
  <c r="AD83" i="21"/>
  <c r="AD82" i="21" s="1"/>
  <c r="AV52" i="21"/>
  <c r="AZ52" i="21" s="1"/>
  <c r="N15" i="20"/>
  <c r="AU10" i="21"/>
  <c r="U55" i="21"/>
  <c r="U54" i="21" s="1"/>
  <c r="U53" i="21" s="1"/>
  <c r="Y56" i="21"/>
  <c r="Y55" i="21" s="1"/>
  <c r="Y54" i="21" s="1"/>
  <c r="Y53" i="21" s="1"/>
  <c r="N62" i="21"/>
  <c r="AV81" i="21"/>
  <c r="AZ81" i="21" s="1"/>
  <c r="AS156" i="21"/>
  <c r="AS155" i="21" s="1"/>
  <c r="AS154" i="21" s="1"/>
  <c r="AS153" i="21" s="1"/>
  <c r="AS152" i="21" s="1"/>
  <c r="AP155" i="21"/>
  <c r="AP154" i="21" s="1"/>
  <c r="AP153" i="21" s="1"/>
  <c r="AP152" i="21" s="1"/>
  <c r="AV156" i="21"/>
  <c r="AV155" i="21" s="1"/>
  <c r="AV154" i="21" s="1"/>
  <c r="AV153" i="21" s="1"/>
  <c r="AV152" i="21" s="1"/>
  <c r="R65" i="27"/>
  <c r="R64" i="27" s="1"/>
  <c r="R63" i="27" s="1"/>
  <c r="R62" i="27" s="1"/>
  <c r="BP70" i="27"/>
  <c r="BP60" i="27"/>
  <c r="AP59" i="27"/>
  <c r="AU102" i="16"/>
  <c r="AY102" i="16" s="1"/>
  <c r="AK43" i="29"/>
  <c r="AK42" i="29" s="1"/>
  <c r="AK36" i="29" s="1"/>
  <c r="BS18" i="38"/>
  <c r="BF50" i="31"/>
  <c r="AY85" i="29"/>
  <c r="AI93" i="13"/>
  <c r="AI92" i="13" s="1"/>
  <c r="N9" i="19"/>
  <c r="H16" i="19"/>
  <c r="N56" i="21"/>
  <c r="AL55" i="21"/>
  <c r="AL54" i="21" s="1"/>
  <c r="AL53" i="21" s="1"/>
  <c r="BF47" i="21"/>
  <c r="BF46" i="21" s="1"/>
  <c r="BF45" i="21" s="1"/>
  <c r="M140" i="13"/>
  <c r="AC140" i="13"/>
  <c r="N14" i="27"/>
  <c r="AY14" i="27" s="1"/>
  <c r="BH14" i="27" s="1"/>
  <c r="BQ14" i="27"/>
  <c r="AS96" i="27"/>
  <c r="BP96" i="27"/>
  <c r="AS90" i="27"/>
  <c r="AS89" i="27" s="1"/>
  <c r="AS88" i="27" s="1"/>
  <c r="AS87" i="27" s="1"/>
  <c r="AS86" i="27" s="1"/>
  <c r="AV90" i="27"/>
  <c r="AV89" i="27" s="1"/>
  <c r="AV88" i="27" s="1"/>
  <c r="AV87" i="27" s="1"/>
  <c r="AV86" i="27" s="1"/>
  <c r="AD80" i="27"/>
  <c r="BP81" i="27"/>
  <c r="M130" i="16"/>
  <c r="BL84" i="28"/>
  <c r="BF83" i="28"/>
  <c r="BF82" i="28" s="1"/>
  <c r="BF81" i="28" s="1"/>
  <c r="AJ73" i="27"/>
  <c r="AJ71" i="27" s="1"/>
  <c r="AG71" i="27"/>
  <c r="AG64" i="27" s="1"/>
  <c r="AG63" i="27" s="1"/>
  <c r="AG62" i="27" s="1"/>
  <c r="BC33" i="16"/>
  <c r="BQ33" i="16"/>
  <c r="BB134" i="16"/>
  <c r="BE134" i="16" s="1"/>
  <c r="M134" i="16"/>
  <c r="AU40" i="29"/>
  <c r="AY40" i="29" s="1"/>
  <c r="AR40" i="29"/>
  <c r="Q32" i="29"/>
  <c r="AY20" i="29"/>
  <c r="AX15" i="13"/>
  <c r="AJ10" i="21"/>
  <c r="F17" i="19"/>
  <c r="BL36" i="28"/>
  <c r="BF35" i="28"/>
  <c r="BF34" i="28" s="1"/>
  <c r="BF33" i="28" s="1"/>
  <c r="BF27" i="28" s="1"/>
  <c r="BA84" i="13"/>
  <c r="BA83" i="13" s="1"/>
  <c r="BA82" i="13" s="1"/>
  <c r="BA81" i="13" s="1"/>
  <c r="BA78" i="13" s="1"/>
  <c r="AW83" i="13"/>
  <c r="AW82" i="13" s="1"/>
  <c r="AW81" i="13" s="1"/>
  <c r="AC76" i="13"/>
  <c r="AC75" i="13"/>
  <c r="AC74" i="13" s="1"/>
  <c r="AC73" i="13" s="1"/>
  <c r="BI12" i="28"/>
  <c r="BI11" i="28" s="1"/>
  <c r="BP39" i="27"/>
  <c r="BD23" i="16"/>
  <c r="BD19" i="16" s="1"/>
  <c r="BC108" i="16"/>
  <c r="M79" i="29"/>
  <c r="M72" i="29" s="1"/>
  <c r="M71" i="29" s="1"/>
  <c r="M70" i="29" s="1"/>
  <c r="O12" i="18"/>
  <c r="BJ14" i="30"/>
  <c r="AR52" i="31"/>
  <c r="AR51" i="31" s="1"/>
  <c r="AF27" i="32"/>
  <c r="AB63" i="32"/>
  <c r="AB62" i="32" s="1"/>
  <c r="AB61" i="32" s="1"/>
  <c r="V11" i="34"/>
  <c r="Z64" i="13"/>
  <c r="Z63" i="13" s="1"/>
  <c r="Z62" i="13" s="1"/>
  <c r="Z61" i="13" s="1"/>
  <c r="AS24" i="27"/>
  <c r="AF99" i="16"/>
  <c r="AF98" i="16" s="1"/>
  <c r="BH33" i="28"/>
  <c r="BH27" i="28" s="1"/>
  <c r="BH22" i="28" s="1"/>
  <c r="BH21" i="28" s="1"/>
  <c r="BH10" i="28" s="1"/>
  <c r="P23" i="20"/>
  <c r="P25" i="20"/>
  <c r="H15" i="20"/>
  <c r="P30" i="20"/>
  <c r="P31" i="20"/>
  <c r="P35" i="20"/>
  <c r="M70" i="21"/>
  <c r="AJ72" i="21"/>
  <c r="AJ71" i="21" s="1"/>
  <c r="AN70" i="21"/>
  <c r="M83" i="21"/>
  <c r="M82" i="21" s="1"/>
  <c r="AE83" i="21"/>
  <c r="AE82" i="21" s="1"/>
  <c r="AK83" i="21"/>
  <c r="AK82" i="21" s="1"/>
  <c r="AA83" i="21"/>
  <c r="AA82" i="21" s="1"/>
  <c r="AB83" i="21"/>
  <c r="AB82" i="21" s="1"/>
  <c r="AJ130" i="21"/>
  <c r="AM130" i="21" s="1"/>
  <c r="BF70" i="21"/>
  <c r="C20" i="20"/>
  <c r="C15" i="20" s="1"/>
  <c r="C10" i="20"/>
  <c r="C9" i="20" s="1"/>
  <c r="BA17" i="27"/>
  <c r="BA16" i="27" s="1"/>
  <c r="BA10" i="27" s="1"/>
  <c r="AN28" i="28"/>
  <c r="H34" i="28"/>
  <c r="H33" i="28" s="1"/>
  <c r="H27" i="28" s="1"/>
  <c r="AH34" i="28"/>
  <c r="AH33" i="28" s="1"/>
  <c r="AH27" i="28" s="1"/>
  <c r="AL34" i="28"/>
  <c r="AL33" i="28" s="1"/>
  <c r="AL27" i="28" s="1"/>
  <c r="BA33" i="28"/>
  <c r="BA27" i="28" s="1"/>
  <c r="BE33" i="28"/>
  <c r="BE27" i="28" s="1"/>
  <c r="AU34" i="28"/>
  <c r="AU33" i="28" s="1"/>
  <c r="AU27" i="28" s="1"/>
  <c r="AN38" i="28"/>
  <c r="AN34" i="28" s="1"/>
  <c r="AZ38" i="28"/>
  <c r="BZ43" i="28"/>
  <c r="AS33" i="28"/>
  <c r="AS27" i="28" s="1"/>
  <c r="AH91" i="28"/>
  <c r="AH90" i="28" s="1"/>
  <c r="AR91" i="28"/>
  <c r="AR90" i="28" s="1"/>
  <c r="G101" i="28"/>
  <c r="BQ15" i="28"/>
  <c r="BQ11" i="28" s="1"/>
  <c r="CD55" i="28"/>
  <c r="CD54" i="28" s="1"/>
  <c r="CD53" i="28" s="1"/>
  <c r="AT105" i="13"/>
  <c r="G19" i="16"/>
  <c r="K63" i="16"/>
  <c r="K62" i="16" s="1"/>
  <c r="K61" i="16" s="1"/>
  <c r="BQ63" i="16"/>
  <c r="BQ62" i="16" s="1"/>
  <c r="BQ61" i="16" s="1"/>
  <c r="K71" i="16"/>
  <c r="K70" i="16" s="1"/>
  <c r="K69" i="16" s="1"/>
  <c r="G71" i="16"/>
  <c r="G70" i="16" s="1"/>
  <c r="G69" i="16" s="1"/>
  <c r="BR71" i="16"/>
  <c r="BR70" i="16" s="1"/>
  <c r="BR69" i="16" s="1"/>
  <c r="L86" i="16"/>
  <c r="G86" i="16"/>
  <c r="G99" i="16"/>
  <c r="G98" i="16" s="1"/>
  <c r="AL86" i="16"/>
  <c r="X108" i="16"/>
  <c r="AZ24" i="29"/>
  <c r="AZ20" i="29" s="1"/>
  <c r="BM24" i="29"/>
  <c r="BM20" i="29" s="1"/>
  <c r="BD64" i="29"/>
  <c r="BD63" i="29" s="1"/>
  <c r="BD62" i="29" s="1"/>
  <c r="BX12" i="18"/>
  <c r="V13" i="30"/>
  <c r="AI83" i="31"/>
  <c r="AU213" i="31"/>
  <c r="AI287" i="31"/>
  <c r="AL287" i="31" s="1"/>
  <c r="AR19" i="31"/>
  <c r="AR18" i="31" s="1"/>
  <c r="AW19" i="31"/>
  <c r="AW18" i="31" s="1"/>
  <c r="O31" i="31"/>
  <c r="M31" i="31"/>
  <c r="BA64" i="31"/>
  <c r="BA63" i="31" s="1"/>
  <c r="AW63" i="31"/>
  <c r="AW62" i="31" s="1"/>
  <c r="AW61" i="31" s="1"/>
  <c r="AW60" i="31" s="1"/>
  <c r="I17" i="31"/>
  <c r="I16" i="31" s="1"/>
  <c r="I15" i="31" s="1"/>
  <c r="I9" i="31" s="1"/>
  <c r="BI11" i="32"/>
  <c r="P24" i="32"/>
  <c r="N24" i="32"/>
  <c r="AD123" i="32"/>
  <c r="N123" i="32"/>
  <c r="BJ17" i="27"/>
  <c r="O92" i="27"/>
  <c r="O91" i="27" s="1"/>
  <c r="CB34" i="28"/>
  <c r="CB33" i="28" s="1"/>
  <c r="CB27" i="28" s="1"/>
  <c r="CC63" i="28"/>
  <c r="CC62" i="28" s="1"/>
  <c r="CC61" i="28" s="1"/>
  <c r="BU63" i="28"/>
  <c r="BU62" i="28" s="1"/>
  <c r="BU61" i="28" s="1"/>
  <c r="BF15" i="13"/>
  <c r="BF11" i="13" s="1"/>
  <c r="X70" i="27"/>
  <c r="AA70" i="27" s="1"/>
  <c r="AA65" i="27" s="1"/>
  <c r="AA64" i="27" s="1"/>
  <c r="AA63" i="27" s="1"/>
  <c r="AA62" i="27" s="1"/>
  <c r="AD35" i="27"/>
  <c r="AD34" i="27" s="1"/>
  <c r="AD28" i="27" s="1"/>
  <c r="R35" i="27"/>
  <c r="R34" i="27" s="1"/>
  <c r="R28" i="27" s="1"/>
  <c r="N29" i="27"/>
  <c r="AX39" i="27"/>
  <c r="AX24" i="27"/>
  <c r="AU24" i="27"/>
  <c r="AB63" i="16"/>
  <c r="AB62" i="16" s="1"/>
  <c r="AB61" i="16" s="1"/>
  <c r="AB42" i="16"/>
  <c r="AB41" i="16" s="1"/>
  <c r="AB35" i="16" s="1"/>
  <c r="AA108" i="16"/>
  <c r="AA99" i="16"/>
  <c r="AA98" i="16" s="1"/>
  <c r="Z63" i="16"/>
  <c r="Z62" i="16" s="1"/>
  <c r="Z61" i="16" s="1"/>
  <c r="Z31" i="16"/>
  <c r="Z19" i="16"/>
  <c r="AI86" i="29"/>
  <c r="M41" i="43"/>
  <c r="AS19" i="31"/>
  <c r="AS18" i="31" s="1"/>
  <c r="AP41" i="31"/>
  <c r="AP40" i="31" s="1"/>
  <c r="AP34" i="31" s="1"/>
  <c r="BD41" i="31"/>
  <c r="BD40" i="31" s="1"/>
  <c r="BD34" i="31" s="1"/>
  <c r="W45" i="31"/>
  <c r="W41" i="31" s="1"/>
  <c r="W40" i="31" s="1"/>
  <c r="BG62" i="31"/>
  <c r="BG61" i="31" s="1"/>
  <c r="BG60" i="31" s="1"/>
  <c r="L62" i="31"/>
  <c r="L61" i="31" s="1"/>
  <c r="L60" i="31" s="1"/>
  <c r="T62" i="31"/>
  <c r="T61" i="31" s="1"/>
  <c r="T60" i="31" s="1"/>
  <c r="BD62" i="31"/>
  <c r="BD61" i="31" s="1"/>
  <c r="BD60" i="31" s="1"/>
  <c r="AC62" i="31"/>
  <c r="AC61" i="31" s="1"/>
  <c r="AC60" i="31" s="1"/>
  <c r="W75" i="31"/>
  <c r="AI75" i="31"/>
  <c r="AN98" i="31"/>
  <c r="AN97" i="31" s="1"/>
  <c r="BG98" i="31"/>
  <c r="BG97" i="31" s="1"/>
  <c r="AS166" i="31"/>
  <c r="AW166" i="31"/>
  <c r="Z166" i="31"/>
  <c r="AH166" i="31"/>
  <c r="O170" i="31"/>
  <c r="AI178" i="31"/>
  <c r="AZ181" i="31"/>
  <c r="G189" i="31"/>
  <c r="G188" i="31" s="1"/>
  <c r="G182" i="31" s="1"/>
  <c r="G177" i="31" s="1"/>
  <c r="G176" i="31" s="1"/>
  <c r="G165" i="31" s="1"/>
  <c r="G164" i="31" s="1"/>
  <c r="O189" i="31"/>
  <c r="S189" i="31"/>
  <c r="S188" i="31" s="1"/>
  <c r="S182" i="31" s="1"/>
  <c r="X189" i="31"/>
  <c r="AB189" i="31"/>
  <c r="AB188" i="31" s="1"/>
  <c r="AB182" i="31" s="1"/>
  <c r="AP189" i="31"/>
  <c r="BD210" i="31"/>
  <c r="BD209" i="31" s="1"/>
  <c r="BD208" i="31" s="1"/>
  <c r="R218" i="31"/>
  <c r="R217" i="31" s="1"/>
  <c r="R216" i="31" s="1"/>
  <c r="AB233" i="31"/>
  <c r="X233" i="31"/>
  <c r="R23" i="32"/>
  <c r="AV26" i="32"/>
  <c r="AU28" i="32"/>
  <c r="AL34" i="32"/>
  <c r="AL33" i="32" s="1"/>
  <c r="AL27" i="32" s="1"/>
  <c r="AT34" i="32"/>
  <c r="AT33" i="32" s="1"/>
  <c r="G34" i="32"/>
  <c r="G33" i="32" s="1"/>
  <c r="G27" i="32" s="1"/>
  <c r="Q34" i="32"/>
  <c r="Q33" i="32" s="1"/>
  <c r="Q27" i="32" s="1"/>
  <c r="AB34" i="32"/>
  <c r="AB33" i="32" s="1"/>
  <c r="AB27" i="32" s="1"/>
  <c r="X38" i="32"/>
  <c r="X34" i="32" s="1"/>
  <c r="X33" i="32" s="1"/>
  <c r="BF55" i="32"/>
  <c r="BF54" i="32" s="1"/>
  <c r="BF53" i="32" s="1"/>
  <c r="BC12" i="32"/>
  <c r="BC11" i="32" s="1"/>
  <c r="BC100" i="32"/>
  <c r="H13" i="34"/>
  <c r="H12" i="34" s="1"/>
  <c r="AT10" i="38"/>
  <c r="AX10" i="38"/>
  <c r="BL12" i="38"/>
  <c r="BL11" i="38" s="1"/>
  <c r="BL10" i="38" s="1"/>
  <c r="O33" i="32"/>
  <c r="O27" i="32" s="1"/>
  <c r="BB18" i="31"/>
  <c r="AT19" i="31"/>
  <c r="AT18" i="31" s="1"/>
  <c r="AZ18" i="31"/>
  <c r="W31" i="31"/>
  <c r="AZ33" i="31"/>
  <c r="BQ33" i="31" s="1"/>
  <c r="F41" i="31"/>
  <c r="F40" i="31" s="1"/>
  <c r="F34" i="31" s="1"/>
  <c r="O41" i="31"/>
  <c r="S41" i="31"/>
  <c r="Q62" i="31"/>
  <c r="Q61" i="31" s="1"/>
  <c r="Q60" i="31" s="1"/>
  <c r="AB62" i="31"/>
  <c r="AB61" i="31" s="1"/>
  <c r="AB60" i="31" s="1"/>
  <c r="G62" i="31"/>
  <c r="G61" i="31" s="1"/>
  <c r="G60" i="31" s="1"/>
  <c r="O110" i="31"/>
  <c r="AO166" i="31"/>
  <c r="BR210" i="31"/>
  <c r="BR209" i="31" s="1"/>
  <c r="BR208" i="31" s="1"/>
  <c r="AL210" i="31"/>
  <c r="AL209" i="31" s="1"/>
  <c r="AL208" i="31" s="1"/>
  <c r="AE246" i="31"/>
  <c r="AE245" i="31" s="1"/>
  <c r="AC248" i="31"/>
  <c r="AC247" i="31" s="1"/>
  <c r="AT248" i="31"/>
  <c r="AT247" i="31" s="1"/>
  <c r="AT246" i="31" s="1"/>
  <c r="AT245" i="31" s="1"/>
  <c r="X246" i="31"/>
  <c r="X245" i="31" s="1"/>
  <c r="BH13" i="31"/>
  <c r="BH10" i="31" s="1"/>
  <c r="U11" i="32"/>
  <c r="AU11" i="32"/>
  <c r="AB11" i="32"/>
  <c r="Y23" i="32"/>
  <c r="AM23" i="32"/>
  <c r="U23" i="32"/>
  <c r="AL55" i="32"/>
  <c r="AL54" i="32" s="1"/>
  <c r="AL53" i="32" s="1"/>
  <c r="BL55" i="32"/>
  <c r="BL54" i="32" s="1"/>
  <c r="BL53" i="32" s="1"/>
  <c r="AM55" i="32"/>
  <c r="AM54" i="32" s="1"/>
  <c r="AM53" i="32" s="1"/>
  <c r="X55" i="32"/>
  <c r="X54" i="32" s="1"/>
  <c r="X53" i="32" s="1"/>
  <c r="H63" i="32"/>
  <c r="H62" i="32" s="1"/>
  <c r="H61" i="32" s="1"/>
  <c r="AB100" i="32"/>
  <c r="AW15" i="38"/>
  <c r="T23" i="38"/>
  <c r="T22" i="38" s="1"/>
  <c r="T21" i="38" s="1"/>
  <c r="V10" i="44"/>
  <c r="V9" i="44" s="1"/>
  <c r="AZ25" i="21"/>
  <c r="AY25" i="21" s="1"/>
  <c r="AY26" i="21"/>
  <c r="BP68" i="13"/>
  <c r="BO68" i="13" s="1"/>
  <c r="AX68" i="13"/>
  <c r="BB68" i="13" s="1"/>
  <c r="CB56" i="38"/>
  <c r="AB11" i="38"/>
  <c r="AF36" i="29"/>
  <c r="AF31" i="29" s="1"/>
  <c r="AF30" i="29" s="1"/>
  <c r="BZ49" i="38"/>
  <c r="N117" i="27"/>
  <c r="BE26" i="21"/>
  <c r="J20" i="20"/>
  <c r="BE47" i="16"/>
  <c r="BO16" i="28"/>
  <c r="BO15" i="28" s="1"/>
  <c r="AV77" i="27"/>
  <c r="BI54" i="16"/>
  <c r="AI137" i="29"/>
  <c r="AL137" i="29" s="1"/>
  <c r="BA43" i="29"/>
  <c r="AU79" i="13"/>
  <c r="CH43" i="28"/>
  <c r="BO41" i="28"/>
  <c r="BS41" i="28" s="1"/>
  <c r="BY41" i="28" s="1"/>
  <c r="BP38" i="28"/>
  <c r="BT42" i="28"/>
  <c r="P12" i="20"/>
  <c r="AV137" i="27"/>
  <c r="AJ156" i="21"/>
  <c r="AJ155" i="21" s="1"/>
  <c r="AJ154" i="21" s="1"/>
  <c r="AJ153" i="21" s="1"/>
  <c r="AJ152" i="21" s="1"/>
  <c r="AJ121" i="21"/>
  <c r="AM121" i="21" s="1"/>
  <c r="BI52" i="29"/>
  <c r="BZ36" i="28"/>
  <c r="BZ35" i="28" s="1"/>
  <c r="AI148" i="29"/>
  <c r="AL148" i="29" s="1"/>
  <c r="BI38" i="16"/>
  <c r="AJ117" i="21"/>
  <c r="AM117" i="21" s="1"/>
  <c r="AR102" i="29"/>
  <c r="AR101" i="29" s="1"/>
  <c r="AR41" i="16"/>
  <c r="L50" i="19"/>
  <c r="L43" i="19" s="1"/>
  <c r="J21" i="19"/>
  <c r="J16" i="19" s="1"/>
  <c r="J9" i="19" s="1"/>
  <c r="X68" i="21"/>
  <c r="AK55" i="21"/>
  <c r="AK54" i="21" s="1"/>
  <c r="AK53" i="21" s="1"/>
  <c r="AO55" i="21"/>
  <c r="AO54" i="21" s="1"/>
  <c r="AO53" i="21" s="1"/>
  <c r="AG56" i="21"/>
  <c r="AJ61" i="21"/>
  <c r="H9" i="19"/>
  <c r="Q21" i="33"/>
  <c r="BP56" i="13"/>
  <c r="BI31" i="13"/>
  <c r="BW36" i="28"/>
  <c r="BW35" i="28" s="1"/>
  <c r="BZ66" i="28"/>
  <c r="AJ127" i="21"/>
  <c r="AM127" i="21" s="1"/>
  <c r="AE31" i="34"/>
  <c r="BM13" i="30"/>
  <c r="Q37" i="33"/>
  <c r="CK28" i="35"/>
  <c r="L9" i="27"/>
  <c r="M9" i="27" s="1"/>
  <c r="G11" i="19"/>
  <c r="G10" i="19" s="1"/>
  <c r="AU66" i="16"/>
  <c r="BP47" i="29"/>
  <c r="BI68" i="13"/>
  <c r="N29" i="29"/>
  <c r="N27" i="29" s="1"/>
  <c r="M20" i="29"/>
  <c r="AD125" i="27"/>
  <c r="AZ76" i="28"/>
  <c r="BL76" i="28"/>
  <c r="BL38" i="28"/>
  <c r="BI40" i="29"/>
  <c r="AV59" i="27"/>
  <c r="AV56" i="27" s="1"/>
  <c r="AV55" i="27" s="1"/>
  <c r="AV54" i="27" s="1"/>
  <c r="AY98" i="13"/>
  <c r="AR23" i="13"/>
  <c r="AJ65" i="27"/>
  <c r="AJ64" i="27" s="1"/>
  <c r="AJ63" i="27" s="1"/>
  <c r="AJ62" i="27" s="1"/>
  <c r="P13" i="19"/>
  <c r="J17" i="20"/>
  <c r="J16" i="20" s="1"/>
  <c r="P18" i="19"/>
  <c r="AN47" i="21"/>
  <c r="AN46" i="21" s="1"/>
  <c r="AN45" i="21" s="1"/>
  <c r="S55" i="21"/>
  <c r="S54" i="21" s="1"/>
  <c r="S53" i="21" s="1"/>
  <c r="U12" i="27"/>
  <c r="R11" i="27"/>
  <c r="P15" i="19"/>
  <c r="C17" i="19"/>
  <c r="F22" i="19"/>
  <c r="P25" i="19"/>
  <c r="P33" i="19"/>
  <c r="P24" i="20"/>
  <c r="F37" i="19"/>
  <c r="P33" i="20"/>
  <c r="P55" i="21"/>
  <c r="P54" i="21" s="1"/>
  <c r="P53" i="21" s="1"/>
  <c r="H35" i="27"/>
  <c r="CI27" i="28"/>
  <c r="AV75" i="13"/>
  <c r="AV74" i="13" s="1"/>
  <c r="AV73" i="13" s="1"/>
  <c r="BB142" i="13"/>
  <c r="BE142" i="13" s="1"/>
  <c r="N71" i="27"/>
  <c r="AW36" i="27"/>
  <c r="BP99" i="27"/>
  <c r="BP69" i="27"/>
  <c r="AV66" i="27"/>
  <c r="BP27" i="27"/>
  <c r="M138" i="16"/>
  <c r="BB142" i="16"/>
  <c r="BE142" i="16" s="1"/>
  <c r="AI67" i="16"/>
  <c r="AI66" i="16" s="1"/>
  <c r="AI63" i="16" s="1"/>
  <c r="AI62" i="16" s="1"/>
  <c r="AI61" i="16" s="1"/>
  <c r="H108" i="29"/>
  <c r="H30" i="29" s="1"/>
  <c r="H17" i="29" s="1"/>
  <c r="H16" i="29" s="1"/>
  <c r="BD43" i="29"/>
  <c r="BD42" i="29" s="1"/>
  <c r="BD36" i="29" s="1"/>
  <c r="BQ115" i="29"/>
  <c r="S34" i="27"/>
  <c r="S28" i="27" s="1"/>
  <c r="Q79" i="27"/>
  <c r="AR107" i="29"/>
  <c r="AR106" i="29" s="1"/>
  <c r="AR105" i="29" s="1"/>
  <c r="AV60" i="21"/>
  <c r="AZ60" i="21" s="1"/>
  <c r="H91" i="28"/>
  <c r="H90" i="28" s="1"/>
  <c r="R56" i="27"/>
  <c r="R55" i="27" s="1"/>
  <c r="R54" i="27" s="1"/>
  <c r="AY60" i="16"/>
  <c r="Z20" i="29"/>
  <c r="AP20" i="29"/>
  <c r="BG24" i="29"/>
  <c r="BG20" i="29" s="1"/>
  <c r="P39" i="19"/>
  <c r="F26" i="20"/>
  <c r="P45" i="19"/>
  <c r="P46" i="19"/>
  <c r="P47" i="19"/>
  <c r="K15" i="20"/>
  <c r="K8" i="20" s="1"/>
  <c r="AT15" i="21"/>
  <c r="N30" i="21"/>
  <c r="AC47" i="21"/>
  <c r="AC46" i="21" s="1"/>
  <c r="AC45" i="21" s="1"/>
  <c r="AK47" i="21"/>
  <c r="AK46" i="21" s="1"/>
  <c r="AK45" i="21" s="1"/>
  <c r="G55" i="21"/>
  <c r="G54" i="21" s="1"/>
  <c r="G53" i="21" s="1"/>
  <c r="O55" i="21"/>
  <c r="O54" i="21" s="1"/>
  <c r="O53" i="21" s="1"/>
  <c r="AE70" i="21"/>
  <c r="BE47" i="21"/>
  <c r="BE46" i="21" s="1"/>
  <c r="BE45" i="21" s="1"/>
  <c r="D15" i="25"/>
  <c r="D10" i="25" s="1"/>
  <c r="D9" i="25" s="1"/>
  <c r="D8" i="25" s="1"/>
  <c r="L56" i="27"/>
  <c r="L55" i="27" s="1"/>
  <c r="L54" i="27" s="1"/>
  <c r="AA11" i="27"/>
  <c r="BQ11" i="27"/>
  <c r="Q78" i="28"/>
  <c r="BX78" i="28"/>
  <c r="AD11" i="13"/>
  <c r="R63" i="13"/>
  <c r="R62" i="13" s="1"/>
  <c r="R61" i="13" s="1"/>
  <c r="M76" i="13"/>
  <c r="AA91" i="13"/>
  <c r="AA90" i="13" s="1"/>
  <c r="AG91" i="13"/>
  <c r="AG90" i="13" s="1"/>
  <c r="AL91" i="13"/>
  <c r="AL90" i="13" s="1"/>
  <c r="M138" i="13"/>
  <c r="AJ60" i="27"/>
  <c r="AJ59" i="27" s="1"/>
  <c r="AJ56" i="27" s="1"/>
  <c r="AJ55" i="27" s="1"/>
  <c r="AJ54" i="27" s="1"/>
  <c r="BO113" i="29"/>
  <c r="BO112" i="29" s="1"/>
  <c r="BO111" i="29" s="1"/>
  <c r="BO110" i="29" s="1"/>
  <c r="BO109" i="29" s="1"/>
  <c r="BP112" i="29"/>
  <c r="BP111" i="29" s="1"/>
  <c r="BP110" i="29" s="1"/>
  <c r="BP109" i="29" s="1"/>
  <c r="AJ115" i="29"/>
  <c r="BK13" i="31"/>
  <c r="BK10" i="31" s="1"/>
  <c r="BZ12" i="18"/>
  <c r="BU12" i="18"/>
  <c r="BE10" i="16"/>
  <c r="BB170" i="31"/>
  <c r="BB166" i="31" s="1"/>
  <c r="BH84" i="32"/>
  <c r="BH83" i="32" s="1"/>
  <c r="BH82" i="32" s="1"/>
  <c r="BH81" i="32" s="1"/>
  <c r="AV126" i="32"/>
  <c r="AZ126" i="32" s="1"/>
  <c r="AY126" i="32" s="1"/>
  <c r="BE35" i="32"/>
  <c r="BK67" i="32"/>
  <c r="AI66" i="31"/>
  <c r="AI65" i="31" s="1"/>
  <c r="AI62" i="31" s="1"/>
  <c r="AI61" i="31" s="1"/>
  <c r="AI60" i="31" s="1"/>
  <c r="AR67" i="31"/>
  <c r="AR65" i="31" s="1"/>
  <c r="AR62" i="31" s="1"/>
  <c r="AR61" i="31" s="1"/>
  <c r="AR60" i="31" s="1"/>
  <c r="AU31" i="31"/>
  <c r="AY31" i="31" s="1"/>
  <c r="AU295" i="31"/>
  <c r="AY295" i="31" s="1"/>
  <c r="AX295" i="31" s="1"/>
  <c r="AI249" i="31"/>
  <c r="AI248" i="31" s="1"/>
  <c r="AI247" i="31" s="1"/>
  <c r="AI246" i="31" s="1"/>
  <c r="AI245" i="31" s="1"/>
  <c r="AW58" i="31"/>
  <c r="AW57" i="31" s="1"/>
  <c r="AW56" i="31" s="1"/>
  <c r="AW55" i="31" s="1"/>
  <c r="AZ59" i="32"/>
  <c r="K18" i="31"/>
  <c r="L18" i="31"/>
  <c r="AH18" i="31"/>
  <c r="BE22" i="31"/>
  <c r="BE18" i="31" s="1"/>
  <c r="AV30" i="31"/>
  <c r="W35" i="31"/>
  <c r="AS35" i="31"/>
  <c r="G41" i="31"/>
  <c r="G40" i="31" s="1"/>
  <c r="G34" i="31" s="1"/>
  <c r="P41" i="31"/>
  <c r="P40" i="31" s="1"/>
  <c r="P34" i="31" s="1"/>
  <c r="V41" i="31"/>
  <c r="AW42" i="31"/>
  <c r="BJ41" i="31"/>
  <c r="BJ40" i="31" s="1"/>
  <c r="BJ34" i="31" s="1"/>
  <c r="K41" i="31"/>
  <c r="K40" i="31" s="1"/>
  <c r="K34" i="31" s="1"/>
  <c r="Q41" i="31"/>
  <c r="AC41" i="31"/>
  <c r="AC40" i="31" s="1"/>
  <c r="AC34" i="31" s="1"/>
  <c r="AH70" i="31"/>
  <c r="AH69" i="31" s="1"/>
  <c r="AH68" i="31" s="1"/>
  <c r="BG70" i="31"/>
  <c r="BG69" i="31" s="1"/>
  <c r="BG68" i="31" s="1"/>
  <c r="AM12" i="18"/>
  <c r="CQ14" i="30"/>
  <c r="CC13" i="30"/>
  <c r="BI79" i="31"/>
  <c r="BA82" i="31"/>
  <c r="BA81" i="31" s="1"/>
  <c r="BA80" i="31" s="1"/>
  <c r="AI284" i="31"/>
  <c r="AL284" i="31" s="1"/>
  <c r="BK95" i="32"/>
  <c r="BE83" i="32"/>
  <c r="BE82" i="32" s="1"/>
  <c r="BE81" i="32" s="1"/>
  <c r="BK25" i="32"/>
  <c r="BE89" i="32"/>
  <c r="BE88" i="32" s="1"/>
  <c r="BE87" i="32" s="1"/>
  <c r="BE86" i="32" s="1"/>
  <c r="BE85" i="32" s="1"/>
  <c r="N18" i="32"/>
  <c r="AU75" i="31"/>
  <c r="AY75" i="31" s="1"/>
  <c r="W33" i="31"/>
  <c r="AV42" i="31"/>
  <c r="AV41" i="31" s="1"/>
  <c r="AV40" i="31" s="1"/>
  <c r="BF22" i="31"/>
  <c r="BF18" i="31" s="1"/>
  <c r="BJ188" i="31"/>
  <c r="BJ182" i="31" s="1"/>
  <c r="AO71" i="31"/>
  <c r="AO70" i="31" s="1"/>
  <c r="AO69" i="31" s="1"/>
  <c r="AO68" i="31" s="1"/>
  <c r="AS82" i="31"/>
  <c r="AS81" i="31" s="1"/>
  <c r="AS80" i="31" s="1"/>
  <c r="W83" i="31"/>
  <c r="BA78" i="32"/>
  <c r="X13" i="32"/>
  <c r="X12" i="32" s="1"/>
  <c r="X11" i="32" s="1"/>
  <c r="AC85" i="31"/>
  <c r="AI43" i="29"/>
  <c r="AI42" i="29" s="1"/>
  <c r="AG87" i="29"/>
  <c r="AL87" i="29"/>
  <c r="AB87" i="29"/>
  <c r="AF87" i="29"/>
  <c r="AK87" i="29"/>
  <c r="AP87" i="29"/>
  <c r="AS87" i="29"/>
  <c r="R100" i="29"/>
  <c r="R99" i="29" s="1"/>
  <c r="R31" i="29" s="1"/>
  <c r="R30" i="29" s="1"/>
  <c r="R18" i="29" s="1"/>
  <c r="AA100" i="29"/>
  <c r="AA99" i="29" s="1"/>
  <c r="AA31" i="29" s="1"/>
  <c r="AA30" i="29" s="1"/>
  <c r="AA18" i="29" s="1"/>
  <c r="AG100" i="29"/>
  <c r="AG99" i="29" s="1"/>
  <c r="AL100" i="29"/>
  <c r="AL99" i="29" s="1"/>
  <c r="AQ100" i="29"/>
  <c r="AQ99" i="29" s="1"/>
  <c r="AQ31" i="29" s="1"/>
  <c r="AQ30" i="29" s="1"/>
  <c r="P72" i="29"/>
  <c r="P71" i="29" s="1"/>
  <c r="P70" i="29" s="1"/>
  <c r="BQ12" i="18"/>
  <c r="BB14" i="30"/>
  <c r="BQ46" i="31"/>
  <c r="BC72" i="31"/>
  <c r="BF214" i="31"/>
  <c r="AI289" i="31"/>
  <c r="AL289" i="31" s="1"/>
  <c r="BK37" i="32"/>
  <c r="AV131" i="32"/>
  <c r="AZ131" i="32" s="1"/>
  <c r="AY131" i="32" s="1"/>
  <c r="AX74" i="31"/>
  <c r="BB74" i="31" s="1"/>
  <c r="BE74" i="31" s="1"/>
  <c r="AV45" i="31"/>
  <c r="AV200" i="31"/>
  <c r="AV199" i="31" s="1"/>
  <c r="AZ64" i="31"/>
  <c r="AZ63" i="31" s="1"/>
  <c r="AO18" i="31"/>
  <c r="AS41" i="31"/>
  <c r="AS40" i="31" s="1"/>
  <c r="AK18" i="31"/>
  <c r="BM41" i="31"/>
  <c r="K62" i="31"/>
  <c r="K61" i="31" s="1"/>
  <c r="K60" i="31" s="1"/>
  <c r="U260" i="31"/>
  <c r="AZ253" i="31"/>
  <c r="AV252" i="31"/>
  <c r="AV251" i="31" s="1"/>
  <c r="AQ85" i="31"/>
  <c r="BJ210" i="31"/>
  <c r="BJ209" i="31" s="1"/>
  <c r="BJ208" i="31" s="1"/>
  <c r="X210" i="31"/>
  <c r="X209" i="31" s="1"/>
  <c r="X208" i="31" s="1"/>
  <c r="AB218" i="31"/>
  <c r="AB217" i="31" s="1"/>
  <c r="AB216" i="31" s="1"/>
  <c r="AU223" i="31"/>
  <c r="AY223" i="31" s="1"/>
  <c r="L218" i="31"/>
  <c r="L217" i="31" s="1"/>
  <c r="L216" i="31" s="1"/>
  <c r="AG246" i="31"/>
  <c r="AG245" i="31" s="1"/>
  <c r="AL246" i="31"/>
  <c r="AL245" i="31" s="1"/>
  <c r="AQ246" i="31"/>
  <c r="AQ245" i="31" s="1"/>
  <c r="BA64" i="32"/>
  <c r="AE63" i="32"/>
  <c r="AE62" i="32" s="1"/>
  <c r="AE61" i="32" s="1"/>
  <c r="BI63" i="32"/>
  <c r="BI62" i="32" s="1"/>
  <c r="BI61" i="32" s="1"/>
  <c r="AL78" i="32"/>
  <c r="AQ78" i="32"/>
  <c r="BS78" i="32"/>
  <c r="AT78" i="32"/>
  <c r="AD93" i="32"/>
  <c r="AD92" i="32" s="1"/>
  <c r="AU93" i="32"/>
  <c r="AU92" i="32" s="1"/>
  <c r="AU91" i="32" s="1"/>
  <c r="AU90" i="32" s="1"/>
  <c r="AI91" i="32"/>
  <c r="AI90" i="32" s="1"/>
  <c r="AN91" i="32"/>
  <c r="AN90" i="32" s="1"/>
  <c r="V100" i="32"/>
  <c r="AU100" i="32"/>
  <c r="BD100" i="32"/>
  <c r="CD15" i="38"/>
  <c r="AS17" i="38"/>
  <c r="AS15" i="38" s="1"/>
  <c r="Y23" i="38"/>
  <c r="Y22" i="38" s="1"/>
  <c r="Y21" i="38" s="1"/>
  <c r="AE23" i="38"/>
  <c r="AE22" i="38" s="1"/>
  <c r="AE21" i="38" s="1"/>
  <c r="AE16" i="38" s="1"/>
  <c r="AE10" i="38" s="1"/>
  <c r="BI40" i="38"/>
  <c r="O53" i="45"/>
  <c r="O52" i="45" s="1"/>
  <c r="O51" i="45" s="1"/>
  <c r="O50" i="45" s="1"/>
  <c r="S44" i="43"/>
  <c r="S41" i="43" s="1"/>
  <c r="T43" i="45"/>
  <c r="O62" i="31"/>
  <c r="O61" i="31" s="1"/>
  <c r="O60" i="31" s="1"/>
  <c r="Y62" i="31"/>
  <c r="Y61" i="31" s="1"/>
  <c r="Y60" i="31" s="1"/>
  <c r="BJ62" i="31"/>
  <c r="BJ61" i="31" s="1"/>
  <c r="BJ60" i="31" s="1"/>
  <c r="BQ62" i="31"/>
  <c r="BQ61" i="31" s="1"/>
  <c r="BQ60" i="31" s="1"/>
  <c r="AS62" i="31"/>
  <c r="AS61" i="31" s="1"/>
  <c r="AS60" i="31" s="1"/>
  <c r="V70" i="31"/>
  <c r="V69" i="31" s="1"/>
  <c r="V68" i="31" s="1"/>
  <c r="AD70" i="31"/>
  <c r="AD69" i="31" s="1"/>
  <c r="AD68" i="31" s="1"/>
  <c r="AK70" i="31"/>
  <c r="AK69" i="31" s="1"/>
  <c r="AK68" i="31" s="1"/>
  <c r="AP70" i="31"/>
  <c r="AP69" i="31" s="1"/>
  <c r="AP68" i="31" s="1"/>
  <c r="BJ70" i="31"/>
  <c r="BJ69" i="31" s="1"/>
  <c r="BJ68" i="31" s="1"/>
  <c r="M71" i="31"/>
  <c r="M70" i="31" s="1"/>
  <c r="M69" i="31" s="1"/>
  <c r="M68" i="31" s="1"/>
  <c r="AT71" i="31"/>
  <c r="N70" i="31"/>
  <c r="N69" i="31" s="1"/>
  <c r="N68" i="31" s="1"/>
  <c r="AA70" i="31"/>
  <c r="AA69" i="31" s="1"/>
  <c r="AA68" i="31" s="1"/>
  <c r="L189" i="31"/>
  <c r="L188" i="31" s="1"/>
  <c r="L182" i="31" s="1"/>
  <c r="BA190" i="31"/>
  <c r="M200" i="31"/>
  <c r="M199" i="31" s="1"/>
  <c r="L246" i="31"/>
  <c r="L245" i="31" s="1"/>
  <c r="BD246" i="31"/>
  <c r="BD245" i="31" s="1"/>
  <c r="AF281" i="31"/>
  <c r="AF280" i="31" s="1"/>
  <c r="AF279" i="31" s="1"/>
  <c r="AF278" i="31" s="1"/>
  <c r="AF277" i="31" s="1"/>
  <c r="AF260" i="31" s="1"/>
  <c r="AZ281" i="31"/>
  <c r="AZ280" i="31" s="1"/>
  <c r="AZ279" i="31" s="1"/>
  <c r="AZ278" i="31" s="1"/>
  <c r="AZ277" i="31" s="1"/>
  <c r="AZ260" i="31" s="1"/>
  <c r="Q15" i="32"/>
  <c r="Q11" i="32" s="1"/>
  <c r="AT23" i="32"/>
  <c r="Z23" i="32"/>
  <c r="N28" i="32"/>
  <c r="T34" i="32"/>
  <c r="T33" i="32" s="1"/>
  <c r="T27" i="32" s="1"/>
  <c r="AE34" i="32"/>
  <c r="AE33" i="32" s="1"/>
  <c r="AE27" i="32" s="1"/>
  <c r="AO34" i="32"/>
  <c r="BI34" i="32"/>
  <c r="BI33" i="32" s="1"/>
  <c r="BI27" i="32" s="1"/>
  <c r="AS38" i="32"/>
  <c r="N38" i="32"/>
  <c r="AJ38" i="32"/>
  <c r="AJ34" i="32" s="1"/>
  <c r="AJ33" i="32" s="1"/>
  <c r="AJ27" i="32" s="1"/>
  <c r="N45" i="32"/>
  <c r="N44" i="32" s="1"/>
  <c r="H55" i="32"/>
  <c r="H54" i="32" s="1"/>
  <c r="H53" i="32" s="1"/>
  <c r="T55" i="32"/>
  <c r="T54" i="32" s="1"/>
  <c r="T53" i="32" s="1"/>
  <c r="M55" i="32"/>
  <c r="M54" i="32" s="1"/>
  <c r="M53" i="32" s="1"/>
  <c r="R55" i="32"/>
  <c r="R54" i="32" s="1"/>
  <c r="R53" i="32" s="1"/>
  <c r="V55" i="32"/>
  <c r="V54" i="32" s="1"/>
  <c r="V53" i="32" s="1"/>
  <c r="V22" i="32" s="1"/>
  <c r="BB58" i="32"/>
  <c r="AU55" i="32"/>
  <c r="AU54" i="32" s="1"/>
  <c r="AU53" i="32" s="1"/>
  <c r="V63" i="32"/>
  <c r="V62" i="32" s="1"/>
  <c r="V61" i="32" s="1"/>
  <c r="V78" i="32"/>
  <c r="AB78" i="32"/>
  <c r="H78" i="32"/>
  <c r="P78" i="32"/>
  <c r="T78" i="32"/>
  <c r="R91" i="32"/>
  <c r="R90" i="32" s="1"/>
  <c r="V91" i="32"/>
  <c r="V90" i="32" s="1"/>
  <c r="T91" i="32"/>
  <c r="T90" i="32" s="1"/>
  <c r="Z91" i="32"/>
  <c r="Z90" i="32" s="1"/>
  <c r="Z21" i="32" s="1"/>
  <c r="Z10" i="32" s="1"/>
  <c r="Z9" i="32" s="1"/>
  <c r="AH100" i="32"/>
  <c r="AN10" i="38"/>
  <c r="BE12" i="38"/>
  <c r="BE11" i="38" s="1"/>
  <c r="AL15" i="38"/>
  <c r="BJ15" i="38"/>
  <c r="T53" i="45"/>
  <c r="O19" i="45"/>
  <c r="W46" i="43"/>
  <c r="W44" i="43" s="1"/>
  <c r="G38" i="45"/>
  <c r="S62" i="31"/>
  <c r="S61" i="31" s="1"/>
  <c r="S60" i="31" s="1"/>
  <c r="AE62" i="31"/>
  <c r="AE61" i="31" s="1"/>
  <c r="AE60" i="31" s="1"/>
  <c r="BK62" i="31"/>
  <c r="BK61" i="31" s="1"/>
  <c r="BK60" i="31" s="1"/>
  <c r="M65" i="31"/>
  <c r="AT62" i="31"/>
  <c r="AT61" i="31" s="1"/>
  <c r="AT60" i="31" s="1"/>
  <c r="K70" i="31"/>
  <c r="K69" i="31" s="1"/>
  <c r="K68" i="31" s="1"/>
  <c r="P70" i="31"/>
  <c r="P69" i="31" s="1"/>
  <c r="P68" i="31" s="1"/>
  <c r="Y70" i="31"/>
  <c r="Y69" i="31" s="1"/>
  <c r="Y68" i="31" s="1"/>
  <c r="BQ85" i="31"/>
  <c r="U62" i="31"/>
  <c r="U61" i="31" s="1"/>
  <c r="U60" i="31" s="1"/>
  <c r="AJ189" i="31"/>
  <c r="AJ188" i="31" s="1"/>
  <c r="AJ182" i="31" s="1"/>
  <c r="AN189" i="31"/>
  <c r="BG189" i="31"/>
  <c r="BG188" i="31" s="1"/>
  <c r="BG182" i="31" s="1"/>
  <c r="BM189" i="31"/>
  <c r="AS189" i="31"/>
  <c r="AS188" i="31" s="1"/>
  <c r="AS182" i="31" s="1"/>
  <c r="AS177" i="31" s="1"/>
  <c r="AS176" i="31" s="1"/>
  <c r="AS165" i="31" s="1"/>
  <c r="AS164" i="31" s="1"/>
  <c r="M190" i="31"/>
  <c r="AG189" i="31"/>
  <c r="AG188" i="31" s="1"/>
  <c r="AG182" i="31" s="1"/>
  <c r="BL189" i="31"/>
  <c r="BL188" i="31" s="1"/>
  <c r="AE210" i="31"/>
  <c r="AE209" i="31" s="1"/>
  <c r="AE208" i="31" s="1"/>
  <c r="AM233" i="31"/>
  <c r="O246" i="31"/>
  <c r="O245" i="31" s="1"/>
  <c r="S246" i="31"/>
  <c r="S245" i="31" s="1"/>
  <c r="Y260" i="31"/>
  <c r="AJ260" i="31"/>
  <c r="K10" i="32"/>
  <c r="K9" i="32" s="1"/>
  <c r="T11" i="32"/>
  <c r="S11" i="32"/>
  <c r="W11" i="32"/>
  <c r="AA11" i="32"/>
  <c r="AE11" i="32"/>
  <c r="BD11" i="32"/>
  <c r="Y33" i="32"/>
  <c r="Y27" i="32" s="1"/>
  <c r="AH34" i="32"/>
  <c r="AH33" i="32" s="1"/>
  <c r="AH27" i="32" s="1"/>
  <c r="AM34" i="32"/>
  <c r="AM33" i="32" s="1"/>
  <c r="AM27" i="32" s="1"/>
  <c r="BE15" i="32"/>
  <c r="BE11" i="32" s="1"/>
  <c r="R31" i="33"/>
  <c r="BB12" i="38"/>
  <c r="BB11" i="38" s="1"/>
  <c r="AY15" i="38"/>
  <c r="K47" i="45"/>
  <c r="G39" i="45"/>
  <c r="E21" i="43"/>
  <c r="J21" i="43"/>
  <c r="AH50" i="43"/>
  <c r="G10" i="44"/>
  <c r="G9" i="44" s="1"/>
  <c r="K10" i="44"/>
  <c r="K9" i="44" s="1"/>
  <c r="O22" i="45"/>
  <c r="M41" i="45"/>
  <c r="AE50" i="45"/>
  <c r="G13" i="45"/>
  <c r="BH77" i="16"/>
  <c r="BE77" i="16"/>
  <c r="AV115" i="21"/>
  <c r="AJ115" i="21"/>
  <c r="AM115" i="21" s="1"/>
  <c r="AG37" i="34"/>
  <c r="AI37" i="34" s="1"/>
  <c r="AH37" i="34" s="1"/>
  <c r="AU139" i="29"/>
  <c r="AY139" i="29" s="1"/>
  <c r="AX139" i="29" s="1"/>
  <c r="BT26" i="28"/>
  <c r="AZ65" i="29"/>
  <c r="AZ64" i="29" s="1"/>
  <c r="AZ63" i="29" s="1"/>
  <c r="AZ62" i="29" s="1"/>
  <c r="BC66" i="29"/>
  <c r="AX21" i="29"/>
  <c r="AU96" i="16"/>
  <c r="AU95" i="16" s="1"/>
  <c r="AU94" i="16" s="1"/>
  <c r="AU93" i="16" s="1"/>
  <c r="AY97" i="16"/>
  <c r="AX97" i="16" s="1"/>
  <c r="BI60" i="13"/>
  <c r="BF60" i="13"/>
  <c r="BI71" i="13"/>
  <c r="BF71" i="13"/>
  <c r="BC83" i="13"/>
  <c r="BC82" i="13" s="1"/>
  <c r="BC81" i="13" s="1"/>
  <c r="BC78" i="13" s="1"/>
  <c r="BI84" i="13"/>
  <c r="BI83" i="13" s="1"/>
  <c r="BI82" i="13" s="1"/>
  <c r="BI81" i="13" s="1"/>
  <c r="BI97" i="16"/>
  <c r="BI96" i="16" s="1"/>
  <c r="BI95" i="16" s="1"/>
  <c r="BI94" i="16" s="1"/>
  <c r="BI93" i="16" s="1"/>
  <c r="AU147" i="29"/>
  <c r="AY147" i="29" s="1"/>
  <c r="AX147" i="29" s="1"/>
  <c r="AI147" i="29"/>
  <c r="AL147" i="29" s="1"/>
  <c r="AZ97" i="29"/>
  <c r="AZ96" i="29" s="1"/>
  <c r="AZ95" i="29" s="1"/>
  <c r="AZ94" i="29" s="1"/>
  <c r="BC98" i="29"/>
  <c r="BI98" i="29" s="1"/>
  <c r="BI97" i="29" s="1"/>
  <c r="BI96" i="29" s="1"/>
  <c r="BI95" i="29" s="1"/>
  <c r="BI94" i="29" s="1"/>
  <c r="BA51" i="21"/>
  <c r="BA50" i="21" s="1"/>
  <c r="BA47" i="21" s="1"/>
  <c r="BA46" i="21" s="1"/>
  <c r="BA45" i="21" s="1"/>
  <c r="AW50" i="21"/>
  <c r="AW47" i="21" s="1"/>
  <c r="AW46" i="21" s="1"/>
  <c r="AW45" i="21" s="1"/>
  <c r="BB52" i="21"/>
  <c r="BB50" i="21" s="1"/>
  <c r="AX50" i="21"/>
  <c r="N129" i="21"/>
  <c r="AD129" i="21"/>
  <c r="AS86" i="21"/>
  <c r="AS85" i="21" s="1"/>
  <c r="AS84" i="21" s="1"/>
  <c r="AV86" i="21"/>
  <c r="AZ86" i="21" s="1"/>
  <c r="BD86" i="21" s="1"/>
  <c r="BC86" i="21" s="1"/>
  <c r="BO149" i="29"/>
  <c r="BO136" i="29" s="1"/>
  <c r="BO135" i="29" s="1"/>
  <c r="BO134" i="29" s="1"/>
  <c r="BO133" i="29" s="1"/>
  <c r="BO115" i="29" s="1"/>
  <c r="BP136" i="29"/>
  <c r="BP135" i="29" s="1"/>
  <c r="BP134" i="29" s="1"/>
  <c r="BP133" i="29" s="1"/>
  <c r="BP115" i="29" s="1"/>
  <c r="AZ152" i="29"/>
  <c r="AZ136" i="29" s="1"/>
  <c r="AZ135" i="29" s="1"/>
  <c r="AZ134" i="29" s="1"/>
  <c r="AZ133" i="29" s="1"/>
  <c r="AZ132" i="29" s="1"/>
  <c r="AZ115" i="29" s="1"/>
  <c r="AV136" i="29"/>
  <c r="AV135" i="29" s="1"/>
  <c r="AV134" i="29" s="1"/>
  <c r="AV133" i="29" s="1"/>
  <c r="AV132" i="29" s="1"/>
  <c r="AC146" i="29"/>
  <c r="BB146" i="29"/>
  <c r="BE146" i="29" s="1"/>
  <c r="M138" i="29"/>
  <c r="BB138" i="29"/>
  <c r="BE138" i="29" s="1"/>
  <c r="AC138" i="29"/>
  <c r="N136" i="29"/>
  <c r="N135" i="29" s="1"/>
  <c r="N134" i="29" s="1"/>
  <c r="N133" i="29" s="1"/>
  <c r="AZ92" i="29"/>
  <c r="AZ91" i="29" s="1"/>
  <c r="AZ90" i="29" s="1"/>
  <c r="BC93" i="29"/>
  <c r="BF93" i="29" s="1"/>
  <c r="BF92" i="29" s="1"/>
  <c r="BF91" i="29" s="1"/>
  <c r="BF90" i="29" s="1"/>
  <c r="AX11" i="16"/>
  <c r="AY11" i="16" s="1"/>
  <c r="BH11" i="16" s="1"/>
  <c r="BP80" i="28"/>
  <c r="BL79" i="28"/>
  <c r="V17" i="38"/>
  <c r="BZ47" i="38"/>
  <c r="BR21" i="38"/>
  <c r="BQ21" i="38" s="1"/>
  <c r="BY53" i="38"/>
  <c r="BY52" i="38" s="1"/>
  <c r="BY51" i="38" s="1"/>
  <c r="BY50" i="38" s="1"/>
  <c r="BQ35" i="13"/>
  <c r="AI144" i="16"/>
  <c r="AL144" i="16" s="1"/>
  <c r="O31" i="16"/>
  <c r="O30" i="16" s="1"/>
  <c r="O29" i="16" s="1"/>
  <c r="O17" i="16" s="1"/>
  <c r="O16" i="16" s="1"/>
  <c r="BF79" i="16"/>
  <c r="BP98" i="28"/>
  <c r="AY60" i="29"/>
  <c r="AY59" i="29" s="1"/>
  <c r="BI30" i="13"/>
  <c r="BF76" i="29"/>
  <c r="BI76" i="29"/>
  <c r="AZ64" i="16"/>
  <c r="AZ63" i="16" s="1"/>
  <c r="AZ62" i="16" s="1"/>
  <c r="AZ61" i="16" s="1"/>
  <c r="BF40" i="13"/>
  <c r="BI40" i="13"/>
  <c r="AX80" i="13"/>
  <c r="BB80" i="13" s="1"/>
  <c r="BB79" i="13" s="1"/>
  <c r="BF43" i="13"/>
  <c r="BI43" i="13"/>
  <c r="BW57" i="28"/>
  <c r="BW56" i="28" s="1"/>
  <c r="BT56" i="28"/>
  <c r="BW40" i="28"/>
  <c r="BL75" i="28"/>
  <c r="BL74" i="28" s="1"/>
  <c r="BL73" i="28" s="1"/>
  <c r="BO89" i="28"/>
  <c r="BO88" i="28" s="1"/>
  <c r="BO87" i="28" s="1"/>
  <c r="BO86" i="28" s="1"/>
  <c r="BO85" i="28" s="1"/>
  <c r="BP88" i="28"/>
  <c r="BP87" i="28" s="1"/>
  <c r="BP86" i="28" s="1"/>
  <c r="BP85" i="28" s="1"/>
  <c r="BI32" i="13"/>
  <c r="N34" i="28"/>
  <c r="N33" i="28" s="1"/>
  <c r="N27" i="28" s="1"/>
  <c r="AZ73" i="29"/>
  <c r="BC74" i="29"/>
  <c r="AX91" i="16"/>
  <c r="AX90" i="16" s="1"/>
  <c r="AX89" i="16" s="1"/>
  <c r="BB92" i="16"/>
  <c r="BE92" i="16" s="1"/>
  <c r="BE91" i="16" s="1"/>
  <c r="BE90" i="16" s="1"/>
  <c r="BE89" i="16" s="1"/>
  <c r="BO54" i="16"/>
  <c r="BO53" i="16" s="1"/>
  <c r="BO52" i="16" s="1"/>
  <c r="BP53" i="16"/>
  <c r="BP52" i="16" s="1"/>
  <c r="AU130" i="16"/>
  <c r="AY130" i="16" s="1"/>
  <c r="AX130" i="16" s="1"/>
  <c r="AI130" i="16"/>
  <c r="AL130" i="16" s="1"/>
  <c r="AR83" i="16"/>
  <c r="AR82" i="16" s="1"/>
  <c r="AR81" i="16" s="1"/>
  <c r="AR84" i="16"/>
  <c r="AE28" i="34"/>
  <c r="AU10" i="31"/>
  <c r="C14" i="22"/>
  <c r="C11" i="22" s="1"/>
  <c r="C10" i="22" s="1"/>
  <c r="J16" i="38"/>
  <c r="J10" i="38" s="1"/>
  <c r="CI25" i="35"/>
  <c r="CI24" i="35" s="1"/>
  <c r="CI23" i="35" s="1"/>
  <c r="CI22" i="35" s="1"/>
  <c r="CI21" i="35" s="1"/>
  <c r="CJ24" i="35"/>
  <c r="CJ23" i="35" s="1"/>
  <c r="CJ22" i="35" s="1"/>
  <c r="CJ21" i="35" s="1"/>
  <c r="BO48" i="29"/>
  <c r="BO47" i="29" s="1"/>
  <c r="AU67" i="29"/>
  <c r="BH22" i="29"/>
  <c r="BH21" i="29" s="1"/>
  <c r="BH20" i="29" s="1"/>
  <c r="BF81" i="29"/>
  <c r="BI81" i="29"/>
  <c r="AU136" i="16"/>
  <c r="AY136" i="16" s="1"/>
  <c r="AX136" i="16" s="1"/>
  <c r="AI136" i="16"/>
  <c r="AL136" i="16" s="1"/>
  <c r="BZ29" i="28"/>
  <c r="BW29" i="28"/>
  <c r="BQ35" i="29"/>
  <c r="BC35" i="29"/>
  <c r="BF35" i="29" s="1"/>
  <c r="BF32" i="29" s="1"/>
  <c r="AY90" i="21"/>
  <c r="AY89" i="21" s="1"/>
  <c r="AY88" i="21" s="1"/>
  <c r="BP52" i="13"/>
  <c r="AX52" i="13"/>
  <c r="AY51" i="13"/>
  <c r="AY50" i="13" s="1"/>
  <c r="AU131" i="16"/>
  <c r="AY131" i="16" s="1"/>
  <c r="AX131" i="16" s="1"/>
  <c r="AI131" i="16"/>
  <c r="AL131" i="16" s="1"/>
  <c r="AG89" i="21"/>
  <c r="AG88" i="21" s="1"/>
  <c r="AJ90" i="21"/>
  <c r="AJ89" i="21" s="1"/>
  <c r="AJ88" i="21" s="1"/>
  <c r="BR124" i="28"/>
  <c r="BR119" i="28" s="1"/>
  <c r="BR118" i="28" s="1"/>
  <c r="BR117" i="28" s="1"/>
  <c r="BR116" i="28" s="1"/>
  <c r="BR101" i="28" s="1"/>
  <c r="BN119" i="28"/>
  <c r="BN118" i="28" s="1"/>
  <c r="BN117" i="28" s="1"/>
  <c r="BN116" i="28" s="1"/>
  <c r="BN101" i="28" s="1"/>
  <c r="AT125" i="28"/>
  <c r="N125" i="28"/>
  <c r="AW119" i="28"/>
  <c r="AW118" i="28" s="1"/>
  <c r="AW117" i="28" s="1"/>
  <c r="AW116" i="28" s="1"/>
  <c r="AW101" i="28" s="1"/>
  <c r="AZ126" i="28"/>
  <c r="BC126" i="28" s="1"/>
  <c r="CF126" i="28"/>
  <c r="CF119" i="28" s="1"/>
  <c r="CF118" i="28" s="1"/>
  <c r="CF117" i="28" s="1"/>
  <c r="CF116" i="28" s="1"/>
  <c r="CF101" i="28" s="1"/>
  <c r="CG119" i="28"/>
  <c r="CG118" i="28" s="1"/>
  <c r="CG117" i="28" s="1"/>
  <c r="CG116" i="28" s="1"/>
  <c r="CG101" i="28" s="1"/>
  <c r="N129" i="28"/>
  <c r="AT129" i="28"/>
  <c r="BL129" i="28" s="1"/>
  <c r="BP129" i="28" s="1"/>
  <c r="BO129" i="28" s="1"/>
  <c r="AT132" i="28"/>
  <c r="N132" i="28"/>
  <c r="P23" i="28"/>
  <c r="BQ24" i="28"/>
  <c r="W34" i="13"/>
  <c r="R102" i="27"/>
  <c r="BP103" i="27"/>
  <c r="N39" i="27"/>
  <c r="N35" i="27" s="1"/>
  <c r="N34" i="27" s="1"/>
  <c r="AX125" i="27"/>
  <c r="AX124" i="27" s="1"/>
  <c r="AX123" i="27" s="1"/>
  <c r="AX122" i="27" s="1"/>
  <c r="AX107" i="27" s="1"/>
  <c r="AX106" i="27" s="1"/>
  <c r="AX65" i="27"/>
  <c r="AX64" i="27" s="1"/>
  <c r="AX63" i="27" s="1"/>
  <c r="AX62" i="27" s="1"/>
  <c r="AW125" i="27"/>
  <c r="AW124" i="27" s="1"/>
  <c r="AW123" i="27" s="1"/>
  <c r="AW122" i="27" s="1"/>
  <c r="AW64" i="27"/>
  <c r="AW63" i="27" s="1"/>
  <c r="AW62" i="27" s="1"/>
  <c r="BF24" i="16"/>
  <c r="BF23" i="16" s="1"/>
  <c r="BF19" i="16" s="1"/>
  <c r="BC23" i="16"/>
  <c r="BC19" i="16" s="1"/>
  <c r="AX21" i="16"/>
  <c r="BH21" i="16"/>
  <c r="BA130" i="16"/>
  <c r="BA129" i="16" s="1"/>
  <c r="BA128" i="16" s="1"/>
  <c r="BA127" i="16" s="1"/>
  <c r="BA126" i="16" s="1"/>
  <c r="BA125" i="16" s="1"/>
  <c r="BA108" i="16" s="1"/>
  <c r="AW129" i="16"/>
  <c r="AW128" i="16" s="1"/>
  <c r="AW127" i="16" s="1"/>
  <c r="AW126" i="16" s="1"/>
  <c r="AW125" i="16" s="1"/>
  <c r="AW108" i="16" s="1"/>
  <c r="BA54" i="16"/>
  <c r="BA53" i="16" s="1"/>
  <c r="BA52" i="16" s="1"/>
  <c r="AW53" i="16"/>
  <c r="AW52" i="16" s="1"/>
  <c r="BA48" i="16"/>
  <c r="BA46" i="16" s="1"/>
  <c r="AW46" i="16"/>
  <c r="AW42" i="16" s="1"/>
  <c r="BA40" i="16"/>
  <c r="BA36" i="16" s="1"/>
  <c r="AW36" i="16"/>
  <c r="BQ51" i="16"/>
  <c r="BC51" i="16"/>
  <c r="BI51" i="16" s="1"/>
  <c r="W42" i="16"/>
  <c r="W41" i="16" s="1"/>
  <c r="AF106" i="29"/>
  <c r="AF105" i="29" s="1"/>
  <c r="AI107" i="29"/>
  <c r="AI106" i="29" s="1"/>
  <c r="AI105" i="29" s="1"/>
  <c r="AX24" i="29"/>
  <c r="X35" i="16"/>
  <c r="M19" i="16"/>
  <c r="BH12" i="13"/>
  <c r="BH11" i="13" s="1"/>
  <c r="N11" i="28"/>
  <c r="AJ122" i="21"/>
  <c r="AM122" i="21" s="1"/>
  <c r="AF63" i="13"/>
  <c r="AF62" i="13" s="1"/>
  <c r="AF61" i="13" s="1"/>
  <c r="BD35" i="16"/>
  <c r="AY33" i="28"/>
  <c r="AY27" i="28" s="1"/>
  <c r="Q108" i="16"/>
  <c r="BA19" i="16"/>
  <c r="P12" i="19"/>
  <c r="I37" i="19"/>
  <c r="P40" i="19"/>
  <c r="AG68" i="21"/>
  <c r="AG67" i="21"/>
  <c r="AG66" i="21" s="1"/>
  <c r="AG65" i="21" s="1"/>
  <c r="BL72" i="28"/>
  <c r="BF70" i="28"/>
  <c r="AZ57" i="13"/>
  <c r="AV56" i="13"/>
  <c r="AV55" i="13" s="1"/>
  <c r="AV54" i="13" s="1"/>
  <c r="AV53" i="13" s="1"/>
  <c r="N26" i="13"/>
  <c r="N23" i="13" s="1"/>
  <c r="M23" i="13" s="1"/>
  <c r="AZ26" i="13"/>
  <c r="AY19" i="31"/>
  <c r="BH20" i="31"/>
  <c r="AX20" i="31"/>
  <c r="AD33" i="13"/>
  <c r="AD27" i="13" s="1"/>
  <c r="Y35" i="16"/>
  <c r="AW99" i="16"/>
  <c r="AW98" i="16" s="1"/>
  <c r="D21" i="19"/>
  <c r="D16" i="19" s="1"/>
  <c r="D9" i="19" s="1"/>
  <c r="U15" i="21"/>
  <c r="AJ15" i="21"/>
  <c r="T26" i="21"/>
  <c r="T25" i="21" s="1"/>
  <c r="T19" i="21" s="1"/>
  <c r="AC26" i="21"/>
  <c r="AC25" i="21" s="1"/>
  <c r="AC19" i="21" s="1"/>
  <c r="N27" i="21"/>
  <c r="N26" i="21" s="1"/>
  <c r="N25" i="21" s="1"/>
  <c r="Q26" i="21"/>
  <c r="Q25" i="21" s="1"/>
  <c r="Q19" i="21" s="1"/>
  <c r="S26" i="21"/>
  <c r="AR26" i="21"/>
  <c r="AR25" i="21" s="1"/>
  <c r="AR19" i="21" s="1"/>
  <c r="W47" i="21"/>
  <c r="W46" i="21" s="1"/>
  <c r="W45" i="21" s="1"/>
  <c r="N50" i="21"/>
  <c r="N47" i="21" s="1"/>
  <c r="N46" i="21" s="1"/>
  <c r="N45" i="21" s="1"/>
  <c r="AV141" i="27"/>
  <c r="BP141" i="27"/>
  <c r="AV134" i="27"/>
  <c r="BP134" i="27"/>
  <c r="AS95" i="27"/>
  <c r="BP95" i="27"/>
  <c r="AP84" i="27"/>
  <c r="BP85" i="27"/>
  <c r="AD76" i="27"/>
  <c r="AD75" i="27" s="1"/>
  <c r="AD74" i="27" s="1"/>
  <c r="BP78" i="27"/>
  <c r="BP37" i="27"/>
  <c r="AP36" i="27"/>
  <c r="CB20" i="30"/>
  <c r="CB19" i="30" s="1"/>
  <c r="BL20" i="30"/>
  <c r="BH43" i="32"/>
  <c r="M34" i="13"/>
  <c r="M33" i="13" s="1"/>
  <c r="M27" i="13" s="1"/>
  <c r="BN63" i="28"/>
  <c r="BN62" i="28" s="1"/>
  <c r="BN61" i="28" s="1"/>
  <c r="AJ119" i="21"/>
  <c r="AM119" i="21" s="1"/>
  <c r="AO34" i="13"/>
  <c r="AO33" i="13" s="1"/>
  <c r="F33" i="13"/>
  <c r="F27" i="13" s="1"/>
  <c r="AF100" i="29"/>
  <c r="AF99" i="29" s="1"/>
  <c r="P36" i="29"/>
  <c r="W115" i="29"/>
  <c r="AS71" i="16"/>
  <c r="AS70" i="16" s="1"/>
  <c r="AS69" i="16" s="1"/>
  <c r="F41" i="16"/>
  <c r="F35" i="16" s="1"/>
  <c r="AJ67" i="21"/>
  <c r="AJ66" i="21" s="1"/>
  <c r="AJ65" i="21" s="1"/>
  <c r="AJ68" i="21"/>
  <c r="AZ13" i="21"/>
  <c r="BD13" i="21" s="1"/>
  <c r="BC13" i="21" s="1"/>
  <c r="P23" i="19"/>
  <c r="C22" i="19"/>
  <c r="AN13" i="28"/>
  <c r="AN12" i="28" s="1"/>
  <c r="AN11" i="28" s="1"/>
  <c r="AK12" i="28"/>
  <c r="AK11" i="28" s="1"/>
  <c r="CA63" i="28"/>
  <c r="CA62" i="28" s="1"/>
  <c r="CA61" i="28" s="1"/>
  <c r="N20" i="27"/>
  <c r="O18" i="27"/>
  <c r="AT76" i="27"/>
  <c r="AT75" i="27" s="1"/>
  <c r="AT74" i="27" s="1"/>
  <c r="AT77" i="27"/>
  <c r="AP51" i="27"/>
  <c r="BP52" i="27"/>
  <c r="AO115" i="29"/>
  <c r="BH12" i="18"/>
  <c r="BD18" i="30"/>
  <c r="BD15" i="30" s="1"/>
  <c r="Z83" i="21"/>
  <c r="Z82" i="21" s="1"/>
  <c r="Z96" i="21"/>
  <c r="AS96" i="21"/>
  <c r="AW10" i="21"/>
  <c r="F15" i="25"/>
  <c r="F10" i="25" s="1"/>
  <c r="F9" i="25" s="1"/>
  <c r="BG17" i="27"/>
  <c r="BG16" i="27" s="1"/>
  <c r="BG10" i="27" s="1"/>
  <c r="BP120" i="27"/>
  <c r="AI101" i="28"/>
  <c r="P63" i="28"/>
  <c r="P62" i="28" s="1"/>
  <c r="P61" i="28" s="1"/>
  <c r="CA34" i="28"/>
  <c r="CA33" i="28" s="1"/>
  <c r="CA27" i="28" s="1"/>
  <c r="G34" i="13"/>
  <c r="G33" i="13" s="1"/>
  <c r="G27" i="13" s="1"/>
  <c r="BA70" i="13"/>
  <c r="Y65" i="27"/>
  <c r="Y64" i="27" s="1"/>
  <c r="Y63" i="27" s="1"/>
  <c r="Y62" i="27" s="1"/>
  <c r="BJ115" i="29"/>
  <c r="AI290" i="31"/>
  <c r="AL290" i="31" s="1"/>
  <c r="AU290" i="31"/>
  <c r="AY290" i="31" s="1"/>
  <c r="AX290" i="31" s="1"/>
  <c r="AZ32" i="32"/>
  <c r="AV28" i="32"/>
  <c r="AZ24" i="32"/>
  <c r="BH60" i="32"/>
  <c r="BK60" i="32"/>
  <c r="BA91" i="31"/>
  <c r="BA90" i="31" s="1"/>
  <c r="BA89" i="31" s="1"/>
  <c r="BA88" i="31" s="1"/>
  <c r="BA85" i="31" s="1"/>
  <c r="AW90" i="31"/>
  <c r="AW89" i="31" s="1"/>
  <c r="AW88" i="31" s="1"/>
  <c r="AW85" i="31" s="1"/>
  <c r="BA96" i="31"/>
  <c r="BA95" i="31" s="1"/>
  <c r="BA94" i="31" s="1"/>
  <c r="BA93" i="31" s="1"/>
  <c r="BA92" i="31" s="1"/>
  <c r="AW95" i="31"/>
  <c r="AW94" i="31" s="1"/>
  <c r="AW93" i="31" s="1"/>
  <c r="AW92" i="31" s="1"/>
  <c r="AR105" i="31"/>
  <c r="AR104" i="31" s="1"/>
  <c r="AR103" i="31" s="1"/>
  <c r="AO104" i="31"/>
  <c r="AO103" i="31" s="1"/>
  <c r="AU105" i="31"/>
  <c r="BF172" i="31"/>
  <c r="BC170" i="31"/>
  <c r="BC166" i="31" s="1"/>
  <c r="O179" i="31"/>
  <c r="M179" i="31"/>
  <c r="N178" i="31"/>
  <c r="M178" i="31" s="1"/>
  <c r="AR179" i="31"/>
  <c r="AO178" i="31"/>
  <c r="AU179" i="31"/>
  <c r="BA179" i="31"/>
  <c r="AW178" i="31"/>
  <c r="D15" i="20"/>
  <c r="D8" i="20" s="1"/>
  <c r="AB26" i="21"/>
  <c r="N37" i="21"/>
  <c r="N36" i="21" s="1"/>
  <c r="X37" i="21"/>
  <c r="X36" i="21" s="1"/>
  <c r="AX48" i="21"/>
  <c r="AF47" i="21"/>
  <c r="AF46" i="21" s="1"/>
  <c r="AF45" i="21" s="1"/>
  <c r="P70" i="21"/>
  <c r="H79" i="27"/>
  <c r="AI34" i="28"/>
  <c r="AI33" i="28" s="1"/>
  <c r="AI27" i="28" s="1"/>
  <c r="AM34" i="28"/>
  <c r="AM33" i="28" s="1"/>
  <c r="AM27" i="28" s="1"/>
  <c r="AV34" i="28"/>
  <c r="AV33" i="28" s="1"/>
  <c r="AV27" i="28" s="1"/>
  <c r="E2" i="12"/>
  <c r="E15" i="12" s="1"/>
  <c r="AV55" i="28"/>
  <c r="AV54" i="28" s="1"/>
  <c r="AV53" i="28" s="1"/>
  <c r="AL55" i="28"/>
  <c r="AL54" i="28" s="1"/>
  <c r="AL53" i="28" s="1"/>
  <c r="AL22" i="28" s="1"/>
  <c r="AL21" i="28" s="1"/>
  <c r="AL10" i="28" s="1"/>
  <c r="AV91" i="28"/>
  <c r="AV90" i="28" s="1"/>
  <c r="BB91" i="28"/>
  <c r="BB90" i="28" s="1"/>
  <c r="BB22" i="28" s="1"/>
  <c r="BB21" i="28" s="1"/>
  <c r="BB10" i="28" s="1"/>
  <c r="BG91" i="28"/>
  <c r="BG90" i="28" s="1"/>
  <c r="BB101" i="28"/>
  <c r="BX55" i="28"/>
  <c r="BX54" i="28" s="1"/>
  <c r="BX53" i="28" s="1"/>
  <c r="AD91" i="13"/>
  <c r="AD90" i="13" s="1"/>
  <c r="AJ91" i="13"/>
  <c r="AJ90" i="13" s="1"/>
  <c r="BR91" i="13"/>
  <c r="BR90" i="13" s="1"/>
  <c r="AO97" i="13"/>
  <c r="AO96" i="13" s="1"/>
  <c r="AO91" i="13" s="1"/>
  <c r="AO90" i="13" s="1"/>
  <c r="M95" i="13"/>
  <c r="M93" i="13" s="1"/>
  <c r="M92" i="13" s="1"/>
  <c r="M91" i="13" s="1"/>
  <c r="M90" i="13" s="1"/>
  <c r="BK78" i="13"/>
  <c r="AG59" i="27"/>
  <c r="AG56" i="27" s="1"/>
  <c r="AG55" i="27" s="1"/>
  <c r="AG54" i="27" s="1"/>
  <c r="AG39" i="27"/>
  <c r="AG35" i="27" s="1"/>
  <c r="AG34" i="27" s="1"/>
  <c r="AO56" i="27"/>
  <c r="AO55" i="27" s="1"/>
  <c r="AO54" i="27" s="1"/>
  <c r="AO23" i="27" s="1"/>
  <c r="AO17" i="27" s="1"/>
  <c r="AO16" i="27" s="1"/>
  <c r="AO10" i="27" s="1"/>
  <c r="AP24" i="27"/>
  <c r="AU88" i="16"/>
  <c r="V19" i="16"/>
  <c r="V20" i="29"/>
  <c r="AM115" i="29"/>
  <c r="AV12" i="18"/>
  <c r="BM12" i="18"/>
  <c r="BE12" i="18"/>
  <c r="BA12" i="18"/>
  <c r="AL12" i="18"/>
  <c r="AT12" i="18"/>
  <c r="BE16" i="30"/>
  <c r="BG16" i="30"/>
  <c r="BD45" i="32"/>
  <c r="BD44" i="32" s="1"/>
  <c r="BC44" i="32" s="1"/>
  <c r="CP23" i="30"/>
  <c r="CE23" i="30"/>
  <c r="AZ45" i="32"/>
  <c r="AZ44" i="32" s="1"/>
  <c r="BG40" i="32"/>
  <c r="AX47" i="31"/>
  <c r="BQ184" i="31"/>
  <c r="BQ183" i="31" s="1"/>
  <c r="BI184" i="31"/>
  <c r="AJ129" i="32"/>
  <c r="AM129" i="32" s="1"/>
  <c r="AV129" i="32"/>
  <c r="AZ129" i="32" s="1"/>
  <c r="AY129" i="32" s="1"/>
  <c r="AJ128" i="32"/>
  <c r="AM128" i="32" s="1"/>
  <c r="AD121" i="32"/>
  <c r="AD120" i="32" s="1"/>
  <c r="AD119" i="32" s="1"/>
  <c r="AD118" i="32" s="1"/>
  <c r="AD117" i="32" s="1"/>
  <c r="AD100" i="32" s="1"/>
  <c r="AX10" i="21"/>
  <c r="BJ34" i="28"/>
  <c r="CA55" i="28"/>
  <c r="CA54" i="28" s="1"/>
  <c r="CA53" i="28" s="1"/>
  <c r="CD78" i="28"/>
  <c r="S78" i="13"/>
  <c r="AC79" i="27"/>
  <c r="AU39" i="16"/>
  <c r="AY39" i="16" s="1"/>
  <c r="BH13" i="16"/>
  <c r="BK13" i="16" s="1"/>
  <c r="AA86" i="16"/>
  <c r="AC12" i="18"/>
  <c r="BD12" i="18"/>
  <c r="AO12" i="18"/>
  <c r="CA13" i="30"/>
  <c r="C7" i="12"/>
  <c r="AI135" i="31"/>
  <c r="AL135" i="31" s="1"/>
  <c r="BI196" i="31"/>
  <c r="AY191" i="31"/>
  <c r="BJ40" i="32"/>
  <c r="AU234" i="31"/>
  <c r="BH36" i="32"/>
  <c r="BK36" i="32"/>
  <c r="AO65" i="31"/>
  <c r="AO62" i="31" s="1"/>
  <c r="AO61" i="31" s="1"/>
  <c r="AO60" i="31" s="1"/>
  <c r="AU66" i="31"/>
  <c r="BA74" i="31"/>
  <c r="AW71" i="31"/>
  <c r="W76" i="31"/>
  <c r="AU76" i="31"/>
  <c r="AY76" i="31" s="1"/>
  <c r="AF71" i="31"/>
  <c r="AF70" i="31" s="1"/>
  <c r="AF69" i="31" s="1"/>
  <c r="AF68" i="31" s="1"/>
  <c r="AI76" i="31"/>
  <c r="AZ78" i="31"/>
  <c r="AV77" i="31"/>
  <c r="AV70" i="31" s="1"/>
  <c r="AV69" i="31" s="1"/>
  <c r="AV68" i="31" s="1"/>
  <c r="BA79" i="31"/>
  <c r="BA77" i="31" s="1"/>
  <c r="AW77" i="31"/>
  <c r="AI12" i="18"/>
  <c r="K12" i="18"/>
  <c r="BI14" i="30"/>
  <c r="C6" i="12"/>
  <c r="BI221" i="31"/>
  <c r="BC234" i="31"/>
  <c r="AI291" i="31"/>
  <c r="AL291" i="31" s="1"/>
  <c r="BE56" i="32"/>
  <c r="BE94" i="32"/>
  <c r="AU142" i="31"/>
  <c r="AY142" i="31" s="1"/>
  <c r="AX142" i="31" s="1"/>
  <c r="W114" i="31"/>
  <c r="W113" i="31" s="1"/>
  <c r="W112" i="31" s="1"/>
  <c r="W111" i="31" s="1"/>
  <c r="AL20" i="31"/>
  <c r="AL19" i="31" s="1"/>
  <c r="AL18" i="31" s="1"/>
  <c r="AI19" i="31"/>
  <c r="AI18" i="31" s="1"/>
  <c r="BD22" i="31"/>
  <c r="BJ22" i="31"/>
  <c r="BJ18" i="31" s="1"/>
  <c r="AT35" i="31"/>
  <c r="AI37" i="31"/>
  <c r="AI35" i="31" s="1"/>
  <c r="AI34" i="31" s="1"/>
  <c r="AF35" i="31"/>
  <c r="AF34" i="31" s="1"/>
  <c r="BA38" i="31"/>
  <c r="AW35" i="31"/>
  <c r="AR38" i="31"/>
  <c r="AU38" i="31"/>
  <c r="AY38" i="31" s="1"/>
  <c r="AQ41" i="31"/>
  <c r="AQ40" i="31" s="1"/>
  <c r="AQ34" i="31" s="1"/>
  <c r="BG41" i="31"/>
  <c r="BG40" i="31" s="1"/>
  <c r="BG34" i="31" s="1"/>
  <c r="AE41" i="31"/>
  <c r="AL70" i="31"/>
  <c r="AL69" i="31" s="1"/>
  <c r="AL68" i="31" s="1"/>
  <c r="AF189" i="31"/>
  <c r="AF188" i="31" s="1"/>
  <c r="AF182" i="31" s="1"/>
  <c r="BC225" i="31"/>
  <c r="BQ32" i="31"/>
  <c r="BC32" i="31"/>
  <c r="AZ36" i="31"/>
  <c r="AZ35" i="31" s="1"/>
  <c r="AV35" i="31"/>
  <c r="AR37" i="31"/>
  <c r="AR35" i="31" s="1"/>
  <c r="AO35" i="31"/>
  <c r="Z34" i="31"/>
  <c r="AZ212" i="31"/>
  <c r="AV211" i="31"/>
  <c r="AV210" i="31" s="1"/>
  <c r="AV209" i="31" s="1"/>
  <c r="AV208" i="31" s="1"/>
  <c r="AR224" i="31"/>
  <c r="AR219" i="31" s="1"/>
  <c r="AU224" i="31"/>
  <c r="AY224" i="31" s="1"/>
  <c r="BA224" i="31"/>
  <c r="AW219" i="31"/>
  <c r="BA226" i="31"/>
  <c r="BA225" i="31" s="1"/>
  <c r="AW225" i="31"/>
  <c r="AJ72" i="32"/>
  <c r="AJ70" i="32" s="1"/>
  <c r="AG70" i="32"/>
  <c r="AG63" i="32" s="1"/>
  <c r="AG62" i="32" s="1"/>
  <c r="AG61" i="32" s="1"/>
  <c r="AG93" i="32"/>
  <c r="AG92" i="32" s="1"/>
  <c r="AG91" i="32" s="1"/>
  <c r="AG90" i="32" s="1"/>
  <c r="AJ94" i="32"/>
  <c r="AJ93" i="32" s="1"/>
  <c r="AJ92" i="32" s="1"/>
  <c r="AJ91" i="32" s="1"/>
  <c r="AJ90" i="32" s="1"/>
  <c r="AM115" i="32"/>
  <c r="AM114" i="32" s="1"/>
  <c r="AM113" i="32" s="1"/>
  <c r="AM112" i="32" s="1"/>
  <c r="AM111" i="32" s="1"/>
  <c r="AM110" i="32" s="1"/>
  <c r="AJ114" i="32"/>
  <c r="AJ113" i="32" s="1"/>
  <c r="AJ112" i="32" s="1"/>
  <c r="AJ111" i="32" s="1"/>
  <c r="AJ110" i="32" s="1"/>
  <c r="BA130" i="32"/>
  <c r="BA121" i="32" s="1"/>
  <c r="BA120" i="32" s="1"/>
  <c r="BA119" i="32" s="1"/>
  <c r="BA118" i="32" s="1"/>
  <c r="BA117" i="32" s="1"/>
  <c r="BA100" i="32" s="1"/>
  <c r="AW121" i="32"/>
  <c r="AW120" i="32" s="1"/>
  <c r="AW119" i="32" s="1"/>
  <c r="AW118" i="32" s="1"/>
  <c r="AW117" i="32" s="1"/>
  <c r="AW100" i="32" s="1"/>
  <c r="AV145" i="32"/>
  <c r="AP144" i="32"/>
  <c r="AP143" i="32" s="1"/>
  <c r="AL27" i="34"/>
  <c r="AF27" i="34"/>
  <c r="BR13" i="38"/>
  <c r="BN12" i="38"/>
  <c r="BN11" i="38" s="1"/>
  <c r="BN10" i="38" s="1"/>
  <c r="F2" i="12"/>
  <c r="F15" i="12" s="1"/>
  <c r="AC182" i="31"/>
  <c r="AW98" i="31"/>
  <c r="AW97" i="31" s="1"/>
  <c r="V18" i="31"/>
  <c r="BL182" i="31"/>
  <c r="BA194" i="31"/>
  <c r="AW193" i="31"/>
  <c r="AW189" i="31" s="1"/>
  <c r="N206" i="31"/>
  <c r="N205" i="31" s="1"/>
  <c r="N204" i="31" s="1"/>
  <c r="N203" i="31" s="1"/>
  <c r="AY207" i="31"/>
  <c r="AY206" i="31" s="1"/>
  <c r="AY205" i="31" s="1"/>
  <c r="AI244" i="31"/>
  <c r="AI243" i="31" s="1"/>
  <c r="AI242" i="31" s="1"/>
  <c r="AI241" i="31" s="1"/>
  <c r="AI240" i="31" s="1"/>
  <c r="AU244" i="31"/>
  <c r="AY244" i="31" s="1"/>
  <c r="AT64" i="32"/>
  <c r="AT63" i="32" s="1"/>
  <c r="AT62" i="32" s="1"/>
  <c r="AT61" i="32" s="1"/>
  <c r="BK15" i="32"/>
  <c r="BK11" i="32" s="1"/>
  <c r="BO15" i="32"/>
  <c r="BO11" i="32" s="1"/>
  <c r="AZ41" i="32"/>
  <c r="AV38" i="32"/>
  <c r="AV34" i="32" s="1"/>
  <c r="AV33" i="32" s="1"/>
  <c r="BB47" i="32"/>
  <c r="BB45" i="32" s="1"/>
  <c r="BB44" i="32" s="1"/>
  <c r="AX45" i="32"/>
  <c r="AX44" i="32" s="1"/>
  <c r="N64" i="32"/>
  <c r="N63" i="32" s="1"/>
  <c r="N62" i="32" s="1"/>
  <c r="N61" i="32" s="1"/>
  <c r="AV72" i="32"/>
  <c r="AP70" i="32"/>
  <c r="AP63" i="32" s="1"/>
  <c r="AP62" i="32" s="1"/>
  <c r="AP61" i="32" s="1"/>
  <c r="AD79" i="32"/>
  <c r="AD78" i="32" s="1"/>
  <c r="AJ80" i="32"/>
  <c r="AJ79" i="32" s="1"/>
  <c r="AJ78" i="32" s="1"/>
  <c r="AV80" i="32"/>
  <c r="AG88" i="32"/>
  <c r="AG87" i="32" s="1"/>
  <c r="AG86" i="32" s="1"/>
  <c r="AG85" i="32" s="1"/>
  <c r="AJ89" i="32"/>
  <c r="AJ88" i="32" s="1"/>
  <c r="AJ87" i="32" s="1"/>
  <c r="AJ86" i="32" s="1"/>
  <c r="AJ85" i="32" s="1"/>
  <c r="AL25" i="34"/>
  <c r="AF25" i="34"/>
  <c r="K39" i="43"/>
  <c r="K38" i="43"/>
  <c r="AL166" i="31"/>
  <c r="AI292" i="31"/>
  <c r="AL292" i="31" s="1"/>
  <c r="X24" i="32"/>
  <c r="X23" i="32" s="1"/>
  <c r="AS72" i="32"/>
  <c r="AS70" i="32" s="1"/>
  <c r="AZ52" i="32"/>
  <c r="AW45" i="32"/>
  <c r="AW44" i="32" s="1"/>
  <c r="N76" i="32"/>
  <c r="AP76" i="32"/>
  <c r="AI33" i="32"/>
  <c r="AI27" i="32" s="1"/>
  <c r="BR62" i="31"/>
  <c r="BR61" i="31" s="1"/>
  <c r="BR60" i="31" s="1"/>
  <c r="AL189" i="31"/>
  <c r="M250" i="31"/>
  <c r="M248" i="31" s="1"/>
  <c r="M247" i="31" s="1"/>
  <c r="M246" i="31" s="1"/>
  <c r="M245" i="31" s="1"/>
  <c r="N248" i="31"/>
  <c r="N247" i="31" s="1"/>
  <c r="N246" i="31" s="1"/>
  <c r="N245" i="31" s="1"/>
  <c r="N16" i="32"/>
  <c r="N15" i="32" s="1"/>
  <c r="N12" i="32"/>
  <c r="M33" i="32"/>
  <c r="M27" i="32" s="1"/>
  <c r="BF33" i="32"/>
  <c r="BF27" i="32" s="1"/>
  <c r="AV281" i="31"/>
  <c r="AV280" i="31" s="1"/>
  <c r="AV279" i="31" s="1"/>
  <c r="AV278" i="31" s="1"/>
  <c r="AV277" i="31" s="1"/>
  <c r="AV260" i="31" s="1"/>
  <c r="AT166" i="31"/>
  <c r="W246" i="31"/>
  <c r="W245" i="31" s="1"/>
  <c r="BA219" i="31"/>
  <c r="AG34" i="31"/>
  <c r="BB57" i="32"/>
  <c r="BB56" i="32" s="1"/>
  <c r="AS35" i="32"/>
  <c r="AS34" i="32" s="1"/>
  <c r="AS33" i="32" s="1"/>
  <c r="AS27" i="32" s="1"/>
  <c r="AP75" i="32"/>
  <c r="AP74" i="32" s="1"/>
  <c r="AP73" i="32" s="1"/>
  <c r="N58" i="31"/>
  <c r="N57" i="31" s="1"/>
  <c r="N56" i="31" s="1"/>
  <c r="N55" i="31" s="1"/>
  <c r="M59" i="31"/>
  <c r="M58" i="31" s="1"/>
  <c r="M57" i="31" s="1"/>
  <c r="M56" i="31" s="1"/>
  <c r="M55" i="31" s="1"/>
  <c r="T19" i="31"/>
  <c r="T18" i="31" s="1"/>
  <c r="W20" i="31"/>
  <c r="W19" i="31" s="1"/>
  <c r="W18" i="31" s="1"/>
  <c r="T41" i="31"/>
  <c r="T40" i="31" s="1"/>
  <c r="T34" i="31" s="1"/>
  <c r="T30" i="31"/>
  <c r="AJ62" i="31"/>
  <c r="AJ61" i="31" s="1"/>
  <c r="AJ60" i="31" s="1"/>
  <c r="AA166" i="31"/>
  <c r="AE166" i="31"/>
  <c r="G260" i="31"/>
  <c r="AP55" i="32"/>
  <c r="AP54" i="32" s="1"/>
  <c r="AP53" i="32" s="1"/>
  <c r="Y18" i="31"/>
  <c r="AG18" i="31"/>
  <c r="AP62" i="31"/>
  <c r="AP61" i="31" s="1"/>
  <c r="AP60" i="31" s="1"/>
  <c r="L70" i="31"/>
  <c r="L69" i="31" s="1"/>
  <c r="L68" i="31" s="1"/>
  <c r="R70" i="31"/>
  <c r="R69" i="31" s="1"/>
  <c r="R68" i="31" s="1"/>
  <c r="BK98" i="31"/>
  <c r="BK97" i="31" s="1"/>
  <c r="BJ170" i="31"/>
  <c r="BJ166" i="31" s="1"/>
  <c r="AA210" i="31"/>
  <c r="AA209" i="31" s="1"/>
  <c r="AA208" i="31" s="1"/>
  <c r="M213" i="31"/>
  <c r="M210" i="31" s="1"/>
  <c r="M209" i="31" s="1"/>
  <c r="M208" i="31" s="1"/>
  <c r="T219" i="31"/>
  <c r="T218" i="31" s="1"/>
  <c r="T217" i="31" s="1"/>
  <c r="T216" i="31" s="1"/>
  <c r="BJ246" i="31"/>
  <c r="BJ245" i="31" s="1"/>
  <c r="BB15" i="32"/>
  <c r="BB11" i="32" s="1"/>
  <c r="O91" i="32"/>
  <c r="O90" i="32" s="1"/>
  <c r="AL29" i="34"/>
  <c r="AF29" i="34"/>
  <c r="AJ132" i="32"/>
  <c r="AM132" i="32" s="1"/>
  <c r="V33" i="32"/>
  <c r="V27" i="32" s="1"/>
  <c r="P11" i="32"/>
  <c r="J9" i="32"/>
  <c r="BM27" i="32"/>
  <c r="I10" i="32"/>
  <c r="I9" i="32" s="1"/>
  <c r="BL11" i="32"/>
  <c r="Z18" i="31"/>
  <c r="AD18" i="31"/>
  <c r="BL22" i="31"/>
  <c r="BL18" i="31" s="1"/>
  <c r="X41" i="31"/>
  <c r="Z62" i="31"/>
  <c r="Z61" i="31" s="1"/>
  <c r="Z60" i="31" s="1"/>
  <c r="BL62" i="31"/>
  <c r="BL61" i="31" s="1"/>
  <c r="BL60" i="31" s="1"/>
  <c r="U41" i="31"/>
  <c r="AJ70" i="31"/>
  <c r="AJ69" i="31" s="1"/>
  <c r="AJ68" i="31" s="1"/>
  <c r="BD98" i="31"/>
  <c r="BD97" i="31" s="1"/>
  <c r="O166" i="31"/>
  <c r="AM166" i="31"/>
  <c r="AQ166" i="31"/>
  <c r="Y218" i="31"/>
  <c r="Y217" i="31" s="1"/>
  <c r="Y216" i="31" s="1"/>
  <c r="U246" i="31"/>
  <c r="U245" i="31" s="1"/>
  <c r="K246" i="31"/>
  <c r="K245" i="31" s="1"/>
  <c r="AK63" i="32"/>
  <c r="AK62" i="32" s="1"/>
  <c r="AK61" i="32" s="1"/>
  <c r="BO63" i="32"/>
  <c r="BO62" i="32" s="1"/>
  <c r="BO61" i="32" s="1"/>
  <c r="BQ121" i="32"/>
  <c r="BQ120" i="32" s="1"/>
  <c r="BQ119" i="32" s="1"/>
  <c r="BQ118" i="32" s="1"/>
  <c r="BQ100" i="32" s="1"/>
  <c r="T19" i="44"/>
  <c r="S18" i="44"/>
  <c r="G31" i="45"/>
  <c r="G32" i="45"/>
  <c r="BK210" i="31"/>
  <c r="BK209" i="31" s="1"/>
  <c r="BK208" i="31" s="1"/>
  <c r="BL210" i="31"/>
  <c r="BL209" i="31" s="1"/>
  <c r="BL208" i="31" s="1"/>
  <c r="F218" i="31"/>
  <c r="F217" i="31" s="1"/>
  <c r="F216" i="31" s="1"/>
  <c r="S218" i="31"/>
  <c r="S217" i="31" s="1"/>
  <c r="S216" i="31" s="1"/>
  <c r="AA218" i="31"/>
  <c r="AA217" i="31" s="1"/>
  <c r="AA216" i="31" s="1"/>
  <c r="BK218" i="31"/>
  <c r="BK217" i="31" s="1"/>
  <c r="BK216" i="31" s="1"/>
  <c r="M219" i="31"/>
  <c r="M218" i="31" s="1"/>
  <c r="M217" i="31" s="1"/>
  <c r="M216" i="31" s="1"/>
  <c r="AI223" i="31"/>
  <c r="AI219" i="31" s="1"/>
  <c r="AI218" i="31" s="1"/>
  <c r="AI217" i="31" s="1"/>
  <c r="AI216" i="31" s="1"/>
  <c r="F246" i="31"/>
  <c r="F245" i="31" s="1"/>
  <c r="AB246" i="31"/>
  <c r="AB245" i="31" s="1"/>
  <c r="BA248" i="31"/>
  <c r="BA247" i="31" s="1"/>
  <c r="BA246" i="31" s="1"/>
  <c r="BA245" i="31" s="1"/>
  <c r="P91" i="32"/>
  <c r="P90" i="32" s="1"/>
  <c r="H11" i="33"/>
  <c r="L13" i="34"/>
  <c r="L12" i="34" s="1"/>
  <c r="R13" i="34"/>
  <c r="R12" i="34" s="1"/>
  <c r="AY10" i="38"/>
  <c r="BH10" i="38"/>
  <c r="BK12" i="38"/>
  <c r="BK11" i="38" s="1"/>
  <c r="BK10" i="38" s="1"/>
  <c r="BA15" i="38"/>
  <c r="W23" i="38"/>
  <c r="I43" i="38"/>
  <c r="I42" i="38" s="1"/>
  <c r="I41" i="38" s="1"/>
  <c r="I16" i="38" s="1"/>
  <c r="I10" i="38" s="1"/>
  <c r="M43" i="38"/>
  <c r="M42" i="38" s="1"/>
  <c r="M41" i="38" s="1"/>
  <c r="M16" i="38" s="1"/>
  <c r="M10" i="38" s="1"/>
  <c r="P43" i="38"/>
  <c r="P42" i="38" s="1"/>
  <c r="P41" i="38" s="1"/>
  <c r="O18" i="43"/>
  <c r="O49" i="45"/>
  <c r="S49" i="45"/>
  <c r="Q49" i="45"/>
  <c r="O46" i="45"/>
  <c r="O44" i="45" s="1"/>
  <c r="F41" i="43"/>
  <c r="L41" i="43"/>
  <c r="U41" i="43"/>
  <c r="U20" i="43" s="1"/>
  <c r="P41" i="43"/>
  <c r="AR10" i="38"/>
  <c r="AV10" i="38"/>
  <c r="BD10" i="38"/>
  <c r="BZ10" i="38"/>
  <c r="AN15" i="38"/>
  <c r="AV15" i="38"/>
  <c r="CL16" i="38"/>
  <c r="BO44" i="38"/>
  <c r="BO43" i="38" s="1"/>
  <c r="BO42" i="38" s="1"/>
  <c r="BO41" i="38" s="1"/>
  <c r="BM53" i="38"/>
  <c r="BM52" i="38" s="1"/>
  <c r="BM51" i="38" s="1"/>
  <c r="BM50" i="38" s="1"/>
  <c r="I47" i="45"/>
  <c r="K41" i="45"/>
  <c r="BO55" i="32"/>
  <c r="BO54" i="32" s="1"/>
  <c r="BO53" i="32" s="1"/>
  <c r="AJ59" i="32"/>
  <c r="AJ58" i="32" s="1"/>
  <c r="AJ55" i="32" s="1"/>
  <c r="AJ54" i="32" s="1"/>
  <c r="AJ53" i="32" s="1"/>
  <c r="BF15" i="32"/>
  <c r="BF11" i="32" s="1"/>
  <c r="AS10" i="38"/>
  <c r="AD53" i="38"/>
  <c r="AD52" i="38" s="1"/>
  <c r="AD51" i="38" s="1"/>
  <c r="AD50" i="38" s="1"/>
  <c r="T46" i="45"/>
  <c r="L21" i="43"/>
  <c r="K22" i="43"/>
  <c r="K17" i="45"/>
  <c r="S11" i="43"/>
  <c r="W11" i="43" s="1"/>
  <c r="V11" i="43" s="1"/>
  <c r="I17" i="45"/>
  <c r="S13" i="43"/>
  <c r="O14" i="43"/>
  <c r="S12" i="43"/>
  <c r="W12" i="43" s="1"/>
  <c r="V12" i="43" s="1"/>
  <c r="I10" i="45"/>
  <c r="I9" i="45" s="1"/>
  <c r="BE74" i="16"/>
  <c r="BH74" i="16"/>
  <c r="BU9" i="38"/>
  <c r="BV9" i="38" s="1"/>
  <c r="BW9" i="38" s="1"/>
  <c r="BX9" i="38" s="1"/>
  <c r="BY9" i="38" s="1"/>
  <c r="BZ9" i="38" s="1"/>
  <c r="CA9" i="38" s="1"/>
  <c r="CB9" i="38" s="1"/>
  <c r="CC9" i="38" s="1"/>
  <c r="CD9" i="38" s="1"/>
  <c r="CE9" i="38" s="1"/>
  <c r="CF9" i="38" s="1"/>
  <c r="CG9" i="38" s="1"/>
  <c r="CH9" i="38"/>
  <c r="CI9" i="38" s="1"/>
  <c r="CJ9" i="38" s="1"/>
  <c r="CK9" i="38" s="1"/>
  <c r="CL9" i="38" s="1"/>
  <c r="BC70" i="13"/>
  <c r="BI72" i="13"/>
  <c r="BI70" i="13" s="1"/>
  <c r="BD81" i="21"/>
  <c r="AY81" i="21"/>
  <c r="AY80" i="21" s="1"/>
  <c r="AY79" i="21" s="1"/>
  <c r="AY78" i="21" s="1"/>
  <c r="AY77" i="21" s="1"/>
  <c r="AZ80" i="21"/>
  <c r="AZ79" i="21" s="1"/>
  <c r="AZ78" i="21" s="1"/>
  <c r="AZ77" i="21" s="1"/>
  <c r="J26" i="20"/>
  <c r="I27" i="20"/>
  <c r="AZ34" i="13"/>
  <c r="BQ34" i="13" s="1"/>
  <c r="BQ33" i="13" s="1"/>
  <c r="BO12" i="28"/>
  <c r="BI23" i="28"/>
  <c r="BY16" i="28"/>
  <c r="AV34" i="13"/>
  <c r="BA86" i="16"/>
  <c r="AU28" i="27"/>
  <c r="AU64" i="27"/>
  <c r="AU63" i="27" s="1"/>
  <c r="AU62" i="27" s="1"/>
  <c r="K21" i="19"/>
  <c r="K16" i="19" s="1"/>
  <c r="K9" i="19" s="1"/>
  <c r="F16" i="20"/>
  <c r="AU26" i="21"/>
  <c r="AU25" i="21" s="1"/>
  <c r="AL26" i="21"/>
  <c r="AN26" i="21"/>
  <c r="AS37" i="21"/>
  <c r="AS36" i="21" s="1"/>
  <c r="Z55" i="21"/>
  <c r="Z54" i="21" s="1"/>
  <c r="Z53" i="21" s="1"/>
  <c r="AF55" i="21"/>
  <c r="AF54" i="21" s="1"/>
  <c r="AF53" i="21" s="1"/>
  <c r="AD68" i="21"/>
  <c r="AV69" i="21"/>
  <c r="AZ69" i="21" s="1"/>
  <c r="N70" i="21"/>
  <c r="AT96" i="21"/>
  <c r="BM16" i="27"/>
  <c r="BM10" i="27" s="1"/>
  <c r="AV126" i="27"/>
  <c r="BP126" i="27"/>
  <c r="BG11" i="32"/>
  <c r="AI91" i="13"/>
  <c r="AI90" i="13" s="1"/>
  <c r="BW28" i="35"/>
  <c r="BR24" i="35"/>
  <c r="BR23" i="35" s="1"/>
  <c r="BR22" i="35" s="1"/>
  <c r="BR21" i="35" s="1"/>
  <c r="BI45" i="29"/>
  <c r="BI44" i="29" s="1"/>
  <c r="AU73" i="29"/>
  <c r="BA99" i="16"/>
  <c r="BA98" i="16" s="1"/>
  <c r="AV80" i="21"/>
  <c r="AV79" i="21" s="1"/>
  <c r="AV78" i="21" s="1"/>
  <c r="AV77" i="21" s="1"/>
  <c r="P32" i="19"/>
  <c r="P34" i="19"/>
  <c r="Y15" i="21"/>
  <c r="AA15" i="21"/>
  <c r="H26" i="21"/>
  <c r="H25" i="21" s="1"/>
  <c r="H19" i="21" s="1"/>
  <c r="Z26" i="21"/>
  <c r="Z25" i="21" s="1"/>
  <c r="Z19" i="21" s="1"/>
  <c r="V26" i="21"/>
  <c r="H47" i="21"/>
  <c r="H46" i="21" s="1"/>
  <c r="H45" i="21" s="1"/>
  <c r="P47" i="21"/>
  <c r="P46" i="21" s="1"/>
  <c r="P45" i="21" s="1"/>
  <c r="Z70" i="21"/>
  <c r="X85" i="21"/>
  <c r="X84" i="21" s="1"/>
  <c r="X83" i="21" s="1"/>
  <c r="X82" i="21" s="1"/>
  <c r="AS18" i="27"/>
  <c r="M35" i="27"/>
  <c r="M34" i="27" s="1"/>
  <c r="M28" i="27" s="1"/>
  <c r="AT35" i="16"/>
  <c r="AW91" i="13"/>
  <c r="AW90" i="13" s="1"/>
  <c r="AE30" i="16"/>
  <c r="AE29" i="16" s="1"/>
  <c r="AE18" i="16" s="1"/>
  <c r="AE15" i="16" s="1"/>
  <c r="AE9" i="16" s="1"/>
  <c r="BM78" i="28"/>
  <c r="M28" i="19"/>
  <c r="AA47" i="21"/>
  <c r="AA46" i="21" s="1"/>
  <c r="AA45" i="21" s="1"/>
  <c r="Q55" i="21"/>
  <c r="Q54" i="21" s="1"/>
  <c r="Q53" i="21" s="1"/>
  <c r="AS62" i="21"/>
  <c r="Q70" i="21"/>
  <c r="AJ70" i="21"/>
  <c r="AU85" i="21"/>
  <c r="AU84" i="21" s="1"/>
  <c r="AU83" i="21" s="1"/>
  <c r="AU82" i="21" s="1"/>
  <c r="G96" i="21"/>
  <c r="N10" i="21"/>
  <c r="AT18" i="27"/>
  <c r="CB25" i="35"/>
  <c r="CB24" i="35" s="1"/>
  <c r="CB23" i="35" s="1"/>
  <c r="CB22" i="35" s="1"/>
  <c r="CB21" i="35" s="1"/>
  <c r="M26" i="21"/>
  <c r="AU56" i="21"/>
  <c r="AU55" i="21" s="1"/>
  <c r="AU54" i="21" s="1"/>
  <c r="AU53" i="21" s="1"/>
  <c r="M55" i="21"/>
  <c r="M54" i="21" s="1"/>
  <c r="M53" i="21" s="1"/>
  <c r="AI55" i="21"/>
  <c r="AI54" i="21" s="1"/>
  <c r="AI53" i="21" s="1"/>
  <c r="AN55" i="21"/>
  <c r="AN54" i="21" s="1"/>
  <c r="AN53" i="21" s="1"/>
  <c r="AR55" i="21"/>
  <c r="AR54" i="21" s="1"/>
  <c r="AR53" i="21" s="1"/>
  <c r="BH144" i="27"/>
  <c r="BH143" i="27" s="1"/>
  <c r="BP143" i="27" s="1"/>
  <c r="BX34" i="28"/>
  <c r="T34" i="13"/>
  <c r="T33" i="13" s="1"/>
  <c r="T27" i="13" s="1"/>
  <c r="W45" i="13"/>
  <c r="W44" i="13" s="1"/>
  <c r="V78" i="13"/>
  <c r="X94" i="27"/>
  <c r="X93" i="27" s="1"/>
  <c r="X92" i="27" s="1"/>
  <c r="X91" i="27" s="1"/>
  <c r="P63" i="16"/>
  <c r="P62" i="16" s="1"/>
  <c r="P61" i="16" s="1"/>
  <c r="P30" i="16" s="1"/>
  <c r="P107" i="16" s="1"/>
  <c r="P29" i="16" s="1"/>
  <c r="AM43" i="29"/>
  <c r="AM42" i="29" s="1"/>
  <c r="AM36" i="29" s="1"/>
  <c r="AM72" i="29"/>
  <c r="AM71" i="29" s="1"/>
  <c r="AM70" i="29" s="1"/>
  <c r="V72" i="29"/>
  <c r="V71" i="29" s="1"/>
  <c r="V70" i="29" s="1"/>
  <c r="J30" i="29"/>
  <c r="J17" i="29" s="1"/>
  <c r="J16" i="29" s="1"/>
  <c r="BG43" i="29"/>
  <c r="BG42" i="29" s="1"/>
  <c r="BG36" i="29" s="1"/>
  <c r="AU107" i="29"/>
  <c r="BM87" i="29"/>
  <c r="BE194" i="31"/>
  <c r="BH194" i="31"/>
  <c r="O51" i="28"/>
  <c r="O50" i="28" s="1"/>
  <c r="O49" i="28" s="1"/>
  <c r="O48" i="28" s="1"/>
  <c r="BR64" i="28"/>
  <c r="BD78" i="28"/>
  <c r="U11" i="13"/>
  <c r="Q34" i="13"/>
  <c r="Q33" i="13" s="1"/>
  <c r="Q27" i="13" s="1"/>
  <c r="V34" i="13"/>
  <c r="V33" i="13" s="1"/>
  <c r="V27" i="13" s="1"/>
  <c r="BR105" i="13"/>
  <c r="X25" i="27"/>
  <c r="AM64" i="29"/>
  <c r="AM63" i="29" s="1"/>
  <c r="AM62" i="29" s="1"/>
  <c r="BD72" i="29"/>
  <c r="BD71" i="29" s="1"/>
  <c r="BD70" i="29" s="1"/>
  <c r="BD31" i="29" s="1"/>
  <c r="BD108" i="29" s="1"/>
  <c r="BD30" i="29" s="1"/>
  <c r="BE49" i="31"/>
  <c r="BH49" i="31"/>
  <c r="AK23" i="28"/>
  <c r="AZ23" i="28"/>
  <c r="AS63" i="28"/>
  <c r="AS62" i="28" s="1"/>
  <c r="AS61" i="28" s="1"/>
  <c r="CC34" i="28"/>
  <c r="CC33" i="28" s="1"/>
  <c r="CC27" i="28" s="1"/>
  <c r="BR27" i="13"/>
  <c r="AB78" i="13"/>
  <c r="P64" i="27"/>
  <c r="P63" i="27" s="1"/>
  <c r="P62" i="27" s="1"/>
  <c r="AO37" i="29"/>
  <c r="AO36" i="29" s="1"/>
  <c r="AF14" i="18"/>
  <c r="AF13" i="18" s="1"/>
  <c r="AF12" i="18" s="1"/>
  <c r="AC147" i="16" s="1"/>
  <c r="T12" i="18"/>
  <c r="H52" i="18"/>
  <c r="BF18" i="30"/>
  <c r="BF15" i="30" s="1"/>
  <c r="AJ15" i="30"/>
  <c r="AL13" i="30"/>
  <c r="BJ13" i="30"/>
  <c r="AV98" i="31"/>
  <c r="AV97" i="31" s="1"/>
  <c r="BQ194" i="31"/>
  <c r="AV137" i="32"/>
  <c r="AZ137" i="32" s="1"/>
  <c r="AY137" i="32" s="1"/>
  <c r="AJ137" i="32"/>
  <c r="AM137" i="32" s="1"/>
  <c r="S115" i="29"/>
  <c r="CI21" i="30"/>
  <c r="CI13" i="30" s="1"/>
  <c r="H29" i="22" s="1"/>
  <c r="AE13" i="30"/>
  <c r="BY12" i="18"/>
  <c r="BP12" i="18"/>
  <c r="F38" i="45"/>
  <c r="F39" i="45"/>
  <c r="AP12" i="18"/>
  <c r="BH18" i="30"/>
  <c r="AT13" i="30"/>
  <c r="BU14" i="30"/>
  <c r="CC14" i="30"/>
  <c r="W219" i="31"/>
  <c r="W218" i="31" s="1"/>
  <c r="W217" i="31" s="1"/>
  <c r="W216" i="31" s="1"/>
  <c r="BM40" i="31"/>
  <c r="AK210" i="31"/>
  <c r="AK209" i="31" s="1"/>
  <c r="AK208" i="31" s="1"/>
  <c r="R35" i="33"/>
  <c r="W43" i="38"/>
  <c r="W42" i="38" s="1"/>
  <c r="W41" i="38" s="1"/>
  <c r="T43" i="38"/>
  <c r="T42" i="38" s="1"/>
  <c r="T41" i="38" s="1"/>
  <c r="X41" i="43"/>
  <c r="O44" i="43"/>
  <c r="K47" i="43"/>
  <c r="Q41" i="43"/>
  <c r="R41" i="43"/>
  <c r="K35" i="45"/>
  <c r="K34" i="45" s="1"/>
  <c r="P72" i="45"/>
  <c r="BM22" i="31"/>
  <c r="BM18" i="31" s="1"/>
  <c r="O40" i="31"/>
  <c r="O34" i="31" s="1"/>
  <c r="AV65" i="31"/>
  <c r="AV62" i="31" s="1"/>
  <c r="AV61" i="31" s="1"/>
  <c r="AV60" i="31" s="1"/>
  <c r="AK189" i="31"/>
  <c r="AK188" i="31" s="1"/>
  <c r="AK182" i="31" s="1"/>
  <c r="Q219" i="31"/>
  <c r="Q218" i="31" s="1"/>
  <c r="Q217" i="31" s="1"/>
  <c r="Q216" i="31" s="1"/>
  <c r="BR233" i="31"/>
  <c r="U78" i="32"/>
  <c r="M21" i="45"/>
  <c r="M20" i="45" s="1"/>
  <c r="M16" i="45" s="1"/>
  <c r="M8" i="45" s="1"/>
  <c r="E41" i="45"/>
  <c r="E20" i="45" s="1"/>
  <c r="W10" i="44"/>
  <c r="W9" i="44" s="1"/>
  <c r="P22" i="31"/>
  <c r="BA22" i="31"/>
  <c r="BA18" i="31" s="1"/>
  <c r="AE70" i="31"/>
  <c r="AE69" i="31" s="1"/>
  <c r="AE68" i="31" s="1"/>
  <c r="BK85" i="31"/>
  <c r="AD246" i="31"/>
  <c r="AD245" i="31" s="1"/>
  <c r="AD177" i="31" s="1"/>
  <c r="AD176" i="31" s="1"/>
  <c r="AD165" i="31" s="1"/>
  <c r="AD164" i="31" s="1"/>
  <c r="P13" i="34"/>
  <c r="P12" i="34" s="1"/>
  <c r="N13" i="34"/>
  <c r="N12" i="34" s="1"/>
  <c r="AF18" i="34"/>
  <c r="AE18" i="34" s="1"/>
  <c r="BO12" i="38"/>
  <c r="BO11" i="38" s="1"/>
  <c r="BO10" i="38" s="1"/>
  <c r="AA39" i="38"/>
  <c r="AA38" i="38" s="1"/>
  <c r="I41" i="43"/>
  <c r="N41" i="43"/>
  <c r="K22" i="45"/>
  <c r="P32" i="45"/>
  <c r="T23" i="44"/>
  <c r="AC18" i="31"/>
  <c r="AM18" i="31"/>
  <c r="AQ18" i="31"/>
  <c r="Q40" i="31"/>
  <c r="Q34" i="31" s="1"/>
  <c r="P62" i="31"/>
  <c r="P61" i="31" s="1"/>
  <c r="P60" i="31" s="1"/>
  <c r="BM210" i="31"/>
  <c r="BM209" i="31" s="1"/>
  <c r="BM208" i="31" s="1"/>
  <c r="AF210" i="31"/>
  <c r="AF209" i="31" s="1"/>
  <c r="AF208" i="31" s="1"/>
  <c r="R64" i="32"/>
  <c r="R63" i="32" s="1"/>
  <c r="R62" i="32" s="1"/>
  <c r="R61" i="32" s="1"/>
  <c r="AZ15" i="38"/>
  <c r="V43" i="38"/>
  <c r="V42" i="38" s="1"/>
  <c r="V41" i="38" s="1"/>
  <c r="AD16" i="44"/>
  <c r="BH42" i="13"/>
  <c r="BE42" i="13"/>
  <c r="CG59" i="28"/>
  <c r="BO59" i="28"/>
  <c r="BS59" i="28" s="1"/>
  <c r="BS58" i="28" s="1"/>
  <c r="BP58" i="28"/>
  <c r="BP55" i="28" s="1"/>
  <c r="BP54" i="28" s="1"/>
  <c r="BP53" i="28" s="1"/>
  <c r="AX93" i="13"/>
  <c r="AX92" i="13" s="1"/>
  <c r="BS31" i="38"/>
  <c r="BV32" i="38"/>
  <c r="BY32" i="38" s="1"/>
  <c r="BY31" i="38" s="1"/>
  <c r="S27" i="33"/>
  <c r="U27" i="33" s="1"/>
  <c r="T27" i="33" s="1"/>
  <c r="BE50" i="31"/>
  <c r="BH50" i="31"/>
  <c r="AI143" i="31"/>
  <c r="AL143" i="31" s="1"/>
  <c r="AC128" i="31"/>
  <c r="AC127" i="31" s="1"/>
  <c r="AC126" i="31" s="1"/>
  <c r="AC125" i="31" s="1"/>
  <c r="AC110" i="31" s="1"/>
  <c r="BE41" i="29"/>
  <c r="BH41" i="29"/>
  <c r="AY49" i="13"/>
  <c r="AY48" i="13" s="1"/>
  <c r="BP50" i="13"/>
  <c r="BP33" i="16"/>
  <c r="AX33" i="16"/>
  <c r="BB33" i="16" s="1"/>
  <c r="BZ80" i="28"/>
  <c r="BZ79" i="28" s="1"/>
  <c r="BT79" i="28"/>
  <c r="BT78" i="28" s="1"/>
  <c r="BO51" i="28"/>
  <c r="BO50" i="28" s="1"/>
  <c r="BO49" i="28" s="1"/>
  <c r="BO48" i="28" s="1"/>
  <c r="BS52" i="28"/>
  <c r="BY52" i="28" s="1"/>
  <c r="BY51" i="28" s="1"/>
  <c r="BY50" i="28" s="1"/>
  <c r="BY49" i="28" s="1"/>
  <c r="BY48" i="28" s="1"/>
  <c r="X13" i="34"/>
  <c r="X12" i="34" s="1"/>
  <c r="X11" i="34"/>
  <c r="AV64" i="32"/>
  <c r="AZ65" i="32"/>
  <c r="AZ64" i="32" s="1"/>
  <c r="BC244" i="31"/>
  <c r="BI244" i="31" s="1"/>
  <c r="BI243" i="31" s="1"/>
  <c r="BI242" i="31" s="1"/>
  <c r="BI241" i="31" s="1"/>
  <c r="BI240" i="31" s="1"/>
  <c r="AZ243" i="31"/>
  <c r="AZ242" i="31" s="1"/>
  <c r="AZ241" i="31" s="1"/>
  <c r="AZ240" i="31" s="1"/>
  <c r="BN13" i="30"/>
  <c r="BN14" i="30"/>
  <c r="BQ88" i="28"/>
  <c r="BQ87" i="28" s="1"/>
  <c r="BQ86" i="28" s="1"/>
  <c r="BQ85" i="28" s="1"/>
  <c r="BW14" i="35"/>
  <c r="BZ57" i="28"/>
  <c r="BZ56" i="28" s="1"/>
  <c r="AI140" i="16"/>
  <c r="AL140" i="16" s="1"/>
  <c r="BI50" i="29"/>
  <c r="AI144" i="29"/>
  <c r="AL144" i="29" s="1"/>
  <c r="AU93" i="13"/>
  <c r="AU92" i="13" s="1"/>
  <c r="AU91" i="13" s="1"/>
  <c r="AU90" i="13" s="1"/>
  <c r="AV120" i="21"/>
  <c r="AZ120" i="21" s="1"/>
  <c r="AY120" i="21" s="1"/>
  <c r="BP34" i="16"/>
  <c r="BO34" i="16" s="1"/>
  <c r="BI78" i="29"/>
  <c r="BC47" i="29"/>
  <c r="BP51" i="28"/>
  <c r="BP50" i="28" s="1"/>
  <c r="BP49" i="28" s="1"/>
  <c r="BP48" i="28" s="1"/>
  <c r="AZ79" i="13"/>
  <c r="AZ78" i="13" s="1"/>
  <c r="AR31" i="16"/>
  <c r="AO86" i="16"/>
  <c r="AH30" i="16"/>
  <c r="AH29" i="16" s="1"/>
  <c r="AH17" i="16" s="1"/>
  <c r="AH16" i="16" s="1"/>
  <c r="BQ79" i="28"/>
  <c r="BQ78" i="28" s="1"/>
  <c r="BF78" i="28"/>
  <c r="E21" i="19"/>
  <c r="E16" i="19" s="1"/>
  <c r="E9" i="19" s="1"/>
  <c r="AW27" i="21"/>
  <c r="AV37" i="21"/>
  <c r="AV36" i="21" s="1"/>
  <c r="AT68" i="21"/>
  <c r="AT67" i="21"/>
  <c r="AT66" i="21" s="1"/>
  <c r="AT65" i="21" s="1"/>
  <c r="W70" i="21"/>
  <c r="X17" i="21"/>
  <c r="AU72" i="29"/>
  <c r="AU71" i="29" s="1"/>
  <c r="AU70" i="29" s="1"/>
  <c r="AF91" i="13"/>
  <c r="AF90" i="13" s="1"/>
  <c r="AX77" i="13"/>
  <c r="BY25" i="38"/>
  <c r="BT89" i="28"/>
  <c r="BE212" i="31"/>
  <c r="BE211" i="31" s="1"/>
  <c r="Z13" i="30"/>
  <c r="AY75" i="13"/>
  <c r="AY74" i="13" s="1"/>
  <c r="AY73" i="13" s="1"/>
  <c r="BC15" i="30"/>
  <c r="BP84" i="29"/>
  <c r="BP83" i="29" s="1"/>
  <c r="BP82" i="29" s="1"/>
  <c r="BF72" i="13"/>
  <c r="BF70" i="13" s="1"/>
  <c r="BZ15" i="35"/>
  <c r="BZ14" i="35" s="1"/>
  <c r="BE47" i="13"/>
  <c r="AY84" i="29"/>
  <c r="AY83" i="29" s="1"/>
  <c r="AY82" i="29" s="1"/>
  <c r="BC86" i="29"/>
  <c r="AY81" i="29"/>
  <c r="BZ95" i="28"/>
  <c r="BZ93" i="28" s="1"/>
  <c r="BZ92" i="28" s="1"/>
  <c r="BF67" i="16"/>
  <c r="AX22" i="16"/>
  <c r="AX20" i="16" s="1"/>
  <c r="AI142" i="29"/>
  <c r="AL142" i="29" s="1"/>
  <c r="BC24" i="13"/>
  <c r="AU76" i="13"/>
  <c r="AZ78" i="16"/>
  <c r="AZ72" i="29"/>
  <c r="AZ71" i="29" s="1"/>
  <c r="AZ70" i="29" s="1"/>
  <c r="AO72" i="29"/>
  <c r="AO71" i="29" s="1"/>
  <c r="AO70" i="29" s="1"/>
  <c r="BA100" i="29"/>
  <c r="BA99" i="29" s="1"/>
  <c r="O31" i="29"/>
  <c r="O30" i="29" s="1"/>
  <c r="O17" i="29" s="1"/>
  <c r="O16" i="29" s="1"/>
  <c r="AO35" i="16"/>
  <c r="CG52" i="28"/>
  <c r="AQ64" i="28"/>
  <c r="AQ63" i="28" s="1"/>
  <c r="AQ62" i="28" s="1"/>
  <c r="AQ61" i="28" s="1"/>
  <c r="BK27" i="28"/>
  <c r="AU23" i="13"/>
  <c r="N28" i="27"/>
  <c r="AG62" i="21"/>
  <c r="AG55" i="21" s="1"/>
  <c r="AG54" i="21" s="1"/>
  <c r="AG53" i="21" s="1"/>
  <c r="BA16" i="21"/>
  <c r="I17" i="19"/>
  <c r="P17" i="19" s="1"/>
  <c r="P19" i="19"/>
  <c r="F43" i="19"/>
  <c r="Z15" i="21"/>
  <c r="AS15" i="21"/>
  <c r="AO26" i="21"/>
  <c r="AO25" i="21" s="1"/>
  <c r="AO19" i="21" s="1"/>
  <c r="AP26" i="21"/>
  <c r="AP25" i="21" s="1"/>
  <c r="AH55" i="21"/>
  <c r="AH54" i="21" s="1"/>
  <c r="AH53" i="21" s="1"/>
  <c r="AM55" i="21"/>
  <c r="AM54" i="21" s="1"/>
  <c r="AM53" i="21" s="1"/>
  <c r="BP38" i="13"/>
  <c r="BI80" i="13"/>
  <c r="BI79" i="13" s="1"/>
  <c r="BI78" i="13" s="1"/>
  <c r="CK26" i="35"/>
  <c r="CK10" i="35" s="1"/>
  <c r="CK9" i="35" s="1"/>
  <c r="BQ54" i="38"/>
  <c r="BU54" i="38" s="1"/>
  <c r="BF53" i="31"/>
  <c r="BE75" i="16"/>
  <c r="BI38" i="31"/>
  <c r="AB28" i="35"/>
  <c r="AB27" i="35" s="1"/>
  <c r="CJ12" i="35"/>
  <c r="CJ11" i="35" s="1"/>
  <c r="BO86" i="29"/>
  <c r="BC79" i="29"/>
  <c r="BI51" i="29"/>
  <c r="BW93" i="28"/>
  <c r="BW92" i="28" s="1"/>
  <c r="AZ85" i="29"/>
  <c r="BI66" i="29"/>
  <c r="BI65" i="29" s="1"/>
  <c r="BI64" i="29" s="1"/>
  <c r="BI63" i="29" s="1"/>
  <c r="BI62" i="29" s="1"/>
  <c r="BZ47" i="28"/>
  <c r="AX78" i="29"/>
  <c r="BB78" i="29" s="1"/>
  <c r="BE78" i="29" s="1"/>
  <c r="BF79" i="29"/>
  <c r="AZ135" i="28"/>
  <c r="BC135" i="28" s="1"/>
  <c r="BI49" i="16"/>
  <c r="AR43" i="29"/>
  <c r="AR42" i="29" s="1"/>
  <c r="AN64" i="28"/>
  <c r="AN63" i="28" s="1"/>
  <c r="AN62" i="28" s="1"/>
  <c r="AN61" i="28" s="1"/>
  <c r="AT72" i="29"/>
  <c r="AT71" i="29" s="1"/>
  <c r="AT70" i="29" s="1"/>
  <c r="AT31" i="29" s="1"/>
  <c r="AT30" i="29" s="1"/>
  <c r="AT71" i="16"/>
  <c r="AT70" i="16" s="1"/>
  <c r="AT69" i="16" s="1"/>
  <c r="AT30" i="16" s="1"/>
  <c r="AT29" i="16" s="1"/>
  <c r="M42" i="16"/>
  <c r="M41" i="16" s="1"/>
  <c r="BM91" i="28"/>
  <c r="BM90" i="28" s="1"/>
  <c r="AV63" i="13"/>
  <c r="AV62" i="13" s="1"/>
  <c r="AV61" i="13" s="1"/>
  <c r="BF44" i="16"/>
  <c r="BI75" i="28"/>
  <c r="BI74" i="28" s="1"/>
  <c r="BI73" i="28" s="1"/>
  <c r="AV134" i="21"/>
  <c r="AZ134" i="21" s="1"/>
  <c r="AV87" i="21"/>
  <c r="L18" i="19"/>
  <c r="L17" i="19" s="1"/>
  <c r="M17" i="19"/>
  <c r="J19" i="20"/>
  <c r="I19" i="20" s="1"/>
  <c r="P19" i="20" s="1"/>
  <c r="P20" i="19"/>
  <c r="AB25" i="21"/>
  <c r="AB19" i="21" s="1"/>
  <c r="AD26" i="21"/>
  <c r="AD25" i="21" s="1"/>
  <c r="AD19" i="21" s="1"/>
  <c r="AI26" i="21"/>
  <c r="AI25" i="21" s="1"/>
  <c r="AI19" i="21" s="1"/>
  <c r="AV51" i="21"/>
  <c r="AP50" i="21"/>
  <c r="AP47" i="21" s="1"/>
  <c r="AP46" i="21" s="1"/>
  <c r="AP45" i="21" s="1"/>
  <c r="H70" i="21"/>
  <c r="AQ70" i="21"/>
  <c r="BA44" i="21"/>
  <c r="BA43" i="21" s="1"/>
  <c r="BA42" i="21" s="1"/>
  <c r="BA41" i="21" s="1"/>
  <c r="BA40" i="21" s="1"/>
  <c r="AW43" i="21"/>
  <c r="AW42" i="21" s="1"/>
  <c r="AW41" i="21" s="1"/>
  <c r="AW40" i="21" s="1"/>
  <c r="BB72" i="21"/>
  <c r="BB71" i="21" s="1"/>
  <c r="AX71" i="21"/>
  <c r="BA81" i="21"/>
  <c r="BA80" i="21" s="1"/>
  <c r="BA79" i="21" s="1"/>
  <c r="BA78" i="21" s="1"/>
  <c r="BA77" i="21" s="1"/>
  <c r="AW80" i="21"/>
  <c r="AW79" i="21" s="1"/>
  <c r="AW78" i="21" s="1"/>
  <c r="AW77" i="21" s="1"/>
  <c r="BA110" i="21"/>
  <c r="BA109" i="21" s="1"/>
  <c r="BA108" i="21" s="1"/>
  <c r="BA107" i="21" s="1"/>
  <c r="BA106" i="21" s="1"/>
  <c r="AW109" i="21"/>
  <c r="AW108" i="21" s="1"/>
  <c r="AW107" i="21" s="1"/>
  <c r="AW106" i="21" s="1"/>
  <c r="AW96" i="21" s="1"/>
  <c r="L12" i="20"/>
  <c r="L10" i="20" s="1"/>
  <c r="L9" i="20" s="1"/>
  <c r="M10" i="20"/>
  <c r="M9" i="20" s="1"/>
  <c r="X11" i="21"/>
  <c r="X10" i="21" s="1"/>
  <c r="U10" i="21"/>
  <c r="N67" i="21"/>
  <c r="N66" i="21" s="1"/>
  <c r="N65" i="21" s="1"/>
  <c r="N68" i="21"/>
  <c r="AZ11" i="21"/>
  <c r="AY11" i="21" s="1"/>
  <c r="AY10" i="21" s="1"/>
  <c r="AV10" i="21"/>
  <c r="BB32" i="21"/>
  <c r="BB30" i="21" s="1"/>
  <c r="AX30" i="21"/>
  <c r="BB38" i="21"/>
  <c r="BB37" i="21" s="1"/>
  <c r="BB36" i="21" s="1"/>
  <c r="BB25" i="21" s="1"/>
  <c r="AX37" i="21"/>
  <c r="AX36" i="21" s="1"/>
  <c r="BJ28" i="28"/>
  <c r="G91" i="28"/>
  <c r="G90" i="28" s="1"/>
  <c r="BQ78" i="13"/>
  <c r="AC83" i="16"/>
  <c r="AC82" i="16" s="1"/>
  <c r="AC81" i="16" s="1"/>
  <c r="AU85" i="16"/>
  <c r="BD114" i="21"/>
  <c r="BD113" i="21" s="1"/>
  <c r="BD112" i="21" s="1"/>
  <c r="BD111" i="21" s="1"/>
  <c r="BE96" i="21"/>
  <c r="BB15" i="21"/>
  <c r="M107" i="27"/>
  <c r="BJ16" i="27"/>
  <c r="BJ10" i="27" s="1"/>
  <c r="BD16" i="27"/>
  <c r="BD10" i="27" s="1"/>
  <c r="X18" i="21"/>
  <c r="G34" i="28"/>
  <c r="O34" i="28"/>
  <c r="O33" i="28" s="1"/>
  <c r="O27" i="28" s="1"/>
  <c r="BJ33" i="28"/>
  <c r="AO55" i="28"/>
  <c r="AO54" i="28" s="1"/>
  <c r="AO53" i="28" s="1"/>
  <c r="Q63" i="28"/>
  <c r="Q62" i="28" s="1"/>
  <c r="Q61" i="28" s="1"/>
  <c r="BX91" i="28"/>
  <c r="BX90" i="28" s="1"/>
  <c r="AQ78" i="13"/>
  <c r="V56" i="27"/>
  <c r="V55" i="27" s="1"/>
  <c r="V54" i="27" s="1"/>
  <c r="V23" i="27" s="1"/>
  <c r="V17" i="27" s="1"/>
  <c r="V16" i="27" s="1"/>
  <c r="V10" i="27" s="1"/>
  <c r="C30" i="19"/>
  <c r="AS30" i="21"/>
  <c r="AS26" i="21" s="1"/>
  <c r="L26" i="21"/>
  <c r="L25" i="21" s="1"/>
  <c r="AQ47" i="21"/>
  <c r="AQ46" i="21" s="1"/>
  <c r="AQ45" i="21" s="1"/>
  <c r="U47" i="21"/>
  <c r="U46" i="21" s="1"/>
  <c r="U45" i="21" s="1"/>
  <c r="AB47" i="21"/>
  <c r="AB46" i="21" s="1"/>
  <c r="AB45" i="21" s="1"/>
  <c r="AH47" i="21"/>
  <c r="AH46" i="21" s="1"/>
  <c r="AH45" i="21" s="1"/>
  <c r="AM47" i="21"/>
  <c r="AM46" i="21" s="1"/>
  <c r="AM45" i="21" s="1"/>
  <c r="Z47" i="21"/>
  <c r="Z46" i="21" s="1"/>
  <c r="Z45" i="21" s="1"/>
  <c r="L55" i="21"/>
  <c r="L54" i="21" s="1"/>
  <c r="L53" i="21" s="1"/>
  <c r="V55" i="21"/>
  <c r="V54" i="21" s="1"/>
  <c r="V53" i="21" s="1"/>
  <c r="AC55" i="21"/>
  <c r="AC54" i="21" s="1"/>
  <c r="AC53" i="21" s="1"/>
  <c r="AU70" i="21"/>
  <c r="O70" i="21"/>
  <c r="T70" i="21"/>
  <c r="AC70" i="21"/>
  <c r="AH70" i="21"/>
  <c r="AR70" i="21"/>
  <c r="L83" i="21"/>
  <c r="L82" i="21" s="1"/>
  <c r="AT85" i="21"/>
  <c r="AT84" i="21" s="1"/>
  <c r="AT83" i="21" s="1"/>
  <c r="AT82" i="21" s="1"/>
  <c r="AJ87" i="21"/>
  <c r="AJ85" i="21" s="1"/>
  <c r="AJ84" i="21" s="1"/>
  <c r="AJ83" i="21" s="1"/>
  <c r="AJ82" i="21" s="1"/>
  <c r="Y83" i="21"/>
  <c r="Y82" i="21" s="1"/>
  <c r="AE96" i="21"/>
  <c r="AO96" i="21"/>
  <c r="AX109" i="21"/>
  <c r="AX108" i="21" s="1"/>
  <c r="AX107" i="21" s="1"/>
  <c r="AX106" i="21" s="1"/>
  <c r="AX96" i="21" s="1"/>
  <c r="BA85" i="21"/>
  <c r="BA84" i="21" s="1"/>
  <c r="BA83" i="21" s="1"/>
  <c r="BA82" i="21" s="1"/>
  <c r="BA114" i="21"/>
  <c r="BA113" i="21" s="1"/>
  <c r="BA112" i="21" s="1"/>
  <c r="BA111" i="21" s="1"/>
  <c r="C32" i="25"/>
  <c r="G56" i="27"/>
  <c r="G55" i="27" s="1"/>
  <c r="G54" i="27" s="1"/>
  <c r="L64" i="27"/>
  <c r="L63" i="27" s="1"/>
  <c r="L62" i="27" s="1"/>
  <c r="M64" i="27"/>
  <c r="M63" i="27" s="1"/>
  <c r="M62" i="27" s="1"/>
  <c r="AP85" i="21"/>
  <c r="AP84" i="21" s="1"/>
  <c r="AQ34" i="28"/>
  <c r="AQ33" i="28" s="1"/>
  <c r="G55" i="28"/>
  <c r="G54" i="28" s="1"/>
  <c r="G53" i="28" s="1"/>
  <c r="O55" i="28"/>
  <c r="O54" i="28" s="1"/>
  <c r="O53" i="28" s="1"/>
  <c r="AK55" i="28"/>
  <c r="AK54" i="28" s="1"/>
  <c r="AK53" i="28" s="1"/>
  <c r="AW55" i="28"/>
  <c r="AW54" i="28" s="1"/>
  <c r="AW53" i="28" s="1"/>
  <c r="BJ64" i="28"/>
  <c r="BJ63" i="28" s="1"/>
  <c r="BJ62" i="28" s="1"/>
  <c r="BJ61" i="28" s="1"/>
  <c r="BK64" i="28"/>
  <c r="AO64" i="28"/>
  <c r="AO63" i="28" s="1"/>
  <c r="AO62" i="28" s="1"/>
  <c r="AO61" i="28" s="1"/>
  <c r="L63" i="28"/>
  <c r="L62" i="28" s="1"/>
  <c r="L61" i="28" s="1"/>
  <c r="AI63" i="28"/>
  <c r="AI62" i="28" s="1"/>
  <c r="AI61" i="28" s="1"/>
  <c r="AM63" i="28"/>
  <c r="AM62" i="28" s="1"/>
  <c r="AM61" i="28" s="1"/>
  <c r="BA63" i="28"/>
  <c r="BA62" i="28" s="1"/>
  <c r="BA61" i="28" s="1"/>
  <c r="BE63" i="28"/>
  <c r="BE62" i="28" s="1"/>
  <c r="BE61" i="28" s="1"/>
  <c r="CI63" i="28"/>
  <c r="CI62" i="28" s="1"/>
  <c r="CI61" i="28" s="1"/>
  <c r="BK70" i="28"/>
  <c r="AH78" i="28"/>
  <c r="O78" i="28"/>
  <c r="AQ78" i="28"/>
  <c r="AV78" i="28"/>
  <c r="AO91" i="28"/>
  <c r="AO90" i="28" s="1"/>
  <c r="AY101" i="28"/>
  <c r="H101" i="28"/>
  <c r="M101" i="28"/>
  <c r="AR101" i="28"/>
  <c r="BI101" i="28"/>
  <c r="BU34" i="28"/>
  <c r="BU33" i="28" s="1"/>
  <c r="BU27" i="28" s="1"/>
  <c r="BU22" i="28" s="1"/>
  <c r="BU21" i="28" s="1"/>
  <c r="AL12" i="13"/>
  <c r="AL11" i="13" s="1"/>
  <c r="N19" i="13"/>
  <c r="N18" i="13" s="1"/>
  <c r="AC34" i="13"/>
  <c r="AC33" i="13" s="1"/>
  <c r="AC27" i="13" s="1"/>
  <c r="AF55" i="13"/>
  <c r="AF54" i="13" s="1"/>
  <c r="AF53" i="13" s="1"/>
  <c r="G78" i="13"/>
  <c r="AN78" i="13"/>
  <c r="AV83" i="13"/>
  <c r="AV82" i="13" s="1"/>
  <c r="AV81" i="13" s="1"/>
  <c r="AV78" i="13" s="1"/>
  <c r="K91" i="13"/>
  <c r="K90" i="13" s="1"/>
  <c r="R91" i="13"/>
  <c r="R90" i="13" s="1"/>
  <c r="X91" i="13"/>
  <c r="X90" i="13" s="1"/>
  <c r="BL78" i="13"/>
  <c r="BL22" i="13" s="1"/>
  <c r="BP45" i="27"/>
  <c r="AV31" i="27"/>
  <c r="AS31" i="27"/>
  <c r="L99" i="16"/>
  <c r="L98" i="16" s="1"/>
  <c r="P48" i="19"/>
  <c r="P49" i="19"/>
  <c r="P50" i="19"/>
  <c r="N20" i="21"/>
  <c r="X20" i="21"/>
  <c r="Y26" i="21"/>
  <c r="Y25" i="21" s="1"/>
  <c r="Y19" i="21" s="1"/>
  <c r="O26" i="21"/>
  <c r="O25" i="21" s="1"/>
  <c r="O19" i="21" s="1"/>
  <c r="AK26" i="21"/>
  <c r="AK25" i="21" s="1"/>
  <c r="AK19" i="21" s="1"/>
  <c r="AM26" i="21"/>
  <c r="AM25" i="21" s="1"/>
  <c r="H55" i="21"/>
  <c r="H54" i="21" s="1"/>
  <c r="H53" i="21" s="1"/>
  <c r="T55" i="21"/>
  <c r="T54" i="21" s="1"/>
  <c r="T53" i="21" s="1"/>
  <c r="AB55" i="21"/>
  <c r="AB54" i="21" s="1"/>
  <c r="AB53" i="21" s="1"/>
  <c r="U70" i="21"/>
  <c r="AF70" i="21"/>
  <c r="AI70" i="21"/>
  <c r="X103" i="21"/>
  <c r="X100" i="21" s="1"/>
  <c r="X99" i="21" s="1"/>
  <c r="X98" i="21" s="1"/>
  <c r="X97" i="21" s="1"/>
  <c r="X96" i="21" s="1"/>
  <c r="T96" i="21"/>
  <c r="AG114" i="21"/>
  <c r="AG113" i="21" s="1"/>
  <c r="AG112" i="21" s="1"/>
  <c r="AG111" i="21" s="1"/>
  <c r="AJ124" i="21"/>
  <c r="AM124" i="21" s="1"/>
  <c r="BB27" i="21"/>
  <c r="H64" i="27"/>
  <c r="H63" i="27" s="1"/>
  <c r="H62" i="27" s="1"/>
  <c r="H34" i="27"/>
  <c r="H28" i="27" s="1"/>
  <c r="AJ34" i="28"/>
  <c r="AJ33" i="28" s="1"/>
  <c r="AJ27" i="28" s="1"/>
  <c r="AO34" i="28"/>
  <c r="AO33" i="28" s="1"/>
  <c r="AO27" i="28" s="1"/>
  <c r="BI38" i="28"/>
  <c r="BI34" i="28" s="1"/>
  <c r="BI33" i="28" s="1"/>
  <c r="BI27" i="28" s="1"/>
  <c r="AT55" i="13"/>
  <c r="AT54" i="13" s="1"/>
  <c r="AT53" i="13" s="1"/>
  <c r="Q78" i="13"/>
  <c r="AH78" i="13"/>
  <c r="BA120" i="13"/>
  <c r="BA119" i="13" s="1"/>
  <c r="BA118" i="13" s="1"/>
  <c r="BA117" i="13" s="1"/>
  <c r="BA116" i="13" s="1"/>
  <c r="BA115" i="13" s="1"/>
  <c r="AG89" i="27"/>
  <c r="AG88" i="27" s="1"/>
  <c r="AG87" i="27" s="1"/>
  <c r="AG86" i="27" s="1"/>
  <c r="AZ34" i="16"/>
  <c r="AZ31" i="16" s="1"/>
  <c r="AU106" i="16"/>
  <c r="X20" i="29"/>
  <c r="AB20" i="29"/>
  <c r="W34" i="29"/>
  <c r="AS43" i="29"/>
  <c r="AS42" i="29" s="1"/>
  <c r="AS36" i="29" s="1"/>
  <c r="AW54" i="29"/>
  <c r="AW53" i="29" s="1"/>
  <c r="W64" i="29"/>
  <c r="W63" i="29" s="1"/>
  <c r="W62" i="29" s="1"/>
  <c r="AU98" i="29"/>
  <c r="AX46" i="29"/>
  <c r="BB46" i="29" s="1"/>
  <c r="F115" i="29"/>
  <c r="AY130" i="29"/>
  <c r="AY129" i="29" s="1"/>
  <c r="AY128" i="29" s="1"/>
  <c r="AY127" i="29" s="1"/>
  <c r="AY126" i="29" s="1"/>
  <c r="AY125" i="29" s="1"/>
  <c r="AU129" i="29"/>
  <c r="AU128" i="29" s="1"/>
  <c r="AU127" i="29" s="1"/>
  <c r="AU126" i="29" s="1"/>
  <c r="AU125" i="29" s="1"/>
  <c r="BB140" i="29"/>
  <c r="BE140" i="29" s="1"/>
  <c r="M140" i="29"/>
  <c r="AA12" i="18"/>
  <c r="T147" i="16" s="1"/>
  <c r="BR12" i="18"/>
  <c r="BW12" i="18"/>
  <c r="AA13" i="30"/>
  <c r="CE17" i="30"/>
  <c r="CE15" i="30" s="1"/>
  <c r="CE14" i="30" s="1"/>
  <c r="CI15" i="30"/>
  <c r="AT14" i="30"/>
  <c r="CE24" i="30"/>
  <c r="BP220" i="31"/>
  <c r="BO220" i="31" s="1"/>
  <c r="AX220" i="31"/>
  <c r="BB220" i="31" s="1"/>
  <c r="BH220" i="31" s="1"/>
  <c r="BF223" i="31"/>
  <c r="BI223" i="31"/>
  <c r="AZ8" i="31"/>
  <c r="BA8" i="31" s="1"/>
  <c r="AY8" i="31"/>
  <c r="BC48" i="31"/>
  <c r="BQ48" i="31"/>
  <c r="BQ45" i="31" s="1"/>
  <c r="BP73" i="31"/>
  <c r="BO73" i="31" s="1"/>
  <c r="AX73" i="31"/>
  <c r="BB73" i="31" s="1"/>
  <c r="BE73" i="31" s="1"/>
  <c r="W64" i="27"/>
  <c r="W63" i="27" s="1"/>
  <c r="W62" i="27" s="1"/>
  <c r="W23" i="27" s="1"/>
  <c r="AG103" i="27"/>
  <c r="AG102" i="27" s="1"/>
  <c r="AG101" i="27" s="1"/>
  <c r="AG100" i="27" s="1"/>
  <c r="AA35" i="27"/>
  <c r="AA34" i="27" s="1"/>
  <c r="AA28" i="27" s="1"/>
  <c r="AH79" i="27"/>
  <c r="AT24" i="27"/>
  <c r="AP94" i="27"/>
  <c r="AP93" i="27" s="1"/>
  <c r="AP92" i="27" s="1"/>
  <c r="AP91" i="27" s="1"/>
  <c r="AW39" i="27"/>
  <c r="AW35" i="27" s="1"/>
  <c r="BR35" i="16"/>
  <c r="AK86" i="16"/>
  <c r="AK30" i="16" s="1"/>
  <c r="AK29" i="16" s="1"/>
  <c r="AD86" i="16"/>
  <c r="N86" i="16"/>
  <c r="N30" i="16" s="1"/>
  <c r="AR41" i="29"/>
  <c r="AE43" i="29"/>
  <c r="AE42" i="29" s="1"/>
  <c r="AE36" i="29" s="1"/>
  <c r="AE31" i="29" s="1"/>
  <c r="AE30" i="29" s="1"/>
  <c r="BG87" i="29"/>
  <c r="AC102" i="29"/>
  <c r="AC101" i="29" s="1"/>
  <c r="AC100" i="29" s="1"/>
  <c r="AC99" i="29" s="1"/>
  <c r="AW112" i="29"/>
  <c r="AW111" i="29" s="1"/>
  <c r="AW110" i="29" s="1"/>
  <c r="AW109" i="29" s="1"/>
  <c r="BG12" i="18"/>
  <c r="BE147" i="16" s="1"/>
  <c r="AU12" i="18"/>
  <c r="AW14" i="30"/>
  <c r="J21" i="30"/>
  <c r="J13" i="30" s="1"/>
  <c r="AI285" i="31"/>
  <c r="AL285" i="31" s="1"/>
  <c r="BI44" i="31"/>
  <c r="BF44" i="31"/>
  <c r="AU283" i="31"/>
  <c r="AY283" i="31" s="1"/>
  <c r="AX283" i="31" s="1"/>
  <c r="AI283" i="31"/>
  <c r="AL283" i="31" s="1"/>
  <c r="AC281" i="31"/>
  <c r="AC280" i="31" s="1"/>
  <c r="AC279" i="31" s="1"/>
  <c r="AC278" i="31" s="1"/>
  <c r="AC277" i="31" s="1"/>
  <c r="AC260" i="31" s="1"/>
  <c r="AY239" i="31"/>
  <c r="AU238" i="31"/>
  <c r="AU237" i="31" s="1"/>
  <c r="AU236" i="31" s="1"/>
  <c r="BH249" i="31"/>
  <c r="BE249" i="31"/>
  <c r="BG67" i="32"/>
  <c r="BJ67" i="32"/>
  <c r="Y107" i="27"/>
  <c r="Y106" i="27" s="1"/>
  <c r="AC64" i="27"/>
  <c r="AC63" i="27" s="1"/>
  <c r="AC62" i="27" s="1"/>
  <c r="AE64" i="27"/>
  <c r="AE63" i="27" s="1"/>
  <c r="AE62" i="27" s="1"/>
  <c r="AE23" i="27" s="1"/>
  <c r="AD79" i="27"/>
  <c r="AW46" i="27"/>
  <c r="AW45" i="27" s="1"/>
  <c r="AU79" i="27"/>
  <c r="BD108" i="16"/>
  <c r="M33" i="29"/>
  <c r="K43" i="29"/>
  <c r="K42" i="29" s="1"/>
  <c r="K36" i="29" s="1"/>
  <c r="BQ64" i="29"/>
  <c r="BQ63" i="29" s="1"/>
  <c r="BQ62" i="29" s="1"/>
  <c r="BK87" i="29"/>
  <c r="Y115" i="29"/>
  <c r="BR115" i="29"/>
  <c r="V14" i="30"/>
  <c r="U13" i="30"/>
  <c r="AI137" i="31"/>
  <c r="AL137" i="31" s="1"/>
  <c r="AU137" i="31"/>
  <c r="AY137" i="31" s="1"/>
  <c r="AX137" i="31" s="1"/>
  <c r="BF49" i="31"/>
  <c r="BI49" i="31"/>
  <c r="BE202" i="31"/>
  <c r="BH202" i="31"/>
  <c r="BP187" i="31"/>
  <c r="BO187" i="31" s="1"/>
  <c r="AX187" i="31"/>
  <c r="BB187" i="31" s="1"/>
  <c r="AX184" i="31"/>
  <c r="BB184" i="31" s="1"/>
  <c r="BE184" i="31" s="1"/>
  <c r="BP184" i="31"/>
  <c r="BO184" i="31" s="1"/>
  <c r="AC64" i="29"/>
  <c r="AC63" i="29" s="1"/>
  <c r="AC62" i="29" s="1"/>
  <c r="BR97" i="32"/>
  <c r="BR96" i="32" s="1"/>
  <c r="BQ98" i="32"/>
  <c r="BQ97" i="32" s="1"/>
  <c r="BQ96" i="32" s="1"/>
  <c r="BF202" i="31"/>
  <c r="BI202" i="31"/>
  <c r="BE222" i="31"/>
  <c r="BH222" i="31"/>
  <c r="BP235" i="31"/>
  <c r="BO235" i="31" s="1"/>
  <c r="BO234" i="31" s="1"/>
  <c r="AY234" i="31"/>
  <c r="AX235" i="31"/>
  <c r="AQ14" i="18"/>
  <c r="AQ13" i="18" s="1"/>
  <c r="AQ12" i="18" s="1"/>
  <c r="AR12" i="18"/>
  <c r="Z12" i="18"/>
  <c r="U12" i="18"/>
  <c r="Q12" i="18"/>
  <c r="M12" i="18"/>
  <c r="F19" i="26"/>
  <c r="AO13" i="30"/>
  <c r="CK14" i="30"/>
  <c r="CF21" i="30"/>
  <c r="CF13" i="30" s="1"/>
  <c r="BN12" i="18"/>
  <c r="BH147" i="16" s="1"/>
  <c r="BK147" i="16" s="1"/>
  <c r="L12" i="18"/>
  <c r="AR40" i="31"/>
  <c r="AV18" i="31"/>
  <c r="Z30" i="31"/>
  <c r="M35" i="31"/>
  <c r="BL41" i="31"/>
  <c r="BA52" i="31"/>
  <c r="BA51" i="31" s="1"/>
  <c r="AK40" i="31"/>
  <c r="AK34" i="31" s="1"/>
  <c r="AH62" i="31"/>
  <c r="AH61" i="31" s="1"/>
  <c r="AH60" i="31" s="1"/>
  <c r="AU72" i="31"/>
  <c r="T71" i="31"/>
  <c r="T70" i="31" s="1"/>
  <c r="T69" i="31" s="1"/>
  <c r="T68" i="31" s="1"/>
  <c r="O85" i="31"/>
  <c r="S85" i="31"/>
  <c r="X85" i="31"/>
  <c r="AS85" i="31"/>
  <c r="AJ18" i="31"/>
  <c r="AU96" i="31"/>
  <c r="P98" i="31"/>
  <c r="P97" i="31" s="1"/>
  <c r="AC98" i="31"/>
  <c r="AC97" i="31" s="1"/>
  <c r="AL98" i="31"/>
  <c r="AL97" i="31" s="1"/>
  <c r="AQ98" i="31"/>
  <c r="AQ97" i="31" s="1"/>
  <c r="AQ29" i="31" s="1"/>
  <c r="AQ28" i="31" s="1"/>
  <c r="Y98" i="31"/>
  <c r="Y97" i="31" s="1"/>
  <c r="AW123" i="31"/>
  <c r="AW122" i="31" s="1"/>
  <c r="AW121" i="31" s="1"/>
  <c r="AW120" i="31" s="1"/>
  <c r="AW110" i="31" s="1"/>
  <c r="BA124" i="31"/>
  <c r="BA123" i="31" s="1"/>
  <c r="BA122" i="31" s="1"/>
  <c r="BA121" i="31" s="1"/>
  <c r="BA120" i="31" s="1"/>
  <c r="AF166" i="31"/>
  <c r="X115" i="29"/>
  <c r="AX12" i="18"/>
  <c r="BB12" i="18"/>
  <c r="BL12" i="18"/>
  <c r="AZ12" i="18"/>
  <c r="S12" i="18"/>
  <c r="BV12" i="18"/>
  <c r="AP13" i="30"/>
  <c r="AB13" i="30"/>
  <c r="AR13" i="30"/>
  <c r="CB15" i="30"/>
  <c r="BH64" i="32"/>
  <c r="AX19" i="31"/>
  <c r="AY183" i="31"/>
  <c r="AX170" i="31"/>
  <c r="H18" i="31"/>
  <c r="H17" i="31" s="1"/>
  <c r="H16" i="31" s="1"/>
  <c r="H15" i="31" s="1"/>
  <c r="H9" i="31" s="1"/>
  <c r="AA41" i="31"/>
  <c r="AA40" i="31" s="1"/>
  <c r="AA34" i="31" s="1"/>
  <c r="M52" i="31"/>
  <c r="M51" i="31" s="1"/>
  <c r="BR34" i="31"/>
  <c r="BR28" i="31" s="1"/>
  <c r="F85" i="31"/>
  <c r="AN85" i="31"/>
  <c r="BD85" i="31"/>
  <c r="M85" i="31"/>
  <c r="AJ85" i="31"/>
  <c r="T98" i="31"/>
  <c r="T97" i="31" s="1"/>
  <c r="X13" i="30"/>
  <c r="R40" i="31"/>
  <c r="R34" i="31" s="1"/>
  <c r="AB41" i="31"/>
  <c r="AB40" i="31" s="1"/>
  <c r="AB34" i="31" s="1"/>
  <c r="BA45" i="31"/>
  <c r="X62" i="31"/>
  <c r="X61" i="31" s="1"/>
  <c r="X60" i="31" s="1"/>
  <c r="AZ66" i="31"/>
  <c r="AR77" i="31"/>
  <c r="P85" i="31"/>
  <c r="U40" i="31"/>
  <c r="U34" i="31" s="1"/>
  <c r="AN166" i="31"/>
  <c r="W168" i="31"/>
  <c r="W167" i="31" s="1"/>
  <c r="W166" i="31" s="1"/>
  <c r="T167" i="31"/>
  <c r="T166" i="31" s="1"/>
  <c r="AM40" i="31"/>
  <c r="AM34" i="31" s="1"/>
  <c r="AF62" i="31"/>
  <c r="AF61" i="31" s="1"/>
  <c r="AF60" i="31" s="1"/>
  <c r="BL70" i="31"/>
  <c r="BL69" i="31" s="1"/>
  <c r="BL68" i="31" s="1"/>
  <c r="U18" i="31"/>
  <c r="BM85" i="31"/>
  <c r="BR85" i="31"/>
  <c r="AT85" i="31"/>
  <c r="R98" i="31"/>
  <c r="R97" i="31" s="1"/>
  <c r="AJ98" i="31"/>
  <c r="AJ97" i="31" s="1"/>
  <c r="BM98" i="31"/>
  <c r="BM97" i="31" s="1"/>
  <c r="S98" i="31"/>
  <c r="S97" i="31" s="1"/>
  <c r="BE167" i="31"/>
  <c r="AT178" i="31"/>
  <c r="L210" i="31"/>
  <c r="L209" i="31" s="1"/>
  <c r="L208" i="31" s="1"/>
  <c r="BD218" i="31"/>
  <c r="BD217" i="31" s="1"/>
  <c r="BD216" i="31" s="1"/>
  <c r="BL218" i="31"/>
  <c r="BL217" i="31" s="1"/>
  <c r="BL216" i="31" s="1"/>
  <c r="AF219" i="31"/>
  <c r="AH233" i="31"/>
  <c r="AK260" i="31"/>
  <c r="AL178" i="31"/>
  <c r="K189" i="31"/>
  <c r="K188" i="31" s="1"/>
  <c r="K182" i="31" s="1"/>
  <c r="AQ189" i="31"/>
  <c r="AQ188" i="31" s="1"/>
  <c r="AQ182" i="31" s="1"/>
  <c r="V189" i="31"/>
  <c r="M193" i="31"/>
  <c r="M189" i="31" s="1"/>
  <c r="M188" i="31" s="1"/>
  <c r="M182" i="31" s="1"/>
  <c r="AN188" i="31"/>
  <c r="AN182" i="31" s="1"/>
  <c r="AN177" i="31" s="1"/>
  <c r="AN176" i="31" s="1"/>
  <c r="AN165" i="31" s="1"/>
  <c r="AN164" i="31" s="1"/>
  <c r="Q210" i="31"/>
  <c r="Q209" i="31" s="1"/>
  <c r="Q208" i="31" s="1"/>
  <c r="K218" i="31"/>
  <c r="K217" i="31" s="1"/>
  <c r="K216" i="31" s="1"/>
  <c r="AK246" i="31"/>
  <c r="AK245" i="31" s="1"/>
  <c r="AO248" i="31"/>
  <c r="AO247" i="31" s="1"/>
  <c r="BG246" i="31"/>
  <c r="BG245" i="31" s="1"/>
  <c r="AN34" i="32"/>
  <c r="AN33" i="32" s="1"/>
  <c r="AN27" i="32" s="1"/>
  <c r="L98" i="31"/>
  <c r="L97" i="31" s="1"/>
  <c r="V98" i="31"/>
  <c r="V97" i="31" s="1"/>
  <c r="AA98" i="31"/>
  <c r="AA97" i="31" s="1"/>
  <c r="AG98" i="31"/>
  <c r="AG97" i="31" s="1"/>
  <c r="Y110" i="31"/>
  <c r="U110" i="31"/>
  <c r="AO110" i="31"/>
  <c r="T110" i="31"/>
  <c r="R166" i="31"/>
  <c r="V166" i="31"/>
  <c r="BO166" i="31"/>
  <c r="T178" i="31"/>
  <c r="AM189" i="31"/>
  <c r="AM188" i="31" s="1"/>
  <c r="AM182" i="31" s="1"/>
  <c r="AW206" i="31"/>
  <c r="AW205" i="31" s="1"/>
  <c r="AW204" i="31" s="1"/>
  <c r="AW203" i="31" s="1"/>
  <c r="AF258" i="31"/>
  <c r="AF257" i="31" s="1"/>
  <c r="AF256" i="31" s="1"/>
  <c r="AF255" i="31" s="1"/>
  <c r="AD34" i="32"/>
  <c r="AD33" i="32" s="1"/>
  <c r="AD27" i="32" s="1"/>
  <c r="BN34" i="32"/>
  <c r="BN33" i="32" s="1"/>
  <c r="BN27" i="32" s="1"/>
  <c r="BN21" i="32" s="1"/>
  <c r="BN10" i="32" s="1"/>
  <c r="N35" i="32"/>
  <c r="N34" i="32" s="1"/>
  <c r="AO33" i="32"/>
  <c r="AO27" i="32" s="1"/>
  <c r="AO22" i="32" s="1"/>
  <c r="X18" i="33"/>
  <c r="R18" i="33"/>
  <c r="Q18" i="33" s="1"/>
  <c r="AL21" i="34"/>
  <c r="AF21" i="34"/>
  <c r="AU10" i="38"/>
  <c r="U23" i="44"/>
  <c r="AD23" i="44" s="1"/>
  <c r="AD24" i="44"/>
  <c r="G32" i="43"/>
  <c r="G31" i="43"/>
  <c r="I47" i="43"/>
  <c r="S48" i="43"/>
  <c r="G48" i="43"/>
  <c r="G47" i="43" s="1"/>
  <c r="S72" i="43"/>
  <c r="V69" i="43"/>
  <c r="AD19" i="44"/>
  <c r="T18" i="44"/>
  <c r="AD18" i="44" s="1"/>
  <c r="P26" i="45"/>
  <c r="P21" i="45" s="1"/>
  <c r="T27" i="45"/>
  <c r="O27" i="45"/>
  <c r="O26" i="45" s="1"/>
  <c r="P34" i="32"/>
  <c r="P33" i="32" s="1"/>
  <c r="P27" i="32" s="1"/>
  <c r="AA34" i="32"/>
  <c r="AA33" i="32" s="1"/>
  <c r="AA27" i="32" s="1"/>
  <c r="BO34" i="32"/>
  <c r="BO33" i="32" s="1"/>
  <c r="BO27" i="32" s="1"/>
  <c r="BH12" i="32"/>
  <c r="BH11" i="32" s="1"/>
  <c r="L55" i="32"/>
  <c r="L54" i="32" s="1"/>
  <c r="L53" i="32" s="1"/>
  <c r="U55" i="32"/>
  <c r="U54" i="32" s="1"/>
  <c r="U53" i="32" s="1"/>
  <c r="AW64" i="32"/>
  <c r="AW63" i="32" s="1"/>
  <c r="AW62" i="32" s="1"/>
  <c r="AW61" i="32" s="1"/>
  <c r="G63" i="32"/>
  <c r="G62" i="32" s="1"/>
  <c r="G61" i="32" s="1"/>
  <c r="O63" i="32"/>
  <c r="O62" i="32" s="1"/>
  <c r="O61" i="32" s="1"/>
  <c r="S63" i="32"/>
  <c r="S62" i="32" s="1"/>
  <c r="S61" i="32" s="1"/>
  <c r="S21" i="32" s="1"/>
  <c r="S10" i="32" s="1"/>
  <c r="S9" i="32" s="1"/>
  <c r="W63" i="32"/>
  <c r="W62" i="32" s="1"/>
  <c r="W61" i="32" s="1"/>
  <c r="R78" i="32"/>
  <c r="Z78" i="32"/>
  <c r="BW15" i="38"/>
  <c r="BW10" i="38"/>
  <c r="R25" i="33"/>
  <c r="AA11" i="34"/>
  <c r="AF22" i="34"/>
  <c r="AG22" i="34" s="1"/>
  <c r="AI22" i="34" s="1"/>
  <c r="AH22" i="34" s="1"/>
  <c r="AL35" i="34"/>
  <c r="AJ10" i="38"/>
  <c r="AZ10" i="38"/>
  <c r="BI10" i="38"/>
  <c r="BE10" i="38"/>
  <c r="CF10" i="38"/>
  <c r="AP19" i="38"/>
  <c r="AP17" i="38" s="1"/>
  <c r="AP15" i="38" s="1"/>
  <c r="BS20" i="38"/>
  <c r="R23" i="38"/>
  <c r="BL53" i="38"/>
  <c r="BL52" i="38" s="1"/>
  <c r="BL51" i="38" s="1"/>
  <c r="BL50" i="38" s="1"/>
  <c r="W32" i="43"/>
  <c r="W31" i="43"/>
  <c r="P17" i="45"/>
  <c r="T18" i="45"/>
  <c r="O18" i="45"/>
  <c r="O17" i="45" s="1"/>
  <c r="AG18" i="34"/>
  <c r="AI18" i="34" s="1"/>
  <c r="AH18" i="34" s="1"/>
  <c r="BO29" i="35"/>
  <c r="AW10" i="38"/>
  <c r="CE10" i="38"/>
  <c r="BM17" i="38"/>
  <c r="BM15" i="38" s="1"/>
  <c r="AD17" i="38"/>
  <c r="AD16" i="38" s="1"/>
  <c r="AD10" i="38" s="1"/>
  <c r="G22" i="38"/>
  <c r="G21" i="38" s="1"/>
  <c r="O23" i="38"/>
  <c r="O22" i="38" s="1"/>
  <c r="O21" i="38" s="1"/>
  <c r="V23" i="38"/>
  <c r="V22" i="38" s="1"/>
  <c r="V21" i="38" s="1"/>
  <c r="BP31" i="38"/>
  <c r="K43" i="38"/>
  <c r="K42" i="38" s="1"/>
  <c r="K41" i="38" s="1"/>
  <c r="T21" i="43"/>
  <c r="V29" i="43"/>
  <c r="V28" i="43" s="1"/>
  <c r="W28" i="43"/>
  <c r="S32" i="43"/>
  <c r="O33" i="43"/>
  <c r="S31" i="43"/>
  <c r="V37" i="43"/>
  <c r="V35" i="43" s="1"/>
  <c r="V34" i="43" s="1"/>
  <c r="W35" i="43"/>
  <c r="W34" i="43" s="1"/>
  <c r="F39" i="43"/>
  <c r="F38" i="43"/>
  <c r="E41" i="43"/>
  <c r="W52" i="43"/>
  <c r="W51" i="43" s="1"/>
  <c r="W50" i="43" s="1"/>
  <c r="V53" i="43"/>
  <c r="V52" i="43" s="1"/>
  <c r="V51" i="43" s="1"/>
  <c r="V50" i="43" s="1"/>
  <c r="T14" i="44"/>
  <c r="U14" i="44"/>
  <c r="U11" i="44" s="1"/>
  <c r="AE11" i="44" s="1"/>
  <c r="AQ10" i="38"/>
  <c r="BA10" i="38"/>
  <c r="X43" i="38"/>
  <c r="X42" i="38" s="1"/>
  <c r="X41" i="38" s="1"/>
  <c r="N46" i="38"/>
  <c r="N43" i="38" s="1"/>
  <c r="N42" i="38" s="1"/>
  <c r="N41" i="38" s="1"/>
  <c r="N16" i="38" s="1"/>
  <c r="N15" i="38" s="1"/>
  <c r="N10" i="38" s="1"/>
  <c r="K39" i="45"/>
  <c r="K38" i="45"/>
  <c r="I41" i="45"/>
  <c r="BB55" i="38"/>
  <c r="BB53" i="38" s="1"/>
  <c r="BB52" i="38" s="1"/>
  <c r="BB51" i="38" s="1"/>
  <c r="BB50" i="38" s="1"/>
  <c r="BB56" i="38"/>
  <c r="G22" i="43"/>
  <c r="G21" i="43" s="1"/>
  <c r="N21" i="43"/>
  <c r="K21" i="43"/>
  <c r="H41" i="43"/>
  <c r="AA16" i="43"/>
  <c r="H21" i="45"/>
  <c r="N41" i="45"/>
  <c r="M10" i="44"/>
  <c r="M9" i="44" s="1"/>
  <c r="AA27" i="35"/>
  <c r="O53" i="43"/>
  <c r="O52" i="43" s="1"/>
  <c r="O51" i="43" s="1"/>
  <c r="O50" i="43" s="1"/>
  <c r="S17" i="43"/>
  <c r="K31" i="43"/>
  <c r="O41" i="45"/>
  <c r="F21" i="43"/>
  <c r="U21" i="45"/>
  <c r="T22" i="45"/>
  <c r="G35" i="45"/>
  <c r="G34" i="45" s="1"/>
  <c r="R41" i="45"/>
  <c r="T27" i="44"/>
  <c r="AD27" i="44" s="1"/>
  <c r="P10" i="44"/>
  <c r="P9" i="44" s="1"/>
  <c r="AD17" i="44"/>
  <c r="U43" i="38"/>
  <c r="U42" i="38" s="1"/>
  <c r="U41" i="38" s="1"/>
  <c r="AG43" i="38"/>
  <c r="AG42" i="38" s="1"/>
  <c r="AG41" i="38" s="1"/>
  <c r="AG16" i="38" s="1"/>
  <c r="AG10" i="38" s="1"/>
  <c r="AD27" i="35"/>
  <c r="V46" i="43"/>
  <c r="V44" i="43" s="1"/>
  <c r="L10" i="44"/>
  <c r="L9" i="44" s="1"/>
  <c r="V40" i="43"/>
  <c r="K17" i="43"/>
  <c r="I21" i="43"/>
  <c r="J41" i="43"/>
  <c r="T41" i="43"/>
  <c r="G41" i="43"/>
  <c r="K44" i="43"/>
  <c r="K41" i="43" s="1"/>
  <c r="P21" i="43"/>
  <c r="H10" i="44"/>
  <c r="F21" i="45"/>
  <c r="Q21" i="45"/>
  <c r="I21" i="45"/>
  <c r="N21" i="45"/>
  <c r="V21" i="45"/>
  <c r="J21" i="45"/>
  <c r="J20" i="45" s="1"/>
  <c r="P31" i="45"/>
  <c r="P42" i="45"/>
  <c r="P41" i="45" s="1"/>
  <c r="AD26" i="44"/>
  <c r="T30" i="44"/>
  <c r="AD30" i="44" s="1"/>
  <c r="N30" i="44"/>
  <c r="G14" i="45"/>
  <c r="G12" i="45"/>
  <c r="W54" i="43"/>
  <c r="G14" i="43"/>
  <c r="I17" i="43"/>
  <c r="T12" i="45"/>
  <c r="S12" i="45" s="1"/>
  <c r="I10" i="43"/>
  <c r="I9" i="43" s="1"/>
  <c r="G20" i="20"/>
  <c r="G15" i="20" s="1"/>
  <c r="F20" i="20"/>
  <c r="T13" i="45"/>
  <c r="S13" i="45" s="1"/>
  <c r="O13" i="45"/>
  <c r="T54" i="45"/>
  <c r="AX10" i="31"/>
  <c r="AY12" i="31"/>
  <c r="AY10" i="31" s="1"/>
  <c r="BV27" i="38"/>
  <c r="BY27" i="38"/>
  <c r="BP59" i="29"/>
  <c r="AY58" i="29"/>
  <c r="AY57" i="29" s="1"/>
  <c r="CG50" i="28"/>
  <c r="AY73" i="29"/>
  <c r="BP77" i="29"/>
  <c r="BO77" i="29" s="1"/>
  <c r="AX77" i="29"/>
  <c r="BB77" i="29" s="1"/>
  <c r="BE77" i="29" s="1"/>
  <c r="X20" i="38"/>
  <c r="Y20" i="38" s="1"/>
  <c r="Y17" i="38" s="1"/>
  <c r="W17" i="38"/>
  <c r="CI53" i="38"/>
  <c r="CI52" i="38" s="1"/>
  <c r="CI51" i="38" s="1"/>
  <c r="CI50" i="38" s="1"/>
  <c r="CH54" i="38"/>
  <c r="CH53" i="38" s="1"/>
  <c r="CH52" i="38" s="1"/>
  <c r="CH51" i="38" s="1"/>
  <c r="CH50" i="38" s="1"/>
  <c r="BQ18" i="38"/>
  <c r="BU18" i="38" s="1"/>
  <c r="CI18" i="38"/>
  <c r="CH18" i="38" s="1"/>
  <c r="BR20" i="35"/>
  <c r="CJ20" i="35"/>
  <c r="BS19" i="35"/>
  <c r="BS18" i="35" s="1"/>
  <c r="BS17" i="35" s="1"/>
  <c r="BS16" i="35" s="1"/>
  <c r="CF30" i="28"/>
  <c r="BW46" i="28"/>
  <c r="BW45" i="28" s="1"/>
  <c r="BW44" i="28" s="1"/>
  <c r="BZ46" i="28"/>
  <c r="BI94" i="13"/>
  <c r="BF94" i="13"/>
  <c r="BF93" i="13" s="1"/>
  <c r="BF92" i="13" s="1"/>
  <c r="AZ87" i="16"/>
  <c r="AZ86" i="16" s="1"/>
  <c r="AI129" i="13"/>
  <c r="AL129" i="13" s="1"/>
  <c r="AU129" i="13"/>
  <c r="AY129" i="13" s="1"/>
  <c r="AX129" i="13" s="1"/>
  <c r="AZ84" i="16"/>
  <c r="BC85" i="16"/>
  <c r="BC84" i="16" s="1"/>
  <c r="AZ16" i="21"/>
  <c r="AV15" i="21"/>
  <c r="M22" i="19"/>
  <c r="L25" i="19"/>
  <c r="L22" i="19" s="1"/>
  <c r="I22" i="19"/>
  <c r="P27" i="19"/>
  <c r="I30" i="19"/>
  <c r="P31" i="19"/>
  <c r="I35" i="19"/>
  <c r="P35" i="19" s="1"/>
  <c r="P36" i="19"/>
  <c r="AZ49" i="21"/>
  <c r="AV48" i="21"/>
  <c r="BA23" i="21"/>
  <c r="BE23" i="21" s="1"/>
  <c r="BE20" i="21" s="1"/>
  <c r="AW20" i="21"/>
  <c r="BA27" i="21"/>
  <c r="BE29" i="21"/>
  <c r="BE27" i="21" s="1"/>
  <c r="BA31" i="21"/>
  <c r="AW30" i="21"/>
  <c r="BB44" i="21"/>
  <c r="BB43" i="21" s="1"/>
  <c r="BB42" i="21" s="1"/>
  <c r="BB41" i="21" s="1"/>
  <c r="BB40" i="21" s="1"/>
  <c r="AX43" i="21"/>
  <c r="AX42" i="21" s="1"/>
  <c r="AX41" i="21" s="1"/>
  <c r="AX40" i="21" s="1"/>
  <c r="BA57" i="21"/>
  <c r="AW56" i="21"/>
  <c r="BB59" i="21"/>
  <c r="BB56" i="21" s="1"/>
  <c r="AX56" i="21"/>
  <c r="BA63" i="21"/>
  <c r="BA62" i="21" s="1"/>
  <c r="AW62" i="21"/>
  <c r="BA69" i="21"/>
  <c r="AW68" i="21"/>
  <c r="BB81" i="21"/>
  <c r="BB80" i="21" s="1"/>
  <c r="BB79" i="21" s="1"/>
  <c r="BB78" i="21" s="1"/>
  <c r="BB77" i="21" s="1"/>
  <c r="AX80" i="21"/>
  <c r="AX79" i="21" s="1"/>
  <c r="AX78" i="21" s="1"/>
  <c r="AX77" i="21" s="1"/>
  <c r="BB90" i="21"/>
  <c r="BB89" i="21" s="1"/>
  <c r="BB88" i="21" s="1"/>
  <c r="AX89" i="21"/>
  <c r="AX88" i="21" s="1"/>
  <c r="X61" i="21"/>
  <c r="AV61" i="21"/>
  <c r="AZ61" i="21" s="1"/>
  <c r="R56" i="21"/>
  <c r="R55" i="21" s="1"/>
  <c r="R54" i="21" s="1"/>
  <c r="R53" i="21" s="1"/>
  <c r="AY59" i="21"/>
  <c r="BD59" i="21"/>
  <c r="BC59" i="21" s="1"/>
  <c r="BD35" i="21"/>
  <c r="BC35" i="21" s="1"/>
  <c r="AY35" i="21"/>
  <c r="AY31" i="21"/>
  <c r="BD31" i="21"/>
  <c r="AZ30" i="21"/>
  <c r="AV27" i="21"/>
  <c r="AZ28" i="21"/>
  <c r="BC114" i="21"/>
  <c r="BC113" i="21" s="1"/>
  <c r="BC112" i="21" s="1"/>
  <c r="BC111" i="21" s="1"/>
  <c r="BC96" i="21" s="1"/>
  <c r="BB107" i="27" s="1"/>
  <c r="BE107" i="27" s="1"/>
  <c r="BE106" i="27" s="1"/>
  <c r="BK143" i="27"/>
  <c r="I13" i="22"/>
  <c r="I11" i="22" s="1"/>
  <c r="I10" i="22" s="1"/>
  <c r="J11" i="22"/>
  <c r="J10" i="22" s="1"/>
  <c r="BP121" i="27"/>
  <c r="BE121" i="27"/>
  <c r="BL24" i="28"/>
  <c r="AH23" i="28"/>
  <c r="AH22" i="28" s="1"/>
  <c r="AH21" i="28" s="1"/>
  <c r="AH10" i="28" s="1"/>
  <c r="AN24" i="28"/>
  <c r="CH30" i="28"/>
  <c r="BT30" i="28"/>
  <c r="BQ28" i="28"/>
  <c r="CH31" i="28"/>
  <c r="BT31" i="28"/>
  <c r="AZ94" i="28"/>
  <c r="AZ93" i="28" s="1"/>
  <c r="AZ92" i="28" s="1"/>
  <c r="AZ91" i="28" s="1"/>
  <c r="AZ90" i="28" s="1"/>
  <c r="AT93" i="28"/>
  <c r="AT92" i="28" s="1"/>
  <c r="AT91" i="28" s="1"/>
  <c r="AT90" i="28" s="1"/>
  <c r="BR95" i="28"/>
  <c r="BR93" i="28" s="1"/>
  <c r="BR92" i="28" s="1"/>
  <c r="BN93" i="28"/>
  <c r="BN92" i="28" s="1"/>
  <c r="BR98" i="28"/>
  <c r="BR97" i="28" s="1"/>
  <c r="BR96" i="28" s="1"/>
  <c r="BN97" i="28"/>
  <c r="BN96" i="28" s="1"/>
  <c r="BD21" i="13"/>
  <c r="BD10" i="13" s="1"/>
  <c r="BD9" i="13" s="1"/>
  <c r="BI55" i="29"/>
  <c r="BC54" i="29"/>
  <c r="BC53" i="29" s="1"/>
  <c r="BI46" i="13"/>
  <c r="BC45" i="13"/>
  <c r="BC44" i="13" s="1"/>
  <c r="BC75" i="13"/>
  <c r="BC74" i="13" s="1"/>
  <c r="BC73" i="13" s="1"/>
  <c r="BI77" i="13"/>
  <c r="BO77" i="28"/>
  <c r="BP76" i="28"/>
  <c r="BC91" i="16"/>
  <c r="BC90" i="16" s="1"/>
  <c r="BC89" i="16" s="1"/>
  <c r="AG34" i="34"/>
  <c r="AI34" i="34" s="1"/>
  <c r="AH34" i="34" s="1"/>
  <c r="Z14" i="38"/>
  <c r="S38" i="33"/>
  <c r="U38" i="33" s="1"/>
  <c r="T38" i="33" s="1"/>
  <c r="BY48" i="38"/>
  <c r="BR44" i="38"/>
  <c r="BR43" i="38" s="1"/>
  <c r="BR42" i="38" s="1"/>
  <c r="BR41" i="38" s="1"/>
  <c r="CI45" i="38"/>
  <c r="O106" i="27"/>
  <c r="BH34" i="16"/>
  <c r="AP74" i="27"/>
  <c r="AY74" i="27" s="1"/>
  <c r="BH74" i="27" s="1"/>
  <c r="BK74" i="27" s="1"/>
  <c r="BF51" i="29"/>
  <c r="BF77" i="13"/>
  <c r="BB86" i="29"/>
  <c r="BB85" i="29" s="1"/>
  <c r="AX85" i="29"/>
  <c r="CG77" i="28"/>
  <c r="AV115" i="29"/>
  <c r="BL31" i="29"/>
  <c r="BQ32" i="16"/>
  <c r="BI68" i="29"/>
  <c r="BI67" i="29" s="1"/>
  <c r="BC67" i="29"/>
  <c r="AZ93" i="13"/>
  <c r="AZ92" i="13" s="1"/>
  <c r="CG56" i="28"/>
  <c r="CF57" i="28"/>
  <c r="CF56" i="28" s="1"/>
  <c r="AI141" i="13"/>
  <c r="AL141" i="13" s="1"/>
  <c r="BP75" i="28"/>
  <c r="BP74" i="28" s="1"/>
  <c r="BP73" i="28" s="1"/>
  <c r="BW84" i="28"/>
  <c r="BW83" i="28" s="1"/>
  <c r="BW82" i="28" s="1"/>
  <c r="BW81" i="28" s="1"/>
  <c r="BZ84" i="28"/>
  <c r="BZ83" i="28" s="1"/>
  <c r="BZ82" i="28" s="1"/>
  <c r="BZ81" i="28" s="1"/>
  <c r="BZ78" i="28" s="1"/>
  <c r="BY67" i="28"/>
  <c r="BV67" i="28"/>
  <c r="BZ32" i="28"/>
  <c r="BW32" i="28"/>
  <c r="P21" i="20"/>
  <c r="I20" i="20"/>
  <c r="P20" i="20" s="1"/>
  <c r="CB13" i="28"/>
  <c r="CB12" i="28" s="1"/>
  <c r="BY12" i="28"/>
  <c r="BE52" i="29"/>
  <c r="BH52" i="29"/>
  <c r="U30" i="16"/>
  <c r="U29" i="16" s="1"/>
  <c r="BP111" i="27"/>
  <c r="R110" i="27"/>
  <c r="BC89" i="13"/>
  <c r="BI89" i="13" s="1"/>
  <c r="BI88" i="13" s="1"/>
  <c r="BI87" i="13" s="1"/>
  <c r="BI86" i="13" s="1"/>
  <c r="BI85" i="13" s="1"/>
  <c r="AU35" i="13"/>
  <c r="AU34" i="13" s="1"/>
  <c r="AU33" i="13" s="1"/>
  <c r="AU27" i="13" s="1"/>
  <c r="AY36" i="13"/>
  <c r="AY89" i="13"/>
  <c r="BP89" i="13" s="1"/>
  <c r="AU88" i="13"/>
  <c r="AU87" i="13" s="1"/>
  <c r="AU86" i="13" s="1"/>
  <c r="AU85" i="13" s="1"/>
  <c r="BP29" i="27"/>
  <c r="I11" i="20"/>
  <c r="P11" i="20" s="1"/>
  <c r="J10" i="20"/>
  <c r="J9" i="20" s="1"/>
  <c r="AY13" i="21"/>
  <c r="G21" i="19"/>
  <c r="G16" i="19" s="1"/>
  <c r="G9" i="19" s="1"/>
  <c r="AS76" i="21"/>
  <c r="AS75" i="21" s="1"/>
  <c r="AS74" i="21" s="1"/>
  <c r="AS73" i="21" s="1"/>
  <c r="AS70" i="21" s="1"/>
  <c r="AP75" i="21"/>
  <c r="AP74" i="21" s="1"/>
  <c r="AP73" i="21" s="1"/>
  <c r="AP70" i="21" s="1"/>
  <c r="AG80" i="21"/>
  <c r="AG79" i="21" s="1"/>
  <c r="AG78" i="21" s="1"/>
  <c r="AG77" i="21" s="1"/>
  <c r="AJ81" i="21"/>
  <c r="AJ80" i="21" s="1"/>
  <c r="AJ79" i="21" s="1"/>
  <c r="AJ78" i="21" s="1"/>
  <c r="AJ77" i="21" s="1"/>
  <c r="O85" i="21"/>
  <c r="O84" i="21" s="1"/>
  <c r="O83" i="21" s="1"/>
  <c r="O82" i="21" s="1"/>
  <c r="AP132" i="21"/>
  <c r="AP131" i="21" s="1"/>
  <c r="AV133" i="21"/>
  <c r="AY91" i="28"/>
  <c r="AY90" i="28" s="1"/>
  <c r="BD91" i="28"/>
  <c r="BD90" i="28" s="1"/>
  <c r="BV15" i="35"/>
  <c r="BH40" i="13"/>
  <c r="BO77" i="13"/>
  <c r="BP76" i="13"/>
  <c r="BH56" i="29"/>
  <c r="BF92" i="16"/>
  <c r="BF91" i="16" s="1"/>
  <c r="BF90" i="16" s="1"/>
  <c r="BF89" i="16" s="1"/>
  <c r="BH24" i="13"/>
  <c r="AE38" i="34"/>
  <c r="BP75" i="13"/>
  <c r="BP74" i="13" s="1"/>
  <c r="BP73" i="13" s="1"/>
  <c r="R11" i="38"/>
  <c r="CB53" i="38"/>
  <c r="CB52" i="38" s="1"/>
  <c r="CB51" i="38" s="1"/>
  <c r="CB50" i="38" s="1"/>
  <c r="BE41" i="13"/>
  <c r="AY180" i="31"/>
  <c r="BV71" i="28"/>
  <c r="BC32" i="16"/>
  <c r="BI32" i="16" s="1"/>
  <c r="BO58" i="28"/>
  <c r="BT45" i="28"/>
  <c r="BT44" i="28" s="1"/>
  <c r="AI132" i="16"/>
  <c r="AL132" i="16" s="1"/>
  <c r="AI84" i="16"/>
  <c r="BF68" i="29"/>
  <c r="BF67" i="29" s="1"/>
  <c r="BZ67" i="28"/>
  <c r="AX20" i="29"/>
  <c r="BB48" i="29"/>
  <c r="BE48" i="29" s="1"/>
  <c r="AX47" i="29"/>
  <c r="BI34" i="29"/>
  <c r="BI67" i="13"/>
  <c r="BC88" i="16"/>
  <c r="BI88" i="16" s="1"/>
  <c r="BI87" i="16" s="1"/>
  <c r="BI86" i="16" s="1"/>
  <c r="AI145" i="29"/>
  <c r="AL145" i="29" s="1"/>
  <c r="BI56" i="29"/>
  <c r="BF56" i="29"/>
  <c r="BC107" i="29"/>
  <c r="AZ106" i="29"/>
  <c r="AZ105" i="29" s="1"/>
  <c r="AY45" i="29"/>
  <c r="AU44" i="29"/>
  <c r="AU43" i="29" s="1"/>
  <c r="M31" i="16"/>
  <c r="T30" i="16"/>
  <c r="T29" i="16" s="1"/>
  <c r="BP38" i="16"/>
  <c r="BO38" i="16" s="1"/>
  <c r="AX38" i="16"/>
  <c r="BB38" i="16" s="1"/>
  <c r="BE38" i="16" s="1"/>
  <c r="AO99" i="16"/>
  <c r="AO98" i="16" s="1"/>
  <c r="BC53" i="16"/>
  <c r="BC52" i="16" s="1"/>
  <c r="BI55" i="16"/>
  <c r="BI53" i="16" s="1"/>
  <c r="BI52" i="16" s="1"/>
  <c r="AZ83" i="16"/>
  <c r="AZ82" i="16" s="1"/>
  <c r="AZ81" i="16" s="1"/>
  <c r="BE48" i="16"/>
  <c r="AI133" i="13"/>
  <c r="AL133" i="13" s="1"/>
  <c r="BE66" i="13"/>
  <c r="BH66" i="13"/>
  <c r="BE37" i="13"/>
  <c r="BH37" i="13"/>
  <c r="BZ69" i="28"/>
  <c r="BW69" i="28"/>
  <c r="BH71" i="13"/>
  <c r="BE71" i="13"/>
  <c r="BL94" i="28"/>
  <c r="AN26" i="28"/>
  <c r="AY93" i="13"/>
  <c r="AY92" i="13" s="1"/>
  <c r="BP94" i="13"/>
  <c r="M43" i="29"/>
  <c r="M42" i="29" s="1"/>
  <c r="M36" i="29" s="1"/>
  <c r="Y30" i="16"/>
  <c r="Y29" i="16" s="1"/>
  <c r="AW67" i="21"/>
  <c r="AW66" i="21" s="1"/>
  <c r="AW65" i="21" s="1"/>
  <c r="N87" i="21"/>
  <c r="N85" i="21" s="1"/>
  <c r="N84" i="21" s="1"/>
  <c r="N83" i="21" s="1"/>
  <c r="N82" i="21" s="1"/>
  <c r="BR52" i="28"/>
  <c r="BR51" i="28" s="1"/>
  <c r="BR50" i="28" s="1"/>
  <c r="BR49" i="28" s="1"/>
  <c r="BR48" i="28" s="1"/>
  <c r="BN51" i="28"/>
  <c r="BN50" i="28" s="1"/>
  <c r="BN49" i="28" s="1"/>
  <c r="BN48" i="28" s="1"/>
  <c r="BT59" i="28"/>
  <c r="BT58" i="28" s="1"/>
  <c r="BQ58" i="28"/>
  <c r="BQ55" i="28" s="1"/>
  <c r="BQ54" i="28" s="1"/>
  <c r="BQ53" i="28" s="1"/>
  <c r="BQ65" i="28"/>
  <c r="BM64" i="28"/>
  <c r="BM63" i="28" s="1"/>
  <c r="BM62" i="28" s="1"/>
  <c r="BM61" i="28" s="1"/>
  <c r="BI68" i="28"/>
  <c r="BI64" i="28" s="1"/>
  <c r="BI63" i="28" s="1"/>
  <c r="BI62" i="28" s="1"/>
  <c r="BI61" i="28" s="1"/>
  <c r="BL68" i="28"/>
  <c r="BP68" i="28" s="1"/>
  <c r="CG68" i="28" s="1"/>
  <c r="BF64" i="28"/>
  <c r="AT64" i="28"/>
  <c r="AT63" i="28" s="1"/>
  <c r="AT62" i="28" s="1"/>
  <c r="AT61" i="28" s="1"/>
  <c r="AZ69" i="28"/>
  <c r="AZ64" i="28" s="1"/>
  <c r="AZ63" i="28" s="1"/>
  <c r="AZ62" i="28" s="1"/>
  <c r="AZ61" i="28" s="1"/>
  <c r="BL69" i="28"/>
  <c r="BP69" i="28" s="1"/>
  <c r="BR76" i="28"/>
  <c r="BR75" i="28"/>
  <c r="BR74" i="28" s="1"/>
  <c r="BR73" i="28" s="1"/>
  <c r="AW79" i="28"/>
  <c r="AW78" i="28" s="1"/>
  <c r="AZ80" i="28"/>
  <c r="AZ79" i="28" s="1"/>
  <c r="AZ78" i="28" s="1"/>
  <c r="BR80" i="28"/>
  <c r="BR79" i="28" s="1"/>
  <c r="BR78" i="28" s="1"/>
  <c r="BN79" i="28"/>
  <c r="BN78" i="28" s="1"/>
  <c r="AH105" i="28"/>
  <c r="AH104" i="28" s="1"/>
  <c r="AH103" i="28" s="1"/>
  <c r="AH102" i="28" s="1"/>
  <c r="AH101" i="28" s="1"/>
  <c r="AN108" i="28"/>
  <c r="AN105" i="28" s="1"/>
  <c r="AN104" i="28" s="1"/>
  <c r="AN103" i="28" s="1"/>
  <c r="AN102" i="28" s="1"/>
  <c r="AN101" i="28" s="1"/>
  <c r="BQ127" i="28"/>
  <c r="BQ119" i="28" s="1"/>
  <c r="BQ118" i="28" s="1"/>
  <c r="BQ117" i="28" s="1"/>
  <c r="BQ116" i="28" s="1"/>
  <c r="BQ101" i="28" s="1"/>
  <c r="BM119" i="28"/>
  <c r="BM118" i="28" s="1"/>
  <c r="BM117" i="28" s="1"/>
  <c r="BM116" i="28" s="1"/>
  <c r="BM101" i="28" s="1"/>
  <c r="BC13" i="28"/>
  <c r="BC12" i="28" s="1"/>
  <c r="BC11" i="28" s="1"/>
  <c r="AZ12" i="28"/>
  <c r="AZ11" i="28" s="1"/>
  <c r="W27" i="35"/>
  <c r="Y28" i="35"/>
  <c r="AX74" i="29"/>
  <c r="BP74" i="29"/>
  <c r="BO74" i="29" s="1"/>
  <c r="BF45" i="16"/>
  <c r="BF43" i="16" s="1"/>
  <c r="BC43" i="16"/>
  <c r="Q29" i="33"/>
  <c r="AX15" i="21"/>
  <c r="BP40" i="16"/>
  <c r="BO40" i="16" s="1"/>
  <c r="BB37" i="31"/>
  <c r="BE37" i="31" s="1"/>
  <c r="CJ28" i="35"/>
  <c r="CI28" i="35" s="1"/>
  <c r="BH79" i="16"/>
  <c r="BY39" i="28"/>
  <c r="BV39" i="28"/>
  <c r="BC93" i="13"/>
  <c r="BC92" i="13" s="1"/>
  <c r="BB91" i="16"/>
  <c r="BB90" i="16" s="1"/>
  <c r="BB89" i="16" s="1"/>
  <c r="AZ54" i="29"/>
  <c r="AZ53" i="29" s="1"/>
  <c r="BC64" i="13"/>
  <c r="BB97" i="16"/>
  <c r="BB96" i="16" s="1"/>
  <c r="BB95" i="16" s="1"/>
  <c r="BB94" i="16" s="1"/>
  <c r="BB93" i="16" s="1"/>
  <c r="AX96" i="16"/>
  <c r="AX95" i="16" s="1"/>
  <c r="AX94" i="16" s="1"/>
  <c r="AX93" i="16" s="1"/>
  <c r="CG98" i="28"/>
  <c r="CG97" i="28" s="1"/>
  <c r="CG96" i="28" s="1"/>
  <c r="BO98" i="28"/>
  <c r="BP98" i="27"/>
  <c r="BQ47" i="29"/>
  <c r="AV121" i="21"/>
  <c r="AZ121" i="21" s="1"/>
  <c r="AY121" i="21" s="1"/>
  <c r="AY103" i="29"/>
  <c r="AY102" i="29" s="1"/>
  <c r="AY101" i="29" s="1"/>
  <c r="AU102" i="29"/>
  <c r="AU101" i="29" s="1"/>
  <c r="AU32" i="29"/>
  <c r="AY35" i="29"/>
  <c r="BE76" i="29"/>
  <c r="BH76" i="29"/>
  <c r="BF74" i="29"/>
  <c r="BF73" i="29" s="1"/>
  <c r="BF72" i="29" s="1"/>
  <c r="BF71" i="29" s="1"/>
  <c r="BF70" i="29" s="1"/>
  <c r="BI74" i="29"/>
  <c r="AI138" i="16"/>
  <c r="AL138" i="16" s="1"/>
  <c r="AU138" i="16"/>
  <c r="AY138" i="16" s="1"/>
  <c r="AX138" i="16" s="1"/>
  <c r="V30" i="16"/>
  <c r="V29" i="16" s="1"/>
  <c r="V17" i="16" s="1"/>
  <c r="V16" i="16" s="1"/>
  <c r="BP73" i="16"/>
  <c r="BO73" i="16" s="1"/>
  <c r="AX73" i="16"/>
  <c r="BB73" i="16" s="1"/>
  <c r="BF39" i="16"/>
  <c r="BI37" i="13"/>
  <c r="BI35" i="13" s="1"/>
  <c r="BF37" i="13"/>
  <c r="BW72" i="28"/>
  <c r="BZ72" i="28"/>
  <c r="BZ70" i="28" s="1"/>
  <c r="BL120" i="28"/>
  <c r="BP120" i="28" s="1"/>
  <c r="AZ120" i="28"/>
  <c r="BC120" i="28" s="1"/>
  <c r="BF49" i="29"/>
  <c r="BI49" i="29"/>
  <c r="AV42" i="16"/>
  <c r="AV41" i="16" s="1"/>
  <c r="AY59" i="13"/>
  <c r="BP59" i="13" s="1"/>
  <c r="AU58" i="13"/>
  <c r="AU55" i="13" s="1"/>
  <c r="AU54" i="13" s="1"/>
  <c r="AU53" i="13" s="1"/>
  <c r="AY86" i="21"/>
  <c r="AU70" i="13"/>
  <c r="AY72" i="13"/>
  <c r="R79" i="27"/>
  <c r="BP92" i="16"/>
  <c r="AY91" i="16"/>
  <c r="AY90" i="16" s="1"/>
  <c r="AY89" i="16" s="1"/>
  <c r="BH92" i="16"/>
  <c r="BH91" i="16" s="1"/>
  <c r="BH90" i="16" s="1"/>
  <c r="BH89" i="16" s="1"/>
  <c r="BK30" i="16"/>
  <c r="BK29" i="16" s="1"/>
  <c r="AG85" i="21"/>
  <c r="AG84" i="21" s="1"/>
  <c r="AW15" i="21"/>
  <c r="AV76" i="21"/>
  <c r="L42" i="19"/>
  <c r="L41" i="19" s="1"/>
  <c r="M41" i="19"/>
  <c r="H28" i="20"/>
  <c r="F28" i="20" s="1"/>
  <c r="F30" i="20"/>
  <c r="P32" i="20"/>
  <c r="I28" i="20"/>
  <c r="P28" i="20" s="1"/>
  <c r="AJ23" i="21"/>
  <c r="AJ20" i="21" s="1"/>
  <c r="AG20" i="21"/>
  <c r="AV30" i="21"/>
  <c r="AN96" i="21"/>
  <c r="AD118" i="21"/>
  <c r="AD114" i="21" s="1"/>
  <c r="AD113" i="21" s="1"/>
  <c r="AD112" i="21" s="1"/>
  <c r="AD111" i="21" s="1"/>
  <c r="AD96" i="21" s="1"/>
  <c r="O114" i="21"/>
  <c r="O113" i="21" s="1"/>
  <c r="O112" i="21" s="1"/>
  <c r="O111" i="21" s="1"/>
  <c r="O96" i="21" s="1"/>
  <c r="N118" i="21"/>
  <c r="BR36" i="28"/>
  <c r="BR35" i="28" s="1"/>
  <c r="BN35" i="28"/>
  <c r="BQ39" i="28"/>
  <c r="BM38" i="28"/>
  <c r="BM34" i="28" s="1"/>
  <c r="BM33" i="28" s="1"/>
  <c r="BM27" i="28" s="1"/>
  <c r="BR40" i="28"/>
  <c r="BR38" i="28" s="1"/>
  <c r="BR34" i="28" s="1"/>
  <c r="BN38" i="28"/>
  <c r="CH41" i="28"/>
  <c r="BT41" i="28"/>
  <c r="AX38" i="13"/>
  <c r="BF20" i="29"/>
  <c r="AX10" i="28"/>
  <c r="AQ26" i="35"/>
  <c r="BC92" i="29"/>
  <c r="BC91" i="29" s="1"/>
  <c r="BC90" i="29" s="1"/>
  <c r="BO30" i="28"/>
  <c r="BS30" i="28" s="1"/>
  <c r="BW71" i="28"/>
  <c r="CG38" i="28"/>
  <c r="BP65" i="28"/>
  <c r="AZ129" i="28"/>
  <c r="BC129" i="28" s="1"/>
  <c r="BP61" i="29"/>
  <c r="BH60" i="13"/>
  <c r="AW100" i="29"/>
  <c r="AW99" i="29" s="1"/>
  <c r="F30" i="29"/>
  <c r="F17" i="29" s="1"/>
  <c r="F16" i="29" s="1"/>
  <c r="AS35" i="16"/>
  <c r="AN23" i="27"/>
  <c r="BI93" i="28"/>
  <c r="BI92" i="28" s="1"/>
  <c r="BI91" i="28" s="1"/>
  <c r="BI90" i="28" s="1"/>
  <c r="O101" i="28"/>
  <c r="AZ34" i="28"/>
  <c r="AZ33" i="28" s="1"/>
  <c r="AZ27" i="28" s="1"/>
  <c r="BK31" i="29"/>
  <c r="BK108" i="29" s="1"/>
  <c r="BK30" i="29" s="1"/>
  <c r="AX35" i="27"/>
  <c r="AX34" i="27" s="1"/>
  <c r="AX28" i="27" s="1"/>
  <c r="Q23" i="27"/>
  <c r="AU64" i="13"/>
  <c r="AX53" i="16"/>
  <c r="AX52" i="16" s="1"/>
  <c r="M30" i="19"/>
  <c r="CD33" i="28"/>
  <c r="CD27" i="28" s="1"/>
  <c r="AX27" i="21"/>
  <c r="P42" i="19"/>
  <c r="I41" i="19"/>
  <c r="P41" i="19" s="1"/>
  <c r="L18" i="20"/>
  <c r="L16" i="20" s="1"/>
  <c r="M16" i="20"/>
  <c r="D8" i="21"/>
  <c r="E8" i="21" s="1"/>
  <c r="C8" i="21"/>
  <c r="F8" i="21" s="1"/>
  <c r="G8" i="21" s="1"/>
  <c r="H8" i="21" s="1"/>
  <c r="AM10" i="21"/>
  <c r="U26" i="21"/>
  <c r="U25" i="21" s="1"/>
  <c r="U19" i="21" s="1"/>
  <c r="AT26" i="21"/>
  <c r="AT25" i="21" s="1"/>
  <c r="O47" i="21"/>
  <c r="O46" i="21" s="1"/>
  <c r="O45" i="21" s="1"/>
  <c r="S47" i="21"/>
  <c r="S46" i="21" s="1"/>
  <c r="S45" i="21" s="1"/>
  <c r="AE47" i="21"/>
  <c r="AE46" i="21" s="1"/>
  <c r="AE45" i="21" s="1"/>
  <c r="AS69" i="21"/>
  <c r="AP67" i="21"/>
  <c r="AP66" i="21" s="1"/>
  <c r="AP65" i="21" s="1"/>
  <c r="AP68" i="21"/>
  <c r="G70" i="21"/>
  <c r="S70" i="21"/>
  <c r="AL70" i="21"/>
  <c r="AM83" i="21"/>
  <c r="AM82" i="21" s="1"/>
  <c r="V96" i="21"/>
  <c r="AB96" i="21"/>
  <c r="AK96" i="21"/>
  <c r="BB21" i="21"/>
  <c r="BB20" i="21" s="1"/>
  <c r="AX20" i="21"/>
  <c r="BB156" i="21"/>
  <c r="BB155" i="21" s="1"/>
  <c r="BB154" i="21" s="1"/>
  <c r="BB153" i="21" s="1"/>
  <c r="BB152" i="21" s="1"/>
  <c r="AX155" i="21"/>
  <c r="AX154" i="21" s="1"/>
  <c r="AX153" i="21" s="1"/>
  <c r="AX152" i="21" s="1"/>
  <c r="G79" i="27"/>
  <c r="O18" i="21"/>
  <c r="BA18" i="21"/>
  <c r="BE18" i="21" s="1"/>
  <c r="R15" i="21"/>
  <c r="X16" i="21"/>
  <c r="X15" i="21" s="1"/>
  <c r="AS90" i="21"/>
  <c r="AS89" i="21" s="1"/>
  <c r="AS88" i="21" s="1"/>
  <c r="AP89" i="21"/>
  <c r="AP88" i="21" s="1"/>
  <c r="AP20" i="21"/>
  <c r="AS21" i="21"/>
  <c r="AS20" i="21" s="1"/>
  <c r="AV21" i="21"/>
  <c r="AR34" i="28"/>
  <c r="AR33" i="28" s="1"/>
  <c r="AR27" i="28" s="1"/>
  <c r="AR22" i="28" s="1"/>
  <c r="AR21" i="28" s="1"/>
  <c r="AR10" i="28" s="1"/>
  <c r="BR45" i="28"/>
  <c r="BR44" i="28" s="1"/>
  <c r="AT55" i="28"/>
  <c r="AT54" i="28" s="1"/>
  <c r="AT53" i="28" s="1"/>
  <c r="AK78" i="28"/>
  <c r="AY78" i="28"/>
  <c r="AI91" i="28"/>
  <c r="AI90" i="28" s="1"/>
  <c r="AM91" i="28"/>
  <c r="AM90" i="28" s="1"/>
  <c r="AS91" i="28"/>
  <c r="AS90" i="28" s="1"/>
  <c r="BO38" i="13"/>
  <c r="BE15" i="13"/>
  <c r="BE11" i="13" s="1"/>
  <c r="BO45" i="28"/>
  <c r="BO44" i="28" s="1"/>
  <c r="AD31" i="29"/>
  <c r="AD30" i="29" s="1"/>
  <c r="S30" i="16"/>
  <c r="S107" i="16" s="1"/>
  <c r="S29" i="16" s="1"/>
  <c r="AG30" i="16"/>
  <c r="AG29" i="16" s="1"/>
  <c r="AG17" i="16" s="1"/>
  <c r="AG16" i="16" s="1"/>
  <c r="AJ30" i="16"/>
  <c r="AJ29" i="16" s="1"/>
  <c r="AJ17" i="16" s="1"/>
  <c r="AJ16" i="16" s="1"/>
  <c r="AL30" i="16"/>
  <c r="AL29" i="16" s="1"/>
  <c r="AL17" i="16" s="1"/>
  <c r="AL16" i="16" s="1"/>
  <c r="BG22" i="28"/>
  <c r="BG21" i="28" s="1"/>
  <c r="BG10" i="28" s="1"/>
  <c r="AO63" i="13"/>
  <c r="AO62" i="13" s="1"/>
  <c r="AO61" i="13" s="1"/>
  <c r="AW34" i="13"/>
  <c r="C37" i="19"/>
  <c r="P37" i="19" s="1"/>
  <c r="P38" i="19"/>
  <c r="L21" i="20"/>
  <c r="L20" i="20" s="1"/>
  <c r="M20" i="20"/>
  <c r="L47" i="21"/>
  <c r="L46" i="21" s="1"/>
  <c r="L45" i="21" s="1"/>
  <c r="Q47" i="21"/>
  <c r="Q46" i="21" s="1"/>
  <c r="Q45" i="21" s="1"/>
  <c r="AO47" i="21"/>
  <c r="AO46" i="21" s="1"/>
  <c r="AO45" i="21" s="1"/>
  <c r="AT70" i="21"/>
  <c r="AD71" i="21"/>
  <c r="AV72" i="21"/>
  <c r="AH96" i="21"/>
  <c r="BB63" i="21"/>
  <c r="BB62" i="21" s="1"/>
  <c r="AX62" i="21"/>
  <c r="BB69" i="21"/>
  <c r="AX67" i="21"/>
  <c r="AX66" i="21" s="1"/>
  <c r="AX65" i="21" s="1"/>
  <c r="AM110" i="21"/>
  <c r="AM109" i="21" s="1"/>
  <c r="AM108" i="21" s="1"/>
  <c r="AM107" i="21" s="1"/>
  <c r="AM106" i="21" s="1"/>
  <c r="AJ109" i="21"/>
  <c r="AJ108" i="21" s="1"/>
  <c r="AJ107" i="21" s="1"/>
  <c r="AJ106" i="21" s="1"/>
  <c r="G33" i="28"/>
  <c r="G27" i="28" s="1"/>
  <c r="G21" i="28" s="1"/>
  <c r="G10" i="28" s="1"/>
  <c r="AK33" i="28"/>
  <c r="AK27" i="28" s="1"/>
  <c r="H78" i="28"/>
  <c r="AM78" i="28"/>
  <c r="N78" i="28"/>
  <c r="N22" i="28" s="1"/>
  <c r="AK91" i="28"/>
  <c r="AK90" i="28" s="1"/>
  <c r="AC136" i="29"/>
  <c r="AC135" i="29" s="1"/>
  <c r="AC134" i="29" s="1"/>
  <c r="AC133" i="29" s="1"/>
  <c r="AC132" i="29" s="1"/>
  <c r="AC115" i="29" s="1"/>
  <c r="K31" i="29"/>
  <c r="K30" i="29" s="1"/>
  <c r="K17" i="29" s="1"/>
  <c r="K16" i="29" s="1"/>
  <c r="Y31" i="29"/>
  <c r="Y30" i="29" s="1"/>
  <c r="Y18" i="29" s="1"/>
  <c r="AY117" i="27"/>
  <c r="BC35" i="13"/>
  <c r="AY11" i="27"/>
  <c r="O10" i="35"/>
  <c r="O9" i="35" s="1"/>
  <c r="AD10" i="35"/>
  <c r="AD9" i="35" s="1"/>
  <c r="AX28" i="13"/>
  <c r="BS46" i="28"/>
  <c r="BC28" i="13"/>
  <c r="D17" i="22"/>
  <c r="AV33" i="13"/>
  <c r="AV27" i="13" s="1"/>
  <c r="AI63" i="13"/>
  <c r="AI62" i="13" s="1"/>
  <c r="AI61" i="13" s="1"/>
  <c r="AI143" i="29"/>
  <c r="AL143" i="29" s="1"/>
  <c r="BI80" i="29"/>
  <c r="AP31" i="29"/>
  <c r="AP30" i="29" s="1"/>
  <c r="AP18" i="29" s="1"/>
  <c r="AP15" i="29" s="1"/>
  <c r="AP9" i="29" s="1"/>
  <c r="W31" i="16"/>
  <c r="W35" i="16"/>
  <c r="BF44" i="29"/>
  <c r="AF35" i="16"/>
  <c r="BI101" i="16"/>
  <c r="BI100" i="16" s="1"/>
  <c r="BI78" i="16"/>
  <c r="AZ108" i="16"/>
  <c r="BQ38" i="13"/>
  <c r="BV11" i="28"/>
  <c r="BP11" i="28"/>
  <c r="U31" i="29"/>
  <c r="U30" i="29" s="1"/>
  <c r="AI100" i="29"/>
  <c r="AI99" i="29" s="1"/>
  <c r="W42" i="29"/>
  <c r="W36" i="29" s="1"/>
  <c r="BD30" i="16"/>
  <c r="BD107" i="16" s="1"/>
  <c r="BD29" i="16" s="1"/>
  <c r="AT28" i="27"/>
  <c r="BK22" i="13"/>
  <c r="BK99" i="13" s="1"/>
  <c r="BK21" i="13" s="1"/>
  <c r="BK10" i="13" s="1"/>
  <c r="BK9" i="13" s="1"/>
  <c r="BG22" i="13"/>
  <c r="BG99" i="13" s="1"/>
  <c r="BG21" i="13" s="1"/>
  <c r="BG10" i="13" s="1"/>
  <c r="BG9" i="13" s="1"/>
  <c r="AX12" i="13"/>
  <c r="AX11" i="13" s="1"/>
  <c r="AF27" i="13"/>
  <c r="BI78" i="28"/>
  <c r="BQ32" i="29"/>
  <c r="AW83" i="21"/>
  <c r="AW82" i="21" s="1"/>
  <c r="M11" i="19"/>
  <c r="M10" i="19" s="1"/>
  <c r="C28" i="19"/>
  <c r="P29" i="19"/>
  <c r="F30" i="19"/>
  <c r="L30" i="19"/>
  <c r="P43" i="19"/>
  <c r="S25" i="21"/>
  <c r="S19" i="21" s="1"/>
  <c r="V25" i="21"/>
  <c r="V19" i="21" s="1"/>
  <c r="W26" i="21"/>
  <c r="W25" i="21" s="1"/>
  <c r="W19" i="21" s="1"/>
  <c r="G83" i="21"/>
  <c r="G82" i="21" s="1"/>
  <c r="AQ96" i="21"/>
  <c r="AW37" i="21"/>
  <c r="AW36" i="21" s="1"/>
  <c r="BA38" i="21"/>
  <c r="BA37" i="21" s="1"/>
  <c r="BA36" i="21" s="1"/>
  <c r="BA25" i="21" s="1"/>
  <c r="BB47" i="21"/>
  <c r="BB46" i="21" s="1"/>
  <c r="BB45" i="21" s="1"/>
  <c r="AW71" i="21"/>
  <c r="AW70" i="21" s="1"/>
  <c r="BA72" i="21"/>
  <c r="BA71" i="21" s="1"/>
  <c r="BA70" i="21" s="1"/>
  <c r="BB76" i="21"/>
  <c r="BB75" i="21" s="1"/>
  <c r="BB74" i="21" s="1"/>
  <c r="BB73" i="21" s="1"/>
  <c r="AX75" i="21"/>
  <c r="AX74" i="21" s="1"/>
  <c r="AX73" i="21" s="1"/>
  <c r="BB86" i="21"/>
  <c r="BB85" i="21" s="1"/>
  <c r="BB84" i="21" s="1"/>
  <c r="AX85" i="21"/>
  <c r="AX84" i="21" s="1"/>
  <c r="BE144" i="27"/>
  <c r="BE143" i="27" s="1"/>
  <c r="AD56" i="21"/>
  <c r="AD55" i="21" s="1"/>
  <c r="AD54" i="21" s="1"/>
  <c r="AD53" i="21" s="1"/>
  <c r="AJ60" i="21"/>
  <c r="AV57" i="21"/>
  <c r="AS57" i="21"/>
  <c r="AS56" i="21" s="1"/>
  <c r="AS55" i="21" s="1"/>
  <c r="AS54" i="21" s="1"/>
  <c r="AS53" i="21" s="1"/>
  <c r="AP56" i="21"/>
  <c r="AP55" i="21" s="1"/>
  <c r="AP54" i="21" s="1"/>
  <c r="AP53" i="21" s="1"/>
  <c r="O43" i="21"/>
  <c r="O42" i="21" s="1"/>
  <c r="O41" i="21" s="1"/>
  <c r="O40" i="21" s="1"/>
  <c r="N44" i="21"/>
  <c r="N43" i="21" s="1"/>
  <c r="N42" i="21" s="1"/>
  <c r="N41" i="21" s="1"/>
  <c r="N40" i="21" s="1"/>
  <c r="P18" i="20"/>
  <c r="AS78" i="28"/>
  <c r="L101" i="28"/>
  <c r="N8" i="20"/>
  <c r="E15" i="20"/>
  <c r="E8" i="20" s="1"/>
  <c r="AT10" i="21"/>
  <c r="AT20" i="21"/>
  <c r="P26" i="21"/>
  <c r="P25" i="21" s="1"/>
  <c r="P19" i="21" s="1"/>
  <c r="AH25" i="21"/>
  <c r="AH19" i="21" s="1"/>
  <c r="AJ62" i="21"/>
  <c r="AG70" i="21"/>
  <c r="AD70" i="21"/>
  <c r="H96" i="21"/>
  <c r="P96" i="21"/>
  <c r="S96" i="21"/>
  <c r="AA96" i="21"/>
  <c r="BF55" i="21"/>
  <c r="BF54" i="21" s="1"/>
  <c r="BF53" i="21" s="1"/>
  <c r="AY37" i="21"/>
  <c r="AY36" i="21" s="1"/>
  <c r="L35" i="27"/>
  <c r="G64" i="27"/>
  <c r="G63" i="27" s="1"/>
  <c r="G62" i="27" s="1"/>
  <c r="E9" i="22"/>
  <c r="AP55" i="28"/>
  <c r="AP54" i="28" s="1"/>
  <c r="AP53" i="28" s="1"/>
  <c r="AP22" i="28" s="1"/>
  <c r="AP21" i="28" s="1"/>
  <c r="AP10" i="28" s="1"/>
  <c r="BR58" i="28"/>
  <c r="BR55" i="28" s="1"/>
  <c r="BR54" i="28" s="1"/>
  <c r="BR53" i="28" s="1"/>
  <c r="L91" i="28"/>
  <c r="L90" i="28" s="1"/>
  <c r="L22" i="28" s="1"/>
  <c r="AJ91" i="28"/>
  <c r="AJ90" i="28" s="1"/>
  <c r="AV101" i="28"/>
  <c r="BG101" i="28"/>
  <c r="BK101" i="28"/>
  <c r="Q34" i="28"/>
  <c r="Q33" i="28" s="1"/>
  <c r="Q27" i="28" s="1"/>
  <c r="CB63" i="28"/>
  <c r="CB62" i="28" s="1"/>
  <c r="CB61" i="28" s="1"/>
  <c r="AR32" i="13"/>
  <c r="AR28" i="13" s="1"/>
  <c r="L33" i="13"/>
  <c r="L27" i="13" s="1"/>
  <c r="Y33" i="13"/>
  <c r="Y27" i="13" s="1"/>
  <c r="AQ33" i="13"/>
  <c r="AQ27" i="13" s="1"/>
  <c r="O78" i="13"/>
  <c r="Z78" i="13"/>
  <c r="AK78" i="13"/>
  <c r="M55" i="13"/>
  <c r="M54" i="13" s="1"/>
  <c r="M53" i="13" s="1"/>
  <c r="M136" i="13"/>
  <c r="AL120" i="13"/>
  <c r="AL119" i="13" s="1"/>
  <c r="AL118" i="13" s="1"/>
  <c r="AL117" i="13" s="1"/>
  <c r="AL116" i="13" s="1"/>
  <c r="AL115" i="13" s="1"/>
  <c r="AA24" i="27"/>
  <c r="AA23" i="27" s="1"/>
  <c r="AG125" i="27"/>
  <c r="AG124" i="27" s="1"/>
  <c r="AG123" i="27" s="1"/>
  <c r="AG122" i="27" s="1"/>
  <c r="AG107" i="27" s="1"/>
  <c r="AG106" i="27" s="1"/>
  <c r="U78" i="13"/>
  <c r="AD78" i="13"/>
  <c r="AD22" i="13" s="1"/>
  <c r="AD21" i="13" s="1"/>
  <c r="AD10" i="13" s="1"/>
  <c r="AD9" i="13" s="1"/>
  <c r="AG78" i="13"/>
  <c r="AG22" i="13" s="1"/>
  <c r="AG21" i="13" s="1"/>
  <c r="AG10" i="13" s="1"/>
  <c r="AG9" i="13" s="1"/>
  <c r="BR78" i="13"/>
  <c r="Z91" i="13"/>
  <c r="Z90" i="13" s="1"/>
  <c r="P78" i="13"/>
  <c r="P22" i="13" s="1"/>
  <c r="P99" i="13" s="1"/>
  <c r="P21" i="13" s="1"/>
  <c r="P10" i="13" s="1"/>
  <c r="P9" i="13" s="1"/>
  <c r="BJ78" i="13"/>
  <c r="BJ22" i="13" s="1"/>
  <c r="BQ105" i="13"/>
  <c r="M132" i="13"/>
  <c r="AV119" i="13"/>
  <c r="AV118" i="13" s="1"/>
  <c r="AV117" i="13" s="1"/>
  <c r="AV116" i="13" s="1"/>
  <c r="AV115" i="13" s="1"/>
  <c r="AV105" i="13" s="1"/>
  <c r="AZ120" i="13"/>
  <c r="AZ119" i="13" s="1"/>
  <c r="AZ118" i="13" s="1"/>
  <c r="AZ117" i="13" s="1"/>
  <c r="AZ116" i="13" s="1"/>
  <c r="AZ115" i="13" s="1"/>
  <c r="AC134" i="13"/>
  <c r="M134" i="13"/>
  <c r="AC130" i="13"/>
  <c r="BB130" i="13"/>
  <c r="M130" i="13"/>
  <c r="AG29" i="27"/>
  <c r="AG28" i="27" s="1"/>
  <c r="AJ120" i="27"/>
  <c r="AJ119" i="27" s="1"/>
  <c r="AJ118" i="27" s="1"/>
  <c r="AJ117" i="27" s="1"/>
  <c r="AM121" i="27"/>
  <c r="AM120" i="27" s="1"/>
  <c r="AM119" i="27" s="1"/>
  <c r="AM118" i="27" s="1"/>
  <c r="AM117" i="27" s="1"/>
  <c r="AS50" i="21"/>
  <c r="AS47" i="21" s="1"/>
  <c r="AS46" i="21" s="1"/>
  <c r="AS45" i="21" s="1"/>
  <c r="C11" i="19"/>
  <c r="P11" i="19" s="1"/>
  <c r="P14" i="20"/>
  <c r="AU20" i="21"/>
  <c r="AJ26" i="21"/>
  <c r="AJ25" i="21" s="1"/>
  <c r="R26" i="21"/>
  <c r="R25" i="21" s="1"/>
  <c r="R19" i="21" s="1"/>
  <c r="AA26" i="21"/>
  <c r="AA25" i="21" s="1"/>
  <c r="AA19" i="21" s="1"/>
  <c r="AE26" i="21"/>
  <c r="AE25" i="21" s="1"/>
  <c r="AE19" i="21" s="1"/>
  <c r="AF25" i="21"/>
  <c r="AF19" i="21" s="1"/>
  <c r="AF14" i="21" s="1"/>
  <c r="X47" i="21"/>
  <c r="X46" i="21" s="1"/>
  <c r="X45" i="21" s="1"/>
  <c r="AU47" i="21"/>
  <c r="AU46" i="21" s="1"/>
  <c r="AU45" i="21" s="1"/>
  <c r="AT56" i="21"/>
  <c r="AT55" i="21" s="1"/>
  <c r="AT54" i="21" s="1"/>
  <c r="AT53" i="21" s="1"/>
  <c r="L70" i="21"/>
  <c r="V70" i="21"/>
  <c r="AM70" i="21"/>
  <c r="AC96" i="21"/>
  <c r="AG96" i="21"/>
  <c r="AI96" i="21"/>
  <c r="AL96" i="21"/>
  <c r="AP96" i="21"/>
  <c r="AR96" i="21"/>
  <c r="Q96" i="21"/>
  <c r="BF19" i="21"/>
  <c r="BF83" i="21"/>
  <c r="BF82" i="21" s="1"/>
  <c r="BB114" i="21"/>
  <c r="BB113" i="21" s="1"/>
  <c r="BB112" i="21" s="1"/>
  <c r="BB111" i="21" s="1"/>
  <c r="BB96" i="21" s="1"/>
  <c r="G34" i="27"/>
  <c r="G28" i="27" s="1"/>
  <c r="H56" i="27"/>
  <c r="H55" i="27" s="1"/>
  <c r="H54" i="27" s="1"/>
  <c r="H92" i="27"/>
  <c r="H91" i="27" s="1"/>
  <c r="BI16" i="27"/>
  <c r="BI10" i="27" s="1"/>
  <c r="U11" i="27"/>
  <c r="BR28" i="28"/>
  <c r="AI78" i="28"/>
  <c r="AU78" i="28"/>
  <c r="AU22" i="28" s="1"/>
  <c r="AU21" i="28" s="1"/>
  <c r="AU10" i="28" s="1"/>
  <c r="BA78" i="28"/>
  <c r="BC78" i="28"/>
  <c r="BC22" i="28" s="1"/>
  <c r="BC21" i="28" s="1"/>
  <c r="CH78" i="28"/>
  <c r="P101" i="28"/>
  <c r="AJ101" i="28"/>
  <c r="P55" i="28"/>
  <c r="P54" i="28" s="1"/>
  <c r="P53" i="28" s="1"/>
  <c r="BX33" i="28"/>
  <c r="BX27" i="28" s="1"/>
  <c r="AI38" i="13"/>
  <c r="AI34" i="13" s="1"/>
  <c r="AI33" i="13" s="1"/>
  <c r="AI27" i="13" s="1"/>
  <c r="AA33" i="13"/>
  <c r="AA27" i="13" s="1"/>
  <c r="AM33" i="13"/>
  <c r="AM27" i="13" s="1"/>
  <c r="AT33" i="13"/>
  <c r="AT27" i="13" s="1"/>
  <c r="K78" i="13"/>
  <c r="AP78" i="13"/>
  <c r="AP22" i="13" s="1"/>
  <c r="AP21" i="13" s="1"/>
  <c r="AP10" i="13" s="1"/>
  <c r="AP9" i="13" s="1"/>
  <c r="M128" i="13"/>
  <c r="BB134" i="13"/>
  <c r="BE134" i="13" s="1"/>
  <c r="AV33" i="27"/>
  <c r="AS33" i="27"/>
  <c r="BW15" i="28"/>
  <c r="BW11" i="28" s="1"/>
  <c r="F78" i="13"/>
  <c r="R78" i="13"/>
  <c r="AM78" i="13"/>
  <c r="X78" i="13"/>
  <c r="N51" i="13"/>
  <c r="N50" i="13" s="1"/>
  <c r="N49" i="13" s="1"/>
  <c r="N48" i="13" s="1"/>
  <c r="N22" i="13" s="1"/>
  <c r="N99" i="13" s="1"/>
  <c r="AX99" i="13" s="1"/>
  <c r="AY99" i="13" s="1"/>
  <c r="M52" i="13"/>
  <c r="M51" i="13" s="1"/>
  <c r="M50" i="13" s="1"/>
  <c r="M49" i="13" s="1"/>
  <c r="M48" i="13" s="1"/>
  <c r="M22" i="13" s="1"/>
  <c r="AV132" i="27"/>
  <c r="AJ132" i="27"/>
  <c r="AD94" i="27"/>
  <c r="AS81" i="27"/>
  <c r="AS80" i="27" s="1"/>
  <c r="AS79" i="27" s="1"/>
  <c r="AP80" i="27"/>
  <c r="R24" i="27"/>
  <c r="K33" i="13"/>
  <c r="K27" i="13" s="1"/>
  <c r="X33" i="13"/>
  <c r="X27" i="13" s="1"/>
  <c r="AT78" i="13"/>
  <c r="T78" i="13"/>
  <c r="AE78" i="13"/>
  <c r="AW78" i="13"/>
  <c r="W78" i="13"/>
  <c r="L91" i="13"/>
  <c r="L90" i="13" s="1"/>
  <c r="T91" i="13"/>
  <c r="T90" i="13" s="1"/>
  <c r="Y91" i="13"/>
  <c r="Y90" i="13" s="1"/>
  <c r="AE91" i="13"/>
  <c r="AE90" i="13" s="1"/>
  <c r="AK91" i="13"/>
  <c r="AK90" i="13" s="1"/>
  <c r="Y79" i="27"/>
  <c r="Y23" i="27" s="1"/>
  <c r="X27" i="27"/>
  <c r="Z92" i="27"/>
  <c r="Z91" i="27" s="1"/>
  <c r="AH56" i="27"/>
  <c r="AH55" i="27" s="1"/>
  <c r="AH54" i="27" s="1"/>
  <c r="AT84" i="16"/>
  <c r="AZ106" i="16"/>
  <c r="AY24" i="16"/>
  <c r="AC145" i="16"/>
  <c r="AA63" i="16"/>
  <c r="AA62" i="16" s="1"/>
  <c r="AA61" i="16" s="1"/>
  <c r="AW44" i="29"/>
  <c r="AW43" i="29" s="1"/>
  <c r="AW42" i="29" s="1"/>
  <c r="AW36" i="29" s="1"/>
  <c r="AT87" i="29"/>
  <c r="BA66" i="29"/>
  <c r="BA65" i="29" s="1"/>
  <c r="BA64" i="29" s="1"/>
  <c r="BA63" i="29" s="1"/>
  <c r="BA62" i="29" s="1"/>
  <c r="AW65" i="29"/>
  <c r="T10" i="29"/>
  <c r="AW67" i="29"/>
  <c r="BA74" i="29"/>
  <c r="BA73" i="29" s="1"/>
  <c r="BA72" i="29" s="1"/>
  <c r="BA71" i="29" s="1"/>
  <c r="BA70" i="29" s="1"/>
  <c r="AW73" i="29"/>
  <c r="AW72" i="29" s="1"/>
  <c r="AW71" i="29" s="1"/>
  <c r="AW70" i="29" s="1"/>
  <c r="BA33" i="29"/>
  <c r="BA32" i="29" s="1"/>
  <c r="AW32" i="29"/>
  <c r="BB201" i="31"/>
  <c r="AX200" i="31"/>
  <c r="AX199" i="31" s="1"/>
  <c r="CC78" i="28"/>
  <c r="CC22" i="28" s="1"/>
  <c r="CC21" i="28" s="1"/>
  <c r="CC10" i="28" s="1"/>
  <c r="W11" i="13"/>
  <c r="O33" i="13"/>
  <c r="O27" i="13" s="1"/>
  <c r="U33" i="13"/>
  <c r="U27" i="13" s="1"/>
  <c r="AS33" i="13"/>
  <c r="AS27" i="13" s="1"/>
  <c r="L78" i="13"/>
  <c r="AA78" i="13"/>
  <c r="AJ78" i="13"/>
  <c r="AJ22" i="13" s="1"/>
  <c r="AJ21" i="13" s="1"/>
  <c r="AJ10" i="13" s="1"/>
  <c r="AJ9" i="13" s="1"/>
  <c r="AL78" i="13"/>
  <c r="AL22" i="13" s="1"/>
  <c r="AL21" i="13" s="1"/>
  <c r="Y78" i="13"/>
  <c r="G91" i="13"/>
  <c r="G90" i="13" s="1"/>
  <c r="Q91" i="13"/>
  <c r="Q90" i="13" s="1"/>
  <c r="V91" i="13"/>
  <c r="V90" i="13" s="1"/>
  <c r="AB91" i="13"/>
  <c r="AB90" i="13" s="1"/>
  <c r="AB22" i="13" s="1"/>
  <c r="AB21" i="13" s="1"/>
  <c r="AB10" i="13" s="1"/>
  <c r="AB9" i="13" s="1"/>
  <c r="AH91" i="13"/>
  <c r="AH90" i="13" s="1"/>
  <c r="H10" i="13"/>
  <c r="H9" i="13" s="1"/>
  <c r="BM78" i="13"/>
  <c r="BM22" i="13" s="1"/>
  <c r="BM99" i="13" s="1"/>
  <c r="BM21" i="13" s="1"/>
  <c r="BM10" i="13" s="1"/>
  <c r="BM9" i="13" s="1"/>
  <c r="P79" i="27"/>
  <c r="U79" i="27"/>
  <c r="U23" i="27" s="1"/>
  <c r="U22" i="27" s="1"/>
  <c r="AF79" i="27"/>
  <c r="M60" i="16"/>
  <c r="M59" i="16" s="1"/>
  <c r="M58" i="16" s="1"/>
  <c r="M57" i="16" s="1"/>
  <c r="M56" i="16" s="1"/>
  <c r="AV101" i="16"/>
  <c r="AV100" i="16" s="1"/>
  <c r="AV99" i="16" s="1"/>
  <c r="AV98" i="16" s="1"/>
  <c r="AU223" i="16"/>
  <c r="AU222" i="16" s="1"/>
  <c r="AU221" i="16" s="1"/>
  <c r="AU220" i="16" s="1"/>
  <c r="AU219" i="16" s="1"/>
  <c r="AR223" i="16"/>
  <c r="AR222" i="16" s="1"/>
  <c r="AR221" i="16" s="1"/>
  <c r="AR220" i="16" s="1"/>
  <c r="AR219" i="16" s="1"/>
  <c r="AU32" i="16"/>
  <c r="AD63" i="16"/>
  <c r="AD62" i="16" s="1"/>
  <c r="AD61" i="16" s="1"/>
  <c r="AW60" i="29"/>
  <c r="AW59" i="29" s="1"/>
  <c r="AW58" i="29" s="1"/>
  <c r="AW57" i="29" s="1"/>
  <c r="AK64" i="29"/>
  <c r="AK63" i="29" s="1"/>
  <c r="AK62" i="29" s="1"/>
  <c r="L87" i="29"/>
  <c r="L31" i="29" s="1"/>
  <c r="L30" i="29" s="1"/>
  <c r="L17" i="29" s="1"/>
  <c r="L16" i="29" s="1"/>
  <c r="BA86" i="29"/>
  <c r="AW85" i="29"/>
  <c r="AW84" i="29"/>
  <c r="AW83" i="29" s="1"/>
  <c r="AW82" i="29" s="1"/>
  <c r="BO12" i="18"/>
  <c r="T87" i="29"/>
  <c r="G87" i="29"/>
  <c r="T100" i="29"/>
  <c r="T99" i="29" s="1"/>
  <c r="N87" i="29"/>
  <c r="N31" i="29" s="1"/>
  <c r="BG100" i="29"/>
  <c r="BG99" i="29" s="1"/>
  <c r="BL115" i="29"/>
  <c r="BD115" i="29"/>
  <c r="P115" i="29"/>
  <c r="AI14" i="30"/>
  <c r="AI13" i="30"/>
  <c r="BH89" i="32"/>
  <c r="BH88" i="32" s="1"/>
  <c r="BH87" i="32" s="1"/>
  <c r="BH86" i="32" s="1"/>
  <c r="BH85" i="32" s="1"/>
  <c r="AU183" i="31"/>
  <c r="AU86" i="31"/>
  <c r="BK89" i="32"/>
  <c r="BK88" i="32" s="1"/>
  <c r="BK87" i="32" s="1"/>
  <c r="BK86" i="32" s="1"/>
  <c r="BK85" i="32" s="1"/>
  <c r="AY97" i="32"/>
  <c r="AY96" i="32" s="1"/>
  <c r="BD98" i="32"/>
  <c r="BK94" i="32"/>
  <c r="AI134" i="31"/>
  <c r="AL134" i="31" s="1"/>
  <c r="AU134" i="31"/>
  <c r="AY134" i="31" s="1"/>
  <c r="AX134" i="31" s="1"/>
  <c r="AI136" i="31"/>
  <c r="AL136" i="31" s="1"/>
  <c r="AU136" i="31"/>
  <c r="AY136" i="31" s="1"/>
  <c r="AX136" i="31" s="1"/>
  <c r="AI296" i="31"/>
  <c r="AL296" i="31" s="1"/>
  <c r="AU296" i="31"/>
  <c r="AY296" i="31" s="1"/>
  <c r="AX296" i="31" s="1"/>
  <c r="AX207" i="31"/>
  <c r="BC12" i="18"/>
  <c r="AY12" i="18"/>
  <c r="BE18" i="30"/>
  <c r="AQ15" i="30"/>
  <c r="BV13" i="30"/>
  <c r="BV14" i="30"/>
  <c r="N27" i="31"/>
  <c r="N25" i="31" s="1"/>
  <c r="M25" i="31"/>
  <c r="BK20" i="31"/>
  <c r="AU297" i="31"/>
  <c r="AY297" i="31" s="1"/>
  <c r="AX297" i="31" s="1"/>
  <c r="AU292" i="31"/>
  <c r="BF224" i="31"/>
  <c r="BI224" i="31"/>
  <c r="AZ230" i="31"/>
  <c r="AZ229" i="31" s="1"/>
  <c r="AZ228" i="31" s="1"/>
  <c r="AZ231" i="31"/>
  <c r="BC232" i="31"/>
  <c r="BI232" i="31" s="1"/>
  <c r="AX87" i="31"/>
  <c r="AY86" i="31"/>
  <c r="BP87" i="31"/>
  <c r="BP59" i="31"/>
  <c r="AX59" i="31"/>
  <c r="X99" i="16"/>
  <c r="X98" i="16" s="1"/>
  <c r="X30" i="16" s="1"/>
  <c r="X29" i="16" s="1"/>
  <c r="R71" i="16"/>
  <c r="R70" i="16" s="1"/>
  <c r="R69" i="16" s="1"/>
  <c r="R30" i="16" s="1"/>
  <c r="R29" i="16" s="1"/>
  <c r="Q87" i="29"/>
  <c r="Q31" i="29" s="1"/>
  <c r="Q30" i="29" s="1"/>
  <c r="BG64" i="29"/>
  <c r="BG63" i="29" s="1"/>
  <c r="BG62" i="29" s="1"/>
  <c r="BC115" i="29"/>
  <c r="AX13" i="30"/>
  <c r="AX14" i="30"/>
  <c r="CJ13" i="30"/>
  <c r="O13" i="30"/>
  <c r="BS14" i="30"/>
  <c r="BS13" i="30"/>
  <c r="N277" i="31"/>
  <c r="N260" i="31" s="1"/>
  <c r="BE36" i="31"/>
  <c r="BH36" i="31"/>
  <c r="BE78" i="32"/>
  <c r="BF48" i="31"/>
  <c r="BF227" i="31"/>
  <c r="BI227" i="31"/>
  <c r="AI231" i="31"/>
  <c r="BF184" i="31"/>
  <c r="AU294" i="31"/>
  <c r="AY294" i="31" s="1"/>
  <c r="AX294" i="31" s="1"/>
  <c r="AI294" i="31"/>
  <c r="AN13" i="30"/>
  <c r="AY13" i="30"/>
  <c r="AI131" i="31"/>
  <c r="AL131" i="31" s="1"/>
  <c r="AU131" i="31"/>
  <c r="AY131" i="31" s="1"/>
  <c r="AX131" i="31" s="1"/>
  <c r="BP57" i="31"/>
  <c r="AY56" i="31"/>
  <c r="AY55" i="31" s="1"/>
  <c r="AY39" i="31"/>
  <c r="AU35" i="31"/>
  <c r="BP201" i="31"/>
  <c r="AY200" i="31"/>
  <c r="AY199" i="31" s="1"/>
  <c r="BP186" i="31"/>
  <c r="BO186" i="31" s="1"/>
  <c r="AX186" i="31"/>
  <c r="BB186" i="31" s="1"/>
  <c r="BH186" i="31" s="1"/>
  <c r="BI207" i="31"/>
  <c r="BI206" i="31" s="1"/>
  <c r="BI205" i="31" s="1"/>
  <c r="BI204" i="31" s="1"/>
  <c r="BI203" i="31" s="1"/>
  <c r="BC206" i="31"/>
  <c r="BC205" i="31" s="1"/>
  <c r="BC204" i="31" s="1"/>
  <c r="BC203" i="31" s="1"/>
  <c r="BF207" i="31"/>
  <c r="BF206" i="31" s="1"/>
  <c r="BF205" i="31" s="1"/>
  <c r="BF204" i="31" s="1"/>
  <c r="BF203" i="31" s="1"/>
  <c r="AG115" i="29"/>
  <c r="T115" i="29"/>
  <c r="BJ12" i="18"/>
  <c r="V20" i="18"/>
  <c r="BK12" i="18"/>
  <c r="P13" i="30"/>
  <c r="AC13" i="30"/>
  <c r="AC14" i="30"/>
  <c r="BA13" i="30"/>
  <c r="CR13" i="30"/>
  <c r="BY21" i="30"/>
  <c r="BY13" i="30" s="1"/>
  <c r="CN15" i="30"/>
  <c r="CM18" i="30"/>
  <c r="BR36" i="32"/>
  <c r="BQ36" i="32" s="1"/>
  <c r="BQ35" i="32" s="1"/>
  <c r="AZ35" i="32"/>
  <c r="AZ125" i="32"/>
  <c r="AY125" i="32" s="1"/>
  <c r="BF47" i="31"/>
  <c r="BI47" i="31"/>
  <c r="AU243" i="31"/>
  <c r="AU242" i="31" s="1"/>
  <c r="AU241" i="31" s="1"/>
  <c r="AU240" i="31" s="1"/>
  <c r="AY181" i="31"/>
  <c r="M181" i="31"/>
  <c r="AU113" i="29"/>
  <c r="AU112" i="29" s="1"/>
  <c r="AU111" i="29" s="1"/>
  <c r="AU110" i="29" s="1"/>
  <c r="AU109" i="29" s="1"/>
  <c r="AR113" i="29"/>
  <c r="AR112" i="29" s="1"/>
  <c r="AR111" i="29" s="1"/>
  <c r="AR110" i="29" s="1"/>
  <c r="AR109" i="29" s="1"/>
  <c r="AA115" i="29"/>
  <c r="AQ115" i="29"/>
  <c r="BS12" i="18"/>
  <c r="I19" i="26"/>
  <c r="I22" i="26" s="1"/>
  <c r="Q13" i="30"/>
  <c r="BA14" i="30"/>
  <c r="BI13" i="30"/>
  <c r="BT14" i="30"/>
  <c r="BT13" i="30"/>
  <c r="C11" i="12"/>
  <c r="AX227" i="31"/>
  <c r="BB227" i="31" s="1"/>
  <c r="BH227" i="31" s="1"/>
  <c r="BH225" i="31" s="1"/>
  <c r="BE170" i="31"/>
  <c r="BE166" i="31" s="1"/>
  <c r="BH46" i="31"/>
  <c r="BE46" i="31"/>
  <c r="BF197" i="31"/>
  <c r="BI197" i="31"/>
  <c r="BI226" i="31"/>
  <c r="BF226" i="31"/>
  <c r="BF185" i="31"/>
  <c r="BI185" i="31"/>
  <c r="BC37" i="32"/>
  <c r="BJ37" i="32"/>
  <c r="BC64" i="31"/>
  <c r="AJ130" i="32"/>
  <c r="BL40" i="31"/>
  <c r="BL34" i="31" s="1"/>
  <c r="BG85" i="31"/>
  <c r="BE40" i="32"/>
  <c r="BA38" i="32"/>
  <c r="BA34" i="32" s="1"/>
  <c r="BS40" i="32"/>
  <c r="BS38" i="32" s="1"/>
  <c r="BB41" i="32"/>
  <c r="BB38" i="32" s="1"/>
  <c r="BB34" i="32" s="1"/>
  <c r="AX38" i="32"/>
  <c r="AX34" i="32" s="1"/>
  <c r="AX33" i="32" s="1"/>
  <c r="AX27" i="32" s="1"/>
  <c r="BB68" i="32"/>
  <c r="BB64" i="32" s="1"/>
  <c r="BB63" i="32" s="1"/>
  <c r="BB62" i="32" s="1"/>
  <c r="BB61" i="32" s="1"/>
  <c r="AX64" i="32"/>
  <c r="AX63" i="32" s="1"/>
  <c r="AX62" i="32" s="1"/>
  <c r="AX61" i="32" s="1"/>
  <c r="BA35" i="31"/>
  <c r="U70" i="31"/>
  <c r="U69" i="31" s="1"/>
  <c r="U68" i="31" s="1"/>
  <c r="M171" i="31"/>
  <c r="M170" i="31" s="1"/>
  <c r="M167" i="31"/>
  <c r="BF12" i="18"/>
  <c r="V14" i="18"/>
  <c r="V13" i="18" s="1"/>
  <c r="CA12" i="18"/>
  <c r="BT12" i="18"/>
  <c r="BI12" i="18"/>
  <c r="AW12" i="18"/>
  <c r="AS12" i="18"/>
  <c r="X12" i="18"/>
  <c r="AS13" i="30"/>
  <c r="BW13" i="30"/>
  <c r="CP21" i="30"/>
  <c r="AR83" i="31"/>
  <c r="BR46" i="32"/>
  <c r="BJ14" i="32"/>
  <c r="BJ17" i="32" s="1"/>
  <c r="BE64" i="32"/>
  <c r="BG42" i="32"/>
  <c r="AU101" i="31"/>
  <c r="AZ183" i="31"/>
  <c r="W189" i="31"/>
  <c r="W188" i="31" s="1"/>
  <c r="BP211" i="31"/>
  <c r="AO218" i="31"/>
  <c r="AO217" i="31" s="1"/>
  <c r="AO216" i="31" s="1"/>
  <c r="AU211" i="31"/>
  <c r="AH40" i="31"/>
  <c r="AH34" i="31" s="1"/>
  <c r="AI214" i="31"/>
  <c r="AI213" i="31" s="1"/>
  <c r="AI210" i="31" s="1"/>
  <c r="AI209" i="31" s="1"/>
  <c r="AI208" i="31" s="1"/>
  <c r="AI101" i="31"/>
  <c r="AI100" i="31" s="1"/>
  <c r="AI99" i="31" s="1"/>
  <c r="AI98" i="31" s="1"/>
  <c r="AI97" i="31" s="1"/>
  <c r="BC187" i="31"/>
  <c r="BC183" i="31" s="1"/>
  <c r="AU45" i="31"/>
  <c r="AU41" i="31" s="1"/>
  <c r="AU40" i="31" s="1"/>
  <c r="BH35" i="32"/>
  <c r="AY23" i="31"/>
  <c r="AX23" i="31" s="1"/>
  <c r="N22" i="31"/>
  <c r="N18" i="31" s="1"/>
  <c r="AE40" i="31"/>
  <c r="AE34" i="31" s="1"/>
  <c r="BM70" i="31"/>
  <c r="BM69" i="31" s="1"/>
  <c r="BM68" i="31" s="1"/>
  <c r="K85" i="31"/>
  <c r="AJ41" i="31"/>
  <c r="AJ40" i="31" s="1"/>
  <c r="AJ34" i="31" s="1"/>
  <c r="BP110" i="31"/>
  <c r="BF115" i="29"/>
  <c r="T13" i="30"/>
  <c r="BB13" i="30"/>
  <c r="CO13" i="30"/>
  <c r="BG18" i="30"/>
  <c r="BG15" i="30" s="1"/>
  <c r="S13" i="30"/>
  <c r="I25" i="30"/>
  <c r="I21" i="30" s="1"/>
  <c r="I13" i="30" s="1"/>
  <c r="BZ15" i="30"/>
  <c r="BZ14" i="30" s="1"/>
  <c r="C2" i="12"/>
  <c r="AZ71" i="31"/>
  <c r="BH214" i="31"/>
  <c r="BH213" i="31" s="1"/>
  <c r="BH210" i="31" s="1"/>
  <c r="BH209" i="31" s="1"/>
  <c r="BH208" i="31" s="1"/>
  <c r="BE45" i="32"/>
  <c r="BE44" i="32" s="1"/>
  <c r="BJ42" i="32"/>
  <c r="BK46" i="32"/>
  <c r="BK45" i="32" s="1"/>
  <c r="BK44" i="32" s="1"/>
  <c r="AJ75" i="32"/>
  <c r="AJ74" i="32" s="1"/>
  <c r="AJ73" i="32" s="1"/>
  <c r="AU84" i="31"/>
  <c r="AV189" i="31"/>
  <c r="AW213" i="31"/>
  <c r="AW210" i="31" s="1"/>
  <c r="AW209" i="31" s="1"/>
  <c r="AW208" i="31" s="1"/>
  <c r="AZ84" i="31"/>
  <c r="AS78" i="32"/>
  <c r="AW38" i="32"/>
  <c r="AW34" i="32" s="1"/>
  <c r="AW33" i="32" s="1"/>
  <c r="AW27" i="32" s="1"/>
  <c r="R18" i="31"/>
  <c r="BA30" i="31"/>
  <c r="BK41" i="31"/>
  <c r="BK40" i="31" s="1"/>
  <c r="BK34" i="31" s="1"/>
  <c r="S40" i="31"/>
  <c r="S34" i="31" s="1"/>
  <c r="BM34" i="31"/>
  <c r="F70" i="31"/>
  <c r="F69" i="31" s="1"/>
  <c r="F68" i="31" s="1"/>
  <c r="N188" i="31"/>
  <c r="N182" i="31" s="1"/>
  <c r="R188" i="31"/>
  <c r="R182" i="31" s="1"/>
  <c r="R177" i="31" s="1"/>
  <c r="R176" i="31" s="1"/>
  <c r="V188" i="31"/>
  <c r="V182" i="31" s="1"/>
  <c r="BM188" i="31"/>
  <c r="BM182" i="31" s="1"/>
  <c r="BM177" i="31" s="1"/>
  <c r="AT231" i="31"/>
  <c r="AT230" i="31"/>
  <c r="AT229" i="31" s="1"/>
  <c r="AT228" i="31" s="1"/>
  <c r="T260" i="31"/>
  <c r="AT41" i="31"/>
  <c r="AT40" i="31" s="1"/>
  <c r="AT34" i="31" s="1"/>
  <c r="V40" i="31"/>
  <c r="V34" i="31" s="1"/>
  <c r="L85" i="31"/>
  <c r="Q85" i="31"/>
  <c r="Q29" i="31" s="1"/>
  <c r="Q28" i="31" s="1"/>
  <c r="Q17" i="31" s="1"/>
  <c r="Q16" i="31" s="1"/>
  <c r="V85" i="31"/>
  <c r="AA85" i="31"/>
  <c r="O98" i="31"/>
  <c r="O97" i="31" s="1"/>
  <c r="AB98" i="31"/>
  <c r="AB97" i="31" s="1"/>
  <c r="AH98" i="31"/>
  <c r="AH97" i="31" s="1"/>
  <c r="AY114" i="31"/>
  <c r="AY113" i="31" s="1"/>
  <c r="AY112" i="31" s="1"/>
  <c r="AY111" i="31" s="1"/>
  <c r="BA178" i="31"/>
  <c r="BA193" i="31"/>
  <c r="BA189" i="31" s="1"/>
  <c r="V246" i="31"/>
  <c r="V245" i="31" s="1"/>
  <c r="AM246" i="31"/>
  <c r="AM245" i="31" s="1"/>
  <c r="AZ57" i="32"/>
  <c r="AV56" i="32"/>
  <c r="P15" i="33"/>
  <c r="P11" i="33" s="1"/>
  <c r="BH45" i="32"/>
  <c r="BH44" i="32" s="1"/>
  <c r="AP18" i="31"/>
  <c r="M22" i="31"/>
  <c r="O22" i="31"/>
  <c r="O18" i="31" s="1"/>
  <c r="AR30" i="31"/>
  <c r="BM62" i="31"/>
  <c r="BM61" i="31" s="1"/>
  <c r="BM60" i="31" s="1"/>
  <c r="M62" i="31"/>
  <c r="M61" i="31" s="1"/>
  <c r="M60" i="31" s="1"/>
  <c r="W85" i="31"/>
  <c r="G85" i="31"/>
  <c r="G29" i="31" s="1"/>
  <c r="G28" i="31" s="1"/>
  <c r="AE85" i="31"/>
  <c r="AG85" i="31"/>
  <c r="AK85" i="31"/>
  <c r="Y85" i="31"/>
  <c r="AD98" i="31"/>
  <c r="AD97" i="31" s="1"/>
  <c r="W100" i="31"/>
  <c r="W99" i="31" s="1"/>
  <c r="W98" i="31" s="1"/>
  <c r="W97" i="31" s="1"/>
  <c r="BA100" i="31"/>
  <c r="BA99" i="31" s="1"/>
  <c r="BA98" i="31" s="1"/>
  <c r="BA97" i="31" s="1"/>
  <c r="U98" i="31"/>
  <c r="U97" i="31" s="1"/>
  <c r="BR110" i="31"/>
  <c r="AG110" i="31"/>
  <c r="K110" i="31"/>
  <c r="P170" i="31"/>
  <c r="P166" i="31" s="1"/>
  <c r="AO189" i="31"/>
  <c r="AO188" i="31" s="1"/>
  <c r="AO182" i="31" s="1"/>
  <c r="P188" i="31"/>
  <c r="P182" i="31" s="1"/>
  <c r="P177" i="31" s="1"/>
  <c r="P254" i="31" s="1"/>
  <c r="AQ210" i="31"/>
  <c r="AQ209" i="31" s="1"/>
  <c r="AQ208" i="31" s="1"/>
  <c r="H33" i="32"/>
  <c r="H27" i="32" s="1"/>
  <c r="AD91" i="32"/>
  <c r="AD90" i="32" s="1"/>
  <c r="G18" i="31"/>
  <c r="BD18" i="31"/>
  <c r="AO41" i="31"/>
  <c r="AO40" i="31" s="1"/>
  <c r="AO34" i="31" s="1"/>
  <c r="BA42" i="31"/>
  <c r="BA41" i="31" s="1"/>
  <c r="BA40" i="31" s="1"/>
  <c r="L41" i="31"/>
  <c r="L40" i="31" s="1"/>
  <c r="L34" i="31" s="1"/>
  <c r="Y40" i="31"/>
  <c r="Y34" i="31" s="1"/>
  <c r="AK62" i="31"/>
  <c r="AK61" i="31" s="1"/>
  <c r="AK60" i="31" s="1"/>
  <c r="W62" i="31"/>
  <c r="W61" i="31" s="1"/>
  <c r="W60" i="31" s="1"/>
  <c r="AT77" i="31"/>
  <c r="AT70" i="31" s="1"/>
  <c r="AT69" i="31" s="1"/>
  <c r="AT68" i="31" s="1"/>
  <c r="N85" i="31"/>
  <c r="K98" i="31"/>
  <c r="K97" i="31" s="1"/>
  <c r="AE98" i="31"/>
  <c r="AE97" i="31" s="1"/>
  <c r="AM98" i="31"/>
  <c r="AM97" i="31" s="1"/>
  <c r="Z98" i="31"/>
  <c r="Z97" i="31" s="1"/>
  <c r="M100" i="31"/>
  <c r="M99" i="31" s="1"/>
  <c r="M98" i="31" s="1"/>
  <c r="M97" i="31" s="1"/>
  <c r="AQ110" i="31"/>
  <c r="BA128" i="31"/>
  <c r="BA127" i="31" s="1"/>
  <c r="BA126" i="31" s="1"/>
  <c r="BA125" i="31" s="1"/>
  <c r="AY167" i="31"/>
  <c r="AY166" i="31" s="1"/>
  <c r="BF167" i="31"/>
  <c r="Z178" i="31"/>
  <c r="AP188" i="31"/>
  <c r="AP182" i="31" s="1"/>
  <c r="T210" i="31"/>
  <c r="T209" i="31" s="1"/>
  <c r="T208" i="31" s="1"/>
  <c r="BG233" i="31"/>
  <c r="BJ260" i="31"/>
  <c r="AT28" i="32"/>
  <c r="AP233" i="31"/>
  <c r="AD11" i="32"/>
  <c r="BB28" i="32"/>
  <c r="BB52" i="32"/>
  <c r="BB51" i="32" s="1"/>
  <c r="BB50" i="32" s="1"/>
  <c r="BB49" i="32" s="1"/>
  <c r="BB48" i="32" s="1"/>
  <c r="AX51" i="32"/>
  <c r="AX50" i="32" s="1"/>
  <c r="AX49" i="32" s="1"/>
  <c r="AX48" i="32" s="1"/>
  <c r="AE91" i="32"/>
  <c r="AE90" i="32" s="1"/>
  <c r="AE22" i="34"/>
  <c r="S166" i="31"/>
  <c r="AR167" i="31"/>
  <c r="AR166" i="31" s="1"/>
  <c r="I165" i="31"/>
  <c r="I164" i="31" s="1"/>
  <c r="AR178" i="31"/>
  <c r="AA189" i="31"/>
  <c r="AA188" i="31" s="1"/>
  <c r="AA182" i="31" s="1"/>
  <c r="AE189" i="31"/>
  <c r="AE188" i="31" s="1"/>
  <c r="AE182" i="31" s="1"/>
  <c r="O188" i="31"/>
  <c r="O182" i="31" s="1"/>
  <c r="X188" i="31"/>
  <c r="X182" i="31" s="1"/>
  <c r="BA200" i="31"/>
  <c r="BA199" i="31" s="1"/>
  <c r="F210" i="31"/>
  <c r="F209" i="31" s="1"/>
  <c r="F208" i="31" s="1"/>
  <c r="F176" i="31" s="1"/>
  <c r="F165" i="31" s="1"/>
  <c r="F164" i="31" s="1"/>
  <c r="AG210" i="31"/>
  <c r="AG209" i="31" s="1"/>
  <c r="AG208" i="31" s="1"/>
  <c r="AG177" i="31" s="1"/>
  <c r="AG176" i="31" s="1"/>
  <c r="AG165" i="31" s="1"/>
  <c r="AG164" i="31" s="1"/>
  <c r="AE233" i="31"/>
  <c r="AA246" i="31"/>
  <c r="AA245" i="31" s="1"/>
  <c r="Q246" i="31"/>
  <c r="Q245" i="31" s="1"/>
  <c r="AO252" i="31"/>
  <c r="AO251" i="31" s="1"/>
  <c r="AO246" i="31" s="1"/>
  <c r="AO245" i="31" s="1"/>
  <c r="AN11" i="32"/>
  <c r="L34" i="32"/>
  <c r="L33" i="32" s="1"/>
  <c r="L27" i="32" s="1"/>
  <c r="W34" i="32"/>
  <c r="W33" i="32" s="1"/>
  <c r="W27" i="32" s="1"/>
  <c r="AR34" i="32"/>
  <c r="AR33" i="32" s="1"/>
  <c r="AR27" i="32" s="1"/>
  <c r="AR22" i="32" s="1"/>
  <c r="AW51" i="32"/>
  <c r="AW50" i="32" s="1"/>
  <c r="AW49" i="32" s="1"/>
  <c r="AW48" i="32" s="1"/>
  <c r="AK55" i="32"/>
  <c r="AK54" i="32" s="1"/>
  <c r="AK53" i="32" s="1"/>
  <c r="X22" i="33"/>
  <c r="X15" i="33" s="1"/>
  <c r="X11" i="33" s="1"/>
  <c r="R22" i="33"/>
  <c r="AE35" i="34"/>
  <c r="AG19" i="34"/>
  <c r="AE19" i="34"/>
  <c r="AA25" i="38"/>
  <c r="S24" i="38"/>
  <c r="S23" i="38" s="1"/>
  <c r="S22" i="38" s="1"/>
  <c r="S21" i="38" s="1"/>
  <c r="J166" i="31"/>
  <c r="Q166" i="31"/>
  <c r="U166" i="31"/>
  <c r="AK166" i="31"/>
  <c r="BF170" i="31"/>
  <c r="Y178" i="31"/>
  <c r="AV178" i="31"/>
  <c r="W183" i="31"/>
  <c r="AT183" i="31"/>
  <c r="BK189" i="31"/>
  <c r="BK188" i="31" s="1"/>
  <c r="BK182" i="31" s="1"/>
  <c r="Q188" i="31"/>
  <c r="Q182" i="31" s="1"/>
  <c r="Z188" i="31"/>
  <c r="Z182" i="31" s="1"/>
  <c r="X260" i="31"/>
  <c r="AA23" i="32"/>
  <c r="X28" i="32"/>
  <c r="J13" i="34"/>
  <c r="J12" i="34" s="1"/>
  <c r="J11" i="34"/>
  <c r="T11" i="34"/>
  <c r="T13" i="34"/>
  <c r="T12" i="34" s="1"/>
  <c r="AL23" i="34"/>
  <c r="AF23" i="34"/>
  <c r="AL30" i="34"/>
  <c r="AF30" i="34"/>
  <c r="AK11" i="34"/>
  <c r="BB10" i="38"/>
  <c r="BF10" i="38"/>
  <c r="AT15" i="38"/>
  <c r="AB17" i="38"/>
  <c r="AB16" i="38" s="1"/>
  <c r="BE17" i="38"/>
  <c r="BE15" i="38" s="1"/>
  <c r="U23" i="38"/>
  <c r="U22" i="38" s="1"/>
  <c r="U21" i="38" s="1"/>
  <c r="R31" i="38"/>
  <c r="R30" i="38" s="1"/>
  <c r="BM55" i="32"/>
  <c r="BM54" i="32" s="1"/>
  <c r="BM53" i="32" s="1"/>
  <c r="T63" i="32"/>
  <c r="T62" i="32" s="1"/>
  <c r="T61" i="32" s="1"/>
  <c r="AK100" i="32"/>
  <c r="O11" i="33"/>
  <c r="G11" i="33"/>
  <c r="BT10" i="38"/>
  <c r="AX15" i="38"/>
  <c r="I10" i="44"/>
  <c r="I9" i="44" s="1"/>
  <c r="S11" i="44"/>
  <c r="T15" i="44"/>
  <c r="BC10" i="38"/>
  <c r="BG10" i="38"/>
  <c r="CC10" i="38"/>
  <c r="BM12" i="38"/>
  <c r="BM11" i="38" s="1"/>
  <c r="BM10" i="38" s="1"/>
  <c r="AU15" i="38"/>
  <c r="BD15" i="38"/>
  <c r="BZ15" i="38"/>
  <c r="BL17" i="38"/>
  <c r="H23" i="38"/>
  <c r="H22" i="38" s="1"/>
  <c r="H21" i="38" s="1"/>
  <c r="H16" i="38" s="1"/>
  <c r="H10" i="38" s="1"/>
  <c r="K23" i="38"/>
  <c r="K22" i="38" s="1"/>
  <c r="K21" i="38" s="1"/>
  <c r="P23" i="38"/>
  <c r="P22" i="38" s="1"/>
  <c r="P21" i="38" s="1"/>
  <c r="P16" i="38" s="1"/>
  <c r="P15" i="38" s="1"/>
  <c r="P10" i="38" s="1"/>
  <c r="O43" i="38"/>
  <c r="O42" i="38" s="1"/>
  <c r="O41" i="38" s="1"/>
  <c r="R43" i="38"/>
  <c r="R42" i="38" s="1"/>
  <c r="R41" i="38" s="1"/>
  <c r="T21" i="44"/>
  <c r="S21" i="44"/>
  <c r="U22" i="44"/>
  <c r="U21" i="44" s="1"/>
  <c r="T28" i="45"/>
  <c r="S29" i="45"/>
  <c r="S28" i="45" s="1"/>
  <c r="BP12" i="38"/>
  <c r="BP11" i="38" s="1"/>
  <c r="BP10" i="38" s="1"/>
  <c r="AQ17" i="38"/>
  <c r="AQ15" i="38" s="1"/>
  <c r="BO17" i="38"/>
  <c r="BO15" i="38" s="1"/>
  <c r="W22" i="38"/>
  <c r="W21" i="38" s="1"/>
  <c r="L23" i="38"/>
  <c r="L22" i="38" s="1"/>
  <c r="L21" i="38" s="1"/>
  <c r="L16" i="38" s="1"/>
  <c r="L10" i="38" s="1"/>
  <c r="Q23" i="38"/>
  <c r="Q22" i="38" s="1"/>
  <c r="Q21" i="38" s="1"/>
  <c r="X23" i="38"/>
  <c r="X22" i="38" s="1"/>
  <c r="X21" i="38" s="1"/>
  <c r="BR37" i="38"/>
  <c r="G43" i="38"/>
  <c r="G42" i="38" s="1"/>
  <c r="G41" i="38" s="1"/>
  <c r="Q43" i="38"/>
  <c r="Q42" i="38" s="1"/>
  <c r="Q41" i="38" s="1"/>
  <c r="AC43" i="38"/>
  <c r="AC42" i="38" s="1"/>
  <c r="AC41" i="38" s="1"/>
  <c r="AC16" i="38" s="1"/>
  <c r="AC10" i="38" s="1"/>
  <c r="W42" i="43"/>
  <c r="W41" i="43" s="1"/>
  <c r="V43" i="43"/>
  <c r="V42" i="43" s="1"/>
  <c r="K10" i="43"/>
  <c r="K9" i="43" s="1"/>
  <c r="P11" i="45"/>
  <c r="J10" i="44"/>
  <c r="J9" i="44" s="1"/>
  <c r="G22" i="45"/>
  <c r="G21" i="45" s="1"/>
  <c r="S43" i="38"/>
  <c r="S42" i="38" s="1"/>
  <c r="S41" i="38" s="1"/>
  <c r="H48" i="43"/>
  <c r="H47" i="43" s="1"/>
  <c r="H20" i="43" s="1"/>
  <c r="H16" i="43" s="1"/>
  <c r="O41" i="43"/>
  <c r="Y20" i="43"/>
  <c r="Y16" i="43" s="1"/>
  <c r="Y8" i="43" s="1"/>
  <c r="X16" i="45"/>
  <c r="S40" i="45"/>
  <c r="T38" i="45"/>
  <c r="G10" i="43"/>
  <c r="J20" i="43"/>
  <c r="T49" i="43"/>
  <c r="W49" i="43"/>
  <c r="O49" i="43"/>
  <c r="R20" i="45"/>
  <c r="S43" i="45"/>
  <c r="S42" i="45" s="1"/>
  <c r="T42" i="45"/>
  <c r="AD12" i="44"/>
  <c r="G17" i="43"/>
  <c r="W22" i="43"/>
  <c r="R21" i="43"/>
  <c r="R20" i="43" s="1"/>
  <c r="N11" i="44"/>
  <c r="N10" i="44" s="1"/>
  <c r="R10" i="44"/>
  <c r="R9" i="44" s="1"/>
  <c r="K9" i="45"/>
  <c r="K21" i="45"/>
  <c r="V20" i="45"/>
  <c r="V16" i="45" s="1"/>
  <c r="V8" i="45" s="1"/>
  <c r="G41" i="45"/>
  <c r="AD20" i="44"/>
  <c r="G48" i="45"/>
  <c r="O22" i="43"/>
  <c r="O21" i="43" s="1"/>
  <c r="N20" i="43"/>
  <c r="N16" i="43" s="1"/>
  <c r="N8" i="43" s="1"/>
  <c r="Q21" i="43"/>
  <c r="H9" i="44"/>
  <c r="G17" i="45"/>
  <c r="S22" i="45"/>
  <c r="S35" i="45"/>
  <c r="S34" i="45" s="1"/>
  <c r="F41" i="45"/>
  <c r="F20" i="45" s="1"/>
  <c r="U41" i="45"/>
  <c r="Q27" i="44"/>
  <c r="Q10" i="44" s="1"/>
  <c r="Q9" i="44" s="1"/>
  <c r="CL24" i="30"/>
  <c r="CM21" i="30"/>
  <c r="I17" i="22"/>
  <c r="F17" i="22"/>
  <c r="F10" i="20"/>
  <c r="F9" i="20" s="1"/>
  <c r="BB19" i="16"/>
  <c r="CL23" i="30"/>
  <c r="CL21" i="30" s="1"/>
  <c r="BF21" i="32"/>
  <c r="BF10" i="32" s="1"/>
  <c r="BF22" i="32"/>
  <c r="BF99" i="32" s="1"/>
  <c r="BV29" i="38"/>
  <c r="BY29" i="38"/>
  <c r="N143" i="13"/>
  <c r="AY143" i="13" s="1"/>
  <c r="AX143" i="13" s="1"/>
  <c r="CJ18" i="35"/>
  <c r="BR176" i="31"/>
  <c r="BR165" i="31" s="1"/>
  <c r="BE215" i="31"/>
  <c r="BE213" i="31" s="1"/>
  <c r="BE210" i="31" s="1"/>
  <c r="BE209" i="31" s="1"/>
  <c r="BE208" i="31" s="1"/>
  <c r="BB213" i="31"/>
  <c r="M21" i="28"/>
  <c r="M10" i="28" s="1"/>
  <c r="M22" i="28"/>
  <c r="BP74" i="27"/>
  <c r="BQ9" i="28"/>
  <c r="BR9" i="28" s="1"/>
  <c r="BP9" i="28"/>
  <c r="BY30" i="28"/>
  <c r="BB47" i="29"/>
  <c r="BH48" i="29"/>
  <c r="BH67" i="16"/>
  <c r="BE67" i="16"/>
  <c r="N153" i="29"/>
  <c r="AY153" i="29" s="1"/>
  <c r="AX153" i="29" s="1"/>
  <c r="BL108" i="29"/>
  <c r="BL30" i="29" s="1"/>
  <c r="BC60" i="29"/>
  <c r="BC59" i="29" s="1"/>
  <c r="BC58" i="29" s="1"/>
  <c r="BC57" i="29" s="1"/>
  <c r="BF61" i="29"/>
  <c r="BF60" i="29" s="1"/>
  <c r="BF59" i="29" s="1"/>
  <c r="BF58" i="29" s="1"/>
  <c r="BF57" i="29" s="1"/>
  <c r="BI61" i="29"/>
  <c r="BI60" i="29" s="1"/>
  <c r="BI59" i="29" s="1"/>
  <c r="BI58" i="29" s="1"/>
  <c r="BI57" i="29" s="1"/>
  <c r="BH50" i="29"/>
  <c r="BE50" i="29"/>
  <c r="BP69" i="29"/>
  <c r="BO69" i="29" s="1"/>
  <c r="BO67" i="29" s="1"/>
  <c r="AY67" i="29"/>
  <c r="AX69" i="29"/>
  <c r="BE25" i="29"/>
  <c r="BE24" i="29" s="1"/>
  <c r="BE20" i="29" s="1"/>
  <c r="BB24" i="29"/>
  <c r="BB20" i="29" s="1"/>
  <c r="BO33" i="16"/>
  <c r="V18" i="16"/>
  <c r="V15" i="16" s="1"/>
  <c r="V9" i="16" s="1"/>
  <c r="AE17" i="16"/>
  <c r="AE16" i="16" s="1"/>
  <c r="AN17" i="16"/>
  <c r="AN16" i="16" s="1"/>
  <c r="AN18" i="16"/>
  <c r="AN15" i="16" s="1"/>
  <c r="AN9" i="16" s="1"/>
  <c r="AY66" i="16"/>
  <c r="BP68" i="16"/>
  <c r="AX68" i="16"/>
  <c r="BB8" i="16"/>
  <c r="BC8" i="16" s="1"/>
  <c r="BD8" i="16" s="1"/>
  <c r="BE8" i="16" s="1"/>
  <c r="BF8" i="16" s="1"/>
  <c r="BG8" i="16" s="1"/>
  <c r="BH8" i="16" s="1"/>
  <c r="BI8" i="16" s="1"/>
  <c r="BJ8" i="16" s="1"/>
  <c r="BK8" i="16" s="1"/>
  <c r="BL8" i="16" s="1"/>
  <c r="BM8" i="16" s="1"/>
  <c r="BO8" i="16"/>
  <c r="BP8" i="16" s="1"/>
  <c r="BQ8" i="16" s="1"/>
  <c r="BR8" i="16" s="1"/>
  <c r="BS8" i="16" s="1"/>
  <c r="AX127" i="13"/>
  <c r="BB38" i="13"/>
  <c r="BH39" i="13"/>
  <c r="BE39" i="13"/>
  <c r="BE43" i="13"/>
  <c r="BH43" i="13"/>
  <c r="BF28" i="13"/>
  <c r="BH31" i="13"/>
  <c r="BE31" i="13"/>
  <c r="BB28" i="13"/>
  <c r="BE57" i="13"/>
  <c r="BE56" i="13" s="1"/>
  <c r="BB56" i="13"/>
  <c r="BH57" i="13"/>
  <c r="BH56" i="13" s="1"/>
  <c r="BH67" i="13"/>
  <c r="BE67" i="13"/>
  <c r="AZ8" i="13"/>
  <c r="BA8" i="13"/>
  <c r="BC39" i="21"/>
  <c r="BC37" i="21" s="1"/>
  <c r="BC36" i="21" s="1"/>
  <c r="BD37" i="21"/>
  <c r="BD36" i="21" s="1"/>
  <c r="BE83" i="21"/>
  <c r="BE82" i="21" s="1"/>
  <c r="BC91" i="27" s="1"/>
  <c r="BF91" i="27" s="1"/>
  <c r="BY66" i="28"/>
  <c r="BV66" i="28"/>
  <c r="BV31" i="28"/>
  <c r="BY31" i="28"/>
  <c r="R8" i="21"/>
  <c r="S8" i="21" s="1"/>
  <c r="T8" i="21" s="1"/>
  <c r="U8" i="21" s="1"/>
  <c r="V8" i="21" s="1"/>
  <c r="W8" i="21" s="1"/>
  <c r="X8" i="21" s="1"/>
  <c r="Y8" i="21" s="1"/>
  <c r="Z8" i="21" s="1"/>
  <c r="AA8" i="21" s="1"/>
  <c r="AB8" i="21" s="1"/>
  <c r="AC8" i="21" s="1"/>
  <c r="AD8" i="21" s="1"/>
  <c r="AE8" i="21" s="1"/>
  <c r="AF8" i="21" s="1"/>
  <c r="AG8" i="21" s="1"/>
  <c r="AH8" i="21" s="1"/>
  <c r="AI8" i="21" s="1"/>
  <c r="AJ8" i="21" s="1"/>
  <c r="AK8" i="21" s="1"/>
  <c r="AL8" i="21" s="1"/>
  <c r="AM8" i="21" s="1"/>
  <c r="AN8" i="21" s="1"/>
  <c r="AO8" i="21" s="1"/>
  <c r="AP8" i="21" s="1"/>
  <c r="AQ8" i="21" s="1"/>
  <c r="AR8" i="21" s="1"/>
  <c r="AS8" i="21" s="1"/>
  <c r="AT8" i="21" s="1"/>
  <c r="AU8" i="21" s="1"/>
  <c r="AV8" i="21"/>
  <c r="AW8" i="21" s="1"/>
  <c r="AX8" i="21" s="1"/>
  <c r="AY8" i="21" s="1"/>
  <c r="AZ8" i="21" s="1"/>
  <c r="BA8" i="21" s="1"/>
  <c r="BB8" i="21" s="1"/>
  <c r="BC8" i="21" s="1"/>
  <c r="BD8" i="21" s="1"/>
  <c r="BE8" i="21" s="1"/>
  <c r="BF8" i="21" s="1"/>
  <c r="BG8" i="21" s="1"/>
  <c r="CG26" i="28"/>
  <c r="CF26" i="28" s="1"/>
  <c r="BO26" i="28"/>
  <c r="BS26" i="28" s="1"/>
  <c r="BV26" i="28" s="1"/>
  <c r="AY143" i="29"/>
  <c r="AZ100" i="29"/>
  <c r="AZ99" i="29" s="1"/>
  <c r="AN31" i="29"/>
  <c r="AN30" i="29" s="1"/>
  <c r="AH31" i="29"/>
  <c r="AH30" i="29" s="1"/>
  <c r="X31" i="29"/>
  <c r="X30" i="29" s="1"/>
  <c r="AB30" i="16"/>
  <c r="AB29" i="16" s="1"/>
  <c r="AJ18" i="16"/>
  <c r="AJ15" i="16" s="1"/>
  <c r="AJ9" i="16" s="1"/>
  <c r="BM17" i="16"/>
  <c r="BM16" i="16" s="1"/>
  <c r="AX23" i="27"/>
  <c r="AK23" i="27"/>
  <c r="BF38" i="13"/>
  <c r="BB20" i="27"/>
  <c r="BB18" i="27" s="1"/>
  <c r="BC10" i="21"/>
  <c r="BO28" i="13"/>
  <c r="BE22" i="28"/>
  <c r="BE21" i="28" s="1"/>
  <c r="BE10" i="28" s="1"/>
  <c r="BE33" i="29"/>
  <c r="BH33" i="29"/>
  <c r="BL30" i="16"/>
  <c r="BL29" i="16" s="1"/>
  <c r="CB15" i="35"/>
  <c r="CB14" i="35" s="1"/>
  <c r="BE94" i="13"/>
  <c r="BB93" i="13"/>
  <c r="BB92" i="13" s="1"/>
  <c r="BY49" i="38"/>
  <c r="BV49" i="38"/>
  <c r="CI19" i="38"/>
  <c r="BQ19" i="38"/>
  <c r="BU19" i="38" s="1"/>
  <c r="Y11" i="34"/>
  <c r="Y13" i="34"/>
  <c r="Y12" i="34" s="1"/>
  <c r="H8" i="31"/>
  <c r="I8" i="31" s="1"/>
  <c r="J8" i="31" s="1"/>
  <c r="K8" i="31"/>
  <c r="L8" i="31" s="1"/>
  <c r="BC243" i="31"/>
  <c r="BC242" i="31" s="1"/>
  <c r="BC241" i="31" s="1"/>
  <c r="BC240" i="31" s="1"/>
  <c r="BF244" i="31"/>
  <c r="BF243" i="31" s="1"/>
  <c r="BF242" i="31" s="1"/>
  <c r="BF241" i="31" s="1"/>
  <c r="BF240" i="31" s="1"/>
  <c r="BH95" i="13"/>
  <c r="BH93" i="13" s="1"/>
  <c r="BH92" i="13" s="1"/>
  <c r="BE95" i="13"/>
  <c r="BE69" i="13"/>
  <c r="BH69" i="13"/>
  <c r="AH18" i="16"/>
  <c r="AH15" i="16" s="1"/>
  <c r="AH9" i="16" s="1"/>
  <c r="AO21" i="32"/>
  <c r="AO10" i="32" s="1"/>
  <c r="AO9" i="32" s="1"/>
  <c r="AN29" i="31"/>
  <c r="AN28" i="31" s="1"/>
  <c r="AN17" i="31" s="1"/>
  <c r="AN16" i="31" s="1"/>
  <c r="Y17" i="29"/>
  <c r="Y16" i="29" s="1"/>
  <c r="BH117" i="27"/>
  <c r="BY95" i="28"/>
  <c r="BV95" i="28"/>
  <c r="BH38" i="16"/>
  <c r="BE86" i="29"/>
  <c r="BB84" i="29"/>
  <c r="BB83" i="29" s="1"/>
  <c r="BB82" i="29" s="1"/>
  <c r="BE80" i="13"/>
  <c r="BE79" i="13" s="1"/>
  <c r="BE68" i="13"/>
  <c r="BH68" i="13"/>
  <c r="AX43" i="16"/>
  <c r="BH33" i="16"/>
  <c r="BE33" i="16"/>
  <c r="BE19" i="27"/>
  <c r="BH19" i="27"/>
  <c r="BP58" i="29"/>
  <c r="BP57" i="29" s="1"/>
  <c r="BO59" i="29"/>
  <c r="BO58" i="29" s="1"/>
  <c r="BO57" i="29" s="1"/>
  <c r="AY10" i="16"/>
  <c r="CG49" i="28"/>
  <c r="CG48" i="28" s="1"/>
  <c r="CF50" i="28"/>
  <c r="CF49" i="28" s="1"/>
  <c r="CF48" i="28" s="1"/>
  <c r="BQ100" i="29"/>
  <c r="BQ99" i="29" s="1"/>
  <c r="BO78" i="29"/>
  <c r="AW115" i="29"/>
  <c r="BA115" i="29"/>
  <c r="AV42" i="29"/>
  <c r="AP17" i="29"/>
  <c r="AP16" i="29" s="1"/>
  <c r="Q30" i="16"/>
  <c r="BE34" i="29"/>
  <c r="BH34" i="29"/>
  <c r="BE49" i="29"/>
  <c r="BH49" i="29"/>
  <c r="BE51" i="29"/>
  <c r="BH51" i="29"/>
  <c r="BH80" i="29"/>
  <c r="BE80" i="29"/>
  <c r="AX104" i="29"/>
  <c r="BB104" i="29" s="1"/>
  <c r="BE104" i="29" s="1"/>
  <c r="AI36" i="29"/>
  <c r="T17" i="16"/>
  <c r="T16" i="16" s="1"/>
  <c r="T18" i="16"/>
  <c r="AL18" i="16"/>
  <c r="AR99" i="16"/>
  <c r="AR98" i="16" s="1"/>
  <c r="BB8" i="29"/>
  <c r="BC8" i="29" s="1"/>
  <c r="BD8" i="29" s="1"/>
  <c r="BE8" i="29" s="1"/>
  <c r="BF8" i="29" s="1"/>
  <c r="BG8" i="29" s="1"/>
  <c r="BH8" i="29" s="1"/>
  <c r="BI8" i="29" s="1"/>
  <c r="BJ8" i="29" s="1"/>
  <c r="BK8" i="29" s="1"/>
  <c r="BL8" i="29" s="1"/>
  <c r="BM8" i="29" s="1"/>
  <c r="BO8" i="29"/>
  <c r="BP8" i="29" s="1"/>
  <c r="BQ8" i="29" s="1"/>
  <c r="BR8" i="29" s="1"/>
  <c r="BS8" i="29" s="1"/>
  <c r="AY132" i="16"/>
  <c r="AR86" i="16"/>
  <c r="BI66" i="16"/>
  <c r="BI63" i="16" s="1"/>
  <c r="BI62" i="16" s="1"/>
  <c r="BI61" i="16" s="1"/>
  <c r="AL23" i="27"/>
  <c r="T23" i="27"/>
  <c r="S23" i="27"/>
  <c r="BH32" i="13"/>
  <c r="BE32" i="13"/>
  <c r="BV57" i="28"/>
  <c r="BV56" i="28" s="1"/>
  <c r="BY57" i="28"/>
  <c r="BY56" i="28" s="1"/>
  <c r="BS56" i="28"/>
  <c r="CF38" i="28"/>
  <c r="AZ115" i="21"/>
  <c r="BY42" i="28"/>
  <c r="BV42" i="28"/>
  <c r="BV41" i="28"/>
  <c r="BQ91" i="28"/>
  <c r="BQ90" i="28" s="1"/>
  <c r="BY60" i="28"/>
  <c r="BV60" i="28"/>
  <c r="BV32" i="28"/>
  <c r="BY32" i="28"/>
  <c r="AW91" i="28"/>
  <c r="AW90" i="28" s="1"/>
  <c r="CF68" i="28"/>
  <c r="CG25" i="28"/>
  <c r="BO25" i="28"/>
  <c r="BS25" i="28" s="1"/>
  <c r="BV25" i="28" s="1"/>
  <c r="BD17" i="21" s="1"/>
  <c r="AL139" i="29"/>
  <c r="BR30" i="29"/>
  <c r="BR17" i="29" s="1"/>
  <c r="AJ31" i="29"/>
  <c r="AJ30" i="29" s="1"/>
  <c r="AB31" i="29"/>
  <c r="AB30" i="29" s="1"/>
  <c r="AD30" i="16"/>
  <c r="AD29" i="16" s="1"/>
  <c r="AP30" i="16"/>
  <c r="AP29" i="16" s="1"/>
  <c r="AI23" i="27"/>
  <c r="AM23" i="27"/>
  <c r="AO22" i="27"/>
  <c r="AQ23" i="27"/>
  <c r="V22" i="27"/>
  <c r="X34" i="27"/>
  <c r="X28" i="27" s="1"/>
  <c r="O22" i="28"/>
  <c r="BL99" i="13"/>
  <c r="BL21" i="13" s="1"/>
  <c r="BL10" i="13" s="1"/>
  <c r="BL9" i="13" s="1"/>
  <c r="AM30" i="16"/>
  <c r="AM29" i="16" s="1"/>
  <c r="L96" i="21"/>
  <c r="C11" i="25"/>
  <c r="C10" i="25" s="1"/>
  <c r="C9" i="25" s="1"/>
  <c r="C8" i="25" s="1"/>
  <c r="L34" i="27"/>
  <c r="L28" i="27" s="1"/>
  <c r="L79" i="27"/>
  <c r="G107" i="27"/>
  <c r="BD58" i="21"/>
  <c r="BC58" i="21" s="1"/>
  <c r="AY58" i="21"/>
  <c r="BD22" i="28"/>
  <c r="BD21" i="28" s="1"/>
  <c r="BD10" i="28" s="1"/>
  <c r="W55" i="13"/>
  <c r="W54" i="13" s="1"/>
  <c r="W53" i="13" s="1"/>
  <c r="BA38" i="13"/>
  <c r="BA34" i="13" s="1"/>
  <c r="AR78" i="13"/>
  <c r="M26" i="13"/>
  <c r="AY26" i="13"/>
  <c r="AZ126" i="13"/>
  <c r="AZ125" i="13" s="1"/>
  <c r="AZ124" i="13" s="1"/>
  <c r="AZ123" i="13" s="1"/>
  <c r="AZ122" i="13" s="1"/>
  <c r="K153" i="29"/>
  <c r="K115" i="29"/>
  <c r="BV31" i="38"/>
  <c r="N21" i="13"/>
  <c r="N10" i="13" s="1"/>
  <c r="N9" i="13" s="1"/>
  <c r="BE68" i="29"/>
  <c r="N107" i="27"/>
  <c r="BZ26" i="38"/>
  <c r="S23" i="33"/>
  <c r="BZ48" i="38"/>
  <c r="AX76" i="13"/>
  <c r="AU152" i="29"/>
  <c r="AY152" i="29" s="1"/>
  <c r="AX152" i="29" s="1"/>
  <c r="BC215" i="31"/>
  <c r="CH30" i="38"/>
  <c r="CH22" i="38" s="1"/>
  <c r="CH21" i="38" s="1"/>
  <c r="BQ45" i="38"/>
  <c r="BF36" i="13"/>
  <c r="AY80" i="16"/>
  <c r="BB211" i="31"/>
  <c r="BR55" i="38"/>
  <c r="BV53" i="38"/>
  <c r="BV52" i="38" s="1"/>
  <c r="BV51" i="38" s="1"/>
  <c r="BV50" i="38" s="1"/>
  <c r="BZ25" i="38"/>
  <c r="BX23" i="30"/>
  <c r="X28" i="35"/>
  <c r="W26" i="35"/>
  <c r="W10" i="35" s="1"/>
  <c r="W9" i="35" s="1"/>
  <c r="N26" i="35"/>
  <c r="N10" i="35" s="1"/>
  <c r="N9" i="35" s="1"/>
  <c r="BR28" i="35"/>
  <c r="BH77" i="29"/>
  <c r="BT98" i="28"/>
  <c r="BC66" i="16"/>
  <c r="BP44" i="16"/>
  <c r="BY47" i="28"/>
  <c r="BW20" i="35"/>
  <c r="BS11" i="35"/>
  <c r="BR11" i="35" s="1"/>
  <c r="J17" i="22"/>
  <c r="BH30" i="13"/>
  <c r="BF55" i="29"/>
  <c r="AX44" i="16"/>
  <c r="BB44" i="16" s="1"/>
  <c r="AX79" i="13"/>
  <c r="BI93" i="29"/>
  <c r="BI92" i="29" s="1"/>
  <c r="BI91" i="29" s="1"/>
  <c r="BI90" i="29" s="1"/>
  <c r="BH78" i="29"/>
  <c r="BP28" i="13"/>
  <c r="BP97" i="28"/>
  <c r="BP96" i="28" s="1"/>
  <c r="BB61" i="29"/>
  <c r="BI35" i="29"/>
  <c r="BF24" i="13"/>
  <c r="AX10" i="16"/>
  <c r="BZ60" i="28"/>
  <c r="BO56" i="28"/>
  <c r="BF46" i="13"/>
  <c r="BF45" i="13" s="1"/>
  <c r="BF44" i="13" s="1"/>
  <c r="BC38" i="13"/>
  <c r="BC34" i="13" s="1"/>
  <c r="BC64" i="16"/>
  <c r="AI10" i="29"/>
  <c r="AZ60" i="29"/>
  <c r="AZ59" i="29" s="1"/>
  <c r="AZ58" i="29" s="1"/>
  <c r="AZ57" i="29" s="1"/>
  <c r="BC44" i="29"/>
  <c r="BC43" i="29" s="1"/>
  <c r="AY23" i="21"/>
  <c r="BY40" i="28"/>
  <c r="BT70" i="28"/>
  <c r="BO76" i="28"/>
  <c r="BW80" i="28"/>
  <c r="BW79" i="28" s="1"/>
  <c r="BI29" i="13"/>
  <c r="BC51" i="13"/>
  <c r="BC50" i="13" s="1"/>
  <c r="BC49" i="13" s="1"/>
  <c r="BC48" i="13" s="1"/>
  <c r="BC78" i="16"/>
  <c r="BI45" i="16"/>
  <c r="BI43" i="16" s="1"/>
  <c r="BF102" i="16"/>
  <c r="BF101" i="16" s="1"/>
  <c r="BF100" i="16" s="1"/>
  <c r="BC101" i="16"/>
  <c r="BC100" i="16" s="1"/>
  <c r="BH22" i="16"/>
  <c r="BH20" i="16" s="1"/>
  <c r="AY103" i="16"/>
  <c r="BC73" i="29"/>
  <c r="BC72" i="29" s="1"/>
  <c r="BC71" i="29" s="1"/>
  <c r="BC70" i="29" s="1"/>
  <c r="BI41" i="29"/>
  <c r="BC32" i="29"/>
  <c r="BD10" i="21"/>
  <c r="BE22" i="16"/>
  <c r="BE20" i="16" s="1"/>
  <c r="BE19" i="16" s="1"/>
  <c r="BI33" i="29"/>
  <c r="BI47" i="13"/>
  <c r="AT119" i="28"/>
  <c r="AT118" i="28" s="1"/>
  <c r="AT117" i="28" s="1"/>
  <c r="AT116" i="28" s="1"/>
  <c r="AT101" i="28" s="1"/>
  <c r="BB15" i="13"/>
  <c r="BB11" i="13" s="1"/>
  <c r="AZ23" i="13"/>
  <c r="BI24" i="13"/>
  <c r="BF80" i="16"/>
  <c r="BF78" i="16" s="1"/>
  <c r="BP33" i="29"/>
  <c r="BF68" i="16"/>
  <c r="BH45" i="16"/>
  <c r="BL121" i="28"/>
  <c r="BP121" i="28" s="1"/>
  <c r="BO121" i="28" s="1"/>
  <c r="BT24" i="28"/>
  <c r="BI75" i="16"/>
  <c r="X13" i="17"/>
  <c r="X12" i="17" s="1"/>
  <c r="X11" i="17" s="1"/>
  <c r="CG89" i="28"/>
  <c r="BO68" i="28"/>
  <c r="AY44" i="21"/>
  <c r="AY43" i="21" s="1"/>
  <c r="AY42" i="21" s="1"/>
  <c r="AY41" i="21" s="1"/>
  <c r="AY40" i="21" s="1"/>
  <c r="AO27" i="13"/>
  <c r="AR71" i="16"/>
  <c r="AR70" i="16" s="1"/>
  <c r="AR69" i="16" s="1"/>
  <c r="AV79" i="27"/>
  <c r="BA63" i="16"/>
  <c r="BA62" i="16" s="1"/>
  <c r="BA61" i="16" s="1"/>
  <c r="L11" i="19"/>
  <c r="L10" i="19" s="1"/>
  <c r="L37" i="19"/>
  <c r="L19" i="21"/>
  <c r="M25" i="21"/>
  <c r="M19" i="21" s="1"/>
  <c r="M14" i="21" s="1"/>
  <c r="AL25" i="21"/>
  <c r="AL19" i="21" s="1"/>
  <c r="AM19" i="21"/>
  <c r="AN25" i="21"/>
  <c r="AN19" i="21" s="1"/>
  <c r="AN14" i="21" s="1"/>
  <c r="AN9" i="21" s="1"/>
  <c r="X70" i="21"/>
  <c r="P83" i="21"/>
  <c r="P82" i="21" s="1"/>
  <c r="Q83" i="21"/>
  <c r="Q82" i="21" s="1"/>
  <c r="R83" i="21"/>
  <c r="R82" i="21" s="1"/>
  <c r="S83" i="21"/>
  <c r="S82" i="21" s="1"/>
  <c r="T83" i="21"/>
  <c r="T82" i="21" s="1"/>
  <c r="U83" i="21"/>
  <c r="U82" i="21" s="1"/>
  <c r="V83" i="21"/>
  <c r="V82" i="21" s="1"/>
  <c r="R96" i="21"/>
  <c r="U96" i="21"/>
  <c r="W96" i="21"/>
  <c r="Y96" i="21"/>
  <c r="AF96" i="21"/>
  <c r="AU96" i="21"/>
  <c r="BF96" i="21"/>
  <c r="AZ64" i="21"/>
  <c r="AV62" i="21"/>
  <c r="AQ27" i="28"/>
  <c r="AL101" i="28"/>
  <c r="AQ101" i="28"/>
  <c r="AS101" i="28"/>
  <c r="BA101" i="28"/>
  <c r="BH101" i="28"/>
  <c r="BA45" i="13"/>
  <c r="BA44" i="13" s="1"/>
  <c r="AY84" i="13"/>
  <c r="AU83" i="13"/>
  <c r="AU82" i="13" s="1"/>
  <c r="AU81" i="13" s="1"/>
  <c r="AC78" i="13"/>
  <c r="AX46" i="13"/>
  <c r="BP46" i="13"/>
  <c r="BA126" i="13"/>
  <c r="BA125" i="13" s="1"/>
  <c r="BA124" i="13" s="1"/>
  <c r="BA123" i="13" s="1"/>
  <c r="BA122" i="13" s="1"/>
  <c r="AW105" i="13"/>
  <c r="AF105" i="13"/>
  <c r="AW107" i="27"/>
  <c r="AW106" i="27" s="1"/>
  <c r="G30" i="16"/>
  <c r="G29" i="16" s="1"/>
  <c r="G17" i="16" s="1"/>
  <c r="G16" i="16" s="1"/>
  <c r="BF33" i="16"/>
  <c r="BI33" i="16"/>
  <c r="M124" i="16"/>
  <c r="BP134" i="28"/>
  <c r="BO134" i="28" s="1"/>
  <c r="Z79" i="27"/>
  <c r="AT65" i="27"/>
  <c r="AT64" i="27" s="1"/>
  <c r="AT63" i="27" s="1"/>
  <c r="AT62" i="27" s="1"/>
  <c r="AV104" i="27"/>
  <c r="AV103" i="27" s="1"/>
  <c r="AV102" i="27" s="1"/>
  <c r="AV101" i="27" s="1"/>
  <c r="AV100" i="27" s="1"/>
  <c r="AS104" i="27"/>
  <c r="AS103" i="27" s="1"/>
  <c r="AS102" i="27" s="1"/>
  <c r="AS101" i="27" s="1"/>
  <c r="AS100" i="27" s="1"/>
  <c r="AJ99" i="27"/>
  <c r="AJ98" i="27" s="1"/>
  <c r="AJ97" i="27" s="1"/>
  <c r="AJ96" i="27"/>
  <c r="AJ94" i="27" s="1"/>
  <c r="AJ93" i="27" s="1"/>
  <c r="AV73" i="27"/>
  <c r="AV71" i="27" s="1"/>
  <c r="AP71" i="27"/>
  <c r="AX50" i="16"/>
  <c r="BB50" i="16" s="1"/>
  <c r="BP50" i="16"/>
  <c r="BO50" i="16" s="1"/>
  <c r="AU64" i="16"/>
  <c r="AU63" i="16" s="1"/>
  <c r="AU62" i="16" s="1"/>
  <c r="AU61" i="16" s="1"/>
  <c r="AY65" i="16"/>
  <c r="AR37" i="16"/>
  <c r="AR36" i="16" s="1"/>
  <c r="AR35" i="16" s="1"/>
  <c r="AU37" i="16"/>
  <c r="AC10" i="16"/>
  <c r="AI11" i="16"/>
  <c r="M145" i="16"/>
  <c r="BB145" i="16"/>
  <c r="BE145" i="16" s="1"/>
  <c r="M137" i="16"/>
  <c r="AC137" i="16"/>
  <c r="BB137" i="16"/>
  <c r="BE137" i="16" s="1"/>
  <c r="BA54" i="29"/>
  <c r="BA53" i="29" s="1"/>
  <c r="AU89" i="29"/>
  <c r="AR89" i="29"/>
  <c r="AR88" i="29" s="1"/>
  <c r="AR86" i="29"/>
  <c r="AO85" i="29"/>
  <c r="AO84" i="29"/>
  <c r="AO83" i="29" s="1"/>
  <c r="AO82" i="29" s="1"/>
  <c r="AU38" i="29"/>
  <c r="AR38" i="29"/>
  <c r="W35" i="29"/>
  <c r="AZ44" i="29"/>
  <c r="AZ43" i="29" s="1"/>
  <c r="R12" i="18"/>
  <c r="AK20" i="18"/>
  <c r="AK12" i="18" s="1"/>
  <c r="AF147" i="16" s="1"/>
  <c r="C19" i="26"/>
  <c r="CQ21" i="30"/>
  <c r="CQ13" i="30" s="1"/>
  <c r="CR14" i="30"/>
  <c r="BL19" i="30"/>
  <c r="BX20" i="30"/>
  <c r="BX19" i="30" s="1"/>
  <c r="BX14" i="30" s="1"/>
  <c r="CO14" i="30"/>
  <c r="W14" i="30"/>
  <c r="W13" i="30"/>
  <c r="AJ14" i="30"/>
  <c r="AJ13" i="30"/>
  <c r="AZ13" i="30"/>
  <c r="AZ14" i="30"/>
  <c r="BR14" i="30"/>
  <c r="BR13" i="30"/>
  <c r="AU15" i="30"/>
  <c r="AG13" i="30"/>
  <c r="AG14" i="30"/>
  <c r="AM13" i="30"/>
  <c r="BO13" i="30"/>
  <c r="BO14" i="30"/>
  <c r="CP15" i="30"/>
  <c r="CL17" i="30"/>
  <c r="AV13" i="30"/>
  <c r="AV14" i="30"/>
  <c r="N21" i="30"/>
  <c r="N13" i="30" s="1"/>
  <c r="CB25" i="30"/>
  <c r="CB21" i="30" s="1"/>
  <c r="BL25" i="30"/>
  <c r="BX25" i="30" s="1"/>
  <c r="BP21" i="30"/>
  <c r="BP13" i="30" s="1"/>
  <c r="BZ21" i="30"/>
  <c r="BE220" i="31"/>
  <c r="BC94" i="32"/>
  <c r="BG94" i="32"/>
  <c r="D12" i="12"/>
  <c r="D15" i="12" s="1"/>
  <c r="C13" i="12"/>
  <c r="C12" i="12" s="1"/>
  <c r="BH74" i="31"/>
  <c r="BI72" i="31"/>
  <c r="BF72" i="31"/>
  <c r="AX244" i="31"/>
  <c r="AY65" i="13"/>
  <c r="AV37" i="27"/>
  <c r="AV36" i="27" s="1"/>
  <c r="AV35" i="27" s="1"/>
  <c r="AV34" i="27" s="1"/>
  <c r="AS37" i="27"/>
  <c r="AS36" i="27" s="1"/>
  <c r="AS35" i="27" s="1"/>
  <c r="AS34" i="27" s="1"/>
  <c r="AV32" i="27"/>
  <c r="AS32" i="27"/>
  <c r="AV30" i="27"/>
  <c r="AS30" i="27"/>
  <c r="X26" i="27"/>
  <c r="I29" i="16"/>
  <c r="I17" i="16" s="1"/>
  <c r="I16" i="16" s="1"/>
  <c r="BA79" i="16"/>
  <c r="BA78" i="16" s="1"/>
  <c r="BA71" i="16" s="1"/>
  <c r="BA70" i="16" s="1"/>
  <c r="BA69" i="16" s="1"/>
  <c r="AW78" i="16"/>
  <c r="AW71" i="16" s="1"/>
  <c r="AW70" i="16" s="1"/>
  <c r="AW69" i="16" s="1"/>
  <c r="AX49" i="16"/>
  <c r="BP49" i="16"/>
  <c r="AI76" i="16"/>
  <c r="AI72" i="16" s="1"/>
  <c r="AI71" i="16" s="1"/>
  <c r="AI70" i="16" s="1"/>
  <c r="AI69" i="16" s="1"/>
  <c r="AU76" i="16"/>
  <c r="AC143" i="16"/>
  <c r="BB143" i="16"/>
  <c r="BE143" i="16" s="1"/>
  <c r="AC141" i="16"/>
  <c r="BB141" i="16"/>
  <c r="BE141" i="16" s="1"/>
  <c r="AC135" i="16"/>
  <c r="BB135" i="16"/>
  <c r="BE135" i="16" s="1"/>
  <c r="AC133" i="16"/>
  <c r="BB133" i="16"/>
  <c r="AU93" i="29"/>
  <c r="AR93" i="29"/>
  <c r="AR92" i="29" s="1"/>
  <c r="AR91" i="29" s="1"/>
  <c r="AR90" i="29" s="1"/>
  <c r="AI78" i="29"/>
  <c r="AI73" i="29" s="1"/>
  <c r="AI72" i="29" s="1"/>
  <c r="AI71" i="29" s="1"/>
  <c r="AI70" i="29" s="1"/>
  <c r="AC73" i="29"/>
  <c r="AC72" i="29" s="1"/>
  <c r="AC71" i="29" s="1"/>
  <c r="AC70" i="29" s="1"/>
  <c r="AY66" i="29"/>
  <c r="AU65" i="29"/>
  <c r="AU64" i="29" s="1"/>
  <c r="AU63" i="29" s="1"/>
  <c r="AU62" i="29" s="1"/>
  <c r="AY55" i="29"/>
  <c r="AU54" i="29"/>
  <c r="AU53" i="29" s="1"/>
  <c r="AU39" i="29"/>
  <c r="AY39" i="29" s="1"/>
  <c r="AR39" i="29"/>
  <c r="AZ89" i="29"/>
  <c r="AV88" i="29"/>
  <c r="AV87" i="29" s="1"/>
  <c r="AZ38" i="29"/>
  <c r="AV37" i="29"/>
  <c r="BM100" i="29"/>
  <c r="BM99" i="29" s="1"/>
  <c r="BM31" i="29" s="1"/>
  <c r="BB137" i="29"/>
  <c r="M137" i="29"/>
  <c r="AY154" i="29"/>
  <c r="AX154" i="29" s="1"/>
  <c r="M154" i="29"/>
  <c r="CI14" i="30"/>
  <c r="AK13" i="30"/>
  <c r="AK14" i="30"/>
  <c r="BK14" i="30"/>
  <c r="BK13" i="30"/>
  <c r="CG14" i="30"/>
  <c r="CG13" i="30"/>
  <c r="G29" i="22" s="1"/>
  <c r="J29" i="22" s="1"/>
  <c r="CH13" i="30"/>
  <c r="CH14" i="30"/>
  <c r="CD14" i="30"/>
  <c r="CD13" i="30"/>
  <c r="AY213" i="31"/>
  <c r="AY210" i="31" s="1"/>
  <c r="AY209" i="31" s="1"/>
  <c r="AY208" i="31" s="1"/>
  <c r="BP214" i="31"/>
  <c r="BP234" i="31"/>
  <c r="U177" i="31"/>
  <c r="U176" i="31" s="1"/>
  <c r="AY31" i="32"/>
  <c r="BD31" i="32" s="1"/>
  <c r="BR31" i="32"/>
  <c r="BQ31" i="32" s="1"/>
  <c r="AZ28" i="32"/>
  <c r="BR68" i="32"/>
  <c r="AY68" i="32"/>
  <c r="G21" i="32"/>
  <c r="G10" i="32" s="1"/>
  <c r="G9" i="32" s="1"/>
  <c r="M22" i="32"/>
  <c r="BH24" i="31"/>
  <c r="BK24" i="31" s="1"/>
  <c r="AX24" i="31"/>
  <c r="BQ43" i="31"/>
  <c r="BQ42" i="31" s="1"/>
  <c r="BC43" i="31"/>
  <c r="BI43" i="31" s="1"/>
  <c r="BI42" i="31" s="1"/>
  <c r="AZ42" i="31"/>
  <c r="AZ41" i="31" s="1"/>
  <c r="AX44" i="31"/>
  <c r="BB44" i="31" s="1"/>
  <c r="BP44" i="31"/>
  <c r="BC54" i="31"/>
  <c r="BP67" i="31"/>
  <c r="AX67" i="31"/>
  <c r="BB67" i="31" s="1"/>
  <c r="BE67" i="31" s="1"/>
  <c r="BC67" i="31"/>
  <c r="BI67" i="31" s="1"/>
  <c r="BF76" i="31"/>
  <c r="BI76" i="31"/>
  <c r="BP78" i="31"/>
  <c r="AX78" i="31"/>
  <c r="AY91" i="31"/>
  <c r="AU90" i="31"/>
  <c r="AU89" i="31" s="1"/>
  <c r="AU88" i="31" s="1"/>
  <c r="AZ90" i="31"/>
  <c r="AZ89" i="31" s="1"/>
  <c r="AZ88" i="31" s="1"/>
  <c r="BC91" i="31"/>
  <c r="BI91" i="31" s="1"/>
  <c r="BI90" i="31" s="1"/>
  <c r="BI89" i="31" s="1"/>
  <c r="BI88" i="31" s="1"/>
  <c r="Q110" i="31"/>
  <c r="W110" i="31"/>
  <c r="BA71" i="31"/>
  <c r="Y188" i="31"/>
  <c r="Y182" i="31" s="1"/>
  <c r="AL188" i="31"/>
  <c r="AL182" i="31" s="1"/>
  <c r="AL177" i="31" s="1"/>
  <c r="AL176" i="31" s="1"/>
  <c r="AL165" i="31" s="1"/>
  <c r="AL164" i="31" s="1"/>
  <c r="BE197" i="31"/>
  <c r="BH197" i="31"/>
  <c r="BD29" i="31"/>
  <c r="AJ177" i="31"/>
  <c r="AJ176" i="31" s="1"/>
  <c r="AJ165" i="31" s="1"/>
  <c r="AJ164" i="31" s="1"/>
  <c r="AF98" i="31"/>
  <c r="AF97" i="31" s="1"/>
  <c r="BK78" i="32"/>
  <c r="AY30" i="32"/>
  <c r="BD30" i="32" s="1"/>
  <c r="BR30" i="32"/>
  <c r="BC47" i="32"/>
  <c r="BG47" i="32"/>
  <c r="BG45" i="32" s="1"/>
  <c r="BG44" i="32" s="1"/>
  <c r="BJ47" i="32"/>
  <c r="BJ45" i="32" s="1"/>
  <c r="BJ44" i="32" s="1"/>
  <c r="V21" i="32"/>
  <c r="V10" i="32" s="1"/>
  <c r="V9" i="32" s="1"/>
  <c r="AY22" i="31"/>
  <c r="BH23" i="31"/>
  <c r="P18" i="31"/>
  <c r="M33" i="31"/>
  <c r="N30" i="31"/>
  <c r="BC36" i="31"/>
  <c r="BQ36" i="31"/>
  <c r="BC37" i="31"/>
  <c r="BQ37" i="31"/>
  <c r="X40" i="31"/>
  <c r="X34" i="31" s="1"/>
  <c r="X29" i="31" s="1"/>
  <c r="X28" i="31" s="1"/>
  <c r="X17" i="31" s="1"/>
  <c r="X16" i="31" s="1"/>
  <c r="BI73" i="31"/>
  <c r="BF73" i="31"/>
  <c r="BF74" i="31"/>
  <c r="BI74" i="31"/>
  <c r="AR71" i="31"/>
  <c r="BC75" i="31"/>
  <c r="AR85" i="31"/>
  <c r="T85" i="31"/>
  <c r="U85" i="31"/>
  <c r="AZ100" i="31"/>
  <c r="AZ99" i="31" s="1"/>
  <c r="AZ98" i="31" s="1"/>
  <c r="AZ97" i="31" s="1"/>
  <c r="BC101" i="31"/>
  <c r="BQ102" i="31"/>
  <c r="BQ100" i="31" s="1"/>
  <c r="BQ99" i="31" s="1"/>
  <c r="BQ98" i="31" s="1"/>
  <c r="BQ97" i="31" s="1"/>
  <c r="BC102" i="31"/>
  <c r="AH110" i="31"/>
  <c r="AS110" i="31"/>
  <c r="N110" i="31"/>
  <c r="AB110" i="31"/>
  <c r="AM110" i="31"/>
  <c r="X110" i="31"/>
  <c r="AZ128" i="31"/>
  <c r="AZ127" i="31" s="1"/>
  <c r="AZ126" i="31" s="1"/>
  <c r="AZ125" i="31" s="1"/>
  <c r="AZ110" i="31" s="1"/>
  <c r="BO128" i="31"/>
  <c r="BO127" i="31" s="1"/>
  <c r="BO126" i="31" s="1"/>
  <c r="BO125" i="31" s="1"/>
  <c r="BO110" i="31" s="1"/>
  <c r="J165" i="31"/>
  <c r="J164" i="31" s="1"/>
  <c r="BQ191" i="31"/>
  <c r="BC191" i="31"/>
  <c r="AZ190" i="31"/>
  <c r="AZ189" i="31" s="1"/>
  <c r="AX192" i="31"/>
  <c r="BB192" i="31" s="1"/>
  <c r="BP192" i="31"/>
  <c r="BQ195" i="31"/>
  <c r="BC195" i="31"/>
  <c r="AY193" i="31"/>
  <c r="BP196" i="31"/>
  <c r="AX196" i="31"/>
  <c r="AZ95" i="31"/>
  <c r="AZ94" i="31" s="1"/>
  <c r="AZ93" i="31" s="1"/>
  <c r="AZ92" i="31" s="1"/>
  <c r="BC96" i="31"/>
  <c r="BI96" i="31" s="1"/>
  <c r="BI95" i="31" s="1"/>
  <c r="BI94" i="31" s="1"/>
  <c r="BI93" i="31" s="1"/>
  <c r="BI92" i="31" s="1"/>
  <c r="AU133" i="31"/>
  <c r="AI133" i="31"/>
  <c r="AY148" i="31"/>
  <c r="AY146" i="31" s="1"/>
  <c r="AY145" i="31" s="1"/>
  <c r="BP145" i="31" s="1"/>
  <c r="AU146" i="31"/>
  <c r="AU145" i="31" s="1"/>
  <c r="K163" i="3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X163" i="31" s="1"/>
  <c r="AY163" i="31" s="1"/>
  <c r="AZ163" i="31" s="1"/>
  <c r="BA163" i="31" s="1"/>
  <c r="H163" i="31"/>
  <c r="I163" i="31" s="1"/>
  <c r="J163" i="31" s="1"/>
  <c r="O178" i="31"/>
  <c r="AZ179" i="31"/>
  <c r="BQ180" i="31"/>
  <c r="BC180" i="31"/>
  <c r="BQ192" i="31"/>
  <c r="BC192" i="31"/>
  <c r="BF192" i="31" s="1"/>
  <c r="BQ198" i="31"/>
  <c r="BC198" i="31"/>
  <c r="BC201" i="31"/>
  <c r="AZ200" i="31"/>
  <c r="AZ199" i="31" s="1"/>
  <c r="M133" i="31"/>
  <c r="AP246" i="31"/>
  <c r="AP245" i="31" s="1"/>
  <c r="AN260" i="31"/>
  <c r="M19" i="31"/>
  <c r="AW56" i="32"/>
  <c r="S14" i="33"/>
  <c r="Q14" i="33"/>
  <c r="R13" i="33"/>
  <c r="R12" i="33"/>
  <c r="R28" i="33"/>
  <c r="R30" i="33"/>
  <c r="BU28" i="35"/>
  <c r="BU26" i="35" s="1"/>
  <c r="BQ26" i="35"/>
  <c r="AP13" i="38"/>
  <c r="AP12" i="38" s="1"/>
  <c r="AP11" i="38" s="1"/>
  <c r="AP10" i="38" s="1"/>
  <c r="AM12" i="38"/>
  <c r="AM11" i="38" s="1"/>
  <c r="AM10" i="38" s="1"/>
  <c r="BV19" i="38"/>
  <c r="BR32" i="38"/>
  <c r="BN31" i="38"/>
  <c r="BT37" i="38"/>
  <c r="BT36" i="38" s="1"/>
  <c r="BT35" i="38" s="1"/>
  <c r="BT34" i="38" s="1"/>
  <c r="BT33" i="38" s="1"/>
  <c r="BP36" i="38"/>
  <c r="BP35" i="38" s="1"/>
  <c r="BP34" i="38" s="1"/>
  <c r="BP33" i="38" s="1"/>
  <c r="BY40" i="38"/>
  <c r="BV45" i="38"/>
  <c r="BS44" i="38"/>
  <c r="BS43" i="38" s="1"/>
  <c r="BS42" i="38" s="1"/>
  <c r="BS41" i="38" s="1"/>
  <c r="CJ55" i="38"/>
  <c r="CJ53" i="38" s="1"/>
  <c r="CJ52" i="38" s="1"/>
  <c r="CJ51" i="38" s="1"/>
  <c r="CJ50" i="38" s="1"/>
  <c r="BS53" i="38"/>
  <c r="BS52" i="38" s="1"/>
  <c r="BS51" i="38" s="1"/>
  <c r="BS50" i="38" s="1"/>
  <c r="U10" i="35"/>
  <c r="U9" i="35" s="1"/>
  <c r="M10" i="35"/>
  <c r="M9" i="35" s="1"/>
  <c r="O21" i="45"/>
  <c r="V19" i="43"/>
  <c r="V17" i="43" s="1"/>
  <c r="W17" i="43"/>
  <c r="V22" i="43"/>
  <c r="V27" i="43"/>
  <c r="V26" i="43" s="1"/>
  <c r="W26" i="43"/>
  <c r="S74" i="43"/>
  <c r="V72" i="43"/>
  <c r="O14" i="45"/>
  <c r="T14" i="45"/>
  <c r="O32" i="45"/>
  <c r="O31" i="45"/>
  <c r="AG15" i="34"/>
  <c r="AG14" i="34" s="1"/>
  <c r="AE15" i="34"/>
  <c r="AE14" i="34" s="1"/>
  <c r="BN20" i="38"/>
  <c r="BK20" i="38"/>
  <c r="BK17" i="38" s="1"/>
  <c r="BK15" i="38" s="1"/>
  <c r="BS37" i="38"/>
  <c r="BO36" i="38"/>
  <c r="BO35" i="38" s="1"/>
  <c r="BO34" i="38" s="1"/>
  <c r="BO33" i="38" s="1"/>
  <c r="BT45" i="38"/>
  <c r="BT44" i="38" s="1"/>
  <c r="BT43" i="38" s="1"/>
  <c r="BT42" i="38" s="1"/>
  <c r="BT41" i="38" s="1"/>
  <c r="BP44" i="38"/>
  <c r="BP43" i="38" s="1"/>
  <c r="BP42" i="38" s="1"/>
  <c r="BP41" i="38" s="1"/>
  <c r="BL47" i="38"/>
  <c r="BP47" i="38" s="1"/>
  <c r="BI47" i="38"/>
  <c r="T48" i="45"/>
  <c r="P47" i="45"/>
  <c r="O48" i="45"/>
  <c r="Q48" i="45"/>
  <c r="Q47" i="45" s="1"/>
  <c r="O19" i="43"/>
  <c r="O17" i="43" s="1"/>
  <c r="T39" i="45"/>
  <c r="AD31" i="44"/>
  <c r="BC33" i="13" l="1"/>
  <c r="AM31" i="29"/>
  <c r="AM30" i="29" s="1"/>
  <c r="AM18" i="29" s="1"/>
  <c r="AM15" i="29" s="1"/>
  <c r="AM9" i="29" s="1"/>
  <c r="BP45" i="29"/>
  <c r="AY44" i="29"/>
  <c r="BE57" i="21"/>
  <c r="BE56" i="21" s="1"/>
  <c r="BE55" i="21" s="1"/>
  <c r="BE54" i="21" s="1"/>
  <c r="BE53" i="21" s="1"/>
  <c r="BA56" i="21"/>
  <c r="BA55" i="21" s="1"/>
  <c r="BA54" i="21" s="1"/>
  <c r="BA53" i="21" s="1"/>
  <c r="BC62" i="27" s="1"/>
  <c r="AY18" i="31"/>
  <c r="AU42" i="29"/>
  <c r="BN22" i="32"/>
  <c r="BN99" i="32" s="1"/>
  <c r="AE29" i="31"/>
  <c r="AE28" i="31" s="1"/>
  <c r="AE17" i="31" s="1"/>
  <c r="AE16" i="31" s="1"/>
  <c r="AE15" i="31" s="1"/>
  <c r="AE9" i="31" s="1"/>
  <c r="H23" i="27"/>
  <c r="H10" i="27" s="1"/>
  <c r="Q20" i="45"/>
  <c r="Q16" i="45" s="1"/>
  <c r="T29" i="31"/>
  <c r="T28" i="31" s="1"/>
  <c r="W32" i="29"/>
  <c r="T15" i="16"/>
  <c r="BO73" i="29"/>
  <c r="R22" i="38"/>
  <c r="R21" i="38" s="1"/>
  <c r="BP244" i="31"/>
  <c r="AY243" i="31"/>
  <c r="AY242" i="31" s="1"/>
  <c r="AY241" i="31" s="1"/>
  <c r="AY240" i="31" s="1"/>
  <c r="BP73" i="29"/>
  <c r="BX22" i="28"/>
  <c r="BX21" i="28" s="1"/>
  <c r="BX10" i="28" s="1"/>
  <c r="AI14" i="21"/>
  <c r="AD18" i="29"/>
  <c r="AD15" i="29" s="1"/>
  <c r="AD9" i="29" s="1"/>
  <c r="AD17" i="29"/>
  <c r="AD16" i="29" s="1"/>
  <c r="CF98" i="28"/>
  <c r="CF97" i="28" s="1"/>
  <c r="CF96" i="28" s="1"/>
  <c r="BA105" i="13"/>
  <c r="AQ22" i="28"/>
  <c r="AQ21" i="28" s="1"/>
  <c r="AQ10" i="28" s="1"/>
  <c r="T14" i="21"/>
  <c r="T9" i="21" s="1"/>
  <c r="AX45" i="29"/>
  <c r="BB45" i="29" s="1"/>
  <c r="S39" i="45"/>
  <c r="S38" i="45"/>
  <c r="AU63" i="13"/>
  <c r="AU62" i="13" s="1"/>
  <c r="AU61" i="13" s="1"/>
  <c r="R109" i="27"/>
  <c r="BP110" i="27"/>
  <c r="BR19" i="35"/>
  <c r="BR18" i="35" s="1"/>
  <c r="BR17" i="35" s="1"/>
  <c r="BR16" i="35" s="1"/>
  <c r="BV20" i="35"/>
  <c r="P29" i="31"/>
  <c r="P106" i="31" s="1"/>
  <c r="P28" i="31" s="1"/>
  <c r="P17" i="31" s="1"/>
  <c r="P16" i="31" s="1"/>
  <c r="P15" i="31" s="1"/>
  <c r="P9" i="31" s="1"/>
  <c r="N55" i="21"/>
  <c r="N54" i="21" s="1"/>
  <c r="N53" i="21" s="1"/>
  <c r="S22" i="32"/>
  <c r="AZ91" i="13"/>
  <c r="AZ90" i="13" s="1"/>
  <c r="BZ31" i="28"/>
  <c r="BW31" i="28"/>
  <c r="AN22" i="32"/>
  <c r="AN21" i="32"/>
  <c r="AN10" i="32" s="1"/>
  <c r="AN9" i="32" s="1"/>
  <c r="BP79" i="31"/>
  <c r="BO79" i="31" s="1"/>
  <c r="AX79" i="31"/>
  <c r="BB79" i="31" s="1"/>
  <c r="AV75" i="32"/>
  <c r="AV74" i="32" s="1"/>
  <c r="AV73" i="32" s="1"/>
  <c r="AZ77" i="32"/>
  <c r="AV76" i="32"/>
  <c r="AC14" i="21"/>
  <c r="AS94" i="27"/>
  <c r="AS93" i="27" s="1"/>
  <c r="AS92" i="27" s="1"/>
  <c r="AS91" i="27" s="1"/>
  <c r="AQ30" i="16"/>
  <c r="AQ29" i="16" s="1"/>
  <c r="AQ18" i="16" s="1"/>
  <c r="AQ15" i="16" s="1"/>
  <c r="AQ9" i="16" s="1"/>
  <c r="BK17" i="16"/>
  <c r="BK16" i="16" s="1"/>
  <c r="BH78" i="32"/>
  <c r="AH177" i="31"/>
  <c r="AH176" i="31" s="1"/>
  <c r="AH165" i="31" s="1"/>
  <c r="AH164" i="31" s="1"/>
  <c r="Q20" i="43"/>
  <c r="M23" i="27"/>
  <c r="M10" i="27" s="1"/>
  <c r="BO21" i="32"/>
  <c r="BO10" i="32" s="1"/>
  <c r="AP29" i="31"/>
  <c r="AP28" i="31" s="1"/>
  <c r="AR34" i="31"/>
  <c r="AN33" i="28"/>
  <c r="M11" i="13"/>
  <c r="AJ11" i="27"/>
  <c r="AV23" i="32"/>
  <c r="AB23" i="27"/>
  <c r="AZ63" i="13"/>
  <c r="AZ62" i="13" s="1"/>
  <c r="AZ61" i="13" s="1"/>
  <c r="AT23" i="27"/>
  <c r="S14" i="21"/>
  <c r="AZ105" i="13"/>
  <c r="X177" i="31"/>
  <c r="X176" i="31" s="1"/>
  <c r="X165" i="31" s="1"/>
  <c r="X164" i="31" s="1"/>
  <c r="AQ177" i="31"/>
  <c r="AQ176" i="31" s="1"/>
  <c r="AQ165" i="31" s="1"/>
  <c r="AQ164" i="31" s="1"/>
  <c r="AA30" i="16"/>
  <c r="AA29" i="16" s="1"/>
  <c r="BB19" i="21"/>
  <c r="BT55" i="28"/>
  <c r="BT54" i="28" s="1"/>
  <c r="BT53" i="28" s="1"/>
  <c r="AB26" i="35"/>
  <c r="AB10" i="35" s="1"/>
  <c r="AB9" i="35" s="1"/>
  <c r="CI21" i="28"/>
  <c r="CI10" i="28" s="1"/>
  <c r="AY96" i="16"/>
  <c r="AY95" i="16" s="1"/>
  <c r="AY94" i="16" s="1"/>
  <c r="AY93" i="16" s="1"/>
  <c r="BS89" i="28"/>
  <c r="AJ63" i="32"/>
  <c r="AJ62" i="32" s="1"/>
  <c r="AJ61" i="32" s="1"/>
  <c r="R15" i="29"/>
  <c r="R9" i="29" s="1"/>
  <c r="AL31" i="29"/>
  <c r="AL30" i="29" s="1"/>
  <c r="AL18" i="29" s="1"/>
  <c r="W30" i="31"/>
  <c r="F29" i="16"/>
  <c r="F17" i="16" s="1"/>
  <c r="F16" i="16" s="1"/>
  <c r="BG39" i="32"/>
  <c r="CH91" i="28"/>
  <c r="CH90" i="28" s="1"/>
  <c r="BA63" i="32"/>
  <c r="BA62" i="32" s="1"/>
  <c r="BA61" i="32" s="1"/>
  <c r="BA62" i="31"/>
  <c r="BA61" i="31" s="1"/>
  <c r="BA60" i="31" s="1"/>
  <c r="AU27" i="32"/>
  <c r="S22" i="13"/>
  <c r="BH15" i="30"/>
  <c r="AP27" i="32"/>
  <c r="AF30" i="16"/>
  <c r="AF29" i="16" s="1"/>
  <c r="BP29" i="28"/>
  <c r="BL28" i="28"/>
  <c r="BQ51" i="28"/>
  <c r="BQ50" i="28" s="1"/>
  <c r="BQ49" i="28" s="1"/>
  <c r="BQ48" i="28" s="1"/>
  <c r="BT52" i="28"/>
  <c r="M136" i="29"/>
  <c r="M135" i="29" s="1"/>
  <c r="M134" i="29" s="1"/>
  <c r="M133" i="29" s="1"/>
  <c r="BO55" i="28"/>
  <c r="BO54" i="28" s="1"/>
  <c r="BO53" i="28" s="1"/>
  <c r="K16" i="38"/>
  <c r="K10" i="38" s="1"/>
  <c r="AV188" i="31"/>
  <c r="AV182" i="31" s="1"/>
  <c r="R22" i="13"/>
  <c r="R21" i="13" s="1"/>
  <c r="R10" i="13" s="1"/>
  <c r="R9" i="13" s="1"/>
  <c r="BC10" i="28"/>
  <c r="Y15" i="29"/>
  <c r="Y9" i="29" s="1"/>
  <c r="CD22" i="28"/>
  <c r="CD21" i="28" s="1"/>
  <c r="BC63" i="13"/>
  <c r="BC62" i="13" s="1"/>
  <c r="BC61" i="13" s="1"/>
  <c r="V16" i="38"/>
  <c r="V10" i="38" s="1"/>
  <c r="AO147" i="16"/>
  <c r="AR147" i="16" s="1"/>
  <c r="AS31" i="29"/>
  <c r="AS30" i="29" s="1"/>
  <c r="BA96" i="21"/>
  <c r="BP97" i="16"/>
  <c r="W33" i="13"/>
  <c r="W27" i="13" s="1"/>
  <c r="X25" i="21"/>
  <c r="BA63" i="13"/>
  <c r="BA62" i="13" s="1"/>
  <c r="BA61" i="13" s="1"/>
  <c r="AW41" i="31"/>
  <c r="AW40" i="31" s="1"/>
  <c r="M20" i="43"/>
  <c r="M16" i="43" s="1"/>
  <c r="M8" i="43" s="1"/>
  <c r="AR189" i="31"/>
  <c r="AR188" i="31" s="1"/>
  <c r="AO98" i="31"/>
  <c r="AO97" i="31" s="1"/>
  <c r="M21" i="32"/>
  <c r="M10" i="32" s="1"/>
  <c r="M9" i="32" s="1"/>
  <c r="BJ39" i="32"/>
  <c r="AW63" i="28"/>
  <c r="AW62" i="28" s="1"/>
  <c r="AW61" i="28" s="1"/>
  <c r="AW22" i="28" s="1"/>
  <c r="AW21" i="28" s="1"/>
  <c r="AW10" i="28" s="1"/>
  <c r="O18" i="32"/>
  <c r="AS63" i="13"/>
  <c r="AS62" i="13" s="1"/>
  <c r="AS61" i="13" s="1"/>
  <c r="AS22" i="13" s="1"/>
  <c r="AS21" i="13" s="1"/>
  <c r="AS10" i="13" s="1"/>
  <c r="AS9" i="13" s="1"/>
  <c r="AN22" i="13"/>
  <c r="AN21" i="13" s="1"/>
  <c r="AN10" i="13" s="1"/>
  <c r="AN9" i="13" s="1"/>
  <c r="BN53" i="38"/>
  <c r="BN52" i="38" s="1"/>
  <c r="BN51" i="38" s="1"/>
  <c r="BN50" i="38" s="1"/>
  <c r="AZ86" i="31"/>
  <c r="AZ85" i="31" s="1"/>
  <c r="BC87" i="31"/>
  <c r="BQ98" i="13"/>
  <c r="BQ97" i="13" s="1"/>
  <c r="BQ96" i="13" s="1"/>
  <c r="BQ91" i="13" s="1"/>
  <c r="BQ90" i="13" s="1"/>
  <c r="BC98" i="13"/>
  <c r="AZ97" i="13"/>
  <c r="AZ96" i="13" s="1"/>
  <c r="M35" i="16"/>
  <c r="BI58" i="13"/>
  <c r="Y14" i="21"/>
  <c r="L21" i="28"/>
  <c r="L10" i="28" s="1"/>
  <c r="AZ33" i="13"/>
  <c r="AZ27" i="13" s="1"/>
  <c r="BH11" i="27"/>
  <c r="BP12" i="27"/>
  <c r="BK12" i="27"/>
  <c r="CG58" i="28"/>
  <c r="CF59" i="28"/>
  <c r="CF58" i="28" s="1"/>
  <c r="CF55" i="28" s="1"/>
  <c r="CF54" i="28" s="1"/>
  <c r="CF53" i="28" s="1"/>
  <c r="O47" i="45"/>
  <c r="O20" i="45" s="1"/>
  <c r="O16" i="45" s="1"/>
  <c r="N26" i="32"/>
  <c r="O23" i="32"/>
  <c r="N23" i="32" s="1"/>
  <c r="BK21" i="31"/>
  <c r="BK19" i="31" s="1"/>
  <c r="BH19" i="31"/>
  <c r="BC83" i="16"/>
  <c r="BC82" i="16" s="1"/>
  <c r="BC81" i="16" s="1"/>
  <c r="K20" i="45"/>
  <c r="K16" i="45" s="1"/>
  <c r="K8" i="45" s="1"/>
  <c r="BB122" i="27"/>
  <c r="BE122" i="27" s="1"/>
  <c r="BD96" i="21"/>
  <c r="BJ29" i="31"/>
  <c r="BJ106" i="31" s="1"/>
  <c r="BJ28" i="31" s="1"/>
  <c r="AZ95" i="32"/>
  <c r="AV93" i="32"/>
  <c r="AV92" i="32" s="1"/>
  <c r="AV91" i="32" s="1"/>
  <c r="AV90" i="32" s="1"/>
  <c r="AU252" i="31"/>
  <c r="AU251" i="31" s="1"/>
  <c r="AU246" i="31" s="1"/>
  <c r="AU245" i="31" s="1"/>
  <c r="AY253" i="31"/>
  <c r="Q14" i="21"/>
  <c r="Q9" i="21" s="1"/>
  <c r="S18" i="33"/>
  <c r="U18" i="33" s="1"/>
  <c r="T18" i="33" s="1"/>
  <c r="Z177" i="31"/>
  <c r="Z176" i="31" s="1"/>
  <c r="Z165" i="31" s="1"/>
  <c r="Z164" i="31" s="1"/>
  <c r="U17" i="16"/>
  <c r="U16" i="16" s="1"/>
  <c r="U18" i="16"/>
  <c r="U15" i="16" s="1"/>
  <c r="U9" i="16" s="1"/>
  <c r="S53" i="45"/>
  <c r="S52" i="45" s="1"/>
  <c r="S51" i="45" s="1"/>
  <c r="S50" i="45" s="1"/>
  <c r="T52" i="45"/>
  <c r="T51" i="45" s="1"/>
  <c r="T50" i="45" s="1"/>
  <c r="AK22" i="32"/>
  <c r="AA69" i="32"/>
  <c r="AA64" i="32" s="1"/>
  <c r="AA63" i="32" s="1"/>
  <c r="AA62" i="32" s="1"/>
  <c r="AA61" i="32" s="1"/>
  <c r="AA21" i="32" s="1"/>
  <c r="AA10" i="32" s="1"/>
  <c r="AA9" i="32" s="1"/>
  <c r="X64" i="32"/>
  <c r="X63" i="32" s="1"/>
  <c r="X62" i="32" s="1"/>
  <c r="X61" i="32" s="1"/>
  <c r="AY250" i="31"/>
  <c r="AU248" i="31"/>
  <c r="AU247" i="31" s="1"/>
  <c r="AX25" i="13"/>
  <c r="BB25" i="13" s="1"/>
  <c r="BE25" i="13" s="1"/>
  <c r="BP25" i="13"/>
  <c r="BO25" i="13" s="1"/>
  <c r="BH25" i="13"/>
  <c r="BP80" i="13"/>
  <c r="BP79" i="13" s="1"/>
  <c r="BH80" i="13"/>
  <c r="BH79" i="13" s="1"/>
  <c r="AY79" i="13"/>
  <c r="O13" i="43"/>
  <c r="W13" i="43"/>
  <c r="V13" i="43" s="1"/>
  <c r="U18" i="29"/>
  <c r="U15" i="29" s="1"/>
  <c r="U9" i="29" s="1"/>
  <c r="U17" i="29"/>
  <c r="U16" i="29" s="1"/>
  <c r="AE25" i="34"/>
  <c r="AG25" i="34"/>
  <c r="AI25" i="34" s="1"/>
  <c r="AH25" i="34" s="1"/>
  <c r="BR24" i="32"/>
  <c r="BQ24" i="32" s="1"/>
  <c r="BX54" i="38"/>
  <c r="CA54" i="38"/>
  <c r="BR17" i="31"/>
  <c r="R17" i="29"/>
  <c r="R16" i="29" s="1"/>
  <c r="F21" i="19"/>
  <c r="F16" i="19" s="1"/>
  <c r="F9" i="19" s="1"/>
  <c r="BV30" i="28"/>
  <c r="BW26" i="28"/>
  <c r="BZ26" i="28"/>
  <c r="BJ66" i="32"/>
  <c r="AY32" i="31"/>
  <c r="AY30" i="31" s="1"/>
  <c r="AU30" i="31"/>
  <c r="AQ21" i="32"/>
  <c r="AQ10" i="32" s="1"/>
  <c r="AQ9" i="32" s="1"/>
  <c r="AQ22" i="32"/>
  <c r="BE290" i="31"/>
  <c r="BE281" i="31" s="1"/>
  <c r="BE280" i="31" s="1"/>
  <c r="BE279" i="31" s="1"/>
  <c r="BE278" i="31" s="1"/>
  <c r="BE277" i="31" s="1"/>
  <c r="BE260" i="31" s="1"/>
  <c r="BB281" i="31"/>
  <c r="BB280" i="31" s="1"/>
  <c r="BB279" i="31" s="1"/>
  <c r="BB278" i="31" s="1"/>
  <c r="BB277" i="31" s="1"/>
  <c r="BB260" i="31" s="1"/>
  <c r="S10" i="43"/>
  <c r="S9" i="43" s="1"/>
  <c r="BI93" i="13"/>
  <c r="BI92" i="13" s="1"/>
  <c r="I17" i="20"/>
  <c r="P17" i="20" s="1"/>
  <c r="AR22" i="27"/>
  <c r="AR17" i="27"/>
  <c r="AR16" i="27" s="1"/>
  <c r="AR10" i="27" s="1"/>
  <c r="BK18" i="16"/>
  <c r="BK15" i="16" s="1"/>
  <c r="BO22" i="32"/>
  <c r="BO99" i="32" s="1"/>
  <c r="BF66" i="16"/>
  <c r="BF63" i="16" s="1"/>
  <c r="BF62" i="16" s="1"/>
  <c r="BF61" i="16" s="1"/>
  <c r="BI28" i="13"/>
  <c r="AA17" i="29"/>
  <c r="AA16" i="29" s="1"/>
  <c r="AD21" i="32"/>
  <c r="BE15" i="30"/>
  <c r="BE14" i="30" s="1"/>
  <c r="AN22" i="27"/>
  <c r="AN17" i="27"/>
  <c r="AN16" i="27" s="1"/>
  <c r="AN10" i="27" s="1"/>
  <c r="M177" i="31"/>
  <c r="M254" i="31" s="1"/>
  <c r="M176" i="31" s="1"/>
  <c r="C41" i="20"/>
  <c r="C8" i="20"/>
  <c r="BP227" i="31"/>
  <c r="AY225" i="31"/>
  <c r="Z78" i="29"/>
  <c r="Z73" i="29" s="1"/>
  <c r="Z72" i="29" s="1"/>
  <c r="Z71" i="29" s="1"/>
  <c r="Z70" i="29" s="1"/>
  <c r="Z31" i="29" s="1"/>
  <c r="Z30" i="29" s="1"/>
  <c r="W73" i="29"/>
  <c r="W72" i="29" s="1"/>
  <c r="W71" i="29" s="1"/>
  <c r="W70" i="29" s="1"/>
  <c r="W31" i="29" s="1"/>
  <c r="W30" i="29" s="1"/>
  <c r="W17" i="29" s="1"/>
  <c r="W16" i="29" s="1"/>
  <c r="AU139" i="16"/>
  <c r="AY139" i="16" s="1"/>
  <c r="AX139" i="16" s="1"/>
  <c r="AI139" i="16"/>
  <c r="AL139" i="16" s="1"/>
  <c r="BV18" i="38"/>
  <c r="BY18" i="38" s="1"/>
  <c r="CJ18" i="38"/>
  <c r="BC96" i="16"/>
  <c r="BC95" i="16" s="1"/>
  <c r="BC94" i="16" s="1"/>
  <c r="BC93" i="16" s="1"/>
  <c r="BF97" i="16"/>
  <c r="BF96" i="16" s="1"/>
  <c r="BF95" i="16" s="1"/>
  <c r="BF94" i="16" s="1"/>
  <c r="BF93" i="16" s="1"/>
  <c r="AX11" i="29"/>
  <c r="AU10" i="29"/>
  <c r="AI137" i="13"/>
  <c r="AL137" i="13" s="1"/>
  <c r="AU137" i="13"/>
  <c r="AY137" i="13" s="1"/>
  <c r="AX137" i="13" s="1"/>
  <c r="P20" i="45"/>
  <c r="P16" i="45" s="1"/>
  <c r="M128" i="31"/>
  <c r="M127" i="31" s="1"/>
  <c r="M126" i="31" s="1"/>
  <c r="M125" i="31" s="1"/>
  <c r="M110" i="31" s="1"/>
  <c r="AR70" i="31"/>
  <c r="AR69" i="31" s="1"/>
  <c r="AR68" i="31" s="1"/>
  <c r="U14" i="21"/>
  <c r="U9" i="21" s="1"/>
  <c r="AL14" i="21"/>
  <c r="AL9" i="21" s="1"/>
  <c r="T9" i="16"/>
  <c r="BH86" i="29"/>
  <c r="BK177" i="31"/>
  <c r="AE22" i="32"/>
  <c r="AT27" i="32"/>
  <c r="AT21" i="32" s="1"/>
  <c r="AT10" i="32" s="1"/>
  <c r="AT9" i="32" s="1"/>
  <c r="AM29" i="31"/>
  <c r="AM28" i="31" s="1"/>
  <c r="AM17" i="31" s="1"/>
  <c r="AM16" i="31" s="1"/>
  <c r="AM15" i="31" s="1"/>
  <c r="AM9" i="31" s="1"/>
  <c r="M30" i="16"/>
  <c r="M107" i="16" s="1"/>
  <c r="M29" i="16" s="1"/>
  <c r="AL10" i="13"/>
  <c r="AL9" i="13" s="1"/>
  <c r="BA22" i="28"/>
  <c r="BA21" i="28" s="1"/>
  <c r="BA10" i="28" s="1"/>
  <c r="AG23" i="27"/>
  <c r="AG17" i="27" s="1"/>
  <c r="AG16" i="27" s="1"/>
  <c r="AG10" i="27" s="1"/>
  <c r="W14" i="21"/>
  <c r="AW33" i="13"/>
  <c r="AW27" i="13" s="1"/>
  <c r="AF218" i="31"/>
  <c r="AF217" i="31" s="1"/>
  <c r="AF216" i="31" s="1"/>
  <c r="AF177" i="31" s="1"/>
  <c r="AF176" i="31" s="1"/>
  <c r="AF165" i="31" s="1"/>
  <c r="AF164" i="31" s="1"/>
  <c r="CB14" i="30"/>
  <c r="AC23" i="27"/>
  <c r="AC17" i="27" s="1"/>
  <c r="AC16" i="27" s="1"/>
  <c r="AC10" i="27" s="1"/>
  <c r="AV85" i="21"/>
  <c r="AV84" i="21" s="1"/>
  <c r="AV83" i="21" s="1"/>
  <c r="AV82" i="21" s="1"/>
  <c r="G10" i="20"/>
  <c r="G9" i="20" s="1"/>
  <c r="G8" i="20" s="1"/>
  <c r="AV135" i="32"/>
  <c r="AZ135" i="32" s="1"/>
  <c r="AY135" i="32" s="1"/>
  <c r="AJ135" i="32"/>
  <c r="AM135" i="32" s="1"/>
  <c r="BE59" i="32"/>
  <c r="BA58" i="32"/>
  <c r="BA55" i="32" s="1"/>
  <c r="BA54" i="32" s="1"/>
  <c r="BA53" i="32" s="1"/>
  <c r="BQ25" i="13"/>
  <c r="BC25" i="13"/>
  <c r="BQ37" i="16"/>
  <c r="BQ36" i="16" s="1"/>
  <c r="AZ36" i="16"/>
  <c r="BC37" i="16"/>
  <c r="BS17" i="38"/>
  <c r="BS15" i="38" s="1"/>
  <c r="BC45" i="31"/>
  <c r="AC30" i="16"/>
  <c r="AC29" i="16" s="1"/>
  <c r="BT93" i="28"/>
  <c r="BT92" i="28" s="1"/>
  <c r="AZ130" i="28"/>
  <c r="BC130" i="28" s="1"/>
  <c r="BL130" i="28"/>
  <c r="BP130" i="28" s="1"/>
  <c r="BO130" i="28" s="1"/>
  <c r="BL124" i="28"/>
  <c r="BP124" i="28" s="1"/>
  <c r="BO124" i="28" s="1"/>
  <c r="AZ124" i="28"/>
  <c r="BC124" i="28" s="1"/>
  <c r="AF23" i="27"/>
  <c r="AF22" i="27" s="1"/>
  <c r="AS30" i="16"/>
  <c r="AS29" i="16" s="1"/>
  <c r="AS18" i="16" s="1"/>
  <c r="AS15" i="16" s="1"/>
  <c r="AS9" i="16" s="1"/>
  <c r="AG83" i="21"/>
  <c r="AG82" i="21" s="1"/>
  <c r="AW55" i="32"/>
  <c r="AW54" i="32" s="1"/>
  <c r="AW53" i="32" s="1"/>
  <c r="M9" i="21"/>
  <c r="BI45" i="13"/>
  <c r="BI44" i="13" s="1"/>
  <c r="BM21" i="32"/>
  <c r="BM10" i="32" s="1"/>
  <c r="BG177" i="31"/>
  <c r="BG254" i="31" s="1"/>
  <c r="BG176" i="31" s="1"/>
  <c r="BG165" i="31" s="1"/>
  <c r="BG164" i="31" s="1"/>
  <c r="H21" i="32"/>
  <c r="H10" i="32" s="1"/>
  <c r="H9" i="32" s="1"/>
  <c r="AU210" i="31"/>
  <c r="AU209" i="31" s="1"/>
  <c r="AU208" i="31" s="1"/>
  <c r="V12" i="18"/>
  <c r="V22" i="13"/>
  <c r="V21" i="13" s="1"/>
  <c r="V10" i="13" s="1"/>
  <c r="V9" i="13" s="1"/>
  <c r="AM22" i="28"/>
  <c r="AM21" i="28" s="1"/>
  <c r="AM10" i="28" s="1"/>
  <c r="AX26" i="21"/>
  <c r="AX25" i="21" s="1"/>
  <c r="AX19" i="21" s="1"/>
  <c r="AV35" i="16"/>
  <c r="AV30" i="16" s="1"/>
  <c r="AV29" i="16" s="1"/>
  <c r="AV18" i="16" s="1"/>
  <c r="AV15" i="16" s="1"/>
  <c r="AV9" i="16" s="1"/>
  <c r="BT28" i="28"/>
  <c r="P20" i="43"/>
  <c r="AC21" i="43" s="1"/>
  <c r="AC22" i="43" s="1"/>
  <c r="Z22" i="32"/>
  <c r="N33" i="32"/>
  <c r="N27" i="32" s="1"/>
  <c r="N21" i="32" s="1"/>
  <c r="AU23" i="27"/>
  <c r="BR29" i="16"/>
  <c r="BR17" i="16" s="1"/>
  <c r="CE21" i="30"/>
  <c r="BU10" i="28"/>
  <c r="BR63" i="28"/>
  <c r="BR62" i="28" s="1"/>
  <c r="BR61" i="28" s="1"/>
  <c r="AW188" i="31"/>
  <c r="AW182" i="31" s="1"/>
  <c r="AW41" i="16"/>
  <c r="AW35" i="16" s="1"/>
  <c r="AW30" i="16" s="1"/>
  <c r="AW29" i="16" s="1"/>
  <c r="AZ26" i="32"/>
  <c r="AZ23" i="32" s="1"/>
  <c r="AY23" i="32" s="1"/>
  <c r="BC105" i="31"/>
  <c r="BE77" i="32"/>
  <c r="BA75" i="32"/>
  <c r="BA74" i="32" s="1"/>
  <c r="BA73" i="32" s="1"/>
  <c r="BA76" i="32"/>
  <c r="BQ47" i="16"/>
  <c r="BQ46" i="16" s="1"/>
  <c r="AZ46" i="16"/>
  <c r="AZ42" i="16" s="1"/>
  <c r="BC47" i="16"/>
  <c r="I20" i="43"/>
  <c r="AU85" i="31"/>
  <c r="AU78" i="13"/>
  <c r="BW78" i="28"/>
  <c r="BK29" i="31"/>
  <c r="P23" i="27"/>
  <c r="P17" i="27" s="1"/>
  <c r="P16" i="27" s="1"/>
  <c r="P10" i="27" s="1"/>
  <c r="AJ56" i="21"/>
  <c r="BB70" i="21"/>
  <c r="AP83" i="21"/>
  <c r="AP82" i="21" s="1"/>
  <c r="CD10" i="28"/>
  <c r="AG19" i="21"/>
  <c r="BI47" i="29"/>
  <c r="BI43" i="29" s="1"/>
  <c r="BI64" i="13"/>
  <c r="CG55" i="28"/>
  <c r="CG54" i="28" s="1"/>
  <c r="CG53" i="28" s="1"/>
  <c r="L177" i="31"/>
  <c r="L176" i="31" s="1"/>
  <c r="L165" i="31" s="1"/>
  <c r="L164" i="31" s="1"/>
  <c r="AV22" i="28"/>
  <c r="AV21" i="28" s="1"/>
  <c r="AV10" i="28" s="1"/>
  <c r="BJ177" i="31"/>
  <c r="BJ254" i="31" s="1"/>
  <c r="BJ176" i="31" s="1"/>
  <c r="BJ165" i="31" s="1"/>
  <c r="BJ164" i="31" s="1"/>
  <c r="BA42" i="16"/>
  <c r="BA41" i="16" s="1"/>
  <c r="BA35" i="16" s="1"/>
  <c r="AU130" i="31"/>
  <c r="AY130" i="31" s="1"/>
  <c r="AX130" i="31" s="1"/>
  <c r="BC33" i="31"/>
  <c r="BE195" i="31"/>
  <c r="BH195" i="31"/>
  <c r="BK69" i="32"/>
  <c r="BK64" i="32" s="1"/>
  <c r="AY41" i="31"/>
  <c r="AU138" i="13"/>
  <c r="AY138" i="13" s="1"/>
  <c r="AX138" i="13" s="1"/>
  <c r="AI138" i="13"/>
  <c r="AL138" i="13" s="1"/>
  <c r="BF59" i="13"/>
  <c r="BF58" i="13" s="1"/>
  <c r="BC58" i="13"/>
  <c r="AZ89" i="32"/>
  <c r="AV88" i="32"/>
  <c r="AV87" i="32" s="1"/>
  <c r="AV86" i="32" s="1"/>
  <c r="AV85" i="32" s="1"/>
  <c r="N114" i="21"/>
  <c r="N113" i="21" s="1"/>
  <c r="N112" i="21" s="1"/>
  <c r="N111" i="21" s="1"/>
  <c r="N96" i="21" s="1"/>
  <c r="M40" i="31"/>
  <c r="M34" i="31" s="1"/>
  <c r="L30" i="16"/>
  <c r="L29" i="16" s="1"/>
  <c r="L17" i="16" s="1"/>
  <c r="L16" i="16" s="1"/>
  <c r="AI71" i="31"/>
  <c r="AI70" i="31" s="1"/>
  <c r="AI69" i="31" s="1"/>
  <c r="AI68" i="31" s="1"/>
  <c r="N64" i="27"/>
  <c r="N63" i="27" s="1"/>
  <c r="N62" i="27" s="1"/>
  <c r="AU188" i="31"/>
  <c r="AU182" i="31" s="1"/>
  <c r="BP51" i="16"/>
  <c r="BO51" i="16" s="1"/>
  <c r="AY46" i="16"/>
  <c r="AY42" i="16" s="1"/>
  <c r="AX42" i="16" s="1"/>
  <c r="BH51" i="16"/>
  <c r="AX51" i="16"/>
  <c r="BB51" i="16" s="1"/>
  <c r="BE51" i="16" s="1"/>
  <c r="BC74" i="16"/>
  <c r="BI74" i="16"/>
  <c r="BI72" i="16" s="1"/>
  <c r="BI71" i="16" s="1"/>
  <c r="BI70" i="16" s="1"/>
  <c r="BI69" i="16" s="1"/>
  <c r="AZ72" i="16"/>
  <c r="AZ71" i="16" s="1"/>
  <c r="AZ70" i="16" s="1"/>
  <c r="AZ69" i="16" s="1"/>
  <c r="BL21" i="32"/>
  <c r="BL10" i="32" s="1"/>
  <c r="BL22" i="32"/>
  <c r="BL99" i="32" s="1"/>
  <c r="BJ25" i="32"/>
  <c r="BC25" i="32"/>
  <c r="BG25" i="32"/>
  <c r="G31" i="29"/>
  <c r="G30" i="29" s="1"/>
  <c r="G17" i="29" s="1"/>
  <c r="G16" i="29" s="1"/>
  <c r="BE71" i="32"/>
  <c r="BR60" i="32"/>
  <c r="BQ60" i="32" s="1"/>
  <c r="AY60" i="32"/>
  <c r="BD60" i="32" s="1"/>
  <c r="BJ60" i="32" s="1"/>
  <c r="BC239" i="31"/>
  <c r="AZ238" i="31"/>
  <c r="AZ237" i="31" s="1"/>
  <c r="AZ236" i="31" s="1"/>
  <c r="AZ233" i="31" s="1"/>
  <c r="BE98" i="32"/>
  <c r="BS98" i="32"/>
  <c r="BS97" i="32" s="1"/>
  <c r="BS96" i="32" s="1"/>
  <c r="BS91" i="32" s="1"/>
  <c r="BS90" i="32" s="1"/>
  <c r="BA97" i="32"/>
  <c r="BA96" i="32" s="1"/>
  <c r="BA91" i="32" s="1"/>
  <c r="BA90" i="32" s="1"/>
  <c r="H14" i="21"/>
  <c r="AQ14" i="21"/>
  <c r="BQ27" i="13"/>
  <c r="AV68" i="21"/>
  <c r="AB177" i="31"/>
  <c r="AB176" i="31" s="1"/>
  <c r="AB165" i="31" s="1"/>
  <c r="AB164" i="31" s="1"/>
  <c r="Z30" i="16"/>
  <c r="Z29" i="16" s="1"/>
  <c r="Z18" i="16" s="1"/>
  <c r="Z15" i="16" s="1"/>
  <c r="Z9" i="16" s="1"/>
  <c r="AN27" i="28"/>
  <c r="AR100" i="31"/>
  <c r="AR99" i="31" s="1"/>
  <c r="AR98" i="31" s="1"/>
  <c r="AR97" i="31" s="1"/>
  <c r="AR29" i="31" s="1"/>
  <c r="AR28" i="31" s="1"/>
  <c r="AR17" i="31" s="1"/>
  <c r="AR16" i="31" s="1"/>
  <c r="AR15" i="31" s="1"/>
  <c r="AR9" i="31" s="1"/>
  <c r="BK98" i="32"/>
  <c r="BK97" i="32" s="1"/>
  <c r="BK96" i="32" s="1"/>
  <c r="BR25" i="32"/>
  <c r="BQ25" i="32" s="1"/>
  <c r="AV58" i="32"/>
  <c r="AV55" i="32" s="1"/>
  <c r="AV54" i="32" s="1"/>
  <c r="AV53" i="32" s="1"/>
  <c r="BH41" i="32"/>
  <c r="BK41" i="32"/>
  <c r="BC59" i="31"/>
  <c r="AZ58" i="31"/>
  <c r="AZ57" i="31" s="1"/>
  <c r="AZ56" i="31" s="1"/>
  <c r="AZ55" i="31" s="1"/>
  <c r="M166" i="31"/>
  <c r="BB83" i="21"/>
  <c r="BB82" i="21" s="1"/>
  <c r="AV65" i="27"/>
  <c r="AV64" i="27" s="1"/>
  <c r="AV63" i="27" s="1"/>
  <c r="AV62" i="27" s="1"/>
  <c r="AX102" i="31"/>
  <c r="BB102" i="31" s="1"/>
  <c r="BE102" i="31" s="1"/>
  <c r="BI46" i="31"/>
  <c r="BF46" i="31"/>
  <c r="AC22" i="27"/>
  <c r="BB225" i="31"/>
  <c r="BE227" i="31"/>
  <c r="BE225" i="31" s="1"/>
  <c r="AO14" i="21"/>
  <c r="AO9" i="21" s="1"/>
  <c r="AI9" i="21"/>
  <c r="BL29" i="31"/>
  <c r="AY36" i="32"/>
  <c r="BD36" i="32" s="1"/>
  <c r="BJ36" i="32" s="1"/>
  <c r="BJ35" i="32" s="1"/>
  <c r="AJ116" i="21"/>
  <c r="AM116" i="21" s="1"/>
  <c r="AV116" i="21"/>
  <c r="AZ116" i="21" s="1"/>
  <c r="AY116" i="21" s="1"/>
  <c r="AP177" i="31"/>
  <c r="AP176" i="31" s="1"/>
  <c r="AP165" i="31" s="1"/>
  <c r="AP164" i="31" s="1"/>
  <c r="T177" i="31"/>
  <c r="T176" i="31" s="1"/>
  <c r="T165" i="31" s="1"/>
  <c r="T164" i="31" s="1"/>
  <c r="AX225" i="31"/>
  <c r="Y9" i="21"/>
  <c r="S9" i="21"/>
  <c r="AR218" i="31"/>
  <c r="AR217" i="31" s="1"/>
  <c r="AR216" i="31" s="1"/>
  <c r="AH14" i="21"/>
  <c r="I20" i="45"/>
  <c r="F20" i="43"/>
  <c r="AC246" i="31"/>
  <c r="AC245" i="31" s="1"/>
  <c r="AC177" i="31" s="1"/>
  <c r="AC176" i="31" s="1"/>
  <c r="AC165" i="31" s="1"/>
  <c r="AC164" i="31" s="1"/>
  <c r="N121" i="32"/>
  <c r="N120" i="32" s="1"/>
  <c r="N119" i="32" s="1"/>
  <c r="N118" i="32" s="1"/>
  <c r="N117" i="32" s="1"/>
  <c r="N100" i="32" s="1"/>
  <c r="BP65" i="27"/>
  <c r="AS64" i="32"/>
  <c r="AS63" i="32" s="1"/>
  <c r="AS62" i="32" s="1"/>
  <c r="AS61" i="32" s="1"/>
  <c r="BD24" i="21"/>
  <c r="BC24" i="21" s="1"/>
  <c r="AY24" i="21"/>
  <c r="AW260" i="31"/>
  <c r="BE26" i="32"/>
  <c r="BS26" i="32"/>
  <c r="AX64" i="31"/>
  <c r="BP64" i="31"/>
  <c r="AR27" i="13"/>
  <c r="AR22" i="13" s="1"/>
  <c r="AR21" i="13" s="1"/>
  <c r="AR10" i="13" s="1"/>
  <c r="AR9" i="13" s="1"/>
  <c r="AY52" i="31"/>
  <c r="AY51" i="31" s="1"/>
  <c r="AY40" i="31" s="1"/>
  <c r="AX40" i="31" s="1"/>
  <c r="AX53" i="31"/>
  <c r="BP53" i="31"/>
  <c r="N27" i="27"/>
  <c r="O24" i="27"/>
  <c r="W30" i="16"/>
  <c r="W29" i="16" s="1"/>
  <c r="W18" i="16" s="1"/>
  <c r="W15" i="16" s="1"/>
  <c r="W9" i="16" s="1"/>
  <c r="AB14" i="21"/>
  <c r="AB9" i="21" s="1"/>
  <c r="AO30" i="16"/>
  <c r="AO29" i="16" s="1"/>
  <c r="AO17" i="16" s="1"/>
  <c r="AO16" i="16" s="1"/>
  <c r="N119" i="28"/>
  <c r="N118" i="28" s="1"/>
  <c r="N117" i="28" s="1"/>
  <c r="N116" i="28" s="1"/>
  <c r="N101" i="28" s="1"/>
  <c r="E20" i="43"/>
  <c r="AS34" i="31"/>
  <c r="AS29" i="31" s="1"/>
  <c r="AS28" i="31" s="1"/>
  <c r="AS17" i="31" s="1"/>
  <c r="AS16" i="31" s="1"/>
  <c r="AS15" i="31" s="1"/>
  <c r="AS9" i="31" s="1"/>
  <c r="W34" i="31"/>
  <c r="BA34" i="31"/>
  <c r="BL177" i="31"/>
  <c r="AT182" i="31"/>
  <c r="AT177" i="31" s="1"/>
  <c r="AT176" i="31" s="1"/>
  <c r="AT165" i="31" s="1"/>
  <c r="AT164" i="31" s="1"/>
  <c r="CI56" i="38"/>
  <c r="CH56" i="38" s="1"/>
  <c r="BQ56" i="38"/>
  <c r="BU56" i="38" s="1"/>
  <c r="AC126" i="13"/>
  <c r="AC125" i="13" s="1"/>
  <c r="AC124" i="13" s="1"/>
  <c r="AC123" i="13" s="1"/>
  <c r="AC122" i="13" s="1"/>
  <c r="AC105" i="13" s="1"/>
  <c r="AM177" i="31"/>
  <c r="AM176" i="31" s="1"/>
  <c r="AM165" i="31" s="1"/>
  <c r="AM164" i="31" s="1"/>
  <c r="AH23" i="27"/>
  <c r="BA218" i="31"/>
  <c r="BA217" i="31" s="1"/>
  <c r="BA216" i="31" s="1"/>
  <c r="V31" i="29"/>
  <c r="V30" i="29" s="1"/>
  <c r="M281" i="31"/>
  <c r="M280" i="31" s="1"/>
  <c r="M279" i="31" s="1"/>
  <c r="M278" i="31" s="1"/>
  <c r="M298" i="31" s="1"/>
  <c r="M277" i="31" s="1"/>
  <c r="M260" i="31" s="1"/>
  <c r="CB13" i="30"/>
  <c r="O18" i="29"/>
  <c r="O15" i="29" s="1"/>
  <c r="O9" i="29" s="1"/>
  <c r="BB106" i="27"/>
  <c r="I10" i="20"/>
  <c r="I9" i="20" s="1"/>
  <c r="AV34" i="31"/>
  <c r="AV29" i="31" s="1"/>
  <c r="AV28" i="31" s="1"/>
  <c r="AV17" i="31" s="1"/>
  <c r="AV16" i="31" s="1"/>
  <c r="AV15" i="31" s="1"/>
  <c r="AV9" i="31" s="1"/>
  <c r="BO38" i="28"/>
  <c r="I16" i="20"/>
  <c r="BP98" i="13"/>
  <c r="AY97" i="13"/>
  <c r="AY96" i="13" s="1"/>
  <c r="AX98" i="13"/>
  <c r="AX97" i="13" s="1"/>
  <c r="AX96" i="13" s="1"/>
  <c r="AX91" i="13" s="1"/>
  <c r="AX90" i="13" s="1"/>
  <c r="C46" i="20"/>
  <c r="S16" i="20"/>
  <c r="AK31" i="29"/>
  <c r="AK30" i="29" s="1"/>
  <c r="AK18" i="29" s="1"/>
  <c r="AK15" i="29" s="1"/>
  <c r="AK9" i="29" s="1"/>
  <c r="BJ17" i="16"/>
  <c r="BJ16" i="16" s="1"/>
  <c r="BJ18" i="16"/>
  <c r="BJ15" i="16" s="1"/>
  <c r="BJ9" i="16" s="1"/>
  <c r="AB17" i="27"/>
  <c r="AB16" i="27" s="1"/>
  <c r="AB10" i="27" s="1"/>
  <c r="AB22" i="27"/>
  <c r="Y17" i="16"/>
  <c r="Y16" i="16" s="1"/>
  <c r="Y18" i="16"/>
  <c r="Y15" i="16" s="1"/>
  <c r="Y9" i="16" s="1"/>
  <c r="AM14" i="21"/>
  <c r="BC42" i="29"/>
  <c r="X24" i="27"/>
  <c r="BZ13" i="30"/>
  <c r="BA42" i="29"/>
  <c r="BA36" i="29" s="1"/>
  <c r="AP19" i="21"/>
  <c r="BS38" i="28"/>
  <c r="AU219" i="31"/>
  <c r="AU218" i="31" s="1"/>
  <c r="AU217" i="31" s="1"/>
  <c r="AU216" i="31" s="1"/>
  <c r="Q105" i="27"/>
  <c r="Q22" i="27" s="1"/>
  <c r="Q17" i="27"/>
  <c r="Q16" i="27" s="1"/>
  <c r="Q10" i="27" s="1"/>
  <c r="BH97" i="16"/>
  <c r="BH96" i="16" s="1"/>
  <c r="BH95" i="16" s="1"/>
  <c r="BH94" i="16" s="1"/>
  <c r="BH93" i="16" s="1"/>
  <c r="BE97" i="16"/>
  <c r="BE96" i="16" s="1"/>
  <c r="BE95" i="16" s="1"/>
  <c r="BE94" i="16" s="1"/>
  <c r="BE93" i="16" s="1"/>
  <c r="CB16" i="28"/>
  <c r="CB15" i="28" s="1"/>
  <c r="CB11" i="28" s="1"/>
  <c r="BY15" i="28"/>
  <c r="BY11" i="28" s="1"/>
  <c r="BI21" i="32"/>
  <c r="BI10" i="32" s="1"/>
  <c r="BI22" i="32"/>
  <c r="BI99" i="32" s="1"/>
  <c r="AY91" i="13"/>
  <c r="AY90" i="13" s="1"/>
  <c r="BF86" i="29"/>
  <c r="BF85" i="29" s="1"/>
  <c r="BC85" i="29"/>
  <c r="AY219" i="31"/>
  <c r="AY218" i="31" s="1"/>
  <c r="AY217" i="31" s="1"/>
  <c r="AY216" i="31" s="1"/>
  <c r="AX224" i="31"/>
  <c r="BB224" i="31" s="1"/>
  <c r="W21" i="43"/>
  <c r="L14" i="21"/>
  <c r="T17" i="31"/>
  <c r="T16" i="31" s="1"/>
  <c r="T15" i="31" s="1"/>
  <c r="T9" i="31" s="1"/>
  <c r="AL29" i="31"/>
  <c r="AL28" i="31" s="1"/>
  <c r="AL17" i="31" s="1"/>
  <c r="AL16" i="31" s="1"/>
  <c r="AF9" i="21"/>
  <c r="BI86" i="29"/>
  <c r="BC27" i="13"/>
  <c r="BH73" i="31"/>
  <c r="BP224" i="31"/>
  <c r="BO224" i="31" s="1"/>
  <c r="BP207" i="31"/>
  <c r="BP206" i="31" s="1"/>
  <c r="BK93" i="32"/>
  <c r="BK92" i="32" s="1"/>
  <c r="AV125" i="27"/>
  <c r="AV124" i="27" s="1"/>
  <c r="AV123" i="27" s="1"/>
  <c r="AV122" i="27" s="1"/>
  <c r="AV107" i="27" s="1"/>
  <c r="AV106" i="27" s="1"/>
  <c r="AW26" i="21"/>
  <c r="AU233" i="31"/>
  <c r="AY179" i="31"/>
  <c r="AY178" i="31" s="1"/>
  <c r="AX178" i="31" s="1"/>
  <c r="AU178" i="31"/>
  <c r="AU104" i="31"/>
  <c r="AU103" i="31" s="1"/>
  <c r="AY105" i="31"/>
  <c r="AK177" i="31"/>
  <c r="AK176" i="31" s="1"/>
  <c r="AC29" i="31"/>
  <c r="AC28" i="31" s="1"/>
  <c r="AC17" i="31" s="1"/>
  <c r="AC16" i="31" s="1"/>
  <c r="AC15" i="31" s="1"/>
  <c r="AC9" i="31" s="1"/>
  <c r="AV27" i="32"/>
  <c r="AX185" i="31"/>
  <c r="BB185" i="31" s="1"/>
  <c r="BB183" i="31" s="1"/>
  <c r="BP185" i="31"/>
  <c r="BO185" i="31" s="1"/>
  <c r="AU288" i="31"/>
  <c r="AY288" i="31" s="1"/>
  <c r="AX288" i="31" s="1"/>
  <c r="AI288" i="31"/>
  <c r="AL288" i="31" s="1"/>
  <c r="BQ76" i="28"/>
  <c r="BT77" i="28"/>
  <c r="BQ75" i="28"/>
  <c r="BQ74" i="28" s="1"/>
  <c r="BQ73" i="28" s="1"/>
  <c r="BL122" i="28"/>
  <c r="BP122" i="28" s="1"/>
  <c r="BO122" i="28" s="1"/>
  <c r="AZ122" i="28"/>
  <c r="BC122" i="28" s="1"/>
  <c r="AB10" i="38"/>
  <c r="AG29" i="31"/>
  <c r="AG28" i="31" s="1"/>
  <c r="AG17" i="31" s="1"/>
  <c r="AG16" i="31" s="1"/>
  <c r="AG15" i="31" s="1"/>
  <c r="AG9" i="31" s="1"/>
  <c r="R165" i="31"/>
  <c r="R164" i="31" s="1"/>
  <c r="S29" i="31"/>
  <c r="S106" i="31" s="1"/>
  <c r="S28" i="31" s="1"/>
  <c r="S17" i="31" s="1"/>
  <c r="S16" i="31" s="1"/>
  <c r="S15" i="31" s="1"/>
  <c r="S9" i="31" s="1"/>
  <c r="BG31" i="29"/>
  <c r="BG108" i="29" s="1"/>
  <c r="BG30" i="29" s="1"/>
  <c r="BG17" i="29" s="1"/>
  <c r="BG16" i="29" s="1"/>
  <c r="AH22" i="13"/>
  <c r="AH21" i="13" s="1"/>
  <c r="AH10" i="13" s="1"/>
  <c r="AH9" i="13" s="1"/>
  <c r="G22" i="13"/>
  <c r="G21" i="13" s="1"/>
  <c r="G10" i="13" s="1"/>
  <c r="G9" i="13" s="1"/>
  <c r="F21" i="13"/>
  <c r="F10" i="13" s="1"/>
  <c r="F9" i="13" s="1"/>
  <c r="AI22" i="28"/>
  <c r="AI21" i="28" s="1"/>
  <c r="AI10" i="28" s="1"/>
  <c r="AE14" i="21"/>
  <c r="AE9" i="21" s="1"/>
  <c r="AU19" i="21"/>
  <c r="AU14" i="21" s="1"/>
  <c r="AU9" i="21" s="1"/>
  <c r="BR21" i="13"/>
  <c r="BR10" i="13" s="1"/>
  <c r="Q22" i="28"/>
  <c r="H21" i="28"/>
  <c r="H10" i="28" s="1"/>
  <c r="BF47" i="29"/>
  <c r="BF43" i="29" s="1"/>
  <c r="BI73" i="29"/>
  <c r="BI72" i="29" s="1"/>
  <c r="BI71" i="29" s="1"/>
  <c r="BI70" i="29" s="1"/>
  <c r="BF63" i="28"/>
  <c r="BF62" i="28" s="1"/>
  <c r="BF61" i="28" s="1"/>
  <c r="BF22" i="28" s="1"/>
  <c r="BF21" i="28" s="1"/>
  <c r="BF10" i="28" s="1"/>
  <c r="F15" i="20"/>
  <c r="F8" i="20" s="1"/>
  <c r="G10" i="45"/>
  <c r="AK14" i="21"/>
  <c r="BP76" i="27"/>
  <c r="AV67" i="21"/>
  <c r="AV66" i="21" s="1"/>
  <c r="AV65" i="21" s="1"/>
  <c r="S177" i="31"/>
  <c r="S254" i="31" s="1"/>
  <c r="S176" i="31" s="1"/>
  <c r="BK35" i="32"/>
  <c r="P31" i="29"/>
  <c r="P108" i="29" s="1"/>
  <c r="P30" i="29" s="1"/>
  <c r="P18" i="29" s="1"/>
  <c r="P15" i="29" s="1"/>
  <c r="P9" i="29" s="1"/>
  <c r="BQ220" i="31"/>
  <c r="BQ219" i="31" s="1"/>
  <c r="BQ218" i="31" s="1"/>
  <c r="BQ217" i="31" s="1"/>
  <c r="BQ216" i="31" s="1"/>
  <c r="BC220" i="31"/>
  <c r="AZ219" i="31"/>
  <c r="AZ218" i="31" s="1"/>
  <c r="AZ217" i="31" s="1"/>
  <c r="AZ216" i="31" s="1"/>
  <c r="BC249" i="31"/>
  <c r="AZ248" i="31"/>
  <c r="AZ247" i="31" s="1"/>
  <c r="BA231" i="31"/>
  <c r="BA230" i="31"/>
  <c r="BA229" i="31" s="1"/>
  <c r="BA228" i="31" s="1"/>
  <c r="AR230" i="31"/>
  <c r="AR229" i="31" s="1"/>
  <c r="AR228" i="31" s="1"/>
  <c r="AR231" i="31"/>
  <c r="AZ84" i="32"/>
  <c r="AV83" i="32"/>
  <c r="AV82" i="32" s="1"/>
  <c r="AV81" i="32" s="1"/>
  <c r="AS77" i="27"/>
  <c r="AS76" i="27"/>
  <c r="AS75" i="27" s="1"/>
  <c r="AS74" i="27" s="1"/>
  <c r="BO227" i="31"/>
  <c r="BO225" i="31" s="1"/>
  <c r="BP225" i="31"/>
  <c r="BA110" i="31"/>
  <c r="AT29" i="31"/>
  <c r="AT28" i="31" s="1"/>
  <c r="AT17" i="31" s="1"/>
  <c r="AT16" i="31" s="1"/>
  <c r="AT15" i="31" s="1"/>
  <c r="AT9" i="31" s="1"/>
  <c r="AD29" i="31"/>
  <c r="AD28" i="31" s="1"/>
  <c r="AD17" i="31" s="1"/>
  <c r="AD16" i="31" s="1"/>
  <c r="AD15" i="31" s="1"/>
  <c r="AD9" i="31" s="1"/>
  <c r="N177" i="31"/>
  <c r="N254" i="31" s="1"/>
  <c r="AX254" i="31" s="1"/>
  <c r="AY254" i="31" s="1"/>
  <c r="BB33" i="32"/>
  <c r="BB27" i="32" s="1"/>
  <c r="P22" i="28"/>
  <c r="P21" i="28" s="1"/>
  <c r="P10" i="28" s="1"/>
  <c r="BI79" i="29"/>
  <c r="AS83" i="21"/>
  <c r="AS82" i="21" s="1"/>
  <c r="P30" i="19"/>
  <c r="BZ45" i="28"/>
  <c r="BZ44" i="28" s="1"/>
  <c r="Y16" i="38"/>
  <c r="Y10" i="38" s="1"/>
  <c r="BD177" i="31"/>
  <c r="BD254" i="31" s="1"/>
  <c r="BD176" i="31" s="1"/>
  <c r="BD165" i="31" s="1"/>
  <c r="BD164" i="31" s="1"/>
  <c r="AQ17" i="31"/>
  <c r="AQ16" i="31" s="1"/>
  <c r="AQ15" i="31" s="1"/>
  <c r="AQ9" i="31" s="1"/>
  <c r="AZ62" i="27"/>
  <c r="AS25" i="21"/>
  <c r="AS19" i="21" s="1"/>
  <c r="T16" i="38"/>
  <c r="T10" i="38" s="1"/>
  <c r="BB55" i="32"/>
  <c r="BB54" i="32" s="1"/>
  <c r="BB53" i="32" s="1"/>
  <c r="BI38" i="13"/>
  <c r="BI34" i="13" s="1"/>
  <c r="BI33" i="13" s="1"/>
  <c r="BI27" i="13" s="1"/>
  <c r="AV246" i="31"/>
  <c r="AV245" i="31" s="1"/>
  <c r="BA83" i="16"/>
  <c r="BA82" i="16" s="1"/>
  <c r="BA81" i="16" s="1"/>
  <c r="BA84" i="16"/>
  <c r="T32" i="45"/>
  <c r="S33" i="45"/>
  <c r="T31" i="45"/>
  <c r="BR69" i="32"/>
  <c r="BQ69" i="32" s="1"/>
  <c r="AY69" i="32"/>
  <c r="BD69" i="32" s="1"/>
  <c r="BG69" i="32" s="1"/>
  <c r="AY16" i="32"/>
  <c r="AY15" i="32" s="1"/>
  <c r="AY11" i="32" s="1"/>
  <c r="BJ16" i="32"/>
  <c r="BJ15" i="32" s="1"/>
  <c r="AZ15" i="32"/>
  <c r="AZ11" i="32" s="1"/>
  <c r="BA260" i="31"/>
  <c r="BC59" i="16"/>
  <c r="BC58" i="16" s="1"/>
  <c r="BC57" i="16" s="1"/>
  <c r="BC56" i="16" s="1"/>
  <c r="BF60" i="16"/>
  <c r="BF59" i="16" s="1"/>
  <c r="BF58" i="16" s="1"/>
  <c r="BF57" i="16" s="1"/>
  <c r="BF56" i="16" s="1"/>
  <c r="AR183" i="31"/>
  <c r="AR182" i="31" s="1"/>
  <c r="AX168" i="31"/>
  <c r="AX167" i="31" s="1"/>
  <c r="AX166" i="31" s="1"/>
  <c r="BH168" i="31"/>
  <c r="BH167" i="31" s="1"/>
  <c r="BH166" i="31" s="1"/>
  <c r="AU231" i="31"/>
  <c r="AU230" i="31"/>
  <c r="AU229" i="31" s="1"/>
  <c r="AU228" i="31" s="1"/>
  <c r="AY232" i="31"/>
  <c r="BR93" i="32"/>
  <c r="BR92" i="32" s="1"/>
  <c r="BR91" i="32" s="1"/>
  <c r="BR90" i="32" s="1"/>
  <c r="BQ94" i="32"/>
  <c r="BQ93" i="32" s="1"/>
  <c r="BQ92" i="32" s="1"/>
  <c r="BQ91" i="32" s="1"/>
  <c r="BQ90" i="32" s="1"/>
  <c r="AP78" i="32"/>
  <c r="AP21" i="32" s="1"/>
  <c r="AP10" i="32" s="1"/>
  <c r="AP9" i="32" s="1"/>
  <c r="BE29" i="32"/>
  <c r="BS29" i="32"/>
  <c r="BS28" i="32" s="1"/>
  <c r="BA28" i="32"/>
  <c r="AD88" i="27"/>
  <c r="BP89" i="27"/>
  <c r="BP248" i="31"/>
  <c r="BP247" i="31" s="1"/>
  <c r="BO249" i="31"/>
  <c r="BO248" i="31" s="1"/>
  <c r="BO247" i="31" s="1"/>
  <c r="AL22" i="32"/>
  <c r="AL21" i="32"/>
  <c r="AL10" i="32" s="1"/>
  <c r="AL9" i="32" s="1"/>
  <c r="BC181" i="31"/>
  <c r="BF181" i="31" s="1"/>
  <c r="BQ181" i="31"/>
  <c r="AV123" i="32"/>
  <c r="AJ123" i="32"/>
  <c r="AM123" i="32" s="1"/>
  <c r="BP36" i="28"/>
  <c r="BL35" i="28"/>
  <c r="BL34" i="28" s="1"/>
  <c r="BL33" i="28" s="1"/>
  <c r="BL27" i="28" s="1"/>
  <c r="X65" i="27"/>
  <c r="X64" i="27" s="1"/>
  <c r="X63" i="27" s="1"/>
  <c r="X62" i="27" s="1"/>
  <c r="AY52" i="21"/>
  <c r="BD52" i="21"/>
  <c r="BC52" i="21" s="1"/>
  <c r="AU101" i="16"/>
  <c r="AU100" i="16" s="1"/>
  <c r="BK14" i="27"/>
  <c r="BK11" i="27" s="1"/>
  <c r="BP14" i="27"/>
  <c r="BP11" i="27" s="1"/>
  <c r="M31" i="29"/>
  <c r="CA22" i="28"/>
  <c r="CA21" i="28" s="1"/>
  <c r="CA10" i="28" s="1"/>
  <c r="AG31" i="29"/>
  <c r="AG30" i="29" s="1"/>
  <c r="AG18" i="29" s="1"/>
  <c r="AG15" i="29" s="1"/>
  <c r="AG9" i="29" s="1"/>
  <c r="AI84" i="29"/>
  <c r="AI83" i="29" s="1"/>
  <c r="AI82" i="29" s="1"/>
  <c r="AI31" i="29" s="1"/>
  <c r="AI30" i="29" s="1"/>
  <c r="AI85" i="29"/>
  <c r="O30" i="31"/>
  <c r="O29" i="31" s="1"/>
  <c r="O28" i="31" s="1"/>
  <c r="O17" i="31" s="1"/>
  <c r="O16" i="31" s="1"/>
  <c r="O15" i="31" s="1"/>
  <c r="O9" i="31" s="1"/>
  <c r="AZ31" i="31"/>
  <c r="AU140" i="13"/>
  <c r="AY140" i="13" s="1"/>
  <c r="AX140" i="13" s="1"/>
  <c r="AI140" i="13"/>
  <c r="AL140" i="13" s="1"/>
  <c r="BP102" i="16"/>
  <c r="AX102" i="16"/>
  <c r="BB102" i="16" s="1"/>
  <c r="AW34" i="31"/>
  <c r="BA24" i="32"/>
  <c r="P23" i="32"/>
  <c r="AF21" i="32"/>
  <c r="AF10" i="32" s="1"/>
  <c r="AF9" i="32" s="1"/>
  <c r="AF22" i="32"/>
  <c r="AX40" i="29"/>
  <c r="BB40" i="29" s="1"/>
  <c r="BP40" i="29"/>
  <c r="BO40" i="29" s="1"/>
  <c r="BL83" i="28"/>
  <c r="BL82" i="28" s="1"/>
  <c r="BL81" i="28" s="1"/>
  <c r="BL78" i="28" s="1"/>
  <c r="BP84" i="28"/>
  <c r="AP56" i="27"/>
  <c r="BP59" i="27"/>
  <c r="AG22" i="32"/>
  <c r="AG21" i="32"/>
  <c r="AG10" i="32" s="1"/>
  <c r="AG9" i="32" s="1"/>
  <c r="P17" i="29"/>
  <c r="P16" i="29" s="1"/>
  <c r="Y21" i="32"/>
  <c r="Y10" i="32" s="1"/>
  <c r="Y9" i="32" s="1"/>
  <c r="Y22" i="32"/>
  <c r="L21" i="19"/>
  <c r="L16" i="19" s="1"/>
  <c r="L9" i="19" s="1"/>
  <c r="H22" i="32"/>
  <c r="AE21" i="32"/>
  <c r="AE10" i="32" s="1"/>
  <c r="AE9" i="32" s="1"/>
  <c r="C15" i="12"/>
  <c r="AO22" i="13"/>
  <c r="AO21" i="13" s="1"/>
  <c r="AO10" i="13" s="1"/>
  <c r="AO9" i="13" s="1"/>
  <c r="L29" i="31"/>
  <c r="L28" i="31" s="1"/>
  <c r="L17" i="31" s="1"/>
  <c r="L16" i="31" s="1"/>
  <c r="L15" i="31" s="1"/>
  <c r="L9" i="31" s="1"/>
  <c r="V177" i="31"/>
  <c r="V176" i="31" s="1"/>
  <c r="V165" i="31" s="1"/>
  <c r="V164" i="31" s="1"/>
  <c r="AX55" i="21"/>
  <c r="AX54" i="21" s="1"/>
  <c r="AX53" i="21" s="1"/>
  <c r="I16" i="43"/>
  <c r="I8" i="43" s="1"/>
  <c r="N20" i="45"/>
  <c r="N16" i="45" s="1"/>
  <c r="N8" i="45" s="1"/>
  <c r="K177" i="31"/>
  <c r="K176" i="31" s="1"/>
  <c r="K165" i="31" s="1"/>
  <c r="K164" i="31" s="1"/>
  <c r="S165" i="31"/>
  <c r="S164" i="31" s="1"/>
  <c r="X19" i="21"/>
  <c r="AD124" i="27"/>
  <c r="BP125" i="27"/>
  <c r="AV36" i="29"/>
  <c r="AV31" i="29" s="1"/>
  <c r="AV30" i="29" s="1"/>
  <c r="V14" i="21"/>
  <c r="V9" i="21" s="1"/>
  <c r="R14" i="21"/>
  <c r="R9" i="21" s="1"/>
  <c r="BF35" i="13"/>
  <c r="BF34" i="13" s="1"/>
  <c r="AM17" i="29"/>
  <c r="AM16" i="29" s="1"/>
  <c r="AA15" i="29"/>
  <c r="AA9" i="29" s="1"/>
  <c r="AG18" i="16"/>
  <c r="AG15" i="16" s="1"/>
  <c r="AG9" i="16" s="1"/>
  <c r="X27" i="32"/>
  <c r="AT19" i="21"/>
  <c r="AT14" i="21" s="1"/>
  <c r="AT9" i="21" s="1"/>
  <c r="H8" i="20"/>
  <c r="N11" i="32"/>
  <c r="N10" i="32" s="1"/>
  <c r="AX223" i="31"/>
  <c r="BB223" i="31" s="1"/>
  <c r="BP223" i="31"/>
  <c r="BO223" i="31" s="1"/>
  <c r="BR59" i="32"/>
  <c r="AZ58" i="32"/>
  <c r="AY59" i="32"/>
  <c r="BZ42" i="28"/>
  <c r="BW42" i="28"/>
  <c r="R29" i="31"/>
  <c r="R28" i="31" s="1"/>
  <c r="R17" i="31" s="1"/>
  <c r="R16" i="31" s="1"/>
  <c r="R15" i="31" s="1"/>
  <c r="R9" i="31" s="1"/>
  <c r="AA29" i="31"/>
  <c r="AA28" i="31" s="1"/>
  <c r="AA17" i="31" s="1"/>
  <c r="AA16" i="31" s="1"/>
  <c r="AA15" i="31" s="1"/>
  <c r="AA9" i="31" s="1"/>
  <c r="BJ17" i="31"/>
  <c r="BJ16" i="31" s="1"/>
  <c r="BJ15" i="31" s="1"/>
  <c r="BJ9" i="31" s="1"/>
  <c r="S31" i="33"/>
  <c r="U31" i="33" s="1"/>
  <c r="T31" i="33" s="1"/>
  <c r="Q31" i="33"/>
  <c r="Q22" i="32"/>
  <c r="Q99" i="32" s="1"/>
  <c r="Q21" i="32"/>
  <c r="Q10" i="32" s="1"/>
  <c r="Q9" i="32" s="1"/>
  <c r="BP75" i="31"/>
  <c r="BO75" i="31" s="1"/>
  <c r="AX75" i="31"/>
  <c r="BB75" i="31" s="1"/>
  <c r="BE75" i="31" s="1"/>
  <c r="AX31" i="31"/>
  <c r="BB31" i="31" s="1"/>
  <c r="BE31" i="31" s="1"/>
  <c r="BP31" i="31"/>
  <c r="BO31" i="31" s="1"/>
  <c r="AY60" i="21"/>
  <c r="BD60" i="21"/>
  <c r="BC60" i="21" s="1"/>
  <c r="O177" i="31"/>
  <c r="O176" i="31" s="1"/>
  <c r="O165" i="31" s="1"/>
  <c r="O164" i="31" s="1"/>
  <c r="Q22" i="13"/>
  <c r="Q21" i="13" s="1"/>
  <c r="Q10" i="13" s="1"/>
  <c r="Q9" i="13" s="1"/>
  <c r="AW25" i="21"/>
  <c r="AW19" i="21" s="1"/>
  <c r="AR14" i="21"/>
  <c r="AR9" i="21" s="1"/>
  <c r="AY30" i="21"/>
  <c r="BB55" i="21"/>
  <c r="BB54" i="21" s="1"/>
  <c r="BB53" i="21" s="1"/>
  <c r="BH184" i="31"/>
  <c r="N19" i="21"/>
  <c r="AB21" i="32"/>
  <c r="AB10" i="32" s="1"/>
  <c r="AB9" i="32" s="1"/>
  <c r="AB22" i="32"/>
  <c r="AZ252" i="31"/>
  <c r="AZ251" i="31" s="1"/>
  <c r="AZ246" i="31" s="1"/>
  <c r="AZ245" i="31" s="1"/>
  <c r="BQ253" i="31"/>
  <c r="BQ252" i="31" s="1"/>
  <c r="BQ251" i="31" s="1"/>
  <c r="BQ246" i="31" s="1"/>
  <c r="BQ245" i="31" s="1"/>
  <c r="BC253" i="31"/>
  <c r="BP60" i="16"/>
  <c r="AX60" i="16"/>
  <c r="AY59" i="16"/>
  <c r="AY58" i="16" s="1"/>
  <c r="AR100" i="29"/>
  <c r="AR99" i="29" s="1"/>
  <c r="BD26" i="21"/>
  <c r="BC26" i="21" s="1"/>
  <c r="BC25" i="21" s="1"/>
  <c r="BE25" i="21"/>
  <c r="BE19" i="21" s="1"/>
  <c r="I16" i="45"/>
  <c r="O12" i="43"/>
  <c r="W22" i="27"/>
  <c r="W17" i="27"/>
  <c r="W16" i="27" s="1"/>
  <c r="W10" i="27" s="1"/>
  <c r="AP22" i="32"/>
  <c r="BD13" i="30"/>
  <c r="BD14" i="30"/>
  <c r="T44" i="45"/>
  <c r="T41" i="45" s="1"/>
  <c r="S46" i="45"/>
  <c r="S44" i="45" s="1"/>
  <c r="S41" i="45" s="1"/>
  <c r="AU21" i="32"/>
  <c r="AU10" i="32" s="1"/>
  <c r="AU9" i="32" s="1"/>
  <c r="AU22" i="32"/>
  <c r="AM22" i="32"/>
  <c r="AM21" i="32"/>
  <c r="AM10" i="32" s="1"/>
  <c r="AI22" i="32"/>
  <c r="AI21" i="32"/>
  <c r="AI10" i="32" s="1"/>
  <c r="AI9" i="32" s="1"/>
  <c r="AZ51" i="32"/>
  <c r="AZ50" i="32" s="1"/>
  <c r="BR52" i="32"/>
  <c r="AY52" i="32"/>
  <c r="BP205" i="31"/>
  <c r="AY204" i="31"/>
  <c r="AY203" i="31" s="1"/>
  <c r="AG27" i="34"/>
  <c r="AI27" i="34" s="1"/>
  <c r="AH27" i="34" s="1"/>
  <c r="AE27" i="34"/>
  <c r="BP191" i="31"/>
  <c r="BO191" i="31" s="1"/>
  <c r="AY190" i="31"/>
  <c r="AX190" i="31" s="1"/>
  <c r="AX191" i="31"/>
  <c r="BB191" i="31" s="1"/>
  <c r="BE191" i="31" s="1"/>
  <c r="AY24" i="32"/>
  <c r="BD24" i="32" s="1"/>
  <c r="BJ24" i="32" s="1"/>
  <c r="AP50" i="27"/>
  <c r="BP51" i="27"/>
  <c r="AY20" i="27"/>
  <c r="AY18" i="27" s="1"/>
  <c r="N18" i="27"/>
  <c r="BC26" i="13"/>
  <c r="BF26" i="13" s="1"/>
  <c r="BQ26" i="13"/>
  <c r="BQ23" i="13" s="1"/>
  <c r="R101" i="27"/>
  <c r="BP102" i="27"/>
  <c r="BP79" i="28"/>
  <c r="BO80" i="28"/>
  <c r="CG80" i="28"/>
  <c r="BF98" i="29"/>
  <c r="BF97" i="29" s="1"/>
  <c r="BF96" i="29" s="1"/>
  <c r="BF95" i="29" s="1"/>
  <c r="BF94" i="29" s="1"/>
  <c r="BC97" i="29"/>
  <c r="BC96" i="29" s="1"/>
  <c r="BC95" i="29" s="1"/>
  <c r="BC94" i="29" s="1"/>
  <c r="AF29" i="31"/>
  <c r="AF28" i="31" s="1"/>
  <c r="AF17" i="31" s="1"/>
  <c r="AF16" i="31" s="1"/>
  <c r="AF15" i="31" s="1"/>
  <c r="AF9" i="31" s="1"/>
  <c r="BR35" i="32"/>
  <c r="AR30" i="16"/>
  <c r="AR29" i="16" s="1"/>
  <c r="Z23" i="27"/>
  <c r="Z22" i="27" s="1"/>
  <c r="BB210" i="31"/>
  <c r="BB209" i="31" s="1"/>
  <c r="BB208" i="31" s="1"/>
  <c r="BH37" i="31"/>
  <c r="G9" i="43"/>
  <c r="G16" i="38"/>
  <c r="G10" i="38" s="1"/>
  <c r="AD10" i="32"/>
  <c r="AD9" i="32" s="1"/>
  <c r="AO29" i="31"/>
  <c r="AO28" i="31" s="1"/>
  <c r="AO17" i="31" s="1"/>
  <c r="AO16" i="31" s="1"/>
  <c r="AO15" i="31" s="1"/>
  <c r="AO9" i="31" s="1"/>
  <c r="R12" i="20" s="1"/>
  <c r="AP17" i="31"/>
  <c r="AP16" i="31" s="1"/>
  <c r="AP15" i="31" s="1"/>
  <c r="AP9" i="31" s="1"/>
  <c r="AB29" i="31"/>
  <c r="AB28" i="31" s="1"/>
  <c r="AB17" i="31" s="1"/>
  <c r="AB16" i="31" s="1"/>
  <c r="AB15" i="31" s="1"/>
  <c r="AB9" i="31" s="1"/>
  <c r="AJ29" i="31"/>
  <c r="AJ28" i="31" s="1"/>
  <c r="AJ17" i="31" s="1"/>
  <c r="AJ16" i="31" s="1"/>
  <c r="AJ15" i="31" s="1"/>
  <c r="AJ9" i="31" s="1"/>
  <c r="U22" i="13"/>
  <c r="U21" i="13" s="1"/>
  <c r="U10" i="13" s="1"/>
  <c r="U9" i="13" s="1"/>
  <c r="AI22" i="13"/>
  <c r="AI21" i="13" s="1"/>
  <c r="AI10" i="13" s="1"/>
  <c r="AI9" i="13" s="1"/>
  <c r="G23" i="27"/>
  <c r="G10" i="27" s="1"/>
  <c r="AQ22" i="13"/>
  <c r="AQ21" i="13" s="1"/>
  <c r="AQ10" i="13" s="1"/>
  <c r="AQ9" i="13" s="1"/>
  <c r="AS22" i="28"/>
  <c r="AS21" i="28" s="1"/>
  <c r="AS10" i="28" s="1"/>
  <c r="AX70" i="21"/>
  <c r="BC84" i="29"/>
  <c r="BC83" i="29" s="1"/>
  <c r="BC82" i="29" s="1"/>
  <c r="O11" i="43"/>
  <c r="AZ80" i="32"/>
  <c r="AV79" i="32"/>
  <c r="AV78" i="32" s="1"/>
  <c r="AZ72" i="32"/>
  <c r="AV70" i="32"/>
  <c r="AV63" i="32" s="1"/>
  <c r="AV62" i="32" s="1"/>
  <c r="AV61" i="32" s="1"/>
  <c r="BE93" i="32"/>
  <c r="BE92" i="32" s="1"/>
  <c r="BH94" i="32"/>
  <c r="BH93" i="32" s="1"/>
  <c r="BH92" i="32" s="1"/>
  <c r="AX76" i="31"/>
  <c r="BB76" i="31" s="1"/>
  <c r="BP76" i="31"/>
  <c r="BO76" i="31" s="1"/>
  <c r="AY66" i="31"/>
  <c r="AU65" i="31"/>
  <c r="AU62" i="31" s="1"/>
  <c r="AU61" i="31" s="1"/>
  <c r="AU60" i="31" s="1"/>
  <c r="BL70" i="28"/>
  <c r="BP72" i="28"/>
  <c r="AZ132" i="28"/>
  <c r="BC132" i="28" s="1"/>
  <c r="BL132" i="28"/>
  <c r="BP132" i="28" s="1"/>
  <c r="BO132" i="28" s="1"/>
  <c r="BL125" i="28"/>
  <c r="BP125" i="28" s="1"/>
  <c r="BO125" i="28" s="1"/>
  <c r="AZ125" i="28"/>
  <c r="BB52" i="13"/>
  <c r="AX51" i="13"/>
  <c r="AX50" i="13" s="1"/>
  <c r="AX49" i="13" s="1"/>
  <c r="AX48" i="13" s="1"/>
  <c r="AI177" i="31"/>
  <c r="AI176" i="31" s="1"/>
  <c r="AI165" i="31" s="1"/>
  <c r="AI164" i="31" s="1"/>
  <c r="BA70" i="31"/>
  <c r="BA69" i="31" s="1"/>
  <c r="BA68" i="31" s="1"/>
  <c r="X23" i="27"/>
  <c r="X17" i="27" s="1"/>
  <c r="X16" i="27" s="1"/>
  <c r="X10" i="27" s="1"/>
  <c r="P14" i="21"/>
  <c r="P9" i="21" s="1"/>
  <c r="BI32" i="29"/>
  <c r="BF54" i="29"/>
  <c r="BF53" i="29" s="1"/>
  <c r="AH9" i="21"/>
  <c r="N9" i="44"/>
  <c r="AD21" i="44"/>
  <c r="U16" i="38"/>
  <c r="U10" i="38" s="1"/>
  <c r="Y29" i="31"/>
  <c r="Y28" i="31" s="1"/>
  <c r="Y17" i="31" s="1"/>
  <c r="Y16" i="31" s="1"/>
  <c r="Y15" i="31" s="1"/>
  <c r="Y9" i="31" s="1"/>
  <c r="F28" i="31"/>
  <c r="F17" i="31" s="1"/>
  <c r="F16" i="31" s="1"/>
  <c r="F15" i="31" s="1"/>
  <c r="F9" i="31" s="1"/>
  <c r="CE13" i="30"/>
  <c r="F29" i="22" s="1"/>
  <c r="BO183" i="31"/>
  <c r="O22" i="13"/>
  <c r="O21" i="13" s="1"/>
  <c r="O10" i="13" s="1"/>
  <c r="O9" i="13" s="1"/>
  <c r="AJ22" i="28"/>
  <c r="AJ99" i="28" s="1"/>
  <c r="AJ21" i="28" s="1"/>
  <c r="AJ10" i="28" s="1"/>
  <c r="AJ55" i="21"/>
  <c r="AJ54" i="21" s="1"/>
  <c r="AJ53" i="21" s="1"/>
  <c r="BO11" i="28"/>
  <c r="BR41" i="32"/>
  <c r="AY41" i="32"/>
  <c r="AZ38" i="32"/>
  <c r="AW218" i="31"/>
  <c r="AW217" i="31" s="1"/>
  <c r="AW216" i="31" s="1"/>
  <c r="BF32" i="31"/>
  <c r="BI32" i="31"/>
  <c r="AZ75" i="32"/>
  <c r="AZ74" i="32" s="1"/>
  <c r="AZ73" i="32" s="1"/>
  <c r="AZ76" i="32"/>
  <c r="AY77" i="32"/>
  <c r="BR77" i="32"/>
  <c r="BC78" i="31"/>
  <c r="AZ77" i="31"/>
  <c r="AZ70" i="31" s="1"/>
  <c r="AZ69" i="31" s="1"/>
  <c r="AZ68" i="31" s="1"/>
  <c r="Z76" i="31"/>
  <c r="Z71" i="31" s="1"/>
  <c r="Z70" i="31" s="1"/>
  <c r="Z69" i="31" s="1"/>
  <c r="Z68" i="31" s="1"/>
  <c r="Z29" i="31" s="1"/>
  <c r="Z28" i="31" s="1"/>
  <c r="Z17" i="31" s="1"/>
  <c r="Z16" i="31" s="1"/>
  <c r="Z15" i="31" s="1"/>
  <c r="Z9" i="31" s="1"/>
  <c r="W71" i="31"/>
  <c r="W70" i="31" s="1"/>
  <c r="W69" i="31" s="1"/>
  <c r="W68" i="31" s="1"/>
  <c r="BP39" i="16"/>
  <c r="BO39" i="16" s="1"/>
  <c r="AX39" i="16"/>
  <c r="BB39" i="16" s="1"/>
  <c r="BE39" i="16" s="1"/>
  <c r="AU87" i="16"/>
  <c r="AU86" i="16" s="1"/>
  <c r="AY88" i="16"/>
  <c r="BP36" i="27"/>
  <c r="AP35" i="27"/>
  <c r="CH24" i="28"/>
  <c r="CH23" i="28" s="1"/>
  <c r="BQ23" i="28"/>
  <c r="BP51" i="13"/>
  <c r="BO52" i="13"/>
  <c r="BO51" i="13" s="1"/>
  <c r="AJ129" i="21"/>
  <c r="AM129" i="21" s="1"/>
  <c r="AV129" i="21"/>
  <c r="AZ129" i="21" s="1"/>
  <c r="AY129" i="21" s="1"/>
  <c r="BM22" i="32"/>
  <c r="BM99" i="32" s="1"/>
  <c r="BH28" i="13"/>
  <c r="AV177" i="31"/>
  <c r="AV176" i="31" s="1"/>
  <c r="AV165" i="31" s="1"/>
  <c r="AV164" i="31" s="1"/>
  <c r="BI48" i="31"/>
  <c r="AM22" i="13"/>
  <c r="AM21" i="13" s="1"/>
  <c r="AM10" i="13" s="1"/>
  <c r="AM9" i="13" s="1"/>
  <c r="Z22" i="13"/>
  <c r="Z21" i="13" s="1"/>
  <c r="Z10" i="13" s="1"/>
  <c r="Z9" i="13" s="1"/>
  <c r="C21" i="19"/>
  <c r="C16" i="19" s="1"/>
  <c r="AF22" i="13"/>
  <c r="AF21" i="13" s="1"/>
  <c r="AF10" i="13" s="1"/>
  <c r="AF9" i="13" s="1"/>
  <c r="AY22" i="28"/>
  <c r="AY21" i="28" s="1"/>
  <c r="AY10" i="28" s="1"/>
  <c r="M21" i="19"/>
  <c r="M16" i="19" s="1"/>
  <c r="AG14" i="21"/>
  <c r="AG9" i="21" s="1"/>
  <c r="AZ87" i="21"/>
  <c r="BF51" i="16"/>
  <c r="AG29" i="34"/>
  <c r="AI29" i="34" s="1"/>
  <c r="AH29" i="34" s="1"/>
  <c r="AE29" i="34"/>
  <c r="AC22" i="32"/>
  <c r="AC21" i="32"/>
  <c r="AC10" i="32" s="1"/>
  <c r="AC9" i="32" s="1"/>
  <c r="BQ13" i="38"/>
  <c r="BQ12" i="38" s="1"/>
  <c r="BQ11" i="38" s="1"/>
  <c r="BQ10" i="38" s="1"/>
  <c r="CA13" i="38"/>
  <c r="BR12" i="38"/>
  <c r="BR11" i="38" s="1"/>
  <c r="BR10" i="38" s="1"/>
  <c r="AZ145" i="32"/>
  <c r="AZ144" i="32" s="1"/>
  <c r="AZ143" i="32" s="1"/>
  <c r="BR143" i="32" s="1"/>
  <c r="AV144" i="32"/>
  <c r="AV143" i="32" s="1"/>
  <c r="BC212" i="31"/>
  <c r="AZ211" i="31"/>
  <c r="AZ210" i="31" s="1"/>
  <c r="AZ209" i="31" s="1"/>
  <c r="AZ208" i="31" s="1"/>
  <c r="AX38" i="31"/>
  <c r="BB38" i="31" s="1"/>
  <c r="BP38" i="31"/>
  <c r="BO38" i="31" s="1"/>
  <c r="AW70" i="31"/>
  <c r="AW69" i="31" s="1"/>
  <c r="AW68" i="31" s="1"/>
  <c r="AW29" i="31" s="1"/>
  <c r="AW28" i="31" s="1"/>
  <c r="AW17" i="31" s="1"/>
  <c r="AW16" i="31" s="1"/>
  <c r="BB47" i="31"/>
  <c r="AX45" i="31"/>
  <c r="AX47" i="21"/>
  <c r="AX46" i="21" s="1"/>
  <c r="AX45" i="21" s="1"/>
  <c r="D40" i="20"/>
  <c r="D39" i="20"/>
  <c r="AY32" i="32"/>
  <c r="BD32" i="32" s="1"/>
  <c r="BR32" i="32"/>
  <c r="BQ32" i="32" s="1"/>
  <c r="BP75" i="27"/>
  <c r="AP83" i="27"/>
  <c r="BP84" i="27"/>
  <c r="BC57" i="13"/>
  <c r="AZ56" i="13"/>
  <c r="AZ55" i="13" s="1"/>
  <c r="AZ54" i="13" s="1"/>
  <c r="AZ53" i="13" s="1"/>
  <c r="AU138" i="29"/>
  <c r="AY138" i="29" s="1"/>
  <c r="AX138" i="29" s="1"/>
  <c r="AI138" i="29"/>
  <c r="AU146" i="29"/>
  <c r="AY146" i="29" s="1"/>
  <c r="AX146" i="29" s="1"/>
  <c r="AI146" i="29"/>
  <c r="AL146" i="29" s="1"/>
  <c r="BF66" i="29"/>
  <c r="BF65" i="29" s="1"/>
  <c r="BF64" i="29" s="1"/>
  <c r="BF63" i="29" s="1"/>
  <c r="BF62" i="29" s="1"/>
  <c r="BC65" i="29"/>
  <c r="BC64" i="29" s="1"/>
  <c r="BC63" i="29" s="1"/>
  <c r="BC62" i="29" s="1"/>
  <c r="V10" i="43"/>
  <c r="V9" i="43" s="1"/>
  <c r="S16" i="38"/>
  <c r="S10" i="38" s="1"/>
  <c r="G20" i="43"/>
  <c r="G16" i="43" s="1"/>
  <c r="BJ27" i="28"/>
  <c r="BJ22" i="28" s="1"/>
  <c r="BJ21" i="28" s="1"/>
  <c r="BJ10" i="28" s="1"/>
  <c r="BV38" i="28"/>
  <c r="BI45" i="31"/>
  <c r="BI41" i="31" s="1"/>
  <c r="BM22" i="28"/>
  <c r="BM21" i="28" s="1"/>
  <c r="BM10" i="28" s="1"/>
  <c r="AZ10" i="21"/>
  <c r="P74" i="45"/>
  <c r="S72" i="45"/>
  <c r="AO31" i="29"/>
  <c r="AO30" i="29" s="1"/>
  <c r="AO17" i="29" s="1"/>
  <c r="AO16" i="29" s="1"/>
  <c r="T31" i="29"/>
  <c r="T30" i="29" s="1"/>
  <c r="AE22" i="13"/>
  <c r="AE21" i="13" s="1"/>
  <c r="AE10" i="13" s="1"/>
  <c r="AE9" i="13" s="1"/>
  <c r="K22" i="13"/>
  <c r="K21" i="13" s="1"/>
  <c r="K10" i="13" s="1"/>
  <c r="K9" i="13" s="1"/>
  <c r="AT22" i="13"/>
  <c r="AT21" i="13" s="1"/>
  <c r="AT10" i="13" s="1"/>
  <c r="AT9" i="13" s="1"/>
  <c r="BW70" i="28"/>
  <c r="AV22" i="13"/>
  <c r="AV21" i="13" s="1"/>
  <c r="AV10" i="13" s="1"/>
  <c r="AV9" i="13" s="1"/>
  <c r="AY107" i="29"/>
  <c r="AU106" i="29"/>
  <c r="AU105" i="29" s="1"/>
  <c r="AU100" i="29" s="1"/>
  <c r="AU99" i="29" s="1"/>
  <c r="BW26" i="35"/>
  <c r="CC28" i="35"/>
  <c r="CC26" i="35" s="1"/>
  <c r="BZ28" i="35"/>
  <c r="BZ26" i="35" s="1"/>
  <c r="P27" i="20"/>
  <c r="I26" i="20"/>
  <c r="P26" i="20" s="1"/>
  <c r="BC81" i="21"/>
  <c r="BC80" i="21" s="1"/>
  <c r="BC79" i="21" s="1"/>
  <c r="BC78" i="21" s="1"/>
  <c r="BC77" i="21" s="1"/>
  <c r="BD80" i="21"/>
  <c r="BD79" i="21" s="1"/>
  <c r="BD78" i="21" s="1"/>
  <c r="BD77" i="21" s="1"/>
  <c r="W22" i="13"/>
  <c r="W21" i="13" s="1"/>
  <c r="W10" i="13" s="1"/>
  <c r="W9" i="13" s="1"/>
  <c r="BH104" i="29"/>
  <c r="K29" i="31"/>
  <c r="K28" i="31" s="1"/>
  <c r="K17" i="31" s="1"/>
  <c r="K16" i="31" s="1"/>
  <c r="K15" i="31" s="1"/>
  <c r="K9" i="31" s="1"/>
  <c r="M9" i="19"/>
  <c r="Z14" i="21"/>
  <c r="Z9" i="21" s="1"/>
  <c r="S35" i="33"/>
  <c r="U35" i="33" s="1"/>
  <c r="T35" i="33" s="1"/>
  <c r="Q35" i="33"/>
  <c r="BF14" i="30"/>
  <c r="BF13" i="30"/>
  <c r="BL106" i="31"/>
  <c r="BL28" i="31" s="1"/>
  <c r="BL17" i="31" s="1"/>
  <c r="BL16" i="31" s="1"/>
  <c r="BL15" i="31" s="1"/>
  <c r="BL9" i="31" s="1"/>
  <c r="P22" i="32"/>
  <c r="P21" i="32"/>
  <c r="P10" i="32" s="1"/>
  <c r="P9" i="32" s="1"/>
  <c r="AE18" i="29"/>
  <c r="AE15" i="29" s="1"/>
  <c r="AE9" i="29" s="1"/>
  <c r="AE17" i="29"/>
  <c r="AE16" i="29" s="1"/>
  <c r="AK18" i="16"/>
  <c r="AK15" i="16" s="1"/>
  <c r="AK9" i="16" s="1"/>
  <c r="AK17" i="16"/>
  <c r="AK16" i="16" s="1"/>
  <c r="AC17" i="16"/>
  <c r="AC16" i="16" s="1"/>
  <c r="AC18" i="16"/>
  <c r="AT18" i="16"/>
  <c r="AT15" i="16" s="1"/>
  <c r="AT9" i="16" s="1"/>
  <c r="AT17" i="16"/>
  <c r="AT16" i="16" s="1"/>
  <c r="AJ21" i="32"/>
  <c r="AJ10" i="32" s="1"/>
  <c r="AJ22" i="32"/>
  <c r="AC31" i="29"/>
  <c r="AC30" i="29" s="1"/>
  <c r="AC17" i="29" s="1"/>
  <c r="AC16" i="29" s="1"/>
  <c r="AS29" i="27"/>
  <c r="AS28" i="27" s="1"/>
  <c r="AS23" i="27" s="1"/>
  <c r="AS22" i="27" s="1"/>
  <c r="L9" i="21"/>
  <c r="BI22" i="28"/>
  <c r="BI21" i="28" s="1"/>
  <c r="BI10" i="28" s="1"/>
  <c r="BC63" i="16"/>
  <c r="BC62" i="16" s="1"/>
  <c r="BC61" i="16" s="1"/>
  <c r="L23" i="27"/>
  <c r="L10" i="27" s="1"/>
  <c r="U10" i="44"/>
  <c r="U9" i="44" s="1"/>
  <c r="U165" i="31"/>
  <c r="U164" i="31" s="1"/>
  <c r="AO177" i="31"/>
  <c r="AO176" i="31" s="1"/>
  <c r="AO165" i="31" s="1"/>
  <c r="AO164" i="31" s="1"/>
  <c r="AA177" i="31"/>
  <c r="AA176" i="31" s="1"/>
  <c r="AA165" i="31" s="1"/>
  <c r="AA164" i="31" s="1"/>
  <c r="G17" i="31"/>
  <c r="G16" i="31" s="1"/>
  <c r="G15" i="31" s="1"/>
  <c r="G9" i="31" s="1"/>
  <c r="BM29" i="31"/>
  <c r="BM106" i="31" s="1"/>
  <c r="BM28" i="31" s="1"/>
  <c r="BM17" i="31" s="1"/>
  <c r="BM16" i="31" s="1"/>
  <c r="BM15" i="31" s="1"/>
  <c r="BM9" i="31" s="1"/>
  <c r="V29" i="31"/>
  <c r="V28" i="31" s="1"/>
  <c r="V17" i="31" s="1"/>
  <c r="V16" i="31" s="1"/>
  <c r="V15" i="31" s="1"/>
  <c r="V9" i="31" s="1"/>
  <c r="CB22" i="28"/>
  <c r="H9" i="21"/>
  <c r="AD14" i="21"/>
  <c r="AD9" i="21" s="1"/>
  <c r="AZ22" i="28"/>
  <c r="AZ21" i="28" s="1"/>
  <c r="AZ10" i="28" s="1"/>
  <c r="BR33" i="28"/>
  <c r="X17" i="38"/>
  <c r="X16" i="38" s="1"/>
  <c r="X10" i="38" s="1"/>
  <c r="K20" i="43"/>
  <c r="K16" i="43" s="1"/>
  <c r="K8" i="43" s="1"/>
  <c r="O31" i="43"/>
  <c r="O32" i="43"/>
  <c r="BS29" i="35"/>
  <c r="BO26" i="35"/>
  <c r="U21" i="32"/>
  <c r="U10" i="32" s="1"/>
  <c r="U9" i="32" s="1"/>
  <c r="U22" i="32"/>
  <c r="T48" i="43"/>
  <c r="T47" i="43" s="1"/>
  <c r="T20" i="43" s="1"/>
  <c r="T16" i="43" s="1"/>
  <c r="O48" i="43"/>
  <c r="O47" i="43" s="1"/>
  <c r="S47" i="43"/>
  <c r="S20" i="43" s="1"/>
  <c r="S16" i="43" s="1"/>
  <c r="W48" i="43"/>
  <c r="AF48" i="43" s="1"/>
  <c r="AG48" i="43" s="1"/>
  <c r="AG21" i="34"/>
  <c r="AI21" i="34" s="1"/>
  <c r="AH21" i="34" s="1"/>
  <c r="AE21" i="34"/>
  <c r="AH21" i="32"/>
  <c r="AH10" i="32" s="1"/>
  <c r="AH9" i="32" s="1"/>
  <c r="AH22" i="32"/>
  <c r="BC66" i="31"/>
  <c r="BC65" i="31" s="1"/>
  <c r="AZ65" i="31"/>
  <c r="AZ62" i="31" s="1"/>
  <c r="AZ61" i="31" s="1"/>
  <c r="AZ60" i="31" s="1"/>
  <c r="AY96" i="31"/>
  <c r="AU95" i="31"/>
  <c r="AU94" i="31" s="1"/>
  <c r="AU93" i="31" s="1"/>
  <c r="AU92" i="31" s="1"/>
  <c r="BK63" i="28"/>
  <c r="BK62" i="28" s="1"/>
  <c r="BK61" i="28" s="1"/>
  <c r="BK22" i="28" s="1"/>
  <c r="BK21" i="28" s="1"/>
  <c r="BK10" i="28" s="1"/>
  <c r="CG51" i="28"/>
  <c r="CF52" i="28"/>
  <c r="CF51" i="28" s="1"/>
  <c r="BC13" i="30"/>
  <c r="BC14" i="30"/>
  <c r="AQ18" i="29"/>
  <c r="AQ15" i="29" s="1"/>
  <c r="AQ9" i="29" s="1"/>
  <c r="AQ17" i="29"/>
  <c r="AQ16" i="29" s="1"/>
  <c r="BO50" i="13"/>
  <c r="BO49" i="13" s="1"/>
  <c r="BO48" i="13" s="1"/>
  <c r="BP49" i="13"/>
  <c r="BP48" i="13" s="1"/>
  <c r="CB32" i="38"/>
  <c r="CB31" i="38" s="1"/>
  <c r="AI30" i="16"/>
  <c r="AI29" i="16" s="1"/>
  <c r="AI17" i="16" s="1"/>
  <c r="AI16" i="16" s="1"/>
  <c r="AV29" i="27"/>
  <c r="AV28" i="27" s="1"/>
  <c r="P10" i="20"/>
  <c r="AL16" i="34"/>
  <c r="AL11" i="34" s="1"/>
  <c r="AK29" i="31"/>
  <c r="AK28" i="31" s="1"/>
  <c r="AK17" i="31" s="1"/>
  <c r="AK16" i="31" s="1"/>
  <c r="AK15" i="31" s="1"/>
  <c r="AK9" i="31" s="1"/>
  <c r="AH29" i="31"/>
  <c r="AH28" i="31" s="1"/>
  <c r="AH17" i="31" s="1"/>
  <c r="AH16" i="31" s="1"/>
  <c r="AH15" i="31" s="1"/>
  <c r="AH9" i="31" s="1"/>
  <c r="W182" i="31"/>
  <c r="W177" i="31" s="1"/>
  <c r="W176" i="31" s="1"/>
  <c r="W165" i="31" s="1"/>
  <c r="W164" i="31" s="1"/>
  <c r="W29" i="31"/>
  <c r="W28" i="31" s="1"/>
  <c r="W17" i="31" s="1"/>
  <c r="W16" i="31" s="1"/>
  <c r="W15" i="31" s="1"/>
  <c r="W9" i="31" s="1"/>
  <c r="BF45" i="31"/>
  <c r="AK22" i="28"/>
  <c r="AK21" i="28" s="1"/>
  <c r="AK10" i="28" s="1"/>
  <c r="G14" i="21"/>
  <c r="G9" i="21" s="1"/>
  <c r="BA20" i="21"/>
  <c r="BA19" i="21" s="1"/>
  <c r="BR91" i="28"/>
  <c r="BR90" i="28" s="1"/>
  <c r="CH28" i="28"/>
  <c r="I8" i="45"/>
  <c r="S25" i="33"/>
  <c r="U25" i="33" s="1"/>
  <c r="T25" i="33" s="1"/>
  <c r="Q25" i="33"/>
  <c r="R22" i="32"/>
  <c r="R21" i="32"/>
  <c r="R10" i="32" s="1"/>
  <c r="R9" i="32" s="1"/>
  <c r="O22" i="32"/>
  <c r="O99" i="32" s="1"/>
  <c r="AY99" i="32" s="1"/>
  <c r="AZ99" i="32" s="1"/>
  <c r="O21" i="32"/>
  <c r="O10" i="32" s="1"/>
  <c r="O9" i="32" s="1"/>
  <c r="T26" i="45"/>
  <c r="T21" i="45" s="1"/>
  <c r="S27" i="45"/>
  <c r="S26" i="45" s="1"/>
  <c r="S21" i="45" s="1"/>
  <c r="AX234" i="31"/>
  <c r="BB235" i="31"/>
  <c r="AY79" i="29"/>
  <c r="AY72" i="29" s="1"/>
  <c r="AY71" i="29" s="1"/>
  <c r="AY70" i="29" s="1"/>
  <c r="BP81" i="29"/>
  <c r="AX81" i="29"/>
  <c r="BP96" i="16"/>
  <c r="BP95" i="16" s="1"/>
  <c r="BP94" i="16" s="1"/>
  <c r="BP93" i="16" s="1"/>
  <c r="BO97" i="16"/>
  <c r="BO96" i="16" s="1"/>
  <c r="BO95" i="16" s="1"/>
  <c r="BO94" i="16" s="1"/>
  <c r="BO93" i="16" s="1"/>
  <c r="BW89" i="28"/>
  <c r="BW88" i="28" s="1"/>
  <c r="BW87" i="28" s="1"/>
  <c r="BW86" i="28" s="1"/>
  <c r="BW85" i="28" s="1"/>
  <c r="BT88" i="28"/>
  <c r="BT87" i="28" s="1"/>
  <c r="BT86" i="28" s="1"/>
  <c r="BT85" i="28" s="1"/>
  <c r="J15" i="20"/>
  <c r="J8" i="20" s="1"/>
  <c r="BZ89" i="28"/>
  <c r="BZ88" i="28" s="1"/>
  <c r="BZ87" i="28" s="1"/>
  <c r="BZ86" i="28" s="1"/>
  <c r="BZ85" i="28" s="1"/>
  <c r="O16" i="38"/>
  <c r="O15" i="38" s="1"/>
  <c r="O10" i="38" s="1"/>
  <c r="AK21" i="32"/>
  <c r="AK10" i="32" s="1"/>
  <c r="AK9" i="32" s="1"/>
  <c r="BA188" i="31"/>
  <c r="BA182" i="31" s="1"/>
  <c r="AX22" i="31"/>
  <c r="AX18" i="31" s="1"/>
  <c r="AK22" i="13"/>
  <c r="AK21" i="13" s="1"/>
  <c r="AK10" i="13" s="1"/>
  <c r="AK9" i="13" s="1"/>
  <c r="V39" i="43"/>
  <c r="V38" i="43"/>
  <c r="AD14" i="44"/>
  <c r="CJ20" i="38"/>
  <c r="CJ17" i="38" s="1"/>
  <c r="CJ16" i="38" s="1"/>
  <c r="CJ10" i="38" s="1"/>
  <c r="BV20" i="38"/>
  <c r="BV17" i="38" s="1"/>
  <c r="BV15" i="38" s="1"/>
  <c r="BE187" i="31"/>
  <c r="BH187" i="31"/>
  <c r="AX239" i="31"/>
  <c r="BP239" i="31"/>
  <c r="AY238" i="31"/>
  <c r="AY237" i="31" s="1"/>
  <c r="AY236" i="31" s="1"/>
  <c r="AY233" i="31" s="1"/>
  <c r="AW34" i="27"/>
  <c r="AW28" i="27" s="1"/>
  <c r="AW23" i="27" s="1"/>
  <c r="BO8" i="31"/>
  <c r="BP8" i="31" s="1"/>
  <c r="BQ8" i="31" s="1"/>
  <c r="BR8" i="31" s="1"/>
  <c r="BS8" i="31" s="1"/>
  <c r="BB8" i="31"/>
  <c r="BC8" i="31" s="1"/>
  <c r="BD8" i="31" s="1"/>
  <c r="BE8" i="31" s="1"/>
  <c r="BF8" i="31" s="1"/>
  <c r="BG8" i="31" s="1"/>
  <c r="BH8" i="31" s="1"/>
  <c r="BI8" i="31" s="1"/>
  <c r="BJ8" i="31" s="1"/>
  <c r="BK8" i="31" s="1"/>
  <c r="BL8" i="31" s="1"/>
  <c r="BM8" i="31" s="1"/>
  <c r="BN8" i="31" s="1"/>
  <c r="BH46" i="29"/>
  <c r="BE46" i="29"/>
  <c r="AY106" i="16"/>
  <c r="AU105" i="16"/>
  <c r="AU104" i="16" s="1"/>
  <c r="BO84" i="29"/>
  <c r="BO83" i="29" s="1"/>
  <c r="BO82" i="29" s="1"/>
  <c r="BO85" i="29"/>
  <c r="BS88" i="28"/>
  <c r="BS87" i="28" s="1"/>
  <c r="BS86" i="28" s="1"/>
  <c r="BS85" i="28" s="1"/>
  <c r="BV89" i="28"/>
  <c r="BV88" i="28" s="1"/>
  <c r="BV87" i="28" s="1"/>
  <c r="BV86" i="28" s="1"/>
  <c r="BV85" i="28" s="1"/>
  <c r="BY89" i="28"/>
  <c r="BY88" i="28" s="1"/>
  <c r="BY87" i="28" s="1"/>
  <c r="BY86" i="28" s="1"/>
  <c r="BY85" i="28" s="1"/>
  <c r="BR65" i="32"/>
  <c r="BQ65" i="32" s="1"/>
  <c r="AY65" i="32"/>
  <c r="BD65" i="32" s="1"/>
  <c r="BS51" i="28"/>
  <c r="BS50" i="28" s="1"/>
  <c r="BS49" i="28" s="1"/>
  <c r="BS48" i="28" s="1"/>
  <c r="BV52" i="28"/>
  <c r="AZ68" i="21"/>
  <c r="AZ67" i="21"/>
  <c r="AZ66" i="21" s="1"/>
  <c r="AZ65" i="21" s="1"/>
  <c r="AY69" i="21"/>
  <c r="BD69" i="21"/>
  <c r="W9" i="21"/>
  <c r="AK165" i="31"/>
  <c r="AK164" i="31" s="1"/>
  <c r="AI29" i="31"/>
  <c r="AI28" i="31" s="1"/>
  <c r="AI17" i="31" s="1"/>
  <c r="AI16" i="31" s="1"/>
  <c r="M165" i="31"/>
  <c r="M164" i="31" s="1"/>
  <c r="T22" i="13"/>
  <c r="T21" i="13" s="1"/>
  <c r="T10" i="13" s="1"/>
  <c r="T9" i="13" s="1"/>
  <c r="BI63" i="13"/>
  <c r="BI62" i="13" s="1"/>
  <c r="BI61" i="13" s="1"/>
  <c r="S18" i="45"/>
  <c r="S17" i="45" s="1"/>
  <c r="T17" i="45"/>
  <c r="BB147" i="16"/>
  <c r="BB299" i="31"/>
  <c r="BE299" i="31" s="1"/>
  <c r="AY72" i="31"/>
  <c r="AU71" i="31"/>
  <c r="AU70" i="31" s="1"/>
  <c r="AU69" i="31" s="1"/>
  <c r="AU68" i="31" s="1"/>
  <c r="AY98" i="29"/>
  <c r="AU97" i="29"/>
  <c r="AU96" i="29" s="1"/>
  <c r="AU95" i="29" s="1"/>
  <c r="AU94" i="29" s="1"/>
  <c r="BQ34" i="16"/>
  <c r="BQ31" i="16" s="1"/>
  <c r="BC34" i="16"/>
  <c r="BC31" i="16" s="1"/>
  <c r="AO22" i="28"/>
  <c r="AO21" i="28" s="1"/>
  <c r="AO10" i="28" s="1"/>
  <c r="AU83" i="16"/>
  <c r="AU82" i="16" s="1"/>
  <c r="AU81" i="16" s="1"/>
  <c r="AY85" i="16"/>
  <c r="AU84" i="16"/>
  <c r="AZ51" i="21"/>
  <c r="AV50" i="21"/>
  <c r="AV47" i="21" s="1"/>
  <c r="AV46" i="21" s="1"/>
  <c r="AV45" i="21" s="1"/>
  <c r="BB77" i="13"/>
  <c r="AX75" i="13"/>
  <c r="AX74" i="13" s="1"/>
  <c r="AX73" i="13" s="1"/>
  <c r="G9" i="45"/>
  <c r="W10" i="43"/>
  <c r="W9" i="43" s="1"/>
  <c r="M99" i="13"/>
  <c r="M21" i="13" s="1"/>
  <c r="M10" i="13" s="1"/>
  <c r="M9" i="13" s="1"/>
  <c r="Q99" i="28"/>
  <c r="Q21" i="28" s="1"/>
  <c r="Q10" i="28" s="1"/>
  <c r="BA177" i="31"/>
  <c r="BA254" i="31" s="1"/>
  <c r="BA176" i="31" s="1"/>
  <c r="BA165" i="31" s="1"/>
  <c r="BA164" i="31" s="1"/>
  <c r="AX21" i="32"/>
  <c r="AX10" i="32" s="1"/>
  <c r="AX9" i="32" s="1"/>
  <c r="AX22" i="32"/>
  <c r="T17" i="29"/>
  <c r="T16" i="29" s="1"/>
  <c r="T18" i="29"/>
  <c r="T15" i="29" s="1"/>
  <c r="T9" i="29" s="1"/>
  <c r="Y17" i="27"/>
  <c r="Y16" i="27" s="1"/>
  <c r="Y10" i="27" s="1"/>
  <c r="Y22" i="27"/>
  <c r="BJ99" i="13"/>
  <c r="BJ21" i="13" s="1"/>
  <c r="BJ10" i="13" s="1"/>
  <c r="BJ9" i="13" s="1"/>
  <c r="X18" i="16"/>
  <c r="X15" i="16" s="1"/>
  <c r="X9" i="16" s="1"/>
  <c r="X17" i="16"/>
  <c r="X16" i="16" s="1"/>
  <c r="AA17" i="16"/>
  <c r="AA16" i="16" s="1"/>
  <c r="AA18" i="16"/>
  <c r="AA15" i="16" s="1"/>
  <c r="AA9" i="16" s="1"/>
  <c r="AZ82" i="31"/>
  <c r="AZ81" i="31" s="1"/>
  <c r="AZ80" i="31" s="1"/>
  <c r="AZ83" i="31"/>
  <c r="BC84" i="31"/>
  <c r="Q299" i="31"/>
  <c r="AU299" i="31" s="1"/>
  <c r="AX299" i="31" s="1"/>
  <c r="Q147" i="16"/>
  <c r="AU147" i="16" s="1"/>
  <c r="BH40" i="32"/>
  <c r="BK40" i="32"/>
  <c r="BK38" i="32" s="1"/>
  <c r="BK34" i="32" s="1"/>
  <c r="BK33" i="32" s="1"/>
  <c r="BE224" i="31"/>
  <c r="BH224" i="31"/>
  <c r="BE186" i="31"/>
  <c r="BO57" i="31"/>
  <c r="BO56" i="31" s="1"/>
  <c r="BO55" i="31" s="1"/>
  <c r="BP56" i="31"/>
  <c r="BP55" i="31" s="1"/>
  <c r="BB59" i="31"/>
  <c r="AX58" i="31"/>
  <c r="AX57" i="31" s="1"/>
  <c r="AX56" i="31" s="1"/>
  <c r="AX55" i="31" s="1"/>
  <c r="BI231" i="31"/>
  <c r="BI230" i="31"/>
  <c r="BI229" i="31" s="1"/>
  <c r="BI228" i="31" s="1"/>
  <c r="AY292" i="31"/>
  <c r="AU281" i="31"/>
  <c r="AU280" i="31" s="1"/>
  <c r="AU279" i="31" s="1"/>
  <c r="AU278" i="31" s="1"/>
  <c r="AU277" i="31" s="1"/>
  <c r="AU260" i="31" s="1"/>
  <c r="BC98" i="32"/>
  <c r="BC97" i="32" s="1"/>
  <c r="BC96" i="32" s="1"/>
  <c r="BJ98" i="32"/>
  <c r="BJ97" i="32" s="1"/>
  <c r="BJ96" i="32" s="1"/>
  <c r="BD97" i="32"/>
  <c r="BD96" i="32" s="1"/>
  <c r="BG98" i="32"/>
  <c r="BG97" i="32" s="1"/>
  <c r="BG96" i="32" s="1"/>
  <c r="BA84" i="29"/>
  <c r="BA83" i="29" s="1"/>
  <c r="BA82" i="29" s="1"/>
  <c r="BA31" i="29" s="1"/>
  <c r="BA108" i="29" s="1"/>
  <c r="BA30" i="29" s="1"/>
  <c r="BA85" i="29"/>
  <c r="BE201" i="31"/>
  <c r="BE200" i="31" s="1"/>
  <c r="BE199" i="31" s="1"/>
  <c r="BB200" i="31"/>
  <c r="BB199" i="31" s="1"/>
  <c r="BH201" i="31"/>
  <c r="BH200" i="31" s="1"/>
  <c r="BH199" i="31" s="1"/>
  <c r="AU145" i="16"/>
  <c r="AY145" i="16" s="1"/>
  <c r="AX145" i="16" s="1"/>
  <c r="AI145" i="16"/>
  <c r="AL145" i="16" s="1"/>
  <c r="AD93" i="27"/>
  <c r="BP94" i="27"/>
  <c r="AU134" i="13"/>
  <c r="AY134" i="13" s="1"/>
  <c r="AX134" i="13" s="1"/>
  <c r="AI134" i="13"/>
  <c r="AL134" i="13" s="1"/>
  <c r="AZ72" i="21"/>
  <c r="AV71" i="21"/>
  <c r="M15" i="20"/>
  <c r="M8" i="20" s="1"/>
  <c r="BR27" i="28"/>
  <c r="AV118" i="21"/>
  <c r="AJ118" i="21"/>
  <c r="BQ64" i="28"/>
  <c r="BQ63" i="28" s="1"/>
  <c r="BQ62" i="28" s="1"/>
  <c r="BQ61" i="28" s="1"/>
  <c r="CH65" i="28"/>
  <c r="CH64" i="28" s="1"/>
  <c r="CH63" i="28" s="1"/>
  <c r="CH62" i="28" s="1"/>
  <c r="CH61" i="28" s="1"/>
  <c r="BT65" i="28"/>
  <c r="S99" i="13"/>
  <c r="S21" i="13" s="1"/>
  <c r="S10" i="13" s="1"/>
  <c r="S9" i="13" s="1"/>
  <c r="BY59" i="28"/>
  <c r="BY58" i="28" s="1"/>
  <c r="BY55" i="28" s="1"/>
  <c r="BY54" i="28" s="1"/>
  <c r="BY53" i="28" s="1"/>
  <c r="BV59" i="28"/>
  <c r="BV58" i="28" s="1"/>
  <c r="BV55" i="28" s="1"/>
  <c r="BV54" i="28" s="1"/>
  <c r="BV53" i="28" s="1"/>
  <c r="BD63" i="21"/>
  <c r="BC63" i="21" s="1"/>
  <c r="AX219" i="31"/>
  <c r="BO76" i="13"/>
  <c r="BO75" i="13"/>
  <c r="BO74" i="13" s="1"/>
  <c r="BO73" i="13" s="1"/>
  <c r="AY88" i="13"/>
  <c r="AY87" i="13" s="1"/>
  <c r="AY86" i="13" s="1"/>
  <c r="AY85" i="13" s="1"/>
  <c r="AX89" i="13"/>
  <c r="BF76" i="13"/>
  <c r="BF75" i="13"/>
  <c r="BF74" i="13" s="1"/>
  <c r="BF73" i="13" s="1"/>
  <c r="AN23" i="28"/>
  <c r="AN22" i="28" s="1"/>
  <c r="AN21" i="28" s="1"/>
  <c r="AN10" i="28" s="1"/>
  <c r="AV26" i="21"/>
  <c r="AV25" i="21" s="1"/>
  <c r="BA68" i="21"/>
  <c r="BA67" i="21"/>
  <c r="BA66" i="21" s="1"/>
  <c r="BA65" i="21" s="1"/>
  <c r="AZ48" i="21"/>
  <c r="BD49" i="21"/>
  <c r="AY49" i="21"/>
  <c r="AY48" i="21" s="1"/>
  <c r="BR36" i="38"/>
  <c r="BR35" i="38" s="1"/>
  <c r="BQ37" i="38"/>
  <c r="CI37" i="38"/>
  <c r="R16" i="38"/>
  <c r="R10" i="38" s="1"/>
  <c r="W21" i="32"/>
  <c r="W10" i="32" s="1"/>
  <c r="W9" i="32" s="1"/>
  <c r="W22" i="32"/>
  <c r="AU82" i="31"/>
  <c r="AU81" i="31" s="1"/>
  <c r="AU80" i="31" s="1"/>
  <c r="AU83" i="31"/>
  <c r="AY84" i="31"/>
  <c r="BE38" i="32"/>
  <c r="BE34" i="32" s="1"/>
  <c r="BE33" i="32" s="1"/>
  <c r="BG13" i="30"/>
  <c r="BG14" i="30"/>
  <c r="BF187" i="31"/>
  <c r="BI187" i="31"/>
  <c r="BI183" i="31" s="1"/>
  <c r="AU100" i="31"/>
  <c r="AU99" i="31" s="1"/>
  <c r="AY101" i="31"/>
  <c r="BR45" i="32"/>
  <c r="BR44" i="32" s="1"/>
  <c r="BQ46" i="32"/>
  <c r="BQ45" i="32" s="1"/>
  <c r="BQ44" i="32" s="1"/>
  <c r="AM130" i="32"/>
  <c r="CM15" i="30"/>
  <c r="CL18" i="30"/>
  <c r="CL15" i="30" s="1"/>
  <c r="AU34" i="31"/>
  <c r="BF183" i="31"/>
  <c r="BB87" i="31"/>
  <c r="AX86" i="31"/>
  <c r="AM132" i="27"/>
  <c r="AM125" i="27" s="1"/>
  <c r="AM124" i="27" s="1"/>
  <c r="AM123" i="27" s="1"/>
  <c r="AM122" i="27" s="1"/>
  <c r="AM107" i="27" s="1"/>
  <c r="AM106" i="27" s="1"/>
  <c r="AJ125" i="27"/>
  <c r="AJ124" i="27" s="1"/>
  <c r="AJ123" i="27" s="1"/>
  <c r="AJ122" i="27" s="1"/>
  <c r="AJ107" i="27" s="1"/>
  <c r="AJ106" i="27" s="1"/>
  <c r="M126" i="13"/>
  <c r="M125" i="13" s="1"/>
  <c r="M124" i="13" s="1"/>
  <c r="M123" i="13" s="1"/>
  <c r="AJ19" i="21"/>
  <c r="AJ14" i="21" s="1"/>
  <c r="BE130" i="13"/>
  <c r="BE126" i="13" s="1"/>
  <c r="BE125" i="13" s="1"/>
  <c r="BE124" i="13" s="1"/>
  <c r="BE123" i="13" s="1"/>
  <c r="BE122" i="13" s="1"/>
  <c r="BE105" i="13" s="1"/>
  <c r="BB126" i="13"/>
  <c r="BB125" i="13" s="1"/>
  <c r="BB124" i="13" s="1"/>
  <c r="BB123" i="13" s="1"/>
  <c r="BB122" i="13" s="1"/>
  <c r="BB105" i="13" s="1"/>
  <c r="Y22" i="13"/>
  <c r="Y21" i="13" s="1"/>
  <c r="Y10" i="13" s="1"/>
  <c r="Y9" i="13" s="1"/>
  <c r="R9" i="19"/>
  <c r="AZ57" i="21"/>
  <c r="AV56" i="21"/>
  <c r="AV55" i="21" s="1"/>
  <c r="AV54" i="21" s="1"/>
  <c r="AV53" i="21" s="1"/>
  <c r="BV46" i="28"/>
  <c r="BV45" i="28" s="1"/>
  <c r="BV44" i="28" s="1"/>
  <c r="BY46" i="28"/>
  <c r="BY45" i="28" s="1"/>
  <c r="BY44" i="28" s="1"/>
  <c r="BS45" i="28"/>
  <c r="BS44" i="28" s="1"/>
  <c r="L15" i="20"/>
  <c r="L8" i="20" s="1"/>
  <c r="AZ21" i="21"/>
  <c r="AV20" i="21"/>
  <c r="O15" i="21"/>
  <c r="N18" i="21"/>
  <c r="AZ18" i="21"/>
  <c r="AZ15" i="21" s="1"/>
  <c r="AY15" i="21" s="1"/>
  <c r="AS67" i="21"/>
  <c r="AS66" i="21" s="1"/>
  <c r="AS65" i="21" s="1"/>
  <c r="AS68" i="21"/>
  <c r="I8" i="21"/>
  <c r="J8" i="21" s="1"/>
  <c r="K8" i="21" s="1"/>
  <c r="L8" i="21"/>
  <c r="M8" i="21" s="1"/>
  <c r="BO61" i="29"/>
  <c r="BO60" i="29" s="1"/>
  <c r="BP60" i="29"/>
  <c r="BW41" i="28"/>
  <c r="BZ41" i="28"/>
  <c r="AZ76" i="21"/>
  <c r="AV75" i="21"/>
  <c r="AV74" i="21" s="1"/>
  <c r="AV73" i="21" s="1"/>
  <c r="BP91" i="16"/>
  <c r="BP90" i="16" s="1"/>
  <c r="BP89" i="16" s="1"/>
  <c r="BO92" i="16"/>
  <c r="BO91" i="16" s="1"/>
  <c r="BO90" i="16" s="1"/>
  <c r="BO89" i="16" s="1"/>
  <c r="AY58" i="13"/>
  <c r="AY55" i="13" s="1"/>
  <c r="AY54" i="13" s="1"/>
  <c r="AY53" i="13" s="1"/>
  <c r="AX59" i="13"/>
  <c r="BP35" i="29"/>
  <c r="BO35" i="29" s="1"/>
  <c r="AX35" i="29"/>
  <c r="BB35" i="29" s="1"/>
  <c r="AY32" i="29"/>
  <c r="AX32" i="29" s="1"/>
  <c r="AX103" i="29"/>
  <c r="BB103" i="29" s="1"/>
  <c r="BH103" i="29" s="1"/>
  <c r="BP103" i="29"/>
  <c r="BS98" i="28"/>
  <c r="BO97" i="28"/>
  <c r="BO96" i="28" s="1"/>
  <c r="BO69" i="28"/>
  <c r="BS69" i="28" s="1"/>
  <c r="CG69" i="28"/>
  <c r="CF69" i="28" s="1"/>
  <c r="BP93" i="13"/>
  <c r="BP92" i="13" s="1"/>
  <c r="BO94" i="13"/>
  <c r="BO93" i="13" s="1"/>
  <c r="BO92" i="13" s="1"/>
  <c r="N107" i="16"/>
  <c r="AX107" i="16" s="1"/>
  <c r="AY107" i="16" s="1"/>
  <c r="BI107" i="29"/>
  <c r="BI106" i="29" s="1"/>
  <c r="BI105" i="29" s="1"/>
  <c r="BI100" i="29" s="1"/>
  <c r="BI99" i="29" s="1"/>
  <c r="BF107" i="29"/>
  <c r="BF106" i="29" s="1"/>
  <c r="BF105" i="29" s="1"/>
  <c r="BF100" i="29" s="1"/>
  <c r="BF99" i="29" s="1"/>
  <c r="BC106" i="29"/>
  <c r="BC105" i="29" s="1"/>
  <c r="BC100" i="29" s="1"/>
  <c r="BC99" i="29" s="1"/>
  <c r="AQ9" i="21"/>
  <c r="BC88" i="13"/>
  <c r="BC87" i="13" s="1"/>
  <c r="BC86" i="13" s="1"/>
  <c r="BC85" i="13" s="1"/>
  <c r="BF89" i="13"/>
  <c r="BF88" i="13" s="1"/>
  <c r="BF87" i="13" s="1"/>
  <c r="BF86" i="13" s="1"/>
  <c r="BF85" i="13" s="1"/>
  <c r="BS77" i="28"/>
  <c r="BO75" i="28"/>
  <c r="BO74" i="28" s="1"/>
  <c r="BO73" i="28" s="1"/>
  <c r="BI54" i="29"/>
  <c r="BI53" i="29" s="1"/>
  <c r="AT22" i="28"/>
  <c r="AT21" i="28" s="1"/>
  <c r="AT10" i="28" s="1"/>
  <c r="AY61" i="21"/>
  <c r="BD61" i="21"/>
  <c r="BC61" i="21" s="1"/>
  <c r="AW55" i="21"/>
  <c r="AW54" i="21" s="1"/>
  <c r="AW53" i="21" s="1"/>
  <c r="AW14" i="21" s="1"/>
  <c r="AW9" i="21" s="1"/>
  <c r="AG23" i="34"/>
  <c r="AI23" i="34" s="1"/>
  <c r="AH23" i="34" s="1"/>
  <c r="AE23" i="34"/>
  <c r="Z25" i="38"/>
  <c r="Z24" i="38" s="1"/>
  <c r="Z23" i="38" s="1"/>
  <c r="Z22" i="38" s="1"/>
  <c r="Z21" i="38" s="1"/>
  <c r="Z16" i="38" s="1"/>
  <c r="AA24" i="38"/>
  <c r="AA23" i="38" s="1"/>
  <c r="AA22" i="38" s="1"/>
  <c r="AA21" i="38" s="1"/>
  <c r="AA16" i="38" s="1"/>
  <c r="S22" i="33"/>
  <c r="U22" i="33" s="1"/>
  <c r="T22" i="33" s="1"/>
  <c r="Q22" i="33"/>
  <c r="Y177" i="31"/>
  <c r="Y176" i="31" s="1"/>
  <c r="Y165" i="31" s="1"/>
  <c r="Y164" i="31" s="1"/>
  <c r="AR21" i="32"/>
  <c r="AR10" i="32" s="1"/>
  <c r="AR9" i="32" s="1"/>
  <c r="U29" i="31"/>
  <c r="U28" i="31" s="1"/>
  <c r="U17" i="31" s="1"/>
  <c r="U16" i="31" s="1"/>
  <c r="U15" i="31" s="1"/>
  <c r="U9" i="31" s="1"/>
  <c r="X15" i="31"/>
  <c r="X9" i="31" s="1"/>
  <c r="M129" i="16"/>
  <c r="M128" i="16" s="1"/>
  <c r="M127" i="16" s="1"/>
  <c r="M126" i="16" s="1"/>
  <c r="M146" i="16" s="1"/>
  <c r="M125" i="16" s="1"/>
  <c r="BY38" i="28"/>
  <c r="AF16" i="34"/>
  <c r="AF11" i="34" s="1"/>
  <c r="H48" i="45"/>
  <c r="H47" i="45" s="1"/>
  <c r="H20" i="45" s="1"/>
  <c r="H16" i="45" s="1"/>
  <c r="G47" i="45"/>
  <c r="G20" i="45" s="1"/>
  <c r="G16" i="45" s="1"/>
  <c r="Q16" i="38"/>
  <c r="Q15" i="38" s="1"/>
  <c r="Q10" i="38" s="1"/>
  <c r="AD22" i="44"/>
  <c r="AD15" i="44"/>
  <c r="T11" i="44"/>
  <c r="AG30" i="34"/>
  <c r="AI30" i="34" s="1"/>
  <c r="AH30" i="34" s="1"/>
  <c r="AE30" i="34"/>
  <c r="AI19" i="34"/>
  <c r="L22" i="32"/>
  <c r="L21" i="32"/>
  <c r="L10" i="32" s="1"/>
  <c r="L9" i="32" s="1"/>
  <c r="BF166" i="31"/>
  <c r="AY57" i="32"/>
  <c r="AZ56" i="32"/>
  <c r="AZ55" i="32" s="1"/>
  <c r="AZ54" i="32" s="1"/>
  <c r="AZ53" i="32" s="1"/>
  <c r="BR57" i="32"/>
  <c r="AD22" i="32"/>
  <c r="AY104" i="31"/>
  <c r="AY103" i="31" s="1"/>
  <c r="BP105" i="31"/>
  <c r="AX105" i="31"/>
  <c r="BH13" i="30"/>
  <c r="BH14" i="30"/>
  <c r="CN14" i="30"/>
  <c r="CN13" i="30"/>
  <c r="AX39" i="31"/>
  <c r="BP39" i="31"/>
  <c r="AY35" i="31"/>
  <c r="AL294" i="31"/>
  <c r="AL281" i="31" s="1"/>
  <c r="AL280" i="31" s="1"/>
  <c r="AL279" i="31" s="1"/>
  <c r="AL278" i="31" s="1"/>
  <c r="AL277" i="31" s="1"/>
  <c r="AL260" i="31" s="1"/>
  <c r="AI281" i="31"/>
  <c r="AI280" i="31" s="1"/>
  <c r="AI279" i="31" s="1"/>
  <c r="AI278" i="31" s="1"/>
  <c r="AI277" i="31" s="1"/>
  <c r="AI260" i="31" s="1"/>
  <c r="BP58" i="31"/>
  <c r="BO59" i="31"/>
  <c r="BO58" i="31" s="1"/>
  <c r="AQ14" i="30"/>
  <c r="AQ13" i="30"/>
  <c r="AY32" i="16"/>
  <c r="AU31" i="16"/>
  <c r="AX24" i="16"/>
  <c r="AX23" i="16" s="1"/>
  <c r="AX19" i="16" s="1"/>
  <c r="AY23" i="16"/>
  <c r="AY19" i="16" s="1"/>
  <c r="BH24" i="16"/>
  <c r="BH23" i="16" s="1"/>
  <c r="BH19" i="16" s="1"/>
  <c r="BP80" i="27"/>
  <c r="AA22" i="13"/>
  <c r="AA21" i="13" s="1"/>
  <c r="AA10" i="13" s="1"/>
  <c r="AA9" i="13" s="1"/>
  <c r="C10" i="19"/>
  <c r="R12" i="19"/>
  <c r="AI130" i="13"/>
  <c r="AU130" i="13"/>
  <c r="AC9" i="21"/>
  <c r="CH39" i="28"/>
  <c r="CH38" i="28" s="1"/>
  <c r="BT39" i="28"/>
  <c r="BZ39" i="28" s="1"/>
  <c r="BQ38" i="28"/>
  <c r="BQ34" i="28" s="1"/>
  <c r="BA15" i="21"/>
  <c r="BC24" i="27" s="1"/>
  <c r="BF24" i="27" s="1"/>
  <c r="BP72" i="13"/>
  <c r="AY70" i="13"/>
  <c r="AX72" i="13"/>
  <c r="BL64" i="28"/>
  <c r="BE73" i="16"/>
  <c r="BH73" i="16"/>
  <c r="Y27" i="35"/>
  <c r="Y26" i="35"/>
  <c r="Y10" i="35" s="1"/>
  <c r="Y9" i="35" s="1"/>
  <c r="BZ59" i="28"/>
  <c r="BZ58" i="28" s="1"/>
  <c r="BZ55" i="28" s="1"/>
  <c r="BZ54" i="28" s="1"/>
  <c r="BZ53" i="28" s="1"/>
  <c r="BW59" i="28"/>
  <c r="BW58" i="28" s="1"/>
  <c r="BW55" i="28" s="1"/>
  <c r="BW54" i="28" s="1"/>
  <c r="BW53" i="28" s="1"/>
  <c r="H22" i="28"/>
  <c r="BF88" i="16"/>
  <c r="BF87" i="16" s="1"/>
  <c r="BF86" i="16" s="1"/>
  <c r="BC87" i="16"/>
  <c r="BC86" i="16" s="1"/>
  <c r="AX180" i="31"/>
  <c r="BB180" i="31" s="1"/>
  <c r="BP180" i="31"/>
  <c r="BV14" i="35"/>
  <c r="BY15" i="35"/>
  <c r="BY14" i="35" s="1"/>
  <c r="AZ133" i="21"/>
  <c r="AZ132" i="21" s="1"/>
  <c r="AZ131" i="21" s="1"/>
  <c r="AV132" i="21"/>
  <c r="AV131" i="21" s="1"/>
  <c r="AX36" i="13"/>
  <c r="BB36" i="13" s="1"/>
  <c r="AY35" i="13"/>
  <c r="BP36" i="13"/>
  <c r="CG76" i="28"/>
  <c r="CG75" i="28"/>
  <c r="CG74" i="28" s="1"/>
  <c r="CG73" i="28" s="1"/>
  <c r="CF77" i="28"/>
  <c r="CI44" i="38"/>
  <c r="CI43" i="38" s="1"/>
  <c r="CI42" i="38" s="1"/>
  <c r="CI41" i="38" s="1"/>
  <c r="CH45" i="38"/>
  <c r="CH44" i="38" s="1"/>
  <c r="CH43" i="38" s="1"/>
  <c r="CH42" i="38" s="1"/>
  <c r="CH41" i="38" s="1"/>
  <c r="BI76" i="13"/>
  <c r="BI75" i="13"/>
  <c r="BI74" i="13" s="1"/>
  <c r="BI73" i="13" s="1"/>
  <c r="BB219" i="31"/>
  <c r="BZ30" i="28"/>
  <c r="BZ28" i="28" s="1"/>
  <c r="BW30" i="28"/>
  <c r="BW28" i="28" s="1"/>
  <c r="BP24" i="28"/>
  <c r="BL23" i="28"/>
  <c r="BC31" i="21"/>
  <c r="BC30" i="21" s="1"/>
  <c r="BD30" i="21"/>
  <c r="AA61" i="21"/>
  <c r="AA56" i="21" s="1"/>
  <c r="AA55" i="21" s="1"/>
  <c r="AA54" i="21" s="1"/>
  <c r="AA53" i="21" s="1"/>
  <c r="AA14" i="21" s="1"/>
  <c r="AA9" i="21" s="1"/>
  <c r="X56" i="21"/>
  <c r="X55" i="21" s="1"/>
  <c r="X54" i="21" s="1"/>
  <c r="X53" i="21" s="1"/>
  <c r="X14" i="21" s="1"/>
  <c r="X9" i="21" s="1"/>
  <c r="BA30" i="21"/>
  <c r="BE31" i="21"/>
  <c r="BE30" i="21" s="1"/>
  <c r="P22" i="19"/>
  <c r="I21" i="19"/>
  <c r="AY16" i="21"/>
  <c r="W16" i="38"/>
  <c r="W10" i="38" s="1"/>
  <c r="T11" i="45"/>
  <c r="P10" i="45"/>
  <c r="P9" i="45" s="1"/>
  <c r="P8" i="45" s="1"/>
  <c r="X9" i="45" s="1"/>
  <c r="O11" i="45"/>
  <c r="O10" i="45" s="1"/>
  <c r="O9" i="45" s="1"/>
  <c r="M18" i="31"/>
  <c r="P176" i="31"/>
  <c r="P165" i="31" s="1"/>
  <c r="P164" i="31" s="1"/>
  <c r="BJ12" i="32"/>
  <c r="AP14" i="21"/>
  <c r="AP9" i="21" s="1"/>
  <c r="AU22" i="13"/>
  <c r="AU21" i="13" s="1"/>
  <c r="AU10" i="13" s="1"/>
  <c r="AU9" i="13" s="1"/>
  <c r="V49" i="43"/>
  <c r="W47" i="43"/>
  <c r="W20" i="43" s="1"/>
  <c r="W16" i="43" s="1"/>
  <c r="X49" i="43"/>
  <c r="V41" i="43"/>
  <c r="S10" i="44"/>
  <c r="S9" i="44" s="1"/>
  <c r="T22" i="32"/>
  <c r="T99" i="32" s="1"/>
  <c r="T21" i="32"/>
  <c r="T10" i="32" s="1"/>
  <c r="T9" i="32" s="1"/>
  <c r="Q177" i="31"/>
  <c r="Q176" i="31" s="1"/>
  <c r="Q165" i="31" s="1"/>
  <c r="Q164" i="31" s="1"/>
  <c r="AE177" i="31"/>
  <c r="AE176" i="31" s="1"/>
  <c r="AE165" i="31" s="1"/>
  <c r="AE164" i="31" s="1"/>
  <c r="BG29" i="31"/>
  <c r="BG106" i="31" s="1"/>
  <c r="BG28" i="31" s="1"/>
  <c r="BG17" i="31" s="1"/>
  <c r="BG16" i="31" s="1"/>
  <c r="BG15" i="31" s="1"/>
  <c r="BG9" i="31" s="1"/>
  <c r="BA33" i="32"/>
  <c r="BA27" i="32" s="1"/>
  <c r="BS34" i="32"/>
  <c r="BS33" i="32" s="1"/>
  <c r="BS27" i="32" s="1"/>
  <c r="BF64" i="31"/>
  <c r="BF63" i="31" s="1"/>
  <c r="BC63" i="31"/>
  <c r="BF225" i="31"/>
  <c r="BI64" i="31"/>
  <c r="BI63" i="31" s="1"/>
  <c r="BP181" i="31"/>
  <c r="BO181" i="31" s="1"/>
  <c r="AX181" i="31"/>
  <c r="BB181" i="31" s="1"/>
  <c r="BE181" i="31" s="1"/>
  <c r="AZ34" i="32"/>
  <c r="AY35" i="32"/>
  <c r="BE13" i="30"/>
  <c r="BO201" i="31"/>
  <c r="BO200" i="31" s="1"/>
  <c r="BO199" i="31" s="1"/>
  <c r="BP200" i="31"/>
  <c r="BP199" i="31" s="1"/>
  <c r="BI225" i="31"/>
  <c r="BP86" i="31"/>
  <c r="BO87" i="31"/>
  <c r="BO86" i="31" s="1"/>
  <c r="BC230" i="31"/>
  <c r="BC229" i="31" s="1"/>
  <c r="BC228" i="31" s="1"/>
  <c r="BF232" i="31"/>
  <c r="BC231" i="31"/>
  <c r="AX206" i="31"/>
  <c r="AX205" i="31" s="1"/>
  <c r="AX204" i="31" s="1"/>
  <c r="AX203" i="31" s="1"/>
  <c r="BB207" i="31"/>
  <c r="AW64" i="29"/>
  <c r="AW63" i="29" s="1"/>
  <c r="AW62" i="29" s="1"/>
  <c r="AW31" i="29" s="1"/>
  <c r="AW30" i="29" s="1"/>
  <c r="BQ106" i="16"/>
  <c r="BQ105" i="16" s="1"/>
  <c r="BQ104" i="16" s="1"/>
  <c r="BQ99" i="16" s="1"/>
  <c r="BQ98" i="16" s="1"/>
  <c r="BC106" i="16"/>
  <c r="AZ105" i="16"/>
  <c r="AZ104" i="16" s="1"/>
  <c r="AZ99" i="16" s="1"/>
  <c r="AZ98" i="16" s="1"/>
  <c r="X22" i="13"/>
  <c r="X21" i="13" s="1"/>
  <c r="X10" i="13" s="1"/>
  <c r="X9" i="13" s="1"/>
  <c r="BF14" i="21"/>
  <c r="BF9" i="21" s="1"/>
  <c r="L22" i="13"/>
  <c r="L21" i="13" s="1"/>
  <c r="L10" i="13" s="1"/>
  <c r="L9" i="13" s="1"/>
  <c r="AK9" i="21"/>
  <c r="BB68" i="21"/>
  <c r="BB67" i="21"/>
  <c r="BB66" i="21" s="1"/>
  <c r="BB65" i="21" s="1"/>
  <c r="AW22" i="13"/>
  <c r="AW21" i="13" s="1"/>
  <c r="AW10" i="13" s="1"/>
  <c r="AW9" i="13" s="1"/>
  <c r="R9" i="20"/>
  <c r="BP64" i="28"/>
  <c r="CG65" i="28"/>
  <c r="BO65" i="28"/>
  <c r="BS65" i="28" s="1"/>
  <c r="BN34" i="28"/>
  <c r="BN33" i="28" s="1"/>
  <c r="BN27" i="28" s="1"/>
  <c r="AX73" i="29"/>
  <c r="BB74" i="29"/>
  <c r="BP94" i="28"/>
  <c r="BL93" i="28"/>
  <c r="BL92" i="28" s="1"/>
  <c r="BL91" i="28" s="1"/>
  <c r="BL90" i="28" s="1"/>
  <c r="BF32" i="16"/>
  <c r="Z11" i="38"/>
  <c r="AA14" i="38"/>
  <c r="AA11" i="38" s="1"/>
  <c r="BN91" i="28"/>
  <c r="BN90" i="28" s="1"/>
  <c r="BD28" i="21"/>
  <c r="AZ27" i="21"/>
  <c r="AY27" i="21" s="1"/>
  <c r="AY28" i="21"/>
  <c r="AX83" i="21"/>
  <c r="AX82" i="21" s="1"/>
  <c r="BI85" i="16"/>
  <c r="BF85" i="16"/>
  <c r="CI20" i="35"/>
  <c r="CI19" i="35" s="1"/>
  <c r="CJ19" i="35"/>
  <c r="P28" i="19"/>
  <c r="BM108" i="29"/>
  <c r="BM30" i="29" s="1"/>
  <c r="AI18" i="16"/>
  <c r="AT22" i="27"/>
  <c r="AT17" i="27"/>
  <c r="AT16" i="27" s="1"/>
  <c r="AT10" i="27" s="1"/>
  <c r="BD17" i="16"/>
  <c r="BD16" i="16" s="1"/>
  <c r="BD18" i="16"/>
  <c r="BD15" i="16" s="1"/>
  <c r="BD9" i="16" s="1"/>
  <c r="M18" i="16"/>
  <c r="M17" i="16"/>
  <c r="M16" i="16" s="1"/>
  <c r="BG18" i="16"/>
  <c r="BG15" i="16" s="1"/>
  <c r="BG9" i="16" s="1"/>
  <c r="BG17" i="16"/>
  <c r="BG16" i="16" s="1"/>
  <c r="AO18" i="29"/>
  <c r="AO15" i="29" s="1"/>
  <c r="AO9" i="29" s="1"/>
  <c r="AR18" i="16"/>
  <c r="AR15" i="16" s="1"/>
  <c r="AR9" i="16" s="1"/>
  <c r="AR17" i="16"/>
  <c r="AR16" i="16" s="1"/>
  <c r="Z17" i="27"/>
  <c r="Z16" i="27" s="1"/>
  <c r="Z10" i="27" s="1"/>
  <c r="P17" i="16"/>
  <c r="P16" i="16" s="1"/>
  <c r="P18" i="16"/>
  <c r="P15" i="16" s="1"/>
  <c r="P9" i="16" s="1"/>
  <c r="BJ17" i="29"/>
  <c r="BJ16" i="29" s="1"/>
  <c r="BJ18" i="29"/>
  <c r="BJ15" i="29" s="1"/>
  <c r="BJ9" i="29" s="1"/>
  <c r="BD17" i="29"/>
  <c r="BD16" i="29" s="1"/>
  <c r="BD18" i="29"/>
  <c r="BD15" i="29" s="1"/>
  <c r="BD9" i="29" s="1"/>
  <c r="S18" i="16"/>
  <c r="S15" i="16" s="1"/>
  <c r="S9" i="16" s="1"/>
  <c r="S17" i="16"/>
  <c r="S16" i="16" s="1"/>
  <c r="S14" i="45"/>
  <c r="BR31" i="38"/>
  <c r="BQ32" i="38"/>
  <c r="BY19" i="38"/>
  <c r="S28" i="33"/>
  <c r="U28" i="33" s="1"/>
  <c r="T28" i="33" s="1"/>
  <c r="Q28" i="33"/>
  <c r="S12" i="33"/>
  <c r="S13" i="33"/>
  <c r="BF198" i="31"/>
  <c r="BI198" i="31"/>
  <c r="BC179" i="31"/>
  <c r="BI179" i="31" s="1"/>
  <c r="BQ179" i="31"/>
  <c r="BQ178" i="31" s="1"/>
  <c r="AZ178" i="31"/>
  <c r="BB163" i="31"/>
  <c r="BC163" i="31" s="1"/>
  <c r="BD163" i="31" s="1"/>
  <c r="BE163" i="31" s="1"/>
  <c r="BF163" i="31" s="1"/>
  <c r="BG163" i="31" s="1"/>
  <c r="BH163" i="31" s="1"/>
  <c r="BI163" i="31" s="1"/>
  <c r="BJ163" i="31" s="1"/>
  <c r="BK163" i="31" s="1"/>
  <c r="BL163" i="31" s="1"/>
  <c r="BM163" i="31" s="1"/>
  <c r="BO163" i="31"/>
  <c r="BP163" i="31" s="1"/>
  <c r="BQ163" i="31" s="1"/>
  <c r="BR163" i="31" s="1"/>
  <c r="BS163" i="31" s="1"/>
  <c r="AY133" i="31"/>
  <c r="AU128" i="31"/>
  <c r="AU127" i="31" s="1"/>
  <c r="AU126" i="31" s="1"/>
  <c r="AU125" i="31" s="1"/>
  <c r="AU110" i="31" s="1"/>
  <c r="BB196" i="31"/>
  <c r="AX193" i="31"/>
  <c r="BQ193" i="31"/>
  <c r="BH192" i="31"/>
  <c r="BB190" i="31"/>
  <c r="BE192" i="31"/>
  <c r="BE190" i="31" s="1"/>
  <c r="BF191" i="31"/>
  <c r="BF190" i="31" s="1"/>
  <c r="BC190" i="31"/>
  <c r="BQ190" i="31"/>
  <c r="BF102" i="31"/>
  <c r="BI102" i="31"/>
  <c r="BF101" i="31"/>
  <c r="BC100" i="31"/>
  <c r="BC99" i="31" s="1"/>
  <c r="BI101" i="31"/>
  <c r="BF75" i="31"/>
  <c r="BC71" i="31"/>
  <c r="BQ35" i="31"/>
  <c r="AX33" i="31"/>
  <c r="BB33" i="31" s="1"/>
  <c r="BH33" i="31" s="1"/>
  <c r="BP33" i="31"/>
  <c r="AW22" i="32"/>
  <c r="AW21" i="32"/>
  <c r="AW10" i="32" s="1"/>
  <c r="AW9" i="32" s="1"/>
  <c r="BQ30" i="32"/>
  <c r="BD106" i="31"/>
  <c r="BD28" i="31" s="1"/>
  <c r="BD17" i="31" s="1"/>
  <c r="BD16" i="31" s="1"/>
  <c r="BD15" i="31" s="1"/>
  <c r="BD9" i="31" s="1"/>
  <c r="BB78" i="31"/>
  <c r="AX77" i="31"/>
  <c r="BF54" i="31"/>
  <c r="BF52" i="31" s="1"/>
  <c r="BF51" i="31" s="1"/>
  <c r="BC52" i="31"/>
  <c r="BC51" i="31" s="1"/>
  <c r="BO44" i="31"/>
  <c r="BO42" i="31" s="1"/>
  <c r="BP42" i="31"/>
  <c r="BC42" i="31"/>
  <c r="BC41" i="31" s="1"/>
  <c r="BF43" i="31"/>
  <c r="BF42" i="31" s="1"/>
  <c r="BD68" i="32"/>
  <c r="BE137" i="29"/>
  <c r="BE136" i="29" s="1"/>
  <c r="BE135" i="29" s="1"/>
  <c r="BE134" i="29" s="1"/>
  <c r="BE133" i="29" s="1"/>
  <c r="BE132" i="29" s="1"/>
  <c r="BE115" i="29" s="1"/>
  <c r="BB136" i="29"/>
  <c r="BB135" i="29" s="1"/>
  <c r="BB134" i="29" s="1"/>
  <c r="BB133" i="29" s="1"/>
  <c r="BB132" i="29" s="1"/>
  <c r="BB115" i="29" s="1"/>
  <c r="BE133" i="16"/>
  <c r="BE129" i="16" s="1"/>
  <c r="BE128" i="16" s="1"/>
  <c r="BE127" i="16" s="1"/>
  <c r="BE126" i="16" s="1"/>
  <c r="BE125" i="16" s="1"/>
  <c r="BE108" i="16" s="1"/>
  <c r="BB129" i="16"/>
  <c r="BB128" i="16" s="1"/>
  <c r="BB127" i="16" s="1"/>
  <c r="BB126" i="16" s="1"/>
  <c r="BB125" i="16" s="1"/>
  <c r="BB108" i="16" s="1"/>
  <c r="G27" i="22" s="1"/>
  <c r="AU133" i="16"/>
  <c r="AI133" i="16"/>
  <c r="AC129" i="16"/>
  <c r="AC128" i="16" s="1"/>
  <c r="AC127" i="16" s="1"/>
  <c r="AC126" i="16" s="1"/>
  <c r="AC125" i="16" s="1"/>
  <c r="AC108" i="16" s="1"/>
  <c r="BW108" i="16" s="1"/>
  <c r="AU141" i="16"/>
  <c r="AY141" i="16" s="1"/>
  <c r="AX141" i="16" s="1"/>
  <c r="AI141" i="16"/>
  <c r="AL141" i="16" s="1"/>
  <c r="AY76" i="16"/>
  <c r="AU72" i="16"/>
  <c r="AU71" i="16" s="1"/>
  <c r="AU70" i="16" s="1"/>
  <c r="AU69" i="16" s="1"/>
  <c r="BO49" i="16"/>
  <c r="BO46" i="16" s="1"/>
  <c r="BP46" i="16"/>
  <c r="BP65" i="13"/>
  <c r="AY64" i="13"/>
  <c r="AX65" i="13"/>
  <c r="CP13" i="30"/>
  <c r="K29" i="22" s="1"/>
  <c r="K16" i="22" s="1"/>
  <c r="K9" i="22" s="1"/>
  <c r="CP14" i="30"/>
  <c r="AU14" i="30"/>
  <c r="AU13" i="30"/>
  <c r="AU37" i="29"/>
  <c r="AU36" i="29" s="1"/>
  <c r="AY38" i="29"/>
  <c r="AR87" i="29"/>
  <c r="BH50" i="16"/>
  <c r="BE50" i="16"/>
  <c r="N124" i="16"/>
  <c r="N118" i="16" s="1"/>
  <c r="N108" i="16" s="1"/>
  <c r="AY124" i="16"/>
  <c r="AY118" i="16" s="1"/>
  <c r="BB46" i="13"/>
  <c r="AX45" i="13"/>
  <c r="AX44" i="13" s="1"/>
  <c r="BF62" i="27"/>
  <c r="CG88" i="28"/>
  <c r="CG87" i="28" s="1"/>
  <c r="CG86" i="28" s="1"/>
  <c r="CG85" i="28" s="1"/>
  <c r="CF89" i="28"/>
  <c r="CF88" i="28" s="1"/>
  <c r="CF87" i="28" s="1"/>
  <c r="CF86" i="28" s="1"/>
  <c r="CF85" i="28" s="1"/>
  <c r="AX103" i="16"/>
  <c r="AY101" i="16"/>
  <c r="AY100" i="16" s="1"/>
  <c r="BE61" i="29"/>
  <c r="BE60" i="29" s="1"/>
  <c r="BE59" i="29" s="1"/>
  <c r="BE58" i="29" s="1"/>
  <c r="BE57" i="29" s="1"/>
  <c r="BB60" i="29"/>
  <c r="BB59" i="29" s="1"/>
  <c r="BB58" i="29" s="1"/>
  <c r="BB57" i="29" s="1"/>
  <c r="BH61" i="29"/>
  <c r="BH60" i="29" s="1"/>
  <c r="BH59" i="29" s="1"/>
  <c r="BH58" i="29" s="1"/>
  <c r="BH57" i="29" s="1"/>
  <c r="BH44" i="16"/>
  <c r="BH43" i="16" s="1"/>
  <c r="BE44" i="16"/>
  <c r="BE43" i="16" s="1"/>
  <c r="BB43" i="16"/>
  <c r="BP58" i="13"/>
  <c r="BP55" i="13" s="1"/>
  <c r="BP54" i="13" s="1"/>
  <c r="BP53" i="13" s="1"/>
  <c r="BO59" i="13"/>
  <c r="BO58" i="13" s="1"/>
  <c r="BO55" i="13" s="1"/>
  <c r="BO54" i="13" s="1"/>
  <c r="BO53" i="13" s="1"/>
  <c r="BZ98" i="28"/>
  <c r="BZ97" i="28" s="1"/>
  <c r="BZ96" i="28" s="1"/>
  <c r="BZ91" i="28" s="1"/>
  <c r="BZ90" i="28" s="1"/>
  <c r="BW98" i="28"/>
  <c r="BW97" i="28" s="1"/>
  <c r="BW96" i="28" s="1"/>
  <c r="BW91" i="28" s="1"/>
  <c r="BW90" i="28" s="1"/>
  <c r="BT97" i="28"/>
  <c r="BT96" i="28" s="1"/>
  <c r="X27" i="35"/>
  <c r="X26" i="35"/>
  <c r="X10" i="35" s="1"/>
  <c r="X9" i="35" s="1"/>
  <c r="BR53" i="38"/>
  <c r="BR52" i="38" s="1"/>
  <c r="BR51" i="38" s="1"/>
  <c r="BR50" i="38" s="1"/>
  <c r="BQ55" i="38"/>
  <c r="BF33" i="13"/>
  <c r="BF27" i="13" s="1"/>
  <c r="BC213" i="31"/>
  <c r="BI215" i="31"/>
  <c r="BI213" i="31" s="1"/>
  <c r="BF215" i="31"/>
  <c r="BF213" i="31" s="1"/>
  <c r="N142" i="27"/>
  <c r="N106" i="27" s="1"/>
  <c r="BH79" i="31"/>
  <c r="BE79" i="31"/>
  <c r="BA33" i="13"/>
  <c r="BA27" i="13" s="1"/>
  <c r="BA22" i="13" s="1"/>
  <c r="AC22" i="13"/>
  <c r="AC21" i="13" s="1"/>
  <c r="AC10" i="13" s="1"/>
  <c r="AC9" i="13" s="1"/>
  <c r="AM18" i="16"/>
  <c r="AM15" i="16" s="1"/>
  <c r="AM9" i="16" s="1"/>
  <c r="AM17" i="16"/>
  <c r="AM16" i="16" s="1"/>
  <c r="AA22" i="27"/>
  <c r="AA17" i="27"/>
  <c r="AA16" i="27" s="1"/>
  <c r="AA10" i="27" s="1"/>
  <c r="AM22" i="27"/>
  <c r="AM17" i="27"/>
  <c r="AD18" i="16"/>
  <c r="AD15" i="16" s="1"/>
  <c r="AD9" i="16" s="1"/>
  <c r="AD17" i="16"/>
  <c r="AD16" i="16" s="1"/>
  <c r="AB18" i="29"/>
  <c r="AB15" i="29" s="1"/>
  <c r="AB9" i="29" s="1"/>
  <c r="AB17" i="29"/>
  <c r="AB16" i="29" s="1"/>
  <c r="AT18" i="29"/>
  <c r="AT15" i="29" s="1"/>
  <c r="AT9" i="29" s="1"/>
  <c r="AT17" i="29"/>
  <c r="AT16" i="29" s="1"/>
  <c r="M108" i="29"/>
  <c r="M30" i="29" s="1"/>
  <c r="BY25" i="28"/>
  <c r="CF25" i="28"/>
  <c r="AY115" i="21"/>
  <c r="S22" i="27"/>
  <c r="S17" i="27"/>
  <c r="S16" i="27" s="1"/>
  <c r="S10" i="27" s="1"/>
  <c r="T22" i="27"/>
  <c r="T17" i="27"/>
  <c r="T16" i="27" s="1"/>
  <c r="T10" i="27" s="1"/>
  <c r="AH17" i="27"/>
  <c r="AH16" i="27" s="1"/>
  <c r="AH10" i="27" s="1"/>
  <c r="AH22" i="27"/>
  <c r="AO18" i="16"/>
  <c r="AO15" i="16" s="1"/>
  <c r="AO9" i="16" s="1"/>
  <c r="R17" i="16"/>
  <c r="R16" i="16" s="1"/>
  <c r="R18" i="16"/>
  <c r="R15" i="16" s="1"/>
  <c r="R9" i="16" s="1"/>
  <c r="AY41" i="16"/>
  <c r="AX41" i="16" s="1"/>
  <c r="BH84" i="29"/>
  <c r="BH83" i="29" s="1"/>
  <c r="BH82" i="29" s="1"/>
  <c r="BH85" i="29"/>
  <c r="BD87" i="21"/>
  <c r="AN15" i="31"/>
  <c r="AN9" i="31" s="1"/>
  <c r="BM254" i="31"/>
  <c r="BM176" i="31" s="1"/>
  <c r="BM165" i="31" s="1"/>
  <c r="BM164" i="31" s="1"/>
  <c r="AF17" i="29"/>
  <c r="AF16" i="29" s="1"/>
  <c r="AF18" i="29"/>
  <c r="AF15" i="29" s="1"/>
  <c r="AF9" i="29" s="1"/>
  <c r="CH19" i="38"/>
  <c r="BE93" i="13"/>
  <c r="BE92" i="13" s="1"/>
  <c r="BX18" i="38"/>
  <c r="CA18" i="38"/>
  <c r="P9" i="20"/>
  <c r="O18" i="16"/>
  <c r="O15" i="16" s="1"/>
  <c r="O9" i="16" s="1"/>
  <c r="N99" i="28"/>
  <c r="N21" i="28" s="1"/>
  <c r="N10" i="28" s="1"/>
  <c r="M211" i="16" s="1"/>
  <c r="M215" i="16" s="1"/>
  <c r="BE20" i="27"/>
  <c r="BE18" i="27" s="1"/>
  <c r="AX17" i="27"/>
  <c r="AX16" i="27" s="1"/>
  <c r="AX10" i="27" s="1"/>
  <c r="AX22" i="27"/>
  <c r="AB17" i="16"/>
  <c r="AB16" i="16" s="1"/>
  <c r="AB18" i="16"/>
  <c r="AB15" i="16" s="1"/>
  <c r="AB9" i="16" s="1"/>
  <c r="X17" i="29"/>
  <c r="X16" i="29" s="1"/>
  <c r="X18" i="29"/>
  <c r="X15" i="29" s="1"/>
  <c r="X9" i="29" s="1"/>
  <c r="AN18" i="29"/>
  <c r="AN15" i="29" s="1"/>
  <c r="AN9" i="29" s="1"/>
  <c r="AN17" i="29"/>
  <c r="AN16" i="29" s="1"/>
  <c r="AK17" i="29"/>
  <c r="AK16" i="29" s="1"/>
  <c r="BY26" i="28"/>
  <c r="BH38" i="13"/>
  <c r="AX66" i="16"/>
  <c r="BB68" i="16"/>
  <c r="AL17" i="29"/>
  <c r="AL16" i="29" s="1"/>
  <c r="BP44" i="29"/>
  <c r="BO45" i="29"/>
  <c r="BO44" i="29" s="1"/>
  <c r="BE45" i="29"/>
  <c r="BE44" i="29" s="1"/>
  <c r="BB44" i="29"/>
  <c r="BB43" i="29" s="1"/>
  <c r="BL17" i="29"/>
  <c r="BL16" i="29" s="1"/>
  <c r="BL18" i="29"/>
  <c r="BL15" i="29" s="1"/>
  <c r="BL9" i="29" s="1"/>
  <c r="CF9" i="28"/>
  <c r="CG9" i="28" s="1"/>
  <c r="CH9" i="28" s="1"/>
  <c r="CI9" i="28" s="1"/>
  <c r="CJ9" i="28" s="1"/>
  <c r="BS9" i="28"/>
  <c r="BT9" i="28" s="1"/>
  <c r="BU9" i="28" s="1"/>
  <c r="BV9" i="28" s="1"/>
  <c r="BW9" i="28" s="1"/>
  <c r="BX9" i="28" s="1"/>
  <c r="BY9" i="28" s="1"/>
  <c r="BZ9" i="28" s="1"/>
  <c r="CA9" i="28" s="1"/>
  <c r="CB9" i="28" s="1"/>
  <c r="CC9" i="28" s="1"/>
  <c r="CD9" i="28" s="1"/>
  <c r="CE9" i="28" s="1"/>
  <c r="N176" i="31"/>
  <c r="N165" i="31" s="1"/>
  <c r="N164" i="31" s="1"/>
  <c r="CJ17" i="35"/>
  <c r="CJ16" i="35" s="1"/>
  <c r="CI18" i="35"/>
  <c r="CI17" i="35" s="1"/>
  <c r="CI16" i="35" s="1"/>
  <c r="BP67" i="29"/>
  <c r="N122" i="13"/>
  <c r="N105" i="13" s="1"/>
  <c r="U48" i="45"/>
  <c r="U47" i="45" s="1"/>
  <c r="U20" i="45" s="1"/>
  <c r="U16" i="45" s="1"/>
  <c r="S48" i="45"/>
  <c r="S47" i="45" s="1"/>
  <c r="T47" i="45"/>
  <c r="AC48" i="45"/>
  <c r="AD49" i="45" s="1"/>
  <c r="CG47" i="38"/>
  <c r="CF47" i="38" s="1"/>
  <c r="BO47" i="38"/>
  <c r="BS47" i="38" s="1"/>
  <c r="BV47" i="38" s="1"/>
  <c r="BV37" i="38"/>
  <c r="CB37" i="38" s="1"/>
  <c r="CB36" i="38" s="1"/>
  <c r="CB35" i="38" s="1"/>
  <c r="CB34" i="38" s="1"/>
  <c r="CB33" i="38" s="1"/>
  <c r="BS36" i="38"/>
  <c r="BS35" i="38" s="1"/>
  <c r="BS34" i="38" s="1"/>
  <c r="BS33" i="38" s="1"/>
  <c r="BR20" i="38"/>
  <c r="BN17" i="38"/>
  <c r="BN15" i="38" s="1"/>
  <c r="V21" i="43"/>
  <c r="BV44" i="38"/>
  <c r="BV43" i="38" s="1"/>
  <c r="BV42" i="38" s="1"/>
  <c r="BV41" i="38" s="1"/>
  <c r="CB45" i="38"/>
  <c r="CB44" i="38" s="1"/>
  <c r="CB43" i="38" s="1"/>
  <c r="CB42" i="38" s="1"/>
  <c r="CB41" i="38" s="1"/>
  <c r="BY45" i="38"/>
  <c r="BY44" i="38" s="1"/>
  <c r="BY43" i="38" s="1"/>
  <c r="BY42" i="38" s="1"/>
  <c r="BY41" i="38" s="1"/>
  <c r="CB19" i="38"/>
  <c r="S30" i="33"/>
  <c r="U30" i="33" s="1"/>
  <c r="T30" i="33" s="1"/>
  <c r="Q30" i="33"/>
  <c r="Q13" i="33"/>
  <c r="Q12" i="33"/>
  <c r="BF201" i="31"/>
  <c r="BF200" i="31" s="1"/>
  <c r="BF199" i="31" s="1"/>
  <c r="BC200" i="31"/>
  <c r="BC199" i="31" s="1"/>
  <c r="BI201" i="31"/>
  <c r="BI200" i="31" s="1"/>
  <c r="BI199" i="31" s="1"/>
  <c r="BF180" i="31"/>
  <c r="BI180" i="31"/>
  <c r="AL133" i="31"/>
  <c r="AL128" i="31" s="1"/>
  <c r="AL127" i="31" s="1"/>
  <c r="AL126" i="31" s="1"/>
  <c r="AL125" i="31" s="1"/>
  <c r="AL110" i="31" s="1"/>
  <c r="AI128" i="31"/>
  <c r="AI127" i="31" s="1"/>
  <c r="AI126" i="31" s="1"/>
  <c r="AI125" i="31" s="1"/>
  <c r="AI110" i="31" s="1"/>
  <c r="BF96" i="31"/>
  <c r="BF95" i="31" s="1"/>
  <c r="BF94" i="31" s="1"/>
  <c r="BF93" i="31" s="1"/>
  <c r="BF92" i="31" s="1"/>
  <c r="BC95" i="31"/>
  <c r="BC94" i="31" s="1"/>
  <c r="BC93" i="31" s="1"/>
  <c r="BC92" i="31" s="1"/>
  <c r="BO196" i="31"/>
  <c r="BO193" i="31" s="1"/>
  <c r="BP193" i="31"/>
  <c r="BF195" i="31"/>
  <c r="BI195" i="31"/>
  <c r="BC193" i="31"/>
  <c r="BO192" i="31"/>
  <c r="BO190" i="31" s="1"/>
  <c r="BQ189" i="31"/>
  <c r="BQ188" i="31" s="1"/>
  <c r="BQ182" i="31" s="1"/>
  <c r="AZ188" i="31"/>
  <c r="AZ182" i="31" s="1"/>
  <c r="BI191" i="31"/>
  <c r="BK254" i="31"/>
  <c r="BK176" i="31" s="1"/>
  <c r="BK165" i="31" s="1"/>
  <c r="BK164" i="31" s="1"/>
  <c r="BI75" i="31"/>
  <c r="BI71" i="31" s="1"/>
  <c r="BF37" i="31"/>
  <c r="BI37" i="31"/>
  <c r="BF36" i="31"/>
  <c r="BC35" i="31"/>
  <c r="BI36" i="31"/>
  <c r="M30" i="31"/>
  <c r="N29" i="31"/>
  <c r="BK23" i="31"/>
  <c r="BK22" i="31" s="1"/>
  <c r="BH22" i="31"/>
  <c r="BH18" i="31" s="1"/>
  <c r="BG30" i="32"/>
  <c r="BJ30" i="32"/>
  <c r="BI192" i="31"/>
  <c r="BF91" i="31"/>
  <c r="BF90" i="31" s="1"/>
  <c r="BF89" i="31" s="1"/>
  <c r="BF88" i="31" s="1"/>
  <c r="BC90" i="31"/>
  <c r="BC89" i="31" s="1"/>
  <c r="BC88" i="31" s="1"/>
  <c r="BP91" i="31"/>
  <c r="AY90" i="31"/>
  <c r="AY89" i="31" s="1"/>
  <c r="AY88" i="31" s="1"/>
  <c r="AY85" i="31" s="1"/>
  <c r="AX91" i="31"/>
  <c r="BO78" i="31"/>
  <c r="BO77" i="31" s="1"/>
  <c r="BP77" i="31"/>
  <c r="BF67" i="31"/>
  <c r="BH67" i="31"/>
  <c r="BO67" i="31"/>
  <c r="BI54" i="31"/>
  <c r="BI52" i="31" s="1"/>
  <c r="BI51" i="31" s="1"/>
  <c r="BE44" i="31"/>
  <c r="BE42" i="31" s="1"/>
  <c r="BH44" i="31"/>
  <c r="BH42" i="31" s="1"/>
  <c r="BB42" i="31"/>
  <c r="BQ41" i="31"/>
  <c r="BQ40" i="31" s="1"/>
  <c r="AZ40" i="31"/>
  <c r="AZ34" i="31" s="1"/>
  <c r="BQ68" i="32"/>
  <c r="BR64" i="32"/>
  <c r="BG31" i="32"/>
  <c r="BJ31" i="32"/>
  <c r="BL254" i="31"/>
  <c r="BL176" i="31" s="1"/>
  <c r="BL165" i="31" s="1"/>
  <c r="BL164" i="31" s="1"/>
  <c r="BO214" i="31"/>
  <c r="BO213" i="31" s="1"/>
  <c r="BO210" i="31" s="1"/>
  <c r="BO209" i="31" s="1"/>
  <c r="BO208" i="31" s="1"/>
  <c r="BP213" i="31"/>
  <c r="BP210" i="31" s="1"/>
  <c r="BP209" i="31" s="1"/>
  <c r="BP208" i="31" s="1"/>
  <c r="M29" i="22"/>
  <c r="H16" i="22"/>
  <c r="H9" i="22" s="1"/>
  <c r="M153" i="29"/>
  <c r="M132" i="29" s="1"/>
  <c r="M115" i="29" s="1"/>
  <c r="BQ38" i="29"/>
  <c r="BQ37" i="29" s="1"/>
  <c r="BC38" i="29"/>
  <c r="BI38" i="29" s="1"/>
  <c r="BI37" i="29" s="1"/>
  <c r="AZ37" i="29"/>
  <c r="AZ88" i="29"/>
  <c r="AZ87" i="29" s="1"/>
  <c r="BC89" i="29"/>
  <c r="BI89" i="29" s="1"/>
  <c r="BI88" i="29" s="1"/>
  <c r="BI87" i="29" s="1"/>
  <c r="AX39" i="29"/>
  <c r="BB39" i="29" s="1"/>
  <c r="BE39" i="29" s="1"/>
  <c r="BP39" i="29"/>
  <c r="BO39" i="29" s="1"/>
  <c r="AY54" i="29"/>
  <c r="AY53" i="29" s="1"/>
  <c r="BP55" i="29"/>
  <c r="AX55" i="29"/>
  <c r="AY65" i="29"/>
  <c r="AY64" i="29" s="1"/>
  <c r="AY63" i="29" s="1"/>
  <c r="AY62" i="29" s="1"/>
  <c r="BP66" i="29"/>
  <c r="AX66" i="29"/>
  <c r="AY93" i="29"/>
  <c r="AU92" i="29"/>
  <c r="AU91" i="29" s="1"/>
  <c r="AU90" i="29" s="1"/>
  <c r="AU135" i="16"/>
  <c r="AY135" i="16" s="1"/>
  <c r="AX135" i="16" s="1"/>
  <c r="AI135" i="16"/>
  <c r="AL135" i="16" s="1"/>
  <c r="AU143" i="16"/>
  <c r="AY143" i="16" s="1"/>
  <c r="AX143" i="16" s="1"/>
  <c r="AI143" i="16"/>
  <c r="AL143" i="16" s="1"/>
  <c r="BB49" i="16"/>
  <c r="AX46" i="16"/>
  <c r="X22" i="27"/>
  <c r="BB244" i="31"/>
  <c r="AX243" i="31"/>
  <c r="AX242" i="31" s="1"/>
  <c r="AX241" i="31" s="1"/>
  <c r="AX240" i="31" s="1"/>
  <c r="BF71" i="31"/>
  <c r="BG29" i="32"/>
  <c r="BJ29" i="32"/>
  <c r="BQ43" i="29"/>
  <c r="BQ42" i="29" s="1"/>
  <c r="AZ42" i="29"/>
  <c r="AR37" i="29"/>
  <c r="AR36" i="29" s="1"/>
  <c r="AR84" i="29"/>
  <c r="AR83" i="29" s="1"/>
  <c r="AR82" i="29" s="1"/>
  <c r="AR85" i="29"/>
  <c r="AU88" i="29"/>
  <c r="AY89" i="29"/>
  <c r="AU137" i="16"/>
  <c r="AY137" i="16" s="1"/>
  <c r="AX137" i="16" s="1"/>
  <c r="AI137" i="16"/>
  <c r="AL137" i="16" s="1"/>
  <c r="AI10" i="16"/>
  <c r="AL11" i="16"/>
  <c r="AL10" i="16" s="1"/>
  <c r="AY37" i="16"/>
  <c r="AU36" i="16"/>
  <c r="AU35" i="16" s="1"/>
  <c r="BP65" i="16"/>
  <c r="AY64" i="16"/>
  <c r="AY63" i="16" s="1"/>
  <c r="AY62" i="16" s="1"/>
  <c r="AY61" i="16" s="1"/>
  <c r="AX65" i="16"/>
  <c r="BP71" i="27"/>
  <c r="AP64" i="27"/>
  <c r="AJ92" i="27"/>
  <c r="AJ91" i="27" s="1"/>
  <c r="AJ23" i="27" s="1"/>
  <c r="M118" i="16"/>
  <c r="BP45" i="13"/>
  <c r="BP44" i="13" s="1"/>
  <c r="BO46" i="13"/>
  <c r="BO45" i="13" s="1"/>
  <c r="BO44" i="13" s="1"/>
  <c r="BP84" i="13"/>
  <c r="AX84" i="13"/>
  <c r="AY83" i="13"/>
  <c r="AY82" i="13" s="1"/>
  <c r="AY81" i="13" s="1"/>
  <c r="AY78" i="13" s="1"/>
  <c r="AY64" i="21"/>
  <c r="AY62" i="21" s="1"/>
  <c r="AZ62" i="21"/>
  <c r="BD64" i="21"/>
  <c r="BS68" i="28"/>
  <c r="BW24" i="28"/>
  <c r="BW23" i="28" s="1"/>
  <c r="BZ24" i="28"/>
  <c r="BZ23" i="28" s="1"/>
  <c r="BT23" i="28"/>
  <c r="BO33" i="29"/>
  <c r="BI84" i="29"/>
  <c r="BI83" i="29" s="1"/>
  <c r="BI82" i="29" s="1"/>
  <c r="BI85" i="29"/>
  <c r="BZ20" i="35"/>
  <c r="BZ19" i="35" s="1"/>
  <c r="BZ18" i="35" s="1"/>
  <c r="BZ17" i="35" s="1"/>
  <c r="BZ16" i="35" s="1"/>
  <c r="CC20" i="35"/>
  <c r="CC19" i="35" s="1"/>
  <c r="CC18" i="35" s="1"/>
  <c r="CC17" i="35" s="1"/>
  <c r="CC16" i="35" s="1"/>
  <c r="BW19" i="35"/>
  <c r="BW18" i="35" s="1"/>
  <c r="BW17" i="35" s="1"/>
  <c r="BW16" i="35" s="1"/>
  <c r="BP88" i="13"/>
  <c r="BP87" i="13" s="1"/>
  <c r="BP86" i="13" s="1"/>
  <c r="BP85" i="13" s="1"/>
  <c r="BO89" i="13"/>
  <c r="BO88" i="13" s="1"/>
  <c r="BO87" i="13" s="1"/>
  <c r="BO86" i="13" s="1"/>
  <c r="BO85" i="13" s="1"/>
  <c r="BO44" i="16"/>
  <c r="BO43" i="16" s="1"/>
  <c r="BP43" i="16"/>
  <c r="CB20" i="35"/>
  <c r="CB19" i="35" s="1"/>
  <c r="CB18" i="35" s="1"/>
  <c r="CB17" i="35" s="1"/>
  <c r="CB16" i="35" s="1"/>
  <c r="BV19" i="35"/>
  <c r="BV18" i="35" s="1"/>
  <c r="BV17" i="35" s="1"/>
  <c r="BV16" i="35" s="1"/>
  <c r="BY20" i="35"/>
  <c r="BY19" i="35" s="1"/>
  <c r="BY18" i="35" s="1"/>
  <c r="BY17" i="35" s="1"/>
  <c r="BY16" i="35" s="1"/>
  <c r="BV28" i="35"/>
  <c r="BX21" i="30"/>
  <c r="BX13" i="30" s="1"/>
  <c r="AY78" i="16"/>
  <c r="AX80" i="16"/>
  <c r="BP80" i="16"/>
  <c r="BQ44" i="38"/>
  <c r="BQ43" i="38" s="1"/>
  <c r="BQ42" i="38" s="1"/>
  <c r="BQ41" i="38" s="1"/>
  <c r="BU45" i="38"/>
  <c r="U23" i="33"/>
  <c r="BP26" i="13"/>
  <c r="AY23" i="13"/>
  <c r="AX26" i="13"/>
  <c r="BB26" i="13" s="1"/>
  <c r="BH26" i="13" s="1"/>
  <c r="BH23" i="13" s="1"/>
  <c r="O99" i="28"/>
  <c r="BO99" i="28" s="1"/>
  <c r="AQ22" i="27"/>
  <c r="AQ17" i="27"/>
  <c r="AQ16" i="27" s="1"/>
  <c r="AQ10" i="27" s="1"/>
  <c r="AI17" i="27"/>
  <c r="AI16" i="27" s="1"/>
  <c r="AI10" i="27" s="1"/>
  <c r="AI22" i="27"/>
  <c r="AP18" i="16"/>
  <c r="AP15" i="16" s="1"/>
  <c r="AP9" i="16" s="1"/>
  <c r="AP17" i="16"/>
  <c r="AP16" i="16" s="1"/>
  <c r="Z17" i="29"/>
  <c r="Z16" i="29" s="1"/>
  <c r="Z18" i="29"/>
  <c r="Z15" i="29" s="1"/>
  <c r="Z9" i="29" s="1"/>
  <c r="AJ17" i="29"/>
  <c r="AJ16" i="29" s="1"/>
  <c r="AJ18" i="29"/>
  <c r="AJ15" i="29" s="1"/>
  <c r="AJ9" i="29" s="1"/>
  <c r="BE17" i="21"/>
  <c r="BC17" i="21"/>
  <c r="BS55" i="28"/>
  <c r="BS54" i="28" s="1"/>
  <c r="BS53" i="28" s="1"/>
  <c r="AL17" i="27"/>
  <c r="AL16" i="27" s="1"/>
  <c r="AL10" i="27" s="1"/>
  <c r="AL22" i="27"/>
  <c r="AS17" i="16"/>
  <c r="AS16" i="16" s="1"/>
  <c r="AX132" i="16"/>
  <c r="Q29" i="16"/>
  <c r="Q17" i="29"/>
  <c r="Q16" i="29" s="1"/>
  <c r="Q18" i="29"/>
  <c r="Q15" i="29" s="1"/>
  <c r="Q9" i="29" s="1"/>
  <c r="BH10" i="16"/>
  <c r="BK11" i="16"/>
  <c r="BK10" i="16" s="1"/>
  <c r="BK9" i="16" s="1"/>
  <c r="BK19" i="27"/>
  <c r="BP19" i="27"/>
  <c r="BE84" i="29"/>
  <c r="BE83" i="29" s="1"/>
  <c r="BE82" i="29" s="1"/>
  <c r="BE85" i="29"/>
  <c r="BK117" i="27"/>
  <c r="BP117" i="27"/>
  <c r="BL21" i="30"/>
  <c r="BL13" i="30" s="1"/>
  <c r="U17" i="27"/>
  <c r="U16" i="27" s="1"/>
  <c r="U10" i="27" s="1"/>
  <c r="R15" i="33"/>
  <c r="R11" i="33" s="1"/>
  <c r="BX19" i="38"/>
  <c r="CA19" i="38"/>
  <c r="BL18" i="16"/>
  <c r="BL15" i="16" s="1"/>
  <c r="BL9" i="16" s="1"/>
  <c r="BL17" i="16"/>
  <c r="BL16" i="16" s="1"/>
  <c r="AE17" i="27"/>
  <c r="AE16" i="27" s="1"/>
  <c r="AE10" i="27" s="1"/>
  <c r="AE22" i="27"/>
  <c r="AK17" i="27"/>
  <c r="AK16" i="27" s="1"/>
  <c r="AK10" i="27" s="1"/>
  <c r="AK22" i="27"/>
  <c r="Z17" i="16"/>
  <c r="Z16" i="16" s="1"/>
  <c r="AH18" i="29"/>
  <c r="AH15" i="29" s="1"/>
  <c r="AH9" i="29" s="1"/>
  <c r="AH17" i="29"/>
  <c r="AH16" i="29" s="1"/>
  <c r="AX143" i="29"/>
  <c r="AX136" i="29" s="1"/>
  <c r="AX135" i="29" s="1"/>
  <c r="AX134" i="29" s="1"/>
  <c r="AX133" i="29" s="1"/>
  <c r="AX132" i="29" s="1"/>
  <c r="AX115" i="29" s="1"/>
  <c r="AY136" i="29"/>
  <c r="AY135" i="29" s="1"/>
  <c r="AY134" i="29" s="1"/>
  <c r="AY133" i="29" s="1"/>
  <c r="AY132" i="29" s="1"/>
  <c r="AY115" i="29" s="1"/>
  <c r="S17" i="29"/>
  <c r="S16" i="29" s="1"/>
  <c r="S18" i="29"/>
  <c r="S15" i="29" s="1"/>
  <c r="S9" i="29" s="1"/>
  <c r="N108" i="29"/>
  <c r="AX108" i="29" s="1"/>
  <c r="AY108" i="29" s="1"/>
  <c r="BK17" i="29"/>
  <c r="BK16" i="29" s="1"/>
  <c r="BK18" i="29"/>
  <c r="BK15" i="29" s="1"/>
  <c r="BO120" i="28"/>
  <c r="BB8" i="13"/>
  <c r="BC8" i="13" s="1"/>
  <c r="BD8" i="13" s="1"/>
  <c r="BE8" i="13" s="1"/>
  <c r="BF8" i="13" s="1"/>
  <c r="BG8" i="13" s="1"/>
  <c r="BH8" i="13" s="1"/>
  <c r="BI8" i="13" s="1"/>
  <c r="BJ8" i="13" s="1"/>
  <c r="BK8" i="13" s="1"/>
  <c r="BL8" i="13" s="1"/>
  <c r="BM8" i="13" s="1"/>
  <c r="BO8" i="13"/>
  <c r="BP8" i="13" s="1"/>
  <c r="BQ8" i="13" s="1"/>
  <c r="BR8" i="13" s="1"/>
  <c r="BS8" i="13" s="1"/>
  <c r="BE28" i="13"/>
  <c r="BE38" i="13"/>
  <c r="BP66" i="16"/>
  <c r="BO68" i="16"/>
  <c r="BO66" i="16" s="1"/>
  <c r="AF18" i="16"/>
  <c r="AF15" i="16" s="1"/>
  <c r="AF9" i="16" s="1"/>
  <c r="AF17" i="16"/>
  <c r="AF16" i="16" s="1"/>
  <c r="AX67" i="29"/>
  <c r="BB69" i="29"/>
  <c r="AX44" i="29"/>
  <c r="AY43" i="29"/>
  <c r="BH45" i="29"/>
  <c r="BH44" i="29" s="1"/>
  <c r="N132" i="29"/>
  <c r="N115" i="29" s="1"/>
  <c r="BH47" i="29"/>
  <c r="BE47" i="29"/>
  <c r="AS17" i="29"/>
  <c r="AS16" i="29" s="1"/>
  <c r="AS18" i="29"/>
  <c r="AS15" i="29" s="1"/>
  <c r="AS9" i="29" s="1"/>
  <c r="BL14" i="30"/>
  <c r="CL14" i="30" l="1"/>
  <c r="CL13" i="30"/>
  <c r="I29" i="22" s="1"/>
  <c r="AV18" i="29"/>
  <c r="AV15" i="29" s="1"/>
  <c r="AV9" i="29" s="1"/>
  <c r="AV17" i="29"/>
  <c r="AV16" i="29" s="1"/>
  <c r="AW18" i="16"/>
  <c r="AW15" i="16" s="1"/>
  <c r="AW9" i="16" s="1"/>
  <c r="AW17" i="16"/>
  <c r="AW16" i="16" s="1"/>
  <c r="BH38" i="32"/>
  <c r="BH34" i="32" s="1"/>
  <c r="BH33" i="32" s="1"/>
  <c r="AU99" i="16"/>
  <c r="AU98" i="16" s="1"/>
  <c r="X22" i="32"/>
  <c r="BB102" i="29"/>
  <c r="BB101" i="29" s="1"/>
  <c r="BL63" i="28"/>
  <c r="BL62" i="28" s="1"/>
  <c r="BL61" i="28" s="1"/>
  <c r="AC15" i="16"/>
  <c r="AC9" i="16" s="1"/>
  <c r="N9" i="32"/>
  <c r="CB18" i="38"/>
  <c r="BF87" i="31"/>
  <c r="BF86" i="31" s="1"/>
  <c r="BF85" i="31" s="1"/>
  <c r="BC86" i="31"/>
  <c r="BC85" i="31" s="1"/>
  <c r="BI87" i="31"/>
  <c r="BI86" i="31" s="1"/>
  <c r="BI85" i="31" s="1"/>
  <c r="R108" i="27"/>
  <c r="R107" i="27" s="1"/>
  <c r="R106" i="27" s="1"/>
  <c r="BP109" i="27"/>
  <c r="BA29" i="31"/>
  <c r="BA106" i="31" s="1"/>
  <c r="BA28" i="31" s="1"/>
  <c r="BA17" i="31" s="1"/>
  <c r="BA16" i="31" s="1"/>
  <c r="BA15" i="31" s="1"/>
  <c r="BA9" i="31" s="1"/>
  <c r="BQ21" i="13"/>
  <c r="BQ10" i="13" s="1"/>
  <c r="AS14" i="21"/>
  <c r="AS9" i="21" s="1"/>
  <c r="AQ17" i="16"/>
  <c r="AQ16" i="16" s="1"/>
  <c r="BW52" i="28"/>
  <c r="BW51" i="28" s="1"/>
  <c r="BW50" i="28" s="1"/>
  <c r="BW49" i="28" s="1"/>
  <c r="BW48" i="28" s="1"/>
  <c r="BZ52" i="28"/>
  <c r="BZ51" i="28" s="1"/>
  <c r="BZ50" i="28" s="1"/>
  <c r="BZ49" i="28" s="1"/>
  <c r="BZ48" i="28" s="1"/>
  <c r="BT51" i="28"/>
  <c r="BT50" i="28" s="1"/>
  <c r="BT49" i="28" s="1"/>
  <c r="BT48" i="28" s="1"/>
  <c r="AU136" i="29"/>
  <c r="AU135" i="29" s="1"/>
  <c r="AU134" i="29" s="1"/>
  <c r="AU133" i="29" s="1"/>
  <c r="AU132" i="29" s="1"/>
  <c r="AU115" i="29" s="1"/>
  <c r="BH20" i="27"/>
  <c r="BH18" i="27" s="1"/>
  <c r="Q25" i="19"/>
  <c r="BP219" i="31"/>
  <c r="BO80" i="13"/>
  <c r="BO79" i="13" s="1"/>
  <c r="BA30" i="16"/>
  <c r="BA107" i="16" s="1"/>
  <c r="BA29" i="16" s="1"/>
  <c r="BH299" i="31"/>
  <c r="BK299" i="31" s="1"/>
  <c r="AX102" i="29"/>
  <c r="AX101" i="29" s="1"/>
  <c r="BW30" i="16"/>
  <c r="BP190" i="31"/>
  <c r="AM16" i="27"/>
  <c r="AM10" i="27" s="1"/>
  <c r="AZ22" i="13"/>
  <c r="AZ21" i="13" s="1"/>
  <c r="AZ10" i="13" s="1"/>
  <c r="AZ9" i="13" s="1"/>
  <c r="BF84" i="29"/>
  <c r="BF83" i="29" s="1"/>
  <c r="BF82" i="29" s="1"/>
  <c r="BK91" i="32"/>
  <c r="BK90" i="32" s="1"/>
  <c r="BI98" i="13"/>
  <c r="BI97" i="13" s="1"/>
  <c r="BI96" i="13" s="1"/>
  <c r="BI91" i="13" s="1"/>
  <c r="BI90" i="13" s="1"/>
  <c r="BF98" i="13"/>
  <c r="BF97" i="13" s="1"/>
  <c r="BF96" i="13" s="1"/>
  <c r="BF91" i="13" s="1"/>
  <c r="BF90" i="13" s="1"/>
  <c r="BC97" i="13"/>
  <c r="BC96" i="13" s="1"/>
  <c r="BC91" i="13" s="1"/>
  <c r="BC90" i="13" s="1"/>
  <c r="BO29" i="28"/>
  <c r="CG29" i="28"/>
  <c r="BP28" i="28"/>
  <c r="BO244" i="31"/>
  <c r="BO243" i="31" s="1"/>
  <c r="BO242" i="31" s="1"/>
  <c r="BO241" i="31" s="1"/>
  <c r="BO240" i="31" s="1"/>
  <c r="BP243" i="31"/>
  <c r="BP242" i="31" s="1"/>
  <c r="BP241" i="31" s="1"/>
  <c r="BP240" i="31" s="1"/>
  <c r="BB22" i="32"/>
  <c r="BB99" i="32" s="1"/>
  <c r="BB21" i="32"/>
  <c r="BB10" i="32" s="1"/>
  <c r="BB9" i="32" s="1"/>
  <c r="AU177" i="31"/>
  <c r="AU176" i="31" s="1"/>
  <c r="AU165" i="31" s="1"/>
  <c r="AU164" i="31" s="1"/>
  <c r="AS21" i="32"/>
  <c r="AS10" i="32" s="1"/>
  <c r="AS9" i="32" s="1"/>
  <c r="AS22" i="32"/>
  <c r="BK18" i="31"/>
  <c r="BG18" i="29"/>
  <c r="BG15" i="29" s="1"/>
  <c r="BG9" i="29" s="1"/>
  <c r="W17" i="16"/>
  <c r="W16" i="16" s="1"/>
  <c r="AT22" i="32"/>
  <c r="AX183" i="31"/>
  <c r="BO219" i="31"/>
  <c r="BO218" i="31" s="1"/>
  <c r="BO217" i="31" s="1"/>
  <c r="BO216" i="31" s="1"/>
  <c r="AU98" i="31"/>
  <c r="AU97" i="31" s="1"/>
  <c r="AU29" i="31" s="1"/>
  <c r="AU28" i="31" s="1"/>
  <c r="AU17" i="31" s="1"/>
  <c r="AU16" i="31" s="1"/>
  <c r="AU15" i="31" s="1"/>
  <c r="AU9" i="31" s="1"/>
  <c r="AX218" i="31"/>
  <c r="AX217" i="31" s="1"/>
  <c r="AX216" i="31" s="1"/>
  <c r="AW15" i="31"/>
  <c r="AW9" i="31" s="1"/>
  <c r="AW177" i="31"/>
  <c r="AW176" i="31" s="1"/>
  <c r="AW165" i="31" s="1"/>
  <c r="AW164" i="31" s="1"/>
  <c r="BF42" i="29"/>
  <c r="BH77" i="32"/>
  <c r="BK77" i="32"/>
  <c r="BE76" i="32"/>
  <c r="BE75" i="32"/>
  <c r="BE74" i="32" s="1"/>
  <c r="BE73" i="32" s="1"/>
  <c r="AY11" i="29"/>
  <c r="AX10" i="29"/>
  <c r="AZ93" i="32"/>
  <c r="AZ92" i="32" s="1"/>
  <c r="AZ91" i="32" s="1"/>
  <c r="AZ90" i="32" s="1"/>
  <c r="AY95" i="32"/>
  <c r="BQ35" i="16"/>
  <c r="BQ29" i="16" s="1"/>
  <c r="BQ17" i="16" s="1"/>
  <c r="BB218" i="31"/>
  <c r="BB217" i="31" s="1"/>
  <c r="BB216" i="31" s="1"/>
  <c r="AZ88" i="32"/>
  <c r="AZ87" i="32" s="1"/>
  <c r="AZ86" i="32" s="1"/>
  <c r="AZ85" i="32" s="1"/>
  <c r="AY89" i="32"/>
  <c r="BR89" i="32"/>
  <c r="BP42" i="16"/>
  <c r="BR28" i="32"/>
  <c r="AV17" i="16"/>
  <c r="AV16" i="16" s="1"/>
  <c r="W18" i="29"/>
  <c r="W15" i="29" s="1"/>
  <c r="W9" i="29" s="1"/>
  <c r="BQ28" i="32"/>
  <c r="AC18" i="29"/>
  <c r="AC15" i="29" s="1"/>
  <c r="AC9" i="29" s="1"/>
  <c r="BB14" i="21"/>
  <c r="BB9" i="21" s="1"/>
  <c r="BZ38" i="28"/>
  <c r="BZ34" i="28" s="1"/>
  <c r="BZ33" i="28" s="1"/>
  <c r="BZ27" i="28" s="1"/>
  <c r="BO207" i="31"/>
  <c r="BO206" i="31" s="1"/>
  <c r="AI15" i="31"/>
  <c r="AI9" i="31" s="1"/>
  <c r="BP183" i="31"/>
  <c r="AA22" i="32"/>
  <c r="BI42" i="29"/>
  <c r="AJ121" i="32"/>
  <c r="AJ120" i="32" s="1"/>
  <c r="AJ119" i="32" s="1"/>
  <c r="AJ118" i="32" s="1"/>
  <c r="AJ117" i="32" s="1"/>
  <c r="AJ100" i="32" s="1"/>
  <c r="AJ9" i="32" s="1"/>
  <c r="P22" i="27"/>
  <c r="X21" i="32"/>
  <c r="X10" i="32" s="1"/>
  <c r="X9" i="32" s="1"/>
  <c r="AF17" i="27"/>
  <c r="AF16" i="27" s="1"/>
  <c r="AF10" i="27" s="1"/>
  <c r="BB98" i="13"/>
  <c r="BB97" i="13" s="1"/>
  <c r="BB96" i="13" s="1"/>
  <c r="BB91" i="13" s="1"/>
  <c r="BB90" i="13" s="1"/>
  <c r="BI47" i="16"/>
  <c r="BI46" i="16" s="1"/>
  <c r="BI42" i="16" s="1"/>
  <c r="BI41" i="16" s="1"/>
  <c r="BI35" i="16" s="1"/>
  <c r="BF47" i="16"/>
  <c r="BF46" i="16" s="1"/>
  <c r="BF42" i="16" s="1"/>
  <c r="BF41" i="16" s="1"/>
  <c r="BF35" i="16" s="1"/>
  <c r="BC46" i="16"/>
  <c r="BC42" i="16" s="1"/>
  <c r="BC41" i="16" s="1"/>
  <c r="BC104" i="31"/>
  <c r="BC103" i="31" s="1"/>
  <c r="BC98" i="31" s="1"/>
  <c r="BC97" i="31" s="1"/>
  <c r="BF105" i="31"/>
  <c r="BF104" i="31" s="1"/>
  <c r="BF103" i="31" s="1"/>
  <c r="BI105" i="31"/>
  <c r="BI104" i="31" s="1"/>
  <c r="BI103" i="31" s="1"/>
  <c r="BP218" i="31"/>
  <c r="BP217" i="31" s="1"/>
  <c r="BP216" i="31" s="1"/>
  <c r="BF25" i="13"/>
  <c r="BF23" i="13" s="1"/>
  <c r="BI25" i="13"/>
  <c r="M29" i="31"/>
  <c r="BO119" i="28"/>
  <c r="BO118" i="28" s="1"/>
  <c r="BO117" i="28" s="1"/>
  <c r="BO116" i="28" s="1"/>
  <c r="BO101" i="28" s="1"/>
  <c r="AG22" i="27"/>
  <c r="BE103" i="29"/>
  <c r="BE102" i="29" s="1"/>
  <c r="BE101" i="29" s="1"/>
  <c r="AM121" i="32"/>
  <c r="AM120" i="32" s="1"/>
  <c r="AM119" i="32" s="1"/>
  <c r="AM118" i="32" s="1"/>
  <c r="AM117" i="32" s="1"/>
  <c r="AM100" i="32" s="1"/>
  <c r="AM9" i="32" s="1"/>
  <c r="BF74" i="16"/>
  <c r="BF72" i="16" s="1"/>
  <c r="BF71" i="16" s="1"/>
  <c r="BF70" i="16" s="1"/>
  <c r="BF69" i="16" s="1"/>
  <c r="BC72" i="16"/>
  <c r="BC71" i="16" s="1"/>
  <c r="BC70" i="16" s="1"/>
  <c r="BC69" i="16" s="1"/>
  <c r="BF33" i="31"/>
  <c r="BI33" i="31"/>
  <c r="BQ42" i="16"/>
  <c r="BQ41" i="16" s="1"/>
  <c r="AZ41" i="16"/>
  <c r="AZ35" i="16" s="1"/>
  <c r="AZ30" i="16" s="1"/>
  <c r="AZ29" i="16" s="1"/>
  <c r="BR26" i="32"/>
  <c r="AY26" i="32"/>
  <c r="BD26" i="32" s="1"/>
  <c r="BD23" i="32" s="1"/>
  <c r="BF37" i="16"/>
  <c r="BF36" i="16" s="1"/>
  <c r="BI37" i="16"/>
  <c r="BI36" i="16" s="1"/>
  <c r="BC36" i="16"/>
  <c r="BH59" i="32"/>
  <c r="BH58" i="32" s="1"/>
  <c r="BH55" i="32" s="1"/>
  <c r="BH54" i="32" s="1"/>
  <c r="BH53" i="32" s="1"/>
  <c r="BK59" i="32"/>
  <c r="BK58" i="32" s="1"/>
  <c r="BK55" i="32" s="1"/>
  <c r="BK54" i="32" s="1"/>
  <c r="BK53" i="32" s="1"/>
  <c r="BE58" i="32"/>
  <c r="BE55" i="32" s="1"/>
  <c r="BE54" i="32" s="1"/>
  <c r="BE53" i="32" s="1"/>
  <c r="BP41" i="31"/>
  <c r="BO41" i="31" s="1"/>
  <c r="AX41" i="31"/>
  <c r="N22" i="32"/>
  <c r="N99" i="32" s="1"/>
  <c r="BP32" i="31"/>
  <c r="BO32" i="31" s="1"/>
  <c r="AX32" i="31"/>
  <c r="BB32" i="31" s="1"/>
  <c r="BT91" i="28"/>
  <c r="BT90" i="28" s="1"/>
  <c r="BF41" i="31"/>
  <c r="AY34" i="31"/>
  <c r="AX34" i="31" s="1"/>
  <c r="S8" i="43"/>
  <c r="AA9" i="43" s="1"/>
  <c r="AG17" i="29"/>
  <c r="AG16" i="29" s="1"/>
  <c r="BH102" i="31"/>
  <c r="AU17" i="27"/>
  <c r="AU16" i="27" s="1"/>
  <c r="AU10" i="27" s="1"/>
  <c r="AU22" i="27"/>
  <c r="AX250" i="31"/>
  <c r="AY248" i="31"/>
  <c r="AY247" i="31" s="1"/>
  <c r="AY246" i="31" s="1"/>
  <c r="AY245" i="31" s="1"/>
  <c r="BP253" i="31"/>
  <c r="AX253" i="31"/>
  <c r="AY252" i="31"/>
  <c r="AY251" i="31" s="1"/>
  <c r="BC58" i="31"/>
  <c r="BC57" i="31" s="1"/>
  <c r="BC56" i="31" s="1"/>
  <c r="BC55" i="31" s="1"/>
  <c r="BI59" i="31"/>
  <c r="BI58" i="31" s="1"/>
  <c r="BI57" i="31" s="1"/>
  <c r="BI56" i="31" s="1"/>
  <c r="BI55" i="31" s="1"/>
  <c r="BF59" i="31"/>
  <c r="BF58" i="31" s="1"/>
  <c r="BF57" i="31" s="1"/>
  <c r="BF56" i="31" s="1"/>
  <c r="BF55" i="31" s="1"/>
  <c r="BH71" i="32"/>
  <c r="BH70" i="32" s="1"/>
  <c r="BH63" i="32" s="1"/>
  <c r="BH62" i="32" s="1"/>
  <c r="BH61" i="32" s="1"/>
  <c r="BE70" i="32"/>
  <c r="BE63" i="32" s="1"/>
  <c r="BE62" i="32" s="1"/>
  <c r="BE61" i="32" s="1"/>
  <c r="AV23" i="27"/>
  <c r="BH98" i="32"/>
  <c r="BH97" i="32" s="1"/>
  <c r="BH96" i="32" s="1"/>
  <c r="BE97" i="32"/>
  <c r="BE96" i="32" s="1"/>
  <c r="BE91" i="32" s="1"/>
  <c r="BE90" i="32" s="1"/>
  <c r="BG60" i="32"/>
  <c r="BC60" i="32"/>
  <c r="BH91" i="32"/>
  <c r="BH90" i="32" s="1"/>
  <c r="BF239" i="31"/>
  <c r="BF238" i="31" s="1"/>
  <c r="BF237" i="31" s="1"/>
  <c r="BF236" i="31" s="1"/>
  <c r="BF233" i="31" s="1"/>
  <c r="BC238" i="31"/>
  <c r="BC237" i="31" s="1"/>
  <c r="BC236" i="31" s="1"/>
  <c r="BC233" i="31" s="1"/>
  <c r="BI239" i="31"/>
  <c r="BI238" i="31" s="1"/>
  <c r="BI237" i="31" s="1"/>
  <c r="BI236" i="31" s="1"/>
  <c r="BI233" i="31" s="1"/>
  <c r="BK71" i="32"/>
  <c r="BK70" i="32" s="1"/>
  <c r="BK63" i="32" s="1"/>
  <c r="BK62" i="32" s="1"/>
  <c r="BK61" i="32" s="1"/>
  <c r="BO64" i="28"/>
  <c r="BP52" i="31"/>
  <c r="BP51" i="31" s="1"/>
  <c r="BP40" i="31" s="1"/>
  <c r="BO53" i="31"/>
  <c r="BO52" i="31" s="1"/>
  <c r="BO51" i="31" s="1"/>
  <c r="BO40" i="31" s="1"/>
  <c r="BH26" i="32"/>
  <c r="BK26" i="32"/>
  <c r="BI193" i="31"/>
  <c r="BF23" i="27"/>
  <c r="BF17" i="27" s="1"/>
  <c r="BF16" i="27" s="1"/>
  <c r="BF10" i="27" s="1"/>
  <c r="AZ24" i="27"/>
  <c r="AZ23" i="27" s="1"/>
  <c r="O23" i="27"/>
  <c r="N24" i="27"/>
  <c r="BB53" i="31"/>
  <c r="AX52" i="31"/>
  <c r="AX51" i="31" s="1"/>
  <c r="BP63" i="31"/>
  <c r="BO64" i="31"/>
  <c r="BO63" i="31" s="1"/>
  <c r="BC36" i="32"/>
  <c r="BG36" i="32"/>
  <c r="BG35" i="32" s="1"/>
  <c r="BD35" i="32"/>
  <c r="BC23" i="27"/>
  <c r="BC17" i="27" s="1"/>
  <c r="BC16" i="27" s="1"/>
  <c r="BC10" i="27" s="1"/>
  <c r="BB64" i="31"/>
  <c r="AX63" i="31"/>
  <c r="W8" i="43"/>
  <c r="G8" i="43"/>
  <c r="V18" i="29"/>
  <c r="V15" i="29" s="1"/>
  <c r="V9" i="29" s="1"/>
  <c r="V17" i="29"/>
  <c r="V16" i="29" s="1"/>
  <c r="BI181" i="31"/>
  <c r="BI178" i="31" s="1"/>
  <c r="AR177" i="31"/>
  <c r="AR176" i="31" s="1"/>
  <c r="AR165" i="31" s="1"/>
  <c r="AR164" i="31" s="1"/>
  <c r="BX56" i="38"/>
  <c r="CA56" i="38"/>
  <c r="AD87" i="27"/>
  <c r="BP88" i="27"/>
  <c r="BR84" i="32"/>
  <c r="AZ83" i="32"/>
  <c r="AZ82" i="32" s="1"/>
  <c r="AZ81" i="32" s="1"/>
  <c r="AY84" i="32"/>
  <c r="BF220" i="31"/>
  <c r="BF219" i="31" s="1"/>
  <c r="BF218" i="31" s="1"/>
  <c r="BF217" i="31" s="1"/>
  <c r="BF216" i="31" s="1"/>
  <c r="BC219" i="31"/>
  <c r="BC218" i="31" s="1"/>
  <c r="BC217" i="31" s="1"/>
  <c r="BC216" i="31" s="1"/>
  <c r="BI220" i="31"/>
  <c r="BI219" i="31" s="1"/>
  <c r="BI218" i="31" s="1"/>
  <c r="BI217" i="31" s="1"/>
  <c r="BI216" i="31" s="1"/>
  <c r="BJ11" i="32"/>
  <c r="I15" i="20"/>
  <c r="P16" i="20"/>
  <c r="BI249" i="31"/>
  <c r="BI248" i="31" s="1"/>
  <c r="BI247" i="31" s="1"/>
  <c r="BC248" i="31"/>
  <c r="BC247" i="31" s="1"/>
  <c r="BF249" i="31"/>
  <c r="BF248" i="31" s="1"/>
  <c r="BF247" i="31" s="1"/>
  <c r="BZ77" i="28"/>
  <c r="BT75" i="28"/>
  <c r="BT74" i="28" s="1"/>
  <c r="BT73" i="28" s="1"/>
  <c r="BT76" i="28"/>
  <c r="BW77" i="28"/>
  <c r="BK29" i="32"/>
  <c r="BK28" i="32" s="1"/>
  <c r="BK27" i="32" s="1"/>
  <c r="BH29" i="32"/>
  <c r="BH28" i="32" s="1"/>
  <c r="BH27" i="32" s="1"/>
  <c r="BE28" i="32"/>
  <c r="BE27" i="32" s="1"/>
  <c r="AX232" i="31"/>
  <c r="AY230" i="31"/>
  <c r="AY229" i="31" s="1"/>
  <c r="AY228" i="31" s="1"/>
  <c r="AY231" i="31"/>
  <c r="BP232" i="31"/>
  <c r="BJ69" i="32"/>
  <c r="S31" i="45"/>
  <c r="S20" i="45" s="1"/>
  <c r="S16" i="45" s="1"/>
  <c r="S32" i="45"/>
  <c r="BE185" i="31"/>
  <c r="BE183" i="31" s="1"/>
  <c r="BH185" i="31"/>
  <c r="BH183" i="31" s="1"/>
  <c r="BP179" i="31"/>
  <c r="BO179" i="31" s="1"/>
  <c r="AX179" i="31"/>
  <c r="BB179" i="31" s="1"/>
  <c r="BE179" i="31" s="1"/>
  <c r="BO98" i="13"/>
  <c r="BO97" i="13" s="1"/>
  <c r="BO96" i="13" s="1"/>
  <c r="BO91" i="13" s="1"/>
  <c r="BO90" i="13" s="1"/>
  <c r="BP97" i="13"/>
  <c r="BP96" i="13" s="1"/>
  <c r="BP91" i="13" s="1"/>
  <c r="BP90" i="13" s="1"/>
  <c r="BH31" i="31"/>
  <c r="BO102" i="16"/>
  <c r="BO101" i="16" s="1"/>
  <c r="BO100" i="16" s="1"/>
  <c r="BP101" i="16"/>
  <c r="BP100" i="16" s="1"/>
  <c r="O10" i="43"/>
  <c r="O9" i="43" s="1"/>
  <c r="BP56" i="27"/>
  <c r="AP55" i="27"/>
  <c r="BH40" i="29"/>
  <c r="BE40" i="29"/>
  <c r="BE24" i="32"/>
  <c r="BK24" i="32" s="1"/>
  <c r="BK23" i="32" s="1"/>
  <c r="BA23" i="32"/>
  <c r="BA22" i="32" s="1"/>
  <c r="BS24" i="32"/>
  <c r="BS23" i="32" s="1"/>
  <c r="BS21" i="32" s="1"/>
  <c r="BS10" i="32" s="1"/>
  <c r="AZ123" i="32"/>
  <c r="AV121" i="32"/>
  <c r="AV120" i="32" s="1"/>
  <c r="AV119" i="32" s="1"/>
  <c r="AV118" i="32" s="1"/>
  <c r="AV117" i="32" s="1"/>
  <c r="AV100" i="32" s="1"/>
  <c r="O20" i="43"/>
  <c r="O16" i="43" s="1"/>
  <c r="BO84" i="28"/>
  <c r="BP83" i="28"/>
  <c r="BP82" i="28" s="1"/>
  <c r="BP81" i="28" s="1"/>
  <c r="BP78" i="28" s="1"/>
  <c r="CG84" i="28"/>
  <c r="BC62" i="31"/>
  <c r="BC61" i="31" s="1"/>
  <c r="BC60" i="31" s="1"/>
  <c r="BI26" i="13"/>
  <c r="BI23" i="13" s="1"/>
  <c r="BH102" i="16"/>
  <c r="BE102" i="16"/>
  <c r="BQ31" i="31"/>
  <c r="BQ30" i="31" s="1"/>
  <c r="AZ30" i="31"/>
  <c r="AZ29" i="31" s="1"/>
  <c r="AZ28" i="31" s="1"/>
  <c r="AZ17" i="31" s="1"/>
  <c r="AZ16" i="31" s="1"/>
  <c r="AZ15" i="31" s="1"/>
  <c r="AZ9" i="31" s="1"/>
  <c r="BC31" i="31"/>
  <c r="BO36" i="28"/>
  <c r="BS36" i="28" s="1"/>
  <c r="CG36" i="28"/>
  <c r="BP35" i="28"/>
  <c r="BH39" i="16"/>
  <c r="BP59" i="16"/>
  <c r="BO60" i="16"/>
  <c r="BO59" i="16" s="1"/>
  <c r="BR58" i="32"/>
  <c r="BQ59" i="32"/>
  <c r="BQ58" i="32" s="1"/>
  <c r="BP124" i="27"/>
  <c r="AD123" i="27"/>
  <c r="BF253" i="31"/>
  <c r="BF252" i="31" s="1"/>
  <c r="BF251" i="31" s="1"/>
  <c r="BC252" i="31"/>
  <c r="BC251" i="31" s="1"/>
  <c r="BC246" i="31" s="1"/>
  <c r="BC245" i="31" s="1"/>
  <c r="BI253" i="31"/>
  <c r="BI252" i="31" s="1"/>
  <c r="BI251" i="31" s="1"/>
  <c r="BI246" i="31" s="1"/>
  <c r="BI245" i="31" s="1"/>
  <c r="AS17" i="27"/>
  <c r="AS16" i="27" s="1"/>
  <c r="AS10" i="27" s="1"/>
  <c r="AY64" i="32"/>
  <c r="BH102" i="29"/>
  <c r="BH101" i="29" s="1"/>
  <c r="AY57" i="16"/>
  <c r="AY56" i="16" s="1"/>
  <c r="BP58" i="16"/>
  <c r="BH75" i="31"/>
  <c r="AY58" i="32"/>
  <c r="BD59" i="32"/>
  <c r="BE223" i="31"/>
  <c r="BE219" i="31" s="1"/>
  <c r="BE218" i="31" s="1"/>
  <c r="BE217" i="31" s="1"/>
  <c r="BE216" i="31" s="1"/>
  <c r="BH223" i="31"/>
  <c r="BH219" i="31" s="1"/>
  <c r="BH218" i="31" s="1"/>
  <c r="BH217" i="31" s="1"/>
  <c r="BH216" i="31" s="1"/>
  <c r="BH191" i="31"/>
  <c r="BH190" i="31" s="1"/>
  <c r="BB60" i="16"/>
  <c r="AX59" i="16"/>
  <c r="AX58" i="16" s="1"/>
  <c r="AX57" i="16" s="1"/>
  <c r="AX56" i="16" s="1"/>
  <c r="BD25" i="21"/>
  <c r="O8" i="43"/>
  <c r="G8" i="45"/>
  <c r="AV22" i="27"/>
  <c r="AV17" i="27"/>
  <c r="AV16" i="27" s="1"/>
  <c r="AV10" i="27" s="1"/>
  <c r="AV21" i="32"/>
  <c r="AV10" i="32" s="1"/>
  <c r="AV22" i="32"/>
  <c r="CF80" i="28"/>
  <c r="CF79" i="28" s="1"/>
  <c r="CG79" i="28"/>
  <c r="AZ49" i="32"/>
  <c r="AZ48" i="32" s="1"/>
  <c r="BR50" i="32"/>
  <c r="AR31" i="29"/>
  <c r="AR30" i="29" s="1"/>
  <c r="AR18" i="29" s="1"/>
  <c r="AR15" i="29" s="1"/>
  <c r="AR9" i="29" s="1"/>
  <c r="BQ64" i="32"/>
  <c r="AY63" i="13"/>
  <c r="AY62" i="13" s="1"/>
  <c r="AY61" i="13" s="1"/>
  <c r="BC40" i="31"/>
  <c r="AV70" i="21"/>
  <c r="BR22" i="28"/>
  <c r="BR99" i="28" s="1"/>
  <c r="BR21" i="28" s="1"/>
  <c r="BR10" i="28" s="1"/>
  <c r="AP82" i="27"/>
  <c r="BP83" i="27"/>
  <c r="BE47" i="31"/>
  <c r="BE45" i="31" s="1"/>
  <c r="BE41" i="31" s="1"/>
  <c r="BH47" i="31"/>
  <c r="BH45" i="31" s="1"/>
  <c r="BH41" i="31" s="1"/>
  <c r="BB45" i="31"/>
  <c r="BB51" i="13"/>
  <c r="BB50" i="13" s="1"/>
  <c r="BB49" i="13" s="1"/>
  <c r="BB48" i="13" s="1"/>
  <c r="BE52" i="13"/>
  <c r="BE51" i="13" s="1"/>
  <c r="BE50" i="13" s="1"/>
  <c r="BE49" i="13" s="1"/>
  <c r="BE48" i="13" s="1"/>
  <c r="BH52" i="13"/>
  <c r="BH51" i="13" s="1"/>
  <c r="BH50" i="13" s="1"/>
  <c r="BH49" i="13" s="1"/>
  <c r="BH48" i="13" s="1"/>
  <c r="BP66" i="31"/>
  <c r="AX66" i="31"/>
  <c r="AY65" i="31"/>
  <c r="AY62" i="31" s="1"/>
  <c r="AY61" i="31" s="1"/>
  <c r="AY60" i="31" s="1"/>
  <c r="AY80" i="32"/>
  <c r="BR80" i="32"/>
  <c r="AZ79" i="32"/>
  <c r="BS80" i="28"/>
  <c r="BO79" i="28"/>
  <c r="BG24" i="32"/>
  <c r="BC24" i="32"/>
  <c r="BC23" i="32" s="1"/>
  <c r="BO205" i="31"/>
  <c r="BO204" i="31" s="1"/>
  <c r="BO203" i="31" s="1"/>
  <c r="BP204" i="31"/>
  <c r="BP203" i="31" s="1"/>
  <c r="BJ32" i="32"/>
  <c r="BG32" i="32"/>
  <c r="BG28" i="32" s="1"/>
  <c r="AP34" i="27"/>
  <c r="BP35" i="27"/>
  <c r="BD77" i="32"/>
  <c r="AY75" i="32"/>
  <c r="AY74" i="32" s="1"/>
  <c r="AY73" i="32" s="1"/>
  <c r="AY76" i="32"/>
  <c r="BQ41" i="32"/>
  <c r="BQ38" i="32" s="1"/>
  <c r="BR38" i="32"/>
  <c r="BO32" i="29"/>
  <c r="BC34" i="31"/>
  <c r="BP32" i="29"/>
  <c r="BD28" i="32"/>
  <c r="BI40" i="31"/>
  <c r="AV19" i="21"/>
  <c r="Q15" i="31"/>
  <c r="Q9" i="31" s="1"/>
  <c r="AL138" i="29"/>
  <c r="AL136" i="29" s="1"/>
  <c r="AL135" i="29" s="1"/>
  <c r="AL134" i="29" s="1"/>
  <c r="AL133" i="29" s="1"/>
  <c r="AL132" i="29" s="1"/>
  <c r="AL115" i="29" s="1"/>
  <c r="AL15" i="29" s="1"/>
  <c r="AL9" i="29" s="1"/>
  <c r="AI136" i="29"/>
  <c r="AI135" i="29" s="1"/>
  <c r="AI134" i="29" s="1"/>
  <c r="AI133" i="29" s="1"/>
  <c r="AI132" i="29" s="1"/>
  <c r="AI115" i="29" s="1"/>
  <c r="BI212" i="31"/>
  <c r="BI211" i="31" s="1"/>
  <c r="BI210" i="31" s="1"/>
  <c r="BI209" i="31" s="1"/>
  <c r="BI208" i="31" s="1"/>
  <c r="BF212" i="31"/>
  <c r="BF211" i="31" s="1"/>
  <c r="BF210" i="31" s="1"/>
  <c r="BF209" i="31" s="1"/>
  <c r="BF208" i="31" s="1"/>
  <c r="BC211" i="31"/>
  <c r="BC210" i="31" s="1"/>
  <c r="BC209" i="31" s="1"/>
  <c r="BC208" i="31" s="1"/>
  <c r="CA12" i="38"/>
  <c r="CA11" i="38" s="1"/>
  <c r="CA10" i="38" s="1"/>
  <c r="CD13" i="38"/>
  <c r="CD12" i="38" s="1"/>
  <c r="CD11" i="38" s="1"/>
  <c r="CD10" i="38" s="1"/>
  <c r="AY87" i="21"/>
  <c r="AY85" i="21" s="1"/>
  <c r="AY84" i="21" s="1"/>
  <c r="AY83" i="21" s="1"/>
  <c r="AY82" i="21" s="1"/>
  <c r="AZ85" i="21"/>
  <c r="AZ84" i="21" s="1"/>
  <c r="AZ83" i="21" s="1"/>
  <c r="AZ82" i="21" s="1"/>
  <c r="BC125" i="28"/>
  <c r="BC119" i="28" s="1"/>
  <c r="BC118" i="28" s="1"/>
  <c r="BC117" i="28" s="1"/>
  <c r="BC116" i="28" s="1"/>
  <c r="BC101" i="28" s="1"/>
  <c r="AZ119" i="28"/>
  <c r="AZ118" i="28" s="1"/>
  <c r="AZ117" i="28" s="1"/>
  <c r="AZ116" i="28" s="1"/>
  <c r="AZ101" i="28" s="1"/>
  <c r="BO72" i="28"/>
  <c r="BP70" i="28"/>
  <c r="BP63" i="28" s="1"/>
  <c r="BP62" i="28" s="1"/>
  <c r="BP61" i="28" s="1"/>
  <c r="CG72" i="28"/>
  <c r="BD52" i="32"/>
  <c r="AY51" i="32"/>
  <c r="AY50" i="32" s="1"/>
  <c r="AY49" i="32" s="1"/>
  <c r="AY48" i="32" s="1"/>
  <c r="BC23" i="13"/>
  <c r="BE38" i="31"/>
  <c r="BH38" i="31"/>
  <c r="AX88" i="16"/>
  <c r="BP88" i="16"/>
  <c r="AY87" i="16"/>
  <c r="AY86" i="16" s="1"/>
  <c r="BI78" i="31"/>
  <c r="BI77" i="31" s="1"/>
  <c r="BI70" i="31" s="1"/>
  <c r="BI69" i="31" s="1"/>
  <c r="BI68" i="31" s="1"/>
  <c r="BC77" i="31"/>
  <c r="BC70" i="31" s="1"/>
  <c r="BC69" i="31" s="1"/>
  <c r="BC68" i="31" s="1"/>
  <c r="BF78" i="31"/>
  <c r="BF77" i="31" s="1"/>
  <c r="BF70" i="31" s="1"/>
  <c r="BF69" i="31" s="1"/>
  <c r="BF68" i="31" s="1"/>
  <c r="R100" i="27"/>
  <c r="BP101" i="27"/>
  <c r="BP119" i="28"/>
  <c r="BP118" i="28" s="1"/>
  <c r="BP117" i="28" s="1"/>
  <c r="BP116" i="28" s="1"/>
  <c r="BP101" i="28" s="1"/>
  <c r="AU30" i="16"/>
  <c r="AU29" i="16" s="1"/>
  <c r="BB41" i="31"/>
  <c r="BF193" i="31"/>
  <c r="BF189" i="31" s="1"/>
  <c r="BF188" i="31" s="1"/>
  <c r="BF182" i="31" s="1"/>
  <c r="T20" i="45"/>
  <c r="T16" i="45" s="1"/>
  <c r="BL119" i="28"/>
  <c r="BL118" i="28" s="1"/>
  <c r="BL117" i="28" s="1"/>
  <c r="BL116" i="28" s="1"/>
  <c r="BL101" i="28" s="1"/>
  <c r="AY28" i="32"/>
  <c r="BH181" i="31"/>
  <c r="BI57" i="13"/>
  <c r="BI56" i="13" s="1"/>
  <c r="BI55" i="13" s="1"/>
  <c r="BI54" i="13" s="1"/>
  <c r="BI53" i="13" s="1"/>
  <c r="BF57" i="13"/>
  <c r="BF56" i="13" s="1"/>
  <c r="BF55" i="13" s="1"/>
  <c r="BF54" i="13" s="1"/>
  <c r="BF53" i="13" s="1"/>
  <c r="BF22" i="13" s="1"/>
  <c r="BF21" i="13" s="1"/>
  <c r="BF10" i="13" s="1"/>
  <c r="BC56" i="13"/>
  <c r="BC55" i="13" s="1"/>
  <c r="BC54" i="13" s="1"/>
  <c r="BC53" i="13" s="1"/>
  <c r="BR76" i="32"/>
  <c r="BR75" i="32"/>
  <c r="BR74" i="32" s="1"/>
  <c r="BR73" i="32" s="1"/>
  <c r="BQ77" i="32"/>
  <c r="BD41" i="32"/>
  <c r="AY38" i="32"/>
  <c r="BE76" i="31"/>
  <c r="BH76" i="31"/>
  <c r="AY72" i="32"/>
  <c r="BR72" i="32"/>
  <c r="AZ70" i="32"/>
  <c r="AZ63" i="32" s="1"/>
  <c r="AZ62" i="32" s="1"/>
  <c r="AZ61" i="32" s="1"/>
  <c r="AY189" i="31"/>
  <c r="BP50" i="27"/>
  <c r="AP49" i="27"/>
  <c r="AY49" i="27" s="1"/>
  <c r="BQ52" i="32"/>
  <c r="BQ51" i="32" s="1"/>
  <c r="BR51" i="32"/>
  <c r="AX107" i="29"/>
  <c r="BP107" i="29"/>
  <c r="AY106" i="29"/>
  <c r="AY105" i="29" s="1"/>
  <c r="AY100" i="29" s="1"/>
  <c r="AY99" i="29" s="1"/>
  <c r="BF100" i="31"/>
  <c r="BF99" i="31" s="1"/>
  <c r="BF98" i="31" s="1"/>
  <c r="BF97" i="31" s="1"/>
  <c r="BA14" i="21"/>
  <c r="BA9" i="21" s="1"/>
  <c r="BH43" i="29"/>
  <c r="BF35" i="31"/>
  <c r="BN22" i="28"/>
  <c r="BN21" i="28" s="1"/>
  <c r="BN10" i="28" s="1"/>
  <c r="BL22" i="28"/>
  <c r="BL21" i="28" s="1"/>
  <c r="BL10" i="28" s="1"/>
  <c r="AE16" i="34"/>
  <c r="AE11" i="34" s="1"/>
  <c r="BB76" i="13"/>
  <c r="BE77" i="13"/>
  <c r="BH77" i="13"/>
  <c r="BB75" i="13"/>
  <c r="BB74" i="13" s="1"/>
  <c r="BB73" i="13" s="1"/>
  <c r="AZ50" i="21"/>
  <c r="AY51" i="21"/>
  <c r="AY50" i="21" s="1"/>
  <c r="BD51" i="21"/>
  <c r="AY97" i="29"/>
  <c r="AY96" i="29" s="1"/>
  <c r="AY95" i="29" s="1"/>
  <c r="AY94" i="29" s="1"/>
  <c r="AX98" i="29"/>
  <c r="BP98" i="29"/>
  <c r="BC69" i="21"/>
  <c r="BD67" i="21"/>
  <c r="BD66" i="21" s="1"/>
  <c r="BD65" i="21" s="1"/>
  <c r="BD68" i="21"/>
  <c r="BP106" i="16"/>
  <c r="AX106" i="16"/>
  <c r="AY105" i="16"/>
  <c r="AY104" i="16" s="1"/>
  <c r="AY99" i="16" s="1"/>
  <c r="AY98" i="16" s="1"/>
  <c r="AX238" i="31"/>
  <c r="AX237" i="31" s="1"/>
  <c r="AX236" i="31" s="1"/>
  <c r="AX233" i="31" s="1"/>
  <c r="BB239" i="31"/>
  <c r="BO81" i="29"/>
  <c r="BO79" i="29" s="1"/>
  <c r="BO72" i="29" s="1"/>
  <c r="BO71" i="29" s="1"/>
  <c r="BO70" i="29" s="1"/>
  <c r="BP79" i="29"/>
  <c r="BP72" i="29" s="1"/>
  <c r="BP71" i="29" s="1"/>
  <c r="BP70" i="29" s="1"/>
  <c r="AX96" i="31"/>
  <c r="BP96" i="31"/>
  <c r="AY95" i="31"/>
  <c r="AY94" i="31" s="1"/>
  <c r="AY93" i="31" s="1"/>
  <c r="AY92" i="31" s="1"/>
  <c r="BF40" i="31"/>
  <c r="N29" i="16"/>
  <c r="D21" i="22" s="1"/>
  <c r="C21" i="22" s="1"/>
  <c r="AY47" i="21"/>
  <c r="AY46" i="21" s="1"/>
  <c r="AY45" i="21" s="1"/>
  <c r="BH98" i="13"/>
  <c r="BH97" i="13" s="1"/>
  <c r="BH96" i="13" s="1"/>
  <c r="BH91" i="13" s="1"/>
  <c r="BH90" i="13" s="1"/>
  <c r="BF34" i="16"/>
  <c r="BF31" i="16" s="1"/>
  <c r="BI34" i="16"/>
  <c r="BI31" i="16" s="1"/>
  <c r="AY68" i="21"/>
  <c r="AY67" i="21"/>
  <c r="AY66" i="21" s="1"/>
  <c r="AY65" i="21" s="1"/>
  <c r="BD44" i="21"/>
  <c r="BV51" i="28"/>
  <c r="BV50" i="28" s="1"/>
  <c r="BV49" i="28" s="1"/>
  <c r="BV48" i="28" s="1"/>
  <c r="AW22" i="27"/>
  <c r="AW17" i="27"/>
  <c r="AW16" i="27" s="1"/>
  <c r="AW10" i="27" s="1"/>
  <c r="AY84" i="16"/>
  <c r="AX85" i="16"/>
  <c r="BP85" i="16"/>
  <c r="AY83" i="16"/>
  <c r="AY82" i="16" s="1"/>
  <c r="AY81" i="16" s="1"/>
  <c r="AX72" i="31"/>
  <c r="BP72" i="31"/>
  <c r="AY71" i="31"/>
  <c r="AY70" i="31" s="1"/>
  <c r="AY69" i="31" s="1"/>
  <c r="AY68" i="31" s="1"/>
  <c r="BB234" i="31"/>
  <c r="BH235" i="31"/>
  <c r="BH234" i="31" s="1"/>
  <c r="BE235" i="31"/>
  <c r="BE234" i="31" s="1"/>
  <c r="BI66" i="31"/>
  <c r="BI65" i="31" s="1"/>
  <c r="BI62" i="31" s="1"/>
  <c r="BI61" i="31" s="1"/>
  <c r="BI60" i="31" s="1"/>
  <c r="BF66" i="31"/>
  <c r="BF65" i="31" s="1"/>
  <c r="BF62" i="31" s="1"/>
  <c r="BF61" i="31" s="1"/>
  <c r="BF60" i="31" s="1"/>
  <c r="BR29" i="35"/>
  <c r="CJ29" i="35"/>
  <c r="BS26" i="35"/>
  <c r="AX14" i="21"/>
  <c r="AX9" i="21" s="1"/>
  <c r="AZ47" i="21"/>
  <c r="AZ46" i="21" s="1"/>
  <c r="AZ45" i="21" s="1"/>
  <c r="BG65" i="32"/>
  <c r="BC65" i="32"/>
  <c r="BC64" i="32" s="1"/>
  <c r="BJ65" i="32"/>
  <c r="BP238" i="31"/>
  <c r="BP237" i="31" s="1"/>
  <c r="BP236" i="31" s="1"/>
  <c r="BP233" i="31" s="1"/>
  <c r="BO239" i="31"/>
  <c r="BO238" i="31" s="1"/>
  <c r="BO237" i="31" s="1"/>
  <c r="BO236" i="31" s="1"/>
  <c r="BO233" i="31" s="1"/>
  <c r="BY20" i="38"/>
  <c r="BY17" i="38" s="1"/>
  <c r="BY15" i="38" s="1"/>
  <c r="CB20" i="38"/>
  <c r="CB17" i="38" s="1"/>
  <c r="CB15" i="38" s="1"/>
  <c r="BB81" i="29"/>
  <c r="AX79" i="29"/>
  <c r="AX72" i="29" s="1"/>
  <c r="AX71" i="29" s="1"/>
  <c r="AX70" i="29" s="1"/>
  <c r="X48" i="43"/>
  <c r="X47" i="43" s="1"/>
  <c r="X20" i="43" s="1"/>
  <c r="X16" i="43" s="1"/>
  <c r="V48" i="43"/>
  <c r="V47" i="43" s="1"/>
  <c r="V20" i="43" s="1"/>
  <c r="V16" i="43" s="1"/>
  <c r="V8" i="43" s="1"/>
  <c r="AW18" i="29"/>
  <c r="AW15" i="29" s="1"/>
  <c r="AW9" i="29" s="1"/>
  <c r="AW17" i="29"/>
  <c r="AW16" i="29" s="1"/>
  <c r="S15" i="33"/>
  <c r="S11" i="33" s="1"/>
  <c r="BI190" i="31"/>
  <c r="BI100" i="31"/>
  <c r="BI99" i="31" s="1"/>
  <c r="BI83" i="16"/>
  <c r="BI82" i="16" s="1"/>
  <c r="BI81" i="16" s="1"/>
  <c r="BI84" i="16"/>
  <c r="BC28" i="21"/>
  <c r="BC27" i="21" s="1"/>
  <c r="BD27" i="21"/>
  <c r="BO94" i="28"/>
  <c r="CG94" i="28"/>
  <c r="BP93" i="28"/>
  <c r="BP92" i="28" s="1"/>
  <c r="BP91" i="28" s="1"/>
  <c r="BP90" i="28" s="1"/>
  <c r="CF65" i="28"/>
  <c r="CF64" i="28" s="1"/>
  <c r="CG64" i="28"/>
  <c r="BC105" i="16"/>
  <c r="BC104" i="16" s="1"/>
  <c r="BC99" i="16" s="1"/>
  <c r="BC98" i="16" s="1"/>
  <c r="BF106" i="16"/>
  <c r="BF105" i="16" s="1"/>
  <c r="BF104" i="16" s="1"/>
  <c r="BF99" i="16" s="1"/>
  <c r="BF98" i="16" s="1"/>
  <c r="BH207" i="31"/>
  <c r="BH206" i="31" s="1"/>
  <c r="BH205" i="31" s="1"/>
  <c r="BH204" i="31" s="1"/>
  <c r="BH203" i="31" s="1"/>
  <c r="BE207" i="31"/>
  <c r="BE206" i="31" s="1"/>
  <c r="BE205" i="31" s="1"/>
  <c r="BE204" i="31" s="1"/>
  <c r="BE203" i="31" s="1"/>
  <c r="BB206" i="31"/>
  <c r="BB205" i="31" s="1"/>
  <c r="BB204" i="31" s="1"/>
  <c r="BB203" i="31" s="1"/>
  <c r="BA21" i="32"/>
  <c r="BA10" i="32" s="1"/>
  <c r="BA9" i="32" s="1"/>
  <c r="AG49" i="43"/>
  <c r="AX35" i="13"/>
  <c r="AY34" i="13"/>
  <c r="BO72" i="13"/>
  <c r="BO70" i="13" s="1"/>
  <c r="BP70" i="13"/>
  <c r="BT38" i="28"/>
  <c r="BT34" i="28" s="1"/>
  <c r="BT33" i="28" s="1"/>
  <c r="BT27" i="28" s="1"/>
  <c r="BW39" i="28"/>
  <c r="BW38" i="28" s="1"/>
  <c r="BW34" i="28" s="1"/>
  <c r="BW33" i="28" s="1"/>
  <c r="BW27" i="28" s="1"/>
  <c r="BB39" i="31"/>
  <c r="AX35" i="31"/>
  <c r="AL15" i="31"/>
  <c r="AL9" i="31" s="1"/>
  <c r="Z10" i="38"/>
  <c r="N18" i="16"/>
  <c r="N15" i="16" s="1"/>
  <c r="N9" i="16" s="1"/>
  <c r="BS97" i="28"/>
  <c r="BS96" i="28" s="1"/>
  <c r="BY98" i="28"/>
  <c r="BY97" i="28" s="1"/>
  <c r="BY96" i="28" s="1"/>
  <c r="BV98" i="28"/>
  <c r="BE35" i="29"/>
  <c r="BE32" i="29" s="1"/>
  <c r="BB32" i="29"/>
  <c r="BH35" i="29"/>
  <c r="BH32" i="29" s="1"/>
  <c r="BD76" i="21"/>
  <c r="AY76" i="21"/>
  <c r="AY75" i="21" s="1"/>
  <c r="AY74" i="21" s="1"/>
  <c r="AY73" i="21" s="1"/>
  <c r="AZ75" i="21"/>
  <c r="AZ74" i="21" s="1"/>
  <c r="AZ73" i="21" s="1"/>
  <c r="AY83" i="31"/>
  <c r="BP84" i="31"/>
  <c r="AY82" i="31"/>
  <c r="AY81" i="31" s="1"/>
  <c r="AY80" i="31" s="1"/>
  <c r="AX84" i="31"/>
  <c r="BQ36" i="38"/>
  <c r="BQ35" i="38" s="1"/>
  <c r="BQ34" i="38" s="1"/>
  <c r="BQ33" i="38" s="1"/>
  <c r="BU37" i="38"/>
  <c r="BH39" i="29"/>
  <c r="AD48" i="45"/>
  <c r="BB73" i="29"/>
  <c r="BE74" i="29"/>
  <c r="BE73" i="29" s="1"/>
  <c r="BH74" i="29"/>
  <c r="BH73" i="29" s="1"/>
  <c r="BI106" i="16"/>
  <c r="BI105" i="16" s="1"/>
  <c r="BI104" i="16" s="1"/>
  <c r="BI99" i="16" s="1"/>
  <c r="BI98" i="16" s="1"/>
  <c r="BR34" i="32"/>
  <c r="AY34" i="32"/>
  <c r="AZ33" i="32"/>
  <c r="BH36" i="13"/>
  <c r="BH35" i="13" s="1"/>
  <c r="BH34" i="13" s="1"/>
  <c r="BB35" i="13"/>
  <c r="BB34" i="13" s="1"/>
  <c r="BE36" i="13"/>
  <c r="BE35" i="13" s="1"/>
  <c r="BE34" i="13" s="1"/>
  <c r="P10" i="19"/>
  <c r="C9" i="19"/>
  <c r="AX32" i="16"/>
  <c r="BB32" i="16" s="1"/>
  <c r="BH32" i="16" s="1"/>
  <c r="BH31" i="16" s="1"/>
  <c r="BP32" i="16"/>
  <c r="AY31" i="16"/>
  <c r="AX31" i="16" s="1"/>
  <c r="AX104" i="31"/>
  <c r="AX103" i="31" s="1"/>
  <c r="BB105" i="31"/>
  <c r="AY56" i="32"/>
  <c r="BD57" i="32"/>
  <c r="AG16" i="34"/>
  <c r="AG11" i="34" s="1"/>
  <c r="BS75" i="28"/>
  <c r="BS74" i="28" s="1"/>
  <c r="BS73" i="28" s="1"/>
  <c r="BS76" i="28"/>
  <c r="BY77" i="28"/>
  <c r="BV77" i="28"/>
  <c r="BY69" i="28"/>
  <c r="BV69" i="28"/>
  <c r="BO103" i="29"/>
  <c r="BO102" i="29" s="1"/>
  <c r="BO101" i="29" s="1"/>
  <c r="BP102" i="29"/>
  <c r="BP101" i="29" s="1"/>
  <c r="AY18" i="21"/>
  <c r="BD18" i="21"/>
  <c r="BC18" i="21" s="1"/>
  <c r="AY21" i="21"/>
  <c r="AY20" i="21" s="1"/>
  <c r="BD21" i="21"/>
  <c r="AZ20" i="21"/>
  <c r="AZ19" i="21" s="1"/>
  <c r="AY19" i="21" s="1"/>
  <c r="AY57" i="21"/>
  <c r="AY56" i="21" s="1"/>
  <c r="AY55" i="21" s="1"/>
  <c r="AY54" i="21" s="1"/>
  <c r="AY53" i="21" s="1"/>
  <c r="AZ56" i="21"/>
  <c r="AZ55" i="21" s="1"/>
  <c r="AZ54" i="21" s="1"/>
  <c r="AZ53" i="21" s="1"/>
  <c r="CI35" i="38"/>
  <c r="BR34" i="38"/>
  <c r="BR33" i="38" s="1"/>
  <c r="BZ65" i="28"/>
  <c r="BZ64" i="28" s="1"/>
  <c r="BZ63" i="28" s="1"/>
  <c r="BZ62" i="28" s="1"/>
  <c r="BZ61" i="28" s="1"/>
  <c r="BT64" i="28"/>
  <c r="BT63" i="28" s="1"/>
  <c r="BT62" i="28" s="1"/>
  <c r="BT61" i="28" s="1"/>
  <c r="BW65" i="28"/>
  <c r="AM118" i="21"/>
  <c r="AM114" i="21" s="1"/>
  <c r="AM113" i="21" s="1"/>
  <c r="AM112" i="21" s="1"/>
  <c r="AM111" i="21" s="1"/>
  <c r="AM96" i="21" s="1"/>
  <c r="AM9" i="21" s="1"/>
  <c r="AJ114" i="21"/>
  <c r="AJ113" i="21" s="1"/>
  <c r="AJ112" i="21" s="1"/>
  <c r="AJ111" i="21" s="1"/>
  <c r="AJ96" i="21" s="1"/>
  <c r="AJ9" i="21" s="1"/>
  <c r="BI36" i="29"/>
  <c r="BI31" i="29" s="1"/>
  <c r="O8" i="45"/>
  <c r="S11" i="45"/>
  <c r="S10" i="45" s="1"/>
  <c r="S9" i="45" s="1"/>
  <c r="T10" i="45"/>
  <c r="T9" i="45" s="1"/>
  <c r="I16" i="19"/>
  <c r="P21" i="19"/>
  <c r="BO180" i="31"/>
  <c r="BO178" i="31" s="1"/>
  <c r="BB72" i="13"/>
  <c r="AX70" i="13"/>
  <c r="AY130" i="13"/>
  <c r="AU126" i="13"/>
  <c r="AU125" i="13" s="1"/>
  <c r="AU124" i="13" s="1"/>
  <c r="AU123" i="13" s="1"/>
  <c r="AU122" i="13" s="1"/>
  <c r="AU105" i="13" s="1"/>
  <c r="BP104" i="31"/>
  <c r="BP103" i="31" s="1"/>
  <c r="BO105" i="31"/>
  <c r="BO104" i="31" s="1"/>
  <c r="BO103" i="31" s="1"/>
  <c r="BQ57" i="32"/>
  <c r="BQ56" i="32" s="1"/>
  <c r="BR56" i="32"/>
  <c r="BR55" i="32" s="1"/>
  <c r="BR54" i="32" s="1"/>
  <c r="BR53" i="32" s="1"/>
  <c r="AH19" i="34"/>
  <c r="AH16" i="34" s="1"/>
  <c r="AH11" i="34" s="1"/>
  <c r="AI16" i="34"/>
  <c r="AI11" i="34" s="1"/>
  <c r="AV114" i="21"/>
  <c r="AV113" i="21" s="1"/>
  <c r="AV112" i="21" s="1"/>
  <c r="AV111" i="21" s="1"/>
  <c r="AV96" i="21" s="1"/>
  <c r="AZ118" i="21"/>
  <c r="AY72" i="21"/>
  <c r="AY71" i="21" s="1"/>
  <c r="AZ71" i="21"/>
  <c r="BD72" i="21"/>
  <c r="BP93" i="27"/>
  <c r="AD92" i="27"/>
  <c r="BI84" i="31"/>
  <c r="BC82" i="31"/>
  <c r="BC81" i="31" s="1"/>
  <c r="BC80" i="31" s="1"/>
  <c r="BF84" i="31"/>
  <c r="BC83" i="31"/>
  <c r="BI35" i="31"/>
  <c r="BI34" i="31" s="1"/>
  <c r="BF83" i="16"/>
  <c r="BF82" i="16" s="1"/>
  <c r="BF81" i="16" s="1"/>
  <c r="BF84" i="16"/>
  <c r="BV65" i="28"/>
  <c r="BY65" i="28"/>
  <c r="BF231" i="31"/>
  <c r="BF230" i="31"/>
  <c r="BF229" i="31" s="1"/>
  <c r="BF228" i="31" s="1"/>
  <c r="BO24" i="28"/>
  <c r="BS24" i="28" s="1"/>
  <c r="BY24" i="28" s="1"/>
  <c r="BY23" i="28" s="1"/>
  <c r="CG24" i="28"/>
  <c r="BP23" i="28"/>
  <c r="BO23" i="28" s="1"/>
  <c r="CF76" i="28"/>
  <c r="CF75" i="28"/>
  <c r="CF74" i="28" s="1"/>
  <c r="CF73" i="28" s="1"/>
  <c r="BO36" i="13"/>
  <c r="BO35" i="13" s="1"/>
  <c r="BP35" i="13"/>
  <c r="AY131" i="21"/>
  <c r="BD131" i="21"/>
  <c r="BC131" i="21" s="1"/>
  <c r="BB178" i="31"/>
  <c r="BE180" i="31"/>
  <c r="BE178" i="31" s="1"/>
  <c r="BH180" i="31"/>
  <c r="CH34" i="28"/>
  <c r="CH33" i="28" s="1"/>
  <c r="CH27" i="28" s="1"/>
  <c r="CH21" i="28" s="1"/>
  <c r="CH10" i="28" s="1"/>
  <c r="BQ33" i="28"/>
  <c r="BQ27" i="28" s="1"/>
  <c r="BQ22" i="28" s="1"/>
  <c r="BQ21" i="28" s="1"/>
  <c r="BQ10" i="28" s="1"/>
  <c r="AL130" i="13"/>
  <c r="AL126" i="13" s="1"/>
  <c r="AL125" i="13" s="1"/>
  <c r="AL124" i="13" s="1"/>
  <c r="AL123" i="13" s="1"/>
  <c r="AL122" i="13" s="1"/>
  <c r="AL105" i="13" s="1"/>
  <c r="AI126" i="13"/>
  <c r="AI125" i="13" s="1"/>
  <c r="AI124" i="13" s="1"/>
  <c r="AI123" i="13" s="1"/>
  <c r="AI122" i="13" s="1"/>
  <c r="AI105" i="13" s="1"/>
  <c r="BO39" i="31"/>
  <c r="BO35" i="31" s="1"/>
  <c r="BP35" i="31"/>
  <c r="BP34" i="31" s="1"/>
  <c r="AD11" i="44"/>
  <c r="T10" i="44"/>
  <c r="AA10" i="38"/>
  <c r="AX58" i="13"/>
  <c r="AX55" i="13" s="1"/>
  <c r="AX54" i="13" s="1"/>
  <c r="AX53" i="13" s="1"/>
  <c r="BB59" i="13"/>
  <c r="N15" i="21"/>
  <c r="N14" i="21" s="1"/>
  <c r="N9" i="21" s="1"/>
  <c r="O14" i="21"/>
  <c r="O9" i="21" s="1"/>
  <c r="M143" i="13"/>
  <c r="M122" i="13" s="1"/>
  <c r="M105" i="13" s="1"/>
  <c r="BE87" i="31"/>
  <c r="BE86" i="31" s="1"/>
  <c r="BB86" i="31"/>
  <c r="BH87" i="31"/>
  <c r="BH86" i="31" s="1"/>
  <c r="CM14" i="30"/>
  <c r="CM13" i="30"/>
  <c r="AX101" i="31"/>
  <c r="AY100" i="31"/>
  <c r="AY99" i="31" s="1"/>
  <c r="AY98" i="31" s="1"/>
  <c r="AY97" i="31" s="1"/>
  <c r="BP101" i="31"/>
  <c r="CH37" i="38"/>
  <c r="CH36" i="38" s="1"/>
  <c r="CI36" i="38"/>
  <c r="BD48" i="21"/>
  <c r="BC49" i="21"/>
  <c r="BC48" i="21" s="1"/>
  <c r="AX88" i="13"/>
  <c r="AX87" i="13" s="1"/>
  <c r="AX86" i="13" s="1"/>
  <c r="AX85" i="13" s="1"/>
  <c r="BB89" i="13"/>
  <c r="AX292" i="31"/>
  <c r="AX281" i="31" s="1"/>
  <c r="AX280" i="31" s="1"/>
  <c r="AX279" i="31" s="1"/>
  <c r="AX278" i="31" s="1"/>
  <c r="AX277" i="31" s="1"/>
  <c r="AX260" i="31" s="1"/>
  <c r="AY281" i="31"/>
  <c r="AY280" i="31" s="1"/>
  <c r="AY279" i="31" s="1"/>
  <c r="AY278" i="31" s="1"/>
  <c r="AY277" i="31" s="1"/>
  <c r="AY260" i="31" s="1"/>
  <c r="BB58" i="31"/>
  <c r="BB57" i="31" s="1"/>
  <c r="BB56" i="31" s="1"/>
  <c r="BB55" i="31" s="1"/>
  <c r="BE59" i="31"/>
  <c r="BE58" i="31" s="1"/>
  <c r="BE57" i="31" s="1"/>
  <c r="BE56" i="31" s="1"/>
  <c r="BE55" i="31" s="1"/>
  <c r="BH59" i="31"/>
  <c r="BH58" i="31" s="1"/>
  <c r="BH57" i="31" s="1"/>
  <c r="BH56" i="31" s="1"/>
  <c r="BH55" i="31" s="1"/>
  <c r="BA18" i="16"/>
  <c r="BA15" i="16" s="1"/>
  <c r="BA9" i="16" s="1"/>
  <c r="BA17" i="16"/>
  <c r="BA16" i="16" s="1"/>
  <c r="BA18" i="29"/>
  <c r="BA15" i="29" s="1"/>
  <c r="BA9" i="29" s="1"/>
  <c r="BA17" i="29"/>
  <c r="BA16" i="29" s="1"/>
  <c r="M18" i="29"/>
  <c r="M15" i="29" s="1"/>
  <c r="M9" i="29" s="1"/>
  <c r="M17" i="29"/>
  <c r="M16" i="29" s="1"/>
  <c r="BM17" i="29"/>
  <c r="BM16" i="29" s="1"/>
  <c r="BM18" i="29"/>
  <c r="BM15" i="29" s="1"/>
  <c r="BM9" i="29" s="1"/>
  <c r="AX43" i="29"/>
  <c r="BP43" i="29"/>
  <c r="AY42" i="29"/>
  <c r="AX42" i="29" s="1"/>
  <c r="BE69" i="29"/>
  <c r="BE67" i="29" s="1"/>
  <c r="BB67" i="29"/>
  <c r="BH69" i="29"/>
  <c r="BH67" i="29" s="1"/>
  <c r="N30" i="29"/>
  <c r="O21" i="28"/>
  <c r="O10" i="28" s="1"/>
  <c r="AX23" i="13"/>
  <c r="T23" i="33"/>
  <c r="T15" i="33" s="1"/>
  <c r="T11" i="33" s="1"/>
  <c r="U15" i="33"/>
  <c r="U11" i="33" s="1"/>
  <c r="BP78" i="16"/>
  <c r="BO80" i="16"/>
  <c r="BO78" i="16" s="1"/>
  <c r="BV68" i="28"/>
  <c r="BS64" i="28"/>
  <c r="BY68" i="28"/>
  <c r="BC64" i="21"/>
  <c r="BC62" i="21" s="1"/>
  <c r="BD62" i="21"/>
  <c r="AX83" i="13"/>
  <c r="AX82" i="13" s="1"/>
  <c r="AX81" i="13" s="1"/>
  <c r="AX78" i="13" s="1"/>
  <c r="BB84" i="13"/>
  <c r="BO84" i="13"/>
  <c r="BO83" i="13" s="1"/>
  <c r="BO82" i="13" s="1"/>
  <c r="BO81" i="13" s="1"/>
  <c r="BO78" i="13" s="1"/>
  <c r="BP83" i="13"/>
  <c r="BP82" i="13" s="1"/>
  <c r="BP81" i="13" s="1"/>
  <c r="BP78" i="13" s="1"/>
  <c r="AJ22" i="27"/>
  <c r="AJ17" i="27"/>
  <c r="AJ16" i="27" s="1"/>
  <c r="AJ10" i="27" s="1"/>
  <c r="BO65" i="16"/>
  <c r="BO64" i="16" s="1"/>
  <c r="BO63" i="16" s="1"/>
  <c r="BO62" i="16" s="1"/>
  <c r="BO61" i="16" s="1"/>
  <c r="BP64" i="16"/>
  <c r="BP63" i="16" s="1"/>
  <c r="BP62" i="16" s="1"/>
  <c r="BP61" i="16" s="1"/>
  <c r="BP37" i="16"/>
  <c r="AX37" i="16"/>
  <c r="AY36" i="16"/>
  <c r="AY35" i="16" s="1"/>
  <c r="AU87" i="29"/>
  <c r="AU31" i="29" s="1"/>
  <c r="AU30" i="29" s="1"/>
  <c r="BJ28" i="32"/>
  <c r="BH49" i="16"/>
  <c r="BH46" i="16" s="1"/>
  <c r="BH42" i="16" s="1"/>
  <c r="BH41" i="16" s="1"/>
  <c r="BE49" i="16"/>
  <c r="BE46" i="16" s="1"/>
  <c r="BE42" i="16" s="1"/>
  <c r="BE41" i="16" s="1"/>
  <c r="BB46" i="16"/>
  <c r="BB42" i="16" s="1"/>
  <c r="BB41" i="16" s="1"/>
  <c r="AX93" i="29"/>
  <c r="BP93" i="29"/>
  <c r="AY92" i="29"/>
  <c r="AY91" i="29" s="1"/>
  <c r="AY90" i="29" s="1"/>
  <c r="BB66" i="29"/>
  <c r="AX65" i="29"/>
  <c r="AX64" i="29" s="1"/>
  <c r="AX63" i="29" s="1"/>
  <c r="AX62" i="29" s="1"/>
  <c r="BB55" i="29"/>
  <c r="AX54" i="29"/>
  <c r="AX53" i="29" s="1"/>
  <c r="AZ36" i="29"/>
  <c r="AZ31" i="29" s="1"/>
  <c r="AZ30" i="29" s="1"/>
  <c r="BQ36" i="29"/>
  <c r="BQ30" i="29" s="1"/>
  <c r="BQ17" i="29" s="1"/>
  <c r="AX90" i="31"/>
  <c r="AX89" i="31" s="1"/>
  <c r="AX88" i="31" s="1"/>
  <c r="AX85" i="31" s="1"/>
  <c r="BB91" i="31"/>
  <c r="M106" i="31"/>
  <c r="M28" i="31" s="1"/>
  <c r="M17" i="31" s="1"/>
  <c r="M16" i="31" s="1"/>
  <c r="M15" i="31" s="1"/>
  <c r="M9" i="31" s="1"/>
  <c r="CI20" i="38"/>
  <c r="BQ20" i="38"/>
  <c r="BR17" i="38"/>
  <c r="BR15" i="38" s="1"/>
  <c r="BY47" i="38"/>
  <c r="BE43" i="29"/>
  <c r="BD85" i="21"/>
  <c r="BD84" i="21" s="1"/>
  <c r="BC87" i="21"/>
  <c r="BC85" i="21" s="1"/>
  <c r="BC84" i="21" s="1"/>
  <c r="BA99" i="13"/>
  <c r="BA21" i="13" s="1"/>
  <c r="BA10" i="13" s="1"/>
  <c r="BA9" i="13" s="1"/>
  <c r="BU55" i="38"/>
  <c r="BQ53" i="38"/>
  <c r="BQ52" i="38" s="1"/>
  <c r="BQ51" i="38" s="1"/>
  <c r="BQ50" i="38" s="1"/>
  <c r="BC22" i="27"/>
  <c r="BH46" i="13"/>
  <c r="BH45" i="13" s="1"/>
  <c r="BH44" i="13" s="1"/>
  <c r="BE46" i="13"/>
  <c r="BE45" i="13" s="1"/>
  <c r="BE44" i="13" s="1"/>
  <c r="BB45" i="13"/>
  <c r="BB44" i="13" s="1"/>
  <c r="D27" i="22"/>
  <c r="BB65" i="13"/>
  <c r="AX64" i="13"/>
  <c r="AY133" i="16"/>
  <c r="AU129" i="16"/>
  <c r="AU128" i="16" s="1"/>
  <c r="AU127" i="16" s="1"/>
  <c r="AU126" i="16" s="1"/>
  <c r="AU125" i="16" s="1"/>
  <c r="AU108" i="16" s="1"/>
  <c r="BG68" i="32"/>
  <c r="BJ68" i="32"/>
  <c r="BD64" i="32"/>
  <c r="BE78" i="31"/>
  <c r="BE77" i="31" s="1"/>
  <c r="BB77" i="31"/>
  <c r="BH78" i="31"/>
  <c r="BH77" i="31" s="1"/>
  <c r="BO33" i="31"/>
  <c r="BQ34" i="31"/>
  <c r="BQ176" i="31"/>
  <c r="BQ165" i="31" s="1"/>
  <c r="BU32" i="38"/>
  <c r="BQ31" i="38"/>
  <c r="Q17" i="16"/>
  <c r="Q16" i="16" s="1"/>
  <c r="Q18" i="16"/>
  <c r="Q15" i="16" s="1"/>
  <c r="BY99" i="28"/>
  <c r="CB99" i="28" s="1"/>
  <c r="BP99" i="28"/>
  <c r="BE26" i="13"/>
  <c r="BE23" i="13" s="1"/>
  <c r="BB23" i="13"/>
  <c r="BO26" i="13"/>
  <c r="BO23" i="13" s="1"/>
  <c r="BP23" i="13"/>
  <c r="BX45" i="38"/>
  <c r="BX44" i="38" s="1"/>
  <c r="BX43" i="38" s="1"/>
  <c r="BX42" i="38" s="1"/>
  <c r="BX41" i="38" s="1"/>
  <c r="BU44" i="38"/>
  <c r="BU43" i="38" s="1"/>
  <c r="BU42" i="38" s="1"/>
  <c r="BU41" i="38" s="1"/>
  <c r="CA45" i="38"/>
  <c r="CA44" i="38" s="1"/>
  <c r="CA43" i="38" s="1"/>
  <c r="CA42" i="38" s="1"/>
  <c r="CA41" i="38" s="1"/>
  <c r="BB80" i="16"/>
  <c r="AX78" i="16"/>
  <c r="BY28" i="35"/>
  <c r="CB28" i="35"/>
  <c r="M108" i="16"/>
  <c r="M15" i="16" s="1"/>
  <c r="M9" i="16" s="1"/>
  <c r="BP64" i="27"/>
  <c r="AP63" i="27"/>
  <c r="BB65" i="16"/>
  <c r="AX64" i="16"/>
  <c r="AX63" i="16" s="1"/>
  <c r="AX62" i="16" s="1"/>
  <c r="AX61" i="16" s="1"/>
  <c r="BW29" i="16"/>
  <c r="BP89" i="29"/>
  <c r="AX89" i="29"/>
  <c r="AY88" i="29"/>
  <c r="AY87" i="29" s="1"/>
  <c r="BB243" i="31"/>
  <c r="BB242" i="31" s="1"/>
  <c r="BB241" i="31" s="1"/>
  <c r="BB240" i="31" s="1"/>
  <c r="BE244" i="31"/>
  <c r="BE243" i="31" s="1"/>
  <c r="BE242" i="31" s="1"/>
  <c r="BE241" i="31" s="1"/>
  <c r="BE240" i="31" s="1"/>
  <c r="BH244" i="31"/>
  <c r="BH243" i="31" s="1"/>
  <c r="BH242" i="31" s="1"/>
  <c r="BH241" i="31" s="1"/>
  <c r="BH240" i="31" s="1"/>
  <c r="BO66" i="29"/>
  <c r="BO65" i="29" s="1"/>
  <c r="BO64" i="29" s="1"/>
  <c r="BO63" i="29" s="1"/>
  <c r="BO62" i="29" s="1"/>
  <c r="BP65" i="29"/>
  <c r="BP64" i="29" s="1"/>
  <c r="BP63" i="29" s="1"/>
  <c r="BP62" i="29" s="1"/>
  <c r="BP54" i="29"/>
  <c r="BP53" i="29" s="1"/>
  <c r="BO55" i="29"/>
  <c r="BO54" i="29" s="1"/>
  <c r="BO53" i="29" s="1"/>
  <c r="BF89" i="29"/>
  <c r="BF88" i="29" s="1"/>
  <c r="BF87" i="29" s="1"/>
  <c r="BC88" i="29"/>
  <c r="BC87" i="29" s="1"/>
  <c r="BF38" i="29"/>
  <c r="BF37" i="29" s="1"/>
  <c r="BF36" i="29" s="1"/>
  <c r="BC37" i="29"/>
  <c r="BC36" i="29" s="1"/>
  <c r="BO91" i="31"/>
  <c r="BO90" i="31" s="1"/>
  <c r="BO89" i="31" s="1"/>
  <c r="BO88" i="31" s="1"/>
  <c r="BO85" i="31" s="1"/>
  <c r="BP90" i="31"/>
  <c r="BP89" i="31" s="1"/>
  <c r="BP88" i="31" s="1"/>
  <c r="BP85" i="31" s="1"/>
  <c r="N106" i="31"/>
  <c r="AX106" i="31" s="1"/>
  <c r="AY106" i="31" s="1"/>
  <c r="BH106" i="31" s="1"/>
  <c r="BK106" i="31" s="1"/>
  <c r="BK28" i="31" s="1"/>
  <c r="BY37" i="38"/>
  <c r="BY36" i="38" s="1"/>
  <c r="BY35" i="38" s="1"/>
  <c r="BY34" i="38" s="1"/>
  <c r="BY33" i="38" s="1"/>
  <c r="BV36" i="38"/>
  <c r="BV35" i="38" s="1"/>
  <c r="BV34" i="38" s="1"/>
  <c r="BV33" i="38" s="1"/>
  <c r="BE68" i="16"/>
  <c r="BE66" i="16" s="1"/>
  <c r="BB66" i="16"/>
  <c r="BH68" i="16"/>
  <c r="BH66" i="16" s="1"/>
  <c r="BP20" i="27"/>
  <c r="BK20" i="27"/>
  <c r="BK18" i="27" s="1"/>
  <c r="BO42" i="16"/>
  <c r="BO41" i="16" s="1"/>
  <c r="BP41" i="16"/>
  <c r="AI18" i="29"/>
  <c r="AI17" i="29"/>
  <c r="AI16" i="29" s="1"/>
  <c r="BB103" i="16"/>
  <c r="AX101" i="16"/>
  <c r="AX100" i="16" s="1"/>
  <c r="AX118" i="16"/>
  <c r="AY37" i="29"/>
  <c r="AX38" i="29"/>
  <c r="BP38" i="29"/>
  <c r="BO65" i="13"/>
  <c r="BO64" i="13" s="1"/>
  <c r="BP64" i="13"/>
  <c r="BP76" i="16"/>
  <c r="AX76" i="16"/>
  <c r="AY72" i="16"/>
  <c r="AY71" i="16" s="1"/>
  <c r="AY70" i="16" s="1"/>
  <c r="AY69" i="16" s="1"/>
  <c r="AL133" i="16"/>
  <c r="AL129" i="16" s="1"/>
  <c r="AL128" i="16" s="1"/>
  <c r="AL127" i="16" s="1"/>
  <c r="AL126" i="16" s="1"/>
  <c r="AL125" i="16" s="1"/>
  <c r="AL108" i="16" s="1"/>
  <c r="AL15" i="16" s="1"/>
  <c r="AL9" i="16" s="1"/>
  <c r="AI129" i="16"/>
  <c r="AI128" i="16" s="1"/>
  <c r="AI127" i="16" s="1"/>
  <c r="AI126" i="16" s="1"/>
  <c r="AI125" i="16" s="1"/>
  <c r="AI108" i="16" s="1"/>
  <c r="AI15" i="16" s="1"/>
  <c r="AI9" i="16" s="1"/>
  <c r="J27" i="22"/>
  <c r="I27" i="22" s="1"/>
  <c r="F27" i="22"/>
  <c r="AX30" i="31"/>
  <c r="BB30" i="31"/>
  <c r="BE33" i="31"/>
  <c r="BC189" i="31"/>
  <c r="BC188" i="31" s="1"/>
  <c r="BC182" i="31" s="1"/>
  <c r="BE196" i="31"/>
  <c r="BE193" i="31" s="1"/>
  <c r="BE189" i="31" s="1"/>
  <c r="BE188" i="31" s="1"/>
  <c r="BH196" i="31"/>
  <c r="BH193" i="31" s="1"/>
  <c r="BB193" i="31"/>
  <c r="BB189" i="31" s="1"/>
  <c r="BB188" i="31" s="1"/>
  <c r="BB182" i="31" s="1"/>
  <c r="AX133" i="31"/>
  <c r="AX128" i="31" s="1"/>
  <c r="AX127" i="31" s="1"/>
  <c r="AX126" i="31" s="1"/>
  <c r="AX125" i="31" s="1"/>
  <c r="AX110" i="31" s="1"/>
  <c r="AY128" i="31"/>
  <c r="AY127" i="31" s="1"/>
  <c r="AY126" i="31" s="1"/>
  <c r="AY125" i="31" s="1"/>
  <c r="AY110" i="31" s="1"/>
  <c r="AZ177" i="31"/>
  <c r="AZ176" i="31" s="1"/>
  <c r="AZ165" i="31" s="1"/>
  <c r="AZ164" i="31" s="1"/>
  <c r="BF179" i="31"/>
  <c r="BF178" i="31" s="1"/>
  <c r="BC178" i="31"/>
  <c r="Q15" i="33"/>
  <c r="Q11" i="33" s="1"/>
  <c r="AV9" i="32" l="1"/>
  <c r="BS29" i="28"/>
  <c r="BO28" i="28"/>
  <c r="BI22" i="13"/>
  <c r="BI99" i="13" s="1"/>
  <c r="BI21" i="13" s="1"/>
  <c r="BI10" i="13" s="1"/>
  <c r="BI9" i="13" s="1"/>
  <c r="BW31" i="16"/>
  <c r="AX63" i="13"/>
  <c r="AX62" i="13" s="1"/>
  <c r="AX61" i="13" s="1"/>
  <c r="AY70" i="21"/>
  <c r="BI189" i="31"/>
  <c r="BI188" i="31" s="1"/>
  <c r="BI182" i="31" s="1"/>
  <c r="BF246" i="31"/>
  <c r="BF245" i="31" s="1"/>
  <c r="BQ28" i="31"/>
  <c r="BQ17" i="31" s="1"/>
  <c r="AZ78" i="32"/>
  <c r="CF29" i="28"/>
  <c r="CF28" i="28" s="1"/>
  <c r="CG28" i="28"/>
  <c r="AZ17" i="16"/>
  <c r="AZ16" i="16" s="1"/>
  <c r="AZ18" i="16"/>
  <c r="AZ15" i="16" s="1"/>
  <c r="AZ9" i="16" s="1"/>
  <c r="BP63" i="13"/>
  <c r="BP62" i="13" s="1"/>
  <c r="BP61" i="13" s="1"/>
  <c r="BP30" i="31"/>
  <c r="BQ89" i="32"/>
  <c r="BQ88" i="32" s="1"/>
  <c r="BQ87" i="32" s="1"/>
  <c r="BQ86" i="32" s="1"/>
  <c r="BQ85" i="32" s="1"/>
  <c r="BR88" i="32"/>
  <c r="BR87" i="32" s="1"/>
  <c r="BR86" i="32" s="1"/>
  <c r="BR85" i="32" s="1"/>
  <c r="BH76" i="32"/>
  <c r="BH75" i="32"/>
  <c r="BH74" i="32" s="1"/>
  <c r="BH73" i="32" s="1"/>
  <c r="BD95" i="32"/>
  <c r="AY93" i="32"/>
  <c r="AY92" i="32" s="1"/>
  <c r="AY91" i="32" s="1"/>
  <c r="AY90" i="32" s="1"/>
  <c r="BB250" i="31"/>
  <c r="AX248" i="31"/>
  <c r="AX247" i="31" s="1"/>
  <c r="AY88" i="32"/>
  <c r="AY87" i="32" s="1"/>
  <c r="AY86" i="32" s="1"/>
  <c r="AY85" i="32" s="1"/>
  <c r="BD89" i="32"/>
  <c r="BP252" i="31"/>
  <c r="BP251" i="31" s="1"/>
  <c r="BP246" i="31" s="1"/>
  <c r="BP245" i="31" s="1"/>
  <c r="BO253" i="31"/>
  <c r="BO252" i="31" s="1"/>
  <c r="BO251" i="31" s="1"/>
  <c r="BO246" i="31" s="1"/>
  <c r="BO245" i="31" s="1"/>
  <c r="BK76" i="32"/>
  <c r="BK75" i="32"/>
  <c r="BK74" i="32" s="1"/>
  <c r="BK73" i="32" s="1"/>
  <c r="BK21" i="32" s="1"/>
  <c r="BK10" i="32" s="1"/>
  <c r="BK17" i="31"/>
  <c r="BK16" i="31" s="1"/>
  <c r="BK15" i="31" s="1"/>
  <c r="BK9" i="31" s="1"/>
  <c r="BO30" i="31"/>
  <c r="N17" i="16"/>
  <c r="N16" i="16" s="1"/>
  <c r="BI98" i="31"/>
  <c r="BI97" i="31" s="1"/>
  <c r="BC35" i="16"/>
  <c r="BC30" i="16" s="1"/>
  <c r="BC29" i="16" s="1"/>
  <c r="BH11" i="29"/>
  <c r="AY10" i="29"/>
  <c r="BE33" i="13"/>
  <c r="BE27" i="13" s="1"/>
  <c r="BE98" i="13"/>
  <c r="BE97" i="13" s="1"/>
  <c r="BE96" i="13" s="1"/>
  <c r="BE91" i="13" s="1"/>
  <c r="BE90" i="13" s="1"/>
  <c r="BJ26" i="32"/>
  <c r="BJ23" i="32" s="1"/>
  <c r="BG26" i="32"/>
  <c r="BG23" i="32" s="1"/>
  <c r="AX252" i="31"/>
  <c r="AX251" i="31" s="1"/>
  <c r="BB253" i="31"/>
  <c r="BE32" i="31"/>
  <c r="BE30" i="31" s="1"/>
  <c r="BH32" i="31"/>
  <c r="BH30" i="31" s="1"/>
  <c r="BQ26" i="32"/>
  <c r="BQ23" i="32" s="1"/>
  <c r="BR23" i="32"/>
  <c r="BF22" i="27"/>
  <c r="BQ55" i="32"/>
  <c r="BQ54" i="32" s="1"/>
  <c r="BQ53" i="32" s="1"/>
  <c r="BJ64" i="32"/>
  <c r="AY29" i="31"/>
  <c r="AY28" i="31" s="1"/>
  <c r="AY17" i="31" s="1"/>
  <c r="AY16" i="31" s="1"/>
  <c r="AY15" i="31" s="1"/>
  <c r="AY9" i="31" s="1"/>
  <c r="BO34" i="31"/>
  <c r="AY55" i="32"/>
  <c r="AY54" i="32" s="1"/>
  <c r="AY53" i="32" s="1"/>
  <c r="AI15" i="29"/>
  <c r="AI9" i="29" s="1"/>
  <c r="AZ22" i="27"/>
  <c r="AZ17" i="27"/>
  <c r="AZ16" i="27" s="1"/>
  <c r="AZ10" i="27" s="1"/>
  <c r="BB63" i="31"/>
  <c r="BE64" i="31"/>
  <c r="BE63" i="31" s="1"/>
  <c r="BH64" i="31"/>
  <c r="BH63" i="31" s="1"/>
  <c r="AR17" i="29"/>
  <c r="AR16" i="29" s="1"/>
  <c r="N23" i="27"/>
  <c r="AY24" i="27"/>
  <c r="BP178" i="31"/>
  <c r="O105" i="27"/>
  <c r="O22" i="27" s="1"/>
  <c r="O17" i="27"/>
  <c r="O16" i="27" s="1"/>
  <c r="O10" i="27" s="1"/>
  <c r="AV14" i="21"/>
  <c r="BB52" i="31"/>
  <c r="BB51" i="31" s="1"/>
  <c r="BB40" i="31" s="1"/>
  <c r="BE53" i="31"/>
  <c r="BE52" i="31" s="1"/>
  <c r="BE51" i="31" s="1"/>
  <c r="BE40" i="31" s="1"/>
  <c r="BH53" i="31"/>
  <c r="BH52" i="31" s="1"/>
  <c r="BH51" i="31" s="1"/>
  <c r="BH40" i="31" s="1"/>
  <c r="BK22" i="32"/>
  <c r="BK99" i="32" s="1"/>
  <c r="BQ84" i="32"/>
  <c r="BQ83" i="32" s="1"/>
  <c r="BQ82" i="32" s="1"/>
  <c r="BQ81" i="32" s="1"/>
  <c r="BR83" i="32"/>
  <c r="BR82" i="32" s="1"/>
  <c r="BR81" i="32" s="1"/>
  <c r="BE182" i="31"/>
  <c r="AX231" i="31"/>
  <c r="BB232" i="31"/>
  <c r="AX230" i="31"/>
  <c r="AX229" i="31" s="1"/>
  <c r="AX228" i="31" s="1"/>
  <c r="BZ75" i="28"/>
  <c r="BZ74" i="28" s="1"/>
  <c r="BZ73" i="28" s="1"/>
  <c r="BZ22" i="28" s="1"/>
  <c r="BZ21" i="28" s="1"/>
  <c r="BZ10" i="28" s="1"/>
  <c r="BZ76" i="28"/>
  <c r="P15" i="20"/>
  <c r="I8" i="20"/>
  <c r="P8" i="20" s="1"/>
  <c r="BD84" i="32"/>
  <c r="AY83" i="32"/>
  <c r="AY82" i="32" s="1"/>
  <c r="AY81" i="32" s="1"/>
  <c r="AD86" i="27"/>
  <c r="AY86" i="27" s="1"/>
  <c r="BH86" i="27" s="1"/>
  <c r="BP87" i="27"/>
  <c r="BH179" i="31"/>
  <c r="BH178" i="31" s="1"/>
  <c r="BP231" i="31"/>
  <c r="BO232" i="31"/>
  <c r="BP230" i="31"/>
  <c r="BP229" i="31" s="1"/>
  <c r="BP228" i="31" s="1"/>
  <c r="BW75" i="28"/>
  <c r="BW74" i="28" s="1"/>
  <c r="BW73" i="28" s="1"/>
  <c r="BW76" i="28"/>
  <c r="CF36" i="28"/>
  <c r="CF35" i="28" s="1"/>
  <c r="CG35" i="28"/>
  <c r="BO83" i="28"/>
  <c r="BO82" i="28" s="1"/>
  <c r="BO81" i="28" s="1"/>
  <c r="BO78" i="28" s="1"/>
  <c r="BS84" i="28"/>
  <c r="AY123" i="32"/>
  <c r="AY121" i="32" s="1"/>
  <c r="AY120" i="32" s="1"/>
  <c r="AY119" i="32" s="1"/>
  <c r="AY118" i="32" s="1"/>
  <c r="AY117" i="32" s="1"/>
  <c r="AY100" i="32" s="1"/>
  <c r="AZ121" i="32"/>
  <c r="AZ120" i="32" s="1"/>
  <c r="AZ119" i="32" s="1"/>
  <c r="AZ118" i="32" s="1"/>
  <c r="AZ117" i="32" s="1"/>
  <c r="AZ100" i="32" s="1"/>
  <c r="BE23" i="32"/>
  <c r="BH24" i="32"/>
  <c r="BH23" i="32" s="1"/>
  <c r="BV36" i="28"/>
  <c r="BV35" i="28" s="1"/>
  <c r="BV34" i="28" s="1"/>
  <c r="BV33" i="28" s="1"/>
  <c r="BS35" i="28"/>
  <c r="BS34" i="28" s="1"/>
  <c r="BS33" i="28" s="1"/>
  <c r="CG83" i="28"/>
  <c r="CG82" i="28" s="1"/>
  <c r="CG81" i="28" s="1"/>
  <c r="CG78" i="28" s="1"/>
  <c r="CF84" i="28"/>
  <c r="CF83" i="28" s="1"/>
  <c r="CF82" i="28" s="1"/>
  <c r="CF81" i="28" s="1"/>
  <c r="CF78" i="28" s="1"/>
  <c r="BO35" i="28"/>
  <c r="BP34" i="28"/>
  <c r="BI31" i="31"/>
  <c r="BI30" i="31" s="1"/>
  <c r="BF31" i="31"/>
  <c r="BF30" i="31" s="1"/>
  <c r="BC30" i="31"/>
  <c r="BC29" i="31" s="1"/>
  <c r="BC28" i="31" s="1"/>
  <c r="BC17" i="31" s="1"/>
  <c r="BC16" i="31" s="1"/>
  <c r="BC15" i="31" s="1"/>
  <c r="BC9" i="31" s="1"/>
  <c r="BY36" i="28"/>
  <c r="BY35" i="28" s="1"/>
  <c r="BY34" i="28" s="1"/>
  <c r="BY33" i="28" s="1"/>
  <c r="AP54" i="27"/>
  <c r="AY54" i="27" s="1"/>
  <c r="BH54" i="27" s="1"/>
  <c r="BP55" i="27"/>
  <c r="BY64" i="28"/>
  <c r="BP57" i="16"/>
  <c r="BP56" i="16" s="1"/>
  <c r="BO58" i="16"/>
  <c r="BO57" i="16" s="1"/>
  <c r="BO56" i="16" s="1"/>
  <c r="AD122" i="27"/>
  <c r="BP123" i="27"/>
  <c r="BH60" i="16"/>
  <c r="BH59" i="16" s="1"/>
  <c r="BH58" i="16" s="1"/>
  <c r="BH57" i="16" s="1"/>
  <c r="BH56" i="16" s="1"/>
  <c r="BB59" i="16"/>
  <c r="BB58" i="16" s="1"/>
  <c r="BB57" i="16" s="1"/>
  <c r="BB56" i="16" s="1"/>
  <c r="BE60" i="16"/>
  <c r="BE59" i="16" s="1"/>
  <c r="BE58" i="16" s="1"/>
  <c r="BE57" i="16" s="1"/>
  <c r="BE56" i="16" s="1"/>
  <c r="BC59" i="32"/>
  <c r="BG59" i="32"/>
  <c r="BG58" i="32" s="1"/>
  <c r="BJ59" i="32"/>
  <c r="BJ58" i="32" s="1"/>
  <c r="BD58" i="32"/>
  <c r="BH189" i="31"/>
  <c r="BH188" i="31" s="1"/>
  <c r="BH182" i="31" s="1"/>
  <c r="BC31" i="29"/>
  <c r="BC30" i="29" s="1"/>
  <c r="BC18" i="29" s="1"/>
  <c r="BC15" i="29" s="1"/>
  <c r="BC9" i="29" s="1"/>
  <c r="BV64" i="28"/>
  <c r="AV9" i="21"/>
  <c r="AY36" i="29"/>
  <c r="BF31" i="29"/>
  <c r="BF30" i="29" s="1"/>
  <c r="BF18" i="29" s="1"/>
  <c r="BF15" i="29" s="1"/>
  <c r="BF9" i="29" s="1"/>
  <c r="BG64" i="32"/>
  <c r="BB33" i="13"/>
  <c r="BB27" i="13" s="1"/>
  <c r="T8" i="45"/>
  <c r="BF9" i="13"/>
  <c r="BF177" i="31"/>
  <c r="BF176" i="31" s="1"/>
  <c r="BF165" i="31" s="1"/>
  <c r="BH33" i="13"/>
  <c r="BH27" i="13" s="1"/>
  <c r="BQ76" i="32"/>
  <c r="BQ75" i="32"/>
  <c r="BQ74" i="32" s="1"/>
  <c r="BQ73" i="32" s="1"/>
  <c r="BO88" i="16"/>
  <c r="BO87" i="16" s="1"/>
  <c r="BO86" i="16" s="1"/>
  <c r="BP87" i="16"/>
  <c r="BP86" i="16" s="1"/>
  <c r="BD75" i="32"/>
  <c r="BD74" i="32" s="1"/>
  <c r="BD73" i="32" s="1"/>
  <c r="BJ77" i="32"/>
  <c r="BG77" i="32"/>
  <c r="BD76" i="32"/>
  <c r="BB66" i="31"/>
  <c r="AX65" i="31"/>
  <c r="AX62" i="31" s="1"/>
  <c r="AX61" i="31" s="1"/>
  <c r="AX60" i="31" s="1"/>
  <c r="BB88" i="16"/>
  <c r="AX87" i="16"/>
  <c r="AX86" i="16" s="1"/>
  <c r="BG52" i="32"/>
  <c r="BG51" i="32" s="1"/>
  <c r="BG50" i="32" s="1"/>
  <c r="BG49" i="32" s="1"/>
  <c r="BG48" i="32" s="1"/>
  <c r="BC52" i="32"/>
  <c r="BC51" i="32" s="1"/>
  <c r="BJ52" i="32"/>
  <c r="BJ51" i="32" s="1"/>
  <c r="BJ50" i="32" s="1"/>
  <c r="BJ49" i="32" s="1"/>
  <c r="BJ48" i="32" s="1"/>
  <c r="BD51" i="32"/>
  <c r="BD50" i="32" s="1"/>
  <c r="BS72" i="28"/>
  <c r="BO70" i="28"/>
  <c r="BO63" i="28" s="1"/>
  <c r="BO62" i="28" s="1"/>
  <c r="BO61" i="28" s="1"/>
  <c r="BR79" i="32"/>
  <c r="BR78" i="32" s="1"/>
  <c r="BQ80" i="32"/>
  <c r="BQ79" i="32" s="1"/>
  <c r="BO66" i="31"/>
  <c r="BO65" i="31" s="1"/>
  <c r="BO62" i="31" s="1"/>
  <c r="BO61" i="31" s="1"/>
  <c r="BO60" i="31" s="1"/>
  <c r="BP65" i="31"/>
  <c r="BP62" i="31" s="1"/>
  <c r="BP61" i="31" s="1"/>
  <c r="BP60" i="31" s="1"/>
  <c r="BP82" i="27"/>
  <c r="AP79" i="27"/>
  <c r="AY79" i="27" s="1"/>
  <c r="BH79" i="27" s="1"/>
  <c r="BO63" i="13"/>
  <c r="BO62" i="13" s="1"/>
  <c r="BO61" i="13" s="1"/>
  <c r="BI177" i="31"/>
  <c r="BI254" i="31" s="1"/>
  <c r="BI176" i="31" s="1"/>
  <c r="BI165" i="31" s="1"/>
  <c r="BI164" i="31" s="1"/>
  <c r="BQ72" i="32"/>
  <c r="BQ70" i="32" s="1"/>
  <c r="BQ63" i="32" s="1"/>
  <c r="BQ62" i="32" s="1"/>
  <c r="BQ61" i="32" s="1"/>
  <c r="BR70" i="32"/>
  <c r="BR63" i="32" s="1"/>
  <c r="BR62" i="32" s="1"/>
  <c r="BR61" i="32" s="1"/>
  <c r="BP34" i="27"/>
  <c r="AP28" i="27"/>
  <c r="AY28" i="27" s="1"/>
  <c r="BD80" i="32"/>
  <c r="AY79" i="32"/>
  <c r="AX189" i="31"/>
  <c r="BP189" i="31"/>
  <c r="AY188" i="31"/>
  <c r="AY70" i="32"/>
  <c r="AY63" i="32" s="1"/>
  <c r="AY62" i="32" s="1"/>
  <c r="AY61" i="32" s="1"/>
  <c r="BD72" i="32"/>
  <c r="BD38" i="32"/>
  <c r="BD34" i="32" s="1"/>
  <c r="BD33" i="32" s="1"/>
  <c r="BC33" i="32" s="1"/>
  <c r="BJ41" i="32"/>
  <c r="BJ38" i="32" s="1"/>
  <c r="BJ34" i="32" s="1"/>
  <c r="BJ33" i="32" s="1"/>
  <c r="BJ27" i="32" s="1"/>
  <c r="BG41" i="32"/>
  <c r="BG38" i="32" s="1"/>
  <c r="BG34" i="32" s="1"/>
  <c r="BG33" i="32" s="1"/>
  <c r="BG27" i="32" s="1"/>
  <c r="BC41" i="32"/>
  <c r="BP100" i="27"/>
  <c r="R23" i="27"/>
  <c r="BC22" i="13"/>
  <c r="BC21" i="13" s="1"/>
  <c r="BC10" i="13" s="1"/>
  <c r="BC9" i="13" s="1"/>
  <c r="CF72" i="28"/>
  <c r="CF70" i="28" s="1"/>
  <c r="CF63" i="28" s="1"/>
  <c r="CF62" i="28" s="1"/>
  <c r="CF61" i="28" s="1"/>
  <c r="CG70" i="28"/>
  <c r="CG63" i="28" s="1"/>
  <c r="CG62" i="28" s="1"/>
  <c r="CG61" i="28" s="1"/>
  <c r="BV80" i="28"/>
  <c r="BV79" i="28" s="1"/>
  <c r="BY80" i="28"/>
  <c r="BY79" i="28" s="1"/>
  <c r="BS79" i="28"/>
  <c r="BQ50" i="32"/>
  <c r="BQ49" i="32" s="1"/>
  <c r="BQ48" i="32" s="1"/>
  <c r="BR49" i="32"/>
  <c r="BR48" i="32" s="1"/>
  <c r="S8" i="45"/>
  <c r="BB107" i="29"/>
  <c r="AX106" i="29"/>
  <c r="AX105" i="29" s="1"/>
  <c r="AX100" i="29" s="1"/>
  <c r="AX99" i="29" s="1"/>
  <c r="BP106" i="29"/>
  <c r="BP105" i="29" s="1"/>
  <c r="BP100" i="29" s="1"/>
  <c r="BP99" i="29" s="1"/>
  <c r="BO107" i="29"/>
  <c r="BO106" i="29" s="1"/>
  <c r="BO105" i="29" s="1"/>
  <c r="BO100" i="29" s="1"/>
  <c r="BO99" i="29" s="1"/>
  <c r="BB72" i="31"/>
  <c r="AX71" i="31"/>
  <c r="AX70" i="31" s="1"/>
  <c r="AX69" i="31" s="1"/>
  <c r="AX68" i="31" s="1"/>
  <c r="AX83" i="16"/>
  <c r="AX82" i="16" s="1"/>
  <c r="AX81" i="16" s="1"/>
  <c r="AX84" i="16"/>
  <c r="BB85" i="16"/>
  <c r="BB98" i="29"/>
  <c r="AX97" i="29"/>
  <c r="AX96" i="29" s="1"/>
  <c r="AX95" i="29" s="1"/>
  <c r="AX94" i="29" s="1"/>
  <c r="BF34" i="31"/>
  <c r="BT22" i="28"/>
  <c r="BT21" i="28" s="1"/>
  <c r="BT10" i="28" s="1"/>
  <c r="BF30" i="16"/>
  <c r="BF29" i="16" s="1"/>
  <c r="BF17" i="16" s="1"/>
  <c r="BH81" i="29"/>
  <c r="BH79" i="29" s="1"/>
  <c r="BE81" i="29"/>
  <c r="BE79" i="29" s="1"/>
  <c r="BE72" i="29" s="1"/>
  <c r="BE71" i="29" s="1"/>
  <c r="BE70" i="29" s="1"/>
  <c r="BB79" i="29"/>
  <c r="BB72" i="29" s="1"/>
  <c r="BB71" i="29" s="1"/>
  <c r="BB70" i="29" s="1"/>
  <c r="CI29" i="35"/>
  <c r="CI26" i="35" s="1"/>
  <c r="CI10" i="35" s="1"/>
  <c r="CI9" i="35" s="1"/>
  <c r="CJ26" i="35"/>
  <c r="CJ10" i="35" s="1"/>
  <c r="CJ9" i="35" s="1"/>
  <c r="BO96" i="31"/>
  <c r="BO95" i="31" s="1"/>
  <c r="BO94" i="31" s="1"/>
  <c r="BO93" i="31" s="1"/>
  <c r="BO92" i="31" s="1"/>
  <c r="BP95" i="31"/>
  <c r="BP94" i="31" s="1"/>
  <c r="BP93" i="31" s="1"/>
  <c r="BP92" i="31" s="1"/>
  <c r="BE239" i="31"/>
  <c r="BE238" i="31" s="1"/>
  <c r="BE237" i="31" s="1"/>
  <c r="BE236" i="31" s="1"/>
  <c r="BE233" i="31" s="1"/>
  <c r="BB238" i="31"/>
  <c r="BB237" i="31" s="1"/>
  <c r="BB236" i="31" s="1"/>
  <c r="BB233" i="31" s="1"/>
  <c r="BH239" i="31"/>
  <c r="BH238" i="31" s="1"/>
  <c r="BH237" i="31" s="1"/>
  <c r="BH236" i="31" s="1"/>
  <c r="BH233" i="31" s="1"/>
  <c r="AX105" i="16"/>
  <c r="AX104" i="16" s="1"/>
  <c r="AX99" i="16" s="1"/>
  <c r="AX98" i="16" s="1"/>
  <c r="BB106" i="16"/>
  <c r="BC68" i="21"/>
  <c r="BC67" i="21"/>
  <c r="BC66" i="21" s="1"/>
  <c r="BC65" i="21" s="1"/>
  <c r="BC51" i="21"/>
  <c r="BC50" i="21" s="1"/>
  <c r="BC47" i="21" s="1"/>
  <c r="BC46" i="21" s="1"/>
  <c r="BC45" i="21" s="1"/>
  <c r="BD50" i="21"/>
  <c r="BD47" i="21" s="1"/>
  <c r="BD46" i="21" s="1"/>
  <c r="BD45" i="21" s="1"/>
  <c r="BH75" i="13"/>
  <c r="BH74" i="13" s="1"/>
  <c r="BH73" i="13" s="1"/>
  <c r="BH76" i="13"/>
  <c r="BH72" i="29"/>
  <c r="BH71" i="29" s="1"/>
  <c r="BH70" i="29" s="1"/>
  <c r="BV29" i="35"/>
  <c r="BR26" i="35"/>
  <c r="BO72" i="31"/>
  <c r="BO71" i="31" s="1"/>
  <c r="BO70" i="31" s="1"/>
  <c r="BO69" i="31" s="1"/>
  <c r="BO68" i="31" s="1"/>
  <c r="BP71" i="31"/>
  <c r="BP70" i="31" s="1"/>
  <c r="BP69" i="31" s="1"/>
  <c r="BP68" i="31" s="1"/>
  <c r="BP83" i="16"/>
  <c r="BP82" i="16" s="1"/>
  <c r="BP81" i="16" s="1"/>
  <c r="BP84" i="16"/>
  <c r="BO85" i="16"/>
  <c r="BD43" i="21"/>
  <c r="BD42" i="21" s="1"/>
  <c r="BD41" i="21" s="1"/>
  <c r="BD40" i="21" s="1"/>
  <c r="BB49" i="27" s="1"/>
  <c r="BC44" i="21"/>
  <c r="BC43" i="21" s="1"/>
  <c r="BC42" i="21" s="1"/>
  <c r="BC41" i="21" s="1"/>
  <c r="BC40" i="21" s="1"/>
  <c r="BB96" i="31"/>
  <c r="AX95" i="31"/>
  <c r="AX94" i="31" s="1"/>
  <c r="AX93" i="31" s="1"/>
  <c r="AX92" i="31" s="1"/>
  <c r="BO106" i="16"/>
  <c r="BO105" i="16" s="1"/>
  <c r="BO104" i="16" s="1"/>
  <c r="BO99" i="16" s="1"/>
  <c r="BO98" i="16" s="1"/>
  <c r="BP105" i="16"/>
  <c r="BP104" i="16" s="1"/>
  <c r="BP99" i="16" s="1"/>
  <c r="BP98" i="16" s="1"/>
  <c r="BO98" i="29"/>
  <c r="BO97" i="29" s="1"/>
  <c r="BO96" i="29" s="1"/>
  <c r="BO95" i="29" s="1"/>
  <c r="BO94" i="29" s="1"/>
  <c r="BP97" i="29"/>
  <c r="BP96" i="29" s="1"/>
  <c r="BP95" i="29" s="1"/>
  <c r="BP94" i="29" s="1"/>
  <c r="BE75" i="13"/>
  <c r="BE74" i="13" s="1"/>
  <c r="BE73" i="13" s="1"/>
  <c r="BE76" i="13"/>
  <c r="BE89" i="13"/>
  <c r="BE88" i="13" s="1"/>
  <c r="BE87" i="13" s="1"/>
  <c r="BE86" i="13" s="1"/>
  <c r="BE85" i="13" s="1"/>
  <c r="BH89" i="13"/>
  <c r="BH88" i="13" s="1"/>
  <c r="BH87" i="13" s="1"/>
  <c r="BH86" i="13" s="1"/>
  <c r="BH85" i="13" s="1"/>
  <c r="BB88" i="13"/>
  <c r="BB87" i="13" s="1"/>
  <c r="BB86" i="13" s="1"/>
  <c r="BB85" i="13" s="1"/>
  <c r="BI83" i="31"/>
  <c r="BI82" i="31"/>
  <c r="BI81" i="31" s="1"/>
  <c r="BI80" i="31" s="1"/>
  <c r="BE72" i="13"/>
  <c r="BE70" i="13" s="1"/>
  <c r="BH72" i="13"/>
  <c r="BH70" i="13" s="1"/>
  <c r="BB70" i="13"/>
  <c r="BY76" i="28"/>
  <c r="BY75" i="28"/>
  <c r="BY74" i="28" s="1"/>
  <c r="BY73" i="28" s="1"/>
  <c r="BD56" i="32"/>
  <c r="BD55" i="32" s="1"/>
  <c r="BD54" i="32" s="1"/>
  <c r="BD53" i="32" s="1"/>
  <c r="BG57" i="32"/>
  <c r="BG56" i="32" s="1"/>
  <c r="BG55" i="32" s="1"/>
  <c r="BG54" i="32" s="1"/>
  <c r="BG53" i="32" s="1"/>
  <c r="BJ57" i="32"/>
  <c r="BJ56" i="32" s="1"/>
  <c r="R11" i="19"/>
  <c r="C57" i="19"/>
  <c r="AX82" i="31"/>
  <c r="AX81" i="31" s="1"/>
  <c r="AX80" i="31" s="1"/>
  <c r="AX83" i="31"/>
  <c r="BB84" i="31"/>
  <c r="AZ70" i="21"/>
  <c r="AZ14" i="21" s="1"/>
  <c r="AY33" i="13"/>
  <c r="AX34" i="13"/>
  <c r="BP34" i="13"/>
  <c r="BB101" i="31"/>
  <c r="AX100" i="31"/>
  <c r="AX99" i="31" s="1"/>
  <c r="AX98" i="31" s="1"/>
  <c r="AX97" i="31" s="1"/>
  <c r="CF24" i="28"/>
  <c r="CF23" i="28" s="1"/>
  <c r="CG23" i="28"/>
  <c r="AD91" i="27"/>
  <c r="BP92" i="27"/>
  <c r="AY33" i="32"/>
  <c r="AZ27" i="32"/>
  <c r="CF94" i="28"/>
  <c r="CF93" i="28" s="1"/>
  <c r="CF92" i="28" s="1"/>
  <c r="CF91" i="28" s="1"/>
  <c r="CF90" i="28" s="1"/>
  <c r="CG93" i="28"/>
  <c r="CG92" i="28" s="1"/>
  <c r="CG91" i="28" s="1"/>
  <c r="CG90" i="28" s="1"/>
  <c r="BC177" i="31"/>
  <c r="BC176" i="31" s="1"/>
  <c r="BC165" i="31" s="1"/>
  <c r="BC164" i="31" s="1"/>
  <c r="T9" i="44"/>
  <c r="AD9" i="44" s="1"/>
  <c r="AD10" i="44"/>
  <c r="BV24" i="28"/>
  <c r="BS23" i="28"/>
  <c r="AY14" i="21"/>
  <c r="BF83" i="31"/>
  <c r="BF82" i="31"/>
  <c r="BF81" i="31" s="1"/>
  <c r="BF80" i="31" s="1"/>
  <c r="AY118" i="21"/>
  <c r="AY114" i="21" s="1"/>
  <c r="AY113" i="21" s="1"/>
  <c r="AY112" i="21" s="1"/>
  <c r="AY111" i="21" s="1"/>
  <c r="AY96" i="21" s="1"/>
  <c r="AZ114" i="21"/>
  <c r="AZ113" i="21" s="1"/>
  <c r="AZ112" i="21" s="1"/>
  <c r="AZ111" i="21" s="1"/>
  <c r="AZ96" i="21" s="1"/>
  <c r="AX130" i="13"/>
  <c r="AX126" i="13" s="1"/>
  <c r="AX125" i="13" s="1"/>
  <c r="AX124" i="13" s="1"/>
  <c r="AX123" i="13" s="1"/>
  <c r="AX122" i="13" s="1"/>
  <c r="AX105" i="13" s="1"/>
  <c r="AY126" i="13"/>
  <c r="AY125" i="13" s="1"/>
  <c r="AY124" i="13" s="1"/>
  <c r="AY123" i="13" s="1"/>
  <c r="AY122" i="13" s="1"/>
  <c r="AY105" i="13" s="1"/>
  <c r="BW64" i="28"/>
  <c r="BW63" i="28" s="1"/>
  <c r="BW62" i="28" s="1"/>
  <c r="BW61" i="28" s="1"/>
  <c r="BD57" i="21"/>
  <c r="CI34" i="38"/>
  <c r="CI33" i="38" s="1"/>
  <c r="CH35" i="38"/>
  <c r="CH34" i="38" s="1"/>
  <c r="CH33" i="38" s="1"/>
  <c r="BB104" i="31"/>
  <c r="BB103" i="31" s="1"/>
  <c r="BE105" i="31"/>
  <c r="BE104" i="31" s="1"/>
  <c r="BE103" i="31" s="1"/>
  <c r="BH105" i="31"/>
  <c r="BH104" i="31" s="1"/>
  <c r="BH103" i="31" s="1"/>
  <c r="BO32" i="16"/>
  <c r="BO31" i="16" s="1"/>
  <c r="BP31" i="16"/>
  <c r="BX37" i="38"/>
  <c r="BX36" i="38" s="1"/>
  <c r="BX35" i="38" s="1"/>
  <c r="BX34" i="38" s="1"/>
  <c r="BX33" i="38" s="1"/>
  <c r="BU36" i="38"/>
  <c r="BU35" i="38" s="1"/>
  <c r="BU34" i="38" s="1"/>
  <c r="BU33" i="38" s="1"/>
  <c r="CA37" i="38"/>
  <c r="CA36" i="38" s="1"/>
  <c r="CA35" i="38" s="1"/>
  <c r="CA34" i="38" s="1"/>
  <c r="CA33" i="38" s="1"/>
  <c r="BP82" i="31"/>
  <c r="BP81" i="31" s="1"/>
  <c r="BP80" i="31" s="1"/>
  <c r="BO84" i="31"/>
  <c r="BP83" i="31"/>
  <c r="BC76" i="21"/>
  <c r="BC75" i="21" s="1"/>
  <c r="BC74" i="21" s="1"/>
  <c r="BC73" i="21" s="1"/>
  <c r="BD75" i="21"/>
  <c r="BD74" i="21" s="1"/>
  <c r="BD73" i="21" s="1"/>
  <c r="BD90" i="21"/>
  <c r="BV97" i="28"/>
  <c r="BV96" i="28" s="1"/>
  <c r="BO101" i="31"/>
  <c r="BO100" i="31" s="1"/>
  <c r="BO99" i="31" s="1"/>
  <c r="BO98" i="31" s="1"/>
  <c r="BO97" i="31" s="1"/>
  <c r="BP100" i="31"/>
  <c r="BP99" i="31" s="1"/>
  <c r="BP98" i="31" s="1"/>
  <c r="BP97" i="31" s="1"/>
  <c r="BB58" i="13"/>
  <c r="BB55" i="13" s="1"/>
  <c r="BB54" i="13" s="1"/>
  <c r="BB53" i="13" s="1"/>
  <c r="BE59" i="13"/>
  <c r="BE58" i="13" s="1"/>
  <c r="BE55" i="13" s="1"/>
  <c r="BE54" i="13" s="1"/>
  <c r="BE53" i="13" s="1"/>
  <c r="BH59" i="13"/>
  <c r="BH58" i="13" s="1"/>
  <c r="BH55" i="13" s="1"/>
  <c r="BH54" i="13" s="1"/>
  <c r="BH53" i="13" s="1"/>
  <c r="BD71" i="21"/>
  <c r="BC72" i="21"/>
  <c r="BC71" i="21" s="1"/>
  <c r="P16" i="19"/>
  <c r="I9" i="19"/>
  <c r="P9" i="19" s="1"/>
  <c r="BC21" i="21"/>
  <c r="BC20" i="21" s="1"/>
  <c r="BC19" i="21" s="1"/>
  <c r="BB28" i="27" s="1"/>
  <c r="BD20" i="21"/>
  <c r="BD19" i="21" s="1"/>
  <c r="BV76" i="28"/>
  <c r="BV75" i="28"/>
  <c r="BV74" i="28" s="1"/>
  <c r="BV73" i="28" s="1"/>
  <c r="BB31" i="16"/>
  <c r="BE32" i="16"/>
  <c r="BE31" i="16" s="1"/>
  <c r="BR33" i="32"/>
  <c r="BR27" i="32" s="1"/>
  <c r="BQ34" i="32"/>
  <c r="BQ33" i="32" s="1"/>
  <c r="BQ27" i="32" s="1"/>
  <c r="BE39" i="31"/>
  <c r="BE35" i="31" s="1"/>
  <c r="BB35" i="31"/>
  <c r="BH39" i="31"/>
  <c r="BH35" i="31" s="1"/>
  <c r="BO93" i="28"/>
  <c r="BO92" i="28" s="1"/>
  <c r="BO91" i="28" s="1"/>
  <c r="BO90" i="28" s="1"/>
  <c r="BS94" i="28"/>
  <c r="BI30" i="16"/>
  <c r="BI29" i="16" s="1"/>
  <c r="BO76" i="16"/>
  <c r="BO72" i="16" s="1"/>
  <c r="BO71" i="16" s="1"/>
  <c r="BO70" i="16" s="1"/>
  <c r="BO69" i="16" s="1"/>
  <c r="BP72" i="16"/>
  <c r="BP71" i="16" s="1"/>
  <c r="BP70" i="16" s="1"/>
  <c r="BP69" i="16" s="1"/>
  <c r="BB38" i="29"/>
  <c r="AX37" i="29"/>
  <c r="AY31" i="29"/>
  <c r="AY30" i="29" s="1"/>
  <c r="AX36" i="29"/>
  <c r="BB101" i="16"/>
  <c r="BB100" i="16" s="1"/>
  <c r="BE103" i="16"/>
  <c r="BE101" i="16" s="1"/>
  <c r="BE100" i="16" s="1"/>
  <c r="BH103" i="16"/>
  <c r="BH101" i="16" s="1"/>
  <c r="BH100" i="16" s="1"/>
  <c r="N28" i="31"/>
  <c r="N17" i="31" s="1"/>
  <c r="N16" i="31" s="1"/>
  <c r="N15" i="31" s="1"/>
  <c r="N9" i="31" s="1"/>
  <c r="BO89" i="29"/>
  <c r="BO88" i="29" s="1"/>
  <c r="BP88" i="29"/>
  <c r="AU18" i="16"/>
  <c r="AU17" i="16"/>
  <c r="AU16" i="16" s="1"/>
  <c r="BB64" i="16"/>
  <c r="BB63" i="16" s="1"/>
  <c r="BB62" i="16" s="1"/>
  <c r="BB61" i="16" s="1"/>
  <c r="BE65" i="16"/>
  <c r="BE64" i="16" s="1"/>
  <c r="BE63" i="16" s="1"/>
  <c r="BE62" i="16" s="1"/>
  <c r="BE61" i="16" s="1"/>
  <c r="BH65" i="16"/>
  <c r="BH64" i="16" s="1"/>
  <c r="BH63" i="16" s="1"/>
  <c r="BH62" i="16" s="1"/>
  <c r="BH61" i="16" s="1"/>
  <c r="Q9" i="16"/>
  <c r="AU15" i="16"/>
  <c r="BU20" i="38"/>
  <c r="BQ17" i="38"/>
  <c r="BQ15" i="38" s="1"/>
  <c r="BE91" i="31"/>
  <c r="BE90" i="31" s="1"/>
  <c r="BE89" i="31" s="1"/>
  <c r="BE88" i="31" s="1"/>
  <c r="BE85" i="31" s="1"/>
  <c r="BB90" i="31"/>
  <c r="BB89" i="31" s="1"/>
  <c r="BB88" i="31" s="1"/>
  <c r="BB85" i="31" s="1"/>
  <c r="BH91" i="31"/>
  <c r="BH90" i="31" s="1"/>
  <c r="BH89" i="31" s="1"/>
  <c r="BH88" i="31" s="1"/>
  <c r="BH85" i="31" s="1"/>
  <c r="AX35" i="16"/>
  <c r="AY30" i="16"/>
  <c r="AY29" i="16" s="1"/>
  <c r="BO37" i="16"/>
  <c r="BO36" i="16" s="1"/>
  <c r="BO35" i="16" s="1"/>
  <c r="BP36" i="16"/>
  <c r="BP35" i="16" s="1"/>
  <c r="N18" i="29"/>
  <c r="N15" i="29" s="1"/>
  <c r="N9" i="29" s="1"/>
  <c r="N17" i="29"/>
  <c r="N16" i="29" s="1"/>
  <c r="BF164" i="31"/>
  <c r="BW173" i="31"/>
  <c r="BB76" i="16"/>
  <c r="AX72" i="16"/>
  <c r="AX71" i="16" s="1"/>
  <c r="AX70" i="16" s="1"/>
  <c r="AX69" i="16" s="1"/>
  <c r="BP37" i="29"/>
  <c r="BO38" i="29"/>
  <c r="BO37" i="29" s="1"/>
  <c r="BF17" i="29"/>
  <c r="AX88" i="29"/>
  <c r="BB89" i="29"/>
  <c r="AP62" i="27"/>
  <c r="BP63" i="27"/>
  <c r="BE80" i="16"/>
  <c r="BE78" i="16" s="1"/>
  <c r="BB78" i="16"/>
  <c r="BH80" i="16"/>
  <c r="BH78" i="16" s="1"/>
  <c r="BX32" i="38"/>
  <c r="BX31" i="38" s="1"/>
  <c r="BU31" i="38"/>
  <c r="CA32" i="38"/>
  <c r="CA31" i="38" s="1"/>
  <c r="AX133" i="16"/>
  <c r="AX129" i="16" s="1"/>
  <c r="AX128" i="16" s="1"/>
  <c r="AX127" i="16" s="1"/>
  <c r="AX126" i="16" s="1"/>
  <c r="AX125" i="16" s="1"/>
  <c r="AX108" i="16" s="1"/>
  <c r="AY129" i="16"/>
  <c r="AY128" i="16" s="1"/>
  <c r="AY127" i="16" s="1"/>
  <c r="AY126" i="16" s="1"/>
  <c r="AY125" i="16" s="1"/>
  <c r="AY108" i="16" s="1"/>
  <c r="BE65" i="13"/>
  <c r="BE64" i="13" s="1"/>
  <c r="BE63" i="13" s="1"/>
  <c r="BE62" i="13" s="1"/>
  <c r="BE61" i="13" s="1"/>
  <c r="BB64" i="13"/>
  <c r="BH65" i="13"/>
  <c r="BH64" i="13" s="1"/>
  <c r="AU18" i="29"/>
  <c r="AU15" i="29" s="1"/>
  <c r="AU9" i="29" s="1"/>
  <c r="AU17" i="29"/>
  <c r="AU16" i="29" s="1"/>
  <c r="C27" i="22"/>
  <c r="C16" i="22" s="1"/>
  <c r="C9" i="22" s="1"/>
  <c r="D16" i="22"/>
  <c r="D9" i="22" s="1"/>
  <c r="BU53" i="38"/>
  <c r="BU52" i="38" s="1"/>
  <c r="BU51" i="38" s="1"/>
  <c r="BU50" i="38" s="1"/>
  <c r="BX55" i="38"/>
  <c r="BX53" i="38" s="1"/>
  <c r="BX52" i="38" s="1"/>
  <c r="BX51" i="38" s="1"/>
  <c r="BX50" i="38" s="1"/>
  <c r="CA55" i="38"/>
  <c r="CA53" i="38" s="1"/>
  <c r="CA52" i="38" s="1"/>
  <c r="CA51" i="38" s="1"/>
  <c r="CA50" i="38" s="1"/>
  <c r="CH20" i="38"/>
  <c r="CH17" i="38" s="1"/>
  <c r="CI17" i="38"/>
  <c r="AZ18" i="29"/>
  <c r="AZ15" i="29" s="1"/>
  <c r="AZ9" i="29" s="1"/>
  <c r="AZ17" i="29"/>
  <c r="AZ16" i="29" s="1"/>
  <c r="BE55" i="29"/>
  <c r="BE54" i="29" s="1"/>
  <c r="BE53" i="29" s="1"/>
  <c r="BE42" i="29" s="1"/>
  <c r="BB54" i="29"/>
  <c r="BB53" i="29" s="1"/>
  <c r="BB42" i="29" s="1"/>
  <c r="BH55" i="29"/>
  <c r="BH54" i="29" s="1"/>
  <c r="BH53" i="29" s="1"/>
  <c r="BH42" i="29" s="1"/>
  <c r="BE66" i="29"/>
  <c r="BE65" i="29" s="1"/>
  <c r="BE64" i="29" s="1"/>
  <c r="BE63" i="29" s="1"/>
  <c r="BE62" i="29" s="1"/>
  <c r="BB65" i="29"/>
  <c r="BB64" i="29" s="1"/>
  <c r="BB63" i="29" s="1"/>
  <c r="BB62" i="29" s="1"/>
  <c r="BH66" i="29"/>
  <c r="BH65" i="29" s="1"/>
  <c r="BH64" i="29" s="1"/>
  <c r="BH63" i="29" s="1"/>
  <c r="BH62" i="29" s="1"/>
  <c r="BP92" i="29"/>
  <c r="BP91" i="29" s="1"/>
  <c r="BP90" i="29" s="1"/>
  <c r="BO93" i="29"/>
  <c r="BO92" i="29" s="1"/>
  <c r="BO91" i="29" s="1"/>
  <c r="BO90" i="29" s="1"/>
  <c r="BB93" i="29"/>
  <c r="AX92" i="29"/>
  <c r="AX91" i="29" s="1"/>
  <c r="AX90" i="29" s="1"/>
  <c r="BB37" i="16"/>
  <c r="AX36" i="16"/>
  <c r="BE84" i="13"/>
  <c r="BE83" i="13" s="1"/>
  <c r="BE82" i="13" s="1"/>
  <c r="BE81" i="13" s="1"/>
  <c r="BE78" i="13" s="1"/>
  <c r="BB83" i="13"/>
  <c r="BB82" i="13" s="1"/>
  <c r="BB81" i="13" s="1"/>
  <c r="BB78" i="13" s="1"/>
  <c r="BH84" i="13"/>
  <c r="BH83" i="13" s="1"/>
  <c r="BH82" i="13" s="1"/>
  <c r="BH81" i="13" s="1"/>
  <c r="BH78" i="13" s="1"/>
  <c r="BO43" i="29"/>
  <c r="BO42" i="29" s="1"/>
  <c r="BP42" i="29"/>
  <c r="BI108" i="29"/>
  <c r="BI30" i="29" s="1"/>
  <c r="BH63" i="13" l="1"/>
  <c r="BH62" i="13" s="1"/>
  <c r="BH61" i="13" s="1"/>
  <c r="BP28" i="31"/>
  <c r="BP17" i="31" s="1"/>
  <c r="BY27" i="28"/>
  <c r="BV29" i="28"/>
  <c r="BV28" i="28" s="1"/>
  <c r="BV27" i="28" s="1"/>
  <c r="BS28" i="28"/>
  <c r="BS27" i="28" s="1"/>
  <c r="BY29" i="28"/>
  <c r="BY28" i="28" s="1"/>
  <c r="BC18" i="16"/>
  <c r="BC15" i="16" s="1"/>
  <c r="BC9" i="16" s="1"/>
  <c r="BC17" i="16"/>
  <c r="BC16" i="16" s="1"/>
  <c r="BF18" i="16"/>
  <c r="BF15" i="16" s="1"/>
  <c r="BF9" i="16" s="1"/>
  <c r="BC17" i="29"/>
  <c r="BC16" i="29" s="1"/>
  <c r="AX246" i="31"/>
  <c r="AX245" i="31" s="1"/>
  <c r="BR21" i="32"/>
  <c r="BR10" i="32" s="1"/>
  <c r="BQ78" i="32"/>
  <c r="BQ21" i="32" s="1"/>
  <c r="BQ10" i="32" s="1"/>
  <c r="BB252" i="31"/>
  <c r="BB251" i="31" s="1"/>
  <c r="BH253" i="31"/>
  <c r="BH252" i="31" s="1"/>
  <c r="BH251" i="31" s="1"/>
  <c r="BE253" i="31"/>
  <c r="BE252" i="31" s="1"/>
  <c r="BE251" i="31" s="1"/>
  <c r="BH250" i="31"/>
  <c r="BH248" i="31" s="1"/>
  <c r="BH247" i="31" s="1"/>
  <c r="BE250" i="31"/>
  <c r="BE248" i="31" s="1"/>
  <c r="BE247" i="31" s="1"/>
  <c r="BE246" i="31" s="1"/>
  <c r="BE245" i="31" s="1"/>
  <c r="BB248" i="31"/>
  <c r="BB247" i="31" s="1"/>
  <c r="BI29" i="31"/>
  <c r="BI106" i="31" s="1"/>
  <c r="BI28" i="31" s="1"/>
  <c r="BI17" i="31" s="1"/>
  <c r="BI16" i="31" s="1"/>
  <c r="BI15" i="31" s="1"/>
  <c r="BI9" i="31" s="1"/>
  <c r="BG95" i="32"/>
  <c r="BG93" i="32" s="1"/>
  <c r="BG92" i="32" s="1"/>
  <c r="BG91" i="32" s="1"/>
  <c r="BG90" i="32" s="1"/>
  <c r="BC95" i="32"/>
  <c r="BC93" i="32" s="1"/>
  <c r="BJ95" i="32"/>
  <c r="BJ93" i="32" s="1"/>
  <c r="BJ92" i="32" s="1"/>
  <c r="BJ91" i="32" s="1"/>
  <c r="BJ90" i="32" s="1"/>
  <c r="BD93" i="32"/>
  <c r="BD92" i="32" s="1"/>
  <c r="BB63" i="13"/>
  <c r="BB62" i="13" s="1"/>
  <c r="BB61" i="13" s="1"/>
  <c r="BK11" i="29"/>
  <c r="BK10" i="29" s="1"/>
  <c r="BK9" i="29" s="1"/>
  <c r="BH10" i="29"/>
  <c r="BC89" i="32"/>
  <c r="BC88" i="32" s="1"/>
  <c r="BG89" i="32"/>
  <c r="BG88" i="32" s="1"/>
  <c r="BG87" i="32" s="1"/>
  <c r="BG86" i="32" s="1"/>
  <c r="BG85" i="32" s="1"/>
  <c r="BJ89" i="32"/>
  <c r="BJ88" i="32" s="1"/>
  <c r="BJ87" i="32" s="1"/>
  <c r="BJ86" i="32" s="1"/>
  <c r="BJ85" i="32" s="1"/>
  <c r="BD88" i="32"/>
  <c r="BD87" i="32" s="1"/>
  <c r="CI16" i="38"/>
  <c r="CI10" i="38" s="1"/>
  <c r="AY78" i="32"/>
  <c r="BW22" i="28"/>
  <c r="BW21" i="28" s="1"/>
  <c r="BW10" i="28" s="1"/>
  <c r="BF29" i="31"/>
  <c r="BF28" i="31" s="1"/>
  <c r="BF17" i="31" s="1"/>
  <c r="BW25" i="31" s="1"/>
  <c r="AX29" i="31"/>
  <c r="AX28" i="31" s="1"/>
  <c r="AX17" i="31" s="1"/>
  <c r="AX16" i="31" s="1"/>
  <c r="AX15" i="31" s="1"/>
  <c r="BW16" i="31" s="1"/>
  <c r="BJ55" i="32"/>
  <c r="BJ54" i="32" s="1"/>
  <c r="BJ53" i="32" s="1"/>
  <c r="BH34" i="31"/>
  <c r="BB34" i="31"/>
  <c r="BE34" i="31"/>
  <c r="N105" i="27"/>
  <c r="AY105" i="27" s="1"/>
  <c r="N17" i="27"/>
  <c r="N16" i="27" s="1"/>
  <c r="N10" i="27" s="1"/>
  <c r="BK86" i="27"/>
  <c r="BP86" i="27"/>
  <c r="BB230" i="31"/>
  <c r="BB229" i="31" s="1"/>
  <c r="BB228" i="31" s="1"/>
  <c r="BB231" i="31"/>
  <c r="BE232" i="31"/>
  <c r="BH232" i="31"/>
  <c r="BG84" i="32"/>
  <c r="BG83" i="32" s="1"/>
  <c r="BG82" i="32" s="1"/>
  <c r="BG81" i="32" s="1"/>
  <c r="BC84" i="32"/>
  <c r="BC83" i="32" s="1"/>
  <c r="BC82" i="32" s="1"/>
  <c r="BC81" i="32" s="1"/>
  <c r="BC78" i="32" s="1"/>
  <c r="BD83" i="32"/>
  <c r="BD82" i="32" s="1"/>
  <c r="BD81" i="32" s="1"/>
  <c r="BJ84" i="32"/>
  <c r="BJ83" i="32" s="1"/>
  <c r="BJ82" i="32" s="1"/>
  <c r="BJ81" i="32" s="1"/>
  <c r="BO231" i="31"/>
  <c r="BO230" i="31"/>
  <c r="BO229" i="31" s="1"/>
  <c r="BO228" i="31" s="1"/>
  <c r="BO34" i="28"/>
  <c r="CG34" i="28"/>
  <c r="BP33" i="28"/>
  <c r="BK54" i="27"/>
  <c r="BP54" i="27"/>
  <c r="BH21" i="32"/>
  <c r="BH10" i="32" s="1"/>
  <c r="BH22" i="32"/>
  <c r="BV84" i="28"/>
  <c r="BV83" i="28" s="1"/>
  <c r="BV82" i="28" s="1"/>
  <c r="BV81" i="28" s="1"/>
  <c r="BV78" i="28" s="1"/>
  <c r="BS83" i="28"/>
  <c r="BS82" i="28" s="1"/>
  <c r="BS81" i="28" s="1"/>
  <c r="BS78" i="28" s="1"/>
  <c r="BY84" i="28"/>
  <c r="BY83" i="28" s="1"/>
  <c r="BY82" i="28" s="1"/>
  <c r="BY81" i="28" s="1"/>
  <c r="BY78" i="28" s="1"/>
  <c r="BE21" i="32"/>
  <c r="BE10" i="32" s="1"/>
  <c r="BE9" i="32" s="1"/>
  <c r="BE22" i="32"/>
  <c r="BE99" i="32" s="1"/>
  <c r="CH16" i="38"/>
  <c r="CH10" i="38" s="1"/>
  <c r="AY122" i="27"/>
  <c r="AD107" i="27"/>
  <c r="AD106" i="27" s="1"/>
  <c r="BP29" i="16"/>
  <c r="BP17" i="16" s="1"/>
  <c r="R17" i="27"/>
  <c r="R16" i="27" s="1"/>
  <c r="R10" i="27" s="1"/>
  <c r="R22" i="27"/>
  <c r="AY182" i="31"/>
  <c r="AX188" i="31"/>
  <c r="BC50" i="32"/>
  <c r="BC49" i="32" s="1"/>
  <c r="BC48" i="32" s="1"/>
  <c r="BD49" i="32"/>
  <c r="BD48" i="32" s="1"/>
  <c r="BJ76" i="32"/>
  <c r="BJ75" i="32"/>
  <c r="BJ74" i="32" s="1"/>
  <c r="BJ73" i="32" s="1"/>
  <c r="BO189" i="31"/>
  <c r="BO188" i="31" s="1"/>
  <c r="BO182" i="31" s="1"/>
  <c r="BP188" i="31"/>
  <c r="BP182" i="31" s="1"/>
  <c r="BP176" i="31" s="1"/>
  <c r="BP165" i="31" s="1"/>
  <c r="BG80" i="32"/>
  <c r="BG79" i="32" s="1"/>
  <c r="BJ80" i="32"/>
  <c r="BJ79" i="32" s="1"/>
  <c r="BD79" i="32"/>
  <c r="BD78" i="32" s="1"/>
  <c r="BD27" i="32"/>
  <c r="BC27" i="32" s="1"/>
  <c r="BH88" i="16"/>
  <c r="BH87" i="16" s="1"/>
  <c r="BH86" i="16" s="1"/>
  <c r="BE88" i="16"/>
  <c r="BE87" i="16" s="1"/>
  <c r="BE86" i="16" s="1"/>
  <c r="BB87" i="16"/>
  <c r="BB86" i="16" s="1"/>
  <c r="BH66" i="31"/>
  <c r="BH65" i="31" s="1"/>
  <c r="BH62" i="31" s="1"/>
  <c r="BH61" i="31" s="1"/>
  <c r="BH60" i="31" s="1"/>
  <c r="BE66" i="31"/>
  <c r="BE65" i="31" s="1"/>
  <c r="BE62" i="31" s="1"/>
  <c r="BE61" i="31" s="1"/>
  <c r="BE60" i="31" s="1"/>
  <c r="BB65" i="31"/>
  <c r="BB62" i="31" s="1"/>
  <c r="BB61" i="31" s="1"/>
  <c r="BB60" i="31" s="1"/>
  <c r="BD70" i="32"/>
  <c r="BD63" i="32" s="1"/>
  <c r="BG72" i="32"/>
  <c r="BG70" i="32" s="1"/>
  <c r="BG63" i="32" s="1"/>
  <c r="BG62" i="32" s="1"/>
  <c r="BG61" i="32" s="1"/>
  <c r="BJ72" i="32"/>
  <c r="BJ70" i="32" s="1"/>
  <c r="BJ63" i="32" s="1"/>
  <c r="BJ62" i="32" s="1"/>
  <c r="BJ61" i="32" s="1"/>
  <c r="BK79" i="27"/>
  <c r="BP79" i="27"/>
  <c r="BS70" i="28"/>
  <c r="BS63" i="28" s="1"/>
  <c r="BS62" i="28" s="1"/>
  <c r="BS61" i="28" s="1"/>
  <c r="BV72" i="28"/>
  <c r="BV70" i="28" s="1"/>
  <c r="BV63" i="28" s="1"/>
  <c r="BV62" i="28" s="1"/>
  <c r="BV61" i="28" s="1"/>
  <c r="BY72" i="28"/>
  <c r="BY70" i="28" s="1"/>
  <c r="BY63" i="28" s="1"/>
  <c r="BY62" i="28" s="1"/>
  <c r="BY61" i="28" s="1"/>
  <c r="BG76" i="32"/>
  <c r="BG75" i="32"/>
  <c r="BG74" i="32" s="1"/>
  <c r="BG73" i="32" s="1"/>
  <c r="BW18" i="13"/>
  <c r="BC70" i="21"/>
  <c r="BB106" i="29"/>
  <c r="BB105" i="29" s="1"/>
  <c r="BB100" i="29" s="1"/>
  <c r="BB99" i="29" s="1"/>
  <c r="BE107" i="29"/>
  <c r="BE106" i="29" s="1"/>
  <c r="BE105" i="29" s="1"/>
  <c r="BE100" i="29" s="1"/>
  <c r="BE99" i="29" s="1"/>
  <c r="BH107" i="29"/>
  <c r="BH106" i="29" s="1"/>
  <c r="BH105" i="29" s="1"/>
  <c r="BH100" i="29" s="1"/>
  <c r="BH99" i="29" s="1"/>
  <c r="BE22" i="13"/>
  <c r="BE21" i="13" s="1"/>
  <c r="BE10" i="13" s="1"/>
  <c r="BE9" i="13" s="1"/>
  <c r="AZ9" i="21"/>
  <c r="BH96" i="31"/>
  <c r="BH95" i="31" s="1"/>
  <c r="BH94" i="31" s="1"/>
  <c r="BH93" i="31" s="1"/>
  <c r="BH92" i="31" s="1"/>
  <c r="BB95" i="31"/>
  <c r="BB94" i="31" s="1"/>
  <c r="BB93" i="31" s="1"/>
  <c r="BB92" i="31" s="1"/>
  <c r="BE96" i="31"/>
  <c r="BE95" i="31" s="1"/>
  <c r="BE94" i="31" s="1"/>
  <c r="BE93" i="31" s="1"/>
  <c r="BE92" i="31" s="1"/>
  <c r="BB105" i="16"/>
  <c r="BB104" i="16" s="1"/>
  <c r="BB99" i="16" s="1"/>
  <c r="BB98" i="16" s="1"/>
  <c r="BE106" i="16"/>
  <c r="BE105" i="16" s="1"/>
  <c r="BE104" i="16" s="1"/>
  <c r="BE99" i="16" s="1"/>
  <c r="BE98" i="16" s="1"/>
  <c r="BH106" i="16"/>
  <c r="BH105" i="16" s="1"/>
  <c r="BH104" i="16" s="1"/>
  <c r="BH99" i="16" s="1"/>
  <c r="BH98" i="16" s="1"/>
  <c r="BY29" i="35"/>
  <c r="BY26" i="35" s="1"/>
  <c r="CB29" i="35"/>
  <c r="CB26" i="35" s="1"/>
  <c r="BV26" i="35"/>
  <c r="BE49" i="27"/>
  <c r="BH49" i="27"/>
  <c r="BB97" i="29"/>
  <c r="BB96" i="29" s="1"/>
  <c r="BB95" i="29" s="1"/>
  <c r="BB94" i="29" s="1"/>
  <c r="BE98" i="29"/>
  <c r="BE97" i="29" s="1"/>
  <c r="BE96" i="29" s="1"/>
  <c r="BE95" i="29" s="1"/>
  <c r="BE94" i="29" s="1"/>
  <c r="BH98" i="29"/>
  <c r="BH97" i="29" s="1"/>
  <c r="BH96" i="29" s="1"/>
  <c r="BH95" i="29" s="1"/>
  <c r="BH94" i="29" s="1"/>
  <c r="AY9" i="21"/>
  <c r="BO83" i="16"/>
  <c r="BO82" i="16" s="1"/>
  <c r="BO81" i="16" s="1"/>
  <c r="BO29" i="16" s="1"/>
  <c r="BO17" i="16" s="1"/>
  <c r="BO84" i="16"/>
  <c r="BE85" i="16"/>
  <c r="BB83" i="16"/>
  <c r="BB82" i="16" s="1"/>
  <c r="BB81" i="16" s="1"/>
  <c r="BB84" i="16"/>
  <c r="BH85" i="16"/>
  <c r="BB71" i="31"/>
  <c r="BB70" i="31" s="1"/>
  <c r="BB69" i="31" s="1"/>
  <c r="BB68" i="31" s="1"/>
  <c r="BE72" i="31"/>
  <c r="BE71" i="31" s="1"/>
  <c r="BE70" i="31" s="1"/>
  <c r="BE69" i="31" s="1"/>
  <c r="BE68" i="31" s="1"/>
  <c r="BH72" i="31"/>
  <c r="BH71" i="31" s="1"/>
  <c r="BH70" i="31" s="1"/>
  <c r="BH69" i="31" s="1"/>
  <c r="BH68" i="31" s="1"/>
  <c r="AX9" i="31"/>
  <c r="BC90" i="21"/>
  <c r="BC89" i="21" s="1"/>
  <c r="BC88" i="21" s="1"/>
  <c r="BC83" i="21" s="1"/>
  <c r="BC82" i="21" s="1"/>
  <c r="BD89" i="21"/>
  <c r="BD88" i="21" s="1"/>
  <c r="BD83" i="21" s="1"/>
  <c r="BD82" i="21" s="1"/>
  <c r="BB91" i="27" s="1"/>
  <c r="BE91" i="27" s="1"/>
  <c r="BO82" i="31"/>
  <c r="BO81" i="31" s="1"/>
  <c r="BO80" i="31" s="1"/>
  <c r="BO28" i="31" s="1"/>
  <c r="BO17" i="31" s="1"/>
  <c r="BO83" i="31"/>
  <c r="BD56" i="21"/>
  <c r="BD55" i="21" s="1"/>
  <c r="BD54" i="21" s="1"/>
  <c r="BD53" i="21" s="1"/>
  <c r="BB62" i="27" s="1"/>
  <c r="BE62" i="27" s="1"/>
  <c r="BC57" i="21"/>
  <c r="BC56" i="21" s="1"/>
  <c r="BC55" i="21" s="1"/>
  <c r="BC54" i="21" s="1"/>
  <c r="BC53" i="21" s="1"/>
  <c r="AD23" i="27"/>
  <c r="AY91" i="27"/>
  <c r="BE101" i="31"/>
  <c r="BE100" i="31" s="1"/>
  <c r="BE99" i="31" s="1"/>
  <c r="BE98" i="31" s="1"/>
  <c r="BE97" i="31" s="1"/>
  <c r="BB100" i="31"/>
  <c r="BB99" i="31" s="1"/>
  <c r="BB98" i="31" s="1"/>
  <c r="BB97" i="31" s="1"/>
  <c r="BH101" i="31"/>
  <c r="BH100" i="31" s="1"/>
  <c r="BH99" i="31" s="1"/>
  <c r="BH98" i="31" s="1"/>
  <c r="BH97" i="31" s="1"/>
  <c r="BP33" i="13"/>
  <c r="BP27" i="13" s="1"/>
  <c r="BP21" i="13" s="1"/>
  <c r="BP10" i="13" s="1"/>
  <c r="BO34" i="13"/>
  <c r="BO33" i="13" s="1"/>
  <c r="BO27" i="13" s="1"/>
  <c r="BO21" i="13" s="1"/>
  <c r="BO10" i="13" s="1"/>
  <c r="BB83" i="31"/>
  <c r="BH84" i="31"/>
  <c r="BB82" i="31"/>
  <c r="BB81" i="31" s="1"/>
  <c r="BB80" i="31" s="1"/>
  <c r="BE84" i="31"/>
  <c r="BI17" i="16"/>
  <c r="BI16" i="16" s="1"/>
  <c r="BI18" i="16"/>
  <c r="BI15" i="16" s="1"/>
  <c r="BI9" i="16" s="1"/>
  <c r="AY27" i="32"/>
  <c r="AZ21" i="32"/>
  <c r="AZ10" i="32" s="1"/>
  <c r="AZ9" i="32" s="1"/>
  <c r="AZ22" i="32"/>
  <c r="BH22" i="13"/>
  <c r="BH99" i="13" s="1"/>
  <c r="BH21" i="13" s="1"/>
  <c r="BH10" i="13" s="1"/>
  <c r="BH9" i="13" s="1"/>
  <c r="BV94" i="28"/>
  <c r="BV93" i="28" s="1"/>
  <c r="BV92" i="28" s="1"/>
  <c r="BV91" i="28" s="1"/>
  <c r="BV90" i="28" s="1"/>
  <c r="BS93" i="28"/>
  <c r="BS92" i="28" s="1"/>
  <c r="BS91" i="28" s="1"/>
  <c r="BS90" i="28" s="1"/>
  <c r="BY94" i="28"/>
  <c r="BY93" i="28" s="1"/>
  <c r="BY92" i="28" s="1"/>
  <c r="BY91" i="28" s="1"/>
  <c r="BY90" i="28" s="1"/>
  <c r="BE28" i="27"/>
  <c r="BH28" i="27"/>
  <c r="BD70" i="21"/>
  <c r="BV23" i="28"/>
  <c r="BD16" i="21"/>
  <c r="AY27" i="13"/>
  <c r="AX33" i="13"/>
  <c r="BB22" i="13"/>
  <c r="BB21" i="13" s="1"/>
  <c r="BB10" i="13" s="1"/>
  <c r="BB9" i="13" s="1"/>
  <c r="BF16" i="16"/>
  <c r="BW26" i="16"/>
  <c r="BE37" i="16"/>
  <c r="BE36" i="16" s="1"/>
  <c r="BE35" i="16" s="1"/>
  <c r="BB36" i="16"/>
  <c r="BB35" i="16" s="1"/>
  <c r="BH37" i="16"/>
  <c r="BH36" i="16" s="1"/>
  <c r="BH35" i="16" s="1"/>
  <c r="BB92" i="29"/>
  <c r="BB91" i="29" s="1"/>
  <c r="BB90" i="29" s="1"/>
  <c r="BE93" i="29"/>
  <c r="BE92" i="29" s="1"/>
  <c r="BE91" i="29" s="1"/>
  <c r="BE90" i="29" s="1"/>
  <c r="BH93" i="29"/>
  <c r="BH92" i="29" s="1"/>
  <c r="BH91" i="29" s="1"/>
  <c r="BH90" i="29" s="1"/>
  <c r="AP23" i="27"/>
  <c r="AY62" i="27"/>
  <c r="AX87" i="29"/>
  <c r="BO36" i="29"/>
  <c r="AY17" i="16"/>
  <c r="AY16" i="16" s="1"/>
  <c r="AY18" i="16"/>
  <c r="AY15" i="16" s="1"/>
  <c r="AY9" i="16" s="1"/>
  <c r="BX20" i="38"/>
  <c r="BX17" i="38" s="1"/>
  <c r="BX15" i="38" s="1"/>
  <c r="BU17" i="38"/>
  <c r="BU15" i="38" s="1"/>
  <c r="CA20" i="38"/>
  <c r="CA17" i="38" s="1"/>
  <c r="CA15" i="38" s="1"/>
  <c r="BP87" i="29"/>
  <c r="AX31" i="29"/>
  <c r="AX30" i="29" s="1"/>
  <c r="BI17" i="29"/>
  <c r="BI16" i="29" s="1"/>
  <c r="BI18" i="29"/>
  <c r="BI15" i="29" s="1"/>
  <c r="BI9" i="29" s="1"/>
  <c r="BB88" i="29"/>
  <c r="BE89" i="29"/>
  <c r="BE88" i="29" s="1"/>
  <c r="BH89" i="29"/>
  <c r="BH88" i="29" s="1"/>
  <c r="BF16" i="29"/>
  <c r="BW27" i="29"/>
  <c r="BP36" i="29"/>
  <c r="BE76" i="16"/>
  <c r="BE72" i="16" s="1"/>
  <c r="BE71" i="16" s="1"/>
  <c r="BE70" i="16" s="1"/>
  <c r="BE69" i="16" s="1"/>
  <c r="BB72" i="16"/>
  <c r="BB71" i="16" s="1"/>
  <c r="BB70" i="16" s="1"/>
  <c r="BB69" i="16" s="1"/>
  <c r="BH76" i="16"/>
  <c r="BH72" i="16" s="1"/>
  <c r="BH71" i="16" s="1"/>
  <c r="BH70" i="16" s="1"/>
  <c r="BH69" i="16" s="1"/>
  <c r="AX30" i="16"/>
  <c r="AX29" i="16" s="1"/>
  <c r="AU9" i="16"/>
  <c r="BO87" i="29"/>
  <c r="AY17" i="29"/>
  <c r="AY16" i="29" s="1"/>
  <c r="AY18" i="29"/>
  <c r="AY15" i="29" s="1"/>
  <c r="AY9" i="29" s="1"/>
  <c r="BE38" i="29"/>
  <c r="BE37" i="29" s="1"/>
  <c r="BE36" i="29" s="1"/>
  <c r="BB37" i="29"/>
  <c r="BB36" i="29" s="1"/>
  <c r="BH38" i="29"/>
  <c r="BH37" i="29" s="1"/>
  <c r="BH36" i="29" s="1"/>
  <c r="BJ78" i="32" l="1"/>
  <c r="BB87" i="29"/>
  <c r="BH246" i="31"/>
  <c r="BH245" i="31" s="1"/>
  <c r="BE87" i="29"/>
  <c r="BE31" i="29" s="1"/>
  <c r="BE30" i="29" s="1"/>
  <c r="BG78" i="32"/>
  <c r="BG22" i="32" s="1"/>
  <c r="BH87" i="29"/>
  <c r="BH31" i="29" s="1"/>
  <c r="BH108" i="29" s="1"/>
  <c r="BH30" i="29" s="1"/>
  <c r="BD86" i="32"/>
  <c r="BD85" i="32" s="1"/>
  <c r="BC85" i="32" s="1"/>
  <c r="BC87" i="32"/>
  <c r="BC86" i="32" s="1"/>
  <c r="BB246" i="31"/>
  <c r="BB245" i="31" s="1"/>
  <c r="BB177" i="31" s="1"/>
  <c r="BB176" i="31" s="1"/>
  <c r="BB165" i="31" s="1"/>
  <c r="BB164" i="31" s="1"/>
  <c r="BC92" i="32"/>
  <c r="BC91" i="32" s="1"/>
  <c r="BC90" i="32" s="1"/>
  <c r="BD91" i="32"/>
  <c r="BD90" i="32" s="1"/>
  <c r="BF16" i="31"/>
  <c r="BF15" i="31" s="1"/>
  <c r="BF9" i="31" s="1"/>
  <c r="BJ21" i="32"/>
  <c r="BJ10" i="32" s="1"/>
  <c r="BB29" i="31"/>
  <c r="BB28" i="31" s="1"/>
  <c r="G21" i="22" s="1"/>
  <c r="F21" i="22" s="1"/>
  <c r="BO176" i="31"/>
  <c r="BO165" i="31" s="1"/>
  <c r="N22" i="27"/>
  <c r="BY15" i="16"/>
  <c r="BH230" i="31"/>
  <c r="BH229" i="31" s="1"/>
  <c r="BH228" i="31" s="1"/>
  <c r="BH177" i="31" s="1"/>
  <c r="BH254" i="31" s="1"/>
  <c r="BH176" i="31" s="1"/>
  <c r="BH165" i="31" s="1"/>
  <c r="BH164" i="31" s="1"/>
  <c r="BH231" i="31"/>
  <c r="BE231" i="31"/>
  <c r="BE230" i="31"/>
  <c r="BE229" i="31" s="1"/>
  <c r="BE228" i="31" s="1"/>
  <c r="BE177" i="31" s="1"/>
  <c r="BE176" i="31" s="1"/>
  <c r="BE165" i="31" s="1"/>
  <c r="BY18" i="32"/>
  <c r="BY22" i="28"/>
  <c r="BY21" i="28" s="1"/>
  <c r="BY10" i="28" s="1"/>
  <c r="BG21" i="32"/>
  <c r="BG10" i="32" s="1"/>
  <c r="BO33" i="28"/>
  <c r="BP27" i="28"/>
  <c r="CG33" i="28"/>
  <c r="CG27" i="28" s="1"/>
  <c r="CG21" i="28" s="1"/>
  <c r="CG10" i="28" s="1"/>
  <c r="CF34" i="28"/>
  <c r="CF33" i="28" s="1"/>
  <c r="CF27" i="28" s="1"/>
  <c r="CF21" i="28" s="1"/>
  <c r="CF10" i="28" s="1"/>
  <c r="BH91" i="27"/>
  <c r="BK91" i="27" s="1"/>
  <c r="AY107" i="27"/>
  <c r="AY106" i="27" s="1"/>
  <c r="BH122" i="27"/>
  <c r="BS22" i="28"/>
  <c r="BS21" i="28" s="1"/>
  <c r="BS10" i="28" s="1"/>
  <c r="BB31" i="29"/>
  <c r="BB30" i="29" s="1"/>
  <c r="BB18" i="29" s="1"/>
  <c r="BB15" i="29" s="1"/>
  <c r="BB9" i="29" s="1"/>
  <c r="BJ22" i="32"/>
  <c r="AX182" i="31"/>
  <c r="AX177" i="31" s="1"/>
  <c r="AX176" i="31" s="1"/>
  <c r="AX165" i="31" s="1"/>
  <c r="AX164" i="31" s="1"/>
  <c r="AY177" i="31"/>
  <c r="AY176" i="31" s="1"/>
  <c r="AY165" i="31" s="1"/>
  <c r="AY164" i="31" s="1"/>
  <c r="BD62" i="32"/>
  <c r="BD61" i="32" s="1"/>
  <c r="BC63" i="32"/>
  <c r="BC62" i="32" s="1"/>
  <c r="BC61" i="32" s="1"/>
  <c r="BB17" i="31"/>
  <c r="BB16" i="31" s="1"/>
  <c r="BB15" i="31" s="1"/>
  <c r="BB9" i="31" s="1"/>
  <c r="BE83" i="16"/>
  <c r="BE82" i="16" s="1"/>
  <c r="BE81" i="16" s="1"/>
  <c r="BE30" i="16" s="1"/>
  <c r="BE29" i="16" s="1"/>
  <c r="BE84" i="16"/>
  <c r="BH83" i="16"/>
  <c r="BH82" i="16" s="1"/>
  <c r="BH81" i="16" s="1"/>
  <c r="BH30" i="16" s="1"/>
  <c r="BH29" i="16" s="1"/>
  <c r="BH84" i="16"/>
  <c r="BP49" i="27"/>
  <c r="BK49" i="27"/>
  <c r="BP30" i="29"/>
  <c r="BP17" i="29" s="1"/>
  <c r="BK28" i="27"/>
  <c r="BP28" i="27"/>
  <c r="BV22" i="28"/>
  <c r="BV21" i="28" s="1"/>
  <c r="BV10" i="28" s="1"/>
  <c r="BE82" i="31"/>
  <c r="BE81" i="31" s="1"/>
  <c r="BE80" i="31" s="1"/>
  <c r="BE29" i="31" s="1"/>
  <c r="BE28" i="31" s="1"/>
  <c r="BE17" i="31" s="1"/>
  <c r="BE16" i="31" s="1"/>
  <c r="BE15" i="31" s="1"/>
  <c r="BE9" i="31" s="1"/>
  <c r="BE83" i="31"/>
  <c r="AX27" i="13"/>
  <c r="AX22" i="13" s="1"/>
  <c r="AX21" i="13" s="1"/>
  <c r="AX10" i="13" s="1"/>
  <c r="AX9" i="13" s="1"/>
  <c r="AY22" i="13"/>
  <c r="AY21" i="13" s="1"/>
  <c r="AY10" i="13" s="1"/>
  <c r="AY9" i="13" s="1"/>
  <c r="AY22" i="32"/>
  <c r="AY21" i="32"/>
  <c r="AY10" i="32" s="1"/>
  <c r="AY9" i="32" s="1"/>
  <c r="BW17" i="13"/>
  <c r="BC16" i="21"/>
  <c r="BC15" i="21" s="1"/>
  <c r="BB24" i="27" s="1"/>
  <c r="BD15" i="21"/>
  <c r="BD14" i="21" s="1"/>
  <c r="BD9" i="21" s="1"/>
  <c r="BE16" i="21"/>
  <c r="BE15" i="21" s="1"/>
  <c r="BE14" i="21" s="1"/>
  <c r="BE9" i="21" s="1"/>
  <c r="BH83" i="31"/>
  <c r="BH82" i="31"/>
  <c r="BH81" i="31" s="1"/>
  <c r="BH80" i="31" s="1"/>
  <c r="BH29" i="31" s="1"/>
  <c r="BH28" i="31" s="1"/>
  <c r="BH17" i="31" s="1"/>
  <c r="BH16" i="31" s="1"/>
  <c r="BH15" i="31" s="1"/>
  <c r="BH9" i="31" s="1"/>
  <c r="AD22" i="27"/>
  <c r="AD17" i="27"/>
  <c r="AD16" i="27" s="1"/>
  <c r="AD10" i="27" s="1"/>
  <c r="AX17" i="29"/>
  <c r="AX16" i="29" s="1"/>
  <c r="AX18" i="29"/>
  <c r="AX15" i="29" s="1"/>
  <c r="AX9" i="29" s="1"/>
  <c r="BP91" i="27"/>
  <c r="AP22" i="27"/>
  <c r="AP17" i="27"/>
  <c r="AP16" i="27" s="1"/>
  <c r="AP10" i="27" s="1"/>
  <c r="J21" i="22"/>
  <c r="G16" i="22"/>
  <c r="G9" i="22" s="1"/>
  <c r="M10" i="22" s="1"/>
  <c r="AX18" i="16"/>
  <c r="AX15" i="16" s="1"/>
  <c r="AX17" i="16"/>
  <c r="AX16" i="16" s="1"/>
  <c r="BO30" i="29"/>
  <c r="BO17" i="29" s="1"/>
  <c r="BH62" i="27"/>
  <c r="AY23" i="27"/>
  <c r="BB30" i="16"/>
  <c r="BB29" i="16" s="1"/>
  <c r="BE17" i="29" l="1"/>
  <c r="BE18" i="29"/>
  <c r="BE15" i="29" s="1"/>
  <c r="BE9" i="29" s="1"/>
  <c r="BB17" i="29"/>
  <c r="BB16" i="29" s="1"/>
  <c r="CB21" i="28"/>
  <c r="CB10" i="28" s="1"/>
  <c r="BW172" i="31"/>
  <c r="BE164" i="31"/>
  <c r="BP22" i="28"/>
  <c r="BO27" i="28"/>
  <c r="BO22" i="28" s="1"/>
  <c r="BO21" i="28" s="1"/>
  <c r="BO10" i="28" s="1"/>
  <c r="BP122" i="27"/>
  <c r="BK122" i="27"/>
  <c r="BK107" i="27" s="1"/>
  <c r="BK106" i="27" s="1"/>
  <c r="BH107" i="27"/>
  <c r="BH106" i="27" s="1"/>
  <c r="BC22" i="32"/>
  <c r="BC99" i="32" s="1"/>
  <c r="BC21" i="32"/>
  <c r="BC10" i="32" s="1"/>
  <c r="BC9" i="32" s="1"/>
  <c r="BD21" i="32"/>
  <c r="BD10" i="32" s="1"/>
  <c r="BD22" i="32"/>
  <c r="BD99" i="32" s="1"/>
  <c r="BJ99" i="32" s="1"/>
  <c r="BW24" i="31"/>
  <c r="BH24" i="27"/>
  <c r="BB23" i="27"/>
  <c r="BE24" i="27"/>
  <c r="BE23" i="27" s="1"/>
  <c r="BC14" i="21"/>
  <c r="BC9" i="21" s="1"/>
  <c r="AY17" i="27"/>
  <c r="AY16" i="27" s="1"/>
  <c r="AY10" i="27" s="1"/>
  <c r="AY22" i="27"/>
  <c r="F16" i="22"/>
  <c r="F9" i="22" s="1"/>
  <c r="M20" i="22"/>
  <c r="N20" i="22" s="1"/>
  <c r="I21" i="22"/>
  <c r="I16" i="22" s="1"/>
  <c r="I9" i="22" s="1"/>
  <c r="J16" i="22"/>
  <c r="J9" i="22" s="1"/>
  <c r="BE17" i="16"/>
  <c r="BE18" i="16"/>
  <c r="BE15" i="16" s="1"/>
  <c r="BE9" i="16" s="1"/>
  <c r="BB18" i="16"/>
  <c r="BB15" i="16" s="1"/>
  <c r="BB17" i="16"/>
  <c r="BB16" i="16" s="1"/>
  <c r="BK62" i="27"/>
  <c r="BP62" i="27"/>
  <c r="BH23" i="27"/>
  <c r="BW19" i="16"/>
  <c r="BW20" i="16" s="1"/>
  <c r="BW21" i="16" s="1"/>
  <c r="AX9" i="16"/>
  <c r="BH18" i="16"/>
  <c r="BH15" i="16" s="1"/>
  <c r="BH9" i="16" s="1"/>
  <c r="BH17" i="16"/>
  <c r="BH16" i="16" s="1"/>
  <c r="BH18" i="29"/>
  <c r="BH15" i="29" s="1"/>
  <c r="BH9" i="29" s="1"/>
  <c r="BH17" i="29"/>
  <c r="BH16" i="29" s="1"/>
  <c r="BW26" i="29" l="1"/>
  <c r="BE16" i="29"/>
  <c r="BI14" i="21"/>
  <c r="BP21" i="28"/>
  <c r="BP10" i="28" s="1"/>
  <c r="BD9" i="32"/>
  <c r="BY17" i="32"/>
  <c r="BY12" i="32"/>
  <c r="BY13" i="32" s="1"/>
  <c r="BE17" i="27"/>
  <c r="BE16" i="27" s="1"/>
  <c r="BE10" i="27" s="1"/>
  <c r="BE22" i="27"/>
  <c r="BB22" i="27"/>
  <c r="BB17" i="27"/>
  <c r="BB16" i="27" s="1"/>
  <c r="BB10" i="27" s="1"/>
  <c r="BK24" i="27"/>
  <c r="BK23" i="27" s="1"/>
  <c r="BP24" i="27"/>
  <c r="BH22" i="27"/>
  <c r="BH17" i="27"/>
  <c r="BH16" i="27" s="1"/>
  <c r="BH10" i="27" s="1"/>
  <c r="BB209" i="16"/>
  <c r="BW15" i="16"/>
  <c r="BB9" i="16"/>
  <c r="BW25" i="16"/>
  <c r="BE16" i="16"/>
  <c r="BK17" i="27" l="1"/>
  <c r="BK16" i="27" s="1"/>
  <c r="BK10" i="27" s="1"/>
  <c r="BK22" i="27"/>
</calcChain>
</file>

<file path=xl/sharedStrings.xml><?xml version="1.0" encoding="utf-8"?>
<sst xmlns="http://schemas.openxmlformats.org/spreadsheetml/2006/main" count="7270" uniqueCount="890">
  <si>
    <t>Đơn vị: Triệu đồng</t>
  </si>
  <si>
    <t>Tổng số</t>
  </si>
  <si>
    <t>I</t>
  </si>
  <si>
    <t>II</t>
  </si>
  <si>
    <t>Ghi chú</t>
  </si>
  <si>
    <t>Trong đó</t>
  </si>
  <si>
    <t>TỔNG SỐ</t>
  </si>
  <si>
    <t>TPCP</t>
  </si>
  <si>
    <t>Trong đó:</t>
  </si>
  <si>
    <t>Thu hồi các khoản ứng trước</t>
  </si>
  <si>
    <t>Thanh toán nợ XDCB</t>
  </si>
  <si>
    <t xml:space="preserve">Trong đó: </t>
  </si>
  <si>
    <t>III</t>
  </si>
  <si>
    <t>IV</t>
  </si>
  <si>
    <t>Danh mục dự án</t>
  </si>
  <si>
    <t>Địa điểm XD</t>
  </si>
  <si>
    <t>Năng lực thiết kế</t>
  </si>
  <si>
    <t>Thời gian KC-HT</t>
  </si>
  <si>
    <t xml:space="preserve">Số quyết định </t>
  </si>
  <si>
    <t xml:space="preserve">TMĐT </t>
  </si>
  <si>
    <t>Tổng số (tất cả các nguồn vốn)</t>
  </si>
  <si>
    <t>1</t>
  </si>
  <si>
    <t>A</t>
  </si>
  <si>
    <t>B</t>
  </si>
  <si>
    <t>Dự án nhóm C</t>
  </si>
  <si>
    <t>Dự án nhóm B</t>
  </si>
  <si>
    <t>d</t>
  </si>
  <si>
    <t>c</t>
  </si>
  <si>
    <t>b</t>
  </si>
  <si>
    <t>a</t>
  </si>
  <si>
    <t>Thực hiện dự án</t>
  </si>
  <si>
    <t>Chuẩn bị đầu tư</t>
  </si>
  <si>
    <t>Trong đó: NSNN</t>
  </si>
  <si>
    <t>Trong đó: NSTW</t>
  </si>
  <si>
    <t>Số quyết định ngày, tháng, năm ban hành</t>
  </si>
  <si>
    <t>Lũy kế vốn đã bố trí đến hết năm 2015</t>
  </si>
  <si>
    <t>Quyết định đầu tư</t>
  </si>
  <si>
    <t>Kế hoạch trung hạn giai đoạn 2016-2020 đã giao</t>
  </si>
  <si>
    <t>Kế hoạch năm 2016</t>
  </si>
  <si>
    <t>Kế hoạch năm 2017</t>
  </si>
  <si>
    <t>Kế hoạch năm 2018</t>
  </si>
  <si>
    <t>Ước giải ngân năm 2018</t>
  </si>
  <si>
    <t>Số vốn kế hoạch trung hạn giai đoạn 2016-2020 còn lại</t>
  </si>
  <si>
    <t>Các dự án chuyển tiếp, dự kiến hoàn thành trong giai đoạn 2016-2020</t>
  </si>
  <si>
    <t>Danh mục công trình, dự án</t>
  </si>
  <si>
    <t>Nhà tài trợ</t>
  </si>
  <si>
    <t>Ngày ký kết hiệp định</t>
  </si>
  <si>
    <t>Lũy kế vốn đã giải ngân đến hết KH năm 2015</t>
  </si>
  <si>
    <t xml:space="preserve">Vốn đối ứng </t>
  </si>
  <si>
    <t>Vốn nước ngoài (tính theo tiền Việt)</t>
  </si>
  <si>
    <t>Tính bằng ngoại tệ</t>
  </si>
  <si>
    <t>Quy đổi ra tiền Việt</t>
  </si>
  <si>
    <t>NSTW</t>
  </si>
  <si>
    <t>Trong đó: thu hồi các khoản vốn ứng trước</t>
  </si>
  <si>
    <t>STT</t>
  </si>
  <si>
    <t>Tổng số DA</t>
  </si>
  <si>
    <t>Trong nước</t>
  </si>
  <si>
    <t>Nước ngoài</t>
  </si>
  <si>
    <t>Ngành Giao thông</t>
  </si>
  <si>
    <t>Kế hoạch năm 2016 được phép kéo dài sang năm 2017</t>
  </si>
  <si>
    <t>Kế hoạch năm 2017 được phép kéo dài sang năm 2018</t>
  </si>
  <si>
    <t>CHƯƠNG TRÌNH MỤC TIÊU QUỐC GIA</t>
  </si>
  <si>
    <t>Chương trình mục tiêu Quốc gia Giảm nghèo bền vững</t>
  </si>
  <si>
    <t>Chương trình mục tiêu Quốc gia Xây dựng nông thôn mới</t>
  </si>
  <si>
    <t>C</t>
  </si>
  <si>
    <t>CHƯƠNG TRÌNH MỤC TIÊU</t>
  </si>
  <si>
    <t>HỖ TRỢ CHO NGƯỜI CÓ CÔNG VỚI CÁCH MẠNG VỀ NHÀ Ở</t>
  </si>
  <si>
    <t>KH năm 2016</t>
  </si>
  <si>
    <t>Giải ngân KH năm 2016</t>
  </si>
  <si>
    <t>Giải ngân kế hoạch 2016 thực tế</t>
  </si>
  <si>
    <t>Giải ngân Kế hoạch năm 2016 được phép kéo dài sang năm 2017</t>
  </si>
  <si>
    <t>Giải ngân thực tế kế hoạch năm 2017</t>
  </si>
  <si>
    <t>Ước giải ngân Kế hoạch năm 2017 được phép kéo dài sang năm 2018</t>
  </si>
  <si>
    <t>KH năm 2017</t>
  </si>
  <si>
    <t>Giải ngân thực tế năm 2017</t>
  </si>
  <si>
    <t>KH năm 2018</t>
  </si>
  <si>
    <t>Dự kiến giải ngân năm 2018</t>
  </si>
  <si>
    <t>Trong đó: vốn nước ngoài cấp phát từ NSTW</t>
  </si>
  <si>
    <t>KH 2019</t>
  </si>
  <si>
    <t>Khả năng giải ngân thực tế</t>
  </si>
  <si>
    <t>Nhu cầu kế hoạch vốn NSTW</t>
  </si>
  <si>
    <t>KH 2020</t>
  </si>
  <si>
    <t>Nhu cầu kế hoạch năm 2019</t>
  </si>
  <si>
    <t>Dự kiến giải ngân thực tế năm 2019</t>
  </si>
  <si>
    <t>Nhu cầu kế hoạch năm 2020</t>
  </si>
  <si>
    <t>Dự kiến khả năng giải ngân thực tế kế hoạch năm 2020</t>
  </si>
  <si>
    <t>Kế hoạch năm 2019</t>
  </si>
  <si>
    <t>Kế hoạch năm 2020</t>
  </si>
  <si>
    <t xml:space="preserve">Khả năng giải ngân thực tế </t>
  </si>
  <si>
    <t>Nhu cầu kế hoạch vốn NSTW trong năm 2020</t>
  </si>
  <si>
    <t>Nhu cầu kế hoạch vốn NSTW trong năm 2019</t>
  </si>
  <si>
    <t>PHỤ LỤC C</t>
  </si>
  <si>
    <t>ĐÁNH GIÁ GIỮA KỲ KẾ HOẠCH ĐẦU TƯ CÔNG</t>
  </si>
  <si>
    <t>TRUNG HẠN NĂM 2016-2020</t>
  </si>
  <si>
    <t xml:space="preserve">BIỂU 1: TÌNH HÌNH THỰC HIỆN KẾ HOẠCH ĐẦU TƯ PHÁT TRIỂN NGUỒN NSTW (VỐN TRONG NƯỚC KHÔNG BAO GỒM VỐN TPCP) GIAI ĐOẠN 2016-2020 VÀ DỰ KIẾN KẾ HOẠCH NĂM 2019  </t>
  </si>
  <si>
    <t>Phục lục 1</t>
  </si>
  <si>
    <t>VỐN CÂN ĐỐI NSĐP</t>
  </si>
  <si>
    <t>Cân đối ngân sách địa phương theo nguyên tắc, tiêu chí, định mức</t>
  </si>
  <si>
    <t>Đầu tư từ nguồn thu tiền sử dụng đất</t>
  </si>
  <si>
    <t>Đầu tư từ nguồn thu xổ số kiến thiết</t>
  </si>
  <si>
    <t>Đầu tư từ nguồn bội chi NSĐP</t>
  </si>
  <si>
    <t>VỐN NSTW (BAO GỒM TPCP)</t>
  </si>
  <si>
    <t>B.I</t>
  </si>
  <si>
    <t>VỐN TRONG NƯỚC (KHÔNG BAO GỒM VỐN TPCP)</t>
  </si>
  <si>
    <t>VỐN TRÁI PHIẾU CHÍNH PHỦ</t>
  </si>
  <si>
    <t>B.III</t>
  </si>
  <si>
    <t>(Kèm theo công văn 2713/SKHĐT-KH ngày 06/7/2018)</t>
  </si>
  <si>
    <t>Đường Phan Thiết - Mũi Né</t>
  </si>
  <si>
    <t>Đường ĐT.720 và ĐT.766</t>
  </si>
  <si>
    <t>Cảng Phú Quý giai đoạn 2</t>
  </si>
  <si>
    <t>Chương trình mục tiêu đầu tư phát triển kinh tế - xã hội các vùng</t>
  </si>
  <si>
    <t>Dự án chuyển tiếp từ giai đoạn 2011 - 2015 sang giai đoạn 2016 - 2020</t>
  </si>
  <si>
    <t>Cấp nước nhiệt điện Vĩnh Tân</t>
  </si>
  <si>
    <t xml:space="preserve">Nâng cấp đường ĐT.718  - đoạn từ ga Phú Hội đến ga Bình Thuận </t>
  </si>
  <si>
    <t xml:space="preserve">Nâng cấp đường Cà Gằng và đường vào Khu dân cư Lò To, huyện H.T.Nam </t>
  </si>
  <si>
    <t>Nâng cấp đường giao thông Trần Hưng Đạo và Ngô Gia Tự, thị trấn Chợ Lầu</t>
  </si>
  <si>
    <t>Đường nối quốc lộ 1A đi ĐT.720 xã Tân Phúc, huyện Hàm Tân</t>
  </si>
  <si>
    <t>Đường Hàm Liêm - Mương Mán tránh trú bão khu vực Suối Cẩm Hang, huyện Hàm Thuận Bắc, tỉnh Bình Thuận: đoạn xây lắp từ km2+500 đến km5+792</t>
  </si>
  <si>
    <t>Đường trung tâm đô thị Tân Nghĩa, huyện Hàm Tân</t>
  </si>
  <si>
    <t>Kênh tưới Tà Mú - Suối Măng</t>
  </si>
  <si>
    <t xml:space="preserve">Nâng cấp mở rộng đường vành đai bao quanh đảo Phú Quý </t>
  </si>
  <si>
    <t>Đường khu trung tâm hành chính huyện đi Tân Thuận, Tân Thành và Thuận Qúy</t>
  </si>
  <si>
    <t>Nâng cấp đê bao kết hợp với giao thông nội đồng Võ Xu - Đức Tín</t>
  </si>
  <si>
    <t xml:space="preserve">Đường nâng cấp cải tạo từ huyện Hàm Thuận Bắc đến xã La Dạ </t>
  </si>
  <si>
    <t>Đường đến trung tâm các xã Đồng Kho, Huy Khiêm, Bắc Ruộng, Măng Tố, Đức Tân, Nghị Đức, Đức Phú, huyện Tánh Linh (ĐT.717)</t>
  </si>
  <si>
    <t>Chương trình mục tiêu phát triển kinh tế thủy sản bền vững</t>
  </si>
  <si>
    <t>Dự án khởi công mới trong giai đoạn 2016 - 2020</t>
  </si>
  <si>
    <t>Dự án mở rộng và nâng cấp khu neo đậu tránh bão kết hợp Cảng cá cửa biển La Gi</t>
  </si>
  <si>
    <t>Chương trình mục tiêu phát triển lâm nghiệp bền vững</t>
  </si>
  <si>
    <t xml:space="preserve">Dự án phát triển rừng phòng hộ, đặc dụng và sản xuất </t>
  </si>
  <si>
    <t xml:space="preserve">Dự án nâng cao năng lực phòng cháy chữa cháy rừng, bảo vệ rừng cho lực lượng kiểm lâm tỉnh Bình Thuận </t>
  </si>
  <si>
    <t>Đường lâm nghiệp giai đoạn 1</t>
  </si>
  <si>
    <t>Chương trình hỗ trợ tái cơ cấu kinh tế nông nghiệp và phòng chống giảm nhẹ thiên tai, ổn định đời sống dân cư</t>
  </si>
  <si>
    <t>Củng cố và nâng cấp hệ thống đê biển phường Đức Long, thành phố Phan Thiết</t>
  </si>
  <si>
    <t>Khu tái định cư Láng Giang, xã Tân Thuận, huyện H.T.Nam</t>
  </si>
  <si>
    <t>Hạ tầng kỹ thuật KDC Hồng Chính III, xã Hòa Thắng</t>
  </si>
  <si>
    <t>Kè bảo vệ bờ biển xã Vĩnh Hảo (gói 1)</t>
  </si>
  <si>
    <t>Kè biển xã Tân Thuận</t>
  </si>
  <si>
    <t>Kênh tiếp nước Biển Lạc - Hàm Tân</t>
  </si>
  <si>
    <t>Kênh chuyển nước hồ Sông Dinh 3-hồ Núi Đất</t>
  </si>
  <si>
    <t>V</t>
  </si>
  <si>
    <t>Chương trình hỗ trợ giáo dục vùng núi, vùng dân tộc thiểu số, vùng khó khăn</t>
  </si>
  <si>
    <t>Trường phổ thông dân tộc nội trú huyện Hàm Thuận Nam</t>
  </si>
  <si>
    <t>VII</t>
  </si>
  <si>
    <t>VI</t>
  </si>
  <si>
    <t>Chương trình mục tiêu đầu tư phát triển hệ thống y tế địa phương</t>
  </si>
  <si>
    <t>Bệnh viện đa khoa thành phố Phan Thiết</t>
  </si>
  <si>
    <t>Dự án đầu tư xây dựng Mở rộng, nâng cấp Bệnh viện thị xã La Gi</t>
  </si>
  <si>
    <t>Chương trình mục tiêu phát triển hạ tầng du lịch</t>
  </si>
  <si>
    <t>Đường du lịch Tân Bình - Tân Hải</t>
  </si>
  <si>
    <t>VIII</t>
  </si>
  <si>
    <t>Chương trình mục tiêu Biển Đông-Hải đảo đảm bảo cho lĩnh vực quốc phòng, an ninh trên biển và hải đảo</t>
  </si>
  <si>
    <t>Nâng cấp, mở rộng hệ thống đường giao thông huyện đảo Phú Quý</t>
  </si>
  <si>
    <t>Kè chống xói lở bờ biển đảo Phú Quý</t>
  </si>
  <si>
    <t>Cải tạo đê chắn sóng cảng Phú Quý</t>
  </si>
  <si>
    <t>Thu hồi ứng trước</t>
  </si>
  <si>
    <t>Bắc Bình</t>
  </si>
  <si>
    <t>Phú Quý</t>
  </si>
  <si>
    <t>H.T.Nam</t>
  </si>
  <si>
    <t>Đức Linh</t>
  </si>
  <si>
    <t>H.T.Bắc</t>
  </si>
  <si>
    <t>Tánh Linh</t>
  </si>
  <si>
    <t>Đức Long</t>
  </si>
  <si>
    <t>Huyện Hàm Tân và thị xã La Gi</t>
  </si>
  <si>
    <t>Phường Tân An</t>
  </si>
  <si>
    <t>2011-2015</t>
  </si>
  <si>
    <t>2014-2016</t>
  </si>
  <si>
    <t>2015-2017</t>
  </si>
  <si>
    <t>2010-2015</t>
  </si>
  <si>
    <t>2016-2020</t>
  </si>
  <si>
    <t>2017-2020</t>
  </si>
  <si>
    <t>2014 - 2017</t>
  </si>
  <si>
    <t>2015-2019</t>
  </si>
  <si>
    <t>2016-2017</t>
  </si>
  <si>
    <t>2010-2016</t>
  </si>
  <si>
    <t>2009-2015</t>
  </si>
  <si>
    <t>2012-2016</t>
  </si>
  <si>
    <t>3319/QĐ-UBND ngày 22/12/2006</t>
  </si>
  <si>
    <t>2255/QĐ-UBND ngày 20/11/2009</t>
  </si>
  <si>
    <t>659/QĐ-UBND ngày 22/3/2005</t>
  </si>
  <si>
    <t>1637/QĐ-UBND ngày 26/7/2010</t>
  </si>
  <si>
    <t>394/QĐ-SKHĐT ngày 30/10/2013</t>
  </si>
  <si>
    <t>399/QĐ-SKHĐT ngày 30/10/2013</t>
  </si>
  <si>
    <t>313/QĐ-SKHĐT ngày 30/10/2014</t>
  </si>
  <si>
    <t>337/QĐ-SKHĐT ngày 30/10/2014</t>
  </si>
  <si>
    <t>2733/QĐ-UBND ngày 20/9/2013</t>
  </si>
  <si>
    <t>1060/QĐ-UBND ngày 19/4/2007</t>
  </si>
  <si>
    <t>3100/QĐ-UBND ngày 30/10/2015</t>
  </si>
  <si>
    <t>3097/QĐ-UBND ngày 30/10/2015</t>
  </si>
  <si>
    <t>3098/QĐ-UBND ngày 30/10/2015</t>
  </si>
  <si>
    <t>790/QĐ-UBND 11/4/2013; 789/QĐ-UBND 11/4/2013; 965/QĐ-UBND 04/5/2013</t>
  </si>
  <si>
    <t>2731/QĐ-UBND ngày 30/10/2013</t>
  </si>
  <si>
    <t>384/QĐ-UBND ngày 30/10/2013</t>
  </si>
  <si>
    <t>3495/QĐ-UBND
08/12/2009</t>
  </si>
  <si>
    <t>3441/QĐ-UBND 21/12/2014</t>
  </si>
  <si>
    <t>336/QĐ-SKHĐT 30/10/2014</t>
  </si>
  <si>
    <t>3586/QĐ-UBND 10/10/2013</t>
  </si>
  <si>
    <t>3555/QĐ-UBND 30/10/2014; 4314/QĐ-UBND ngày 31/12/2014</t>
  </si>
  <si>
    <t>1497/QĐ-UBND ngày 01/6/2009</t>
  </si>
  <si>
    <t>732/QĐ-UBND ngày 21/3/2017</t>
  </si>
  <si>
    <t>331/QĐ-SKHĐT 15/11/2012</t>
  </si>
  <si>
    <t>3567/QĐ-UBND ngày 30/10/2014</t>
  </si>
  <si>
    <t>2175/QĐ-UBND ngày 06/8/2009</t>
  </si>
  <si>
    <t>3676/QĐ-UBND ngày 31/12/2008</t>
  </si>
  <si>
    <t>2715/QĐ-UBND ngày 15/8/2014</t>
  </si>
  <si>
    <t>45/QĐ-UBND ngày 21/3/2016</t>
  </si>
  <si>
    <t>Hồ Sông Dinh 3</t>
  </si>
  <si>
    <t>Hàm Tân</t>
  </si>
  <si>
    <t>2008-2014</t>
  </si>
  <si>
    <t>1388/QĐ-UBND ngày 20/5/2009</t>
  </si>
  <si>
    <t xml:space="preserve">Bắc Binh </t>
  </si>
  <si>
    <t>640/QĐ-UBND ngày25/02/2014</t>
  </si>
  <si>
    <t>Dự án hợp phân đền bù di dân TĐC  thủy lợi tà Pao</t>
  </si>
  <si>
    <t>Tlinh+Đ.Linh</t>
  </si>
  <si>
    <t>2010-2014</t>
  </si>
  <si>
    <t>3279/QĐ-UBND ngày 17/11/2009</t>
  </si>
  <si>
    <t>Dự án hợp phân đền bù di dân TĐC  thủy lợi tà Pao - Tánh Linh</t>
  </si>
  <si>
    <t>Dự án hợp phân đền bù di dân TĐC  thủy lợi tà Pao - Đức Linhh</t>
  </si>
  <si>
    <t>-</t>
  </si>
  <si>
    <t>Đường liên huyện dọc kênh chính qua huyện Hàm Thuận Bắc, Bắc Bình, Tuy Phong</t>
  </si>
  <si>
    <t>Kiến cố hóa trường lớp học mẫu giáo, tiểu học</t>
  </si>
  <si>
    <t xml:space="preserve"> Trường MG Phan Dũng </t>
  </si>
  <si>
    <t xml:space="preserve"> Trường MG Bình Thạnh </t>
  </si>
  <si>
    <t xml:space="preserve"> Trường MG Phan Sơn </t>
  </si>
  <si>
    <t xml:space="preserve"> Trường TH Phan Sơn  </t>
  </si>
  <si>
    <t xml:space="preserve"> Trường TH Phan Lâm </t>
  </si>
  <si>
    <t xml:space="preserve"> Trường MG Hoa Mai  </t>
  </si>
  <si>
    <t xml:space="preserve"> Trường MG La Dạ </t>
  </si>
  <si>
    <t xml:space="preserve"> Trường MG Đông Giang </t>
  </si>
  <si>
    <t xml:space="preserve"> Trường MG xã Đông Tiến </t>
  </si>
  <si>
    <t xml:space="preserve"> Trường TH La Dạ 2 </t>
  </si>
  <si>
    <t xml:space="preserve"> Trường TH Đông Tiến </t>
  </si>
  <si>
    <t xml:space="preserve"> Trường MG Hàm Cần </t>
  </si>
  <si>
    <t xml:space="preserve"> Trường MG Mỹ Thạnh </t>
  </si>
  <si>
    <t xml:space="preserve"> Trường TH Mỹ Thạnh </t>
  </si>
  <si>
    <t xml:space="preserve"> Trường MG Sơn Mỹ</t>
  </si>
  <si>
    <t xml:space="preserve"> Trường TH Sơn Mỹ 2 </t>
  </si>
  <si>
    <t>1673/QĐ-UBND ngày 22/6/2017</t>
  </si>
  <si>
    <t>297/QĐ-SKHĐT, ngày 18/8/2017</t>
  </si>
  <si>
    <t>300/QĐ-SKHĐT, ngày 18/8/2017</t>
  </si>
  <si>
    <t>248/QĐ-SKHĐT, ngày 14/7/2017</t>
  </si>
  <si>
    <t>247/QĐ-SKHĐT, ngày 14/7/2017</t>
  </si>
  <si>
    <t>246/QĐ-SKHĐT, ngày 14/7/2017</t>
  </si>
  <si>
    <t>310/QĐ-SKHĐT, ngày 21/8/2017</t>
  </si>
  <si>
    <t>283/QĐ-SKHĐT, ngày 11/8/2017</t>
  </si>
  <si>
    <t>280/QĐ-SKHĐT, ngày 11/8/2017</t>
  </si>
  <si>
    <t>279/QĐ-SKHĐT, ngày 11/8/2017</t>
  </si>
  <si>
    <t>284/QĐ-SKHĐT, ngày 11/8/2017</t>
  </si>
  <si>
    <t>289/QĐ-SKHĐT, ngày 15/8/2017</t>
  </si>
  <si>
    <t>288/QĐ-SKHĐT, ngày 15/8/2017</t>
  </si>
  <si>
    <t>292/QĐ-SKHĐT, ngày 15/8/2017</t>
  </si>
  <si>
    <t>290/QĐ-SKHĐT, ngày 15/8/2017</t>
  </si>
  <si>
    <t>232/QĐ-SKHĐT, ngày 7/7/2017</t>
  </si>
  <si>
    <t>233/QĐ-SKHĐT, ngày 7/7/2017</t>
  </si>
  <si>
    <t>*</t>
  </si>
  <si>
    <t>Ngành thủy lợi</t>
  </si>
  <si>
    <t>Dự án chuyển tiếp, dự kiến hoàn thành trong giai đoạn 2016 - 2020</t>
  </si>
  <si>
    <t>Dự án khởi công mới trong giai đoạn 2016-2020, dự kiến hoàn thành trong giai đoạn 2016-2020</t>
  </si>
  <si>
    <t>Dự án khởi công mới trong giai đoạn 2016 - 2020, dự kiến hoàn thành trong giai đoạn 2016-2020</t>
  </si>
  <si>
    <t xml:space="preserve">Thực hiện dự án </t>
  </si>
  <si>
    <t>Dự án chuyển tiếp dự kiến hoàn thành trong giai đoạn 2016 - 2020</t>
  </si>
  <si>
    <t>Dự án chuyển tiếp dự kiến hoàn thành trong giai đoạn 2016  -2020</t>
  </si>
  <si>
    <t>Dự án chuyển tiếp , dự kiến hoàn thành trong giai đoạn 2016 - 2020</t>
  </si>
  <si>
    <t>Dự án chuyển tiếp, dự kiến hoàn thành trong  giai đoạn 2016 - 2020</t>
  </si>
  <si>
    <t>Dự án chuyển tiếp, dự kiến hoàn thành trong giai đoạn 2016-2020</t>
  </si>
  <si>
    <t>Cấp nước khu Lê Hồng Phong</t>
  </si>
  <si>
    <t>Dự án khởi công mới, dự kiến hoàn thành trong giai đoạn 2016 - 2020</t>
  </si>
  <si>
    <t>Bộ, ngành/Địa phương …..............</t>
  </si>
  <si>
    <t>TT</t>
  </si>
  <si>
    <t>Giải phóng mặt bằng dự án Phan Rí - Phan Thiết</t>
  </si>
  <si>
    <t>Quản lý tổng hợp nguồn nước và phát triển đô thị trong mối liên hệ với biến đổi khí hậu tại tỉnh Bình Thuận</t>
  </si>
  <si>
    <t>Dự án lĩnh vực nước Bình Thuận</t>
  </si>
  <si>
    <t>Chương trình mục tiêu ứng phó với biến đổi khí hậu và tăng trưởng xanh</t>
  </si>
  <si>
    <t>Trồng rừng ven biển chắn sóng, chắn cát để cải thiện môi trường sống và canh tác của người dân địa bàn tỉnh Bình Thuận</t>
  </si>
  <si>
    <t>Dự án Ô theo đề xuất của cơ quan chủ quản</t>
  </si>
  <si>
    <t>Chương trình mở rộng quy mô vệ sinh và nước sạch nông thôn dựa trên kết quả</t>
  </si>
  <si>
    <t>Sữa chữa và nâng cao an toàn đập (WB8)</t>
  </si>
  <si>
    <t>Giáo dục trung học cơ sở khu vực khó khăn nhất, giai đoạn 2</t>
  </si>
  <si>
    <t>Dự án Hỗ trợ xử lý chất thải bệnh viện</t>
  </si>
  <si>
    <t>2013-2019</t>
  </si>
  <si>
    <t>2009-2019</t>
  </si>
  <si>
    <t>2015-2020</t>
  </si>
  <si>
    <t>2016-2021</t>
  </si>
  <si>
    <t>2042/QĐ-BNN-XD 21/7/2009</t>
  </si>
  <si>
    <t>1906/QĐ-UBND 14/8/2013</t>
  </si>
  <si>
    <t>Quyết định số 632/QĐ-UBND ngày 07/3/2007</t>
  </si>
  <si>
    <t xml:space="preserve"> 2260/QĐ-UBND, 28/8/2015</t>
  </si>
  <si>
    <t>50/QĐ-UBND ngày 06/01/2017</t>
  </si>
  <si>
    <t>4638/QĐ-BNN-HTQT ngày 09/11/2015</t>
  </si>
  <si>
    <t>358/QĐ-TTg ngày 10/3/2014</t>
  </si>
  <si>
    <t>147/QĐ-BYT ngày 21/01/2011</t>
  </si>
  <si>
    <t>Bỉ</t>
  </si>
  <si>
    <t>20/6/2013</t>
  </si>
  <si>
    <t>Italia</t>
  </si>
  <si>
    <t>WB</t>
  </si>
  <si>
    <t>Hiệp định ký 10/3/2016</t>
  </si>
  <si>
    <t>ADB</t>
  </si>
  <si>
    <t>23/1/2015</t>
  </si>
  <si>
    <t>31/5/2011</t>
  </si>
  <si>
    <t>Dự án chuyển tiếp, hoàn thành trong giai đoạn 2016 - 2020</t>
  </si>
  <si>
    <t>Các dự án thuộc lĩnh vực nước</t>
  </si>
  <si>
    <t>Triệu đồng</t>
  </si>
  <si>
    <t>Chương trình/ngành, lĩnh vực</t>
  </si>
  <si>
    <t>Khối lượng thực hiện Kế hoạch năm 2018 tính từ 01/01/2018 đến hết ngày 30/6/2018</t>
  </si>
  <si>
    <t>Giải ngân Kế hoạch năm 2018 tính từ 01/01/2018 đến hết ngày 30/6/2018</t>
  </si>
  <si>
    <t xml:space="preserve">Ước giải ngân Kế hoạch năm 2018 </t>
  </si>
  <si>
    <t>Cân đối ngân sách địa phương</t>
  </si>
  <si>
    <t>Nguồn vốn ngân sách tập trung</t>
  </si>
  <si>
    <t>Đầu tư từ nguồn thu sử dụng đất</t>
  </si>
  <si>
    <t>Bội chi ngân sách địa phương</t>
  </si>
  <si>
    <t>Nguồn vốn xổ số kiến thiết</t>
  </si>
  <si>
    <t>Ngân sách trung ương</t>
  </si>
  <si>
    <t xml:space="preserve">Các chương trình mục tiêu Quốc gia </t>
  </si>
  <si>
    <t>Chương trình mục tiêu quốc gia xây dựng nông thôn mới</t>
  </si>
  <si>
    <t>Chương trình mục tiêu quốc gia giảm nghèo bền vững</t>
  </si>
  <si>
    <t>Chương trình Hỗ trợ người có công với Cách mạng về nhà ở theo Quyết định số 22/2013/QĐ-TTg</t>
  </si>
  <si>
    <t>Các chương trình mục tiêu</t>
  </si>
  <si>
    <t xml:space="preserve">Chương trình mục tiêu phát triển kinh tế - xã hội các vùng </t>
  </si>
  <si>
    <t>Nâng cấp đường giao thông Trần Hưng Đạo và Ngô Gia Tự, thi trấn Chợ Lầu</t>
  </si>
  <si>
    <t>Nâng cấp mở rộng đường vành đai bao quanh đảo Phú Quý</t>
  </si>
  <si>
    <t>Chương trình mục tiêu tái cơ cấu kinh tế nông nghiệp và phòng chống giảm nhẹ thiên tai, ổn định đời sống dân cư</t>
  </si>
  <si>
    <t>e</t>
  </si>
  <si>
    <t>Thu hồi ứng các dự án không thuộc các chương trình mục tiêu quy định tại Nghị quyết 1023/NQ-UBTVQH13 và Quyết định 40/2015/QĐ-TTg</t>
  </si>
  <si>
    <t>Đường Phan Thiết -  Mũi Né</t>
  </si>
  <si>
    <t>Đường ĐT. 720 và ĐT.766</t>
  </si>
  <si>
    <t>Vốn TPCP</t>
  </si>
  <si>
    <t xml:space="preserve">Vốn nước ngoài </t>
  </si>
  <si>
    <t>Dự án giáo dục trung học cơ sở khu vực khó khăn nhất,giai đoạn 2</t>
  </si>
  <si>
    <t>Chương trình nước sạch và vệ sinh nông thôn dựa trên kết quả tại 21 tỉnh</t>
  </si>
  <si>
    <t>Dự án sửa chữa và nâng cao an toàn đập (WB8) (Bình Thuận)</t>
  </si>
  <si>
    <t>Dự án hỗ trợ xử lý chất thải bệnh viện</t>
  </si>
  <si>
    <t xml:space="preserve">TỔNG SỐ </t>
  </si>
  <si>
    <t>Chương trình mục tiêu  phát triển  lâm nghiệp bền vững</t>
  </si>
  <si>
    <t>Thu hồi ứng các dự án không thuộc các chương trình mục tiêu tại Nghị quyết 1023/NQ-UBTVQH13 và Quyết định 40/2015/QĐ-TTg (3)</t>
  </si>
  <si>
    <t>Vốn Trái phiếu Chính phủ</t>
  </si>
  <si>
    <t>Giao thông</t>
  </si>
  <si>
    <t>Quyết định đầu tư ban đầu</t>
  </si>
  <si>
    <t>Quyết định đầu tư điều chỉnh sau cùng</t>
  </si>
  <si>
    <t xml:space="preserve">Kế hoạch trung hạn 5 năm giai đoạn 2016-2020  </t>
  </si>
  <si>
    <t>Kế hoạch trung hạn đã giao đến hết năm 2018</t>
  </si>
  <si>
    <t>Trong  đó:</t>
  </si>
  <si>
    <t>Dự kiến KH 2019</t>
  </si>
  <si>
    <t>Mã dự án</t>
  </si>
  <si>
    <t>PQ</t>
  </si>
  <si>
    <t>SGT</t>
  </si>
  <si>
    <t>CCPTNT</t>
  </si>
  <si>
    <t>CCPT</t>
  </si>
  <si>
    <t>HTN</t>
  </si>
  <si>
    <t>ĐL</t>
  </si>
  <si>
    <t>HTB</t>
  </si>
  <si>
    <t>TL</t>
  </si>
  <si>
    <t>Cty KT</t>
  </si>
  <si>
    <t>HT</t>
  </si>
  <si>
    <t>BB</t>
  </si>
  <si>
    <t>Cty KTTL</t>
  </si>
  <si>
    <t>SNN</t>
  </si>
  <si>
    <t>PT</t>
  </si>
  <si>
    <t>TP</t>
  </si>
  <si>
    <t>SYT</t>
  </si>
  <si>
    <t>LG</t>
  </si>
  <si>
    <t>900/QĐ-UBND ngày 14/4/2011</t>
  </si>
  <si>
    <t>1962/QĐ-UBND 30/7/2015</t>
  </si>
  <si>
    <t>Nguồn vốn</t>
  </si>
  <si>
    <t>Ngoài nước</t>
  </si>
  <si>
    <t>Dự kiến kế hoạch 2019</t>
  </si>
  <si>
    <t>Nhu cầu kế hoạch 2019</t>
  </si>
  <si>
    <t>IX</t>
  </si>
  <si>
    <t>Dự phòng ngân sách trung ương năm 2016 theo công văn số 11102/BTC-ĐT ngày 21/8/2017</t>
  </si>
  <si>
    <t>Dự án khởi công mới giai đoạn 2016 - 2020 dự kiến hoàn thành sau giai đoạn 2016 - 2020</t>
  </si>
  <si>
    <t>Hồ Chứa nước Ka Pét, Hàm T. Nam</t>
  </si>
  <si>
    <t>3694/QĐ-UBND ngày 22/12/2017</t>
  </si>
  <si>
    <t>BS: 100 tỷ đồng</t>
  </si>
  <si>
    <t>TRÁI PHIẾU CHÍNH PHỦ</t>
  </si>
  <si>
    <t>CTMTQG</t>
  </si>
  <si>
    <t>Sử dụng dự phòng TPCP</t>
  </si>
  <si>
    <t>BIỂU 01: TỔNG HỢP KẾ HOẠCH ĐẦU TƯ TRUNG HẠN VỐN NGÂN SÁCH NHÀ NƯỚC GIAI ĐOẠN 2016 - 2020</t>
  </si>
  <si>
    <t>(Kèm theo Quyết định số 2887/QĐ-UBND ngày 06 tháng 10 năm 2017 của Chủ tịch UBND tỉnh Bình Thuận)</t>
  </si>
  <si>
    <t>Kế hoạch đầu tư vốn NSTW giai đoạn 2016 - 2020</t>
  </si>
  <si>
    <t>Vốn trong nước</t>
  </si>
  <si>
    <t>Vốn nước ngoài</t>
  </si>
  <si>
    <t>VỐN NGÂN SÁCH TRUNG ƯƠNG</t>
  </si>
  <si>
    <t>A.1</t>
  </si>
  <si>
    <t>PHÂN BỔ CHI TIẾT (90%)</t>
  </si>
  <si>
    <t>Chương trình mục tiêu quốc gia</t>
  </si>
  <si>
    <t xml:space="preserve"> -</t>
  </si>
  <si>
    <t>2</t>
  </si>
  <si>
    <t>Hỗ trợ người có công theo Quyết định số 22/2013/QĐ-TTg của Thủ tướng Chính phủ</t>
  </si>
  <si>
    <t>Chi tiết theo Biểu 02</t>
  </si>
  <si>
    <t xml:space="preserve"> - </t>
  </si>
  <si>
    <t>Chương trình mục tiêu hỗ trợ vốn đối ứng ODA</t>
  </si>
  <si>
    <t>Chi tiết theo Biểu 03</t>
  </si>
  <si>
    <t>Thu hồi ứng các dự án không thuộc các Chương trình mục tiêu quy định tại Nghị quyết 1023/NQ-UBTVQH13 và Quyết định 40/2015/QĐ-TTg</t>
  </si>
  <si>
    <t>A.2</t>
  </si>
  <si>
    <t>DỰ PHÒNG 10%</t>
  </si>
  <si>
    <t>Dự phòng cho Chương trình mục tiêu quốc gia xây dựng nông thôn mới</t>
  </si>
  <si>
    <t>Dự phòng cho Chương trình mục tiêu quốc gia giảm nghèo bền vững</t>
  </si>
  <si>
    <t>Dự phòng cho hỗ trợ người có công theo Quyết định số 22/2013/QĐ-TTg của Thủ tướng Chính phủ</t>
  </si>
  <si>
    <t>Chi tiết theo Biểu 04</t>
  </si>
  <si>
    <t>KH 2017</t>
  </si>
  <si>
    <t>(1)</t>
  </si>
  <si>
    <t>(2)</t>
  </si>
  <si>
    <t>(3)</t>
  </si>
  <si>
    <t>(4)</t>
  </si>
  <si>
    <t>BII</t>
  </si>
  <si>
    <t>Ngành thủy lợi (vốn chuyển tiếp giai đoạn 2015-2016 sang)</t>
  </si>
  <si>
    <t>VỐN NƯỚC NGOÀI (vốn đối ứng nguồn vốn ngân sách TW)</t>
  </si>
  <si>
    <t>Dự án chuyển tiếp, hoàn thành sang giai đoạn 2016-2020</t>
  </si>
  <si>
    <t>D</t>
  </si>
  <si>
    <t>E</t>
  </si>
  <si>
    <r>
      <t>KH 2020</t>
    </r>
    <r>
      <rPr>
        <b/>
        <sz val="7"/>
        <color rgb="FFFF0000"/>
        <rFont val="Times New Roman"/>
        <family val="1"/>
      </rPr>
      <t xml:space="preserve"> (bố trí phần còn lại và dự phòng)</t>
    </r>
  </si>
  <si>
    <t>(Kèm theo Báo cáo số              /BC-UBND ngày   tháng 7 năm 2018 của UBND tỉnh Bình Thuận)</t>
  </si>
  <si>
    <t>Nhu cầu KH 2019 (còn lại)</t>
  </si>
  <si>
    <t>Hồ Chứa nước Ka Pét, Hàm Thuận  Nam</t>
  </si>
  <si>
    <t xml:space="preserve">Quyết định đầu tư  </t>
  </si>
  <si>
    <t>A1</t>
  </si>
  <si>
    <t>Phân bổ chi tiết 90%</t>
  </si>
  <si>
    <t>A2</t>
  </si>
  <si>
    <t>Dự phòng 10%</t>
  </si>
  <si>
    <t>B1</t>
  </si>
  <si>
    <t>B2</t>
  </si>
  <si>
    <t>C1</t>
  </si>
  <si>
    <t>Dự phòng %</t>
  </si>
  <si>
    <t>Kế hoạch trung hạn 5 năm giai đoạn 2016-2020 (bao gồm cả dự phòng)</t>
  </si>
  <si>
    <t>Dự phòng</t>
  </si>
  <si>
    <t>Tổng</t>
  </si>
  <si>
    <t>TỔNG SỐ CÁC CHƯƠNG TRÌNH VÀ DỰ PHÒNG BTC CẤP</t>
  </si>
  <si>
    <t>TỔNG CÁC CHƯƠNG TRÌNH</t>
  </si>
  <si>
    <t>Trong đó: TPCP</t>
  </si>
  <si>
    <t>2019-2020 bố trí nguồn dự phòng</t>
  </si>
  <si>
    <t>Bố trí nguồn dự phòng 2019</t>
  </si>
  <si>
    <t>Kế hoạch trung hạn 5 năm giai đoạn 2016-2020 (bao gồm nguồn vốn dự phòng)</t>
  </si>
  <si>
    <t>Số vốn kế hoạch đầu tư vốn NSNN giai đoạn 2016-2020 còn lại</t>
  </si>
  <si>
    <t>VỐN NGÂN SÁCH TRUNG ƯƠNG (BAO GỒM TPCP)</t>
  </si>
  <si>
    <t>VỐN TRONG NƯỚC (KHÔNG BAO GỒM TPCP)</t>
  </si>
  <si>
    <t>B3</t>
  </si>
  <si>
    <t>VỐN NƯỚC NGOÀI</t>
  </si>
  <si>
    <t>CHƯƠNG TRÌNH MỤC TIÊU HỖ TRỢ VỐN ĐỐI ỨNG ODA</t>
  </si>
  <si>
    <t xml:space="preserve"> VỐN ODA</t>
  </si>
  <si>
    <t xml:space="preserve">BIỂU 2: TÌNH HÌNH THỰC HIỆN KẾ HOẠCH ĐẦU TƯ PHÁT TRIỂN NGUỒN TPCP GIAI ĐOẠN 2016-2020 VÀ DỰ KIẾN KẾ HOẠCH NĂM 2019   </t>
  </si>
  <si>
    <t>(Kèm theo Báo cáo số              /BC-UBND ngày        tháng 7 năm 2018 của UBND tỉnh Bình Thuận)</t>
  </si>
  <si>
    <t xml:space="preserve">BIỂU 3B: TÌNH HÌNH THỰC HIỆN KẾ HOẠCH ĐẦU TƯ PHÁT TRIỂN NGUỒN NSTW (VỐN NƯỚC NGOÀI GIẢI NGÂN THEO CƠ CHẾ TÀI CHÍNH TRONG NƯỚC) GIAI ĐOẠN 2016-2020 VÀ DỰ KIẾN KẾ HOẠCH NĂM 2019 </t>
  </si>
  <si>
    <t>BIỂU 5: TÌNH HÌNH THỰC HIỆN DỰ ÁN ĐẦU TƯ CÔNG NĂM 2018</t>
  </si>
  <si>
    <t>BIỂU 6: TỔNG HỢP TÌNH HÌNH THỰC HIỆN DỰ ÁN ĐẦU TƯ CÔNG NĂM 2018</t>
  </si>
  <si>
    <t>BIỂU 7: CHI TIẾT DỰ KIẾN KẾ HOẠCH ĐẦU TƯ NĂM 2019 VỐN NGÂN SÁCH TRUNG ƯƠNG</t>
  </si>
  <si>
    <t>BIỂU 8: TỔNG HỢP NHU CẦU VÀ DỰ KIẾN KẾ HOẠCH ĐẦU TƯ CÔNG 2018</t>
  </si>
  <si>
    <t>I.1</t>
  </si>
  <si>
    <t>I.2</t>
  </si>
  <si>
    <t>I.3</t>
  </si>
  <si>
    <t>I.4</t>
  </si>
  <si>
    <t>I.5</t>
  </si>
  <si>
    <t>Kế hoạch trung hạn 5 năm giai đoạn 2016-2020</t>
  </si>
  <si>
    <t>Kế hoạch trung hạn giai đoạn 2016 - 2020</t>
  </si>
  <si>
    <t>Vốn đối ứng nguồn NSTW</t>
  </si>
  <si>
    <t xml:space="preserve">Vốn nước ngoài cấp phát từ NSTW (tính theo tiền Việt) </t>
  </si>
  <si>
    <t>Trong đó thu hồi các khoản vốn ứng trước</t>
  </si>
  <si>
    <t>Ban Bỉ</t>
  </si>
  <si>
    <t>Tuy Phong, HTBắc, HT Nam, Đức Linh</t>
  </si>
  <si>
    <t>10.000 ha</t>
  </si>
  <si>
    <t>2016-2022</t>
  </si>
  <si>
    <t>08/4/2016</t>
  </si>
  <si>
    <t>Bình thuận</t>
  </si>
  <si>
    <t>4881/QĐ-BNN-KH</t>
  </si>
  <si>
    <t>Dự án Phục hồi và quản lý bền vững rừng PH (JICA2)</t>
  </si>
  <si>
    <t>Tuy Phong, Bắc Bình, HT Bắc</t>
  </si>
  <si>
    <t>9300 ha</t>
  </si>
  <si>
    <t>2012-2021</t>
  </si>
  <si>
    <t>JICA</t>
  </si>
  <si>
    <t>30/3/2012</t>
  </si>
  <si>
    <t>319/QĐ-BNN-HTQT  ngày 20/2/2012</t>
  </si>
  <si>
    <t>347 tr.yên</t>
  </si>
  <si>
    <t>Dự án PTNT tổng hợp các tỉnh miền Trung - khoản vay bổ sung tỉnh Bình Thuận</t>
  </si>
  <si>
    <t>409/QĐ-TTg ngày 30/3/2015</t>
  </si>
  <si>
    <t xml:space="preserve">Dự án phát triển nông nghiệp vùng tưới Phan Rí - Phan Thiết, giai đoạn II </t>
  </si>
  <si>
    <t>Bản ghi nhớ giữa CP VN và CP CH Italia ngày 22/5/2009</t>
  </si>
  <si>
    <t>QĐ 1685</t>
  </si>
  <si>
    <t>QĐ 356</t>
  </si>
  <si>
    <t>KH 2016</t>
  </si>
  <si>
    <t>QĐ 339</t>
  </si>
  <si>
    <t>QĐ 1439</t>
  </si>
  <si>
    <t>Kế hoạch vốn TPCP năm 2016</t>
  </si>
  <si>
    <t>Giải ngân kế hoạch vốn TPCP 2016 thực tế</t>
  </si>
  <si>
    <t>Kế hoạch vốn TPCP năm 2016 được phép kéo dài sang năm 2017</t>
  </si>
  <si>
    <t>Giải ngân Kế hoạch vốn TPCP năm 2016 được phép kéo dài sang năm 2017</t>
  </si>
  <si>
    <t>Kế hoạch vốn TPCP năm 2017</t>
  </si>
  <si>
    <t>Giải ngân thực tế kế hoạch vốn TPCP năm 2017</t>
  </si>
  <si>
    <t>Kế hoạch vốn TPCP năm 2017 được phép kéo dài sang năm 2018</t>
  </si>
  <si>
    <t>Ước giải ngân Kế hoạch vốn TPCP năm 2017 được phép kéo dài sang năm 2018</t>
  </si>
  <si>
    <t>Kế hoạch vốn TPCP năm 2018</t>
  </si>
  <si>
    <t>Ước giải ngânkế hoạch năm 2018</t>
  </si>
  <si>
    <t>16-20</t>
  </si>
  <si>
    <t>DP</t>
  </si>
  <si>
    <t>ODA</t>
  </si>
  <si>
    <t>ODA Tổng</t>
  </si>
  <si>
    <t>CTMT</t>
  </si>
  <si>
    <t>Biểu 1</t>
  </si>
  <si>
    <t>Biểu 2</t>
  </si>
  <si>
    <t>Biểu 3</t>
  </si>
  <si>
    <t>TPCP giai đoạn 2012-2015 và 2017-2020</t>
  </si>
  <si>
    <t>Năm 2016</t>
  </si>
  <si>
    <t>QĐ</t>
  </si>
  <si>
    <t>Số Tập hợp</t>
  </si>
  <si>
    <t>Năm 2017</t>
  </si>
  <si>
    <t>Năm 2018</t>
  </si>
  <si>
    <t>Vốn TWHT</t>
  </si>
  <si>
    <t>3182 ứng Blac</t>
  </si>
  <si>
    <t>BĐ-HĐ</t>
  </si>
  <si>
    <t>Giảm nghèo</t>
  </si>
  <si>
    <t>Nông thôn mới</t>
  </si>
  <si>
    <t>Có công</t>
  </si>
  <si>
    <r>
      <t>Vốn đối ứng</t>
    </r>
    <r>
      <rPr>
        <b/>
        <vertAlign val="superscript"/>
        <sz val="6"/>
        <rFont val="Times New Roman"/>
        <family val="1"/>
      </rPr>
      <t>(1)</t>
    </r>
  </si>
  <si>
    <r>
      <t>Vốn nước ngoài (theo Hiệp định)</t>
    </r>
    <r>
      <rPr>
        <b/>
        <vertAlign val="superscript"/>
        <sz val="6"/>
        <rFont val="Times New Roman"/>
        <family val="1"/>
      </rPr>
      <t>(2)</t>
    </r>
  </si>
  <si>
    <r>
      <t xml:space="preserve">BIỂU 4: TÌNH HÌNH THỰC HIỆN KẾ HOẠCH ĐẦU TƯ PHÁT TRIỂN NGUỒN NSTW </t>
    </r>
    <r>
      <rPr>
        <b/>
        <sz val="6"/>
        <color rgb="FFFF0000"/>
        <rFont val="Times New Roman"/>
        <family val="1"/>
      </rPr>
      <t>VÀ NGUỒN VỐN NGÂN SÁCH ĐỊA PHƯƠNG</t>
    </r>
    <r>
      <rPr>
        <b/>
        <sz val="6"/>
        <rFont val="Times New Roman"/>
        <family val="1"/>
      </rPr>
      <t xml:space="preserve"> GIAI ĐOẠN 2016-2020 VÀ DỰ KIẾN KẾ HOẠCH NĂM 2019  </t>
    </r>
  </si>
  <si>
    <t>(Kèm theo Báo cáo số              /BC-UBND ngày   tháng 8 năm 2018 của UBND tỉnh Bình Thuận)</t>
  </si>
  <si>
    <t>Quyết định đầu tư ban đầu hoặc QĐ đầu tư điều chỉnh đã được TTg giao kế hoạch</t>
  </si>
  <si>
    <t>Lũy kế giải ngân từ khởi công đến hết ngày 31/01/2016</t>
  </si>
  <si>
    <t>Đề xuất kế hoạch trung hạn giai đoạn 2016-2020 của bộ, địa phương</t>
  </si>
  <si>
    <t>Kế hoạch năm 2016 đã được Thủ tướng Chính phủ giao</t>
  </si>
  <si>
    <t>Dự kiến kế hoạch năm 2017</t>
  </si>
  <si>
    <t>Rà soát kế hoạch trung hạn giai đoạn 2016-2020 của đơn vị</t>
  </si>
  <si>
    <t>Đề xuất của BKHĐT bổ sung kế hoạch vốn nước ngoài giai đoạn 2016-2020 cho các dự án Ô của các địa phương trên cơ sở đề nghị của cơ quan chủ quản</t>
  </si>
  <si>
    <t>Kiểm soát vượt</t>
  </si>
  <si>
    <t>Trung hạn đúng - 2016 - 2017</t>
  </si>
  <si>
    <t>Địa phương dự kiến - đúng - sai - vượt 8836</t>
  </si>
  <si>
    <t>Kế hoạch đầu tư trung hạn giai đoạn (4) đã giao đến hết năm 2017</t>
  </si>
  <si>
    <t>Tổng số đã được thông báo tại văn bản số 8836/BKHĐT-TH</t>
  </si>
  <si>
    <t>Dự kiến phân bổ vượt mức được thông báo tại văn bản số 8836/BKHĐT-TH</t>
  </si>
  <si>
    <t>Không đúng quy định</t>
  </si>
  <si>
    <t xml:space="preserve">Đề xuất cắt giảm kế hoạch </t>
  </si>
  <si>
    <t>Vốn nước ngoài cấp phát từ NSTW (tính theo tiền Việt)</t>
  </si>
  <si>
    <t>Vốn đối ứng</t>
  </si>
  <si>
    <t>Vốn đối ứng NSĐP đã bố trí</t>
  </si>
  <si>
    <t>Vốn nước ngoài (theo Hiệp định)</t>
  </si>
  <si>
    <t>Đối ứng NSTW</t>
  </si>
  <si>
    <t>Vốn ODA</t>
  </si>
  <si>
    <t>Các nguồn vốn khác</t>
  </si>
  <si>
    <t xml:space="preserve">Trong đó </t>
  </si>
  <si>
    <t>Trong đó vốn</t>
  </si>
  <si>
    <t>Trong đó vốn NSTW</t>
  </si>
  <si>
    <t>Trong đó: cấp phát từ NSTW</t>
  </si>
  <si>
    <t xml:space="preserve">Trong đó thu hồi các khoản vốn </t>
  </si>
  <si>
    <t>Đưa vào cân đối NSTW</t>
  </si>
  <si>
    <t>Vay lại</t>
  </si>
  <si>
    <t>Danh mục dự án bố trí đúng quy định</t>
  </si>
  <si>
    <t>Dự án chuyển tiếp, hoàn thành sang giai đoạn 2016 - 2020</t>
  </si>
  <si>
    <t>4,5 tỷ Yên</t>
  </si>
  <si>
    <t>Thu hồi ứng</t>
  </si>
  <si>
    <t>Dự án KHL, nhu cầu của tỉnh cập nhật theo văn bản số 152 ngày 13/1/2017</t>
  </si>
  <si>
    <t>Bản ghi nhớ giữa CP Việt Nam và CP CH Italia ngày 22/5/2009</t>
  </si>
  <si>
    <t xml:space="preserve"> 632//QĐ-UBND ngày 07/3/2007</t>
  </si>
  <si>
    <t>cập nhật nhu cầu theo Vb mới nhất của tỉnh ngày 13/1/2017</t>
  </si>
  <si>
    <r>
      <t xml:space="preserve">Lũy kế số vốn đã bố trí từ khởi công đến hết năm 2015 </t>
    </r>
    <r>
      <rPr>
        <b/>
        <vertAlign val="superscript"/>
        <sz val="8"/>
        <color indexed="8"/>
        <rFont val="Times New Roman"/>
        <family val="1"/>
      </rPr>
      <t>(4)</t>
    </r>
  </si>
  <si>
    <r>
      <t xml:space="preserve">Tổng số (tất cả các nguồn vốn) </t>
    </r>
    <r>
      <rPr>
        <b/>
        <vertAlign val="superscript"/>
        <sz val="8"/>
        <color indexed="8"/>
        <rFont val="Times New Roman"/>
        <family val="1"/>
      </rPr>
      <t>(1)</t>
    </r>
  </si>
  <si>
    <r>
      <t xml:space="preserve">Vốn đối ứng nguồn NSTW </t>
    </r>
    <r>
      <rPr>
        <b/>
        <vertAlign val="superscript"/>
        <sz val="8"/>
        <color indexed="8"/>
        <rFont val="Times New Roman"/>
        <family val="1"/>
      </rPr>
      <t>(2)</t>
    </r>
  </si>
  <si>
    <r>
      <t xml:space="preserve">Vốn nước ngoài cấp phát từ NSTW (tính theo tiền Việt) </t>
    </r>
    <r>
      <rPr>
        <b/>
        <vertAlign val="superscript"/>
        <sz val="8"/>
        <color indexed="8"/>
        <rFont val="Times New Roman"/>
        <family val="1"/>
      </rPr>
      <t>(3)</t>
    </r>
  </si>
  <si>
    <r>
      <t xml:space="preserve">Vốn đối ứng </t>
    </r>
    <r>
      <rPr>
        <b/>
        <vertAlign val="superscript"/>
        <sz val="8"/>
        <color indexed="8"/>
        <rFont val="Times New Roman"/>
        <family val="1"/>
      </rPr>
      <t>(2)</t>
    </r>
  </si>
  <si>
    <r>
      <t>Vốn nước ngoài cấp phát từ NSTW (tính theo tiền Việt)</t>
    </r>
    <r>
      <rPr>
        <b/>
        <vertAlign val="superscript"/>
        <sz val="8"/>
        <color indexed="8"/>
        <rFont val="Times New Roman"/>
        <family val="1"/>
      </rPr>
      <t>(3)</t>
    </r>
  </si>
  <si>
    <r>
      <t xml:space="preserve">Tổng số </t>
    </r>
    <r>
      <rPr>
        <b/>
        <vertAlign val="superscript"/>
        <sz val="8"/>
        <color indexed="8"/>
        <rFont val="Times New Roman"/>
        <family val="1"/>
      </rPr>
      <t>(1)</t>
    </r>
  </si>
  <si>
    <t>Kế hoạch đầu tư vốn NSTW năm 2018</t>
  </si>
  <si>
    <t>Vốn đối ứng NSTW</t>
  </si>
  <si>
    <t>Vốn nước ngoài cấp phát từ NSTW</t>
  </si>
  <si>
    <t xml:space="preserve">Tổng số </t>
  </si>
  <si>
    <t>Thu hồi các khoản vốn ứng trước</t>
  </si>
  <si>
    <t>Kế hoạch đầu tư trung hạn giai đoạn (4) đã giao đến hết năm 2018</t>
  </si>
  <si>
    <t>Nhu cầu kế hoạch  năm 2019</t>
  </si>
  <si>
    <t>Dự kế hoạch  năm 2019</t>
  </si>
  <si>
    <t>(Kèm theo Báo cáo số              /BC-UBND ngày        tháng 8 năm 2018 của UBND tỉnh Bình Thuận)</t>
  </si>
  <si>
    <t>Dự phòng  10%</t>
  </si>
  <si>
    <t>BIỂU 3: TÌNH HÌNH THỰC HIỆN KẾ HOẠCH ĐẦU TƯ PHÁT TRIỂN NGUỒN NSTW (VỐN NƯỚC NGOÀI KHÔNG BAO GỒM DỰ ÁN GIẢI NGÂN THEO CƠ CHẾ TÀI CHÍNH TRONG NƯỚC) GIAI ĐOẠN 2016-2020 VÀ DỰ KIẾN KẾ HOẠCH NĂM 2019</t>
  </si>
  <si>
    <t>Chương trình Mục tiêu</t>
  </si>
  <si>
    <t>Nhóm B</t>
  </si>
  <si>
    <t>Nhóm C</t>
  </si>
  <si>
    <t>Khởi công mới gđ 2016-2020</t>
  </si>
  <si>
    <t xml:space="preserve"> </t>
  </si>
  <si>
    <t>Trái phiếu Chính phủ</t>
  </si>
  <si>
    <t>VỐN NGÂN SÁCH TRUNG ƯƠNG (BAO GỒM TPCP VÀ ODA)</t>
  </si>
  <si>
    <t>Bổ sung nguồn dự phòng</t>
  </si>
  <si>
    <t>BIỂU 4: TÌNH HÌNH THỰC HIỆN KẾ HOẠCH ĐẦU TƯ PHÁT TRIỂN NGUỒN NSTW VÀ NGUỒN VỐN NGÂN SÁCH ĐỊA PHƯƠNG GIAI ĐOẠN 2016-2020 VÀ DỰ KIẾN KẾ HOẠCH NĂM 2019</t>
  </si>
  <si>
    <t xml:space="preserve">Nhu cầu KH 2019  </t>
  </si>
  <si>
    <t>Nguồn vốn ngân sách tập trung (không bao gồm TPCP và vốn ODA)</t>
  </si>
  <si>
    <t>(Kèm theo Báo cáo số              /BC-UBND ngày     tháng 8 năm 2018 của UBND tỉnh Bình Thuận)</t>
  </si>
  <si>
    <t>BIỂU 9: CHI TIẾT DỰ KIẾN KẾ HOẠCH ĐẦU TƯ VỐN NƯỚC NGOÀI (VỐN VAY ODA VÀ VỐN VAY ƯU ĐÃI CỦA CÁC NHÀ TÀI TRỢ NƯỚC NGOÀI ĐƯA VÀO NGÂN SÁCH TRUNG ƯƠNG) NĂM 2019</t>
  </si>
  <si>
    <r>
      <t xml:space="preserve">Kế hoạch trung hạn 5 năm giai đoạn 2016-2020 </t>
    </r>
    <r>
      <rPr>
        <b/>
        <sz val="6"/>
        <color rgb="FFFF0000"/>
        <rFont val="Times New Roman"/>
        <family val="1"/>
      </rPr>
      <t>(bao gồm cả dự phòng)</t>
    </r>
  </si>
  <si>
    <t>Kế hoạch đầu tư trung hạn vốn NSNN giai đoạn 2016-2020 đã được giao</t>
  </si>
  <si>
    <t>Kế hoạch trung hạn 5 vốn NSNN giai đoạn 2016-2020 giao các năm 2016-2018</t>
  </si>
  <si>
    <t>Kế hoạch năm 2018 được giao</t>
  </si>
  <si>
    <t>Giải ngân KH năm 2018 từ ngày 01/01/2018 đến ngày 30/9/2018</t>
  </si>
  <si>
    <t>Lũy kế vốn đã bố trí đến hết kế hoạch năm 2018</t>
  </si>
  <si>
    <t>Trong đó: NSTWW</t>
  </si>
  <si>
    <t>Dự kiến kế hoạch năm 2019</t>
  </si>
  <si>
    <t>5</t>
  </si>
  <si>
    <t>7</t>
  </si>
  <si>
    <t>Quyết định đầu tư ban đầu hoặc QĐ đầu tư điều chỉnh đã được Thủ tướng Chính phủ giao KH các năm</t>
  </si>
  <si>
    <t>KH trung hạn 2016-2020 còn lại</t>
  </si>
  <si>
    <t>Biểu mẫu số IV</t>
  </si>
  <si>
    <t>ĐVT: Triệu đồng</t>
  </si>
  <si>
    <t>Địa điểm xây dựng</t>
  </si>
  <si>
    <t>Năng lực kỹ thuật</t>
  </si>
  <si>
    <t>Quyết định đầu tư điều chỉnh (nếu có)</t>
  </si>
  <si>
    <t>Quyết định phê duyệt chủ trương đầu tư (số QĐ; ngày, tháng, năm ban hành)</t>
  </si>
  <si>
    <t>Kế hoạch vốn TPCP giai đoạn 2017 - 2020 (không bao gồm dự phòng 10%)</t>
  </si>
  <si>
    <t>Lũy kế vốn đã bố trí từ khởi công đến hết kế hoạch năm 2018</t>
  </si>
  <si>
    <t xml:space="preserve">Kế hoạch vốn TPCP được giao giai đoạn  2016 - 2020 còn lại chưa phân bổ kế hoạch hằng năm  </t>
  </si>
  <si>
    <t>Đề xuất kế hoạch đầu tư năm 2019 của bộ, địa phương</t>
  </si>
  <si>
    <t>Phương án phân bổ 10% nguồn vốn dự phòng NSTW giai đoạn 2016-2020</t>
  </si>
  <si>
    <t>Chủ đầu tư</t>
  </si>
  <si>
    <t>Số QĐ; ngày, tháng, năm ban hành</t>
  </si>
  <si>
    <t>TMĐT</t>
  </si>
  <si>
    <t>Trong đó: vốn TPCP</t>
  </si>
  <si>
    <t>Tổng số (tất cả nguồn vốn)</t>
  </si>
  <si>
    <t>Thu hồi vốn ứng trước</t>
  </si>
  <si>
    <t>Thanh toán nợ đọng XDCB</t>
  </si>
  <si>
    <t>Dự án dự kiến hoàn thành năm 2019</t>
  </si>
  <si>
    <t>189/HĐND-TH ngày 17/2/2017</t>
  </si>
  <si>
    <t>Chi cục Phát triển nông thôn</t>
  </si>
  <si>
    <t>Dự án hoàn thành, bàn giao, đưa vào sử dụng trước ngày 31/12/2018</t>
  </si>
  <si>
    <t>Huyện Tuy Phong</t>
  </si>
  <si>
    <t>840B/QĐ-UBND, ngày 31/3/2017</t>
  </si>
  <si>
    <t>UBND huyện Tuy Phong</t>
  </si>
  <si>
    <t>Huyện Bắc Bình</t>
  </si>
  <si>
    <t>UBND huyện Bắc Bình</t>
  </si>
  <si>
    <t>Huyện Tánh Linh</t>
  </si>
  <si>
    <t>UBND huyện Tánh Linh</t>
  </si>
  <si>
    <t>Huyện Hàm Thuận Bắc</t>
  </si>
  <si>
    <t>UBND huyện Hàm Thuận Bắc</t>
  </si>
  <si>
    <t>Huyện Hàm Thuận Nam</t>
  </si>
  <si>
    <t>UBND huyện Hàm Thuận Nam</t>
  </si>
  <si>
    <t>Huyện Hàm Tân</t>
  </si>
  <si>
    <t>UBND huyện Hàm Tân</t>
  </si>
  <si>
    <t>Biểu mẫu số II</t>
  </si>
  <si>
    <t>Kế hoạch đầu tư trung hạn giai đoạn 2016-2020 vốn TPCP</t>
  </si>
  <si>
    <t>Lũy kế vốn bố trí đến hết kế hoạch năm 2018</t>
  </si>
  <si>
    <t>Dự kiến kế hoạch đầu tư vốn TPCP năm 2019</t>
  </si>
  <si>
    <t>Kế hoạch đầu tư trung hạn giai đoạn 2016-2020 vốn TPCP đã giao các năm 2016-2018</t>
  </si>
  <si>
    <t>Giải ngân kế hoạch 2018 từ ngày 01/01/2018 đến ngày 30/9/2018</t>
  </si>
  <si>
    <t>Thu hồi vốn các khoản ứng trước</t>
  </si>
  <si>
    <t>Dự án Nhóm B</t>
  </si>
  <si>
    <t>Chủ đầu tư đề nghị</t>
  </si>
  <si>
    <t>Hết</t>
  </si>
  <si>
    <t xml:space="preserve">BIỂU 1: TÌNH HÌNH THỰC HIỆN CÁC DỰ ÁN ĐẦU TƯ SỬ DỤNG VỐN NSTW TRONG NƯỚC (KHÔNG BAO GỒM TPCP) NĂM 2018 VÀ DỰ KIẾN NĂM 2019     </t>
  </si>
  <si>
    <t>Sở Giao thông vận tải</t>
  </si>
  <si>
    <t>UBND huyện Phú Quý</t>
  </si>
  <si>
    <t>Hạ tầng kỹ thuật KDC Hồng Chính III, xã Hòa Thắng</t>
  </si>
  <si>
    <t>Dự án hoàn thành bàn giao đưa vào sử dụng trước ngày 31/12/2018</t>
  </si>
  <si>
    <t>4314/QĐ-UBND ngày 31/12/2014</t>
  </si>
  <si>
    <t xml:space="preserve">Kế hoạch đầu tư trung hạn giai đoạn 2016-2020 vốn TPCP đã được giao </t>
  </si>
  <si>
    <t>(KH 2019 vốn dự phòng)</t>
  </si>
  <si>
    <t>Kế hoạch vốn TPCP giao giai đoạn 2016-2020 (không bao gồm dự phòng 10%)</t>
  </si>
  <si>
    <t xml:space="preserve">Vốn TPCP được giao giai đoạn  2016-2020 còn lại chưa phân bổ kế hoạch hằng năm  </t>
  </si>
  <si>
    <t>(Kèm theo công văn số:               /UBND-ĐTQH ngày   /11/2018 của UBND tinh Bình Thuận)</t>
  </si>
  <si>
    <t>Thời gian KC - HT</t>
  </si>
  <si>
    <t>QĐ đầu tư ban đầu hoặc QĐ đầu tư điều chỉnh đã được Thủ tướng Chính phủ giao KH các năm</t>
  </si>
  <si>
    <t>Số quyết định</t>
  </si>
  <si>
    <t>Trong đó: Cấp phát từ NSTW</t>
  </si>
  <si>
    <t>Dự án Lĩnh vực nước</t>
  </si>
  <si>
    <t>2010-2019</t>
  </si>
  <si>
    <t>Chính phủ Italia</t>
  </si>
  <si>
    <t>Bình Thuận</t>
  </si>
  <si>
    <t>Dự án Sửa chữa và nâng cao an toàn đập tỉnh Bình Thuận (WB8)</t>
  </si>
  <si>
    <t>Các huyện: Tuy Phong, Hàm Thuận Bắc, Hàm Thuận Nam, Đức Linh</t>
  </si>
  <si>
    <t>Huyện Hàm Thuận Bắc, Phan Thiết</t>
  </si>
  <si>
    <t>Dự án Trồng rừng ven biển chắn sóng, chắn cát để cải thiện môi trường sống và canh tác của người dân địa bàn tỉnh Bình Thuận 
(SP-RCC)</t>
  </si>
  <si>
    <t>Công trình hồ chứa nước Ka Pét</t>
  </si>
  <si>
    <t>BIỂU 2: TÌNH HÌNH THỰC HIỆN KẾ HOẠCH ĐẦU TƯ VỐN TPCP NĂM 2018 VÀ DỰ KIẾN KẾ HOẠCH NĂM 2019</t>
  </si>
  <si>
    <t xml:space="preserve">BIỂU3: DANH MỤC DỰ ÁN DỰ KIẾN BỐ TRÍ KẾ HOẠCH ĐẦU TƯ VỐN TPCP NĂM 2019 TỪ NGUỒN 10% DỰ PHÒNG KẾ HOẠCH ĐẦU TƯ TRUNG HẠN VỐN TPCP GIAI ĐOẠN 2016-2020  </t>
  </si>
  <si>
    <t>Kiên cố hóa trường lớp học mẫu giáo, tiểu học</t>
  </si>
  <si>
    <r>
      <rPr>
        <i/>
        <sz val="10"/>
        <rFont val="Times New Roman"/>
        <family val="1"/>
        <charset val="163"/>
      </rPr>
      <t xml:space="preserve">(Kèm theo Công văn số: </t>
    </r>
    <r>
      <rPr>
        <b/>
        <i/>
        <sz val="10"/>
        <rFont val="Times New Roman"/>
        <family val="1"/>
        <charset val="163"/>
      </rPr>
      <t>4872</t>
    </r>
    <r>
      <rPr>
        <i/>
        <sz val="10"/>
        <rFont val="Times New Roman"/>
        <family val="1"/>
        <charset val="163"/>
      </rPr>
      <t xml:space="preserve"> /UBND-ĐTQH ngày 13 /11/2018 của UBND tinh Bình Thuận)</t>
    </r>
  </si>
  <si>
    <r>
      <t xml:space="preserve">(Kèm theo công văn số: </t>
    </r>
    <r>
      <rPr>
        <b/>
        <i/>
        <sz val="10"/>
        <rFont val="Times New Roman"/>
        <family val="1"/>
        <charset val="163"/>
      </rPr>
      <t>4872</t>
    </r>
    <r>
      <rPr>
        <i/>
        <sz val="10"/>
        <rFont val="Times New Roman"/>
        <family val="1"/>
        <charset val="163"/>
      </rPr>
      <t xml:space="preserve"> /UBND-ĐTQH ngày  13 /11/2018 của UBND tinh Bình Thuận)</t>
    </r>
  </si>
  <si>
    <t>ĐẦU TƯ THEO CHƯƠNG TRÌNH</t>
  </si>
  <si>
    <t>Chuyển tiếp</t>
  </si>
  <si>
    <t xml:space="preserve">Dự án chuyển tiếp hoàn thành sau năm kế hoạch </t>
  </si>
  <si>
    <t xml:space="preserve">Chuyển tiếp </t>
  </si>
  <si>
    <t>Dự án dự kiến hoàn thành năm kế hoạch</t>
  </si>
  <si>
    <t>Thu hồi ứng các dự án không thuộc các chương trình mục tiêu quy định tại Nghị quyết số 1203/NQ-UBTVQH13 và Quyết định 40/2015/QĐ-TTg</t>
  </si>
  <si>
    <t>Kế hoạch đầu tư vốn NSTW năm 2019</t>
  </si>
  <si>
    <t>Chi cục Phát triển Nông thôn</t>
  </si>
  <si>
    <t>CÁC DỰ ÁN KHÁC</t>
  </si>
  <si>
    <t>Dự án chuyển tiếp hoàn thành sau năm kế hoạch</t>
  </si>
  <si>
    <t xml:space="preserve">50/QĐ-UBND ngày 06/1/2017 </t>
  </si>
  <si>
    <t xml:space="preserve">Số 632/QĐ-UBND ngày 07/3/2007 </t>
  </si>
  <si>
    <t xml:space="preserve">Số 4638/QĐ-BNN ngày 09/11/2015 </t>
  </si>
  <si>
    <t xml:space="preserve">Vốn nước ngoài cấp phát từ NSTW </t>
  </si>
  <si>
    <t>Vốn đối ứng từ NSTW</t>
  </si>
  <si>
    <t>Khởi công mới</t>
  </si>
  <si>
    <t>2018-2020</t>
  </si>
  <si>
    <t xml:space="preserve"> 3694/QĐ-UBND ngày 22/12/2017 </t>
  </si>
  <si>
    <t xml:space="preserve">2260/QĐ-UBND, 28/8/2015,
2508/QĐ-UBND, 28/8/2017 </t>
  </si>
  <si>
    <t>Dự án hoàn thành, đã bàn giao, đi vào sử dụng trước năm kế hoạch</t>
  </si>
  <si>
    <t>Sở NN và PTNT</t>
  </si>
  <si>
    <t>Sở Nông nghiệp và PTNT</t>
  </si>
  <si>
    <r>
      <t xml:space="preserve">PHỤ LỤC 3: DANH MỤC DỰ ÁN BỐ TRÍ KẾ HOẠCH VỐN NGÂN SÁCH TRUNG ƯƠNG (VỐN ODA VÀ VỐN VAY ƯU ĐÃI CỦA CÁC NHÀ TÀI TRỢ NƯỚC NGOÀI) NĂM 2019 (KHÔNG BAO GỒM DỰ ÁN GIẢI NGÂN THEO CƠ CHẾ TÀI CHÍNH TRONG NƯỚC)
</t>
    </r>
    <r>
      <rPr>
        <i/>
        <sz val="10"/>
        <color theme="1"/>
        <rFont val="Times New Roman"/>
        <family val="1"/>
      </rPr>
      <t>(Kèm theo Quyết định số   294        /QĐ-UBND  ngày 29/01/2019 của UBND tỉnh Bình Thuận)</t>
    </r>
  </si>
  <si>
    <r>
      <t xml:space="preserve">PHỤ LỤC 4: DANH MỤC DỰ ÁN DỰ KIẾN BỐ TRÍ KẾ HOẠCH ĐẦU TƯ VỐN NGÂN SÁCH TRUNG ƯƠNG
 (ODA VÀ VỐN VAY ƯU ĐÃI CỦA CÁC NHÀ TÀI TRỢ NƯỚC NGOÀI) NĂM 2019 (GIẢI NGÂN THEO CƠ CHẾ TÀI CHÍNH TRONG NƯỚC)
</t>
    </r>
    <r>
      <rPr>
        <i/>
        <sz val="10"/>
        <color theme="1"/>
        <rFont val="Times New Roman"/>
        <family val="1"/>
      </rPr>
      <t>(Kèm theo Quyết định số       294           /QĐ-UBND ngày 29/01/2019 của UBND tỉnh Bình Thuận)</t>
    </r>
  </si>
  <si>
    <t xml:space="preserve">BIỂU 4: CHI TIẾT DỰ KIẾN KẾ HOẠCH ĐẦU TƯ CÔNG NĂM 2020 NGUỒN VỐN NGÂN SÁCH TRUNG ƯƠNG  </t>
  </si>
  <si>
    <t>(Kém theo Công văn số     2937    /UBND-ĐTQH ngày  09  /8/2019 của UBND tỉnh)</t>
  </si>
  <si>
    <t>Đơn vị tính: Triệu đồng</t>
  </si>
  <si>
    <t>Kế hoạch trung hạn đã giao đến hết năm 2019</t>
  </si>
  <si>
    <t>Nhu cầu kế hoạch 2020</t>
  </si>
  <si>
    <t>Dự kiến kế hoạch 2020</t>
  </si>
  <si>
    <t>Số quyết định; ngày, tháng, năm ban hành</t>
  </si>
  <si>
    <t xml:space="preserve">Trong đó: NSTW </t>
  </si>
  <si>
    <t>Thu hồi các khoản ứng trước NSTW</t>
  </si>
  <si>
    <t>Bao gồm dự phòng 10% là 7,56 tỷ đồng</t>
  </si>
  <si>
    <t>Bao gồm dự phòng 10% là 39,29 tỷ đồng</t>
  </si>
  <si>
    <t>Các dự án hoàn thành, bàn giao, đưa vào sử dụng đến ngày 31/12/2019</t>
  </si>
  <si>
    <t>Dự phòng 10% là  3,1 tỷ đồng</t>
  </si>
  <si>
    <t>Bao gồm dự phòng 10% 9,253 tỷ đồng</t>
  </si>
  <si>
    <t>Bao gồm dự phòng 10% là 6 tỷ đồng</t>
  </si>
  <si>
    <t>Các dự án dự kiến hoàn thành năm 2020</t>
  </si>
  <si>
    <t>Bao gồm dự phòng 10% là 8 tỷ đồng</t>
  </si>
  <si>
    <t>Các dự án dự kiến hoàn thành sau năm 2020</t>
  </si>
  <si>
    <t>2840/QĐ-UBND ngày 30/9/2016</t>
  </si>
  <si>
    <t>Dự phòng 10% là 30 tỷ đồng</t>
  </si>
  <si>
    <t>1640/QĐ-UBND ngày 28/6/2019</t>
  </si>
  <si>
    <t>Dự phòng 10% là 27,086 tỷ đồng</t>
  </si>
  <si>
    <t>Dự phòng 10% là  73 tỷ đồng</t>
  </si>
  <si>
    <t>Dự phòng 10% 16,5 tỷ đồng</t>
  </si>
  <si>
    <t>Dự phòng 10% 10,395 tỷ đồng</t>
  </si>
  <si>
    <t>Hoàn ứng 50 tỷ đồng, BS DP 10,611 tỷ đồng</t>
  </si>
  <si>
    <t>3767/QĐ-UBND ngày 31/12/2008</t>
  </si>
  <si>
    <t xml:space="preserve">BS DP: 7,346 tỷ </t>
  </si>
  <si>
    <t xml:space="preserve">BS DP: 15,917 tỷ </t>
  </si>
  <si>
    <t>f</t>
  </si>
  <si>
    <t>Ghi chú:</t>
  </si>
  <si>
    <t>DP BĐ-HĐ</t>
  </si>
  <si>
    <t>DP 10%</t>
  </si>
  <si>
    <t>Còn lại 16-20</t>
  </si>
  <si>
    <t>M</t>
  </si>
  <si>
    <t>Bổ sung 10% từ nguồn vốn dự phòng của địa phương</t>
  </si>
  <si>
    <t>Lũy kế số vốn đã bố trí từ khởi công đến hết năm 2015</t>
  </si>
  <si>
    <t>So với QĐ phê duyệt nguồn vốn NSTW bố trí còn thiếu</t>
  </si>
  <si>
    <t>Chủ đầu tư đề nghị bổ sung</t>
  </si>
  <si>
    <t>Lý do</t>
  </si>
  <si>
    <t>Dự án thanh toán khối lượng hoàn thành</t>
  </si>
  <si>
    <t>Thanh toán khối lượng và chi trả tiền đền bù, giải phóng mặt bằng</t>
  </si>
  <si>
    <t>Thanh toán khối lượng thực hiện; nhu cầu bổ sung khoảng 6 tỷ đồng</t>
  </si>
  <si>
    <t>Cty TNHH MTV Khai thác CTTL</t>
  </si>
  <si>
    <t>Thanh toán khối lượng thực hiện, nhu cầu bổ sung khoảng 3,1 tỷ đồng</t>
  </si>
  <si>
    <t>3762/QĐ-UBND ngày 28/12/2017</t>
  </si>
  <si>
    <t>UBND tỉnh đã có văn bản đề nghị Bộ Kế hoạch và Đầu tư bổ sung vốn để hoàn thiện dự án</t>
  </si>
  <si>
    <t>DA trọng điểm của tỉnh, còn thiếu vốn, bổ sung vốn để thanh toán khối lượng</t>
  </si>
  <si>
    <t>Thanh toán khối lượng hoàn thành dự án</t>
  </si>
  <si>
    <t>Sở  Y tế</t>
  </si>
  <si>
    <t>Vốn phân khai chưa đủ để thanh toán khối lượng hoàn thành. Riêng năm 2017, 2018 công trình không được phân khai kế hoạch vốn</t>
  </si>
  <si>
    <t>Dự án khởi công mới có danh mục trong KH trung hạn 2016-2020</t>
  </si>
  <si>
    <t>3,5km</t>
  </si>
  <si>
    <t>Công trình rất bức xúc đã được Bộ Kế hoạch và Đầu tư bố trí vốn chuẩn bị đầu tư và thỏa thuận vốn. Dự án đã được phê duyệt</t>
  </si>
  <si>
    <t>21000 m</t>
  </si>
  <si>
    <t>2737/QĐ-UBND ngày 20/9/2016</t>
  </si>
  <si>
    <t xml:space="preserve">Phục vụ nhu cầu bức xúc về giao thông. DA đã được phê duyệt </t>
  </si>
  <si>
    <t>Thu hồi ứng các khoản vốn ứng trước</t>
  </si>
  <si>
    <t>Bố trí dự phòng</t>
  </si>
  <si>
    <t>Còn lại kéo dai 2021-2025</t>
  </si>
  <si>
    <t>Trong đó: Thu hồi các khoản ứng trước</t>
  </si>
  <si>
    <t>Bổ sung 10% nguồn vốn dự phòng địa phương nguồn vốn NSTW giai đoạn 2016-2020</t>
  </si>
  <si>
    <t>Kế hoạch trung hạn còn lại bao gồm bổ sung dự phòng</t>
  </si>
  <si>
    <t>Kế hoạch 2020</t>
  </si>
  <si>
    <t xml:space="preserve">BIỂU SỐ 3: DANH MỤC DỰ ÁN BỐ TRÍ KẾ HOẠCH ĐẦU TƯ VỐN NGÂN SÁCH TRUNG ƯƠNG (VỐN TRONG NƯỚC KHÔNG BAO GỒM VỐN TRÁI PHIẾU CHÍNH PHỦ) NĂM 2019     </t>
  </si>
  <si>
    <t xml:space="preserve">BIỂU 3: DỰ KIẾN KẾ HOẠCH VỐN NGÂN SÁCH TRUNG ƯƠNG TRONG NƯỚC NĂM 2020 </t>
  </si>
  <si>
    <t>Bố trí từ vốn dự phòng</t>
  </si>
  <si>
    <t>(Kèm theo công văn số 6008 /SKHĐT-KH ngày 22 /11/2019 của Sở Kế hoạch và Đầu tư)</t>
  </si>
  <si>
    <t>B.3</t>
  </si>
  <si>
    <t>Năm 2020</t>
  </si>
  <si>
    <t>Giải ngân từ 01/1/2020 đến 31/7/2020</t>
  </si>
  <si>
    <t>Đã bố trí vốn đến hết KH năm 2020</t>
  </si>
  <si>
    <t xml:space="preserve">Dự kiến KH đầu tư trung hạn giai đoạn 2021-2025 </t>
  </si>
  <si>
    <t>Thanh toán XDCB</t>
  </si>
  <si>
    <t>Dự kiến kế hoạch năm 2021</t>
  </si>
  <si>
    <t>Kế hoạch</t>
  </si>
  <si>
    <t>Đường đến trung tâm các xã Đồng Kho, Huy Khiêm, Bắc Ruộng, Măng Tố, Đức Tân, Nghị Đức, Đức Phú huyện Tánh Linh (ĐT.717)</t>
  </si>
  <si>
    <t>Nâng cấp, mở rộng đường ĐT.719 đoạn Kê Gà – Tân Thiện</t>
  </si>
  <si>
    <t>Lĩnh vực quốc phòng</t>
  </si>
  <si>
    <t>Lĩnh vực giao thông</t>
  </si>
  <si>
    <t>Hồ chứa nước Ka Pét, huyện Hàm Thuận Nam</t>
  </si>
  <si>
    <t>Hàm Thuận Nam</t>
  </si>
  <si>
    <t xml:space="preserve"> 93/2019/QH14 ngày 26/11/2019</t>
  </si>
  <si>
    <t>2020-2024</t>
  </si>
  <si>
    <t>Kè bảo vệ bờ biển thôn Vĩnh Tiến, xã Vĩnh Tân</t>
  </si>
  <si>
    <t>Kè bảo vệ bờ biển xã Hòa Phú</t>
  </si>
  <si>
    <t>Tuy phong</t>
  </si>
  <si>
    <t>2020-2023</t>
  </si>
  <si>
    <t>19/NQ-HĐND ngày 22/7/2020</t>
  </si>
  <si>
    <t>3</t>
  </si>
  <si>
    <t>Ước giải ngân đến 31/12/2020</t>
  </si>
  <si>
    <t>561/QĐ-SKHĐT ngày 20/10/2020</t>
  </si>
  <si>
    <t>Đầu tư các dự án kết nối, có tác động liên vùng có ý nghĩa thúc đẩy kinh tế - xã hội nhanh, bền vững</t>
  </si>
  <si>
    <t>Trục ven biển ĐT.719B đoạn Hòn Lan - Tân Hải, huyện Hàm Thuận Nam</t>
  </si>
  <si>
    <t xml:space="preserve"> Hàm Thuận Nam</t>
  </si>
  <si>
    <t>Các dự án khác</t>
  </si>
  <si>
    <t>Không đủ điều kiện bố trí do chưa có trong kế hoạch trung hạn 2016-2020</t>
  </si>
  <si>
    <t>Phụ lục</t>
  </si>
  <si>
    <t>DANH MỤC CÁC DỰ ÁN DỰ KIẾN SỬ DỤNG VỐN NGÂN SÁCH TRUNG ƯƠNG NĂM 2021 CHƯA HOÀN CHỈNH THỤ TỤC PHÂN KHAI SAU</t>
  </si>
  <si>
    <t>(Kèm theo Công văn số              /SKHĐT-KH  ngày              tháng 12 năm 2020 của Sở Kế hoạch và Đầu tư)</t>
  </si>
  <si>
    <t xml:space="preserve">Tổng số vốn </t>
  </si>
  <si>
    <t>Lũy kế bố trí từ đầu dự án đến ngày 31/12/2020</t>
  </si>
  <si>
    <t>Trong đó: NSTW giai đoạn 2016-2020</t>
  </si>
  <si>
    <t>Lũy kế giải ngân vốn tư đầu dự án đến ngày 31/12/2020</t>
  </si>
  <si>
    <t>Nhóm dự án</t>
  </si>
  <si>
    <t>Đã bố trí KH 2021-2025 tại phụ lục các dự án trọng điểm, dự án có tính chất liên kết vùng là 225 tỷ đồng</t>
  </si>
  <si>
    <t>Nhu cầu vốn NSTW giai đoạn 2021-2025 của chủ đầu tư</t>
  </si>
  <si>
    <t>Ban QLDA ĐTXD các công trình NN&amp;PTNT</t>
  </si>
  <si>
    <t>Lĩnh vực nông nghiệp, lâm nghiệp, diêm nghiệp, thủy lợi và thủy sản</t>
  </si>
  <si>
    <t>Mở rộng và nâng cấp khu neo đậu tránh trú bão kết hợp Cảng cá cửa biển La Gi</t>
  </si>
  <si>
    <t>Kè chống sạt lở bờ biển phường Hàm Tiến, thành phố Phan Thiết - đoạn từ khách sạn Hoàng Ngọc đến K0+640</t>
  </si>
  <si>
    <t>Kè bảo vệ khu dân cư phường Phước Lộc, thị xã La Gi (giai đoạn 2)</t>
  </si>
  <si>
    <t>Kè chống sạt lở bờ biển khu phố 12, 13 và 14 thị trấn Liên Hương- đoạn từ K0+450 đến K1 +000</t>
  </si>
  <si>
    <t>Kè bảo vệ bờ biển phường Thanh Hải, thành phố Phan Thiết</t>
  </si>
  <si>
    <t>Khu dân cư thôn 4, xã Gia Huynh</t>
  </si>
  <si>
    <t>26/QĐ-UBND ngày 06/01/2021</t>
  </si>
  <si>
    <t>Đã bố trí từ vốn dự phòng NSTW 99 tỷ; năm 2021 dự phòng bố trí  35 tỷ</t>
  </si>
  <si>
    <t>Đã bố trí từ vốn dự phòng NSTW 20 tỷ; năm 2021 dự phòng bố trí  25 tỷ</t>
  </si>
  <si>
    <t>Dự án đã bố trí 50 tỷ đồng từ vốn dự phòng NSTW 2016; 68,251 tỷ đồng vốn ODA chương trình tăng trưởng xanh; dự kiến KH vốn năm 2021 bố trí 60 tỷ đồng</t>
  </si>
  <si>
    <t>Dự kiến năm 2021 bố trí 50 tỷ</t>
  </si>
  <si>
    <t>4</t>
  </si>
  <si>
    <t>6</t>
  </si>
  <si>
    <t>Tổng cộng</t>
  </si>
  <si>
    <t>Dự kiến bố trí kế hoạch giai đoạn 2021-2025 vốn NSTW</t>
  </si>
  <si>
    <r>
      <t xml:space="preserve">DANH MỤC CÁC DỰ ÁN MỚI DỰ KIẾN BỐ TRÍ VỐN NGÂN SÁCH TRUNG ƯƠNG GIAI ĐOẠN 2021-2025
</t>
    </r>
    <r>
      <rPr>
        <i/>
        <sz val="12"/>
        <rFont val="Times New Roman"/>
        <family val="1"/>
      </rPr>
      <t>(Kèm theo Báo cáo số           BC-SKHĐT ngày     /4/2021 của Sở Kế hoạch và Đầu tư)</t>
    </r>
  </si>
  <si>
    <t>Xây dựng 02 hồ chứa nước ngọt và nâng cấp, cải tạo hệ thống cấp nước huyện Phú Quý</t>
  </si>
  <si>
    <t>Bố trí giai đoạn 2023-2025 chuyển tiếp sang giai đoạn 2026-2030</t>
  </si>
  <si>
    <t>1136/UBND-ĐTQH ngày 06/4/2021</t>
  </si>
  <si>
    <t>Kiên cố hóa Kênh chuyển nước Sông Dinh 3 - Núi Đất</t>
  </si>
  <si>
    <t xml:space="preserve">Bố trí giai đoạn 2022-2025 </t>
  </si>
  <si>
    <t>Hệ thống kênh liên huyện Hàm Thuận Nam, Hàm Tân, La Gi</t>
  </si>
  <si>
    <t xml:space="preserve">Kênh chính bắc Sông Quao </t>
  </si>
  <si>
    <t>Bố trí cuối giai đoạn 2021-2025 chuyển tiếp sang giai đoạn 2026-2030</t>
  </si>
  <si>
    <t>Dự kiến bố trí ngân sách trung ương cuối giai đoạn 2021-2025 chuyển tiếp sang giai đoạn 2026-2030</t>
  </si>
  <si>
    <t>Lĩnh vực môi trường</t>
  </si>
  <si>
    <t>Cầu Văn Thánh, thành phố Phan Thiết</t>
  </si>
  <si>
    <t>Tuyến đường từ Trung tâm huyện Hàm Thuận Bắc đi Quốc lộ 1A</t>
  </si>
  <si>
    <t>Tuyến đường từ Trung tâm xã Hàm Chính đi Quốc lộ 1A</t>
  </si>
  <si>
    <r>
      <t>Đường cứu hộ, cứu nạn khẩn cấp dọc sông La Ngà,</t>
    </r>
    <r>
      <rPr>
        <i/>
        <sz val="10"/>
        <rFont val="Times New Roman"/>
        <family val="1"/>
      </rPr>
      <t xml:space="preserve"> </t>
    </r>
    <r>
      <rPr>
        <sz val="10"/>
        <rFont val="Times New Roman"/>
        <family val="1"/>
      </rPr>
      <t>xã Tân Hà</t>
    </r>
  </si>
  <si>
    <t>Tuyến đường N26 thị trấn Lạc Tánh, huyện Tánh Linh</t>
  </si>
  <si>
    <t>Đường tránh ĐT.719 và cầu qua sông Dinh, thị xã La Gi</t>
  </si>
  <si>
    <t>Dự án xử lý nước thải tập trung khu du lịch quốc gia Mũi Né</t>
  </si>
  <si>
    <t>UBND thành phố Phan Thiết</t>
  </si>
  <si>
    <t>BIỂU 2</t>
  </si>
  <si>
    <t>UBND huyện Đức Linh</t>
  </si>
  <si>
    <t>Bố trí giai đoạn 2024 -2025 và chuyển tiếp sang giai đoạn 2026-2030</t>
  </si>
  <si>
    <t>Bố trí năm 2025 và chuyển tiếp sang năm 2026</t>
  </si>
  <si>
    <t>Bố trí cuối giai đoạn 2021-2025 chuyển tiếp sang giai đoạn 2026-2032</t>
  </si>
  <si>
    <t>KH 2021-2025 ngân sách tỉnh bố trí 05 tỷ đồng; Dự kiến bố trí ngân sách trung ương cuối giai đoạn 2021-2025 chuyển tiếp sang giai đoạn 2026-2030</t>
  </si>
  <si>
    <t>Cảng Phú Quý giai đoạn II</t>
  </si>
  <si>
    <t>Đường Lâm nghiệp giai đoạn 1</t>
  </si>
  <si>
    <t>Đường trục ven biển đoạn Hòa Thắng - Hòa Phú</t>
  </si>
  <si>
    <t>Giải phóng mặt bằng dự án Phan Rí- Phan Thiết</t>
  </si>
  <si>
    <t>Cấp nước Trung tâm nhiệt điện Vĩnh Tân</t>
  </si>
  <si>
    <t>Kè bảo vệ bờ biển Đức Long</t>
  </si>
  <si>
    <t>Sửa chữa nâng cấp hồ chứa nước Đu Đủ</t>
  </si>
  <si>
    <t>Khu Tái định cư Láng Giang, xã Tân Thuận</t>
  </si>
  <si>
    <t>Kênh chuyển nước Hồ Sông Dinh 3-hồ Núi Đất</t>
  </si>
  <si>
    <t>Dự án phát triển đô thị vừa và nhỏ khu vực miền trung</t>
  </si>
  <si>
    <t>Dự án chuyển tiếp</t>
  </si>
  <si>
    <t>8</t>
  </si>
  <si>
    <t>9</t>
  </si>
  <si>
    <t>Dự án khởi công mới giai đoạn 2021-2025</t>
  </si>
  <si>
    <t xml:space="preserve"> Số vốn NSTW dự kiến bố trí trong giai đoạn 2021-2025 để thu hồi các khoản vốn ứng trước </t>
  </si>
  <si>
    <t>Dự kiến phân bổ vốn nước ngoài cấp phát từ NSTW</t>
  </si>
  <si>
    <t>Dự án chuyển tiếp sang giai đoạn 2021-2025</t>
  </si>
  <si>
    <t xml:space="preserve">Dự án lĩnh vực nước Bình Thuận </t>
  </si>
  <si>
    <t>Dự án Phục hồi và quản lý bền vững rừng phòng hộ (Dự án JICA2)</t>
  </si>
  <si>
    <t>Dự án Sửa chữa và nâng cao an toàn đập (WB8) tỉnh Bình Thuận</t>
  </si>
  <si>
    <t>Dự án Nâng cao hiệu quả sử dụng nguồn nước cho các tỉnh bị ảnh hưởng bởi hạn hán (ADB8)</t>
  </si>
  <si>
    <t>Hệ thống kênh tiếp nước liên huyện phía Nam tỉnh Bình Thuận</t>
  </si>
  <si>
    <r>
      <t>Đường cứu hộ, cứu nạn khẩn cấp dọc sông La Ngà,</t>
    </r>
    <r>
      <rPr>
        <i/>
        <sz val="12"/>
        <rFont val="Times New Roman"/>
        <family val="1"/>
      </rPr>
      <t xml:space="preserve"> </t>
    </r>
    <r>
      <rPr>
        <sz val="12"/>
        <rFont val="Times New Roman"/>
        <family val="1"/>
      </rPr>
      <t>xã Tân Hà</t>
    </r>
  </si>
  <si>
    <t>BIỂU SỐ 01</t>
  </si>
  <si>
    <t xml:space="preserve">Đường từ thị trấn Tân Minh đi Sơn Mỹ, huyện Hàm Tân </t>
  </si>
  <si>
    <t xml:space="preserve">DANH MỤC DỰ ÁN DỰ KIẾN BỐ TRÍ VỐN NGÂN SÁCH TRUNG ƯƠNG 
GIAI ĐOẠN 2021-2025 ĐỂ THU HỒI CÁC KHOẢN VỐN ỨNG TRƯỚC </t>
  </si>
  <si>
    <t>Dự kiến bố trí 
kế hoạch 
giai đoạn 
2021-2025</t>
  </si>
  <si>
    <t>Dự án Trục ven biển ĐT.719B đoạn Hòn Lan - Tân Hải</t>
  </si>
  <si>
    <t>Làm mới tuyến đường trục ven biển ĐT.719B đoạn Phan Thiết – Kê Gà</t>
  </si>
  <si>
    <t>Dự án Nâng cấp, mở rộng đường ĐT.719 đoạn Kê Gà – Tân Thiện</t>
  </si>
  <si>
    <t>10</t>
  </si>
  <si>
    <t>11</t>
  </si>
  <si>
    <t>12</t>
  </si>
  <si>
    <t>13</t>
  </si>
  <si>
    <t>14</t>
  </si>
  <si>
    <t>15</t>
  </si>
  <si>
    <t>16</t>
  </si>
  <si>
    <t>17</t>
  </si>
  <si>
    <t>BIỂU SỐ 02</t>
  </si>
  <si>
    <t>BIỀU SỐ 03</t>
  </si>
  <si>
    <t>BIỂU SỐ 04</t>
  </si>
  <si>
    <t>Đường từ Trung tâm huyện Hàm Thuận Bắc đi Quốc lộ 1A</t>
  </si>
  <si>
    <t>Đường N26 thị trấn Lạc Tánh, huyện Tánh Linh</t>
  </si>
  <si>
    <t>Đường từ Trung tâm xã Hàm Chính đi Quốc lộ 1A</t>
  </si>
  <si>
    <t xml:space="preserve">Kênh chính bắc hồ Sông Quao </t>
  </si>
  <si>
    <t>Kè bảo vệ bờ biển xã Hòa Phú, huyện Tuy Phong</t>
  </si>
  <si>
    <t>(Kèm theo Nghị quyết số  12  /NQ-HĐND ngày 17/7/2021 của HĐND tỉnh)</t>
  </si>
  <si>
    <r>
      <t xml:space="preserve">DANH MỤC DỰ KIẾN CÁC DỰ ÁN TRỌNG ĐIỂM, 
DỰ ÁN CÓ TÍNH LIÊN KẾT VÙNG, ĐƯỜNG VEN BIỂN 
SỬ DỤNG VỐN NGÂN SÁCH TRUNG ƯƠNG GIAI ĐOẠN 2021-2025
</t>
    </r>
    <r>
      <rPr>
        <i/>
        <sz val="12"/>
        <rFont val="Times New Roman"/>
        <family val="1"/>
      </rPr>
      <t>(Kèm theo Nghị quyết số  12 /NQ-HĐND ngày  17/7/2021 của HĐND tỉnh)</t>
    </r>
    <r>
      <rPr>
        <b/>
        <sz val="12"/>
        <rFont val="Times New Roman"/>
        <family val="1"/>
      </rPr>
      <t xml:space="preserve">
</t>
    </r>
  </si>
  <si>
    <r>
      <t xml:space="preserve">DANH MỤC CÁC DỰ ÁN DỰ KIẾN BỐ TRÍ VỐN NGÂN SÁCH TRUNG ƯƠNG 
GIAI ĐOẠN 2021-2025
</t>
    </r>
    <r>
      <rPr>
        <i/>
        <sz val="12"/>
        <rFont val="Times New Roman"/>
        <family val="1"/>
      </rPr>
      <t>(Kèm theo Nghị quyết số  12 /NQ-HĐND ngày  17 /7/2021 của HĐND tỉnh)</t>
    </r>
  </si>
  <si>
    <r>
      <t xml:space="preserve">DANH MỤC CÁC DỰ ÁN DỰ KIẾN KẾ HOẠCH VỐN NƯỚC NGOÀI 
GIAI ĐOẠN 2021-2025 (VỐN ODA)
</t>
    </r>
    <r>
      <rPr>
        <i/>
        <sz val="12"/>
        <rFont val="Times New Roman"/>
        <family val="1"/>
      </rPr>
      <t>(Kèm theo Nghị quyết số  12 /NQ-HĐND ngày  17/ 7/2021 của HĐND tỉnh)</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</si>
</sst>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 #,##0.00_-;\-* #,##0.00_-;_-* &quot;-&quot;??_-;_-@_-"/>
    <numFmt numFmtId="169" formatCode="_(* #,##0_);_(* \(#,##0\);_(* &quot;-&quot;??_);_(@_)"/>
    <numFmt numFmtId="170" formatCode="_-&quot;ñ&quot;* #,##0_-;\-&quot;ñ&quot;* #,##0_-;_-&quot;ñ&quot;* &quot;-&quot;_-;_-@_-"/>
    <numFmt numFmtId="171" formatCode="_-* #,##0.00\ _F_-;\-* #,##0.00\ _F_-;_-* &quot;-&quot;??\ _F_-;_-@_-"/>
    <numFmt numFmtId="172" formatCode="_-* #,##0.00\ &quot;F&quot;_-;\-* #,##0.00\ &quot;F&quot;_-;_-* &quot;-&quot;??\ &quot;F&quot;_-;_-@_-"/>
    <numFmt numFmtId="173" formatCode="#,##0\ &quot;DM&quot;;\-#,##0\ &quot;DM&quot;"/>
    <numFmt numFmtId="174" formatCode="0.000%"/>
    <numFmt numFmtId="175" formatCode="#.##00"/>
    <numFmt numFmtId="176" formatCode="_-* #,##0_-;\-* #,##0_-;_-* &quot;-&quot;_-;_-@_-"/>
    <numFmt numFmtId="177" formatCode="&quot;Rp&quot;#,##0_);[Red]\(&quot;Rp&quot;#,##0\)"/>
    <numFmt numFmtId="178" formatCode="_ * #,##0_)\ &quot;$&quot;_ ;_ * \(#,##0\)\ &quot;$&quot;_ ;_ * &quot;-&quot;_)\ &quot;$&quot;_ ;_ @_ "/>
    <numFmt numFmtId="179" formatCode="_-&quot;$&quot;* #,##0_-;\-&quot;$&quot;* #,##0_-;_-&quot;$&quot;* &quot;-&quot;_-;_-@_-"/>
    <numFmt numFmtId="180" formatCode="_-* #,##0\ _F_-;\-* #,##0\ _F_-;_-* &quot;-&quot;\ _F_-;_-@_-"/>
    <numFmt numFmtId="181" formatCode="_-* #,##0\ &quot;F&quot;_-;\-* #,##0\ &quot;F&quot;_-;_-* &quot;-&quot;\ &quot;F&quot;_-;_-@_-"/>
    <numFmt numFmtId="182" formatCode="_-* #,##0\ &quot;€&quot;_-;\-* #,##0\ &quot;€&quot;_-;_-* &quot;-&quot;\ &quot;€&quot;_-;_-@_-"/>
    <numFmt numFmtId="183" formatCode="_-* #,##0\ &quot;$&quot;_-;\-* #,##0\ &quot;$&quot;_-;_-* &quot;-&quot;\ &quot;$&quot;_-;_-@_-"/>
    <numFmt numFmtId="184" formatCode="_ * #,##0_)&quot;$&quot;_ ;_ * \(#,##0\)&quot;$&quot;_ ;_ * &quot;-&quot;_)&quot;$&quot;_ ;_ @_ "/>
    <numFmt numFmtId="185" formatCode="_-&quot;€&quot;* #,##0_-;\-&quot;€&quot;* #,##0_-;_-&quot;€&quot;* &quot;-&quot;_-;_-@_-"/>
    <numFmt numFmtId="186" formatCode="_-* #,##0.00\ _€_-;\-* #,##0.00\ _€_-;_-* &quot;-&quot;??\ _€_-;_-@_-"/>
    <numFmt numFmtId="187" formatCode="_ * #,##0.00_ ;_ * \-#,##0.00_ ;_ * &quot;-&quot;??_ ;_ @_ "/>
    <numFmt numFmtId="188" formatCode="_-* #,##0.00\ _V_N_D_-;\-* #,##0.00\ _V_N_D_-;_-* &quot;-&quot;??\ _V_N_D_-;_-@_-"/>
    <numFmt numFmtId="189" formatCode="_ * #,##0.00_)\ _$_ ;_ * \(#,##0.00\)\ _$_ ;_ * &quot;-&quot;??_)\ _$_ ;_ @_ "/>
    <numFmt numFmtId="190" formatCode="_ * #,##0.00_)_$_ ;_ * \(#,##0.00\)_$_ ;_ * &quot;-&quot;??_)_$_ ;_ @_ "/>
    <numFmt numFmtId="191" formatCode="_-* #,##0.00\ _ñ_-;\-* #,##0.00\ _ñ_-;_-* &quot;-&quot;??\ _ñ_-;_-@_-"/>
    <numFmt numFmtId="192" formatCode="_-* #,##0.00\ _ñ_-;_-* #,##0.00\ _ñ\-;_-* &quot;-&quot;??\ _ñ_-;_-@_-"/>
    <numFmt numFmtId="193" formatCode="_(&quot;$&quot;\ * #,##0_);_(&quot;$&quot;\ * \(#,##0\);_(&quot;$&quot;\ * &quot;-&quot;_);_(@_)"/>
    <numFmt numFmtId="194" formatCode="_-* #,##0.00000000_-;\-* #,##0.00000000_-;_-* &quot;-&quot;??_-;_-@_-"/>
    <numFmt numFmtId="195" formatCode="_(&quot;€&quot;\ * #,##0_);_(&quot;€&quot;\ * \(#,##0\);_(&quot;€&quot;\ * &quot;-&quot;_);_(@_)"/>
    <numFmt numFmtId="196" formatCode="_-* #,##0\ &quot;ñ&quot;_-;\-* #,##0\ &quot;ñ&quot;_-;_-* &quot;-&quot;\ &quot;ñ&quot;_-;_-@_-"/>
    <numFmt numFmtId="197" formatCode="_-* #,##0\ _€_-;\-* #,##0\ _€_-;_-* &quot;-&quot;\ _€_-;_-@_-"/>
    <numFmt numFmtId="198" formatCode="_ * #,##0_ ;_ * \-#,##0_ ;_ * &quot;-&quot;_ ;_ @_ "/>
    <numFmt numFmtId="199" formatCode="_-* #,##0\ _V_N_D_-;\-* #,##0\ _V_N_D_-;_-* &quot;-&quot;\ _V_N_D_-;_-@_-"/>
    <numFmt numFmtId="200" formatCode="_ * #,##0_)\ _$_ ;_ * \(#,##0\)\ _$_ ;_ * &quot;-&quot;_)\ _$_ ;_ @_ "/>
    <numFmt numFmtId="201" formatCode="_ * #,##0_)_$_ ;_ * \(#,##0\)_$_ ;_ * &quot;-&quot;_)_$_ ;_ @_ "/>
    <numFmt numFmtId="202" formatCode="_-* #,##0\ _$_-;\-* #,##0\ _$_-;_-* &quot;-&quot;\ _$_-;_-@_-"/>
    <numFmt numFmtId="203" formatCode="_-* #,##0\ _ñ_-;\-* #,##0\ _ñ_-;_-* &quot;-&quot;\ _ñ_-;_-@_-"/>
    <numFmt numFmtId="204" formatCode="_-* #,##0\ _ñ_-;_-* #,##0\ _ñ\-;_-* &quot;-&quot;\ _ñ_-;_-@_-"/>
    <numFmt numFmtId="205" formatCode="_ &quot;\&quot;* #,##0_ ;_ &quot;\&quot;* \-#,##0_ ;_ &quot;\&quot;* &quot;-&quot;_ ;_ @_ "/>
    <numFmt numFmtId="206" formatCode="&quot;\&quot;#,##0.00;[Red]&quot;\&quot;\-#,##0.00"/>
    <numFmt numFmtId="207" formatCode="&quot;\&quot;#,##0;[Red]&quot;\&quot;\-#,##0"/>
    <numFmt numFmtId="208" formatCode="_ * #,##0_)\ &quot;F&quot;_ ;_ * \(#,##0\)\ &quot;F&quot;_ ;_ * &quot;-&quot;_)\ &quot;F&quot;_ ;_ @_ "/>
    <numFmt numFmtId="209" formatCode="&quot;£&quot;#,##0.00;\-&quot;£&quot;#,##0.00"/>
    <numFmt numFmtId="210" formatCode="_-&quot;F&quot;* #,##0_-;\-&quot;F&quot;* #,##0_-;_-&quot;F&quot;* &quot;-&quot;_-;_-@_-"/>
    <numFmt numFmtId="211" formatCode="_ * #,##0.00_)&quot;$&quot;_ ;_ * \(#,##0.00\)&quot;$&quot;_ ;_ * &quot;-&quot;??_)&quot;$&quot;_ ;_ @_ "/>
    <numFmt numFmtId="212" formatCode="_ * #,##0.0_)_$_ ;_ * \(#,##0.0\)_$_ ;_ * &quot;-&quot;??_)_$_ ;_ @_ "/>
    <numFmt numFmtId="213" formatCode=";;"/>
    <numFmt numFmtId="214" formatCode="_ * #,##0.00_)&quot;€&quot;_ ;_ * \(#,##0.00\)&quot;€&quot;_ ;_ * &quot;-&quot;??_)&quot;€&quot;_ ;_ @_ "/>
    <numFmt numFmtId="215" formatCode="#,##0.0_);\(#,##0.0\)"/>
    <numFmt numFmtId="216" formatCode="_ &quot;\&quot;* #,##0.00_ ;_ &quot;\&quot;* &quot;\&quot;&quot;\&quot;&quot;\&quot;&quot;\&quot;&quot;\&quot;&quot;\&quot;&quot;\&quot;&quot;\&quot;&quot;\&quot;&quot;\&quot;&quot;\&quot;&quot;\&quot;\-#,##0.00_ ;_ &quot;\&quot;* &quot;-&quot;??_ ;_ @_ "/>
    <numFmt numFmtId="217" formatCode="0.0%"/>
    <numFmt numFmtId="218" formatCode="_ * #,##0.00_ ;_ * &quot;\&quot;&quot;\&quot;&quot;\&quot;&quot;\&quot;&quot;\&quot;&quot;\&quot;&quot;\&quot;&quot;\&quot;&quot;\&quot;&quot;\&quot;&quot;\&quot;&quot;\&quot;\-#,##0.00_ ;_ * &quot;-&quot;??_ ;_ @_ "/>
    <numFmt numFmtId="219" formatCode="&quot;$&quot;#,##0.00"/>
    <numFmt numFmtId="220" formatCode="&quot;\&quot;#,##0;&quot;\&quot;&quot;\&quot;&quot;\&quot;&quot;\&quot;&quot;\&quot;&quot;\&quot;&quot;\&quot;&quot;\&quot;&quot;\&quot;&quot;\&quot;&quot;\&quot;&quot;\&quot;&quot;\&quot;&quot;\&quot;\-#,##0"/>
    <numFmt numFmtId="221" formatCode="_ * #,##0.00_)&quot;£&quot;_ ;_ * \(#,##0.00\)&quot;£&quot;_ ;_ * &quot;-&quot;??_)&quot;£&quot;_ ;_ @_ "/>
    <numFmt numFmtId="222" formatCode="&quot;\&quot;#,##0;[Red]&quot;\&quot;&quot;\&quot;&quot;\&quot;&quot;\&quot;&quot;\&quot;&quot;\&quot;&quot;\&quot;&quot;\&quot;&quot;\&quot;&quot;\&quot;&quot;\&quot;&quot;\&quot;&quot;\&quot;&quot;\&quot;\-#,##0"/>
    <numFmt numFmtId="223" formatCode="_-&quot;$&quot;* #,##0.00_-;\-&quot;$&quot;* #,##0.00_-;_-&quot;$&quot;* &quot;-&quot;??_-;_-@_-"/>
    <numFmt numFmtId="224" formatCode="_ * #,##0_ ;_ * &quot;\&quot;&quot;\&quot;&quot;\&quot;&quot;\&quot;&quot;\&quot;&quot;\&quot;&quot;\&quot;&quot;\&quot;&quot;\&quot;&quot;\&quot;&quot;\&quot;&quot;\&quot;\-#,##0_ ;_ * &quot;-&quot;_ ;_ @_ "/>
    <numFmt numFmtId="225" formatCode="0.0%;\(0.0%\)"/>
    <numFmt numFmtId="226" formatCode="&quot;\&quot;#,##0.00;&quot;\&quot;&quot;\&quot;&quot;\&quot;&quot;\&quot;&quot;\&quot;&quot;\&quot;&quot;\&quot;&quot;\&quot;&quot;\&quot;&quot;\&quot;&quot;\&quot;&quot;\&quot;&quot;\&quot;&quot;\&quot;\-#,##0.00"/>
    <numFmt numFmtId="227" formatCode="0.000_)"/>
    <numFmt numFmtId="228" formatCode="#,##0_)_%;\(#,##0\)_%;"/>
    <numFmt numFmtId="229" formatCode="_(* #,##0.0_);_(* \(#,##0.0\);_(* &quot;-&quot;??_);_(@_)"/>
    <numFmt numFmtId="230" formatCode="_._.* #,##0.0_)_%;_._.* \(#,##0.0\)_%"/>
    <numFmt numFmtId="231" formatCode="#,##0.0_)_%;\(#,##0.0\)_%;\ \ .0_)_%"/>
    <numFmt numFmtId="232" formatCode="_._.* #,##0.00_)_%;_._.* \(#,##0.00\)_%"/>
    <numFmt numFmtId="233" formatCode="#,##0.00_)_%;\(#,##0.00\)_%;\ \ .00_)_%"/>
    <numFmt numFmtId="234" formatCode="_._.* #,##0.000_)_%;_._.* \(#,##0.000\)_%"/>
    <numFmt numFmtId="235" formatCode="#,##0.000_)_%;\(#,##0.000\)_%;\ \ .000_)_%"/>
    <numFmt numFmtId="236" formatCode="&quot;$&quot;#,##0;[Red]\-&quot;$&quot;#,##0"/>
    <numFmt numFmtId="237" formatCode="_(* #,##0.00_);_(* \(#,##0.00\);_(* &quot;-&quot;&quot;?&quot;&quot;?&quot;_);_(@_)"/>
    <numFmt numFmtId="238" formatCode="#,##0.0"/>
    <numFmt numFmtId="239" formatCode="_-* #,##0\ &quot;þ&quot;_-;\-* #,##0\ &quot;þ&quot;_-;_-* &quot;-&quot;\ &quot;þ&quot;_-;_-@_-"/>
    <numFmt numFmtId="240" formatCode="&quot;?&quot;#,##0;&quot;?&quot;\-#,##0"/>
    <numFmt numFmtId="241" formatCode="_-* #,##0.00\ _þ_-;\-* #,##0.00\ _þ_-;_-* &quot;-&quot;??\ _þ_-;_-@_-"/>
    <numFmt numFmtId="242" formatCode="_-* #,##0\ _₫_-;\-* #,##0\ _₫_-;_-* &quot;-&quot;??\ _₫_-;_-@_-"/>
    <numFmt numFmtId="243" formatCode="_-* #,##0_-;\-* #,##0_-;_-* &quot;-&quot;??_-;_-@_-"/>
    <numFmt numFmtId="244" formatCode="\t#\ ??/??"/>
    <numFmt numFmtId="245" formatCode="0.0000"/>
    <numFmt numFmtId="246" formatCode="_-* #,##0.00\ _$_-;\-* #,##0.00\ _$_-;_-* &quot;-&quot;??\ _$_-;_-@_-"/>
    <numFmt numFmtId="247" formatCode="_-* #,##0.0\ _₫_-;\-* #,##0.0\ _₫_-;_-* &quot;-&quot;??\ _₫_-;_-@_-"/>
    <numFmt numFmtId="248" formatCode="&quot;$&quot;#,##0;\-&quot;$&quot;#,##0"/>
    <numFmt numFmtId="249" formatCode="_(* #.##0.00_);_(* \(#.##0.00\);_(* &quot;-&quot;??_);_(@_)"/>
    <numFmt numFmtId="250" formatCode="&quot;True&quot;;&quot;True&quot;;&quot;False&quot;"/>
    <numFmt numFmtId="251" formatCode="_(* #,##0.0_);_(* \(#,##0.0\);_(* &quot;-&quot;?_);_(@_)"/>
    <numFmt numFmtId="252" formatCode="#,##0;[Red]#,##0"/>
    <numFmt numFmtId="253" formatCode="&quot;\&quot;#&quot;,&quot;##0&quot;.&quot;00;[Red]&quot;\&quot;\-#&quot;,&quot;##0&quot;.&quot;00"/>
    <numFmt numFmtId="254" formatCode="#,##0.00;[Red]#,##0.00"/>
    <numFmt numFmtId="255" formatCode="#,##0;\(#,##0\)"/>
    <numFmt numFmtId="256" formatCode="_._.* \(#,##0\)_%;_._.* #,##0_)_%;_._.* 0_)_%;_._.@_)_%"/>
    <numFmt numFmtId="257" formatCode="_._.&quot;€&quot;* \(#,##0\)_%;_._.&quot;€&quot;* #,##0_)_%;_._.&quot;€&quot;* 0_)_%;_._.@_)_%"/>
    <numFmt numFmtId="258" formatCode="* \(#,##0\);* #,##0_);&quot;-&quot;??_);@"/>
    <numFmt numFmtId="259" formatCode="_ &quot;R&quot;\ * #,##0_ ;_ &quot;R&quot;\ * \-#,##0_ ;_ &quot;R&quot;\ * &quot;-&quot;_ ;_ @_ "/>
    <numFmt numFmtId="260" formatCode="_ * #,##0.00_ ;_ * &quot;\&quot;&quot;\&quot;&quot;\&quot;&quot;\&quot;&quot;\&quot;&quot;\&quot;\-#,##0.00_ ;_ * &quot;-&quot;??_ ;_ @_ "/>
    <numFmt numFmtId="261" formatCode="&quot;€&quot;* #,##0_)_%;&quot;€&quot;* \(#,##0\)_%;&quot;€&quot;* &quot;-&quot;??_)_%;@_)_%"/>
    <numFmt numFmtId="262" formatCode="&quot;$&quot;* #,##0_)_%;&quot;$&quot;* \(#,##0\)_%;&quot;$&quot;* &quot;-&quot;??_)_%;@_)_%"/>
    <numFmt numFmtId="263" formatCode="&quot;\&quot;#,##0.00;&quot;\&quot;&quot;\&quot;&quot;\&quot;&quot;\&quot;&quot;\&quot;&quot;\&quot;&quot;\&quot;&quot;\&quot;\-#,##0.00"/>
    <numFmt numFmtId="264" formatCode="_._.&quot;€&quot;* #,##0.0_)_%;_._.&quot;€&quot;* \(#,##0.0\)_%"/>
    <numFmt numFmtId="265" formatCode="&quot;€&quot;* #,##0.0_)_%;&quot;€&quot;* \(#,##0.0\)_%;&quot;€&quot;* \ .0_)_%"/>
    <numFmt numFmtId="266" formatCode="_._.&quot;$&quot;* #,##0.0_)_%;_._.&quot;$&quot;* \(#,##0.0\)_%"/>
    <numFmt numFmtId="267" formatCode="_._.&quot;€&quot;* #,##0.00_)_%;_._.&quot;€&quot;* \(#,##0.00\)_%"/>
    <numFmt numFmtId="268" formatCode="&quot;€&quot;* #,##0.00_)_%;&quot;€&quot;* \(#,##0.00\)_%;&quot;€&quot;* \ .00_)_%"/>
    <numFmt numFmtId="269" formatCode="_._.&quot;$&quot;* #,##0.00_)_%;_._.&quot;$&quot;* \(#,##0.00\)_%"/>
    <numFmt numFmtId="270" formatCode="_._.&quot;€&quot;* #,##0.000_)_%;_._.&quot;€&quot;* \(#,##0.000\)_%"/>
    <numFmt numFmtId="271" formatCode="&quot;€&quot;* #,##0.000_)_%;&quot;€&quot;* \(#,##0.000\)_%;&quot;€&quot;* \ .000_)_%"/>
    <numFmt numFmtId="272" formatCode="_._.&quot;$&quot;* #,##0.000_)_%;_._.&quot;$&quot;* \(#,##0.000\)_%"/>
    <numFmt numFmtId="273" formatCode="_-* #,##0.00\ &quot;€&quot;_-;\-* #,##0.00\ &quot;€&quot;_-;_-* &quot;-&quot;??\ &quot;€&quot;_-;_-@_-"/>
    <numFmt numFmtId="274" formatCode="_ * #,##0_ ;_ * &quot;\&quot;&quot;\&quot;&quot;\&quot;&quot;\&quot;&quot;\&quot;&quot;\&quot;\-#,##0_ ;_ * &quot;-&quot;_ ;_ @_ "/>
    <numFmt numFmtId="275" formatCode="\$#,##0\ ;\(\$#,##0\)"/>
    <numFmt numFmtId="276" formatCode="&quot;$&quot;#,##0\ ;\(&quot;$&quot;#,##0\)"/>
    <numFmt numFmtId="277" formatCode="\t0.00%"/>
    <numFmt numFmtId="278" formatCode="0.000"/>
    <numFmt numFmtId="279" formatCode="* #,##0_);* \(#,##0\);&quot;-&quot;??_);@"/>
    <numFmt numFmtId="280" formatCode="\U\S\$#,##0.00;\(\U\S\$#,##0.00\)"/>
    <numFmt numFmtId="281" formatCode="_(\§\g\ #,##0_);_(\§\g\ \(#,##0\);_(\§\g\ &quot;-&quot;??_);_(@_)"/>
    <numFmt numFmtId="282" formatCode="_(\§\g\ #,##0_);_(\§\g\ \(#,##0\);_(\§\g\ &quot;-&quot;_);_(@_)"/>
    <numFmt numFmtId="283" formatCode="\§\g#,##0_);\(\§\g#,##0\)"/>
    <numFmt numFmtId="284" formatCode="_-&quot;VND&quot;* #,##0_-;\-&quot;VND&quot;* #,##0_-;_-&quot;VND&quot;* &quot;-&quot;_-;_-@_-"/>
    <numFmt numFmtId="285" formatCode="_(&quot;Rp&quot;* #,##0.00_);_(&quot;Rp&quot;* \(#,##0.00\);_(&quot;Rp&quot;* &quot;-&quot;??_);_(@_)"/>
    <numFmt numFmtId="286" formatCode="#,##0.00\ &quot;FB&quot;;[Red]\-#,##0.00\ &quot;FB&quot;"/>
    <numFmt numFmtId="287" formatCode="#,##0\ &quot;$&quot;;\-#,##0\ &quot;$&quot;"/>
    <numFmt numFmtId="288" formatCode="_-* #,##0\ _F_B_-;\-* #,##0\ _F_B_-;_-* &quot;-&quot;\ _F_B_-;_-@_-"/>
    <numFmt numFmtId="289" formatCode="_-[$€]* #,##0.00_-;\-[$€]* #,##0.00_-;_-[$€]* &quot;-&quot;??_-;_-@_-"/>
    <numFmt numFmtId="290" formatCode="_ * #,##0.00_)_d_ ;_ * \(#,##0.00\)_d_ ;_ * &quot;-&quot;??_)_d_ ;_ @_ "/>
    <numFmt numFmtId="291" formatCode="#,##0_);\-#,##0_)"/>
    <numFmt numFmtId="292" formatCode="#,###;\-#,###;&quot;&quot;;_(@_)"/>
    <numFmt numFmtId="293" formatCode="&quot;€&quot;#,##0;\-&quot;€&quot;#,##0"/>
    <numFmt numFmtId="294" formatCode="#,##0\ &quot;$&quot;_);\(#,##0\ &quot;$&quot;\)"/>
    <numFmt numFmtId="295" formatCode="_-&quot;£&quot;* #,##0_-;\-&quot;£&quot;* #,##0_-;_-&quot;£&quot;* &quot;-&quot;_-;_-@_-"/>
    <numFmt numFmtId="296" formatCode="#,###"/>
    <numFmt numFmtId="297" formatCode="&quot;Fr.&quot;\ #,##0.00;[Red]&quot;Fr.&quot;\ \-#,##0.00"/>
    <numFmt numFmtId="298" formatCode="_ &quot;Fr.&quot;\ * #,##0_ ;_ &quot;Fr.&quot;\ * \-#,##0_ ;_ &quot;Fr.&quot;\ * &quot;-&quot;_ ;_ @_ "/>
    <numFmt numFmtId="299" formatCode="&quot;\&quot;#,##0;[Red]\-&quot;\&quot;#,##0"/>
    <numFmt numFmtId="300" formatCode="&quot;\&quot;#,##0.00;\-&quot;\&quot;#,##0.00"/>
    <numFmt numFmtId="301" formatCode="mmmm\ d\,\ yyyy"/>
    <numFmt numFmtId="302" formatCode="#,##0.00_);\-#,##0.00_)"/>
    <numFmt numFmtId="303" formatCode="0_)%;\(0\)%"/>
    <numFmt numFmtId="304" formatCode="_._._(* 0_)%;_._.* \(0\)%"/>
    <numFmt numFmtId="305" formatCode="_(0_)%;\(0\)%"/>
    <numFmt numFmtId="306" formatCode="0%_);\(0%\)"/>
    <numFmt numFmtId="307" formatCode="#,##0.000_);\(#,##0.000\)"/>
    <numFmt numFmtId="308" formatCode="_ &quot;\&quot;* #,##0_ ;_ &quot;\&quot;* &quot;\&quot;&quot;\&quot;&quot;\&quot;&quot;\&quot;&quot;\&quot;&quot;\&quot;&quot;\&quot;&quot;\&quot;&quot;\&quot;&quot;\&quot;&quot;\&quot;&quot;\&quot;&quot;\&quot;&quot;\&quot;\-#,##0_ ;_ &quot;\&quot;* &quot;-&quot;_ ;_ @_ "/>
    <numFmt numFmtId="309" formatCode="_(0.0_)%;\(0.0\)%"/>
    <numFmt numFmtId="310" formatCode="_._._(* 0.0_)%;_._.* \(0.0\)%"/>
    <numFmt numFmtId="311" formatCode="_(0.00_)%;\(0.00\)%"/>
    <numFmt numFmtId="312" formatCode="_._._(* 0.00_)%;_._.* \(0.00\)%"/>
    <numFmt numFmtId="313" formatCode="_(0.000_)%;\(0.000\)%"/>
    <numFmt numFmtId="314" formatCode="_._._(* 0.000_)%;_._.* \(0.000\)%"/>
    <numFmt numFmtId="315" formatCode="#"/>
    <numFmt numFmtId="316" formatCode="&quot;¡Ì&quot;#,##0;[Red]\-&quot;¡Ì&quot;#,##0"/>
    <numFmt numFmtId="317" formatCode="#,##0.00\ &quot;F&quot;;[Red]\-#,##0.00\ &quot;F&quot;"/>
    <numFmt numFmtId="318" formatCode="&quot;£&quot;#,##0;[Red]\-&quot;£&quot;#,##0"/>
    <numFmt numFmtId="319" formatCode="#,##0.00\ \ "/>
    <numFmt numFmtId="320" formatCode="0.00000000000E+00;\?"/>
    <numFmt numFmtId="321" formatCode="_-* ###,0&quot;.&quot;00\ _F_B_-;\-* ###,0&quot;.&quot;00\ _F_B_-;_-* &quot;-&quot;??\ _F_B_-;_-@_-"/>
    <numFmt numFmtId="322" formatCode="_ * #,##0_ ;_ * \-#,##0_ ;_ * &quot;-&quot;??_ ;_ @_ "/>
    <numFmt numFmtId="323" formatCode="0.00000"/>
    <numFmt numFmtId="324" formatCode="#,##0.00\ \ \ \ "/>
    <numFmt numFmtId="325" formatCode="#,##0\ &quot;F&quot;;[Red]\-#,##0\ &quot;F&quot;"/>
    <numFmt numFmtId="326" formatCode="_ * #.##._ ;_ * \-#.##._ ;_ * &quot;-&quot;??_ ;_ @_ⴆ"/>
    <numFmt numFmtId="327" formatCode="&quot;\&quot;#,##0.00;[Red]&quot;\&quot;&quot;\&quot;&quot;\&quot;&quot;\&quot;&quot;\&quot;&quot;\&quot;&quot;\&quot;&quot;\&quot;&quot;\&quot;&quot;\&quot;&quot;\&quot;&quot;\&quot;&quot;\&quot;&quot;\&quot;\-#,##0.00"/>
    <numFmt numFmtId="328" formatCode="_ &quot;\&quot;* #,##0_ ;_ &quot;\&quot;* &quot;\&quot;&quot;\&quot;&quot;\&quot;&quot;\&quot;&quot;\&quot;&quot;\&quot;&quot;\&quot;&quot;\&quot;&quot;\&quot;&quot;\&quot;&quot;\&quot;&quot;\&quot;&quot;\&quot;\-#,##0_ ;_ &quot;\&quot;* &quot;-&quot;_ ;_ @_ "/>
    <numFmt numFmtId="329" formatCode="_-* #,##0\ _F_-;\-* #,##0\ _F_-;_-* &quot;-&quot;??\ _F_-;_-@_-"/>
    <numFmt numFmtId="330" formatCode="#,##0.00\ &quot;F&quot;;\-#,##0.00\ &quot;F&quot;"/>
    <numFmt numFmtId="331" formatCode="&quot;€&quot;#,##0;[Red]\-&quot;€&quot;#,##0"/>
    <numFmt numFmtId="332" formatCode="_(&quot;Z$&quot;* #,##0.00_);_(&quot;Z$&quot;* \(#,##0.00\);_(&quot;Z$&quot;* &quot;-&quot;??_);_(@_)"/>
    <numFmt numFmtId="333" formatCode="0.000\ "/>
    <numFmt numFmtId="334" formatCode="#,##0\ &quot;Lt&quot;;[Red]\-#,##0\ &quot;Lt&quot;"/>
    <numFmt numFmtId="335" formatCode="_(&quot;$&quot;* #,##0.00_);_(&quot;$&quot;* \(#,##0.00\);_(&quot;$&quot;* &quot;-&quot;&quot;?&quot;&quot;?&quot;_);_(@_)"/>
    <numFmt numFmtId="336" formatCode="_-* #,##0.00_-;\-* #,##0.00_-;_-* &quot;-&quot;&quot;?&quot;&quot;?&quot;_-;_-@_-"/>
    <numFmt numFmtId="337" formatCode="_(* #,##0_);_(* \(#,##0\);_(* &quot;-&quot;&quot;?&quot;&quot;?&quot;_);_(@_)"/>
    <numFmt numFmtId="338" formatCode="_-&quot;$&quot;* #,##0.00_-;\-&quot;$&quot;* #,##0.00_-;_-&quot;$&quot;* &quot;-&quot;&quot;?&quot;&quot;?&quot;_-;_-@_-"/>
    <numFmt numFmtId="339" formatCode="_ * #,##0_)_V_N_D_ ;_ * \(#,##0\)_V_N_D_ ;_ * &quot;-&quot;_)_V_N_D_ ;_ @_ "/>
    <numFmt numFmtId="340" formatCode="_ * #,##0.00_)_V_N_D_ ;_ * \(#,##0.00\)_V_N_D_ ;_ * &quot;-&quot;&quot;?&quot;&quot;?&quot;_)_V_N_D_ ;_ @_ "/>
    <numFmt numFmtId="341" formatCode="0##"/>
    <numFmt numFmtId="342" formatCode="_(* #,##0.0000_);_(* \(#,##0.0000\);_(* &quot;-&quot;&quot;?&quot;&quot;?&quot;_);_(@_)"/>
    <numFmt numFmtId="343" formatCode="00.000"/>
    <numFmt numFmtId="344" formatCode="#,##0\ &quot;F&quot;;\-#,##0\ &quot;F&quot;"/>
    <numFmt numFmtId="345" formatCode="0.0%;[Red]\(0.0%\)"/>
    <numFmt numFmtId="346" formatCode="_ * #,##0.00_)&quot;£&quot;_ ;_ * \(#,##0.00\)&quot;£&quot;_ ;_ * &quot;-&quot;&quot;?&quot;&quot;?&quot;_)&quot;£&quot;_ ;_ @_ "/>
    <numFmt numFmtId="347" formatCode="_-[$€]* #,##0.00_-;\-[$€]* #,##0.00_-;_-[$€]* &quot;-&quot;&quot;?&quot;&quot;?&quot;_-;_-@_-"/>
    <numFmt numFmtId="348" formatCode="0\ \ \ \ "/>
    <numFmt numFmtId="349" formatCode="#."/>
    <numFmt numFmtId="350" formatCode="&quot;\&quot;#,##0;\-&quot;\&quot;#,##0"/>
    <numFmt numFmtId="351" formatCode="_-* #,##0.00\ _₫_-;\-* #,##0.00\ _₫_-;_-* &quot;-&quot;&quot;?&quot;&quot;?&quot;\ _₫_-;_-@_-"/>
    <numFmt numFmtId="352" formatCode="_ * #,##0_ ;_ * &quot;\&quot;&quot;\&quot;&quot;\&quot;&quot;\&quot;&quot;\&quot;&quot;\&quot;&quot;\&quot;\-#,##0_ ;_ * &quot;-&quot;_ ;_ @_ "/>
    <numFmt numFmtId="353" formatCode="_-* #,##0.00\ _V_N_D_-;\-* #,##0.00\ _V_N_D_-;_-* &quot;-&quot;&quot;?&quot;&quot;?&quot;\ _V_N_D_-;_-@_-"/>
    <numFmt numFmtId="354" formatCode="0_);\(0\)"/>
    <numFmt numFmtId="355" formatCode="[$-1010000]d/m/yyyy;@"/>
    <numFmt numFmtId="356" formatCode="#,##0\ _₫"/>
  </numFmts>
  <fonts count="402">
    <font>
      <sz val="11"/>
      <color theme="1"/>
      <name val="Calibri"/>
      <family val="2"/>
      <scheme val="minor"/>
    </font>
    <font>
      <sz val="11"/>
      <color theme="1"/>
      <name val="Calibri"/>
      <family val="2"/>
      <charset val="163"/>
      <scheme val="minor"/>
    </font>
    <font>
      <sz val="10"/>
      <name val="Times New Roman"/>
      <family val="1"/>
    </font>
    <font>
      <sz val="11"/>
      <name val="Times New Roman"/>
      <family val="1"/>
    </font>
    <font>
      <b/>
      <sz val="11"/>
      <name val="Times New Roman"/>
      <family val="1"/>
    </font>
    <font>
      <sz val="11"/>
      <color theme="1"/>
      <name val="Calibri"/>
      <family val="2"/>
      <scheme val="minor"/>
    </font>
    <font>
      <sz val="11"/>
      <color theme="1"/>
      <name val="Calibri"/>
      <family val="2"/>
      <charset val="163"/>
      <scheme val="minor"/>
    </font>
    <font>
      <sz val="14"/>
      <name val="Times New Roman"/>
      <family val="1"/>
    </font>
    <font>
      <sz val="9"/>
      <name val="Arial"/>
      <family val="2"/>
    </font>
    <font>
      <sz val="12"/>
      <color theme="1"/>
      <name val="Times New Roman"/>
      <family val="1"/>
    </font>
    <font>
      <sz val="12"/>
      <name val="Times New Roman"/>
      <family val="1"/>
    </font>
    <font>
      <sz val="12"/>
      <name val="VNI-Times"/>
    </font>
    <font>
      <sz val="12"/>
      <name val=".VnTime"/>
      <family val="2"/>
    </font>
    <font>
      <sz val="10"/>
      <color indexed="8"/>
      <name val="MS Sans Serif"/>
      <family val="2"/>
    </font>
    <font>
      <sz val="12"/>
      <name val="돋움체"/>
      <family val="3"/>
      <charset val="129"/>
    </font>
    <font>
      <sz val="12"/>
      <name val="VNtimes new roman"/>
      <family val="2"/>
    </font>
    <font>
      <sz val="10"/>
      <name val=".VnTime"/>
      <family val="2"/>
    </font>
    <font>
      <sz val="10"/>
      <name val="?? ??"/>
      <family val="1"/>
      <charset val="136"/>
    </font>
    <font>
      <sz val="11"/>
      <name val="??"/>
      <family val="3"/>
    </font>
    <font>
      <sz val="10"/>
      <name val="Arial"/>
      <family val="2"/>
    </font>
    <font>
      <sz val="12"/>
      <name val=".VnArial"/>
      <family val="2"/>
    </font>
    <font>
      <sz val="10"/>
      <name val="??"/>
      <family val="3"/>
      <charset val="129"/>
    </font>
    <font>
      <sz val="12"/>
      <name val="????"/>
      <family val="1"/>
      <charset val="136"/>
    </font>
    <font>
      <sz val="12"/>
      <name val="Courier"/>
      <family val="3"/>
    </font>
    <font>
      <sz val="10"/>
      <name val="AngsanaUPC"/>
      <family val="1"/>
    </font>
    <font>
      <sz val="10"/>
      <name val="Arial"/>
      <family val="2"/>
      <charset val="1"/>
    </font>
    <font>
      <sz val="12"/>
      <name val="|??¢¥¢¬¨Ï"/>
      <family val="1"/>
      <charset val="129"/>
    </font>
    <font>
      <b/>
      <sz val="12"/>
      <name val="Arial"/>
      <family val="2"/>
    </font>
    <font>
      <sz val="10"/>
      <name val="VNI-Times"/>
    </font>
    <font>
      <sz val="10"/>
      <name val="Helv"/>
      <family val="2"/>
    </font>
    <font>
      <sz val="10"/>
      <color indexed="8"/>
      <name val="Arial"/>
      <family val="2"/>
    </font>
    <font>
      <sz val="10"/>
      <color indexed="8"/>
      <name val="Arial"/>
      <family val="2"/>
      <charset val="163"/>
    </font>
    <font>
      <sz val="10"/>
      <name val="MS Sans Serif"/>
      <family val="2"/>
    </font>
    <font>
      <sz val="12"/>
      <name val="VNI-Helve"/>
    </font>
    <font>
      <sz val="12"/>
      <name val="???"/>
    </font>
    <font>
      <sz val="11"/>
      <name val="‚l‚r ‚oƒSƒVƒbƒN"/>
      <family val="3"/>
      <charset val="128"/>
    </font>
    <font>
      <sz val="12"/>
      <name val="Arial"/>
      <family val="2"/>
    </font>
    <font>
      <sz val="11"/>
      <name val="–¾’©"/>
      <family val="1"/>
      <charset val="128"/>
    </font>
    <font>
      <sz val="14"/>
      <name val="VnTime"/>
    </font>
    <font>
      <sz val="10"/>
      <name val=".VnArial"/>
      <family val="2"/>
    </font>
    <font>
      <b/>
      <u/>
      <sz val="14"/>
      <color indexed="8"/>
      <name val=".VnBook-Antiqua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1"/>
      <color indexed="8"/>
      <name val="Calibri"/>
      <family val="2"/>
      <charset val="163"/>
    </font>
    <font>
      <sz val="10"/>
      <name val="Arial"/>
      <family val="2"/>
      <charset val="163"/>
    </font>
    <font>
      <b/>
      <sz val="12"/>
      <color indexed="8"/>
      <name val=".VnBook-Antiqua"/>
      <family val="2"/>
    </font>
    <font>
      <i/>
      <sz val="12"/>
      <color indexed="8"/>
      <name val=".VnBook-Antiqua"/>
      <family val="2"/>
    </font>
    <font>
      <sz val="14"/>
      <name val=".VnTimeH"/>
      <family val="2"/>
    </font>
    <font>
      <sz val="11"/>
      <color indexed="9"/>
      <name val="Calibri"/>
      <family val="2"/>
      <charset val="163"/>
    </font>
    <font>
      <sz val="14"/>
      <name val=".VnTime"/>
      <family val="2"/>
    </font>
    <font>
      <sz val="14"/>
      <name val="VNI-Times"/>
    </font>
    <font>
      <sz val="12"/>
      <name val="¹UAAA¼"/>
      <family val="3"/>
      <charset val="129"/>
    </font>
    <font>
      <sz val="11"/>
      <name val="VNI-Times"/>
    </font>
    <font>
      <sz val="8"/>
      <name val="Times New Roman"/>
      <family val="1"/>
      <charset val="163"/>
    </font>
    <font>
      <sz val="8"/>
      <name val="Times New Roman"/>
      <family val="1"/>
    </font>
    <font>
      <b/>
      <sz val="12"/>
      <color indexed="63"/>
      <name val="VNI-Times"/>
    </font>
    <font>
      <sz val="12"/>
      <name val="¹ÙÅÁÃ¼"/>
      <charset val="129"/>
    </font>
    <font>
      <sz val="11"/>
      <color indexed="20"/>
      <name val="Calibri"/>
      <family val="2"/>
      <charset val="163"/>
    </font>
    <font>
      <b/>
      <i/>
      <sz val="14"/>
      <name val="VNTime"/>
      <family val="2"/>
    </font>
    <font>
      <sz val="12"/>
      <name val="Tms Rmn"/>
    </font>
    <font>
      <sz val="13"/>
      <name val=".VnTime"/>
      <family val="2"/>
    </font>
    <font>
      <sz val="10"/>
      <name val="Times New Roman"/>
      <family val="1"/>
      <charset val="163"/>
    </font>
    <font>
      <sz val="11"/>
      <name val="µ¸¿ò"/>
      <charset val="129"/>
    </font>
    <font>
      <sz val="10"/>
      <name val="±¼¸²A¼"/>
      <family val="3"/>
      <charset val="129"/>
    </font>
    <font>
      <sz val="12"/>
      <name val="¹ÙÅÁÃ¼"/>
      <family val="1"/>
      <charset val="129"/>
    </font>
    <font>
      <sz val="10"/>
      <name val="Helv"/>
    </font>
    <font>
      <b/>
      <sz val="11"/>
      <color indexed="52"/>
      <name val="Calibri"/>
      <family val="2"/>
      <charset val="163"/>
    </font>
    <font>
      <b/>
      <sz val="10"/>
      <name val="Helv"/>
    </font>
    <font>
      <b/>
      <sz val="10"/>
      <name val="Helv"/>
      <family val="2"/>
    </font>
    <font>
      <b/>
      <sz val="11"/>
      <name val="Arial"/>
      <family val="2"/>
    </font>
    <font>
      <b/>
      <sz val="11"/>
      <color indexed="9"/>
      <name val="Calibri"/>
      <family val="2"/>
      <charset val="163"/>
    </font>
    <font>
      <sz val="10"/>
      <name val="VNI-Aptima"/>
    </font>
    <font>
      <b/>
      <sz val="8"/>
      <name val="Arial"/>
      <family val="2"/>
    </font>
    <font>
      <sz val="11"/>
      <name val="Tms Rmn"/>
    </font>
    <font>
      <sz val="12"/>
      <color indexed="8"/>
      <name val="Calibri"/>
      <family val="2"/>
    </font>
    <font>
      <sz val="12"/>
      <color theme="1"/>
      <name val="Calibri"/>
      <family val="2"/>
      <scheme val="minor"/>
    </font>
    <font>
      <sz val="11"/>
      <color indexed="8"/>
      <name val="Calibri"/>
      <family val="2"/>
    </font>
    <font>
      <u val="singleAccounting"/>
      <sz val="11"/>
      <name val="Times New Roman"/>
      <family val="1"/>
    </font>
    <font>
      <sz val="11"/>
      <color indexed="8"/>
      <name val="Arial"/>
      <family val="2"/>
    </font>
    <font>
      <sz val="11"/>
      <color indexed="8"/>
      <name val="Times New Roman"/>
      <family val="2"/>
    </font>
    <font>
      <sz val="14"/>
      <color indexed="8"/>
      <name val="Times New Roman"/>
      <family val="2"/>
    </font>
    <font>
      <sz val="11"/>
      <name val="UVnTime"/>
    </font>
    <font>
      <sz val="12"/>
      <color indexed="8"/>
      <name val="Times New Roman"/>
      <family val="2"/>
    </font>
    <font>
      <sz val="10"/>
      <color indexed="8"/>
      <name val="Times New Roman"/>
      <family val="2"/>
    </font>
    <font>
      <sz val="12"/>
      <color indexed="8"/>
      <name val="Times New Roman"/>
      <family val="2"/>
      <charset val="163"/>
    </font>
    <font>
      <sz val="12"/>
      <color theme="1"/>
      <name val="Times New Roman"/>
      <family val="2"/>
      <charset val="163"/>
    </font>
    <font>
      <b/>
      <sz val="16"/>
      <name val="Times New Roman"/>
      <family val="1"/>
    </font>
    <font>
      <b/>
      <sz val="12"/>
      <name val="VNTime"/>
      <family val="2"/>
    </font>
    <font>
      <sz val="10"/>
      <name val="MS Serif"/>
      <family val="1"/>
    </font>
    <font>
      <sz val="11"/>
      <name val="VNtimes new roman"/>
      <family val="2"/>
    </font>
    <font>
      <sz val="11"/>
      <color indexed="12"/>
      <name val="Times New Roman"/>
      <family val="1"/>
    </font>
    <font>
      <sz val="12"/>
      <name val="???"/>
      <family val="3"/>
      <charset val="129"/>
    </font>
    <font>
      <b/>
      <sz val="12"/>
      <name val="VNTimeH"/>
      <family val="2"/>
    </font>
    <font>
      <sz val="10"/>
      <name val="Arial CE"/>
      <charset val="238"/>
    </font>
    <font>
      <sz val="10"/>
      <name val="Arial CE"/>
    </font>
    <font>
      <sz val="10"/>
      <color indexed="16"/>
      <name val="MS Serif"/>
      <family val="1"/>
    </font>
    <font>
      <sz val="10"/>
      <name val="VNI-Helve-Condense"/>
    </font>
    <font>
      <sz val="11"/>
      <color indexed="8"/>
      <name val="Calibri"/>
      <family val="2"/>
      <charset val="1"/>
    </font>
    <font>
      <i/>
      <sz val="11"/>
      <color indexed="23"/>
      <name val="Calibri"/>
      <family val="2"/>
      <charset val="163"/>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2"/>
      <name val="VNTime"/>
      <family val="2"/>
    </font>
    <font>
      <sz val="11"/>
      <color indexed="17"/>
      <name val="Calibri"/>
      <family val="2"/>
      <charset val="163"/>
    </font>
    <font>
      <sz val="8"/>
      <name val="Arial"/>
      <family val="2"/>
    </font>
    <font>
      <sz val="10"/>
      <name val=".VnArialH"/>
      <family val="2"/>
    </font>
    <font>
      <b/>
      <sz val="12"/>
      <name val=".VnBook-AntiquaH"/>
      <family val="2"/>
    </font>
    <font>
      <b/>
      <sz val="12"/>
      <color indexed="9"/>
      <name val="Tms Rmn"/>
    </font>
    <font>
      <b/>
      <sz val="12"/>
      <name val="Helv"/>
    </font>
    <font>
      <b/>
      <sz val="12"/>
      <name val="Helv"/>
      <family val="2"/>
    </font>
    <font>
      <b/>
      <sz val="10"/>
      <name val="Arial"/>
      <family val="2"/>
    </font>
    <font>
      <b/>
      <sz val="15"/>
      <color indexed="56"/>
      <name val="Calibri"/>
      <family val="2"/>
      <charset val="163"/>
    </font>
    <font>
      <b/>
      <sz val="13"/>
      <color indexed="56"/>
      <name val="Calibri"/>
      <family val="2"/>
      <charset val="163"/>
    </font>
    <font>
      <b/>
      <sz val="11"/>
      <color indexed="56"/>
      <name val="Calibri"/>
      <family val="2"/>
      <charset val="163"/>
    </font>
    <font>
      <b/>
      <sz val="18"/>
      <name val="Arial"/>
      <family val="2"/>
    </font>
    <font>
      <b/>
      <sz val="8"/>
      <name val="MS Sans Serif"/>
      <family val="2"/>
    </font>
    <font>
      <b/>
      <sz val="10"/>
      <name val=".VnTime"/>
      <family val="2"/>
    </font>
    <font>
      <b/>
      <sz val="14"/>
      <name val=".VnTimeH"/>
      <family val="2"/>
    </font>
    <font>
      <sz val="12"/>
      <name val="±¼¸²Ã¼"/>
      <family val="3"/>
      <charset val="129"/>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Calibri"/>
      <family val="2"/>
      <charset val="163"/>
    </font>
    <font>
      <i/>
      <sz val="10"/>
      <name val=".VnTime"/>
      <family val="2"/>
    </font>
    <font>
      <sz val="8"/>
      <name val="VNarial"/>
      <family val="2"/>
    </font>
    <font>
      <b/>
      <sz val="11"/>
      <name val="Helv"/>
    </font>
    <font>
      <b/>
      <sz val="11"/>
      <name val="Helv"/>
      <family val="2"/>
    </font>
    <font>
      <sz val="10"/>
      <name val=".VnAvant"/>
      <family val="2"/>
    </font>
    <font>
      <sz val="11"/>
      <color indexed="60"/>
      <name val="Calibri"/>
      <family val="2"/>
      <charset val="163"/>
    </font>
    <font>
      <sz val="7"/>
      <name val="Small Fonts"/>
      <family val="2"/>
    </font>
    <font>
      <b/>
      <sz val="12"/>
      <name val="VN-NTime"/>
    </font>
    <font>
      <b/>
      <i/>
      <sz val="16"/>
      <name val="Helv"/>
      <family val="2"/>
    </font>
    <font>
      <b/>
      <i/>
      <sz val="16"/>
      <name val="Helv"/>
    </font>
    <font>
      <sz val="12"/>
      <name val="바탕체"/>
      <family val="1"/>
      <charset val="129"/>
    </font>
    <font>
      <sz val="11"/>
      <color theme="1"/>
      <name val="Calibri"/>
      <family val="2"/>
    </font>
    <font>
      <sz val="13"/>
      <name val="Times New Roman"/>
      <family val="1"/>
    </font>
    <font>
      <sz val="11"/>
      <color theme="1"/>
      <name val="Arial"/>
      <family val="2"/>
    </font>
    <font>
      <sz val="9"/>
      <color theme="1"/>
      <name val="Times New Roman"/>
      <family val="2"/>
      <charset val="163"/>
    </font>
    <font>
      <sz val="11"/>
      <color indexed="8"/>
      <name val="Helvetica Neue"/>
    </font>
    <font>
      <sz val="11"/>
      <name val="VNI-Aptima"/>
    </font>
    <font>
      <sz val="14"/>
      <name val="System"/>
      <family val="2"/>
    </font>
    <font>
      <b/>
      <sz val="11"/>
      <name val="Arial"/>
      <family val="2"/>
      <charset val="163"/>
    </font>
    <font>
      <b/>
      <sz val="11"/>
      <color indexed="63"/>
      <name val="Calibri"/>
      <family val="2"/>
      <charset val="163"/>
    </font>
    <font>
      <sz val="14"/>
      <name val=".VnArial Narrow"/>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sz val="12"/>
      <name val="VnTime"/>
    </font>
    <font>
      <b/>
      <sz val="12"/>
      <name val="VNI-Times"/>
    </font>
    <font>
      <sz val="11"/>
      <name val=".VnAvant"/>
      <family val="2"/>
    </font>
    <font>
      <b/>
      <sz val="13"/>
      <color indexed="8"/>
      <name val=".VnTimeH"/>
      <family val="2"/>
    </font>
    <font>
      <b/>
      <sz val="10"/>
      <color indexed="10"/>
      <name val="Arial"/>
      <family val="2"/>
    </font>
    <font>
      <b/>
      <u val="double"/>
      <sz val="12"/>
      <color indexed="12"/>
      <name val=".VnBahamasB"/>
      <family val="2"/>
    </font>
    <font>
      <sz val="9.5"/>
      <name val=".VnBlackH"/>
      <family val="2"/>
    </font>
    <font>
      <b/>
      <sz val="10"/>
      <name val=".VnBahamasBH"/>
      <family val="2"/>
    </font>
    <font>
      <b/>
      <sz val="11"/>
      <name val=".VnArialH"/>
      <family val="2"/>
    </font>
    <font>
      <b/>
      <sz val="18"/>
      <color indexed="56"/>
      <name val="Cambria"/>
      <family val="2"/>
      <charset val="163"/>
    </font>
    <font>
      <b/>
      <sz val="11"/>
      <name val=".VnTimeH"/>
      <family val="2"/>
    </font>
    <font>
      <b/>
      <sz val="10"/>
      <name val=".VnTimeH"/>
      <family val="2"/>
    </font>
    <font>
      <b/>
      <sz val="10"/>
      <name val=".VnArialH"/>
      <family val="2"/>
    </font>
    <font>
      <b/>
      <sz val="11"/>
      <color indexed="8"/>
      <name val="Calibri"/>
      <family val="2"/>
      <charset val="163"/>
    </font>
    <font>
      <sz val="10"/>
      <name val=".VnArial Narrow"/>
      <family val="2"/>
    </font>
    <font>
      <sz val="10"/>
      <name val="VNtimes new roman"/>
      <family val="1"/>
    </font>
    <font>
      <sz val="10"/>
      <name val="VNtimes new roman"/>
      <family val="2"/>
    </font>
    <font>
      <sz val="14"/>
      <name val="VnTime"/>
      <family val="2"/>
    </font>
    <font>
      <b/>
      <sz val="8"/>
      <name val="VN Helvetica"/>
    </font>
    <font>
      <b/>
      <sz val="12"/>
      <name val=".VnTime"/>
      <family val="2"/>
    </font>
    <font>
      <b/>
      <sz val="10"/>
      <name val="VN AvantGBook"/>
    </font>
    <font>
      <b/>
      <sz val="10"/>
      <name val="VN Helvetica"/>
    </font>
    <font>
      <b/>
      <sz val="16"/>
      <name val=".VnTime"/>
      <family val="2"/>
    </font>
    <font>
      <sz val="10"/>
      <name val="VN Helvetica"/>
    </font>
    <font>
      <sz val="9"/>
      <name val=".VnTime"/>
      <family val="2"/>
    </font>
    <font>
      <sz val="11"/>
      <color indexed="10"/>
      <name val="Calibri"/>
      <family val="2"/>
      <charset val="163"/>
    </font>
    <font>
      <sz val="10"/>
      <name val="Geneva"/>
      <family val="2"/>
    </font>
    <font>
      <b/>
      <i/>
      <sz val="12"/>
      <name val=".VnTime"/>
      <family val="2"/>
    </font>
    <font>
      <sz val="14"/>
      <name val=".VnArial"/>
      <family val="2"/>
    </font>
    <font>
      <sz val="10"/>
      <name val="명조"/>
      <family val="3"/>
      <charset val="129"/>
    </font>
    <font>
      <sz val="14"/>
      <color indexed="8"/>
      <name val="Times New Roman"/>
      <family val="1"/>
    </font>
    <font>
      <sz val="10"/>
      <name val=".VnArial NarrowH"/>
      <family val="2"/>
    </font>
    <font>
      <b/>
      <sz val="12"/>
      <color theme="0"/>
      <name val="Times New Roman"/>
      <family val="2"/>
    </font>
    <font>
      <sz val="12"/>
      <name val="Times New Roman"/>
      <family val="1"/>
      <charset val="163"/>
    </font>
    <font>
      <sz val="12"/>
      <color theme="1"/>
      <name val="Times New Roman"/>
      <family val="2"/>
    </font>
    <font>
      <b/>
      <sz val="12"/>
      <color rgb="FF3F3F3F"/>
      <name val="Times New Roman"/>
      <family val="2"/>
    </font>
    <font>
      <b/>
      <sz val="14"/>
      <color indexed="8"/>
      <name val="Times New Roman"/>
      <family val="1"/>
    </font>
    <font>
      <b/>
      <sz val="13"/>
      <color indexed="8"/>
      <name val="Times New Roman"/>
      <family val="1"/>
    </font>
    <font>
      <sz val="10"/>
      <name val="Arial"/>
      <family val="2"/>
    </font>
    <font>
      <sz val="24"/>
      <name val="Times New Roman"/>
      <family val="1"/>
    </font>
    <font>
      <b/>
      <sz val="24"/>
      <name val="Times New Roman"/>
      <family val="1"/>
    </font>
    <font>
      <b/>
      <sz val="20"/>
      <name val="Times New Roman"/>
      <family val="1"/>
    </font>
    <font>
      <i/>
      <sz val="22"/>
      <name val="Times New Roman"/>
      <family val="1"/>
    </font>
    <font>
      <b/>
      <i/>
      <sz val="9"/>
      <name val="Times New Roman"/>
      <family val="1"/>
    </font>
    <font>
      <i/>
      <sz val="9"/>
      <name val="Times New Roman"/>
      <family val="1"/>
    </font>
    <font>
      <b/>
      <sz val="9"/>
      <name val="Times New Roman"/>
      <family val="1"/>
    </font>
    <font>
      <sz val="9"/>
      <name val="Times New Roman"/>
      <family val="1"/>
    </font>
    <font>
      <sz val="9"/>
      <color indexed="9"/>
      <name val="Times New Roman"/>
      <family val="1"/>
    </font>
    <font>
      <b/>
      <sz val="7"/>
      <name val="Times New Roman"/>
      <family val="1"/>
    </font>
    <font>
      <b/>
      <i/>
      <sz val="7"/>
      <name val="Times New Roman"/>
      <family val="1"/>
    </font>
    <font>
      <sz val="6"/>
      <name val="Times New Roman"/>
      <family val="1"/>
    </font>
    <font>
      <b/>
      <sz val="6"/>
      <name val="Times New Roman"/>
      <family val="1"/>
    </font>
    <font>
      <i/>
      <sz val="6"/>
      <name val="Times New Roman"/>
      <family val="1"/>
    </font>
    <font>
      <b/>
      <i/>
      <sz val="6"/>
      <name val="Times New Roman"/>
      <family val="1"/>
    </font>
    <font>
      <i/>
      <sz val="7"/>
      <name val="Times New Roman"/>
      <family val="1"/>
    </font>
    <font>
      <sz val="7"/>
      <name val="Times New Roman"/>
      <family val="1"/>
    </font>
    <font>
      <b/>
      <i/>
      <sz val="7"/>
      <color indexed="8"/>
      <name val="Times New Roman"/>
      <family val="1"/>
    </font>
    <font>
      <b/>
      <sz val="7"/>
      <color rgb="FFFF0000"/>
      <name val="Times New Roman"/>
      <family val="1"/>
    </font>
    <font>
      <sz val="11"/>
      <color theme="1"/>
      <name val="Arial"/>
      <family val="2"/>
      <charset val="163"/>
    </font>
    <font>
      <b/>
      <sz val="7"/>
      <color indexed="8"/>
      <name val="Times New Roman"/>
      <family val="1"/>
    </font>
    <font>
      <sz val="7"/>
      <color rgb="FFFF0000"/>
      <name val="Times New Roman"/>
      <family val="1"/>
    </font>
    <font>
      <sz val="13"/>
      <name val="VNI-Times"/>
    </font>
    <font>
      <sz val="12"/>
      <name val="VNtimes new roman"/>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
      <color indexed="8"/>
      <name val="Courier"/>
      <family val="3"/>
    </font>
    <font>
      <sz val="8"/>
      <color indexed="12"/>
      <name val="Helv"/>
      <family val="2"/>
    </font>
    <font>
      <sz val="10"/>
      <name val="VNtimes new roman"/>
      <family val="2"/>
    </font>
    <font>
      <sz val="11"/>
      <color indexed="8"/>
      <name val="Times New Roman"/>
      <family val="2"/>
      <charset val="163"/>
    </font>
    <font>
      <sz val="11"/>
      <color theme="1"/>
      <name val="Times New Roman"/>
      <family val="2"/>
      <charset val="163"/>
    </font>
    <font>
      <b/>
      <sz val="9"/>
      <color indexed="8"/>
      <name val="Times New Roman"/>
      <family val="1"/>
    </font>
    <font>
      <sz val="9"/>
      <color indexed="8"/>
      <name val="Times New Roman"/>
      <family val="1"/>
    </font>
    <font>
      <sz val="9"/>
      <color theme="1"/>
      <name val="Calibri"/>
      <family val="2"/>
      <scheme val="minor"/>
    </font>
    <font>
      <b/>
      <sz val="9"/>
      <color rgb="FFFF0000"/>
      <name val="Times New Roman"/>
      <family val="1"/>
    </font>
    <font>
      <sz val="9"/>
      <color rgb="FFFF0000"/>
      <name val="Times New Roman"/>
      <family val="1"/>
    </font>
    <font>
      <sz val="9"/>
      <color rgb="FFFF0000"/>
      <name val="Calibri"/>
      <family val="2"/>
      <scheme val="minor"/>
    </font>
    <font>
      <i/>
      <sz val="9"/>
      <color rgb="FFFF0000"/>
      <name val="Times New Roman"/>
      <family val="1"/>
    </font>
    <font>
      <b/>
      <i/>
      <sz val="9"/>
      <color rgb="FFFF0000"/>
      <name val="Times New Roman"/>
      <family val="1"/>
    </font>
    <font>
      <b/>
      <sz val="9"/>
      <color indexed="8"/>
      <name val="Calibri"/>
      <family val="2"/>
    </font>
    <font>
      <sz val="7"/>
      <color rgb="FF0070C0"/>
      <name val="Times New Roman"/>
      <family val="1"/>
    </font>
    <font>
      <b/>
      <sz val="7"/>
      <color rgb="FF0070C0"/>
      <name val="Times New Roman"/>
      <family val="1"/>
    </font>
    <font>
      <b/>
      <sz val="10"/>
      <name val="Times New Roman"/>
      <family val="1"/>
    </font>
    <font>
      <b/>
      <sz val="11"/>
      <color theme="1"/>
      <name val="Calibri"/>
      <family val="2"/>
      <scheme val="minor"/>
    </font>
    <font>
      <sz val="7"/>
      <name val="Calibri"/>
      <family val="2"/>
      <scheme val="minor"/>
    </font>
    <font>
      <b/>
      <sz val="7"/>
      <name val="Calibri"/>
      <family val="2"/>
    </font>
    <font>
      <b/>
      <sz val="9"/>
      <name val="Calibri"/>
      <family val="2"/>
      <scheme val="minor"/>
    </font>
    <font>
      <sz val="9"/>
      <name val="Calibri"/>
      <family val="2"/>
      <scheme val="minor"/>
    </font>
    <font>
      <sz val="9"/>
      <name val="Calibri"/>
      <family val="2"/>
      <charset val="163"/>
      <scheme val="minor"/>
    </font>
    <font>
      <i/>
      <sz val="9"/>
      <name val="Calibri"/>
      <family val="2"/>
      <scheme val="minor"/>
    </font>
    <font>
      <b/>
      <i/>
      <sz val="9"/>
      <name val="Calibri"/>
      <family val="2"/>
      <charset val="163"/>
      <scheme val="minor"/>
    </font>
    <font>
      <b/>
      <sz val="9"/>
      <name val="Calibri"/>
      <family val="2"/>
      <charset val="163"/>
      <scheme val="minor"/>
    </font>
    <font>
      <sz val="7"/>
      <color rgb="FFC00000"/>
      <name val="Times New Roman"/>
      <family val="1"/>
    </font>
    <font>
      <b/>
      <sz val="6"/>
      <name val="Calibri"/>
      <family val="2"/>
    </font>
    <font>
      <sz val="13"/>
      <color indexed="8"/>
      <name val="Calibri"/>
      <family val="2"/>
      <charset val="163"/>
    </font>
    <font>
      <i/>
      <sz val="13"/>
      <color indexed="8"/>
      <name val="Times New Roman"/>
      <family val="1"/>
    </font>
    <font>
      <sz val="13"/>
      <color indexed="8"/>
      <name val="Times New Roman"/>
      <family val="1"/>
    </font>
    <font>
      <b/>
      <sz val="12"/>
      <color indexed="8"/>
      <name val="Times New Roman"/>
      <family val="1"/>
    </font>
    <font>
      <b/>
      <sz val="13"/>
      <color indexed="8"/>
      <name val="Arial"/>
      <family val="2"/>
      <charset val="163"/>
    </font>
    <font>
      <b/>
      <sz val="13"/>
      <color indexed="8"/>
      <name val="Calibri"/>
      <family val="2"/>
      <charset val="163"/>
    </font>
    <font>
      <sz val="12"/>
      <color rgb="FFFF0000"/>
      <name val="Times New Roman"/>
      <family val="1"/>
    </font>
    <font>
      <sz val="13"/>
      <color rgb="FFFF0000"/>
      <name val="Times New Roman"/>
      <family val="1"/>
    </font>
    <font>
      <sz val="13"/>
      <color rgb="FFFF0000"/>
      <name val="Calibri"/>
      <family val="2"/>
      <charset val="163"/>
    </font>
    <font>
      <b/>
      <sz val="13"/>
      <name val="Times New Roman"/>
      <family val="1"/>
    </font>
    <font>
      <i/>
      <sz val="12"/>
      <color indexed="8"/>
      <name val="Times New Roman"/>
      <family val="1"/>
    </font>
    <font>
      <i/>
      <sz val="13"/>
      <color indexed="8"/>
      <name val="Calibri"/>
      <family val="2"/>
      <charset val="163"/>
    </font>
    <font>
      <sz val="12"/>
      <color indexed="8"/>
      <name val="Calibri"/>
      <family val="2"/>
      <charset val="163"/>
    </font>
    <font>
      <sz val="8"/>
      <color rgb="FFFF0000"/>
      <name val="Times New Roman"/>
      <family val="1"/>
    </font>
    <font>
      <sz val="6"/>
      <color indexed="8"/>
      <name val="Times New Roman"/>
      <family val="1"/>
    </font>
    <font>
      <sz val="6"/>
      <color rgb="FFFF0000"/>
      <name val="Times New Roman"/>
      <family val="1"/>
    </font>
    <font>
      <b/>
      <sz val="6"/>
      <color rgb="FFFF0000"/>
      <name val="Times New Roman"/>
      <family val="1"/>
    </font>
    <font>
      <b/>
      <i/>
      <sz val="7"/>
      <color rgb="FFFF0000"/>
      <name val="Times New Roman"/>
      <family val="1"/>
    </font>
    <font>
      <b/>
      <sz val="7"/>
      <color theme="4"/>
      <name val="Times New Roman"/>
      <family val="1"/>
    </font>
    <font>
      <b/>
      <sz val="6"/>
      <color theme="4"/>
      <name val="Times New Roman"/>
      <family val="1"/>
    </font>
    <font>
      <sz val="7"/>
      <color theme="4"/>
      <name val="Times New Roman"/>
      <family val="1"/>
    </font>
    <font>
      <b/>
      <i/>
      <sz val="7"/>
      <color theme="4"/>
      <name val="Times New Roman"/>
      <family val="1"/>
    </font>
    <font>
      <b/>
      <sz val="6"/>
      <color indexed="8"/>
      <name val="Times New Roman"/>
      <family val="1"/>
    </font>
    <font>
      <sz val="11"/>
      <color theme="4"/>
      <name val="Calibri"/>
      <family val="2"/>
      <scheme val="minor"/>
    </font>
    <font>
      <b/>
      <sz val="8"/>
      <color theme="4"/>
      <name val="Times New Roman"/>
      <family val="1"/>
    </font>
    <font>
      <i/>
      <sz val="7"/>
      <color rgb="FFFF0000"/>
      <name val="Times New Roman"/>
      <family val="1"/>
    </font>
    <font>
      <i/>
      <sz val="7"/>
      <color theme="4"/>
      <name val="Times New Roman"/>
      <family val="1"/>
    </font>
    <font>
      <b/>
      <sz val="6"/>
      <color rgb="FF0070C0"/>
      <name val="Times New Roman"/>
      <family val="1"/>
    </font>
    <font>
      <b/>
      <i/>
      <sz val="7"/>
      <color rgb="FF0070C0"/>
      <name val="Times New Roman"/>
      <family val="1"/>
    </font>
    <font>
      <sz val="6"/>
      <color rgb="FF0070C0"/>
      <name val="Times New Roman"/>
      <family val="1"/>
    </font>
    <font>
      <i/>
      <sz val="7"/>
      <color rgb="FF0070C0"/>
      <name val="Times New Roman"/>
      <family val="1"/>
    </font>
    <font>
      <sz val="6"/>
      <color theme="4"/>
      <name val="Times New Roman"/>
      <family val="1"/>
    </font>
    <font>
      <sz val="7"/>
      <color theme="3"/>
      <name val="Times New Roman"/>
      <family val="1"/>
    </font>
    <font>
      <sz val="6"/>
      <color theme="3"/>
      <name val="Times New Roman"/>
      <family val="1"/>
    </font>
    <font>
      <sz val="6"/>
      <name val="Calibri"/>
      <family val="2"/>
      <scheme val="minor"/>
    </font>
    <font>
      <b/>
      <i/>
      <sz val="6"/>
      <color rgb="FFFF0000"/>
      <name val="Times New Roman"/>
      <family val="1"/>
    </font>
    <font>
      <sz val="6"/>
      <color rgb="FFC00000"/>
      <name val="Times New Roman"/>
      <family val="1"/>
    </font>
    <font>
      <b/>
      <sz val="6"/>
      <color rgb="FF002060"/>
      <name val="Times New Roman"/>
      <family val="1"/>
    </font>
    <font>
      <sz val="6"/>
      <color rgb="FF002060"/>
      <name val="Times New Roman"/>
      <family val="1"/>
    </font>
    <font>
      <b/>
      <sz val="7"/>
      <color rgb="FF002060"/>
      <name val="Times New Roman"/>
      <family val="1"/>
    </font>
    <font>
      <b/>
      <i/>
      <sz val="7"/>
      <color rgb="FF002060"/>
      <name val="Times New Roman"/>
      <family val="1"/>
    </font>
    <font>
      <sz val="7"/>
      <color rgb="FF002060"/>
      <name val="Times New Roman"/>
      <family val="1"/>
    </font>
    <font>
      <i/>
      <sz val="7"/>
      <color rgb="FF002060"/>
      <name val="Times New Roman"/>
      <family val="1"/>
    </font>
    <font>
      <i/>
      <sz val="6"/>
      <color rgb="FFFF0000"/>
      <name val="Times New Roman"/>
      <family val="1"/>
    </font>
    <font>
      <i/>
      <sz val="6"/>
      <color theme="4"/>
      <name val="Times New Roman"/>
      <family val="1"/>
    </font>
    <font>
      <sz val="7"/>
      <color rgb="FFFF0000"/>
      <name val="Calibri"/>
      <family val="2"/>
      <scheme val="minor"/>
    </font>
    <font>
      <b/>
      <sz val="8"/>
      <name val="Times New Roman"/>
      <family val="1"/>
    </font>
    <font>
      <sz val="11"/>
      <color theme="1"/>
      <name val="Times New Roman"/>
      <family val="1"/>
    </font>
    <font>
      <b/>
      <sz val="11"/>
      <color rgb="FF0070C0"/>
      <name val="Times New Roman"/>
      <family val="1"/>
    </font>
    <font>
      <b/>
      <sz val="11"/>
      <color rgb="FF7030A0"/>
      <name val="Times New Roman"/>
      <family val="1"/>
    </font>
    <font>
      <b/>
      <sz val="11"/>
      <color rgb="FF00B050"/>
      <name val="Times New Roman"/>
      <family val="1"/>
    </font>
    <font>
      <b/>
      <sz val="11"/>
      <color theme="1"/>
      <name val="Times New Roman"/>
      <family val="1"/>
    </font>
    <font>
      <sz val="11"/>
      <color rgb="FF0070C0"/>
      <name val="Times New Roman"/>
      <family val="1"/>
    </font>
    <font>
      <sz val="11"/>
      <color rgb="FF7030A0"/>
      <name val="Times New Roman"/>
      <family val="1"/>
    </font>
    <font>
      <sz val="11"/>
      <color rgb="FF00B050"/>
      <name val="Times New Roman"/>
      <family val="1"/>
    </font>
    <font>
      <b/>
      <sz val="6"/>
      <name val="Calibri"/>
      <family val="2"/>
      <scheme val="minor"/>
    </font>
    <font>
      <b/>
      <vertAlign val="superscript"/>
      <sz val="6"/>
      <name val="Times New Roman"/>
      <family val="1"/>
    </font>
    <font>
      <b/>
      <sz val="8"/>
      <color indexed="8"/>
      <name val="Times New Roman"/>
      <family val="1"/>
    </font>
    <font>
      <i/>
      <sz val="8"/>
      <color indexed="8"/>
      <name val="Times New Roman"/>
      <family val="1"/>
    </font>
    <font>
      <sz val="8"/>
      <color indexed="8"/>
      <name val="Times New Roman"/>
      <family val="1"/>
    </font>
    <font>
      <b/>
      <vertAlign val="superscript"/>
      <sz val="8"/>
      <color indexed="8"/>
      <name val="Times New Roman"/>
      <family val="1"/>
    </font>
    <font>
      <b/>
      <sz val="8"/>
      <color indexed="10"/>
      <name val="Times New Roman"/>
      <family val="1"/>
    </font>
    <font>
      <b/>
      <i/>
      <sz val="8"/>
      <name val="Times New Roman"/>
      <family val="1"/>
    </font>
    <font>
      <sz val="8"/>
      <color indexed="10"/>
      <name val="Times New Roman"/>
      <family val="1"/>
    </font>
    <font>
      <i/>
      <sz val="8"/>
      <name val="Times New Roman"/>
      <family val="1"/>
    </font>
    <font>
      <i/>
      <sz val="8"/>
      <color rgb="FFFF0000"/>
      <name val="Times New Roman"/>
      <family val="1"/>
    </font>
    <font>
      <b/>
      <sz val="8"/>
      <color rgb="FFFF0000"/>
      <name val="Times New Roman"/>
      <family val="1"/>
    </font>
    <font>
      <sz val="8"/>
      <color rgb="FFFF0000"/>
      <name val="Calibri"/>
      <family val="2"/>
      <scheme val="minor"/>
    </font>
    <font>
      <b/>
      <i/>
      <sz val="8"/>
      <color rgb="FFFF0000"/>
      <name val="Times New Roman"/>
      <family val="1"/>
    </font>
    <font>
      <b/>
      <sz val="10"/>
      <color indexed="8"/>
      <name val="Times New Roman"/>
      <family val="1"/>
    </font>
    <font>
      <b/>
      <sz val="14"/>
      <color rgb="FFFF0000"/>
      <name val="Times New Roman"/>
      <family val="1"/>
    </font>
    <font>
      <b/>
      <i/>
      <sz val="5"/>
      <name val="Times New Roman"/>
      <family val="1"/>
    </font>
    <font>
      <b/>
      <sz val="5"/>
      <name val="Times New Roman"/>
      <family val="1"/>
    </font>
    <font>
      <b/>
      <sz val="5"/>
      <color rgb="FFFF0000"/>
      <name val="Times New Roman"/>
      <family val="1"/>
    </font>
    <font>
      <sz val="6"/>
      <color theme="1"/>
      <name val="Calibri"/>
      <family val="2"/>
      <scheme val="minor"/>
    </font>
    <font>
      <b/>
      <sz val="11"/>
      <name val="Calibri"/>
      <family val="2"/>
      <scheme val="minor"/>
    </font>
    <font>
      <sz val="11"/>
      <name val="Calibri"/>
      <family val="2"/>
      <scheme val="minor"/>
    </font>
    <font>
      <b/>
      <i/>
      <sz val="11"/>
      <name val="Calibri"/>
      <family val="2"/>
      <scheme val="minor"/>
    </font>
    <font>
      <sz val="6"/>
      <color theme="1"/>
      <name val="Times New Roman"/>
      <family val="1"/>
    </font>
    <font>
      <b/>
      <sz val="6"/>
      <color theme="1"/>
      <name val="Times New Roman"/>
      <family val="1"/>
    </font>
    <font>
      <b/>
      <sz val="6"/>
      <color theme="1"/>
      <name val="Calibri"/>
      <family val="2"/>
      <scheme val="minor"/>
    </font>
    <font>
      <sz val="11"/>
      <color rgb="FFFF0000"/>
      <name val="Calibri"/>
      <family val="2"/>
      <scheme val="minor"/>
    </font>
    <font>
      <b/>
      <sz val="11"/>
      <color rgb="FFFF0000"/>
      <name val="Calibri"/>
      <family val="2"/>
      <scheme val="minor"/>
    </font>
    <font>
      <b/>
      <sz val="6"/>
      <color rgb="FF7030A0"/>
      <name val="Times New Roman"/>
      <family val="1"/>
    </font>
    <font>
      <sz val="6"/>
      <color rgb="FF7030A0"/>
      <name val="Times New Roman"/>
      <family val="1"/>
    </font>
    <font>
      <sz val="7"/>
      <color indexed="8"/>
      <name val="Times New Roman"/>
      <family val="1"/>
      <charset val="163"/>
    </font>
    <font>
      <sz val="7"/>
      <name val="Times New Roman"/>
      <family val="1"/>
      <charset val="163"/>
    </font>
    <font>
      <sz val="8"/>
      <color theme="1"/>
      <name val="Times New Roman"/>
      <family val="1"/>
    </font>
    <font>
      <sz val="7"/>
      <color theme="1"/>
      <name val="Calibri"/>
      <family val="2"/>
      <scheme val="minor"/>
    </font>
    <font>
      <b/>
      <sz val="7"/>
      <name val="Calibri"/>
      <family val="2"/>
      <scheme val="minor"/>
    </font>
    <font>
      <sz val="7"/>
      <color indexed="8"/>
      <name val="Times New Roman"/>
      <family val="1"/>
    </font>
    <font>
      <sz val="7"/>
      <color indexed="10"/>
      <name val="Times New Roman"/>
      <family val="1"/>
    </font>
    <font>
      <i/>
      <sz val="10"/>
      <name val="Times New Roman"/>
      <family val="1"/>
      <charset val="163"/>
    </font>
    <font>
      <b/>
      <i/>
      <sz val="10"/>
      <name val="Times New Roman"/>
      <family val="1"/>
      <charset val="163"/>
    </font>
    <font>
      <b/>
      <sz val="12"/>
      <name val="Times New Roman"/>
      <family val="1"/>
    </font>
    <font>
      <b/>
      <i/>
      <sz val="12"/>
      <name val="Times New Roman"/>
      <family val="1"/>
    </font>
    <font>
      <i/>
      <sz val="12"/>
      <name val="Times New Roman"/>
      <family val="1"/>
    </font>
    <font>
      <b/>
      <sz val="10"/>
      <color theme="1"/>
      <name val="Times New Roman"/>
      <family val="1"/>
    </font>
    <font>
      <i/>
      <sz val="10"/>
      <color theme="1"/>
      <name val="Times New Roman"/>
      <family val="1"/>
    </font>
    <font>
      <sz val="10"/>
      <color theme="1"/>
      <name val="Times New Roman"/>
      <family val="1"/>
    </font>
    <font>
      <b/>
      <i/>
      <sz val="10"/>
      <color theme="1"/>
      <name val="Times New Roman"/>
      <family val="1"/>
    </font>
    <font>
      <b/>
      <sz val="10"/>
      <color theme="1"/>
      <name val="Calibri"/>
      <family val="2"/>
      <scheme val="minor"/>
    </font>
    <font>
      <sz val="10"/>
      <color rgb="FFFF0000"/>
      <name val="Times New Roman"/>
      <family val="1"/>
    </font>
    <font>
      <i/>
      <sz val="12"/>
      <name val="Times New Roman"/>
      <family val="1"/>
      <charset val="163"/>
    </font>
    <font>
      <sz val="8"/>
      <color theme="1"/>
      <name val="Calibri"/>
      <family val="2"/>
      <scheme val="minor"/>
    </font>
    <font>
      <b/>
      <sz val="8"/>
      <color theme="1"/>
      <name val="Calibri"/>
      <family val="2"/>
      <scheme val="minor"/>
    </font>
    <font>
      <b/>
      <sz val="8"/>
      <color theme="1"/>
      <name val="Times New Roman"/>
      <family val="1"/>
    </font>
    <font>
      <i/>
      <sz val="8"/>
      <color theme="1"/>
      <name val="Times New Roman"/>
      <family val="1"/>
    </font>
    <font>
      <sz val="8"/>
      <name val="Calibri"/>
      <family val="2"/>
      <charset val="163"/>
    </font>
    <font>
      <b/>
      <sz val="8"/>
      <name val="Calibri"/>
      <family val="2"/>
      <charset val="163"/>
    </font>
    <font>
      <b/>
      <sz val="8"/>
      <name val="Arial"/>
      <family val="2"/>
      <charset val="163"/>
    </font>
    <font>
      <sz val="8"/>
      <color theme="4"/>
      <name val="Times New Roman"/>
      <family val="1"/>
    </font>
    <font>
      <sz val="8"/>
      <color rgb="FF0070C0"/>
      <name val="Times New Roman"/>
      <family val="1"/>
    </font>
    <font>
      <b/>
      <sz val="8"/>
      <name val="Calibri"/>
      <family val="2"/>
    </font>
    <font>
      <i/>
      <sz val="10"/>
      <name val="Times New Roman"/>
      <family val="1"/>
    </font>
    <font>
      <b/>
      <i/>
      <sz val="10"/>
      <name val="Times New Roman"/>
      <family val="1"/>
    </font>
    <font>
      <b/>
      <sz val="10"/>
      <color rgb="FFFF0000"/>
      <name val="Times New Roman"/>
      <family val="1"/>
      <charset val="163"/>
    </font>
    <font>
      <sz val="10"/>
      <color rgb="FFFF0000"/>
      <name val="Times New Roman"/>
      <family val="1"/>
      <charset val="163"/>
    </font>
    <font>
      <b/>
      <sz val="10"/>
      <color rgb="FFFF0000"/>
      <name val="Times New Roman"/>
      <family val="1"/>
    </font>
    <font>
      <sz val="12"/>
      <name val="Calibri"/>
      <family val="2"/>
      <scheme val="minor"/>
    </font>
    <font>
      <b/>
      <sz val="12"/>
      <name val="Times New Roman"/>
      <family val="1"/>
      <charset val="163"/>
    </font>
  </fonts>
  <fills count="57">
    <fill>
      <patternFill patternType="none"/>
    </fill>
    <fill>
      <patternFill patternType="gray125"/>
    </fill>
    <fill>
      <patternFill patternType="solid">
        <fgColor rgb="FFFFFFCC"/>
      </patternFill>
    </fill>
    <fill>
      <patternFill patternType="solid">
        <fgColor indexed="22"/>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5"/>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2F2F2"/>
      </patternFill>
    </fill>
    <fill>
      <patternFill patternType="solid">
        <fgColor rgb="FFA5A5A5"/>
      </patternFill>
    </fill>
    <fill>
      <patternFill patternType="solid">
        <fgColor theme="0"/>
        <bgColor indexed="64"/>
      </patternFill>
    </fill>
    <fill>
      <patternFill patternType="solid">
        <fgColor rgb="FFFFFF00"/>
        <bgColor indexed="64"/>
      </patternFill>
    </fill>
  </fills>
  <borders count="9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style="double">
        <color indexed="64"/>
      </right>
      <top/>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8"/>
      </right>
      <top/>
      <bottom/>
      <diagonal/>
    </border>
    <border>
      <left/>
      <right style="medium">
        <color indexed="0"/>
      </right>
      <top/>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8"/>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13"/>
      </left>
      <right style="hair">
        <color indexed="13"/>
      </right>
      <top style="hair">
        <color indexed="13"/>
      </top>
      <bottom style="hair">
        <color indexed="13"/>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auto="1"/>
      </left>
      <right style="thin">
        <color auto="1"/>
      </right>
      <top style="hair">
        <color auto="1"/>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hair">
        <color indexed="64"/>
      </bottom>
      <diagonal/>
    </border>
    <border>
      <left/>
      <right style="thin">
        <color auto="1"/>
      </right>
      <top style="hair">
        <color auto="1"/>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bottom style="dotted">
        <color indexed="64"/>
      </bottom>
      <diagonal/>
    </border>
    <border>
      <left/>
      <right style="thin">
        <color indexed="64"/>
      </right>
      <top style="dotted">
        <color indexed="64"/>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6209">
    <xf numFmtId="0" fontId="0" fillId="0" borderId="0"/>
    <xf numFmtId="0" fontId="6" fillId="0" borderId="0"/>
    <xf numFmtId="0" fontId="5" fillId="0" borderId="0"/>
    <xf numFmtId="168" fontId="8" fillId="0" borderId="0" applyFont="0" applyFill="0" applyBorder="0" applyAlignment="0" applyProtection="0"/>
    <xf numFmtId="0" fontId="6" fillId="0" borderId="0"/>
    <xf numFmtId="0" fontId="9" fillId="0" borderId="0"/>
    <xf numFmtId="43" fontId="6" fillId="0" borderId="0" applyFont="0" applyFill="0" applyBorder="0" applyAlignment="0" applyProtection="0"/>
    <xf numFmtId="170" fontId="1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Protection="0"/>
    <xf numFmtId="0" fontId="13" fillId="0" borderId="0"/>
    <xf numFmtId="3" fontId="14" fillId="0" borderId="1"/>
    <xf numFmtId="3" fontId="14" fillId="0" borderId="1"/>
    <xf numFmtId="169" fontId="15" fillId="0" borderId="13" applyFont="0" applyBorder="0"/>
    <xf numFmtId="169" fontId="8" fillId="0" borderId="0" applyProtection="0"/>
    <xf numFmtId="169" fontId="15" fillId="0" borderId="13" applyFont="0" applyBorder="0"/>
    <xf numFmtId="169" fontId="15" fillId="0" borderId="13" applyFont="0" applyBorder="0"/>
    <xf numFmtId="0" fontId="16" fillId="0" borderId="0"/>
    <xf numFmtId="171" fontId="12" fillId="0" borderId="0" applyFont="0" applyFill="0" applyBorder="0" applyAlignment="0" applyProtection="0"/>
    <xf numFmtId="0" fontId="17" fillId="0" borderId="0" applyFont="0" applyFill="0" applyBorder="0" applyAlignment="0" applyProtection="0"/>
    <xf numFmtId="172" fontId="12"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Font="0" applyFill="0" applyBorder="0" applyAlignment="0" applyProtection="0"/>
    <xf numFmtId="0" fontId="21" fillId="0" borderId="14"/>
    <xf numFmtId="175" fontId="16" fillId="0" borderId="0" applyFont="0" applyFill="0" applyBorder="0" applyAlignment="0" applyProtection="0"/>
    <xf numFmtId="176" fontId="22" fillId="0" borderId="0" applyFont="0" applyFill="0" applyBorder="0" applyAlignment="0" applyProtection="0"/>
    <xf numFmtId="168" fontId="22" fillId="0" borderId="0" applyFont="0" applyFill="0" applyBorder="0" applyAlignment="0" applyProtection="0"/>
    <xf numFmtId="177" fontId="23" fillId="0" borderId="0" applyFont="0" applyFill="0" applyBorder="0" applyAlignment="0" applyProtection="0"/>
    <xf numFmtId="0" fontId="2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Protection="0"/>
    <xf numFmtId="0" fontId="25" fillId="0" borderId="0"/>
    <xf numFmtId="0" fontId="19" fillId="0" borderId="0" applyProtection="0"/>
    <xf numFmtId="0" fontId="26"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Protection="0"/>
    <xf numFmtId="0" fontId="27" fillId="0" borderId="0" applyNumberFormat="0" applyFill="0" applyBorder="0" applyProtection="0">
      <alignment vertical="center"/>
    </xf>
    <xf numFmtId="176" fontId="12" fillId="0" borderId="0" applyFont="0" applyFill="0" applyBorder="0" applyAlignment="0" applyProtection="0"/>
    <xf numFmtId="178" fontId="28" fillId="0" borderId="0" applyFont="0" applyFill="0" applyBorder="0" applyAlignment="0" applyProtection="0"/>
    <xf numFmtId="179" fontId="11"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0" fontId="12"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42" fontId="28" fillId="0" borderId="0" applyFont="0" applyFill="0" applyBorder="0" applyAlignment="0" applyProtection="0"/>
    <xf numFmtId="178" fontId="28" fillId="0" borderId="0" applyFont="0" applyFill="0" applyBorder="0" applyAlignment="0" applyProtection="0"/>
    <xf numFmtId="0" fontId="29" fillId="0" borderId="0"/>
    <xf numFmtId="42" fontId="28" fillId="0" borderId="0" applyFont="0" applyFill="0" applyBorder="0" applyAlignment="0" applyProtection="0"/>
    <xf numFmtId="0" fontId="30" fillId="0" borderId="0">
      <alignment vertical="top"/>
    </xf>
    <xf numFmtId="0" fontId="31" fillId="0" borderId="0">
      <alignment vertical="top"/>
    </xf>
    <xf numFmtId="0" fontId="31" fillId="0" borderId="0">
      <alignment vertical="top"/>
    </xf>
    <xf numFmtId="0" fontId="16" fillId="0" borderId="0" applyNumberFormat="0" applyFill="0" applyBorder="0" applyAlignment="0" applyProtection="0"/>
    <xf numFmtId="181" fontId="11" fillId="0" borderId="0" applyFon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29" fillId="0" borderId="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4"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29" fillId="0" borderId="0"/>
    <xf numFmtId="178" fontId="28" fillId="0" borderId="0" applyFon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42"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42" fontId="28" fillId="0" borderId="0" applyFon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0" fontId="29" fillId="0" borderId="0"/>
    <xf numFmtId="0" fontId="29" fillId="0" borderId="0"/>
    <xf numFmtId="184"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29" fillId="0" borderId="0"/>
    <xf numFmtId="0" fontId="29" fillId="0" borderId="0"/>
    <xf numFmtId="178" fontId="28" fillId="0" borderId="0" applyFont="0" applyFill="0" applyBorder="0" applyAlignment="0" applyProtection="0"/>
    <xf numFmtId="0" fontId="29" fillId="0" borderId="0"/>
    <xf numFmtId="0" fontId="29" fillId="0" borderId="0"/>
    <xf numFmtId="0" fontId="29" fillId="0" borderId="0"/>
    <xf numFmtId="179" fontId="11"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0" fontId="11" fillId="0" borderId="0" applyFont="0" applyFill="0" applyBorder="0" applyAlignment="0" applyProtection="0"/>
    <xf numFmtId="168" fontId="11"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76" fontId="11"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78"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4" fontId="33" fillId="0" borderId="0" applyFont="0" applyFill="0" applyBorder="0" applyAlignment="0" applyProtection="0"/>
    <xf numFmtId="19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68" fontId="11"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80"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20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00" fontId="28" fillId="0" borderId="0" applyFont="0" applyFill="0" applyBorder="0" applyAlignment="0" applyProtection="0"/>
    <xf numFmtId="180" fontId="11" fillId="0" borderId="0" applyFont="0" applyFill="0" applyBorder="0" applyAlignment="0" applyProtection="0"/>
    <xf numFmtId="180" fontId="28" fillId="0" borderId="0" applyFont="0" applyFill="0" applyBorder="0" applyAlignment="0" applyProtection="0"/>
    <xf numFmtId="202"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78"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4" fontId="33" fillId="0" borderId="0" applyFont="0" applyFill="0" applyBorder="0" applyAlignment="0" applyProtection="0"/>
    <xf numFmtId="19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176" fontId="11"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168" fontId="11" fillId="0" borderId="0" applyFont="0" applyFill="0" applyBorder="0" applyAlignment="0" applyProtection="0"/>
    <xf numFmtId="180"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20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00" fontId="28" fillId="0" borderId="0" applyFont="0" applyFill="0" applyBorder="0" applyAlignment="0" applyProtection="0"/>
    <xf numFmtId="180" fontId="11" fillId="0" borderId="0" applyFont="0" applyFill="0" applyBorder="0" applyAlignment="0" applyProtection="0"/>
    <xf numFmtId="180" fontId="28" fillId="0" borderId="0" applyFont="0" applyFill="0" applyBorder="0" applyAlignment="0" applyProtection="0"/>
    <xf numFmtId="202"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76"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0" fontId="11" fillId="0" borderId="0" applyFont="0" applyFill="0" applyBorder="0" applyAlignment="0" applyProtection="0"/>
    <xf numFmtId="42" fontId="28" fillId="0" borderId="0" applyFont="0" applyFill="0" applyBorder="0" applyAlignment="0" applyProtection="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4" fontId="33" fillId="0" borderId="0" applyFont="0" applyFill="0" applyBorder="0" applyAlignment="0" applyProtection="0"/>
    <xf numFmtId="19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0" fontId="2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0" fontId="29" fillId="0" borderId="0"/>
    <xf numFmtId="18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29" fillId="0" borderId="0"/>
    <xf numFmtId="196"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6" fontId="11" fillId="0" borderId="0" applyFont="0" applyFill="0" applyBorder="0" applyAlignment="0" applyProtection="0"/>
    <xf numFmtId="180"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20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00" fontId="28" fillId="0" borderId="0" applyFont="0" applyFill="0" applyBorder="0" applyAlignment="0" applyProtection="0"/>
    <xf numFmtId="180" fontId="11" fillId="0" borderId="0" applyFont="0" applyFill="0" applyBorder="0" applyAlignment="0" applyProtection="0"/>
    <xf numFmtId="180" fontId="28" fillId="0" borderId="0" applyFont="0" applyFill="0" applyBorder="0" applyAlignment="0" applyProtection="0"/>
    <xf numFmtId="202"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200" fontId="28" fillId="0" borderId="0" applyFont="0" applyFill="0" applyBorder="0" applyAlignment="0" applyProtection="0"/>
    <xf numFmtId="180" fontId="28" fillId="0" borderId="0" applyFont="0" applyFill="0" applyBorder="0" applyAlignment="0" applyProtection="0"/>
    <xf numFmtId="171" fontId="28" fillId="0" borderId="0" applyFont="0" applyFill="0" applyBorder="0" applyAlignment="0" applyProtection="0"/>
    <xf numFmtId="186"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6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90"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67"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90" fontId="28" fillId="0" borderId="0" applyFont="0" applyFill="0" applyBorder="0" applyAlignment="0" applyProtection="0"/>
    <xf numFmtId="188" fontId="28" fillId="0" borderId="0" applyFont="0" applyFill="0" applyBorder="0" applyAlignment="0" applyProtection="0"/>
    <xf numFmtId="43"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88" fontId="28" fillId="0" borderId="0" applyFont="0" applyFill="0" applyBorder="0" applyAlignment="0" applyProtection="0"/>
    <xf numFmtId="171" fontId="28"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19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9" fontId="28" fillId="0" borderId="0" applyFont="0" applyFill="0" applyBorder="0" applyAlignment="0" applyProtection="0"/>
    <xf numFmtId="171" fontId="28"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0" fontId="11" fillId="0" borderId="0" applyFont="0" applyFill="0" applyBorder="0" applyAlignment="0" applyProtection="0"/>
    <xf numFmtId="168" fontId="11" fillId="0" borderId="0" applyFont="0" applyFill="0" applyBorder="0" applyAlignment="0" applyProtection="0"/>
    <xf numFmtId="0" fontId="29" fillId="0" borderId="0"/>
    <xf numFmtId="184" fontId="28" fillId="0" borderId="0" applyFont="0" applyFill="0" applyBorder="0" applyAlignment="0" applyProtection="0"/>
    <xf numFmtId="42"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2" fontId="28" fillId="0" borderId="0" applyFont="0" applyFill="0" applyBorder="0" applyAlignment="0" applyProtection="0"/>
    <xf numFmtId="0" fontId="31" fillId="0" borderId="0">
      <alignment vertical="top"/>
    </xf>
    <xf numFmtId="0" fontId="31" fillId="0" borderId="0">
      <alignment vertical="top"/>
    </xf>
    <xf numFmtId="0" fontId="30" fillId="0" borderId="0">
      <alignment vertical="top"/>
    </xf>
    <xf numFmtId="0" fontId="30" fillId="0" borderId="0">
      <alignment vertical="top"/>
    </xf>
    <xf numFmtId="0" fontId="30" fillId="0" borderId="0">
      <alignment vertical="top"/>
    </xf>
    <xf numFmtId="0" fontId="19" fillId="0" borderId="0"/>
    <xf numFmtId="0" fontId="31" fillId="0" borderId="0">
      <alignment vertical="top"/>
    </xf>
    <xf numFmtId="0" fontId="31" fillId="0" borderId="0">
      <alignment vertical="top"/>
    </xf>
    <xf numFmtId="0" fontId="30" fillId="0" borderId="0">
      <alignment vertical="top"/>
    </xf>
    <xf numFmtId="0" fontId="30" fillId="0" borderId="0">
      <alignment vertical="top"/>
    </xf>
    <xf numFmtId="0" fontId="3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 fillId="0" borderId="0">
      <alignment vertical="top"/>
    </xf>
    <xf numFmtId="0" fontId="30" fillId="0" borderId="0">
      <alignment vertical="top"/>
    </xf>
    <xf numFmtId="0" fontId="30" fillId="0" borderId="0">
      <alignment vertical="top"/>
    </xf>
    <xf numFmtId="0" fontId="31"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0" fontId="8" fillId="0" borderId="0" applyProtection="0"/>
    <xf numFmtId="179" fontId="8" fillId="0" borderId="0" applyProtection="0"/>
    <xf numFmtId="179" fontId="8" fillId="0" borderId="0" applyProtection="0"/>
    <xf numFmtId="0" fontId="13" fillId="0" borderId="0" applyProtection="0"/>
    <xf numFmtId="170" fontId="8" fillId="0" borderId="0" applyProtection="0"/>
    <xf numFmtId="179" fontId="8" fillId="0" borderId="0" applyProtection="0"/>
    <xf numFmtId="179" fontId="8" fillId="0" borderId="0" applyProtection="0"/>
    <xf numFmtId="0" fontId="13" fillId="0" borderId="0" applyProtection="0"/>
    <xf numFmtId="184"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0" borderId="0"/>
    <xf numFmtId="178" fontId="28" fillId="0" borderId="0" applyFont="0" applyFill="0" applyBorder="0" applyAlignment="0" applyProtection="0"/>
    <xf numFmtId="0" fontId="29" fillId="0" borderId="0"/>
    <xf numFmtId="42" fontId="28" fillId="0" borderId="0" applyFont="0" applyFill="0" applyBorder="0" applyAlignment="0" applyProtection="0"/>
    <xf numFmtId="205" fontId="34" fillId="0" borderId="0" applyFont="0" applyFill="0" applyBorder="0" applyAlignment="0" applyProtection="0"/>
    <xf numFmtId="0" fontId="19" fillId="0" borderId="0"/>
    <xf numFmtId="206" fontId="35" fillId="0" borderId="0" applyFont="0" applyFill="0" applyBorder="0" applyAlignment="0" applyProtection="0"/>
    <xf numFmtId="207" fontId="35" fillId="0" borderId="0" applyFont="0" applyFill="0" applyBorder="0" applyAlignment="0" applyProtection="0"/>
    <xf numFmtId="0" fontId="36" fillId="0" borderId="0"/>
    <xf numFmtId="0" fontId="37" fillId="0" borderId="0"/>
    <xf numFmtId="0" fontId="37" fillId="0" borderId="0"/>
    <xf numFmtId="0" fontId="37" fillId="0" borderId="0"/>
    <xf numFmtId="0" fontId="2" fillId="0" borderId="0"/>
    <xf numFmtId="1" fontId="38" fillId="0" borderId="1" applyBorder="0" applyAlignment="0">
      <alignment horizontal="center"/>
    </xf>
    <xf numFmtId="1" fontId="38" fillId="0" borderId="1" applyBorder="0" applyAlignment="0">
      <alignment horizontal="center"/>
    </xf>
    <xf numFmtId="0" fontId="39" fillId="0" borderId="0"/>
    <xf numFmtId="0" fontId="39" fillId="0" borderId="0"/>
    <xf numFmtId="0" fontId="19" fillId="0" borderId="0"/>
    <xf numFmtId="0" fontId="39" fillId="0" borderId="0" applyProtection="0"/>
    <xf numFmtId="3" fontId="14" fillId="0" borderId="1"/>
    <xf numFmtId="3" fontId="14" fillId="0" borderId="1"/>
    <xf numFmtId="3" fontId="14" fillId="0" borderId="1"/>
    <xf numFmtId="3" fontId="14" fillId="0" borderId="1"/>
    <xf numFmtId="205" fontId="34" fillId="0" borderId="0" applyFont="0" applyFill="0" applyBorder="0" applyAlignment="0" applyProtection="0"/>
    <xf numFmtId="0" fontId="40" fillId="3" borderId="0"/>
    <xf numFmtId="0" fontId="40" fillId="3" borderId="0"/>
    <xf numFmtId="0" fontId="40" fillId="3" borderId="0"/>
    <xf numFmtId="205" fontId="34" fillId="0" borderId="0" applyFont="0" applyFill="0" applyBorder="0" applyAlignment="0" applyProtection="0"/>
    <xf numFmtId="0" fontId="40"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205" fontId="34" fillId="0" borderId="0" applyFont="0" applyFill="0" applyBorder="0" applyAlignment="0" applyProtection="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2" fillId="0" borderId="0" applyFont="0" applyFill="0" applyBorder="0" applyAlignment="0">
      <alignment horizontal="left"/>
    </xf>
    <xf numFmtId="0" fontId="40" fillId="3" borderId="0"/>
    <xf numFmtId="0" fontId="42" fillId="0" borderId="0" applyFont="0" applyFill="0" applyBorder="0" applyAlignment="0">
      <alignment horizontal="left"/>
    </xf>
    <xf numFmtId="0" fontId="41" fillId="3" borderId="0"/>
    <xf numFmtId="0" fontId="41" fillId="3" borderId="0"/>
    <xf numFmtId="0" fontId="41" fillId="3" borderId="0"/>
    <xf numFmtId="0" fontId="41" fillId="3" borderId="0"/>
    <xf numFmtId="0" fontId="41" fillId="3" borderId="0"/>
    <xf numFmtId="0" fontId="41" fillId="3" borderId="0"/>
    <xf numFmtId="205" fontId="34" fillId="0" borderId="0" applyFont="0" applyFill="0" applyBorder="0" applyAlignment="0" applyProtection="0"/>
    <xf numFmtId="0" fontId="40" fillId="3" borderId="0"/>
    <xf numFmtId="0" fontId="40" fillId="3" borderId="0"/>
    <xf numFmtId="0" fontId="43" fillId="0" borderId="1" applyNumberFormat="0" applyFont="0" applyBorder="0">
      <alignment horizontal="left" indent="2"/>
    </xf>
    <xf numFmtId="0" fontId="43" fillId="0" borderId="1" applyNumberFormat="0" applyFont="0" applyBorder="0">
      <alignment horizontal="left" indent="2"/>
    </xf>
    <xf numFmtId="0" fontId="42" fillId="0" borderId="0" applyFont="0" applyFill="0" applyBorder="0" applyAlignment="0">
      <alignment horizontal="left"/>
    </xf>
    <xf numFmtId="0" fontId="42" fillId="0" borderId="0" applyFont="0" applyFill="0" applyBorder="0" applyAlignment="0">
      <alignment horizontal="left"/>
    </xf>
    <xf numFmtId="0" fontId="44" fillId="0" borderId="0"/>
    <xf numFmtId="0" fontId="45" fillId="4" borderId="15" applyFont="0" applyFill="0" applyAlignment="0">
      <alignment vertical="center" wrapText="1"/>
    </xf>
    <xf numFmtId="9" fontId="46" fillId="0" borderId="0" applyBorder="0" applyAlignment="0" applyProtection="0"/>
    <xf numFmtId="0" fontId="47" fillId="3" borderId="0"/>
    <xf numFmtId="0" fontId="47"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7" fillId="3" borderId="0"/>
    <xf numFmtId="0" fontId="47" fillId="3" borderId="0"/>
    <xf numFmtId="0" fontId="43" fillId="0" borderId="1" applyNumberFormat="0" applyFont="0" applyBorder="0" applyAlignment="0">
      <alignment horizontal="center"/>
    </xf>
    <xf numFmtId="0" fontId="43" fillId="0" borderId="1" applyNumberFormat="0" applyFont="0" applyBorder="0" applyAlignment="0">
      <alignment horizontal="center"/>
    </xf>
    <xf numFmtId="0" fontId="12" fillId="0" borderId="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0" borderId="0"/>
    <xf numFmtId="0" fontId="50" fillId="3" borderId="0"/>
    <xf numFmtId="0" fontId="50"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41" fillId="3" borderId="0"/>
    <xf numFmtId="0" fontId="50" fillId="3" borderId="0"/>
    <xf numFmtId="0" fontId="51" fillId="0" borderId="0">
      <alignment wrapText="1"/>
    </xf>
    <xf numFmtId="0" fontId="5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41" fillId="0" borderId="0">
      <alignment wrapText="1"/>
    </xf>
    <xf numFmtId="0" fontId="51" fillId="0" borderId="0">
      <alignment wrapText="1"/>
    </xf>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14" borderId="0" applyNumberFormat="0" applyBorder="0" applyAlignment="0" applyProtection="0"/>
    <xf numFmtId="169" fontId="52" fillId="0" borderId="9" applyNumberFormat="0" applyFont="0" applyBorder="0" applyAlignment="0">
      <alignment horizontal="center"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3" fillId="15"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2" borderId="0" applyNumberFormat="0" applyBorder="0" applyAlignment="0" applyProtection="0"/>
    <xf numFmtId="208" fontId="55" fillId="0" borderId="0" applyFont="0" applyFill="0" applyBorder="0" applyAlignment="0" applyProtection="0"/>
    <xf numFmtId="0" fontId="56" fillId="0" borderId="0" applyFont="0" applyFill="0" applyBorder="0" applyAlignment="0" applyProtection="0"/>
    <xf numFmtId="209" fontId="57" fillId="0" borderId="0" applyFont="0" applyFill="0" applyBorder="0" applyAlignment="0" applyProtection="0"/>
    <xf numFmtId="200" fontId="55" fillId="0" borderId="0" applyFont="0" applyFill="0" applyBorder="0" applyAlignment="0" applyProtection="0"/>
    <xf numFmtId="0" fontId="56" fillId="0" borderId="0" applyFont="0" applyFill="0" applyBorder="0" applyAlignment="0" applyProtection="0"/>
    <xf numFmtId="210" fontId="55" fillId="0" borderId="0" applyFont="0" applyFill="0" applyBorder="0" applyAlignment="0" applyProtection="0"/>
    <xf numFmtId="0" fontId="58" fillId="0" borderId="0">
      <alignment horizontal="center" wrapText="1"/>
      <protection locked="0"/>
    </xf>
    <xf numFmtId="0" fontId="59" fillId="0" borderId="0">
      <alignment horizontal="center" wrapText="1"/>
      <protection locked="0"/>
    </xf>
    <xf numFmtId="0" fontId="60" fillId="0" borderId="0" applyNumberFormat="0" applyBorder="0" applyAlignment="0">
      <alignment horizontal="center"/>
    </xf>
    <xf numFmtId="198" fontId="61" fillId="0" borderId="0" applyFont="0" applyFill="0" applyBorder="0" applyAlignment="0" applyProtection="0"/>
    <xf numFmtId="0" fontId="56" fillId="0" borderId="0" applyFont="0" applyFill="0" applyBorder="0" applyAlignment="0" applyProtection="0"/>
    <xf numFmtId="211" fontId="28" fillId="0" borderId="0" applyFont="0" applyFill="0" applyBorder="0" applyAlignment="0" applyProtection="0"/>
    <xf numFmtId="187" fontId="61" fillId="0" borderId="0" applyFont="0" applyFill="0" applyBorder="0" applyAlignment="0" applyProtection="0"/>
    <xf numFmtId="0" fontId="56" fillId="0" borderId="0" applyFont="0" applyFill="0" applyBorder="0" applyAlignment="0" applyProtection="0"/>
    <xf numFmtId="212" fontId="28" fillId="0" borderId="0" applyFont="0" applyFill="0" applyBorder="0" applyAlignment="0" applyProtection="0"/>
    <xf numFmtId="179" fontId="11" fillId="0" borderId="0" applyFont="0" applyFill="0" applyBorder="0" applyAlignment="0" applyProtection="0"/>
    <xf numFmtId="185" fontId="11" fillId="0" borderId="0" applyFont="0" applyFill="0" applyBorder="0" applyAlignment="0" applyProtection="0"/>
    <xf numFmtId="0" fontId="62" fillId="6" borderId="0" applyNumberFormat="0" applyBorder="0" applyAlignment="0" applyProtection="0"/>
    <xf numFmtId="0" fontId="63" fillId="0" borderId="0"/>
    <xf numFmtId="0" fontId="64" fillId="0" borderId="0" applyNumberFormat="0" applyFill="0" applyBorder="0" applyAlignment="0" applyProtection="0"/>
    <xf numFmtId="0" fontId="56" fillId="0" borderId="0"/>
    <xf numFmtId="0" fontId="65" fillId="0" borderId="0"/>
    <xf numFmtId="0" fontId="66" fillId="0" borderId="0"/>
    <xf numFmtId="0" fontId="56" fillId="0" borderId="0"/>
    <xf numFmtId="0" fontId="67" fillId="0" borderId="0"/>
    <xf numFmtId="0" fontId="68" fillId="0" borderId="0"/>
    <xf numFmtId="0" fontId="69" fillId="0" borderId="0"/>
    <xf numFmtId="213" fontId="32" fillId="0" borderId="0" applyFill="0" applyBorder="0" applyAlignment="0"/>
    <xf numFmtId="214" fontId="12"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7"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8" fontId="19" fillId="0" borderId="0" applyFill="0" applyBorder="0" applyAlignment="0"/>
    <xf numFmtId="219"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0" fontId="19" fillId="0" borderId="0" applyFill="0" applyBorder="0" applyAlignment="0"/>
    <xf numFmtId="221" fontId="4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2"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71" fillId="23" borderId="16" applyNumberFormat="0" applyAlignment="0" applyProtection="0"/>
    <xf numFmtId="0" fontId="72" fillId="0" borderId="0"/>
    <xf numFmtId="0" fontId="73" fillId="0" borderId="0"/>
    <xf numFmtId="0" fontId="74" fillId="0" borderId="0" applyFill="0" applyBorder="0" applyProtection="0">
      <alignment horizontal="center"/>
      <protection locked="0"/>
    </xf>
    <xf numFmtId="172" fontId="28" fillId="0" borderId="0" applyFont="0" applyFill="0" applyBorder="0" applyAlignment="0" applyProtection="0"/>
    <xf numFmtId="0" fontId="75" fillId="24" borderId="17" applyNumberFormat="0" applyAlignment="0" applyProtection="0"/>
    <xf numFmtId="169" fontId="39" fillId="0" borderId="0" applyFont="0" applyFill="0" applyBorder="0" applyAlignment="0" applyProtection="0"/>
    <xf numFmtId="1" fontId="76" fillId="0" borderId="5" applyBorder="0"/>
    <xf numFmtId="0" fontId="77" fillId="0" borderId="3">
      <alignment horizontal="center"/>
    </xf>
    <xf numFmtId="227" fontId="78" fillId="0" borderId="0"/>
    <xf numFmtId="227" fontId="78" fillId="0" borderId="0"/>
    <xf numFmtId="227" fontId="78" fillId="0" borderId="0"/>
    <xf numFmtId="227" fontId="78" fillId="0" borderId="0"/>
    <xf numFmtId="227" fontId="78" fillId="0" borderId="0"/>
    <xf numFmtId="227" fontId="78" fillId="0" borderId="0"/>
    <xf numFmtId="227" fontId="78" fillId="0" borderId="0"/>
    <xf numFmtId="227" fontId="78" fillId="0" borderId="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41" fontId="19" fillId="0" borderId="0" applyFont="0" applyFill="0" applyBorder="0" applyAlignment="0" applyProtection="0"/>
    <xf numFmtId="41" fontId="79" fillId="0" borderId="0" applyFont="0" applyFill="0" applyBorder="0" applyAlignment="0" applyProtection="0"/>
    <xf numFmtId="41" fontId="80"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76" fontId="54"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197"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5"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229" fontId="8" fillId="0" borderId="0" applyProtection="0"/>
    <xf numFmtId="229" fontId="8" fillId="0" borderId="0" applyProtection="0"/>
    <xf numFmtId="197"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41" fontId="81" fillId="0" borderId="0" applyFont="0" applyFill="0" applyBorder="0" applyAlignment="0" applyProtection="0"/>
    <xf numFmtId="6" fontId="8" fillId="0" borderId="0" applyFont="0" applyFill="0" applyBorder="0" applyAlignment="0" applyProtection="0"/>
    <xf numFmtId="0" fontId="12" fillId="0" borderId="0" applyFont="0" applyFill="0" applyBorder="0" applyAlignment="0" applyProtection="0"/>
    <xf numFmtId="41" fontId="81" fillId="0" borderId="0" applyFont="0" applyFill="0" applyBorder="0" applyAlignment="0" applyProtection="0"/>
    <xf numFmtId="176" fontId="8"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23" fontId="70"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24" fontId="19" fillId="0" borderId="0" applyFont="0" applyFill="0" applyBorder="0" applyAlignment="0" applyProtection="0"/>
    <xf numFmtId="230" fontId="3" fillId="0" borderId="0" applyFont="0" applyFill="0" applyBorder="0" applyAlignment="0" applyProtection="0"/>
    <xf numFmtId="231" fontId="8" fillId="0" borderId="0" applyFont="0" applyFill="0" applyBorder="0" applyAlignment="0" applyProtection="0"/>
    <xf numFmtId="232" fontId="82" fillId="0" borderId="0" applyFont="0" applyFill="0" applyBorder="0" applyAlignment="0" applyProtection="0"/>
    <xf numFmtId="233" fontId="8" fillId="0" borderId="0" applyFont="0" applyFill="0" applyBorder="0" applyAlignment="0" applyProtection="0"/>
    <xf numFmtId="234" fontId="82" fillId="0" borderId="0" applyFont="0" applyFill="0" applyBorder="0" applyAlignment="0" applyProtection="0"/>
    <xf numFmtId="235" fontId="8"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43" fontId="81" fillId="0" borderId="0" applyFont="0" applyFill="0" applyBorder="0" applyAlignment="0" applyProtection="0"/>
    <xf numFmtId="167" fontId="81" fillId="0" borderId="0" applyFont="0" applyFill="0" applyBorder="0" applyAlignment="0" applyProtection="0"/>
    <xf numFmtId="41" fontId="81" fillId="0" borderId="0" applyFont="0" applyFill="0" applyBorder="0" applyAlignment="0" applyProtection="0"/>
    <xf numFmtId="43" fontId="19" fillId="0" borderId="0" applyFont="0" applyFill="0" applyBorder="0" applyAlignment="0" applyProtection="0"/>
    <xf numFmtId="167" fontId="81" fillId="0" borderId="0" applyFont="0" applyFill="0" applyBorder="0" applyAlignment="0" applyProtection="0"/>
    <xf numFmtId="236" fontId="81" fillId="0" borderId="0" applyFont="0" applyFill="0" applyBorder="0" applyAlignment="0" applyProtection="0"/>
    <xf numFmtId="43" fontId="81" fillId="0" borderId="0" applyFont="0" applyFill="0" applyBorder="0" applyAlignment="0" applyProtection="0"/>
    <xf numFmtId="170" fontId="81" fillId="0" borderId="0" applyFont="0" applyFill="0" applyBorder="0" applyAlignment="0" applyProtection="0"/>
    <xf numFmtId="43" fontId="8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37" fontId="81" fillId="0" borderId="0" applyFont="0" applyFill="0" applyBorder="0" applyAlignment="0" applyProtection="0"/>
    <xf numFmtId="23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37" fontId="81" fillId="0" borderId="0" applyFont="0" applyFill="0" applyBorder="0" applyAlignment="0" applyProtection="0"/>
    <xf numFmtId="239" fontId="81" fillId="0" borderId="0" applyFont="0" applyFill="0" applyBorder="0" applyAlignment="0" applyProtection="0"/>
    <xf numFmtId="239" fontId="81" fillId="0" borderId="0" applyFont="0" applyFill="0" applyBorder="0" applyAlignment="0" applyProtection="0"/>
    <xf numFmtId="43" fontId="19" fillId="0" borderId="0" applyFont="0" applyFill="0" applyBorder="0" applyAlignment="0" applyProtection="0"/>
    <xf numFmtId="43" fontId="10" fillId="0" borderId="0" applyFont="0" applyFill="0" applyBorder="0" applyAlignment="0" applyProtection="0"/>
    <xf numFmtId="239" fontId="81" fillId="0" borderId="0" applyFont="0" applyFill="0" applyBorder="0" applyAlignment="0" applyProtection="0"/>
    <xf numFmtId="239"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16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9" fillId="0" borderId="0" applyFont="0" applyFill="0" applyBorder="0" applyAlignment="0" applyProtection="0"/>
    <xf numFmtId="43" fontId="8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43" fontId="8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43" fontId="86" fillId="0" borderId="0" applyFont="0" applyFill="0" applyBorder="0" applyAlignment="0" applyProtection="0"/>
    <xf numFmtId="0" fontId="19" fillId="0" borderId="0" applyFont="0" applyFill="0" applyBorder="0" applyAlignment="0" applyProtection="0"/>
    <xf numFmtId="240" fontId="81"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207" fontId="19"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241" fontId="81" fillId="0" borderId="0" applyFont="0" applyFill="0" applyBorder="0" applyAlignment="0" applyProtection="0"/>
    <xf numFmtId="242" fontId="81" fillId="0" borderId="0" applyFont="0" applyFill="0" applyBorder="0" applyAlignment="0" applyProtection="0"/>
    <xf numFmtId="243" fontId="81" fillId="0" borderId="0" applyFont="0" applyFill="0" applyBorder="0" applyAlignment="0" applyProtection="0"/>
    <xf numFmtId="241" fontId="8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244" fontId="19" fillId="0" borderId="0" applyFont="0" applyFill="0" applyBorder="0" applyAlignment="0" applyProtection="0"/>
    <xf numFmtId="43" fontId="81" fillId="0" borderId="0" applyFont="0" applyFill="0" applyBorder="0" applyAlignment="0" applyProtection="0"/>
    <xf numFmtId="43" fontId="1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19" fillId="0" borderId="0" applyFont="0" applyFill="0" applyBorder="0" applyAlignment="0" applyProtection="0"/>
    <xf numFmtId="44" fontId="8" fillId="0" borderId="0" applyFont="0" applyFill="0" applyBorder="0" applyAlignment="0" applyProtection="0"/>
    <xf numFmtId="43" fontId="85" fillId="0" borderId="0" applyFont="0" applyFill="0" applyBorder="0" applyAlignment="0" applyProtection="0"/>
    <xf numFmtId="0" fontId="81" fillId="0" borderId="0" applyFont="0" applyFill="0" applyBorder="0" applyAlignment="0" applyProtection="0"/>
    <xf numFmtId="245"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45" fontId="8" fillId="0" borderId="0" applyFont="0" applyFill="0" applyBorder="0" applyAlignment="0" applyProtection="0"/>
    <xf numFmtId="246" fontId="36" fillId="0" borderId="0" applyFont="0" applyFill="0" applyBorder="0" applyAlignment="0" applyProtection="0"/>
    <xf numFmtId="43" fontId="81" fillId="0" borderId="0" applyFont="0" applyFill="0" applyBorder="0" applyAlignment="0" applyProtection="0"/>
    <xf numFmtId="245" fontId="8" fillId="0" borderId="0" applyFont="0" applyFill="0" applyBorder="0" applyAlignment="0" applyProtection="0"/>
    <xf numFmtId="247" fontId="4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1" fillId="0" borderId="0" applyFont="0" applyFill="0" applyBorder="0" applyAlignment="0" applyProtection="0"/>
    <xf numFmtId="246" fontId="36" fillId="0" borderId="0" applyFont="0" applyFill="0" applyBorder="0" applyAlignment="0" applyProtection="0"/>
    <xf numFmtId="248" fontId="8" fillId="0" borderId="0" applyProtection="0"/>
    <xf numFmtId="246" fontId="36" fillId="0" borderId="0" applyFont="0" applyFill="0" applyBorder="0" applyAlignment="0" applyProtection="0"/>
    <xf numFmtId="188" fontId="88" fillId="0" borderId="0" applyFont="0" applyFill="0" applyBorder="0" applyAlignment="0" applyProtection="0"/>
    <xf numFmtId="0" fontId="81" fillId="0" borderId="0" applyFont="0" applyFill="0" applyBorder="0" applyAlignment="0" applyProtection="0"/>
    <xf numFmtId="167" fontId="8" fillId="0" borderId="0" applyFont="0" applyFill="0" applyBorder="0" applyAlignment="0" applyProtection="0"/>
    <xf numFmtId="167" fontId="81" fillId="0" borderId="0" applyFont="0" applyFill="0" applyBorder="0" applyAlignment="0" applyProtection="0"/>
    <xf numFmtId="24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5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168" fontId="54" fillId="0" borderId="0" applyFont="0" applyFill="0" applyBorder="0" applyAlignment="0" applyProtection="0"/>
    <xf numFmtId="251" fontId="8" fillId="0" borderId="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51" fontId="8" fillId="0" borderId="0" applyProtection="0"/>
    <xf numFmtId="43" fontId="81" fillId="0" borderId="0" applyFont="0" applyFill="0" applyBorder="0" applyAlignment="0" applyProtection="0"/>
    <xf numFmtId="43" fontId="81"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51" fontId="8" fillId="0" borderId="0" applyProtection="0"/>
    <xf numFmtId="43"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00"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168" fontId="8" fillId="0" borderId="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200"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0" fontId="32"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249" fontId="81" fillId="0" borderId="0" applyFont="0" applyFill="0" applyBorder="0" applyAlignment="0" applyProtection="0"/>
    <xf numFmtId="43" fontId="19" fillId="0" borderId="0" applyFont="0" applyFill="0" applyBorder="0" applyAlignment="0" applyProtection="0"/>
    <xf numFmtId="252" fontId="8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53" fontId="10"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200" fontId="81" fillId="0" borderId="0" applyFont="0" applyFill="0" applyBorder="0" applyAlignment="0" applyProtection="0"/>
    <xf numFmtId="0" fontId="7" fillId="0" borderId="0" applyFont="0" applyFill="0" applyBorder="0" applyAlignment="0" applyProtection="0"/>
    <xf numFmtId="254" fontId="10" fillId="0" borderId="0" applyFont="0" applyFill="0" applyBorder="0" applyAlignment="0" applyProtection="0"/>
    <xf numFmtId="43" fontId="19" fillId="0" borderId="0" applyFont="0" applyFill="0" applyBorder="0" applyAlignment="0" applyProtection="0"/>
    <xf numFmtId="186" fontId="81" fillId="0" borderId="0" applyFont="0" applyFill="0" applyBorder="0" applyAlignment="0" applyProtection="0"/>
    <xf numFmtId="186" fontId="81" fillId="0" borderId="0" applyFont="0" applyFill="0" applyBorder="0" applyAlignment="0" applyProtection="0"/>
    <xf numFmtId="168" fontId="81" fillId="0" borderId="0" applyFont="0" applyFill="0" applyBorder="0" applyAlignment="0" applyProtection="0"/>
    <xf numFmtId="251" fontId="8" fillId="0" borderId="0" applyProtection="0"/>
    <xf numFmtId="251" fontId="8" fillId="0" borderId="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0"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1" fontId="81"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81" fillId="0" borderId="0" applyFont="0" applyFill="0" applyBorder="0" applyAlignment="0" applyProtection="0"/>
    <xf numFmtId="186"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43" fontId="81" fillId="0" borderId="0" applyFont="0" applyFill="0" applyBorder="0" applyAlignment="0" applyProtection="0"/>
    <xf numFmtId="186" fontId="19" fillId="0" borderId="0" applyFont="0" applyFill="0" applyBorder="0" applyAlignment="0" applyProtection="0"/>
    <xf numFmtId="43" fontId="81" fillId="0" borderId="0" applyFont="0" applyFill="0" applyBorder="0" applyAlignment="0" applyProtection="0"/>
    <xf numFmtId="186" fontId="19" fillId="0" borderId="0" applyFont="0" applyFill="0" applyBorder="0" applyAlignment="0" applyProtection="0"/>
    <xf numFmtId="168" fontId="19" fillId="0" borderId="0" applyFont="0" applyFill="0" applyBorder="0" applyAlignment="0" applyProtection="0"/>
    <xf numFmtId="168" fontId="8" fillId="0" borderId="0" applyProtection="0"/>
    <xf numFmtId="43" fontId="83"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8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5" fillId="0" borderId="0" applyFont="0" applyFill="0" applyBorder="0" applyAlignment="0" applyProtection="0"/>
    <xf numFmtId="167" fontId="4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43" fontId="87" fillId="0" borderId="0" applyFont="0" applyFill="0" applyBorder="0" applyAlignment="0" applyProtection="0"/>
    <xf numFmtId="43" fontId="19" fillId="0" borderId="0" applyFont="0" applyFill="0" applyBorder="0" applyAlignment="0" applyProtection="0"/>
    <xf numFmtId="168" fontId="8"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249" fontId="12" fillId="0" borderId="0" applyFont="0" applyFill="0" applyBorder="0" applyAlignment="0" applyProtection="0"/>
    <xf numFmtId="186"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1" fillId="0" borderId="0" applyFont="0" applyFill="0" applyBorder="0" applyAlignment="0" applyProtection="0"/>
    <xf numFmtId="43" fontId="12" fillId="0" borderId="0" applyFont="0" applyFill="0" applyBorder="0" applyAlignment="0" applyProtection="0"/>
    <xf numFmtId="43"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23" fontId="10" fillId="0" borderId="0" applyFont="0" applyFill="0" applyBorder="0" applyAlignment="0" applyProtection="0"/>
    <xf numFmtId="168" fontId="81" fillId="0" borderId="0" applyFont="0" applyFill="0" applyBorder="0" applyAlignment="0" applyProtection="0"/>
    <xf numFmtId="223" fontId="81" fillId="0" borderId="0" applyFont="0" applyFill="0" applyBorder="0" applyAlignment="0" applyProtection="0"/>
    <xf numFmtId="223" fontId="81" fillId="0" borderId="0" applyFont="0" applyFill="0" applyBorder="0" applyAlignment="0" applyProtection="0"/>
    <xf numFmtId="43" fontId="84"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8" fontId="81" fillId="0" borderId="0" applyFont="0" applyFill="0" applyBorder="0" applyAlignment="0" applyProtection="0"/>
    <xf numFmtId="43" fontId="81" fillId="0" borderId="0" applyFont="0" applyFill="0" applyBorder="0" applyAlignment="0" applyProtection="0"/>
    <xf numFmtId="255" fontId="2"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8" fillId="0" borderId="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91" fillId="0" borderId="0" applyNumberFormat="0" applyFill="0" applyBorder="0" applyAlignment="0" applyProtection="0"/>
    <xf numFmtId="0" fontId="92" fillId="0" borderId="0">
      <alignment horizontal="center"/>
    </xf>
    <xf numFmtId="0" fontId="93" fillId="0" borderId="0" applyNumberFormat="0" applyAlignment="0">
      <alignment horizontal="left"/>
    </xf>
    <xf numFmtId="171" fontId="94" fillId="0" borderId="0" applyFont="0" applyFill="0" applyBorder="0" applyAlignment="0" applyProtection="0"/>
    <xf numFmtId="256" fontId="95" fillId="0" borderId="0" applyFill="0" applyBorder="0" applyProtection="0"/>
    <xf numFmtId="257" fontId="3" fillId="0" borderId="0" applyFont="0" applyFill="0" applyBorder="0" applyAlignment="0" applyProtection="0"/>
    <xf numFmtId="258" fontId="2" fillId="0" borderId="0" applyFill="0" applyBorder="0" applyProtection="0"/>
    <xf numFmtId="258" fontId="2" fillId="0" borderId="8" applyFill="0" applyProtection="0"/>
    <xf numFmtId="258" fontId="2" fillId="0" borderId="18" applyFill="0" applyProtection="0"/>
    <xf numFmtId="259" fontId="65" fillId="0" borderId="0" applyFont="0" applyFill="0" applyBorder="0" applyAlignment="0" applyProtection="0"/>
    <xf numFmtId="260" fontId="96" fillId="0" borderId="0" applyFont="0" applyFill="0" applyBorder="0" applyAlignment="0" applyProtection="0"/>
    <xf numFmtId="261"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262" fontId="19"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263" fontId="96" fillId="0" borderId="0" applyFont="0" applyFill="0" applyBorder="0" applyAlignment="0" applyProtection="0"/>
    <xf numFmtId="215" fontId="70"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64" fontId="82" fillId="0" borderId="0" applyFont="0" applyFill="0" applyBorder="0" applyAlignment="0" applyProtection="0"/>
    <xf numFmtId="265" fontId="8" fillId="0" borderId="0" applyFont="0" applyFill="0" applyBorder="0" applyAlignment="0" applyProtection="0"/>
    <xf numFmtId="266" fontId="82" fillId="0" borderId="0" applyFont="0" applyFill="0" applyBorder="0" applyAlignment="0" applyProtection="0"/>
    <xf numFmtId="267" fontId="82" fillId="0" borderId="0" applyFont="0" applyFill="0" applyBorder="0" applyAlignment="0" applyProtection="0"/>
    <xf numFmtId="268" fontId="8" fillId="0" borderId="0" applyFont="0" applyFill="0" applyBorder="0" applyAlignment="0" applyProtection="0"/>
    <xf numFmtId="269" fontId="82" fillId="0" borderId="0" applyFont="0" applyFill="0" applyBorder="0" applyAlignment="0" applyProtection="0"/>
    <xf numFmtId="270" fontId="82" fillId="0" borderId="0" applyFont="0" applyFill="0" applyBorder="0" applyAlignment="0" applyProtection="0"/>
    <xf numFmtId="271" fontId="8" fillId="0" borderId="0" applyFont="0" applyFill="0" applyBorder="0" applyAlignment="0" applyProtection="0"/>
    <xf numFmtId="272" fontId="82" fillId="0" borderId="0" applyFont="0" applyFill="0" applyBorder="0" applyAlignment="0" applyProtection="0"/>
    <xf numFmtId="44" fontId="81"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273" fontId="19"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274" fontId="19" fillId="0" borderId="0" applyFont="0" applyFill="0" applyBorder="0" applyAlignment="0" applyProtection="0"/>
    <xf numFmtId="180" fontId="12"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6" fontId="8" fillId="0" borderId="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applyProtection="0"/>
    <xf numFmtId="277" fontId="19" fillId="0" borderId="0"/>
    <xf numFmtId="277" fontId="19" fillId="0" borderId="0"/>
    <xf numFmtId="277" fontId="19" fillId="0" borderId="0"/>
    <xf numFmtId="277" fontId="19" fillId="0" borderId="0"/>
    <xf numFmtId="277" fontId="19" fillId="0" borderId="0"/>
    <xf numFmtId="277" fontId="19" fillId="0" borderId="0"/>
    <xf numFmtId="277" fontId="19" fillId="0" borderId="0"/>
    <xf numFmtId="278" fontId="12" fillId="0" borderId="19"/>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8" fillId="0"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31" fillId="0" borderId="0" applyFill="0" applyBorder="0" applyAlignment="0"/>
    <xf numFmtId="14" fontId="30" fillId="0" borderId="0" applyFill="0" applyBorder="0" applyAlignment="0"/>
    <xf numFmtId="43" fontId="84" fillId="0" borderId="0" applyFont="0" applyFill="0" applyBorder="0" applyAlignment="0" applyProtection="0"/>
    <xf numFmtId="3" fontId="97" fillId="0" borderId="4">
      <alignment horizontal="left" vertical="top" wrapText="1"/>
    </xf>
    <xf numFmtId="279" fontId="2" fillId="0" borderId="0" applyFill="0" applyBorder="0" applyProtection="0"/>
    <xf numFmtId="279" fontId="2" fillId="0" borderId="8" applyFill="0" applyProtection="0"/>
    <xf numFmtId="279" fontId="2" fillId="0" borderId="18" applyFill="0" applyProtection="0"/>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280" fontId="19" fillId="0" borderId="20">
      <alignment vertical="center"/>
    </xf>
    <xf numFmtId="0" fontId="19" fillId="0" borderId="0" applyFont="0" applyFill="0" applyBorder="0" applyAlignment="0" applyProtection="0"/>
    <xf numFmtId="0" fontId="19" fillId="0" borderId="0" applyFont="0" applyFill="0" applyBorder="0" applyAlignment="0" applyProtection="0"/>
    <xf numFmtId="281" fontId="12" fillId="0" borderId="0"/>
    <xf numFmtId="282" fontId="16" fillId="0" borderId="21"/>
    <xf numFmtId="282" fontId="16" fillId="0" borderId="21"/>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applyProtection="0"/>
    <xf numFmtId="244" fontId="19" fillId="0" borderId="0"/>
    <xf numFmtId="244" fontId="19" fillId="0" borderId="0"/>
    <xf numFmtId="244" fontId="19" fillId="0" borderId="0"/>
    <xf numFmtId="244" fontId="19" fillId="0" borderId="0"/>
    <xf numFmtId="244" fontId="19" fillId="0" borderId="0"/>
    <xf numFmtId="244" fontId="19" fillId="0" borderId="0"/>
    <xf numFmtId="244" fontId="19" fillId="0" borderId="0"/>
    <xf numFmtId="283" fontId="16" fillId="0" borderId="0"/>
    <xf numFmtId="176" fontId="98" fillId="0" borderId="0" applyFont="0" applyFill="0" applyBorder="0" applyAlignment="0" applyProtection="0"/>
    <xf numFmtId="168" fontId="98" fillId="0" borderId="0" applyFont="0" applyFill="0" applyBorder="0" applyAlignment="0" applyProtection="0"/>
    <xf numFmtId="176" fontId="98" fillId="0" borderId="0" applyFont="0" applyFill="0" applyBorder="0" applyAlignment="0" applyProtection="0"/>
    <xf numFmtId="41"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197" fontId="98" fillId="0" borderId="0" applyFont="0" applyFill="0" applyBorder="0" applyAlignment="0" applyProtection="0"/>
    <xf numFmtId="284" fontId="49" fillId="0" borderId="0" applyFont="0" applyFill="0" applyBorder="0" applyAlignment="0" applyProtection="0"/>
    <xf numFmtId="284" fontId="49"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284" fontId="49" fillId="0" borderId="0" applyFont="0" applyFill="0" applyBorder="0" applyAlignment="0" applyProtection="0"/>
    <xf numFmtId="284" fontId="49" fillId="0" borderId="0" applyFont="0" applyFill="0" applyBorder="0" applyAlignment="0" applyProtection="0"/>
    <xf numFmtId="176" fontId="98" fillId="0" borderId="0" applyFont="0" applyFill="0" applyBorder="0" applyAlignment="0" applyProtection="0"/>
    <xf numFmtId="176" fontId="98" fillId="0" borderId="0" applyFont="0" applyFill="0" applyBorder="0" applyAlignment="0" applyProtection="0"/>
    <xf numFmtId="284" fontId="49" fillId="0" borderId="0" applyFont="0" applyFill="0" applyBorder="0" applyAlignment="0" applyProtection="0"/>
    <xf numFmtId="284" fontId="49" fillId="0" borderId="0" applyFont="0" applyFill="0" applyBorder="0" applyAlignment="0" applyProtection="0"/>
    <xf numFmtId="285" fontId="12" fillId="0" borderId="0" applyFont="0" applyFill="0" applyBorder="0" applyAlignment="0" applyProtection="0"/>
    <xf numFmtId="285" fontId="12" fillId="0" borderId="0" applyFont="0" applyFill="0" applyBorder="0" applyAlignment="0" applyProtection="0"/>
    <xf numFmtId="286" fontId="12" fillId="0" borderId="0" applyFont="0" applyFill="0" applyBorder="0" applyAlignment="0" applyProtection="0"/>
    <xf numFmtId="286" fontId="12"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9" fillId="0" borderId="0" applyFont="0" applyFill="0" applyBorder="0" applyAlignment="0" applyProtection="0"/>
    <xf numFmtId="165" fontId="98" fillId="0" borderId="0" applyFont="0" applyFill="0" applyBorder="0" applyAlignment="0" applyProtection="0"/>
    <xf numFmtId="41"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1" fontId="98" fillId="0" borderId="0" applyFont="0" applyFill="0" applyBorder="0" applyAlignment="0" applyProtection="0"/>
    <xf numFmtId="176" fontId="98" fillId="0" borderId="0" applyFont="0" applyFill="0" applyBorder="0" applyAlignment="0" applyProtection="0"/>
    <xf numFmtId="41" fontId="98" fillId="0" borderId="0" applyFont="0" applyFill="0" applyBorder="0" applyAlignment="0" applyProtection="0"/>
    <xf numFmtId="176" fontId="9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1" fontId="98" fillId="0" borderId="0" applyFont="0" applyFill="0" applyBorder="0" applyAlignment="0" applyProtection="0"/>
    <xf numFmtId="168" fontId="98" fillId="0" borderId="0" applyFont="0" applyFill="0" applyBorder="0" applyAlignment="0" applyProtection="0"/>
    <xf numFmtId="43"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186" fontId="98"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287" fontId="49" fillId="0" borderId="0" applyFont="0" applyFill="0" applyBorder="0" applyAlignment="0" applyProtection="0"/>
    <xf numFmtId="287" fontId="49"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168" fontId="98" fillId="0" borderId="0" applyFont="0" applyFill="0" applyBorder="0" applyAlignment="0" applyProtection="0"/>
    <xf numFmtId="43" fontId="98" fillId="0" borderId="0" applyFont="0" applyFill="0" applyBorder="0" applyAlignment="0" applyProtection="0"/>
    <xf numFmtId="168"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43" fontId="98" fillId="0" borderId="0" applyFont="0" applyFill="0" applyBorder="0" applyAlignment="0" applyProtection="0"/>
    <xf numFmtId="3" fontId="12" fillId="0" borderId="0" applyFont="0" applyBorder="0" applyAlignment="0"/>
    <xf numFmtId="0" fontId="4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100" fillId="0" borderId="0" applyNumberFormat="0" applyAlignment="0">
      <alignment horizontal="left"/>
    </xf>
    <xf numFmtId="0" fontId="101" fillId="0" borderId="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289" fontId="19" fillId="0" borderId="0" applyFont="0" applyFill="0" applyBorder="0" applyAlignment="0" applyProtection="0"/>
    <xf numFmtId="0" fontId="102" fillId="0" borderId="0"/>
    <xf numFmtId="0" fontId="103" fillId="0" borderId="0" applyNumberFormat="0" applyFill="0" applyBorder="0" applyAlignment="0" applyProtection="0"/>
    <xf numFmtId="3" fontId="12" fillId="0" borderId="0" applyFont="0" applyBorder="0" applyAlignment="0"/>
    <xf numFmtId="0" fontId="19" fillId="0" borderId="0"/>
    <xf numFmtId="0" fontId="19" fillId="0" borderId="0"/>
    <xf numFmtId="0" fontId="19" fillId="0" borderId="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8" fillId="0" borderId="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104" fillId="0" borderId="0" applyNumberFormat="0" applyFill="0" applyBorder="0" applyAlignment="0" applyProtection="0"/>
    <xf numFmtId="0" fontId="105" fillId="0" borderId="0" applyNumberFormat="0" applyFill="0" applyBorder="0" applyProtection="0">
      <alignment vertical="center"/>
    </xf>
    <xf numFmtId="0" fontId="106" fillId="0" borderId="0" applyNumberFormat="0" applyFill="0" applyBorder="0" applyAlignment="0" applyProtection="0"/>
    <xf numFmtId="0" fontId="107" fillId="0" borderId="0" applyNumberFormat="0" applyFill="0" applyBorder="0" applyProtection="0">
      <alignment vertical="center"/>
    </xf>
    <xf numFmtId="0" fontId="108" fillId="0" borderId="0" applyNumberFormat="0" applyFill="0" applyBorder="0" applyAlignment="0" applyProtection="0"/>
    <xf numFmtId="0" fontId="109" fillId="0" borderId="0" applyNumberFormat="0" applyFill="0" applyBorder="0" applyAlignment="0" applyProtection="0"/>
    <xf numFmtId="290" fontId="110" fillId="0" borderId="22" applyNumberFormat="0" applyFill="0" applyBorder="0" applyAlignment="0" applyProtection="0"/>
    <xf numFmtId="0" fontId="111" fillId="0" borderId="0" applyNumberFormat="0" applyFill="0" applyBorder="0" applyAlignment="0" applyProtection="0"/>
    <xf numFmtId="0" fontId="112" fillId="0" borderId="0">
      <alignment vertical="top" wrapText="1"/>
    </xf>
    <xf numFmtId="3" fontId="12" fillId="25" borderId="23">
      <alignment horizontal="right" vertical="top" wrapText="1"/>
    </xf>
    <xf numFmtId="0" fontId="113" fillId="7" borderId="0" applyNumberFormat="0" applyBorder="0" applyAlignment="0" applyProtection="0"/>
    <xf numFmtId="38" fontId="114" fillId="3"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3"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38" fontId="114" fillId="26" borderId="0" applyNumberFormat="0" applyBorder="0" applyAlignment="0" applyProtection="0"/>
    <xf numFmtId="291" fontId="4" fillId="3" borderId="0" applyBorder="0" applyProtection="0"/>
    <xf numFmtId="0" fontId="115" fillId="0" borderId="24" applyNumberFormat="0" applyFill="0" applyBorder="0" applyAlignment="0" applyProtection="0">
      <alignment horizontal="center" vertical="center"/>
    </xf>
    <xf numFmtId="0" fontId="116" fillId="0" borderId="0" applyNumberFormat="0" applyFont="0" applyBorder="0" applyAlignment="0">
      <alignment horizontal="left" vertical="center"/>
    </xf>
    <xf numFmtId="292" fontId="65" fillId="0" borderId="0" applyFont="0" applyFill="0" applyBorder="0" applyAlignment="0" applyProtection="0"/>
    <xf numFmtId="0" fontId="117" fillId="27" borderId="0"/>
    <xf numFmtId="0" fontId="118" fillId="0" borderId="0">
      <alignment horizontal="left"/>
    </xf>
    <xf numFmtId="0" fontId="119" fillId="0" borderId="0">
      <alignment horizontal="left"/>
    </xf>
    <xf numFmtId="0" fontId="27" fillId="0" borderId="25" applyNumberFormat="0" applyAlignment="0" applyProtection="0">
      <alignment horizontal="left" vertical="center"/>
    </xf>
    <xf numFmtId="0" fontId="27" fillId="0" borderId="25" applyNumberFormat="0" applyAlignment="0" applyProtection="0">
      <alignment horizontal="left" vertical="center"/>
    </xf>
    <xf numFmtId="0" fontId="27" fillId="0" borderId="2">
      <alignment horizontal="left" vertical="center"/>
    </xf>
    <xf numFmtId="0" fontId="27" fillId="0" borderId="2">
      <alignment horizontal="left" vertical="center"/>
    </xf>
    <xf numFmtId="0" fontId="27" fillId="0" borderId="2">
      <alignment horizontal="left" vertical="center"/>
    </xf>
    <xf numFmtId="0" fontId="27" fillId="0" borderId="2">
      <alignment horizontal="left" vertical="center"/>
    </xf>
    <xf numFmtId="14" fontId="120" fillId="28" borderId="26">
      <alignment horizontal="center" vertical="center" wrapText="1"/>
    </xf>
    <xf numFmtId="0" fontId="121" fillId="0" borderId="27" applyNumberFormat="0" applyFill="0" applyAlignment="0" applyProtection="0"/>
    <xf numFmtId="0" fontId="122" fillId="0" borderId="28" applyNumberFormat="0" applyFill="0" applyAlignment="0" applyProtection="0"/>
    <xf numFmtId="0" fontId="123" fillId="0" borderId="29" applyNumberFormat="0" applyFill="0" applyAlignment="0" applyProtection="0"/>
    <xf numFmtId="0" fontId="123" fillId="0" borderId="0" applyNumberFormat="0" applyFill="0" applyBorder="0" applyAlignment="0" applyProtection="0"/>
    <xf numFmtId="0" fontId="74" fillId="0" borderId="0" applyFill="0" applyAlignment="0" applyProtection="0">
      <protection locked="0"/>
    </xf>
    <xf numFmtId="0" fontId="74" fillId="0" borderId="9" applyFill="0" applyAlignment="0" applyProtection="0">
      <protection locked="0"/>
    </xf>
    <xf numFmtId="0" fontId="124" fillId="0" borderId="0" applyProtection="0"/>
    <xf numFmtId="0" fontId="27" fillId="0" borderId="0" applyProtection="0"/>
    <xf numFmtId="0" fontId="125" fillId="0" borderId="26">
      <alignment horizontal="center"/>
    </xf>
    <xf numFmtId="0" fontId="125" fillId="0" borderId="0">
      <alignment horizontal="center"/>
    </xf>
    <xf numFmtId="5" fontId="126" fillId="29" borderId="21" applyNumberFormat="0" applyAlignment="0">
      <alignment horizontal="left" vertical="top"/>
    </xf>
    <xf numFmtId="5" fontId="126" fillId="29" borderId="21" applyNumberFormat="0" applyAlignment="0">
      <alignment horizontal="left" vertical="top"/>
    </xf>
    <xf numFmtId="293" fontId="126" fillId="29" borderId="21" applyNumberFormat="0" applyAlignment="0">
      <alignment horizontal="left" vertical="top"/>
    </xf>
    <xf numFmtId="49" fontId="127" fillId="0" borderId="21">
      <alignment vertical="center"/>
    </xf>
    <xf numFmtId="49" fontId="127" fillId="0" borderId="21">
      <alignment vertical="center"/>
    </xf>
    <xf numFmtId="0" fontId="2" fillId="0" borderId="0"/>
    <xf numFmtId="176" fontId="12" fillId="0" borderId="0" applyFont="0" applyFill="0" applyBorder="0" applyAlignment="0" applyProtection="0"/>
    <xf numFmtId="38" fontId="32" fillId="0" borderId="0" applyFont="0" applyFill="0" applyBorder="0" applyAlignment="0" applyProtection="0"/>
    <xf numFmtId="41" fontId="28" fillId="0" borderId="0" applyFont="0" applyFill="0" applyBorder="0" applyAlignment="0" applyProtection="0"/>
    <xf numFmtId="203" fontId="28" fillId="0" borderId="0" applyFont="0" applyFill="0" applyBorder="0" applyAlignment="0" applyProtection="0"/>
    <xf numFmtId="294" fontId="128" fillId="0" borderId="0" applyFont="0" applyFill="0" applyBorder="0" applyAlignment="0" applyProtection="0"/>
    <xf numFmtId="10" fontId="114" fillId="30"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30" borderId="21" applyNumberFormat="0" applyBorder="0" applyAlignment="0" applyProtection="0"/>
    <xf numFmtId="10" fontId="114" fillId="30"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10" fontId="114" fillId="26" borderId="21" applyNumberFormat="0" applyBorder="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29" fillId="10" borderId="16" applyNumberFormat="0" applyAlignment="0" applyProtection="0"/>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76" fontId="12" fillId="0" borderId="0" applyFont="0" applyFill="0" applyBorder="0" applyAlignment="0" applyProtection="0"/>
    <xf numFmtId="0" fontId="12" fillId="0" borderId="0"/>
    <xf numFmtId="0" fontId="58" fillId="0" borderId="30">
      <alignment horizontal="centerContinuous"/>
    </xf>
    <xf numFmtId="238" fontId="12" fillId="31" borderId="23">
      <alignment vertical="top" wrapText="1"/>
    </xf>
    <xf numFmtId="0" fontId="32" fillId="0" borderId="0"/>
    <xf numFmtId="0" fontId="10" fillId="0" borderId="0"/>
    <xf numFmtId="0" fontId="2" fillId="0" borderId="0" applyNumberFormat="0" applyFont="0" applyFill="0" applyBorder="0" applyProtection="0">
      <alignment horizontal="left" vertical="center"/>
    </xf>
    <xf numFmtId="0" fontId="32" fillId="0" borderId="0"/>
    <xf numFmtId="0" fontId="4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133" fillId="0" borderId="31" applyNumberFormat="0" applyFill="0" applyAlignment="0" applyProtection="0"/>
    <xf numFmtId="3" fontId="134" fillId="0" borderId="4" applyNumberFormat="0" applyAlignment="0">
      <alignment horizontal="center" vertical="center"/>
    </xf>
    <xf numFmtId="3" fontId="43" fillId="0" borderId="4" applyNumberFormat="0" applyAlignment="0">
      <alignment horizontal="center" vertical="center"/>
    </xf>
    <xf numFmtId="3" fontId="126" fillId="0" borderId="4" applyNumberFormat="0" applyAlignment="0">
      <alignment horizontal="center" vertical="center"/>
    </xf>
    <xf numFmtId="278" fontId="135" fillId="0" borderId="32" applyNumberFormat="0" applyFont="0" applyFill="0" applyBorder="0">
      <alignment horizontal="center"/>
    </xf>
    <xf numFmtId="278" fontId="135" fillId="0" borderId="32" applyNumberFormat="0" applyFont="0" applyFill="0" applyBorder="0">
      <alignment horizontal="center"/>
    </xf>
    <xf numFmtId="38" fontId="32" fillId="0" borderId="0" applyFont="0" applyFill="0" applyBorder="0" applyAlignment="0" applyProtection="0"/>
    <xf numFmtId="40" fontId="32" fillId="0" borderId="0" applyFont="0" applyFill="0" applyBorder="0" applyAlignment="0" applyProtection="0"/>
    <xf numFmtId="176" fontId="49" fillId="0" borderId="0" applyFont="0" applyFill="0" applyBorder="0" applyAlignment="0" applyProtection="0"/>
    <xf numFmtId="168" fontId="49" fillId="0" borderId="0" applyFont="0" applyFill="0" applyBorder="0" applyAlignment="0" applyProtection="0"/>
    <xf numFmtId="0" fontId="136" fillId="0" borderId="26"/>
    <xf numFmtId="0" fontId="137" fillId="0" borderId="26"/>
    <xf numFmtId="295" fontId="49" fillId="0" borderId="32"/>
    <xf numFmtId="295" fontId="49" fillId="0" borderId="32"/>
    <xf numFmtId="296" fontId="138" fillId="0" borderId="32"/>
    <xf numFmtId="297" fontId="54" fillId="0" borderId="0" applyFont="0" applyFill="0" applyBorder="0" applyAlignment="0" applyProtection="0"/>
    <xf numFmtId="298" fontId="54" fillId="0" borderId="0" applyFont="0" applyFill="0" applyBorder="0" applyAlignment="0" applyProtection="0"/>
    <xf numFmtId="299" fontId="49" fillId="0" borderId="0" applyFont="0" applyFill="0" applyBorder="0" applyAlignment="0" applyProtection="0"/>
    <xf numFmtId="300" fontId="49" fillId="0" borderId="0" applyFont="0" applyFill="0" applyBorder="0" applyAlignment="0" applyProtection="0"/>
    <xf numFmtId="0" fontId="36" fillId="0" borderId="0" applyNumberFormat="0" applyFont="0" applyFill="0" applyAlignment="0"/>
    <xf numFmtId="0" fontId="81" fillId="0" borderId="0"/>
    <xf numFmtId="0" fontId="139" fillId="32" borderId="0" applyNumberFormat="0" applyBorder="0" applyAlignment="0" applyProtection="0"/>
    <xf numFmtId="0" fontId="65" fillId="0" borderId="21"/>
    <xf numFmtId="0" fontId="2" fillId="0" borderId="0"/>
    <xf numFmtId="0" fontId="16" fillId="0" borderId="33" applyNumberFormat="0" applyAlignment="0">
      <alignment horizontal="center"/>
    </xf>
    <xf numFmtId="37" fontId="140" fillId="0" borderId="0"/>
    <xf numFmtId="37" fontId="140" fillId="0" borderId="0"/>
    <xf numFmtId="37" fontId="140" fillId="0" borderId="0"/>
    <xf numFmtId="0" fontId="141" fillId="0" borderId="21" applyNumberFormat="0" applyFont="0" applyFill="0" applyBorder="0" applyAlignment="0">
      <alignment horizontal="center"/>
    </xf>
    <xf numFmtId="0" fontId="141" fillId="0" borderId="21" applyNumberFormat="0" applyFont="0" applyFill="0" applyBorder="0" applyAlignment="0">
      <alignment horizontal="center"/>
    </xf>
    <xf numFmtId="301" fontId="12" fillId="0" borderId="0"/>
    <xf numFmtId="0" fontId="142" fillId="0" borderId="0"/>
    <xf numFmtId="0" fontId="19" fillId="0" borderId="0"/>
    <xf numFmtId="0" fontId="19" fillId="0" borderId="0"/>
    <xf numFmtId="0" fontId="143" fillId="0" borderId="0"/>
    <xf numFmtId="0" fontId="144" fillId="0" borderId="0"/>
    <xf numFmtId="0" fontId="12" fillId="0" borderId="0"/>
    <xf numFmtId="0" fontId="81" fillId="0" borderId="0"/>
    <xf numFmtId="0" fontId="12" fillId="0" borderId="0"/>
    <xf numFmtId="0" fontId="6" fillId="0" borderId="0"/>
    <xf numFmtId="0" fontId="81" fillId="0" borderId="0"/>
    <xf numFmtId="0" fontId="81" fillId="0" borderId="0"/>
    <xf numFmtId="0" fontId="83" fillId="0" borderId="0"/>
    <xf numFmtId="0" fontId="19" fillId="0" borderId="0"/>
    <xf numFmtId="0" fontId="145" fillId="0" borderId="0"/>
    <xf numFmtId="0" fontId="19" fillId="0" borderId="0"/>
    <xf numFmtId="0" fontId="7"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xf numFmtId="0" fontId="39" fillId="0" borderId="0"/>
    <xf numFmtId="0" fontId="49" fillId="0" borderId="0"/>
    <xf numFmtId="0" fontId="12" fillId="0" borderId="0"/>
    <xf numFmtId="0" fontId="19"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81" fillId="0" borderId="0"/>
    <xf numFmtId="0" fontId="83" fillId="0" borderId="0"/>
    <xf numFmtId="0" fontId="12" fillId="0" borderId="0"/>
    <xf numFmtId="0" fontId="81" fillId="0" borderId="0"/>
    <xf numFmtId="0" fontId="19" fillId="0" borderId="0"/>
    <xf numFmtId="0" fontId="12" fillId="0" borderId="0"/>
    <xf numFmtId="0" fontId="49" fillId="0" borderId="0"/>
    <xf numFmtId="0" fontId="81" fillId="0" borderId="0"/>
    <xf numFmtId="0" fontId="12" fillId="0" borderId="0"/>
    <xf numFmtId="0" fontId="10" fillId="0" borderId="0"/>
    <xf numFmtId="0" fontId="36" fillId="0" borderId="0"/>
    <xf numFmtId="0" fontId="19"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pplyProtection="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9" fillId="0" borderId="0"/>
    <xf numFmtId="0" fontId="19" fillId="0" borderId="0"/>
    <xf numFmtId="0" fontId="81" fillId="0" borderId="0"/>
    <xf numFmtId="0" fontId="147" fillId="0" borderId="0"/>
    <xf numFmtId="0" fontId="19" fillId="0" borderId="0"/>
    <xf numFmtId="0" fontId="19" fillId="0" borderId="0"/>
    <xf numFmtId="0" fontId="10" fillId="0" borderId="0"/>
    <xf numFmtId="0" fontId="81" fillId="0" borderId="0"/>
    <xf numFmtId="0" fontId="10" fillId="0" borderId="0"/>
    <xf numFmtId="0" fontId="81" fillId="0" borderId="0"/>
    <xf numFmtId="0" fontId="10" fillId="0" borderId="0"/>
    <xf numFmtId="0" fontId="16" fillId="0" borderId="0"/>
    <xf numFmtId="0" fontId="10" fillId="0" borderId="0"/>
    <xf numFmtId="0" fontId="81" fillId="0" borderId="0"/>
    <xf numFmtId="0" fontId="81" fillId="0" borderId="0"/>
    <xf numFmtId="0" fontId="81" fillId="0" borderId="0"/>
    <xf numFmtId="0" fontId="10" fillId="0" borderId="0"/>
    <xf numFmtId="0" fontId="10" fillId="0" borderId="0"/>
    <xf numFmtId="0" fontId="10" fillId="0" borderId="0"/>
    <xf numFmtId="0" fontId="10" fillId="0" borderId="0"/>
    <xf numFmtId="0" fontId="10" fillId="0" borderId="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0"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0" fillId="0" borderId="0"/>
    <xf numFmtId="0" fontId="81" fillId="0" borderId="0"/>
    <xf numFmtId="0" fontId="147" fillId="0" borderId="0"/>
    <xf numFmtId="0" fontId="147" fillId="0" borderId="0"/>
    <xf numFmtId="0" fontId="147" fillId="0" borderId="0"/>
    <xf numFmtId="0" fontId="145" fillId="0" borderId="0"/>
    <xf numFmtId="0" fontId="8" fillId="0" borderId="0" applyProtection="0"/>
    <xf numFmtId="0" fontId="1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81" fillId="0" borderId="0"/>
    <xf numFmtId="0" fontId="81" fillId="0" borderId="0"/>
    <xf numFmtId="0" fontId="6" fillId="0" borderId="0"/>
    <xf numFmtId="0" fontId="88" fillId="0" borderId="0"/>
    <xf numFmtId="0" fontId="5" fillId="0" borderId="0"/>
    <xf numFmtId="0" fontId="81" fillId="0" borderId="0"/>
    <xf numFmtId="0" fontId="12" fillId="0" borderId="0"/>
    <xf numFmtId="0" fontId="10" fillId="0" borderId="0"/>
    <xf numFmtId="0" fontId="81" fillId="0" borderId="0"/>
    <xf numFmtId="0" fontId="81" fillId="0" borderId="0" applyProtection="0"/>
    <xf numFmtId="0" fontId="5" fillId="0" borderId="0"/>
    <xf numFmtId="0" fontId="10" fillId="0" borderId="0"/>
    <xf numFmtId="0" fontId="87" fillId="0" borderId="0"/>
    <xf numFmtId="0" fontId="87" fillId="0" borderId="0"/>
    <xf numFmtId="0" fontId="10" fillId="0" borderId="0"/>
    <xf numFmtId="0" fontId="87" fillId="0" borderId="0"/>
    <xf numFmtId="0" fontId="87" fillId="0" borderId="0"/>
    <xf numFmtId="0" fontId="10" fillId="0" borderId="0"/>
    <xf numFmtId="0" fontId="87" fillId="0" borderId="0"/>
    <xf numFmtId="0" fontId="87" fillId="0" borderId="0"/>
    <xf numFmtId="0" fontId="10" fillId="0" borderId="0"/>
    <xf numFmtId="0" fontId="87" fillId="0" borderId="0"/>
    <xf numFmtId="0" fontId="87" fillId="0" borderId="0"/>
    <xf numFmtId="0" fontId="10" fillId="0" borderId="0"/>
    <xf numFmtId="0" fontId="16" fillId="0" borderId="0"/>
    <xf numFmtId="0" fontId="81" fillId="0" borderId="0"/>
    <xf numFmtId="0" fontId="147" fillId="0" borderId="0"/>
    <xf numFmtId="0" fontId="19" fillId="0" borderId="0"/>
    <xf numFmtId="0" fontId="147" fillId="0" borderId="0"/>
    <xf numFmtId="0" fontId="19" fillId="0" borderId="0"/>
    <xf numFmtId="0" fontId="8" fillId="0" borderId="0"/>
    <xf numFmtId="0" fontId="8" fillId="0" borderId="0" applyProtection="0"/>
    <xf numFmtId="0" fontId="8" fillId="0" borderId="0"/>
    <xf numFmtId="0" fontId="8" fillId="0" borderId="0" applyProtection="0"/>
    <xf numFmtId="0" fontId="19" fillId="0" borderId="0"/>
    <xf numFmtId="0" fontId="8" fillId="0" borderId="0" applyProtection="0"/>
    <xf numFmtId="0" fontId="36" fillId="0" borderId="0"/>
    <xf numFmtId="0" fontId="19" fillId="0" borderId="0"/>
    <xf numFmtId="0" fontId="8" fillId="0" borderId="0" applyProtection="0"/>
    <xf numFmtId="0" fontId="8" fillId="0" borderId="0"/>
    <xf numFmtId="0" fontId="36" fillId="0" borderId="0"/>
    <xf numFmtId="0" fontId="8" fillId="0" borderId="0" applyProtection="0"/>
    <xf numFmtId="0" fontId="36" fillId="0" borderId="0"/>
    <xf numFmtId="0" fontId="8" fillId="0" borderId="0" applyProtection="0"/>
    <xf numFmtId="0" fontId="81" fillId="0" borderId="0"/>
    <xf numFmtId="0" fontId="8" fillId="0" borderId="0" applyProtection="0"/>
    <xf numFmtId="0" fontId="19" fillId="0" borderId="0"/>
    <xf numFmtId="0" fontId="90" fillId="0" borderId="0"/>
    <xf numFmtId="0" fontId="81" fillId="0" borderId="0"/>
    <xf numFmtId="0" fontId="19" fillId="0" borderId="0"/>
    <xf numFmtId="0" fontId="19" fillId="0" borderId="0"/>
    <xf numFmtId="0" fontId="83" fillId="0" borderId="0"/>
    <xf numFmtId="0" fontId="19" fillId="0" borderId="0"/>
    <xf numFmtId="0" fontId="19" fillId="0" borderId="0"/>
    <xf numFmtId="0" fontId="19" fillId="0" borderId="0"/>
    <xf numFmtId="0" fontId="19" fillId="0" borderId="0"/>
    <xf numFmtId="0" fontId="19" fillId="0" borderId="0"/>
    <xf numFmtId="0" fontId="81" fillId="0" borderId="0"/>
    <xf numFmtId="0" fontId="19" fillId="0" borderId="0"/>
    <xf numFmtId="0" fontId="5" fillId="0" borderId="0"/>
    <xf numFmtId="0" fontId="5" fillId="0" borderId="0"/>
    <xf numFmtId="0" fontId="147" fillId="0" borderId="0"/>
    <xf numFmtId="0" fontId="19" fillId="0" borderId="0"/>
    <xf numFmtId="0" fontId="54" fillId="0" borderId="0"/>
    <xf numFmtId="0" fontId="54" fillId="0" borderId="0" applyProtection="0"/>
    <xf numFmtId="0" fontId="81"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19" fillId="0" borderId="0"/>
    <xf numFmtId="0" fontId="54"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146" fillId="0" borderId="0"/>
    <xf numFmtId="0" fontId="8" fillId="0" borderId="0"/>
    <xf numFmtId="0" fontId="8" fillId="0" borderId="0"/>
    <xf numFmtId="0" fontId="8" fillId="0" borderId="0"/>
    <xf numFmtId="0" fontId="6" fillId="0" borderId="0"/>
    <xf numFmtId="0" fontId="6" fillId="0" borderId="0"/>
    <xf numFmtId="0" fontId="81" fillId="0" borderId="0" applyProtection="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81" fillId="0" borderId="0"/>
    <xf numFmtId="0" fontId="19" fillId="0" borderId="0"/>
    <xf numFmtId="0" fontId="10"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0" fillId="0" borderId="0"/>
    <xf numFmtId="0" fontId="19" fillId="0" borderId="0"/>
    <xf numFmtId="0" fontId="8" fillId="0" borderId="0"/>
    <xf numFmtId="0" fontId="19" fillId="0" borderId="0"/>
    <xf numFmtId="0" fontId="19" fillId="0" borderId="0"/>
    <xf numFmtId="0" fontId="19" fillId="0" borderId="0" applyProtection="0"/>
    <xf numFmtId="0" fontId="30"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9" fillId="0" borderId="0"/>
    <xf numFmtId="0" fontId="149"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88" fillId="0" borderId="0"/>
    <xf numFmtId="0" fontId="5" fillId="0" borderId="0"/>
    <xf numFmtId="0" fontId="5" fillId="0" borderId="0"/>
    <xf numFmtId="0" fontId="5" fillId="0" borderId="0"/>
    <xf numFmtId="0" fontId="5" fillId="0" borderId="0"/>
    <xf numFmtId="0" fontId="12" fillId="0" borderId="0"/>
    <xf numFmtId="0" fontId="12" fillId="0" borderId="0"/>
    <xf numFmtId="0" fontId="39" fillId="0" borderId="0"/>
    <xf numFmtId="0" fontId="81" fillId="0" borderId="0"/>
    <xf numFmtId="0" fontId="2" fillId="0" borderId="0"/>
    <xf numFmtId="0" fontId="81" fillId="0" borderId="0"/>
    <xf numFmtId="0" fontId="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0"/>
    <xf numFmtId="0" fontId="81" fillId="0" borderId="0"/>
    <xf numFmtId="0" fontId="81" fillId="0" borderId="0"/>
    <xf numFmtId="0" fontId="19" fillId="0" borderId="0"/>
    <xf numFmtId="0" fontId="19" fillId="0" borderId="0"/>
    <xf numFmtId="0" fontId="19" fillId="0" borderId="0"/>
    <xf numFmtId="0" fontId="81" fillId="0" borderId="0"/>
    <xf numFmtId="0" fontId="19" fillId="0" borderId="0"/>
    <xf numFmtId="0" fontId="19" fillId="0" borderId="0"/>
    <xf numFmtId="0" fontId="19" fillId="0" borderId="0"/>
    <xf numFmtId="0" fontId="5" fillId="0" borderId="0"/>
    <xf numFmtId="0" fontId="5" fillId="0" borderId="0"/>
    <xf numFmtId="0" fontId="12" fillId="0" borderId="0"/>
    <xf numFmtId="0" fontId="38" fillId="0" borderId="0" applyFont="0"/>
    <xf numFmtId="0" fontId="98" fillId="0" borderId="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81" fillId="32" borderId="34" applyNumberFormat="0" applyFont="0" applyAlignment="0" applyProtection="0"/>
    <xf numFmtId="0" fontId="49" fillId="33" borderId="34" applyNumberFormat="0" applyFont="0" applyAlignment="0" applyProtection="0"/>
    <xf numFmtId="0" fontId="81" fillId="2" borderId="12" applyNumberFormat="0" applyFont="0" applyAlignment="0" applyProtection="0"/>
    <xf numFmtId="0" fontId="81" fillId="2" borderId="12" applyNumberFormat="0" applyFont="0" applyAlignment="0" applyProtection="0"/>
    <xf numFmtId="302" fontId="150" fillId="0" borderId="0" applyFont="0" applyFill="0" applyBorder="0" applyProtection="0">
      <alignment vertical="top" wrapText="1"/>
    </xf>
    <xf numFmtId="0" fontId="16" fillId="0" borderId="0"/>
    <xf numFmtId="0" fontId="16" fillId="0" borderId="0" applyProtection="0"/>
    <xf numFmtId="0" fontId="16" fillId="0" borderId="0" applyProtection="0"/>
    <xf numFmtId="3" fontId="151" fillId="0" borderId="0" applyFont="0" applyFill="0" applyBorder="0" applyAlignment="0" applyProtection="0"/>
    <xf numFmtId="176" fontId="37" fillId="0" borderId="0" applyFont="0" applyFill="0" applyBorder="0" applyAlignment="0" applyProtection="0"/>
    <xf numFmtId="0" fontId="74" fillId="0" borderId="0" applyNumberFormat="0" applyFill="0" applyBorder="0" applyAlignment="0" applyProtection="0"/>
    <xf numFmtId="0" fontId="65" fillId="0" borderId="0" applyNumberFormat="0" applyFill="0" applyBorder="0" applyAlignment="0" applyProtection="0"/>
    <xf numFmtId="0" fontId="12" fillId="0" borderId="0" applyNumberFormat="0" applyFill="0" applyBorder="0" applyAlignment="0" applyProtection="0"/>
    <xf numFmtId="0" fontId="74" fillId="0" borderId="0" applyNumberFormat="0" applyFill="0" applyBorder="0" applyAlignment="0" applyProtection="0"/>
    <xf numFmtId="0" fontId="152" fillId="0" borderId="0" applyNumberFormat="0" applyFill="0" applyBorder="0" applyAlignment="0" applyProtection="0"/>
    <xf numFmtId="0" fontId="65" fillId="0" borderId="0" applyNumberFormat="0" applyFill="0" applyBorder="0" applyAlignment="0" applyProtection="0"/>
    <xf numFmtId="0" fontId="12" fillId="0" borderId="0" applyNumberFormat="0" applyFill="0" applyBorder="0" applyAlignment="0" applyProtection="0"/>
    <xf numFmtId="0" fontId="74" fillId="0" borderId="0" applyProtection="0"/>
    <xf numFmtId="0" fontId="19" fillId="0" borderId="0" applyFont="0" applyFill="0" applyBorder="0" applyAlignment="0" applyProtection="0"/>
    <xf numFmtId="0" fontId="2" fillId="0" borderId="0"/>
    <xf numFmtId="0" fontId="153" fillId="23" borderId="35" applyNumberFormat="0" applyAlignment="0" applyProtection="0"/>
    <xf numFmtId="169" fontId="154" fillId="0" borderId="33" applyFont="0" applyBorder="0" applyAlignment="0"/>
    <xf numFmtId="0" fontId="155" fillId="26" borderId="0"/>
    <xf numFmtId="0" fontId="87" fillId="26" borderId="0"/>
    <xf numFmtId="0" fontId="87" fillId="26" borderId="0"/>
    <xf numFmtId="0" fontId="87" fillId="26" borderId="0"/>
    <xf numFmtId="41" fontId="4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288" fontId="19" fillId="0" borderId="0" applyFont="0" applyFill="0" applyBorder="0" applyAlignment="0" applyProtection="0"/>
    <xf numFmtId="14" fontId="58" fillId="0" borderId="0">
      <alignment horizontal="center" wrapText="1"/>
      <protection locked="0"/>
    </xf>
    <xf numFmtId="14" fontId="59" fillId="0" borderId="0">
      <alignment horizontal="center" wrapText="1"/>
      <protection locked="0"/>
    </xf>
    <xf numFmtId="303" fontId="74" fillId="0" borderId="0" applyFont="0" applyFill="0" applyBorder="0" applyAlignment="0" applyProtection="0"/>
    <xf numFmtId="304" fontId="3" fillId="0" borderId="0" applyFont="0" applyFill="0" applyBorder="0" applyAlignment="0" applyProtection="0"/>
    <xf numFmtId="305" fontId="82"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306" fontId="19" fillId="0" borderId="0" applyFont="0" applyFill="0" applyBorder="0" applyAlignment="0" applyProtection="0"/>
    <xf numFmtId="221" fontId="4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307" fontId="4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308"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8" fillId="0" borderId="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309" fontId="82" fillId="0" borderId="0" applyFont="0" applyFill="0" applyBorder="0" applyAlignment="0" applyProtection="0"/>
    <xf numFmtId="310" fontId="3" fillId="0" borderId="0" applyFont="0" applyFill="0" applyBorder="0" applyAlignment="0" applyProtection="0"/>
    <xf numFmtId="311" fontId="82" fillId="0" borderId="0" applyFont="0" applyFill="0" applyBorder="0" applyAlignment="0" applyProtection="0"/>
    <xf numFmtId="312" fontId="3" fillId="0" borderId="0" applyFont="0" applyFill="0" applyBorder="0" applyAlignment="0" applyProtection="0"/>
    <xf numFmtId="313" fontId="82" fillId="0" borderId="0" applyFont="0" applyFill="0" applyBorder="0" applyAlignment="0" applyProtection="0"/>
    <xf numFmtId="314" fontId="3"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2" fillId="0" borderId="0" applyFont="0" applyFill="0" applyBorder="0" applyAlignment="0" applyProtection="0"/>
    <xf numFmtId="9" fontId="8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32" fillId="0" borderId="36" applyNumberFormat="0" applyBorder="0"/>
    <xf numFmtId="9" fontId="32" fillId="0" borderId="36" applyNumberFormat="0" applyBorder="0"/>
    <xf numFmtId="0" fontId="4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23" fontId="70"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4" fontId="19" fillId="0" borderId="0" applyFill="0" applyBorder="0" applyAlignment="0"/>
    <xf numFmtId="225" fontId="70"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5" fontId="70"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216" fontId="19" fillId="0" borderId="0" applyFill="0" applyBorder="0" applyAlignment="0"/>
    <xf numFmtId="0" fontId="156" fillId="0" borderId="0"/>
    <xf numFmtId="0" fontId="157" fillId="0" borderId="0"/>
    <xf numFmtId="0" fontId="32" fillId="0" borderId="0" applyNumberFormat="0" applyFont="0" applyFill="0" applyBorder="0" applyAlignment="0" applyProtection="0">
      <alignment horizontal="left"/>
    </xf>
    <xf numFmtId="0" fontId="158" fillId="0" borderId="26">
      <alignment horizontal="center"/>
    </xf>
    <xf numFmtId="1" fontId="49" fillId="0" borderId="4" applyNumberFormat="0" applyFill="0" applyAlignment="0" applyProtection="0">
      <alignment horizontal="center" vertical="center"/>
    </xf>
    <xf numFmtId="0" fontId="159" fillId="34" borderId="0" applyNumberFormat="0" applyFont="0" applyBorder="0" applyAlignment="0">
      <alignment horizontal="center"/>
    </xf>
    <xf numFmtId="0" fontId="159" fillId="34" borderId="0" applyNumberFormat="0" applyFont="0" applyBorder="0" applyAlignment="0">
      <alignment horizontal="center"/>
    </xf>
    <xf numFmtId="14" fontId="160" fillId="0" borderId="0" applyNumberFormat="0" applyFill="0" applyBorder="0" applyAlignment="0" applyProtection="0">
      <alignment horizontal="left"/>
    </xf>
    <xf numFmtId="0" fontId="131" fillId="0" borderId="0"/>
    <xf numFmtId="0" fontId="16" fillId="0" borderId="0"/>
    <xf numFmtId="41" fontId="28" fillId="0" borderId="0" applyFont="0" applyFill="0" applyBorder="0" applyAlignment="0" applyProtection="0"/>
    <xf numFmtId="203" fontId="28"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Protection="0"/>
    <xf numFmtId="200" fontId="28" fillId="0" borderId="0" applyFont="0" applyFill="0" applyBorder="0" applyAlignment="0" applyProtection="0"/>
    <xf numFmtId="41" fontId="8" fillId="0" borderId="0" applyProtection="0"/>
    <xf numFmtId="4" fontId="161" fillId="35" borderId="37" applyNumberFormat="0" applyProtection="0">
      <alignment vertical="center"/>
    </xf>
    <xf numFmtId="4" fontId="162" fillId="35" borderId="37" applyNumberFormat="0" applyProtection="0">
      <alignment vertical="center"/>
    </xf>
    <xf numFmtId="4" fontId="163" fillId="35" borderId="37" applyNumberFormat="0" applyProtection="0">
      <alignment vertical="center"/>
    </xf>
    <xf numFmtId="4" fontId="164" fillId="35" borderId="37" applyNumberFormat="0" applyProtection="0">
      <alignment vertical="center"/>
    </xf>
    <xf numFmtId="4" fontId="165" fillId="35" borderId="37" applyNumberFormat="0" applyProtection="0">
      <alignment horizontal="left" vertical="center" indent="1"/>
    </xf>
    <xf numFmtId="4" fontId="166" fillId="35" borderId="37" applyNumberFormat="0" applyProtection="0">
      <alignment horizontal="left" vertical="center" indent="1"/>
    </xf>
    <xf numFmtId="4" fontId="165" fillId="36" borderId="0" applyNumberFormat="0" applyProtection="0">
      <alignment horizontal="left" vertical="center" indent="1"/>
    </xf>
    <xf numFmtId="4" fontId="166" fillId="36" borderId="0" applyNumberFormat="0" applyProtection="0">
      <alignment horizontal="left" vertical="center" indent="1"/>
    </xf>
    <xf numFmtId="4" fontId="165" fillId="37" borderId="37" applyNumberFormat="0" applyProtection="0">
      <alignment horizontal="right" vertical="center"/>
    </xf>
    <xf numFmtId="4" fontId="166" fillId="37" borderId="37" applyNumberFormat="0" applyProtection="0">
      <alignment horizontal="right" vertical="center"/>
    </xf>
    <xf numFmtId="4" fontId="165" fillId="38" borderId="37" applyNumberFormat="0" applyProtection="0">
      <alignment horizontal="right" vertical="center"/>
    </xf>
    <xf numFmtId="4" fontId="166" fillId="38" borderId="37" applyNumberFormat="0" applyProtection="0">
      <alignment horizontal="right" vertical="center"/>
    </xf>
    <xf numFmtId="4" fontId="165" fillId="39" borderId="37" applyNumberFormat="0" applyProtection="0">
      <alignment horizontal="right" vertical="center"/>
    </xf>
    <xf numFmtId="4" fontId="166" fillId="39" borderId="37" applyNumberFormat="0" applyProtection="0">
      <alignment horizontal="right" vertical="center"/>
    </xf>
    <xf numFmtId="4" fontId="165" fillId="40" borderId="37" applyNumberFormat="0" applyProtection="0">
      <alignment horizontal="right" vertical="center"/>
    </xf>
    <xf numFmtId="4" fontId="166" fillId="40" borderId="37" applyNumberFormat="0" applyProtection="0">
      <alignment horizontal="right" vertical="center"/>
    </xf>
    <xf numFmtId="4" fontId="165" fillId="41" borderId="37" applyNumberFormat="0" applyProtection="0">
      <alignment horizontal="right" vertical="center"/>
    </xf>
    <xf numFmtId="4" fontId="166" fillId="41" borderId="37" applyNumberFormat="0" applyProtection="0">
      <alignment horizontal="right" vertical="center"/>
    </xf>
    <xf numFmtId="4" fontId="165" fillId="42" borderId="37" applyNumberFormat="0" applyProtection="0">
      <alignment horizontal="right" vertical="center"/>
    </xf>
    <xf numFmtId="4" fontId="166" fillId="42" borderId="37" applyNumberFormat="0" applyProtection="0">
      <alignment horizontal="right" vertical="center"/>
    </xf>
    <xf numFmtId="4" fontId="165" fillId="43" borderId="37" applyNumberFormat="0" applyProtection="0">
      <alignment horizontal="right" vertical="center"/>
    </xf>
    <xf numFmtId="4" fontId="166" fillId="43" borderId="37" applyNumberFormat="0" applyProtection="0">
      <alignment horizontal="right" vertical="center"/>
    </xf>
    <xf numFmtId="4" fontId="165" fillId="44" borderId="37" applyNumberFormat="0" applyProtection="0">
      <alignment horizontal="right" vertical="center"/>
    </xf>
    <xf numFmtId="4" fontId="166" fillId="44" borderId="37" applyNumberFormat="0" applyProtection="0">
      <alignment horizontal="right" vertical="center"/>
    </xf>
    <xf numFmtId="4" fontId="165" fillId="45" borderId="37" applyNumberFormat="0" applyProtection="0">
      <alignment horizontal="right" vertical="center"/>
    </xf>
    <xf numFmtId="4" fontId="166" fillId="45" borderId="37" applyNumberFormat="0" applyProtection="0">
      <alignment horizontal="right" vertical="center"/>
    </xf>
    <xf numFmtId="4" fontId="161" fillId="46" borderId="38" applyNumberFormat="0" applyProtection="0">
      <alignment horizontal="left" vertical="center" indent="1"/>
    </xf>
    <xf numFmtId="4" fontId="162" fillId="46" borderId="38" applyNumberFormat="0" applyProtection="0">
      <alignment horizontal="left" vertical="center" indent="1"/>
    </xf>
    <xf numFmtId="4" fontId="161" fillId="47" borderId="0" applyNumberFormat="0" applyProtection="0">
      <alignment horizontal="left" vertical="center" indent="1"/>
    </xf>
    <xf numFmtId="4" fontId="162" fillId="47" borderId="0" applyNumberFormat="0" applyProtection="0">
      <alignment horizontal="left" vertical="center" indent="1"/>
    </xf>
    <xf numFmtId="4" fontId="161" fillId="36" borderId="0" applyNumberFormat="0" applyProtection="0">
      <alignment horizontal="left" vertical="center" indent="1"/>
    </xf>
    <xf numFmtId="4" fontId="162" fillId="36" borderId="0" applyNumberFormat="0" applyProtection="0">
      <alignment horizontal="left" vertical="center" indent="1"/>
    </xf>
    <xf numFmtId="4" fontId="165" fillId="47" borderId="37" applyNumberFormat="0" applyProtection="0">
      <alignment horizontal="right" vertical="center"/>
    </xf>
    <xf numFmtId="4" fontId="166" fillId="47" borderId="37" applyNumberFormat="0" applyProtection="0">
      <alignment horizontal="right" vertical="center"/>
    </xf>
    <xf numFmtId="4" fontId="31" fillId="47" borderId="0" applyNumberFormat="0" applyProtection="0">
      <alignment horizontal="left" vertical="center" indent="1"/>
    </xf>
    <xf numFmtId="4" fontId="30" fillId="47" borderId="0" applyNumberFormat="0" applyProtection="0">
      <alignment horizontal="left" vertical="center" indent="1"/>
    </xf>
    <xf numFmtId="4" fontId="31" fillId="36" borderId="0" applyNumberFormat="0" applyProtection="0">
      <alignment horizontal="left" vertical="center" indent="1"/>
    </xf>
    <xf numFmtId="4" fontId="30" fillId="36" borderId="0" applyNumberFormat="0" applyProtection="0">
      <alignment horizontal="left" vertical="center" indent="1"/>
    </xf>
    <xf numFmtId="4" fontId="165" fillId="48" borderId="37" applyNumberFormat="0" applyProtection="0">
      <alignment vertical="center"/>
    </xf>
    <xf numFmtId="4" fontId="166" fillId="48" borderId="37" applyNumberFormat="0" applyProtection="0">
      <alignment vertical="center"/>
    </xf>
    <xf numFmtId="4" fontId="167" fillId="48" borderId="37" applyNumberFormat="0" applyProtection="0">
      <alignment vertical="center"/>
    </xf>
    <xf numFmtId="4" fontId="168" fillId="48" borderId="37" applyNumberFormat="0" applyProtection="0">
      <alignment vertical="center"/>
    </xf>
    <xf numFmtId="4" fontId="161" fillId="47" borderId="39" applyNumberFormat="0" applyProtection="0">
      <alignment horizontal="left" vertical="center" indent="1"/>
    </xf>
    <xf numFmtId="4" fontId="162" fillId="47" borderId="39" applyNumberFormat="0" applyProtection="0">
      <alignment horizontal="left" vertical="center" indent="1"/>
    </xf>
    <xf numFmtId="4" fontId="165" fillId="48" borderId="37" applyNumberFormat="0" applyProtection="0">
      <alignment horizontal="right" vertical="center"/>
    </xf>
    <xf numFmtId="4" fontId="166" fillId="48" borderId="37" applyNumberFormat="0" applyProtection="0">
      <alignment horizontal="right" vertical="center"/>
    </xf>
    <xf numFmtId="4" fontId="167" fillId="48" borderId="37" applyNumberFormat="0" applyProtection="0">
      <alignment horizontal="right" vertical="center"/>
    </xf>
    <xf numFmtId="4" fontId="168" fillId="48" borderId="37" applyNumberFormat="0" applyProtection="0">
      <alignment horizontal="right" vertical="center"/>
    </xf>
    <xf numFmtId="4" fontId="161" fillId="47" borderId="37" applyNumberFormat="0" applyProtection="0">
      <alignment horizontal="left" vertical="center" indent="1"/>
    </xf>
    <xf numFmtId="4" fontId="162" fillId="47" borderId="37" applyNumberFormat="0" applyProtection="0">
      <alignment horizontal="left" vertical="center" indent="1"/>
    </xf>
    <xf numFmtId="4" fontId="169" fillId="29" borderId="39" applyNumberFormat="0" applyProtection="0">
      <alignment horizontal="left" vertical="center" indent="1"/>
    </xf>
    <xf numFmtId="4" fontId="170" fillId="29" borderId="39" applyNumberFormat="0" applyProtection="0">
      <alignment horizontal="left" vertical="center" indent="1"/>
    </xf>
    <xf numFmtId="4" fontId="171" fillId="48" borderId="37" applyNumberFormat="0" applyProtection="0">
      <alignment horizontal="right" vertical="center"/>
    </xf>
    <xf numFmtId="4" fontId="172" fillId="48" borderId="37" applyNumberFormat="0" applyProtection="0">
      <alignment horizontal="right" vertical="center"/>
    </xf>
    <xf numFmtId="315" fontId="173" fillId="0" borderId="0" applyFont="0" applyFill="0" applyBorder="0" applyAlignment="0" applyProtection="0"/>
    <xf numFmtId="0" fontId="159" fillId="1" borderId="40" applyNumberFormat="0" applyFont="0" applyAlignment="0">
      <alignment horizontal="center"/>
    </xf>
    <xf numFmtId="0" fontId="159" fillId="1" borderId="40" applyNumberFormat="0" applyFont="0" applyAlignment="0">
      <alignment horizontal="center"/>
    </xf>
    <xf numFmtId="0" fontId="159" fillId="1" borderId="40" applyNumberFormat="0" applyFont="0" applyAlignment="0">
      <alignment horizontal="center"/>
    </xf>
    <xf numFmtId="0" fontId="159" fillId="1" borderId="40" applyNumberFormat="0" applyFont="0" applyAlignment="0">
      <alignment horizontal="center"/>
    </xf>
    <xf numFmtId="3" fontId="11" fillId="0" borderId="0"/>
    <xf numFmtId="0" fontId="174" fillId="0" borderId="0" applyNumberFormat="0" applyFill="0" applyBorder="0" applyAlignment="0">
      <alignment horizontal="center"/>
    </xf>
    <xf numFmtId="0" fontId="49" fillId="0" borderId="0"/>
    <xf numFmtId="169" fontId="175" fillId="0" borderId="0" applyNumberFormat="0" applyBorder="0" applyAlignment="0">
      <alignment horizontal="centerContinuous"/>
    </xf>
    <xf numFmtId="0" fontId="32" fillId="0" borderId="0"/>
    <xf numFmtId="0" fontId="29" fillId="0" borderId="0"/>
    <xf numFmtId="0" fontId="16" fillId="0" borderId="0" applyNumberFormat="0" applyFill="0" applyBorder="0" applyAlignment="0" applyProtection="0"/>
    <xf numFmtId="0" fontId="29" fillId="0" borderId="0"/>
    <xf numFmtId="0" fontId="29" fillId="0" borderId="0"/>
    <xf numFmtId="0" fontId="16" fillId="0" borderId="0" applyNumberFormat="0" applyFill="0" applyBorder="0" applyAlignment="0" applyProtection="0"/>
    <xf numFmtId="42" fontId="28" fillId="0" borderId="0" applyFont="0" applyFill="0" applyBorder="0" applyAlignment="0" applyProtection="0"/>
    <xf numFmtId="169" fontId="39" fillId="0" borderId="0" applyFont="0" applyFill="0" applyBorder="0" applyAlignment="0" applyProtection="0"/>
    <xf numFmtId="202"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41"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42" fontId="28" fillId="0" borderId="0" applyFont="0" applyFill="0" applyBorder="0" applyAlignment="0" applyProtection="0"/>
    <xf numFmtId="0" fontId="16" fillId="0" borderId="0"/>
    <xf numFmtId="316" fontId="65"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69" fontId="39" fillId="0" borderId="0" applyFont="0" applyFill="0" applyBorder="0" applyAlignment="0" applyProtection="0"/>
    <xf numFmtId="199"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184"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69" fontId="39" fillId="0" borderId="0" applyFont="0" applyFill="0" applyBorder="0" applyAlignment="0" applyProtection="0"/>
    <xf numFmtId="199" fontId="28" fillId="0" borderId="0" applyFont="0" applyFill="0" applyBorder="0" applyAlignment="0" applyProtection="0"/>
    <xf numFmtId="196"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42" fontId="28" fillId="0" borderId="0" applyFont="0" applyFill="0" applyBorder="0" applyAlignment="0" applyProtection="0"/>
    <xf numFmtId="0" fontId="16" fillId="0" borderId="0"/>
    <xf numFmtId="316" fontId="65"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03"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65" fontId="28" fillId="0" borderId="0" applyFont="0" applyFill="0" applyBorder="0" applyAlignment="0" applyProtection="0"/>
    <xf numFmtId="197"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41"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2" fontId="28" fillId="0" borderId="0" applyFont="0" applyFill="0" applyBorder="0" applyAlignment="0" applyProtection="0"/>
    <xf numFmtId="199" fontId="28" fillId="0" borderId="0" applyFont="0" applyFill="0" applyBorder="0" applyAlignment="0" applyProtection="0"/>
    <xf numFmtId="193" fontId="28" fillId="0" borderId="0" applyFont="0" applyFill="0" applyBorder="0" applyAlignment="0" applyProtection="0"/>
    <xf numFmtId="199" fontId="28" fillId="0" borderId="0" applyFont="0" applyFill="0" applyBorder="0" applyAlignment="0" applyProtection="0"/>
    <xf numFmtId="181" fontId="11" fillId="0" borderId="0" applyFont="0" applyFill="0" applyBorder="0" applyAlignment="0" applyProtection="0"/>
    <xf numFmtId="198" fontId="28" fillId="0" borderId="0" applyFont="0" applyFill="0" applyBorder="0" applyAlignment="0" applyProtection="0"/>
    <xf numFmtId="181" fontId="28" fillId="0" borderId="0" applyFont="0" applyFill="0" applyBorder="0" applyAlignment="0" applyProtection="0"/>
    <xf numFmtId="180" fontId="11" fillId="0" borderId="0" applyFont="0" applyFill="0" applyBorder="0" applyAlignment="0" applyProtection="0"/>
    <xf numFmtId="0" fontId="16" fillId="0" borderId="0"/>
    <xf numFmtId="202" fontId="28" fillId="0" borderId="0" applyFont="0" applyFill="0" applyBorder="0" applyAlignment="0" applyProtection="0"/>
    <xf numFmtId="316" fontId="65"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98" fontId="28" fillId="0" borderId="0" applyFont="0" applyFill="0" applyBorder="0" applyAlignment="0" applyProtection="0"/>
    <xf numFmtId="169" fontId="39" fillId="0" borderId="0" applyFont="0" applyFill="0" applyBorder="0" applyAlignment="0" applyProtection="0"/>
    <xf numFmtId="180" fontId="28" fillId="0" borderId="0" applyFont="0" applyFill="0" applyBorder="0" applyAlignment="0" applyProtection="0"/>
    <xf numFmtId="176" fontId="12" fillId="0" borderId="0" applyFont="0" applyFill="0" applyBorder="0" applyAlignment="0" applyProtection="0"/>
    <xf numFmtId="180" fontId="28" fillId="0" borderId="0" applyFont="0" applyFill="0" applyBorder="0" applyAlignment="0" applyProtection="0"/>
    <xf numFmtId="176" fontId="12" fillId="0" borderId="0" applyFont="0" applyFill="0" applyBorder="0" applyAlignment="0" applyProtection="0"/>
    <xf numFmtId="199" fontId="28" fillId="0" borderId="0" applyFont="0" applyFill="0" applyBorder="0" applyAlignment="0" applyProtection="0"/>
    <xf numFmtId="176" fontId="12" fillId="0" borderId="0" applyFont="0" applyFill="0" applyBorder="0" applyAlignment="0" applyProtection="0"/>
    <xf numFmtId="199" fontId="28" fillId="0" borderId="0" applyFont="0" applyFill="0" applyBorder="0" applyAlignment="0" applyProtection="0"/>
    <xf numFmtId="169" fontId="39" fillId="0" borderId="0" applyFont="0" applyFill="0" applyBorder="0" applyAlignment="0" applyProtection="0"/>
    <xf numFmtId="180" fontId="28" fillId="0" borderId="0" applyFont="0" applyFill="0" applyBorder="0" applyAlignment="0" applyProtection="0"/>
    <xf numFmtId="169" fontId="39" fillId="0" borderId="0" applyFont="0" applyFill="0" applyBorder="0" applyAlignment="0" applyProtection="0"/>
    <xf numFmtId="199"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203" fontId="28" fillId="0" borderId="0" applyFont="0" applyFill="0" applyBorder="0" applyAlignment="0" applyProtection="0"/>
    <xf numFmtId="165" fontId="28" fillId="0" borderId="0" applyFont="0" applyFill="0" applyBorder="0" applyAlignment="0" applyProtection="0"/>
    <xf numFmtId="182" fontId="28" fillId="0" borderId="0" applyFont="0" applyFill="0" applyBorder="0" applyAlignment="0" applyProtection="0"/>
    <xf numFmtId="165" fontId="28" fillId="0" borderId="0" applyFont="0" applyFill="0" applyBorder="0" applyAlignment="0" applyProtection="0"/>
    <xf numFmtId="181" fontId="11"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41" fontId="28" fillId="0" borderId="0" applyFont="0" applyFill="0" applyBorder="0" applyAlignment="0" applyProtection="0"/>
    <xf numFmtId="182" fontId="28" fillId="0" borderId="0" applyFont="0" applyFill="0" applyBorder="0" applyAlignment="0" applyProtection="0"/>
    <xf numFmtId="176" fontId="28" fillId="0" borderId="0" applyFont="0" applyFill="0" applyBorder="0" applyAlignment="0" applyProtection="0"/>
    <xf numFmtId="182" fontId="28" fillId="0" borderId="0" applyFont="0" applyFill="0" applyBorder="0" applyAlignment="0" applyProtection="0"/>
    <xf numFmtId="176" fontId="28" fillId="0" borderId="0" applyFont="0" applyFill="0" applyBorder="0" applyAlignment="0" applyProtection="0"/>
    <xf numFmtId="181" fontId="28" fillId="0" borderId="0" applyFont="0" applyFill="0" applyBorder="0" applyAlignment="0" applyProtection="0"/>
    <xf numFmtId="176" fontId="28" fillId="0" borderId="0" applyFont="0" applyFill="0" applyBorder="0" applyAlignment="0" applyProtection="0"/>
    <xf numFmtId="194" fontId="33" fillId="0" borderId="0" applyFont="0" applyFill="0" applyBorder="0" applyAlignment="0" applyProtection="0"/>
    <xf numFmtId="176" fontId="28" fillId="0" borderId="0" applyFont="0" applyFill="0" applyBorder="0" applyAlignment="0" applyProtection="0"/>
    <xf numFmtId="195" fontId="28" fillId="0" borderId="0" applyFont="0" applyFill="0" applyBorder="0" applyAlignment="0" applyProtection="0"/>
    <xf numFmtId="41" fontId="28" fillId="0" borderId="0" applyFont="0" applyFill="0" applyBorder="0" applyAlignment="0" applyProtection="0"/>
    <xf numFmtId="181" fontId="28" fillId="0" borderId="0" applyFont="0" applyFill="0" applyBorder="0" applyAlignment="0" applyProtection="0"/>
    <xf numFmtId="165" fontId="28" fillId="0" borderId="0" applyFont="0" applyFill="0" applyBorder="0" applyAlignment="0" applyProtection="0"/>
    <xf numFmtId="196" fontId="28" fillId="0" borderId="0" applyFont="0" applyFill="0" applyBorder="0" applyAlignment="0" applyProtection="0"/>
    <xf numFmtId="165" fontId="28" fillId="0" borderId="0" applyFont="0" applyFill="0" applyBorder="0" applyAlignment="0" applyProtection="0"/>
    <xf numFmtId="182" fontId="28" fillId="0" borderId="0" applyFont="0" applyFill="0" applyBorder="0" applyAlignment="0" applyProtection="0"/>
    <xf numFmtId="180" fontId="28" fillId="0" borderId="0" applyFont="0" applyFill="0" applyBorder="0" applyAlignment="0" applyProtection="0"/>
    <xf numFmtId="181" fontId="11" fillId="0" borderId="0" applyFont="0" applyFill="0" applyBorder="0" applyAlignment="0" applyProtection="0"/>
    <xf numFmtId="176" fontId="28" fillId="0" borderId="0" applyFont="0" applyFill="0" applyBorder="0" applyAlignment="0" applyProtection="0"/>
    <xf numFmtId="182"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182"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0" fontId="28" fillId="0" borderId="0" applyFont="0" applyFill="0" applyBorder="0" applyAlignment="0" applyProtection="0"/>
    <xf numFmtId="194" fontId="33" fillId="0" borderId="0" applyFont="0" applyFill="0" applyBorder="0" applyAlignment="0" applyProtection="0"/>
    <xf numFmtId="165" fontId="28" fillId="0" borderId="0" applyFont="0" applyFill="0" applyBorder="0" applyAlignment="0" applyProtection="0"/>
    <xf numFmtId="195" fontId="28" fillId="0" borderId="0" applyFont="0" applyFill="0" applyBorder="0" applyAlignment="0" applyProtection="0"/>
    <xf numFmtId="41" fontId="28" fillId="0" borderId="0" applyFont="0" applyFill="0" applyBorder="0" applyAlignment="0" applyProtection="0"/>
    <xf numFmtId="181" fontId="28" fillId="0" borderId="0" applyFont="0" applyFill="0" applyBorder="0" applyAlignment="0" applyProtection="0"/>
    <xf numFmtId="176" fontId="28" fillId="0" borderId="0" applyFont="0" applyFill="0" applyBorder="0" applyAlignment="0" applyProtection="0"/>
    <xf numFmtId="196"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41"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81" fontId="28" fillId="0" borderId="0" applyFont="0" applyFill="0" applyBorder="0" applyAlignment="0" applyProtection="0"/>
    <xf numFmtId="193" fontId="28" fillId="0" borderId="0" applyFont="0" applyFill="0" applyBorder="0" applyAlignment="0" applyProtection="0"/>
    <xf numFmtId="181" fontId="11" fillId="0" borderId="0" applyFont="0" applyFill="0" applyBorder="0" applyAlignment="0" applyProtection="0"/>
    <xf numFmtId="165" fontId="28" fillId="0" borderId="0" applyFont="0" applyFill="0" applyBorder="0" applyAlignment="0" applyProtection="0"/>
    <xf numFmtId="199" fontId="28" fillId="0" borderId="0" applyFont="0" applyFill="0" applyBorder="0" applyAlignment="0" applyProtection="0"/>
    <xf numFmtId="193" fontId="28" fillId="0" borderId="0" applyFont="0" applyFill="0" applyBorder="0" applyAlignment="0" applyProtection="0"/>
    <xf numFmtId="181" fontId="28" fillId="0" borderId="0" applyFont="0" applyFill="0" applyBorder="0" applyAlignment="0" applyProtection="0"/>
    <xf numFmtId="196" fontId="28" fillId="0" borderId="0" applyFont="0" applyFill="0" applyBorder="0" applyAlignment="0" applyProtection="0"/>
    <xf numFmtId="0" fontId="16" fillId="0" borderId="0"/>
    <xf numFmtId="316" fontId="65" fillId="0" borderId="0" applyFont="0" applyFill="0" applyBorder="0" applyAlignment="0" applyProtection="0"/>
    <xf numFmtId="165" fontId="28" fillId="0" borderId="0" applyFont="0" applyFill="0" applyBorder="0" applyAlignment="0" applyProtection="0"/>
    <xf numFmtId="176"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98"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80" fontId="11" fillId="0" borderId="0" applyFont="0" applyFill="0" applyBorder="0" applyAlignment="0" applyProtection="0"/>
    <xf numFmtId="176" fontId="28" fillId="0" borderId="0" applyFont="0" applyFill="0" applyBorder="0" applyAlignment="0" applyProtection="0"/>
    <xf numFmtId="180" fontId="28" fillId="0" borderId="0" applyFont="0" applyFill="0" applyBorder="0" applyAlignment="0" applyProtection="0"/>
    <xf numFmtId="176" fontId="28" fillId="0" borderId="0" applyFont="0" applyFill="0" applyBorder="0" applyAlignment="0" applyProtection="0"/>
    <xf numFmtId="41" fontId="28" fillId="0" borderId="0" applyFont="0" applyFill="0" applyBorder="0" applyAlignment="0" applyProtection="0"/>
    <xf numFmtId="176" fontId="28" fillId="0" borderId="0" applyFont="0" applyFill="0" applyBorder="0" applyAlignment="0" applyProtection="0"/>
    <xf numFmtId="201" fontId="28" fillId="0" borderId="0" applyFont="0" applyFill="0" applyBorder="0" applyAlignment="0" applyProtection="0"/>
    <xf numFmtId="165" fontId="28" fillId="0" borderId="0" applyFont="0" applyFill="0" applyBorder="0" applyAlignment="0" applyProtection="0"/>
    <xf numFmtId="201" fontId="28" fillId="0" borderId="0" applyFont="0" applyFill="0" applyBorder="0" applyAlignment="0" applyProtection="0"/>
    <xf numFmtId="180" fontId="28" fillId="0" borderId="0" applyFont="0" applyFill="0" applyBorder="0" applyAlignment="0" applyProtection="0"/>
    <xf numFmtId="41" fontId="28" fillId="0" borderId="0" applyFont="0" applyFill="0" applyBorder="0" applyAlignment="0" applyProtection="0"/>
    <xf numFmtId="14" fontId="176" fillId="0" borderId="0"/>
    <xf numFmtId="0" fontId="177" fillId="0" borderId="0"/>
    <xf numFmtId="0" fontId="136" fillId="0" borderId="0"/>
    <xf numFmtId="0" fontId="137" fillId="0" borderId="0"/>
    <xf numFmtId="40" fontId="178" fillId="0" borderId="0" applyBorder="0">
      <alignment horizontal="right"/>
    </xf>
    <xf numFmtId="0" fontId="179" fillId="0" borderId="0"/>
    <xf numFmtId="317" fontId="65" fillId="0" borderId="41">
      <alignment horizontal="right" vertical="center"/>
    </xf>
    <xf numFmtId="317" fontId="65" fillId="0" borderId="41">
      <alignment horizontal="right" vertical="center"/>
    </xf>
    <xf numFmtId="317" fontId="65" fillId="0" borderId="41">
      <alignment horizontal="right" vertical="center"/>
    </xf>
    <xf numFmtId="295" fontId="180" fillId="0" borderId="41">
      <alignment horizontal="right" vertical="center"/>
    </xf>
    <xf numFmtId="295" fontId="180" fillId="0" borderId="41">
      <alignment horizontal="right" vertical="center"/>
    </xf>
    <xf numFmtId="317" fontId="65"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295" fontId="180"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9" fontId="28" fillId="0" borderId="41">
      <alignment horizontal="right" vertical="center"/>
    </xf>
    <xf numFmtId="319" fontId="28"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20" fontId="39" fillId="0" borderId="41">
      <alignment horizontal="right" vertical="center"/>
    </xf>
    <xf numFmtId="320" fontId="39" fillId="0" borderId="41">
      <alignment horizontal="right" vertical="center"/>
    </xf>
    <xf numFmtId="321" fontId="54" fillId="0" borderId="41">
      <alignment horizontal="right" vertical="center"/>
    </xf>
    <xf numFmtId="322" fontId="49" fillId="0" borderId="41">
      <alignment horizontal="right" vertical="center"/>
    </xf>
    <xf numFmtId="322" fontId="49" fillId="0" borderId="41">
      <alignment horizontal="right" vertical="center"/>
    </xf>
    <xf numFmtId="319" fontId="28" fillId="0" borderId="41">
      <alignment horizontal="right" vertical="center"/>
    </xf>
    <xf numFmtId="319" fontId="28"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22" fontId="19" fillId="0" borderId="41">
      <alignment horizontal="right" vertical="center"/>
    </xf>
    <xf numFmtId="322" fontId="1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2" fontId="19" fillId="0" borderId="41">
      <alignment horizontal="right" vertical="center"/>
    </xf>
    <xf numFmtId="322" fontId="19" fillId="0" borderId="41">
      <alignment horizontal="right" vertical="center"/>
    </xf>
    <xf numFmtId="319" fontId="28" fillId="0" borderId="41">
      <alignment horizontal="right" vertical="center"/>
    </xf>
    <xf numFmtId="319" fontId="28"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2"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19" fontId="28" fillId="0" borderId="41">
      <alignment horizontal="right" vertical="center"/>
    </xf>
    <xf numFmtId="319" fontId="28"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20" fontId="39" fillId="0" borderId="41">
      <alignment horizontal="right" vertical="center"/>
    </xf>
    <xf numFmtId="319" fontId="28" fillId="0" borderId="41">
      <alignment horizontal="right" vertical="center"/>
    </xf>
    <xf numFmtId="319" fontId="28"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19" fontId="28"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21" fontId="54"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9" fontId="28" fillId="0" borderId="41">
      <alignment horizontal="right" vertical="center"/>
    </xf>
    <xf numFmtId="319" fontId="28" fillId="0" borderId="41">
      <alignment horizontal="right" vertical="center"/>
    </xf>
    <xf numFmtId="324" fontId="181" fillId="3" borderId="42" applyFont="0" applyFill="0" applyBorder="0"/>
    <xf numFmtId="324" fontId="181" fillId="3" borderId="42" applyFont="0" applyFill="0" applyBorder="0"/>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9" fontId="28" fillId="0" borderId="41">
      <alignment horizontal="right" vertical="center"/>
    </xf>
    <xf numFmtId="319" fontId="28"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24" fontId="181" fillId="3" borderId="42" applyFont="0" applyFill="0" applyBorder="0"/>
    <xf numFmtId="324" fontId="181" fillId="3" borderId="42" applyFont="0" applyFill="0" applyBorder="0"/>
    <xf numFmtId="322" fontId="49" fillId="0" borderId="41">
      <alignment horizontal="right" vertical="center"/>
    </xf>
    <xf numFmtId="322"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319" fontId="28" fillId="0" borderId="41">
      <alignment horizontal="right" vertical="center"/>
    </xf>
    <xf numFmtId="319" fontId="28"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49" fillId="0" borderId="41">
      <alignment horizontal="right" vertical="center"/>
    </xf>
    <xf numFmtId="249" fontId="19" fillId="0" borderId="41">
      <alignment horizontal="right" vertical="center"/>
    </xf>
    <xf numFmtId="249" fontId="19" fillId="0" borderId="41">
      <alignment horizontal="right" vertical="center"/>
    </xf>
    <xf numFmtId="249" fontId="49" fillId="0" borderId="41">
      <alignment horizontal="right" vertical="center"/>
    </xf>
    <xf numFmtId="249" fontId="49"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3" fontId="12" fillId="0" borderId="41">
      <alignment horizontal="right" vertical="center"/>
    </xf>
    <xf numFmtId="322" fontId="19" fillId="0" borderId="41">
      <alignment horizontal="right" vertical="center"/>
    </xf>
    <xf numFmtId="322" fontId="19"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236" fontId="12"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8" fontId="54"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25" fontId="12" fillId="0" borderId="41">
      <alignment horizontal="right" vertical="center"/>
    </xf>
    <xf numFmtId="325" fontId="12" fillId="0" borderId="41">
      <alignment horizontal="right" vertical="center"/>
    </xf>
    <xf numFmtId="0" fontId="6" fillId="0" borderId="0"/>
    <xf numFmtId="0" fontId="6" fillId="0" borderId="0"/>
    <xf numFmtId="325" fontId="12" fillId="0" borderId="41">
      <alignment horizontal="right" vertical="center"/>
    </xf>
    <xf numFmtId="325" fontId="12" fillId="0" borderId="41">
      <alignment horizontal="right" vertical="center"/>
    </xf>
    <xf numFmtId="0" fontId="6" fillId="0" borderId="0"/>
    <xf numFmtId="0" fontId="6" fillId="0" borderId="0"/>
    <xf numFmtId="325" fontId="12" fillId="0" borderId="41">
      <alignment horizontal="right" vertical="center"/>
    </xf>
    <xf numFmtId="325" fontId="12"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9" fontId="28" fillId="0" borderId="41">
      <alignment horizontal="right" vertical="center"/>
    </xf>
    <xf numFmtId="319" fontId="28"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18" fontId="54" fillId="0" borderId="41">
      <alignment horizontal="right" vertical="center"/>
    </xf>
    <xf numFmtId="318" fontId="54" fillId="0" borderId="41">
      <alignment horizontal="right" vertical="center"/>
    </xf>
    <xf numFmtId="0" fontId="6" fillId="0" borderId="0"/>
    <xf numFmtId="0" fontId="6" fillId="0" borderId="0"/>
    <xf numFmtId="324" fontId="181" fillId="3" borderId="42" applyFont="0" applyFill="0" applyBorder="0"/>
    <xf numFmtId="324" fontId="181" fillId="3" borderId="42" applyFont="0" applyFill="0" applyBorder="0"/>
    <xf numFmtId="0" fontId="6" fillId="0" borderId="0"/>
    <xf numFmtId="0" fontId="6" fillId="0" borderId="0"/>
    <xf numFmtId="299" fontId="12" fillId="0" borderId="41">
      <alignment horizontal="right" vertical="center"/>
    </xf>
    <xf numFmtId="299" fontId="12" fillId="0" borderId="41">
      <alignment horizontal="right" vertical="center"/>
    </xf>
    <xf numFmtId="0" fontId="6" fillId="0" borderId="0"/>
    <xf numFmtId="0" fontId="6" fillId="0" borderId="0"/>
    <xf numFmtId="299" fontId="12" fillId="0" borderId="41">
      <alignment horizontal="right" vertical="center"/>
    </xf>
    <xf numFmtId="299" fontId="12" fillId="0" borderId="41">
      <alignment horizontal="right" vertical="center"/>
    </xf>
    <xf numFmtId="0" fontId="6" fillId="0" borderId="0"/>
    <xf numFmtId="0" fontId="6" fillId="0" borderId="0"/>
    <xf numFmtId="299" fontId="12" fillId="0" borderId="41">
      <alignment horizontal="right" vertical="center"/>
    </xf>
    <xf numFmtId="299" fontId="12" fillId="0" borderId="41">
      <alignment horizontal="right" vertical="center"/>
    </xf>
    <xf numFmtId="0" fontId="6" fillId="0" borderId="0"/>
    <xf numFmtId="317" fontId="65"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295" fontId="180" fillId="0" borderId="41">
      <alignment horizontal="right" vertical="center"/>
    </xf>
    <xf numFmtId="295" fontId="180"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236" fontId="12" fillId="0" borderId="41">
      <alignment horizontal="right" vertical="center"/>
    </xf>
    <xf numFmtId="236" fontId="12" fillId="0" borderId="41">
      <alignment horizontal="right" vertical="center"/>
    </xf>
    <xf numFmtId="0" fontId="6" fillId="0" borderId="0"/>
    <xf numFmtId="0" fontId="6" fillId="0" borderId="0"/>
    <xf numFmtId="324" fontId="181" fillId="3" borderId="42" applyFont="0" applyFill="0" applyBorder="0"/>
    <xf numFmtId="324" fontId="181" fillId="3" borderId="42" applyFont="0" applyFill="0" applyBorder="0"/>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321" fontId="54"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26" fontId="182" fillId="0" borderId="41">
      <alignment horizontal="right" vertical="center"/>
    </xf>
    <xf numFmtId="326" fontId="182" fillId="0" borderId="41">
      <alignment horizontal="right" vertical="center"/>
    </xf>
    <xf numFmtId="0" fontId="6" fillId="0" borderId="0"/>
    <xf numFmtId="0" fontId="6" fillId="0" borderId="0"/>
    <xf numFmtId="319" fontId="28" fillId="0" borderId="41">
      <alignment horizontal="right" vertical="center"/>
    </xf>
    <xf numFmtId="319" fontId="28" fillId="0" borderId="41">
      <alignment horizontal="right" vertical="center"/>
    </xf>
    <xf numFmtId="0" fontId="6" fillId="0" borderId="0"/>
    <xf numFmtId="0" fontId="6" fillId="0" borderId="0"/>
    <xf numFmtId="317" fontId="65" fillId="0" borderId="41">
      <alignment horizontal="right" vertical="center"/>
    </xf>
    <xf numFmtId="317" fontId="65" fillId="0" borderId="41">
      <alignment horizontal="right" vertical="center"/>
    </xf>
    <xf numFmtId="0" fontId="6" fillId="0" borderId="0"/>
    <xf numFmtId="49" fontId="30" fillId="0" borderId="0" applyFill="0" applyBorder="0" applyAlignment="0"/>
    <xf numFmtId="0" fontId="6" fillId="0" borderId="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4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327" fontId="19" fillId="0" borderId="0" applyFill="0" applyBorder="0" applyAlignment="0"/>
    <xf numFmtId="0" fontId="6" fillId="0" borderId="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325" fontId="4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328" fontId="19" fillId="0" borderId="0" applyFill="0" applyBorder="0" applyAlignment="0"/>
    <xf numFmtId="0" fontId="6" fillId="0" borderId="0"/>
    <xf numFmtId="0" fontId="6" fillId="0" borderId="0"/>
    <xf numFmtId="181" fontId="65" fillId="0" borderId="41">
      <alignment horizontal="center"/>
    </xf>
    <xf numFmtId="181" fontId="65" fillId="0" borderId="41">
      <alignment horizontal="center"/>
    </xf>
    <xf numFmtId="0" fontId="6" fillId="0" borderId="0"/>
    <xf numFmtId="0" fontId="183" fillId="0" borderId="43" applyProtection="0"/>
    <xf numFmtId="0" fontId="6" fillId="0" borderId="0"/>
    <xf numFmtId="0" fontId="65" fillId="0" borderId="0" applyProtection="0"/>
    <xf numFmtId="0" fontId="6" fillId="0" borderId="0"/>
    <xf numFmtId="0" fontId="19" fillId="0" borderId="0" applyProtection="0"/>
    <xf numFmtId="0" fontId="6" fillId="0" borderId="0"/>
    <xf numFmtId="0" fontId="74" fillId="0" borderId="0" applyProtection="0"/>
    <xf numFmtId="0" fontId="6" fillId="0" borderId="0"/>
    <xf numFmtId="0" fontId="183" fillId="0" borderId="43" applyProtection="0"/>
    <xf numFmtId="0" fontId="6" fillId="0" borderId="0"/>
    <xf numFmtId="0" fontId="65" fillId="0" borderId="0" applyProtection="0"/>
    <xf numFmtId="0" fontId="6" fillId="0" borderId="0"/>
    <xf numFmtId="0" fontId="19" fillId="0" borderId="0" applyProtection="0"/>
    <xf numFmtId="0" fontId="6" fillId="0" borderId="0"/>
    <xf numFmtId="0" fontId="74" fillId="0" borderId="0" applyProtection="0"/>
    <xf numFmtId="0" fontId="6" fillId="0" borderId="0"/>
    <xf numFmtId="329" fontId="184" fillId="0" borderId="0" applyNumberFormat="0" applyFont="0" applyFill="0" applyBorder="0" applyAlignment="0">
      <alignment horizontal="centerContinuous"/>
    </xf>
    <xf numFmtId="0" fontId="6" fillId="0" borderId="0"/>
    <xf numFmtId="0" fontId="20" fillId="0" borderId="0">
      <alignment vertical="center" wrapText="1"/>
      <protection locked="0"/>
    </xf>
    <xf numFmtId="0" fontId="6" fillId="0" borderId="0"/>
    <xf numFmtId="0" fontId="183" fillId="0" borderId="44"/>
    <xf numFmtId="0" fontId="6" fillId="0" borderId="0"/>
    <xf numFmtId="0" fontId="183" fillId="0" borderId="44"/>
    <xf numFmtId="0" fontId="6" fillId="0" borderId="0"/>
    <xf numFmtId="0" fontId="65" fillId="0" borderId="0" applyNumberFormat="0" applyFill="0" applyBorder="0" applyAlignment="0" applyProtection="0"/>
    <xf numFmtId="0" fontId="6" fillId="0" borderId="0"/>
    <xf numFmtId="0" fontId="65" fillId="0" borderId="0" applyNumberFormat="0" applyFill="0" applyBorder="0" applyAlignment="0" applyProtection="0"/>
    <xf numFmtId="0" fontId="6" fillId="0" borderId="0"/>
    <xf numFmtId="0" fontId="49" fillId="0" borderId="0" applyNumberFormat="0" applyFill="0" applyBorder="0" applyAlignment="0" applyProtection="0"/>
    <xf numFmtId="0" fontId="6" fillId="0" borderId="0"/>
    <xf numFmtId="0" fontId="74" fillId="0" borderId="0" applyNumberFormat="0" applyFill="0" applyBorder="0" applyAlignment="0" applyProtection="0"/>
    <xf numFmtId="0" fontId="6" fillId="0" borderId="0"/>
    <xf numFmtId="0" fontId="74" fillId="0" borderId="0" applyNumberFormat="0" applyFill="0" applyBorder="0" applyAlignment="0" applyProtection="0"/>
    <xf numFmtId="0" fontId="6" fillId="0" borderId="0"/>
    <xf numFmtId="0" fontId="39" fillId="0" borderId="33" applyNumberFormat="0" applyBorder="0" applyAlignment="0"/>
    <xf numFmtId="0" fontId="6" fillId="0" borderId="0"/>
    <xf numFmtId="0" fontId="6" fillId="0" borderId="0"/>
    <xf numFmtId="0" fontId="185" fillId="0" borderId="32" applyNumberFormat="0" applyBorder="0" applyAlignment="0">
      <alignment horizontal="center"/>
    </xf>
    <xf numFmtId="0" fontId="185" fillId="0" borderId="32" applyNumberFormat="0" applyBorder="0" applyAlignment="0">
      <alignment horizontal="center"/>
    </xf>
    <xf numFmtId="0" fontId="6" fillId="0" borderId="0"/>
    <xf numFmtId="3" fontId="186" fillId="0" borderId="24" applyNumberFormat="0" applyBorder="0" applyAlignment="0"/>
    <xf numFmtId="0" fontId="6" fillId="0" borderId="0"/>
    <xf numFmtId="0" fontId="187" fillId="0" borderId="0" applyFill="0" applyBorder="0" applyProtection="0">
      <alignment horizontal="left" vertical="top"/>
    </xf>
    <xf numFmtId="0" fontId="6" fillId="0" borderId="0"/>
    <xf numFmtId="0" fontId="188" fillId="0" borderId="33">
      <alignment horizontal="center" vertical="center" wrapText="1"/>
    </xf>
    <xf numFmtId="0" fontId="6" fillId="0" borderId="0"/>
    <xf numFmtId="0" fontId="6" fillId="0" borderId="0"/>
    <xf numFmtId="40" fontId="4" fillId="0" borderId="0"/>
    <xf numFmtId="0" fontId="6" fillId="0" borderId="0"/>
    <xf numFmtId="3" fontId="189" fillId="0" borderId="0" applyNumberFormat="0" applyFill="0" applyBorder="0" applyAlignment="0" applyProtection="0">
      <alignment horizontal="center" wrapText="1"/>
    </xf>
    <xf numFmtId="0" fontId="6" fillId="0" borderId="0"/>
    <xf numFmtId="0" fontId="6" fillId="0" borderId="0"/>
    <xf numFmtId="0" fontId="190" fillId="0" borderId="45" applyBorder="0" applyAlignment="0">
      <alignment horizontal="center" vertical="center"/>
    </xf>
    <xf numFmtId="0" fontId="190" fillId="0" borderId="45" applyBorder="0" applyAlignment="0">
      <alignment horizontal="center" vertical="center"/>
    </xf>
    <xf numFmtId="0" fontId="6" fillId="0" borderId="0"/>
    <xf numFmtId="0" fontId="191" fillId="0" borderId="0" applyNumberFormat="0" applyFill="0" applyBorder="0" applyAlignment="0" applyProtection="0">
      <alignment horizontal="centerContinuous"/>
    </xf>
    <xf numFmtId="0" fontId="6" fillId="0" borderId="0"/>
    <xf numFmtId="0" fontId="115" fillId="0" borderId="46" applyNumberFormat="0" applyFill="0" applyBorder="0" applyAlignment="0" applyProtection="0">
      <alignment horizontal="center" vertical="center" wrapText="1"/>
    </xf>
    <xf numFmtId="0" fontId="6" fillId="0" borderId="0"/>
    <xf numFmtId="0" fontId="192" fillId="0" borderId="0" applyNumberFormat="0" applyFill="0" applyBorder="0" applyAlignment="0" applyProtection="0"/>
    <xf numFmtId="0" fontId="6" fillId="0" borderId="0"/>
    <xf numFmtId="0" fontId="6" fillId="0" borderId="0"/>
    <xf numFmtId="3" fontId="193" fillId="0" borderId="33" applyNumberFormat="0" applyAlignment="0">
      <alignment horizontal="left" wrapText="1"/>
    </xf>
    <xf numFmtId="3" fontId="194" fillId="0" borderId="4" applyNumberFormat="0" applyAlignment="0">
      <alignment horizontal="center" vertical="center"/>
    </xf>
    <xf numFmtId="0" fontId="6" fillId="0" borderId="0"/>
    <xf numFmtId="0" fontId="6" fillId="0" borderId="0"/>
    <xf numFmtId="0" fontId="195" fillId="0" borderId="47" applyNumberFormat="0" applyBorder="0" applyAlignment="0">
      <alignment vertical="center"/>
    </xf>
    <xf numFmtId="0" fontId="6" fillId="0" borderId="0"/>
    <xf numFmtId="0" fontId="196" fillId="0" borderId="48" applyNumberFormat="0" applyFill="0" applyAlignment="0" applyProtection="0"/>
    <xf numFmtId="0" fontId="6" fillId="0" borderId="0"/>
    <xf numFmtId="0" fontId="138" fillId="0" borderId="49" applyNumberFormat="0" applyAlignment="0">
      <alignment horizontal="center"/>
    </xf>
    <xf numFmtId="0" fontId="6" fillId="0" borderId="0"/>
    <xf numFmtId="0" fontId="197" fillId="0" borderId="50">
      <alignment horizontal="center"/>
    </xf>
    <xf numFmtId="0" fontId="6" fillId="0" borderId="0"/>
    <xf numFmtId="0" fontId="6" fillId="0" borderId="0"/>
    <xf numFmtId="0" fontId="6" fillId="0" borderId="0"/>
    <xf numFmtId="0" fontId="6" fillId="0" borderId="0"/>
    <xf numFmtId="0" fontId="6" fillId="0" borderId="0"/>
    <xf numFmtId="0" fontId="27" fillId="0" borderId="51">
      <alignment horizontal="center"/>
    </xf>
    <xf numFmtId="0" fontId="27" fillId="0" borderId="51">
      <alignment horizontal="center"/>
    </xf>
    <xf numFmtId="0" fontId="6" fillId="0" borderId="0"/>
    <xf numFmtId="325" fontId="65" fillId="0" borderId="0"/>
    <xf numFmtId="0" fontId="6" fillId="0" borderId="0"/>
    <xf numFmtId="0" fontId="6" fillId="0" borderId="0"/>
    <xf numFmtId="330" fontId="65" fillId="0" borderId="21"/>
    <xf numFmtId="330" fontId="65" fillId="0" borderId="21"/>
    <xf numFmtId="0" fontId="6" fillId="0" borderId="0"/>
    <xf numFmtId="3" fontId="12" fillId="37" borderId="23">
      <alignment horizontal="right" vertical="top" wrapText="1"/>
    </xf>
    <xf numFmtId="0" fontId="6" fillId="0" borderId="0"/>
    <xf numFmtId="0" fontId="6" fillId="0" borderId="0"/>
    <xf numFmtId="0" fontId="6" fillId="0" borderId="0"/>
    <xf numFmtId="0" fontId="198" fillId="0" borderId="0"/>
    <xf numFmtId="0" fontId="199" fillId="0" borderId="0" applyProtection="0"/>
    <xf numFmtId="0" fontId="6" fillId="0" borderId="0"/>
    <xf numFmtId="0" fontId="6" fillId="0" borderId="0"/>
    <xf numFmtId="0" fontId="199" fillId="0" borderId="0"/>
    <xf numFmtId="0" fontId="199" fillId="0" borderId="0"/>
    <xf numFmtId="0" fontId="199" fillId="0" borderId="0"/>
    <xf numFmtId="0" fontId="6" fillId="0" borderId="0"/>
    <xf numFmtId="0" fontId="6" fillId="0" borderId="0"/>
    <xf numFmtId="3" fontId="65" fillId="0" borderId="0" applyNumberFormat="0" applyBorder="0" applyAlignment="0" applyProtection="0">
      <alignment horizontal="centerContinuous"/>
      <protection locked="0"/>
    </xf>
    <xf numFmtId="0" fontId="6" fillId="0" borderId="0"/>
    <xf numFmtId="0" fontId="6" fillId="0" borderId="0"/>
    <xf numFmtId="3" fontId="38" fillId="0" borderId="0">
      <protection locked="0"/>
    </xf>
    <xf numFmtId="0" fontId="6" fillId="0" borderId="0"/>
    <xf numFmtId="3" fontId="38" fillId="0" borderId="0">
      <protection locked="0"/>
    </xf>
    <xf numFmtId="3" fontId="200" fillId="0" borderId="0">
      <protection locked="0"/>
    </xf>
    <xf numFmtId="0" fontId="6" fillId="0" borderId="0"/>
    <xf numFmtId="0" fontId="6" fillId="0" borderId="0"/>
    <xf numFmtId="0" fontId="6" fillId="0" borderId="0"/>
    <xf numFmtId="0" fontId="198" fillId="0" borderId="0"/>
    <xf numFmtId="0" fontId="199" fillId="0" borderId="0" applyProtection="0"/>
    <xf numFmtId="0" fontId="6" fillId="0" borderId="0"/>
    <xf numFmtId="0" fontId="6" fillId="0" borderId="0"/>
    <xf numFmtId="0" fontId="199" fillId="0" borderId="0"/>
    <xf numFmtId="0" fontId="199" fillId="0" borderId="0"/>
    <xf numFmtId="0" fontId="199" fillId="0" borderId="0"/>
    <xf numFmtId="0" fontId="6" fillId="0" borderId="0"/>
    <xf numFmtId="0" fontId="6" fillId="0" borderId="0"/>
    <xf numFmtId="0" fontId="6" fillId="0" borderId="0"/>
    <xf numFmtId="0" fontId="6" fillId="0" borderId="0"/>
    <xf numFmtId="5" fontId="201" fillId="49" borderId="45">
      <alignment vertical="top"/>
    </xf>
    <xf numFmtId="0" fontId="6" fillId="0" borderId="0"/>
    <xf numFmtId="293" fontId="201" fillId="49" borderId="45">
      <alignment vertical="top"/>
    </xf>
    <xf numFmtId="5" fontId="201" fillId="49" borderId="45">
      <alignment vertical="top"/>
    </xf>
    <xf numFmtId="0" fontId="6" fillId="0" borderId="0"/>
    <xf numFmtId="0" fontId="6" fillId="0" borderId="0"/>
    <xf numFmtId="0" fontId="202" fillId="50" borderId="21">
      <alignment horizontal="left" vertical="center"/>
    </xf>
    <xf numFmtId="0" fontId="202" fillId="50" borderId="21">
      <alignment horizontal="left" vertical="center"/>
    </xf>
    <xf numFmtId="0" fontId="6" fillId="0" borderId="0"/>
    <xf numFmtId="0" fontId="6" fillId="0" borderId="0"/>
    <xf numFmtId="6" fontId="203" fillId="51" borderId="45"/>
    <xf numFmtId="0" fontId="6" fillId="0" borderId="0"/>
    <xf numFmtId="331" fontId="203" fillId="51" borderId="45"/>
    <xf numFmtId="6" fontId="203" fillId="51" borderId="45"/>
    <xf numFmtId="0" fontId="6" fillId="0" borderId="0"/>
    <xf numFmtId="0" fontId="6" fillId="0" borderId="0"/>
    <xf numFmtId="5" fontId="126" fillId="0" borderId="45">
      <alignment horizontal="left" vertical="top"/>
    </xf>
    <xf numFmtId="0" fontId="6" fillId="0" borderId="0"/>
    <xf numFmtId="293" fontId="204" fillId="0" borderId="45">
      <alignment horizontal="left" vertical="top"/>
    </xf>
    <xf numFmtId="5" fontId="126" fillId="0" borderId="45">
      <alignment horizontal="left" vertical="top"/>
    </xf>
    <xf numFmtId="0" fontId="6" fillId="0" borderId="0"/>
    <xf numFmtId="0" fontId="205" fillId="52" borderId="0">
      <alignment horizontal="left" vertical="center"/>
    </xf>
    <xf numFmtId="0" fontId="6" fillId="0" borderId="0"/>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93" fontId="206" fillId="0" borderId="4">
      <alignment horizontal="left" vertical="top"/>
    </xf>
    <xf numFmtId="5"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248" fontId="16" fillId="0" borderId="4">
      <alignment horizontal="left" vertical="top"/>
    </xf>
    <xf numFmtId="0" fontId="6" fillId="0" borderId="0"/>
    <xf numFmtId="0" fontId="6" fillId="0" borderId="0"/>
    <xf numFmtId="0" fontId="207" fillId="0" borderId="4">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applyNumberFormat="0" applyFill="0" applyBorder="0" applyAlignment="0" applyProtection="0"/>
    <xf numFmtId="0" fontId="6" fillId="0" borderId="0"/>
    <xf numFmtId="0" fontId="209" fillId="0" borderId="0" applyNumberFormat="0" applyFont="0" applyFill="0" applyBorder="0" applyProtection="0">
      <alignment horizontal="center" vertical="center" wrapText="1"/>
    </xf>
    <xf numFmtId="0" fontId="6" fillId="0" borderId="0"/>
    <xf numFmtId="0" fontId="6" fillId="0" borderId="0"/>
    <xf numFmtId="0" fontId="6" fillId="0" borderId="0"/>
    <xf numFmtId="0" fontId="210" fillId="0" borderId="52" applyNumberFormat="0" applyFont="0" applyAlignment="0">
      <alignment horizontal="center"/>
    </xf>
    <xf numFmtId="0" fontId="6" fillId="0" borderId="0"/>
    <xf numFmtId="0" fontId="211" fillId="0" borderId="0" applyNumberFormat="0" applyFill="0" applyBorder="0" applyAlignment="0" applyProtection="0"/>
    <xf numFmtId="0" fontId="6" fillId="0" borderId="0"/>
    <xf numFmtId="0" fontId="6" fillId="0" borderId="0"/>
    <xf numFmtId="0" fontId="54" fillId="0" borderId="53" applyFont="0" applyBorder="0" applyAlignment="0">
      <alignment horizontal="center"/>
    </xf>
    <xf numFmtId="0" fontId="54" fillId="0" borderId="53" applyFont="0" applyBorder="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2" fillId="0" borderId="14"/>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5" fillId="0" borderId="0"/>
    <xf numFmtId="0" fontId="81" fillId="0" borderId="0"/>
    <xf numFmtId="0" fontId="29" fillId="0" borderId="0"/>
    <xf numFmtId="0" fontId="32" fillId="0" borderId="0"/>
    <xf numFmtId="0" fontId="49" fillId="0" borderId="0"/>
    <xf numFmtId="0" fontId="19" fillId="0" borderId="0"/>
    <xf numFmtId="0" fontId="214" fillId="0" borderId="0"/>
    <xf numFmtId="0" fontId="215" fillId="54" borderId="55" applyNumberFormat="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43" fontId="87"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0" fontId="81" fillId="0" borderId="0" applyFont="0" applyFill="0" applyBorder="0" applyAlignment="0" applyProtection="0"/>
    <xf numFmtId="332" fontId="19"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81" fillId="0" borderId="0" applyFont="0" applyFill="0" applyBorder="0" applyAlignment="0" applyProtection="0"/>
    <xf numFmtId="43" fontId="12" fillId="0" borderId="0" applyFont="0" applyFill="0" applyBorder="0" applyAlignment="0" applyProtection="0"/>
    <xf numFmtId="236" fontId="83" fillId="0" borderId="0" applyFont="0" applyFill="0" applyBorder="0" applyAlignment="0" applyProtection="0"/>
    <xf numFmtId="43" fontId="5" fillId="0" borderId="0" applyFont="0" applyFill="0" applyBorder="0" applyAlignment="0" applyProtection="0"/>
    <xf numFmtId="43" fontId="83" fillId="0" borderId="0" applyFont="0" applyFill="0" applyBorder="0" applyAlignment="0" applyProtection="0"/>
    <xf numFmtId="0" fontId="10" fillId="0" borderId="0"/>
    <xf numFmtId="0" fontId="36" fillId="0" borderId="0"/>
    <xf numFmtId="0" fontId="216" fillId="0" borderId="0"/>
    <xf numFmtId="38" fontId="32" fillId="0" borderId="0" applyFont="0" applyFill="0" applyBorder="0" applyAlignment="0" applyProtection="0"/>
    <xf numFmtId="4" fontId="70" fillId="0" borderId="0" applyFont="0" applyFill="0" applyBorder="0" applyAlignment="0" applyProtection="0"/>
    <xf numFmtId="0" fontId="6" fillId="0" borderId="0"/>
    <xf numFmtId="0" fontId="81" fillId="0" borderId="0"/>
    <xf numFmtId="0" fontId="21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7" fillId="0" borderId="0"/>
    <xf numFmtId="0" fontId="70" fillId="26" borderId="0"/>
    <xf numFmtId="0" fontId="218" fillId="53" borderId="54" applyNumberFormat="0" applyAlignment="0" applyProtection="0"/>
    <xf numFmtId="0" fontId="12" fillId="0" borderId="4">
      <alignment horizontal="center"/>
    </xf>
    <xf numFmtId="333" fontId="138" fillId="0" borderId="0" applyFont="0" applyFill="0" applyBorder="0" applyAlignment="0" applyProtection="0"/>
    <xf numFmtId="334" fontId="39" fillId="0" borderId="0" applyFont="0" applyFill="0" applyBorder="0" applyAlignment="0" applyProtection="0"/>
    <xf numFmtId="0" fontId="221" fillId="0" borderId="0"/>
    <xf numFmtId="0" fontId="241" fillId="0" borderId="0"/>
    <xf numFmtId="0" fontId="147" fillId="0" borderId="0"/>
    <xf numFmtId="0" fontId="2" fillId="0" borderId="0"/>
    <xf numFmtId="179" fontId="11" fillId="0" borderId="0" applyFont="0" applyFill="0" applyBorder="0" applyAlignment="0" applyProtection="0"/>
    <xf numFmtId="337" fontId="245" fillId="0" borderId="13" applyFont="0" applyBorder="0"/>
    <xf numFmtId="343" fontId="18" fillId="0" borderId="0" applyFont="0" applyFill="0" applyBorder="0" applyAlignment="0" applyProtection="0"/>
    <xf numFmtId="240" fontId="1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336" fontId="11" fillId="0" borderId="0" applyFont="0" applyFill="0" applyBorder="0" applyAlignment="0" applyProtection="0"/>
    <xf numFmtId="340" fontId="28" fillId="0" borderId="0" applyFont="0" applyFill="0" applyBorder="0" applyAlignment="0" applyProtection="0"/>
    <xf numFmtId="340" fontId="28" fillId="0" borderId="0" applyFont="0" applyFill="0" applyBorder="0" applyAlignment="0" applyProtection="0"/>
    <xf numFmtId="336" fontId="11" fillId="0" borderId="0" applyFont="0" applyFill="0" applyBorder="0" applyAlignment="0" applyProtection="0"/>
    <xf numFmtId="339" fontId="28" fillId="0" borderId="0" applyFont="0" applyFill="0" applyBorder="0" applyAlignment="0" applyProtection="0"/>
    <xf numFmtId="336" fontId="11" fillId="0" borderId="0" applyFont="0" applyFill="0" applyBorder="0" applyAlignment="0" applyProtection="0"/>
    <xf numFmtId="339" fontId="28" fillId="0" borderId="0" applyFont="0" applyFill="0" applyBorder="0" applyAlignment="0" applyProtection="0"/>
    <xf numFmtId="340" fontId="28"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339" fontId="28" fillId="0" borderId="0" applyFont="0" applyFill="0" applyBorder="0" applyAlignment="0" applyProtection="0"/>
    <xf numFmtId="340" fontId="28" fillId="0" borderId="0" applyFont="0" applyFill="0" applyBorder="0" applyAlignment="0" applyProtection="0"/>
    <xf numFmtId="336" fontId="11" fillId="0" borderId="0" applyFont="0" applyFill="0" applyBorder="0" applyAlignment="0" applyProtection="0"/>
    <xf numFmtId="237" fontId="49" fillId="0" borderId="0" applyFont="0" applyFill="0" applyBorder="0" applyAlignment="0" applyProtection="0"/>
    <xf numFmtId="0" fontId="19" fillId="0" borderId="0" applyFill="0" applyBorder="0" applyAlignment="0"/>
    <xf numFmtId="342" fontId="70" fillId="0" borderId="0" applyFill="0" applyBorder="0" applyAlignment="0"/>
    <xf numFmtId="345" fontId="70" fillId="0" borderId="0" applyFill="0" applyBorder="0" applyAlignment="0"/>
    <xf numFmtId="346" fontId="19" fillId="0" borderId="0" applyFill="0" applyBorder="0" applyAlignment="0"/>
    <xf numFmtId="338" fontId="70" fillId="0" borderId="0" applyFill="0" applyBorder="0" applyAlignment="0"/>
    <xf numFmtId="41" fontId="2" fillId="0" borderId="0" applyFont="0" applyFill="0" applyBorder="0" applyAlignment="0" applyProtection="0"/>
    <xf numFmtId="8" fontId="1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44" fillId="0" borderId="0" applyFont="0" applyFill="0" applyBorder="0" applyAlignment="0" applyProtection="0"/>
    <xf numFmtId="338" fontId="70"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9" fillId="0" borderId="0" applyFont="0" applyFill="0" applyBorder="0" applyAlignment="0" applyProtection="0"/>
    <xf numFmtId="351" fontId="1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49" fillId="0" borderId="0" applyFont="0" applyFill="0" applyBorder="0" applyAlignment="0" applyProtection="0"/>
    <xf numFmtId="353" fontId="19" fillId="0" borderId="0" applyFont="0" applyFill="0" applyBorder="0" applyAlignment="0" applyProtection="0"/>
    <xf numFmtId="237" fontId="4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81" fillId="0" borderId="0" applyFont="0" applyFill="0" applyBorder="0" applyAlignment="0" applyProtection="0"/>
    <xf numFmtId="237" fontId="81"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44" fillId="0" borderId="0" applyFont="0" applyFill="0" applyBorder="0" applyAlignment="0" applyProtection="0"/>
    <xf numFmtId="237" fontId="244" fillId="0" borderId="0" applyFont="0" applyFill="0" applyBorder="0" applyAlignment="0" applyProtection="0"/>
    <xf numFmtId="237" fontId="49"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9" fillId="0" borderId="0" applyFont="0" applyFill="0" applyBorder="0" applyAlignment="0" applyProtection="0"/>
    <xf numFmtId="237" fontId="2" fillId="0" borderId="0" applyFont="0" applyFill="0" applyBorder="0" applyAlignment="0" applyProtection="0"/>
    <xf numFmtId="237" fontId="12" fillId="0" borderId="0" applyFont="0" applyFill="0" applyBorder="0" applyAlignment="0" applyProtection="0"/>
    <xf numFmtId="237" fontId="2" fillId="0" borderId="0" applyFont="0" applyFill="0" applyBorder="0" applyAlignment="0" applyProtection="0"/>
    <xf numFmtId="237" fontId="81" fillId="0" borderId="0" applyFont="0" applyFill="0" applyBorder="0" applyAlignment="0" applyProtection="0"/>
    <xf numFmtId="237" fontId="2" fillId="0" borderId="0" applyFont="0" applyFill="0" applyBorder="0" applyAlignment="0" applyProtection="0"/>
    <xf numFmtId="335" fontId="244" fillId="0" borderId="0" applyFont="0" applyFill="0" applyBorder="0" applyAlignment="0" applyProtection="0"/>
    <xf numFmtId="341" fontId="101" fillId="0" borderId="0" applyFont="0" applyFill="0" applyBorder="0" applyAlignment="0" applyProtection="0"/>
    <xf numFmtId="352" fontId="19" fillId="0" borderId="0" applyFont="0" applyFill="0" applyBorder="0" applyAlignment="0" applyProtection="0"/>
    <xf numFmtId="0" fontId="36" fillId="0" borderId="0" applyProtection="0"/>
    <xf numFmtId="0" fontId="19" fillId="0" borderId="0"/>
    <xf numFmtId="338" fontId="70" fillId="0" borderId="0" applyFill="0" applyBorder="0" applyAlignment="0"/>
    <xf numFmtId="338" fontId="70" fillId="0" borderId="0" applyFill="0" applyBorder="0" applyAlignment="0"/>
    <xf numFmtId="347" fontId="19" fillId="0" borderId="0" applyFont="0" applyFill="0" applyBorder="0" applyAlignment="0" applyProtection="0"/>
    <xf numFmtId="0" fontId="81" fillId="0" borderId="0"/>
    <xf numFmtId="0" fontId="246" fillId="0" borderId="0" applyProtection="0"/>
    <xf numFmtId="0" fontId="247" fillId="0" borderId="0" applyProtection="0"/>
    <xf numFmtId="0" fontId="248" fillId="0" borderId="0" applyProtection="0"/>
    <xf numFmtId="0" fontId="249" fillId="0" borderId="0" applyProtection="0"/>
    <xf numFmtId="0" fontId="250" fillId="0" borderId="0" applyNumberFormat="0" applyFont="0" applyFill="0" applyBorder="0" applyAlignment="0" applyProtection="0"/>
    <xf numFmtId="0" fontId="251" fillId="0" borderId="0" applyProtection="0"/>
    <xf numFmtId="0" fontId="252" fillId="0" borderId="0" applyProtection="0"/>
    <xf numFmtId="0" fontId="27" fillId="0" borderId="56">
      <alignment horizontal="left" vertical="center"/>
    </xf>
    <xf numFmtId="0" fontId="124" fillId="0" borderId="0" applyNumberFormat="0" applyFill="0" applyBorder="0" applyAlignment="0" applyProtection="0"/>
    <xf numFmtId="0" fontId="27" fillId="0" borderId="0" applyNumberFormat="0" applyFill="0" applyBorder="0" applyAlignment="0" applyProtection="0"/>
    <xf numFmtId="349" fontId="253" fillId="0" borderId="0">
      <protection locked="0"/>
    </xf>
    <xf numFmtId="349" fontId="253" fillId="0" borderId="0">
      <protection locked="0"/>
    </xf>
    <xf numFmtId="248" fontId="126" fillId="29" borderId="57" applyNumberFormat="0" applyAlignment="0">
      <alignment horizontal="left" vertical="top"/>
    </xf>
    <xf numFmtId="49" fontId="127" fillId="0" borderId="57">
      <alignment vertical="center"/>
    </xf>
    <xf numFmtId="339" fontId="28" fillId="0" borderId="0" applyFont="0" applyFill="0" applyBorder="0" applyAlignment="0" applyProtection="0"/>
    <xf numFmtId="10" fontId="114" fillId="26" borderId="57" applyNumberFormat="0" applyBorder="0" applyAlignment="0" applyProtection="0"/>
    <xf numFmtId="0" fontId="254" fillId="0" borderId="0"/>
    <xf numFmtId="338" fontId="70" fillId="0" borderId="0" applyFill="0" applyBorder="0" applyAlignment="0"/>
    <xf numFmtId="338" fontId="70" fillId="0" borderId="0" applyFill="0" applyBorder="0" applyAlignment="0"/>
    <xf numFmtId="0" fontId="141" fillId="0" borderId="57" applyNumberFormat="0" applyFont="0" applyFill="0" applyBorder="0" applyAlignment="0">
      <alignment horizontal="center"/>
    </xf>
    <xf numFmtId="0" fontId="81" fillId="0" borderId="0"/>
    <xf numFmtId="0" fontId="6" fillId="0" borderId="0"/>
    <xf numFmtId="0" fontId="5" fillId="0" borderId="0"/>
    <xf numFmtId="0" fontId="5" fillId="0" borderId="0"/>
    <xf numFmtId="0" fontId="244" fillId="0" borderId="0"/>
    <xf numFmtId="0" fontId="257" fillId="0" borderId="0"/>
    <xf numFmtId="0" fontId="19" fillId="0" borderId="0"/>
    <xf numFmtId="0" fontId="256" fillId="0" borderId="0"/>
    <xf numFmtId="0" fontId="2" fillId="0" borderId="0"/>
    <xf numFmtId="0" fontId="2" fillId="0" borderId="0"/>
    <xf numFmtId="0" fontId="49" fillId="0" borderId="0"/>
    <xf numFmtId="0" fontId="19" fillId="0" borderId="0"/>
    <xf numFmtId="0" fontId="49" fillId="0" borderId="0"/>
    <xf numFmtId="0" fontId="2" fillId="0" borderId="0"/>
    <xf numFmtId="0" fontId="2" fillId="0" borderId="0"/>
    <xf numFmtId="0" fontId="216" fillId="0" borderId="0"/>
    <xf numFmtId="0" fontId="2" fillId="0" borderId="0"/>
    <xf numFmtId="0" fontId="244" fillId="0" borderId="0"/>
    <xf numFmtId="0" fontId="149" fillId="0" borderId="0" applyNumberFormat="0" applyFill="0" applyBorder="0" applyProtection="0">
      <alignment vertical="top"/>
    </xf>
    <xf numFmtId="0" fontId="2" fillId="0" borderId="0"/>
    <xf numFmtId="0" fontId="19" fillId="0" borderId="0"/>
    <xf numFmtId="346" fontId="19" fillId="0" borderId="0" applyFont="0" applyFill="0" applyBorder="0" applyAlignment="0" applyProtection="0"/>
    <xf numFmtId="307" fontId="19" fillId="0" borderId="0" applyFont="0" applyFill="0" applyBorder="0" applyAlignment="0" applyProtection="0"/>
    <xf numFmtId="9" fontId="216" fillId="0" borderId="0" applyFont="0" applyFill="0" applyBorder="0" applyAlignment="0" applyProtection="0"/>
    <xf numFmtId="9" fontId="19" fillId="0" borderId="0" applyFont="0" applyFill="0" applyBorder="0" applyAlignment="0" applyProtection="0"/>
    <xf numFmtId="9" fontId="244" fillId="0" borderId="0" applyFont="0" applyFill="0" applyBorder="0" applyAlignment="0" applyProtection="0"/>
    <xf numFmtId="338" fontId="70" fillId="0" borderId="0" applyFill="0" applyBorder="0" applyAlignment="0"/>
    <xf numFmtId="338" fontId="70" fillId="0" borderId="0" applyFill="0" applyBorder="0" applyAlignment="0"/>
    <xf numFmtId="339" fontId="28" fillId="0" borderId="0" applyFont="0" applyFill="0" applyBorder="0" applyAlignment="0" applyProtection="0"/>
    <xf numFmtId="0" fontId="32" fillId="0" borderId="0"/>
    <xf numFmtId="42" fontId="28" fillId="0" borderId="0" applyFont="0" applyFill="0" applyBorder="0" applyAlignment="0" applyProtection="0"/>
    <xf numFmtId="0" fontId="32" fillId="0" borderId="0"/>
    <xf numFmtId="339" fontId="28" fillId="0" borderId="0" applyFont="0" applyFill="0" applyBorder="0" applyAlignment="0" applyProtection="0"/>
    <xf numFmtId="339" fontId="28" fillId="0" borderId="0" applyFont="0" applyFill="0" applyBorder="0" applyAlignment="0" applyProtection="0"/>
    <xf numFmtId="42" fontId="28" fillId="0" borderId="0" applyFont="0" applyFill="0" applyBorder="0" applyAlignment="0" applyProtection="0"/>
    <xf numFmtId="299" fontId="12"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17" fontId="65"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317" fontId="65" fillId="0" borderId="58">
      <alignment horizontal="right" vertical="center"/>
    </xf>
    <xf numFmtId="299" fontId="12" fillId="0" borderId="58">
      <alignment horizontal="right" vertical="center"/>
    </xf>
    <xf numFmtId="317" fontId="65" fillId="0" borderId="58">
      <alignment horizontal="right" vertical="center"/>
    </xf>
    <xf numFmtId="299" fontId="12" fillId="0" borderId="58">
      <alignment horizontal="right" vertical="center"/>
    </xf>
    <xf numFmtId="317" fontId="65" fillId="0" borderId="58">
      <alignment horizontal="right" vertical="center"/>
    </xf>
    <xf numFmtId="299" fontId="12" fillId="0" borderId="58">
      <alignment horizontal="right" vertical="center"/>
    </xf>
    <xf numFmtId="299" fontId="12" fillId="0" borderId="58">
      <alignment horizontal="right" vertical="center"/>
    </xf>
    <xf numFmtId="317" fontId="65" fillId="0" borderId="58">
      <alignment horizontal="right" vertical="center"/>
    </xf>
    <xf numFmtId="344" fontId="19" fillId="0" borderId="0" applyFill="0" applyBorder="0" applyAlignment="0"/>
    <xf numFmtId="325" fontId="19" fillId="0" borderId="0" applyFill="0" applyBorder="0" applyAlignment="0"/>
    <xf numFmtId="300" fontId="12" fillId="0" borderId="58">
      <alignment horizontal="center"/>
    </xf>
    <xf numFmtId="0" fontId="112" fillId="0" borderId="44"/>
    <xf numFmtId="0" fontId="19" fillId="0" borderId="15" applyNumberFormat="0" applyFont="0" applyFill="0" applyAlignment="0" applyProtection="0"/>
    <xf numFmtId="348" fontId="101" fillId="0" borderId="0"/>
    <xf numFmtId="350" fontId="12" fillId="0" borderId="57"/>
    <xf numFmtId="0" fontId="255" fillId="0" borderId="0"/>
    <xf numFmtId="0" fontId="255" fillId="0" borderId="0"/>
    <xf numFmtId="248" fontId="201" fillId="49" borderId="45">
      <alignment vertical="top"/>
    </xf>
    <xf numFmtId="0" fontId="202" fillId="50" borderId="57">
      <alignment horizontal="left" vertical="center"/>
    </xf>
    <xf numFmtId="236" fontId="203" fillId="51" borderId="45"/>
    <xf numFmtId="248" fontId="126" fillId="0" borderId="45">
      <alignment horizontal="left" vertical="top"/>
    </xf>
    <xf numFmtId="343" fontId="18" fillId="0" borderId="0" applyFont="0" applyFill="0" applyBorder="0" applyAlignment="0" applyProtection="0"/>
    <xf numFmtId="179" fontId="11" fillId="0" borderId="0" applyFont="0" applyFill="0" applyBorder="0" applyAlignment="0" applyProtection="0"/>
    <xf numFmtId="0" fontId="2" fillId="0" borderId="0"/>
    <xf numFmtId="0" fontId="257" fillId="0" borderId="0"/>
    <xf numFmtId="0" fontId="257" fillId="0" borderId="0"/>
    <xf numFmtId="237" fontId="49" fillId="0" borderId="0" applyFont="0" applyFill="0" applyBorder="0" applyAlignment="0" applyProtection="0"/>
    <xf numFmtId="343" fontId="18" fillId="0" borderId="0" applyFont="0" applyFill="0" applyBorder="0" applyAlignment="0" applyProtection="0"/>
    <xf numFmtId="179" fontId="11" fillId="0" borderId="0" applyFont="0" applyFill="0" applyBorder="0" applyAlignment="0" applyProtection="0"/>
    <xf numFmtId="0" fontId="2" fillId="0" borderId="0"/>
    <xf numFmtId="3" fontId="14" fillId="0" borderId="57"/>
    <xf numFmtId="3" fontId="14" fillId="0" borderId="57"/>
    <xf numFmtId="1" fontId="38" fillId="0" borderId="57" applyBorder="0" applyAlignment="0">
      <alignment horizontal="center"/>
    </xf>
    <xf numFmtId="1" fontId="38" fillId="0" borderId="57" applyBorder="0" applyAlignment="0">
      <alignment horizontal="center"/>
    </xf>
    <xf numFmtId="3" fontId="14" fillId="0" borderId="57"/>
    <xf numFmtId="3" fontId="14" fillId="0" borderId="57"/>
    <xf numFmtId="3" fontId="14" fillId="0" borderId="57"/>
    <xf numFmtId="3" fontId="14" fillId="0" borderId="57"/>
    <xf numFmtId="0" fontId="43" fillId="0" borderId="57" applyNumberFormat="0" applyFont="0" applyBorder="0">
      <alignment horizontal="left" indent="2"/>
    </xf>
    <xf numFmtId="0" fontId="43" fillId="0" borderId="57" applyNumberFormat="0" applyFont="0" applyBorder="0">
      <alignment horizontal="left" indent="2"/>
    </xf>
    <xf numFmtId="0" fontId="43" fillId="0" borderId="57" applyNumberFormat="0" applyFont="0" applyBorder="0" applyAlignment="0">
      <alignment horizontal="center"/>
    </xf>
    <xf numFmtId="0" fontId="43" fillId="0" borderId="57" applyNumberFormat="0" applyFont="0" applyBorder="0" applyAlignment="0">
      <alignment horizontal="center"/>
    </xf>
    <xf numFmtId="0" fontId="71" fillId="23" borderId="64" applyNumberFormat="0" applyAlignment="0" applyProtection="0"/>
    <xf numFmtId="282" fontId="16" fillId="0" borderId="65"/>
    <xf numFmtId="282" fontId="16" fillId="0" borderId="65"/>
    <xf numFmtId="3" fontId="12" fillId="25" borderId="66">
      <alignment horizontal="right" vertical="top" wrapText="1"/>
    </xf>
    <xf numFmtId="0" fontId="27" fillId="0" borderId="56">
      <alignment horizontal="left" vertical="center"/>
    </xf>
    <xf numFmtId="0" fontId="27" fillId="0" borderId="56">
      <alignment horizontal="left" vertical="center"/>
    </xf>
    <xf numFmtId="0" fontId="27" fillId="0" borderId="56">
      <alignment horizontal="left" vertical="center"/>
    </xf>
    <xf numFmtId="5" fontId="126" fillId="29" borderId="65" applyNumberFormat="0" applyAlignment="0">
      <alignment horizontal="left" vertical="top"/>
    </xf>
    <xf numFmtId="5" fontId="126" fillId="29" borderId="65" applyNumberFormat="0" applyAlignment="0">
      <alignment horizontal="left" vertical="top"/>
    </xf>
    <xf numFmtId="293" fontId="126" fillId="29" borderId="65" applyNumberFormat="0" applyAlignment="0">
      <alignment horizontal="left" vertical="top"/>
    </xf>
    <xf numFmtId="49" fontId="127" fillId="0" borderId="65">
      <alignment vertical="center"/>
    </xf>
    <xf numFmtId="49" fontId="127" fillId="0" borderId="65">
      <alignment vertical="center"/>
    </xf>
    <xf numFmtId="10" fontId="114" fillId="30"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30" borderId="65" applyNumberFormat="0" applyBorder="0" applyAlignment="0" applyProtection="0"/>
    <xf numFmtId="10" fontId="114" fillId="30"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10" fontId="114" fillId="26" borderId="65" applyNumberFormat="0" applyBorder="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129" fillId="10" borderId="64" applyNumberFormat="0" applyAlignment="0" applyProtection="0"/>
    <xf numFmtId="0" fontId="43" fillId="0" borderId="65" applyNumberFormat="0" applyFont="0" applyBorder="0" applyAlignment="0">
      <alignment horizontal="center"/>
    </xf>
    <xf numFmtId="0" fontId="43" fillId="0" borderId="65" applyNumberFormat="0" applyFont="0" applyBorder="0" applyAlignment="0">
      <alignment horizontal="center"/>
    </xf>
    <xf numFmtId="0" fontId="58" fillId="0" borderId="67">
      <alignment horizontal="centerContinuous"/>
    </xf>
    <xf numFmtId="238" fontId="12" fillId="31" borderId="66">
      <alignment vertical="top" wrapText="1"/>
    </xf>
    <xf numFmtId="0" fontId="43" fillId="0" borderId="65" applyNumberFormat="0" applyFont="0" applyBorder="0">
      <alignment horizontal="left" indent="2"/>
    </xf>
    <xf numFmtId="3" fontId="14" fillId="0" borderId="65"/>
    <xf numFmtId="3" fontId="14" fillId="0" borderId="65"/>
    <xf numFmtId="3" fontId="14" fillId="0" borderId="65"/>
    <xf numFmtId="3" fontId="14" fillId="0" borderId="65"/>
    <xf numFmtId="1" fontId="38" fillId="0" borderId="65" applyBorder="0" applyAlignment="0">
      <alignment horizontal="center"/>
    </xf>
    <xf numFmtId="0" fontId="65" fillId="0" borderId="65"/>
    <xf numFmtId="0" fontId="16" fillId="0" borderId="61" applyNumberFormat="0" applyAlignment="0">
      <alignment horizontal="center"/>
    </xf>
    <xf numFmtId="0" fontId="141" fillId="0" borderId="65" applyNumberFormat="0" applyFont="0" applyFill="0" applyBorder="0" applyAlignment="0">
      <alignment horizontal="center"/>
    </xf>
    <xf numFmtId="0" fontId="141" fillId="0" borderId="65" applyNumberFormat="0" applyFont="0" applyFill="0" applyBorder="0" applyAlignment="0">
      <alignment horizontal="center"/>
    </xf>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81" fillId="32" borderId="68" applyNumberFormat="0" applyFont="0" applyAlignment="0" applyProtection="0"/>
    <xf numFmtId="0" fontId="49" fillId="33" borderId="68" applyNumberFormat="0" applyFont="0" applyAlignment="0" applyProtection="0"/>
    <xf numFmtId="0" fontId="153" fillId="23" borderId="69" applyNumberFormat="0" applyAlignment="0" applyProtection="0"/>
    <xf numFmtId="169" fontId="154" fillId="0" borderId="61" applyFont="0" applyBorder="0" applyAlignment="0"/>
    <xf numFmtId="4" fontId="161" fillId="35" borderId="70" applyNumberFormat="0" applyProtection="0">
      <alignment vertical="center"/>
    </xf>
    <xf numFmtId="4" fontId="162" fillId="35" borderId="70" applyNumberFormat="0" applyProtection="0">
      <alignment vertical="center"/>
    </xf>
    <xf numFmtId="4" fontId="163" fillId="35" borderId="70" applyNumberFormat="0" applyProtection="0">
      <alignment vertical="center"/>
    </xf>
    <xf numFmtId="4" fontId="164" fillId="35" borderId="70" applyNumberFormat="0" applyProtection="0">
      <alignment vertical="center"/>
    </xf>
    <xf numFmtId="4" fontId="165" fillId="35" borderId="70" applyNumberFormat="0" applyProtection="0">
      <alignment horizontal="left" vertical="center" indent="1"/>
    </xf>
    <xf numFmtId="4" fontId="166" fillId="35" borderId="70" applyNumberFormat="0" applyProtection="0">
      <alignment horizontal="left" vertical="center" indent="1"/>
    </xf>
    <xf numFmtId="4" fontId="165" fillId="37" borderId="70" applyNumberFormat="0" applyProtection="0">
      <alignment horizontal="right" vertical="center"/>
    </xf>
    <xf numFmtId="4" fontId="166" fillId="37" borderId="70" applyNumberFormat="0" applyProtection="0">
      <alignment horizontal="right" vertical="center"/>
    </xf>
    <xf numFmtId="4" fontId="165" fillId="38" borderId="70" applyNumberFormat="0" applyProtection="0">
      <alignment horizontal="right" vertical="center"/>
    </xf>
    <xf numFmtId="4" fontId="166" fillId="38" borderId="70" applyNumberFormat="0" applyProtection="0">
      <alignment horizontal="right" vertical="center"/>
    </xf>
    <xf numFmtId="4" fontId="165" fillId="39" borderId="70" applyNumberFormat="0" applyProtection="0">
      <alignment horizontal="right" vertical="center"/>
    </xf>
    <xf numFmtId="4" fontId="166" fillId="39" borderId="70" applyNumberFormat="0" applyProtection="0">
      <alignment horizontal="right" vertical="center"/>
    </xf>
    <xf numFmtId="4" fontId="165" fillId="40" borderId="70" applyNumberFormat="0" applyProtection="0">
      <alignment horizontal="right" vertical="center"/>
    </xf>
    <xf numFmtId="4" fontId="166" fillId="40" borderId="70" applyNumberFormat="0" applyProtection="0">
      <alignment horizontal="right" vertical="center"/>
    </xf>
    <xf numFmtId="4" fontId="165" fillId="41" borderId="70" applyNumberFormat="0" applyProtection="0">
      <alignment horizontal="right" vertical="center"/>
    </xf>
    <xf numFmtId="4" fontId="166" fillId="41" borderId="70" applyNumberFormat="0" applyProtection="0">
      <alignment horizontal="right" vertical="center"/>
    </xf>
    <xf numFmtId="4" fontId="165" fillId="42" borderId="70" applyNumberFormat="0" applyProtection="0">
      <alignment horizontal="right" vertical="center"/>
    </xf>
    <xf numFmtId="4" fontId="166" fillId="42" borderId="70" applyNumberFormat="0" applyProtection="0">
      <alignment horizontal="right" vertical="center"/>
    </xf>
    <xf numFmtId="4" fontId="165" fillId="43" borderId="70" applyNumberFormat="0" applyProtection="0">
      <alignment horizontal="right" vertical="center"/>
    </xf>
    <xf numFmtId="4" fontId="166" fillId="43" borderId="70" applyNumberFormat="0" applyProtection="0">
      <alignment horizontal="right" vertical="center"/>
    </xf>
    <xf numFmtId="4" fontId="165" fillId="44" borderId="70" applyNumberFormat="0" applyProtection="0">
      <alignment horizontal="right" vertical="center"/>
    </xf>
    <xf numFmtId="4" fontId="166" fillId="44" borderId="70" applyNumberFormat="0" applyProtection="0">
      <alignment horizontal="right" vertical="center"/>
    </xf>
    <xf numFmtId="4" fontId="165" fillId="45" borderId="70" applyNumberFormat="0" applyProtection="0">
      <alignment horizontal="right" vertical="center"/>
    </xf>
    <xf numFmtId="4" fontId="166" fillId="45" borderId="70" applyNumberFormat="0" applyProtection="0">
      <alignment horizontal="right" vertical="center"/>
    </xf>
    <xf numFmtId="4" fontId="165" fillId="47" borderId="70" applyNumberFormat="0" applyProtection="0">
      <alignment horizontal="right" vertical="center"/>
    </xf>
    <xf numFmtId="4" fontId="166" fillId="47" borderId="70" applyNumberFormat="0" applyProtection="0">
      <alignment horizontal="right" vertical="center"/>
    </xf>
    <xf numFmtId="4" fontId="165" fillId="48" borderId="70" applyNumberFormat="0" applyProtection="0">
      <alignment vertical="center"/>
    </xf>
    <xf numFmtId="4" fontId="166" fillId="48" borderId="70" applyNumberFormat="0" applyProtection="0">
      <alignment vertical="center"/>
    </xf>
    <xf numFmtId="4" fontId="167" fillId="48" borderId="70" applyNumberFormat="0" applyProtection="0">
      <alignment vertical="center"/>
    </xf>
    <xf numFmtId="4" fontId="168" fillId="48" borderId="70" applyNumberFormat="0" applyProtection="0">
      <alignment vertical="center"/>
    </xf>
    <xf numFmtId="4" fontId="161" fillId="47" borderId="71" applyNumberFormat="0" applyProtection="0">
      <alignment horizontal="left" vertical="center" indent="1"/>
    </xf>
    <xf numFmtId="4" fontId="162" fillId="47" borderId="71" applyNumberFormat="0" applyProtection="0">
      <alignment horizontal="left" vertical="center" indent="1"/>
    </xf>
    <xf numFmtId="4" fontId="165" fillId="48" borderId="70" applyNumberFormat="0" applyProtection="0">
      <alignment horizontal="right" vertical="center"/>
    </xf>
    <xf numFmtId="4" fontId="166" fillId="48" borderId="70" applyNumberFormat="0" applyProtection="0">
      <alignment horizontal="right" vertical="center"/>
    </xf>
    <xf numFmtId="4" fontId="167" fillId="48" borderId="70" applyNumberFormat="0" applyProtection="0">
      <alignment horizontal="right" vertical="center"/>
    </xf>
    <xf numFmtId="4" fontId="168" fillId="48" borderId="70" applyNumberFormat="0" applyProtection="0">
      <alignment horizontal="right" vertical="center"/>
    </xf>
    <xf numFmtId="4" fontId="161" fillId="47" borderId="70" applyNumberFormat="0" applyProtection="0">
      <alignment horizontal="left" vertical="center" indent="1"/>
    </xf>
    <xf numFmtId="4" fontId="162" fillId="47" borderId="70" applyNumberFormat="0" applyProtection="0">
      <alignment horizontal="left" vertical="center" indent="1"/>
    </xf>
    <xf numFmtId="4" fontId="169" fillId="29" borderId="71" applyNumberFormat="0" applyProtection="0">
      <alignment horizontal="left" vertical="center" indent="1"/>
    </xf>
    <xf numFmtId="4" fontId="170" fillId="29" borderId="71" applyNumberFormat="0" applyProtection="0">
      <alignment horizontal="left" vertical="center" indent="1"/>
    </xf>
    <xf numFmtId="4" fontId="171" fillId="48" borderId="70" applyNumberFormat="0" applyProtection="0">
      <alignment horizontal="right" vertical="center"/>
    </xf>
    <xf numFmtId="4" fontId="172" fillId="48" borderId="70" applyNumberFormat="0" applyProtection="0">
      <alignment horizontal="right" vertical="center"/>
    </xf>
    <xf numFmtId="0" fontId="159" fillId="1" borderId="72" applyNumberFormat="0" applyFont="0" applyAlignment="0">
      <alignment horizontal="center"/>
    </xf>
    <xf numFmtId="0" fontId="159" fillId="1" borderId="72" applyNumberFormat="0" applyFont="0" applyAlignment="0">
      <alignment horizontal="center"/>
    </xf>
    <xf numFmtId="0" fontId="159" fillId="1" borderId="72" applyNumberFormat="0" applyFont="0" applyAlignment="0">
      <alignment horizontal="center"/>
    </xf>
    <xf numFmtId="0" fontId="159" fillId="1" borderId="72" applyNumberFormat="0" applyFont="0" applyAlignment="0">
      <alignment horizontal="center"/>
    </xf>
    <xf numFmtId="3" fontId="14" fillId="0" borderId="65"/>
    <xf numFmtId="3" fontId="14" fillId="0" borderId="65"/>
    <xf numFmtId="317" fontId="65" fillId="0" borderId="73">
      <alignment horizontal="right" vertical="center"/>
    </xf>
    <xf numFmtId="317" fontId="65" fillId="0" borderId="73">
      <alignment horizontal="right" vertical="center"/>
    </xf>
    <xf numFmtId="317" fontId="65" fillId="0" borderId="73">
      <alignment horizontal="right" vertical="center"/>
    </xf>
    <xf numFmtId="295" fontId="180" fillId="0" borderId="73">
      <alignment horizontal="right" vertical="center"/>
    </xf>
    <xf numFmtId="295" fontId="180"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0" fontId="39" fillId="0" borderId="73">
      <alignment horizontal="right" vertical="center"/>
    </xf>
    <xf numFmtId="320" fontId="39" fillId="0" borderId="73">
      <alignment horizontal="right" vertical="center"/>
    </xf>
    <xf numFmtId="321" fontId="54" fillId="0" borderId="73">
      <alignment horizontal="right" vertical="center"/>
    </xf>
    <xf numFmtId="322" fontId="49" fillId="0" borderId="73">
      <alignment horizontal="right" vertical="center"/>
    </xf>
    <xf numFmtId="322" fontId="49" fillId="0" borderId="73">
      <alignment horizontal="right" vertical="center"/>
    </xf>
    <xf numFmtId="319" fontId="28" fillId="0" borderId="73">
      <alignment horizontal="right" vertical="center"/>
    </xf>
    <xf numFmtId="319" fontId="28"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22" fontId="19" fillId="0" borderId="73">
      <alignment horizontal="right" vertical="center"/>
    </xf>
    <xf numFmtId="322" fontId="1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2" fontId="19" fillId="0" borderId="73">
      <alignment horizontal="right" vertical="center"/>
    </xf>
    <xf numFmtId="322" fontId="19" fillId="0" borderId="73">
      <alignment horizontal="right" vertical="center"/>
    </xf>
    <xf numFmtId="319" fontId="28" fillId="0" borderId="73">
      <alignment horizontal="right" vertical="center"/>
    </xf>
    <xf numFmtId="319" fontId="28"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2"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9" fontId="28" fillId="0" borderId="73">
      <alignment horizontal="right" vertical="center"/>
    </xf>
    <xf numFmtId="319" fontId="28"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20" fontId="39" fillId="0" borderId="73">
      <alignment horizontal="right" vertical="center"/>
    </xf>
    <xf numFmtId="319" fontId="28" fillId="0" borderId="73">
      <alignment horizontal="right" vertical="center"/>
    </xf>
    <xf numFmtId="319" fontId="28"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19" fontId="28"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2" fontId="49" fillId="0" borderId="73">
      <alignment horizontal="right" vertical="center"/>
    </xf>
    <xf numFmtId="322"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319" fontId="28" fillId="0" borderId="73">
      <alignment horizontal="right" vertical="center"/>
    </xf>
    <xf numFmtId="319" fontId="28"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49" fillId="0" borderId="73">
      <alignment horizontal="right" vertical="center"/>
    </xf>
    <xf numFmtId="249" fontId="19" fillId="0" borderId="73">
      <alignment horizontal="right" vertical="center"/>
    </xf>
    <xf numFmtId="249" fontId="19" fillId="0" borderId="73">
      <alignment horizontal="right" vertical="center"/>
    </xf>
    <xf numFmtId="249" fontId="49" fillId="0" borderId="73">
      <alignment horizontal="right" vertical="center"/>
    </xf>
    <xf numFmtId="249" fontId="49"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3" fontId="12" fillId="0" borderId="73">
      <alignment horizontal="right" vertical="center"/>
    </xf>
    <xf numFmtId="322" fontId="19" fillId="0" borderId="73">
      <alignment horizontal="right" vertical="center"/>
    </xf>
    <xf numFmtId="322" fontId="19"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25" fontId="12"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318" fontId="54"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299" fontId="12" fillId="0" borderId="73">
      <alignment horizontal="right" vertical="center"/>
    </xf>
    <xf numFmtId="317" fontId="65"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295" fontId="180"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236" fontId="12"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21" fontId="54"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17" fontId="65" fillId="0" borderId="73">
      <alignment horizontal="right" vertical="center"/>
    </xf>
    <xf numFmtId="326" fontId="182" fillId="0" borderId="73">
      <alignment horizontal="right" vertical="center"/>
    </xf>
    <xf numFmtId="326" fontId="182" fillId="0" borderId="73">
      <alignment horizontal="right" vertical="center"/>
    </xf>
    <xf numFmtId="317" fontId="65" fillId="0" borderId="73">
      <alignment horizontal="right" vertical="center"/>
    </xf>
    <xf numFmtId="317" fontId="65"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26" fontId="182" fillId="0" borderId="73">
      <alignment horizontal="right" vertical="center"/>
    </xf>
    <xf numFmtId="319" fontId="28" fillId="0" borderId="73">
      <alignment horizontal="right" vertical="center"/>
    </xf>
    <xf numFmtId="319" fontId="28" fillId="0" borderId="73">
      <alignment horizontal="right" vertical="center"/>
    </xf>
    <xf numFmtId="317" fontId="65" fillId="0" borderId="73">
      <alignment horizontal="right" vertical="center"/>
    </xf>
    <xf numFmtId="317" fontId="65" fillId="0" borderId="73">
      <alignment horizontal="right" vertical="center"/>
    </xf>
    <xf numFmtId="167" fontId="19" fillId="0" borderId="0" applyFont="0" applyFill="0" applyBorder="0" applyAlignment="0" applyProtection="0"/>
    <xf numFmtId="0" fontId="19" fillId="0" borderId="0"/>
    <xf numFmtId="181" fontId="65" fillId="0" borderId="73">
      <alignment horizontal="center"/>
    </xf>
    <xf numFmtId="181" fontId="65" fillId="0" borderId="73">
      <alignment horizontal="center"/>
    </xf>
    <xf numFmtId="0" fontId="19" fillId="0" borderId="0"/>
    <xf numFmtId="0" fontId="39" fillId="0" borderId="61" applyNumberFormat="0" applyBorder="0" applyAlignment="0"/>
    <xf numFmtId="0" fontId="188" fillId="0" borderId="61">
      <alignment horizontal="center" vertical="center" wrapText="1"/>
    </xf>
    <xf numFmtId="0" fontId="190" fillId="0" borderId="74" applyBorder="0" applyAlignment="0">
      <alignment horizontal="center" vertical="center"/>
    </xf>
    <xf numFmtId="0" fontId="190" fillId="0" borderId="74" applyBorder="0" applyAlignment="0">
      <alignment horizontal="center" vertical="center"/>
    </xf>
    <xf numFmtId="3" fontId="193" fillId="0" borderId="61" applyNumberFormat="0" applyAlignment="0">
      <alignment horizontal="left" wrapText="1"/>
    </xf>
    <xf numFmtId="0" fontId="195" fillId="0" borderId="75" applyNumberFormat="0" applyBorder="0" applyAlignment="0">
      <alignment vertical="center"/>
    </xf>
    <xf numFmtId="0" fontId="196" fillId="0" borderId="76" applyNumberFormat="0" applyFill="0" applyAlignment="0" applyProtection="0"/>
    <xf numFmtId="330" fontId="65" fillId="0" borderId="65"/>
    <xf numFmtId="330" fontId="65" fillId="0" borderId="65"/>
    <xf numFmtId="3" fontId="12" fillId="37" borderId="66">
      <alignment horizontal="right" vertical="top" wrapText="1"/>
    </xf>
    <xf numFmtId="5" fontId="201" fillId="49" borderId="74">
      <alignment vertical="top"/>
    </xf>
    <xf numFmtId="293" fontId="201" fillId="49" borderId="74">
      <alignment vertical="top"/>
    </xf>
    <xf numFmtId="5" fontId="201" fillId="49" borderId="74">
      <alignment vertical="top"/>
    </xf>
    <xf numFmtId="0" fontId="202" fillId="50" borderId="65">
      <alignment horizontal="left" vertical="center"/>
    </xf>
    <xf numFmtId="0" fontId="202" fillId="50" borderId="65">
      <alignment horizontal="left" vertical="center"/>
    </xf>
    <xf numFmtId="6" fontId="203" fillId="51" borderId="74"/>
    <xf numFmtId="331" fontId="203" fillId="51" borderId="74"/>
    <xf numFmtId="6" fontId="203" fillId="51" borderId="74"/>
    <xf numFmtId="5" fontId="126" fillId="0" borderId="74">
      <alignment horizontal="left" vertical="top"/>
    </xf>
    <xf numFmtId="293" fontId="204" fillId="0" borderId="74">
      <alignment horizontal="left" vertical="top"/>
    </xf>
    <xf numFmtId="5" fontId="126" fillId="0" borderId="74">
      <alignment horizontal="left" vertical="top"/>
    </xf>
    <xf numFmtId="0" fontId="210" fillId="0" borderId="77" applyNumberFormat="0" applyFont="0" applyAlignment="0">
      <alignment horizontal="center"/>
    </xf>
    <xf numFmtId="1" fontId="38" fillId="0" borderId="65" applyBorder="0" applyAlignment="0">
      <alignment horizontal="center"/>
    </xf>
    <xf numFmtId="0" fontId="43" fillId="0" borderId="65" applyNumberFormat="0" applyFont="0" applyBorder="0">
      <alignment horizontal="left" indent="2"/>
    </xf>
    <xf numFmtId="43" fontId="5" fillId="0" borderId="0" applyFont="0" applyFill="0" applyBorder="0" applyAlignment="0" applyProtection="0"/>
    <xf numFmtId="0" fontId="83" fillId="0" borderId="0"/>
    <xf numFmtId="237" fontId="10" fillId="0" borderId="0" applyFont="0" applyFill="0" applyBorder="0" applyAlignment="0" applyProtection="0"/>
    <xf numFmtId="237" fontId="81" fillId="0" borderId="0" applyFont="0" applyFill="0" applyBorder="0" applyAlignment="0" applyProtection="0"/>
    <xf numFmtId="336" fontId="81" fillId="0" borderId="0" applyFont="0" applyFill="0" applyBorder="0" applyAlignment="0" applyProtection="0"/>
    <xf numFmtId="237" fontId="79" fillId="0" borderId="0" applyFont="0" applyFill="0" applyBorder="0" applyAlignment="0" applyProtection="0"/>
    <xf numFmtId="0" fontId="147" fillId="0" borderId="0"/>
    <xf numFmtId="0" fontId="54" fillId="0" borderId="0"/>
    <xf numFmtId="0" fontId="241" fillId="0" borderId="0"/>
    <xf numFmtId="0" fontId="83" fillId="0" borderId="0"/>
    <xf numFmtId="238" fontId="81" fillId="0" borderId="0" applyFont="0" applyFill="0" applyBorder="0" applyAlignment="0" applyProtection="0"/>
    <xf numFmtId="43" fontId="5" fillId="0" borderId="0" applyFont="0" applyFill="0" applyBorder="0" applyAlignment="0" applyProtection="0"/>
    <xf numFmtId="237" fontId="81" fillId="0" borderId="0" applyFont="0" applyFill="0" applyBorder="0" applyAlignment="0" applyProtection="0"/>
    <xf numFmtId="0" fontId="1" fillId="0" borderId="0"/>
    <xf numFmtId="167" fontId="1" fillId="0" borderId="0" applyFont="0" applyFill="0" applyBorder="0" applyAlignment="0" applyProtection="0"/>
    <xf numFmtId="0" fontId="19" fillId="0" borderId="0"/>
    <xf numFmtId="0" fontId="1" fillId="0" borderId="0"/>
    <xf numFmtId="167" fontId="81" fillId="0" borderId="0" applyFont="0" applyFill="0" applyBorder="0" applyAlignment="0" applyProtection="0"/>
  </cellStyleXfs>
  <cellXfs count="3250">
    <xf numFmtId="0" fontId="0" fillId="0" borderId="0" xfId="0"/>
    <xf numFmtId="0" fontId="213" fillId="0" borderId="0" xfId="2755" applyFont="1" applyFill="1" applyAlignment="1">
      <alignment vertical="center" wrapText="1"/>
    </xf>
    <xf numFmtId="0" fontId="219" fillId="0" borderId="0" xfId="2755" applyFont="1" applyFill="1" applyAlignment="1">
      <alignment vertical="center" wrapText="1"/>
    </xf>
    <xf numFmtId="0" fontId="213" fillId="0" borderId="0" xfId="2755" applyFont="1" applyFill="1" applyAlignment="1">
      <alignment horizontal="center" vertical="center" wrapText="1"/>
    </xf>
    <xf numFmtId="0" fontId="222" fillId="0" borderId="0" xfId="5147" applyFont="1" applyFill="1"/>
    <xf numFmtId="0" fontId="222" fillId="0" borderId="0" xfId="5147" applyFont="1" applyFill="1" applyAlignment="1">
      <alignment horizontal="right"/>
    </xf>
    <xf numFmtId="0" fontId="222" fillId="0" borderId="0" xfId="5147" applyFont="1" applyFill="1" applyAlignment="1">
      <alignment horizontal="left"/>
    </xf>
    <xf numFmtId="0" fontId="223" fillId="0" borderId="0" xfId="5147" applyFont="1" applyFill="1" applyAlignment="1"/>
    <xf numFmtId="0" fontId="223" fillId="0" borderId="0" xfId="5147" applyFont="1" applyFill="1"/>
    <xf numFmtId="0" fontId="222" fillId="0" borderId="0" xfId="5147" applyFont="1" applyFill="1" applyAlignment="1">
      <alignment horizontal="center"/>
    </xf>
    <xf numFmtId="1" fontId="229" fillId="0" borderId="0" xfId="5094" applyNumberFormat="1" applyFont="1" applyFill="1" applyAlignment="1">
      <alignment vertical="center"/>
    </xf>
    <xf numFmtId="1" fontId="230" fillId="0" borderId="0" xfId="5094" applyNumberFormat="1" applyFont="1" applyFill="1" applyAlignment="1">
      <alignment vertical="center"/>
    </xf>
    <xf numFmtId="1" fontId="230" fillId="0" borderId="0" xfId="5094" applyNumberFormat="1" applyFont="1" applyFill="1" applyBorder="1" applyAlignment="1">
      <alignment vertical="center"/>
    </xf>
    <xf numFmtId="3" fontId="228" fillId="0" borderId="0" xfId="5094" applyNumberFormat="1" applyFont="1" applyFill="1" applyBorder="1" applyAlignment="1">
      <alignment vertical="center" wrapText="1"/>
    </xf>
    <xf numFmtId="0" fontId="228" fillId="0" borderId="32" xfId="5094" applyNumberFormat="1" applyFont="1" applyFill="1" applyBorder="1" applyAlignment="1">
      <alignment horizontal="center" vertical="center" wrapText="1"/>
    </xf>
    <xf numFmtId="3" fontId="228" fillId="0" borderId="32" xfId="5094" quotePrefix="1" applyNumberFormat="1" applyFont="1" applyFill="1" applyBorder="1" applyAlignment="1">
      <alignment horizontal="center" vertical="center" wrapText="1"/>
    </xf>
    <xf numFmtId="49" fontId="229" fillId="0" borderId="0" xfId="5094" applyNumberFormat="1" applyFont="1" applyFill="1" applyAlignment="1">
      <alignment vertical="center"/>
    </xf>
    <xf numFmtId="1" fontId="233" fillId="0" borderId="0" xfId="5094" applyNumberFormat="1" applyFont="1" applyFill="1" applyAlignment="1">
      <alignment vertical="center" wrapText="1"/>
    </xf>
    <xf numFmtId="1" fontId="233" fillId="0" borderId="0" xfId="5094" applyNumberFormat="1" applyFont="1" applyFill="1" applyAlignment="1">
      <alignment horizontal="center" vertical="center" wrapText="1"/>
    </xf>
    <xf numFmtId="1" fontId="233" fillId="0" borderId="0" xfId="5094" applyNumberFormat="1" applyFont="1" applyFill="1" applyAlignment="1">
      <alignment horizontal="right" vertical="center"/>
    </xf>
    <xf numFmtId="1" fontId="233" fillId="0" borderId="0" xfId="5094" applyNumberFormat="1" applyFont="1" applyFill="1" applyAlignment="1">
      <alignment vertical="center"/>
    </xf>
    <xf numFmtId="1" fontId="233" fillId="0" borderId="0" xfId="5094" applyNumberFormat="1" applyFont="1" applyFill="1" applyBorder="1" applyAlignment="1">
      <alignment vertical="center"/>
    </xf>
    <xf numFmtId="3" fontId="234" fillId="0" borderId="0" xfId="5094" applyNumberFormat="1" applyFont="1" applyFill="1" applyBorder="1" applyAlignment="1">
      <alignment vertical="center" wrapText="1"/>
    </xf>
    <xf numFmtId="49" fontId="233" fillId="0" borderId="0" xfId="5094" applyNumberFormat="1" applyFont="1" applyFill="1" applyAlignment="1">
      <alignment horizontal="center" vertical="center"/>
    </xf>
    <xf numFmtId="49" fontId="233" fillId="0" borderId="0" xfId="5094" applyNumberFormat="1" applyFont="1" applyFill="1" applyAlignment="1">
      <alignment vertical="center"/>
    </xf>
    <xf numFmtId="3" fontId="234" fillId="0" borderId="32" xfId="5094" quotePrefix="1" applyNumberFormat="1" applyFont="1" applyFill="1" applyBorder="1" applyAlignment="1">
      <alignment horizontal="center" vertical="center" wrapText="1"/>
    </xf>
    <xf numFmtId="1" fontId="231" fillId="0" borderId="0" xfId="5094" applyNumberFormat="1" applyFont="1" applyFill="1" applyAlignment="1">
      <alignment horizontal="center" vertical="center"/>
    </xf>
    <xf numFmtId="1" fontId="237" fillId="0" borderId="0" xfId="5094" applyNumberFormat="1" applyFont="1" applyFill="1" applyAlignment="1">
      <alignment vertical="center"/>
    </xf>
    <xf numFmtId="1" fontId="238" fillId="0" borderId="0" xfId="5094" applyNumberFormat="1" applyFont="1" applyFill="1" applyAlignment="1">
      <alignment vertical="center"/>
    </xf>
    <xf numFmtId="3" fontId="231" fillId="0" borderId="0" xfId="5094" applyNumberFormat="1" applyFont="1" applyFill="1" applyBorder="1" applyAlignment="1">
      <alignment vertical="center" wrapText="1"/>
    </xf>
    <xf numFmtId="1" fontId="238" fillId="0" borderId="0" xfId="5094" applyNumberFormat="1" applyFont="1" applyFill="1" applyBorder="1" applyAlignment="1">
      <alignment vertical="center"/>
    </xf>
    <xf numFmtId="49" fontId="238" fillId="0" borderId="0" xfId="5094" applyNumberFormat="1" applyFont="1" applyFill="1" applyAlignment="1">
      <alignment horizontal="center" vertical="center"/>
    </xf>
    <xf numFmtId="1" fontId="238" fillId="0" borderId="0" xfId="5094" applyNumberFormat="1" applyFont="1" applyFill="1" applyAlignment="1">
      <alignment horizontal="right" vertical="center"/>
    </xf>
    <xf numFmtId="1" fontId="238" fillId="0" borderId="0" xfId="5094" applyNumberFormat="1" applyFont="1" applyFill="1" applyAlignment="1">
      <alignment vertical="center" wrapText="1"/>
    </xf>
    <xf numFmtId="1" fontId="238" fillId="0" borderId="0" xfId="5094" applyNumberFormat="1" applyFont="1" applyFill="1" applyAlignment="1">
      <alignment horizontal="center" vertical="center" wrapText="1"/>
    </xf>
    <xf numFmtId="49" fontId="238" fillId="0" borderId="0" xfId="5094" applyNumberFormat="1" applyFont="1" applyFill="1" applyAlignment="1">
      <alignment vertical="center"/>
    </xf>
    <xf numFmtId="1" fontId="231" fillId="55" borderId="0" xfId="5094" applyNumberFormat="1" applyFont="1" applyFill="1" applyAlignment="1">
      <alignment horizontal="center" vertical="center"/>
    </xf>
    <xf numFmtId="0" fontId="231" fillId="55" borderId="61" xfId="5094" applyNumberFormat="1" applyFont="1" applyFill="1" applyBorder="1" applyAlignment="1">
      <alignment horizontal="center" vertical="center" wrapText="1"/>
    </xf>
    <xf numFmtId="1" fontId="238" fillId="55" borderId="0" xfId="5094" applyNumberFormat="1" applyFont="1" applyFill="1" applyAlignment="1">
      <alignment horizontal="right" vertical="center"/>
    </xf>
    <xf numFmtId="1" fontId="238" fillId="55" borderId="0" xfId="5094" applyNumberFormat="1" applyFont="1" applyFill="1" applyAlignment="1">
      <alignment vertical="center"/>
    </xf>
    <xf numFmtId="1" fontId="233" fillId="55" borderId="0" xfId="5094" applyNumberFormat="1" applyFont="1" applyFill="1" applyAlignment="1">
      <alignment vertical="center"/>
    </xf>
    <xf numFmtId="1" fontId="233" fillId="55" borderId="0" xfId="5094" applyNumberFormat="1" applyFont="1" applyFill="1" applyAlignment="1">
      <alignment horizontal="right" vertical="center"/>
    </xf>
    <xf numFmtId="3" fontId="232" fillId="0" borderId="0" xfId="5094" applyNumberFormat="1" applyFont="1" applyFill="1" applyBorder="1" applyAlignment="1">
      <alignment vertical="center" wrapText="1"/>
    </xf>
    <xf numFmtId="3" fontId="236" fillId="0" borderId="0" xfId="5094" applyNumberFormat="1" applyFont="1" applyFill="1" applyBorder="1" applyAlignment="1">
      <alignment vertical="center" wrapText="1"/>
    </xf>
    <xf numFmtId="1" fontId="229" fillId="0" borderId="79" xfId="5094" applyNumberFormat="1" applyFont="1" applyFill="1" applyBorder="1" applyAlignment="1">
      <alignment vertical="center"/>
    </xf>
    <xf numFmtId="49" fontId="229" fillId="0" borderId="79" xfId="5094" applyNumberFormat="1" applyFont="1" applyFill="1" applyBorder="1" applyAlignment="1">
      <alignment vertical="center"/>
    </xf>
    <xf numFmtId="41" fontId="229" fillId="0" borderId="61" xfId="5094" applyNumberFormat="1" applyFont="1" applyFill="1" applyBorder="1" applyAlignment="1">
      <alignment horizontal="right" vertical="center" wrapText="1"/>
    </xf>
    <xf numFmtId="41" fontId="229" fillId="0" borderId="61" xfId="5094" quotePrefix="1" applyNumberFormat="1" applyFont="1" applyFill="1" applyBorder="1" applyAlignment="1">
      <alignment horizontal="right" vertical="center" wrapText="1"/>
    </xf>
    <xf numFmtId="41" fontId="229" fillId="0" borderId="61" xfId="6166" applyNumberFormat="1" applyFont="1" applyFill="1" applyBorder="1" applyAlignment="1">
      <alignment horizontal="right" vertical="center" wrapText="1"/>
    </xf>
    <xf numFmtId="3" fontId="229" fillId="0" borderId="61" xfId="6166" applyNumberFormat="1" applyFont="1" applyFill="1" applyBorder="1" applyAlignment="1">
      <alignment vertical="center" wrapText="1"/>
    </xf>
    <xf numFmtId="3" fontId="259" fillId="0" borderId="61" xfId="6166" applyNumberFormat="1" applyFont="1" applyFill="1" applyBorder="1" applyAlignment="1">
      <alignment horizontal="center" vertical="center" wrapText="1"/>
    </xf>
    <xf numFmtId="41" fontId="228" fillId="0" borderId="61" xfId="5094" quotePrefix="1" applyNumberFormat="1" applyFont="1" applyFill="1" applyBorder="1" applyAlignment="1">
      <alignment horizontal="right" vertical="center" wrapText="1"/>
    </xf>
    <xf numFmtId="41" fontId="228" fillId="0" borderId="61" xfId="5094" applyNumberFormat="1" applyFont="1" applyFill="1" applyBorder="1" applyAlignment="1">
      <alignment horizontal="right" vertical="center" wrapText="1"/>
    </xf>
    <xf numFmtId="1" fontId="228" fillId="0" borderId="61" xfId="5094" applyNumberFormat="1" applyFont="1" applyFill="1" applyBorder="1" applyAlignment="1">
      <alignment vertical="center" wrapText="1"/>
    </xf>
    <xf numFmtId="0" fontId="228" fillId="0" borderId="61" xfId="5094" applyNumberFormat="1" applyFont="1" applyFill="1" applyBorder="1" applyAlignment="1">
      <alignment horizontal="center" vertical="center" wrapText="1"/>
    </xf>
    <xf numFmtId="41" fontId="228" fillId="0" borderId="32" xfId="5094" applyNumberFormat="1" applyFont="1" applyFill="1" applyBorder="1" applyAlignment="1">
      <alignment horizontal="center" vertical="center" wrapText="1"/>
    </xf>
    <xf numFmtId="0" fontId="228" fillId="0" borderId="32" xfId="6163" applyFont="1" applyBorder="1" applyAlignment="1">
      <alignment horizontal="justify" vertical="center" wrapText="1"/>
    </xf>
    <xf numFmtId="3" fontId="228" fillId="0" borderId="65" xfId="5094" quotePrefix="1" applyNumberFormat="1" applyFont="1" applyFill="1" applyBorder="1" applyAlignment="1">
      <alignment horizontal="center" vertical="center" wrapText="1"/>
    </xf>
    <xf numFmtId="0" fontId="228" fillId="0" borderId="65" xfId="5094" applyNumberFormat="1" applyFont="1" applyFill="1" applyBorder="1" applyAlignment="1">
      <alignment horizontal="center" vertical="center" wrapText="1"/>
    </xf>
    <xf numFmtId="3" fontId="227" fillId="0" borderId="0" xfId="5094" applyNumberFormat="1" applyFont="1" applyFill="1" applyBorder="1" applyAlignment="1">
      <alignment horizontal="center" vertical="center" wrapText="1"/>
    </xf>
    <xf numFmtId="3" fontId="229" fillId="0" borderId="0" xfId="5094" applyNumberFormat="1" applyFont="1" applyBorder="1" applyAlignment="1">
      <alignment horizontal="center" vertical="center" wrapText="1"/>
    </xf>
    <xf numFmtId="0" fontId="265" fillId="0" borderId="0" xfId="0" applyFont="1" applyFill="1" applyAlignment="1">
      <alignment vertical="center" wrapText="1"/>
    </xf>
    <xf numFmtId="0" fontId="263" fillId="0" borderId="0" xfId="0" applyFont="1"/>
    <xf numFmtId="1" fontId="262" fillId="0" borderId="0" xfId="5094" applyNumberFormat="1" applyFont="1" applyFill="1" applyAlignment="1">
      <alignment vertical="center"/>
    </xf>
    <xf numFmtId="0" fontId="260" fillId="0" borderId="0" xfId="0" applyFont="1"/>
    <xf numFmtId="1" fontId="227" fillId="0" borderId="0" xfId="5094" applyNumberFormat="1" applyFont="1" applyFill="1" applyAlignment="1">
      <alignment vertical="center"/>
    </xf>
    <xf numFmtId="0" fontId="229" fillId="0" borderId="61" xfId="2898" quotePrefix="1" applyFont="1" applyBorder="1" applyAlignment="1">
      <alignment horizontal="center" vertical="center" wrapText="1"/>
    </xf>
    <xf numFmtId="0" fontId="229" fillId="0" borderId="61" xfId="2898" applyFont="1" applyBorder="1" applyAlignment="1">
      <alignment horizontal="justify" vertical="center" wrapText="1"/>
    </xf>
    <xf numFmtId="41" fontId="229" fillId="0" borderId="61" xfId="2898" applyNumberFormat="1" applyFont="1" applyBorder="1" applyAlignment="1">
      <alignment horizontal="right" vertical="center" wrapText="1"/>
    </xf>
    <xf numFmtId="3" fontId="229" fillId="0" borderId="61" xfId="2898" applyNumberFormat="1" applyFont="1" applyBorder="1" applyAlignment="1">
      <alignment horizontal="right" vertical="center" wrapText="1"/>
    </xf>
    <xf numFmtId="41" fontId="228" fillId="55" borderId="61" xfId="2898" applyNumberFormat="1" applyFont="1" applyFill="1" applyBorder="1" applyAlignment="1">
      <alignment horizontal="right" vertical="center" wrapText="1"/>
    </xf>
    <xf numFmtId="0" fontId="229" fillId="0" borderId="61" xfId="2898" applyFont="1" applyBorder="1" applyAlignment="1">
      <alignment horizontal="center" vertical="center" wrapText="1"/>
    </xf>
    <xf numFmtId="41" fontId="228" fillId="0" borderId="61" xfId="2898" applyNumberFormat="1" applyFont="1" applyBorder="1" applyAlignment="1">
      <alignment horizontal="right" vertical="center" wrapText="1"/>
    </xf>
    <xf numFmtId="0" fontId="228" fillId="0" borderId="61" xfId="2898" applyFont="1" applyBorder="1" applyAlignment="1">
      <alignment horizontal="center" vertical="center" wrapText="1"/>
    </xf>
    <xf numFmtId="0" fontId="228" fillId="0" borderId="61" xfId="2898" applyFont="1" applyBorder="1" applyAlignment="1">
      <alignment horizontal="justify" vertical="center" wrapText="1"/>
    </xf>
    <xf numFmtId="0" fontId="229" fillId="0" borderId="61" xfId="0" applyFont="1" applyBorder="1" applyAlignment="1">
      <alignment horizontal="justify" vertical="center" wrapText="1"/>
    </xf>
    <xf numFmtId="0" fontId="229" fillId="0" borderId="79" xfId="2898" applyFont="1" applyBorder="1" applyAlignment="1">
      <alignment horizontal="center" vertical="center" wrapText="1"/>
    </xf>
    <xf numFmtId="0" fontId="229" fillId="0" borderId="79" xfId="2898" applyFont="1" applyBorder="1" applyAlignment="1">
      <alignment horizontal="justify" vertical="center" wrapText="1"/>
    </xf>
    <xf numFmtId="3" fontId="229" fillId="0" borderId="79" xfId="2898" applyNumberFormat="1" applyFont="1" applyBorder="1" applyAlignment="1">
      <alignment horizontal="right" vertical="center" wrapText="1"/>
    </xf>
    <xf numFmtId="0" fontId="229" fillId="0" borderId="0" xfId="2898" applyFont="1" applyBorder="1" applyAlignment="1">
      <alignment horizontal="center" vertical="center" wrapText="1"/>
    </xf>
    <xf numFmtId="0" fontId="229" fillId="0" borderId="0" xfId="2898" applyFont="1" applyBorder="1" applyAlignment="1">
      <alignment horizontal="justify" vertical="center" wrapText="1"/>
    </xf>
    <xf numFmtId="3" fontId="229" fillId="0" borderId="80" xfId="2898" applyNumberFormat="1" applyFont="1" applyBorder="1" applyAlignment="1">
      <alignment horizontal="right" vertical="center" wrapText="1"/>
    </xf>
    <xf numFmtId="3" fontId="229" fillId="0" borderId="0" xfId="2898" applyNumberFormat="1" applyFont="1" applyBorder="1" applyAlignment="1">
      <alignment horizontal="right" vertical="center" wrapText="1"/>
    </xf>
    <xf numFmtId="3" fontId="231" fillId="0" borderId="81" xfId="5094" quotePrefix="1" applyNumberFormat="1" applyFont="1" applyFill="1" applyBorder="1" applyAlignment="1">
      <alignment horizontal="center" vertical="center" wrapText="1"/>
    </xf>
    <xf numFmtId="0" fontId="231" fillId="0" borderId="81" xfId="5094" applyNumberFormat="1" applyFont="1" applyFill="1" applyBorder="1" applyAlignment="1">
      <alignment horizontal="center" vertical="center" wrapText="1"/>
    </xf>
    <xf numFmtId="41" fontId="231" fillId="0" borderId="81" xfId="5094" applyNumberFormat="1" applyFont="1" applyFill="1" applyBorder="1" applyAlignment="1">
      <alignment horizontal="center" vertical="center" wrapText="1"/>
    </xf>
    <xf numFmtId="41" fontId="238" fillId="0" borderId="81" xfId="5094" applyNumberFormat="1" applyFont="1" applyFill="1" applyBorder="1" applyAlignment="1">
      <alignment horizontal="center" vertical="center" wrapText="1"/>
    </xf>
    <xf numFmtId="3" fontId="232" fillId="0" borderId="57" xfId="5094" applyNumberFormat="1" applyFont="1" applyFill="1" applyBorder="1" applyAlignment="1">
      <alignment horizontal="center" vertical="center" wrapText="1"/>
    </xf>
    <xf numFmtId="3" fontId="231" fillId="0" borderId="0" xfId="5094" applyNumberFormat="1" applyFont="1" applyBorder="1" applyAlignment="1">
      <alignment horizontal="center" vertical="center" wrapText="1"/>
    </xf>
    <xf numFmtId="3" fontId="231" fillId="0" borderId="0" xfId="5094" applyNumberFormat="1" applyFont="1" applyFill="1" applyBorder="1" applyAlignment="1">
      <alignment horizontal="center" vertical="center" wrapText="1"/>
    </xf>
    <xf numFmtId="3" fontId="232" fillId="0" borderId="0" xfId="5094" applyNumberFormat="1" applyFont="1" applyFill="1" applyBorder="1" applyAlignment="1">
      <alignment horizontal="center" vertical="center" wrapText="1"/>
    </xf>
    <xf numFmtId="3" fontId="267" fillId="55" borderId="81" xfId="5148" applyNumberFormat="1" applyFont="1" applyFill="1" applyBorder="1" applyAlignment="1">
      <alignment horizontal="right" vertical="center"/>
    </xf>
    <xf numFmtId="0" fontId="268" fillId="55" borderId="81" xfId="5094" applyNumberFormat="1" applyFont="1" applyFill="1" applyBorder="1" applyAlignment="1">
      <alignment horizontal="center" vertical="center" wrapText="1"/>
    </xf>
    <xf numFmtId="0" fontId="267" fillId="55" borderId="81" xfId="5148" applyNumberFormat="1" applyFont="1" applyFill="1" applyBorder="1" applyAlignment="1">
      <alignment horizontal="left" vertical="center" wrapText="1"/>
    </xf>
    <xf numFmtId="41" fontId="231" fillId="55" borderId="81" xfId="5094" applyNumberFormat="1" applyFont="1" applyFill="1" applyBorder="1" applyAlignment="1">
      <alignment horizontal="center" vertical="center" wrapText="1"/>
    </xf>
    <xf numFmtId="41" fontId="267" fillId="55" borderId="81" xfId="5094" applyNumberFormat="1" applyFont="1" applyFill="1" applyBorder="1" applyAlignment="1">
      <alignment horizontal="center" vertical="center" wrapText="1"/>
    </xf>
    <xf numFmtId="0" fontId="229" fillId="0" borderId="81" xfId="0" applyFont="1" applyBorder="1" applyAlignment="1">
      <alignment horizontal="justify" vertical="center" wrapText="1"/>
    </xf>
    <xf numFmtId="3" fontId="229" fillId="0" borderId="81" xfId="0" applyNumberFormat="1" applyFont="1" applyBorder="1" applyAlignment="1">
      <alignment horizontal="right" vertical="center"/>
    </xf>
    <xf numFmtId="3" fontId="226" fillId="0" borderId="81" xfId="0" applyNumberFormat="1" applyFont="1" applyBorder="1" applyAlignment="1">
      <alignment horizontal="right" vertical="center"/>
    </xf>
    <xf numFmtId="41" fontId="269" fillId="0" borderId="81" xfId="0" applyNumberFormat="1" applyFont="1" applyBorder="1" applyAlignment="1">
      <alignment horizontal="right" vertical="center"/>
    </xf>
    <xf numFmtId="41" fontId="229" fillId="0" borderId="81" xfId="0" applyNumberFormat="1" applyFont="1" applyBorder="1" applyAlignment="1">
      <alignment horizontal="right" vertical="center"/>
    </xf>
    <xf numFmtId="41" fontId="228" fillId="0" borderId="81" xfId="0" applyNumberFormat="1" applyFont="1" applyBorder="1" applyAlignment="1">
      <alignment horizontal="right" vertical="center"/>
    </xf>
    <xf numFmtId="49" fontId="231" fillId="0" borderId="32" xfId="5094" applyNumberFormat="1" applyFont="1" applyBorder="1" applyAlignment="1">
      <alignment horizontal="center" vertical="center" wrapText="1"/>
    </xf>
    <xf numFmtId="3" fontId="231" fillId="0" borderId="32" xfId="5094" applyNumberFormat="1" applyFont="1" applyBorder="1" applyAlignment="1">
      <alignment horizontal="center" vertical="center" wrapText="1"/>
    </xf>
    <xf numFmtId="3" fontId="231" fillId="55" borderId="32" xfId="5094" applyNumberFormat="1" applyFont="1" applyFill="1" applyBorder="1" applyAlignment="1">
      <alignment horizontal="center" vertical="center" wrapText="1"/>
    </xf>
    <xf numFmtId="43" fontId="231" fillId="0" borderId="81" xfId="5094" applyNumberFormat="1" applyFont="1" applyFill="1" applyBorder="1" applyAlignment="1">
      <alignment horizontal="right" vertical="center" wrapText="1"/>
    </xf>
    <xf numFmtId="0" fontId="231" fillId="55" borderId="81" xfId="5094" applyNumberFormat="1" applyFont="1" applyFill="1" applyBorder="1" applyAlignment="1">
      <alignment horizontal="center" vertical="center" wrapText="1"/>
    </xf>
    <xf numFmtId="3" fontId="231" fillId="55" borderId="81" xfId="5094" quotePrefix="1" applyNumberFormat="1" applyFont="1" applyFill="1" applyBorder="1" applyAlignment="1">
      <alignment horizontal="center" vertical="center" wrapText="1"/>
    </xf>
    <xf numFmtId="41" fontId="231" fillId="0" borderId="81" xfId="5094" applyNumberFormat="1" applyFont="1" applyFill="1" applyBorder="1" applyAlignment="1">
      <alignment horizontal="right" vertical="center" wrapText="1"/>
    </xf>
    <xf numFmtId="3" fontId="231" fillId="0" borderId="81" xfId="5094" applyNumberFormat="1" applyFont="1" applyFill="1" applyBorder="1" applyAlignment="1">
      <alignment horizontal="right" vertical="center" wrapText="1"/>
    </xf>
    <xf numFmtId="3" fontId="238" fillId="0" borderId="81" xfId="5094" applyNumberFormat="1" applyFont="1" applyFill="1" applyBorder="1" applyAlignment="1">
      <alignment horizontal="right" vertical="center" wrapText="1"/>
    </xf>
    <xf numFmtId="41" fontId="238" fillId="55" borderId="81" xfId="5094" applyNumberFormat="1" applyFont="1" applyFill="1" applyBorder="1" applyAlignment="1">
      <alignment horizontal="center" vertical="center" wrapText="1"/>
    </xf>
    <xf numFmtId="41" fontId="238" fillId="55" borderId="81" xfId="5094" applyNumberFormat="1" applyFont="1" applyFill="1" applyBorder="1" applyAlignment="1">
      <alignment horizontal="right" vertical="center" wrapText="1"/>
    </xf>
    <xf numFmtId="41" fontId="238" fillId="0" borderId="81" xfId="5094" applyNumberFormat="1" applyFont="1" applyFill="1" applyBorder="1" applyAlignment="1">
      <alignment horizontal="right" vertical="center" wrapText="1"/>
    </xf>
    <xf numFmtId="3" fontId="238" fillId="0" borderId="81" xfId="5094" quotePrefix="1" applyNumberFormat="1" applyFont="1" applyFill="1" applyBorder="1" applyAlignment="1">
      <alignment horizontal="right" vertical="center" wrapText="1"/>
    </xf>
    <xf numFmtId="0" fontId="238" fillId="0" borderId="81" xfId="5094" applyNumberFormat="1" applyFont="1" applyFill="1" applyBorder="1" applyAlignment="1">
      <alignment horizontal="right" vertical="center" wrapText="1"/>
    </xf>
    <xf numFmtId="3" fontId="231" fillId="0" borderId="81" xfId="5094" quotePrefix="1" applyNumberFormat="1" applyFont="1" applyFill="1" applyBorder="1" applyAlignment="1">
      <alignment horizontal="right" vertical="center" wrapText="1"/>
    </xf>
    <xf numFmtId="0" fontId="238" fillId="55" borderId="81" xfId="5094" applyNumberFormat="1" applyFont="1" applyFill="1" applyBorder="1" applyAlignment="1">
      <alignment horizontal="right" vertical="center" wrapText="1"/>
    </xf>
    <xf numFmtId="0" fontId="232" fillId="0" borderId="81" xfId="5094" applyNumberFormat="1" applyFont="1" applyFill="1" applyBorder="1" applyAlignment="1">
      <alignment horizontal="center" vertical="center" wrapText="1"/>
    </xf>
    <xf numFmtId="41" fontId="267" fillId="55" borderId="81" xfId="5094" applyNumberFormat="1" applyFont="1" applyFill="1" applyBorder="1" applyAlignment="1">
      <alignment horizontal="right" vertical="center" wrapText="1"/>
    </xf>
    <xf numFmtId="0" fontId="267" fillId="55" borderId="81" xfId="5094" applyNumberFormat="1" applyFont="1" applyFill="1" applyBorder="1" applyAlignment="1">
      <alignment horizontal="center" vertical="center" wrapText="1"/>
    </xf>
    <xf numFmtId="0" fontId="267" fillId="55" borderId="81" xfId="5094" applyNumberFormat="1" applyFont="1" applyFill="1" applyBorder="1" applyAlignment="1">
      <alignment horizontal="right" vertical="center" wrapText="1"/>
    </xf>
    <xf numFmtId="0" fontId="238" fillId="0" borderId="81" xfId="5094" applyNumberFormat="1" applyFont="1" applyFill="1" applyBorder="1" applyAlignment="1">
      <alignment horizontal="center" vertical="center" wrapText="1"/>
    </xf>
    <xf numFmtId="0" fontId="238" fillId="55" borderId="81" xfId="5094" applyNumberFormat="1" applyFont="1" applyFill="1" applyBorder="1" applyAlignment="1">
      <alignment horizontal="center" vertical="center" wrapText="1"/>
    </xf>
    <xf numFmtId="0" fontId="267" fillId="55" borderId="81" xfId="5148" applyNumberFormat="1" applyFont="1" applyFill="1" applyBorder="1" applyAlignment="1">
      <alignment horizontal="center" vertical="center"/>
    </xf>
    <xf numFmtId="3" fontId="268" fillId="55" borderId="81" xfId="5094" quotePrefix="1" applyNumberFormat="1" applyFont="1" applyFill="1" applyBorder="1" applyAlignment="1">
      <alignment horizontal="center" vertical="center" wrapText="1"/>
    </xf>
    <xf numFmtId="3" fontId="268" fillId="55" borderId="81" xfId="5094" quotePrefix="1" applyNumberFormat="1" applyFont="1" applyFill="1" applyBorder="1" applyAlignment="1">
      <alignment horizontal="right" vertical="center" wrapText="1"/>
    </xf>
    <xf numFmtId="41" fontId="267" fillId="55" borderId="81" xfId="5094" quotePrefix="1" applyNumberFormat="1" applyFont="1" applyFill="1" applyBorder="1" applyAlignment="1">
      <alignment horizontal="center" vertical="center" wrapText="1"/>
    </xf>
    <xf numFmtId="43" fontId="268" fillId="55" borderId="81" xfId="5094" applyNumberFormat="1" applyFont="1" applyFill="1" applyBorder="1" applyAlignment="1">
      <alignment horizontal="center" vertical="center" wrapText="1"/>
    </xf>
    <xf numFmtId="0" fontId="267" fillId="55" borderId="81" xfId="5148" applyNumberFormat="1" applyFont="1" applyFill="1" applyBorder="1" applyAlignment="1">
      <alignment horizontal="center" vertical="center" wrapText="1"/>
    </xf>
    <xf numFmtId="0" fontId="267" fillId="55" borderId="81" xfId="5148" applyFont="1" applyFill="1" applyBorder="1" applyAlignment="1">
      <alignment horizontal="center" vertical="center" wrapText="1"/>
    </xf>
    <xf numFmtId="41" fontId="268" fillId="55" borderId="81" xfId="5094" applyNumberFormat="1" applyFont="1" applyFill="1" applyBorder="1" applyAlignment="1">
      <alignment horizontal="right" vertical="center" wrapText="1"/>
    </xf>
    <xf numFmtId="0" fontId="267" fillId="55" borderId="81" xfId="5148" applyFont="1" applyFill="1" applyBorder="1" applyAlignment="1">
      <alignment horizontal="center" vertical="center"/>
    </xf>
    <xf numFmtId="0" fontId="234" fillId="0" borderId="81" xfId="5094" applyNumberFormat="1" applyFont="1" applyFill="1" applyBorder="1" applyAlignment="1">
      <alignment horizontal="center" vertical="center" wrapText="1"/>
    </xf>
    <xf numFmtId="3" fontId="234" fillId="0" borderId="81" xfId="5094" quotePrefix="1" applyNumberFormat="1" applyFont="1" applyFill="1" applyBorder="1" applyAlignment="1">
      <alignment horizontal="center" vertical="center" wrapText="1"/>
    </xf>
    <xf numFmtId="3" fontId="238" fillId="55" borderId="81" xfId="5150" applyNumberFormat="1" applyFont="1" applyFill="1" applyBorder="1" applyAlignment="1">
      <alignment horizontal="right" vertical="center"/>
    </xf>
    <xf numFmtId="3" fontId="238" fillId="0" borderId="81" xfId="5357" applyNumberFormat="1" applyFont="1" applyBorder="1" applyAlignment="1">
      <alignment horizontal="right" vertical="center"/>
    </xf>
    <xf numFmtId="3" fontId="231" fillId="0" borderId="81" xfId="5094" applyNumberFormat="1" applyFont="1" applyFill="1" applyBorder="1" applyAlignment="1">
      <alignment vertical="center" wrapText="1"/>
    </xf>
    <xf numFmtId="3" fontId="232" fillId="0" borderId="81" xfId="5094" quotePrefix="1" applyNumberFormat="1" applyFont="1" applyFill="1" applyBorder="1" applyAlignment="1">
      <alignment horizontal="center" vertical="center" wrapText="1"/>
    </xf>
    <xf numFmtId="41" fontId="232" fillId="0" borderId="81" xfId="5094" applyNumberFormat="1" applyFont="1" applyFill="1" applyBorder="1" applyAlignment="1">
      <alignment horizontal="right" vertical="center" wrapText="1"/>
    </xf>
    <xf numFmtId="3" fontId="232" fillId="0" borderId="81" xfId="5094" applyNumberFormat="1" applyFont="1" applyFill="1" applyBorder="1" applyAlignment="1">
      <alignment vertical="center" wrapText="1"/>
    </xf>
    <xf numFmtId="3" fontId="238" fillId="0" borderId="81" xfId="5094" quotePrefix="1" applyNumberFormat="1" applyFont="1" applyFill="1" applyBorder="1" applyAlignment="1">
      <alignment horizontal="left" vertical="center" wrapText="1"/>
    </xf>
    <xf numFmtId="3" fontId="238" fillId="0" borderId="81" xfId="5094" quotePrefix="1" applyNumberFormat="1" applyFont="1" applyFill="1" applyBorder="1" applyAlignment="1">
      <alignment horizontal="center" vertical="center" wrapText="1"/>
    </xf>
    <xf numFmtId="3" fontId="238" fillId="55" borderId="81" xfId="5094" quotePrefix="1" applyNumberFormat="1" applyFont="1" applyFill="1" applyBorder="1" applyAlignment="1">
      <alignment horizontal="right" vertical="center" wrapText="1"/>
    </xf>
    <xf numFmtId="41" fontId="238" fillId="0" borderId="81" xfId="5094" quotePrefix="1" applyNumberFormat="1" applyFont="1" applyFill="1" applyBorder="1" applyAlignment="1">
      <alignment horizontal="right" vertical="center" wrapText="1"/>
    </xf>
    <xf numFmtId="3" fontId="238" fillId="0" borderId="81" xfId="5094" applyNumberFormat="1" applyFont="1" applyFill="1" applyBorder="1" applyAlignment="1">
      <alignment vertical="center" wrapText="1"/>
    </xf>
    <xf numFmtId="0" fontId="238" fillId="0" borderId="81" xfId="5094" quotePrefix="1" applyNumberFormat="1" applyFont="1" applyFill="1" applyBorder="1" applyAlignment="1">
      <alignment horizontal="center" vertical="center" wrapText="1"/>
    </xf>
    <xf numFmtId="3" fontId="231" fillId="0" borderId="81" xfId="0" applyNumberFormat="1" applyFont="1" applyFill="1" applyBorder="1" applyAlignment="1">
      <alignment horizontal="center" vertical="center" wrapText="1"/>
    </xf>
    <xf numFmtId="0" fontId="231" fillId="0" borderId="81" xfId="0" applyNumberFormat="1" applyFont="1" applyFill="1" applyBorder="1" applyAlignment="1">
      <alignment horizontal="left" vertical="center" wrapText="1"/>
    </xf>
    <xf numFmtId="3" fontId="232" fillId="0" borderId="81" xfId="0" applyNumberFormat="1" applyFont="1" applyFill="1" applyBorder="1" applyAlignment="1">
      <alignment horizontal="center" vertical="center" wrapText="1"/>
    </xf>
    <xf numFmtId="0" fontId="237" fillId="0" borderId="81" xfId="5094" applyNumberFormat="1" applyFont="1" applyFill="1" applyBorder="1" applyAlignment="1">
      <alignment horizontal="center" vertical="center" wrapText="1"/>
    </xf>
    <xf numFmtId="3" fontId="237" fillId="0" borderId="81" xfId="5094" quotePrefix="1" applyNumberFormat="1" applyFont="1" applyFill="1" applyBorder="1" applyAlignment="1">
      <alignment horizontal="center" vertical="center" wrapText="1"/>
    </xf>
    <xf numFmtId="3" fontId="237" fillId="0" borderId="81" xfId="5094" applyNumberFormat="1" applyFont="1" applyFill="1" applyBorder="1" applyAlignment="1">
      <alignment vertical="center" wrapText="1"/>
    </xf>
    <xf numFmtId="3" fontId="238" fillId="0" borderId="81" xfId="0" applyNumberFormat="1" applyFont="1" applyFill="1" applyBorder="1" applyAlignment="1">
      <alignment horizontal="center" vertical="center" wrapText="1"/>
    </xf>
    <xf numFmtId="0" fontId="238" fillId="0" borderId="81" xfId="0" applyNumberFormat="1" applyFont="1" applyFill="1" applyBorder="1" applyAlignment="1">
      <alignment horizontal="left" vertical="center" wrapText="1"/>
    </xf>
    <xf numFmtId="0" fontId="238" fillId="0" borderId="81" xfId="0" applyFont="1" applyBorder="1" applyAlignment="1">
      <alignment horizontal="center" vertical="center" wrapText="1"/>
    </xf>
    <xf numFmtId="3" fontId="238" fillId="0" borderId="81" xfId="0" applyNumberFormat="1" applyFont="1" applyFill="1" applyBorder="1" applyAlignment="1">
      <alignment horizontal="right" vertical="center" wrapText="1"/>
    </xf>
    <xf numFmtId="41" fontId="231" fillId="0" borderId="81" xfId="0" applyNumberFormat="1" applyFont="1" applyFill="1" applyBorder="1" applyAlignment="1">
      <alignment horizontal="right" vertical="center" wrapText="1"/>
    </xf>
    <xf numFmtId="0" fontId="237" fillId="0" borderId="81" xfId="0" applyFont="1" applyBorder="1" applyAlignment="1">
      <alignment horizontal="center" vertical="center" wrapText="1"/>
    </xf>
    <xf numFmtId="41" fontId="232" fillId="0" borderId="81" xfId="0" applyNumberFormat="1" applyFont="1" applyFill="1" applyBorder="1" applyAlignment="1">
      <alignment horizontal="right" vertical="center" wrapText="1"/>
    </xf>
    <xf numFmtId="3" fontId="238" fillId="0" borderId="81" xfId="0" applyNumberFormat="1" applyFont="1" applyBorder="1" applyAlignment="1">
      <alignment horizontal="right" vertical="center" wrapText="1"/>
    </xf>
    <xf numFmtId="0" fontId="231" fillId="0" borderId="81" xfId="5094" applyNumberFormat="1" applyFont="1" applyFill="1" applyBorder="1" applyAlignment="1">
      <alignment horizontal="right" vertical="center" wrapText="1"/>
    </xf>
    <xf numFmtId="1" fontId="231" fillId="0" borderId="81" xfId="5094" applyNumberFormat="1" applyFont="1" applyFill="1" applyBorder="1" applyAlignment="1">
      <alignment horizontal="center" vertical="center" wrapText="1"/>
    </xf>
    <xf numFmtId="1" fontId="231" fillId="0" borderId="81" xfId="5094" applyNumberFormat="1" applyFont="1" applyFill="1" applyBorder="1" applyAlignment="1">
      <alignment horizontal="right" vertical="center"/>
    </xf>
    <xf numFmtId="1" fontId="231" fillId="0" borderId="81" xfId="5094" applyNumberFormat="1" applyFont="1" applyFill="1" applyBorder="1" applyAlignment="1">
      <alignment vertical="center"/>
    </xf>
    <xf numFmtId="1" fontId="232" fillId="0" borderId="81" xfId="5094" applyNumberFormat="1" applyFont="1" applyFill="1" applyBorder="1" applyAlignment="1">
      <alignment horizontal="center" vertical="center" wrapText="1"/>
    </xf>
    <xf numFmtId="1" fontId="232" fillId="0" borderId="81" xfId="5094" applyNumberFormat="1" applyFont="1" applyFill="1" applyBorder="1" applyAlignment="1">
      <alignment horizontal="right" vertical="center"/>
    </xf>
    <xf numFmtId="1" fontId="232" fillId="0" borderId="81" xfId="5094" applyNumberFormat="1" applyFont="1" applyFill="1" applyBorder="1" applyAlignment="1">
      <alignment vertical="center"/>
    </xf>
    <xf numFmtId="3" fontId="238" fillId="0" borderId="79" xfId="0" applyNumberFormat="1" applyFont="1" applyFill="1" applyBorder="1" applyAlignment="1">
      <alignment horizontal="center" vertical="center" wrapText="1"/>
    </xf>
    <xf numFmtId="0" fontId="238" fillId="0" borderId="79" xfId="0" applyNumberFormat="1" applyFont="1" applyFill="1" applyBorder="1" applyAlignment="1">
      <alignment horizontal="left" vertical="center" wrapText="1"/>
    </xf>
    <xf numFmtId="1" fontId="232" fillId="0" borderId="79" xfId="5094" applyNumberFormat="1" applyFont="1" applyFill="1" applyBorder="1" applyAlignment="1">
      <alignment horizontal="center" vertical="center" wrapText="1"/>
    </xf>
    <xf numFmtId="1" fontId="232" fillId="0" borderId="79" xfId="5094" applyNumberFormat="1" applyFont="1" applyFill="1" applyBorder="1" applyAlignment="1">
      <alignment horizontal="right" vertical="center"/>
    </xf>
    <xf numFmtId="1" fontId="232" fillId="0" borderId="79" xfId="5094" applyNumberFormat="1" applyFont="1" applyFill="1" applyBorder="1" applyAlignment="1">
      <alignment vertical="center"/>
    </xf>
    <xf numFmtId="0" fontId="232" fillId="0" borderId="0" xfId="0" applyFont="1" applyFill="1" applyAlignment="1">
      <alignment vertical="center" wrapText="1"/>
    </xf>
    <xf numFmtId="41" fontId="234" fillId="0" borderId="81" xfId="5094" quotePrefix="1" applyNumberFormat="1" applyFont="1" applyFill="1" applyBorder="1" applyAlignment="1">
      <alignment horizontal="right" vertical="center" wrapText="1"/>
    </xf>
    <xf numFmtId="41" fontId="231" fillId="0" borderId="81" xfId="5094" quotePrefix="1" applyNumberFormat="1" applyFont="1" applyFill="1" applyBorder="1" applyAlignment="1">
      <alignment horizontal="right" vertical="center" wrapText="1"/>
    </xf>
    <xf numFmtId="41" fontId="231" fillId="0" borderId="81" xfId="5094" quotePrefix="1" applyNumberFormat="1" applyFont="1" applyFill="1" applyBorder="1" applyAlignment="1">
      <alignment horizontal="center" vertical="center" wrapText="1"/>
    </xf>
    <xf numFmtId="43" fontId="231" fillId="0" borderId="81" xfId="5094" applyNumberFormat="1" applyFont="1" applyFill="1" applyBorder="1" applyAlignment="1">
      <alignment horizontal="center" vertical="center" wrapText="1"/>
    </xf>
    <xf numFmtId="3" fontId="231" fillId="0" borderId="81" xfId="5148" applyNumberFormat="1" applyFont="1" applyFill="1" applyBorder="1" applyAlignment="1">
      <alignment horizontal="left" vertical="center" wrapText="1"/>
    </xf>
    <xf numFmtId="1" fontId="238" fillId="0" borderId="81" xfId="5148" applyNumberFormat="1" applyFont="1" applyFill="1" applyBorder="1" applyAlignment="1">
      <alignment horizontal="center" vertical="center" wrapText="1"/>
    </xf>
    <xf numFmtId="3" fontId="231" fillId="0" borderId="81" xfId="5148" applyNumberFormat="1" applyFont="1" applyFill="1" applyBorder="1" applyAlignment="1">
      <alignment horizontal="right" vertical="center"/>
    </xf>
    <xf numFmtId="3" fontId="231" fillId="55" borderId="81" xfId="5148" applyNumberFormat="1" applyFont="1" applyFill="1" applyBorder="1" applyAlignment="1">
      <alignment horizontal="right" vertical="center"/>
    </xf>
    <xf numFmtId="41" fontId="231" fillId="55" borderId="81" xfId="5148" applyNumberFormat="1" applyFont="1" applyFill="1" applyBorder="1" applyAlignment="1">
      <alignment horizontal="right" vertical="center"/>
    </xf>
    <xf numFmtId="0" fontId="238" fillId="0" borderId="81" xfId="5148" applyNumberFormat="1" applyFont="1" applyFill="1" applyBorder="1" applyAlignment="1">
      <alignment horizontal="center" vertical="center"/>
    </xf>
    <xf numFmtId="0" fontId="238" fillId="0" borderId="81" xfId="5148" applyNumberFormat="1" applyFont="1" applyFill="1" applyBorder="1" applyAlignment="1">
      <alignment horizontal="left" vertical="center" wrapText="1"/>
    </xf>
    <xf numFmtId="0" fontId="238" fillId="0" borderId="81" xfId="5148" applyFont="1" applyFill="1" applyBorder="1" applyAlignment="1">
      <alignment horizontal="center" vertical="center"/>
    </xf>
    <xf numFmtId="3" fontId="238" fillId="0" borderId="81" xfId="5148" applyNumberFormat="1" applyFont="1" applyFill="1" applyBorder="1" applyAlignment="1">
      <alignment horizontal="right" vertical="center"/>
    </xf>
    <xf numFmtId="3" fontId="238" fillId="55" borderId="81" xfId="5148" applyNumberFormat="1" applyFont="1" applyFill="1" applyBorder="1" applyAlignment="1">
      <alignment horizontal="right" vertical="center"/>
    </xf>
    <xf numFmtId="41" fontId="238" fillId="0" borderId="81" xfId="5094" quotePrefix="1" applyNumberFormat="1" applyFont="1" applyFill="1" applyBorder="1" applyAlignment="1">
      <alignment horizontal="center" vertical="center" wrapText="1"/>
    </xf>
    <xf numFmtId="0" fontId="238" fillId="0" borderId="81" xfId="5148" applyNumberFormat="1" applyFont="1" applyFill="1" applyBorder="1" applyAlignment="1">
      <alignment horizontal="center" vertical="center" wrapText="1"/>
    </xf>
    <xf numFmtId="0" fontId="238" fillId="0" borderId="81" xfId="5148" applyFont="1" applyFill="1" applyBorder="1" applyAlignment="1">
      <alignment horizontal="center" vertical="center" wrapText="1"/>
    </xf>
    <xf numFmtId="0" fontId="231" fillId="0" borderId="81" xfId="5148" applyNumberFormat="1" applyFont="1" applyFill="1" applyBorder="1" applyAlignment="1">
      <alignment horizontal="center" vertical="center"/>
    </xf>
    <xf numFmtId="0" fontId="231" fillId="0" borderId="81" xfId="5148" applyNumberFormat="1" applyFont="1" applyFill="1" applyBorder="1" applyAlignment="1">
      <alignment horizontal="left" vertical="center" wrapText="1"/>
    </xf>
    <xf numFmtId="0" fontId="231" fillId="0" borderId="81" xfId="5148" applyFont="1" applyFill="1" applyBorder="1" applyAlignment="1">
      <alignment horizontal="center" vertical="center"/>
    </xf>
    <xf numFmtId="41" fontId="231" fillId="0" borderId="81" xfId="5148" applyNumberFormat="1" applyFont="1" applyFill="1" applyBorder="1" applyAlignment="1">
      <alignment horizontal="right" vertical="center"/>
    </xf>
    <xf numFmtId="0" fontId="231" fillId="0" borderId="81" xfId="5148" applyFont="1" applyFill="1" applyBorder="1" applyAlignment="1">
      <alignment horizontal="left" vertical="center" wrapText="1"/>
    </xf>
    <xf numFmtId="1" fontId="231" fillId="0" borderId="81" xfId="5148" applyNumberFormat="1" applyFont="1" applyFill="1" applyBorder="1" applyAlignment="1">
      <alignment horizontal="center" vertical="center" wrapText="1"/>
    </xf>
    <xf numFmtId="3" fontId="231" fillId="0" borderId="81" xfId="5148" applyNumberFormat="1" applyFont="1" applyFill="1" applyBorder="1" applyAlignment="1">
      <alignment horizontal="center" vertical="center" wrapText="1"/>
    </xf>
    <xf numFmtId="41" fontId="231" fillId="0" borderId="81" xfId="5148" applyNumberFormat="1" applyFont="1" applyFill="1" applyBorder="1" applyAlignment="1">
      <alignment horizontal="right" vertical="center" wrapText="1"/>
    </xf>
    <xf numFmtId="41" fontId="231" fillId="55" borderId="81" xfId="5148" applyNumberFormat="1" applyFont="1" applyFill="1" applyBorder="1" applyAlignment="1">
      <alignment horizontal="right" vertical="center" wrapText="1"/>
    </xf>
    <xf numFmtId="0" fontId="238" fillId="0" borderId="81" xfId="5148" applyFont="1" applyFill="1" applyBorder="1" applyAlignment="1">
      <alignment horizontal="left" vertical="center" wrapText="1"/>
    </xf>
    <xf numFmtId="3" fontId="238" fillId="0" borderId="81" xfId="5148" applyNumberFormat="1" applyFont="1" applyFill="1" applyBorder="1" applyAlignment="1">
      <alignment horizontal="right" vertical="center" wrapText="1"/>
    </xf>
    <xf numFmtId="0" fontId="232" fillId="0" borderId="81" xfId="5148" applyNumberFormat="1" applyFont="1" applyFill="1" applyBorder="1" applyAlignment="1">
      <alignment horizontal="center" vertical="center"/>
    </xf>
    <xf numFmtId="0" fontId="232" fillId="0" borderId="81" xfId="5148" applyNumberFormat="1" applyFont="1" applyFill="1" applyBorder="1" applyAlignment="1">
      <alignment horizontal="left" vertical="center" wrapText="1"/>
    </xf>
    <xf numFmtId="0" fontId="237" fillId="0" borderId="81" xfId="5148" applyFont="1" applyFill="1" applyBorder="1" applyAlignment="1">
      <alignment horizontal="center" vertical="center"/>
    </xf>
    <xf numFmtId="0" fontId="237" fillId="0" borderId="81" xfId="5148" applyNumberFormat="1" applyFont="1" applyFill="1" applyBorder="1" applyAlignment="1">
      <alignment horizontal="center" vertical="center"/>
    </xf>
    <xf numFmtId="0" fontId="232" fillId="0" borderId="81" xfId="5148" applyFont="1" applyFill="1" applyBorder="1" applyAlignment="1">
      <alignment horizontal="center" vertical="center"/>
    </xf>
    <xf numFmtId="41" fontId="232" fillId="0" borderId="81" xfId="5148" applyNumberFormat="1" applyFont="1" applyFill="1" applyBorder="1" applyAlignment="1">
      <alignment horizontal="right" vertical="center"/>
    </xf>
    <xf numFmtId="41" fontId="232" fillId="55" borderId="81" xfId="5148" applyNumberFormat="1" applyFont="1" applyFill="1" applyBorder="1" applyAlignment="1">
      <alignment horizontal="right" vertical="center"/>
    </xf>
    <xf numFmtId="2" fontId="238" fillId="0" borderId="81" xfId="5148" applyNumberFormat="1" applyFont="1" applyFill="1" applyBorder="1" applyAlignment="1">
      <alignment horizontal="left" vertical="center" wrapText="1"/>
    </xf>
    <xf numFmtId="3" fontId="238" fillId="0" borderId="81" xfId="5148" applyNumberFormat="1" applyFont="1" applyFill="1" applyBorder="1" applyAlignment="1">
      <alignment horizontal="center" vertical="center" wrapText="1"/>
    </xf>
    <xf numFmtId="41" fontId="232" fillId="0" borderId="81" xfId="5148" applyNumberFormat="1" applyFont="1" applyFill="1" applyBorder="1" applyAlignment="1">
      <alignment horizontal="right" vertical="center" wrapText="1"/>
    </xf>
    <xf numFmtId="41" fontId="232" fillId="55" borderId="81" xfId="5148" applyNumberFormat="1" applyFont="1" applyFill="1" applyBorder="1" applyAlignment="1">
      <alignment horizontal="right" vertical="center" wrapText="1"/>
    </xf>
    <xf numFmtId="3" fontId="238" fillId="0" borderId="81" xfId="5148" applyNumberFormat="1" applyFont="1" applyFill="1" applyBorder="1" applyAlignment="1">
      <alignment horizontal="left" vertical="center" wrapText="1"/>
    </xf>
    <xf numFmtId="0" fontId="231" fillId="0" borderId="81" xfId="5148" quotePrefix="1" applyNumberFormat="1" applyFont="1" applyFill="1" applyBorder="1" applyAlignment="1">
      <alignment horizontal="center" vertical="center"/>
    </xf>
    <xf numFmtId="1" fontId="231" fillId="0" borderId="81" xfId="5148" applyNumberFormat="1" applyFont="1" applyFill="1" applyBorder="1" applyAlignment="1">
      <alignment horizontal="left" vertical="center" wrapText="1"/>
    </xf>
    <xf numFmtId="41" fontId="231" fillId="0" borderId="81" xfId="5148" applyNumberFormat="1" applyFont="1" applyFill="1" applyBorder="1" applyAlignment="1">
      <alignment horizontal="center" vertical="center"/>
    </xf>
    <xf numFmtId="1" fontId="238" fillId="0" borderId="81" xfId="5148" quotePrefix="1" applyNumberFormat="1" applyFont="1" applyFill="1" applyBorder="1" applyAlignment="1">
      <alignment horizontal="left" vertical="center" wrapText="1"/>
    </xf>
    <xf numFmtId="0" fontId="238" fillId="55" borderId="81" xfId="5148" applyNumberFormat="1" applyFont="1" applyFill="1" applyBorder="1" applyAlignment="1">
      <alignment horizontal="center" vertical="center"/>
    </xf>
    <xf numFmtId="0" fontId="238" fillId="55" borderId="81" xfId="5148" applyFont="1" applyFill="1" applyBorder="1" applyAlignment="1">
      <alignment horizontal="left" vertical="center" wrapText="1"/>
    </xf>
    <xf numFmtId="1" fontId="238" fillId="55" borderId="81" xfId="5148" applyNumberFormat="1" applyFont="1" applyFill="1" applyBorder="1" applyAlignment="1">
      <alignment horizontal="center" vertical="center" wrapText="1"/>
    </xf>
    <xf numFmtId="3" fontId="238" fillId="55" borderId="81" xfId="5148" applyNumberFormat="1" applyFont="1" applyFill="1" applyBorder="1" applyAlignment="1">
      <alignment horizontal="center" vertical="center" wrapText="1"/>
    </xf>
    <xf numFmtId="3" fontId="238" fillId="55" borderId="81" xfId="5148" applyNumberFormat="1" applyFont="1" applyFill="1" applyBorder="1" applyAlignment="1">
      <alignment horizontal="right" vertical="center" wrapText="1"/>
    </xf>
    <xf numFmtId="3" fontId="238" fillId="55" borderId="81" xfId="5094" applyNumberFormat="1" applyFont="1" applyFill="1" applyBorder="1" applyAlignment="1">
      <alignment horizontal="right" vertical="center" wrapText="1"/>
    </xf>
    <xf numFmtId="41" fontId="238" fillId="55" borderId="81" xfId="5094" quotePrefix="1" applyNumberFormat="1" applyFont="1" applyFill="1" applyBorder="1" applyAlignment="1">
      <alignment horizontal="center" vertical="center" wrapText="1"/>
    </xf>
    <xf numFmtId="41" fontId="238" fillId="55" borderId="81" xfId="5094" quotePrefix="1" applyNumberFormat="1" applyFont="1" applyFill="1" applyBorder="1" applyAlignment="1">
      <alignment horizontal="right" vertical="center" wrapText="1"/>
    </xf>
    <xf numFmtId="3" fontId="231" fillId="55" borderId="81" xfId="5094" applyNumberFormat="1" applyFont="1" applyFill="1" applyBorder="1" applyAlignment="1">
      <alignment vertical="center" wrapText="1"/>
    </xf>
    <xf numFmtId="3" fontId="231" fillId="55" borderId="0" xfId="5094" applyNumberFormat="1" applyFont="1" applyFill="1" applyBorder="1" applyAlignment="1">
      <alignment vertical="center" wrapText="1"/>
    </xf>
    <xf numFmtId="0" fontId="231" fillId="0" borderId="81" xfId="5148" applyNumberFormat="1" applyFont="1" applyFill="1" applyBorder="1" applyAlignment="1">
      <alignment horizontal="center" vertical="center" wrapText="1"/>
    </xf>
    <xf numFmtId="1" fontId="232" fillId="0" borderId="81" xfId="5148" applyNumberFormat="1" applyFont="1" applyFill="1" applyBorder="1" applyAlignment="1">
      <alignment horizontal="left" vertical="center" wrapText="1"/>
    </xf>
    <xf numFmtId="41" fontId="232" fillId="0" borderId="81" xfId="5148" applyNumberFormat="1" applyFont="1" applyFill="1" applyBorder="1" applyAlignment="1">
      <alignment horizontal="center" vertical="center"/>
    </xf>
    <xf numFmtId="41" fontId="238" fillId="0" borderId="81" xfId="5148" applyNumberFormat="1" applyFont="1" applyFill="1" applyBorder="1" applyAlignment="1">
      <alignment horizontal="center" vertical="center" wrapText="1"/>
    </xf>
    <xf numFmtId="0" fontId="231" fillId="56" borderId="61" xfId="5094" applyNumberFormat="1" applyFont="1" applyFill="1" applyBorder="1" applyAlignment="1">
      <alignment horizontal="center" vertical="center" wrapText="1"/>
    </xf>
    <xf numFmtId="3" fontId="238" fillId="0" borderId="81" xfId="5148" applyNumberFormat="1" applyFont="1" applyFill="1" applyBorder="1" applyAlignment="1">
      <alignment horizontal="center" vertical="center"/>
    </xf>
    <xf numFmtId="3" fontId="237" fillId="0" borderId="81" xfId="5148" applyNumberFormat="1" applyFont="1" applyFill="1" applyBorder="1" applyAlignment="1">
      <alignment horizontal="center" vertical="center"/>
    </xf>
    <xf numFmtId="0" fontId="232" fillId="0" borderId="81" xfId="5148" applyNumberFormat="1" applyFont="1" applyFill="1" applyBorder="1" applyAlignment="1">
      <alignment horizontal="center" vertical="center" wrapText="1"/>
    </xf>
    <xf numFmtId="3" fontId="232" fillId="0" borderId="81" xfId="5148" applyNumberFormat="1" applyFont="1" applyFill="1" applyBorder="1" applyAlignment="1">
      <alignment horizontal="center" vertical="center"/>
    </xf>
    <xf numFmtId="3" fontId="232" fillId="0" borderId="81" xfId="5148" applyNumberFormat="1" applyFont="1" applyFill="1" applyBorder="1" applyAlignment="1">
      <alignment horizontal="center" vertical="center" wrapText="1"/>
    </xf>
    <xf numFmtId="0" fontId="231" fillId="0" borderId="81" xfId="5148" applyFont="1" applyFill="1" applyBorder="1" applyAlignment="1">
      <alignment horizontal="center" vertical="center" wrapText="1"/>
    </xf>
    <xf numFmtId="0" fontId="232" fillId="0" borderId="81" xfId="5148" quotePrefix="1" applyNumberFormat="1" applyFont="1" applyFill="1" applyBorder="1" applyAlignment="1">
      <alignment horizontal="center" vertical="center"/>
    </xf>
    <xf numFmtId="41" fontId="238" fillId="0" borderId="81" xfId="5148" applyNumberFormat="1" applyFont="1" applyFill="1" applyBorder="1" applyAlignment="1">
      <alignment horizontal="right" vertical="center"/>
    </xf>
    <xf numFmtId="0" fontId="238" fillId="55" borderId="81" xfId="5148" applyNumberFormat="1" applyFont="1" applyFill="1" applyBorder="1" applyAlignment="1">
      <alignment horizontal="center" vertical="center" wrapText="1"/>
    </xf>
    <xf numFmtId="0" fontId="238" fillId="55" borderId="81" xfId="5148" applyFont="1" applyFill="1" applyBorder="1" applyAlignment="1">
      <alignment horizontal="center" vertical="center" wrapText="1"/>
    </xf>
    <xf numFmtId="41" fontId="238" fillId="56" borderId="81" xfId="5094" applyNumberFormat="1" applyFont="1" applyFill="1" applyBorder="1" applyAlignment="1">
      <alignment horizontal="right" vertical="center" wrapText="1"/>
    </xf>
    <xf numFmtId="0" fontId="238" fillId="55" borderId="81" xfId="5149" applyFont="1" applyFill="1" applyBorder="1" applyAlignment="1">
      <alignment vertical="center" wrapText="1"/>
    </xf>
    <xf numFmtId="0" fontId="238" fillId="55" borderId="81" xfId="5149" applyFont="1" applyFill="1" applyBorder="1" applyAlignment="1">
      <alignment horizontal="center" vertical="center" wrapText="1"/>
    </xf>
    <xf numFmtId="0" fontId="237" fillId="0" borderId="81" xfId="5148" applyNumberFormat="1" applyFont="1" applyFill="1" applyBorder="1" applyAlignment="1">
      <alignment horizontal="center" vertical="center" wrapText="1"/>
    </xf>
    <xf numFmtId="2" fontId="231" fillId="0" borderId="81" xfId="5148" applyNumberFormat="1" applyFont="1" applyFill="1" applyBorder="1" applyAlignment="1">
      <alignment horizontal="left" vertical="center" wrapText="1"/>
    </xf>
    <xf numFmtId="0" fontId="231" fillId="0" borderId="81" xfId="5148" quotePrefix="1" applyNumberFormat="1" applyFont="1" applyFill="1" applyBorder="1" applyAlignment="1">
      <alignment horizontal="center" vertical="center" wrapText="1"/>
    </xf>
    <xf numFmtId="1" fontId="238" fillId="0" borderId="81" xfId="5148" applyNumberFormat="1" applyFont="1" applyFill="1" applyBorder="1" applyAlignment="1">
      <alignment horizontal="left" vertical="center" wrapText="1"/>
    </xf>
    <xf numFmtId="0" fontId="232" fillId="0" borderId="81" xfId="5148" quotePrefix="1" applyNumberFormat="1" applyFont="1" applyFill="1" applyBorder="1" applyAlignment="1">
      <alignment horizontal="center" vertical="center" wrapText="1"/>
    </xf>
    <xf numFmtId="0" fontId="231" fillId="0" borderId="81" xfId="5148" applyNumberFormat="1" applyFont="1" applyFill="1" applyBorder="1" applyAlignment="1">
      <alignment horizontal="left" vertical="center" wrapText="1" shrinkToFit="1"/>
    </xf>
    <xf numFmtId="49" fontId="238" fillId="0" borderId="81" xfId="5148" applyNumberFormat="1" applyFont="1" applyFill="1" applyBorder="1" applyAlignment="1">
      <alignment horizontal="center" vertical="center" wrapText="1"/>
    </xf>
    <xf numFmtId="0" fontId="231" fillId="0" borderId="81" xfId="5148" applyFont="1" applyFill="1" applyBorder="1" applyAlignment="1">
      <alignment vertical="center" wrapText="1"/>
    </xf>
    <xf numFmtId="3" fontId="231" fillId="0" borderId="81" xfId="5094" quotePrefix="1" applyNumberFormat="1" applyFont="1" applyFill="1" applyBorder="1" applyAlignment="1">
      <alignment horizontal="left" vertical="center" wrapText="1"/>
    </xf>
    <xf numFmtId="41" fontId="267" fillId="55" borderId="81" xfId="1975" applyNumberFormat="1" applyFont="1" applyFill="1" applyBorder="1" applyAlignment="1">
      <alignment horizontal="center" vertical="center" wrapText="1"/>
    </xf>
    <xf numFmtId="49" fontId="229" fillId="0" borderId="0" xfId="2721" applyNumberFormat="1" applyFont="1" applyAlignment="1">
      <alignment vertical="center"/>
    </xf>
    <xf numFmtId="0" fontId="229" fillId="0" borderId="0" xfId="2721" applyFont="1" applyAlignment="1">
      <alignment vertical="center"/>
    </xf>
    <xf numFmtId="49" fontId="227" fillId="0" borderId="0" xfId="2721" applyNumberFormat="1" applyFont="1" applyAlignment="1">
      <alignment vertical="center" wrapText="1" readingOrder="1"/>
    </xf>
    <xf numFmtId="0" fontId="227" fillId="0" borderId="0" xfId="2721" applyFont="1" applyAlignment="1">
      <alignment vertical="center" wrapText="1" readingOrder="1"/>
    </xf>
    <xf numFmtId="0" fontId="228" fillId="0" borderId="0" xfId="2721" applyFont="1" applyAlignment="1">
      <alignment vertical="center"/>
    </xf>
    <xf numFmtId="49" fontId="229" fillId="0" borderId="32" xfId="2721" applyNumberFormat="1" applyFont="1" applyBorder="1" applyAlignment="1">
      <alignment horizontal="center" vertical="center" wrapText="1"/>
    </xf>
    <xf numFmtId="0" fontId="229" fillId="0" borderId="32" xfId="2721" applyFont="1" applyBorder="1" applyAlignment="1">
      <alignment horizontal="center" vertical="center" wrapText="1"/>
    </xf>
    <xf numFmtId="0" fontId="229" fillId="0" borderId="0" xfId="2721" applyFont="1" applyAlignment="1">
      <alignment horizontal="center" vertical="center"/>
    </xf>
    <xf numFmtId="49" fontId="229" fillId="0" borderId="81" xfId="2721" applyNumberFormat="1" applyFont="1" applyBorder="1" applyAlignment="1">
      <alignment horizontal="center" vertical="center" wrapText="1"/>
    </xf>
    <xf numFmtId="0" fontId="228" fillId="0" borderId="81" xfId="2721" applyFont="1" applyBorder="1" applyAlignment="1">
      <alignment horizontal="center" vertical="center" wrapText="1"/>
    </xf>
    <xf numFmtId="41" fontId="228" fillId="0" borderId="81" xfId="0" applyNumberFormat="1" applyFont="1" applyBorder="1" applyAlignment="1">
      <alignment horizontal="right"/>
    </xf>
    <xf numFmtId="3" fontId="228" fillId="0" borderId="81" xfId="2721" applyNumberFormat="1" applyFont="1" applyBorder="1" applyAlignment="1">
      <alignment vertical="center"/>
    </xf>
    <xf numFmtId="0" fontId="275" fillId="0" borderId="0" xfId="2721" applyFont="1" applyAlignment="1">
      <alignment vertical="center"/>
    </xf>
    <xf numFmtId="0" fontId="228" fillId="0" borderId="81" xfId="2721" applyFont="1" applyBorder="1" applyAlignment="1">
      <alignment horizontal="center" vertical="center" wrapText="1" readingOrder="1"/>
    </xf>
    <xf numFmtId="0" fontId="228" fillId="0" borderId="81" xfId="2721" applyFont="1" applyBorder="1" applyAlignment="1">
      <alignment vertical="center" wrapText="1" readingOrder="1"/>
    </xf>
    <xf numFmtId="41" fontId="229" fillId="0" borderId="81" xfId="0" applyNumberFormat="1" applyFont="1" applyBorder="1" applyAlignment="1">
      <alignment horizontal="right"/>
    </xf>
    <xf numFmtId="3" fontId="229" fillId="0" borderId="81" xfId="2721" applyNumberFormat="1" applyFont="1" applyBorder="1" applyAlignment="1">
      <alignment vertical="center"/>
    </xf>
    <xf numFmtId="41" fontId="275" fillId="0" borderId="0" xfId="2721" applyNumberFormat="1" applyFont="1" applyAlignment="1">
      <alignment vertical="center"/>
    </xf>
    <xf numFmtId="0" fontId="226" fillId="0" borderId="81" xfId="2721" applyFont="1" applyBorder="1" applyAlignment="1">
      <alignment horizontal="center" vertical="center" wrapText="1" readingOrder="1"/>
    </xf>
    <xf numFmtId="0" fontId="226" fillId="0" borderId="81" xfId="2721" applyFont="1" applyBorder="1" applyAlignment="1">
      <alignment vertical="center" wrapText="1" readingOrder="1"/>
    </xf>
    <xf numFmtId="0" fontId="227" fillId="0" borderId="81" xfId="2721" quotePrefix="1" applyFont="1" applyBorder="1" applyAlignment="1">
      <alignment horizontal="center" vertical="center" wrapText="1" readingOrder="1"/>
    </xf>
    <xf numFmtId="0" fontId="229" fillId="0" borderId="81" xfId="2721" applyFont="1" applyBorder="1" applyAlignment="1">
      <alignment vertical="center" wrapText="1"/>
    </xf>
    <xf numFmtId="41" fontId="229" fillId="0" borderId="81" xfId="2721" applyNumberFormat="1" applyFont="1" applyBorder="1" applyAlignment="1">
      <alignment horizontal="right" vertical="center"/>
    </xf>
    <xf numFmtId="0" fontId="229" fillId="0" borderId="81" xfId="0" applyFont="1" applyBorder="1"/>
    <xf numFmtId="49" fontId="228" fillId="0" borderId="81" xfId="2721" applyNumberFormat="1" applyFont="1" applyBorder="1" applyAlignment="1">
      <alignment vertical="center" wrapText="1"/>
    </xf>
    <xf numFmtId="0" fontId="226" fillId="0" borderId="81" xfId="2721" quotePrefix="1" applyFont="1" applyBorder="1" applyAlignment="1">
      <alignment horizontal="center" vertical="center" wrapText="1" readingOrder="1"/>
    </xf>
    <xf numFmtId="49" fontId="226" fillId="0" borderId="81" xfId="2" applyNumberFormat="1" applyFont="1" applyFill="1" applyBorder="1" applyAlignment="1">
      <alignment horizontal="left" vertical="center" wrapText="1"/>
    </xf>
    <xf numFmtId="3" fontId="228" fillId="0" borderId="81" xfId="0" applyNumberFormat="1" applyFont="1" applyBorder="1" applyAlignment="1">
      <alignment horizontal="right" vertical="center"/>
    </xf>
    <xf numFmtId="41" fontId="228" fillId="0" borderId="81" xfId="2721" applyNumberFormat="1" applyFont="1" applyBorder="1" applyAlignment="1">
      <alignment vertical="center"/>
    </xf>
    <xf numFmtId="41" fontId="228" fillId="0" borderId="81" xfId="2721" applyNumberFormat="1" applyFont="1" applyBorder="1" applyAlignment="1">
      <alignment horizontal="right" vertical="center"/>
    </xf>
    <xf numFmtId="0" fontId="229" fillId="0" borderId="0" xfId="2721" applyFont="1" applyAlignment="1">
      <alignment vertical="center" wrapText="1" readingOrder="1"/>
    </xf>
    <xf numFmtId="354" fontId="229" fillId="0" borderId="81" xfId="2721" quotePrefix="1" applyNumberFormat="1" applyFont="1" applyBorder="1" applyAlignment="1">
      <alignment horizontal="center" vertical="center" wrapText="1" readingOrder="1"/>
    </xf>
    <xf numFmtId="0" fontId="229" fillId="0" borderId="81" xfId="2721" applyFont="1" applyBorder="1" applyAlignment="1">
      <alignment vertical="center" wrapText="1" readingOrder="1"/>
    </xf>
    <xf numFmtId="3" fontId="228" fillId="0" borderId="81" xfId="5094" applyNumberFormat="1" applyFont="1" applyFill="1" applyBorder="1" applyAlignment="1">
      <alignment horizontal="right" vertical="center" wrapText="1"/>
    </xf>
    <xf numFmtId="354" fontId="228" fillId="0" borderId="81" xfId="2721" quotePrefix="1" applyNumberFormat="1" applyFont="1" applyBorder="1" applyAlignment="1">
      <alignment horizontal="center" vertical="center" wrapText="1" readingOrder="1"/>
    </xf>
    <xf numFmtId="0" fontId="229" fillId="0" borderId="81" xfId="2721" quotePrefix="1" applyFont="1" applyBorder="1" applyAlignment="1">
      <alignment horizontal="center" vertical="center" wrapText="1" readingOrder="1"/>
    </xf>
    <xf numFmtId="0" fontId="229" fillId="0" borderId="81" xfId="0" applyFont="1" applyBorder="1" applyAlignment="1">
      <alignment horizontal="left" vertical="center" wrapText="1"/>
    </xf>
    <xf numFmtId="0" fontId="229" fillId="0" borderId="81" xfId="2721" applyFont="1" applyBorder="1" applyAlignment="1">
      <alignment horizontal="right" vertical="center"/>
    </xf>
    <xf numFmtId="49" fontId="229" fillId="0" borderId="79" xfId="2721" applyNumberFormat="1" applyFont="1" applyBorder="1" applyAlignment="1">
      <alignment vertical="center"/>
    </xf>
    <xf numFmtId="0" fontId="229" fillId="0" borderId="79" xfId="2721" applyFont="1" applyBorder="1" applyAlignment="1">
      <alignment vertical="center"/>
    </xf>
    <xf numFmtId="41" fontId="229" fillId="0" borderId="0" xfId="2721" applyNumberFormat="1" applyFont="1" applyAlignment="1">
      <alignment vertical="center"/>
    </xf>
    <xf numFmtId="41" fontId="229" fillId="55" borderId="81" xfId="2721" applyNumberFormat="1" applyFont="1" applyFill="1" applyBorder="1" applyAlignment="1">
      <alignment horizontal="right" vertical="center"/>
    </xf>
    <xf numFmtId="49" fontId="229" fillId="0" borderId="65" xfId="2721" applyNumberFormat="1" applyFont="1" applyBorder="1" applyAlignment="1">
      <alignment horizontal="center" vertical="center" wrapText="1"/>
    </xf>
    <xf numFmtId="0" fontId="229" fillId="0" borderId="65" xfId="2721" applyFont="1" applyBorder="1" applyAlignment="1">
      <alignment horizontal="center" vertical="center" wrapText="1"/>
    </xf>
    <xf numFmtId="0" fontId="228" fillId="0" borderId="32" xfId="2721" applyFont="1" applyBorder="1" applyAlignment="1">
      <alignment horizontal="center" vertical="center" wrapText="1"/>
    </xf>
    <xf numFmtId="41" fontId="228" fillId="0" borderId="32" xfId="0" applyNumberFormat="1" applyFont="1" applyBorder="1" applyAlignment="1">
      <alignment horizontal="right"/>
    </xf>
    <xf numFmtId="0" fontId="228" fillId="0" borderId="61" xfId="2721" applyFont="1" applyBorder="1" applyAlignment="1">
      <alignment horizontal="center" vertical="center" wrapText="1" readingOrder="1"/>
    </xf>
    <xf numFmtId="0" fontId="228" fillId="0" borderId="61" xfId="2721" applyFont="1" applyBorder="1" applyAlignment="1">
      <alignment vertical="center" wrapText="1" readingOrder="1"/>
    </xf>
    <xf numFmtId="41" fontId="228" fillId="0" borderId="61" xfId="0" applyNumberFormat="1" applyFont="1" applyBorder="1" applyAlignment="1">
      <alignment horizontal="right"/>
    </xf>
    <xf numFmtId="3" fontId="228" fillId="0" borderId="61" xfId="2721" applyNumberFormat="1" applyFont="1" applyBorder="1" applyAlignment="1">
      <alignment vertical="center"/>
    </xf>
    <xf numFmtId="41" fontId="228" fillId="0" borderId="61" xfId="0" applyNumberFormat="1" applyFont="1" applyBorder="1" applyAlignment="1">
      <alignment horizontal="right" vertical="center"/>
    </xf>
    <xf numFmtId="41" fontId="228" fillId="55" borderId="61" xfId="0" applyNumberFormat="1" applyFont="1" applyFill="1" applyBorder="1" applyAlignment="1">
      <alignment horizontal="right" vertical="center"/>
    </xf>
    <xf numFmtId="0" fontId="226" fillId="0" borderId="61" xfId="2721" applyFont="1" applyBorder="1" applyAlignment="1">
      <alignment horizontal="center" vertical="center" wrapText="1" readingOrder="1"/>
    </xf>
    <xf numFmtId="0" fontId="226" fillId="0" borderId="61" xfId="2721" applyFont="1" applyBorder="1" applyAlignment="1">
      <alignment vertical="center" wrapText="1" readingOrder="1"/>
    </xf>
    <xf numFmtId="41" fontId="226" fillId="0" borderId="61" xfId="0" applyNumberFormat="1" applyFont="1" applyBorder="1"/>
    <xf numFmtId="3" fontId="226" fillId="0" borderId="61" xfId="2721" applyNumberFormat="1" applyFont="1" applyBorder="1" applyAlignment="1">
      <alignment vertical="center"/>
    </xf>
    <xf numFmtId="41" fontId="226" fillId="0" borderId="61" xfId="0" applyNumberFormat="1" applyFont="1" applyBorder="1" applyAlignment="1">
      <alignment horizontal="right" vertical="center"/>
    </xf>
    <xf numFmtId="0" fontId="277" fillId="0" borderId="0" xfId="2721" applyFont="1" applyAlignment="1">
      <alignment vertical="center"/>
    </xf>
    <xf numFmtId="41" fontId="277" fillId="0" borderId="0" xfId="2721" applyNumberFormat="1" applyFont="1" applyAlignment="1">
      <alignment vertical="center"/>
    </xf>
    <xf numFmtId="0" fontId="227" fillId="0" borderId="61" xfId="2721" quotePrefix="1" applyFont="1" applyBorder="1" applyAlignment="1">
      <alignment horizontal="center" vertical="center" wrapText="1" readingOrder="1"/>
    </xf>
    <xf numFmtId="0" fontId="229" fillId="0" borderId="61" xfId="2721" applyFont="1" applyBorder="1" applyAlignment="1">
      <alignment vertical="center" wrapText="1"/>
    </xf>
    <xf numFmtId="3" fontId="229" fillId="0" borderId="61" xfId="0" applyNumberFormat="1" applyFont="1" applyBorder="1" applyAlignment="1">
      <alignment horizontal="right" vertical="center"/>
    </xf>
    <xf numFmtId="3" fontId="229" fillId="0" borderId="61" xfId="2721" applyNumberFormat="1" applyFont="1" applyBorder="1" applyAlignment="1">
      <alignment vertical="center"/>
    </xf>
    <xf numFmtId="41" fontId="229" fillId="0" borderId="61" xfId="2721" applyNumberFormat="1" applyFont="1" applyBorder="1" applyAlignment="1">
      <alignment horizontal="right" vertical="center"/>
    </xf>
    <xf numFmtId="3" fontId="228" fillId="0" borderId="61" xfId="0" applyNumberFormat="1" applyFont="1" applyBorder="1" applyAlignment="1">
      <alignment horizontal="right" vertical="center"/>
    </xf>
    <xf numFmtId="41" fontId="228" fillId="0" borderId="61" xfId="2721" applyNumberFormat="1" applyFont="1" applyBorder="1" applyAlignment="1">
      <alignment horizontal="right" vertical="center"/>
    </xf>
    <xf numFmtId="49" fontId="228" fillId="0" borderId="61" xfId="2721" applyNumberFormat="1" applyFont="1" applyBorder="1" applyAlignment="1">
      <alignment vertical="center" wrapText="1"/>
    </xf>
    <xf numFmtId="0" fontId="226" fillId="0" borderId="61" xfId="2721" quotePrefix="1" applyFont="1" applyBorder="1" applyAlignment="1">
      <alignment horizontal="center" vertical="center" wrapText="1" readingOrder="1"/>
    </xf>
    <xf numFmtId="49" fontId="226" fillId="0" borderId="61" xfId="2" applyNumberFormat="1" applyFont="1" applyFill="1" applyBorder="1" applyAlignment="1">
      <alignment horizontal="left" vertical="center" wrapText="1"/>
    </xf>
    <xf numFmtId="41" fontId="228" fillId="0" borderId="61" xfId="2721" applyNumberFormat="1" applyFont="1" applyBorder="1" applyAlignment="1">
      <alignment vertical="center"/>
    </xf>
    <xf numFmtId="41" fontId="228" fillId="55" borderId="61" xfId="2721" applyNumberFormat="1" applyFont="1" applyFill="1" applyBorder="1" applyAlignment="1">
      <alignment horizontal="right" vertical="center"/>
    </xf>
    <xf numFmtId="354" fontId="229" fillId="0" borderId="61" xfId="2721" quotePrefix="1" applyNumberFormat="1" applyFont="1" applyBorder="1" applyAlignment="1">
      <alignment horizontal="center" vertical="center" wrapText="1" readingOrder="1"/>
    </xf>
    <xf numFmtId="0" fontId="229" fillId="0" borderId="61" xfId="2721" applyFont="1" applyBorder="1" applyAlignment="1">
      <alignment vertical="center" wrapText="1" readingOrder="1"/>
    </xf>
    <xf numFmtId="3" fontId="228" fillId="0" borderId="61" xfId="5094" applyNumberFormat="1" applyFont="1" applyFill="1" applyBorder="1" applyAlignment="1">
      <alignment horizontal="right" vertical="center" wrapText="1"/>
    </xf>
    <xf numFmtId="354" fontId="228" fillId="0" borderId="61" xfId="2721" quotePrefix="1" applyNumberFormat="1" applyFont="1" applyBorder="1" applyAlignment="1">
      <alignment horizontal="center" vertical="center" wrapText="1" readingOrder="1"/>
    </xf>
    <xf numFmtId="354" fontId="228" fillId="55" borderId="61" xfId="2721" quotePrefix="1" applyNumberFormat="1" applyFont="1" applyFill="1" applyBorder="1" applyAlignment="1">
      <alignment horizontal="center" vertical="center" wrapText="1" readingOrder="1"/>
    </xf>
    <xf numFmtId="0" fontId="228" fillId="55" borderId="61" xfId="2721" applyFont="1" applyFill="1" applyBorder="1" applyAlignment="1">
      <alignment vertical="center" wrapText="1" readingOrder="1"/>
    </xf>
    <xf numFmtId="0" fontId="275" fillId="55" borderId="0" xfId="2721" applyFont="1" applyFill="1" applyAlignment="1">
      <alignment vertical="center"/>
    </xf>
    <xf numFmtId="0" fontId="229" fillId="55" borderId="0" xfId="2721" applyFont="1" applyFill="1" applyAlignment="1">
      <alignment vertical="center" wrapText="1" readingOrder="1"/>
    </xf>
    <xf numFmtId="0" fontId="275" fillId="0" borderId="61" xfId="2721" applyFont="1" applyBorder="1" applyAlignment="1">
      <alignment vertical="center"/>
    </xf>
    <xf numFmtId="3" fontId="275" fillId="0" borderId="0" xfId="2721" applyNumberFormat="1" applyFont="1" applyAlignment="1">
      <alignment vertical="center"/>
    </xf>
    <xf numFmtId="0" fontId="228" fillId="55" borderId="61" xfId="2898" applyFont="1" applyFill="1" applyBorder="1" applyAlignment="1">
      <alignment horizontal="center" vertical="center" wrapText="1"/>
    </xf>
    <xf numFmtId="0" fontId="228" fillId="55" borderId="61" xfId="2898" applyFont="1" applyFill="1" applyBorder="1" applyAlignment="1">
      <alignment horizontal="justify" vertical="center" wrapText="1"/>
    </xf>
    <xf numFmtId="0" fontId="278" fillId="55" borderId="61" xfId="2721" applyFont="1" applyFill="1" applyBorder="1" applyAlignment="1">
      <alignment vertical="center"/>
    </xf>
    <xf numFmtId="0" fontId="278" fillId="55" borderId="0" xfId="2721" applyFont="1" applyFill="1" applyAlignment="1">
      <alignment vertical="center"/>
    </xf>
    <xf numFmtId="0" fontId="278" fillId="0" borderId="61" xfId="2721" applyFont="1" applyBorder="1" applyAlignment="1">
      <alignment vertical="center"/>
    </xf>
    <xf numFmtId="0" fontId="278" fillId="0" borderId="0" xfId="2721" applyFont="1" applyAlignment="1">
      <alignment vertical="center"/>
    </xf>
    <xf numFmtId="0" fontId="229" fillId="0" borderId="61" xfId="2721" applyFont="1" applyBorder="1" applyAlignment="1">
      <alignment horizontal="right" vertical="center" wrapText="1" readingOrder="1"/>
    </xf>
    <xf numFmtId="0" fontId="229" fillId="0" borderId="61" xfId="2721" quotePrefix="1" applyFont="1" applyBorder="1" applyAlignment="1">
      <alignment horizontal="center" vertical="center" wrapText="1" readingOrder="1"/>
    </xf>
    <xf numFmtId="3" fontId="229" fillId="0" borderId="61" xfId="2721" applyNumberFormat="1" applyFont="1" applyBorder="1" applyAlignment="1">
      <alignment vertical="center" wrapText="1" readingOrder="1"/>
    </xf>
    <xf numFmtId="0" fontId="229" fillId="0" borderId="61" xfId="0" applyFont="1" applyBorder="1" applyAlignment="1">
      <alignment horizontal="left" vertical="center" wrapText="1"/>
    </xf>
    <xf numFmtId="0" fontId="229" fillId="0" borderId="79" xfId="2721" applyFont="1" applyBorder="1" applyAlignment="1">
      <alignment horizontal="right" vertical="center" wrapText="1" readingOrder="1"/>
    </xf>
    <xf numFmtId="0" fontId="229" fillId="0" borderId="79" xfId="2721" applyFont="1" applyBorder="1" applyAlignment="1">
      <alignment vertical="center" wrapText="1" readingOrder="1"/>
    </xf>
    <xf numFmtId="0" fontId="229" fillId="0" borderId="80" xfId="2721" applyFont="1" applyBorder="1" applyAlignment="1">
      <alignment horizontal="right" vertical="center" wrapText="1" readingOrder="1"/>
    </xf>
    <xf numFmtId="0" fontId="229" fillId="0" borderId="80" xfId="2721" applyFont="1" applyBorder="1" applyAlignment="1">
      <alignment vertical="center" wrapText="1" readingOrder="1"/>
    </xf>
    <xf numFmtId="0" fontId="229" fillId="0" borderId="0" xfId="2721" applyFont="1" applyBorder="1" applyAlignment="1">
      <alignment horizontal="right" vertical="center" wrapText="1" readingOrder="1"/>
    </xf>
    <xf numFmtId="0" fontId="229" fillId="0" borderId="0" xfId="2721" applyFont="1" applyBorder="1" applyAlignment="1">
      <alignment vertical="center" wrapText="1" readingOrder="1"/>
    </xf>
    <xf numFmtId="0" fontId="229" fillId="0" borderId="0" xfId="2721" applyFont="1" applyBorder="1" applyAlignment="1">
      <alignment vertical="center"/>
    </xf>
    <xf numFmtId="0" fontId="229" fillId="0" borderId="0" xfId="0" applyFont="1" applyBorder="1" applyAlignment="1">
      <alignment horizontal="right" vertical="center" wrapText="1"/>
    </xf>
    <xf numFmtId="0" fontId="228" fillId="0" borderId="0" xfId="2721" applyFont="1" applyBorder="1" applyAlignment="1">
      <alignment horizontal="center" vertical="center" wrapText="1" readingOrder="1"/>
    </xf>
    <xf numFmtId="49" fontId="229" fillId="0" borderId="0" xfId="2721" applyNumberFormat="1" applyFont="1" applyBorder="1" applyAlignment="1">
      <alignment horizontal="center" vertical="center" wrapText="1"/>
    </xf>
    <xf numFmtId="41" fontId="228" fillId="0" borderId="0" xfId="0" applyNumberFormat="1" applyFont="1" applyBorder="1" applyAlignment="1">
      <alignment horizontal="right"/>
    </xf>
    <xf numFmtId="41" fontId="228" fillId="0" borderId="0" xfId="0" applyNumberFormat="1" applyFont="1" applyBorder="1" applyAlignment="1">
      <alignment horizontal="right" vertical="center"/>
    </xf>
    <xf numFmtId="41" fontId="226" fillId="0" borderId="0" xfId="0" applyNumberFormat="1" applyFont="1" applyBorder="1" applyAlignment="1">
      <alignment horizontal="right" vertical="center"/>
    </xf>
    <xf numFmtId="3" fontId="229" fillId="0" borderId="0" xfId="0" applyNumberFormat="1" applyFont="1" applyBorder="1" applyAlignment="1">
      <alignment horizontal="right" vertical="center"/>
    </xf>
    <xf numFmtId="3" fontId="228" fillId="0" borderId="0" xfId="0" applyNumberFormat="1" applyFont="1" applyBorder="1" applyAlignment="1">
      <alignment horizontal="right" vertical="center"/>
    </xf>
    <xf numFmtId="41" fontId="228" fillId="0" borderId="0" xfId="2721" applyNumberFormat="1" applyFont="1" applyBorder="1" applyAlignment="1">
      <alignment horizontal="right" vertical="center"/>
    </xf>
    <xf numFmtId="41" fontId="228" fillId="0" borderId="0" xfId="2721" applyNumberFormat="1" applyFont="1" applyBorder="1" applyAlignment="1">
      <alignment vertical="center"/>
    </xf>
    <xf numFmtId="41" fontId="228" fillId="55" borderId="0" xfId="0" applyNumberFormat="1" applyFont="1" applyFill="1" applyBorder="1" applyAlignment="1">
      <alignment horizontal="right" vertical="center"/>
    </xf>
    <xf numFmtId="0" fontId="275" fillId="0" borderId="0" xfId="2721" applyFont="1" applyBorder="1" applyAlignment="1">
      <alignment vertical="center"/>
    </xf>
    <xf numFmtId="0" fontId="278" fillId="55" borderId="0" xfId="2721" applyFont="1" applyFill="1" applyBorder="1" applyAlignment="1">
      <alignment vertical="center"/>
    </xf>
    <xf numFmtId="0" fontId="278" fillId="0" borderId="0" xfId="2721" applyFont="1" applyBorder="1" applyAlignment="1">
      <alignment vertical="center"/>
    </xf>
    <xf numFmtId="0" fontId="228" fillId="0" borderId="0" xfId="2721" applyFont="1" applyBorder="1" applyAlignment="1">
      <alignment vertical="center" wrapText="1" readingOrder="1"/>
    </xf>
    <xf numFmtId="41" fontId="228" fillId="0" borderId="0" xfId="2898" applyNumberFormat="1" applyFont="1" applyBorder="1" applyAlignment="1">
      <alignment horizontal="right" vertical="center" wrapText="1"/>
    </xf>
    <xf numFmtId="3" fontId="229" fillId="0" borderId="0" xfId="2721" applyNumberFormat="1" applyFont="1" applyBorder="1" applyAlignment="1">
      <alignment vertical="center" wrapText="1" readingOrder="1"/>
    </xf>
    <xf numFmtId="3" fontId="279" fillId="56" borderId="81" xfId="5094" applyNumberFormat="1" applyFont="1" applyFill="1" applyBorder="1" applyAlignment="1">
      <alignment horizontal="center" vertical="center" wrapText="1"/>
    </xf>
    <xf numFmtId="3" fontId="238" fillId="0" borderId="0" xfId="5094" applyNumberFormat="1" applyFont="1" applyFill="1" applyBorder="1" applyAlignment="1">
      <alignment vertical="center" wrapText="1"/>
    </xf>
    <xf numFmtId="3" fontId="237" fillId="0" borderId="0" xfId="5094" applyNumberFormat="1" applyFont="1" applyFill="1" applyBorder="1" applyAlignment="1">
      <alignment vertical="center" wrapText="1"/>
    </xf>
    <xf numFmtId="0" fontId="236" fillId="0" borderId="0" xfId="0" applyFont="1" applyFill="1" applyAlignment="1">
      <alignment vertical="center" wrapText="1"/>
    </xf>
    <xf numFmtId="0" fontId="234" fillId="0" borderId="81" xfId="5148" applyNumberFormat="1" applyFont="1" applyFill="1" applyBorder="1" applyAlignment="1">
      <alignment horizontal="center" vertical="center" wrapText="1"/>
    </xf>
    <xf numFmtId="0" fontId="233" fillId="0" borderId="81" xfId="5148" applyNumberFormat="1" applyFont="1" applyFill="1" applyBorder="1" applyAlignment="1">
      <alignment horizontal="left" vertical="center" wrapText="1"/>
    </xf>
    <xf numFmtId="0" fontId="234" fillId="0" borderId="81" xfId="5148" applyNumberFormat="1" applyFont="1" applyFill="1" applyBorder="1" applyAlignment="1">
      <alignment horizontal="left" vertical="center" wrapText="1"/>
    </xf>
    <xf numFmtId="41" fontId="233" fillId="0" borderId="81" xfId="5148" applyNumberFormat="1" applyFont="1" applyFill="1" applyBorder="1" applyAlignment="1">
      <alignment horizontal="right" vertical="center"/>
    </xf>
    <xf numFmtId="41" fontId="233" fillId="0" borderId="81" xfId="5094" applyNumberFormat="1" applyFont="1" applyFill="1" applyBorder="1" applyAlignment="1">
      <alignment horizontal="center" vertical="center" wrapText="1"/>
    </xf>
    <xf numFmtId="41" fontId="234" fillId="0" borderId="81" xfId="5094" applyNumberFormat="1" applyFont="1" applyFill="1" applyBorder="1" applyAlignment="1">
      <alignment horizontal="center" vertical="center" wrapText="1"/>
    </xf>
    <xf numFmtId="0" fontId="236" fillId="0" borderId="81" xfId="5148" applyNumberFormat="1" applyFont="1" applyFill="1" applyBorder="1" applyAlignment="1">
      <alignment horizontal="left" vertical="center" wrapText="1"/>
    </xf>
    <xf numFmtId="41" fontId="234" fillId="0" borderId="81" xfId="5148" applyNumberFormat="1" applyFont="1" applyFill="1" applyBorder="1" applyAlignment="1">
      <alignment horizontal="right" vertical="center" wrapText="1"/>
    </xf>
    <xf numFmtId="41" fontId="233" fillId="0" borderId="81" xfId="5148" applyNumberFormat="1" applyFont="1" applyFill="1" applyBorder="1" applyAlignment="1">
      <alignment horizontal="right" vertical="center" wrapText="1"/>
    </xf>
    <xf numFmtId="41" fontId="236" fillId="0" borderId="81" xfId="5148" applyNumberFormat="1" applyFont="1" applyFill="1" applyBorder="1" applyAlignment="1">
      <alignment horizontal="right" vertical="center" wrapText="1"/>
    </xf>
    <xf numFmtId="3" fontId="231" fillId="0" borderId="0" xfId="5094" applyNumberFormat="1" applyFont="1" applyBorder="1" applyAlignment="1">
      <alignment horizontal="center" vertical="center" wrapText="1"/>
    </xf>
    <xf numFmtId="3" fontId="231" fillId="0" borderId="0" xfId="5094" applyNumberFormat="1" applyFont="1" applyFill="1" applyBorder="1" applyAlignment="1">
      <alignment horizontal="center" vertical="center" wrapText="1"/>
    </xf>
    <xf numFmtId="3" fontId="232" fillId="0" borderId="0" xfId="5094" applyNumberFormat="1" applyFont="1" applyFill="1" applyBorder="1" applyAlignment="1">
      <alignment horizontal="center" vertical="center" wrapText="1"/>
    </xf>
    <xf numFmtId="41" fontId="234" fillId="0" borderId="81" xfId="5148" applyNumberFormat="1" applyFont="1" applyFill="1" applyBorder="1" applyAlignment="1">
      <alignment horizontal="right" vertical="center"/>
    </xf>
    <xf numFmtId="0" fontId="281" fillId="0" borderId="0" xfId="5148" applyFont="1" applyFill="1"/>
    <xf numFmtId="1" fontId="282" fillId="0" borderId="0" xfId="5148" applyNumberFormat="1" applyFont="1" applyFill="1" applyAlignment="1">
      <alignment horizontal="center" vertical="center" wrapText="1"/>
    </xf>
    <xf numFmtId="3" fontId="283" fillId="0" borderId="65" xfId="5148" applyNumberFormat="1" applyFont="1" applyFill="1" applyBorder="1" applyAlignment="1">
      <alignment horizontal="center" vertical="center" wrapText="1"/>
    </xf>
    <xf numFmtId="3" fontId="284" fillId="0" borderId="74" xfId="5148" applyNumberFormat="1" applyFont="1" applyFill="1" applyBorder="1" applyAlignment="1">
      <alignment horizontal="center" vertical="center" wrapText="1"/>
    </xf>
    <xf numFmtId="3" fontId="220" fillId="0" borderId="74" xfId="5148" applyNumberFormat="1" applyFont="1" applyFill="1" applyBorder="1" applyAlignment="1">
      <alignment horizontal="left" vertical="center" wrapText="1"/>
    </xf>
    <xf numFmtId="3" fontId="285" fillId="0" borderId="74" xfId="5148" applyNumberFormat="1" applyFont="1" applyBorder="1" applyAlignment="1">
      <alignment horizontal="right" vertical="center" wrapText="1"/>
    </xf>
    <xf numFmtId="3" fontId="220" fillId="0" borderId="74" xfId="5148" applyNumberFormat="1" applyFont="1" applyFill="1" applyBorder="1" applyAlignment="1">
      <alignment horizontal="center" vertical="center" wrapText="1"/>
    </xf>
    <xf numFmtId="0" fontId="286" fillId="0" borderId="0" xfId="5148" applyFont="1" applyFill="1"/>
    <xf numFmtId="3" fontId="286" fillId="0" borderId="0" xfId="5148" applyNumberFormat="1" applyFont="1" applyFill="1"/>
    <xf numFmtId="3" fontId="284" fillId="0" borderId="82" xfId="5148" quotePrefix="1" applyNumberFormat="1" applyFont="1" applyFill="1" applyBorder="1" applyAlignment="1">
      <alignment horizontal="center" vertical="center" wrapText="1"/>
    </xf>
    <xf numFmtId="3" fontId="220" fillId="0" borderId="82" xfId="5148" applyNumberFormat="1" applyFont="1" applyFill="1" applyBorder="1" applyAlignment="1">
      <alignment horizontal="left" vertical="center" wrapText="1"/>
    </xf>
    <xf numFmtId="3" fontId="220" fillId="0" borderId="82" xfId="5148" quotePrefix="1" applyNumberFormat="1" applyFont="1" applyFill="1" applyBorder="1" applyAlignment="1">
      <alignment horizontal="right" vertical="center" wrapText="1"/>
    </xf>
    <xf numFmtId="3" fontId="284" fillId="0" borderId="63" xfId="5148" quotePrefix="1" applyNumberFormat="1" applyFont="1" applyFill="1" applyBorder="1" applyAlignment="1">
      <alignment horizontal="center" vertical="center" wrapText="1"/>
    </xf>
    <xf numFmtId="3" fontId="220" fillId="0" borderId="63" xfId="5148" applyNumberFormat="1" applyFont="1" applyFill="1" applyBorder="1" applyAlignment="1">
      <alignment horizontal="left" vertical="center" wrapText="1"/>
    </xf>
    <xf numFmtId="3" fontId="220" fillId="0" borderId="63" xfId="5148" quotePrefix="1" applyNumberFormat="1" applyFont="1" applyFill="1" applyBorder="1" applyAlignment="1">
      <alignment horizontal="right" vertical="center" wrapText="1"/>
    </xf>
    <xf numFmtId="3" fontId="220" fillId="0" borderId="63" xfId="5148" applyNumberFormat="1" applyFont="1" applyFill="1" applyBorder="1" applyAlignment="1">
      <alignment horizontal="right" vertical="center"/>
    </xf>
    <xf numFmtId="49" fontId="155" fillId="0" borderId="63" xfId="5148" applyNumberFormat="1" applyFont="1" applyFill="1" applyBorder="1" applyAlignment="1">
      <alignment horizontal="center" vertical="center"/>
    </xf>
    <xf numFmtId="1" fontId="283" fillId="0" borderId="63" xfId="5148" applyNumberFormat="1" applyFont="1" applyFill="1" applyBorder="1" applyAlignment="1">
      <alignment horizontal="left" vertical="center" wrapText="1"/>
    </xf>
    <xf numFmtId="3" fontId="283" fillId="0" borderId="63" xfId="5148" applyNumberFormat="1" applyFont="1" applyFill="1" applyBorder="1" applyAlignment="1">
      <alignment horizontal="right" vertical="center"/>
    </xf>
    <xf numFmtId="49" fontId="284" fillId="0" borderId="63" xfId="5148" applyNumberFormat="1" applyFont="1" applyFill="1" applyBorder="1" applyAlignment="1">
      <alignment horizontal="center" vertical="center"/>
    </xf>
    <xf numFmtId="3" fontId="220" fillId="0" borderId="63" xfId="5148" applyNumberFormat="1" applyFont="1" applyFill="1" applyBorder="1" applyAlignment="1">
      <alignment vertical="center" wrapText="1"/>
    </xf>
    <xf numFmtId="3" fontId="220" fillId="0" borderId="63" xfId="5148" applyNumberFormat="1" applyFont="1" applyFill="1" applyBorder="1" applyAlignment="1">
      <alignment horizontal="center" vertical="center" wrapText="1"/>
    </xf>
    <xf numFmtId="0" fontId="155" fillId="0" borderId="63" xfId="5148" applyNumberFormat="1" applyFont="1" applyFill="1" applyBorder="1" applyAlignment="1">
      <alignment horizontal="center" vertical="center"/>
    </xf>
    <xf numFmtId="0" fontId="283" fillId="0" borderId="63" xfId="5148" applyNumberFormat="1" applyFont="1" applyFill="1" applyBorder="1" applyAlignment="1">
      <alignment horizontal="left" vertical="center" wrapText="1"/>
    </xf>
    <xf numFmtId="0" fontId="155" fillId="0" borderId="63" xfId="5148" applyNumberFormat="1" applyFont="1" applyFill="1" applyBorder="1" applyAlignment="1">
      <alignment horizontal="center" vertical="center" wrapText="1"/>
    </xf>
    <xf numFmtId="3" fontId="283" fillId="0" borderId="63" xfId="5148" applyNumberFormat="1" applyFont="1" applyFill="1" applyBorder="1" applyAlignment="1">
      <alignment horizontal="left" vertical="center" wrapText="1"/>
    </xf>
    <xf numFmtId="3" fontId="283" fillId="0" borderId="63" xfId="5148" applyNumberFormat="1" applyFont="1" applyFill="1" applyBorder="1" applyAlignment="1">
      <alignment vertical="center" wrapText="1"/>
    </xf>
    <xf numFmtId="0" fontId="281" fillId="0" borderId="63" xfId="5148" applyFont="1" applyFill="1" applyBorder="1"/>
    <xf numFmtId="2" fontId="283" fillId="0" borderId="63" xfId="5148" applyNumberFormat="1" applyFont="1" applyFill="1" applyBorder="1" applyAlignment="1">
      <alignment horizontal="left" vertical="center" wrapText="1"/>
    </xf>
    <xf numFmtId="0" fontId="283" fillId="0" borderId="63" xfId="5148" applyNumberFormat="1" applyFont="1" applyFill="1" applyBorder="1" applyAlignment="1">
      <alignment horizontal="left" vertical="center" wrapText="1" shrinkToFit="1"/>
    </xf>
    <xf numFmtId="0" fontId="283" fillId="0" borderId="63" xfId="5148" applyFont="1" applyFill="1" applyBorder="1" applyAlignment="1">
      <alignment vertical="center" wrapText="1"/>
    </xf>
    <xf numFmtId="0" fontId="287" fillId="0" borderId="63" xfId="5148" applyNumberFormat="1" applyFont="1" applyFill="1" applyBorder="1" applyAlignment="1">
      <alignment horizontal="center" vertical="center"/>
    </xf>
    <xf numFmtId="0" fontId="288" fillId="0" borderId="63" xfId="5148" applyFont="1" applyFill="1" applyBorder="1" applyAlignment="1">
      <alignment horizontal="left" vertical="center" wrapText="1"/>
    </xf>
    <xf numFmtId="3" fontId="288" fillId="56" borderId="63" xfId="5148" applyNumberFormat="1" applyFont="1" applyFill="1" applyBorder="1" applyAlignment="1">
      <alignment vertical="center" wrapText="1"/>
    </xf>
    <xf numFmtId="3" fontId="288" fillId="55" borderId="63" xfId="5148" applyNumberFormat="1" applyFont="1" applyFill="1" applyBorder="1" applyAlignment="1">
      <alignment horizontal="right" vertical="center"/>
    </xf>
    <xf numFmtId="3" fontId="288" fillId="0" borderId="63" xfId="5148" applyNumberFormat="1" applyFont="1" applyFill="1" applyBorder="1" applyAlignment="1">
      <alignment horizontal="right" vertical="center"/>
    </xf>
    <xf numFmtId="3" fontId="288" fillId="0" borderId="63" xfId="5148" applyNumberFormat="1" applyFont="1" applyFill="1" applyBorder="1" applyAlignment="1">
      <alignment horizontal="center" vertical="center" wrapText="1"/>
    </xf>
    <xf numFmtId="0" fontId="289" fillId="0" borderId="0" xfId="5148" applyFont="1" applyFill="1"/>
    <xf numFmtId="0" fontId="284" fillId="0" borderId="63" xfId="5148" applyNumberFormat="1" applyFont="1" applyFill="1" applyBorder="1" applyAlignment="1">
      <alignment horizontal="center" vertical="center"/>
    </xf>
    <xf numFmtId="0" fontId="220" fillId="0" borderId="63" xfId="5148" applyFont="1" applyFill="1" applyBorder="1" applyAlignment="1">
      <alignment horizontal="left" vertical="center" wrapText="1"/>
    </xf>
    <xf numFmtId="3" fontId="290" fillId="55" borderId="63" xfId="5148" applyNumberFormat="1" applyFont="1" applyFill="1" applyBorder="1" applyAlignment="1">
      <alignment horizontal="right" vertical="center"/>
    </xf>
    <xf numFmtId="3" fontId="220" fillId="55" borderId="63" xfId="5148" applyNumberFormat="1" applyFont="1" applyFill="1" applyBorder="1" applyAlignment="1">
      <alignment horizontal="right" vertical="center"/>
    </xf>
    <xf numFmtId="49" fontId="284" fillId="0" borderId="63" xfId="5148" quotePrefix="1" applyNumberFormat="1" applyFont="1" applyFill="1" applyBorder="1" applyAlignment="1">
      <alignment horizontal="center" vertical="center"/>
    </xf>
    <xf numFmtId="1" fontId="220" fillId="0" borderId="63" xfId="5148" applyNumberFormat="1" applyFont="1" applyFill="1" applyBorder="1" applyAlignment="1">
      <alignment horizontal="left" vertical="center" wrapText="1"/>
    </xf>
    <xf numFmtId="0" fontId="286" fillId="0" borderId="63" xfId="5148" applyFont="1" applyFill="1" applyBorder="1"/>
    <xf numFmtId="49" fontId="291" fillId="0" borderId="83" xfId="5148" quotePrefix="1" applyNumberFormat="1" applyFont="1" applyFill="1" applyBorder="1" applyAlignment="1">
      <alignment horizontal="center" vertical="center"/>
    </xf>
    <xf numFmtId="1" fontId="282" fillId="0" borderId="83" xfId="5148" applyNumberFormat="1" applyFont="1" applyFill="1" applyBorder="1" applyAlignment="1">
      <alignment horizontal="left" vertical="center" wrapText="1"/>
    </xf>
    <xf numFmtId="1" fontId="282" fillId="0" borderId="83" xfId="5148" applyNumberFormat="1" applyFont="1" applyFill="1" applyBorder="1" applyAlignment="1">
      <alignment vertical="center" wrapText="1"/>
    </xf>
    <xf numFmtId="3" fontId="282" fillId="0" borderId="83" xfId="5148" quotePrefix="1" applyNumberFormat="1" applyFont="1" applyFill="1" applyBorder="1" applyAlignment="1">
      <alignment horizontal="right" vertical="center" wrapText="1"/>
    </xf>
    <xf numFmtId="3" fontId="282" fillId="0" borderId="83" xfId="5148" applyNumberFormat="1" applyFont="1" applyFill="1" applyBorder="1" applyAlignment="1">
      <alignment horizontal="right" vertical="center"/>
    </xf>
    <xf numFmtId="0" fontId="292" fillId="0" borderId="83" xfId="5148" applyFont="1" applyFill="1" applyBorder="1"/>
    <xf numFmtId="0" fontId="292" fillId="0" borderId="0" xfId="5148" applyFont="1" applyFill="1"/>
    <xf numFmtId="49" fontId="155" fillId="0" borderId="83" xfId="5148" quotePrefix="1" applyNumberFormat="1" applyFont="1" applyFill="1" applyBorder="1" applyAlignment="1">
      <alignment horizontal="center" vertical="center"/>
    </xf>
    <xf numFmtId="1" fontId="283" fillId="0" borderId="83" xfId="5148" applyNumberFormat="1" applyFont="1" applyFill="1" applyBorder="1" applyAlignment="1">
      <alignment horizontal="left" vertical="center" wrapText="1"/>
    </xf>
    <xf numFmtId="3" fontId="283" fillId="0" borderId="83" xfId="5148" quotePrefix="1" applyNumberFormat="1" applyFont="1" applyFill="1" applyBorder="1" applyAlignment="1">
      <alignment horizontal="right" vertical="center" wrapText="1"/>
    </xf>
    <xf numFmtId="3" fontId="283" fillId="0" borderId="83" xfId="5148" applyNumberFormat="1" applyFont="1" applyFill="1" applyBorder="1" applyAlignment="1">
      <alignment horizontal="right" vertical="center"/>
    </xf>
    <xf numFmtId="0" fontId="281" fillId="0" borderId="83" xfId="5148" applyFont="1" applyFill="1" applyBorder="1"/>
    <xf numFmtId="49" fontId="284" fillId="0" borderId="83" xfId="5148" quotePrefix="1" applyNumberFormat="1" applyFont="1" applyFill="1" applyBorder="1" applyAlignment="1">
      <alignment horizontal="center" vertical="center"/>
    </xf>
    <xf numFmtId="1" fontId="220" fillId="0" borderId="83" xfId="5148" applyNumberFormat="1" applyFont="1" applyFill="1" applyBorder="1" applyAlignment="1">
      <alignment horizontal="left" vertical="center" wrapText="1"/>
    </xf>
    <xf numFmtId="3" fontId="220" fillId="0" borderId="83" xfId="5148" quotePrefix="1" applyNumberFormat="1" applyFont="1" applyFill="1" applyBorder="1" applyAlignment="1">
      <alignment horizontal="right" vertical="center" wrapText="1"/>
    </xf>
    <xf numFmtId="3" fontId="220" fillId="0" borderId="83" xfId="5148" applyNumberFormat="1" applyFont="1" applyFill="1" applyBorder="1" applyAlignment="1">
      <alignment horizontal="right" vertical="center"/>
    </xf>
    <xf numFmtId="0" fontId="286" fillId="0" borderId="83" xfId="5148" applyFont="1" applyFill="1" applyBorder="1"/>
    <xf numFmtId="3" fontId="283" fillId="0" borderId="63" xfId="5148" applyNumberFormat="1" applyFont="1" applyFill="1" applyBorder="1" applyAlignment="1">
      <alignment horizontal="center" vertical="center" wrapText="1"/>
    </xf>
    <xf numFmtId="0" fontId="293" fillId="0" borderId="84" xfId="5148" applyFont="1" applyFill="1" applyBorder="1"/>
    <xf numFmtId="0" fontId="281" fillId="0" borderId="84" xfId="5148" applyFont="1" applyFill="1" applyBorder="1"/>
    <xf numFmtId="0" fontId="281" fillId="0" borderId="84" xfId="5148" applyFont="1" applyFill="1" applyBorder="1" applyAlignment="1"/>
    <xf numFmtId="0" fontId="281" fillId="0" borderId="84" xfId="5148" applyFont="1" applyFill="1" applyBorder="1" applyAlignment="1">
      <alignment horizontal="right"/>
    </xf>
    <xf numFmtId="0" fontId="293" fillId="0" borderId="0" xfId="5148" applyFont="1" applyFill="1"/>
    <xf numFmtId="0" fontId="281" fillId="0" borderId="0" xfId="5148" applyFont="1" applyFill="1" applyAlignment="1"/>
    <xf numFmtId="0" fontId="281" fillId="0" borderId="0" xfId="5148" applyFont="1" applyFill="1" applyAlignment="1">
      <alignment horizontal="right"/>
    </xf>
    <xf numFmtId="0" fontId="242" fillId="0" borderId="81" xfId="5148" applyFont="1" applyFill="1" applyBorder="1" applyAlignment="1">
      <alignment vertical="center" wrapText="1"/>
    </xf>
    <xf numFmtId="1" fontId="239" fillId="0" borderId="81" xfId="5148" applyNumberFormat="1" applyFont="1" applyFill="1" applyBorder="1" applyAlignment="1">
      <alignment horizontal="left" vertical="center" wrapText="1"/>
    </xf>
    <xf numFmtId="0" fontId="294" fillId="56" borderId="81" xfId="6166" applyNumberFormat="1" applyFont="1" applyFill="1" applyBorder="1" applyAlignment="1">
      <alignment horizontal="center" vertical="center" wrapText="1"/>
    </xf>
    <xf numFmtId="1" fontId="231" fillId="0" borderId="0" xfId="5094" applyNumberFormat="1" applyFont="1" applyFill="1" applyAlignment="1">
      <alignment vertical="center"/>
    </xf>
    <xf numFmtId="49" fontId="231" fillId="0" borderId="81" xfId="5094" applyNumberFormat="1" applyFont="1" applyFill="1" applyBorder="1" applyAlignment="1">
      <alignment horizontal="center" vertical="center"/>
    </xf>
    <xf numFmtId="1" fontId="231" fillId="0" borderId="81" xfId="5094" applyNumberFormat="1" applyFont="1" applyFill="1" applyBorder="1" applyAlignment="1">
      <alignment horizontal="center" vertical="center"/>
    </xf>
    <xf numFmtId="3" fontId="295" fillId="0" borderId="81" xfId="5148" applyNumberFormat="1" applyFont="1" applyFill="1" applyBorder="1" applyAlignment="1">
      <alignment horizontal="left" vertical="center" wrapText="1"/>
    </xf>
    <xf numFmtId="1" fontId="234" fillId="0" borderId="81" xfId="5094" quotePrefix="1" applyNumberFormat="1" applyFont="1" applyFill="1" applyBorder="1" applyAlignment="1">
      <alignment horizontal="center" vertical="center" wrapText="1"/>
    </xf>
    <xf numFmtId="1" fontId="240" fillId="55" borderId="0" xfId="5094" applyNumberFormat="1" applyFont="1" applyFill="1" applyAlignment="1">
      <alignment horizontal="center" vertical="center"/>
    </xf>
    <xf numFmtId="3" fontId="240" fillId="55" borderId="32" xfId="5094" applyNumberFormat="1" applyFont="1" applyFill="1" applyBorder="1" applyAlignment="1">
      <alignment horizontal="center" vertical="center" wrapText="1"/>
    </xf>
    <xf numFmtId="41" fontId="297" fillId="0" borderId="81" xfId="5094" quotePrefix="1" applyNumberFormat="1" applyFont="1" applyFill="1" applyBorder="1" applyAlignment="1">
      <alignment horizontal="right" vertical="center" wrapText="1"/>
    </xf>
    <xf numFmtId="41" fontId="240" fillId="55" borderId="81" xfId="5094" applyNumberFormat="1" applyFont="1" applyFill="1" applyBorder="1" applyAlignment="1">
      <alignment horizontal="center" vertical="center" wrapText="1"/>
    </xf>
    <xf numFmtId="41" fontId="240" fillId="0" borderId="81" xfId="5094" applyNumberFormat="1" applyFont="1" applyFill="1" applyBorder="1" applyAlignment="1">
      <alignment horizontal="right" vertical="center" wrapText="1"/>
    </xf>
    <xf numFmtId="41" fontId="240" fillId="55" borderId="81" xfId="5148" applyNumberFormat="1" applyFont="1" applyFill="1" applyBorder="1" applyAlignment="1">
      <alignment horizontal="right" vertical="center"/>
    </xf>
    <xf numFmtId="41" fontId="243" fillId="55" borderId="81" xfId="5094" applyNumberFormat="1" applyFont="1" applyFill="1" applyBorder="1" applyAlignment="1">
      <alignment horizontal="center" vertical="center" wrapText="1"/>
    </xf>
    <xf numFmtId="41" fontId="240" fillId="55" borderId="81" xfId="5148" applyNumberFormat="1" applyFont="1" applyFill="1" applyBorder="1" applyAlignment="1">
      <alignment horizontal="right" vertical="center" wrapText="1"/>
    </xf>
    <xf numFmtId="41" fontId="298" fillId="55" borderId="81" xfId="5148" applyNumberFormat="1" applyFont="1" applyFill="1" applyBorder="1" applyAlignment="1">
      <alignment horizontal="right" vertical="center"/>
    </xf>
    <xf numFmtId="41" fontId="298" fillId="55" borderId="81" xfId="5148" applyNumberFormat="1" applyFont="1" applyFill="1" applyBorder="1" applyAlignment="1">
      <alignment horizontal="right" vertical="center" wrapText="1"/>
    </xf>
    <xf numFmtId="41" fontId="240" fillId="0" borderId="81" xfId="5148" applyNumberFormat="1" applyFont="1" applyFill="1" applyBorder="1" applyAlignment="1">
      <alignment horizontal="right" vertical="center"/>
    </xf>
    <xf numFmtId="41" fontId="298" fillId="0" borderId="81" xfId="5094" applyNumberFormat="1" applyFont="1" applyFill="1" applyBorder="1" applyAlignment="1">
      <alignment horizontal="right" vertical="center" wrapText="1"/>
    </xf>
    <xf numFmtId="41" fontId="243" fillId="55" borderId="81" xfId="5094" applyNumberFormat="1" applyFont="1" applyFill="1" applyBorder="1" applyAlignment="1">
      <alignment horizontal="right" vertical="center" wrapText="1"/>
    </xf>
    <xf numFmtId="3" fontId="243" fillId="0" borderId="81" xfId="5094" applyNumberFormat="1" applyFont="1" applyFill="1" applyBorder="1" applyAlignment="1">
      <alignment horizontal="right" vertical="center" wrapText="1"/>
    </xf>
    <xf numFmtId="41" fontId="240" fillId="0" borderId="81" xfId="0" applyNumberFormat="1" applyFont="1" applyFill="1" applyBorder="1" applyAlignment="1">
      <alignment horizontal="right" vertical="center" wrapText="1"/>
    </xf>
    <xf numFmtId="41" fontId="298" fillId="0" borderId="81" xfId="0" applyNumberFormat="1" applyFont="1" applyFill="1" applyBorder="1" applyAlignment="1">
      <alignment horizontal="right" vertical="center" wrapText="1"/>
    </xf>
    <xf numFmtId="1" fontId="298" fillId="0" borderId="79" xfId="5094" applyNumberFormat="1" applyFont="1" applyFill="1" applyBorder="1" applyAlignment="1">
      <alignment vertical="center"/>
    </xf>
    <xf numFmtId="1" fontId="243" fillId="55" borderId="0" xfId="5094" applyNumberFormat="1" applyFont="1" applyFill="1" applyAlignment="1">
      <alignment vertical="center"/>
    </xf>
    <xf numFmtId="1" fontId="243" fillId="55" borderId="0" xfId="5094" applyNumberFormat="1" applyFont="1" applyFill="1" applyAlignment="1">
      <alignment horizontal="right" vertical="center"/>
    </xf>
    <xf numFmtId="3" fontId="240" fillId="0" borderId="32" xfId="5094" applyNumberFormat="1" applyFont="1" applyBorder="1" applyAlignment="1">
      <alignment horizontal="center" vertical="center" wrapText="1"/>
    </xf>
    <xf numFmtId="43" fontId="240" fillId="0" borderId="81" xfId="5094" applyNumberFormat="1" applyFont="1" applyFill="1" applyBorder="1" applyAlignment="1">
      <alignment horizontal="right" vertical="center" wrapText="1"/>
    </xf>
    <xf numFmtId="0" fontId="240" fillId="0" borderId="81" xfId="5094" applyNumberFormat="1" applyFont="1" applyFill="1" applyBorder="1" applyAlignment="1">
      <alignment horizontal="center" vertical="center" wrapText="1"/>
    </xf>
    <xf numFmtId="41" fontId="240" fillId="0" borderId="81" xfId="5148" applyNumberFormat="1" applyFont="1" applyFill="1" applyBorder="1" applyAlignment="1">
      <alignment horizontal="right" vertical="center" wrapText="1"/>
    </xf>
    <xf numFmtId="41" fontId="298" fillId="0" borderId="81" xfId="5148" applyNumberFormat="1" applyFont="1" applyFill="1" applyBorder="1" applyAlignment="1">
      <alignment horizontal="right" vertical="center"/>
    </xf>
    <xf numFmtId="41" fontId="298" fillId="0" borderId="81" xfId="5148" applyNumberFormat="1" applyFont="1" applyFill="1" applyBorder="1" applyAlignment="1">
      <alignment horizontal="right" vertical="center" wrapText="1"/>
    </xf>
    <xf numFmtId="0" fontId="240" fillId="55" borderId="81" xfId="5094" applyNumberFormat="1" applyFont="1" applyFill="1" applyBorder="1" applyAlignment="1">
      <alignment horizontal="center" vertical="center" wrapText="1"/>
    </xf>
    <xf numFmtId="3" fontId="243" fillId="0" borderId="81" xfId="5094" quotePrefix="1" applyNumberFormat="1" applyFont="1" applyFill="1" applyBorder="1" applyAlignment="1">
      <alignment horizontal="right" vertical="center" wrapText="1"/>
    </xf>
    <xf numFmtId="3" fontId="243" fillId="0" borderId="81" xfId="0" applyNumberFormat="1" applyFont="1" applyFill="1" applyBorder="1" applyAlignment="1">
      <alignment horizontal="right" vertical="center" wrapText="1"/>
    </xf>
    <xf numFmtId="1" fontId="298" fillId="0" borderId="79" xfId="5094" applyNumberFormat="1" applyFont="1" applyFill="1" applyBorder="1" applyAlignment="1">
      <alignment horizontal="right" vertical="center"/>
    </xf>
    <xf numFmtId="1" fontId="243" fillId="0" borderId="0" xfId="5094" applyNumberFormat="1" applyFont="1" applyFill="1" applyAlignment="1">
      <alignment vertical="center"/>
    </xf>
    <xf numFmtId="1" fontId="243" fillId="0" borderId="0" xfId="5094" applyNumberFormat="1" applyFont="1" applyFill="1" applyAlignment="1">
      <alignment horizontal="right" vertical="center"/>
    </xf>
    <xf numFmtId="1" fontId="299" fillId="55" borderId="0" xfId="5094" applyNumberFormat="1" applyFont="1" applyFill="1" applyAlignment="1">
      <alignment horizontal="center" vertical="center"/>
    </xf>
    <xf numFmtId="41" fontId="300" fillId="0" borderId="81" xfId="5094" quotePrefix="1" applyNumberFormat="1" applyFont="1" applyFill="1" applyBorder="1" applyAlignment="1">
      <alignment horizontal="right" vertical="center" wrapText="1"/>
    </xf>
    <xf numFmtId="0" fontId="299" fillId="55" borderId="81" xfId="5094" applyNumberFormat="1" applyFont="1" applyFill="1" applyBorder="1" applyAlignment="1">
      <alignment horizontal="center" vertical="center" wrapText="1"/>
    </xf>
    <xf numFmtId="41" fontId="299" fillId="0" borderId="81" xfId="5094" applyNumberFormat="1" applyFont="1" applyFill="1" applyBorder="1" applyAlignment="1">
      <alignment horizontal="right" vertical="center" wrapText="1"/>
    </xf>
    <xf numFmtId="41" fontId="301" fillId="55" borderId="81" xfId="5094" applyNumberFormat="1" applyFont="1" applyFill="1" applyBorder="1" applyAlignment="1">
      <alignment horizontal="center" vertical="center" wrapText="1"/>
    </xf>
    <xf numFmtId="41" fontId="299" fillId="0" borderId="81" xfId="5148" applyNumberFormat="1" applyFont="1" applyFill="1" applyBorder="1" applyAlignment="1">
      <alignment horizontal="right" vertical="center"/>
    </xf>
    <xf numFmtId="41" fontId="301" fillId="55" borderId="81" xfId="5094" applyNumberFormat="1" applyFont="1" applyFill="1" applyBorder="1" applyAlignment="1">
      <alignment horizontal="right" vertical="center" wrapText="1"/>
    </xf>
    <xf numFmtId="41" fontId="302" fillId="0" borderId="81" xfId="5148" applyNumberFormat="1" applyFont="1" applyFill="1" applyBorder="1" applyAlignment="1">
      <alignment horizontal="right" vertical="center"/>
    </xf>
    <xf numFmtId="3" fontId="301" fillId="55" borderId="81" xfId="5148" applyNumberFormat="1" applyFont="1" applyFill="1" applyBorder="1" applyAlignment="1">
      <alignment horizontal="right" vertical="center"/>
    </xf>
    <xf numFmtId="41" fontId="302" fillId="0" borderId="81" xfId="5094" applyNumberFormat="1" applyFont="1" applyFill="1" applyBorder="1" applyAlignment="1">
      <alignment horizontal="right" vertical="center" wrapText="1"/>
    </xf>
    <xf numFmtId="3" fontId="301" fillId="0" borderId="81" xfId="5094" quotePrefix="1" applyNumberFormat="1" applyFont="1" applyFill="1" applyBorder="1" applyAlignment="1">
      <alignment horizontal="right" vertical="center" wrapText="1"/>
    </xf>
    <xf numFmtId="0" fontId="301" fillId="0" borderId="81" xfId="5094" applyNumberFormat="1" applyFont="1" applyFill="1" applyBorder="1" applyAlignment="1">
      <alignment horizontal="right" vertical="center" wrapText="1"/>
    </xf>
    <xf numFmtId="41" fontId="299" fillId="0" borderId="81" xfId="0" applyNumberFormat="1" applyFont="1" applyFill="1" applyBorder="1" applyAlignment="1">
      <alignment horizontal="right" vertical="center" wrapText="1"/>
    </xf>
    <xf numFmtId="41" fontId="302" fillId="0" borderId="81" xfId="0" applyNumberFormat="1" applyFont="1" applyFill="1" applyBorder="1" applyAlignment="1">
      <alignment horizontal="right" vertical="center" wrapText="1"/>
    </xf>
    <xf numFmtId="0" fontId="299" fillId="0" borderId="81" xfId="5094" applyNumberFormat="1" applyFont="1" applyFill="1" applyBorder="1" applyAlignment="1">
      <alignment horizontal="right" vertical="center" wrapText="1"/>
    </xf>
    <xf numFmtId="3" fontId="299" fillId="0" borderId="81" xfId="5094" quotePrefix="1" applyNumberFormat="1" applyFont="1" applyFill="1" applyBorder="1" applyAlignment="1">
      <alignment horizontal="right" vertical="center" wrapText="1"/>
    </xf>
    <xf numFmtId="1" fontId="299" fillId="0" borderId="81" xfId="5094" applyNumberFormat="1" applyFont="1" applyFill="1" applyBorder="1" applyAlignment="1">
      <alignment horizontal="right" vertical="center"/>
    </xf>
    <xf numFmtId="1" fontId="302" fillId="0" borderId="81" xfId="5094" applyNumberFormat="1" applyFont="1" applyFill="1" applyBorder="1" applyAlignment="1">
      <alignment horizontal="right" vertical="center"/>
    </xf>
    <xf numFmtId="1" fontId="301" fillId="55" borderId="0" xfId="5094" applyNumberFormat="1" applyFont="1" applyFill="1" applyAlignment="1">
      <alignment vertical="center"/>
    </xf>
    <xf numFmtId="1" fontId="301" fillId="55" borderId="0" xfId="5094" applyNumberFormat="1" applyFont="1" applyFill="1" applyAlignment="1">
      <alignment horizontal="right" vertical="center"/>
    </xf>
    <xf numFmtId="0" fontId="296" fillId="55" borderId="81" xfId="5148" applyFont="1" applyFill="1" applyBorder="1" applyAlignment="1">
      <alignment horizontal="left" vertical="center" wrapText="1"/>
    </xf>
    <xf numFmtId="1" fontId="232" fillId="55" borderId="81" xfId="5094" applyNumberFormat="1" applyFont="1" applyFill="1" applyBorder="1" applyAlignment="1">
      <alignment horizontal="right" vertical="center"/>
    </xf>
    <xf numFmtId="3" fontId="303" fillId="0" borderId="81" xfId="5148" applyNumberFormat="1" applyFont="1" applyFill="1" applyBorder="1" applyAlignment="1">
      <alignment horizontal="left" vertical="center" wrapText="1"/>
    </xf>
    <xf numFmtId="1" fontId="238" fillId="0" borderId="81" xfId="5094" quotePrefix="1" applyNumberFormat="1" applyFont="1" applyFill="1" applyBorder="1" applyAlignment="1">
      <alignment horizontal="center" vertical="center"/>
    </xf>
    <xf numFmtId="1" fontId="232" fillId="0" borderId="85" xfId="5094" applyNumberFormat="1" applyFont="1" applyFill="1" applyBorder="1" applyAlignment="1">
      <alignment horizontal="right" vertical="center"/>
    </xf>
    <xf numFmtId="41" fontId="238" fillId="0" borderId="85" xfId="5094" quotePrefix="1" applyNumberFormat="1" applyFont="1" applyFill="1" applyBorder="1" applyAlignment="1">
      <alignment horizontal="right" vertical="center" wrapText="1"/>
    </xf>
    <xf numFmtId="1" fontId="299" fillId="0" borderId="0" xfId="5094" applyNumberFormat="1" applyFont="1" applyFill="1" applyAlignment="1">
      <alignment horizontal="center" vertical="center"/>
    </xf>
    <xf numFmtId="41" fontId="299" fillId="55" borderId="81" xfId="5094" applyNumberFormat="1" applyFont="1" applyFill="1" applyBorder="1" applyAlignment="1">
      <alignment horizontal="center" vertical="center" wrapText="1"/>
    </xf>
    <xf numFmtId="3" fontId="301" fillId="0" borderId="81" xfId="5094" applyNumberFormat="1" applyFont="1" applyFill="1" applyBorder="1" applyAlignment="1">
      <alignment horizontal="right" vertical="center" wrapText="1"/>
    </xf>
    <xf numFmtId="1" fontId="301" fillId="0" borderId="0" xfId="5094" applyNumberFormat="1" applyFont="1" applyFill="1" applyAlignment="1">
      <alignment vertical="center"/>
    </xf>
    <xf numFmtId="1" fontId="301" fillId="0" borderId="0" xfId="5094" applyNumberFormat="1" applyFont="1" applyFill="1" applyAlignment="1">
      <alignment horizontal="right" vertical="center"/>
    </xf>
    <xf numFmtId="3" fontId="302" fillId="0" borderId="65" xfId="5094" applyNumberFormat="1" applyFont="1" applyFill="1" applyBorder="1" applyAlignment="1">
      <alignment horizontal="center" vertical="center" wrapText="1"/>
    </xf>
    <xf numFmtId="41" fontId="243" fillId="0" borderId="81" xfId="5094" quotePrefix="1" applyNumberFormat="1" applyFont="1" applyFill="1" applyBorder="1" applyAlignment="1">
      <alignment horizontal="right" vertical="center" wrapText="1"/>
    </xf>
    <xf numFmtId="41" fontId="243" fillId="0" borderId="81" xfId="5148" applyNumberFormat="1" applyFont="1" applyFill="1" applyBorder="1" applyAlignment="1">
      <alignment horizontal="right" vertical="center"/>
    </xf>
    <xf numFmtId="1" fontId="298" fillId="0" borderId="81" xfId="5094" applyNumberFormat="1" applyFont="1" applyFill="1" applyBorder="1" applyAlignment="1">
      <alignment horizontal="right" vertical="center"/>
    </xf>
    <xf numFmtId="1" fontId="298" fillId="0" borderId="81" xfId="5094" applyNumberFormat="1" applyFont="1" applyFill="1" applyBorder="1" applyAlignment="1">
      <alignment vertical="center"/>
    </xf>
    <xf numFmtId="1" fontId="243" fillId="0" borderId="81" xfId="5148" applyNumberFormat="1" applyFont="1" applyFill="1" applyBorder="1" applyAlignment="1">
      <alignment horizontal="center" vertical="center" wrapText="1"/>
    </xf>
    <xf numFmtId="0" fontId="243" fillId="0" borderId="81" xfId="5148" applyFont="1" applyFill="1" applyBorder="1" applyAlignment="1">
      <alignment horizontal="center" vertical="center"/>
    </xf>
    <xf numFmtId="0" fontId="243" fillId="0" borderId="81" xfId="5148" applyNumberFormat="1" applyFont="1" applyFill="1" applyBorder="1" applyAlignment="1">
      <alignment horizontal="center" vertical="center"/>
    </xf>
    <xf numFmtId="3" fontId="243" fillId="0" borderId="81" xfId="5148" applyNumberFormat="1" applyFont="1" applyFill="1" applyBorder="1" applyAlignment="1">
      <alignment horizontal="center" vertical="center"/>
    </xf>
    <xf numFmtId="3" fontId="243" fillId="0" borderId="81" xfId="5148" applyNumberFormat="1" applyFont="1" applyFill="1" applyBorder="1" applyAlignment="1">
      <alignment horizontal="center" vertical="center" wrapText="1"/>
    </xf>
    <xf numFmtId="0" fontId="243" fillId="0" borderId="81" xfId="5148" applyNumberFormat="1" applyFont="1" applyFill="1" applyBorder="1" applyAlignment="1">
      <alignment horizontal="center" vertical="center" wrapText="1"/>
    </xf>
    <xf numFmtId="3" fontId="296" fillId="0" borderId="81" xfId="5148" applyNumberFormat="1" applyFont="1" applyFill="1" applyBorder="1" applyAlignment="1">
      <alignment horizontal="left" vertical="center" wrapText="1"/>
    </xf>
    <xf numFmtId="41" fontId="243" fillId="0" borderId="81" xfId="5094" applyNumberFormat="1" applyFont="1" applyFill="1" applyBorder="1" applyAlignment="1">
      <alignment horizontal="right" vertical="center" wrapText="1"/>
    </xf>
    <xf numFmtId="49" fontId="231" fillId="0" borderId="74" xfId="5094" applyNumberFormat="1" applyFont="1" applyBorder="1" applyAlignment="1">
      <alignment horizontal="center" vertical="center" wrapText="1"/>
    </xf>
    <xf numFmtId="3" fontId="231" fillId="0" borderId="74" xfId="5094" applyNumberFormat="1" applyFont="1" applyBorder="1" applyAlignment="1">
      <alignment horizontal="center" vertical="center" wrapText="1"/>
    </xf>
    <xf numFmtId="3" fontId="299" fillId="55" borderId="74" xfId="5094" applyNumberFormat="1" applyFont="1" applyFill="1" applyBorder="1" applyAlignment="1">
      <alignment horizontal="center" vertical="center" wrapText="1"/>
    </xf>
    <xf numFmtId="3" fontId="231" fillId="55" borderId="74" xfId="5094" applyNumberFormat="1" applyFont="1" applyFill="1" applyBorder="1" applyAlignment="1">
      <alignment horizontal="center" vertical="center" wrapText="1"/>
    </xf>
    <xf numFmtId="3" fontId="240" fillId="55" borderId="74" xfId="5094" applyNumberFormat="1" applyFont="1" applyFill="1" applyBorder="1" applyAlignment="1">
      <alignment horizontal="center" vertical="center" wrapText="1"/>
    </xf>
    <xf numFmtId="0" fontId="234" fillId="0" borderId="32" xfId="5094" applyNumberFormat="1" applyFont="1" applyFill="1" applyBorder="1" applyAlignment="1">
      <alignment horizontal="center" vertical="center" wrapText="1"/>
    </xf>
    <xf numFmtId="41" fontId="234" fillId="0" borderId="32" xfId="5094" quotePrefix="1" applyNumberFormat="1" applyFont="1" applyFill="1" applyBorder="1" applyAlignment="1">
      <alignment horizontal="right" vertical="center" wrapText="1"/>
    </xf>
    <xf numFmtId="41" fontId="300" fillId="0" borderId="32" xfId="5094" quotePrefix="1" applyNumberFormat="1" applyFont="1" applyFill="1" applyBorder="1" applyAlignment="1">
      <alignment horizontal="right" vertical="center" wrapText="1"/>
    </xf>
    <xf numFmtId="1" fontId="302" fillId="0" borderId="81" xfId="5094" applyNumberFormat="1" applyFont="1" applyFill="1" applyBorder="1" applyAlignment="1">
      <alignment vertical="center"/>
    </xf>
    <xf numFmtId="49" fontId="238" fillId="0" borderId="62" xfId="5094" applyNumberFormat="1" applyFont="1" applyFill="1" applyBorder="1" applyAlignment="1">
      <alignment vertical="center"/>
    </xf>
    <xf numFmtId="1" fontId="238" fillId="0" borderId="62" xfId="5094" applyNumberFormat="1" applyFont="1" applyFill="1" applyBorder="1" applyAlignment="1">
      <alignment vertical="center"/>
    </xf>
    <xf numFmtId="1" fontId="301" fillId="55" borderId="62" xfId="5094" applyNumberFormat="1" applyFont="1" applyFill="1" applyBorder="1" applyAlignment="1">
      <alignment vertical="center"/>
    </xf>
    <xf numFmtId="1" fontId="238" fillId="55" borderId="62" xfId="5094" applyNumberFormat="1" applyFont="1" applyFill="1" applyBorder="1" applyAlignment="1">
      <alignment vertical="center"/>
    </xf>
    <xf numFmtId="1" fontId="243" fillId="55" borderId="62" xfId="5094" applyNumberFormat="1" applyFont="1" applyFill="1" applyBorder="1" applyAlignment="1">
      <alignment vertical="center"/>
    </xf>
    <xf numFmtId="1" fontId="301" fillId="0" borderId="62" xfId="5094" applyNumberFormat="1" applyFont="1" applyFill="1" applyBorder="1" applyAlignment="1">
      <alignment vertical="center"/>
    </xf>
    <xf numFmtId="3" fontId="233" fillId="0" borderId="81" xfId="5094" quotePrefix="1" applyNumberFormat="1" applyFont="1" applyFill="1" applyBorder="1" applyAlignment="1">
      <alignment horizontal="center" vertical="center" wrapText="1"/>
    </xf>
    <xf numFmtId="0" fontId="243" fillId="0" borderId="81" xfId="5094" applyNumberFormat="1" applyFont="1" applyFill="1" applyBorder="1" applyAlignment="1">
      <alignment horizontal="center" vertical="center" wrapText="1"/>
    </xf>
    <xf numFmtId="3" fontId="301" fillId="55" borderId="81" xfId="5094" quotePrefix="1" applyNumberFormat="1" applyFont="1" applyFill="1" applyBorder="1" applyAlignment="1">
      <alignment horizontal="right" vertical="center" wrapText="1"/>
    </xf>
    <xf numFmtId="3" fontId="238" fillId="55" borderId="81" xfId="5094" quotePrefix="1" applyNumberFormat="1" applyFont="1" applyFill="1" applyBorder="1" applyAlignment="1">
      <alignment horizontal="center" vertical="center" wrapText="1"/>
    </xf>
    <xf numFmtId="43" fontId="238" fillId="0" borderId="81" xfId="5094" applyNumberFormat="1" applyFont="1" applyFill="1" applyBorder="1" applyAlignment="1">
      <alignment horizontal="center" vertical="center" wrapText="1"/>
    </xf>
    <xf numFmtId="3" fontId="243" fillId="0" borderId="81" xfId="5148" applyNumberFormat="1" applyFont="1" applyFill="1" applyBorder="1" applyAlignment="1">
      <alignment horizontal="left" vertical="center" wrapText="1"/>
    </xf>
    <xf numFmtId="3" fontId="243" fillId="0" borderId="81" xfId="5148" applyNumberFormat="1" applyFont="1" applyFill="1" applyBorder="1" applyAlignment="1">
      <alignment horizontal="right" vertical="center"/>
    </xf>
    <xf numFmtId="3" fontId="243" fillId="55" borderId="81" xfId="5148" applyNumberFormat="1" applyFont="1" applyFill="1" applyBorder="1" applyAlignment="1">
      <alignment horizontal="right" vertical="center"/>
    </xf>
    <xf numFmtId="41" fontId="243" fillId="55" borderId="81" xfId="5148" applyNumberFormat="1" applyFont="1" applyFill="1" applyBorder="1" applyAlignment="1">
      <alignment horizontal="right" vertical="center"/>
    </xf>
    <xf numFmtId="3" fontId="243" fillId="0" borderId="0" xfId="5094" applyNumberFormat="1" applyFont="1" applyFill="1" applyBorder="1" applyAlignment="1">
      <alignment vertical="center" wrapText="1"/>
    </xf>
    <xf numFmtId="0" fontId="243" fillId="0" borderId="81" xfId="5148" applyNumberFormat="1" applyFont="1" applyFill="1" applyBorder="1" applyAlignment="1">
      <alignment horizontal="left" vertical="center" wrapText="1"/>
    </xf>
    <xf numFmtId="41" fontId="238" fillId="0" borderId="81" xfId="5148" applyNumberFormat="1" applyFont="1" applyFill="1" applyBorder="1" applyAlignment="1">
      <alignment horizontal="right" vertical="center" wrapText="1"/>
    </xf>
    <xf numFmtId="41" fontId="301" fillId="0" borderId="81" xfId="5148" applyNumberFormat="1" applyFont="1" applyFill="1" applyBorder="1" applyAlignment="1">
      <alignment horizontal="right" vertical="center" wrapText="1"/>
    </xf>
    <xf numFmtId="41" fontId="238" fillId="55" borderId="81" xfId="5148" applyNumberFormat="1" applyFont="1" applyFill="1" applyBorder="1" applyAlignment="1">
      <alignment horizontal="right" vertical="center" wrapText="1"/>
    </xf>
    <xf numFmtId="41" fontId="243" fillId="55" borderId="81" xfId="5148" applyNumberFormat="1" applyFont="1" applyFill="1" applyBorder="1" applyAlignment="1">
      <alignment horizontal="right" vertical="center" wrapText="1"/>
    </xf>
    <xf numFmtId="41" fontId="301" fillId="0" borderId="81" xfId="5148" applyNumberFormat="1" applyFont="1" applyFill="1" applyBorder="1" applyAlignment="1">
      <alignment horizontal="right" vertical="center"/>
    </xf>
    <xf numFmtId="41" fontId="238" fillId="55" borderId="81" xfId="5148" applyNumberFormat="1" applyFont="1" applyFill="1" applyBorder="1" applyAlignment="1">
      <alignment horizontal="right" vertical="center"/>
    </xf>
    <xf numFmtId="0" fontId="237" fillId="0" borderId="81" xfId="5148" applyNumberFormat="1" applyFont="1" applyFill="1" applyBorder="1" applyAlignment="1">
      <alignment horizontal="left" vertical="center" wrapText="1"/>
    </xf>
    <xf numFmtId="41" fontId="237" fillId="0" borderId="81" xfId="5148" applyNumberFormat="1" applyFont="1" applyFill="1" applyBorder="1" applyAlignment="1">
      <alignment horizontal="right" vertical="center"/>
    </xf>
    <xf numFmtId="41" fontId="307" fillId="0" borderId="81" xfId="5148" applyNumberFormat="1" applyFont="1" applyFill="1" applyBorder="1" applyAlignment="1">
      <alignment horizontal="right" vertical="center"/>
    </xf>
    <xf numFmtId="41" fontId="237" fillId="55" borderId="81" xfId="5148" applyNumberFormat="1" applyFont="1" applyFill="1" applyBorder="1" applyAlignment="1">
      <alignment horizontal="right" vertical="center"/>
    </xf>
    <xf numFmtId="41" fontId="306" fillId="55" borderId="81" xfId="5148" applyNumberFormat="1" applyFont="1" applyFill="1" applyBorder="1" applyAlignment="1">
      <alignment horizontal="right" vertical="center"/>
    </xf>
    <xf numFmtId="41" fontId="237" fillId="0" borderId="81" xfId="5148" applyNumberFormat="1" applyFont="1" applyFill="1" applyBorder="1" applyAlignment="1">
      <alignment horizontal="right" vertical="center" wrapText="1"/>
    </xf>
    <xf numFmtId="41" fontId="307" fillId="0" borderId="81" xfId="5148" applyNumberFormat="1" applyFont="1" applyFill="1" applyBorder="1" applyAlignment="1">
      <alignment horizontal="right" vertical="center" wrapText="1"/>
    </xf>
    <xf numFmtId="41" fontId="237" fillId="55" borderId="81" xfId="5148" applyNumberFormat="1" applyFont="1" applyFill="1" applyBorder="1" applyAlignment="1">
      <alignment horizontal="right" vertical="center" wrapText="1"/>
    </xf>
    <xf numFmtId="41" fontId="306" fillId="55" borderId="81" xfId="5148" applyNumberFormat="1" applyFont="1" applyFill="1" applyBorder="1" applyAlignment="1">
      <alignment horizontal="right" vertical="center" wrapText="1"/>
    </xf>
    <xf numFmtId="0" fontId="238" fillId="0" borderId="81" xfId="5148" quotePrefix="1" applyNumberFormat="1" applyFont="1" applyFill="1" applyBorder="1" applyAlignment="1">
      <alignment horizontal="center" vertical="center"/>
    </xf>
    <xf numFmtId="41" fontId="238" fillId="0" borderId="81" xfId="5148" applyNumberFormat="1" applyFont="1" applyFill="1" applyBorder="1" applyAlignment="1">
      <alignment horizontal="center" vertical="center"/>
    </xf>
    <xf numFmtId="0" fontId="243" fillId="55" borderId="81" xfId="5094" applyNumberFormat="1" applyFont="1" applyFill="1" applyBorder="1" applyAlignment="1">
      <alignment horizontal="center" vertical="center" wrapText="1"/>
    </xf>
    <xf numFmtId="43" fontId="238" fillId="55" borderId="81" xfId="5094" applyNumberFormat="1" applyFont="1" applyFill="1" applyBorder="1" applyAlignment="1">
      <alignment horizontal="center" vertical="center" wrapText="1"/>
    </xf>
    <xf numFmtId="0" fontId="238" fillId="55" borderId="61" xfId="5094" applyNumberFormat="1" applyFont="1" applyFill="1" applyBorder="1" applyAlignment="1">
      <alignment horizontal="center" vertical="center" wrapText="1"/>
    </xf>
    <xf numFmtId="3" fontId="238" fillId="55" borderId="0" xfId="5094" applyNumberFormat="1" applyFont="1" applyFill="1" applyBorder="1" applyAlignment="1">
      <alignment vertical="center" wrapText="1"/>
    </xf>
    <xf numFmtId="41" fontId="243" fillId="0" borderId="81" xfId="5148" applyNumberFormat="1" applyFont="1" applyFill="1" applyBorder="1" applyAlignment="1">
      <alignment horizontal="center" vertical="center"/>
    </xf>
    <xf numFmtId="1" fontId="237" fillId="0" borderId="81" xfId="5148" applyNumberFormat="1" applyFont="1" applyFill="1" applyBorder="1" applyAlignment="1">
      <alignment horizontal="left" vertical="center" wrapText="1"/>
    </xf>
    <xf numFmtId="41" fontId="237" fillId="0" borderId="81" xfId="5148" applyNumberFormat="1" applyFont="1" applyFill="1" applyBorder="1" applyAlignment="1">
      <alignment horizontal="center" vertical="center"/>
    </xf>
    <xf numFmtId="0" fontId="238" fillId="56" borderId="61" xfId="5094" applyNumberFormat="1" applyFont="1" applyFill="1" applyBorder="1" applyAlignment="1">
      <alignment horizontal="center" vertical="center" wrapText="1"/>
    </xf>
    <xf numFmtId="3" fontId="237" fillId="0" borderId="81" xfId="5148" applyNumberFormat="1" applyFont="1" applyFill="1" applyBorder="1" applyAlignment="1">
      <alignment horizontal="center" vertical="center" wrapText="1"/>
    </xf>
    <xf numFmtId="0" fontId="243" fillId="0" borderId="81" xfId="5148" applyFont="1" applyFill="1" applyBorder="1" applyAlignment="1">
      <alignment horizontal="center" vertical="center" wrapText="1"/>
    </xf>
    <xf numFmtId="0" fontId="237" fillId="0" borderId="81" xfId="5148" quotePrefix="1" applyNumberFormat="1" applyFont="1" applyFill="1" applyBorder="1" applyAlignment="1">
      <alignment horizontal="center" vertical="center"/>
    </xf>
    <xf numFmtId="2" fontId="243" fillId="0" borderId="81" xfId="5148" applyNumberFormat="1" applyFont="1" applyFill="1" applyBorder="1" applyAlignment="1">
      <alignment horizontal="left" vertical="center" wrapText="1"/>
    </xf>
    <xf numFmtId="0" fontId="238" fillId="0" borderId="81" xfId="5148" quotePrefix="1" applyNumberFormat="1" applyFont="1" applyFill="1" applyBorder="1" applyAlignment="1">
      <alignment horizontal="center" vertical="center" wrapText="1"/>
    </xf>
    <xf numFmtId="0" fontId="237" fillId="0" borderId="81" xfId="5148" quotePrefix="1" applyNumberFormat="1" applyFont="1" applyFill="1" applyBorder="1" applyAlignment="1">
      <alignment horizontal="center" vertical="center" wrapText="1"/>
    </xf>
    <xf numFmtId="0" fontId="243" fillId="0" borderId="81" xfId="5148" applyNumberFormat="1" applyFont="1" applyFill="1" applyBorder="1" applyAlignment="1">
      <alignment horizontal="left" vertical="center" wrapText="1" shrinkToFit="1"/>
    </xf>
    <xf numFmtId="0" fontId="238" fillId="0" borderId="81" xfId="5148" applyNumberFormat="1" applyFont="1" applyFill="1" applyBorder="1" applyAlignment="1">
      <alignment horizontal="left" vertical="center" wrapText="1" shrinkToFit="1"/>
    </xf>
    <xf numFmtId="0" fontId="243" fillId="0" borderId="81" xfId="5148" applyFont="1" applyFill="1" applyBorder="1" applyAlignment="1">
      <alignment vertical="center" wrapText="1"/>
    </xf>
    <xf numFmtId="0" fontId="238" fillId="0" borderId="81" xfId="5148" applyFont="1" applyFill="1" applyBorder="1" applyAlignment="1">
      <alignment vertical="center" wrapText="1"/>
    </xf>
    <xf numFmtId="41" fontId="301" fillId="0" borderId="81" xfId="5094" applyNumberFormat="1" applyFont="1" applyFill="1" applyBorder="1" applyAlignment="1">
      <alignment horizontal="right" vertical="center" wrapText="1"/>
    </xf>
    <xf numFmtId="41" fontId="238" fillId="0" borderId="81" xfId="0" applyNumberFormat="1" applyFont="1" applyFill="1" applyBorder="1" applyAlignment="1">
      <alignment horizontal="right" vertical="center" wrapText="1"/>
    </xf>
    <xf numFmtId="41" fontId="243" fillId="0" borderId="81" xfId="0" applyNumberFormat="1" applyFont="1" applyFill="1" applyBorder="1" applyAlignment="1">
      <alignment horizontal="right" vertical="center" wrapText="1"/>
    </xf>
    <xf numFmtId="41" fontId="301" fillId="0" borderId="81" xfId="0" applyNumberFormat="1" applyFont="1" applyFill="1" applyBorder="1" applyAlignment="1">
      <alignment horizontal="right" vertical="center" wrapText="1"/>
    </xf>
    <xf numFmtId="41" fontId="233" fillId="0" borderId="81" xfId="5094" quotePrefix="1" applyNumberFormat="1" applyFont="1" applyFill="1" applyBorder="1" applyAlignment="1">
      <alignment horizontal="right" vertical="center" wrapText="1"/>
    </xf>
    <xf numFmtId="3" fontId="232" fillId="0" borderId="57" xfId="5094" applyNumberFormat="1" applyFont="1" applyFill="1" applyBorder="1" applyAlignment="1">
      <alignment horizontal="center" vertical="center" wrapText="1"/>
    </xf>
    <xf numFmtId="41" fontId="243" fillId="56" borderId="81" xfId="5094" applyNumberFormat="1" applyFont="1" applyFill="1" applyBorder="1" applyAlignment="1">
      <alignment horizontal="right" vertical="center" wrapText="1"/>
    </xf>
    <xf numFmtId="3" fontId="240" fillId="56" borderId="81" xfId="5094" quotePrefix="1" applyNumberFormat="1" applyFont="1" applyFill="1" applyBorder="1" applyAlignment="1">
      <alignment horizontal="right" vertical="center" wrapText="1"/>
    </xf>
    <xf numFmtId="1" fontId="268" fillId="0" borderId="0" xfId="5094" applyNumberFormat="1" applyFont="1" applyFill="1" applyAlignment="1">
      <alignment horizontal="center" vertical="center"/>
    </xf>
    <xf numFmtId="41" fontId="308" fillId="0" borderId="81" xfId="5094" quotePrefix="1" applyNumberFormat="1" applyFont="1" applyFill="1" applyBorder="1" applyAlignment="1">
      <alignment horizontal="right" vertical="center" wrapText="1"/>
    </xf>
    <xf numFmtId="41" fontId="268" fillId="0" borderId="81" xfId="5094" quotePrefix="1" applyNumberFormat="1" applyFont="1" applyFill="1" applyBorder="1" applyAlignment="1">
      <alignment horizontal="right" vertical="center" wrapText="1"/>
    </xf>
    <xf numFmtId="41" fontId="268" fillId="0" borderId="81" xfId="5094" applyNumberFormat="1" applyFont="1" applyFill="1" applyBorder="1" applyAlignment="1">
      <alignment horizontal="right" vertical="center" wrapText="1"/>
    </xf>
    <xf numFmtId="41" fontId="268" fillId="0" borderId="81" xfId="5148" applyNumberFormat="1" applyFont="1" applyFill="1" applyBorder="1" applyAlignment="1">
      <alignment horizontal="right" vertical="center"/>
    </xf>
    <xf numFmtId="41" fontId="309" fillId="0" borderId="81" xfId="5148" applyNumberFormat="1" applyFont="1" applyFill="1" applyBorder="1" applyAlignment="1">
      <alignment horizontal="right" vertical="center"/>
    </xf>
    <xf numFmtId="41" fontId="309" fillId="0" borderId="81" xfId="5094" applyNumberFormat="1" applyFont="1" applyFill="1" applyBorder="1" applyAlignment="1">
      <alignment horizontal="right" vertical="center" wrapText="1"/>
    </xf>
    <xf numFmtId="3" fontId="267" fillId="0" borderId="81" xfId="5094" applyNumberFormat="1" applyFont="1" applyFill="1" applyBorder="1" applyAlignment="1">
      <alignment horizontal="right" vertical="center" wrapText="1"/>
    </xf>
    <xf numFmtId="41" fontId="268" fillId="0" borderId="81" xfId="0" applyNumberFormat="1" applyFont="1" applyFill="1" applyBorder="1" applyAlignment="1">
      <alignment horizontal="right" vertical="center" wrapText="1"/>
    </xf>
    <xf numFmtId="41" fontId="309" fillId="0" borderId="81" xfId="0" applyNumberFormat="1" applyFont="1" applyFill="1" applyBorder="1" applyAlignment="1">
      <alignment horizontal="right" vertical="center" wrapText="1"/>
    </xf>
    <xf numFmtId="1" fontId="267" fillId="0" borderId="0" xfId="5094" applyNumberFormat="1" applyFont="1" applyFill="1" applyAlignment="1">
      <alignment vertical="center"/>
    </xf>
    <xf numFmtId="1" fontId="267" fillId="0" borderId="0" xfId="5094" applyNumberFormat="1" applyFont="1" applyFill="1" applyAlignment="1">
      <alignment horizontal="right" vertical="center"/>
    </xf>
    <xf numFmtId="3" fontId="268" fillId="0" borderId="74" xfId="5094" applyNumberFormat="1" applyFont="1" applyBorder="1" applyAlignment="1">
      <alignment horizontal="center" vertical="center" wrapText="1"/>
    </xf>
    <xf numFmtId="41" fontId="310" fillId="0" borderId="81" xfId="5094" quotePrefix="1" applyNumberFormat="1" applyFont="1" applyFill="1" applyBorder="1" applyAlignment="1">
      <alignment horizontal="right" vertical="center" wrapText="1"/>
    </xf>
    <xf numFmtId="41" fontId="267" fillId="0" borderId="81" xfId="5148" applyNumberFormat="1" applyFont="1" applyFill="1" applyBorder="1" applyAlignment="1">
      <alignment horizontal="right" vertical="center" wrapText="1"/>
    </xf>
    <xf numFmtId="41" fontId="267" fillId="0" borderId="81" xfId="5148" applyNumberFormat="1" applyFont="1" applyFill="1" applyBorder="1" applyAlignment="1">
      <alignment horizontal="right" vertical="center"/>
    </xf>
    <xf numFmtId="41" fontId="311" fillId="0" borderId="81" xfId="5148" applyNumberFormat="1" applyFont="1" applyFill="1" applyBorder="1" applyAlignment="1">
      <alignment horizontal="right" vertical="center"/>
    </xf>
    <xf numFmtId="41" fontId="311" fillId="0" borderId="81" xfId="5148" applyNumberFormat="1" applyFont="1" applyFill="1" applyBorder="1" applyAlignment="1">
      <alignment horizontal="right" vertical="center" wrapText="1"/>
    </xf>
    <xf numFmtId="1" fontId="309" fillId="0" borderId="81" xfId="5094" applyNumberFormat="1" applyFont="1" applyFill="1" applyBorder="1" applyAlignment="1">
      <alignment vertical="center"/>
    </xf>
    <xf numFmtId="1" fontId="267" fillId="0" borderId="62" xfId="5094" applyNumberFormat="1" applyFont="1" applyFill="1" applyBorder="1" applyAlignment="1">
      <alignment vertical="center"/>
    </xf>
    <xf numFmtId="0" fontId="238" fillId="0" borderId="85" xfId="0" applyNumberFormat="1" applyFont="1" applyFill="1" applyBorder="1" applyAlignment="1">
      <alignment horizontal="left" vertical="center" wrapText="1"/>
    </xf>
    <xf numFmtId="1" fontId="232" fillId="0" borderId="85" xfId="5094" applyNumberFormat="1" applyFont="1" applyFill="1" applyBorder="1" applyAlignment="1">
      <alignment horizontal="center" vertical="center" wrapText="1"/>
    </xf>
    <xf numFmtId="0" fontId="238" fillId="0" borderId="85" xfId="0" applyFont="1" applyBorder="1" applyAlignment="1">
      <alignment horizontal="center" vertical="center" wrapText="1"/>
    </xf>
    <xf numFmtId="3" fontId="238" fillId="0" borderId="85" xfId="0" applyNumberFormat="1" applyFont="1" applyFill="1" applyBorder="1" applyAlignment="1">
      <alignment horizontal="right" vertical="center" wrapText="1"/>
    </xf>
    <xf numFmtId="3" fontId="238" fillId="0" borderId="85" xfId="0" applyNumberFormat="1" applyFont="1" applyBorder="1" applyAlignment="1">
      <alignment horizontal="right" vertical="center" wrapText="1"/>
    </xf>
    <xf numFmtId="3" fontId="243" fillId="0" borderId="85" xfId="0" applyNumberFormat="1" applyFont="1" applyFill="1" applyBorder="1" applyAlignment="1">
      <alignment horizontal="right" vertical="center" wrapText="1"/>
    </xf>
    <xf numFmtId="41" fontId="238" fillId="55" borderId="85" xfId="5094" applyNumberFormat="1" applyFont="1" applyFill="1" applyBorder="1" applyAlignment="1">
      <alignment horizontal="center" vertical="center" wrapText="1"/>
    </xf>
    <xf numFmtId="41" fontId="243" fillId="55" borderId="85" xfId="5094" applyNumberFormat="1" applyFont="1" applyFill="1" applyBorder="1" applyAlignment="1">
      <alignment horizontal="center" vertical="center" wrapText="1"/>
    </xf>
    <xf numFmtId="41" fontId="238" fillId="0" borderId="85" xfId="5094" applyNumberFormat="1" applyFont="1" applyFill="1" applyBorder="1" applyAlignment="1">
      <alignment horizontal="center" vertical="center" wrapText="1"/>
    </xf>
    <xf numFmtId="41" fontId="231" fillId="0" borderId="85" xfId="5094" applyNumberFormat="1" applyFont="1" applyFill="1" applyBorder="1" applyAlignment="1">
      <alignment horizontal="center" vertical="center" wrapText="1"/>
    </xf>
    <xf numFmtId="1" fontId="232" fillId="0" borderId="85" xfId="5094" applyNumberFormat="1" applyFont="1" applyFill="1" applyBorder="1" applyAlignment="1">
      <alignment vertical="center"/>
    </xf>
    <xf numFmtId="0" fontId="233" fillId="0" borderId="81" xfId="5094" applyNumberFormat="1" applyFont="1" applyFill="1" applyBorder="1" applyAlignment="1">
      <alignment horizontal="center" vertical="center" wrapText="1"/>
    </xf>
    <xf numFmtId="41" fontId="296" fillId="0" borderId="81" xfId="5094" quotePrefix="1" applyNumberFormat="1" applyFont="1" applyFill="1" applyBorder="1" applyAlignment="1">
      <alignment horizontal="right" vertical="center" wrapText="1"/>
    </xf>
    <xf numFmtId="41" fontId="312" fillId="0" borderId="81" xfId="5094" quotePrefix="1" applyNumberFormat="1" applyFont="1" applyFill="1" applyBorder="1" applyAlignment="1">
      <alignment horizontal="right" vertical="center" wrapText="1"/>
    </xf>
    <xf numFmtId="3" fontId="233" fillId="0" borderId="0" xfId="5094" applyNumberFormat="1" applyFont="1" applyFill="1" applyBorder="1" applyAlignment="1">
      <alignment vertical="center" wrapText="1"/>
    </xf>
    <xf numFmtId="3" fontId="240" fillId="55" borderId="81" xfId="5094" quotePrefix="1" applyNumberFormat="1" applyFont="1" applyFill="1" applyBorder="1" applyAlignment="1">
      <alignment horizontal="right" vertical="center" wrapText="1"/>
    </xf>
    <xf numFmtId="41" fontId="240" fillId="0" borderId="81" xfId="5094" quotePrefix="1" applyNumberFormat="1" applyFont="1" applyFill="1" applyBorder="1" applyAlignment="1">
      <alignment horizontal="right" vertical="center" wrapText="1"/>
    </xf>
    <xf numFmtId="3" fontId="240" fillId="0" borderId="81" xfId="5094" quotePrefix="1" applyNumberFormat="1" applyFont="1" applyFill="1" applyBorder="1" applyAlignment="1">
      <alignment horizontal="center" vertical="center" wrapText="1"/>
    </xf>
    <xf numFmtId="3" fontId="240" fillId="55" borderId="81" xfId="5094" quotePrefix="1" applyNumberFormat="1" applyFont="1" applyFill="1" applyBorder="1" applyAlignment="1">
      <alignment horizontal="center" vertical="center" wrapText="1"/>
    </xf>
    <xf numFmtId="3" fontId="240" fillId="0" borderId="81" xfId="5094" applyNumberFormat="1" applyFont="1" applyFill="1" applyBorder="1" applyAlignment="1">
      <alignment horizontal="right" vertical="center" wrapText="1"/>
    </xf>
    <xf numFmtId="41" fontId="240" fillId="0" borderId="81" xfId="5094" quotePrefix="1" applyNumberFormat="1" applyFont="1" applyFill="1" applyBorder="1" applyAlignment="1">
      <alignment horizontal="center" vertical="center" wrapText="1"/>
    </xf>
    <xf numFmtId="43" fontId="240" fillId="0" borderId="81" xfId="5094" applyNumberFormat="1" applyFont="1" applyFill="1" applyBorder="1" applyAlignment="1">
      <alignment horizontal="center" vertical="center" wrapText="1"/>
    </xf>
    <xf numFmtId="41" fontId="243" fillId="0" borderId="81" xfId="5094" quotePrefix="1" applyNumberFormat="1" applyFont="1" applyFill="1" applyBorder="1" applyAlignment="1">
      <alignment horizontal="center" vertical="center" wrapText="1"/>
    </xf>
    <xf numFmtId="0" fontId="243" fillId="0" borderId="81" xfId="5094" applyNumberFormat="1" applyFont="1" applyFill="1" applyBorder="1" applyAlignment="1">
      <alignment horizontal="right" vertical="center" wrapText="1"/>
    </xf>
    <xf numFmtId="3" fontId="240" fillId="0" borderId="81" xfId="5094" quotePrefix="1" applyNumberFormat="1" applyFont="1" applyFill="1" applyBorder="1" applyAlignment="1">
      <alignment horizontal="right" vertical="center" wrapText="1"/>
    </xf>
    <xf numFmtId="0" fontId="243" fillId="55" borderId="81" xfId="5094" applyNumberFormat="1" applyFont="1" applyFill="1" applyBorder="1" applyAlignment="1">
      <alignment horizontal="right" vertical="center" wrapText="1"/>
    </xf>
    <xf numFmtId="41" fontId="240" fillId="55" borderId="81" xfId="5094" applyNumberFormat="1" applyFont="1" applyFill="1" applyBorder="1" applyAlignment="1">
      <alignment horizontal="right" vertical="center" wrapText="1"/>
    </xf>
    <xf numFmtId="41" fontId="243" fillId="55" borderId="81" xfId="5094" quotePrefix="1" applyNumberFormat="1" applyFont="1" applyFill="1" applyBorder="1" applyAlignment="1">
      <alignment horizontal="center" vertical="center" wrapText="1"/>
    </xf>
    <xf numFmtId="43" fontId="240" fillId="55" borderId="81" xfId="5094" applyNumberFormat="1" applyFont="1" applyFill="1" applyBorder="1" applyAlignment="1">
      <alignment horizontal="center" vertical="center" wrapText="1"/>
    </xf>
    <xf numFmtId="3" fontId="243" fillId="55" borderId="81" xfId="5094" quotePrefix="1" applyNumberFormat="1" applyFont="1" applyFill="1" applyBorder="1" applyAlignment="1">
      <alignment horizontal="right" vertical="center" wrapText="1"/>
    </xf>
    <xf numFmtId="3" fontId="243" fillId="55" borderId="81" xfId="5150" applyNumberFormat="1" applyFont="1" applyFill="1" applyBorder="1" applyAlignment="1">
      <alignment horizontal="right" vertical="center"/>
    </xf>
    <xf numFmtId="0" fontId="240" fillId="0" borderId="81" xfId="5094" applyNumberFormat="1" applyFont="1" applyFill="1" applyBorder="1" applyAlignment="1">
      <alignment horizontal="right" vertical="center" wrapText="1"/>
    </xf>
    <xf numFmtId="3" fontId="243" fillId="0" borderId="81" xfId="5357" applyNumberFormat="1" applyFont="1" applyBorder="1" applyAlignment="1">
      <alignment horizontal="right" vertical="center"/>
    </xf>
    <xf numFmtId="1" fontId="240" fillId="0" borderId="81" xfId="5094" applyNumberFormat="1" applyFont="1" applyFill="1" applyBorder="1" applyAlignment="1">
      <alignment horizontal="right" vertical="center"/>
    </xf>
    <xf numFmtId="1" fontId="298" fillId="0" borderId="85" xfId="5094" applyNumberFormat="1" applyFont="1" applyFill="1" applyBorder="1" applyAlignment="1">
      <alignment horizontal="right" vertical="center"/>
    </xf>
    <xf numFmtId="41" fontId="243" fillId="0" borderId="85" xfId="5094" applyNumberFormat="1" applyFont="1" applyFill="1" applyBorder="1" applyAlignment="1">
      <alignment horizontal="right" vertical="center" wrapText="1"/>
    </xf>
    <xf numFmtId="3" fontId="243" fillId="55" borderId="85" xfId="5150" applyNumberFormat="1" applyFont="1" applyFill="1" applyBorder="1" applyAlignment="1">
      <alignment horizontal="right" vertical="center"/>
    </xf>
    <xf numFmtId="0" fontId="243" fillId="0" borderId="85" xfId="5094" applyNumberFormat="1" applyFont="1" applyFill="1" applyBorder="1" applyAlignment="1">
      <alignment horizontal="right" vertical="center" wrapText="1"/>
    </xf>
    <xf numFmtId="3" fontId="243" fillId="0" borderId="85" xfId="5094" quotePrefix="1" applyNumberFormat="1" applyFont="1" applyFill="1" applyBorder="1" applyAlignment="1">
      <alignment horizontal="right" vertical="center" wrapText="1"/>
    </xf>
    <xf numFmtId="3" fontId="243" fillId="0" borderId="85" xfId="5094" applyNumberFormat="1" applyFont="1" applyFill="1" applyBorder="1" applyAlignment="1">
      <alignment horizontal="right" vertical="center" wrapText="1"/>
    </xf>
    <xf numFmtId="41" fontId="243" fillId="0" borderId="85" xfId="5094" quotePrefix="1" applyNumberFormat="1" applyFont="1" applyFill="1" applyBorder="1" applyAlignment="1">
      <alignment horizontal="right" vertical="center" wrapText="1"/>
    </xf>
    <xf numFmtId="1" fontId="298" fillId="55" borderId="79" xfId="5094" applyNumberFormat="1" applyFont="1" applyFill="1" applyBorder="1" applyAlignment="1">
      <alignment horizontal="right" vertical="center"/>
    </xf>
    <xf numFmtId="0" fontId="313" fillId="55" borderId="81" xfId="5148" applyNumberFormat="1" applyFont="1" applyFill="1" applyBorder="1" applyAlignment="1">
      <alignment horizontal="center" vertical="center"/>
    </xf>
    <xf numFmtId="0" fontId="313" fillId="55" borderId="81" xfId="5148" applyFont="1" applyFill="1" applyBorder="1" applyAlignment="1">
      <alignment vertical="center" wrapText="1"/>
    </xf>
    <xf numFmtId="0" fontId="313" fillId="55" borderId="81" xfId="5148" applyFont="1" applyFill="1" applyBorder="1" applyAlignment="1">
      <alignment horizontal="center" vertical="center"/>
    </xf>
    <xf numFmtId="41" fontId="313" fillId="55" borderId="81" xfId="5148" applyNumberFormat="1" applyFont="1" applyFill="1" applyBorder="1" applyAlignment="1">
      <alignment horizontal="right" vertical="center"/>
    </xf>
    <xf numFmtId="41" fontId="314" fillId="55" borderId="81" xfId="5094" quotePrefix="1" applyNumberFormat="1" applyFont="1" applyFill="1" applyBorder="1" applyAlignment="1">
      <alignment horizontal="right" vertical="center" wrapText="1"/>
    </xf>
    <xf numFmtId="41" fontId="313" fillId="55" borderId="81" xfId="5094" applyNumberFormat="1" applyFont="1" applyFill="1" applyBorder="1" applyAlignment="1">
      <alignment horizontal="center" vertical="center" wrapText="1"/>
    </xf>
    <xf numFmtId="3" fontId="313" fillId="55" borderId="0" xfId="5094" applyNumberFormat="1" applyFont="1" applyFill="1" applyBorder="1" applyAlignment="1">
      <alignment vertical="center" wrapText="1"/>
    </xf>
    <xf numFmtId="3" fontId="314" fillId="55" borderId="0" xfId="5094" applyNumberFormat="1" applyFont="1" applyFill="1" applyBorder="1" applyAlignment="1">
      <alignment vertical="center" wrapText="1"/>
    </xf>
    <xf numFmtId="41" fontId="226" fillId="0" borderId="81" xfId="0" applyNumberFormat="1" applyFont="1" applyBorder="1" applyAlignment="1">
      <alignment horizontal="right" vertical="center"/>
    </xf>
    <xf numFmtId="41" fontId="240" fillId="0" borderId="81" xfId="5094" applyNumberFormat="1" applyFont="1" applyFill="1" applyBorder="1" applyAlignment="1">
      <alignment horizontal="center" vertical="center" wrapText="1"/>
    </xf>
    <xf numFmtId="41" fontId="243" fillId="0" borderId="81" xfId="5094" applyNumberFormat="1" applyFont="1" applyFill="1" applyBorder="1" applyAlignment="1">
      <alignment horizontal="center" vertical="center" wrapText="1"/>
    </xf>
    <xf numFmtId="41" fontId="243" fillId="56" borderId="81" xfId="5094" quotePrefix="1" applyNumberFormat="1" applyFont="1" applyFill="1" applyBorder="1" applyAlignment="1">
      <alignment horizontal="right" vertical="center" wrapText="1"/>
    </xf>
    <xf numFmtId="41" fontId="243" fillId="56" borderId="81" xfId="5094" applyNumberFormat="1" applyFont="1" applyFill="1" applyBorder="1" applyAlignment="1">
      <alignment horizontal="center" vertical="center" wrapText="1"/>
    </xf>
    <xf numFmtId="41" fontId="243" fillId="56" borderId="81" xfId="5094" quotePrefix="1" applyNumberFormat="1" applyFont="1" applyFill="1" applyBorder="1" applyAlignment="1">
      <alignment horizontal="center" vertical="center" wrapText="1"/>
    </xf>
    <xf numFmtId="0" fontId="231" fillId="56" borderId="81" xfId="5094" applyNumberFormat="1" applyFont="1" applyFill="1" applyBorder="1" applyAlignment="1">
      <alignment horizontal="center" vertical="center" wrapText="1"/>
    </xf>
    <xf numFmtId="3" fontId="231" fillId="56" borderId="0" xfId="5094" applyNumberFormat="1" applyFont="1" applyFill="1" applyBorder="1" applyAlignment="1">
      <alignment vertical="center" wrapText="1"/>
    </xf>
    <xf numFmtId="41" fontId="231" fillId="56" borderId="81" xfId="5148" applyNumberFormat="1" applyFont="1" applyFill="1" applyBorder="1" applyAlignment="1">
      <alignment horizontal="right" vertical="center"/>
    </xf>
    <xf numFmtId="41" fontId="240" fillId="56" borderId="81" xfId="5148" applyNumberFormat="1" applyFont="1" applyFill="1" applyBorder="1" applyAlignment="1">
      <alignment horizontal="right" vertical="center"/>
    </xf>
    <xf numFmtId="3" fontId="231" fillId="56" borderId="81" xfId="5094" quotePrefix="1" applyNumberFormat="1" applyFont="1" applyFill="1" applyBorder="1" applyAlignment="1">
      <alignment horizontal="center" vertical="center" wrapText="1"/>
    </xf>
    <xf numFmtId="41" fontId="301" fillId="56" borderId="81" xfId="5094" applyNumberFormat="1" applyFont="1" applyFill="1" applyBorder="1" applyAlignment="1">
      <alignment horizontal="center" vertical="center" wrapText="1"/>
    </xf>
    <xf numFmtId="0" fontId="231" fillId="0" borderId="81" xfId="0" applyFont="1" applyBorder="1" applyAlignment="1">
      <alignment horizontal="center" vertical="center" wrapText="1"/>
    </xf>
    <xf numFmtId="0" fontId="267" fillId="56" borderId="81" xfId="5148" applyNumberFormat="1" applyFont="1" applyFill="1" applyBorder="1" applyAlignment="1">
      <alignment horizontal="left" vertical="center" wrapText="1"/>
    </xf>
    <xf numFmtId="0" fontId="267" fillId="56" borderId="81" xfId="5148" applyFont="1" applyFill="1" applyBorder="1" applyAlignment="1">
      <alignment horizontal="center" vertical="center"/>
    </xf>
    <xf numFmtId="0" fontId="267" fillId="56" borderId="81" xfId="5148" applyNumberFormat="1" applyFont="1" applyFill="1" applyBorder="1" applyAlignment="1">
      <alignment horizontal="center" vertical="center" wrapText="1"/>
    </xf>
    <xf numFmtId="0" fontId="267" fillId="56" borderId="81" xfId="5148" applyFont="1" applyFill="1" applyBorder="1" applyAlignment="1">
      <alignment horizontal="center" vertical="center" wrapText="1"/>
    </xf>
    <xf numFmtId="41" fontId="267" fillId="56" borderId="81" xfId="1975" applyNumberFormat="1" applyFont="1" applyFill="1" applyBorder="1" applyAlignment="1">
      <alignment horizontal="center" vertical="center" wrapText="1"/>
    </xf>
    <xf numFmtId="3" fontId="267" fillId="56" borderId="81" xfId="5148" applyNumberFormat="1" applyFont="1" applyFill="1" applyBorder="1" applyAlignment="1">
      <alignment horizontal="right" vertical="center"/>
    </xf>
    <xf numFmtId="41" fontId="301" fillId="56" borderId="81" xfId="5094" applyNumberFormat="1" applyFont="1" applyFill="1" applyBorder="1" applyAlignment="1">
      <alignment horizontal="right" vertical="center" wrapText="1"/>
    </xf>
    <xf numFmtId="3" fontId="268" fillId="56" borderId="81" xfId="5094" quotePrefix="1" applyNumberFormat="1" applyFont="1" applyFill="1" applyBorder="1" applyAlignment="1">
      <alignment horizontal="center" vertical="center" wrapText="1"/>
    </xf>
    <xf numFmtId="41" fontId="267" fillId="56" borderId="81" xfId="5094" applyNumberFormat="1" applyFont="1" applyFill="1" applyBorder="1" applyAlignment="1">
      <alignment horizontal="right" vertical="center" wrapText="1"/>
    </xf>
    <xf numFmtId="41" fontId="267" fillId="56" borderId="81" xfId="5094" applyNumberFormat="1" applyFont="1" applyFill="1" applyBorder="1" applyAlignment="1">
      <alignment horizontal="center" vertical="center" wrapText="1"/>
    </xf>
    <xf numFmtId="0" fontId="268" fillId="56" borderId="81" xfId="5094" applyNumberFormat="1" applyFont="1" applyFill="1" applyBorder="1" applyAlignment="1">
      <alignment horizontal="center" vertical="center" wrapText="1"/>
    </xf>
    <xf numFmtId="3" fontId="268" fillId="56" borderId="81" xfId="5094" quotePrefix="1" applyNumberFormat="1" applyFont="1" applyFill="1" applyBorder="1" applyAlignment="1">
      <alignment horizontal="right" vertical="center" wrapText="1"/>
    </xf>
    <xf numFmtId="0" fontId="267" fillId="56" borderId="81" xfId="5094" applyNumberFormat="1" applyFont="1" applyFill="1" applyBorder="1" applyAlignment="1">
      <alignment horizontal="right" vertical="center" wrapText="1"/>
    </xf>
    <xf numFmtId="41" fontId="268" fillId="56" borderId="81" xfId="5094" applyNumberFormat="1" applyFont="1" applyFill="1" applyBorder="1" applyAlignment="1">
      <alignment horizontal="right" vertical="center" wrapText="1"/>
    </xf>
    <xf numFmtId="41" fontId="267" fillId="56" borderId="81" xfId="5094" quotePrefix="1" applyNumberFormat="1" applyFont="1" applyFill="1" applyBorder="1" applyAlignment="1">
      <alignment horizontal="center" vertical="center" wrapText="1"/>
    </xf>
    <xf numFmtId="43" fontId="268" fillId="56" borderId="81" xfId="5094" applyNumberFormat="1" applyFont="1" applyFill="1" applyBorder="1" applyAlignment="1">
      <alignment horizontal="center" vertical="center" wrapText="1"/>
    </xf>
    <xf numFmtId="3" fontId="233" fillId="56" borderId="0" xfId="5094" applyNumberFormat="1" applyFont="1" applyFill="1" applyBorder="1" applyAlignment="1">
      <alignment vertical="center" wrapText="1"/>
    </xf>
    <xf numFmtId="41" fontId="268" fillId="56" borderId="81" xfId="5094" applyNumberFormat="1" applyFont="1" applyFill="1" applyBorder="1" applyAlignment="1">
      <alignment horizontal="center" vertical="center" wrapText="1"/>
    </xf>
    <xf numFmtId="3" fontId="231" fillId="56" borderId="81" xfId="5094" quotePrefix="1" applyNumberFormat="1" applyFont="1" applyFill="1" applyBorder="1" applyAlignment="1">
      <alignment horizontal="left" vertical="center" wrapText="1"/>
    </xf>
    <xf numFmtId="41" fontId="268" fillId="55" borderId="81" xfId="5094" applyNumberFormat="1" applyFont="1" applyFill="1" applyBorder="1" applyAlignment="1">
      <alignment horizontal="center" vertical="center" wrapText="1"/>
    </xf>
    <xf numFmtId="3" fontId="233" fillId="55" borderId="0" xfId="5094" applyNumberFormat="1" applyFont="1" applyFill="1" applyBorder="1" applyAlignment="1">
      <alignment vertical="center" wrapText="1"/>
    </xf>
    <xf numFmtId="3" fontId="231" fillId="0" borderId="81" xfId="0" applyNumberFormat="1" applyFont="1" applyFill="1" applyBorder="1" applyAlignment="1">
      <alignment horizontal="right" vertical="center" wrapText="1"/>
    </xf>
    <xf numFmtId="3" fontId="231" fillId="0" borderId="81" xfId="0" applyNumberFormat="1" applyFont="1" applyBorder="1" applyAlignment="1">
      <alignment horizontal="right" vertical="center" wrapText="1"/>
    </xf>
    <xf numFmtId="3" fontId="231" fillId="55" borderId="81" xfId="5150" applyNumberFormat="1" applyFont="1" applyFill="1" applyBorder="1" applyAlignment="1">
      <alignment horizontal="right" vertical="center"/>
    </xf>
    <xf numFmtId="3" fontId="236" fillId="0" borderId="57" xfId="5094" applyNumberFormat="1" applyFont="1" applyFill="1" applyBorder="1" applyAlignment="1">
      <alignment horizontal="center" vertical="center" wrapText="1"/>
    </xf>
    <xf numFmtId="3" fontId="234" fillId="0" borderId="0" xfId="5094" applyNumberFormat="1" applyFont="1" applyBorder="1" applyAlignment="1">
      <alignment horizontal="center" vertical="center" wrapText="1"/>
    </xf>
    <xf numFmtId="3" fontId="234" fillId="0" borderId="0" xfId="5094" applyNumberFormat="1" applyFont="1" applyFill="1" applyBorder="1" applyAlignment="1">
      <alignment horizontal="center" vertical="center" wrapText="1"/>
    </xf>
    <xf numFmtId="3" fontId="236" fillId="0" borderId="0" xfId="5094" applyNumberFormat="1" applyFont="1" applyFill="1" applyBorder="1" applyAlignment="1">
      <alignment horizontal="center" vertical="center" wrapText="1"/>
    </xf>
    <xf numFmtId="0" fontId="274" fillId="0" borderId="0" xfId="0" applyFont="1" applyAlignment="1">
      <alignment horizontal="center" vertical="center" wrapText="1"/>
    </xf>
    <xf numFmtId="0" fontId="227" fillId="0" borderId="0" xfId="2721" applyFont="1" applyAlignment="1">
      <alignment horizontal="center" vertical="center" wrapText="1" readingOrder="1"/>
    </xf>
    <xf numFmtId="0" fontId="276" fillId="0" borderId="0" xfId="0" applyFont="1" applyAlignment="1">
      <alignment horizontal="center" vertical="center" wrapText="1"/>
    </xf>
    <xf numFmtId="3" fontId="236" fillId="0" borderId="74" xfId="5094" applyNumberFormat="1" applyFont="1" applyFill="1" applyBorder="1" applyAlignment="1">
      <alignment horizontal="center" vertical="center" wrapText="1"/>
    </xf>
    <xf numFmtId="49" fontId="234" fillId="0" borderId="32" xfId="5094" applyNumberFormat="1" applyFont="1" applyBorder="1" applyAlignment="1">
      <alignment horizontal="center" vertical="center" wrapText="1"/>
    </xf>
    <xf numFmtId="3" fontId="234" fillId="0" borderId="32" xfId="5094" applyNumberFormat="1" applyFont="1" applyBorder="1" applyAlignment="1">
      <alignment horizontal="center" vertical="center" wrapText="1"/>
    </xf>
    <xf numFmtId="3" fontId="234" fillId="56" borderId="32" xfId="5094" applyNumberFormat="1" applyFont="1" applyFill="1" applyBorder="1" applyAlignment="1">
      <alignment horizontal="center" vertical="center" wrapText="1"/>
    </xf>
    <xf numFmtId="49" fontId="234" fillId="0" borderId="24" xfId="5094" applyNumberFormat="1" applyFont="1" applyBorder="1" applyAlignment="1">
      <alignment horizontal="center" vertical="center" wrapText="1"/>
    </xf>
    <xf numFmtId="3" fontId="234" fillId="0" borderId="24" xfId="5094" applyNumberFormat="1" applyFont="1" applyBorder="1" applyAlignment="1">
      <alignment horizontal="center" vertical="center" wrapText="1"/>
    </xf>
    <xf numFmtId="41" fontId="234" fillId="0" borderId="24" xfId="5094" applyNumberFormat="1" applyFont="1" applyBorder="1" applyAlignment="1">
      <alignment horizontal="right" vertical="center" wrapText="1"/>
    </xf>
    <xf numFmtId="41" fontId="234" fillId="0" borderId="81" xfId="5094" applyNumberFormat="1" applyFont="1" applyFill="1" applyBorder="1" applyAlignment="1">
      <alignment horizontal="right" vertical="center" wrapText="1"/>
    </xf>
    <xf numFmtId="41" fontId="234" fillId="56" borderId="81" xfId="5094" applyNumberFormat="1" applyFont="1" applyFill="1" applyBorder="1" applyAlignment="1">
      <alignment horizontal="right" vertical="center" wrapText="1"/>
    </xf>
    <xf numFmtId="43" fontId="234" fillId="0" borderId="81" xfId="5094" applyNumberFormat="1" applyFont="1" applyFill="1" applyBorder="1" applyAlignment="1">
      <alignment horizontal="right" vertical="center" wrapText="1"/>
    </xf>
    <xf numFmtId="41" fontId="233" fillId="0" borderId="81" xfId="5094" quotePrefix="1" applyNumberFormat="1" applyFont="1" applyFill="1" applyBorder="1" applyAlignment="1">
      <alignment horizontal="center" vertical="center" wrapText="1"/>
    </xf>
    <xf numFmtId="41" fontId="233" fillId="0" borderId="81" xfId="5094" applyNumberFormat="1" applyFont="1" applyFill="1" applyBorder="1" applyAlignment="1">
      <alignment horizontal="right" vertical="center" wrapText="1"/>
    </xf>
    <xf numFmtId="41" fontId="296" fillId="0" borderId="81" xfId="5094" applyNumberFormat="1" applyFont="1" applyFill="1" applyBorder="1" applyAlignment="1">
      <alignment horizontal="center" vertical="center" wrapText="1"/>
    </xf>
    <xf numFmtId="41" fontId="296" fillId="0" borderId="81" xfId="5094" quotePrefix="1" applyNumberFormat="1" applyFont="1" applyFill="1" applyBorder="1" applyAlignment="1">
      <alignment horizontal="center" vertical="center" wrapText="1"/>
    </xf>
    <xf numFmtId="41" fontId="296" fillId="55" borderId="81" xfId="5094" applyNumberFormat="1" applyFont="1" applyFill="1" applyBorder="1" applyAlignment="1">
      <alignment horizontal="center" vertical="center" wrapText="1"/>
    </xf>
    <xf numFmtId="41" fontId="296" fillId="55" borderId="81" xfId="5094" quotePrefix="1" applyNumberFormat="1" applyFont="1" applyFill="1" applyBorder="1" applyAlignment="1">
      <alignment horizontal="right" vertical="center" wrapText="1"/>
    </xf>
    <xf numFmtId="41" fontId="296" fillId="55" borderId="81" xfId="5094" quotePrefix="1" applyNumberFormat="1" applyFont="1" applyFill="1" applyBorder="1" applyAlignment="1">
      <alignment horizontal="center" vertical="center" wrapText="1"/>
    </xf>
    <xf numFmtId="41" fontId="296" fillId="0" borderId="81" xfId="5094" applyNumberFormat="1" applyFont="1" applyFill="1" applyBorder="1" applyAlignment="1">
      <alignment horizontal="right" vertical="center" wrapText="1"/>
    </xf>
    <xf numFmtId="41" fontId="233" fillId="56" borderId="81" xfId="5094" applyNumberFormat="1" applyFont="1" applyFill="1" applyBorder="1" applyAlignment="1">
      <alignment horizontal="center" vertical="center" wrapText="1"/>
    </xf>
    <xf numFmtId="41" fontId="312" fillId="0" borderId="81" xfId="5094" applyNumberFormat="1" applyFont="1" applyFill="1" applyBorder="1" applyAlignment="1">
      <alignment horizontal="center" vertical="center" wrapText="1"/>
    </xf>
    <xf numFmtId="0" fontId="234" fillId="56" borderId="81" xfId="5094" applyNumberFormat="1" applyFont="1" applyFill="1" applyBorder="1" applyAlignment="1">
      <alignment horizontal="center" vertical="center" wrapText="1"/>
    </xf>
    <xf numFmtId="3" fontId="234" fillId="56" borderId="81" xfId="5094" quotePrefix="1" applyNumberFormat="1" applyFont="1" applyFill="1" applyBorder="1" applyAlignment="1">
      <alignment horizontal="center" vertical="center" wrapText="1"/>
    </xf>
    <xf numFmtId="41" fontId="234" fillId="56" borderId="81" xfId="5094" applyNumberFormat="1" applyFont="1" applyFill="1" applyBorder="1" applyAlignment="1">
      <alignment horizontal="center" vertical="center" wrapText="1"/>
    </xf>
    <xf numFmtId="3" fontId="234" fillId="56" borderId="0" xfId="5094" applyNumberFormat="1" applyFont="1" applyFill="1" applyBorder="1" applyAlignment="1">
      <alignment vertical="center" wrapText="1"/>
    </xf>
    <xf numFmtId="41" fontId="233" fillId="56" borderId="81" xfId="5094" applyNumberFormat="1" applyFont="1" applyFill="1" applyBorder="1" applyAlignment="1">
      <alignment horizontal="right" vertical="center" wrapText="1"/>
    </xf>
    <xf numFmtId="41" fontId="312" fillId="0" borderId="81" xfId="5094" applyNumberFormat="1" applyFont="1" applyFill="1" applyBorder="1" applyAlignment="1">
      <alignment horizontal="right" vertical="center" wrapText="1"/>
    </xf>
    <xf numFmtId="41" fontId="234" fillId="0" borderId="81" xfId="5094" quotePrefix="1" applyNumberFormat="1" applyFont="1" applyFill="1" applyBorder="1" applyAlignment="1">
      <alignment horizontal="center" vertical="center" wrapText="1"/>
    </xf>
    <xf numFmtId="0" fontId="233" fillId="56" borderId="81" xfId="5094" applyNumberFormat="1" applyFont="1" applyFill="1" applyBorder="1" applyAlignment="1">
      <alignment horizontal="center" vertical="center" wrapText="1"/>
    </xf>
    <xf numFmtId="3" fontId="233" fillId="56" borderId="81" xfId="5094" quotePrefix="1" applyNumberFormat="1" applyFont="1" applyFill="1" applyBorder="1" applyAlignment="1">
      <alignment horizontal="center" vertical="center" wrapText="1"/>
    </xf>
    <xf numFmtId="41" fontId="233" fillId="56" borderId="81" xfId="5094" quotePrefix="1" applyNumberFormat="1" applyFont="1" applyFill="1" applyBorder="1" applyAlignment="1">
      <alignment horizontal="center" vertical="center" wrapText="1"/>
    </xf>
    <xf numFmtId="41" fontId="233" fillId="56" borderId="81" xfId="5094" quotePrefix="1" applyNumberFormat="1" applyFont="1" applyFill="1" applyBorder="1" applyAlignment="1">
      <alignment horizontal="right" vertical="center" wrapText="1"/>
    </xf>
    <xf numFmtId="41" fontId="296" fillId="56" borderId="81" xfId="5094" applyNumberFormat="1" applyFont="1" applyFill="1" applyBorder="1" applyAlignment="1">
      <alignment horizontal="center" vertical="center" wrapText="1"/>
    </xf>
    <xf numFmtId="41" fontId="296" fillId="56" borderId="81" xfId="5094" applyNumberFormat="1" applyFont="1" applyFill="1" applyBorder="1" applyAlignment="1">
      <alignment horizontal="right" vertical="center" wrapText="1"/>
    </xf>
    <xf numFmtId="3" fontId="234" fillId="0" borderId="81" xfId="5148" applyNumberFormat="1" applyFont="1" applyFill="1" applyBorder="1" applyAlignment="1">
      <alignment horizontal="left" vertical="center" wrapText="1"/>
    </xf>
    <xf numFmtId="1" fontId="233" fillId="0" borderId="81" xfId="5148" applyNumberFormat="1" applyFont="1" applyFill="1" applyBorder="1" applyAlignment="1">
      <alignment horizontal="center" vertical="center" wrapText="1"/>
    </xf>
    <xf numFmtId="41" fontId="234" fillId="55" borderId="81" xfId="5148" applyNumberFormat="1" applyFont="1" applyFill="1" applyBorder="1" applyAlignment="1">
      <alignment horizontal="right" vertical="center"/>
    </xf>
    <xf numFmtId="41" fontId="234" fillId="56" borderId="81" xfId="5148" applyNumberFormat="1" applyFont="1" applyFill="1" applyBorder="1" applyAlignment="1">
      <alignment horizontal="right" vertical="center"/>
    </xf>
    <xf numFmtId="0" fontId="233" fillId="0" borderId="81" xfId="5148" applyNumberFormat="1" applyFont="1" applyFill="1" applyBorder="1" applyAlignment="1">
      <alignment horizontal="center" vertical="center"/>
    </xf>
    <xf numFmtId="0" fontId="233" fillId="0" borderId="81" xfId="5148" applyFont="1" applyFill="1" applyBorder="1" applyAlignment="1">
      <alignment horizontal="center" vertical="center"/>
    </xf>
    <xf numFmtId="41" fontId="233" fillId="55" borderId="81" xfId="5148" applyNumberFormat="1" applyFont="1" applyFill="1" applyBorder="1" applyAlignment="1">
      <alignment horizontal="right" vertical="center"/>
    </xf>
    <xf numFmtId="41" fontId="296" fillId="55" borderId="81" xfId="5094" applyNumberFormat="1" applyFont="1" applyFill="1" applyBorder="1" applyAlignment="1">
      <alignment horizontal="right" vertical="center" wrapText="1"/>
    </xf>
    <xf numFmtId="0" fontId="233" fillId="0" borderId="81" xfId="5148" applyNumberFormat="1" applyFont="1" applyFill="1" applyBorder="1" applyAlignment="1">
      <alignment horizontal="center" vertical="center" wrapText="1"/>
    </xf>
    <xf numFmtId="0" fontId="233" fillId="0" borderId="81" xfId="5148" applyFont="1" applyFill="1" applyBorder="1" applyAlignment="1">
      <alignment horizontal="center" vertical="center" wrapText="1"/>
    </xf>
    <xf numFmtId="0" fontId="234" fillId="0" borderId="81" xfId="5148" applyNumberFormat="1" applyFont="1" applyFill="1" applyBorder="1" applyAlignment="1">
      <alignment horizontal="center" vertical="center"/>
    </xf>
    <xf numFmtId="0" fontId="234" fillId="0" borderId="81" xfId="5148" applyFont="1" applyFill="1" applyBorder="1" applyAlignment="1">
      <alignment horizontal="center" vertical="center"/>
    </xf>
    <xf numFmtId="0" fontId="234" fillId="0" borderId="81" xfId="5148" applyFont="1" applyFill="1" applyBorder="1" applyAlignment="1">
      <alignment horizontal="left" vertical="center" wrapText="1"/>
    </xf>
    <xf numFmtId="1" fontId="234" fillId="0" borderId="81" xfId="5148" applyNumberFormat="1" applyFont="1" applyFill="1" applyBorder="1" applyAlignment="1">
      <alignment horizontal="center" vertical="center" wrapText="1"/>
    </xf>
    <xf numFmtId="3" fontId="234" fillId="0" borderId="81" xfId="5148" applyNumberFormat="1" applyFont="1" applyFill="1" applyBorder="1" applyAlignment="1">
      <alignment horizontal="center" vertical="center" wrapText="1"/>
    </xf>
    <xf numFmtId="41" fontId="234" fillId="56" borderId="81" xfId="5148" applyNumberFormat="1" applyFont="1" applyFill="1" applyBorder="1" applyAlignment="1">
      <alignment horizontal="right" vertical="center" wrapText="1"/>
    </xf>
    <xf numFmtId="0" fontId="233" fillId="0" borderId="81" xfId="5148" applyFont="1" applyFill="1" applyBorder="1" applyAlignment="1">
      <alignment horizontal="left" vertical="center" wrapText="1"/>
    </xf>
    <xf numFmtId="0" fontId="236" fillId="0" borderId="81" xfId="5148" applyNumberFormat="1" applyFont="1" applyFill="1" applyBorder="1" applyAlignment="1">
      <alignment horizontal="center" vertical="center"/>
    </xf>
    <xf numFmtId="0" fontId="235" fillId="0" borderId="81" xfId="5148" applyFont="1" applyFill="1" applyBorder="1" applyAlignment="1">
      <alignment horizontal="center" vertical="center"/>
    </xf>
    <xf numFmtId="0" fontId="235" fillId="0" borderId="81" xfId="5148" applyNumberFormat="1" applyFont="1" applyFill="1" applyBorder="1" applyAlignment="1">
      <alignment horizontal="center" vertical="center"/>
    </xf>
    <xf numFmtId="0" fontId="236" fillId="0" borderId="81" xfId="5148" applyFont="1" applyFill="1" applyBorder="1" applyAlignment="1">
      <alignment horizontal="center" vertical="center"/>
    </xf>
    <xf numFmtId="41" fontId="236" fillId="0" borderId="81" xfId="5148" applyNumberFormat="1" applyFont="1" applyFill="1" applyBorder="1" applyAlignment="1">
      <alignment horizontal="right" vertical="center"/>
    </xf>
    <xf numFmtId="41" fontId="236" fillId="56" borderId="81" xfId="5148" applyNumberFormat="1" applyFont="1" applyFill="1" applyBorder="1" applyAlignment="1">
      <alignment horizontal="right" vertical="center"/>
    </xf>
    <xf numFmtId="0" fontId="236" fillId="0" borderId="81" xfId="5094" applyNumberFormat="1" applyFont="1" applyFill="1" applyBorder="1" applyAlignment="1">
      <alignment horizontal="center" vertical="center" wrapText="1"/>
    </xf>
    <xf numFmtId="2" fontId="233" fillId="0" borderId="81" xfId="5148" applyNumberFormat="1" applyFont="1" applyFill="1" applyBorder="1" applyAlignment="1">
      <alignment horizontal="left" vertical="center" wrapText="1"/>
    </xf>
    <xf numFmtId="3" fontId="233" fillId="0" borderId="81" xfId="5148" applyNumberFormat="1" applyFont="1" applyFill="1" applyBorder="1" applyAlignment="1">
      <alignment horizontal="center" vertical="center" wrapText="1"/>
    </xf>
    <xf numFmtId="41" fontId="236" fillId="56" borderId="81" xfId="5148" applyNumberFormat="1" applyFont="1" applyFill="1" applyBorder="1" applyAlignment="1">
      <alignment horizontal="right" vertical="center" wrapText="1"/>
    </xf>
    <xf numFmtId="41" fontId="296" fillId="55" borderId="81" xfId="5148" applyNumberFormat="1" applyFont="1" applyFill="1" applyBorder="1" applyAlignment="1">
      <alignment horizontal="right" vertical="center"/>
    </xf>
    <xf numFmtId="41" fontId="296" fillId="0" borderId="81" xfId="5148" applyNumberFormat="1" applyFont="1" applyFill="1" applyBorder="1" applyAlignment="1">
      <alignment horizontal="right" vertical="center"/>
    </xf>
    <xf numFmtId="3" fontId="233" fillId="0" borderId="81" xfId="5148" applyNumberFormat="1" applyFont="1" applyFill="1" applyBorder="1" applyAlignment="1">
      <alignment horizontal="left" vertical="center" wrapText="1"/>
    </xf>
    <xf numFmtId="0" fontId="234" fillId="0" borderId="81" xfId="5148" quotePrefix="1" applyNumberFormat="1" applyFont="1" applyFill="1" applyBorder="1" applyAlignment="1">
      <alignment horizontal="center" vertical="center"/>
    </xf>
    <xf numFmtId="1" fontId="234" fillId="0" borderId="81" xfId="5148" applyNumberFormat="1" applyFont="1" applyFill="1" applyBorder="1" applyAlignment="1">
      <alignment horizontal="left" vertical="center" wrapText="1"/>
    </xf>
    <xf numFmtId="41" fontId="234" fillId="0" borderId="81" xfId="5148" applyNumberFormat="1" applyFont="1" applyFill="1" applyBorder="1" applyAlignment="1">
      <alignment horizontal="center" vertical="center"/>
    </xf>
    <xf numFmtId="1" fontId="233" fillId="0" borderId="81" xfId="5148" quotePrefix="1" applyNumberFormat="1" applyFont="1" applyFill="1" applyBorder="1" applyAlignment="1">
      <alignment horizontal="left" vertical="center" wrapText="1"/>
    </xf>
    <xf numFmtId="0" fontId="233" fillId="55" borderId="81" xfId="5148" applyNumberFormat="1" applyFont="1" applyFill="1" applyBorder="1" applyAlignment="1">
      <alignment horizontal="center" vertical="center"/>
    </xf>
    <xf numFmtId="0" fontId="233" fillId="55" borderId="81" xfId="5148" applyFont="1" applyFill="1" applyBorder="1" applyAlignment="1">
      <alignment horizontal="left" vertical="center" wrapText="1"/>
    </xf>
    <xf numFmtId="1" fontId="233" fillId="55" borderId="81" xfId="5148" applyNumberFormat="1" applyFont="1" applyFill="1" applyBorder="1" applyAlignment="1">
      <alignment horizontal="center" vertical="center" wrapText="1"/>
    </xf>
    <xf numFmtId="3" fontId="233" fillId="55" borderId="81" xfId="5148" applyNumberFormat="1" applyFont="1" applyFill="1" applyBorder="1" applyAlignment="1">
      <alignment horizontal="center" vertical="center" wrapText="1"/>
    </xf>
    <xf numFmtId="41" fontId="233" fillId="55" borderId="81" xfId="5148" applyNumberFormat="1" applyFont="1" applyFill="1" applyBorder="1" applyAlignment="1">
      <alignment horizontal="right" vertical="center" wrapText="1"/>
    </xf>
    <xf numFmtId="41" fontId="233" fillId="55" borderId="81" xfId="5094" applyNumberFormat="1" applyFont="1" applyFill="1" applyBorder="1" applyAlignment="1">
      <alignment horizontal="right" vertical="center" wrapText="1"/>
    </xf>
    <xf numFmtId="41" fontId="234" fillId="55" borderId="81" xfId="5094" applyNumberFormat="1" applyFont="1" applyFill="1" applyBorder="1" applyAlignment="1">
      <alignment horizontal="center" vertical="center" wrapText="1"/>
    </xf>
    <xf numFmtId="41" fontId="233" fillId="55" borderId="81" xfId="5094" applyNumberFormat="1" applyFont="1" applyFill="1" applyBorder="1" applyAlignment="1">
      <alignment horizontal="center" vertical="center" wrapText="1"/>
    </xf>
    <xf numFmtId="0" fontId="234" fillId="55" borderId="81" xfId="5094" applyNumberFormat="1" applyFont="1" applyFill="1" applyBorder="1" applyAlignment="1">
      <alignment horizontal="center" vertical="center" wrapText="1"/>
    </xf>
    <xf numFmtId="3" fontId="234" fillId="55" borderId="81" xfId="5094" applyNumberFormat="1" applyFont="1" applyFill="1" applyBorder="1" applyAlignment="1">
      <alignment vertical="center" wrapText="1"/>
    </xf>
    <xf numFmtId="0" fontId="234" fillId="55" borderId="61" xfId="5094" applyNumberFormat="1" applyFont="1" applyFill="1" applyBorder="1" applyAlignment="1">
      <alignment horizontal="center" vertical="center" wrapText="1"/>
    </xf>
    <xf numFmtId="3" fontId="234" fillId="55" borderId="0" xfId="5094" applyNumberFormat="1" applyFont="1" applyFill="1" applyBorder="1" applyAlignment="1">
      <alignment vertical="center" wrapText="1"/>
    </xf>
    <xf numFmtId="1" fontId="236" fillId="0" borderId="81" xfId="5148" applyNumberFormat="1" applyFont="1" applyFill="1" applyBorder="1" applyAlignment="1">
      <alignment horizontal="left" vertical="center" wrapText="1"/>
    </xf>
    <xf numFmtId="41" fontId="236" fillId="0" borderId="81" xfId="5148" applyNumberFormat="1" applyFont="1" applyFill="1" applyBorder="1" applyAlignment="1">
      <alignment horizontal="center" vertical="center"/>
    </xf>
    <xf numFmtId="41" fontId="233" fillId="0" borderId="81" xfId="5148" applyNumberFormat="1" applyFont="1" applyFill="1" applyBorder="1" applyAlignment="1">
      <alignment horizontal="center" vertical="center" wrapText="1"/>
    </xf>
    <xf numFmtId="0" fontId="234" fillId="56" borderId="61" xfId="5094" applyNumberFormat="1" applyFont="1" applyFill="1" applyBorder="1" applyAlignment="1">
      <alignment horizontal="center" vertical="center" wrapText="1"/>
    </xf>
    <xf numFmtId="3" fontId="233" fillId="0" borderId="81" xfId="5148" applyNumberFormat="1" applyFont="1" applyFill="1" applyBorder="1" applyAlignment="1">
      <alignment horizontal="center" vertical="center"/>
    </xf>
    <xf numFmtId="3" fontId="235" fillId="0" borderId="81" xfId="5148" applyNumberFormat="1" applyFont="1" applyFill="1" applyBorder="1" applyAlignment="1">
      <alignment horizontal="center" vertical="center"/>
    </xf>
    <xf numFmtId="0" fontId="236" fillId="0" borderId="81" xfId="5148" applyNumberFormat="1" applyFont="1" applyFill="1" applyBorder="1" applyAlignment="1">
      <alignment horizontal="center" vertical="center" wrapText="1"/>
    </xf>
    <xf numFmtId="3" fontId="236" fillId="0" borderId="81" xfId="5148" applyNumberFormat="1" applyFont="1" applyFill="1" applyBorder="1" applyAlignment="1">
      <alignment horizontal="center" vertical="center"/>
    </xf>
    <xf numFmtId="3" fontId="236" fillId="0" borderId="81" xfId="5148" applyNumberFormat="1" applyFont="1" applyFill="1" applyBorder="1" applyAlignment="1">
      <alignment horizontal="center" vertical="center" wrapText="1"/>
    </xf>
    <xf numFmtId="0" fontId="234" fillId="0" borderId="81" xfId="5148" applyFont="1" applyFill="1" applyBorder="1" applyAlignment="1">
      <alignment horizontal="center" vertical="center" wrapText="1"/>
    </xf>
    <xf numFmtId="0" fontId="236" fillId="0" borderId="81" xfId="5148" quotePrefix="1" applyNumberFormat="1" applyFont="1" applyFill="1" applyBorder="1" applyAlignment="1">
      <alignment horizontal="center" vertical="center"/>
    </xf>
    <xf numFmtId="0" fontId="233" fillId="55" borderId="81" xfId="5148" applyNumberFormat="1" applyFont="1" applyFill="1" applyBorder="1" applyAlignment="1">
      <alignment horizontal="center" vertical="center" wrapText="1"/>
    </xf>
    <xf numFmtId="0" fontId="233" fillId="55" borderId="81" xfId="5148" applyFont="1" applyFill="1" applyBorder="1" applyAlignment="1">
      <alignment horizontal="center" vertical="center" wrapText="1"/>
    </xf>
    <xf numFmtId="0" fontId="233" fillId="55" borderId="81" xfId="5149" applyFont="1" applyFill="1" applyBorder="1" applyAlignment="1">
      <alignment vertical="center" wrapText="1"/>
    </xf>
    <xf numFmtId="0" fontId="233" fillId="55" borderId="81" xfId="5149" applyFont="1" applyFill="1" applyBorder="1" applyAlignment="1">
      <alignment horizontal="center" vertical="center" wrapText="1"/>
    </xf>
    <xf numFmtId="0" fontId="235" fillId="0" borderId="81" xfId="5148" applyNumberFormat="1" applyFont="1" applyFill="1" applyBorder="1" applyAlignment="1">
      <alignment horizontal="center" vertical="center" wrapText="1"/>
    </xf>
    <xf numFmtId="2" fontId="234" fillId="0" borderId="81" xfId="5148" applyNumberFormat="1" applyFont="1" applyFill="1" applyBorder="1" applyAlignment="1">
      <alignment horizontal="left" vertical="center" wrapText="1"/>
    </xf>
    <xf numFmtId="0" fontId="234" fillId="0" borderId="81" xfId="5148" quotePrefix="1" applyNumberFormat="1" applyFont="1" applyFill="1" applyBorder="1" applyAlignment="1">
      <alignment horizontal="center" vertical="center" wrapText="1"/>
    </xf>
    <xf numFmtId="1" fontId="233" fillId="0" borderId="81" xfId="5148" applyNumberFormat="1" applyFont="1" applyFill="1" applyBorder="1" applyAlignment="1">
      <alignment horizontal="left" vertical="center" wrapText="1"/>
    </xf>
    <xf numFmtId="0" fontId="236" fillId="0" borderId="81" xfId="5148" quotePrefix="1" applyNumberFormat="1" applyFont="1" applyFill="1" applyBorder="1" applyAlignment="1">
      <alignment horizontal="center" vertical="center" wrapText="1"/>
    </xf>
    <xf numFmtId="0" fontId="234" fillId="0" borderId="81" xfId="5148" applyNumberFormat="1" applyFont="1" applyFill="1" applyBorder="1" applyAlignment="1">
      <alignment horizontal="left" vertical="center" wrapText="1" shrinkToFit="1"/>
    </xf>
    <xf numFmtId="49" fontId="233" fillId="0" borderId="81" xfId="5148" applyNumberFormat="1" applyFont="1" applyFill="1" applyBorder="1" applyAlignment="1">
      <alignment horizontal="center" vertical="center" wrapText="1"/>
    </xf>
    <xf numFmtId="0" fontId="234" fillId="0" borderId="81" xfId="5148" applyFont="1" applyFill="1" applyBorder="1" applyAlignment="1">
      <alignment vertical="center" wrapText="1"/>
    </xf>
    <xf numFmtId="1" fontId="233" fillId="56" borderId="81" xfId="5148" applyNumberFormat="1" applyFont="1" applyFill="1" applyBorder="1" applyAlignment="1">
      <alignment horizontal="center" vertical="center" wrapText="1"/>
    </xf>
    <xf numFmtId="41" fontId="233" fillId="56" borderId="81" xfId="5148" applyNumberFormat="1" applyFont="1" applyFill="1" applyBorder="1" applyAlignment="1">
      <alignment horizontal="right" vertical="center"/>
    </xf>
    <xf numFmtId="0" fontId="296" fillId="0" borderId="81" xfId="5148" applyFont="1" applyFill="1" applyBorder="1" applyAlignment="1">
      <alignment horizontal="center" vertical="center"/>
    </xf>
    <xf numFmtId="0" fontId="296" fillId="0" borderId="81" xfId="5148" applyNumberFormat="1" applyFont="1" applyFill="1" applyBorder="1" applyAlignment="1">
      <alignment horizontal="center" vertical="center"/>
    </xf>
    <xf numFmtId="0" fontId="296" fillId="55" borderId="81" xfId="5148" applyNumberFormat="1" applyFont="1" applyFill="1" applyBorder="1" applyAlignment="1">
      <alignment horizontal="center" vertical="center"/>
    </xf>
    <xf numFmtId="0" fontId="296" fillId="55" borderId="81" xfId="5094" applyNumberFormat="1" applyFont="1" applyFill="1" applyBorder="1" applyAlignment="1">
      <alignment horizontal="center" vertical="center" wrapText="1"/>
    </xf>
    <xf numFmtId="0" fontId="296" fillId="55" borderId="81" xfId="5148" applyNumberFormat="1" applyFont="1" applyFill="1" applyBorder="1" applyAlignment="1">
      <alignment horizontal="center" vertical="center" wrapText="1"/>
    </xf>
    <xf numFmtId="0" fontId="296" fillId="55" borderId="81" xfId="5148" applyFont="1" applyFill="1" applyBorder="1" applyAlignment="1">
      <alignment horizontal="center" vertical="center" wrapText="1"/>
    </xf>
    <xf numFmtId="3" fontId="234" fillId="0" borderId="81" xfId="5094" quotePrefix="1" applyNumberFormat="1" applyFont="1" applyFill="1" applyBorder="1" applyAlignment="1">
      <alignment horizontal="left" vertical="center" wrapText="1"/>
    </xf>
    <xf numFmtId="3" fontId="234" fillId="0" borderId="81" xfId="5094" applyNumberFormat="1" applyFont="1" applyFill="1" applyBorder="1" applyAlignment="1">
      <alignment vertical="center" wrapText="1"/>
    </xf>
    <xf numFmtId="3" fontId="233" fillId="0" borderId="81" xfId="5094" quotePrefix="1" applyNumberFormat="1" applyFont="1" applyFill="1" applyBorder="1" applyAlignment="1">
      <alignment horizontal="left" vertical="center" wrapText="1"/>
    </xf>
    <xf numFmtId="3" fontId="233" fillId="0" borderId="81" xfId="5094" applyNumberFormat="1" applyFont="1" applyFill="1" applyBorder="1" applyAlignment="1">
      <alignment horizontal="right" vertical="center" wrapText="1"/>
    </xf>
    <xf numFmtId="3" fontId="233" fillId="0" borderId="81" xfId="5094" applyNumberFormat="1" applyFont="1" applyFill="1" applyBorder="1" applyAlignment="1">
      <alignment vertical="center" wrapText="1"/>
    </xf>
    <xf numFmtId="0" fontId="233" fillId="0" borderId="81" xfId="5094" quotePrefix="1" applyNumberFormat="1" applyFont="1" applyFill="1" applyBorder="1" applyAlignment="1">
      <alignment horizontal="center" vertical="center" wrapText="1"/>
    </xf>
    <xf numFmtId="3" fontId="234" fillId="0" borderId="81" xfId="0" applyNumberFormat="1" applyFont="1" applyFill="1" applyBorder="1" applyAlignment="1">
      <alignment horizontal="center" vertical="center" wrapText="1"/>
    </xf>
    <xf numFmtId="0" fontId="234" fillId="0" borderId="81" xfId="0" applyNumberFormat="1" applyFont="1" applyFill="1" applyBorder="1" applyAlignment="1">
      <alignment horizontal="left" vertical="center" wrapText="1"/>
    </xf>
    <xf numFmtId="3" fontId="236" fillId="0" borderId="81" xfId="0" applyNumberFormat="1" applyFont="1" applyFill="1" applyBorder="1" applyAlignment="1">
      <alignment horizontal="center" vertical="center" wrapText="1"/>
    </xf>
    <xf numFmtId="0" fontId="235" fillId="0" borderId="81" xfId="5094" applyNumberFormat="1" applyFont="1" applyFill="1" applyBorder="1" applyAlignment="1">
      <alignment horizontal="center" vertical="center" wrapText="1"/>
    </xf>
    <xf numFmtId="3" fontId="235" fillId="0" borderId="81" xfId="5094" quotePrefix="1" applyNumberFormat="1" applyFont="1" applyFill="1" applyBorder="1" applyAlignment="1">
      <alignment horizontal="center" vertical="center" wrapText="1"/>
    </xf>
    <xf numFmtId="3" fontId="235" fillId="0" borderId="81" xfId="5094" applyNumberFormat="1" applyFont="1" applyFill="1" applyBorder="1" applyAlignment="1">
      <alignment vertical="center" wrapText="1"/>
    </xf>
    <xf numFmtId="3" fontId="233" fillId="0" borderId="81" xfId="0" applyNumberFormat="1" applyFont="1" applyFill="1" applyBorder="1" applyAlignment="1">
      <alignment horizontal="center" vertical="center" wrapText="1"/>
    </xf>
    <xf numFmtId="0" fontId="233" fillId="0" borderId="81" xfId="0" applyNumberFormat="1" applyFont="1" applyFill="1" applyBorder="1" applyAlignment="1">
      <alignment horizontal="left" vertical="center" wrapText="1"/>
    </xf>
    <xf numFmtId="0" fontId="233" fillId="0" borderId="81" xfId="0" applyFont="1" applyBorder="1" applyAlignment="1">
      <alignment horizontal="center" vertical="center" wrapText="1"/>
    </xf>
    <xf numFmtId="41" fontId="233" fillId="0" borderId="81" xfId="0" applyNumberFormat="1" applyFont="1" applyFill="1" applyBorder="1" applyAlignment="1">
      <alignment horizontal="right" vertical="center" wrapText="1"/>
    </xf>
    <xf numFmtId="41" fontId="296" fillId="0" borderId="81" xfId="0" applyNumberFormat="1" applyFont="1" applyFill="1" applyBorder="1" applyAlignment="1">
      <alignment horizontal="right" vertical="center" wrapText="1"/>
    </xf>
    <xf numFmtId="3" fontId="317" fillId="56" borderId="81" xfId="5094" applyNumberFormat="1" applyFont="1" applyFill="1" applyBorder="1" applyAlignment="1">
      <alignment horizontal="center" vertical="center" wrapText="1"/>
    </xf>
    <xf numFmtId="41" fontId="234" fillId="0" borderId="81" xfId="0" applyNumberFormat="1" applyFont="1" applyFill="1" applyBorder="1" applyAlignment="1">
      <alignment horizontal="right" vertical="center" wrapText="1"/>
    </xf>
    <xf numFmtId="41" fontId="234" fillId="56" borderId="81" xfId="0" applyNumberFormat="1" applyFont="1" applyFill="1" applyBorder="1" applyAlignment="1">
      <alignment horizontal="right" vertical="center" wrapText="1"/>
    </xf>
    <xf numFmtId="0" fontId="235" fillId="0" borderId="81" xfId="0" applyFont="1" applyBorder="1" applyAlignment="1">
      <alignment horizontal="center" vertical="center" wrapText="1"/>
    </xf>
    <xf numFmtId="41" fontId="236" fillId="0" borderId="81" xfId="0" applyNumberFormat="1" applyFont="1" applyFill="1" applyBorder="1" applyAlignment="1">
      <alignment horizontal="right" vertical="center" wrapText="1"/>
    </xf>
    <xf numFmtId="41" fontId="236" fillId="56" borderId="81" xfId="0" applyNumberFormat="1" applyFont="1" applyFill="1" applyBorder="1" applyAlignment="1">
      <alignment horizontal="right" vertical="center" wrapText="1"/>
    </xf>
    <xf numFmtId="41" fontId="233" fillId="0" borderId="81" xfId="0" applyNumberFormat="1" applyFont="1" applyBorder="1" applyAlignment="1">
      <alignment horizontal="right" vertical="center" wrapText="1"/>
    </xf>
    <xf numFmtId="41" fontId="296" fillId="55" borderId="81" xfId="5150" applyNumberFormat="1" applyFont="1" applyFill="1" applyBorder="1" applyAlignment="1">
      <alignment horizontal="right" vertical="center"/>
    </xf>
    <xf numFmtId="3" fontId="234" fillId="0" borderId="81" xfId="5094" applyNumberFormat="1" applyFont="1" applyFill="1" applyBorder="1" applyAlignment="1">
      <alignment horizontal="right" vertical="center" wrapText="1"/>
    </xf>
    <xf numFmtId="41" fontId="296" fillId="0" borderId="81" xfId="5357" applyNumberFormat="1" applyFont="1" applyBorder="1" applyAlignment="1">
      <alignment horizontal="right" vertical="center"/>
    </xf>
    <xf numFmtId="1" fontId="234" fillId="0" borderId="81" xfId="5094" applyNumberFormat="1" applyFont="1" applyFill="1" applyBorder="1" applyAlignment="1">
      <alignment horizontal="center" vertical="center" wrapText="1"/>
    </xf>
    <xf numFmtId="41" fontId="234" fillId="0" borderId="81" xfId="5094" applyNumberFormat="1" applyFont="1" applyFill="1" applyBorder="1" applyAlignment="1">
      <alignment horizontal="right" vertical="center"/>
    </xf>
    <xf numFmtId="1" fontId="236" fillId="0" borderId="81" xfId="5094" applyNumberFormat="1" applyFont="1" applyFill="1" applyBorder="1" applyAlignment="1">
      <alignment horizontal="center" vertical="center" wrapText="1"/>
    </xf>
    <xf numFmtId="41" fontId="236" fillId="0" borderId="81" xfId="5094" applyNumberFormat="1" applyFont="1" applyFill="1" applyBorder="1" applyAlignment="1">
      <alignment horizontal="right" vertical="center"/>
    </xf>
    <xf numFmtId="1" fontId="236" fillId="0" borderId="81" xfId="5094" applyNumberFormat="1" applyFont="1" applyFill="1" applyBorder="1" applyAlignment="1">
      <alignment horizontal="right" vertical="center"/>
    </xf>
    <xf numFmtId="1" fontId="236" fillId="0" borderId="85" xfId="5094" applyNumberFormat="1" applyFont="1" applyFill="1" applyBorder="1" applyAlignment="1">
      <alignment horizontal="center" vertical="center" wrapText="1"/>
    </xf>
    <xf numFmtId="41" fontId="234" fillId="56" borderId="81" xfId="5094" quotePrefix="1" applyNumberFormat="1" applyFont="1" applyFill="1" applyBorder="1" applyAlignment="1">
      <alignment horizontal="right" vertical="center" wrapText="1"/>
    </xf>
    <xf numFmtId="1" fontId="236" fillId="0" borderId="85" xfId="5094" applyNumberFormat="1" applyFont="1" applyFill="1" applyBorder="1" applyAlignment="1">
      <alignment vertical="center"/>
    </xf>
    <xf numFmtId="1" fontId="234" fillId="0" borderId="81" xfId="5094" applyNumberFormat="1" applyFont="1" applyFill="1" applyBorder="1" applyAlignment="1">
      <alignment horizontal="center" vertical="center"/>
    </xf>
    <xf numFmtId="1" fontId="236" fillId="0" borderId="85" xfId="5094" applyNumberFormat="1" applyFont="1" applyFill="1" applyBorder="1" applyAlignment="1">
      <alignment horizontal="right" vertical="center"/>
    </xf>
    <xf numFmtId="41" fontId="233" fillId="56" borderId="85" xfId="5094" applyNumberFormat="1" applyFont="1" applyFill="1" applyBorder="1" applyAlignment="1">
      <alignment horizontal="center" vertical="center" wrapText="1"/>
    </xf>
    <xf numFmtId="41" fontId="234" fillId="0" borderId="85" xfId="5094" applyNumberFormat="1" applyFont="1" applyFill="1" applyBorder="1" applyAlignment="1">
      <alignment horizontal="center" vertical="center" wrapText="1"/>
    </xf>
    <xf numFmtId="3" fontId="233" fillId="0" borderId="79" xfId="0" applyNumberFormat="1" applyFont="1" applyFill="1" applyBorder="1" applyAlignment="1">
      <alignment horizontal="center" vertical="center" wrapText="1"/>
    </xf>
    <xf numFmtId="0" fontId="233" fillId="0" borderId="79" xfId="0" applyNumberFormat="1" applyFont="1" applyFill="1" applyBorder="1" applyAlignment="1">
      <alignment horizontal="left" vertical="center" wrapText="1"/>
    </xf>
    <xf numFmtId="1" fontId="236" fillId="0" borderId="79" xfId="5094" applyNumberFormat="1" applyFont="1" applyFill="1" applyBorder="1" applyAlignment="1">
      <alignment horizontal="center" vertical="center" wrapText="1"/>
    </xf>
    <xf numFmtId="1" fontId="236" fillId="0" borderId="79" xfId="5094" applyNumberFormat="1" applyFont="1" applyFill="1" applyBorder="1" applyAlignment="1">
      <alignment horizontal="right" vertical="center"/>
    </xf>
    <xf numFmtId="1" fontId="236" fillId="56" borderId="79" xfId="5094" applyNumberFormat="1" applyFont="1" applyFill="1" applyBorder="1" applyAlignment="1">
      <alignment vertical="center"/>
    </xf>
    <xf numFmtId="1" fontId="236" fillId="0" borderId="79" xfId="5094" applyNumberFormat="1" applyFont="1" applyFill="1" applyBorder="1" applyAlignment="1">
      <alignment vertical="center"/>
    </xf>
    <xf numFmtId="1" fontId="233" fillId="56" borderId="0" xfId="5094" applyNumberFormat="1" applyFont="1" applyFill="1" applyAlignment="1">
      <alignment vertical="center"/>
    </xf>
    <xf numFmtId="1" fontId="233" fillId="56" borderId="0" xfId="5094" applyNumberFormat="1" applyFont="1" applyFill="1" applyAlignment="1">
      <alignment horizontal="right" vertical="center"/>
    </xf>
    <xf numFmtId="41" fontId="312" fillId="0" borderId="81" xfId="0" applyNumberFormat="1" applyFont="1" applyFill="1" applyBorder="1" applyAlignment="1">
      <alignment horizontal="right" vertical="center" wrapText="1"/>
    </xf>
    <xf numFmtId="41" fontId="318" fillId="0" borderId="81" xfId="5094" quotePrefix="1" applyNumberFormat="1" applyFont="1" applyFill="1" applyBorder="1" applyAlignment="1">
      <alignment horizontal="right" vertical="center" wrapText="1"/>
    </xf>
    <xf numFmtId="41" fontId="319" fillId="0" borderId="81" xfId="5094" quotePrefix="1" applyNumberFormat="1" applyFont="1" applyFill="1" applyBorder="1" applyAlignment="1">
      <alignment horizontal="right" vertical="center" wrapText="1"/>
    </xf>
    <xf numFmtId="1" fontId="320" fillId="0" borderId="0" xfId="5094" applyNumberFormat="1" applyFont="1" applyFill="1" applyAlignment="1">
      <alignment horizontal="center" vertical="center"/>
    </xf>
    <xf numFmtId="3" fontId="321" fillId="0" borderId="57" xfId="5094" applyNumberFormat="1" applyFont="1" applyFill="1" applyBorder="1" applyAlignment="1">
      <alignment horizontal="center" vertical="center" wrapText="1"/>
    </xf>
    <xf numFmtId="3" fontId="320" fillId="0" borderId="74" xfId="5094" applyNumberFormat="1" applyFont="1" applyBorder="1" applyAlignment="1">
      <alignment horizontal="center" vertical="center" wrapText="1"/>
    </xf>
    <xf numFmtId="41" fontId="318" fillId="0" borderId="32" xfId="5094" quotePrefix="1" applyNumberFormat="1" applyFont="1" applyFill="1" applyBorder="1" applyAlignment="1">
      <alignment horizontal="right" vertical="center" wrapText="1"/>
    </xf>
    <xf numFmtId="41" fontId="320" fillId="0" borderId="81" xfId="5094" quotePrefix="1" applyNumberFormat="1" applyFont="1" applyFill="1" applyBorder="1" applyAlignment="1">
      <alignment horizontal="right" vertical="center" wrapText="1"/>
    </xf>
    <xf numFmtId="41" fontId="322" fillId="0" borderId="81" xfId="5094" quotePrefix="1" applyNumberFormat="1" applyFont="1" applyFill="1" applyBorder="1" applyAlignment="1">
      <alignment horizontal="right" vertical="center" wrapText="1"/>
    </xf>
    <xf numFmtId="3" fontId="322" fillId="0" borderId="81" xfId="5094" applyNumberFormat="1" applyFont="1" applyFill="1" applyBorder="1" applyAlignment="1">
      <alignment horizontal="right" vertical="center" wrapText="1"/>
    </xf>
    <xf numFmtId="3" fontId="322" fillId="0" borderId="81" xfId="5094" quotePrefix="1" applyNumberFormat="1" applyFont="1" applyFill="1" applyBorder="1" applyAlignment="1">
      <alignment horizontal="right" vertical="center" wrapText="1"/>
    </xf>
    <xf numFmtId="3" fontId="322" fillId="0" borderId="81" xfId="5094" quotePrefix="1" applyNumberFormat="1" applyFont="1" applyFill="1" applyBorder="1" applyAlignment="1">
      <alignment horizontal="center" vertical="center" wrapText="1"/>
    </xf>
    <xf numFmtId="0" fontId="322" fillId="0" borderId="81" xfId="5094" applyNumberFormat="1" applyFont="1" applyFill="1" applyBorder="1" applyAlignment="1">
      <alignment horizontal="center" vertical="center" wrapText="1"/>
    </xf>
    <xf numFmtId="3" fontId="320" fillId="0" borderId="81" xfId="5094" applyNumberFormat="1" applyFont="1" applyFill="1" applyBorder="1" applyAlignment="1">
      <alignment horizontal="right" vertical="center" wrapText="1"/>
    </xf>
    <xf numFmtId="3" fontId="320" fillId="0" borderId="81" xfId="5094" quotePrefix="1" applyNumberFormat="1" applyFont="1" applyFill="1" applyBorder="1" applyAlignment="1">
      <alignment horizontal="right" vertical="center" wrapText="1"/>
    </xf>
    <xf numFmtId="3" fontId="320" fillId="0" borderId="81" xfId="5094" quotePrefix="1" applyNumberFormat="1" applyFont="1" applyFill="1" applyBorder="1" applyAlignment="1">
      <alignment horizontal="center" vertical="center" wrapText="1"/>
    </xf>
    <xf numFmtId="0" fontId="320" fillId="0" borderId="81" xfId="5094" applyNumberFormat="1" applyFont="1" applyFill="1" applyBorder="1" applyAlignment="1">
      <alignment horizontal="center" vertical="center" wrapText="1"/>
    </xf>
    <xf numFmtId="41" fontId="320" fillId="0" borderId="81" xfId="5094" applyNumberFormat="1" applyFont="1" applyFill="1" applyBorder="1" applyAlignment="1">
      <alignment horizontal="right" vertical="center" wrapText="1"/>
    </xf>
    <xf numFmtId="3" fontId="322" fillId="55" borderId="81" xfId="5148" applyNumberFormat="1" applyFont="1" applyFill="1" applyBorder="1" applyAlignment="1">
      <alignment horizontal="right" vertical="center"/>
    </xf>
    <xf numFmtId="41" fontId="322" fillId="55" borderId="81" xfId="5148" applyNumberFormat="1" applyFont="1" applyFill="1" applyBorder="1" applyAlignment="1">
      <alignment horizontal="right" vertical="center"/>
    </xf>
    <xf numFmtId="3" fontId="322" fillId="0" borderId="81" xfId="5148" applyNumberFormat="1" applyFont="1" applyFill="1" applyBorder="1" applyAlignment="1">
      <alignment horizontal="right" vertical="center"/>
    </xf>
    <xf numFmtId="41" fontId="322" fillId="0" borderId="81" xfId="5148" applyNumberFormat="1" applyFont="1" applyFill="1" applyBorder="1" applyAlignment="1">
      <alignment horizontal="right" vertical="center"/>
    </xf>
    <xf numFmtId="41" fontId="322" fillId="0" borderId="81" xfId="5148" applyNumberFormat="1" applyFont="1" applyFill="1" applyBorder="1" applyAlignment="1">
      <alignment horizontal="right" vertical="center" wrapText="1"/>
    </xf>
    <xf numFmtId="41" fontId="323" fillId="0" borderId="81" xfId="5148" applyNumberFormat="1" applyFont="1" applyFill="1" applyBorder="1" applyAlignment="1">
      <alignment horizontal="right" vertical="center"/>
    </xf>
    <xf numFmtId="41" fontId="323" fillId="0" borderId="81" xfId="5148" applyNumberFormat="1" applyFont="1" applyFill="1" applyBorder="1" applyAlignment="1">
      <alignment horizontal="right" vertical="center" wrapText="1"/>
    </xf>
    <xf numFmtId="3" fontId="322" fillId="55" borderId="81" xfId="5094" applyNumberFormat="1" applyFont="1" applyFill="1" applyBorder="1" applyAlignment="1">
      <alignment horizontal="right" vertical="center" wrapText="1"/>
    </xf>
    <xf numFmtId="0" fontId="322" fillId="55" borderId="81" xfId="5094" applyNumberFormat="1" applyFont="1" applyFill="1" applyBorder="1" applyAlignment="1">
      <alignment horizontal="center" vertical="center" wrapText="1"/>
    </xf>
    <xf numFmtId="41" fontId="320" fillId="0" borderId="81" xfId="5148" applyNumberFormat="1" applyFont="1" applyFill="1" applyBorder="1" applyAlignment="1">
      <alignment horizontal="right" vertical="center"/>
    </xf>
    <xf numFmtId="41" fontId="321" fillId="0" borderId="81" xfId="5148" applyNumberFormat="1" applyFont="1" applyFill="1" applyBorder="1" applyAlignment="1">
      <alignment horizontal="right" vertical="center"/>
    </xf>
    <xf numFmtId="0" fontId="320" fillId="55" borderId="81" xfId="5094" applyNumberFormat="1" applyFont="1" applyFill="1" applyBorder="1" applyAlignment="1">
      <alignment horizontal="center" vertical="center" wrapText="1"/>
    </xf>
    <xf numFmtId="3" fontId="320" fillId="56" borderId="81" xfId="5094" applyNumberFormat="1" applyFont="1" applyFill="1" applyBorder="1" applyAlignment="1">
      <alignment horizontal="right" vertical="center" wrapText="1"/>
    </xf>
    <xf numFmtId="41" fontId="320" fillId="55" borderId="81" xfId="5094" applyNumberFormat="1" applyFont="1" applyFill="1" applyBorder="1" applyAlignment="1">
      <alignment horizontal="right" vertical="center" wrapText="1"/>
    </xf>
    <xf numFmtId="41" fontId="322" fillId="0" borderId="81" xfId="5094" applyNumberFormat="1" applyFont="1" applyFill="1" applyBorder="1" applyAlignment="1">
      <alignment horizontal="right" vertical="center" wrapText="1"/>
    </xf>
    <xf numFmtId="41" fontId="321" fillId="0" borderId="81" xfId="5094" applyNumberFormat="1" applyFont="1" applyFill="1" applyBorder="1" applyAlignment="1">
      <alignment horizontal="right" vertical="center" wrapText="1"/>
    </xf>
    <xf numFmtId="0" fontId="322" fillId="0" borderId="81" xfId="5094" applyNumberFormat="1" applyFont="1" applyFill="1" applyBorder="1" applyAlignment="1">
      <alignment horizontal="right" vertical="center" wrapText="1"/>
    </xf>
    <xf numFmtId="3" fontId="322" fillId="0" borderId="81" xfId="0" applyNumberFormat="1" applyFont="1" applyFill="1" applyBorder="1" applyAlignment="1">
      <alignment horizontal="right" vertical="center" wrapText="1"/>
    </xf>
    <xf numFmtId="41" fontId="322" fillId="0" borderId="81" xfId="0" applyNumberFormat="1" applyFont="1" applyFill="1" applyBorder="1" applyAlignment="1">
      <alignment horizontal="right" vertical="center" wrapText="1"/>
    </xf>
    <xf numFmtId="41" fontId="320" fillId="0" borderId="81" xfId="0" applyNumberFormat="1" applyFont="1" applyFill="1" applyBorder="1" applyAlignment="1">
      <alignment horizontal="right" vertical="center" wrapText="1"/>
    </xf>
    <xf numFmtId="41" fontId="321" fillId="0" borderId="81" xfId="0" applyNumberFormat="1" applyFont="1" applyFill="1" applyBorder="1" applyAlignment="1">
      <alignment horizontal="right" vertical="center" wrapText="1"/>
    </xf>
    <xf numFmtId="0" fontId="320" fillId="0" borderId="81" xfId="5094" applyNumberFormat="1" applyFont="1" applyFill="1" applyBorder="1" applyAlignment="1">
      <alignment horizontal="right" vertical="center" wrapText="1"/>
    </xf>
    <xf numFmtId="1" fontId="320" fillId="0" borderId="81" xfId="5094" applyNumberFormat="1" applyFont="1" applyFill="1" applyBorder="1" applyAlignment="1">
      <alignment horizontal="right" vertical="center"/>
    </xf>
    <xf numFmtId="1" fontId="321" fillId="0" borderId="81" xfId="5094" applyNumberFormat="1" applyFont="1" applyFill="1" applyBorder="1" applyAlignment="1">
      <alignment horizontal="right" vertical="center"/>
    </xf>
    <xf numFmtId="3" fontId="320" fillId="0" borderId="81" xfId="0" applyNumberFormat="1" applyFont="1" applyFill="1" applyBorder="1" applyAlignment="1">
      <alignment horizontal="right" vertical="center" wrapText="1"/>
    </xf>
    <xf numFmtId="41" fontId="320" fillId="56" borderId="81" xfId="5094" quotePrefix="1" applyNumberFormat="1" applyFont="1" applyFill="1" applyBorder="1" applyAlignment="1">
      <alignment horizontal="right" vertical="center" wrapText="1"/>
    </xf>
    <xf numFmtId="1" fontId="322" fillId="0" borderId="62" xfId="5094" applyNumberFormat="1" applyFont="1" applyFill="1" applyBorder="1" applyAlignment="1">
      <alignment vertical="center"/>
    </xf>
    <xf numFmtId="1" fontId="322" fillId="0" borderId="0" xfId="5094" applyNumberFormat="1" applyFont="1" applyFill="1" applyAlignment="1">
      <alignment vertical="center"/>
    </xf>
    <xf numFmtId="1" fontId="322" fillId="0" borderId="0" xfId="5094" applyNumberFormat="1" applyFont="1" applyFill="1" applyAlignment="1">
      <alignment horizontal="right" vertical="center"/>
    </xf>
    <xf numFmtId="3" fontId="234" fillId="55" borderId="32" xfId="5094" applyNumberFormat="1" applyFont="1" applyFill="1" applyBorder="1" applyAlignment="1">
      <alignment horizontal="center" vertical="center" wrapText="1"/>
    </xf>
    <xf numFmtId="3" fontId="234" fillId="55" borderId="24" xfId="5094" applyNumberFormat="1" applyFont="1" applyFill="1" applyBorder="1" applyAlignment="1">
      <alignment horizontal="center" vertical="center" wrapText="1"/>
    </xf>
    <xf numFmtId="3" fontId="233" fillId="0" borderId="24" xfId="5094" applyNumberFormat="1" applyFont="1" applyBorder="1" applyAlignment="1">
      <alignment horizontal="center" vertical="center" wrapText="1"/>
    </xf>
    <xf numFmtId="41" fontId="233" fillId="55" borderId="81" xfId="5094" quotePrefix="1" applyNumberFormat="1" applyFont="1" applyFill="1" applyBorder="1" applyAlignment="1">
      <alignment horizontal="right" vertical="center" wrapText="1"/>
    </xf>
    <xf numFmtId="41" fontId="233" fillId="55" borderId="81" xfId="5094" quotePrefix="1" applyNumberFormat="1" applyFont="1" applyFill="1" applyBorder="1" applyAlignment="1">
      <alignment horizontal="center" vertical="center" wrapText="1"/>
    </xf>
    <xf numFmtId="41" fontId="234" fillId="55" borderId="81" xfId="5148" applyNumberFormat="1" applyFont="1" applyFill="1" applyBorder="1" applyAlignment="1">
      <alignment horizontal="right" vertical="center" wrapText="1"/>
    </xf>
    <xf numFmtId="41" fontId="236" fillId="55" borderId="81" xfId="5148" applyNumberFormat="1" applyFont="1" applyFill="1" applyBorder="1" applyAlignment="1">
      <alignment horizontal="right" vertical="center"/>
    </xf>
    <xf numFmtId="41" fontId="236" fillId="55" borderId="81" xfId="5148" applyNumberFormat="1" applyFont="1" applyFill="1" applyBorder="1" applyAlignment="1">
      <alignment horizontal="right" vertical="center" wrapText="1"/>
    </xf>
    <xf numFmtId="41" fontId="234" fillId="55" borderId="81" xfId="5094" applyNumberFormat="1" applyFont="1" applyFill="1" applyBorder="1" applyAlignment="1">
      <alignment horizontal="right" vertical="center" wrapText="1"/>
    </xf>
    <xf numFmtId="41" fontId="234" fillId="55" borderId="81" xfId="5094" quotePrefix="1" applyNumberFormat="1" applyFont="1" applyFill="1" applyBorder="1" applyAlignment="1">
      <alignment horizontal="center" vertical="center" wrapText="1"/>
    </xf>
    <xf numFmtId="41" fontId="234" fillId="55" borderId="81" xfId="5094" quotePrefix="1" applyNumberFormat="1" applyFont="1" applyFill="1" applyBorder="1" applyAlignment="1">
      <alignment horizontal="right" vertical="center" wrapText="1"/>
    </xf>
    <xf numFmtId="0" fontId="233" fillId="56" borderId="81" xfId="5148" applyFont="1" applyFill="1" applyBorder="1" applyAlignment="1">
      <alignment horizontal="center" vertical="center"/>
    </xf>
    <xf numFmtId="0" fontId="233" fillId="56" borderId="81" xfId="5148" applyNumberFormat="1" applyFont="1" applyFill="1" applyBorder="1" applyAlignment="1">
      <alignment horizontal="center" vertical="center"/>
    </xf>
    <xf numFmtId="0" fontId="233" fillId="55" borderId="81" xfId="5094" applyNumberFormat="1" applyFont="1" applyFill="1" applyBorder="1" applyAlignment="1">
      <alignment horizontal="center" vertical="center" wrapText="1"/>
    </xf>
    <xf numFmtId="0" fontId="233" fillId="55" borderId="81" xfId="5148" applyFont="1" applyFill="1" applyBorder="1" applyAlignment="1">
      <alignment horizontal="center" vertical="center"/>
    </xf>
    <xf numFmtId="41" fontId="233" fillId="55" borderId="81" xfId="1975" applyNumberFormat="1" applyFont="1" applyFill="1" applyBorder="1" applyAlignment="1">
      <alignment horizontal="center" vertical="center" wrapText="1"/>
    </xf>
    <xf numFmtId="3" fontId="233" fillId="56" borderId="81" xfId="5094" applyNumberFormat="1" applyFont="1" applyFill="1" applyBorder="1" applyAlignment="1">
      <alignment horizontal="center" vertical="center" wrapText="1"/>
    </xf>
    <xf numFmtId="41" fontId="233" fillId="55" borderId="81" xfId="5150" applyNumberFormat="1" applyFont="1" applyFill="1" applyBorder="1" applyAlignment="1">
      <alignment horizontal="right" vertical="center"/>
    </xf>
    <xf numFmtId="41" fontId="233" fillId="0" borderId="81" xfId="5357" applyNumberFormat="1" applyFont="1" applyBorder="1" applyAlignment="1">
      <alignment horizontal="right" vertical="center"/>
    </xf>
    <xf numFmtId="3" fontId="233" fillId="55" borderId="85" xfId="5150" applyNumberFormat="1" applyFont="1" applyFill="1" applyBorder="1" applyAlignment="1">
      <alignment horizontal="right" vertical="center"/>
    </xf>
    <xf numFmtId="41" fontId="233" fillId="55" borderId="85" xfId="5094" applyNumberFormat="1" applyFont="1" applyFill="1" applyBorder="1" applyAlignment="1">
      <alignment horizontal="center" vertical="center" wrapText="1"/>
    </xf>
    <xf numFmtId="1" fontId="236" fillId="55" borderId="79" xfId="5094" applyNumberFormat="1" applyFont="1" applyFill="1" applyBorder="1" applyAlignment="1">
      <alignment horizontal="right" vertical="center"/>
    </xf>
    <xf numFmtId="3" fontId="234" fillId="0" borderId="24" xfId="5094" quotePrefix="1" applyNumberFormat="1" applyFont="1" applyFill="1" applyBorder="1" applyAlignment="1">
      <alignment horizontal="center" vertical="center" wrapText="1"/>
    </xf>
    <xf numFmtId="0" fontId="296" fillId="0" borderId="81" xfId="5148" applyNumberFormat="1" applyFont="1" applyFill="1" applyBorder="1" applyAlignment="1">
      <alignment horizontal="left" vertical="center" wrapText="1"/>
    </xf>
    <xf numFmtId="1" fontId="296" fillId="0" borderId="81" xfId="5148" applyNumberFormat="1" applyFont="1" applyFill="1" applyBorder="1" applyAlignment="1">
      <alignment horizontal="center" vertical="center" wrapText="1"/>
    </xf>
    <xf numFmtId="0" fontId="296" fillId="0" borderId="81" xfId="5148" applyNumberFormat="1" applyFont="1" applyFill="1" applyBorder="1" applyAlignment="1">
      <alignment horizontal="center" vertical="center" wrapText="1"/>
    </xf>
    <xf numFmtId="0" fontId="296" fillId="0" borderId="81" xfId="5148" applyFont="1" applyFill="1" applyBorder="1" applyAlignment="1">
      <alignment horizontal="center" vertical="center" wrapText="1"/>
    </xf>
    <xf numFmtId="0" fontId="296" fillId="0" borderId="81" xfId="5148" applyFont="1" applyFill="1" applyBorder="1" applyAlignment="1">
      <alignment horizontal="left" vertical="center" wrapText="1"/>
    </xf>
    <xf numFmtId="41" fontId="296" fillId="0" borderId="81" xfId="5148" applyNumberFormat="1" applyFont="1" applyFill="1" applyBorder="1" applyAlignment="1">
      <alignment horizontal="right" vertical="center" wrapText="1"/>
    </xf>
    <xf numFmtId="0" fontId="324" fillId="0" borderId="81" xfId="5148" applyFont="1" applyFill="1" applyBorder="1" applyAlignment="1">
      <alignment horizontal="center" vertical="center"/>
    </xf>
    <xf numFmtId="0" fontId="324" fillId="0" borderId="81" xfId="5148" applyNumberFormat="1" applyFont="1" applyFill="1" applyBorder="1" applyAlignment="1">
      <alignment horizontal="center" vertical="center"/>
    </xf>
    <xf numFmtId="2" fontId="296" fillId="0" borderId="81" xfId="5148" applyNumberFormat="1" applyFont="1" applyFill="1" applyBorder="1" applyAlignment="1">
      <alignment horizontal="left" vertical="center" wrapText="1"/>
    </xf>
    <xf numFmtId="3" fontId="296" fillId="0" borderId="81" xfId="5148" applyNumberFormat="1" applyFont="1" applyFill="1" applyBorder="1" applyAlignment="1">
      <alignment horizontal="center" vertical="center" wrapText="1"/>
    </xf>
    <xf numFmtId="1" fontId="296" fillId="0" borderId="81" xfId="5148" quotePrefix="1" applyNumberFormat="1" applyFont="1" applyFill="1" applyBorder="1" applyAlignment="1">
      <alignment horizontal="left" vertical="center" wrapText="1"/>
    </xf>
    <xf numFmtId="1" fontId="296" fillId="55" borderId="81" xfId="5148" applyNumberFormat="1" applyFont="1" applyFill="1" applyBorder="1" applyAlignment="1">
      <alignment horizontal="center" vertical="center" wrapText="1"/>
    </xf>
    <xf numFmtId="3" fontId="296" fillId="55" borderId="81" xfId="5148" applyNumberFormat="1" applyFont="1" applyFill="1" applyBorder="1" applyAlignment="1">
      <alignment horizontal="center" vertical="center" wrapText="1"/>
    </xf>
    <xf numFmtId="41" fontId="296" fillId="55" borderId="81" xfId="5148" applyNumberFormat="1" applyFont="1" applyFill="1" applyBorder="1" applyAlignment="1">
      <alignment horizontal="right" vertical="center" wrapText="1"/>
    </xf>
    <xf numFmtId="41" fontId="296" fillId="0" borderId="81" xfId="5148" applyNumberFormat="1" applyFont="1" applyFill="1" applyBorder="1" applyAlignment="1">
      <alignment horizontal="center" vertical="center" wrapText="1"/>
    </xf>
    <xf numFmtId="3" fontId="296" fillId="0" borderId="81" xfId="5148" applyNumberFormat="1" applyFont="1" applyFill="1" applyBorder="1" applyAlignment="1">
      <alignment horizontal="center" vertical="center"/>
    </xf>
    <xf numFmtId="3" fontId="324" fillId="0" borderId="81" xfId="5148" applyNumberFormat="1" applyFont="1" applyFill="1" applyBorder="1" applyAlignment="1">
      <alignment horizontal="center" vertical="center"/>
    </xf>
    <xf numFmtId="0" fontId="296" fillId="55" borderId="81" xfId="5149" applyFont="1" applyFill="1" applyBorder="1" applyAlignment="1">
      <alignment vertical="center" wrapText="1"/>
    </xf>
    <xf numFmtId="0" fontId="296" fillId="55" borderId="81" xfId="5149" applyFont="1" applyFill="1" applyBorder="1" applyAlignment="1">
      <alignment horizontal="center" vertical="center" wrapText="1"/>
    </xf>
    <xf numFmtId="0" fontId="324" fillId="0" borderId="81" xfId="5148" applyNumberFormat="1" applyFont="1" applyFill="1" applyBorder="1" applyAlignment="1">
      <alignment horizontal="center" vertical="center" wrapText="1"/>
    </xf>
    <xf numFmtId="1" fontId="296" fillId="0" borderId="81" xfId="5148" applyNumberFormat="1" applyFont="1" applyFill="1" applyBorder="1" applyAlignment="1">
      <alignment horizontal="left" vertical="center" wrapText="1"/>
    </xf>
    <xf numFmtId="49" fontId="296" fillId="0" borderId="81" xfId="5148" applyNumberFormat="1" applyFont="1" applyFill="1" applyBorder="1" applyAlignment="1">
      <alignment horizontal="center" vertical="center" wrapText="1"/>
    </xf>
    <xf numFmtId="3" fontId="236" fillId="55" borderId="81" xfId="5094" quotePrefix="1" applyNumberFormat="1" applyFont="1" applyFill="1" applyBorder="1" applyAlignment="1">
      <alignment horizontal="center" vertical="center" wrapText="1"/>
    </xf>
    <xf numFmtId="3" fontId="233" fillId="0" borderId="24" xfId="5094" applyNumberFormat="1" applyFont="1" applyBorder="1" applyAlignment="1">
      <alignment horizontal="right" vertical="center" wrapText="1"/>
    </xf>
    <xf numFmtId="0" fontId="234" fillId="0" borderId="24" xfId="5094" applyNumberFormat="1" applyFont="1" applyFill="1" applyBorder="1" applyAlignment="1">
      <alignment horizontal="center" vertical="center" wrapText="1"/>
    </xf>
    <xf numFmtId="1" fontId="234" fillId="0" borderId="0" xfId="5094" applyNumberFormat="1" applyFont="1" applyFill="1" applyAlignment="1">
      <alignment vertical="center"/>
    </xf>
    <xf numFmtId="3" fontId="234" fillId="0" borderId="85" xfId="0" applyNumberFormat="1" applyFont="1" applyFill="1" applyBorder="1" applyAlignment="1">
      <alignment horizontal="center" vertical="center" wrapText="1"/>
    </xf>
    <xf numFmtId="0" fontId="234" fillId="0" borderId="85" xfId="0" applyNumberFormat="1" applyFont="1" applyFill="1" applyBorder="1" applyAlignment="1">
      <alignment horizontal="left" vertical="center" wrapText="1"/>
    </xf>
    <xf numFmtId="0" fontId="234" fillId="0" borderId="85" xfId="0" applyFont="1" applyBorder="1" applyAlignment="1">
      <alignment horizontal="center" vertical="center" wrapText="1"/>
    </xf>
    <xf numFmtId="41" fontId="234" fillId="0" borderId="85" xfId="0" applyNumberFormat="1" applyFont="1" applyFill="1" applyBorder="1" applyAlignment="1">
      <alignment horizontal="right" vertical="center" wrapText="1"/>
    </xf>
    <xf numFmtId="41" fontId="236" fillId="0" borderId="85" xfId="5094" applyNumberFormat="1" applyFont="1" applyFill="1" applyBorder="1" applyAlignment="1">
      <alignment horizontal="right" vertical="center"/>
    </xf>
    <xf numFmtId="3" fontId="234" fillId="0" borderId="85" xfId="5094" applyNumberFormat="1" applyFont="1" applyFill="1" applyBorder="1" applyAlignment="1">
      <alignment horizontal="right" vertical="center" wrapText="1"/>
    </xf>
    <xf numFmtId="0" fontId="296" fillId="0" borderId="81" xfId="5094" applyNumberFormat="1" applyFont="1" applyFill="1" applyBorder="1" applyAlignment="1">
      <alignment horizontal="center" vertical="center" wrapText="1"/>
    </xf>
    <xf numFmtId="3" fontId="296" fillId="0" borderId="0" xfId="5094" applyNumberFormat="1" applyFont="1" applyFill="1" applyBorder="1" applyAlignment="1">
      <alignment vertical="center" wrapText="1"/>
    </xf>
    <xf numFmtId="41" fontId="296" fillId="56" borderId="81" xfId="5148" applyNumberFormat="1" applyFont="1" applyFill="1" applyBorder="1" applyAlignment="1">
      <alignment horizontal="right" vertical="center" wrapText="1"/>
    </xf>
    <xf numFmtId="41" fontId="296" fillId="56" borderId="81" xfId="5148" applyNumberFormat="1" applyFont="1" applyFill="1" applyBorder="1" applyAlignment="1">
      <alignment horizontal="right" vertical="center"/>
    </xf>
    <xf numFmtId="0" fontId="324" fillId="0" borderId="81" xfId="5148" applyNumberFormat="1" applyFont="1" applyFill="1" applyBorder="1" applyAlignment="1">
      <alignment horizontal="left" vertical="center" wrapText="1"/>
    </xf>
    <xf numFmtId="41" fontId="324" fillId="0" borderId="81" xfId="5148" applyNumberFormat="1" applyFont="1" applyFill="1" applyBorder="1" applyAlignment="1">
      <alignment horizontal="right" vertical="center"/>
    </xf>
    <xf numFmtId="41" fontId="324" fillId="55" borderId="81" xfId="5148" applyNumberFormat="1" applyFont="1" applyFill="1" applyBorder="1" applyAlignment="1">
      <alignment horizontal="right" vertical="center"/>
    </xf>
    <xf numFmtId="41" fontId="324" fillId="56" borderId="81" xfId="5148" applyNumberFormat="1" applyFont="1" applyFill="1" applyBorder="1" applyAlignment="1">
      <alignment horizontal="right" vertical="center"/>
    </xf>
    <xf numFmtId="0" fontId="324" fillId="0" borderId="81" xfId="5094" applyNumberFormat="1" applyFont="1" applyFill="1" applyBorder="1" applyAlignment="1">
      <alignment horizontal="center" vertical="center" wrapText="1"/>
    </xf>
    <xf numFmtId="3" fontId="324" fillId="0" borderId="0" xfId="5094" applyNumberFormat="1" applyFont="1" applyFill="1" applyBorder="1" applyAlignment="1">
      <alignment vertical="center" wrapText="1"/>
    </xf>
    <xf numFmtId="41" fontId="324" fillId="0" borderId="81" xfId="5148" applyNumberFormat="1" applyFont="1" applyFill="1" applyBorder="1" applyAlignment="1">
      <alignment horizontal="right" vertical="center" wrapText="1"/>
    </xf>
    <xf numFmtId="41" fontId="324" fillId="55" borderId="81" xfId="5148" applyNumberFormat="1" applyFont="1" applyFill="1" applyBorder="1" applyAlignment="1">
      <alignment horizontal="right" vertical="center" wrapText="1"/>
    </xf>
    <xf numFmtId="41" fontId="324" fillId="56" borderId="81" xfId="5148" applyNumberFormat="1" applyFont="1" applyFill="1" applyBorder="1" applyAlignment="1">
      <alignment horizontal="right" vertical="center" wrapText="1"/>
    </xf>
    <xf numFmtId="0" fontId="296" fillId="0" borderId="81" xfId="5148" quotePrefix="1" applyNumberFormat="1" applyFont="1" applyFill="1" applyBorder="1" applyAlignment="1">
      <alignment horizontal="center" vertical="center"/>
    </xf>
    <xf numFmtId="41" fontId="296" fillId="0" borderId="81" xfId="5148" applyNumberFormat="1" applyFont="1" applyFill="1" applyBorder="1" applyAlignment="1">
      <alignment horizontal="center" vertical="center"/>
    </xf>
    <xf numFmtId="3" fontId="296" fillId="55" borderId="81" xfId="5094" applyNumberFormat="1" applyFont="1" applyFill="1" applyBorder="1" applyAlignment="1">
      <alignment vertical="center" wrapText="1"/>
    </xf>
    <xf numFmtId="0" fontId="296" fillId="55" borderId="61" xfId="5094" applyNumberFormat="1" applyFont="1" applyFill="1" applyBorder="1" applyAlignment="1">
      <alignment horizontal="center" vertical="center" wrapText="1"/>
    </xf>
    <xf numFmtId="3" fontId="296" fillId="55" borderId="0" xfId="5094" applyNumberFormat="1" applyFont="1" applyFill="1" applyBorder="1" applyAlignment="1">
      <alignment vertical="center" wrapText="1"/>
    </xf>
    <xf numFmtId="41" fontId="233" fillId="0" borderId="81" xfId="5148" applyNumberFormat="1" applyFont="1" applyFill="1" applyBorder="1" applyAlignment="1">
      <alignment horizontal="center" vertical="center"/>
    </xf>
    <xf numFmtId="1" fontId="324" fillId="0" borderId="81" xfId="5148" applyNumberFormat="1" applyFont="1" applyFill="1" applyBorder="1" applyAlignment="1">
      <alignment horizontal="left" vertical="center" wrapText="1"/>
    </xf>
    <xf numFmtId="41" fontId="324" fillId="0" borderId="81" xfId="5148" applyNumberFormat="1" applyFont="1" applyFill="1" applyBorder="1" applyAlignment="1">
      <alignment horizontal="center" vertical="center"/>
    </xf>
    <xf numFmtId="0" fontId="296" fillId="56" borderId="61" xfId="5094" applyNumberFormat="1" applyFont="1" applyFill="1" applyBorder="1" applyAlignment="1">
      <alignment horizontal="center" vertical="center" wrapText="1"/>
    </xf>
    <xf numFmtId="3" fontId="324" fillId="0" borderId="81" xfId="5148" applyNumberFormat="1" applyFont="1" applyFill="1" applyBorder="1" applyAlignment="1">
      <alignment horizontal="center" vertical="center" wrapText="1"/>
    </xf>
    <xf numFmtId="0" fontId="324" fillId="0" borderId="81" xfId="5148" quotePrefix="1" applyNumberFormat="1" applyFont="1" applyFill="1" applyBorder="1" applyAlignment="1">
      <alignment horizontal="center" vertical="center"/>
    </xf>
    <xf numFmtId="0" fontId="296" fillId="0" borderId="81" xfId="5148" quotePrefix="1" applyNumberFormat="1" applyFont="1" applyFill="1" applyBorder="1" applyAlignment="1">
      <alignment horizontal="center" vertical="center" wrapText="1"/>
    </xf>
    <xf numFmtId="0" fontId="324" fillId="0" borderId="81" xfId="5148" quotePrefix="1" applyNumberFormat="1" applyFont="1" applyFill="1" applyBorder="1" applyAlignment="1">
      <alignment horizontal="center" vertical="center" wrapText="1"/>
    </xf>
    <xf numFmtId="0" fontId="233" fillId="0" borderId="81" xfId="5148" applyNumberFormat="1" applyFont="1" applyFill="1" applyBorder="1" applyAlignment="1">
      <alignment horizontal="left" vertical="center" wrapText="1" shrinkToFit="1"/>
    </xf>
    <xf numFmtId="0" fontId="296" fillId="0" borderId="81" xfId="5148" applyNumberFormat="1" applyFont="1" applyFill="1" applyBorder="1" applyAlignment="1">
      <alignment horizontal="left" vertical="center" wrapText="1" shrinkToFit="1"/>
    </xf>
    <xf numFmtId="0" fontId="233" fillId="0" borderId="81" xfId="5148" applyFont="1" applyFill="1" applyBorder="1" applyAlignment="1">
      <alignment vertical="center" wrapText="1"/>
    </xf>
    <xf numFmtId="0" fontId="233" fillId="0" borderId="81" xfId="5148" quotePrefix="1" applyNumberFormat="1" applyFont="1" applyFill="1" applyBorder="1" applyAlignment="1">
      <alignment horizontal="center" vertical="center"/>
    </xf>
    <xf numFmtId="0" fontId="235" fillId="0" borderId="81" xfId="5148" quotePrefix="1" applyNumberFormat="1" applyFont="1" applyFill="1" applyBorder="1" applyAlignment="1">
      <alignment horizontal="center" vertical="center"/>
    </xf>
    <xf numFmtId="1" fontId="235" fillId="0" borderId="81" xfId="5148" applyNumberFormat="1" applyFont="1" applyFill="1" applyBorder="1" applyAlignment="1">
      <alignment horizontal="left" vertical="center" wrapText="1"/>
    </xf>
    <xf numFmtId="41" fontId="235" fillId="0" borderId="81" xfId="5148" applyNumberFormat="1" applyFont="1" applyFill="1" applyBorder="1" applyAlignment="1">
      <alignment horizontal="right" vertical="center"/>
    </xf>
    <xf numFmtId="41" fontId="235" fillId="55" borderId="81" xfId="5148" applyNumberFormat="1" applyFont="1" applyFill="1" applyBorder="1" applyAlignment="1">
      <alignment horizontal="right" vertical="center"/>
    </xf>
    <xf numFmtId="41" fontId="235" fillId="56" borderId="81" xfId="5148" applyNumberFormat="1" applyFont="1" applyFill="1" applyBorder="1" applyAlignment="1">
      <alignment horizontal="right" vertical="center"/>
    </xf>
    <xf numFmtId="3" fontId="235" fillId="0" borderId="0" xfId="5094" applyNumberFormat="1" applyFont="1" applyFill="1" applyBorder="1" applyAlignment="1">
      <alignment vertical="center" wrapText="1"/>
    </xf>
    <xf numFmtId="3" fontId="235" fillId="55" borderId="81" xfId="5094" quotePrefix="1" applyNumberFormat="1" applyFont="1" applyFill="1" applyBorder="1" applyAlignment="1">
      <alignment horizontal="center" vertical="center" wrapText="1"/>
    </xf>
    <xf numFmtId="0" fontId="233" fillId="56" borderId="81" xfId="5148" applyFont="1" applyFill="1" applyBorder="1" applyAlignment="1">
      <alignment vertical="center" wrapText="1"/>
    </xf>
    <xf numFmtId="0" fontId="235" fillId="0" borderId="81" xfId="5148" applyNumberFormat="1" applyFont="1" applyFill="1" applyBorder="1" applyAlignment="1">
      <alignment horizontal="left" vertical="center" wrapText="1"/>
    </xf>
    <xf numFmtId="41" fontId="235" fillId="0" borderId="81" xfId="5094" applyNumberFormat="1" applyFont="1" applyFill="1" applyBorder="1" applyAlignment="1">
      <alignment horizontal="right" vertical="center" wrapText="1"/>
    </xf>
    <xf numFmtId="41" fontId="324" fillId="0" borderId="81" xfId="5094" applyNumberFormat="1" applyFont="1" applyFill="1" applyBorder="1" applyAlignment="1">
      <alignment horizontal="right" vertical="center" wrapText="1"/>
    </xf>
    <xf numFmtId="41" fontId="235" fillId="56" borderId="81" xfId="5094" applyNumberFormat="1" applyFont="1" applyFill="1" applyBorder="1" applyAlignment="1">
      <alignment horizontal="right" vertical="center" wrapText="1"/>
    </xf>
    <xf numFmtId="41" fontId="325" fillId="0" borderId="81" xfId="5094" applyNumberFormat="1" applyFont="1" applyFill="1" applyBorder="1" applyAlignment="1">
      <alignment horizontal="right" vertical="center" wrapText="1"/>
    </xf>
    <xf numFmtId="1" fontId="233" fillId="0" borderId="0" xfId="5094" applyNumberFormat="1" applyFont="1" applyFill="1" applyAlignment="1">
      <alignment horizontal="center" vertical="center"/>
    </xf>
    <xf numFmtId="3" fontId="235" fillId="0" borderId="81" xfId="0" applyNumberFormat="1" applyFont="1" applyFill="1" applyBorder="1" applyAlignment="1">
      <alignment horizontal="center" vertical="center" wrapText="1"/>
    </xf>
    <xf numFmtId="41" fontId="233" fillId="56" borderId="81" xfId="0" applyNumberFormat="1" applyFont="1" applyFill="1" applyBorder="1" applyAlignment="1">
      <alignment horizontal="right" vertical="center" wrapText="1"/>
    </xf>
    <xf numFmtId="41" fontId="235" fillId="0" borderId="81" xfId="0" applyNumberFormat="1" applyFont="1" applyFill="1" applyBorder="1" applyAlignment="1">
      <alignment horizontal="right" vertical="center" wrapText="1"/>
    </xf>
    <xf numFmtId="41" fontId="324" fillId="0" borderId="81" xfId="0" applyNumberFormat="1" applyFont="1" applyFill="1" applyBorder="1" applyAlignment="1">
      <alignment horizontal="right" vertical="center" wrapText="1"/>
    </xf>
    <xf numFmtId="41" fontId="235" fillId="56" borderId="81" xfId="0" applyNumberFormat="1" applyFont="1" applyFill="1" applyBorder="1" applyAlignment="1">
      <alignment horizontal="right" vertical="center" wrapText="1"/>
    </xf>
    <xf numFmtId="41" fontId="325" fillId="0" borderId="81" xfId="0" applyNumberFormat="1" applyFont="1" applyFill="1" applyBorder="1" applyAlignment="1">
      <alignment horizontal="right" vertical="center" wrapText="1"/>
    </xf>
    <xf numFmtId="1" fontId="233" fillId="0" borderId="81" xfId="5094" applyNumberFormat="1" applyFont="1" applyFill="1" applyBorder="1" applyAlignment="1">
      <alignment horizontal="center" vertical="center" wrapText="1"/>
    </xf>
    <xf numFmtId="41" fontId="233" fillId="0" borderId="81" xfId="5094" applyNumberFormat="1" applyFont="1" applyFill="1" applyBorder="1" applyAlignment="1">
      <alignment horizontal="right" vertical="center"/>
    </xf>
    <xf numFmtId="41" fontId="296" fillId="0" borderId="81" xfId="5094" applyNumberFormat="1" applyFont="1" applyFill="1" applyBorder="1" applyAlignment="1">
      <alignment horizontal="right" vertical="center"/>
    </xf>
    <xf numFmtId="1" fontId="233" fillId="0" borderId="81" xfId="5094" applyNumberFormat="1" applyFont="1" applyFill="1" applyBorder="1" applyAlignment="1">
      <alignment horizontal="right" vertical="center"/>
    </xf>
    <xf numFmtId="1" fontId="233" fillId="0" borderId="81" xfId="5094" applyNumberFormat="1" applyFont="1" applyFill="1" applyBorder="1" applyAlignment="1">
      <alignment vertical="center"/>
    </xf>
    <xf numFmtId="1" fontId="235" fillId="0" borderId="81" xfId="5094" applyNumberFormat="1" applyFont="1" applyFill="1" applyBorder="1" applyAlignment="1">
      <alignment horizontal="center" vertical="center" wrapText="1"/>
    </xf>
    <xf numFmtId="41" fontId="235" fillId="0" borderId="81" xfId="5094" applyNumberFormat="1" applyFont="1" applyFill="1" applyBorder="1" applyAlignment="1">
      <alignment horizontal="right" vertical="center"/>
    </xf>
    <xf numFmtId="41" fontId="324" fillId="0" borderId="81" xfId="5094" applyNumberFormat="1" applyFont="1" applyFill="1" applyBorder="1" applyAlignment="1">
      <alignment horizontal="right" vertical="center"/>
    </xf>
    <xf numFmtId="1" fontId="235" fillId="0" borderId="81" xfId="5094" applyNumberFormat="1" applyFont="1" applyFill="1" applyBorder="1" applyAlignment="1">
      <alignment horizontal="right" vertical="center"/>
    </xf>
    <xf numFmtId="1" fontId="235" fillId="0" borderId="81" xfId="5094" applyNumberFormat="1" applyFont="1" applyFill="1" applyBorder="1" applyAlignment="1">
      <alignment vertical="center"/>
    </xf>
    <xf numFmtId="1" fontId="235" fillId="0" borderId="85" xfId="5094" applyNumberFormat="1" applyFont="1" applyFill="1" applyBorder="1" applyAlignment="1">
      <alignment horizontal="center" vertical="center" wrapText="1"/>
    </xf>
    <xf numFmtId="1" fontId="235" fillId="0" borderId="85" xfId="5094" applyNumberFormat="1" applyFont="1" applyFill="1" applyBorder="1" applyAlignment="1">
      <alignment vertical="center"/>
    </xf>
    <xf numFmtId="3" fontId="229" fillId="55" borderId="61" xfId="0" applyNumberFormat="1" applyFont="1" applyFill="1" applyBorder="1" applyAlignment="1">
      <alignment horizontal="right" vertical="center"/>
    </xf>
    <xf numFmtId="3" fontId="228" fillId="55" borderId="61" xfId="0" applyNumberFormat="1" applyFont="1" applyFill="1" applyBorder="1" applyAlignment="1">
      <alignment horizontal="right" vertical="center"/>
    </xf>
    <xf numFmtId="41" fontId="228" fillId="55" borderId="61" xfId="2721" applyNumberFormat="1" applyFont="1" applyFill="1" applyBorder="1" applyAlignment="1">
      <alignment vertical="center"/>
    </xf>
    <xf numFmtId="3" fontId="229" fillId="55" borderId="61" xfId="2898" applyNumberFormat="1" applyFont="1" applyFill="1" applyBorder="1" applyAlignment="1">
      <alignment horizontal="right" vertical="center" wrapText="1"/>
    </xf>
    <xf numFmtId="0" fontId="229" fillId="55" borderId="0" xfId="2721" applyFont="1" applyFill="1" applyAlignment="1">
      <alignment vertical="center"/>
    </xf>
    <xf numFmtId="0" fontId="227" fillId="55" borderId="0" xfId="2721" applyFont="1" applyFill="1" applyAlignment="1">
      <alignment horizontal="center" vertical="center" wrapText="1" readingOrder="1"/>
    </xf>
    <xf numFmtId="49" fontId="229" fillId="55" borderId="65" xfId="2721" applyNumberFormat="1" applyFont="1" applyFill="1" applyBorder="1" applyAlignment="1">
      <alignment horizontal="center" vertical="center" wrapText="1"/>
    </xf>
    <xf numFmtId="0" fontId="229" fillId="55" borderId="65" xfId="2721" applyFont="1" applyFill="1" applyBorder="1" applyAlignment="1">
      <alignment horizontal="center" vertical="center" wrapText="1"/>
    </xf>
    <xf numFmtId="41" fontId="228" fillId="55" borderId="32" xfId="0" applyNumberFormat="1" applyFont="1" applyFill="1" applyBorder="1" applyAlignment="1">
      <alignment horizontal="right"/>
    </xf>
    <xf numFmtId="41" fontId="226" fillId="55" borderId="61" xfId="0" applyNumberFormat="1" applyFont="1" applyFill="1" applyBorder="1" applyAlignment="1">
      <alignment horizontal="right" vertical="center"/>
    </xf>
    <xf numFmtId="0" fontId="229" fillId="55" borderId="61" xfId="2721" applyFont="1" applyFill="1" applyBorder="1" applyAlignment="1">
      <alignment vertical="center" wrapText="1" readingOrder="1"/>
    </xf>
    <xf numFmtId="0" fontId="229" fillId="55" borderId="79" xfId="2721" applyFont="1" applyFill="1" applyBorder="1" applyAlignment="1">
      <alignment vertical="center" wrapText="1" readingOrder="1"/>
    </xf>
    <xf numFmtId="0" fontId="229" fillId="55" borderId="80" xfId="2721" applyFont="1" applyFill="1" applyBorder="1" applyAlignment="1">
      <alignment vertical="center" wrapText="1" readingOrder="1"/>
    </xf>
    <xf numFmtId="0" fontId="229" fillId="55" borderId="0" xfId="2721" applyFont="1" applyFill="1" applyBorder="1" applyAlignment="1">
      <alignment vertical="center" wrapText="1" readingOrder="1"/>
    </xf>
    <xf numFmtId="0" fontId="229" fillId="55" borderId="0" xfId="2721" applyFont="1" applyFill="1" applyBorder="1" applyAlignment="1">
      <alignment vertical="center"/>
    </xf>
    <xf numFmtId="3" fontId="229" fillId="55" borderId="81" xfId="0" applyNumberFormat="1" applyFont="1" applyFill="1" applyBorder="1" applyAlignment="1">
      <alignment horizontal="right" vertical="center"/>
    </xf>
    <xf numFmtId="41" fontId="235" fillId="55" borderId="81" xfId="5094" applyNumberFormat="1" applyFont="1" applyFill="1" applyBorder="1" applyAlignment="1">
      <alignment horizontal="right" vertical="center" wrapText="1"/>
    </xf>
    <xf numFmtId="41" fontId="233" fillId="55" borderId="81" xfId="0" applyNumberFormat="1" applyFont="1" applyFill="1" applyBorder="1" applyAlignment="1">
      <alignment horizontal="right" vertical="center" wrapText="1"/>
    </xf>
    <xf numFmtId="41" fontId="235" fillId="55" borderId="81" xfId="0" applyNumberFormat="1" applyFont="1" applyFill="1" applyBorder="1" applyAlignment="1">
      <alignment horizontal="right" vertical="center" wrapText="1"/>
    </xf>
    <xf numFmtId="41" fontId="234" fillId="55" borderId="85" xfId="5094" applyNumberFormat="1" applyFont="1" applyFill="1" applyBorder="1" applyAlignment="1">
      <alignment horizontal="center" vertical="center" wrapText="1"/>
    </xf>
    <xf numFmtId="1" fontId="236" fillId="55" borderId="79" xfId="5094" applyNumberFormat="1" applyFont="1" applyFill="1" applyBorder="1" applyAlignment="1">
      <alignment vertical="center"/>
    </xf>
    <xf numFmtId="41" fontId="234" fillId="55" borderId="24" xfId="5094" applyNumberFormat="1" applyFont="1" applyFill="1" applyBorder="1" applyAlignment="1">
      <alignment horizontal="right" vertical="center" wrapText="1"/>
    </xf>
    <xf numFmtId="3" fontId="233" fillId="55" borderId="81" xfId="5094" applyNumberFormat="1" applyFont="1" applyFill="1" applyBorder="1" applyAlignment="1">
      <alignment vertical="center" wrapText="1"/>
    </xf>
    <xf numFmtId="0" fontId="233" fillId="55" borderId="61" xfId="5094" applyNumberFormat="1" applyFont="1" applyFill="1" applyBorder="1" applyAlignment="1">
      <alignment horizontal="center" vertical="center" wrapText="1"/>
    </xf>
    <xf numFmtId="0" fontId="233" fillId="56" borderId="61" xfId="5094" applyNumberFormat="1" applyFont="1" applyFill="1" applyBorder="1" applyAlignment="1">
      <alignment horizontal="center" vertical="center" wrapText="1"/>
    </xf>
    <xf numFmtId="41" fontId="234" fillId="0" borderId="85" xfId="5094" applyNumberFormat="1" applyFont="1" applyFill="1" applyBorder="1" applyAlignment="1">
      <alignment horizontal="right" vertical="center" wrapText="1"/>
    </xf>
    <xf numFmtId="41" fontId="234" fillId="55" borderId="85" xfId="5150" applyNumberFormat="1" applyFont="1" applyFill="1" applyBorder="1" applyAlignment="1">
      <alignment horizontal="right" vertical="center"/>
    </xf>
    <xf numFmtId="41" fontId="234" fillId="0" borderId="85" xfId="5094" quotePrefix="1" applyNumberFormat="1" applyFont="1" applyFill="1" applyBorder="1" applyAlignment="1">
      <alignment horizontal="right" vertical="center" wrapText="1"/>
    </xf>
    <xf numFmtId="3" fontId="234" fillId="0" borderId="81" xfId="5148" applyNumberFormat="1" applyFont="1" applyFill="1" applyBorder="1" applyAlignment="1">
      <alignment horizontal="center" vertical="center"/>
    </xf>
    <xf numFmtId="1" fontId="234" fillId="55" borderId="81" xfId="5148" applyNumberFormat="1" applyFont="1" applyFill="1" applyBorder="1" applyAlignment="1">
      <alignment horizontal="center" vertical="center" wrapText="1"/>
    </xf>
    <xf numFmtId="3" fontId="298" fillId="0" borderId="57" xfId="5094" applyNumberFormat="1" applyFont="1" applyFill="1" applyBorder="1" applyAlignment="1">
      <alignment horizontal="center" vertical="center" wrapText="1"/>
    </xf>
    <xf numFmtId="3" fontId="316" fillId="0" borderId="74" xfId="5094" applyNumberFormat="1" applyFont="1" applyFill="1" applyBorder="1" applyAlignment="1">
      <alignment horizontal="center" vertical="center" wrapText="1"/>
    </xf>
    <xf numFmtId="3" fontId="297" fillId="0" borderId="32" xfId="5094" applyNumberFormat="1" applyFont="1" applyBorder="1" applyAlignment="1">
      <alignment horizontal="center" vertical="center" wrapText="1"/>
    </xf>
    <xf numFmtId="41" fontId="297" fillId="0" borderId="81" xfId="5094" applyNumberFormat="1" applyFont="1" applyFill="1" applyBorder="1" applyAlignment="1">
      <alignment horizontal="right" vertical="center" wrapText="1"/>
    </xf>
    <xf numFmtId="41" fontId="297" fillId="56" borderId="81" xfId="5094" applyNumberFormat="1" applyFont="1" applyFill="1" applyBorder="1" applyAlignment="1">
      <alignment horizontal="right" vertical="center" wrapText="1"/>
    </xf>
    <xf numFmtId="41" fontId="297" fillId="55" borderId="81" xfId="5148" applyNumberFormat="1" applyFont="1" applyFill="1" applyBorder="1" applyAlignment="1">
      <alignment horizontal="right" vertical="center"/>
    </xf>
    <xf numFmtId="41" fontId="297" fillId="0" borderId="81" xfId="5094" applyNumberFormat="1" applyFont="1" applyFill="1" applyBorder="1" applyAlignment="1">
      <alignment horizontal="center" vertical="center" wrapText="1"/>
    </xf>
    <xf numFmtId="41" fontId="297" fillId="0" borderId="81" xfId="5148" applyNumberFormat="1" applyFont="1" applyFill="1" applyBorder="1" applyAlignment="1">
      <alignment horizontal="right" vertical="center"/>
    </xf>
    <xf numFmtId="41" fontId="297" fillId="0" borderId="81" xfId="5148" applyNumberFormat="1" applyFont="1" applyFill="1" applyBorder="1" applyAlignment="1">
      <alignment horizontal="right" vertical="center" wrapText="1"/>
    </xf>
    <xf numFmtId="41" fontId="316" fillId="0" borderId="81" xfId="5148" applyNumberFormat="1" applyFont="1" applyFill="1" applyBorder="1" applyAlignment="1">
      <alignment horizontal="right" vertical="center"/>
    </xf>
    <xf numFmtId="41" fontId="316" fillId="0" borderId="81" xfId="5148" applyNumberFormat="1" applyFont="1" applyFill="1" applyBorder="1" applyAlignment="1">
      <alignment horizontal="right" vertical="center" wrapText="1"/>
    </xf>
    <xf numFmtId="41" fontId="297" fillId="55" borderId="81" xfId="5094" applyNumberFormat="1" applyFont="1" applyFill="1" applyBorder="1" applyAlignment="1">
      <alignment horizontal="center" vertical="center" wrapText="1"/>
    </xf>
    <xf numFmtId="41" fontId="316" fillId="56" borderId="81" xfId="5148" applyNumberFormat="1" applyFont="1" applyFill="1" applyBorder="1" applyAlignment="1">
      <alignment horizontal="right" vertical="center" wrapText="1"/>
    </xf>
    <xf numFmtId="41" fontId="297" fillId="0" borderId="81" xfId="0" applyNumberFormat="1" applyFont="1" applyFill="1" applyBorder="1" applyAlignment="1">
      <alignment horizontal="right" vertical="center" wrapText="1"/>
    </xf>
    <xf numFmtId="41" fontId="316" fillId="0" borderId="81" xfId="0" applyNumberFormat="1" applyFont="1" applyFill="1" applyBorder="1" applyAlignment="1">
      <alignment horizontal="right" vertical="center" wrapText="1"/>
    </xf>
    <xf numFmtId="1" fontId="316" fillId="0" borderId="79" xfId="5094" applyNumberFormat="1" applyFont="1" applyFill="1" applyBorder="1" applyAlignment="1">
      <alignment vertical="center"/>
    </xf>
    <xf numFmtId="1" fontId="296" fillId="0" borderId="0" xfId="5094" applyNumberFormat="1" applyFont="1" applyFill="1" applyAlignment="1">
      <alignment vertical="center"/>
    </xf>
    <xf numFmtId="1" fontId="296" fillId="0" borderId="0" xfId="5094" applyNumberFormat="1" applyFont="1" applyFill="1" applyAlignment="1">
      <alignment horizontal="right" vertical="center"/>
    </xf>
    <xf numFmtId="0" fontId="231" fillId="56" borderId="81" xfId="5148" applyNumberFormat="1" applyFont="1" applyFill="1" applyBorder="1" applyAlignment="1">
      <alignment horizontal="center" vertical="center"/>
    </xf>
    <xf numFmtId="0" fontId="231" fillId="56" borderId="81" xfId="5148" applyFont="1" applyFill="1" applyBorder="1" applyAlignment="1">
      <alignment vertical="center" wrapText="1"/>
    </xf>
    <xf numFmtId="0" fontId="238" fillId="56" borderId="81" xfId="5148" applyFont="1" applyFill="1" applyBorder="1" applyAlignment="1">
      <alignment horizontal="center" vertical="center"/>
    </xf>
    <xf numFmtId="0" fontId="238" fillId="56" borderId="81" xfId="5148" applyNumberFormat="1" applyFont="1" applyFill="1" applyBorder="1" applyAlignment="1">
      <alignment horizontal="center" vertical="center"/>
    </xf>
    <xf numFmtId="3" fontId="227" fillId="0" borderId="81" xfId="0" applyNumberFormat="1" applyFont="1" applyBorder="1" applyAlignment="1">
      <alignment horizontal="right" vertical="center"/>
    </xf>
    <xf numFmtId="41" fontId="227" fillId="0" borderId="81" xfId="0" applyNumberFormat="1" applyFont="1" applyBorder="1" applyAlignment="1">
      <alignment horizontal="right" vertical="center"/>
    </xf>
    <xf numFmtId="0" fontId="243" fillId="56" borderId="81" xfId="5148" applyNumberFormat="1" applyFont="1" applyFill="1" applyBorder="1" applyAlignment="1">
      <alignment horizontal="center" vertical="center"/>
    </xf>
    <xf numFmtId="0" fontId="243" fillId="56" borderId="81" xfId="5094" applyNumberFormat="1" applyFont="1" applyFill="1" applyBorder="1" applyAlignment="1">
      <alignment horizontal="center" vertical="center" wrapText="1"/>
    </xf>
    <xf numFmtId="0" fontId="243" fillId="56" borderId="81" xfId="5148" applyNumberFormat="1" applyFont="1" applyFill="1" applyBorder="1" applyAlignment="1">
      <alignment horizontal="left" vertical="center" wrapText="1"/>
    </xf>
    <xf numFmtId="0" fontId="243" fillId="56" borderId="81" xfId="5148" applyFont="1" applyFill="1" applyBorder="1" applyAlignment="1">
      <alignment horizontal="center" vertical="center"/>
    </xf>
    <xf numFmtId="0" fontId="243" fillId="56" borderId="81" xfId="5148" applyNumberFormat="1" applyFont="1" applyFill="1" applyBorder="1" applyAlignment="1">
      <alignment horizontal="center" vertical="center" wrapText="1"/>
    </xf>
    <xf numFmtId="0" fontId="243" fillId="56" borderId="81" xfId="5148" applyFont="1" applyFill="1" applyBorder="1" applyAlignment="1">
      <alignment horizontal="center" vertical="center" wrapText="1"/>
    </xf>
    <xf numFmtId="41" fontId="243" fillId="56" borderId="81" xfId="1975" applyNumberFormat="1" applyFont="1" applyFill="1" applyBorder="1" applyAlignment="1">
      <alignment horizontal="center" vertical="center" wrapText="1"/>
    </xf>
    <xf numFmtId="3" fontId="243" fillId="56" borderId="81" xfId="5094" quotePrefix="1" applyNumberFormat="1" applyFont="1" applyFill="1" applyBorder="1" applyAlignment="1">
      <alignment horizontal="right" vertical="center" wrapText="1"/>
    </xf>
    <xf numFmtId="3" fontId="243" fillId="56" borderId="81" xfId="5148" applyNumberFormat="1" applyFont="1" applyFill="1" applyBorder="1" applyAlignment="1">
      <alignment horizontal="right" vertical="center"/>
    </xf>
    <xf numFmtId="0" fontId="240" fillId="56" borderId="81" xfId="5094" applyNumberFormat="1" applyFont="1" applyFill="1" applyBorder="1" applyAlignment="1">
      <alignment horizontal="center" vertical="center" wrapText="1"/>
    </xf>
    <xf numFmtId="3" fontId="240" fillId="56" borderId="81" xfId="5094" quotePrefix="1" applyNumberFormat="1" applyFont="1" applyFill="1" applyBorder="1" applyAlignment="1">
      <alignment horizontal="center" vertical="center" wrapText="1"/>
    </xf>
    <xf numFmtId="0" fontId="243" fillId="56" borderId="81" xfId="5094" applyNumberFormat="1" applyFont="1" applyFill="1" applyBorder="1" applyAlignment="1">
      <alignment horizontal="right" vertical="center" wrapText="1"/>
    </xf>
    <xf numFmtId="41" fontId="240" fillId="56" borderId="81" xfId="5094" applyNumberFormat="1" applyFont="1" applyFill="1" applyBorder="1" applyAlignment="1">
      <alignment horizontal="right" vertical="center" wrapText="1"/>
    </xf>
    <xf numFmtId="43" fontId="240" fillId="56" borderId="81" xfId="5094" applyNumberFormat="1" applyFont="1" applyFill="1" applyBorder="1" applyAlignment="1">
      <alignment horizontal="center" vertical="center" wrapText="1"/>
    </xf>
    <xf numFmtId="41" fontId="240" fillId="56" borderId="81" xfId="5094" applyNumberFormat="1" applyFont="1" applyFill="1" applyBorder="1" applyAlignment="1">
      <alignment horizontal="center" vertical="center" wrapText="1"/>
    </xf>
    <xf numFmtId="3" fontId="240" fillId="56" borderId="0" xfId="5094" applyNumberFormat="1" applyFont="1" applyFill="1" applyBorder="1" applyAlignment="1">
      <alignment vertical="center" wrapText="1"/>
    </xf>
    <xf numFmtId="3" fontId="234" fillId="0" borderId="81" xfId="5094" applyNumberFormat="1" applyFont="1" applyBorder="1" applyAlignment="1">
      <alignment horizontal="center" vertical="center" wrapText="1"/>
    </xf>
    <xf numFmtId="3" fontId="233" fillId="0" borderId="81" xfId="5094" applyNumberFormat="1" applyFont="1" applyBorder="1" applyAlignment="1">
      <alignment horizontal="right" vertical="center" wrapText="1"/>
    </xf>
    <xf numFmtId="3" fontId="234" fillId="56" borderId="81" xfId="5094" applyNumberFormat="1" applyFont="1" applyFill="1" applyBorder="1" applyAlignment="1">
      <alignment horizontal="center" vertical="center" wrapText="1"/>
    </xf>
    <xf numFmtId="3" fontId="233" fillId="0" borderId="81" xfId="5094" applyNumberFormat="1" applyFont="1" applyBorder="1" applyAlignment="1">
      <alignment horizontal="center" vertical="center" wrapText="1"/>
    </xf>
    <xf numFmtId="3" fontId="297" fillId="0" borderId="81" xfId="5094" applyNumberFormat="1" applyFont="1" applyBorder="1" applyAlignment="1">
      <alignment horizontal="center" vertical="center" wrapText="1"/>
    </xf>
    <xf numFmtId="3" fontId="234" fillId="55" borderId="81" xfId="5094" applyNumberFormat="1" applyFont="1" applyFill="1" applyBorder="1" applyAlignment="1">
      <alignment horizontal="center" vertical="center" wrapText="1"/>
    </xf>
    <xf numFmtId="41" fontId="234" fillId="0" borderId="81" xfId="5094" applyNumberFormat="1" applyFont="1" applyBorder="1" applyAlignment="1">
      <alignment horizontal="right" vertical="center" wrapText="1"/>
    </xf>
    <xf numFmtId="41" fontId="297" fillId="0" borderId="81" xfId="5094" applyNumberFormat="1" applyFont="1" applyBorder="1" applyAlignment="1">
      <alignment horizontal="right" vertical="center" wrapText="1"/>
    </xf>
    <xf numFmtId="49" fontId="234" fillId="0" borderId="81" xfId="5094" applyNumberFormat="1" applyFont="1" applyBorder="1" applyAlignment="1">
      <alignment horizontal="center" vertical="center" wrapText="1"/>
    </xf>
    <xf numFmtId="1" fontId="233" fillId="0" borderId="81" xfId="5094" applyNumberFormat="1" applyFont="1" applyFill="1" applyBorder="1" applyAlignment="1">
      <alignment horizontal="center" vertical="center"/>
    </xf>
    <xf numFmtId="0" fontId="234" fillId="0" borderId="81" xfId="0" applyFont="1" applyBorder="1" applyAlignment="1">
      <alignment horizontal="center" vertical="center" wrapText="1"/>
    </xf>
    <xf numFmtId="41" fontId="316" fillId="0" borderId="81" xfId="5094" applyNumberFormat="1" applyFont="1" applyFill="1" applyBorder="1" applyAlignment="1">
      <alignment horizontal="right" vertical="center"/>
    </xf>
    <xf numFmtId="41" fontId="297" fillId="55" borderId="81" xfId="5150" applyNumberFormat="1" applyFont="1" applyFill="1" applyBorder="1" applyAlignment="1">
      <alignment horizontal="right" vertical="center"/>
    </xf>
    <xf numFmtId="41" fontId="300" fillId="0" borderId="81" xfId="5094" applyNumberFormat="1" applyFont="1" applyFill="1" applyBorder="1" applyAlignment="1">
      <alignment horizontal="center" vertical="center" wrapText="1"/>
    </xf>
    <xf numFmtId="41" fontId="297" fillId="55" borderId="81" xfId="5094" quotePrefix="1" applyNumberFormat="1" applyFont="1" applyFill="1" applyBorder="1" applyAlignment="1">
      <alignment horizontal="right" vertical="center" wrapText="1"/>
    </xf>
    <xf numFmtId="41" fontId="229" fillId="0" borderId="0" xfId="2721" applyNumberFormat="1" applyFont="1" applyAlignment="1">
      <alignment vertical="center" wrapText="1" readingOrder="1"/>
    </xf>
    <xf numFmtId="41" fontId="231" fillId="55" borderId="81" xfId="5094" applyNumberFormat="1" applyFont="1" applyFill="1" applyBorder="1" applyAlignment="1">
      <alignment horizontal="right" vertical="center" wrapText="1"/>
    </xf>
    <xf numFmtId="41" fontId="231" fillId="55" borderId="81" xfId="5094" quotePrefix="1" applyNumberFormat="1" applyFont="1" applyFill="1" applyBorder="1" applyAlignment="1">
      <alignment horizontal="center" vertical="center" wrapText="1"/>
    </xf>
    <xf numFmtId="41" fontId="231" fillId="55" borderId="81" xfId="5094" quotePrefix="1" applyNumberFormat="1" applyFont="1" applyFill="1" applyBorder="1" applyAlignment="1">
      <alignment horizontal="right" vertical="center" wrapText="1"/>
    </xf>
    <xf numFmtId="0" fontId="238" fillId="55" borderId="81" xfId="5148" applyFont="1" applyFill="1" applyBorder="1" applyAlignment="1">
      <alignment horizontal="center" vertical="center"/>
    </xf>
    <xf numFmtId="41" fontId="238" fillId="55" borderId="81" xfId="1975" applyNumberFormat="1" applyFont="1" applyFill="1" applyBorder="1" applyAlignment="1">
      <alignment horizontal="center" vertical="center" wrapText="1"/>
    </xf>
    <xf numFmtId="1" fontId="59" fillId="0" borderId="0" xfId="5094" applyNumberFormat="1" applyFont="1" applyFill="1" applyAlignment="1">
      <alignment vertical="center"/>
    </xf>
    <xf numFmtId="41" fontId="59" fillId="0" borderId="81" xfId="0" applyNumberFormat="1" applyFont="1" applyFill="1" applyBorder="1" applyAlignment="1">
      <alignment horizontal="right" vertical="center" wrapText="1"/>
    </xf>
    <xf numFmtId="41" fontId="59" fillId="56" borderId="81" xfId="6166" quotePrefix="1" applyNumberFormat="1" applyFont="1" applyFill="1" applyBorder="1" applyAlignment="1">
      <alignment horizontal="right" vertical="center" wrapText="1"/>
    </xf>
    <xf numFmtId="41" fontId="294" fillId="56" borderId="81" xfId="6166" quotePrefix="1" applyNumberFormat="1" applyFont="1" applyFill="1" applyBorder="1" applyAlignment="1">
      <alignment horizontal="right" vertical="center" wrapText="1"/>
    </xf>
    <xf numFmtId="0" fontId="328" fillId="0" borderId="57" xfId="0" applyFont="1" applyBorder="1"/>
    <xf numFmtId="0" fontId="329" fillId="0" borderId="57" xfId="0" applyFont="1" applyBorder="1" applyAlignment="1">
      <alignment horizontal="center"/>
    </xf>
    <xf numFmtId="0" fontId="330" fillId="0" borderId="57" xfId="0" applyFont="1" applyBorder="1" applyAlignment="1">
      <alignment horizontal="center"/>
    </xf>
    <xf numFmtId="0" fontId="331" fillId="0" borderId="57" xfId="0" applyFont="1" applyBorder="1" applyAlignment="1">
      <alignment horizontal="center"/>
    </xf>
    <xf numFmtId="0" fontId="328" fillId="0" borderId="0" xfId="0" applyFont="1"/>
    <xf numFmtId="0" fontId="332" fillId="0" borderId="24" xfId="0" applyFont="1" applyBorder="1"/>
    <xf numFmtId="3" fontId="329" fillId="0" borderId="24" xfId="0" applyNumberFormat="1" applyFont="1" applyBorder="1"/>
    <xf numFmtId="0" fontId="329" fillId="0" borderId="24" xfId="0" applyFont="1" applyBorder="1"/>
    <xf numFmtId="3" fontId="330" fillId="0" borderId="24" xfId="0" applyNumberFormat="1" applyFont="1" applyBorder="1"/>
    <xf numFmtId="3" fontId="331" fillId="0" borderId="24" xfId="0" applyNumberFormat="1" applyFont="1" applyBorder="1"/>
    <xf numFmtId="3" fontId="332" fillId="0" borderId="0" xfId="0" applyNumberFormat="1" applyFont="1"/>
    <xf numFmtId="0" fontId="332" fillId="0" borderId="0" xfId="0" applyFont="1"/>
    <xf numFmtId="0" fontId="328" fillId="0" borderId="81" xfId="0" applyFont="1" applyBorder="1"/>
    <xf numFmtId="3" fontId="333" fillId="0" borderId="81" xfId="0" applyNumberFormat="1" applyFont="1" applyBorder="1"/>
    <xf numFmtId="49" fontId="333" fillId="0" borderId="81" xfId="0" applyNumberFormat="1" applyFont="1" applyBorder="1" applyAlignment="1">
      <alignment horizontal="right"/>
    </xf>
    <xf numFmtId="3" fontId="334" fillId="0" borderId="81" xfId="0" applyNumberFormat="1" applyFont="1" applyBorder="1"/>
    <xf numFmtId="3" fontId="335" fillId="0" borderId="81" xfId="0" applyNumberFormat="1" applyFont="1" applyBorder="1"/>
    <xf numFmtId="3" fontId="328" fillId="0" borderId="0" xfId="0" applyNumberFormat="1" applyFont="1"/>
    <xf numFmtId="0" fontId="332" fillId="0" borderId="81" xfId="0" applyFont="1" applyBorder="1"/>
    <xf numFmtId="3" fontId="329" fillId="0" borderId="81" xfId="0" applyNumberFormat="1" applyFont="1" applyBorder="1"/>
    <xf numFmtId="49" fontId="329" fillId="0" borderId="81" xfId="0" applyNumberFormat="1" applyFont="1" applyBorder="1" applyAlignment="1">
      <alignment horizontal="right"/>
    </xf>
    <xf numFmtId="3" fontId="330" fillId="0" borderId="81" xfId="0" applyNumberFormat="1" applyFont="1" applyBorder="1"/>
    <xf numFmtId="3" fontId="331" fillId="0" borderId="81" xfId="0" applyNumberFormat="1" applyFont="1" applyBorder="1"/>
    <xf numFmtId="0" fontId="333" fillId="0" borderId="81" xfId="0" applyFont="1" applyBorder="1"/>
    <xf numFmtId="3" fontId="329" fillId="0" borderId="0" xfId="0" applyNumberFormat="1" applyFont="1"/>
    <xf numFmtId="0" fontId="328" fillId="0" borderId="79" xfId="0" applyFont="1" applyBorder="1"/>
    <xf numFmtId="3" fontId="328" fillId="0" borderId="79" xfId="0" applyNumberFormat="1" applyFont="1" applyBorder="1"/>
    <xf numFmtId="0" fontId="315" fillId="55" borderId="0" xfId="0" applyFont="1" applyFill="1"/>
    <xf numFmtId="0" fontId="336" fillId="55" borderId="0" xfId="0" applyFont="1" applyFill="1"/>
    <xf numFmtId="3" fontId="233" fillId="55" borderId="32" xfId="5094" quotePrefix="1" applyNumberFormat="1" applyFont="1" applyFill="1" applyBorder="1" applyAlignment="1">
      <alignment horizontal="center" vertical="center" wrapText="1"/>
    </xf>
    <xf numFmtId="3" fontId="234" fillId="55" borderId="81" xfId="6166" quotePrefix="1" applyNumberFormat="1" applyFont="1" applyFill="1" applyBorder="1" applyAlignment="1">
      <alignment horizontal="center" vertical="center" wrapText="1"/>
    </xf>
    <xf numFmtId="3" fontId="234" fillId="55" borderId="81" xfId="6166" quotePrefix="1" applyNumberFormat="1" applyFont="1" applyFill="1" applyBorder="1" applyAlignment="1">
      <alignment horizontal="left" vertical="center" wrapText="1"/>
    </xf>
    <xf numFmtId="3" fontId="234" fillId="55" borderId="81" xfId="1987" quotePrefix="1" applyNumberFormat="1" applyFont="1" applyFill="1" applyBorder="1" applyAlignment="1">
      <alignment horizontal="center" vertical="center" wrapText="1"/>
    </xf>
    <xf numFmtId="41" fontId="234" fillId="55" borderId="81" xfId="1987" quotePrefix="1" applyNumberFormat="1" applyFont="1" applyFill="1" applyBorder="1" applyAlignment="1">
      <alignment horizontal="right" vertical="center" wrapText="1"/>
    </xf>
    <xf numFmtId="3" fontId="233" fillId="55" borderId="81" xfId="5094" quotePrefix="1" applyNumberFormat="1" applyFont="1" applyFill="1" applyBorder="1" applyAlignment="1">
      <alignment horizontal="center" vertical="center" wrapText="1"/>
    </xf>
    <xf numFmtId="3" fontId="234" fillId="55" borderId="81" xfId="6166" applyNumberFormat="1" applyFont="1" applyFill="1" applyBorder="1" applyAlignment="1">
      <alignment horizontal="left" vertical="center" wrapText="1"/>
    </xf>
    <xf numFmtId="3" fontId="233" fillId="55" borderId="81" xfId="6166" quotePrefix="1" applyNumberFormat="1" applyFont="1" applyFill="1" applyBorder="1" applyAlignment="1">
      <alignment horizontal="center" vertical="center" wrapText="1"/>
    </xf>
    <xf numFmtId="3" fontId="233" fillId="55" borderId="81" xfId="6166" applyNumberFormat="1" applyFont="1" applyFill="1" applyBorder="1" applyAlignment="1">
      <alignment horizontal="left" vertical="center" wrapText="1"/>
    </xf>
    <xf numFmtId="3" fontId="233" fillId="55" borderId="81" xfId="6166" applyNumberFormat="1" applyFont="1" applyFill="1" applyBorder="1" applyAlignment="1">
      <alignment horizontal="center" vertical="center" wrapText="1"/>
    </xf>
    <xf numFmtId="3" fontId="233" fillId="55" borderId="81" xfId="5149" applyNumberFormat="1" applyFont="1" applyFill="1" applyBorder="1" applyAlignment="1">
      <alignment horizontal="center" vertical="center" wrapText="1"/>
    </xf>
    <xf numFmtId="3" fontId="233" fillId="55" borderId="81" xfId="5149" quotePrefix="1" applyNumberFormat="1" applyFont="1" applyFill="1" applyBorder="1" applyAlignment="1">
      <alignment horizontal="center" vertical="center" wrapText="1"/>
    </xf>
    <xf numFmtId="337" fontId="233" fillId="55" borderId="81" xfId="1688" applyNumberFormat="1" applyFont="1" applyFill="1" applyBorder="1" applyAlignment="1">
      <alignment horizontal="center" vertical="center" wrapText="1"/>
    </xf>
    <xf numFmtId="3" fontId="233" fillId="55" borderId="81" xfId="1688" quotePrefix="1" applyNumberFormat="1" applyFont="1" applyFill="1" applyBorder="1" applyAlignment="1">
      <alignment horizontal="right" vertical="center" wrapText="1"/>
    </xf>
    <xf numFmtId="3" fontId="233" fillId="55" borderId="81" xfId="6166" applyNumberFormat="1" applyFont="1" applyFill="1" applyBorder="1" applyAlignment="1">
      <alignment horizontal="right" vertical="center" wrapText="1"/>
    </xf>
    <xf numFmtId="3" fontId="233" fillId="55" borderId="81" xfId="5094" quotePrefix="1" applyNumberFormat="1" applyFont="1" applyFill="1" applyBorder="1" applyAlignment="1">
      <alignment horizontal="right" vertical="center" wrapText="1"/>
    </xf>
    <xf numFmtId="0" fontId="233" fillId="55" borderId="0" xfId="0" applyFont="1" applyFill="1" applyAlignment="1">
      <alignment vertical="center"/>
    </xf>
    <xf numFmtId="3" fontId="235" fillId="55" borderId="81" xfId="6166" applyNumberFormat="1" applyFont="1" applyFill="1" applyBorder="1" applyAlignment="1">
      <alignment horizontal="center" vertical="center" wrapText="1"/>
    </xf>
    <xf numFmtId="238" fontId="233" fillId="55" borderId="81" xfId="6166" applyNumberFormat="1" applyFont="1" applyFill="1" applyBorder="1" applyAlignment="1">
      <alignment horizontal="right" vertical="center" wrapText="1"/>
    </xf>
    <xf numFmtId="3" fontId="234" fillId="55" borderId="81" xfId="6166" applyNumberFormat="1" applyFont="1" applyFill="1" applyBorder="1" applyAlignment="1">
      <alignment horizontal="center" vertical="center" wrapText="1"/>
    </xf>
    <xf numFmtId="3" fontId="236" fillId="55" borderId="81" xfId="6166" applyNumberFormat="1" applyFont="1" applyFill="1" applyBorder="1" applyAlignment="1">
      <alignment horizontal="center" vertical="center" wrapText="1"/>
    </xf>
    <xf numFmtId="3" fontId="234" fillId="55" borderId="81" xfId="5149" applyNumberFormat="1" applyFont="1" applyFill="1" applyBorder="1" applyAlignment="1">
      <alignment horizontal="center" vertical="center" wrapText="1"/>
    </xf>
    <xf numFmtId="41" fontId="234" fillId="55" borderId="81" xfId="6166" applyNumberFormat="1" applyFont="1" applyFill="1" applyBorder="1" applyAlignment="1">
      <alignment horizontal="right" vertical="center" wrapText="1"/>
    </xf>
    <xf numFmtId="3" fontId="234" fillId="55" borderId="81" xfId="5094" quotePrefix="1" applyNumberFormat="1" applyFont="1" applyFill="1" applyBorder="1" applyAlignment="1">
      <alignment horizontal="center" vertical="center" wrapText="1"/>
    </xf>
    <xf numFmtId="0" fontId="234" fillId="55" borderId="0" xfId="0" applyFont="1" applyFill="1" applyAlignment="1">
      <alignment vertical="center"/>
    </xf>
    <xf numFmtId="1" fontId="234" fillId="55" borderId="81" xfId="6166" applyNumberFormat="1" applyFont="1" applyFill="1" applyBorder="1" applyAlignment="1">
      <alignment horizontal="left" vertical="center" wrapText="1"/>
    </xf>
    <xf numFmtId="1" fontId="233" fillId="55" borderId="81" xfId="6166" applyNumberFormat="1" applyFont="1" applyFill="1" applyBorder="1" applyAlignment="1">
      <alignment horizontal="left" vertical="center" wrapText="1"/>
    </xf>
    <xf numFmtId="0" fontId="233" fillId="55" borderId="81" xfId="0" applyFont="1" applyFill="1" applyBorder="1" applyAlignment="1">
      <alignment horizontal="center" vertical="center" wrapText="1"/>
    </xf>
    <xf numFmtId="1" fontId="233" fillId="55" borderId="81" xfId="6166" applyNumberFormat="1" applyFont="1" applyFill="1" applyBorder="1" applyAlignment="1">
      <alignment horizontal="center" vertical="center" wrapText="1"/>
    </xf>
    <xf numFmtId="0" fontId="233" fillId="55" borderId="81" xfId="0" applyFont="1" applyFill="1" applyBorder="1" applyAlignment="1">
      <alignment horizontal="left" vertical="center" wrapText="1"/>
    </xf>
    <xf numFmtId="3" fontId="233" fillId="55" borderId="81" xfId="5094" applyNumberFormat="1" applyFont="1" applyFill="1" applyBorder="1" applyAlignment="1">
      <alignment horizontal="right" vertical="center" wrapText="1"/>
    </xf>
    <xf numFmtId="1" fontId="233" fillId="55" borderId="0" xfId="5094" applyNumberFormat="1" applyFont="1" applyFill="1" applyAlignment="1">
      <alignment horizontal="center" vertical="center"/>
    </xf>
    <xf numFmtId="41" fontId="234" fillId="55" borderId="81" xfId="6166" quotePrefix="1" applyNumberFormat="1" applyFont="1" applyFill="1" applyBorder="1" applyAlignment="1">
      <alignment horizontal="right" vertical="center" wrapText="1"/>
    </xf>
    <xf numFmtId="41" fontId="234" fillId="55" borderId="79" xfId="6166" quotePrefix="1" applyNumberFormat="1" applyFont="1" applyFill="1" applyBorder="1" applyAlignment="1">
      <alignment horizontal="right" vertical="center" wrapText="1"/>
    </xf>
    <xf numFmtId="0" fontId="315" fillId="55" borderId="0" xfId="0" applyFont="1" applyFill="1" applyAlignment="1">
      <alignment horizontal="center"/>
    </xf>
    <xf numFmtId="0" fontId="219" fillId="0" borderId="0" xfId="2755" applyFont="1" applyFill="1" applyAlignment="1">
      <alignment horizontal="center" vertical="center" wrapText="1"/>
    </xf>
    <xf numFmtId="49" fontId="231" fillId="56" borderId="81" xfId="5094" applyNumberFormat="1" applyFont="1" applyFill="1" applyBorder="1" applyAlignment="1">
      <alignment horizontal="center" vertical="center"/>
    </xf>
    <xf numFmtId="1" fontId="234" fillId="56" borderId="81" xfId="5094" quotePrefix="1" applyNumberFormat="1" applyFont="1" applyFill="1" applyBorder="1" applyAlignment="1">
      <alignment horizontal="center" vertical="center" wrapText="1"/>
    </xf>
    <xf numFmtId="0" fontId="238" fillId="56" borderId="85" xfId="0" applyNumberFormat="1" applyFont="1" applyFill="1" applyBorder="1" applyAlignment="1">
      <alignment horizontal="left" vertical="center" wrapText="1"/>
    </xf>
    <xf numFmtId="1" fontId="232" fillId="56" borderId="85" xfId="5094" applyNumberFormat="1" applyFont="1" applyFill="1" applyBorder="1" applyAlignment="1">
      <alignment horizontal="center" vertical="center" wrapText="1"/>
    </xf>
    <xf numFmtId="41" fontId="231" fillId="56" borderId="81" xfId="5094" quotePrefix="1" applyNumberFormat="1" applyFont="1" applyFill="1" applyBorder="1" applyAlignment="1">
      <alignment horizontal="right" vertical="center" wrapText="1"/>
    </xf>
    <xf numFmtId="41" fontId="240" fillId="56" borderId="81" xfId="5094" quotePrefix="1" applyNumberFormat="1" applyFont="1" applyFill="1" applyBorder="1" applyAlignment="1">
      <alignment horizontal="right" vertical="center" wrapText="1"/>
    </xf>
    <xf numFmtId="1" fontId="232" fillId="56" borderId="85" xfId="5094" applyNumberFormat="1" applyFont="1" applyFill="1" applyBorder="1" applyAlignment="1">
      <alignment vertical="center"/>
    </xf>
    <xf numFmtId="1" fontId="238" fillId="56" borderId="0" xfId="5094" applyNumberFormat="1" applyFont="1" applyFill="1" applyAlignment="1">
      <alignment vertical="center"/>
    </xf>
    <xf numFmtId="3" fontId="338" fillId="0" borderId="0" xfId="6166" applyNumberFormat="1" applyFont="1" applyFill="1" applyAlignment="1">
      <alignment horizontal="center" vertical="center" wrapText="1"/>
    </xf>
    <xf numFmtId="1" fontId="338" fillId="0" borderId="0" xfId="6166" applyNumberFormat="1" applyFont="1" applyFill="1" applyAlignment="1">
      <alignment horizontal="center" vertical="center" wrapText="1"/>
    </xf>
    <xf numFmtId="1" fontId="339" fillId="0" borderId="0" xfId="6166" applyNumberFormat="1" applyFont="1" applyFill="1" applyAlignment="1">
      <alignment vertical="center" wrapText="1"/>
    </xf>
    <xf numFmtId="1" fontId="340" fillId="0" borderId="0" xfId="6166" applyNumberFormat="1" applyFont="1" applyFill="1" applyAlignment="1">
      <alignment vertical="center" wrapText="1"/>
    </xf>
    <xf numFmtId="3" fontId="338" fillId="0" borderId="65" xfId="6166" applyNumberFormat="1" applyFont="1" applyFill="1" applyBorder="1" applyAlignment="1">
      <alignment horizontal="center" vertical="center" wrapText="1"/>
    </xf>
    <xf numFmtId="3" fontId="338" fillId="3" borderId="80" xfId="6166" applyNumberFormat="1" applyFont="1" applyFill="1" applyBorder="1" applyAlignment="1">
      <alignment vertical="center" wrapText="1"/>
    </xf>
    <xf numFmtId="3" fontId="338" fillId="3" borderId="87" xfId="6166" applyNumberFormat="1" applyFont="1" applyFill="1" applyBorder="1" applyAlignment="1">
      <alignment vertical="center" wrapText="1"/>
    </xf>
    <xf numFmtId="3" fontId="338" fillId="0" borderId="72" xfId="6166" applyNumberFormat="1" applyFont="1" applyFill="1" applyBorder="1" applyAlignment="1">
      <alignment horizontal="center" vertical="center" wrapText="1"/>
    </xf>
    <xf numFmtId="3" fontId="338" fillId="0" borderId="78" xfId="6166" applyNumberFormat="1" applyFont="1" applyFill="1" applyBorder="1" applyAlignment="1">
      <alignment horizontal="center" vertical="center" wrapText="1"/>
    </xf>
    <xf numFmtId="3" fontId="338" fillId="0" borderId="0" xfId="6166" applyNumberFormat="1" applyFont="1" applyFill="1" applyBorder="1" applyAlignment="1">
      <alignment horizontal="center" vertical="center" wrapText="1"/>
    </xf>
    <xf numFmtId="3" fontId="338" fillId="3" borderId="9" xfId="6166" applyNumberFormat="1" applyFont="1" applyFill="1" applyBorder="1" applyAlignment="1">
      <alignment vertical="center" wrapText="1"/>
    </xf>
    <xf numFmtId="3" fontId="338" fillId="3" borderId="11" xfId="6166" applyNumberFormat="1" applyFont="1" applyFill="1" applyBorder="1" applyAlignment="1">
      <alignment vertical="center" wrapText="1"/>
    </xf>
    <xf numFmtId="3" fontId="338" fillId="3" borderId="65" xfId="6166" applyNumberFormat="1" applyFont="1" applyFill="1" applyBorder="1" applyAlignment="1">
      <alignment vertical="center" wrapText="1"/>
    </xf>
    <xf numFmtId="3" fontId="338" fillId="3" borderId="86" xfId="6166" applyNumberFormat="1" applyFont="1" applyFill="1" applyBorder="1" applyAlignment="1">
      <alignment vertical="center" wrapText="1"/>
    </xf>
    <xf numFmtId="3" fontId="338" fillId="0" borderId="74" xfId="6166" applyNumberFormat="1" applyFont="1" applyFill="1" applyBorder="1" applyAlignment="1">
      <alignment horizontal="center" vertical="center" wrapText="1"/>
    </xf>
    <xf numFmtId="3" fontId="338" fillId="3" borderId="74" xfId="6166" applyNumberFormat="1" applyFont="1" applyFill="1" applyBorder="1" applyAlignment="1">
      <alignment vertical="center" wrapText="1"/>
    </xf>
    <xf numFmtId="3" fontId="327" fillId="0" borderId="74" xfId="5094" applyNumberFormat="1" applyFont="1" applyFill="1" applyBorder="1" applyAlignment="1">
      <alignment vertical="center"/>
    </xf>
    <xf numFmtId="3" fontId="327" fillId="0" borderId="74" xfId="5094" applyNumberFormat="1" applyFont="1" applyFill="1" applyBorder="1" applyAlignment="1">
      <alignment horizontal="center" vertical="center" wrapText="1"/>
    </xf>
    <xf numFmtId="3" fontId="340" fillId="0" borderId="0" xfId="6166" applyNumberFormat="1" applyFont="1" applyFill="1" applyBorder="1" applyAlignment="1">
      <alignment horizontal="center" vertical="center" wrapText="1"/>
    </xf>
    <xf numFmtId="3" fontId="340" fillId="0" borderId="0" xfId="6166" applyNumberFormat="1" applyFont="1" applyFill="1" applyAlignment="1">
      <alignment horizontal="center" vertical="center" wrapText="1"/>
    </xf>
    <xf numFmtId="1" fontId="340" fillId="0" borderId="0" xfId="6166" applyNumberFormat="1" applyFont="1" applyFill="1" applyAlignment="1">
      <alignment horizontal="center" vertical="center" wrapText="1"/>
    </xf>
    <xf numFmtId="1" fontId="340" fillId="0" borderId="0" xfId="6166" applyNumberFormat="1" applyFont="1" applyFill="1" applyAlignment="1">
      <alignment horizontal="left" vertical="center" wrapText="1"/>
    </xf>
    <xf numFmtId="3" fontId="340" fillId="0" borderId="0" xfId="6166" applyNumberFormat="1" applyFont="1" applyFill="1" applyAlignment="1">
      <alignment horizontal="right" vertical="center" wrapText="1"/>
    </xf>
    <xf numFmtId="3" fontId="59" fillId="26" borderId="0" xfId="6166" applyNumberFormat="1" applyFont="1" applyFill="1" applyAlignment="1">
      <alignment horizontal="right" vertical="center" wrapText="1"/>
    </xf>
    <xf numFmtId="3" fontId="340" fillId="3" borderId="0" xfId="6166" applyNumberFormat="1" applyFont="1" applyFill="1" applyAlignment="1">
      <alignment horizontal="right" vertical="center" wrapText="1"/>
    </xf>
    <xf numFmtId="3" fontId="344" fillId="3" borderId="0" xfId="6166" applyNumberFormat="1" applyFont="1" applyFill="1" applyAlignment="1">
      <alignment horizontal="right" vertical="center" wrapText="1"/>
    </xf>
    <xf numFmtId="1" fontId="340" fillId="0" borderId="0" xfId="6166" applyNumberFormat="1" applyFont="1" applyFill="1" applyAlignment="1">
      <alignment horizontal="right" vertical="center" wrapText="1"/>
    </xf>
    <xf numFmtId="1" fontId="346" fillId="0" borderId="0" xfId="6166" applyNumberFormat="1" applyFont="1" applyFill="1" applyAlignment="1">
      <alignment vertical="center" wrapText="1"/>
    </xf>
    <xf numFmtId="3" fontId="347" fillId="0" borderId="86" xfId="5094" applyNumberFormat="1" applyFont="1" applyFill="1" applyBorder="1" applyAlignment="1">
      <alignment horizontal="center" vertical="center"/>
    </xf>
    <xf numFmtId="0" fontId="347" fillId="0" borderId="74" xfId="0" applyFont="1" applyBorder="1" applyAlignment="1">
      <alignment horizontal="center" vertical="center" wrapText="1"/>
    </xf>
    <xf numFmtId="1" fontId="294" fillId="0" borderId="0" xfId="6166" applyNumberFormat="1" applyFont="1" applyFill="1" applyAlignment="1">
      <alignment vertical="center" wrapText="1"/>
    </xf>
    <xf numFmtId="3" fontId="347" fillId="0" borderId="74" xfId="5094" applyNumberFormat="1" applyFont="1" applyFill="1" applyBorder="1" applyAlignment="1">
      <alignment vertical="center"/>
    </xf>
    <xf numFmtId="3" fontId="347" fillId="0" borderId="74" xfId="5094" applyNumberFormat="1" applyFont="1" applyFill="1" applyBorder="1" applyAlignment="1">
      <alignment horizontal="center" vertical="center" wrapText="1"/>
    </xf>
    <xf numFmtId="3" fontId="347" fillId="0" borderId="74" xfId="5094" applyNumberFormat="1" applyFont="1" applyFill="1" applyBorder="1" applyAlignment="1">
      <alignment horizontal="center" vertical="center"/>
    </xf>
    <xf numFmtId="41" fontId="296" fillId="56" borderId="81" xfId="5094" quotePrefix="1" applyNumberFormat="1" applyFont="1" applyFill="1" applyBorder="1" applyAlignment="1">
      <alignment horizontal="right" vertical="center" wrapText="1"/>
    </xf>
    <xf numFmtId="3" fontId="233" fillId="55" borderId="79" xfId="6166" applyNumberFormat="1" applyFont="1" applyFill="1" applyBorder="1" applyAlignment="1">
      <alignment horizontal="center" vertical="center" wrapText="1"/>
    </xf>
    <xf numFmtId="1" fontId="233" fillId="55" borderId="79" xfId="6166" applyNumberFormat="1" applyFont="1" applyFill="1" applyBorder="1" applyAlignment="1">
      <alignment horizontal="left" vertical="center" wrapText="1"/>
    </xf>
    <xf numFmtId="1" fontId="233" fillId="55" borderId="79" xfId="6166" applyNumberFormat="1" applyFont="1" applyFill="1" applyBorder="1" applyAlignment="1">
      <alignment horizontal="center" vertical="center" wrapText="1"/>
    </xf>
    <xf numFmtId="3" fontId="233" fillId="55" borderId="79" xfId="5149" quotePrefix="1" applyNumberFormat="1" applyFont="1" applyFill="1" applyBorder="1" applyAlignment="1">
      <alignment horizontal="center" vertical="center" wrapText="1"/>
    </xf>
    <xf numFmtId="3" fontId="233" fillId="55" borderId="79" xfId="6166" applyNumberFormat="1" applyFont="1" applyFill="1" applyBorder="1" applyAlignment="1">
      <alignment horizontal="right" vertical="center" wrapText="1"/>
    </xf>
    <xf numFmtId="3" fontId="233" fillId="55" borderId="79" xfId="5094" quotePrefix="1" applyNumberFormat="1" applyFont="1" applyFill="1" applyBorder="1" applyAlignment="1">
      <alignment horizontal="right" vertical="center" wrapText="1"/>
    </xf>
    <xf numFmtId="41" fontId="233" fillId="55" borderId="79" xfId="5094" quotePrefix="1" applyNumberFormat="1" applyFont="1" applyFill="1" applyBorder="1" applyAlignment="1">
      <alignment horizontal="right" vertical="center" wrapText="1"/>
    </xf>
    <xf numFmtId="3" fontId="233" fillId="55" borderId="79" xfId="5094" applyNumberFormat="1" applyFont="1" applyFill="1" applyBorder="1" applyAlignment="1">
      <alignment horizontal="right" vertical="center" wrapText="1"/>
    </xf>
    <xf numFmtId="3" fontId="233" fillId="55" borderId="79" xfId="5094" quotePrefix="1" applyNumberFormat="1" applyFont="1" applyFill="1" applyBorder="1" applyAlignment="1">
      <alignment horizontal="center" vertical="center" wrapText="1"/>
    </xf>
    <xf numFmtId="0" fontId="315" fillId="55" borderId="0" xfId="0" applyFont="1" applyFill="1" applyBorder="1"/>
    <xf numFmtId="0" fontId="315" fillId="55" borderId="0" xfId="0" applyFont="1" applyFill="1" applyBorder="1" applyAlignment="1">
      <alignment horizontal="center"/>
    </xf>
    <xf numFmtId="1" fontId="233" fillId="55" borderId="0" xfId="5094" applyNumberFormat="1" applyFont="1" applyFill="1" applyBorder="1" applyAlignment="1">
      <alignment vertical="center"/>
    </xf>
    <xf numFmtId="1" fontId="233" fillId="55" borderId="0" xfId="5094" applyNumberFormat="1" applyFont="1" applyFill="1" applyBorder="1" applyAlignment="1">
      <alignment horizontal="center" vertical="center"/>
    </xf>
    <xf numFmtId="3" fontId="233" fillId="55" borderId="0" xfId="6166" applyNumberFormat="1" applyFont="1" applyFill="1" applyBorder="1" applyAlignment="1">
      <alignment horizontal="center" vertical="center" wrapText="1"/>
    </xf>
    <xf numFmtId="1" fontId="233" fillId="55" borderId="0" xfId="6166" applyNumberFormat="1" applyFont="1" applyFill="1" applyBorder="1" applyAlignment="1">
      <alignment horizontal="left" vertical="center" wrapText="1"/>
    </xf>
    <xf numFmtId="1" fontId="233" fillId="55" borderId="0" xfId="6166" applyNumberFormat="1" applyFont="1" applyFill="1" applyBorder="1" applyAlignment="1">
      <alignment horizontal="center" vertical="center" wrapText="1"/>
    </xf>
    <xf numFmtId="3" fontId="233" fillId="55" borderId="0" xfId="5149" quotePrefix="1" applyNumberFormat="1" applyFont="1" applyFill="1" applyBorder="1" applyAlignment="1">
      <alignment horizontal="center" vertical="center" wrapText="1"/>
    </xf>
    <xf numFmtId="3" fontId="233" fillId="55" borderId="0" xfId="6166" applyNumberFormat="1" applyFont="1" applyFill="1" applyBorder="1" applyAlignment="1">
      <alignment horizontal="right" vertical="center" wrapText="1"/>
    </xf>
    <xf numFmtId="3" fontId="233" fillId="55" borderId="0" xfId="5094" quotePrefix="1" applyNumberFormat="1" applyFont="1" applyFill="1" applyBorder="1" applyAlignment="1">
      <alignment horizontal="right" vertical="center" wrapText="1"/>
    </xf>
    <xf numFmtId="41" fontId="233" fillId="55" borderId="0" xfId="5094" quotePrefix="1" applyNumberFormat="1" applyFont="1" applyFill="1" applyBorder="1" applyAlignment="1">
      <alignment horizontal="right" vertical="center" wrapText="1"/>
    </xf>
    <xf numFmtId="3" fontId="233" fillId="55" borderId="0" xfId="5094" applyNumberFormat="1" applyFont="1" applyFill="1" applyBorder="1" applyAlignment="1">
      <alignment horizontal="right" vertical="center" wrapText="1"/>
    </xf>
    <xf numFmtId="3" fontId="233" fillId="55" borderId="0" xfId="5094" quotePrefix="1" applyNumberFormat="1" applyFont="1" applyFill="1" applyBorder="1" applyAlignment="1">
      <alignment horizontal="center" vertical="center" wrapText="1"/>
    </xf>
    <xf numFmtId="3" fontId="234" fillId="55" borderId="0" xfId="6166" applyNumberFormat="1" applyFont="1" applyFill="1" applyBorder="1" applyAlignment="1">
      <alignment horizontal="center" vertical="center" wrapText="1"/>
    </xf>
    <xf numFmtId="3" fontId="234" fillId="55" borderId="0" xfId="6166" applyNumberFormat="1" applyFont="1" applyFill="1" applyBorder="1" applyAlignment="1">
      <alignment horizontal="left" vertical="center" wrapText="1"/>
    </xf>
    <xf numFmtId="1" fontId="234" fillId="55" borderId="0" xfId="6166" applyNumberFormat="1" applyFont="1" applyFill="1" applyBorder="1" applyAlignment="1">
      <alignment horizontal="center" vertical="center" wrapText="1"/>
    </xf>
    <xf numFmtId="3" fontId="234" fillId="55" borderId="0" xfId="5149" applyNumberFormat="1" applyFont="1" applyFill="1" applyBorder="1" applyAlignment="1">
      <alignment horizontal="center" vertical="center" wrapText="1"/>
    </xf>
    <xf numFmtId="41" fontId="234" fillId="55" borderId="0" xfId="6166" applyNumberFormat="1" applyFont="1" applyFill="1" applyBorder="1" applyAlignment="1">
      <alignment horizontal="right" vertical="center" wrapText="1"/>
    </xf>
    <xf numFmtId="3" fontId="234" fillId="55" borderId="0" xfId="5094" quotePrefix="1" applyNumberFormat="1" applyFont="1" applyFill="1" applyBorder="1" applyAlignment="1">
      <alignment horizontal="center" vertical="center" wrapText="1"/>
    </xf>
    <xf numFmtId="0" fontId="336" fillId="55" borderId="0" xfId="0" applyFont="1" applyFill="1" applyBorder="1"/>
    <xf numFmtId="3" fontId="338" fillId="0" borderId="81" xfId="6166" quotePrefix="1" applyNumberFormat="1" applyFont="1" applyFill="1" applyBorder="1" applyAlignment="1">
      <alignment horizontal="center" vertical="center" wrapText="1"/>
    </xf>
    <xf numFmtId="3" fontId="338" fillId="0" borderId="81" xfId="6166" quotePrefix="1" applyNumberFormat="1" applyFont="1" applyFill="1" applyBorder="1" applyAlignment="1">
      <alignment horizontal="left" vertical="center" wrapText="1"/>
    </xf>
    <xf numFmtId="3" fontId="338" fillId="0" borderId="81" xfId="6195" quotePrefix="1" applyNumberFormat="1" applyFont="1" applyFill="1" applyBorder="1" applyAlignment="1">
      <alignment horizontal="center" vertical="center" wrapText="1"/>
    </xf>
    <xf numFmtId="41" fontId="338" fillId="0" borderId="81" xfId="6195" quotePrefix="1" applyNumberFormat="1" applyFont="1" applyFill="1" applyBorder="1" applyAlignment="1">
      <alignment horizontal="right" vertical="center" wrapText="1"/>
    </xf>
    <xf numFmtId="41" fontId="338" fillId="0" borderId="81" xfId="6195" quotePrefix="1" applyNumberFormat="1" applyFont="1" applyFill="1" applyBorder="1" applyAlignment="1">
      <alignment horizontal="center" vertical="center" wrapText="1"/>
    </xf>
    <xf numFmtId="41" fontId="327" fillId="26" borderId="81" xfId="6195" quotePrefix="1" applyNumberFormat="1" applyFont="1" applyFill="1" applyBorder="1" applyAlignment="1">
      <alignment horizontal="right" vertical="center" wrapText="1"/>
    </xf>
    <xf numFmtId="41" fontId="347" fillId="0" borderId="81" xfId="6195" quotePrefix="1" applyNumberFormat="1" applyFont="1" applyFill="1" applyBorder="1" applyAlignment="1">
      <alignment horizontal="right" vertical="center" wrapText="1"/>
    </xf>
    <xf numFmtId="41" fontId="347" fillId="0" borderId="81" xfId="6195" quotePrefix="1" applyNumberFormat="1" applyFont="1" applyFill="1" applyBorder="1" applyAlignment="1">
      <alignment vertical="center" wrapText="1"/>
    </xf>
    <xf numFmtId="41" fontId="338" fillId="0" borderId="81" xfId="6195" quotePrefix="1" applyNumberFormat="1" applyFont="1" applyFill="1" applyBorder="1" applyAlignment="1">
      <alignment vertical="center" wrapText="1"/>
    </xf>
    <xf numFmtId="41" fontId="338" fillId="0" borderId="81" xfId="6166" applyNumberFormat="1" applyFont="1" applyFill="1" applyBorder="1" applyAlignment="1">
      <alignment vertical="center" wrapText="1"/>
    </xf>
    <xf numFmtId="3" fontId="338" fillId="0" borderId="81" xfId="6166" applyNumberFormat="1" applyFont="1" applyFill="1" applyBorder="1" applyAlignment="1">
      <alignment horizontal="left" vertical="center" wrapText="1"/>
    </xf>
    <xf numFmtId="3" fontId="340" fillId="0" borderId="81" xfId="6166" quotePrefix="1" applyNumberFormat="1" applyFont="1" applyFill="1" applyBorder="1" applyAlignment="1">
      <alignment horizontal="center" vertical="center" wrapText="1"/>
    </xf>
    <xf numFmtId="3" fontId="340" fillId="0" borderId="81" xfId="6166" applyNumberFormat="1" applyFont="1" applyFill="1" applyBorder="1" applyAlignment="1">
      <alignment horizontal="left" vertical="center" wrapText="1"/>
    </xf>
    <xf numFmtId="3" fontId="340" fillId="0" borderId="81" xfId="6166" applyNumberFormat="1" applyFont="1" applyFill="1" applyBorder="1" applyAlignment="1">
      <alignment horizontal="center" vertical="center" wrapText="1"/>
    </xf>
    <xf numFmtId="3" fontId="340" fillId="0" borderId="81" xfId="5149" applyNumberFormat="1" applyFont="1" applyFill="1" applyBorder="1" applyAlignment="1">
      <alignment horizontal="center" vertical="center" wrapText="1"/>
    </xf>
    <xf numFmtId="3" fontId="340" fillId="0" borderId="81" xfId="5149" quotePrefix="1" applyNumberFormat="1" applyFont="1" applyFill="1" applyBorder="1" applyAlignment="1">
      <alignment horizontal="center" vertical="center" wrapText="1"/>
    </xf>
    <xf numFmtId="337" fontId="340" fillId="0" borderId="81" xfId="6194" applyNumberFormat="1" applyFont="1" applyFill="1" applyBorder="1" applyAlignment="1">
      <alignment horizontal="center" vertical="center" wrapText="1"/>
    </xf>
    <xf numFmtId="41" fontId="340" fillId="0" borderId="81" xfId="6194" quotePrefix="1" applyNumberFormat="1" applyFont="1" applyFill="1" applyBorder="1" applyAlignment="1">
      <alignment horizontal="right" vertical="center" wrapText="1"/>
    </xf>
    <xf numFmtId="41" fontId="340" fillId="0" borderId="81" xfId="6194" quotePrefix="1" applyNumberFormat="1" applyFont="1" applyFill="1" applyBorder="1" applyAlignment="1">
      <alignment horizontal="center" vertical="center" wrapText="1"/>
    </xf>
    <xf numFmtId="41" fontId="340" fillId="0" borderId="81" xfId="6166" applyNumberFormat="1" applyFont="1" applyFill="1" applyBorder="1" applyAlignment="1">
      <alignment horizontal="right" vertical="center" wrapText="1"/>
    </xf>
    <xf numFmtId="41" fontId="59" fillId="26" borderId="81" xfId="6166" applyNumberFormat="1" applyFont="1" applyFill="1" applyBorder="1" applyAlignment="1">
      <alignment horizontal="right" vertical="center" wrapText="1"/>
    </xf>
    <xf numFmtId="41" fontId="340" fillId="3" borderId="81" xfId="6166" applyNumberFormat="1" applyFont="1" applyFill="1" applyBorder="1" applyAlignment="1">
      <alignment horizontal="right" vertical="center" wrapText="1"/>
    </xf>
    <xf numFmtId="41" fontId="344" fillId="3" borderId="81" xfId="6166" applyNumberFormat="1" applyFont="1" applyFill="1" applyBorder="1" applyAlignment="1">
      <alignment horizontal="right" vertical="center" wrapText="1"/>
    </xf>
    <xf numFmtId="41" fontId="340" fillId="0" borderId="81" xfId="6166" applyNumberFormat="1" applyFont="1" applyFill="1" applyBorder="1" applyAlignment="1">
      <alignment horizontal="center" vertical="center" wrapText="1"/>
    </xf>
    <xf numFmtId="41" fontId="294" fillId="0" borderId="81" xfId="6166" applyNumberFormat="1" applyFont="1" applyFill="1" applyBorder="1" applyAlignment="1">
      <alignment horizontal="center" vertical="center" wrapText="1"/>
    </xf>
    <xf numFmtId="41" fontId="294" fillId="0" borderId="81" xfId="6166" applyNumberFormat="1" applyFont="1" applyFill="1" applyBorder="1" applyAlignment="1">
      <alignment horizontal="right" vertical="center" wrapText="1"/>
    </xf>
    <xf numFmtId="41" fontId="338" fillId="0" borderId="81" xfId="6166" applyNumberFormat="1" applyFont="1" applyFill="1" applyBorder="1" applyAlignment="1">
      <alignment horizontal="center" vertical="center" wrapText="1"/>
    </xf>
    <xf numFmtId="3" fontId="339" fillId="0" borderId="81" xfId="6166" applyNumberFormat="1" applyFont="1" applyFill="1" applyBorder="1" applyAlignment="1">
      <alignment horizontal="center" vertical="center" wrapText="1"/>
    </xf>
    <xf numFmtId="41" fontId="294" fillId="0" borderId="81" xfId="5094" applyNumberFormat="1" applyFont="1" applyFill="1" applyBorder="1" applyAlignment="1">
      <alignment vertical="center" wrapText="1"/>
    </xf>
    <xf numFmtId="41" fontId="294" fillId="0" borderId="81" xfId="5094" applyNumberFormat="1" applyFont="1" applyFill="1" applyBorder="1" applyAlignment="1">
      <alignment horizontal="right" vertical="center" wrapText="1"/>
    </xf>
    <xf numFmtId="41" fontId="59" fillId="0" borderId="81" xfId="5094" applyNumberFormat="1" applyFont="1" applyFill="1" applyBorder="1" applyAlignment="1">
      <alignment horizontal="right" vertical="center"/>
    </xf>
    <xf numFmtId="41" fontId="59" fillId="0" borderId="81" xfId="5094" applyNumberFormat="1" applyFont="1" applyFill="1" applyBorder="1" applyAlignment="1">
      <alignment horizontal="right" vertical="center" wrapText="1"/>
    </xf>
    <xf numFmtId="3" fontId="338" fillId="0" borderId="81" xfId="6166" applyNumberFormat="1" applyFont="1" applyFill="1" applyBorder="1" applyAlignment="1">
      <alignment horizontal="center" vertical="center" wrapText="1"/>
    </xf>
    <xf numFmtId="41" fontId="338" fillId="0" borderId="81" xfId="6166" applyNumberFormat="1" applyFont="1" applyFill="1" applyBorder="1" applyAlignment="1">
      <alignment horizontal="right" vertical="center" wrapText="1"/>
    </xf>
    <xf numFmtId="41" fontId="347" fillId="0" borderId="81" xfId="6166" applyNumberFormat="1" applyFont="1" applyFill="1" applyBorder="1" applyAlignment="1">
      <alignment horizontal="right" vertical="center" wrapText="1"/>
    </xf>
    <xf numFmtId="3" fontId="59" fillId="0" borderId="81" xfId="6166" applyNumberFormat="1" applyFont="1" applyFill="1" applyBorder="1" applyAlignment="1">
      <alignment vertical="center" wrapText="1"/>
    </xf>
    <xf numFmtId="3" fontId="59" fillId="0" borderId="81" xfId="6166" applyNumberFormat="1" applyFont="1" applyFill="1" applyBorder="1" applyAlignment="1">
      <alignment horizontal="center" vertical="center" wrapText="1"/>
    </xf>
    <xf numFmtId="41" fontId="59" fillId="0" borderId="81" xfId="6166" applyNumberFormat="1" applyFont="1" applyFill="1" applyBorder="1" applyAlignment="1">
      <alignment horizontal="right" vertical="center"/>
    </xf>
    <xf numFmtId="1" fontId="338" fillId="0" borderId="81" xfId="6166" applyNumberFormat="1" applyFont="1" applyFill="1" applyBorder="1" applyAlignment="1">
      <alignment horizontal="left" vertical="center" wrapText="1"/>
    </xf>
    <xf numFmtId="3" fontId="59" fillId="0" borderId="81" xfId="6166" applyNumberFormat="1" applyFont="1" applyFill="1" applyBorder="1" applyAlignment="1">
      <alignment horizontal="left" vertical="center" wrapText="1"/>
    </xf>
    <xf numFmtId="3" fontId="345" fillId="0" borderId="81" xfId="6166" applyNumberFormat="1" applyFont="1" applyFill="1" applyBorder="1" applyAlignment="1">
      <alignment horizontal="center" vertical="center" wrapText="1"/>
    </xf>
    <xf numFmtId="3" fontId="59" fillId="0" borderId="81" xfId="5149" applyNumberFormat="1" applyFont="1" applyFill="1" applyBorder="1" applyAlignment="1">
      <alignment horizontal="center" vertical="center" wrapText="1"/>
    </xf>
    <xf numFmtId="41" fontId="59" fillId="0" borderId="81" xfId="6166" applyNumberFormat="1" applyFont="1" applyFill="1" applyBorder="1" applyAlignment="1">
      <alignment horizontal="right" vertical="center" wrapText="1"/>
    </xf>
    <xf numFmtId="41" fontId="59" fillId="0" borderId="81" xfId="6166" applyNumberFormat="1" applyFont="1" applyFill="1" applyBorder="1" applyAlignment="1">
      <alignment horizontal="center" vertical="center" wrapText="1"/>
    </xf>
    <xf numFmtId="1" fontId="59" fillId="0" borderId="81" xfId="6166" applyNumberFormat="1" applyFont="1" applyFill="1" applyBorder="1" applyAlignment="1">
      <alignment horizontal="left" vertical="center" wrapText="1"/>
    </xf>
    <xf numFmtId="1" fontId="59" fillId="0" borderId="81" xfId="6166" applyNumberFormat="1" applyFont="1" applyFill="1" applyBorder="1" applyAlignment="1">
      <alignment horizontal="center" vertical="center" wrapText="1"/>
    </xf>
    <xf numFmtId="14" fontId="59" fillId="0" borderId="81" xfId="6166" quotePrefix="1" applyNumberFormat="1" applyFont="1" applyFill="1" applyBorder="1" applyAlignment="1">
      <alignment horizontal="center" vertical="center" wrapText="1"/>
    </xf>
    <xf numFmtId="355" fontId="59" fillId="0" borderId="81" xfId="6166" quotePrefix="1" applyNumberFormat="1" applyFont="1" applyFill="1" applyBorder="1" applyAlignment="1">
      <alignment horizontal="center" vertical="center" wrapText="1"/>
    </xf>
    <xf numFmtId="1" fontId="340" fillId="0" borderId="79" xfId="6166" applyNumberFormat="1" applyFont="1" applyFill="1" applyBorder="1" applyAlignment="1">
      <alignment horizontal="center" vertical="center" wrapText="1"/>
    </xf>
    <xf numFmtId="1" fontId="340" fillId="0" borderId="79" xfId="6166" applyNumberFormat="1" applyFont="1" applyFill="1" applyBorder="1" applyAlignment="1">
      <alignment horizontal="left" vertical="center" wrapText="1"/>
    </xf>
    <xf numFmtId="3" fontId="340" fillId="0" borderId="79" xfId="6166" applyNumberFormat="1" applyFont="1" applyFill="1" applyBorder="1" applyAlignment="1">
      <alignment horizontal="right" vertical="center" wrapText="1"/>
    </xf>
    <xf numFmtId="3" fontId="59" fillId="26" borderId="79" xfId="6166" applyNumberFormat="1" applyFont="1" applyFill="1" applyBorder="1" applyAlignment="1">
      <alignment horizontal="right" vertical="center" wrapText="1"/>
    </xf>
    <xf numFmtId="3" fontId="340" fillId="3" borderId="79" xfId="6166" applyNumberFormat="1" applyFont="1" applyFill="1" applyBorder="1" applyAlignment="1">
      <alignment horizontal="right" vertical="center" wrapText="1"/>
    </xf>
    <xf numFmtId="3" fontId="344" fillId="3" borderId="79" xfId="6166" applyNumberFormat="1" applyFont="1" applyFill="1" applyBorder="1" applyAlignment="1">
      <alignment horizontal="right" vertical="center" wrapText="1"/>
    </xf>
    <xf numFmtId="1" fontId="340" fillId="0" borderId="79" xfId="6166" applyNumberFormat="1" applyFont="1" applyFill="1" applyBorder="1" applyAlignment="1">
      <alignment horizontal="right" vertical="center" wrapText="1"/>
    </xf>
    <xf numFmtId="1" fontId="340" fillId="0" borderId="79" xfId="6166" applyNumberFormat="1" applyFont="1" applyFill="1" applyBorder="1" applyAlignment="1">
      <alignment vertical="center" wrapText="1"/>
    </xf>
    <xf numFmtId="3" fontId="294" fillId="0" borderId="79" xfId="6166" applyNumberFormat="1" applyFont="1" applyFill="1" applyBorder="1" applyAlignment="1">
      <alignment horizontal="center" vertical="center" wrapText="1"/>
    </xf>
    <xf numFmtId="3" fontId="340" fillId="0" borderId="79" xfId="6166" applyNumberFormat="1" applyFont="1" applyFill="1" applyBorder="1" applyAlignment="1">
      <alignment horizontal="center" vertical="center" wrapText="1"/>
    </xf>
    <xf numFmtId="3" fontId="213" fillId="0" borderId="0" xfId="2755" applyNumberFormat="1" applyFont="1" applyFill="1" applyAlignment="1">
      <alignment vertical="center" wrapText="1"/>
    </xf>
    <xf numFmtId="3" fontId="234" fillId="56" borderId="24" xfId="5094" applyNumberFormat="1" applyFont="1" applyFill="1" applyBorder="1" applyAlignment="1">
      <alignment horizontal="center" vertical="center" wrapText="1"/>
    </xf>
    <xf numFmtId="3" fontId="234" fillId="56" borderId="0" xfId="5094" applyNumberFormat="1" applyFont="1" applyFill="1" applyBorder="1" applyAlignment="1">
      <alignment horizontal="center" vertical="center" wrapText="1"/>
    </xf>
    <xf numFmtId="3" fontId="236" fillId="56" borderId="0" xfId="5094" applyNumberFormat="1" applyFont="1" applyFill="1" applyBorder="1" applyAlignment="1">
      <alignment horizontal="center" vertical="center" wrapText="1"/>
    </xf>
    <xf numFmtId="41" fontId="297" fillId="0" borderId="81" xfId="5094" applyNumberFormat="1" applyFont="1" applyFill="1" applyBorder="1" applyAlignment="1">
      <alignment horizontal="right" vertical="center"/>
    </xf>
    <xf numFmtId="1" fontId="234" fillId="0" borderId="79" xfId="5094" applyNumberFormat="1" applyFont="1" applyFill="1" applyBorder="1" applyAlignment="1">
      <alignment vertical="center"/>
    </xf>
    <xf numFmtId="1" fontId="234" fillId="0" borderId="85" xfId="5094" applyNumberFormat="1" applyFont="1" applyFill="1" applyBorder="1" applyAlignment="1">
      <alignment horizontal="right" vertical="center"/>
    </xf>
    <xf numFmtId="1" fontId="234" fillId="0" borderId="85" xfId="5094" applyNumberFormat="1" applyFont="1" applyFill="1" applyBorder="1" applyAlignment="1">
      <alignment vertical="center"/>
    </xf>
    <xf numFmtId="41" fontId="300" fillId="56" borderId="81" xfId="5094" applyNumberFormat="1" applyFont="1" applyFill="1" applyBorder="1" applyAlignment="1">
      <alignment horizontal="right" vertical="center" wrapText="1"/>
    </xf>
    <xf numFmtId="41" fontId="297" fillId="55" borderId="81" xfId="5148" applyNumberFormat="1" applyFont="1" applyFill="1" applyBorder="1" applyAlignment="1">
      <alignment horizontal="right" vertical="center" wrapText="1"/>
    </xf>
    <xf numFmtId="41" fontId="316" fillId="55" borderId="81" xfId="5148" applyNumberFormat="1" applyFont="1" applyFill="1" applyBorder="1" applyAlignment="1">
      <alignment horizontal="right" vertical="center"/>
    </xf>
    <xf numFmtId="41" fontId="316" fillId="55" borderId="81" xfId="5148" applyNumberFormat="1" applyFont="1" applyFill="1" applyBorder="1" applyAlignment="1">
      <alignment horizontal="right" vertical="center" wrapText="1"/>
    </xf>
    <xf numFmtId="41" fontId="297" fillId="55" borderId="81" xfId="5094" applyNumberFormat="1" applyFont="1" applyFill="1" applyBorder="1" applyAlignment="1">
      <alignment horizontal="right" vertical="center" wrapText="1"/>
    </xf>
    <xf numFmtId="3" fontId="297" fillId="55" borderId="0" xfId="5094" applyNumberFormat="1" applyFont="1" applyFill="1" applyBorder="1" applyAlignment="1">
      <alignment vertical="center" wrapText="1"/>
    </xf>
    <xf numFmtId="3" fontId="234" fillId="55" borderId="81" xfId="5094" quotePrefix="1" applyNumberFormat="1" applyFont="1" applyFill="1" applyBorder="1" applyAlignment="1">
      <alignment horizontal="left" vertical="center" wrapText="1"/>
    </xf>
    <xf numFmtId="0" fontId="234" fillId="55" borderId="81" xfId="5148" applyNumberFormat="1" applyFont="1" applyFill="1" applyBorder="1" applyAlignment="1">
      <alignment horizontal="left" vertical="center" wrapText="1"/>
    </xf>
    <xf numFmtId="0" fontId="236" fillId="55" borderId="81" xfId="5094" applyNumberFormat="1" applyFont="1" applyFill="1" applyBorder="1" applyAlignment="1">
      <alignment horizontal="center" vertical="center" wrapText="1"/>
    </xf>
    <xf numFmtId="0" fontId="236" fillId="55" borderId="81" xfId="5148" applyNumberFormat="1" applyFont="1" applyFill="1" applyBorder="1" applyAlignment="1">
      <alignment horizontal="left" vertical="center" wrapText="1"/>
    </xf>
    <xf numFmtId="41" fontId="236" fillId="55" borderId="81" xfId="5094" applyNumberFormat="1" applyFont="1" applyFill="1" applyBorder="1" applyAlignment="1">
      <alignment horizontal="right" vertical="center" wrapText="1"/>
    </xf>
    <xf numFmtId="41" fontId="316" fillId="55" borderId="81" xfId="5094" applyNumberFormat="1" applyFont="1" applyFill="1" applyBorder="1" applyAlignment="1">
      <alignment horizontal="right" vertical="center" wrapText="1"/>
    </xf>
    <xf numFmtId="3" fontId="236" fillId="55" borderId="81" xfId="5094" applyNumberFormat="1" applyFont="1" applyFill="1" applyBorder="1" applyAlignment="1">
      <alignment vertical="center" wrapText="1"/>
    </xf>
    <xf numFmtId="3" fontId="233" fillId="55" borderId="81" xfId="5094" quotePrefix="1" applyNumberFormat="1" applyFont="1" applyFill="1" applyBorder="1" applyAlignment="1">
      <alignment horizontal="left" vertical="center" wrapText="1"/>
    </xf>
    <xf numFmtId="0" fontId="233" fillId="55" borderId="81" xfId="5094" quotePrefix="1" applyNumberFormat="1" applyFont="1" applyFill="1" applyBorder="1" applyAlignment="1">
      <alignment horizontal="center" vertical="center" wrapText="1"/>
    </xf>
    <xf numFmtId="3" fontId="234" fillId="55" borderId="81" xfId="0" applyNumberFormat="1" applyFont="1" applyFill="1" applyBorder="1" applyAlignment="1">
      <alignment horizontal="center" vertical="center" wrapText="1"/>
    </xf>
    <xf numFmtId="0" fontId="234" fillId="55" borderId="81" xfId="0" applyNumberFormat="1" applyFont="1" applyFill="1" applyBorder="1" applyAlignment="1">
      <alignment horizontal="left" vertical="center" wrapText="1"/>
    </xf>
    <xf numFmtId="3" fontId="236" fillId="55" borderId="81" xfId="0" applyNumberFormat="1" applyFont="1" applyFill="1" applyBorder="1" applyAlignment="1">
      <alignment horizontal="center" vertical="center" wrapText="1"/>
    </xf>
    <xf numFmtId="0" fontId="235" fillId="55" borderId="81" xfId="5094" applyNumberFormat="1" applyFont="1" applyFill="1" applyBorder="1" applyAlignment="1">
      <alignment horizontal="center" vertical="center" wrapText="1"/>
    </xf>
    <xf numFmtId="3" fontId="235" fillId="55" borderId="81" xfId="5094" applyNumberFormat="1" applyFont="1" applyFill="1" applyBorder="1" applyAlignment="1">
      <alignment vertical="center" wrapText="1"/>
    </xf>
    <xf numFmtId="3" fontId="233" fillId="55" borderId="81" xfId="0" applyNumberFormat="1" applyFont="1" applyFill="1" applyBorder="1" applyAlignment="1">
      <alignment horizontal="center" vertical="center" wrapText="1"/>
    </xf>
    <xf numFmtId="0" fontId="233" fillId="55" borderId="81" xfId="0" applyNumberFormat="1" applyFont="1" applyFill="1" applyBorder="1" applyAlignment="1">
      <alignment horizontal="left" vertical="center" wrapText="1"/>
    </xf>
    <xf numFmtId="3" fontId="233" fillId="55" borderId="81" xfId="5094" applyNumberFormat="1" applyFont="1" applyFill="1" applyBorder="1" applyAlignment="1">
      <alignment horizontal="center" vertical="center" wrapText="1"/>
    </xf>
    <xf numFmtId="41" fontId="234" fillId="55" borderId="81" xfId="0" applyNumberFormat="1" applyFont="1" applyFill="1" applyBorder="1" applyAlignment="1">
      <alignment horizontal="right" vertical="center" wrapText="1"/>
    </xf>
    <xf numFmtId="41" fontId="297" fillId="55" borderId="81" xfId="0" applyNumberFormat="1" applyFont="1" applyFill="1" applyBorder="1" applyAlignment="1">
      <alignment horizontal="right" vertical="center" wrapText="1"/>
    </xf>
    <xf numFmtId="0" fontId="235" fillId="55" borderId="81" xfId="0" applyFont="1" applyFill="1" applyBorder="1" applyAlignment="1">
      <alignment horizontal="center" vertical="center" wrapText="1"/>
    </xf>
    <xf numFmtId="41" fontId="236" fillId="55" borderId="81" xfId="0" applyNumberFormat="1" applyFont="1" applyFill="1" applyBorder="1" applyAlignment="1">
      <alignment horizontal="right" vertical="center" wrapText="1"/>
    </xf>
    <xf numFmtId="41" fontId="316" fillId="55" borderId="81" xfId="0" applyNumberFormat="1" applyFont="1" applyFill="1" applyBorder="1" applyAlignment="1">
      <alignment horizontal="right" vertical="center" wrapText="1"/>
    </xf>
    <xf numFmtId="3" fontId="234" fillId="55" borderId="81" xfId="5094" applyNumberFormat="1" applyFont="1" applyFill="1" applyBorder="1" applyAlignment="1">
      <alignment horizontal="right" vertical="center" wrapText="1"/>
    </xf>
    <xf numFmtId="41" fontId="233" fillId="55" borderId="81" xfId="5357" applyNumberFormat="1" applyFont="1" applyFill="1" applyBorder="1" applyAlignment="1">
      <alignment horizontal="right" vertical="center"/>
    </xf>
    <xf numFmtId="1" fontId="234" fillId="55" borderId="81" xfId="5094" applyNumberFormat="1" applyFont="1" applyFill="1" applyBorder="1" applyAlignment="1">
      <alignment horizontal="center" vertical="center" wrapText="1"/>
    </xf>
    <xf numFmtId="41" fontId="234" fillId="55" borderId="81" xfId="5094" applyNumberFormat="1" applyFont="1" applyFill="1" applyBorder="1" applyAlignment="1">
      <alignment horizontal="right" vertical="center"/>
    </xf>
    <xf numFmtId="1" fontId="234" fillId="55" borderId="81" xfId="5094" applyNumberFormat="1" applyFont="1" applyFill="1" applyBorder="1" applyAlignment="1">
      <alignment horizontal="right" vertical="center"/>
    </xf>
    <xf numFmtId="1" fontId="234" fillId="55" borderId="81" xfId="5094" applyNumberFormat="1" applyFont="1" applyFill="1" applyBorder="1" applyAlignment="1">
      <alignment vertical="center"/>
    </xf>
    <xf numFmtId="1" fontId="236" fillId="55" borderId="81" xfId="5094" applyNumberFormat="1" applyFont="1" applyFill="1" applyBorder="1" applyAlignment="1">
      <alignment horizontal="center" vertical="center" wrapText="1"/>
    </xf>
    <xf numFmtId="41" fontId="236" fillId="55" borderId="81" xfId="5094" applyNumberFormat="1" applyFont="1" applyFill="1" applyBorder="1" applyAlignment="1">
      <alignment horizontal="right" vertical="center"/>
    </xf>
    <xf numFmtId="1" fontId="236" fillId="55" borderId="81" xfId="5094" applyNumberFormat="1" applyFont="1" applyFill="1" applyBorder="1" applyAlignment="1">
      <alignment horizontal="right" vertical="center"/>
    </xf>
    <xf numFmtId="1" fontId="236" fillId="55" borderId="81" xfId="5094" applyNumberFormat="1" applyFont="1" applyFill="1" applyBorder="1" applyAlignment="1">
      <alignment vertical="center"/>
    </xf>
    <xf numFmtId="49" fontId="234" fillId="55" borderId="81" xfId="5094" applyNumberFormat="1" applyFont="1" applyFill="1" applyBorder="1" applyAlignment="1">
      <alignment horizontal="center" vertical="center"/>
    </xf>
    <xf numFmtId="1" fontId="234" fillId="55" borderId="81" xfId="5094" quotePrefix="1" applyNumberFormat="1" applyFont="1" applyFill="1" applyBorder="1" applyAlignment="1">
      <alignment horizontal="center" vertical="center" wrapText="1"/>
    </xf>
    <xf numFmtId="1" fontId="236" fillId="55" borderId="85" xfId="5094" applyNumberFormat="1" applyFont="1" applyFill="1" applyBorder="1" applyAlignment="1">
      <alignment vertical="center"/>
    </xf>
    <xf numFmtId="1" fontId="234" fillId="55" borderId="81" xfId="5094" applyNumberFormat="1" applyFont="1" applyFill="1" applyBorder="1" applyAlignment="1">
      <alignment horizontal="center" vertical="center"/>
    </xf>
    <xf numFmtId="1" fontId="236" fillId="55" borderId="85" xfId="5094" applyNumberFormat="1" applyFont="1" applyFill="1" applyBorder="1" applyAlignment="1">
      <alignment horizontal="right" vertical="center"/>
    </xf>
    <xf numFmtId="1" fontId="233" fillId="55" borderId="81" xfId="5094" quotePrefix="1" applyNumberFormat="1" applyFont="1" applyFill="1" applyBorder="1" applyAlignment="1">
      <alignment horizontal="center" vertical="center"/>
    </xf>
    <xf numFmtId="3" fontId="233" fillId="55" borderId="81" xfId="5148" applyNumberFormat="1" applyFont="1" applyFill="1" applyBorder="1" applyAlignment="1">
      <alignment horizontal="left" vertical="center" wrapText="1"/>
    </xf>
    <xf numFmtId="3" fontId="233" fillId="55" borderId="85" xfId="5094" applyNumberFormat="1" applyFont="1" applyFill="1" applyBorder="1" applyAlignment="1">
      <alignment horizontal="right" vertical="center" wrapText="1"/>
    </xf>
    <xf numFmtId="3" fontId="234" fillId="55" borderId="81" xfId="5148" applyNumberFormat="1" applyFont="1" applyFill="1" applyBorder="1" applyAlignment="1">
      <alignment horizontal="left" vertical="center" wrapText="1"/>
    </xf>
    <xf numFmtId="3" fontId="231" fillId="55" borderId="24" xfId="5094" applyNumberFormat="1" applyFont="1" applyFill="1" applyBorder="1" applyAlignment="1">
      <alignment horizontal="center" vertical="center" wrapText="1"/>
    </xf>
    <xf numFmtId="43" fontId="231" fillId="55" borderId="81" xfId="5094" applyNumberFormat="1" applyFont="1" applyFill="1" applyBorder="1" applyAlignment="1">
      <alignment horizontal="right" vertical="center" wrapText="1"/>
    </xf>
    <xf numFmtId="3" fontId="231" fillId="55" borderId="81" xfId="5148" applyNumberFormat="1" applyFont="1" applyFill="1" applyBorder="1" applyAlignment="1">
      <alignment horizontal="left" vertical="center" wrapText="1"/>
    </xf>
    <xf numFmtId="0" fontId="238" fillId="55" borderId="81" xfId="5148" applyNumberFormat="1" applyFont="1" applyFill="1" applyBorder="1" applyAlignment="1">
      <alignment horizontal="left" vertical="center" wrapText="1"/>
    </xf>
    <xf numFmtId="0" fontId="231" fillId="55" borderId="81" xfId="5148" applyNumberFormat="1" applyFont="1" applyFill="1" applyBorder="1" applyAlignment="1">
      <alignment horizontal="center" vertical="center"/>
    </xf>
    <xf numFmtId="0" fontId="231" fillId="55" borderId="81" xfId="5148" applyNumberFormat="1" applyFont="1" applyFill="1" applyBorder="1" applyAlignment="1">
      <alignment horizontal="left" vertical="center" wrapText="1"/>
    </xf>
    <xf numFmtId="0" fontId="231" fillId="55" borderId="81" xfId="5148" applyFont="1" applyFill="1" applyBorder="1" applyAlignment="1">
      <alignment horizontal="center" vertical="center"/>
    </xf>
    <xf numFmtId="0" fontId="231" fillId="55" borderId="81" xfId="5148" applyFont="1" applyFill="1" applyBorder="1" applyAlignment="1">
      <alignment horizontal="left" vertical="center" wrapText="1"/>
    </xf>
    <xf numFmtId="1" fontId="231" fillId="55" borderId="81" xfId="5148" applyNumberFormat="1" applyFont="1" applyFill="1" applyBorder="1" applyAlignment="1">
      <alignment horizontal="center" vertical="center" wrapText="1"/>
    </xf>
    <xf numFmtId="3" fontId="231" fillId="55" borderId="81" xfId="5148" applyNumberFormat="1" applyFont="1" applyFill="1" applyBorder="1" applyAlignment="1">
      <alignment horizontal="center" vertical="center" wrapText="1"/>
    </xf>
    <xf numFmtId="0" fontId="232" fillId="55" borderId="81" xfId="5148" applyNumberFormat="1" applyFont="1" applyFill="1" applyBorder="1" applyAlignment="1">
      <alignment horizontal="center" vertical="center"/>
    </xf>
    <xf numFmtId="0" fontId="232" fillId="55" borderId="81" xfId="5148" applyNumberFormat="1" applyFont="1" applyFill="1" applyBorder="1" applyAlignment="1">
      <alignment horizontal="left" vertical="center" wrapText="1"/>
    </xf>
    <xf numFmtId="0" fontId="237" fillId="55" borderId="81" xfId="5148" applyFont="1" applyFill="1" applyBorder="1" applyAlignment="1">
      <alignment horizontal="center" vertical="center"/>
    </xf>
    <xf numFmtId="0" fontId="237" fillId="55" borderId="81" xfId="5148" applyNumberFormat="1" applyFont="1" applyFill="1" applyBorder="1" applyAlignment="1">
      <alignment horizontal="center" vertical="center"/>
    </xf>
    <xf numFmtId="0" fontId="232" fillId="55" borderId="81" xfId="5148" applyFont="1" applyFill="1" applyBorder="1" applyAlignment="1">
      <alignment horizontal="center" vertical="center"/>
    </xf>
    <xf numFmtId="0" fontId="232" fillId="55" borderId="81" xfId="5094" applyNumberFormat="1" applyFont="1" applyFill="1" applyBorder="1" applyAlignment="1">
      <alignment horizontal="center" vertical="center" wrapText="1"/>
    </xf>
    <xf numFmtId="3" fontId="232" fillId="55" borderId="0" xfId="5094" applyNumberFormat="1" applyFont="1" applyFill="1" applyBorder="1" applyAlignment="1">
      <alignment vertical="center" wrapText="1"/>
    </xf>
    <xf numFmtId="2" fontId="238" fillId="55" borderId="81" xfId="5148" applyNumberFormat="1" applyFont="1" applyFill="1" applyBorder="1" applyAlignment="1">
      <alignment horizontal="left" vertical="center" wrapText="1"/>
    </xf>
    <xf numFmtId="3" fontId="238" fillId="55" borderId="81" xfId="5148" applyNumberFormat="1" applyFont="1" applyFill="1" applyBorder="1" applyAlignment="1">
      <alignment horizontal="left" vertical="center" wrapText="1"/>
    </xf>
    <xf numFmtId="0" fontId="231" fillId="55" borderId="81" xfId="5148" quotePrefix="1" applyNumberFormat="1" applyFont="1" applyFill="1" applyBorder="1" applyAlignment="1">
      <alignment horizontal="center" vertical="center"/>
    </xf>
    <xf numFmtId="1" fontId="231" fillId="55" borderId="81" xfId="5148" applyNumberFormat="1" applyFont="1" applyFill="1" applyBorder="1" applyAlignment="1">
      <alignment horizontal="left" vertical="center" wrapText="1"/>
    </xf>
    <xf numFmtId="41" fontId="231" fillId="55" borderId="81" xfId="5148" applyNumberFormat="1" applyFont="1" applyFill="1" applyBorder="1" applyAlignment="1">
      <alignment horizontal="center" vertical="center"/>
    </xf>
    <xf numFmtId="1" fontId="238" fillId="55" borderId="81" xfId="5148" quotePrefix="1" applyNumberFormat="1" applyFont="1" applyFill="1" applyBorder="1" applyAlignment="1">
      <alignment horizontal="left" vertical="center" wrapText="1"/>
    </xf>
    <xf numFmtId="0" fontId="231" fillId="55" borderId="81" xfId="5148" applyNumberFormat="1" applyFont="1" applyFill="1" applyBorder="1" applyAlignment="1">
      <alignment horizontal="center" vertical="center" wrapText="1"/>
    </xf>
    <xf numFmtId="1" fontId="232" fillId="55" borderId="81" xfId="5148" applyNumberFormat="1" applyFont="1" applyFill="1" applyBorder="1" applyAlignment="1">
      <alignment horizontal="left" vertical="center" wrapText="1"/>
    </xf>
    <xf numFmtId="41" fontId="232" fillId="55" borderId="81" xfId="5148" applyNumberFormat="1" applyFont="1" applyFill="1" applyBorder="1" applyAlignment="1">
      <alignment horizontal="center" vertical="center"/>
    </xf>
    <xf numFmtId="41" fontId="238" fillId="55" borderId="81" xfId="5148" applyNumberFormat="1" applyFont="1" applyFill="1" applyBorder="1" applyAlignment="1">
      <alignment horizontal="center" vertical="center" wrapText="1"/>
    </xf>
    <xf numFmtId="3" fontId="238" fillId="55" borderId="81" xfId="5148" applyNumberFormat="1" applyFont="1" applyFill="1" applyBorder="1" applyAlignment="1">
      <alignment horizontal="center" vertical="center"/>
    </xf>
    <xf numFmtId="3" fontId="237" fillId="55" borderId="81" xfId="5148" applyNumberFormat="1" applyFont="1" applyFill="1" applyBorder="1" applyAlignment="1">
      <alignment horizontal="center" vertical="center"/>
    </xf>
    <xf numFmtId="0" fontId="232" fillId="55" borderId="81" xfId="5148" applyNumberFormat="1" applyFont="1" applyFill="1" applyBorder="1" applyAlignment="1">
      <alignment horizontal="center" vertical="center" wrapText="1"/>
    </xf>
    <xf numFmtId="3" fontId="232" fillId="55" borderId="81" xfId="5148" applyNumberFormat="1" applyFont="1" applyFill="1" applyBorder="1" applyAlignment="1">
      <alignment horizontal="center" vertical="center"/>
    </xf>
    <xf numFmtId="3" fontId="232" fillId="55" borderId="81" xfId="5148" applyNumberFormat="1" applyFont="1" applyFill="1" applyBorder="1" applyAlignment="1">
      <alignment horizontal="center" vertical="center" wrapText="1"/>
    </xf>
    <xf numFmtId="0" fontId="231" fillId="55" borderId="81" xfId="5148" applyFont="1" applyFill="1" applyBorder="1" applyAlignment="1">
      <alignment horizontal="center" vertical="center" wrapText="1"/>
    </xf>
    <xf numFmtId="0" fontId="232" fillId="55" borderId="81" xfId="5148" quotePrefix="1" applyNumberFormat="1" applyFont="1" applyFill="1" applyBorder="1" applyAlignment="1">
      <alignment horizontal="center" vertical="center"/>
    </xf>
    <xf numFmtId="0" fontId="237" fillId="55" borderId="81" xfId="5148" applyNumberFormat="1" applyFont="1" applyFill="1" applyBorder="1" applyAlignment="1">
      <alignment horizontal="center" vertical="center" wrapText="1"/>
    </xf>
    <xf numFmtId="2" fontId="231" fillId="55" borderId="81" xfId="5148" applyNumberFormat="1" applyFont="1" applyFill="1" applyBorder="1" applyAlignment="1">
      <alignment horizontal="left" vertical="center" wrapText="1"/>
    </xf>
    <xf numFmtId="0" fontId="231" fillId="55" borderId="81" xfId="5148" quotePrefix="1" applyNumberFormat="1" applyFont="1" applyFill="1" applyBorder="1" applyAlignment="1">
      <alignment horizontal="center" vertical="center" wrapText="1"/>
    </xf>
    <xf numFmtId="1" fontId="238" fillId="55" borderId="81" xfId="5148" applyNumberFormat="1" applyFont="1" applyFill="1" applyBorder="1" applyAlignment="1">
      <alignment horizontal="left" vertical="center" wrapText="1"/>
    </xf>
    <xf numFmtId="0" fontId="232" fillId="55" borderId="81" xfId="5148" quotePrefix="1" applyNumberFormat="1" applyFont="1" applyFill="1" applyBorder="1" applyAlignment="1">
      <alignment horizontal="center" vertical="center" wrapText="1"/>
    </xf>
    <xf numFmtId="0" fontId="231" fillId="55" borderId="81" xfId="5148" applyNumberFormat="1" applyFont="1" applyFill="1" applyBorder="1" applyAlignment="1">
      <alignment horizontal="left" vertical="center" wrapText="1" shrinkToFit="1"/>
    </xf>
    <xf numFmtId="49" fontId="238" fillId="55" borderId="81" xfId="5148" applyNumberFormat="1" applyFont="1" applyFill="1" applyBorder="1" applyAlignment="1">
      <alignment horizontal="center" vertical="center" wrapText="1"/>
    </xf>
    <xf numFmtId="0" fontId="231" fillId="55" borderId="81" xfId="5148" applyFont="1" applyFill="1" applyBorder="1" applyAlignment="1">
      <alignment vertical="center" wrapText="1"/>
    </xf>
    <xf numFmtId="3" fontId="232" fillId="55" borderId="81" xfId="5094" quotePrefix="1" applyNumberFormat="1" applyFont="1" applyFill="1" applyBorder="1" applyAlignment="1">
      <alignment horizontal="center" vertical="center" wrapText="1"/>
    </xf>
    <xf numFmtId="1" fontId="231" fillId="55" borderId="0" xfId="5094" applyNumberFormat="1" applyFont="1" applyFill="1" applyAlignment="1">
      <alignment vertical="center"/>
    </xf>
    <xf numFmtId="41" fontId="233" fillId="55" borderId="66" xfId="5148" applyNumberFormat="1" applyFont="1" applyFill="1" applyBorder="1" applyAlignment="1">
      <alignment horizontal="right" vertical="center"/>
    </xf>
    <xf numFmtId="41" fontId="233" fillId="55" borderId="66" xfId="5094" applyNumberFormat="1" applyFont="1" applyFill="1" applyBorder="1" applyAlignment="1">
      <alignment horizontal="center" vertical="center" wrapText="1"/>
    </xf>
    <xf numFmtId="41" fontId="234" fillId="55" borderId="66" xfId="5094" applyNumberFormat="1" applyFont="1" applyFill="1" applyBorder="1" applyAlignment="1">
      <alignment horizontal="right" vertical="center" wrapText="1"/>
    </xf>
    <xf numFmtId="41" fontId="236" fillId="55" borderId="66" xfId="5094" applyNumberFormat="1" applyFont="1" applyFill="1" applyBorder="1" applyAlignment="1">
      <alignment horizontal="right" vertical="center" wrapText="1"/>
    </xf>
    <xf numFmtId="3" fontId="233" fillId="55" borderId="66" xfId="5094" applyNumberFormat="1" applyFont="1" applyFill="1" applyBorder="1" applyAlignment="1">
      <alignment horizontal="right" vertical="center" wrapText="1"/>
    </xf>
    <xf numFmtId="41" fontId="234" fillId="55" borderId="66" xfId="0" applyNumberFormat="1" applyFont="1" applyFill="1" applyBorder="1" applyAlignment="1">
      <alignment horizontal="right" vertical="center" wrapText="1"/>
    </xf>
    <xf numFmtId="41" fontId="236" fillId="55" borderId="66" xfId="0" applyNumberFormat="1" applyFont="1" applyFill="1" applyBorder="1" applyAlignment="1">
      <alignment horizontal="right" vertical="center" wrapText="1"/>
    </xf>
    <xf numFmtId="41" fontId="234" fillId="55" borderId="66" xfId="5094" quotePrefix="1" applyNumberFormat="1" applyFont="1" applyFill="1" applyBorder="1" applyAlignment="1">
      <alignment horizontal="right" vertical="center" wrapText="1"/>
    </xf>
    <xf numFmtId="3" fontId="233" fillId="55" borderId="90" xfId="5094" applyNumberFormat="1" applyFont="1" applyFill="1" applyBorder="1" applyAlignment="1">
      <alignment horizontal="right" vertical="center" wrapText="1"/>
    </xf>
    <xf numFmtId="1" fontId="236" fillId="55" borderId="91" xfId="5094" applyNumberFormat="1" applyFont="1" applyFill="1" applyBorder="1" applyAlignment="1">
      <alignment vertical="center"/>
    </xf>
    <xf numFmtId="3" fontId="231" fillId="55" borderId="92" xfId="5094" applyNumberFormat="1" applyFont="1" applyFill="1" applyBorder="1" applyAlignment="1">
      <alignment horizontal="center" vertical="center" wrapText="1"/>
    </xf>
    <xf numFmtId="3" fontId="231" fillId="55" borderId="89" xfId="5094" applyNumberFormat="1" applyFont="1" applyFill="1" applyBorder="1" applyAlignment="1">
      <alignment horizontal="center" vertical="center" wrapText="1"/>
    </xf>
    <xf numFmtId="41" fontId="231" fillId="55" borderId="66" xfId="5094" applyNumberFormat="1" applyFont="1" applyFill="1" applyBorder="1" applyAlignment="1">
      <alignment horizontal="center" vertical="center" wrapText="1"/>
    </xf>
    <xf numFmtId="41" fontId="238" fillId="55" borderId="66" xfId="5094" applyNumberFormat="1" applyFont="1" applyFill="1" applyBorder="1" applyAlignment="1">
      <alignment horizontal="center" vertical="center" wrapText="1"/>
    </xf>
    <xf numFmtId="41" fontId="231" fillId="55" borderId="66" xfId="5094" applyNumberFormat="1" applyFont="1" applyFill="1" applyBorder="1" applyAlignment="1">
      <alignment horizontal="right" vertical="center" wrapText="1"/>
    </xf>
    <xf numFmtId="41" fontId="231" fillId="55" borderId="66" xfId="5148" applyNumberFormat="1" applyFont="1" applyFill="1" applyBorder="1" applyAlignment="1">
      <alignment horizontal="right" vertical="center"/>
    </xf>
    <xf numFmtId="41" fontId="231" fillId="55" borderId="66" xfId="5148" applyNumberFormat="1" applyFont="1" applyFill="1" applyBorder="1" applyAlignment="1">
      <alignment horizontal="right" vertical="center" wrapText="1"/>
    </xf>
    <xf numFmtId="41" fontId="232" fillId="55" borderId="66" xfId="5148" applyNumberFormat="1" applyFont="1" applyFill="1" applyBorder="1" applyAlignment="1">
      <alignment horizontal="right" vertical="center"/>
    </xf>
    <xf numFmtId="41" fontId="232" fillId="55" borderId="66" xfId="5148" applyNumberFormat="1" applyFont="1" applyFill="1" applyBorder="1" applyAlignment="1">
      <alignment horizontal="right" vertical="center" wrapText="1"/>
    </xf>
    <xf numFmtId="3" fontId="233" fillId="55" borderId="81" xfId="0" applyNumberFormat="1" applyFont="1" applyFill="1" applyBorder="1" applyAlignment="1">
      <alignment horizontal="right" vertical="center" wrapText="1"/>
    </xf>
    <xf numFmtId="3" fontId="233" fillId="55" borderId="81" xfId="5150" applyNumberFormat="1" applyFont="1" applyFill="1" applyBorder="1" applyAlignment="1">
      <alignment horizontal="right" vertical="center"/>
    </xf>
    <xf numFmtId="0" fontId="233" fillId="55" borderId="81" xfId="5094" applyNumberFormat="1" applyFont="1" applyFill="1" applyBorder="1" applyAlignment="1">
      <alignment horizontal="right" vertical="center" wrapText="1"/>
    </xf>
    <xf numFmtId="49" fontId="233" fillId="55" borderId="81" xfId="5094" applyNumberFormat="1" applyFont="1" applyFill="1" applyBorder="1" applyAlignment="1">
      <alignment vertical="center"/>
    </xf>
    <xf numFmtId="1" fontId="233" fillId="55" borderId="81" xfId="5094" applyNumberFormat="1" applyFont="1" applyFill="1" applyBorder="1" applyAlignment="1">
      <alignment vertical="center"/>
    </xf>
    <xf numFmtId="1" fontId="233" fillId="55" borderId="79" xfId="5094" applyNumberFormat="1" applyFont="1" applyFill="1" applyBorder="1" applyAlignment="1">
      <alignment vertical="center"/>
    </xf>
    <xf numFmtId="41" fontId="233" fillId="55" borderId="24" xfId="5150" applyNumberFormat="1" applyFont="1" applyFill="1" applyBorder="1" applyAlignment="1">
      <alignment horizontal="right" vertical="center"/>
    </xf>
    <xf numFmtId="41" fontId="233" fillId="55" borderId="24" xfId="5094" applyNumberFormat="1" applyFont="1" applyFill="1" applyBorder="1" applyAlignment="1">
      <alignment horizontal="center" vertical="center" wrapText="1"/>
    </xf>
    <xf numFmtId="41" fontId="233" fillId="55" borderId="79" xfId="5150" applyNumberFormat="1" applyFont="1" applyFill="1" applyBorder="1" applyAlignment="1">
      <alignment horizontal="right" vertical="center"/>
    </xf>
    <xf numFmtId="41" fontId="233" fillId="55" borderId="79" xfId="5094" applyNumberFormat="1" applyFont="1" applyFill="1" applyBorder="1" applyAlignment="1">
      <alignment horizontal="center" vertical="center" wrapText="1"/>
    </xf>
    <xf numFmtId="3" fontId="236" fillId="0" borderId="57" xfId="5094" applyNumberFormat="1" applyFont="1" applyFill="1" applyBorder="1" applyAlignment="1">
      <alignment horizontal="center" vertical="center" wrapText="1"/>
    </xf>
    <xf numFmtId="3" fontId="234" fillId="0" borderId="0" xfId="5094" applyNumberFormat="1" applyFont="1" applyFill="1" applyBorder="1" applyAlignment="1">
      <alignment horizontal="center" vertical="center" wrapText="1"/>
    </xf>
    <xf numFmtId="3" fontId="236" fillId="0" borderId="0" xfId="5094" applyNumberFormat="1" applyFont="1" applyFill="1" applyBorder="1" applyAlignment="1">
      <alignment horizontal="center" vertical="center" wrapText="1"/>
    </xf>
    <xf numFmtId="3" fontId="234" fillId="0" borderId="0" xfId="5094" applyNumberFormat="1" applyFont="1" applyBorder="1" applyAlignment="1">
      <alignment horizontal="center" vertical="center" wrapText="1"/>
    </xf>
    <xf numFmtId="3" fontId="236" fillId="55" borderId="65" xfId="5094" applyNumberFormat="1" applyFont="1" applyFill="1" applyBorder="1" applyAlignment="1">
      <alignment horizontal="center" vertical="center" wrapText="1"/>
    </xf>
    <xf numFmtId="3" fontId="234" fillId="55" borderId="65" xfId="5094" applyNumberFormat="1" applyFont="1" applyFill="1" applyBorder="1" applyAlignment="1">
      <alignment horizontal="center" vertical="center" wrapText="1"/>
    </xf>
    <xf numFmtId="3" fontId="236" fillId="55" borderId="57" xfId="5094" applyNumberFormat="1" applyFont="1" applyFill="1" applyBorder="1" applyAlignment="1">
      <alignment horizontal="center" vertical="center" wrapText="1"/>
    </xf>
    <xf numFmtId="3" fontId="232" fillId="55" borderId="57" xfId="5094" applyNumberFormat="1" applyFont="1" applyFill="1" applyBorder="1" applyAlignment="1">
      <alignment horizontal="center" vertical="center" wrapText="1"/>
    </xf>
    <xf numFmtId="3" fontId="236" fillId="55" borderId="65" xfId="5094" applyNumberFormat="1" applyFont="1" applyFill="1" applyBorder="1" applyAlignment="1">
      <alignment horizontal="center" vertical="center" wrapText="1"/>
    </xf>
    <xf numFmtId="49" fontId="231" fillId="55" borderId="81" xfId="5094" applyNumberFormat="1" applyFont="1" applyFill="1" applyBorder="1" applyAlignment="1">
      <alignment horizontal="center" vertical="center" wrapText="1"/>
    </xf>
    <xf numFmtId="3" fontId="231" fillId="55" borderId="81" xfId="5094" applyNumberFormat="1" applyFont="1" applyFill="1" applyBorder="1" applyAlignment="1">
      <alignment horizontal="center" vertical="center" wrapText="1"/>
    </xf>
    <xf numFmtId="3" fontId="231" fillId="55" borderId="0" xfId="5094" applyNumberFormat="1" applyFont="1" applyFill="1" applyBorder="1" applyAlignment="1">
      <alignment horizontal="center" vertical="center" wrapText="1"/>
    </xf>
    <xf numFmtId="3" fontId="232" fillId="55" borderId="81" xfId="5094" applyNumberFormat="1" applyFont="1" applyFill="1" applyBorder="1" applyAlignment="1">
      <alignment horizontal="center" vertical="center" wrapText="1"/>
    </xf>
    <xf numFmtId="3" fontId="232" fillId="55" borderId="0" xfId="5094" applyNumberFormat="1" applyFont="1" applyFill="1" applyBorder="1" applyAlignment="1">
      <alignment horizontal="center" vertical="center" wrapText="1"/>
    </xf>
    <xf numFmtId="0" fontId="351" fillId="0" borderId="0" xfId="2755" applyFont="1" applyFill="1" applyAlignment="1">
      <alignment horizontal="center" vertical="center" wrapText="1"/>
    </xf>
    <xf numFmtId="0" fontId="351" fillId="0" borderId="0" xfId="2755" applyFont="1" applyFill="1" applyAlignment="1">
      <alignment vertical="center" wrapText="1"/>
    </xf>
    <xf numFmtId="0" fontId="236" fillId="55" borderId="0" xfId="0" applyFont="1" applyFill="1" applyAlignment="1">
      <alignment vertical="center" wrapText="1"/>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49" fontId="234" fillId="55" borderId="32" xfId="5094" applyNumberFormat="1" applyFont="1" applyFill="1" applyBorder="1" applyAlignment="1">
      <alignment horizontal="center" vertical="center" wrapText="1"/>
    </xf>
    <xf numFmtId="43" fontId="234" fillId="55" borderId="81" xfId="5094" applyNumberFormat="1" applyFont="1" applyFill="1" applyBorder="1" applyAlignment="1">
      <alignment horizontal="right" vertical="center" wrapText="1"/>
    </xf>
    <xf numFmtId="0" fontId="233" fillId="55" borderId="81" xfId="5148" applyNumberFormat="1" applyFont="1" applyFill="1" applyBorder="1" applyAlignment="1">
      <alignment horizontal="left" vertical="center" wrapText="1"/>
    </xf>
    <xf numFmtId="0" fontId="234" fillId="55" borderId="81" xfId="5148" applyNumberFormat="1" applyFont="1" applyFill="1" applyBorder="1" applyAlignment="1">
      <alignment horizontal="center" vertical="center"/>
    </xf>
    <xf numFmtId="0" fontId="234" fillId="55" borderId="81" xfId="5148" applyFont="1" applyFill="1" applyBorder="1" applyAlignment="1">
      <alignment horizontal="center" vertical="center"/>
    </xf>
    <xf numFmtId="0" fontId="234" fillId="55" borderId="81" xfId="5148" applyFont="1" applyFill="1" applyBorder="1" applyAlignment="1">
      <alignment horizontal="left" vertical="center" wrapText="1"/>
    </xf>
    <xf numFmtId="3" fontId="234" fillId="55" borderId="81" xfId="5148" applyNumberFormat="1" applyFont="1" applyFill="1" applyBorder="1" applyAlignment="1">
      <alignment horizontal="center" vertical="center" wrapText="1"/>
    </xf>
    <xf numFmtId="0" fontId="236" fillId="55" borderId="81" xfId="5148" applyNumberFormat="1" applyFont="1" applyFill="1" applyBorder="1" applyAlignment="1">
      <alignment horizontal="center" vertical="center"/>
    </xf>
    <xf numFmtId="0" fontId="235" fillId="55" borderId="81" xfId="5148" applyFont="1" applyFill="1" applyBorder="1" applyAlignment="1">
      <alignment horizontal="center" vertical="center"/>
    </xf>
    <xf numFmtId="0" fontId="235" fillId="55" borderId="81" xfId="5148" applyNumberFormat="1" applyFont="1" applyFill="1" applyBorder="1" applyAlignment="1">
      <alignment horizontal="center" vertical="center"/>
    </xf>
    <xf numFmtId="0" fontId="236" fillId="55" borderId="81" xfId="5148" applyFont="1" applyFill="1" applyBorder="1" applyAlignment="1">
      <alignment horizontal="center" vertical="center"/>
    </xf>
    <xf numFmtId="3" fontId="236" fillId="55" borderId="0" xfId="5094" applyNumberFormat="1" applyFont="1" applyFill="1" applyBorder="1" applyAlignment="1">
      <alignment vertical="center" wrapText="1"/>
    </xf>
    <xf numFmtId="2" fontId="233" fillId="55" borderId="81" xfId="5148" applyNumberFormat="1" applyFont="1" applyFill="1" applyBorder="1" applyAlignment="1">
      <alignment horizontal="left" vertical="center" wrapText="1"/>
    </xf>
    <xf numFmtId="0" fontId="234" fillId="55" borderId="81" xfId="5148" quotePrefix="1" applyNumberFormat="1" applyFont="1" applyFill="1" applyBorder="1" applyAlignment="1">
      <alignment horizontal="center" vertical="center"/>
    </xf>
    <xf numFmtId="1" fontId="234" fillId="55" borderId="81" xfId="5148" applyNumberFormat="1" applyFont="1" applyFill="1" applyBorder="1" applyAlignment="1">
      <alignment horizontal="left" vertical="center" wrapText="1"/>
    </xf>
    <xf numFmtId="41" fontId="234" fillId="55" borderId="81" xfId="5148" applyNumberFormat="1" applyFont="1" applyFill="1" applyBorder="1" applyAlignment="1">
      <alignment horizontal="center" vertical="center"/>
    </xf>
    <xf numFmtId="1" fontId="233" fillId="55" borderId="81" xfId="5148" quotePrefix="1" applyNumberFormat="1" applyFont="1" applyFill="1" applyBorder="1" applyAlignment="1">
      <alignment horizontal="left" vertical="center" wrapText="1"/>
    </xf>
    <xf numFmtId="0" fontId="234" fillId="55" borderId="81" xfId="5148" applyNumberFormat="1" applyFont="1" applyFill="1" applyBorder="1" applyAlignment="1">
      <alignment horizontal="center" vertical="center" wrapText="1"/>
    </xf>
    <xf numFmtId="1" fontId="236" fillId="55" borderId="81" xfId="5148" applyNumberFormat="1" applyFont="1" applyFill="1" applyBorder="1" applyAlignment="1">
      <alignment horizontal="left" vertical="center" wrapText="1"/>
    </xf>
    <xf numFmtId="41" fontId="236" fillId="55" borderId="81" xfId="5148" applyNumberFormat="1" applyFont="1" applyFill="1" applyBorder="1" applyAlignment="1">
      <alignment horizontal="center" vertical="center"/>
    </xf>
    <xf numFmtId="41" fontId="233" fillId="55" borderId="81" xfId="5148" applyNumberFormat="1" applyFont="1" applyFill="1" applyBorder="1" applyAlignment="1">
      <alignment horizontal="center" vertical="center" wrapText="1"/>
    </xf>
    <xf numFmtId="3" fontId="233" fillId="55" borderId="81" xfId="5148" applyNumberFormat="1" applyFont="1" applyFill="1" applyBorder="1" applyAlignment="1">
      <alignment horizontal="center" vertical="center"/>
    </xf>
    <xf numFmtId="3" fontId="235" fillId="55" borderId="81" xfId="5148" applyNumberFormat="1" applyFont="1" applyFill="1" applyBorder="1" applyAlignment="1">
      <alignment horizontal="center" vertical="center"/>
    </xf>
    <xf numFmtId="0" fontId="236" fillId="55" borderId="81" xfId="5148" applyNumberFormat="1" applyFont="1" applyFill="1" applyBorder="1" applyAlignment="1">
      <alignment horizontal="center" vertical="center" wrapText="1"/>
    </xf>
    <xf numFmtId="3" fontId="236" fillId="55" borderId="81" xfId="5148" applyNumberFormat="1" applyFont="1" applyFill="1" applyBorder="1" applyAlignment="1">
      <alignment horizontal="center" vertical="center"/>
    </xf>
    <xf numFmtId="3" fontId="236" fillId="55" borderId="81" xfId="5148" applyNumberFormat="1" applyFont="1" applyFill="1" applyBorder="1" applyAlignment="1">
      <alignment horizontal="center" vertical="center" wrapText="1"/>
    </xf>
    <xf numFmtId="0" fontId="234" fillId="55" borderId="81" xfId="5148" applyFont="1" applyFill="1" applyBorder="1" applyAlignment="1">
      <alignment horizontal="center" vertical="center" wrapText="1"/>
    </xf>
    <xf numFmtId="0" fontId="236" fillId="55" borderId="81" xfId="5148" quotePrefix="1" applyNumberFormat="1" applyFont="1" applyFill="1" applyBorder="1" applyAlignment="1">
      <alignment horizontal="center" vertical="center"/>
    </xf>
    <xf numFmtId="0" fontId="235" fillId="55" borderId="81" xfId="5148" applyNumberFormat="1" applyFont="1" applyFill="1" applyBorder="1" applyAlignment="1">
      <alignment horizontal="center" vertical="center" wrapText="1"/>
    </xf>
    <xf numFmtId="2" fontId="234" fillId="55" borderId="81" xfId="5148" applyNumberFormat="1" applyFont="1" applyFill="1" applyBorder="1" applyAlignment="1">
      <alignment horizontal="left" vertical="center" wrapText="1"/>
    </xf>
    <xf numFmtId="0" fontId="234" fillId="55" borderId="81" xfId="5148" quotePrefix="1" applyNumberFormat="1" applyFont="1" applyFill="1" applyBorder="1" applyAlignment="1">
      <alignment horizontal="center" vertical="center" wrapText="1"/>
    </xf>
    <xf numFmtId="1" fontId="233" fillId="55" borderId="81" xfId="5148" applyNumberFormat="1" applyFont="1" applyFill="1" applyBorder="1" applyAlignment="1">
      <alignment horizontal="left" vertical="center" wrapText="1"/>
    </xf>
    <xf numFmtId="0" fontId="236" fillId="55" borderId="81" xfId="5148" quotePrefix="1" applyNumberFormat="1" applyFont="1" applyFill="1" applyBorder="1" applyAlignment="1">
      <alignment horizontal="center" vertical="center" wrapText="1"/>
    </xf>
    <xf numFmtId="0" fontId="234" fillId="55" borderId="81" xfId="5148" applyNumberFormat="1" applyFont="1" applyFill="1" applyBorder="1" applyAlignment="1">
      <alignment horizontal="left" vertical="center" wrapText="1" shrinkToFit="1"/>
    </xf>
    <xf numFmtId="49" fontId="233" fillId="55" borderId="81" xfId="5148" applyNumberFormat="1" applyFont="1" applyFill="1" applyBorder="1" applyAlignment="1">
      <alignment horizontal="center" vertical="center" wrapText="1"/>
    </xf>
    <xf numFmtId="0" fontId="234" fillId="55" borderId="81" xfId="5148" applyFont="1" applyFill="1" applyBorder="1" applyAlignment="1">
      <alignment vertical="center" wrapText="1"/>
    </xf>
    <xf numFmtId="1" fontId="236" fillId="55" borderId="85" xfId="5094" applyNumberFormat="1" applyFont="1" applyFill="1" applyBorder="1" applyAlignment="1">
      <alignment horizontal="center" vertical="center" wrapText="1"/>
    </xf>
    <xf numFmtId="0" fontId="233" fillId="55" borderId="85" xfId="0" applyFont="1" applyFill="1" applyBorder="1" applyAlignment="1">
      <alignment horizontal="center" vertical="center" wrapText="1"/>
    </xf>
    <xf numFmtId="3" fontId="233" fillId="55" borderId="85" xfId="0" applyNumberFormat="1" applyFont="1" applyFill="1" applyBorder="1" applyAlignment="1">
      <alignment horizontal="right" vertical="center" wrapText="1"/>
    </xf>
    <xf numFmtId="41" fontId="233" fillId="55" borderId="85" xfId="5094" applyNumberFormat="1" applyFont="1" applyFill="1" applyBorder="1" applyAlignment="1">
      <alignment horizontal="right" vertical="center" wrapText="1"/>
    </xf>
    <xf numFmtId="0" fontId="233" fillId="55" borderId="85" xfId="5094" applyNumberFormat="1" applyFont="1" applyFill="1" applyBorder="1" applyAlignment="1">
      <alignment horizontal="right" vertical="center" wrapText="1"/>
    </xf>
    <xf numFmtId="3" fontId="233" fillId="55" borderId="85" xfId="5094" quotePrefix="1" applyNumberFormat="1" applyFont="1" applyFill="1" applyBorder="1" applyAlignment="1">
      <alignment horizontal="right" vertical="center" wrapText="1"/>
    </xf>
    <xf numFmtId="41" fontId="233" fillId="55" borderId="85" xfId="5094" quotePrefix="1" applyNumberFormat="1" applyFont="1" applyFill="1" applyBorder="1" applyAlignment="1">
      <alignment horizontal="right" vertical="center" wrapText="1"/>
    </xf>
    <xf numFmtId="3" fontId="233" fillId="55" borderId="79" xfId="0" applyNumberFormat="1" applyFont="1" applyFill="1" applyBorder="1" applyAlignment="1">
      <alignment horizontal="center" vertical="center" wrapText="1"/>
    </xf>
    <xf numFmtId="0" fontId="233" fillId="55" borderId="79" xfId="0" applyNumberFormat="1" applyFont="1" applyFill="1" applyBorder="1" applyAlignment="1">
      <alignment horizontal="left" vertical="center" wrapText="1"/>
    </xf>
    <xf numFmtId="1" fontId="236" fillId="55" borderId="79" xfId="5094" applyNumberFormat="1" applyFont="1" applyFill="1" applyBorder="1" applyAlignment="1">
      <alignment horizontal="center" vertical="center" wrapText="1"/>
    </xf>
    <xf numFmtId="49" fontId="233" fillId="55" borderId="0" xfId="5094" applyNumberFormat="1" applyFont="1" applyFill="1" applyAlignment="1">
      <alignment vertical="center"/>
    </xf>
    <xf numFmtId="49" fontId="233" fillId="55" borderId="0" xfId="5094" applyNumberFormat="1" applyFont="1" applyFill="1" applyAlignment="1">
      <alignment horizontal="center" vertical="center"/>
    </xf>
    <xf numFmtId="1" fontId="233" fillId="55" borderId="0" xfId="5094" applyNumberFormat="1" applyFont="1" applyFill="1" applyAlignment="1">
      <alignment vertical="center" wrapText="1"/>
    </xf>
    <xf numFmtId="1" fontId="233" fillId="55" borderId="0" xfId="5094" applyNumberFormat="1" applyFont="1" applyFill="1" applyAlignment="1">
      <alignment horizontal="center" vertical="center" wrapText="1"/>
    </xf>
    <xf numFmtId="3" fontId="236" fillId="55" borderId="74" xfId="5094" applyNumberFormat="1" applyFont="1" applyFill="1" applyBorder="1" applyAlignment="1">
      <alignment horizontal="center" vertical="center" wrapText="1"/>
    </xf>
    <xf numFmtId="3" fontId="316" fillId="0" borderId="57" xfId="5094" applyNumberFormat="1" applyFont="1" applyFill="1" applyBorder="1" applyAlignment="1">
      <alignment horizontal="center" vertical="center" wrapText="1"/>
    </xf>
    <xf numFmtId="41" fontId="234" fillId="56" borderId="24" xfId="5094" applyNumberFormat="1" applyFont="1" applyFill="1" applyBorder="1" applyAlignment="1">
      <alignment horizontal="right" vertical="center" wrapText="1"/>
    </xf>
    <xf numFmtId="41" fontId="297" fillId="0" borderId="24" xfId="5094" applyNumberFormat="1" applyFont="1" applyBorder="1" applyAlignment="1">
      <alignment horizontal="right" vertical="center" wrapText="1"/>
    </xf>
    <xf numFmtId="3" fontId="236" fillId="56" borderId="81" xfId="5094" quotePrefix="1" applyNumberFormat="1" applyFont="1" applyFill="1" applyBorder="1" applyAlignment="1">
      <alignment horizontal="center" vertical="center" wrapText="1"/>
    </xf>
    <xf numFmtId="41" fontId="234" fillId="55" borderId="81" xfId="5150" applyNumberFormat="1" applyFont="1" applyFill="1" applyBorder="1" applyAlignment="1">
      <alignment horizontal="right" vertical="center"/>
    </xf>
    <xf numFmtId="3" fontId="352" fillId="0" borderId="57" xfId="5094" applyNumberFormat="1" applyFont="1" applyFill="1" applyBorder="1" applyAlignment="1">
      <alignment horizontal="center" vertical="center" wrapText="1"/>
    </xf>
    <xf numFmtId="3" fontId="352" fillId="0" borderId="74" xfId="5094" applyNumberFormat="1" applyFont="1" applyFill="1" applyBorder="1" applyAlignment="1">
      <alignment horizontal="center" vertical="center" wrapText="1"/>
    </xf>
    <xf numFmtId="41" fontId="353" fillId="0" borderId="81" xfId="5094" applyNumberFormat="1" applyFont="1" applyFill="1" applyBorder="1" applyAlignment="1">
      <alignment horizontal="right" vertical="center" wrapText="1"/>
    </xf>
    <xf numFmtId="3" fontId="353" fillId="0" borderId="81" xfId="5094" applyNumberFormat="1" applyFont="1" applyFill="1" applyBorder="1" applyAlignment="1">
      <alignment vertical="center" wrapText="1"/>
    </xf>
    <xf numFmtId="1" fontId="353" fillId="0" borderId="0" xfId="5094" applyNumberFormat="1" applyFont="1" applyFill="1" applyAlignment="1">
      <alignment vertical="center"/>
    </xf>
    <xf numFmtId="0" fontId="233" fillId="55" borderId="85" xfId="5148" applyNumberFormat="1" applyFont="1" applyFill="1" applyBorder="1" applyAlignment="1">
      <alignment horizontal="center" vertical="center"/>
    </xf>
    <xf numFmtId="0" fontId="233" fillId="55" borderId="85" xfId="5094" applyNumberFormat="1" applyFont="1" applyFill="1" applyBorder="1" applyAlignment="1">
      <alignment horizontal="center" vertical="center" wrapText="1"/>
    </xf>
    <xf numFmtId="0" fontId="233" fillId="55" borderId="85" xfId="5148" applyFont="1" applyFill="1" applyBorder="1" applyAlignment="1">
      <alignment horizontal="center" vertical="center"/>
    </xf>
    <xf numFmtId="0" fontId="233" fillId="55" borderId="85" xfId="5148" applyNumberFormat="1" applyFont="1" applyFill="1" applyBorder="1" applyAlignment="1">
      <alignment horizontal="center" vertical="center" wrapText="1"/>
    </xf>
    <xf numFmtId="0" fontId="233" fillId="55" borderId="85" xfId="5148" applyFont="1" applyFill="1" applyBorder="1" applyAlignment="1">
      <alignment horizontal="center" vertical="center" wrapText="1"/>
    </xf>
    <xf numFmtId="41" fontId="233" fillId="55" borderId="85" xfId="1975" applyNumberFormat="1" applyFont="1" applyFill="1" applyBorder="1" applyAlignment="1">
      <alignment horizontal="center" vertical="center" wrapText="1"/>
    </xf>
    <xf numFmtId="41" fontId="233" fillId="55" borderId="85" xfId="5148" applyNumberFormat="1" applyFont="1" applyFill="1" applyBorder="1" applyAlignment="1">
      <alignment horizontal="right" vertical="center"/>
    </xf>
    <xf numFmtId="41" fontId="234" fillId="55" borderId="85" xfId="5094" quotePrefix="1" applyNumberFormat="1" applyFont="1" applyFill="1" applyBorder="1" applyAlignment="1">
      <alignment horizontal="center" vertical="center" wrapText="1"/>
    </xf>
    <xf numFmtId="41" fontId="234" fillId="55" borderId="85" xfId="5094" quotePrefix="1" applyNumberFormat="1" applyFont="1" applyFill="1" applyBorder="1" applyAlignment="1">
      <alignment horizontal="right" vertical="center" wrapText="1"/>
    </xf>
    <xf numFmtId="41" fontId="234" fillId="55" borderId="85" xfId="5094" applyNumberFormat="1" applyFont="1" applyFill="1" applyBorder="1" applyAlignment="1">
      <alignment horizontal="right" vertical="center" wrapText="1"/>
    </xf>
    <xf numFmtId="41" fontId="233" fillId="55" borderId="85" xfId="5094" quotePrefix="1" applyNumberFormat="1" applyFont="1" applyFill="1" applyBorder="1" applyAlignment="1">
      <alignment horizontal="center" vertical="center" wrapText="1"/>
    </xf>
    <xf numFmtId="41" fontId="296" fillId="55" borderId="85" xfId="5094" applyNumberFormat="1" applyFont="1" applyFill="1" applyBorder="1" applyAlignment="1">
      <alignment horizontal="center" vertical="center" wrapText="1"/>
    </xf>
    <xf numFmtId="0" fontId="353" fillId="0" borderId="32" xfId="5094" applyNumberFormat="1" applyFont="1" applyFill="1" applyBorder="1" applyAlignment="1">
      <alignment horizontal="center" vertical="center" wrapText="1"/>
    </xf>
    <xf numFmtId="0" fontId="353" fillId="55" borderId="32" xfId="5094" applyNumberFormat="1" applyFont="1" applyFill="1" applyBorder="1" applyAlignment="1">
      <alignment horizontal="center" vertical="center" wrapText="1"/>
    </xf>
    <xf numFmtId="3" fontId="353" fillId="0" borderId="32" xfId="5094" quotePrefix="1" applyNumberFormat="1" applyFont="1" applyFill="1" applyBorder="1" applyAlignment="1">
      <alignment horizontal="center" vertical="center" wrapText="1"/>
    </xf>
    <xf numFmtId="41" fontId="353" fillId="0" borderId="32" xfId="5094" applyNumberFormat="1" applyFont="1" applyFill="1" applyBorder="1" applyAlignment="1">
      <alignment horizontal="right" vertical="center" wrapText="1"/>
    </xf>
    <xf numFmtId="41" fontId="353" fillId="56" borderId="32" xfId="5094" applyNumberFormat="1" applyFont="1" applyFill="1" applyBorder="1" applyAlignment="1">
      <alignment horizontal="right" vertical="center" wrapText="1"/>
    </xf>
    <xf numFmtId="41" fontId="354" fillId="0" borderId="32" xfId="5094" applyNumberFormat="1" applyFont="1" applyFill="1" applyBorder="1" applyAlignment="1">
      <alignment horizontal="right" vertical="center" wrapText="1"/>
    </xf>
    <xf numFmtId="49" fontId="233" fillId="55" borderId="0" xfId="5094" applyNumberFormat="1" applyFont="1" applyFill="1" applyBorder="1" applyAlignment="1">
      <alignment vertical="center"/>
    </xf>
    <xf numFmtId="3" fontId="233" fillId="55" borderId="24" xfId="6166" applyNumberFormat="1" applyFont="1" applyFill="1" applyBorder="1" applyAlignment="1">
      <alignment horizontal="center" vertical="center" wrapText="1"/>
    </xf>
    <xf numFmtId="3" fontId="233" fillId="55" borderId="24" xfId="5094" applyNumberFormat="1" applyFont="1" applyFill="1" applyBorder="1" applyAlignment="1">
      <alignment horizontal="left" vertical="center" wrapText="1"/>
    </xf>
    <xf numFmtId="3" fontId="233" fillId="55" borderId="24" xfId="5094" applyNumberFormat="1" applyFont="1" applyFill="1" applyBorder="1" applyAlignment="1">
      <alignment horizontal="center" vertical="center" wrapText="1"/>
    </xf>
    <xf numFmtId="3" fontId="233" fillId="55" borderId="24" xfId="5094" quotePrefix="1" applyNumberFormat="1" applyFont="1" applyFill="1" applyBorder="1" applyAlignment="1">
      <alignment horizontal="center" vertical="center" wrapText="1"/>
    </xf>
    <xf numFmtId="3" fontId="233" fillId="55" borderId="24" xfId="5149" applyNumberFormat="1" applyFont="1" applyFill="1" applyBorder="1" applyAlignment="1">
      <alignment horizontal="center" vertical="center" wrapText="1"/>
    </xf>
    <xf numFmtId="3" fontId="233" fillId="55" borderId="24" xfId="5149" quotePrefix="1" applyNumberFormat="1" applyFont="1" applyFill="1" applyBorder="1" applyAlignment="1">
      <alignment horizontal="center" vertical="center" wrapText="1"/>
    </xf>
    <xf numFmtId="176" fontId="233" fillId="55" borderId="24" xfId="0" applyNumberFormat="1" applyFont="1" applyFill="1" applyBorder="1" applyAlignment="1">
      <alignment vertical="center"/>
    </xf>
    <xf numFmtId="41" fontId="233" fillId="55" borderId="24" xfId="5094" quotePrefix="1" applyNumberFormat="1" applyFont="1" applyFill="1" applyBorder="1" applyAlignment="1">
      <alignment horizontal="right" vertical="center" wrapText="1"/>
    </xf>
    <xf numFmtId="169" fontId="233" fillId="55" borderId="24" xfId="6191" applyNumberFormat="1" applyFont="1" applyFill="1" applyBorder="1" applyAlignment="1">
      <alignment vertical="center"/>
    </xf>
    <xf numFmtId="0" fontId="233" fillId="55" borderId="24" xfId="0" applyFont="1" applyFill="1" applyBorder="1" applyAlignment="1">
      <alignment vertical="center"/>
    </xf>
    <xf numFmtId="41" fontId="233" fillId="55" borderId="24" xfId="0" applyNumberFormat="1" applyFont="1" applyFill="1" applyBorder="1" applyAlignment="1">
      <alignment horizontal="right" vertical="center"/>
    </xf>
    <xf numFmtId="41" fontId="233" fillId="55" borderId="24" xfId="5094" quotePrefix="1" applyNumberFormat="1" applyFont="1" applyFill="1" applyBorder="1" applyAlignment="1">
      <alignment horizontal="center" vertical="center" wrapText="1"/>
    </xf>
    <xf numFmtId="3" fontId="233" fillId="55" borderId="81" xfId="5094" applyNumberFormat="1" applyFont="1" applyFill="1" applyBorder="1" applyAlignment="1">
      <alignment horizontal="left" vertical="center" wrapText="1"/>
    </xf>
    <xf numFmtId="176" fontId="233" fillId="55" borderId="81" xfId="0" applyNumberFormat="1" applyFont="1" applyFill="1" applyBorder="1" applyAlignment="1">
      <alignment vertical="center"/>
    </xf>
    <xf numFmtId="169" fontId="233" fillId="55" borderId="81" xfId="6191" applyNumberFormat="1" applyFont="1" applyFill="1" applyBorder="1" applyAlignment="1">
      <alignment vertical="center"/>
    </xf>
    <xf numFmtId="0" fontId="233" fillId="55" borderId="81" xfId="0" applyFont="1" applyFill="1" applyBorder="1" applyAlignment="1">
      <alignment vertical="center"/>
    </xf>
    <xf numFmtId="41" fontId="233" fillId="55" borderId="81" xfId="0" applyNumberFormat="1" applyFont="1" applyFill="1" applyBorder="1" applyAlignment="1">
      <alignment horizontal="right" vertical="center"/>
    </xf>
    <xf numFmtId="1" fontId="296" fillId="55" borderId="0" xfId="5094" applyNumberFormat="1" applyFont="1" applyFill="1" applyAlignment="1">
      <alignment vertical="center"/>
    </xf>
    <xf numFmtId="1" fontId="296" fillId="55" borderId="0" xfId="5094" applyNumberFormat="1" applyFont="1" applyFill="1" applyAlignment="1">
      <alignment horizontal="right" vertical="center"/>
    </xf>
    <xf numFmtId="41" fontId="353" fillId="55" borderId="32" xfId="5094" applyNumberFormat="1" applyFont="1" applyFill="1" applyBorder="1" applyAlignment="1">
      <alignment horizontal="right" vertical="center" wrapText="1"/>
    </xf>
    <xf numFmtId="0" fontId="226" fillId="0" borderId="0" xfId="2721" applyFont="1" applyBorder="1" applyAlignment="1">
      <alignment horizontal="center" vertical="center" wrapText="1"/>
    </xf>
    <xf numFmtId="41" fontId="229" fillId="0" borderId="0" xfId="0" applyNumberFormat="1" applyFont="1" applyBorder="1" applyAlignment="1">
      <alignment horizontal="right" vertical="center"/>
    </xf>
    <xf numFmtId="0" fontId="229" fillId="0" borderId="0" xfId="2721" applyFont="1" applyBorder="1" applyAlignment="1">
      <alignment horizontal="right" vertical="center"/>
    </xf>
    <xf numFmtId="3" fontId="234" fillId="55" borderId="45" xfId="5094" applyNumberFormat="1" applyFont="1" applyFill="1" applyBorder="1" applyAlignment="1">
      <alignment horizontal="center" vertical="center" wrapText="1"/>
    </xf>
    <xf numFmtId="3" fontId="316" fillId="55" borderId="74" xfId="5094" applyNumberFormat="1" applyFont="1" applyFill="1" applyBorder="1" applyAlignment="1">
      <alignment horizontal="center" vertical="center" wrapText="1"/>
    </xf>
    <xf numFmtId="49" fontId="234" fillId="55" borderId="45" xfId="5094" applyNumberFormat="1" applyFont="1" applyFill="1" applyBorder="1" applyAlignment="1">
      <alignment horizontal="center" vertical="center" wrapText="1"/>
    </xf>
    <xf numFmtId="3" fontId="234" fillId="55" borderId="45" xfId="5094" quotePrefix="1" applyNumberFormat="1" applyFont="1" applyFill="1" applyBorder="1" applyAlignment="1">
      <alignment horizontal="center" vertical="center" wrapText="1"/>
    </xf>
    <xf numFmtId="41" fontId="234" fillId="55" borderId="45" xfId="5094" applyNumberFormat="1" applyFont="1" applyFill="1" applyBorder="1" applyAlignment="1">
      <alignment horizontal="right" vertical="center" wrapText="1"/>
    </xf>
    <xf numFmtId="0" fontId="297" fillId="55" borderId="32" xfId="5094" applyNumberFormat="1" applyFont="1" applyFill="1" applyBorder="1" applyAlignment="1">
      <alignment horizontal="center" vertical="center" wrapText="1"/>
    </xf>
    <xf numFmtId="3" fontId="297" fillId="55" borderId="32" xfId="5094" quotePrefix="1" applyNumberFormat="1" applyFont="1" applyFill="1" applyBorder="1" applyAlignment="1">
      <alignment horizontal="center" vertical="center" wrapText="1"/>
    </xf>
    <xf numFmtId="41" fontId="297" fillId="55" borderId="32" xfId="5094" quotePrefix="1" applyNumberFormat="1" applyFont="1" applyFill="1" applyBorder="1" applyAlignment="1">
      <alignment horizontal="right" vertical="center" wrapText="1"/>
    </xf>
    <xf numFmtId="0" fontId="234" fillId="55" borderId="81" xfId="5094" quotePrefix="1" applyNumberFormat="1" applyFont="1" applyFill="1" applyBorder="1" applyAlignment="1">
      <alignment horizontal="center" vertical="center" wrapText="1"/>
    </xf>
    <xf numFmtId="1" fontId="231" fillId="55" borderId="81" xfId="5094" applyNumberFormat="1" applyFont="1" applyFill="1" applyBorder="1" applyAlignment="1">
      <alignment horizontal="center" vertical="center"/>
    </xf>
    <xf numFmtId="0" fontId="231" fillId="55" borderId="81" xfId="0" applyNumberFormat="1" applyFont="1" applyFill="1" applyBorder="1" applyAlignment="1">
      <alignment horizontal="left" vertical="center" wrapText="1"/>
    </xf>
    <xf numFmtId="0" fontId="234" fillId="55" borderId="81" xfId="0" applyFont="1" applyFill="1" applyBorder="1" applyAlignment="1">
      <alignment horizontal="center" vertical="center" wrapText="1"/>
    </xf>
    <xf numFmtId="1" fontId="234" fillId="55" borderId="0" xfId="5094" applyNumberFormat="1" applyFont="1" applyFill="1" applyAlignment="1">
      <alignment vertical="center"/>
    </xf>
    <xf numFmtId="0" fontId="233" fillId="55" borderId="79" xfId="0" applyFont="1" applyFill="1" applyBorder="1" applyAlignment="1">
      <alignment horizontal="center" vertical="center" wrapText="1"/>
    </xf>
    <xf numFmtId="41" fontId="233" fillId="55" borderId="79" xfId="0" applyNumberFormat="1" applyFont="1" applyFill="1" applyBorder="1" applyAlignment="1">
      <alignment horizontal="right" vertical="center" wrapText="1"/>
    </xf>
    <xf numFmtId="41" fontId="236" fillId="55" borderId="79" xfId="5094" applyNumberFormat="1" applyFont="1" applyFill="1" applyBorder="1" applyAlignment="1">
      <alignment horizontal="right" vertical="center"/>
    </xf>
    <xf numFmtId="41" fontId="233" fillId="55" borderId="79" xfId="5094" applyNumberFormat="1" applyFont="1" applyFill="1" applyBorder="1" applyAlignment="1">
      <alignment horizontal="right" vertical="center" wrapText="1"/>
    </xf>
    <xf numFmtId="41" fontId="234" fillId="55" borderId="79" xfId="5094" applyNumberFormat="1" applyFont="1" applyFill="1" applyBorder="1" applyAlignment="1">
      <alignment horizontal="center" vertical="center" wrapText="1"/>
    </xf>
    <xf numFmtId="41" fontId="297" fillId="55" borderId="79" xfId="5094" applyNumberFormat="1" applyFont="1" applyFill="1" applyBorder="1" applyAlignment="1">
      <alignment horizontal="center" vertical="center" wrapText="1"/>
    </xf>
    <xf numFmtId="3" fontId="233" fillId="55" borderId="24" xfId="0" applyNumberFormat="1" applyFont="1" applyFill="1" applyBorder="1" applyAlignment="1">
      <alignment horizontal="center" vertical="center" wrapText="1"/>
    </xf>
    <xf numFmtId="0" fontId="233" fillId="55" borderId="24" xfId="0" applyNumberFormat="1" applyFont="1" applyFill="1" applyBorder="1" applyAlignment="1">
      <alignment horizontal="left" vertical="center" wrapText="1"/>
    </xf>
    <xf numFmtId="1" fontId="236" fillId="55" borderId="4" xfId="5094" applyNumberFormat="1" applyFont="1" applyFill="1" applyBorder="1" applyAlignment="1">
      <alignment horizontal="center" vertical="center" wrapText="1"/>
    </xf>
    <xf numFmtId="0" fontId="233" fillId="55" borderId="24" xfId="0" applyFont="1" applyFill="1" applyBorder="1" applyAlignment="1">
      <alignment horizontal="center" vertical="center" wrapText="1"/>
    </xf>
    <xf numFmtId="41" fontId="233" fillId="55" borderId="24" xfId="0" applyNumberFormat="1" applyFont="1" applyFill="1" applyBorder="1" applyAlignment="1">
      <alignment horizontal="right" vertical="center" wrapText="1"/>
    </xf>
    <xf numFmtId="41" fontId="236" fillId="55" borderId="24" xfId="5094" applyNumberFormat="1" applyFont="1" applyFill="1" applyBorder="1" applyAlignment="1">
      <alignment horizontal="right" vertical="center"/>
    </xf>
    <xf numFmtId="41" fontId="233" fillId="55" borderId="24" xfId="5094" applyNumberFormat="1" applyFont="1" applyFill="1" applyBorder="1" applyAlignment="1">
      <alignment horizontal="right" vertical="center" wrapText="1"/>
    </xf>
    <xf numFmtId="41" fontId="234" fillId="55" borderId="24" xfId="5094" applyNumberFormat="1" applyFont="1" applyFill="1" applyBorder="1" applyAlignment="1">
      <alignment horizontal="center" vertical="center" wrapText="1"/>
    </xf>
    <xf numFmtId="41" fontId="297" fillId="55" borderId="24" xfId="5094" applyNumberFormat="1" applyFont="1" applyFill="1" applyBorder="1" applyAlignment="1">
      <alignment horizontal="center" vertical="center" wrapText="1"/>
    </xf>
    <xf numFmtId="41" fontId="297" fillId="55" borderId="85" xfId="5094" applyNumberFormat="1" applyFont="1" applyFill="1" applyBorder="1" applyAlignment="1">
      <alignment horizontal="center" vertical="center" wrapText="1"/>
    </xf>
    <xf numFmtId="1" fontId="316" fillId="55" borderId="79" xfId="5094" applyNumberFormat="1" applyFont="1" applyFill="1" applyBorder="1" applyAlignment="1">
      <alignment vertical="center"/>
    </xf>
    <xf numFmtId="3" fontId="338" fillId="0" borderId="32" xfId="6166" quotePrefix="1" applyNumberFormat="1" applyFont="1" applyFill="1" applyBorder="1" applyAlignment="1">
      <alignment horizontal="center" vertical="center" wrapText="1"/>
    </xf>
    <xf numFmtId="3" fontId="338" fillId="0" borderId="32" xfId="6166" applyNumberFormat="1" applyFont="1" applyFill="1" applyBorder="1" applyAlignment="1">
      <alignment horizontal="left" vertical="center" wrapText="1"/>
    </xf>
    <xf numFmtId="3" fontId="340" fillId="0" borderId="32" xfId="6166" quotePrefix="1" applyNumberFormat="1" applyFont="1" applyFill="1" applyBorder="1" applyAlignment="1">
      <alignment horizontal="center" vertical="center" wrapText="1"/>
    </xf>
    <xf numFmtId="41" fontId="338" fillId="0" borderId="32" xfId="6166" quotePrefix="1" applyNumberFormat="1" applyFont="1" applyFill="1" applyBorder="1" applyAlignment="1">
      <alignment horizontal="right" vertical="center" wrapText="1"/>
    </xf>
    <xf numFmtId="41" fontId="347" fillId="0" borderId="32" xfId="6166" quotePrefix="1" applyNumberFormat="1" applyFont="1" applyFill="1" applyBorder="1" applyAlignment="1">
      <alignment horizontal="right" vertical="center" wrapText="1"/>
    </xf>
    <xf numFmtId="41" fontId="347" fillId="0" borderId="32" xfId="6166" quotePrefix="1" applyNumberFormat="1" applyFont="1" applyFill="1" applyBorder="1" applyAlignment="1">
      <alignment vertical="center" wrapText="1"/>
    </xf>
    <xf numFmtId="41" fontId="338" fillId="0" borderId="32" xfId="6166" quotePrefix="1" applyNumberFormat="1" applyFont="1" applyFill="1" applyBorder="1" applyAlignment="1">
      <alignment vertical="center" wrapText="1"/>
    </xf>
    <xf numFmtId="41" fontId="340" fillId="0" borderId="32" xfId="6166" applyNumberFormat="1" applyFont="1" applyFill="1" applyBorder="1" applyAlignment="1">
      <alignment vertical="center" wrapText="1"/>
    </xf>
    <xf numFmtId="3" fontId="234" fillId="55" borderId="89" xfId="5094" applyNumberFormat="1" applyFont="1" applyFill="1" applyBorder="1" applyAlignment="1">
      <alignment horizontal="center" vertical="center" wrapText="1"/>
    </xf>
    <xf numFmtId="41" fontId="232" fillId="55" borderId="81" xfId="5094" applyNumberFormat="1" applyFont="1" applyFill="1" applyBorder="1" applyAlignment="1">
      <alignment horizontal="right" vertical="center" wrapText="1"/>
    </xf>
    <xf numFmtId="41" fontId="231" fillId="55" borderId="81" xfId="0" applyNumberFormat="1" applyFont="1" applyFill="1" applyBorder="1" applyAlignment="1">
      <alignment horizontal="right" vertical="center" wrapText="1"/>
    </xf>
    <xf numFmtId="41" fontId="232" fillId="55" borderId="81" xfId="0" applyNumberFormat="1" applyFont="1" applyFill="1" applyBorder="1" applyAlignment="1">
      <alignment horizontal="right" vertical="center" wrapText="1"/>
    </xf>
    <xf numFmtId="41" fontId="238" fillId="55" borderId="81" xfId="5150" applyNumberFormat="1" applyFont="1" applyFill="1" applyBorder="1" applyAlignment="1">
      <alignment horizontal="right" vertical="center"/>
    </xf>
    <xf numFmtId="41" fontId="231" fillId="55" borderId="81" xfId="5150" applyNumberFormat="1" applyFont="1" applyFill="1" applyBorder="1" applyAlignment="1">
      <alignment horizontal="right" vertical="center"/>
    </xf>
    <xf numFmtId="49" fontId="353" fillId="55" borderId="32" xfId="5094" applyNumberFormat="1" applyFont="1" applyFill="1" applyBorder="1" applyAlignment="1">
      <alignment horizontal="center" vertical="center" wrapText="1"/>
    </xf>
    <xf numFmtId="3" fontId="353" fillId="55" borderId="32" xfId="5094" applyNumberFormat="1" applyFont="1" applyFill="1" applyBorder="1" applyAlignment="1">
      <alignment horizontal="center" vertical="center" wrapText="1"/>
    </xf>
    <xf numFmtId="3" fontId="353" fillId="55" borderId="89" xfId="5094" applyNumberFormat="1" applyFont="1" applyFill="1" applyBorder="1" applyAlignment="1">
      <alignment horizontal="center" vertical="center" wrapText="1"/>
    </xf>
    <xf numFmtId="3" fontId="353" fillId="55" borderId="24" xfId="5094" applyNumberFormat="1" applyFont="1" applyFill="1" applyBorder="1" applyAlignment="1">
      <alignment horizontal="center" vertical="center" wrapText="1"/>
    </xf>
    <xf numFmtId="3" fontId="353" fillId="55" borderId="0" xfId="5094" applyNumberFormat="1" applyFont="1" applyFill="1" applyBorder="1" applyAlignment="1">
      <alignment horizontal="center" vertical="center" wrapText="1"/>
    </xf>
    <xf numFmtId="3" fontId="352" fillId="55" borderId="0" xfId="5094" applyNumberFormat="1" applyFont="1" applyFill="1" applyBorder="1" applyAlignment="1">
      <alignment horizontal="center" vertical="center" wrapText="1"/>
    </xf>
    <xf numFmtId="41" fontId="234" fillId="55" borderId="66" xfId="5094" applyNumberFormat="1" applyFont="1" applyFill="1" applyBorder="1" applyAlignment="1">
      <alignment horizontal="center" vertical="center" wrapText="1"/>
    </xf>
    <xf numFmtId="41" fontId="234" fillId="55" borderId="66" xfId="5148" applyNumberFormat="1" applyFont="1" applyFill="1" applyBorder="1" applyAlignment="1">
      <alignment horizontal="right" vertical="center" wrapText="1"/>
    </xf>
    <xf numFmtId="41" fontId="236" fillId="55" borderId="66" xfId="5148" applyNumberFormat="1" applyFont="1" applyFill="1" applyBorder="1" applyAlignment="1">
      <alignment horizontal="right" vertical="center"/>
    </xf>
    <xf numFmtId="41" fontId="236" fillId="55" borderId="66" xfId="5148" applyNumberFormat="1" applyFont="1" applyFill="1" applyBorder="1" applyAlignment="1">
      <alignment horizontal="right" vertical="center" wrapText="1"/>
    </xf>
    <xf numFmtId="41" fontId="233" fillId="55" borderId="81" xfId="5148" applyNumberFormat="1" applyFont="1" applyFill="1" applyBorder="1" applyAlignment="1">
      <alignment horizontal="center" vertical="center"/>
    </xf>
    <xf numFmtId="41" fontId="234" fillId="55" borderId="66" xfId="5148" applyNumberFormat="1" applyFont="1" applyFill="1" applyBorder="1" applyAlignment="1">
      <alignment horizontal="right" vertical="center"/>
    </xf>
    <xf numFmtId="0" fontId="233" fillId="55" borderId="81" xfId="5148" applyNumberFormat="1" applyFont="1" applyFill="1" applyBorder="1" applyAlignment="1">
      <alignment horizontal="left" vertical="center" wrapText="1" shrinkToFit="1"/>
    </xf>
    <xf numFmtId="0" fontId="233" fillId="55" borderId="81" xfId="5148" applyFont="1" applyFill="1" applyBorder="1" applyAlignment="1">
      <alignment vertical="center" wrapText="1"/>
    </xf>
    <xf numFmtId="3" fontId="238" fillId="55" borderId="81" xfId="5094" quotePrefix="1" applyNumberFormat="1" applyFont="1" applyFill="1" applyBorder="1" applyAlignment="1">
      <alignment horizontal="left" vertical="center" wrapText="1"/>
    </xf>
    <xf numFmtId="41" fontId="238" fillId="55" borderId="66" xfId="5094" applyNumberFormat="1" applyFont="1" applyFill="1" applyBorder="1" applyAlignment="1">
      <alignment horizontal="right" vertical="center" wrapText="1"/>
    </xf>
    <xf numFmtId="3" fontId="238" fillId="55" borderId="81" xfId="5094" applyNumberFormat="1" applyFont="1" applyFill="1" applyBorder="1" applyAlignment="1">
      <alignment vertical="center" wrapText="1"/>
    </xf>
    <xf numFmtId="3" fontId="231" fillId="55" borderId="81" xfId="5094" quotePrefix="1" applyNumberFormat="1" applyFont="1" applyFill="1" applyBorder="1" applyAlignment="1">
      <alignment horizontal="left" vertical="center" wrapText="1"/>
    </xf>
    <xf numFmtId="41" fontId="232" fillId="55" borderId="66" xfId="5094" applyNumberFormat="1" applyFont="1" applyFill="1" applyBorder="1" applyAlignment="1">
      <alignment horizontal="right" vertical="center" wrapText="1"/>
    </xf>
    <xf numFmtId="3" fontId="232" fillId="55" borderId="81" xfId="5094" applyNumberFormat="1" applyFont="1" applyFill="1" applyBorder="1" applyAlignment="1">
      <alignment vertical="center" wrapText="1"/>
    </xf>
    <xf numFmtId="3" fontId="238" fillId="55" borderId="66" xfId="5094" applyNumberFormat="1" applyFont="1" applyFill="1" applyBorder="1" applyAlignment="1">
      <alignment horizontal="right" vertical="center" wrapText="1"/>
    </xf>
    <xf numFmtId="0" fontId="238" fillId="55" borderId="81" xfId="5094" quotePrefix="1" applyNumberFormat="1" applyFont="1" applyFill="1" applyBorder="1" applyAlignment="1">
      <alignment horizontal="center" vertical="center" wrapText="1"/>
    </xf>
    <xf numFmtId="3" fontId="238" fillId="55" borderId="81" xfId="0" applyNumberFormat="1" applyFont="1" applyFill="1" applyBorder="1" applyAlignment="1">
      <alignment horizontal="center" vertical="center" wrapText="1"/>
    </xf>
    <xf numFmtId="3" fontId="231" fillId="55" borderId="81" xfId="0" applyNumberFormat="1" applyFont="1" applyFill="1" applyBorder="1" applyAlignment="1">
      <alignment horizontal="center" vertical="center" wrapText="1"/>
    </xf>
    <xf numFmtId="3" fontId="232" fillId="55" borderId="81" xfId="0" applyNumberFormat="1" applyFont="1" applyFill="1" applyBorder="1" applyAlignment="1">
      <alignment horizontal="center" vertical="center" wrapText="1"/>
    </xf>
    <xf numFmtId="0" fontId="237" fillId="55" borderId="81" xfId="5094" applyNumberFormat="1" applyFont="1" applyFill="1" applyBorder="1" applyAlignment="1">
      <alignment horizontal="center" vertical="center" wrapText="1"/>
    </xf>
    <xf numFmtId="3" fontId="237" fillId="55" borderId="81" xfId="5094" quotePrefix="1" applyNumberFormat="1" applyFont="1" applyFill="1" applyBorder="1" applyAlignment="1">
      <alignment horizontal="center" vertical="center" wrapText="1"/>
    </xf>
    <xf numFmtId="3" fontId="237" fillId="55" borderId="81" xfId="5094" applyNumberFormat="1" applyFont="1" applyFill="1" applyBorder="1" applyAlignment="1">
      <alignment vertical="center" wrapText="1"/>
    </xf>
    <xf numFmtId="0" fontId="238" fillId="55" borderId="81" xfId="0" applyNumberFormat="1" applyFont="1" applyFill="1" applyBorder="1" applyAlignment="1">
      <alignment horizontal="left" vertical="center" wrapText="1"/>
    </xf>
    <xf numFmtId="0" fontId="238" fillId="55" borderId="81" xfId="0" applyFont="1" applyFill="1" applyBorder="1" applyAlignment="1">
      <alignment horizontal="center" vertical="center" wrapText="1"/>
    </xf>
    <xf numFmtId="41" fontId="238" fillId="55" borderId="81" xfId="0" applyNumberFormat="1" applyFont="1" applyFill="1" applyBorder="1" applyAlignment="1">
      <alignment horizontal="right" vertical="center" wrapText="1"/>
    </xf>
    <xf numFmtId="3" fontId="238" fillId="55" borderId="81" xfId="5094" applyNumberFormat="1" applyFont="1" applyFill="1" applyBorder="1" applyAlignment="1">
      <alignment horizontal="center" vertical="center" wrapText="1"/>
    </xf>
    <xf numFmtId="1" fontId="238" fillId="55" borderId="81" xfId="5094" applyNumberFormat="1" applyFont="1" applyFill="1" applyBorder="1" applyAlignment="1">
      <alignment horizontal="center" vertical="center"/>
    </xf>
    <xf numFmtId="41" fontId="231" fillId="55" borderId="66" xfId="0" applyNumberFormat="1" applyFont="1" applyFill="1" applyBorder="1" applyAlignment="1">
      <alignment horizontal="right" vertical="center" wrapText="1"/>
    </xf>
    <xf numFmtId="0" fontId="237" fillId="55" borderId="81" xfId="0" applyFont="1" applyFill="1" applyBorder="1" applyAlignment="1">
      <alignment horizontal="center" vertical="center" wrapText="1"/>
    </xf>
    <xf numFmtId="41" fontId="232" fillId="55" borderId="66" xfId="0" applyNumberFormat="1" applyFont="1" applyFill="1" applyBorder="1" applyAlignment="1">
      <alignment horizontal="right" vertical="center" wrapText="1"/>
    </xf>
    <xf numFmtId="1" fontId="232" fillId="55" borderId="81" xfId="5094" applyNumberFormat="1" applyFont="1" applyFill="1" applyBorder="1" applyAlignment="1">
      <alignment horizontal="center" vertical="center" wrapText="1"/>
    </xf>
    <xf numFmtId="0" fontId="231" fillId="55" borderId="81" xfId="0" applyFont="1" applyFill="1" applyBorder="1" applyAlignment="1">
      <alignment horizontal="center" vertical="center" wrapText="1"/>
    </xf>
    <xf numFmtId="41" fontId="232" fillId="55" borderId="81" xfId="5094" applyNumberFormat="1" applyFont="1" applyFill="1" applyBorder="1" applyAlignment="1">
      <alignment horizontal="right" vertical="center"/>
    </xf>
    <xf numFmtId="3" fontId="231" fillId="55" borderId="66" xfId="5094" applyNumberFormat="1" applyFont="1" applyFill="1" applyBorder="1" applyAlignment="1">
      <alignment horizontal="right" vertical="center" wrapText="1"/>
    </xf>
    <xf numFmtId="3" fontId="231" fillId="55" borderId="81" xfId="5094" applyNumberFormat="1" applyFont="1" applyFill="1" applyBorder="1" applyAlignment="1">
      <alignment horizontal="right" vertical="center" wrapText="1"/>
    </xf>
    <xf numFmtId="1" fontId="232" fillId="55" borderId="85" xfId="5094" applyNumberFormat="1" applyFont="1" applyFill="1" applyBorder="1" applyAlignment="1">
      <alignment vertical="center"/>
    </xf>
    <xf numFmtId="49" fontId="233" fillId="55" borderId="79" xfId="5094" applyNumberFormat="1" applyFont="1" applyFill="1" applyBorder="1" applyAlignment="1">
      <alignment vertical="center"/>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3" fontId="231" fillId="55" borderId="81" xfId="5094" applyNumberFormat="1" applyFont="1" applyFill="1" applyBorder="1" applyAlignment="1">
      <alignment horizontal="center" vertical="center" wrapText="1"/>
    </xf>
    <xf numFmtId="0" fontId="274" fillId="0" borderId="0" xfId="0" applyFont="1" applyAlignment="1">
      <alignment horizontal="center" vertical="center" wrapText="1"/>
    </xf>
    <xf numFmtId="3" fontId="234" fillId="55" borderId="45" xfId="5094" applyNumberFormat="1" applyFont="1" applyFill="1" applyBorder="1" applyAlignment="1">
      <alignment horizontal="center" vertical="center" wrapText="1"/>
    </xf>
    <xf numFmtId="3" fontId="234" fillId="55" borderId="90" xfId="5094" applyNumberFormat="1" applyFont="1" applyFill="1" applyBorder="1" applyAlignment="1">
      <alignment horizontal="right" vertical="center" wrapText="1"/>
    </xf>
    <xf numFmtId="3" fontId="234" fillId="55" borderId="85" xfId="5094" applyNumberFormat="1" applyFont="1" applyFill="1" applyBorder="1" applyAlignment="1">
      <alignment horizontal="right" vertical="center" wrapText="1"/>
    </xf>
    <xf numFmtId="1" fontId="234" fillId="55" borderId="85" xfId="5094" applyNumberFormat="1" applyFont="1" applyFill="1" applyBorder="1" applyAlignment="1">
      <alignment horizontal="right" vertical="center"/>
    </xf>
    <xf numFmtId="1" fontId="234" fillId="55" borderId="85" xfId="5094" applyNumberFormat="1" applyFont="1" applyFill="1" applyBorder="1" applyAlignment="1">
      <alignment vertical="center"/>
    </xf>
    <xf numFmtId="0" fontId="229" fillId="0" borderId="0" xfId="0" applyFont="1"/>
    <xf numFmtId="41" fontId="228" fillId="0" borderId="32" xfId="0" applyNumberFormat="1" applyFont="1" applyBorder="1"/>
    <xf numFmtId="0" fontId="229" fillId="0" borderId="32" xfId="0" applyFont="1" applyBorder="1"/>
    <xf numFmtId="0" fontId="228" fillId="0" borderId="81" xfId="0" applyFont="1" applyBorder="1" applyAlignment="1">
      <alignment horizontal="center" vertical="center"/>
    </xf>
    <xf numFmtId="0" fontId="226" fillId="0" borderId="81" xfId="0" applyFont="1" applyBorder="1"/>
    <xf numFmtId="0" fontId="226" fillId="0" borderId="0" xfId="0" applyFont="1"/>
    <xf numFmtId="41" fontId="229" fillId="0" borderId="0" xfId="0" applyNumberFormat="1" applyFont="1"/>
    <xf numFmtId="3" fontId="228" fillId="0" borderId="81" xfId="5094" quotePrefix="1" applyNumberFormat="1" applyFont="1" applyFill="1" applyBorder="1" applyAlignment="1">
      <alignment horizontal="right" vertical="center" wrapText="1"/>
    </xf>
    <xf numFmtId="354" fontId="227" fillId="0" borderId="81" xfId="2721" quotePrefix="1" applyNumberFormat="1" applyFont="1" applyBorder="1" applyAlignment="1">
      <alignment horizontal="center" vertical="center" wrapText="1" readingOrder="1"/>
    </xf>
    <xf numFmtId="0" fontId="227" fillId="0" borderId="81" xfId="2721" applyFont="1" applyBorder="1" applyAlignment="1">
      <alignment vertical="center" wrapText="1" readingOrder="1"/>
    </xf>
    <xf numFmtId="0" fontId="227" fillId="0" borderId="81" xfId="0" applyFont="1" applyBorder="1"/>
    <xf numFmtId="41" fontId="227" fillId="0" borderId="0" xfId="0" applyNumberFormat="1" applyFont="1"/>
    <xf numFmtId="0" fontId="227" fillId="0" borderId="0" xfId="0" applyFont="1"/>
    <xf numFmtId="3" fontId="226" fillId="0" borderId="81" xfId="5094" quotePrefix="1" applyNumberFormat="1" applyFont="1" applyFill="1" applyBorder="1" applyAlignment="1">
      <alignment horizontal="right" vertical="center" wrapText="1"/>
    </xf>
    <xf numFmtId="44" fontId="229" fillId="0" borderId="81" xfId="0" applyNumberFormat="1" applyFont="1" applyBorder="1" applyAlignment="1">
      <alignment horizontal="center" vertical="center" wrapText="1"/>
    </xf>
    <xf numFmtId="0" fontId="228" fillId="0" borderId="0" xfId="0" applyFont="1"/>
    <xf numFmtId="44" fontId="228" fillId="0" borderId="81" xfId="0" applyNumberFormat="1" applyFont="1" applyBorder="1" applyAlignment="1">
      <alignment horizontal="center" vertical="center" wrapText="1"/>
    </xf>
    <xf numFmtId="0" fontId="229" fillId="0" borderId="79" xfId="0" applyFont="1" applyBorder="1"/>
    <xf numFmtId="3" fontId="228" fillId="0" borderId="0" xfId="0" applyNumberFormat="1" applyFont="1"/>
    <xf numFmtId="3" fontId="236" fillId="55" borderId="65" xfId="5094" applyNumberFormat="1" applyFont="1" applyFill="1" applyBorder="1" applyAlignment="1">
      <alignment horizontal="center" vertical="center" wrapText="1"/>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3" fontId="234" fillId="55" borderId="74" xfId="5094" applyNumberFormat="1" applyFont="1" applyFill="1" applyBorder="1" applyAlignment="1">
      <alignment horizontal="center" vertical="center" wrapText="1"/>
    </xf>
    <xf numFmtId="3" fontId="236" fillId="55" borderId="57" xfId="5094" applyNumberFormat="1" applyFont="1" applyFill="1" applyBorder="1" applyAlignment="1">
      <alignment horizontal="center" vertical="center" wrapText="1"/>
    </xf>
    <xf numFmtId="0" fontId="234" fillId="55" borderId="74" xfId="1" applyFont="1" applyFill="1" applyBorder="1" applyAlignment="1">
      <alignment horizontal="center" vertical="center" wrapText="1"/>
    </xf>
    <xf numFmtId="0" fontId="233" fillId="55" borderId="74" xfId="0" applyFont="1" applyFill="1" applyBorder="1" applyAlignment="1">
      <alignment horizontal="center" vertical="center" wrapText="1"/>
    </xf>
    <xf numFmtId="0" fontId="233" fillId="55" borderId="4" xfId="0" applyFont="1" applyFill="1" applyBorder="1" applyAlignment="1">
      <alignment horizontal="center" vertical="center" wrapText="1"/>
    </xf>
    <xf numFmtId="3" fontId="234" fillId="55" borderId="57" xfId="5094" applyNumberFormat="1" applyFont="1" applyFill="1" applyBorder="1" applyAlignment="1">
      <alignment horizontal="center" vertical="center"/>
    </xf>
    <xf numFmtId="3" fontId="234" fillId="56" borderId="74" xfId="5094" applyNumberFormat="1" applyFont="1" applyFill="1" applyBorder="1" applyAlignment="1">
      <alignment horizontal="center" vertical="center" wrapText="1"/>
    </xf>
    <xf numFmtId="41" fontId="236" fillId="56" borderId="81" xfId="5094" applyNumberFormat="1" applyFont="1" applyFill="1" applyBorder="1" applyAlignment="1">
      <alignment horizontal="right" vertical="center" wrapText="1"/>
    </xf>
    <xf numFmtId="41" fontId="234" fillId="56" borderId="81" xfId="5094" applyNumberFormat="1" applyFont="1" applyFill="1" applyBorder="1" applyAlignment="1">
      <alignment horizontal="right" vertical="center"/>
    </xf>
    <xf numFmtId="41" fontId="236" fillId="56" borderId="81" xfId="5094" applyNumberFormat="1" applyFont="1" applyFill="1" applyBorder="1" applyAlignment="1">
      <alignment horizontal="right" vertical="center"/>
    </xf>
    <xf numFmtId="1" fontId="236" fillId="56" borderId="85" xfId="5094" applyNumberFormat="1" applyFont="1" applyFill="1" applyBorder="1" applyAlignment="1">
      <alignment horizontal="right" vertical="center"/>
    </xf>
    <xf numFmtId="1" fontId="236" fillId="56" borderId="79" xfId="5094" applyNumberFormat="1" applyFont="1" applyFill="1" applyBorder="1" applyAlignment="1">
      <alignment horizontal="right" vertical="center"/>
    </xf>
    <xf numFmtId="3" fontId="297" fillId="55" borderId="32" xfId="5094" applyNumberFormat="1" applyFont="1" applyFill="1" applyBorder="1" applyAlignment="1">
      <alignment horizontal="center" vertical="center" wrapText="1"/>
    </xf>
    <xf numFmtId="41" fontId="296" fillId="55" borderId="81" xfId="0" applyNumberFormat="1" applyFont="1" applyFill="1" applyBorder="1" applyAlignment="1">
      <alignment horizontal="right" vertical="center" wrapText="1"/>
    </xf>
    <xf numFmtId="3" fontId="296" fillId="55" borderId="85" xfId="0" applyNumberFormat="1" applyFont="1" applyFill="1" applyBorder="1" applyAlignment="1">
      <alignment horizontal="right" vertical="center" wrapText="1"/>
    </xf>
    <xf numFmtId="1" fontId="316" fillId="55" borderId="79" xfId="5094" applyNumberFormat="1" applyFont="1" applyFill="1" applyBorder="1" applyAlignment="1">
      <alignment horizontal="right" vertical="center"/>
    </xf>
    <xf numFmtId="41" fontId="364" fillId="55" borderId="81" xfId="5094" quotePrefix="1" applyNumberFormat="1" applyFont="1" applyFill="1" applyBorder="1" applyAlignment="1">
      <alignment horizontal="right" vertical="center" wrapText="1"/>
    </xf>
    <xf numFmtId="41" fontId="364" fillId="55" borderId="81" xfId="5094" applyNumberFormat="1" applyFont="1" applyFill="1" applyBorder="1" applyAlignment="1">
      <alignment horizontal="right" vertical="center" wrapText="1"/>
    </xf>
    <xf numFmtId="41" fontId="365" fillId="55" borderId="81" xfId="5094" applyNumberFormat="1" applyFont="1" applyFill="1" applyBorder="1" applyAlignment="1">
      <alignment horizontal="center" vertical="center" wrapText="1"/>
    </xf>
    <xf numFmtId="41" fontId="365" fillId="55" borderId="81" xfId="5094" applyNumberFormat="1" applyFont="1" applyFill="1" applyBorder="1" applyAlignment="1">
      <alignment horizontal="right" vertical="center" wrapText="1"/>
    </xf>
    <xf numFmtId="41" fontId="364" fillId="55" borderId="81" xfId="5148" applyNumberFormat="1" applyFont="1" applyFill="1" applyBorder="1" applyAlignment="1">
      <alignment horizontal="right" vertical="center"/>
    </xf>
    <xf numFmtId="41" fontId="364" fillId="55" borderId="81" xfId="5094" applyNumberFormat="1" applyFont="1" applyFill="1" applyBorder="1" applyAlignment="1">
      <alignment horizontal="center" vertical="center" wrapText="1"/>
    </xf>
    <xf numFmtId="41" fontId="365" fillId="55" borderId="81" xfId="5094" quotePrefix="1" applyNumberFormat="1" applyFont="1" applyFill="1" applyBorder="1" applyAlignment="1">
      <alignment horizontal="right" vertical="center" wrapText="1"/>
    </xf>
    <xf numFmtId="0" fontId="365" fillId="55" borderId="81" xfId="5148" applyNumberFormat="1" applyFont="1" applyFill="1" applyBorder="1" applyAlignment="1">
      <alignment horizontal="center" vertical="center"/>
    </xf>
    <xf numFmtId="3" fontId="365" fillId="55" borderId="81" xfId="5148" applyNumberFormat="1" applyFont="1" applyFill="1" applyBorder="1" applyAlignment="1">
      <alignment horizontal="center" vertical="center" wrapText="1"/>
    </xf>
    <xf numFmtId="41" fontId="365" fillId="55" borderId="81" xfId="5148" applyNumberFormat="1" applyFont="1" applyFill="1" applyBorder="1" applyAlignment="1">
      <alignment horizontal="right" vertical="center"/>
    </xf>
    <xf numFmtId="41" fontId="365" fillId="56" borderId="81" xfId="5094" applyNumberFormat="1" applyFont="1" applyFill="1" applyBorder="1" applyAlignment="1">
      <alignment horizontal="right" vertical="center" wrapText="1"/>
    </xf>
    <xf numFmtId="41" fontId="364" fillId="55" borderId="81" xfId="5094" quotePrefix="1" applyNumberFormat="1" applyFont="1" applyFill="1" applyBorder="1" applyAlignment="1">
      <alignment horizontal="center" vertical="center" wrapText="1"/>
    </xf>
    <xf numFmtId="41" fontId="365" fillId="55" borderId="81" xfId="5094" quotePrefix="1" applyNumberFormat="1" applyFont="1" applyFill="1" applyBorder="1" applyAlignment="1">
      <alignment horizontal="center" vertical="center" wrapText="1"/>
    </xf>
    <xf numFmtId="0" fontId="364" fillId="55" borderId="81" xfId="5094" applyNumberFormat="1" applyFont="1" applyFill="1" applyBorder="1" applyAlignment="1">
      <alignment horizontal="center" vertical="center" wrapText="1"/>
    </xf>
    <xf numFmtId="3" fontId="364" fillId="55" borderId="0" xfId="5094" applyNumberFormat="1" applyFont="1" applyFill="1" applyBorder="1" applyAlignment="1">
      <alignment vertical="center" wrapText="1"/>
    </xf>
    <xf numFmtId="0" fontId="364" fillId="55" borderId="81" xfId="5148" applyNumberFormat="1" applyFont="1" applyFill="1" applyBorder="1" applyAlignment="1">
      <alignment horizontal="center" vertical="center"/>
    </xf>
    <xf numFmtId="0" fontId="364" fillId="55" borderId="81" xfId="5148" applyNumberFormat="1" applyFont="1" applyFill="1" applyBorder="1" applyAlignment="1">
      <alignment horizontal="left" vertical="center" wrapText="1"/>
    </xf>
    <xf numFmtId="0" fontId="365" fillId="55" borderId="81" xfId="5148" applyFont="1" applyFill="1" applyBorder="1" applyAlignment="1">
      <alignment horizontal="center" vertical="center"/>
    </xf>
    <xf numFmtId="0" fontId="364" fillId="55" borderId="81" xfId="5148" applyFont="1" applyFill="1" applyBorder="1" applyAlignment="1">
      <alignment horizontal="center" vertical="center"/>
    </xf>
    <xf numFmtId="41" fontId="364" fillId="56" borderId="81" xfId="5148" applyNumberFormat="1" applyFont="1" applyFill="1" applyBorder="1" applyAlignment="1">
      <alignment horizontal="right" vertical="center"/>
    </xf>
    <xf numFmtId="0" fontId="365" fillId="55" borderId="81" xfId="5148" applyNumberFormat="1" applyFont="1" applyFill="1" applyBorder="1" applyAlignment="1">
      <alignment horizontal="center" vertical="center" wrapText="1"/>
    </xf>
    <xf numFmtId="0" fontId="365" fillId="55" borderId="81" xfId="5148" applyFont="1" applyFill="1" applyBorder="1" applyAlignment="1">
      <alignment horizontal="center" vertical="center" wrapText="1"/>
    </xf>
    <xf numFmtId="0" fontId="365" fillId="55" borderId="81" xfId="5094" applyNumberFormat="1" applyFont="1" applyFill="1" applyBorder="1" applyAlignment="1">
      <alignment horizontal="center" vertical="center" wrapText="1"/>
    </xf>
    <xf numFmtId="3" fontId="365" fillId="55" borderId="81" xfId="5094" quotePrefix="1" applyNumberFormat="1" applyFont="1" applyFill="1" applyBorder="1" applyAlignment="1">
      <alignment horizontal="center" vertical="center" wrapText="1"/>
    </xf>
    <xf numFmtId="41" fontId="365" fillId="56" borderId="81" xfId="5094" quotePrefix="1" applyNumberFormat="1" applyFont="1" applyFill="1" applyBorder="1" applyAlignment="1">
      <alignment horizontal="right" vertical="center" wrapText="1"/>
    </xf>
    <xf numFmtId="3" fontId="365" fillId="55" borderId="0" xfId="5094" applyNumberFormat="1" applyFont="1" applyFill="1" applyBorder="1" applyAlignment="1">
      <alignment vertical="center" wrapText="1"/>
    </xf>
    <xf numFmtId="41" fontId="365" fillId="56" borderId="81" xfId="5094" applyNumberFormat="1" applyFont="1" applyFill="1" applyBorder="1" applyAlignment="1">
      <alignment horizontal="center" vertical="center" wrapText="1"/>
    </xf>
    <xf numFmtId="41" fontId="364" fillId="56" borderId="81" xfId="5094" quotePrefix="1" applyNumberFormat="1" applyFont="1" applyFill="1" applyBorder="1" applyAlignment="1">
      <alignment horizontal="right" vertical="center" wrapText="1"/>
    </xf>
    <xf numFmtId="41" fontId="364" fillId="56" borderId="81" xfId="5094" applyNumberFormat="1" applyFont="1" applyFill="1" applyBorder="1" applyAlignment="1">
      <alignment horizontal="right" vertical="center" wrapText="1"/>
    </xf>
    <xf numFmtId="41" fontId="364" fillId="56" borderId="81" xfId="5094" applyNumberFormat="1" applyFont="1" applyFill="1" applyBorder="1" applyAlignment="1">
      <alignment horizontal="center" vertical="center" wrapText="1"/>
    </xf>
    <xf numFmtId="3" fontId="297" fillId="56" borderId="32" xfId="5094" applyNumberFormat="1" applyFont="1" applyFill="1" applyBorder="1" applyAlignment="1">
      <alignment horizontal="center" vertical="center" wrapText="1"/>
    </xf>
    <xf numFmtId="41" fontId="297" fillId="56" borderId="81" xfId="5094" quotePrefix="1" applyNumberFormat="1" applyFont="1" applyFill="1" applyBorder="1" applyAlignment="1">
      <alignment horizontal="right" vertical="center" wrapText="1"/>
    </xf>
    <xf numFmtId="41" fontId="297" fillId="56" borderId="81" xfId="5148" applyNumberFormat="1" applyFont="1" applyFill="1" applyBorder="1" applyAlignment="1">
      <alignment horizontal="right" vertical="center"/>
    </xf>
    <xf numFmtId="41" fontId="297" fillId="56" borderId="81" xfId="5094" applyNumberFormat="1" applyFont="1" applyFill="1" applyBorder="1" applyAlignment="1">
      <alignment horizontal="center" vertical="center" wrapText="1"/>
    </xf>
    <xf numFmtId="41" fontId="297" fillId="56" borderId="81" xfId="5148" applyNumberFormat="1" applyFont="1" applyFill="1" applyBorder="1" applyAlignment="1">
      <alignment horizontal="right" vertical="center" wrapText="1"/>
    </xf>
    <xf numFmtId="41" fontId="316" fillId="56" borderId="81" xfId="5148" applyNumberFormat="1" applyFont="1" applyFill="1" applyBorder="1" applyAlignment="1">
      <alignment horizontal="right" vertical="center"/>
    </xf>
    <xf numFmtId="41" fontId="316" fillId="56" borderId="81" xfId="5094" applyNumberFormat="1" applyFont="1" applyFill="1" applyBorder="1" applyAlignment="1">
      <alignment horizontal="right" vertical="center" wrapText="1"/>
    </xf>
    <xf numFmtId="41" fontId="296" fillId="56" borderId="81" xfId="0" applyNumberFormat="1" applyFont="1" applyFill="1" applyBorder="1" applyAlignment="1">
      <alignment horizontal="right" vertical="center" wrapText="1"/>
    </xf>
    <xf numFmtId="41" fontId="297" fillId="56" borderId="81" xfId="0" applyNumberFormat="1" applyFont="1" applyFill="1" applyBorder="1" applyAlignment="1">
      <alignment horizontal="right" vertical="center" wrapText="1"/>
    </xf>
    <xf numFmtId="41" fontId="316" fillId="56" borderId="81" xfId="0" applyNumberFormat="1" applyFont="1" applyFill="1" applyBorder="1" applyAlignment="1">
      <alignment horizontal="right" vertical="center" wrapText="1"/>
    </xf>
    <xf numFmtId="3" fontId="296" fillId="56" borderId="85" xfId="0" applyNumberFormat="1" applyFont="1" applyFill="1" applyBorder="1" applyAlignment="1">
      <alignment horizontal="right" vertical="center" wrapText="1"/>
    </xf>
    <xf numFmtId="1" fontId="316" fillId="56" borderId="79" xfId="5094" applyNumberFormat="1" applyFont="1" applyFill="1" applyBorder="1" applyAlignment="1">
      <alignment horizontal="right" vertical="center"/>
    </xf>
    <xf numFmtId="1" fontId="296" fillId="56" borderId="0" xfId="5094" applyNumberFormat="1" applyFont="1" applyFill="1" applyAlignment="1">
      <alignment vertical="center"/>
    </xf>
    <xf numFmtId="1" fontId="296" fillId="56" borderId="0" xfId="5094" applyNumberFormat="1" applyFont="1" applyFill="1" applyAlignment="1">
      <alignment horizontal="right" vertical="center"/>
    </xf>
    <xf numFmtId="3" fontId="365" fillId="55" borderId="81" xfId="5148" applyNumberFormat="1" applyFont="1" applyFill="1" applyBorder="1" applyAlignment="1">
      <alignment horizontal="left" vertical="center" wrapText="1"/>
    </xf>
    <xf numFmtId="41" fontId="365" fillId="56" borderId="81" xfId="5148" applyNumberFormat="1" applyFont="1" applyFill="1" applyBorder="1" applyAlignment="1">
      <alignment horizontal="right" vertical="center"/>
    </xf>
    <xf numFmtId="3" fontId="365" fillId="56" borderId="81" xfId="5148" applyNumberFormat="1" applyFont="1" applyFill="1" applyBorder="1" applyAlignment="1">
      <alignment horizontal="center" vertical="center" wrapText="1"/>
    </xf>
    <xf numFmtId="41" fontId="365" fillId="56" borderId="81" xfId="5148" applyNumberFormat="1" applyFont="1" applyFill="1" applyBorder="1" applyAlignment="1">
      <alignment horizontal="right" vertical="center" wrapText="1"/>
    </xf>
    <xf numFmtId="0" fontId="365" fillId="56" borderId="81" xfId="5148" applyNumberFormat="1" applyFont="1" applyFill="1" applyBorder="1" applyAlignment="1">
      <alignment horizontal="center" vertical="center"/>
    </xf>
    <xf numFmtId="0" fontId="365" fillId="56" borderId="81" xfId="5148" applyFont="1" applyFill="1" applyBorder="1" applyAlignment="1">
      <alignment horizontal="left" vertical="center" wrapText="1"/>
    </xf>
    <xf numFmtId="1" fontId="365" fillId="56" borderId="81" xfId="5148" applyNumberFormat="1" applyFont="1" applyFill="1" applyBorder="1" applyAlignment="1">
      <alignment horizontal="center" vertical="center" wrapText="1"/>
    </xf>
    <xf numFmtId="41" fontId="364" fillId="56" borderId="81" xfId="5094" quotePrefix="1" applyNumberFormat="1" applyFont="1" applyFill="1" applyBorder="1" applyAlignment="1">
      <alignment horizontal="center" vertical="center" wrapText="1"/>
    </xf>
    <xf numFmtId="41" fontId="365" fillId="56" borderId="81" xfId="5094" quotePrefix="1" applyNumberFormat="1" applyFont="1" applyFill="1" applyBorder="1" applyAlignment="1">
      <alignment horizontal="center" vertical="center" wrapText="1"/>
    </xf>
    <xf numFmtId="0" fontId="364" fillId="56" borderId="81" xfId="5094" applyNumberFormat="1" applyFont="1" applyFill="1" applyBorder="1" applyAlignment="1">
      <alignment horizontal="center" vertical="center" wrapText="1"/>
    </xf>
    <xf numFmtId="3" fontId="364" fillId="56" borderId="81" xfId="5094" applyNumberFormat="1" applyFont="1" applyFill="1" applyBorder="1" applyAlignment="1">
      <alignment vertical="center" wrapText="1"/>
    </xf>
    <xf numFmtId="0" fontId="364" fillId="56" borderId="61" xfId="5094" applyNumberFormat="1" applyFont="1" applyFill="1" applyBorder="1" applyAlignment="1">
      <alignment horizontal="center" vertical="center" wrapText="1"/>
    </xf>
    <xf numFmtId="3" fontId="364" fillId="56" borderId="0" xfId="5094" applyNumberFormat="1" applyFont="1" applyFill="1" applyBorder="1" applyAlignment="1">
      <alignment vertical="center" wrapText="1"/>
    </xf>
    <xf numFmtId="0" fontId="365" fillId="56" borderId="81" xfId="5148" applyNumberFormat="1" applyFont="1" applyFill="1" applyBorder="1" applyAlignment="1">
      <alignment horizontal="left" vertical="center" wrapText="1"/>
    </xf>
    <xf numFmtId="0" fontId="365" fillId="56" borderId="81" xfId="5148" applyNumberFormat="1" applyFont="1" applyFill="1" applyBorder="1" applyAlignment="1">
      <alignment horizontal="center" vertical="center" wrapText="1"/>
    </xf>
    <xf numFmtId="41" fontId="365" fillId="56" borderId="81" xfId="5148" applyNumberFormat="1" applyFont="1" applyFill="1" applyBorder="1" applyAlignment="1">
      <alignment horizontal="center" vertical="center" wrapText="1"/>
    </xf>
    <xf numFmtId="3" fontId="365" fillId="56" borderId="81" xfId="5148" applyNumberFormat="1" applyFont="1" applyFill="1" applyBorder="1" applyAlignment="1">
      <alignment horizontal="left" vertical="center" wrapText="1"/>
    </xf>
    <xf numFmtId="0" fontId="365" fillId="56" borderId="81" xfId="5148" applyFont="1" applyFill="1" applyBorder="1" applyAlignment="1">
      <alignment horizontal="center" vertical="center"/>
    </xf>
    <xf numFmtId="0" fontId="365" fillId="56" borderId="81" xfId="5148" applyFont="1" applyFill="1" applyBorder="1" applyAlignment="1">
      <alignment horizontal="center" vertical="center" wrapText="1"/>
    </xf>
    <xf numFmtId="3" fontId="366" fillId="56" borderId="81" xfId="5148" applyNumberFormat="1" applyFont="1" applyFill="1" applyBorder="1" applyAlignment="1">
      <alignment horizontal="right" vertical="center"/>
    </xf>
    <xf numFmtId="3" fontId="367" fillId="56" borderId="81" xfId="0" applyNumberFormat="1" applyFont="1" applyFill="1" applyBorder="1" applyAlignment="1">
      <alignment horizontal="right" vertical="center"/>
    </xf>
    <xf numFmtId="0" fontId="340" fillId="0" borderId="0" xfId="0" applyFont="1"/>
    <xf numFmtId="0" fontId="59" fillId="0" borderId="0" xfId="0" applyFont="1"/>
    <xf numFmtId="0" fontId="340" fillId="0" borderId="0" xfId="0" applyFont="1" applyAlignment="1">
      <alignment horizontal="right"/>
    </xf>
    <xf numFmtId="0" fontId="327" fillId="0" borderId="65" xfId="0" applyFont="1" applyBorder="1" applyAlignment="1">
      <alignment horizontal="center" vertical="center" wrapText="1"/>
    </xf>
    <xf numFmtId="0" fontId="327" fillId="0" borderId="65" xfId="0" applyNumberFormat="1" applyFont="1" applyFill="1" applyBorder="1" applyAlignment="1">
      <alignment horizontal="center" vertical="center" wrapText="1"/>
    </xf>
    <xf numFmtId="49" fontId="327" fillId="0" borderId="65" xfId="0" applyNumberFormat="1" applyFont="1" applyFill="1" applyBorder="1" applyAlignment="1">
      <alignment horizontal="center" vertical="center" wrapText="1"/>
    </xf>
    <xf numFmtId="3" fontId="327" fillId="0" borderId="65" xfId="0" applyNumberFormat="1" applyFont="1" applyFill="1" applyBorder="1" applyAlignment="1">
      <alignment horizontal="center" vertical="center" wrapText="1"/>
    </xf>
    <xf numFmtId="0" fontId="338" fillId="0" borderId="0" xfId="0" applyFont="1"/>
    <xf numFmtId="3" fontId="327" fillId="0" borderId="93" xfId="0" quotePrefix="1" applyNumberFormat="1" applyFont="1" applyFill="1" applyBorder="1" applyAlignment="1">
      <alignment horizontal="center" vertical="center" wrapText="1"/>
    </xf>
    <xf numFmtId="0" fontId="327" fillId="0" borderId="93" xfId="0" applyNumberFormat="1" applyFont="1" applyFill="1" applyBorder="1" applyAlignment="1">
      <alignment horizontal="center" vertical="center" wrapText="1"/>
    </xf>
    <xf numFmtId="3" fontId="327" fillId="0" borderId="93" xfId="0" applyNumberFormat="1" applyFont="1" applyFill="1" applyBorder="1" applyAlignment="1">
      <alignment horizontal="right" vertical="center" wrapText="1"/>
    </xf>
    <xf numFmtId="0" fontId="340" fillId="0" borderId="93" xfId="0" applyFont="1" applyBorder="1"/>
    <xf numFmtId="0" fontId="327" fillId="0" borderId="63" xfId="0" applyNumberFormat="1" applyFont="1" applyFill="1" applyBorder="1" applyAlignment="1">
      <alignment horizontal="left" vertical="center" wrapText="1"/>
    </xf>
    <xf numFmtId="3" fontId="327" fillId="0" borderId="63" xfId="0" applyNumberFormat="1" applyFont="1" applyFill="1" applyBorder="1" applyAlignment="1">
      <alignment horizontal="center" vertical="center" wrapText="1"/>
    </xf>
    <xf numFmtId="3" fontId="327" fillId="0" borderId="63" xfId="0" applyNumberFormat="1" applyFont="1" applyFill="1" applyBorder="1" applyAlignment="1">
      <alignment horizontal="right" vertical="center" wrapText="1"/>
    </xf>
    <xf numFmtId="0" fontId="340" fillId="0" borderId="63" xfId="0" applyFont="1" applyBorder="1"/>
    <xf numFmtId="3" fontId="340" fillId="0" borderId="0" xfId="0" applyNumberFormat="1" applyFont="1"/>
    <xf numFmtId="3" fontId="59" fillId="0" borderId="63" xfId="0" applyNumberFormat="1" applyFont="1" applyFill="1" applyBorder="1" applyAlignment="1">
      <alignment horizontal="center" vertical="center" wrapText="1"/>
    </xf>
    <xf numFmtId="0" fontId="59" fillId="0" borderId="63" xfId="0" applyNumberFormat="1" applyFont="1" applyFill="1" applyBorder="1" applyAlignment="1">
      <alignment horizontal="left" vertical="center" wrapText="1"/>
    </xf>
    <xf numFmtId="0" fontId="59" fillId="0" borderId="63" xfId="0" applyFont="1" applyBorder="1" applyAlignment="1">
      <alignment horizontal="center" vertical="center" wrapText="1"/>
    </xf>
    <xf numFmtId="3" fontId="59" fillId="0" borderId="63" xfId="0" applyNumberFormat="1" applyFont="1" applyFill="1" applyBorder="1" applyAlignment="1">
      <alignment horizontal="right" vertical="center" wrapText="1"/>
    </xf>
    <xf numFmtId="0" fontId="59" fillId="0" borderId="63" xfId="0" applyNumberFormat="1" applyFont="1" applyFill="1" applyBorder="1" applyAlignment="1">
      <alignment horizontal="center" vertical="center" wrapText="1"/>
    </xf>
    <xf numFmtId="3" fontId="59" fillId="0" borderId="63" xfId="0" applyNumberFormat="1" applyFont="1" applyBorder="1" applyAlignment="1">
      <alignment horizontal="right" vertical="center" wrapText="1"/>
    </xf>
    <xf numFmtId="0" fontId="327" fillId="0" borderId="63" xfId="0" applyFont="1" applyBorder="1" applyAlignment="1">
      <alignment horizontal="center" vertical="center" wrapText="1"/>
    </xf>
    <xf numFmtId="3" fontId="327" fillId="0" borderId="63" xfId="0" applyNumberFormat="1" applyFont="1" applyBorder="1" applyAlignment="1">
      <alignment horizontal="right" vertical="center" wrapText="1"/>
    </xf>
    <xf numFmtId="0" fontId="327" fillId="0" borderId="63" xfId="0" applyNumberFormat="1" applyFont="1" applyFill="1" applyBorder="1" applyAlignment="1">
      <alignment horizontal="center" vertical="center" wrapText="1"/>
    </xf>
    <xf numFmtId="0" fontId="338" fillId="0" borderId="63" xfId="0" applyFont="1" applyBorder="1"/>
    <xf numFmtId="0" fontId="340" fillId="0" borderId="84" xfId="0" applyFont="1" applyBorder="1"/>
    <xf numFmtId="0" fontId="59" fillId="0" borderId="84" xfId="0" applyFont="1" applyBorder="1"/>
    <xf numFmtId="0" fontId="344" fillId="0" borderId="0" xfId="0" applyNumberFormat="1" applyFont="1" applyFill="1" applyBorder="1" applyAlignment="1">
      <alignment horizontal="center" vertical="center" wrapText="1"/>
    </xf>
    <xf numFmtId="1" fontId="238" fillId="55" borderId="0" xfId="5094" applyNumberFormat="1" applyFont="1" applyFill="1" applyAlignment="1">
      <alignment horizontal="center" vertical="center"/>
    </xf>
    <xf numFmtId="0" fontId="232" fillId="55" borderId="0" xfId="0" applyFont="1" applyFill="1" applyAlignment="1">
      <alignment vertical="center" wrapText="1"/>
    </xf>
    <xf numFmtId="1" fontId="238" fillId="55" borderId="0" xfId="5094" applyNumberFormat="1" applyFont="1" applyFill="1" applyBorder="1" applyAlignment="1">
      <alignment vertical="center"/>
    </xf>
    <xf numFmtId="0" fontId="231" fillId="55" borderId="74" xfId="1" applyFont="1" applyFill="1" applyBorder="1" applyAlignment="1">
      <alignment horizontal="center" vertical="center" wrapText="1"/>
    </xf>
    <xf numFmtId="3" fontId="232" fillId="55" borderId="74" xfId="5094" applyNumberFormat="1" applyFont="1" applyFill="1" applyBorder="1" applyAlignment="1">
      <alignment horizontal="center" vertical="center" wrapText="1"/>
    </xf>
    <xf numFmtId="0" fontId="238" fillId="55" borderId="74" xfId="0" applyFont="1" applyFill="1" applyBorder="1" applyAlignment="1">
      <alignment horizontal="center" vertical="center" wrapText="1"/>
    </xf>
    <xf numFmtId="49" fontId="231" fillId="55" borderId="82" xfId="5094" applyNumberFormat="1" applyFont="1" applyFill="1" applyBorder="1" applyAlignment="1">
      <alignment horizontal="center" vertical="center" wrapText="1"/>
    </xf>
    <xf numFmtId="3" fontId="231" fillId="55" borderId="82" xfId="5094" applyNumberFormat="1" applyFont="1" applyFill="1" applyBorder="1" applyAlignment="1">
      <alignment horizontal="center" vertical="center" wrapText="1"/>
    </xf>
    <xf numFmtId="3" fontId="231" fillId="55" borderId="82" xfId="5094" applyNumberFormat="1" applyFont="1" applyFill="1" applyBorder="1" applyAlignment="1">
      <alignment horizontal="center" vertical="center"/>
    </xf>
    <xf numFmtId="3" fontId="238" fillId="55" borderId="82" xfId="5094" applyNumberFormat="1" applyFont="1" applyFill="1" applyBorder="1" applyAlignment="1">
      <alignment horizontal="center" vertical="center" wrapText="1"/>
    </xf>
    <xf numFmtId="0" fontId="231" fillId="55" borderId="63" xfId="5094" applyNumberFormat="1" applyFont="1" applyFill="1" applyBorder="1" applyAlignment="1">
      <alignment horizontal="center" vertical="center" wrapText="1"/>
    </xf>
    <xf numFmtId="3" fontId="231" fillId="55" borderId="63" xfId="5094" quotePrefix="1" applyNumberFormat="1" applyFont="1" applyFill="1" applyBorder="1" applyAlignment="1">
      <alignment horizontal="center" vertical="center" wrapText="1"/>
    </xf>
    <xf numFmtId="41" fontId="231" fillId="55" borderId="63" xfId="5094" quotePrefix="1" applyNumberFormat="1" applyFont="1" applyFill="1" applyBorder="1" applyAlignment="1">
      <alignment horizontal="right" vertical="center" wrapText="1"/>
    </xf>
    <xf numFmtId="3" fontId="231" fillId="55" borderId="63" xfId="5094" applyNumberFormat="1" applyFont="1" applyFill="1" applyBorder="1" applyAlignment="1">
      <alignment vertical="center" wrapText="1"/>
    </xf>
    <xf numFmtId="3" fontId="238" fillId="55" borderId="63" xfId="5094" applyNumberFormat="1" applyFont="1" applyFill="1" applyBorder="1" applyAlignment="1">
      <alignment horizontal="center" vertical="center" wrapText="1"/>
    </xf>
    <xf numFmtId="41" fontId="231" fillId="55" borderId="63" xfId="5094" applyNumberFormat="1" applyFont="1" applyFill="1" applyBorder="1" applyAlignment="1">
      <alignment horizontal="right" vertical="center" wrapText="1"/>
    </xf>
    <xf numFmtId="41" fontId="231" fillId="55" borderId="63" xfId="5094" applyNumberFormat="1" applyFont="1" applyFill="1" applyBorder="1" applyAlignment="1">
      <alignment horizontal="center" vertical="center" wrapText="1"/>
    </xf>
    <xf numFmtId="43" fontId="231" fillId="55" borderId="63" xfId="5094" applyNumberFormat="1" applyFont="1" applyFill="1" applyBorder="1" applyAlignment="1">
      <alignment horizontal="right" vertical="center" wrapText="1"/>
    </xf>
    <xf numFmtId="3" fontId="231" fillId="55" borderId="63" xfId="5148" applyNumberFormat="1" applyFont="1" applyFill="1" applyBorder="1" applyAlignment="1">
      <alignment horizontal="left" vertical="center" wrapText="1"/>
    </xf>
    <xf numFmtId="1" fontId="238" fillId="55" borderId="63" xfId="5148" applyNumberFormat="1" applyFont="1" applyFill="1" applyBorder="1" applyAlignment="1">
      <alignment horizontal="center" vertical="center" wrapText="1"/>
    </xf>
    <xf numFmtId="41" fontId="231" fillId="55" borderId="63" xfId="5148" applyNumberFormat="1" applyFont="1" applyFill="1" applyBorder="1" applyAlignment="1">
      <alignment horizontal="right" vertical="center"/>
    </xf>
    <xf numFmtId="0" fontId="231" fillId="55" borderId="63" xfId="5148" applyNumberFormat="1" applyFont="1" applyFill="1" applyBorder="1" applyAlignment="1">
      <alignment horizontal="center" vertical="center"/>
    </xf>
    <xf numFmtId="0" fontId="231" fillId="55" borderId="63" xfId="5148" applyFont="1" applyFill="1" applyBorder="1" applyAlignment="1">
      <alignment horizontal="left" vertical="center" wrapText="1"/>
    </xf>
    <xf numFmtId="0" fontId="238" fillId="55" borderId="63" xfId="5148" applyFont="1" applyFill="1" applyBorder="1" applyAlignment="1">
      <alignment horizontal="center" vertical="center" wrapText="1"/>
    </xf>
    <xf numFmtId="0" fontId="238" fillId="55" borderId="63" xfId="5148" applyNumberFormat="1" applyFont="1" applyFill="1" applyBorder="1" applyAlignment="1">
      <alignment horizontal="center" vertical="center" wrapText="1"/>
    </xf>
    <xf numFmtId="41" fontId="231" fillId="55" borderId="63" xfId="5148" applyNumberFormat="1" applyFont="1" applyFill="1" applyBorder="1" applyAlignment="1">
      <alignment horizontal="right" vertical="center" wrapText="1"/>
    </xf>
    <xf numFmtId="0" fontId="231" fillId="55" borderId="63" xfId="5148" quotePrefix="1" applyNumberFormat="1" applyFont="1" applyFill="1" applyBorder="1" applyAlignment="1">
      <alignment horizontal="center" vertical="center"/>
    </xf>
    <xf numFmtId="0" fontId="231" fillId="55" borderId="63" xfId="5148" applyNumberFormat="1" applyFont="1" applyFill="1" applyBorder="1" applyAlignment="1">
      <alignment horizontal="left" vertical="center" wrapText="1"/>
    </xf>
    <xf numFmtId="0" fontId="231" fillId="55" borderId="4" xfId="5148" quotePrefix="1" applyNumberFormat="1" applyFont="1" applyFill="1" applyBorder="1" applyAlignment="1">
      <alignment horizontal="center" vertical="center"/>
    </xf>
    <xf numFmtId="0" fontId="238" fillId="55" borderId="4" xfId="5148" applyFont="1" applyFill="1" applyBorder="1" applyAlignment="1">
      <alignment horizontal="center" vertical="center" wrapText="1"/>
    </xf>
    <xf numFmtId="0" fontId="238" fillId="55" borderId="4" xfId="5148" applyNumberFormat="1" applyFont="1" applyFill="1" applyBorder="1" applyAlignment="1">
      <alignment horizontal="center" vertical="center" wrapText="1"/>
    </xf>
    <xf numFmtId="41" fontId="231" fillId="55" borderId="4" xfId="5148" applyNumberFormat="1" applyFont="1" applyFill="1" applyBorder="1" applyAlignment="1">
      <alignment horizontal="right" vertical="center" wrapText="1"/>
    </xf>
    <xf numFmtId="41" fontId="231" fillId="55" borderId="4" xfId="5094" applyNumberFormat="1" applyFont="1" applyFill="1" applyBorder="1" applyAlignment="1">
      <alignment horizontal="center" vertical="center" wrapText="1"/>
    </xf>
    <xf numFmtId="41" fontId="231" fillId="55" borderId="0" xfId="5148" applyNumberFormat="1" applyFont="1" applyFill="1" applyBorder="1" applyAlignment="1">
      <alignment horizontal="right" vertical="center" wrapText="1"/>
    </xf>
    <xf numFmtId="0" fontId="231" fillId="55" borderId="0" xfId="5094" applyNumberFormat="1" applyFont="1" applyFill="1" applyBorder="1" applyAlignment="1">
      <alignment horizontal="center" vertical="center" wrapText="1"/>
    </xf>
    <xf numFmtId="3" fontId="238" fillId="55" borderId="0" xfId="5094" applyNumberFormat="1" applyFont="1" applyFill="1" applyBorder="1" applyAlignment="1">
      <alignment horizontal="center" vertical="center" wrapText="1"/>
    </xf>
    <xf numFmtId="0" fontId="231" fillId="55" borderId="4" xfId="5148" applyNumberFormat="1" applyFont="1" applyFill="1" applyBorder="1" applyAlignment="1">
      <alignment horizontal="center" vertical="center"/>
    </xf>
    <xf numFmtId="3" fontId="231" fillId="55" borderId="4" xfId="5148" applyNumberFormat="1" applyFont="1" applyFill="1" applyBorder="1" applyAlignment="1">
      <alignment horizontal="center" vertical="center" wrapText="1"/>
    </xf>
    <xf numFmtId="0" fontId="231" fillId="55" borderId="4" xfId="5148" applyNumberFormat="1" applyFont="1" applyFill="1" applyBorder="1" applyAlignment="1">
      <alignment horizontal="center" vertical="center" wrapText="1"/>
    </xf>
    <xf numFmtId="0" fontId="231" fillId="55" borderId="4" xfId="5148" applyFont="1" applyFill="1" applyBorder="1" applyAlignment="1">
      <alignment horizontal="center" vertical="center" wrapText="1"/>
    </xf>
    <xf numFmtId="41" fontId="231" fillId="55" borderId="4" xfId="5094" applyNumberFormat="1" applyFont="1" applyFill="1" applyBorder="1" applyAlignment="1">
      <alignment horizontal="right" vertical="center" wrapText="1"/>
    </xf>
    <xf numFmtId="41" fontId="231" fillId="55" borderId="4" xfId="5094" quotePrefix="1" applyNumberFormat="1" applyFont="1" applyFill="1" applyBorder="1" applyAlignment="1">
      <alignment horizontal="center" vertical="center" wrapText="1"/>
    </xf>
    <xf numFmtId="41" fontId="231" fillId="55" borderId="4" xfId="5094" quotePrefix="1" applyNumberFormat="1" applyFont="1" applyFill="1" applyBorder="1" applyAlignment="1">
      <alignment horizontal="right" vertical="center" wrapText="1"/>
    </xf>
    <xf numFmtId="0" fontId="231" fillId="55" borderId="4" xfId="5094" applyNumberFormat="1" applyFont="1" applyFill="1" applyBorder="1" applyAlignment="1">
      <alignment horizontal="center" vertical="center" wrapText="1"/>
    </xf>
    <xf numFmtId="0" fontId="238" fillId="55" borderId="63" xfId="5148" applyFont="1" applyFill="1" applyBorder="1" applyAlignment="1">
      <alignment horizontal="center" vertical="center"/>
    </xf>
    <xf numFmtId="0" fontId="238" fillId="55" borderId="63" xfId="5148" applyNumberFormat="1" applyFont="1" applyFill="1" applyBorder="1" applyAlignment="1">
      <alignment horizontal="center" vertical="center"/>
    </xf>
    <xf numFmtId="0" fontId="231" fillId="55" borderId="63" xfId="5148" applyFont="1" applyFill="1" applyBorder="1" applyAlignment="1">
      <alignment horizontal="center" vertical="center"/>
    </xf>
    <xf numFmtId="41" fontId="238" fillId="55" borderId="63" xfId="5094" applyNumberFormat="1" applyFont="1" applyFill="1" applyBorder="1" applyAlignment="1">
      <alignment horizontal="center" vertical="center" wrapText="1"/>
    </xf>
    <xf numFmtId="3" fontId="238" fillId="55" borderId="63" xfId="5148" applyNumberFormat="1" applyFont="1" applyFill="1" applyBorder="1" applyAlignment="1">
      <alignment horizontal="center" vertical="center" wrapText="1"/>
    </xf>
    <xf numFmtId="41" fontId="231" fillId="55" borderId="63" xfId="5148" applyNumberFormat="1" applyFont="1" applyFill="1" applyBorder="1" applyAlignment="1">
      <alignment horizontal="center" vertical="center"/>
    </xf>
    <xf numFmtId="0" fontId="231" fillId="55" borderId="63" xfId="5148" applyNumberFormat="1" applyFont="1" applyFill="1" applyBorder="1" applyAlignment="1">
      <alignment horizontal="center" vertical="center" wrapText="1"/>
    </xf>
    <xf numFmtId="1" fontId="231" fillId="55" borderId="63" xfId="5148" applyNumberFormat="1" applyFont="1" applyFill="1" applyBorder="1" applyAlignment="1">
      <alignment horizontal="left" vertical="center" wrapText="1"/>
    </xf>
    <xf numFmtId="0" fontId="231" fillId="55" borderId="63" xfId="5148" applyFont="1" applyFill="1" applyBorder="1" applyAlignment="1">
      <alignment horizontal="center" vertical="center" wrapText="1"/>
    </xf>
    <xf numFmtId="3" fontId="238" fillId="55" borderId="63" xfId="5148" applyNumberFormat="1" applyFont="1" applyFill="1" applyBorder="1" applyAlignment="1">
      <alignment horizontal="center" vertical="center"/>
    </xf>
    <xf numFmtId="41" fontId="238" fillId="55" borderId="63" xfId="5094" applyNumberFormat="1" applyFont="1" applyFill="1" applyBorder="1" applyAlignment="1">
      <alignment horizontal="right" vertical="center" wrapText="1"/>
    </xf>
    <xf numFmtId="41" fontId="231" fillId="55" borderId="63" xfId="5094" quotePrefix="1" applyNumberFormat="1" applyFont="1" applyFill="1" applyBorder="1" applyAlignment="1">
      <alignment horizontal="center" vertical="center" wrapText="1"/>
    </xf>
    <xf numFmtId="41" fontId="238" fillId="55" borderId="63" xfId="5094" quotePrefix="1" applyNumberFormat="1" applyFont="1" applyFill="1" applyBorder="1" applyAlignment="1">
      <alignment horizontal="center" vertical="center" wrapText="1"/>
    </xf>
    <xf numFmtId="41" fontId="238" fillId="55" borderId="63" xfId="5094" quotePrefix="1" applyNumberFormat="1" applyFont="1" applyFill="1" applyBorder="1" applyAlignment="1">
      <alignment horizontal="right" vertical="center" wrapText="1"/>
    </xf>
    <xf numFmtId="0" fontId="231" fillId="55" borderId="63" xfId="5148" applyFont="1" applyFill="1" applyBorder="1" applyAlignment="1">
      <alignment vertical="center" wrapText="1"/>
    </xf>
    <xf numFmtId="0" fontId="238" fillId="55" borderId="63" xfId="5148" applyNumberFormat="1" applyFont="1" applyFill="1" applyBorder="1" applyAlignment="1">
      <alignment horizontal="left" vertical="center" wrapText="1"/>
    </xf>
    <xf numFmtId="41" fontId="238" fillId="55" borderId="63" xfId="5148" applyNumberFormat="1" applyFont="1" applyFill="1" applyBorder="1" applyAlignment="1">
      <alignment horizontal="right" vertical="center"/>
    </xf>
    <xf numFmtId="41" fontId="238" fillId="55" borderId="63" xfId="5148" applyNumberFormat="1" applyFont="1" applyFill="1" applyBorder="1" applyAlignment="1">
      <alignment horizontal="center" vertical="center" wrapText="1"/>
    </xf>
    <xf numFmtId="0" fontId="238" fillId="55" borderId="84" xfId="5148" applyNumberFormat="1" applyFont="1" applyFill="1" applyBorder="1" applyAlignment="1">
      <alignment horizontal="center" vertical="center"/>
    </xf>
    <xf numFmtId="0" fontId="238" fillId="55" borderId="84" xfId="5094" applyNumberFormat="1" applyFont="1" applyFill="1" applyBorder="1" applyAlignment="1">
      <alignment horizontal="center" vertical="center" wrapText="1"/>
    </xf>
    <xf numFmtId="0" fontId="238" fillId="55" borderId="84" xfId="5148" applyFont="1" applyFill="1" applyBorder="1" applyAlignment="1">
      <alignment horizontal="center" vertical="center"/>
    </xf>
    <xf numFmtId="0" fontId="238" fillId="55" borderId="84" xfId="5148" applyNumberFormat="1" applyFont="1" applyFill="1" applyBorder="1" applyAlignment="1">
      <alignment horizontal="center" vertical="center" wrapText="1"/>
    </xf>
    <xf numFmtId="0" fontId="238" fillId="55" borderId="84" xfId="5148" applyFont="1" applyFill="1" applyBorder="1" applyAlignment="1">
      <alignment horizontal="center" vertical="center" wrapText="1"/>
    </xf>
    <xf numFmtId="41" fontId="238" fillId="55" borderId="84" xfId="1975" applyNumberFormat="1" applyFont="1" applyFill="1" applyBorder="1" applyAlignment="1">
      <alignment horizontal="center" vertical="center" wrapText="1"/>
    </xf>
    <xf numFmtId="41" fontId="238" fillId="55" borderId="84" xfId="5094" quotePrefix="1" applyNumberFormat="1" applyFont="1" applyFill="1" applyBorder="1" applyAlignment="1">
      <alignment horizontal="right" vertical="center" wrapText="1"/>
    </xf>
    <xf numFmtId="41" fontId="238" fillId="55" borderId="84" xfId="5148" applyNumberFormat="1" applyFont="1" applyFill="1" applyBorder="1" applyAlignment="1">
      <alignment horizontal="right" vertical="center"/>
    </xf>
    <xf numFmtId="41" fontId="231" fillId="55" borderId="84" xfId="5094" applyNumberFormat="1" applyFont="1" applyFill="1" applyBorder="1" applyAlignment="1">
      <alignment horizontal="center" vertical="center" wrapText="1"/>
    </xf>
    <xf numFmtId="41" fontId="238" fillId="55" borderId="84" xfId="5094" applyNumberFormat="1" applyFont="1" applyFill="1" applyBorder="1" applyAlignment="1">
      <alignment horizontal="right" vertical="center" wrapText="1"/>
    </xf>
    <xf numFmtId="41" fontId="231" fillId="55" borderId="84" xfId="5094" quotePrefix="1" applyNumberFormat="1" applyFont="1" applyFill="1" applyBorder="1" applyAlignment="1">
      <alignment horizontal="center" vertical="center" wrapText="1"/>
    </xf>
    <xf numFmtId="41" fontId="238" fillId="55" borderId="84" xfId="5094" applyNumberFormat="1" applyFont="1" applyFill="1" applyBorder="1" applyAlignment="1">
      <alignment horizontal="center" vertical="center" wrapText="1"/>
    </xf>
    <xf numFmtId="41" fontId="231" fillId="55" borderId="84" xfId="5094" quotePrefix="1" applyNumberFormat="1" applyFont="1" applyFill="1" applyBorder="1" applyAlignment="1">
      <alignment horizontal="right" vertical="center" wrapText="1"/>
    </xf>
    <xf numFmtId="41" fontId="231" fillId="55" borderId="84" xfId="5094" applyNumberFormat="1" applyFont="1" applyFill="1" applyBorder="1" applyAlignment="1">
      <alignment horizontal="right" vertical="center" wrapText="1"/>
    </xf>
    <xf numFmtId="41" fontId="238" fillId="55" borderId="84" xfId="5094" quotePrefix="1" applyNumberFormat="1" applyFont="1" applyFill="1" applyBorder="1" applyAlignment="1">
      <alignment horizontal="center" vertical="center" wrapText="1"/>
    </xf>
    <xf numFmtId="0" fontId="231" fillId="55" borderId="84" xfId="5094" applyNumberFormat="1" applyFont="1" applyFill="1" applyBorder="1" applyAlignment="1">
      <alignment horizontal="center" vertical="center" wrapText="1"/>
    </xf>
    <xf numFmtId="3" fontId="231" fillId="55" borderId="84" xfId="5094" applyNumberFormat="1" applyFont="1" applyFill="1" applyBorder="1" applyAlignment="1">
      <alignment vertical="center" wrapText="1"/>
    </xf>
    <xf numFmtId="3" fontId="238" fillId="55" borderId="84" xfId="5094" applyNumberFormat="1" applyFont="1" applyFill="1" applyBorder="1" applyAlignment="1">
      <alignment horizontal="center" vertical="center" wrapText="1"/>
    </xf>
    <xf numFmtId="49" fontId="238" fillId="55" borderId="0" xfId="5094" applyNumberFormat="1" applyFont="1" applyFill="1" applyAlignment="1">
      <alignment vertical="center"/>
    </xf>
    <xf numFmtId="49" fontId="238" fillId="55" borderId="0" xfId="5094" applyNumberFormat="1" applyFont="1" applyFill="1" applyAlignment="1">
      <alignment horizontal="center" vertical="center"/>
    </xf>
    <xf numFmtId="1" fontId="238" fillId="55" borderId="0" xfId="5094" applyNumberFormat="1" applyFont="1" applyFill="1" applyAlignment="1">
      <alignment vertical="center" wrapText="1"/>
    </xf>
    <xf numFmtId="1" fontId="238" fillId="55" borderId="0" xfId="5094" applyNumberFormat="1" applyFont="1" applyFill="1" applyAlignment="1">
      <alignment horizontal="center" vertical="center" wrapText="1"/>
    </xf>
    <xf numFmtId="0" fontId="238" fillId="55" borderId="63" xfId="5094" applyNumberFormat="1" applyFont="1" applyFill="1" applyBorder="1" applyAlignment="1">
      <alignment horizontal="center" vertical="center" wrapText="1"/>
    </xf>
    <xf numFmtId="3" fontId="238" fillId="55" borderId="63" xfId="5094" quotePrefix="1" applyNumberFormat="1" applyFont="1" applyFill="1" applyBorder="1" applyAlignment="1">
      <alignment horizontal="center" vertical="center" wrapText="1"/>
    </xf>
    <xf numFmtId="3" fontId="238" fillId="55" borderId="63" xfId="5094" applyNumberFormat="1" applyFont="1" applyFill="1" applyBorder="1" applyAlignment="1">
      <alignment vertical="center" wrapText="1"/>
    </xf>
    <xf numFmtId="41" fontId="238" fillId="55" borderId="63" xfId="5148" applyNumberFormat="1" applyFont="1" applyFill="1" applyBorder="1" applyAlignment="1">
      <alignment horizontal="right" vertical="center" wrapText="1"/>
    </xf>
    <xf numFmtId="3" fontId="367" fillId="55" borderId="63" xfId="5148" applyNumberFormat="1" applyFont="1" applyFill="1" applyBorder="1" applyAlignment="1">
      <alignment horizontal="right" vertical="center"/>
    </xf>
    <xf numFmtId="0" fontId="238" fillId="55" borderId="63" xfId="5148" applyFont="1" applyFill="1" applyBorder="1" applyAlignment="1">
      <alignment horizontal="left" vertical="center" wrapText="1"/>
    </xf>
    <xf numFmtId="41" fontId="231" fillId="55" borderId="63" xfId="5148" applyNumberFormat="1" applyFont="1" applyFill="1" applyBorder="1" applyAlignment="1">
      <alignment horizontal="center" vertical="center" wrapText="1"/>
    </xf>
    <xf numFmtId="3" fontId="231" fillId="55" borderId="63" xfId="5094" applyNumberFormat="1" applyFont="1" applyFill="1" applyBorder="1" applyAlignment="1">
      <alignment horizontal="center" vertical="center" wrapText="1"/>
    </xf>
    <xf numFmtId="0" fontId="371" fillId="0" borderId="0" xfId="0" applyFont="1"/>
    <xf numFmtId="0" fontId="238" fillId="0" borderId="0" xfId="0" applyFont="1"/>
    <xf numFmtId="0" fontId="371" fillId="0" borderId="0" xfId="0" applyFont="1" applyAlignment="1">
      <alignment horizontal="right"/>
    </xf>
    <xf numFmtId="0" fontId="242" fillId="0" borderId="0" xfId="0" applyFont="1"/>
    <xf numFmtId="0" fontId="238" fillId="0" borderId="4" xfId="0" applyFont="1" applyBorder="1" applyAlignment="1">
      <alignment horizontal="center" vertical="center" wrapText="1"/>
    </xf>
    <xf numFmtId="0" fontId="231" fillId="0" borderId="93" xfId="0" applyNumberFormat="1" applyFont="1" applyFill="1" applyBorder="1" applyAlignment="1">
      <alignment horizontal="center" vertical="center" wrapText="1"/>
    </xf>
    <xf numFmtId="3" fontId="231" fillId="0" borderId="93" xfId="0" applyNumberFormat="1" applyFont="1" applyFill="1" applyBorder="1" applyAlignment="1">
      <alignment horizontal="right" vertical="center" wrapText="1"/>
    </xf>
    <xf numFmtId="0" fontId="371" fillId="0" borderId="93" xfId="0" applyFont="1" applyBorder="1"/>
    <xf numFmtId="0" fontId="231" fillId="0" borderId="63" xfId="0" applyNumberFormat="1" applyFont="1" applyFill="1" applyBorder="1" applyAlignment="1">
      <alignment horizontal="left" vertical="center" wrapText="1"/>
    </xf>
    <xf numFmtId="3" fontId="231" fillId="0" borderId="63" xfId="0" applyNumberFormat="1" applyFont="1" applyFill="1" applyBorder="1" applyAlignment="1">
      <alignment horizontal="center" vertical="center" wrapText="1"/>
    </xf>
    <xf numFmtId="3" fontId="231" fillId="0" borderId="63" xfId="0" applyNumberFormat="1" applyFont="1" applyFill="1" applyBorder="1" applyAlignment="1">
      <alignment horizontal="right" vertical="center" wrapText="1"/>
    </xf>
    <xf numFmtId="0" fontId="371" fillId="0" borderId="63" xfId="0" applyFont="1" applyBorder="1"/>
    <xf numFmtId="3" fontId="371" fillId="0" borderId="0" xfId="0" applyNumberFormat="1" applyFont="1"/>
    <xf numFmtId="3" fontId="238" fillId="0" borderId="63" xfId="0" applyNumberFormat="1" applyFont="1" applyFill="1" applyBorder="1" applyAlignment="1">
      <alignment horizontal="center" vertical="center" wrapText="1"/>
    </xf>
    <xf numFmtId="0" fontId="238" fillId="0" borderId="63" xfId="0" applyNumberFormat="1" applyFont="1" applyFill="1" applyBorder="1" applyAlignment="1">
      <alignment horizontal="left" vertical="center" wrapText="1"/>
    </xf>
    <xf numFmtId="0" fontId="238" fillId="0" borderId="63" xfId="0" applyFont="1" applyBorder="1" applyAlignment="1">
      <alignment horizontal="center" vertical="center" wrapText="1"/>
    </xf>
    <xf numFmtId="3" fontId="238" fillId="0" borderId="63" xfId="0" applyNumberFormat="1" applyFont="1" applyFill="1" applyBorder="1" applyAlignment="1">
      <alignment horizontal="right" vertical="center" wrapText="1"/>
    </xf>
    <xf numFmtId="0" fontId="238" fillId="0" borderId="63" xfId="0" applyNumberFormat="1" applyFont="1" applyFill="1" applyBorder="1" applyAlignment="1">
      <alignment horizontal="center" vertical="center" wrapText="1"/>
    </xf>
    <xf numFmtId="3" fontId="238" fillId="0" borderId="63" xfId="0" applyNumberFormat="1" applyFont="1" applyBorder="1" applyAlignment="1">
      <alignment horizontal="right" vertical="center" wrapText="1"/>
    </xf>
    <xf numFmtId="0" fontId="231" fillId="0" borderId="63" xfId="0" applyFont="1" applyBorder="1" applyAlignment="1">
      <alignment horizontal="center" vertical="center" wrapText="1"/>
    </xf>
    <xf numFmtId="3" fontId="231" fillId="0" borderId="63" xfId="0" applyNumberFormat="1" applyFont="1" applyBorder="1" applyAlignment="1">
      <alignment horizontal="right" vertical="center" wrapText="1"/>
    </xf>
    <xf numFmtId="0" fontId="231" fillId="0" borderId="63" xfId="0" applyNumberFormat="1" applyFont="1" applyFill="1" applyBorder="1" applyAlignment="1">
      <alignment horizontal="center" vertical="center" wrapText="1"/>
    </xf>
    <xf numFmtId="0" fontId="242" fillId="0" borderId="63" xfId="0" applyFont="1" applyBorder="1"/>
    <xf numFmtId="0" fontId="371" fillId="0" borderId="84" xfId="0" applyFont="1" applyBorder="1"/>
    <xf numFmtId="0" fontId="238" fillId="0" borderId="84" xfId="0" applyFont="1" applyBorder="1"/>
    <xf numFmtId="0" fontId="372" fillId="0" borderId="0" xfId="0" applyNumberFormat="1" applyFont="1" applyFill="1" applyBorder="1" applyAlignment="1">
      <alignment horizontal="center" vertical="center" wrapText="1"/>
    </xf>
    <xf numFmtId="3" fontId="231" fillId="0" borderId="63" xfId="0" quotePrefix="1" applyNumberFormat="1" applyFont="1" applyFill="1" applyBorder="1" applyAlignment="1">
      <alignment horizontal="center" vertical="center" wrapText="1"/>
    </xf>
    <xf numFmtId="0" fontId="238" fillId="0" borderId="3" xfId="0" applyFont="1" applyBorder="1" applyAlignment="1">
      <alignment horizontal="center" vertical="center" wrapText="1"/>
    </xf>
    <xf numFmtId="3" fontId="231" fillId="0" borderId="82" xfId="0" quotePrefix="1" applyNumberFormat="1" applyFont="1" applyFill="1" applyBorder="1" applyAlignment="1">
      <alignment horizontal="center" vertical="center" wrapText="1"/>
    </xf>
    <xf numFmtId="0" fontId="231" fillId="0" borderId="82" xfId="0" applyNumberFormat="1" applyFont="1" applyFill="1" applyBorder="1" applyAlignment="1">
      <alignment horizontal="center" vertical="center" wrapText="1"/>
    </xf>
    <xf numFmtId="3" fontId="231" fillId="0" borderId="82" xfId="0" applyNumberFormat="1" applyFont="1" applyFill="1" applyBorder="1" applyAlignment="1">
      <alignment horizontal="right" vertical="center" wrapText="1"/>
    </xf>
    <xf numFmtId="0" fontId="59" fillId="0" borderId="93" xfId="0" applyFont="1" applyBorder="1" applyAlignment="1">
      <alignment horizontal="center" vertical="center" wrapText="1"/>
    </xf>
    <xf numFmtId="49" fontId="231" fillId="55" borderId="74" xfId="5094" applyNumberFormat="1" applyFont="1" applyFill="1" applyBorder="1" applyAlignment="1">
      <alignment horizontal="center" vertical="center" wrapText="1"/>
    </xf>
    <xf numFmtId="49" fontId="231" fillId="55" borderId="4" xfId="5094" applyNumberFormat="1" applyFont="1" applyFill="1" applyBorder="1" applyAlignment="1">
      <alignment horizontal="center" vertical="center" wrapText="1"/>
    </xf>
    <xf numFmtId="0" fontId="238" fillId="55" borderId="4" xfId="0" applyFont="1" applyFill="1" applyBorder="1" applyAlignment="1">
      <alignment horizontal="center" vertical="center" wrapText="1"/>
    </xf>
    <xf numFmtId="3" fontId="232" fillId="55" borderId="65" xfId="5094" applyNumberFormat="1" applyFont="1" applyFill="1" applyBorder="1" applyAlignment="1">
      <alignment horizontal="center" vertical="center" wrapText="1"/>
    </xf>
    <xf numFmtId="3" fontId="231" fillId="55" borderId="74" xfId="5094" applyNumberFormat="1" applyFont="1" applyFill="1" applyBorder="1" applyAlignment="1">
      <alignment horizontal="center" vertical="center" wrapText="1"/>
    </xf>
    <xf numFmtId="3" fontId="231" fillId="55" borderId="0" xfId="5094" applyNumberFormat="1" applyFont="1" applyFill="1" applyBorder="1" applyAlignment="1">
      <alignment horizontal="center" vertical="center" wrapText="1"/>
    </xf>
    <xf numFmtId="3" fontId="232" fillId="55" borderId="0" xfId="5094" applyNumberFormat="1" applyFont="1" applyFill="1" applyBorder="1" applyAlignment="1">
      <alignment horizontal="center" vertical="center" wrapText="1"/>
    </xf>
    <xf numFmtId="0" fontId="237" fillId="55" borderId="0" xfId="0" applyFont="1" applyFill="1" applyAlignment="1">
      <alignment horizontal="center" vertical="center" wrapText="1"/>
    </xf>
    <xf numFmtId="3" fontId="232" fillId="55" borderId="57" xfId="5094" applyNumberFormat="1" applyFont="1" applyFill="1" applyBorder="1" applyAlignment="1">
      <alignment horizontal="center" vertical="center" wrapText="1"/>
    </xf>
    <xf numFmtId="3" fontId="240" fillId="55" borderId="82" xfId="5094" applyNumberFormat="1" applyFont="1" applyFill="1" applyBorder="1" applyAlignment="1">
      <alignment horizontal="center" vertical="center" wrapText="1"/>
    </xf>
    <xf numFmtId="41" fontId="240" fillId="55" borderId="63" xfId="5094" quotePrefix="1" applyNumberFormat="1" applyFont="1" applyFill="1" applyBorder="1" applyAlignment="1">
      <alignment horizontal="right" vertical="center" wrapText="1"/>
    </xf>
    <xf numFmtId="41" fontId="240" fillId="55" borderId="63" xfId="5094" applyNumberFormat="1" applyFont="1" applyFill="1" applyBorder="1" applyAlignment="1">
      <alignment horizontal="right" vertical="center" wrapText="1"/>
    </xf>
    <xf numFmtId="41" fontId="243" fillId="55" borderId="63" xfId="5094" applyNumberFormat="1" applyFont="1" applyFill="1" applyBorder="1" applyAlignment="1">
      <alignment horizontal="center" vertical="center" wrapText="1"/>
    </xf>
    <xf numFmtId="41" fontId="240" fillId="55" borderId="63" xfId="5148" applyNumberFormat="1" applyFont="1" applyFill="1" applyBorder="1" applyAlignment="1">
      <alignment horizontal="right" vertical="center"/>
    </xf>
    <xf numFmtId="41" fontId="240" fillId="55" borderId="63" xfId="5148" applyNumberFormat="1" applyFont="1" applyFill="1" applyBorder="1" applyAlignment="1">
      <alignment horizontal="right" vertical="center" wrapText="1"/>
    </xf>
    <xf numFmtId="41" fontId="240" fillId="55" borderId="4" xfId="5148" applyNumberFormat="1" applyFont="1" applyFill="1" applyBorder="1" applyAlignment="1">
      <alignment horizontal="right" vertical="center" wrapText="1"/>
    </xf>
    <xf numFmtId="41" fontId="240" fillId="55" borderId="63" xfId="5094" applyNumberFormat="1" applyFont="1" applyFill="1" applyBorder="1" applyAlignment="1">
      <alignment horizontal="center" vertical="center" wrapText="1"/>
    </xf>
    <xf numFmtId="41" fontId="240" fillId="55" borderId="84" xfId="5094" applyNumberFormat="1" applyFont="1" applyFill="1" applyBorder="1" applyAlignment="1">
      <alignment horizontal="center" vertical="center" wrapText="1"/>
    </xf>
    <xf numFmtId="3" fontId="298" fillId="55" borderId="74" xfId="5094" applyNumberFormat="1" applyFont="1" applyFill="1" applyBorder="1" applyAlignment="1">
      <alignment horizontal="center" vertical="center" wrapText="1"/>
    </xf>
    <xf numFmtId="41" fontId="243" fillId="55" borderId="63" xfId="5094" quotePrefix="1" applyNumberFormat="1" applyFont="1" applyFill="1" applyBorder="1" applyAlignment="1">
      <alignment horizontal="right" vertical="center" wrapText="1"/>
    </xf>
    <xf numFmtId="41" fontId="243" fillId="55" borderId="63" xfId="5094" quotePrefix="1" applyNumberFormat="1" applyFont="1" applyFill="1" applyBorder="1" applyAlignment="1">
      <alignment horizontal="center" vertical="center" wrapText="1"/>
    </xf>
    <xf numFmtId="41" fontId="240" fillId="55" borderId="63" xfId="5094" quotePrefix="1" applyNumberFormat="1" applyFont="1" applyFill="1" applyBorder="1" applyAlignment="1">
      <alignment horizontal="center" vertical="center" wrapText="1"/>
    </xf>
    <xf numFmtId="41" fontId="243" fillId="55" borderId="63" xfId="5094" applyNumberFormat="1" applyFont="1" applyFill="1" applyBorder="1" applyAlignment="1">
      <alignment horizontal="right" vertical="center" wrapText="1"/>
    </xf>
    <xf numFmtId="41" fontId="240" fillId="55" borderId="81" xfId="5094" quotePrefix="1" applyNumberFormat="1" applyFont="1" applyFill="1" applyBorder="1" applyAlignment="1">
      <alignment horizontal="center" vertical="center" wrapText="1"/>
    </xf>
    <xf numFmtId="41" fontId="240" fillId="55" borderId="4" xfId="5094" applyNumberFormat="1" applyFont="1" applyFill="1" applyBorder="1" applyAlignment="1">
      <alignment horizontal="right" vertical="center" wrapText="1"/>
    </xf>
    <xf numFmtId="41" fontId="240" fillId="55" borderId="4" xfId="5094" quotePrefix="1" applyNumberFormat="1" applyFont="1" applyFill="1" applyBorder="1" applyAlignment="1">
      <alignment horizontal="center" vertical="center" wrapText="1"/>
    </xf>
    <xf numFmtId="41" fontId="240" fillId="55" borderId="4" xfId="5094" applyNumberFormat="1" applyFont="1" applyFill="1" applyBorder="1" applyAlignment="1">
      <alignment horizontal="center" vertical="center" wrapText="1"/>
    </xf>
    <xf numFmtId="41" fontId="243" fillId="55" borderId="84" xfId="5094" applyNumberFormat="1" applyFont="1" applyFill="1" applyBorder="1" applyAlignment="1">
      <alignment horizontal="right" vertical="center" wrapText="1"/>
    </xf>
    <xf numFmtId="41" fontId="240" fillId="55" borderId="84" xfId="5094" quotePrefix="1" applyNumberFormat="1" applyFont="1" applyFill="1" applyBorder="1" applyAlignment="1">
      <alignment horizontal="center" vertical="center" wrapText="1"/>
    </xf>
    <xf numFmtId="0" fontId="59" fillId="0" borderId="65" xfId="0" applyFont="1" applyBorder="1" applyAlignment="1">
      <alignment horizontal="center" vertical="center" wrapText="1"/>
    </xf>
    <xf numFmtId="3" fontId="240" fillId="0" borderId="82" xfId="0" applyNumberFormat="1" applyFont="1" applyFill="1" applyBorder="1" applyAlignment="1">
      <alignment horizontal="right" vertical="center" wrapText="1"/>
    </xf>
    <xf numFmtId="3" fontId="243" fillId="0" borderId="63" xfId="0" applyNumberFormat="1" applyFont="1" applyFill="1" applyBorder="1" applyAlignment="1">
      <alignment horizontal="right" vertical="center" wrapText="1"/>
    </xf>
    <xf numFmtId="3" fontId="294" fillId="0" borderId="63" xfId="0" applyNumberFormat="1" applyFont="1" applyFill="1" applyBorder="1" applyAlignment="1">
      <alignment horizontal="right" vertical="center" wrapText="1"/>
    </xf>
    <xf numFmtId="1" fontId="375" fillId="55" borderId="0" xfId="5094" applyNumberFormat="1" applyFont="1" applyFill="1" applyAlignment="1">
      <alignment horizontal="center" vertical="center"/>
    </xf>
    <xf numFmtId="1" fontId="10" fillId="55" borderId="0" xfId="5094" applyNumberFormat="1" applyFont="1" applyFill="1" applyAlignment="1">
      <alignment vertical="center"/>
    </xf>
    <xf numFmtId="1" fontId="10" fillId="55" borderId="0" xfId="5094" applyNumberFormat="1" applyFont="1" applyFill="1" applyAlignment="1">
      <alignment horizontal="center" vertical="center"/>
    </xf>
    <xf numFmtId="0" fontId="376" fillId="55" borderId="0" xfId="0" applyFont="1" applyFill="1" applyAlignment="1">
      <alignment vertical="center" wrapText="1"/>
    </xf>
    <xf numFmtId="0" fontId="377" fillId="55" borderId="0" xfId="0" applyFont="1" applyFill="1" applyAlignment="1">
      <alignment horizontal="center" vertical="center" wrapText="1"/>
    </xf>
    <xf numFmtId="1" fontId="10" fillId="55" borderId="0" xfId="5094" applyNumberFormat="1" applyFont="1" applyFill="1" applyBorder="1" applyAlignment="1">
      <alignment vertical="center"/>
    </xf>
    <xf numFmtId="49" fontId="375" fillId="55" borderId="74" xfId="5094" applyNumberFormat="1" applyFont="1" applyFill="1" applyBorder="1" applyAlignment="1">
      <alignment horizontal="center" vertical="center" wrapText="1"/>
    </xf>
    <xf numFmtId="3" fontId="375" fillId="55" borderId="0" xfId="5094" applyNumberFormat="1" applyFont="1" applyFill="1" applyBorder="1" applyAlignment="1">
      <alignment horizontal="center" vertical="center" wrapText="1"/>
    </xf>
    <xf numFmtId="49" fontId="375" fillId="55" borderId="4" xfId="5094" applyNumberFormat="1" applyFont="1" applyFill="1" applyBorder="1" applyAlignment="1">
      <alignment horizontal="center" vertical="center" wrapText="1"/>
    </xf>
    <xf numFmtId="3" fontId="376" fillId="55" borderId="65" xfId="5094" applyNumberFormat="1" applyFont="1" applyFill="1" applyBorder="1" applyAlignment="1">
      <alignment horizontal="center" vertical="center" wrapText="1"/>
    </xf>
    <xf numFmtId="3" fontId="376" fillId="55" borderId="57" xfId="5094" applyNumberFormat="1" applyFont="1" applyFill="1" applyBorder="1" applyAlignment="1">
      <alignment horizontal="center" vertical="center" wrapText="1"/>
    </xf>
    <xf numFmtId="3" fontId="375" fillId="55" borderId="74" xfId="5094" applyNumberFormat="1" applyFont="1" applyFill="1" applyBorder="1" applyAlignment="1">
      <alignment horizontal="center" vertical="center" wrapText="1"/>
    </xf>
    <xf numFmtId="0" fontId="375" fillId="55" borderId="74" xfId="1" applyFont="1" applyFill="1" applyBorder="1" applyAlignment="1">
      <alignment horizontal="center" vertical="center" wrapText="1"/>
    </xf>
    <xf numFmtId="3" fontId="376" fillId="55" borderId="74" xfId="5094" applyNumberFormat="1" applyFont="1" applyFill="1" applyBorder="1" applyAlignment="1">
      <alignment horizontal="center" vertical="center" wrapText="1"/>
    </xf>
    <xf numFmtId="0" fontId="10" fillId="55" borderId="4" xfId="0" applyFont="1" applyFill="1" applyBorder="1" applyAlignment="1">
      <alignment horizontal="center" vertical="center" wrapText="1"/>
    </xf>
    <xf numFmtId="0" fontId="10" fillId="55" borderId="74" xfId="0" applyFont="1" applyFill="1" applyBorder="1" applyAlignment="1">
      <alignment horizontal="center" vertical="center" wrapText="1"/>
    </xf>
    <xf numFmtId="0" fontId="375" fillId="55" borderId="63" xfId="5094" applyNumberFormat="1" applyFont="1" applyFill="1" applyBorder="1" applyAlignment="1">
      <alignment horizontal="center" vertical="center" wrapText="1"/>
    </xf>
    <xf numFmtId="3" fontId="375" fillId="55" borderId="63" xfId="5094" quotePrefix="1" applyNumberFormat="1" applyFont="1" applyFill="1" applyBorder="1" applyAlignment="1">
      <alignment horizontal="center" vertical="center" wrapText="1"/>
    </xf>
    <xf numFmtId="41" fontId="375" fillId="55" borderId="63" xfId="5094" quotePrefix="1" applyNumberFormat="1" applyFont="1" applyFill="1" applyBorder="1" applyAlignment="1">
      <alignment horizontal="right" vertical="center" wrapText="1"/>
    </xf>
    <xf numFmtId="3" fontId="375" fillId="55" borderId="63" xfId="5094" applyNumberFormat="1" applyFont="1" applyFill="1" applyBorder="1" applyAlignment="1">
      <alignment vertical="center" wrapText="1"/>
    </xf>
    <xf numFmtId="3" fontId="10" fillId="55" borderId="63" xfId="5094" applyNumberFormat="1" applyFont="1" applyFill="1" applyBorder="1" applyAlignment="1">
      <alignment horizontal="center" vertical="center" wrapText="1"/>
    </xf>
    <xf numFmtId="3" fontId="375" fillId="55" borderId="0" xfId="5094" applyNumberFormat="1" applyFont="1" applyFill="1" applyBorder="1" applyAlignment="1">
      <alignment vertical="center" wrapText="1"/>
    </xf>
    <xf numFmtId="41" fontId="375" fillId="55" borderId="63" xfId="5094" applyNumberFormat="1" applyFont="1" applyFill="1" applyBorder="1" applyAlignment="1">
      <alignment horizontal="right" vertical="center" wrapText="1"/>
    </xf>
    <xf numFmtId="41" fontId="375" fillId="55" borderId="63" xfId="5094" applyNumberFormat="1" applyFont="1" applyFill="1" applyBorder="1" applyAlignment="1">
      <alignment horizontal="center" vertical="center" wrapText="1"/>
    </xf>
    <xf numFmtId="41" fontId="10" fillId="55" borderId="63" xfId="5094" applyNumberFormat="1" applyFont="1" applyFill="1" applyBorder="1" applyAlignment="1">
      <alignment horizontal="center" vertical="center" wrapText="1"/>
    </xf>
    <xf numFmtId="41" fontId="10" fillId="55" borderId="63" xfId="5094" quotePrefix="1" applyNumberFormat="1" applyFont="1" applyFill="1" applyBorder="1" applyAlignment="1">
      <alignment horizontal="center" vertical="center" wrapText="1"/>
    </xf>
    <xf numFmtId="41" fontId="10" fillId="55" borderId="63" xfId="5094" applyNumberFormat="1" applyFont="1" applyFill="1" applyBorder="1" applyAlignment="1">
      <alignment horizontal="right" vertical="center" wrapText="1"/>
    </xf>
    <xf numFmtId="41" fontId="10" fillId="55" borderId="63" xfId="5094" quotePrefix="1" applyNumberFormat="1" applyFont="1" applyFill="1" applyBorder="1" applyAlignment="1">
      <alignment horizontal="right" vertical="center" wrapText="1"/>
    </xf>
    <xf numFmtId="3" fontId="375" fillId="55" borderId="63" xfId="5148" applyNumberFormat="1" applyFont="1" applyFill="1" applyBorder="1" applyAlignment="1">
      <alignment horizontal="left" vertical="center" wrapText="1"/>
    </xf>
    <xf numFmtId="1" fontId="10" fillId="55" borderId="63" xfId="5148" applyNumberFormat="1" applyFont="1" applyFill="1" applyBorder="1" applyAlignment="1">
      <alignment horizontal="center" vertical="center" wrapText="1"/>
    </xf>
    <xf numFmtId="41" fontId="375" fillId="55" borderId="63" xfId="5148" applyNumberFormat="1" applyFont="1" applyFill="1" applyBorder="1" applyAlignment="1">
      <alignment horizontal="right" vertical="center"/>
    </xf>
    <xf numFmtId="0" fontId="10" fillId="55" borderId="63" xfId="5148" applyNumberFormat="1" applyFont="1" applyFill="1" applyBorder="1" applyAlignment="1">
      <alignment horizontal="center" vertical="center"/>
    </xf>
    <xf numFmtId="0" fontId="10" fillId="55" borderId="63" xfId="5148" applyNumberFormat="1" applyFont="1" applyFill="1" applyBorder="1" applyAlignment="1">
      <alignment horizontal="left" vertical="center" wrapText="1"/>
    </xf>
    <xf numFmtId="0" fontId="10" fillId="55" borderId="63" xfId="5148" applyFont="1" applyFill="1" applyBorder="1" applyAlignment="1">
      <alignment horizontal="center" vertical="center"/>
    </xf>
    <xf numFmtId="41" fontId="10" fillId="55" borderId="63" xfId="5148" applyNumberFormat="1" applyFont="1" applyFill="1" applyBorder="1" applyAlignment="1">
      <alignment horizontal="right" vertical="center" wrapText="1"/>
    </xf>
    <xf numFmtId="41" fontId="10" fillId="55" borderId="63" xfId="5148" applyNumberFormat="1" applyFont="1" applyFill="1" applyBorder="1" applyAlignment="1">
      <alignment horizontal="right" vertical="center"/>
    </xf>
    <xf numFmtId="41" fontId="375" fillId="55" borderId="63" xfId="5094" quotePrefix="1" applyNumberFormat="1" applyFont="1" applyFill="1" applyBorder="1" applyAlignment="1">
      <alignment horizontal="center" vertical="center" wrapText="1"/>
    </xf>
    <xf numFmtId="0" fontId="375" fillId="55" borderId="63" xfId="5148" applyNumberFormat="1" applyFont="1" applyFill="1" applyBorder="1" applyAlignment="1">
      <alignment horizontal="center" vertical="center"/>
    </xf>
    <xf numFmtId="0" fontId="375" fillId="55" borderId="63" xfId="5148" applyNumberFormat="1" applyFont="1" applyFill="1" applyBorder="1" applyAlignment="1">
      <alignment horizontal="left" vertical="center" wrapText="1"/>
    </xf>
    <xf numFmtId="0" fontId="375" fillId="55" borderId="63" xfId="5148" applyFont="1" applyFill="1" applyBorder="1" applyAlignment="1">
      <alignment horizontal="center" vertical="center"/>
    </xf>
    <xf numFmtId="0" fontId="375" fillId="55" borderId="63" xfId="5148" applyFont="1" applyFill="1" applyBorder="1" applyAlignment="1">
      <alignment horizontal="left" vertical="center" wrapText="1"/>
    </xf>
    <xf numFmtId="0" fontId="10" fillId="55" borderId="63" xfId="5148" applyFont="1" applyFill="1" applyBorder="1" applyAlignment="1">
      <alignment horizontal="center" vertical="center" wrapText="1"/>
    </xf>
    <xf numFmtId="0" fontId="10" fillId="55" borderId="63" xfId="5148" applyNumberFormat="1" applyFont="1" applyFill="1" applyBorder="1" applyAlignment="1">
      <alignment horizontal="center" vertical="center" wrapText="1"/>
    </xf>
    <xf numFmtId="41" fontId="375" fillId="55" borderId="63" xfId="5148" applyNumberFormat="1" applyFont="1" applyFill="1" applyBorder="1" applyAlignment="1">
      <alignment horizontal="right" vertical="center" wrapText="1"/>
    </xf>
    <xf numFmtId="0" fontId="375" fillId="55" borderId="63" xfId="5148" quotePrefix="1" applyNumberFormat="1" applyFont="1" applyFill="1" applyBorder="1" applyAlignment="1">
      <alignment horizontal="center" vertical="center"/>
    </xf>
    <xf numFmtId="3" fontId="10" fillId="55" borderId="63" xfId="5148" applyNumberFormat="1" applyFont="1" applyFill="1" applyBorder="1" applyAlignment="1">
      <alignment horizontal="center" vertical="center" wrapText="1"/>
    </xf>
    <xf numFmtId="41" fontId="375" fillId="55" borderId="63" xfId="5148" applyNumberFormat="1" applyFont="1" applyFill="1" applyBorder="1" applyAlignment="1">
      <alignment horizontal="center" vertical="center"/>
    </xf>
    <xf numFmtId="0" fontId="10" fillId="55" borderId="63" xfId="5148" applyFont="1" applyFill="1" applyBorder="1" applyAlignment="1">
      <alignment horizontal="left" vertical="center" wrapText="1"/>
    </xf>
    <xf numFmtId="0" fontId="375" fillId="55" borderId="63" xfId="5148" applyNumberFormat="1" applyFont="1" applyFill="1" applyBorder="1" applyAlignment="1">
      <alignment horizontal="center" vertical="center" wrapText="1"/>
    </xf>
    <xf numFmtId="1" fontId="375" fillId="55" borderId="63" xfId="5148" applyNumberFormat="1" applyFont="1" applyFill="1" applyBorder="1" applyAlignment="1">
      <alignment horizontal="left" vertical="center" wrapText="1"/>
    </xf>
    <xf numFmtId="41" fontId="10" fillId="55" borderId="63" xfId="5148" applyNumberFormat="1" applyFont="1" applyFill="1" applyBorder="1" applyAlignment="1">
      <alignment horizontal="center" vertical="center" wrapText="1"/>
    </xf>
    <xf numFmtId="0" fontId="375" fillId="55" borderId="63" xfId="5148" applyFont="1" applyFill="1" applyBorder="1" applyAlignment="1">
      <alignment horizontal="center" vertical="center" wrapText="1"/>
    </xf>
    <xf numFmtId="3" fontId="10" fillId="55" borderId="63" xfId="5148" applyNumberFormat="1" applyFont="1" applyFill="1" applyBorder="1" applyAlignment="1">
      <alignment horizontal="center" vertical="center"/>
    </xf>
    <xf numFmtId="49" fontId="10" fillId="55" borderId="0" xfId="5094" applyNumberFormat="1" applyFont="1" applyFill="1" applyAlignment="1">
      <alignment vertical="center"/>
    </xf>
    <xf numFmtId="49" fontId="10" fillId="55" borderId="0" xfId="5094" applyNumberFormat="1" applyFont="1" applyFill="1" applyAlignment="1">
      <alignment horizontal="center" vertical="center"/>
    </xf>
    <xf numFmtId="1" fontId="10" fillId="55" borderId="0" xfId="5094" applyNumberFormat="1" applyFont="1" applyFill="1" applyAlignment="1">
      <alignment vertical="center" wrapText="1"/>
    </xf>
    <xf numFmtId="1" fontId="10" fillId="55" borderId="0" xfId="5094" applyNumberFormat="1" applyFont="1" applyFill="1" applyAlignment="1">
      <alignment horizontal="center" vertical="center" wrapText="1"/>
    </xf>
    <xf numFmtId="1" fontId="10" fillId="55" borderId="0" xfId="5094" applyNumberFormat="1" applyFont="1" applyFill="1" applyAlignment="1">
      <alignment horizontal="right" vertical="center"/>
    </xf>
    <xf numFmtId="3" fontId="375" fillId="55" borderId="63" xfId="5094" quotePrefix="1" applyNumberFormat="1" applyFont="1" applyFill="1" applyBorder="1" applyAlignment="1">
      <alignment horizontal="left" vertical="center" wrapText="1"/>
    </xf>
    <xf numFmtId="0" fontId="10" fillId="55" borderId="63" xfId="5148" quotePrefix="1" applyNumberFormat="1" applyFont="1" applyFill="1" applyBorder="1" applyAlignment="1">
      <alignment horizontal="center" vertical="center"/>
    </xf>
    <xf numFmtId="3" fontId="10" fillId="55" borderId="63" xfId="5148" applyNumberFormat="1" applyFont="1" applyFill="1" applyBorder="1" applyAlignment="1">
      <alignment horizontal="right" vertical="center"/>
    </xf>
    <xf numFmtId="41" fontId="375" fillId="55" borderId="94" xfId="5094" quotePrefix="1" applyNumberFormat="1" applyFont="1" applyFill="1" applyBorder="1" applyAlignment="1">
      <alignment horizontal="right" vertical="center" wrapText="1"/>
    </xf>
    <xf numFmtId="41" fontId="375" fillId="55" borderId="94" xfId="5094" applyNumberFormat="1" applyFont="1" applyFill="1" applyBorder="1" applyAlignment="1">
      <alignment horizontal="right" vertical="center" wrapText="1"/>
    </xf>
    <xf numFmtId="41" fontId="375" fillId="55" borderId="94" xfId="5148" applyNumberFormat="1" applyFont="1" applyFill="1" applyBorder="1" applyAlignment="1">
      <alignment horizontal="right" vertical="center"/>
    </xf>
    <xf numFmtId="41" fontId="375" fillId="55" borderId="94" xfId="5148" applyNumberFormat="1" applyFont="1" applyFill="1" applyBorder="1" applyAlignment="1">
      <alignment horizontal="right" vertical="center" wrapText="1"/>
    </xf>
    <xf numFmtId="41" fontId="375" fillId="55" borderId="94" xfId="5094" applyNumberFormat="1" applyFont="1" applyFill="1" applyBorder="1" applyAlignment="1">
      <alignment horizontal="center" vertical="center" wrapText="1"/>
    </xf>
    <xf numFmtId="0" fontId="375" fillId="55" borderId="82" xfId="5094" applyNumberFormat="1" applyFont="1" applyFill="1" applyBorder="1" applyAlignment="1">
      <alignment horizontal="center" vertical="center" wrapText="1"/>
    </xf>
    <xf numFmtId="3" fontId="375" fillId="55" borderId="82" xfId="5094" quotePrefix="1" applyNumberFormat="1" applyFont="1" applyFill="1" applyBorder="1" applyAlignment="1">
      <alignment horizontal="center" vertical="center" wrapText="1"/>
    </xf>
    <xf numFmtId="41" fontId="375" fillId="55" borderId="82" xfId="5094" quotePrefix="1" applyNumberFormat="1" applyFont="1" applyFill="1" applyBorder="1" applyAlignment="1">
      <alignment horizontal="right" vertical="center" wrapText="1"/>
    </xf>
    <xf numFmtId="0" fontId="10" fillId="0" borderId="63" xfId="0" applyFont="1" applyBorder="1" applyAlignment="1">
      <alignment horizontal="center" vertical="center" wrapText="1"/>
    </xf>
    <xf numFmtId="0" fontId="380" fillId="0" borderId="0" xfId="0" applyFont="1" applyAlignment="1">
      <alignment horizontal="center" vertical="center" wrapText="1"/>
    </xf>
    <xf numFmtId="0" fontId="378" fillId="0" borderId="0" xfId="0" applyFont="1" applyAlignment="1">
      <alignment horizontal="center" vertical="center" wrapText="1"/>
    </xf>
    <xf numFmtId="0" fontId="378" fillId="0" borderId="65" xfId="0" applyFont="1" applyBorder="1" applyAlignment="1">
      <alignment horizontal="center" vertical="center" wrapText="1"/>
    </xf>
    <xf numFmtId="0" fontId="378" fillId="0" borderId="0" xfId="0" applyFont="1" applyFill="1" applyAlignment="1">
      <alignment horizontal="center" vertical="center" wrapText="1"/>
    </xf>
    <xf numFmtId="0" fontId="381" fillId="0" borderId="0" xfId="0" applyFont="1" applyFill="1" applyAlignment="1">
      <alignment horizontal="center" vertical="center" wrapText="1"/>
    </xf>
    <xf numFmtId="0" fontId="380" fillId="0" borderId="0" xfId="0" applyFont="1" applyFill="1" applyAlignment="1">
      <alignment horizontal="center" vertical="center" wrapText="1"/>
    </xf>
    <xf numFmtId="169" fontId="380" fillId="0" borderId="0" xfId="0" applyNumberFormat="1" applyFont="1" applyAlignment="1">
      <alignment horizontal="center" vertical="center" wrapText="1"/>
    </xf>
    <xf numFmtId="0" fontId="378" fillId="0" borderId="82" xfId="0" applyFont="1" applyFill="1" applyBorder="1" applyAlignment="1">
      <alignment horizontal="center" vertical="center" wrapText="1"/>
    </xf>
    <xf numFmtId="0" fontId="378" fillId="0" borderId="82" xfId="0" applyFont="1" applyFill="1" applyBorder="1" applyAlignment="1">
      <alignment horizontal="left" vertical="center"/>
    </xf>
    <xf numFmtId="242" fontId="378" fillId="0" borderId="82" xfId="0" applyNumberFormat="1" applyFont="1" applyFill="1" applyBorder="1" applyAlignment="1">
      <alignment horizontal="right" vertical="center" wrapText="1"/>
    </xf>
    <xf numFmtId="169" fontId="378" fillId="0" borderId="82" xfId="0" applyNumberFormat="1" applyFont="1" applyFill="1" applyBorder="1" applyAlignment="1">
      <alignment horizontal="right" vertical="center" wrapText="1"/>
    </xf>
    <xf numFmtId="4" fontId="378" fillId="0" borderId="82" xfId="0" applyNumberFormat="1" applyFont="1" applyFill="1" applyBorder="1" applyAlignment="1">
      <alignment horizontal="right" vertical="center" wrapText="1"/>
    </xf>
    <xf numFmtId="0" fontId="378" fillId="0" borderId="63" xfId="0" applyFont="1" applyFill="1" applyBorder="1" applyAlignment="1">
      <alignment horizontal="center" vertical="center" wrapText="1"/>
    </xf>
    <xf numFmtId="0" fontId="378" fillId="0" borderId="63" xfId="0" applyFont="1" applyFill="1" applyBorder="1" applyAlignment="1">
      <alignment horizontal="left" vertical="center"/>
    </xf>
    <xf numFmtId="242" fontId="378" fillId="0" borderId="63" xfId="0" applyNumberFormat="1" applyFont="1" applyFill="1" applyBorder="1" applyAlignment="1">
      <alignment horizontal="right" vertical="center" wrapText="1"/>
    </xf>
    <xf numFmtId="169" fontId="378" fillId="0" borderId="63" xfId="0" applyNumberFormat="1" applyFont="1" applyFill="1" applyBorder="1" applyAlignment="1">
      <alignment horizontal="right" vertical="center" wrapText="1"/>
    </xf>
    <xf numFmtId="4" fontId="378" fillId="0" borderId="63" xfId="0" applyNumberFormat="1" applyFont="1" applyFill="1" applyBorder="1" applyAlignment="1">
      <alignment horizontal="right" vertical="center" wrapText="1"/>
    </xf>
    <xf numFmtId="0" fontId="378" fillId="0" borderId="63" xfId="0" quotePrefix="1" applyFont="1" applyFill="1" applyBorder="1" applyAlignment="1">
      <alignment horizontal="center" vertical="center" wrapText="1"/>
    </xf>
    <xf numFmtId="0" fontId="378" fillId="0" borderId="63" xfId="0" applyFont="1" applyFill="1" applyBorder="1" applyAlignment="1">
      <alignment horizontal="left" vertical="center" wrapText="1"/>
    </xf>
    <xf numFmtId="0" fontId="380" fillId="0" borderId="63" xfId="0" quotePrefix="1" applyFont="1" applyFill="1" applyBorder="1" applyAlignment="1">
      <alignment horizontal="center" vertical="center" wrapText="1"/>
    </xf>
    <xf numFmtId="0" fontId="380" fillId="0" borderId="63" xfId="0" applyFont="1" applyFill="1" applyBorder="1" applyAlignment="1">
      <alignment horizontal="left" vertical="center" wrapText="1"/>
    </xf>
    <xf numFmtId="0" fontId="380" fillId="0" borderId="63" xfId="0" applyFont="1" applyFill="1" applyBorder="1" applyAlignment="1">
      <alignment horizontal="center" vertical="center" wrapText="1"/>
    </xf>
    <xf numFmtId="242" fontId="380" fillId="0" borderId="63" xfId="0" applyNumberFormat="1" applyFont="1" applyFill="1" applyBorder="1" applyAlignment="1">
      <alignment horizontal="right" vertical="center" wrapText="1"/>
    </xf>
    <xf numFmtId="242" fontId="380" fillId="0" borderId="63" xfId="1975" applyNumberFormat="1" applyFont="1" applyFill="1" applyBorder="1" applyAlignment="1">
      <alignment horizontal="right" vertical="center" wrapText="1"/>
    </xf>
    <xf numFmtId="0" fontId="380" fillId="0" borderId="63" xfId="0" applyFont="1" applyFill="1" applyBorder="1" applyAlignment="1">
      <alignment horizontal="right" vertical="center" wrapText="1"/>
    </xf>
    <xf numFmtId="4" fontId="380" fillId="0" borderId="63" xfId="0" applyNumberFormat="1" applyFont="1" applyFill="1" applyBorder="1" applyAlignment="1">
      <alignment horizontal="right" vertical="center" wrapText="1"/>
    </xf>
    <xf numFmtId="169" fontId="380" fillId="0" borderId="63" xfId="0" applyNumberFormat="1" applyFont="1" applyFill="1" applyBorder="1" applyAlignment="1">
      <alignment horizontal="right" vertical="center" wrapText="1"/>
    </xf>
    <xf numFmtId="169" fontId="2" fillId="0" borderId="63" xfId="1975" quotePrefix="1" applyNumberFormat="1" applyFont="1" applyFill="1" applyBorder="1" applyAlignment="1">
      <alignment horizontal="right" vertical="center" wrapText="1"/>
    </xf>
    <xf numFmtId="169" fontId="380" fillId="0" borderId="63" xfId="1681" applyNumberFormat="1" applyFont="1" applyFill="1" applyBorder="1" applyAlignment="1">
      <alignment horizontal="right" vertical="center" wrapText="1"/>
    </xf>
    <xf numFmtId="169" fontId="378" fillId="0" borderId="63" xfId="1681" applyNumberFormat="1" applyFont="1" applyFill="1" applyBorder="1" applyAlignment="1">
      <alignment horizontal="right" vertical="center" wrapText="1"/>
    </xf>
    <xf numFmtId="242" fontId="378" fillId="0" borderId="63" xfId="1975" applyNumberFormat="1" applyFont="1" applyFill="1" applyBorder="1" applyAlignment="1">
      <alignment horizontal="right" vertical="center" wrapText="1"/>
    </xf>
    <xf numFmtId="0" fontId="380" fillId="0" borderId="84" xfId="0" applyFont="1" applyFill="1" applyBorder="1" applyAlignment="1">
      <alignment horizontal="center" vertical="center" wrapText="1"/>
    </xf>
    <xf numFmtId="3" fontId="378" fillId="0" borderId="63" xfId="0" applyNumberFormat="1" applyFont="1" applyFill="1" applyBorder="1" applyAlignment="1">
      <alignment horizontal="right" vertical="center" wrapText="1"/>
    </xf>
    <xf numFmtId="0" fontId="383" fillId="0" borderId="63" xfId="0" quotePrefix="1" applyFont="1" applyFill="1" applyBorder="1" applyAlignment="1">
      <alignment horizontal="center" vertical="center" wrapText="1"/>
    </xf>
    <xf numFmtId="0" fontId="383" fillId="0" borderId="63" xfId="0" applyFont="1" applyFill="1" applyBorder="1" applyAlignment="1">
      <alignment horizontal="left" vertical="center" wrapText="1"/>
    </xf>
    <xf numFmtId="0" fontId="383" fillId="0" borderId="63" xfId="0" applyFont="1" applyFill="1" applyBorder="1" applyAlignment="1">
      <alignment horizontal="center" vertical="center" wrapText="1"/>
    </xf>
    <xf numFmtId="242" fontId="383" fillId="0" borderId="63" xfId="0" applyNumberFormat="1" applyFont="1" applyFill="1" applyBorder="1" applyAlignment="1">
      <alignment horizontal="right" vertical="center" wrapText="1"/>
    </xf>
    <xf numFmtId="242" fontId="383" fillId="0" borderId="63" xfId="1975" applyNumberFormat="1" applyFont="1" applyFill="1" applyBorder="1" applyAlignment="1">
      <alignment horizontal="right" vertical="center" wrapText="1"/>
    </xf>
    <xf numFmtId="0" fontId="383" fillId="0" borderId="63" xfId="0" applyFont="1" applyFill="1" applyBorder="1" applyAlignment="1">
      <alignment horizontal="right" vertical="center" wrapText="1"/>
    </xf>
    <xf numFmtId="242" fontId="383" fillId="0" borderId="63" xfId="1975" quotePrefix="1" applyNumberFormat="1" applyFont="1" applyFill="1" applyBorder="1" applyAlignment="1">
      <alignment horizontal="right" vertical="center" wrapText="1"/>
    </xf>
    <xf numFmtId="0" fontId="383" fillId="0" borderId="0" xfId="0" applyFont="1" applyFill="1" applyAlignment="1">
      <alignment horizontal="center" vertical="center" wrapText="1"/>
    </xf>
    <xf numFmtId="41" fontId="383" fillId="55" borderId="63" xfId="5094" applyNumberFormat="1" applyFont="1" applyFill="1" applyBorder="1" applyAlignment="1">
      <alignment horizontal="center" vertical="center" wrapText="1"/>
    </xf>
    <xf numFmtId="0" fontId="380" fillId="0" borderId="63" xfId="0" applyFont="1" applyBorder="1" applyAlignment="1">
      <alignment horizontal="center" vertical="center" wrapText="1"/>
    </xf>
    <xf numFmtId="49" fontId="10" fillId="55" borderId="5" xfId="5094" applyNumberFormat="1" applyFont="1" applyFill="1" applyBorder="1" applyAlignment="1">
      <alignment vertical="center"/>
    </xf>
    <xf numFmtId="1" fontId="10" fillId="55" borderId="5" xfId="5094" applyNumberFormat="1" applyFont="1" applyFill="1" applyBorder="1" applyAlignment="1">
      <alignment vertical="center"/>
    </xf>
    <xf numFmtId="0" fontId="10" fillId="55" borderId="84" xfId="5148" quotePrefix="1" applyNumberFormat="1" applyFont="1" applyFill="1" applyBorder="1" applyAlignment="1">
      <alignment horizontal="center" vertical="center"/>
    </xf>
    <xf numFmtId="0" fontId="10" fillId="55" borderId="84" xfId="5148" applyNumberFormat="1" applyFont="1" applyFill="1" applyBorder="1" applyAlignment="1">
      <alignment horizontal="left" vertical="center" wrapText="1"/>
    </xf>
    <xf numFmtId="0" fontId="10" fillId="55" borderId="84" xfId="5148" applyFont="1" applyFill="1" applyBorder="1" applyAlignment="1">
      <alignment horizontal="center" vertical="center"/>
    </xf>
    <xf numFmtId="0" fontId="10" fillId="55" borderId="84" xfId="5148" applyNumberFormat="1" applyFont="1" applyFill="1" applyBorder="1" applyAlignment="1">
      <alignment horizontal="center" vertical="center"/>
    </xf>
    <xf numFmtId="1" fontId="10" fillId="55" borderId="84" xfId="5148" applyNumberFormat="1" applyFont="1" applyFill="1" applyBorder="1" applyAlignment="1">
      <alignment horizontal="center" vertical="center" wrapText="1"/>
    </xf>
    <xf numFmtId="41" fontId="10" fillId="55" borderId="84" xfId="5148" applyNumberFormat="1" applyFont="1" applyFill="1" applyBorder="1" applyAlignment="1">
      <alignment horizontal="right" vertical="center" wrapText="1"/>
    </xf>
    <xf numFmtId="41" fontId="10" fillId="55" borderId="84" xfId="5148" applyNumberFormat="1" applyFont="1" applyFill="1" applyBorder="1" applyAlignment="1">
      <alignment horizontal="right" vertical="center"/>
    </xf>
    <xf numFmtId="41" fontId="10" fillId="55" borderId="84" xfId="5094" applyNumberFormat="1" applyFont="1" applyFill="1" applyBorder="1" applyAlignment="1">
      <alignment horizontal="right" vertical="center" wrapText="1"/>
    </xf>
    <xf numFmtId="41" fontId="375" fillId="55" borderId="84" xfId="5094" applyNumberFormat="1" applyFont="1" applyFill="1" applyBorder="1" applyAlignment="1">
      <alignment horizontal="center" vertical="center" wrapText="1"/>
    </xf>
    <xf numFmtId="41" fontId="10" fillId="55" borderId="84" xfId="5094" applyNumberFormat="1" applyFont="1" applyFill="1" applyBorder="1" applyAlignment="1">
      <alignment horizontal="center" vertical="center" wrapText="1"/>
    </xf>
    <xf numFmtId="3" fontId="10" fillId="55" borderId="84" xfId="5148" applyNumberFormat="1" applyFont="1" applyFill="1" applyBorder="1" applyAlignment="1">
      <alignment horizontal="right" vertical="center"/>
    </xf>
    <xf numFmtId="0" fontId="380" fillId="0" borderId="5" xfId="0" applyFont="1" applyFill="1" applyBorder="1" applyAlignment="1">
      <alignment horizontal="center" vertical="center" wrapText="1"/>
    </xf>
    <xf numFmtId="0" fontId="380" fillId="0" borderId="5" xfId="0" applyFont="1" applyFill="1" applyBorder="1" applyAlignment="1">
      <alignment horizontal="right" vertical="center" wrapText="1"/>
    </xf>
    <xf numFmtId="0" fontId="380" fillId="0" borderId="84" xfId="0" quotePrefix="1" applyFont="1" applyFill="1" applyBorder="1" applyAlignment="1">
      <alignment horizontal="center" vertical="center" wrapText="1"/>
    </xf>
    <xf numFmtId="0" fontId="380" fillId="0" borderId="84" xfId="0" applyFont="1" applyFill="1" applyBorder="1" applyAlignment="1">
      <alignment horizontal="left" vertical="center" wrapText="1"/>
    </xf>
    <xf numFmtId="242" fontId="380" fillId="0" borderId="84" xfId="0" applyNumberFormat="1" applyFont="1" applyFill="1" applyBorder="1" applyAlignment="1">
      <alignment horizontal="right" vertical="center" wrapText="1"/>
    </xf>
    <xf numFmtId="3" fontId="2" fillId="0" borderId="84" xfId="5094" applyNumberFormat="1" applyFont="1" applyFill="1" applyBorder="1" applyAlignment="1">
      <alignment horizontal="right" vertical="center"/>
    </xf>
    <xf numFmtId="4" fontId="380" fillId="0" borderId="84" xfId="0" applyNumberFormat="1" applyFont="1" applyFill="1" applyBorder="1" applyAlignment="1">
      <alignment horizontal="right" vertical="center" wrapText="1"/>
    </xf>
    <xf numFmtId="0" fontId="380" fillId="0" borderId="84" xfId="0" applyFont="1" applyBorder="1" applyAlignment="1">
      <alignment horizontal="center" vertical="center" wrapText="1"/>
    </xf>
    <xf numFmtId="242" fontId="380" fillId="0" borderId="5" xfId="0" applyNumberFormat="1" applyFont="1" applyFill="1" applyBorder="1" applyAlignment="1">
      <alignment horizontal="center" vertical="center" wrapText="1"/>
    </xf>
    <xf numFmtId="242" fontId="380" fillId="0" borderId="84" xfId="1975" applyNumberFormat="1" applyFont="1" applyFill="1" applyBorder="1" applyAlignment="1">
      <alignment horizontal="right" vertical="center" wrapText="1"/>
    </xf>
    <xf numFmtId="242" fontId="2" fillId="0" borderId="84" xfId="1975" quotePrefix="1" applyNumberFormat="1" applyFont="1" applyFill="1" applyBorder="1" applyAlignment="1">
      <alignment horizontal="right" vertical="center" wrapText="1"/>
    </xf>
    <xf numFmtId="0" fontId="2" fillId="0" borderId="84" xfId="0" applyFont="1" applyBorder="1" applyAlignment="1">
      <alignment horizontal="center" vertical="center" wrapText="1"/>
    </xf>
    <xf numFmtId="0" fontId="327" fillId="0" borderId="65" xfId="0" applyFont="1" applyBorder="1" applyAlignment="1">
      <alignment horizontal="center" vertical="center"/>
    </xf>
    <xf numFmtId="49" fontId="294" fillId="0" borderId="32" xfId="2721" applyNumberFormat="1" applyFont="1" applyBorder="1" applyAlignment="1">
      <alignment horizontal="center" vertical="center" wrapText="1"/>
    </xf>
    <xf numFmtId="0" fontId="347" fillId="0" borderId="32" xfId="2721" applyFont="1" applyBorder="1" applyAlignment="1">
      <alignment horizontal="center" vertical="center" wrapText="1"/>
    </xf>
    <xf numFmtId="41" fontId="347" fillId="0" borderId="32" xfId="0" applyNumberFormat="1" applyFont="1" applyBorder="1" applyAlignment="1">
      <alignment horizontal="right" vertical="center"/>
    </xf>
    <xf numFmtId="0" fontId="294" fillId="0" borderId="32" xfId="0" applyFont="1" applyBorder="1"/>
    <xf numFmtId="0" fontId="294" fillId="0" borderId="0" xfId="0" applyFont="1"/>
    <xf numFmtId="0" fontId="347" fillId="0" borderId="81" xfId="2721" applyFont="1" applyBorder="1" applyAlignment="1">
      <alignment horizontal="center" vertical="center" wrapText="1" readingOrder="1"/>
    </xf>
    <xf numFmtId="0" fontId="347" fillId="0" borderId="81" xfId="2721" applyFont="1" applyBorder="1" applyAlignment="1">
      <alignment vertical="center" wrapText="1" readingOrder="1"/>
    </xf>
    <xf numFmtId="41" fontId="347" fillId="0" borderId="81" xfId="0" applyNumberFormat="1" applyFont="1" applyBorder="1" applyAlignment="1">
      <alignment horizontal="right" vertical="center"/>
    </xf>
    <xf numFmtId="0" fontId="294" fillId="0" borderId="81" xfId="0" applyFont="1" applyBorder="1"/>
    <xf numFmtId="41" fontId="294" fillId="0" borderId="0" xfId="0" applyNumberFormat="1" applyFont="1"/>
    <xf numFmtId="0" fontId="349" fillId="0" borderId="81" xfId="2721" applyFont="1" applyBorder="1" applyAlignment="1">
      <alignment horizontal="center" vertical="center" wrapText="1" readingOrder="1"/>
    </xf>
    <xf numFmtId="0" fontId="349" fillId="0" borderId="81" xfId="2721" applyFont="1" applyBorder="1" applyAlignment="1">
      <alignment vertical="center" wrapText="1" readingOrder="1"/>
    </xf>
    <xf numFmtId="41" fontId="349" fillId="0" borderId="81" xfId="0" applyNumberFormat="1" applyFont="1" applyBorder="1" applyAlignment="1">
      <alignment horizontal="right" vertical="center"/>
    </xf>
    <xf numFmtId="0" fontId="346" fillId="0" borderId="81" xfId="2721" quotePrefix="1" applyFont="1" applyBorder="1" applyAlignment="1">
      <alignment horizontal="center" vertical="center" wrapText="1" readingOrder="1"/>
    </xf>
    <xf numFmtId="0" fontId="294" fillId="0" borderId="81" xfId="2721" applyFont="1" applyBorder="1" applyAlignment="1">
      <alignment vertical="center" wrapText="1"/>
    </xf>
    <xf numFmtId="41" fontId="294" fillId="0" borderId="81" xfId="0" applyNumberFormat="1" applyFont="1" applyBorder="1" applyAlignment="1">
      <alignment horizontal="right" vertical="center"/>
    </xf>
    <xf numFmtId="0" fontId="347" fillId="0" borderId="81" xfId="0" applyFont="1" applyBorder="1"/>
    <xf numFmtId="0" fontId="347" fillId="0" borderId="0" xfId="0" applyFont="1"/>
    <xf numFmtId="0" fontId="347" fillId="0" borderId="85" xfId="2721" applyFont="1" applyBorder="1" applyAlignment="1">
      <alignment horizontal="center" vertical="center" wrapText="1" readingOrder="1"/>
    </xf>
    <xf numFmtId="0" fontId="347" fillId="0" borderId="85" xfId="2721" applyFont="1" applyBorder="1" applyAlignment="1">
      <alignment vertical="center" wrapText="1" readingOrder="1"/>
    </xf>
    <xf numFmtId="41" fontId="347" fillId="0" borderId="85" xfId="0" applyNumberFormat="1" applyFont="1" applyBorder="1" applyAlignment="1">
      <alignment horizontal="right" vertical="center"/>
    </xf>
    <xf numFmtId="0" fontId="347" fillId="0" borderId="85" xfId="0" applyFont="1" applyBorder="1"/>
    <xf numFmtId="0" fontId="327" fillId="0" borderId="32" xfId="2721" applyFont="1" applyBorder="1" applyAlignment="1">
      <alignment horizontal="center" vertical="center" wrapText="1" readingOrder="1"/>
    </xf>
    <xf numFmtId="0" fontId="387" fillId="0" borderId="32" xfId="2721" applyFont="1" applyBorder="1" applyAlignment="1">
      <alignment vertical="center" wrapText="1" readingOrder="1"/>
    </xf>
    <xf numFmtId="49" fontId="327" fillId="0" borderId="32" xfId="2721" applyNumberFormat="1" applyFont="1" applyBorder="1" applyAlignment="1">
      <alignment vertical="center" wrapText="1"/>
    </xf>
    <xf numFmtId="41" fontId="327" fillId="0" borderId="32" xfId="0" applyNumberFormat="1" applyFont="1" applyBorder="1" applyAlignment="1">
      <alignment horizontal="right" vertical="center"/>
    </xf>
    <xf numFmtId="41" fontId="347" fillId="55" borderId="32" xfId="0" applyNumberFormat="1" applyFont="1" applyFill="1" applyBorder="1" applyAlignment="1">
      <alignment horizontal="right" vertical="center"/>
    </xf>
    <xf numFmtId="0" fontId="343" fillId="0" borderId="81" xfId="2721" quotePrefix="1" applyFont="1" applyBorder="1" applyAlignment="1">
      <alignment horizontal="center" vertical="center" wrapText="1" readingOrder="1"/>
    </xf>
    <xf numFmtId="49" fontId="343" fillId="0" borderId="81" xfId="2" applyNumberFormat="1" applyFont="1" applyFill="1" applyBorder="1" applyAlignment="1">
      <alignment horizontal="left" vertical="center" wrapText="1"/>
    </xf>
    <xf numFmtId="41" fontId="327" fillId="0" borderId="81" xfId="0" applyNumberFormat="1" applyFont="1" applyBorder="1" applyAlignment="1">
      <alignment horizontal="right" vertical="center"/>
    </xf>
    <xf numFmtId="354" fontId="59" fillId="0" borderId="81" xfId="2721" quotePrefix="1" applyNumberFormat="1" applyFont="1" applyBorder="1" applyAlignment="1">
      <alignment horizontal="center" vertical="center" wrapText="1" readingOrder="1"/>
    </xf>
    <xf numFmtId="0" fontId="59" fillId="0" borderId="81" xfId="2721" applyFont="1" applyBorder="1" applyAlignment="1">
      <alignment vertical="center" wrapText="1" readingOrder="1"/>
    </xf>
    <xf numFmtId="41" fontId="59" fillId="0" borderId="81" xfId="0" applyNumberFormat="1" applyFont="1" applyBorder="1" applyAlignment="1">
      <alignment horizontal="right" vertical="center"/>
    </xf>
    <xf numFmtId="41" fontId="59" fillId="0" borderId="81" xfId="5094" quotePrefix="1" applyNumberFormat="1" applyFont="1" applyFill="1" applyBorder="1" applyAlignment="1">
      <alignment horizontal="right" vertical="center" wrapText="1"/>
    </xf>
    <xf numFmtId="0" fontId="59" fillId="0" borderId="81" xfId="0" applyFont="1" applyBorder="1" applyAlignment="1">
      <alignment horizontal="center" vertical="center" wrapText="1"/>
    </xf>
    <xf numFmtId="41" fontId="343" fillId="55" borderId="81" xfId="0" applyNumberFormat="1" applyFont="1" applyFill="1" applyBorder="1" applyAlignment="1">
      <alignment horizontal="right" vertical="center"/>
    </xf>
    <xf numFmtId="0" fontId="343" fillId="0" borderId="81" xfId="0" applyFont="1" applyBorder="1"/>
    <xf numFmtId="0" fontId="343" fillId="0" borderId="0" xfId="0" applyFont="1"/>
    <xf numFmtId="354" fontId="345" fillId="0" borderId="81" xfId="2721" quotePrefix="1" applyNumberFormat="1" applyFont="1" applyBorder="1" applyAlignment="1">
      <alignment horizontal="center" vertical="center" wrapText="1" readingOrder="1"/>
    </xf>
    <xf numFmtId="0" fontId="345" fillId="0" borderId="81" xfId="2721" applyFont="1" applyBorder="1" applyAlignment="1">
      <alignment vertical="center" wrapText="1" readingOrder="1"/>
    </xf>
    <xf numFmtId="41" fontId="345" fillId="0" borderId="81" xfId="0" applyNumberFormat="1" applyFont="1" applyBorder="1" applyAlignment="1">
      <alignment horizontal="right" vertical="center"/>
    </xf>
    <xf numFmtId="0" fontId="345" fillId="0" borderId="81" xfId="0" applyFont="1" applyBorder="1"/>
    <xf numFmtId="0" fontId="345" fillId="0" borderId="0" xfId="0" applyFont="1"/>
    <xf numFmtId="354" fontId="388" fillId="0" borderId="81" xfId="2721" quotePrefix="1" applyNumberFormat="1" applyFont="1" applyBorder="1" applyAlignment="1">
      <alignment horizontal="center" vertical="center" wrapText="1" readingOrder="1"/>
    </xf>
    <xf numFmtId="0" fontId="388" fillId="0" borderId="81" xfId="2721" applyFont="1" applyBorder="1" applyAlignment="1">
      <alignment vertical="center" wrapText="1" readingOrder="1"/>
    </xf>
    <xf numFmtId="41" fontId="388" fillId="0" borderId="81" xfId="0" applyNumberFormat="1" applyFont="1" applyBorder="1" applyAlignment="1">
      <alignment horizontal="right" vertical="center"/>
    </xf>
    <xf numFmtId="0" fontId="388" fillId="0" borderId="81" xfId="0" applyFont="1" applyBorder="1"/>
    <xf numFmtId="0" fontId="388" fillId="0" borderId="0" xfId="0" applyFont="1"/>
    <xf numFmtId="0" fontId="59" fillId="55" borderId="81" xfId="5148" applyFont="1" applyFill="1" applyBorder="1" applyAlignment="1">
      <alignment horizontal="center" vertical="center" wrapText="1"/>
    </xf>
    <xf numFmtId="41" fontId="59" fillId="55" borderId="81" xfId="5148" applyNumberFormat="1" applyFont="1" applyFill="1" applyBorder="1" applyAlignment="1">
      <alignment horizontal="right" vertical="center"/>
    </xf>
    <xf numFmtId="41" fontId="59" fillId="55" borderId="81" xfId="5148" applyNumberFormat="1" applyFont="1" applyFill="1" applyBorder="1" applyAlignment="1">
      <alignment horizontal="right" vertical="center" wrapText="1"/>
    </xf>
    <xf numFmtId="354" fontId="368" fillId="0" borderId="81" xfId="2721" quotePrefix="1" applyNumberFormat="1" applyFont="1" applyBorder="1" applyAlignment="1">
      <alignment horizontal="center" vertical="center" wrapText="1" readingOrder="1"/>
    </xf>
    <xf numFmtId="0" fontId="368" fillId="0" borderId="81" xfId="2721" applyFont="1" applyBorder="1" applyAlignment="1">
      <alignment vertical="center" wrapText="1" readingOrder="1"/>
    </xf>
    <xf numFmtId="3" fontId="368" fillId="55" borderId="81" xfId="5148" applyNumberFormat="1" applyFont="1" applyFill="1" applyBorder="1" applyAlignment="1">
      <alignment horizontal="center" vertical="center" wrapText="1"/>
    </xf>
    <xf numFmtId="41" fontId="368" fillId="55" borderId="81" xfId="5148" applyNumberFormat="1" applyFont="1" applyFill="1" applyBorder="1" applyAlignment="1">
      <alignment horizontal="right" vertical="center" wrapText="1"/>
    </xf>
    <xf numFmtId="41" fontId="368" fillId="55" borderId="81" xfId="5148" applyNumberFormat="1" applyFont="1" applyFill="1" applyBorder="1" applyAlignment="1">
      <alignment horizontal="right" vertical="center"/>
    </xf>
    <xf numFmtId="41" fontId="368" fillId="0" borderId="81" xfId="0" applyNumberFormat="1" applyFont="1" applyBorder="1" applyAlignment="1">
      <alignment horizontal="right" vertical="center"/>
    </xf>
    <xf numFmtId="0" fontId="368" fillId="0" borderId="81" xfId="0" applyFont="1" applyBorder="1" applyAlignment="1">
      <alignment horizontal="center" vertical="center" wrapText="1"/>
    </xf>
    <xf numFmtId="0" fontId="368" fillId="0" borderId="0" xfId="0" applyFont="1"/>
    <xf numFmtId="0" fontId="368" fillId="0" borderId="81" xfId="0" applyFont="1" applyBorder="1"/>
    <xf numFmtId="41" fontId="388" fillId="55" borderId="81" xfId="5148" applyNumberFormat="1" applyFont="1" applyFill="1" applyBorder="1" applyAlignment="1">
      <alignment horizontal="right" vertical="center"/>
    </xf>
    <xf numFmtId="0" fontId="368" fillId="55" borderId="81" xfId="5148" applyFont="1" applyFill="1" applyBorder="1" applyAlignment="1">
      <alignment horizontal="center" vertical="center" wrapText="1"/>
    </xf>
    <xf numFmtId="41" fontId="368" fillId="55" borderId="81" xfId="5148" applyNumberFormat="1" applyFont="1" applyFill="1" applyBorder="1" applyAlignment="1">
      <alignment horizontal="center" vertical="center" wrapText="1"/>
    </xf>
    <xf numFmtId="354" fontId="388" fillId="55" borderId="81" xfId="2721" quotePrefix="1" applyNumberFormat="1" applyFont="1" applyFill="1" applyBorder="1" applyAlignment="1">
      <alignment horizontal="center" vertical="center" wrapText="1" readingOrder="1"/>
    </xf>
    <xf numFmtId="0" fontId="388" fillId="55" borderId="81" xfId="2721" applyFont="1" applyFill="1" applyBorder="1" applyAlignment="1">
      <alignment vertical="center" wrapText="1" readingOrder="1"/>
    </xf>
    <xf numFmtId="41" fontId="388" fillId="55" borderId="81" xfId="0" applyNumberFormat="1" applyFont="1" applyFill="1" applyBorder="1" applyAlignment="1">
      <alignment horizontal="right" vertical="center"/>
    </xf>
    <xf numFmtId="0" fontId="388" fillId="55" borderId="81" xfId="0" applyFont="1" applyFill="1" applyBorder="1"/>
    <xf numFmtId="0" fontId="388" fillId="55" borderId="0" xfId="0" applyFont="1" applyFill="1"/>
    <xf numFmtId="3" fontId="388" fillId="55" borderId="81" xfId="5148" applyNumberFormat="1" applyFont="1" applyFill="1" applyBorder="1" applyAlignment="1">
      <alignment horizontal="center" vertical="center" wrapText="1"/>
    </xf>
    <xf numFmtId="2" fontId="345" fillId="0" borderId="81" xfId="5148" applyNumberFormat="1" applyFont="1" applyFill="1" applyBorder="1" applyAlignment="1">
      <alignment horizontal="left" vertical="center" wrapText="1"/>
    </xf>
    <xf numFmtId="0" fontId="345" fillId="0" borderId="81" xfId="0" applyFont="1" applyBorder="1" applyAlignment="1">
      <alignment horizontal="center" vertical="center" wrapText="1"/>
    </xf>
    <xf numFmtId="2" fontId="388" fillId="0" borderId="81" xfId="5148" applyNumberFormat="1" applyFont="1" applyFill="1" applyBorder="1" applyAlignment="1">
      <alignment horizontal="left" vertical="center" wrapText="1"/>
    </xf>
    <xf numFmtId="0" fontId="388" fillId="0" borderId="81" xfId="0" applyFont="1" applyBorder="1" applyAlignment="1">
      <alignment horizontal="center" vertical="center" wrapText="1"/>
    </xf>
    <xf numFmtId="2" fontId="368" fillId="0" borderId="81" xfId="5148" applyNumberFormat="1" applyFont="1" applyFill="1" applyBorder="1" applyAlignment="1">
      <alignment horizontal="left" vertical="center" wrapText="1"/>
    </xf>
    <xf numFmtId="41" fontId="368" fillId="55" borderId="81" xfId="5094" applyNumberFormat="1" applyFont="1" applyFill="1" applyBorder="1" applyAlignment="1">
      <alignment horizontal="right" vertical="center" wrapText="1"/>
    </xf>
    <xf numFmtId="0" fontId="368" fillId="0" borderId="81" xfId="5148" applyNumberFormat="1" applyFont="1" applyFill="1" applyBorder="1" applyAlignment="1">
      <alignment horizontal="left" vertical="center" wrapText="1"/>
    </xf>
    <xf numFmtId="0" fontId="388" fillId="0" borderId="81" xfId="5148" applyNumberFormat="1" applyFont="1" applyFill="1" applyBorder="1" applyAlignment="1">
      <alignment horizontal="left" vertical="center" wrapText="1"/>
    </xf>
    <xf numFmtId="0" fontId="388" fillId="55" borderId="81" xfId="5148" applyFont="1" applyFill="1" applyBorder="1" applyAlignment="1">
      <alignment horizontal="center" vertical="center" wrapText="1"/>
    </xf>
    <xf numFmtId="0" fontId="59" fillId="0" borderId="81" xfId="5148" applyNumberFormat="1" applyFont="1" applyFill="1" applyBorder="1" applyAlignment="1">
      <alignment horizontal="left" vertical="center" wrapText="1"/>
    </xf>
    <xf numFmtId="41" fontId="59" fillId="55" borderId="81" xfId="5094" applyNumberFormat="1" applyFont="1" applyFill="1" applyBorder="1" applyAlignment="1">
      <alignment horizontal="right" vertical="center" wrapText="1"/>
    </xf>
    <xf numFmtId="0" fontId="59" fillId="0" borderId="81" xfId="5148" applyFont="1" applyFill="1" applyBorder="1" applyAlignment="1">
      <alignment horizontal="left" vertical="center" wrapText="1"/>
    </xf>
    <xf numFmtId="1" fontId="59" fillId="55" borderId="81" xfId="5148" applyNumberFormat="1" applyFont="1" applyFill="1" applyBorder="1" applyAlignment="1">
      <alignment horizontal="center" vertical="center" wrapText="1"/>
    </xf>
    <xf numFmtId="0" fontId="59" fillId="0" borderId="81" xfId="0" applyFont="1" applyBorder="1" applyAlignment="1">
      <alignment vertical="center" wrapText="1"/>
    </xf>
    <xf numFmtId="41" fontId="59" fillId="0" borderId="0" xfId="0" applyNumberFormat="1" applyFont="1"/>
    <xf numFmtId="0" fontId="327" fillId="0" borderId="81" xfId="2721" applyFont="1" applyBorder="1" applyAlignment="1">
      <alignment horizontal="center" vertical="center" wrapText="1" readingOrder="1"/>
    </xf>
    <xf numFmtId="0" fontId="327" fillId="0" borderId="81" xfId="2721" applyFont="1" applyBorder="1" applyAlignment="1">
      <alignment vertical="center" wrapText="1" readingOrder="1"/>
    </xf>
    <xf numFmtId="44" fontId="59" fillId="0" borderId="81" xfId="0" applyNumberFormat="1" applyFont="1" applyBorder="1" applyAlignment="1">
      <alignment horizontal="center" vertical="center" wrapText="1"/>
    </xf>
    <xf numFmtId="0" fontId="327" fillId="0" borderId="0" xfId="0" applyFont="1"/>
    <xf numFmtId="41" fontId="327" fillId="0" borderId="0" xfId="0" applyNumberFormat="1" applyFont="1"/>
    <xf numFmtId="0" fontId="59" fillId="0" borderId="81" xfId="2721" quotePrefix="1" applyFont="1" applyBorder="1" applyAlignment="1">
      <alignment horizontal="center" vertical="center" wrapText="1" readingOrder="1"/>
    </xf>
    <xf numFmtId="0" fontId="59" fillId="0" borderId="81" xfId="0" applyFont="1" applyBorder="1" applyAlignment="1">
      <alignment vertical="center"/>
    </xf>
    <xf numFmtId="0" fontId="59" fillId="0" borderId="81" xfId="0" applyFont="1" applyBorder="1"/>
    <xf numFmtId="0" fontId="388" fillId="0" borderId="81" xfId="2721" quotePrefix="1" applyFont="1" applyBorder="1" applyAlignment="1">
      <alignment horizontal="center" vertical="center" wrapText="1" readingOrder="1"/>
    </xf>
    <xf numFmtId="0" fontId="388" fillId="0" borderId="81" xfId="0" applyFont="1" applyBorder="1" applyAlignment="1">
      <alignment vertical="center"/>
    </xf>
    <xf numFmtId="41" fontId="347" fillId="55" borderId="81" xfId="0" applyNumberFormat="1" applyFont="1" applyFill="1" applyBorder="1" applyAlignment="1">
      <alignment horizontal="right" vertical="center"/>
    </xf>
    <xf numFmtId="44" fontId="327" fillId="0" borderId="81" xfId="0" applyNumberFormat="1" applyFont="1" applyBorder="1" applyAlignment="1">
      <alignment horizontal="center" vertical="center" wrapText="1"/>
    </xf>
    <xf numFmtId="3" fontId="327" fillId="0" borderId="0" xfId="0" applyNumberFormat="1" applyFont="1"/>
    <xf numFmtId="0" fontId="59" fillId="0" borderId="81" xfId="0" applyFont="1" applyBorder="1" applyAlignment="1">
      <alignment horizontal="justify" vertical="center" wrapText="1"/>
    </xf>
    <xf numFmtId="0" fontId="59" fillId="0" borderId="81" xfId="0" applyFont="1" applyBorder="1" applyAlignment="1">
      <alignment horizontal="left" vertical="center" wrapText="1"/>
    </xf>
    <xf numFmtId="0" fontId="59" fillId="0" borderId="79" xfId="0" applyFont="1" applyBorder="1"/>
    <xf numFmtId="3" fontId="59" fillId="0" borderId="0" xfId="0" applyNumberFormat="1" applyFont="1"/>
    <xf numFmtId="41" fontId="349" fillId="55" borderId="81" xfId="0" applyNumberFormat="1" applyFont="1" applyFill="1" applyBorder="1" applyAlignment="1">
      <alignment horizontal="right" vertical="center"/>
    </xf>
    <xf numFmtId="41" fontId="346" fillId="0" borderId="81" xfId="0" applyNumberFormat="1" applyFont="1" applyBorder="1" applyAlignment="1">
      <alignment horizontal="right" vertical="center"/>
    </xf>
    <xf numFmtId="41" fontId="346" fillId="55" borderId="81" xfId="5148" applyNumberFormat="1" applyFont="1" applyFill="1" applyBorder="1" applyAlignment="1">
      <alignment horizontal="right" vertical="center"/>
    </xf>
    <xf numFmtId="41" fontId="346" fillId="55" borderId="81" xfId="0" applyNumberFormat="1" applyFont="1" applyFill="1" applyBorder="1" applyAlignment="1">
      <alignment horizontal="right" vertical="center"/>
    </xf>
    <xf numFmtId="0" fontId="294" fillId="0" borderId="79" xfId="0" applyFont="1" applyBorder="1"/>
    <xf numFmtId="3" fontId="294" fillId="0" borderId="0" xfId="0" applyNumberFormat="1" applyFont="1"/>
    <xf numFmtId="41" fontId="368" fillId="56" borderId="81" xfId="0" applyNumberFormat="1" applyFont="1" applyFill="1" applyBorder="1" applyAlignment="1">
      <alignment horizontal="right" vertical="center"/>
    </xf>
    <xf numFmtId="41" fontId="388" fillId="0" borderId="0" xfId="0" applyNumberFormat="1" applyFont="1"/>
    <xf numFmtId="3" fontId="294" fillId="55" borderId="81" xfId="5148" applyNumberFormat="1" applyFont="1" applyFill="1" applyBorder="1" applyAlignment="1">
      <alignment horizontal="center" vertical="center" wrapText="1"/>
    </xf>
    <xf numFmtId="41" fontId="294" fillId="55" borderId="81" xfId="5148" applyNumberFormat="1" applyFont="1" applyFill="1" applyBorder="1" applyAlignment="1">
      <alignment horizontal="right" vertical="center" wrapText="1"/>
    </xf>
    <xf numFmtId="0" fontId="294" fillId="0" borderId="81" xfId="0" applyFont="1" applyBorder="1" applyAlignment="1">
      <alignment horizontal="center" vertical="center" wrapText="1"/>
    </xf>
    <xf numFmtId="41" fontId="294" fillId="55" borderId="81" xfId="5148" applyNumberFormat="1" applyFont="1" applyFill="1" applyBorder="1" applyAlignment="1">
      <alignment horizontal="right" vertical="center"/>
    </xf>
    <xf numFmtId="0" fontId="294" fillId="55" borderId="81" xfId="5148" applyFont="1" applyFill="1" applyBorder="1" applyAlignment="1">
      <alignment horizontal="center" vertical="center" wrapText="1"/>
    </xf>
    <xf numFmtId="0" fontId="294" fillId="0" borderId="81" xfId="2721" applyFont="1" applyBorder="1" applyAlignment="1">
      <alignment vertical="center" wrapText="1" readingOrder="1"/>
    </xf>
    <xf numFmtId="354" fontId="294" fillId="0" borderId="81" xfId="2721" quotePrefix="1" applyNumberFormat="1" applyFont="1" applyBorder="1" applyAlignment="1">
      <alignment horizontal="center" vertical="center" wrapText="1" readingOrder="1"/>
    </xf>
    <xf numFmtId="169" fontId="59" fillId="0" borderId="81" xfId="1787" applyNumberFormat="1" applyFont="1" applyFill="1" applyBorder="1" applyAlignment="1">
      <alignment horizontal="center" vertical="center" wrapText="1"/>
    </xf>
    <xf numFmtId="169" fontId="59" fillId="0" borderId="81" xfId="1787" applyNumberFormat="1" applyFont="1" applyFill="1" applyBorder="1" applyAlignment="1">
      <alignment vertical="center" wrapText="1"/>
    </xf>
    <xf numFmtId="0" fontId="59" fillId="0" borderId="81" xfId="5149" applyFont="1" applyFill="1" applyBorder="1" applyAlignment="1">
      <alignment vertical="center" wrapText="1"/>
    </xf>
    <xf numFmtId="0" fontId="59" fillId="0" borderId="81" xfId="5149" applyFont="1" applyFill="1" applyBorder="1" applyAlignment="1">
      <alignment horizontal="center" vertical="center" wrapText="1"/>
    </xf>
    <xf numFmtId="2" fontId="294" fillId="0" borderId="81" xfId="5148" applyNumberFormat="1" applyFont="1" applyFill="1" applyBorder="1" applyAlignment="1">
      <alignment horizontal="left" vertical="center" wrapText="1"/>
    </xf>
    <xf numFmtId="3" fontId="59" fillId="0" borderId="81" xfId="5148" applyNumberFormat="1" applyFont="1" applyFill="1" applyBorder="1" applyAlignment="1">
      <alignment horizontal="right" vertical="center"/>
    </xf>
    <xf numFmtId="3" fontId="59" fillId="0" borderId="81" xfId="5148" applyNumberFormat="1" applyFont="1" applyFill="1" applyBorder="1" applyAlignment="1">
      <alignment horizontal="center" vertical="center" wrapText="1"/>
    </xf>
    <xf numFmtId="0" fontId="294" fillId="0" borderId="81" xfId="5148" applyNumberFormat="1" applyFont="1" applyFill="1" applyBorder="1" applyAlignment="1">
      <alignment horizontal="left" vertical="center" wrapText="1"/>
    </xf>
    <xf numFmtId="3" fontId="59" fillId="55" borderId="81" xfId="5148" applyNumberFormat="1" applyFont="1" applyFill="1" applyBorder="1" applyAlignment="1">
      <alignment horizontal="right" vertical="center"/>
    </xf>
    <xf numFmtId="0" fontId="389" fillId="0" borderId="0" xfId="5148" applyFont="1" applyFill="1"/>
    <xf numFmtId="0" fontId="390" fillId="0" borderId="0" xfId="5148" applyFont="1" applyFill="1"/>
    <xf numFmtId="3" fontId="327" fillId="0" borderId="32" xfId="5148" quotePrefix="1" applyNumberFormat="1" applyFont="1" applyFill="1" applyBorder="1" applyAlignment="1">
      <alignment horizontal="center" vertical="center" wrapText="1"/>
    </xf>
    <xf numFmtId="3" fontId="327" fillId="0" borderId="32" xfId="5148" applyNumberFormat="1" applyFont="1" applyFill="1" applyBorder="1" applyAlignment="1">
      <alignment horizontal="left" vertical="center" wrapText="1"/>
    </xf>
    <xf numFmtId="1" fontId="59" fillId="0" borderId="32" xfId="5148" applyNumberFormat="1" applyFont="1" applyFill="1" applyBorder="1" applyAlignment="1">
      <alignment horizontal="center" vertical="center" wrapText="1"/>
    </xf>
    <xf numFmtId="41" fontId="327" fillId="0" borderId="32" xfId="5148" applyNumberFormat="1" applyFont="1" applyFill="1" applyBorder="1" applyAlignment="1">
      <alignment horizontal="right" vertical="center"/>
    </xf>
    <xf numFmtId="3" fontId="327" fillId="0" borderId="32" xfId="5148" applyNumberFormat="1" applyFont="1" applyFill="1" applyBorder="1" applyAlignment="1">
      <alignment horizontal="right" vertical="center"/>
    </xf>
    <xf numFmtId="0" fontId="59" fillId="0" borderId="81" xfId="5148" applyFont="1" applyFill="1" applyBorder="1" applyAlignment="1">
      <alignment horizontal="center" vertical="center"/>
    </xf>
    <xf numFmtId="0" fontId="59" fillId="0" borderId="81" xfId="5148" applyNumberFormat="1" applyFont="1" applyFill="1" applyBorder="1" applyAlignment="1">
      <alignment horizontal="center" vertical="center"/>
    </xf>
    <xf numFmtId="0" fontId="327" fillId="0" borderId="81" xfId="5148" applyNumberFormat="1" applyFont="1" applyFill="1" applyBorder="1" applyAlignment="1">
      <alignment horizontal="center" vertical="center"/>
    </xf>
    <xf numFmtId="3" fontId="327" fillId="0" borderId="81" xfId="5148" applyNumberFormat="1" applyFont="1" applyFill="1" applyBorder="1" applyAlignment="1">
      <alignment horizontal="right" vertical="center"/>
    </xf>
    <xf numFmtId="0" fontId="327" fillId="0" borderId="81" xfId="5148" quotePrefix="1" applyNumberFormat="1" applyFont="1" applyFill="1" applyBorder="1" applyAlignment="1">
      <alignment horizontal="center" vertical="center"/>
    </xf>
    <xf numFmtId="0" fontId="59" fillId="0" borderId="81" xfId="5148" quotePrefix="1" applyNumberFormat="1" applyFont="1" applyFill="1" applyBorder="1" applyAlignment="1">
      <alignment horizontal="center" vertical="center"/>
    </xf>
    <xf numFmtId="0" fontId="59" fillId="0" borderId="81" xfId="5148" applyFont="1" applyFill="1" applyBorder="1" applyAlignment="1">
      <alignment horizontal="left" vertical="center" wrapText="1"/>
    </xf>
    <xf numFmtId="0" fontId="59" fillId="0" borderId="81" xfId="5148" applyFont="1" applyFill="1" applyBorder="1" applyAlignment="1">
      <alignment horizontal="center" vertical="center" wrapText="1"/>
    </xf>
    <xf numFmtId="0" fontId="59" fillId="0" borderId="81" xfId="5148" applyNumberFormat="1" applyFont="1" applyFill="1" applyBorder="1" applyAlignment="1">
      <alignment horizontal="center" vertical="center" wrapText="1"/>
    </xf>
    <xf numFmtId="3" fontId="59" fillId="0" borderId="81" xfId="5148" applyNumberFormat="1" applyFont="1" applyFill="1" applyBorder="1" applyAlignment="1">
      <alignment horizontal="right" vertical="center" wrapText="1"/>
    </xf>
    <xf numFmtId="0" fontId="59" fillId="0" borderId="81" xfId="2897" applyFont="1" applyBorder="1" applyAlignment="1">
      <alignment horizontal="center" vertical="center" wrapText="1"/>
    </xf>
    <xf numFmtId="1" fontId="59" fillId="0" borderId="81" xfId="5148" quotePrefix="1" applyNumberFormat="1" applyFont="1" applyFill="1" applyBorder="1" applyAlignment="1">
      <alignment horizontal="left" vertical="center" wrapText="1"/>
    </xf>
    <xf numFmtId="1" fontId="59" fillId="0" borderId="81" xfId="5148" applyNumberFormat="1" applyFont="1" applyFill="1" applyBorder="1" applyAlignment="1">
      <alignment horizontal="center" vertical="center" wrapText="1"/>
    </xf>
    <xf numFmtId="0" fontId="327" fillId="0" borderId="81" xfId="5148" applyNumberFormat="1" applyFont="1" applyFill="1" applyBorder="1" applyAlignment="1">
      <alignment horizontal="center" vertical="center" wrapText="1"/>
    </xf>
    <xf numFmtId="41" fontId="327" fillId="0" borderId="81" xfId="5148" applyNumberFormat="1" applyFont="1" applyFill="1" applyBorder="1" applyAlignment="1">
      <alignment horizontal="center" vertical="center"/>
    </xf>
    <xf numFmtId="41" fontId="327" fillId="0" borderId="81" xfId="5148" applyNumberFormat="1" applyFont="1" applyFill="1" applyBorder="1" applyAlignment="1">
      <alignment horizontal="right" vertical="center"/>
    </xf>
    <xf numFmtId="0" fontId="389" fillId="0" borderId="81" xfId="5148" applyFont="1" applyFill="1" applyBorder="1"/>
    <xf numFmtId="2" fontId="327" fillId="0" borderId="81" xfId="5148" applyNumberFormat="1" applyFont="1" applyFill="1" applyBorder="1" applyAlignment="1">
      <alignment horizontal="left" vertical="center" wrapText="1"/>
    </xf>
    <xf numFmtId="2" fontId="59" fillId="0" borderId="81" xfId="5148" applyNumberFormat="1" applyFont="1" applyFill="1" applyBorder="1" applyAlignment="1">
      <alignment horizontal="left" vertical="center" wrapText="1"/>
    </xf>
    <xf numFmtId="0" fontId="327" fillId="0" borderId="81" xfId="5148" applyFont="1" applyFill="1" applyBorder="1" applyAlignment="1">
      <alignment vertical="center" wrapText="1"/>
    </xf>
    <xf numFmtId="0" fontId="59" fillId="0" borderId="81" xfId="5148" applyNumberFormat="1" applyFont="1" applyFill="1" applyBorder="1" applyAlignment="1">
      <alignment horizontal="left" vertical="center" wrapText="1"/>
    </xf>
    <xf numFmtId="0" fontId="389" fillId="0" borderId="79" xfId="5148" applyFont="1" applyFill="1" applyBorder="1"/>
    <xf numFmtId="0" fontId="389" fillId="0" borderId="79" xfId="5148" applyFont="1" applyFill="1" applyBorder="1" applyAlignment="1">
      <alignment horizontal="right"/>
    </xf>
    <xf numFmtId="0" fontId="389" fillId="0" borderId="79" xfId="5148" applyFont="1" applyFill="1" applyBorder="1" applyAlignment="1">
      <alignment horizontal="center"/>
    </xf>
    <xf numFmtId="0" fontId="389" fillId="0" borderId="0" xfId="5148" applyFont="1" applyFill="1" applyAlignment="1">
      <alignment horizontal="right"/>
    </xf>
    <xf numFmtId="0" fontId="389" fillId="0" borderId="0" xfId="5148" applyFont="1" applyFill="1" applyAlignment="1">
      <alignment horizontal="center"/>
    </xf>
    <xf numFmtId="0" fontId="327" fillId="0" borderId="81" xfId="5148" applyNumberFormat="1" applyFont="1" applyFill="1" applyBorder="1" applyAlignment="1">
      <alignment horizontal="left" vertical="center" wrapText="1"/>
    </xf>
    <xf numFmtId="41" fontId="294" fillId="55" borderId="81" xfId="5094" applyNumberFormat="1" applyFont="1" applyFill="1" applyBorder="1" applyAlignment="1">
      <alignment horizontal="right" vertical="center" wrapText="1"/>
    </xf>
    <xf numFmtId="354" fontId="392" fillId="0" borderId="81" xfId="2721" quotePrefix="1" applyNumberFormat="1" applyFont="1" applyBorder="1" applyAlignment="1">
      <alignment horizontal="center" vertical="center" wrapText="1" readingOrder="1"/>
    </xf>
    <xf numFmtId="0" fontId="392" fillId="0" borderId="81" xfId="2721" applyFont="1" applyBorder="1" applyAlignment="1">
      <alignment vertical="center" wrapText="1" readingOrder="1"/>
    </xf>
    <xf numFmtId="41" fontId="392" fillId="55" borderId="81" xfId="5148" applyNumberFormat="1" applyFont="1" applyFill="1" applyBorder="1" applyAlignment="1">
      <alignment horizontal="center" vertical="center" wrapText="1"/>
    </xf>
    <xf numFmtId="41" fontId="392" fillId="55" borderId="81" xfId="5148" applyNumberFormat="1" applyFont="1" applyFill="1" applyBorder="1" applyAlignment="1">
      <alignment horizontal="right" vertical="center"/>
    </xf>
    <xf numFmtId="41" fontId="392" fillId="55" borderId="81" xfId="5148" applyNumberFormat="1" applyFont="1" applyFill="1" applyBorder="1" applyAlignment="1">
      <alignment horizontal="right" vertical="center" wrapText="1"/>
    </xf>
    <xf numFmtId="41" fontId="392" fillId="0" borderId="81" xfId="0" applyNumberFormat="1" applyFont="1" applyBorder="1" applyAlignment="1">
      <alignment horizontal="right" vertical="center"/>
    </xf>
    <xf numFmtId="0" fontId="392" fillId="0" borderId="81" xfId="0" applyFont="1" applyBorder="1"/>
    <xf numFmtId="0" fontId="392" fillId="0" borderId="0" xfId="0" applyFont="1"/>
    <xf numFmtId="354" fontId="393" fillId="0" borderId="81" xfId="2721" quotePrefix="1" applyNumberFormat="1" applyFont="1" applyBorder="1" applyAlignment="1">
      <alignment horizontal="center" vertical="center" wrapText="1" readingOrder="1"/>
    </xf>
    <xf numFmtId="0" fontId="393" fillId="0" borderId="81" xfId="5148" applyNumberFormat="1" applyFont="1" applyFill="1" applyBorder="1" applyAlignment="1">
      <alignment horizontal="left" vertical="center" wrapText="1"/>
    </xf>
    <xf numFmtId="0" fontId="393" fillId="55" borderId="81" xfId="5148" applyFont="1" applyFill="1" applyBorder="1" applyAlignment="1">
      <alignment horizontal="center" vertical="center" wrapText="1"/>
    </xf>
    <xf numFmtId="41" fontId="393" fillId="55" borderId="81" xfId="5148" applyNumberFormat="1" applyFont="1" applyFill="1" applyBorder="1" applyAlignment="1">
      <alignment horizontal="right" vertical="center"/>
    </xf>
    <xf numFmtId="41" fontId="393" fillId="55" borderId="81" xfId="5094" applyNumberFormat="1" applyFont="1" applyFill="1" applyBorder="1" applyAlignment="1">
      <alignment horizontal="right" vertical="center" wrapText="1"/>
    </xf>
    <xf numFmtId="41" fontId="393" fillId="0" borderId="81" xfId="0" applyNumberFormat="1" applyFont="1" applyBorder="1" applyAlignment="1">
      <alignment horizontal="right" vertical="center"/>
    </xf>
    <xf numFmtId="0" fontId="393" fillId="0" borderId="81" xfId="0" applyFont="1" applyBorder="1" applyAlignment="1">
      <alignment horizontal="center" vertical="center" wrapText="1"/>
    </xf>
    <xf numFmtId="0" fontId="393" fillId="0" borderId="0" xfId="0" applyFont="1"/>
    <xf numFmtId="0" fontId="393" fillId="0" borderId="81" xfId="5148" applyFont="1" applyFill="1" applyBorder="1" applyAlignment="1">
      <alignment horizontal="left" vertical="center" wrapText="1"/>
    </xf>
    <xf numFmtId="0" fontId="59" fillId="56" borderId="81" xfId="2897" applyFont="1" applyFill="1" applyBorder="1" applyAlignment="1">
      <alignment horizontal="center" vertical="center" wrapText="1"/>
    </xf>
    <xf numFmtId="0" fontId="389" fillId="0" borderId="32" xfId="5148" applyFont="1" applyFill="1" applyBorder="1"/>
    <xf numFmtId="41" fontId="389" fillId="0" borderId="81" xfId="5148" applyNumberFormat="1" applyFont="1" applyFill="1" applyBorder="1"/>
    <xf numFmtId="0" fontId="327" fillId="0" borderId="81" xfId="5148" applyFont="1" applyFill="1" applyBorder="1" applyAlignment="1">
      <alignment horizontal="center" vertical="center"/>
    </xf>
    <xf numFmtId="0" fontId="327" fillId="0" borderId="81" xfId="2897" applyFont="1" applyBorder="1" applyAlignment="1">
      <alignment horizontal="center" vertical="center" wrapText="1"/>
    </xf>
    <xf numFmtId="3" fontId="327" fillId="0" borderId="81" xfId="5148" applyNumberFormat="1" applyFont="1" applyFill="1" applyBorder="1" applyAlignment="1">
      <alignment horizontal="center" vertical="center" wrapText="1"/>
    </xf>
    <xf numFmtId="0" fontId="390" fillId="0" borderId="81" xfId="5148" applyFont="1" applyFill="1" applyBorder="1"/>
    <xf numFmtId="41" fontId="390" fillId="0" borderId="81" xfId="5148" applyNumberFormat="1" applyFont="1" applyFill="1" applyBorder="1"/>
    <xf numFmtId="169" fontId="389" fillId="0" borderId="0" xfId="5148" applyNumberFormat="1" applyFont="1" applyFill="1" applyAlignment="1">
      <alignment horizontal="center"/>
    </xf>
    <xf numFmtId="169" fontId="389" fillId="0" borderId="0" xfId="5148" applyNumberFormat="1" applyFont="1" applyFill="1"/>
    <xf numFmtId="169" fontId="394" fillId="0" borderId="0" xfId="5148" applyNumberFormat="1" applyFont="1" applyFill="1"/>
    <xf numFmtId="3" fontId="327" fillId="56" borderId="32" xfId="5148" applyNumberFormat="1" applyFont="1" applyFill="1" applyBorder="1" applyAlignment="1">
      <alignment horizontal="center" vertical="center" wrapText="1"/>
    </xf>
    <xf numFmtId="3" fontId="327" fillId="0" borderId="81" xfId="5148" applyNumberFormat="1" applyFont="1" applyFill="1" applyBorder="1" applyAlignment="1">
      <alignment horizontal="left" vertical="center" wrapText="1"/>
    </xf>
    <xf numFmtId="41" fontId="59" fillId="55" borderId="81" xfId="5148" applyNumberFormat="1" applyFont="1" applyFill="1" applyBorder="1" applyAlignment="1">
      <alignment horizontal="center" vertical="center" wrapText="1"/>
    </xf>
    <xf numFmtId="0" fontId="327" fillId="55" borderId="81" xfId="5148" applyFont="1" applyFill="1" applyBorder="1" applyAlignment="1">
      <alignment horizontal="center" vertical="center" wrapText="1"/>
    </xf>
    <xf numFmtId="41" fontId="327" fillId="55" borderId="81" xfId="5148" applyNumberFormat="1" applyFont="1" applyFill="1" applyBorder="1" applyAlignment="1">
      <alignment horizontal="right" vertical="center"/>
    </xf>
    <xf numFmtId="41" fontId="305" fillId="55" borderId="32" xfId="5148" applyNumberFormat="1" applyFont="1" applyFill="1" applyBorder="1" applyAlignment="1">
      <alignment horizontal="right" vertical="center"/>
    </xf>
    <xf numFmtId="169" fontId="59" fillId="55" borderId="81" xfId="1787" applyNumberFormat="1" applyFont="1" applyFill="1" applyBorder="1" applyAlignment="1">
      <alignment vertical="center" wrapText="1"/>
    </xf>
    <xf numFmtId="41" fontId="389" fillId="0" borderId="0" xfId="5148" applyNumberFormat="1" applyFont="1" applyFill="1"/>
    <xf numFmtId="1" fontId="395" fillId="55" borderId="0" xfId="5094" applyNumberFormat="1" applyFont="1" applyFill="1" applyBorder="1" applyAlignment="1">
      <alignment horizontal="right" vertical="center"/>
    </xf>
    <xf numFmtId="1" fontId="2" fillId="55" borderId="0" xfId="5094" applyNumberFormat="1" applyFont="1" applyFill="1" applyAlignment="1">
      <alignment vertical="center"/>
    </xf>
    <xf numFmtId="0" fontId="395" fillId="0" borderId="9" xfId="0" applyFont="1" applyBorder="1" applyAlignment="1">
      <alignment vertical="center" wrapText="1"/>
    </xf>
    <xf numFmtId="1" fontId="395" fillId="55" borderId="9" xfId="5094" applyNumberFormat="1" applyFont="1" applyFill="1" applyBorder="1" applyAlignment="1">
      <alignment horizontal="right" vertical="center"/>
    </xf>
    <xf numFmtId="3" fontId="396" fillId="55" borderId="0" xfId="5094" applyNumberFormat="1" applyFont="1" applyFill="1" applyAlignment="1">
      <alignment horizontal="center" vertical="center" wrapText="1"/>
    </xf>
    <xf numFmtId="3" fontId="2" fillId="55" borderId="0" xfId="0" applyNumberFormat="1" applyFont="1" applyFill="1" applyAlignment="1">
      <alignment horizontal="center" vertical="center" wrapText="1"/>
    </xf>
    <xf numFmtId="0" fontId="2" fillId="55" borderId="0" xfId="0" applyFont="1" applyFill="1" applyAlignment="1">
      <alignment horizontal="left" vertical="center" wrapText="1"/>
    </xf>
    <xf numFmtId="1" fontId="396" fillId="55" borderId="0" xfId="5094" applyNumberFormat="1" applyFont="1" applyFill="1" applyAlignment="1">
      <alignment horizontal="center" vertical="center" wrapText="1"/>
    </xf>
    <xf numFmtId="0" fontId="2" fillId="55" borderId="0" xfId="0" applyFont="1" applyFill="1" applyAlignment="1">
      <alignment horizontal="center" vertical="center" wrapText="1"/>
    </xf>
    <xf numFmtId="41" fontId="2" fillId="55" borderId="0" xfId="0" applyNumberFormat="1" applyFont="1" applyFill="1" applyAlignment="1">
      <alignment horizontal="right" vertical="center" wrapText="1"/>
    </xf>
    <xf numFmtId="41" fontId="396" fillId="55" borderId="0" xfId="5094" applyNumberFormat="1" applyFont="1" applyFill="1" applyAlignment="1">
      <alignment horizontal="right" vertical="center"/>
    </xf>
    <xf numFmtId="41" fontId="2" fillId="55" borderId="0" xfId="5094" applyNumberFormat="1" applyFont="1" applyFill="1" applyAlignment="1">
      <alignment horizontal="right" vertical="center" wrapText="1"/>
    </xf>
    <xf numFmtId="41" fontId="2" fillId="55" borderId="0" xfId="5094" quotePrefix="1" applyNumberFormat="1" applyFont="1" applyFill="1" applyAlignment="1">
      <alignment horizontal="right" vertical="center" wrapText="1"/>
    </xf>
    <xf numFmtId="41" fontId="2" fillId="55" borderId="0" xfId="5094" applyNumberFormat="1" applyFont="1" applyFill="1" applyAlignment="1">
      <alignment horizontal="center" vertical="center" wrapText="1"/>
    </xf>
    <xf numFmtId="1" fontId="396" fillId="55" borderId="0" xfId="5094" applyNumberFormat="1" applyFont="1" applyFill="1" applyAlignment="1">
      <alignment vertical="center"/>
    </xf>
    <xf numFmtId="49" fontId="2" fillId="55" borderId="0" xfId="5094" applyNumberFormat="1" applyFont="1" applyFill="1" applyAlignment="1">
      <alignment horizontal="center" vertical="center"/>
    </xf>
    <xf numFmtId="1" fontId="2" fillId="55" borderId="0" xfId="5094" applyNumberFormat="1" applyFont="1" applyFill="1" applyAlignment="1">
      <alignment horizontal="right" vertical="center"/>
    </xf>
    <xf numFmtId="1" fontId="269" fillId="55" borderId="81" xfId="5094" applyNumberFormat="1" applyFont="1" applyFill="1" applyBorder="1" applyAlignment="1">
      <alignment horizontal="center" vertical="center"/>
    </xf>
    <xf numFmtId="1" fontId="269" fillId="55" borderId="81" xfId="5094" quotePrefix="1" applyNumberFormat="1" applyFont="1" applyFill="1" applyBorder="1" applyAlignment="1">
      <alignment horizontal="center" vertical="center" wrapText="1"/>
    </xf>
    <xf numFmtId="1" fontId="396" fillId="55" borderId="81" xfId="5094" applyNumberFormat="1" applyFont="1" applyFill="1" applyBorder="1" applyAlignment="1">
      <alignment horizontal="center" vertical="center" wrapText="1"/>
    </xf>
    <xf numFmtId="0" fontId="2" fillId="55" borderId="81" xfId="0" applyFont="1" applyFill="1" applyBorder="1" applyAlignment="1">
      <alignment horizontal="center" vertical="center" wrapText="1"/>
    </xf>
    <xf numFmtId="3" fontId="2" fillId="55" borderId="81" xfId="0" applyNumberFormat="1" applyFont="1" applyFill="1" applyBorder="1" applyAlignment="1">
      <alignment horizontal="right" vertical="center" wrapText="1"/>
    </xf>
    <xf numFmtId="1" fontId="396" fillId="55" borderId="81" xfId="5094" applyNumberFormat="1" applyFont="1" applyFill="1" applyBorder="1" applyAlignment="1">
      <alignment horizontal="right" vertical="center"/>
    </xf>
    <xf numFmtId="41" fontId="269" fillId="55" borderId="81" xfId="5094" quotePrefix="1" applyNumberFormat="1" applyFont="1" applyFill="1" applyBorder="1" applyAlignment="1">
      <alignment horizontal="right" vertical="center" wrapText="1"/>
    </xf>
    <xf numFmtId="1" fontId="396" fillId="55" borderId="85" xfId="5094" applyNumberFormat="1" applyFont="1" applyFill="1" applyBorder="1" applyAlignment="1">
      <alignment vertical="center"/>
    </xf>
    <xf numFmtId="1" fontId="2" fillId="55" borderId="81" xfId="5094" quotePrefix="1" applyNumberFormat="1" applyFont="1" applyFill="1" applyBorder="1" applyAlignment="1">
      <alignment horizontal="center" vertical="center"/>
    </xf>
    <xf numFmtId="3" fontId="2" fillId="55" borderId="81" xfId="5148" applyNumberFormat="1" applyFont="1" applyFill="1" applyBorder="1" applyAlignment="1">
      <alignment horizontal="left" vertical="center" wrapText="1"/>
    </xf>
    <xf numFmtId="41" fontId="2" fillId="55" borderId="81" xfId="5094" quotePrefix="1" applyNumberFormat="1" applyFont="1" applyFill="1" applyBorder="1" applyAlignment="1">
      <alignment horizontal="right" vertical="center" wrapText="1"/>
    </xf>
    <xf numFmtId="3" fontId="269" fillId="55" borderId="81" xfId="5148" applyNumberFormat="1" applyFont="1" applyFill="1" applyBorder="1" applyAlignment="1">
      <alignment horizontal="left" vertical="center" wrapText="1"/>
    </xf>
    <xf numFmtId="3" fontId="269" fillId="55" borderId="81" xfId="0" applyNumberFormat="1" applyFont="1" applyFill="1" applyBorder="1" applyAlignment="1">
      <alignment horizontal="center" vertical="center" wrapText="1"/>
    </xf>
    <xf numFmtId="0" fontId="269" fillId="55" borderId="81" xfId="0" applyFont="1" applyFill="1" applyBorder="1" applyAlignment="1">
      <alignment horizontal="left" vertical="center" wrapText="1"/>
    </xf>
    <xf numFmtId="1" fontId="269" fillId="55" borderId="81" xfId="5094" applyNumberFormat="1" applyFont="1" applyFill="1" applyBorder="1" applyAlignment="1">
      <alignment horizontal="center" vertical="center" wrapText="1"/>
    </xf>
    <xf numFmtId="0" fontId="269" fillId="55" borderId="81" xfId="0" applyFont="1" applyFill="1" applyBorder="1" applyAlignment="1">
      <alignment horizontal="center" vertical="center" wrapText="1"/>
    </xf>
    <xf numFmtId="41" fontId="269" fillId="55" borderId="81" xfId="0" applyNumberFormat="1" applyFont="1" applyFill="1" applyBorder="1" applyAlignment="1">
      <alignment horizontal="right" vertical="center" wrapText="1"/>
    </xf>
    <xf numFmtId="41" fontId="269" fillId="55" borderId="81" xfId="5094" applyNumberFormat="1" applyFont="1" applyFill="1" applyBorder="1" applyAlignment="1">
      <alignment horizontal="right" vertical="center"/>
    </xf>
    <xf numFmtId="1" fontId="269" fillId="55" borderId="85" xfId="5094" applyNumberFormat="1" applyFont="1" applyFill="1" applyBorder="1" applyAlignment="1">
      <alignment vertical="center"/>
    </xf>
    <xf numFmtId="1" fontId="269" fillId="55" borderId="0" xfId="5094" applyNumberFormat="1" applyFont="1" applyFill="1" applyAlignment="1">
      <alignment vertical="center"/>
    </xf>
    <xf numFmtId="3" fontId="2" fillId="55" borderId="81" xfId="0" applyNumberFormat="1" applyFont="1" applyFill="1" applyBorder="1" applyAlignment="1">
      <alignment horizontal="center" vertical="center" wrapText="1"/>
    </xf>
    <xf numFmtId="0" fontId="2" fillId="55" borderId="81" xfId="0" applyFont="1" applyFill="1" applyBorder="1" applyAlignment="1">
      <alignment horizontal="left" vertical="center" wrapText="1"/>
    </xf>
    <xf numFmtId="1" fontId="396" fillId="55" borderId="79" xfId="5094" applyNumberFormat="1" applyFont="1" applyFill="1" applyBorder="1" applyAlignment="1">
      <alignment vertical="center"/>
    </xf>
    <xf numFmtId="49" fontId="2" fillId="55" borderId="81" xfId="5094" applyNumberFormat="1" applyFont="1" applyFill="1" applyBorder="1" applyAlignment="1">
      <alignment vertical="center"/>
    </xf>
    <xf numFmtId="1" fontId="2" fillId="55" borderId="81" xfId="5094" applyNumberFormat="1" applyFont="1" applyFill="1" applyBorder="1" applyAlignment="1">
      <alignment vertical="center"/>
    </xf>
    <xf numFmtId="3" fontId="396" fillId="55" borderId="81" xfId="5094" applyNumberFormat="1" applyFont="1" applyFill="1" applyBorder="1" applyAlignment="1">
      <alignment horizontal="center" vertical="center" wrapText="1"/>
    </xf>
    <xf numFmtId="3" fontId="396" fillId="55" borderId="24" xfId="5094" applyNumberFormat="1" applyFont="1" applyFill="1" applyBorder="1" applyAlignment="1">
      <alignment horizontal="center" vertical="center" wrapText="1"/>
    </xf>
    <xf numFmtId="49" fontId="269" fillId="55" borderId="81" xfId="5094" applyNumberFormat="1" applyFont="1" applyFill="1" applyBorder="1" applyAlignment="1">
      <alignment horizontal="center" vertical="center" wrapText="1"/>
    </xf>
    <xf numFmtId="3" fontId="269" fillId="55" borderId="81" xfId="5094" applyNumberFormat="1" applyFont="1" applyFill="1" applyBorder="1" applyAlignment="1">
      <alignment horizontal="center" vertical="center" wrapText="1"/>
    </xf>
    <xf numFmtId="3" fontId="269" fillId="55" borderId="32" xfId="5094" applyNumberFormat="1" applyFont="1" applyFill="1" applyBorder="1" applyAlignment="1">
      <alignment horizontal="center" vertical="center" wrapText="1"/>
    </xf>
    <xf numFmtId="41" fontId="269" fillId="55" borderId="81" xfId="5094" applyNumberFormat="1" applyFont="1" applyFill="1" applyBorder="1" applyAlignment="1">
      <alignment horizontal="right" vertical="center" wrapText="1"/>
    </xf>
    <xf numFmtId="0" fontId="269" fillId="55" borderId="81" xfId="5094" applyFont="1" applyFill="1" applyBorder="1" applyAlignment="1">
      <alignment horizontal="center" vertical="center" wrapText="1"/>
    </xf>
    <xf numFmtId="3" fontId="269" fillId="55" borderId="81" xfId="5094" quotePrefix="1" applyNumberFormat="1" applyFont="1" applyFill="1" applyBorder="1" applyAlignment="1">
      <alignment horizontal="center" vertical="center" wrapText="1"/>
    </xf>
    <xf numFmtId="3" fontId="269" fillId="55" borderId="0" xfId="5094" applyNumberFormat="1" applyFont="1" applyFill="1" applyAlignment="1">
      <alignment vertical="center" wrapText="1"/>
    </xf>
    <xf numFmtId="43" fontId="269" fillId="55" borderId="81" xfId="5094" applyNumberFormat="1" applyFont="1" applyFill="1" applyBorder="1" applyAlignment="1">
      <alignment horizontal="right" vertical="center" wrapText="1"/>
    </xf>
    <xf numFmtId="0" fontId="2" fillId="55" borderId="81" xfId="5094" applyFont="1" applyFill="1" applyBorder="1" applyAlignment="1">
      <alignment horizontal="center" vertical="center" wrapText="1"/>
    </xf>
    <xf numFmtId="3" fontId="2" fillId="55" borderId="81" xfId="5094" quotePrefix="1" applyNumberFormat="1" applyFont="1" applyFill="1" applyBorder="1" applyAlignment="1">
      <alignment horizontal="center" vertical="center" wrapText="1"/>
    </xf>
    <xf numFmtId="41" fontId="2" fillId="55" borderId="81" xfId="5094" applyNumberFormat="1" applyFont="1" applyFill="1" applyBorder="1" applyAlignment="1">
      <alignment horizontal="center" vertical="center" wrapText="1"/>
    </xf>
    <xf numFmtId="41" fontId="2" fillId="55" borderId="81" xfId="5094" quotePrefix="1" applyNumberFormat="1" applyFont="1" applyFill="1" applyBorder="1" applyAlignment="1">
      <alignment horizontal="center" vertical="center" wrapText="1"/>
    </xf>
    <xf numFmtId="41" fontId="2" fillId="55" borderId="81" xfId="5094" applyNumberFormat="1" applyFont="1" applyFill="1" applyBorder="1" applyAlignment="1">
      <alignment horizontal="right" vertical="center" wrapText="1"/>
    </xf>
    <xf numFmtId="3" fontId="2" fillId="55" borderId="0" xfId="5094" applyNumberFormat="1" applyFont="1" applyFill="1" applyAlignment="1">
      <alignment vertical="center" wrapText="1"/>
    </xf>
    <xf numFmtId="41" fontId="269" fillId="55" borderId="81" xfId="5094" applyNumberFormat="1" applyFont="1" applyFill="1" applyBorder="1" applyAlignment="1">
      <alignment horizontal="center" vertical="center" wrapText="1"/>
    </xf>
    <xf numFmtId="41" fontId="269" fillId="55" borderId="81" xfId="5094" quotePrefix="1" applyNumberFormat="1" applyFont="1" applyFill="1" applyBorder="1" applyAlignment="1">
      <alignment horizontal="center" vertical="center" wrapText="1"/>
    </xf>
    <xf numFmtId="1" fontId="2" fillId="55" borderId="81" xfId="5148" applyNumberFormat="1" applyFont="1" applyFill="1" applyBorder="1" applyAlignment="1">
      <alignment horizontal="center" vertical="center" wrapText="1"/>
    </xf>
    <xf numFmtId="41" fontId="269" fillId="55" borderId="81" xfId="5148" applyNumberFormat="1" applyFont="1" applyFill="1" applyBorder="1" applyAlignment="1">
      <alignment horizontal="right" vertical="center"/>
    </xf>
    <xf numFmtId="0" fontId="2" fillId="55" borderId="81" xfId="5148" applyFont="1" applyFill="1" applyBorder="1" applyAlignment="1">
      <alignment horizontal="center" vertical="center"/>
    </xf>
    <xf numFmtId="0" fontId="2" fillId="55" borderId="81" xfId="5148" applyFont="1" applyFill="1" applyBorder="1" applyAlignment="1">
      <alignment horizontal="left" vertical="center" wrapText="1"/>
    </xf>
    <xf numFmtId="41" fontId="2" fillId="55" borderId="81" xfId="5148" applyNumberFormat="1" applyFont="1" applyFill="1" applyBorder="1" applyAlignment="1">
      <alignment horizontal="right" vertical="center"/>
    </xf>
    <xf numFmtId="0" fontId="2" fillId="55" borderId="81" xfId="5148" applyFont="1" applyFill="1" applyBorder="1" applyAlignment="1">
      <alignment horizontal="center" vertical="center" wrapText="1"/>
    </xf>
    <xf numFmtId="0" fontId="269" fillId="55" borderId="81" xfId="5148" applyFont="1" applyFill="1" applyBorder="1" applyAlignment="1">
      <alignment horizontal="center" vertical="center"/>
    </xf>
    <xf numFmtId="0" fontId="269" fillId="55" borderId="81" xfId="5148" applyFont="1" applyFill="1" applyBorder="1" applyAlignment="1">
      <alignment horizontal="left" vertical="center" wrapText="1"/>
    </xf>
    <xf numFmtId="1" fontId="269" fillId="55" borderId="81" xfId="5148" applyNumberFormat="1" applyFont="1" applyFill="1" applyBorder="1" applyAlignment="1">
      <alignment horizontal="center" vertical="center" wrapText="1"/>
    </xf>
    <xf numFmtId="3" fontId="269" fillId="55" borderId="81" xfId="5148" applyNumberFormat="1" applyFont="1" applyFill="1" applyBorder="1" applyAlignment="1">
      <alignment horizontal="center" vertical="center" wrapText="1"/>
    </xf>
    <xf numFmtId="41" fontId="269" fillId="55" borderId="81" xfId="5148" applyNumberFormat="1" applyFont="1" applyFill="1" applyBorder="1" applyAlignment="1">
      <alignment horizontal="right" vertical="center" wrapText="1"/>
    </xf>
    <xf numFmtId="41" fontId="2" fillId="55" borderId="81" xfId="5148" applyNumberFormat="1" applyFont="1" applyFill="1" applyBorder="1" applyAlignment="1">
      <alignment horizontal="right" vertical="center" wrapText="1"/>
    </xf>
    <xf numFmtId="0" fontId="396" fillId="55" borderId="81" xfId="5148" applyFont="1" applyFill="1" applyBorder="1" applyAlignment="1">
      <alignment horizontal="center" vertical="center"/>
    </xf>
    <xf numFmtId="0" fontId="396" fillId="55" borderId="81" xfId="5148" applyFont="1" applyFill="1" applyBorder="1" applyAlignment="1">
      <alignment horizontal="left" vertical="center" wrapText="1"/>
    </xf>
    <xf numFmtId="0" fontId="395" fillId="55" borderId="81" xfId="5148" applyFont="1" applyFill="1" applyBorder="1" applyAlignment="1">
      <alignment horizontal="center" vertical="center"/>
    </xf>
    <xf numFmtId="41" fontId="396" fillId="55" borderId="81" xfId="5148" applyNumberFormat="1" applyFont="1" applyFill="1" applyBorder="1" applyAlignment="1">
      <alignment horizontal="right" vertical="center"/>
    </xf>
    <xf numFmtId="0" fontId="396" fillId="55" borderId="81" xfId="5094" applyFont="1" applyFill="1" applyBorder="1" applyAlignment="1">
      <alignment horizontal="center" vertical="center" wrapText="1"/>
    </xf>
    <xf numFmtId="3" fontId="396" fillId="55" borderId="0" xfId="5094" applyNumberFormat="1" applyFont="1" applyFill="1" applyAlignment="1">
      <alignment vertical="center" wrapText="1"/>
    </xf>
    <xf numFmtId="2" fontId="2" fillId="55" borderId="81" xfId="5148" applyNumberFormat="1" applyFont="1" applyFill="1" applyBorder="1" applyAlignment="1">
      <alignment horizontal="left" vertical="center" wrapText="1"/>
    </xf>
    <xf numFmtId="3" fontId="2" fillId="55" borderId="81" xfId="5148" applyNumberFormat="1" applyFont="1" applyFill="1" applyBorder="1" applyAlignment="1">
      <alignment horizontal="center" vertical="center" wrapText="1"/>
    </xf>
    <xf numFmtId="41" fontId="396" fillId="55" borderId="81" xfId="5148" applyNumberFormat="1" applyFont="1" applyFill="1" applyBorder="1" applyAlignment="1">
      <alignment horizontal="right" vertical="center" wrapText="1"/>
    </xf>
    <xf numFmtId="0" fontId="269" fillId="55" borderId="81" xfId="5148" quotePrefix="1" applyFont="1" applyFill="1" applyBorder="1" applyAlignment="1">
      <alignment horizontal="center" vertical="center"/>
    </xf>
    <xf numFmtId="1" fontId="269" fillId="55" borderId="81" xfId="5148" applyNumberFormat="1" applyFont="1" applyFill="1" applyBorder="1" applyAlignment="1">
      <alignment horizontal="left" vertical="center" wrapText="1"/>
    </xf>
    <xf numFmtId="41" fontId="269" fillId="55" borderId="81" xfId="5148" applyNumberFormat="1" applyFont="1" applyFill="1" applyBorder="1" applyAlignment="1">
      <alignment horizontal="center" vertical="center"/>
    </xf>
    <xf numFmtId="1" fontId="2" fillId="55" borderId="81" xfId="5148" quotePrefix="1" applyNumberFormat="1" applyFont="1" applyFill="1" applyBorder="1" applyAlignment="1">
      <alignment horizontal="left" vertical="center" wrapText="1"/>
    </xf>
    <xf numFmtId="3" fontId="269" fillId="55" borderId="81" xfId="5094" applyNumberFormat="1" applyFont="1" applyFill="1" applyBorder="1" applyAlignment="1">
      <alignment vertical="center" wrapText="1"/>
    </xf>
    <xf numFmtId="0" fontId="269" fillId="55" borderId="81" xfId="5148" applyFont="1" applyFill="1" applyBorder="1" applyAlignment="1">
      <alignment horizontal="center" vertical="center" wrapText="1"/>
    </xf>
    <xf numFmtId="1" fontId="396" fillId="55" borderId="81" xfId="5148" applyNumberFormat="1" applyFont="1" applyFill="1" applyBorder="1" applyAlignment="1">
      <alignment horizontal="left" vertical="center" wrapText="1"/>
    </xf>
    <xf numFmtId="41" fontId="396" fillId="55" borderId="81" xfId="5148" applyNumberFormat="1" applyFont="1" applyFill="1" applyBorder="1" applyAlignment="1">
      <alignment horizontal="center" vertical="center"/>
    </xf>
    <xf numFmtId="41" fontId="2" fillId="55" borderId="81" xfId="5148" applyNumberFormat="1" applyFont="1" applyFill="1" applyBorder="1" applyAlignment="1">
      <alignment horizontal="center" vertical="center" wrapText="1"/>
    </xf>
    <xf numFmtId="3" fontId="2" fillId="55" borderId="81" xfId="5148" applyNumberFormat="1" applyFont="1" applyFill="1" applyBorder="1" applyAlignment="1">
      <alignment horizontal="center" vertical="center"/>
    </xf>
    <xf numFmtId="3" fontId="395" fillId="55" borderId="81" xfId="5148" applyNumberFormat="1" applyFont="1" applyFill="1" applyBorder="1" applyAlignment="1">
      <alignment horizontal="center" vertical="center"/>
    </xf>
    <xf numFmtId="0" fontId="396" fillId="55" borderId="81" xfId="5148" applyFont="1" applyFill="1" applyBorder="1" applyAlignment="1">
      <alignment horizontal="center" vertical="center" wrapText="1"/>
    </xf>
    <xf numFmtId="3" fontId="396" fillId="55" borderId="81" xfId="5148" applyNumberFormat="1" applyFont="1" applyFill="1" applyBorder="1" applyAlignment="1">
      <alignment horizontal="center" vertical="center"/>
    </xf>
    <xf numFmtId="3" fontId="396" fillId="55" borderId="81" xfId="5148" applyNumberFormat="1" applyFont="1" applyFill="1" applyBorder="1" applyAlignment="1">
      <alignment horizontal="center" vertical="center" wrapText="1"/>
    </xf>
    <xf numFmtId="0" fontId="2" fillId="55" borderId="81" xfId="5149" applyFont="1" applyFill="1" applyBorder="1" applyAlignment="1">
      <alignment vertical="center" wrapText="1"/>
    </xf>
    <xf numFmtId="0" fontId="2" fillId="55" borderId="81" xfId="5149" applyFont="1" applyFill="1" applyBorder="1" applyAlignment="1">
      <alignment horizontal="center" vertical="center" wrapText="1"/>
    </xf>
    <xf numFmtId="0" fontId="395" fillId="55" borderId="81" xfId="5148" applyFont="1" applyFill="1" applyBorder="1" applyAlignment="1">
      <alignment horizontal="center" vertical="center" wrapText="1"/>
    </xf>
    <xf numFmtId="2" fontId="269" fillId="55" borderId="81" xfId="5148" applyNumberFormat="1" applyFont="1" applyFill="1" applyBorder="1" applyAlignment="1">
      <alignment horizontal="left" vertical="center" wrapText="1"/>
    </xf>
    <xf numFmtId="0" fontId="269" fillId="55" borderId="81" xfId="5148" quotePrefix="1" applyFont="1" applyFill="1" applyBorder="1" applyAlignment="1">
      <alignment horizontal="center" vertical="center" wrapText="1"/>
    </xf>
    <xf numFmtId="1" fontId="2" fillId="55" borderId="81" xfId="5148" applyNumberFormat="1" applyFont="1" applyFill="1" applyBorder="1" applyAlignment="1">
      <alignment horizontal="left" vertical="center" wrapText="1"/>
    </xf>
    <xf numFmtId="0" fontId="269" fillId="55" borderId="81" xfId="5148" applyFont="1" applyFill="1" applyBorder="1" applyAlignment="1">
      <alignment horizontal="left" vertical="center" wrapText="1" shrinkToFit="1"/>
    </xf>
    <xf numFmtId="49" fontId="2" fillId="55" borderId="81" xfId="5148" applyNumberFormat="1" applyFont="1" applyFill="1" applyBorder="1" applyAlignment="1">
      <alignment horizontal="center" vertical="center" wrapText="1"/>
    </xf>
    <xf numFmtId="0" fontId="269" fillId="55" borderId="81" xfId="5148" applyFont="1" applyFill="1" applyBorder="1" applyAlignment="1">
      <alignment vertical="center" wrapText="1"/>
    </xf>
    <xf numFmtId="3" fontId="396" fillId="55" borderId="81" xfId="5094" quotePrefix="1" applyNumberFormat="1" applyFont="1" applyFill="1" applyBorder="1" applyAlignment="1">
      <alignment horizontal="center" vertical="center" wrapText="1"/>
    </xf>
    <xf numFmtId="41" fontId="2" fillId="55" borderId="81" xfId="1975" applyNumberFormat="1" applyFont="1" applyFill="1" applyBorder="1" applyAlignment="1">
      <alignment horizontal="center" vertical="center" wrapText="1"/>
    </xf>
    <xf numFmtId="3" fontId="2" fillId="55" borderId="81" xfId="5094" quotePrefix="1" applyNumberFormat="1" applyFont="1" applyFill="1" applyBorder="1" applyAlignment="1">
      <alignment horizontal="left" vertical="center" wrapText="1"/>
    </xf>
    <xf numFmtId="3" fontId="2" fillId="55" borderId="81" xfId="5094" applyNumberFormat="1" applyFont="1" applyFill="1" applyBorder="1" applyAlignment="1">
      <alignment vertical="center" wrapText="1"/>
    </xf>
    <xf numFmtId="3" fontId="269" fillId="55" borderId="81" xfId="5094" quotePrefix="1" applyNumberFormat="1" applyFont="1" applyFill="1" applyBorder="1" applyAlignment="1">
      <alignment horizontal="left" vertical="center" wrapText="1"/>
    </xf>
    <xf numFmtId="41" fontId="396" fillId="55" borderId="81" xfId="5094" applyNumberFormat="1" applyFont="1" applyFill="1" applyBorder="1" applyAlignment="1">
      <alignment horizontal="right" vertical="center" wrapText="1"/>
    </xf>
    <xf numFmtId="3" fontId="396" fillId="55" borderId="81" xfId="5094" applyNumberFormat="1" applyFont="1" applyFill="1" applyBorder="1" applyAlignment="1">
      <alignment vertical="center" wrapText="1"/>
    </xf>
    <xf numFmtId="0" fontId="2" fillId="55" borderId="81" xfId="5094" quotePrefix="1" applyFont="1" applyFill="1" applyBorder="1" applyAlignment="1">
      <alignment horizontal="center" vertical="center" wrapText="1"/>
    </xf>
    <xf numFmtId="0" fontId="395" fillId="55" borderId="81" xfId="5094" applyFont="1" applyFill="1" applyBorder="1" applyAlignment="1">
      <alignment horizontal="center" vertical="center" wrapText="1"/>
    </xf>
    <xf numFmtId="3" fontId="395" fillId="55" borderId="81" xfId="5094" quotePrefix="1" applyNumberFormat="1" applyFont="1" applyFill="1" applyBorder="1" applyAlignment="1">
      <alignment horizontal="center" vertical="center" wrapText="1"/>
    </xf>
    <xf numFmtId="3" fontId="395" fillId="55" borderId="81" xfId="5094" applyNumberFormat="1" applyFont="1" applyFill="1" applyBorder="1" applyAlignment="1">
      <alignment vertical="center" wrapText="1"/>
    </xf>
    <xf numFmtId="41" fontId="2" fillId="55" borderId="81" xfId="0" applyNumberFormat="1" applyFont="1" applyFill="1" applyBorder="1" applyAlignment="1">
      <alignment horizontal="right" vertical="center" wrapText="1"/>
    </xf>
    <xf numFmtId="3" fontId="2" fillId="55" borderId="81" xfId="5094" applyNumberFormat="1" applyFont="1" applyFill="1" applyBorder="1" applyAlignment="1">
      <alignment horizontal="center" vertical="center" wrapText="1"/>
    </xf>
    <xf numFmtId="1" fontId="2" fillId="55" borderId="81" xfId="5094" applyNumberFormat="1" applyFont="1" applyFill="1" applyBorder="1" applyAlignment="1">
      <alignment horizontal="center" vertical="center"/>
    </xf>
    <xf numFmtId="0" fontId="395" fillId="55" borderId="81" xfId="0" applyFont="1" applyFill="1" applyBorder="1" applyAlignment="1">
      <alignment horizontal="center" vertical="center" wrapText="1"/>
    </xf>
    <xf numFmtId="41" fontId="396" fillId="55" borderId="81" xfId="0" applyNumberFormat="1" applyFont="1" applyFill="1" applyBorder="1" applyAlignment="1">
      <alignment horizontal="right" vertical="center" wrapText="1"/>
    </xf>
    <xf numFmtId="41" fontId="396" fillId="55" borderId="81" xfId="5094" applyNumberFormat="1" applyFont="1" applyFill="1" applyBorder="1" applyAlignment="1">
      <alignment horizontal="right" vertical="center"/>
    </xf>
    <xf numFmtId="49" fontId="2" fillId="55" borderId="79" xfId="5094" applyNumberFormat="1" applyFont="1" applyFill="1" applyBorder="1" applyAlignment="1">
      <alignment vertical="center"/>
    </xf>
    <xf numFmtId="1" fontId="2" fillId="55" borderId="79" xfId="5094" applyNumberFormat="1" applyFont="1" applyFill="1" applyBorder="1" applyAlignment="1">
      <alignment vertical="center"/>
    </xf>
    <xf numFmtId="49" fontId="2" fillId="55" borderId="0" xfId="5094" applyNumberFormat="1" applyFont="1" applyFill="1" applyAlignment="1">
      <alignment vertical="center"/>
    </xf>
    <xf numFmtId="1" fontId="2" fillId="55" borderId="0" xfId="5094" applyNumberFormat="1" applyFont="1" applyFill="1" applyAlignment="1">
      <alignment vertical="center" wrapText="1"/>
    </xf>
    <xf numFmtId="1" fontId="2" fillId="55" borderId="0" xfId="5094" applyNumberFormat="1" applyFont="1" applyFill="1" applyAlignment="1">
      <alignment horizontal="center" vertical="center" wrapText="1"/>
    </xf>
    <xf numFmtId="0" fontId="2" fillId="55" borderId="65" xfId="5148" applyFont="1" applyFill="1" applyBorder="1" applyAlignment="1">
      <alignment horizontal="center" vertical="center" wrapText="1"/>
    </xf>
    <xf numFmtId="41" fontId="2" fillId="55" borderId="65" xfId="5148" applyNumberFormat="1" applyFont="1" applyFill="1" applyBorder="1" applyAlignment="1">
      <alignment horizontal="right" vertical="center"/>
    </xf>
    <xf numFmtId="41" fontId="2" fillId="55" borderId="65" xfId="5094" applyNumberFormat="1" applyFont="1" applyFill="1" applyBorder="1" applyAlignment="1">
      <alignment horizontal="right" vertical="center" wrapText="1"/>
    </xf>
    <xf numFmtId="41" fontId="2" fillId="55" borderId="65" xfId="5148" applyNumberFormat="1" applyFont="1" applyFill="1" applyBorder="1" applyAlignment="1">
      <alignment horizontal="right" vertical="center" wrapText="1"/>
    </xf>
    <xf numFmtId="0" fontId="2" fillId="55" borderId="0" xfId="5148" applyFont="1" applyFill="1" applyAlignment="1">
      <alignment horizontal="right"/>
    </xf>
    <xf numFmtId="0" fontId="2" fillId="55" borderId="0" xfId="5148" applyFont="1" applyFill="1"/>
    <xf numFmtId="0" fontId="2" fillId="0" borderId="9" xfId="0" applyFont="1" applyBorder="1" applyAlignment="1">
      <alignment vertical="center" wrapText="1"/>
    </xf>
    <xf numFmtId="3" fontId="396" fillId="55" borderId="65" xfId="5094" applyNumberFormat="1" applyFont="1" applyFill="1" applyBorder="1" applyAlignment="1">
      <alignment horizontal="center" vertical="center" wrapText="1"/>
    </xf>
    <xf numFmtId="41" fontId="269" fillId="55" borderId="65" xfId="5094" applyNumberFormat="1" applyFont="1" applyFill="1" applyBorder="1" applyAlignment="1">
      <alignment horizontal="right" vertical="center" wrapText="1"/>
    </xf>
    <xf numFmtId="41" fontId="2" fillId="55" borderId="65" xfId="5094" applyNumberFormat="1" applyFont="1" applyFill="1" applyBorder="1" applyAlignment="1">
      <alignment horizontal="center" vertical="center" wrapText="1"/>
    </xf>
    <xf numFmtId="41" fontId="2" fillId="55" borderId="65" xfId="5094" quotePrefix="1" applyNumberFormat="1" applyFont="1" applyFill="1" applyBorder="1" applyAlignment="1">
      <alignment horizontal="right" vertical="center" wrapText="1"/>
    </xf>
    <xf numFmtId="0" fontId="269" fillId="55" borderId="65" xfId="5094" applyFont="1" applyFill="1" applyBorder="1" applyAlignment="1">
      <alignment horizontal="center" vertical="center" wrapText="1"/>
    </xf>
    <xf numFmtId="0" fontId="269" fillId="55" borderId="65" xfId="5148" applyFont="1" applyFill="1" applyBorder="1" applyAlignment="1">
      <alignment horizontal="center" vertical="center" wrapText="1"/>
    </xf>
    <xf numFmtId="41" fontId="2" fillId="0" borderId="65" xfId="5148" applyNumberFormat="1" applyFont="1" applyFill="1" applyBorder="1" applyAlignment="1">
      <alignment horizontal="right" vertical="center"/>
    </xf>
    <xf numFmtId="41" fontId="2" fillId="0" borderId="65" xfId="5094" quotePrefix="1" applyNumberFormat="1" applyFont="1" applyFill="1" applyBorder="1" applyAlignment="1">
      <alignment horizontal="right" vertical="center" wrapText="1"/>
    </xf>
    <xf numFmtId="41" fontId="2" fillId="0" borderId="65" xfId="5094" applyNumberFormat="1" applyFont="1" applyFill="1" applyBorder="1" applyAlignment="1">
      <alignment horizontal="right" vertical="center" wrapText="1"/>
    </xf>
    <xf numFmtId="41" fontId="2" fillId="0" borderId="65" xfId="5148" applyNumberFormat="1" applyFont="1" applyFill="1" applyBorder="1" applyAlignment="1">
      <alignment horizontal="right" vertical="center" wrapText="1"/>
    </xf>
    <xf numFmtId="0" fontId="2" fillId="0" borderId="65" xfId="5148" applyNumberFormat="1" applyFont="1" applyFill="1" applyBorder="1" applyAlignment="1">
      <alignment horizontal="left" vertical="center" wrapText="1"/>
    </xf>
    <xf numFmtId="1" fontId="2" fillId="0" borderId="65" xfId="5148" applyNumberFormat="1" applyFont="1" applyFill="1" applyBorder="1" applyAlignment="1">
      <alignment horizontal="center" vertical="center" wrapText="1"/>
    </xf>
    <xf numFmtId="0" fontId="269" fillId="0" borderId="65" xfId="5148" applyNumberFormat="1" applyFont="1" applyFill="1" applyBorder="1" applyAlignment="1">
      <alignment horizontal="left" vertical="center" wrapText="1"/>
    </xf>
    <xf numFmtId="1" fontId="269" fillId="0" borderId="65" xfId="5148" applyNumberFormat="1" applyFont="1" applyFill="1" applyBorder="1" applyAlignment="1">
      <alignment horizontal="center" vertical="center" wrapText="1"/>
    </xf>
    <xf numFmtId="3" fontId="327" fillId="0" borderId="5" xfId="6206" applyNumberFormat="1" applyFont="1" applyFill="1" applyBorder="1" applyAlignment="1">
      <alignment horizontal="right" vertical="center" wrapText="1"/>
    </xf>
    <xf numFmtId="49" fontId="269" fillId="0" borderId="65" xfId="6204" applyNumberFormat="1" applyFont="1" applyBorder="1" applyAlignment="1">
      <alignment horizontal="center" vertical="center" wrapText="1"/>
    </xf>
    <xf numFmtId="49" fontId="2" fillId="0" borderId="65" xfId="6204" applyNumberFormat="1" applyFont="1" applyBorder="1" applyAlignment="1">
      <alignment horizontal="center" vertical="center" wrapText="1"/>
    </xf>
    <xf numFmtId="3" fontId="59" fillId="0" borderId="79" xfId="6206" applyNumberFormat="1" applyFont="1" applyFill="1" applyBorder="1" applyAlignment="1">
      <alignment horizontal="right" vertical="center" wrapText="1"/>
    </xf>
    <xf numFmtId="0" fontId="2" fillId="0" borderId="0" xfId="5148" applyFont="1"/>
    <xf numFmtId="0" fontId="2" fillId="0" borderId="0" xfId="5148" applyFont="1" applyAlignment="1">
      <alignment horizontal="right"/>
    </xf>
    <xf numFmtId="0" fontId="2" fillId="0" borderId="0" xfId="5148" applyFont="1" applyAlignment="1">
      <alignment horizontal="center"/>
    </xf>
    <xf numFmtId="49" fontId="2" fillId="55" borderId="65" xfId="6204" applyNumberFormat="1" applyFont="1" applyFill="1" applyBorder="1" applyAlignment="1">
      <alignment horizontal="center" vertical="center" wrapText="1"/>
    </xf>
    <xf numFmtId="3" fontId="269" fillId="55" borderId="65" xfId="5094" applyNumberFormat="1" applyFont="1" applyFill="1" applyBorder="1" applyAlignment="1">
      <alignment horizontal="center" vertical="center" wrapText="1"/>
    </xf>
    <xf numFmtId="3" fontId="269" fillId="55" borderId="0" xfId="5094" applyNumberFormat="1" applyFont="1" applyFill="1" applyAlignment="1">
      <alignment horizontal="center" vertical="center" wrapText="1"/>
    </xf>
    <xf numFmtId="3" fontId="269" fillId="55" borderId="95" xfId="5094" applyNumberFormat="1" applyFont="1" applyFill="1" applyBorder="1" applyAlignment="1">
      <alignment horizontal="center" vertical="center" wrapText="1"/>
    </xf>
    <xf numFmtId="3" fontId="269" fillId="55" borderId="4" xfId="5094" applyNumberFormat="1" applyFont="1" applyFill="1" applyBorder="1" applyAlignment="1">
      <alignment horizontal="center" vertical="center" wrapText="1"/>
    </xf>
    <xf numFmtId="3" fontId="269" fillId="55" borderId="85" xfId="5094" applyNumberFormat="1" applyFont="1" applyFill="1" applyBorder="1" applyAlignment="1">
      <alignment horizontal="center" vertical="center" wrapText="1"/>
    </xf>
    <xf numFmtId="3" fontId="269" fillId="55" borderId="24" xfId="5094" applyNumberFormat="1" applyFont="1" applyFill="1" applyBorder="1" applyAlignment="1">
      <alignment horizontal="center" vertical="center" wrapText="1"/>
    </xf>
    <xf numFmtId="49" fontId="269" fillId="55" borderId="65" xfId="5094" applyNumberFormat="1" applyFont="1" applyFill="1" applyBorder="1" applyAlignment="1">
      <alignment horizontal="center" vertical="center" wrapText="1"/>
    </xf>
    <xf numFmtId="0" fontId="2" fillId="55" borderId="65" xfId="5148" applyFont="1" applyFill="1" applyBorder="1" applyAlignment="1">
      <alignment horizontal="left" vertical="center" wrapText="1"/>
    </xf>
    <xf numFmtId="356" fontId="2" fillId="55" borderId="65" xfId="0" quotePrefix="1" applyNumberFormat="1" applyFont="1" applyFill="1" applyBorder="1" applyAlignment="1">
      <alignment horizontal="center" vertical="center" wrapText="1"/>
    </xf>
    <xf numFmtId="169" fontId="2" fillId="55" borderId="65" xfId="1758" applyNumberFormat="1" applyFont="1" applyFill="1" applyBorder="1" applyAlignment="1">
      <alignment horizontal="right" vertical="center"/>
    </xf>
    <xf numFmtId="1" fontId="2" fillId="55" borderId="65" xfId="5094" applyNumberFormat="1" applyFont="1" applyFill="1" applyBorder="1" applyAlignment="1">
      <alignment horizontal="center" vertical="center" wrapText="1"/>
    </xf>
    <xf numFmtId="0" fontId="2" fillId="0" borderId="0" xfId="0" applyFont="1" applyBorder="1" applyAlignment="1">
      <alignment vertical="center" wrapText="1"/>
    </xf>
    <xf numFmtId="0" fontId="395" fillId="0" borderId="0" xfId="0" applyFont="1" applyBorder="1" applyAlignment="1">
      <alignment vertical="center" wrapText="1"/>
    </xf>
    <xf numFmtId="3" fontId="2" fillId="55" borderId="65" xfId="5094" applyNumberFormat="1" applyFont="1" applyFill="1" applyBorder="1" applyAlignment="1">
      <alignment vertical="center" wrapText="1"/>
    </xf>
    <xf numFmtId="41" fontId="269" fillId="55" borderId="0" xfId="5094" quotePrefix="1" applyNumberFormat="1" applyFont="1" applyFill="1" applyBorder="1" applyAlignment="1">
      <alignment horizontal="right" vertical="center" wrapText="1"/>
    </xf>
    <xf numFmtId="3" fontId="2" fillId="55" borderId="0" xfId="0" applyNumberFormat="1" applyFont="1" applyFill="1" applyBorder="1" applyAlignment="1">
      <alignment horizontal="right" vertical="center" wrapText="1"/>
    </xf>
    <xf numFmtId="41" fontId="269" fillId="55" borderId="0" xfId="0" applyNumberFormat="1" applyFont="1" applyFill="1" applyBorder="1" applyAlignment="1">
      <alignment horizontal="right" vertical="center" wrapText="1"/>
    </xf>
    <xf numFmtId="1" fontId="396" fillId="55" borderId="0" xfId="5094" applyNumberFormat="1" applyFont="1" applyFill="1" applyBorder="1" applyAlignment="1">
      <alignment horizontal="right" vertical="center"/>
    </xf>
    <xf numFmtId="1" fontId="2" fillId="55" borderId="0" xfId="5094" applyNumberFormat="1" applyFont="1" applyFill="1" applyBorder="1" applyAlignment="1">
      <alignment vertical="center"/>
    </xf>
    <xf numFmtId="3" fontId="269" fillId="55" borderId="0" xfId="5094" applyNumberFormat="1" applyFont="1" applyFill="1" applyBorder="1" applyAlignment="1">
      <alignment horizontal="center" vertical="center" wrapText="1"/>
    </xf>
    <xf numFmtId="3" fontId="396" fillId="55" borderId="0" xfId="5094" applyNumberFormat="1" applyFont="1" applyFill="1" applyBorder="1" applyAlignment="1">
      <alignment horizontal="center" vertical="center" wrapText="1"/>
    </xf>
    <xf numFmtId="41" fontId="269" fillId="55" borderId="0" xfId="5094" applyNumberFormat="1" applyFont="1" applyFill="1" applyBorder="1" applyAlignment="1">
      <alignment horizontal="right" vertical="center" wrapText="1"/>
    </xf>
    <xf numFmtId="41" fontId="2" fillId="55" borderId="0" xfId="5094" applyNumberFormat="1" applyFont="1" applyFill="1" applyBorder="1" applyAlignment="1">
      <alignment horizontal="center" vertical="center" wrapText="1"/>
    </xf>
    <xf numFmtId="41" fontId="2" fillId="55" borderId="0" xfId="5094" applyNumberFormat="1" applyFont="1" applyFill="1" applyBorder="1" applyAlignment="1">
      <alignment horizontal="right" vertical="center" wrapText="1"/>
    </xf>
    <xf numFmtId="41" fontId="269" fillId="55" borderId="0" xfId="5148" applyNumberFormat="1" applyFont="1" applyFill="1" applyBorder="1" applyAlignment="1">
      <alignment horizontal="right" vertical="center"/>
    </xf>
    <xf numFmtId="41" fontId="269" fillId="55" borderId="0" xfId="5094" applyNumberFormat="1" applyFont="1" applyFill="1" applyBorder="1" applyAlignment="1">
      <alignment horizontal="center" vertical="center" wrapText="1"/>
    </xf>
    <xf numFmtId="41" fontId="269" fillId="55" borderId="0" xfId="5148" applyNumberFormat="1" applyFont="1" applyFill="1" applyBorder="1" applyAlignment="1">
      <alignment horizontal="right" vertical="center" wrapText="1"/>
    </xf>
    <xf numFmtId="41" fontId="396" fillId="55" borderId="0" xfId="5148" applyNumberFormat="1" applyFont="1" applyFill="1" applyBorder="1" applyAlignment="1">
      <alignment horizontal="right" vertical="center"/>
    </xf>
    <xf numFmtId="41" fontId="396" fillId="55" borderId="0" xfId="5148" applyNumberFormat="1" applyFont="1" applyFill="1" applyBorder="1" applyAlignment="1">
      <alignment horizontal="right" vertical="center" wrapText="1"/>
    </xf>
    <xf numFmtId="41" fontId="396" fillId="55" borderId="0" xfId="5094" applyNumberFormat="1" applyFont="1" applyFill="1" applyBorder="1" applyAlignment="1">
      <alignment horizontal="right" vertical="center" wrapText="1"/>
    </xf>
    <xf numFmtId="41" fontId="2" fillId="55" borderId="0" xfId="5094" quotePrefix="1" applyNumberFormat="1" applyFont="1" applyFill="1" applyBorder="1" applyAlignment="1">
      <alignment horizontal="right" vertical="center" wrapText="1"/>
    </xf>
    <xf numFmtId="41" fontId="2" fillId="55" borderId="0" xfId="0" applyNumberFormat="1" applyFont="1" applyFill="1" applyBorder="1" applyAlignment="1">
      <alignment horizontal="right" vertical="center" wrapText="1"/>
    </xf>
    <xf numFmtId="41" fontId="396" fillId="55" borderId="0" xfId="0" applyNumberFormat="1" applyFont="1" applyFill="1" applyBorder="1" applyAlignment="1">
      <alignment horizontal="right" vertical="center" wrapText="1"/>
    </xf>
    <xf numFmtId="3" fontId="397" fillId="55" borderId="0" xfId="5094" applyNumberFormat="1" applyFont="1" applyFill="1" applyAlignment="1">
      <alignment vertical="center" wrapText="1"/>
    </xf>
    <xf numFmtId="49" fontId="269" fillId="55" borderId="65" xfId="5094" applyNumberFormat="1" applyFont="1" applyFill="1" applyBorder="1" applyAlignment="1">
      <alignment horizontal="center" vertical="center" wrapText="1"/>
    </xf>
    <xf numFmtId="3" fontId="269" fillId="55" borderId="65" xfId="5094" applyNumberFormat="1" applyFont="1" applyFill="1" applyBorder="1" applyAlignment="1">
      <alignment horizontal="center" vertical="center" wrapText="1"/>
    </xf>
    <xf numFmtId="3" fontId="269" fillId="55" borderId="4" xfId="5094" applyNumberFormat="1" applyFont="1" applyFill="1" applyBorder="1" applyAlignment="1">
      <alignment horizontal="center" vertical="center" wrapText="1"/>
    </xf>
    <xf numFmtId="3" fontId="269" fillId="55" borderId="5" xfId="5094" applyNumberFormat="1" applyFont="1" applyFill="1" applyBorder="1" applyAlignment="1">
      <alignment horizontal="center" vertical="center" wrapText="1"/>
    </xf>
    <xf numFmtId="3" fontId="269" fillId="55" borderId="85" xfId="5094" applyNumberFormat="1" applyFont="1" applyFill="1" applyBorder="1" applyAlignment="1">
      <alignment horizontal="center" vertical="center" wrapText="1"/>
    </xf>
    <xf numFmtId="3" fontId="269" fillId="55" borderId="24" xfId="5094" applyNumberFormat="1" applyFont="1" applyFill="1" applyBorder="1" applyAlignment="1">
      <alignment horizontal="center" vertical="center" wrapText="1"/>
    </xf>
    <xf numFmtId="3" fontId="269" fillId="55" borderId="95" xfId="5094" applyNumberFormat="1" applyFont="1" applyFill="1" applyBorder="1" applyAlignment="1">
      <alignment horizontal="center" vertical="center" wrapText="1"/>
    </xf>
    <xf numFmtId="3" fontId="269" fillId="55" borderId="0" xfId="5094" applyNumberFormat="1" applyFont="1" applyFill="1" applyAlignment="1">
      <alignment horizontal="center" vertical="center" wrapText="1"/>
    </xf>
    <xf numFmtId="0" fontId="398" fillId="55" borderId="79" xfId="5148" applyFont="1" applyFill="1" applyBorder="1" applyAlignment="1">
      <alignment horizontal="center" vertical="center" wrapText="1"/>
    </xf>
    <xf numFmtId="3" fontId="2" fillId="55" borderId="65" xfId="5094" applyNumberFormat="1" applyFont="1" applyFill="1" applyBorder="1" applyAlignment="1">
      <alignment horizontal="center" vertical="center" wrapText="1"/>
    </xf>
    <xf numFmtId="49" fontId="398" fillId="55" borderId="79" xfId="6204" applyNumberFormat="1" applyFont="1" applyFill="1" applyBorder="1" applyAlignment="1">
      <alignment horizontal="center" vertical="center" wrapText="1"/>
    </xf>
    <xf numFmtId="0" fontId="398" fillId="55" borderId="79" xfId="5148" applyNumberFormat="1" applyFont="1" applyFill="1" applyBorder="1" applyAlignment="1">
      <alignment horizontal="left" vertical="center" wrapText="1"/>
    </xf>
    <xf numFmtId="1" fontId="398" fillId="55" borderId="79" xfId="5148" applyNumberFormat="1" applyFont="1" applyFill="1" applyBorder="1" applyAlignment="1">
      <alignment horizontal="center" vertical="center" wrapText="1"/>
    </xf>
    <xf numFmtId="0" fontId="398" fillId="55" borderId="79" xfId="0" applyFont="1" applyFill="1" applyBorder="1" applyAlignment="1">
      <alignment horizontal="center" vertical="center" wrapText="1"/>
    </xf>
    <xf numFmtId="3" fontId="398" fillId="55" borderId="79" xfId="6206" applyNumberFormat="1" applyFont="1" applyFill="1" applyBorder="1" applyAlignment="1">
      <alignment horizontal="right" vertical="center" wrapText="1"/>
    </xf>
    <xf numFmtId="41" fontId="398" fillId="55" borderId="79" xfId="5148" applyNumberFormat="1" applyFont="1" applyFill="1" applyBorder="1" applyAlignment="1">
      <alignment horizontal="right" vertical="center"/>
    </xf>
    <xf numFmtId="41" fontId="398" fillId="55" borderId="79" xfId="5094" quotePrefix="1" applyNumberFormat="1" applyFont="1" applyFill="1" applyBorder="1" applyAlignment="1">
      <alignment horizontal="right" vertical="center" wrapText="1"/>
    </xf>
    <xf numFmtId="41" fontId="398" fillId="55" borderId="79" xfId="5094" applyNumberFormat="1" applyFont="1" applyFill="1" applyBorder="1" applyAlignment="1">
      <alignment horizontal="right" vertical="center" wrapText="1"/>
    </xf>
    <xf numFmtId="41" fontId="269" fillId="55" borderId="65" xfId="1" applyNumberFormat="1" applyFont="1" applyFill="1" applyBorder="1" applyAlignment="1">
      <alignment horizontal="center" vertical="center" wrapText="1"/>
    </xf>
    <xf numFmtId="3" fontId="2" fillId="0" borderId="65" xfId="0" quotePrefix="1" applyNumberFormat="1" applyFont="1" applyFill="1" applyBorder="1" applyAlignment="1">
      <alignment horizontal="right" vertical="center" wrapText="1"/>
    </xf>
    <xf numFmtId="3" fontId="383" fillId="0" borderId="65" xfId="0" quotePrefix="1" applyNumberFormat="1" applyFont="1" applyFill="1" applyBorder="1" applyAlignment="1">
      <alignment horizontal="right" vertical="center" wrapText="1"/>
    </xf>
    <xf numFmtId="49" fontId="399" fillId="55" borderId="79" xfId="6204" applyNumberFormat="1" applyFont="1" applyFill="1" applyBorder="1" applyAlignment="1">
      <alignment horizontal="center" vertical="center" wrapText="1"/>
    </xf>
    <xf numFmtId="0" fontId="399" fillId="55" borderId="79" xfId="5148" applyNumberFormat="1" applyFont="1" applyFill="1" applyBorder="1" applyAlignment="1">
      <alignment horizontal="left" vertical="center" wrapText="1"/>
    </xf>
    <xf numFmtId="1" fontId="399" fillId="55" borderId="79" xfId="5148" applyNumberFormat="1" applyFont="1" applyFill="1" applyBorder="1" applyAlignment="1">
      <alignment horizontal="center" vertical="center" wrapText="1"/>
    </xf>
    <xf numFmtId="0" fontId="399" fillId="55" borderId="79" xfId="5148" applyFont="1" applyFill="1" applyBorder="1" applyAlignment="1">
      <alignment horizontal="center" vertical="center" wrapText="1"/>
    </xf>
    <xf numFmtId="0" fontId="399" fillId="55" borderId="79" xfId="0" applyFont="1" applyFill="1" applyBorder="1" applyAlignment="1">
      <alignment horizontal="center" vertical="center" wrapText="1"/>
    </xf>
    <xf numFmtId="3" fontId="269" fillId="0" borderId="65" xfId="0" quotePrefix="1" applyNumberFormat="1" applyFont="1" applyFill="1" applyBorder="1" applyAlignment="1">
      <alignment horizontal="right" vertical="center" wrapText="1"/>
    </xf>
    <xf numFmtId="41" fontId="399" fillId="55" borderId="79" xfId="5094" quotePrefix="1" applyNumberFormat="1" applyFont="1" applyFill="1" applyBorder="1" applyAlignment="1">
      <alignment horizontal="right" vertical="center" wrapText="1"/>
    </xf>
    <xf numFmtId="41" fontId="399" fillId="55" borderId="79" xfId="5094" applyNumberFormat="1" applyFont="1" applyFill="1" applyBorder="1" applyAlignment="1">
      <alignment horizontal="right" vertical="center" wrapText="1"/>
    </xf>
    <xf numFmtId="3" fontId="399" fillId="55" borderId="79" xfId="5094" applyNumberFormat="1" applyFont="1" applyFill="1" applyBorder="1" applyAlignment="1">
      <alignment vertical="center" wrapText="1"/>
    </xf>
    <xf numFmtId="3" fontId="399" fillId="55" borderId="0" xfId="5094" applyNumberFormat="1" applyFont="1" applyFill="1" applyAlignment="1">
      <alignment vertical="center" wrapText="1"/>
    </xf>
    <xf numFmtId="3" fontId="383" fillId="55" borderId="65" xfId="5094" applyNumberFormat="1" applyFont="1" applyFill="1" applyBorder="1" applyAlignment="1">
      <alignment vertical="center" wrapText="1"/>
    </xf>
    <xf numFmtId="3" fontId="383" fillId="55" borderId="79" xfId="5094" applyNumberFormat="1" applyFont="1" applyFill="1" applyBorder="1" applyAlignment="1">
      <alignment vertical="center" wrapText="1"/>
    </xf>
    <xf numFmtId="41" fontId="375" fillId="55" borderId="65" xfId="5094" applyNumberFormat="1" applyFont="1" applyFill="1" applyBorder="1" applyAlignment="1">
      <alignment horizontal="right" vertical="center" wrapText="1"/>
    </xf>
    <xf numFmtId="0" fontId="10" fillId="55" borderId="81" xfId="5148" applyFont="1" applyFill="1" applyBorder="1" applyAlignment="1">
      <alignment horizontal="left" vertical="center" wrapText="1"/>
    </xf>
    <xf numFmtId="41" fontId="375" fillId="55" borderId="65" xfId="1" applyNumberFormat="1" applyFont="1" applyFill="1" applyBorder="1" applyAlignment="1">
      <alignment horizontal="center" vertical="center" wrapText="1"/>
    </xf>
    <xf numFmtId="356" fontId="375" fillId="0" borderId="65" xfId="0" applyNumberFormat="1" applyFont="1" applyFill="1" applyBorder="1" applyAlignment="1">
      <alignment horizontal="left" vertical="center" wrapText="1"/>
    </xf>
    <xf numFmtId="3" fontId="377" fillId="55" borderId="65" xfId="5094" applyNumberFormat="1" applyFont="1" applyFill="1" applyBorder="1" applyAlignment="1">
      <alignment horizontal="center" vertical="center" wrapText="1"/>
    </xf>
    <xf numFmtId="49" fontId="10" fillId="0" borderId="65" xfId="6204" applyNumberFormat="1" applyFont="1" applyBorder="1" applyAlignment="1">
      <alignment horizontal="center" vertical="center" wrapText="1"/>
    </xf>
    <xf numFmtId="0" fontId="10" fillId="0" borderId="65" xfId="5148" applyFont="1" applyFill="1" applyBorder="1" applyAlignment="1">
      <alignment horizontal="left" vertical="center" wrapText="1"/>
    </xf>
    <xf numFmtId="41" fontId="10" fillId="55" borderId="65" xfId="5094" applyNumberFormat="1" applyFont="1" applyFill="1" applyBorder="1" applyAlignment="1">
      <alignment horizontal="center" vertical="center" wrapText="1"/>
    </xf>
    <xf numFmtId="3" fontId="10" fillId="55" borderId="65" xfId="5094" applyNumberFormat="1" applyFont="1" applyFill="1" applyBorder="1" applyAlignment="1">
      <alignment vertical="center" wrapText="1"/>
    </xf>
    <xf numFmtId="3" fontId="10" fillId="55" borderId="65" xfId="5094" applyNumberFormat="1" applyFont="1" applyFill="1" applyBorder="1" applyAlignment="1">
      <alignment horizontal="center" vertical="center" wrapText="1"/>
    </xf>
    <xf numFmtId="3" fontId="375" fillId="0" borderId="65" xfId="0" quotePrefix="1" applyNumberFormat="1" applyFont="1" applyFill="1" applyBorder="1" applyAlignment="1">
      <alignment horizontal="right" vertical="center" wrapText="1"/>
    </xf>
    <xf numFmtId="0" fontId="10" fillId="0" borderId="65" xfId="5148" applyFont="1" applyBorder="1" applyAlignment="1">
      <alignment horizontal="left" vertical="center" wrapText="1"/>
    </xf>
    <xf numFmtId="3" fontId="10" fillId="0" borderId="65" xfId="0" quotePrefix="1" applyNumberFormat="1" applyFont="1" applyFill="1" applyBorder="1" applyAlignment="1">
      <alignment horizontal="right" vertical="center" wrapText="1"/>
    </xf>
    <xf numFmtId="0" fontId="357" fillId="0" borderId="0" xfId="0" applyFont="1"/>
    <xf numFmtId="0" fontId="10" fillId="0" borderId="65" xfId="5148" applyNumberFormat="1" applyFont="1" applyFill="1" applyBorder="1" applyAlignment="1">
      <alignment horizontal="left" vertical="center" wrapText="1"/>
    </xf>
    <xf numFmtId="41" fontId="10" fillId="0" borderId="65" xfId="5094" applyNumberFormat="1" applyFont="1" applyFill="1" applyBorder="1" applyAlignment="1">
      <alignment horizontal="right" vertical="center" wrapText="1"/>
    </xf>
    <xf numFmtId="3" fontId="375" fillId="55" borderId="65" xfId="5094" applyNumberFormat="1" applyFont="1" applyFill="1" applyBorder="1" applyAlignment="1">
      <alignment vertical="center" wrapText="1"/>
    </xf>
    <xf numFmtId="49" fontId="10" fillId="55" borderId="65" xfId="6204" applyNumberFormat="1" applyFont="1" applyFill="1" applyBorder="1" applyAlignment="1">
      <alignment horizontal="center" vertical="center" wrapText="1"/>
    </xf>
    <xf numFmtId="0" fontId="10" fillId="55" borderId="65" xfId="5148" applyNumberFormat="1" applyFont="1" applyFill="1" applyBorder="1" applyAlignment="1">
      <alignment horizontal="left" vertical="center" wrapText="1"/>
    </xf>
    <xf numFmtId="41" fontId="10" fillId="55" borderId="65" xfId="5094" applyNumberFormat="1" applyFont="1" applyFill="1" applyBorder="1" applyAlignment="1">
      <alignment horizontal="right" vertical="center" wrapText="1"/>
    </xf>
    <xf numFmtId="49" fontId="375" fillId="55" borderId="65" xfId="6204" applyNumberFormat="1" applyFont="1" applyFill="1" applyBorder="1" applyAlignment="1">
      <alignment horizontal="center" vertical="center" wrapText="1"/>
    </xf>
    <xf numFmtId="0" fontId="375" fillId="55" borderId="65" xfId="5148" applyNumberFormat="1" applyFont="1" applyFill="1" applyBorder="1" applyAlignment="1">
      <alignment horizontal="left" vertical="center" wrapText="1"/>
    </xf>
    <xf numFmtId="3" fontId="375" fillId="55" borderId="65" xfId="5094" applyNumberFormat="1" applyFont="1" applyFill="1" applyBorder="1" applyAlignment="1">
      <alignment horizontal="center" vertical="center" wrapText="1"/>
    </xf>
    <xf numFmtId="49" fontId="375" fillId="55" borderId="65" xfId="5094" applyNumberFormat="1" applyFont="1" applyFill="1" applyBorder="1" applyAlignment="1">
      <alignment horizontal="center" vertical="center" wrapText="1"/>
    </xf>
    <xf numFmtId="1" fontId="375" fillId="55" borderId="0" xfId="5094" applyNumberFormat="1" applyFont="1" applyFill="1" applyAlignment="1">
      <alignment vertical="center"/>
    </xf>
    <xf numFmtId="356" fontId="375" fillId="0" borderId="65" xfId="0" applyNumberFormat="1" applyFont="1" applyFill="1" applyBorder="1" applyAlignment="1">
      <alignment horizontal="center" vertical="center" wrapText="1"/>
    </xf>
    <xf numFmtId="3" fontId="375" fillId="0" borderId="65" xfId="0" applyNumberFormat="1" applyFont="1" applyFill="1" applyBorder="1" applyAlignment="1">
      <alignment horizontal="left" vertical="center" wrapText="1"/>
    </xf>
    <xf numFmtId="356" fontId="375" fillId="0" borderId="65" xfId="0" applyNumberFormat="1" applyFont="1" applyFill="1" applyBorder="1" applyAlignment="1">
      <alignment horizontal="right" vertical="center" wrapText="1"/>
    </xf>
    <xf numFmtId="356" fontId="10" fillId="0" borderId="65" xfId="0" applyNumberFormat="1" applyFont="1" applyFill="1" applyBorder="1" applyAlignment="1">
      <alignment horizontal="center" vertical="center" wrapText="1"/>
    </xf>
    <xf numFmtId="356" fontId="10" fillId="0" borderId="65" xfId="0" applyNumberFormat="1" applyFont="1" applyFill="1" applyBorder="1" applyAlignment="1">
      <alignment horizontal="left" vertical="center" wrapText="1"/>
    </xf>
    <xf numFmtId="356" fontId="10" fillId="55" borderId="65" xfId="0" applyNumberFormat="1" applyFont="1" applyFill="1" applyBorder="1" applyAlignment="1">
      <alignment horizontal="center" vertical="center" wrapText="1"/>
    </xf>
    <xf numFmtId="1" fontId="376" fillId="55" borderId="0" xfId="5094" applyNumberFormat="1" applyFont="1" applyFill="1" applyAlignment="1">
      <alignment vertical="center"/>
    </xf>
    <xf numFmtId="0" fontId="10" fillId="0" borderId="0" xfId="0" applyFont="1" applyBorder="1" applyAlignment="1">
      <alignment vertical="center" wrapText="1"/>
    </xf>
    <xf numFmtId="0" fontId="377" fillId="0" borderId="0" xfId="0" applyFont="1" applyBorder="1" applyAlignment="1">
      <alignment vertical="center" wrapText="1"/>
    </xf>
    <xf numFmtId="0" fontId="400" fillId="0" borderId="0" xfId="0" applyFont="1"/>
    <xf numFmtId="49" fontId="401" fillId="55" borderId="65" xfId="5094" applyNumberFormat="1" applyFont="1" applyFill="1" applyBorder="1" applyAlignment="1">
      <alignment horizontal="center" vertical="center" wrapText="1"/>
    </xf>
    <xf numFmtId="356" fontId="401" fillId="0" borderId="65" xfId="0" applyNumberFormat="1" applyFont="1" applyFill="1" applyBorder="1" applyAlignment="1">
      <alignment horizontal="left" vertical="center" wrapText="1"/>
    </xf>
    <xf numFmtId="3" fontId="401" fillId="55" borderId="65" xfId="5094" applyNumberFormat="1" applyFont="1" applyFill="1" applyBorder="1" applyAlignment="1">
      <alignment horizontal="center" vertical="center" wrapText="1"/>
    </xf>
    <xf numFmtId="41" fontId="401" fillId="55" borderId="65" xfId="5094" applyNumberFormat="1" applyFont="1" applyFill="1" applyBorder="1" applyAlignment="1">
      <alignment horizontal="right" vertical="center" wrapText="1"/>
    </xf>
    <xf numFmtId="3" fontId="384" fillId="55" borderId="65" xfId="5094" applyNumberFormat="1" applyFont="1" applyFill="1" applyBorder="1" applyAlignment="1">
      <alignment horizontal="center" vertical="center" wrapText="1"/>
    </xf>
    <xf numFmtId="49" fontId="216" fillId="0" borderId="65" xfId="6204" applyNumberFormat="1" applyFont="1" applyBorder="1" applyAlignment="1">
      <alignment horizontal="center" vertical="center" wrapText="1"/>
    </xf>
    <xf numFmtId="0" fontId="216" fillId="0" borderId="65" xfId="5148" applyNumberFormat="1" applyFont="1" applyFill="1" applyBorder="1" applyAlignment="1">
      <alignment horizontal="left" vertical="center" wrapText="1"/>
    </xf>
    <xf numFmtId="41" fontId="216" fillId="0" borderId="65" xfId="5094" applyNumberFormat="1" applyFont="1" applyFill="1" applyBorder="1" applyAlignment="1">
      <alignment horizontal="right" vertical="center" wrapText="1"/>
    </xf>
    <xf numFmtId="3" fontId="216" fillId="55" borderId="65" xfId="5094" applyNumberFormat="1" applyFont="1" applyFill="1" applyBorder="1" applyAlignment="1">
      <alignment horizontal="center" vertical="center" wrapText="1"/>
    </xf>
    <xf numFmtId="0" fontId="377" fillId="0" borderId="0" xfId="0" applyFont="1" applyAlignment="1">
      <alignment horizontal="right"/>
    </xf>
    <xf numFmtId="3" fontId="375" fillId="55" borderId="0" xfId="5094" applyNumberFormat="1" applyFont="1" applyFill="1" applyAlignment="1">
      <alignment horizontal="center" vertical="center" wrapText="1"/>
    </xf>
    <xf numFmtId="3" fontId="375" fillId="55" borderId="0" xfId="5094" applyNumberFormat="1" applyFont="1" applyFill="1" applyAlignment="1">
      <alignment vertical="center" wrapText="1"/>
    </xf>
    <xf numFmtId="0" fontId="10" fillId="0" borderId="0" xfId="5148" applyFont="1"/>
    <xf numFmtId="3" fontId="10" fillId="55" borderId="0" xfId="0" applyNumberFormat="1" applyFont="1" applyFill="1" applyAlignment="1">
      <alignment horizontal="center" vertical="center" wrapText="1"/>
    </xf>
    <xf numFmtId="0" fontId="10" fillId="55" borderId="0" xfId="0" applyFont="1" applyFill="1" applyAlignment="1">
      <alignment horizontal="left" vertical="center" wrapText="1"/>
    </xf>
    <xf numFmtId="41" fontId="10" fillId="55" borderId="0" xfId="5094" applyNumberFormat="1" applyFont="1" applyFill="1" applyAlignment="1">
      <alignment horizontal="center" vertical="center" wrapText="1"/>
    </xf>
    <xf numFmtId="1" fontId="375" fillId="55" borderId="81" xfId="5094" applyNumberFormat="1" applyFont="1" applyFill="1" applyBorder="1" applyAlignment="1">
      <alignment horizontal="center" vertical="center"/>
    </xf>
    <xf numFmtId="1" fontId="375" fillId="55" borderId="81" xfId="5094" quotePrefix="1" applyNumberFormat="1" applyFont="1" applyFill="1" applyBorder="1" applyAlignment="1">
      <alignment horizontal="center" vertical="center" wrapText="1"/>
    </xf>
    <xf numFmtId="41" fontId="375" fillId="55" borderId="0" xfId="5094" quotePrefix="1" applyNumberFormat="1" applyFont="1" applyFill="1" applyBorder="1" applyAlignment="1">
      <alignment horizontal="right" vertical="center" wrapText="1"/>
    </xf>
    <xf numFmtId="1" fontId="10" fillId="55" borderId="81" xfId="5094" quotePrefix="1" applyNumberFormat="1" applyFont="1" applyFill="1" applyBorder="1" applyAlignment="1">
      <alignment horizontal="center" vertical="center"/>
    </xf>
    <xf numFmtId="3" fontId="10" fillId="55" borderId="81" xfId="5148" applyNumberFormat="1" applyFont="1" applyFill="1" applyBorder="1" applyAlignment="1">
      <alignment horizontal="left" vertical="center" wrapText="1"/>
    </xf>
    <xf numFmtId="3" fontId="10" fillId="55" borderId="0" xfId="0" applyNumberFormat="1" applyFont="1" applyFill="1" applyBorder="1" applyAlignment="1">
      <alignment horizontal="right" vertical="center" wrapText="1"/>
    </xf>
    <xf numFmtId="3" fontId="375" fillId="55" borderId="81" xfId="5148" applyNumberFormat="1" applyFont="1" applyFill="1" applyBorder="1" applyAlignment="1">
      <alignment horizontal="left" vertical="center" wrapText="1"/>
    </xf>
    <xf numFmtId="3" fontId="375" fillId="55" borderId="81" xfId="0" applyNumberFormat="1" applyFont="1" applyFill="1" applyBorder="1" applyAlignment="1">
      <alignment horizontal="center" vertical="center" wrapText="1"/>
    </xf>
    <xf numFmtId="0" fontId="375" fillId="55" borderId="81" xfId="0" applyFont="1" applyFill="1" applyBorder="1" applyAlignment="1">
      <alignment horizontal="left" vertical="center" wrapText="1"/>
    </xf>
    <xf numFmtId="41" fontId="375" fillId="55" borderId="0" xfId="0" applyNumberFormat="1" applyFont="1" applyFill="1" applyBorder="1" applyAlignment="1">
      <alignment horizontal="right" vertical="center" wrapText="1"/>
    </xf>
    <xf numFmtId="0" fontId="10" fillId="55" borderId="0" xfId="5148" applyFont="1" applyFill="1"/>
    <xf numFmtId="0" fontId="10" fillId="55" borderId="0" xfId="5148" applyFont="1" applyFill="1" applyAlignment="1">
      <alignment horizontal="right"/>
    </xf>
    <xf numFmtId="3" fontId="10" fillId="55" borderId="81" xfId="0" applyNumberFormat="1" applyFont="1" applyFill="1" applyBorder="1" applyAlignment="1">
      <alignment horizontal="center" vertical="center" wrapText="1"/>
    </xf>
    <xf numFmtId="0" fontId="10" fillId="55" borderId="81" xfId="0" applyFont="1" applyFill="1" applyBorder="1" applyAlignment="1">
      <alignment horizontal="left" vertical="center" wrapText="1"/>
    </xf>
    <xf numFmtId="1" fontId="376" fillId="55" borderId="0" xfId="5094" applyNumberFormat="1" applyFont="1" applyFill="1" applyBorder="1" applyAlignment="1">
      <alignment horizontal="right" vertical="center"/>
    </xf>
    <xf numFmtId="49" fontId="10" fillId="55" borderId="81" xfId="5094" applyNumberFormat="1" applyFont="1" applyFill="1" applyBorder="1" applyAlignment="1">
      <alignment vertical="center"/>
    </xf>
    <xf numFmtId="1" fontId="10" fillId="55" borderId="81" xfId="5094" applyNumberFormat="1" applyFont="1" applyFill="1" applyBorder="1" applyAlignment="1">
      <alignment vertical="center"/>
    </xf>
    <xf numFmtId="3" fontId="376" fillId="55" borderId="0" xfId="5094" applyNumberFormat="1" applyFont="1" applyFill="1" applyAlignment="1">
      <alignment horizontal="center" vertical="center" wrapText="1"/>
    </xf>
    <xf numFmtId="3" fontId="376" fillId="55" borderId="0" xfId="5094" applyNumberFormat="1" applyFont="1" applyFill="1" applyBorder="1" applyAlignment="1">
      <alignment horizontal="center" vertical="center" wrapText="1"/>
    </xf>
    <xf numFmtId="49" fontId="375" fillId="55" borderId="81" xfId="5094" applyNumberFormat="1" applyFont="1" applyFill="1" applyBorder="1" applyAlignment="1">
      <alignment horizontal="center" vertical="center" wrapText="1"/>
    </xf>
    <xf numFmtId="3" fontId="375" fillId="55" borderId="81" xfId="5094" applyNumberFormat="1" applyFont="1" applyFill="1" applyBorder="1" applyAlignment="1">
      <alignment horizontal="center" vertical="center" wrapText="1"/>
    </xf>
    <xf numFmtId="41" fontId="375" fillId="55" borderId="0" xfId="5094" applyNumberFormat="1" applyFont="1" applyFill="1" applyBorder="1" applyAlignment="1">
      <alignment horizontal="right" vertical="center" wrapText="1"/>
    </xf>
    <xf numFmtId="0" fontId="375" fillId="55" borderId="81" xfId="5094" applyFont="1" applyFill="1" applyBorder="1" applyAlignment="1">
      <alignment horizontal="center" vertical="center" wrapText="1"/>
    </xf>
    <xf numFmtId="3" fontId="375" fillId="55" borderId="81" xfId="5094" quotePrefix="1" applyNumberFormat="1" applyFont="1" applyFill="1" applyBorder="1" applyAlignment="1">
      <alignment horizontal="center" vertical="center" wrapText="1"/>
    </xf>
    <xf numFmtId="0" fontId="10" fillId="55" borderId="81" xfId="5094" applyFont="1" applyFill="1" applyBorder="1" applyAlignment="1">
      <alignment horizontal="center" vertical="center" wrapText="1"/>
    </xf>
    <xf numFmtId="3" fontId="10" fillId="55" borderId="81" xfId="5094" quotePrefix="1" applyNumberFormat="1" applyFont="1" applyFill="1" applyBorder="1" applyAlignment="1">
      <alignment horizontal="center" vertical="center" wrapText="1"/>
    </xf>
    <xf numFmtId="41" fontId="10" fillId="55" borderId="0" xfId="5094" applyNumberFormat="1" applyFont="1" applyFill="1" applyBorder="1" applyAlignment="1">
      <alignment horizontal="center" vertical="center" wrapText="1"/>
    </xf>
    <xf numFmtId="3" fontId="10" fillId="55" borderId="0" xfId="5094" applyNumberFormat="1" applyFont="1" applyFill="1" applyAlignment="1">
      <alignment vertical="center" wrapText="1"/>
    </xf>
    <xf numFmtId="41" fontId="10" fillId="55" borderId="0" xfId="5094" applyNumberFormat="1" applyFont="1" applyFill="1" applyBorder="1" applyAlignment="1">
      <alignment horizontal="right" vertical="center" wrapText="1"/>
    </xf>
    <xf numFmtId="41" fontId="375" fillId="55" borderId="0" xfId="5148" applyNumberFormat="1" applyFont="1" applyFill="1" applyBorder="1" applyAlignment="1">
      <alignment horizontal="right" vertical="center"/>
    </xf>
    <xf numFmtId="0" fontId="10" fillId="55" borderId="81" xfId="5148" applyFont="1" applyFill="1" applyBorder="1" applyAlignment="1">
      <alignment horizontal="center" vertical="center"/>
    </xf>
    <xf numFmtId="41" fontId="375" fillId="55" borderId="0" xfId="5094" applyNumberFormat="1" applyFont="1" applyFill="1" applyBorder="1" applyAlignment="1">
      <alignment horizontal="center" vertical="center" wrapText="1"/>
    </xf>
    <xf numFmtId="0" fontId="10" fillId="55" borderId="81" xfId="5148" applyFont="1" applyFill="1" applyBorder="1" applyAlignment="1">
      <alignment horizontal="center" vertical="center" wrapText="1"/>
    </xf>
    <xf numFmtId="0" fontId="375" fillId="55" borderId="81" xfId="5148" applyFont="1" applyFill="1" applyBorder="1" applyAlignment="1">
      <alignment horizontal="center" vertical="center"/>
    </xf>
    <xf numFmtId="0" fontId="375" fillId="55" borderId="81" xfId="5148" applyFont="1" applyFill="1" applyBorder="1" applyAlignment="1">
      <alignment horizontal="left" vertical="center" wrapText="1"/>
    </xf>
    <xf numFmtId="41" fontId="375" fillId="55" borderId="0" xfId="5148" applyNumberFormat="1" applyFont="1" applyFill="1" applyBorder="1" applyAlignment="1">
      <alignment horizontal="right" vertical="center" wrapText="1"/>
    </xf>
    <xf numFmtId="0" fontId="376" fillId="55" borderId="81" xfId="5148" applyFont="1" applyFill="1" applyBorder="1" applyAlignment="1">
      <alignment horizontal="left" vertical="center" wrapText="1"/>
    </xf>
    <xf numFmtId="41" fontId="376" fillId="55" borderId="0" xfId="5148" applyNumberFormat="1" applyFont="1" applyFill="1" applyBorder="1" applyAlignment="1">
      <alignment horizontal="right" vertical="center"/>
    </xf>
    <xf numFmtId="3" fontId="376" fillId="55" borderId="0" xfId="5094" applyNumberFormat="1" applyFont="1" applyFill="1" applyAlignment="1">
      <alignment vertical="center" wrapText="1"/>
    </xf>
    <xf numFmtId="2" fontId="10" fillId="55" borderId="81" xfId="5148" applyNumberFormat="1" applyFont="1" applyFill="1" applyBorder="1" applyAlignment="1">
      <alignment horizontal="left" vertical="center" wrapText="1"/>
    </xf>
    <xf numFmtId="41" fontId="376" fillId="55" borderId="0" xfId="5148" applyNumberFormat="1" applyFont="1" applyFill="1" applyBorder="1" applyAlignment="1">
      <alignment horizontal="right" vertical="center" wrapText="1"/>
    </xf>
    <xf numFmtId="0" fontId="375" fillId="55" borderId="81" xfId="5148" quotePrefix="1" applyFont="1" applyFill="1" applyBorder="1" applyAlignment="1">
      <alignment horizontal="center" vertical="center"/>
    </xf>
    <xf numFmtId="1" fontId="375" fillId="55" borderId="81" xfId="5148" applyNumberFormat="1" applyFont="1" applyFill="1" applyBorder="1" applyAlignment="1">
      <alignment horizontal="left" vertical="center" wrapText="1"/>
    </xf>
    <xf numFmtId="1" fontId="10" fillId="55" borderId="81" xfId="5148" quotePrefix="1" applyNumberFormat="1" applyFont="1" applyFill="1" applyBorder="1" applyAlignment="1">
      <alignment horizontal="left" vertical="center" wrapText="1"/>
    </xf>
    <xf numFmtId="0" fontId="375" fillId="55" borderId="81" xfId="5148" applyFont="1" applyFill="1" applyBorder="1" applyAlignment="1">
      <alignment horizontal="center" vertical="center" wrapText="1"/>
    </xf>
    <xf numFmtId="1" fontId="376" fillId="55" borderId="81" xfId="5148" applyNumberFormat="1" applyFont="1" applyFill="1" applyBorder="1" applyAlignment="1">
      <alignment horizontal="left" vertical="center" wrapText="1"/>
    </xf>
    <xf numFmtId="0" fontId="10" fillId="55" borderId="81" xfId="5149" applyFont="1" applyFill="1" applyBorder="1" applyAlignment="1">
      <alignment vertical="center" wrapText="1"/>
    </xf>
    <xf numFmtId="2" fontId="375" fillId="55" borderId="81" xfId="5148" applyNumberFormat="1" applyFont="1" applyFill="1" applyBorder="1" applyAlignment="1">
      <alignment horizontal="left" vertical="center" wrapText="1"/>
    </xf>
    <xf numFmtId="0" fontId="375" fillId="55" borderId="81" xfId="5148" quotePrefix="1" applyFont="1" applyFill="1" applyBorder="1" applyAlignment="1">
      <alignment horizontal="center" vertical="center" wrapText="1"/>
    </xf>
    <xf numFmtId="1" fontId="10" fillId="55" borderId="81" xfId="5148" applyNumberFormat="1" applyFont="1" applyFill="1" applyBorder="1" applyAlignment="1">
      <alignment horizontal="left" vertical="center" wrapText="1"/>
    </xf>
    <xf numFmtId="0" fontId="375" fillId="55" borderId="81" xfId="5148" applyFont="1" applyFill="1" applyBorder="1" applyAlignment="1">
      <alignment horizontal="left" vertical="center" wrapText="1" shrinkToFit="1"/>
    </xf>
    <xf numFmtId="0" fontId="375" fillId="55" borderId="81" xfId="5148" applyFont="1" applyFill="1" applyBorder="1" applyAlignment="1">
      <alignment vertical="center" wrapText="1"/>
    </xf>
    <xf numFmtId="3" fontId="376" fillId="55" borderId="81" xfId="5094" quotePrefix="1" applyNumberFormat="1" applyFont="1" applyFill="1" applyBorder="1" applyAlignment="1">
      <alignment horizontal="center" vertical="center" wrapText="1"/>
    </xf>
    <xf numFmtId="3" fontId="10" fillId="55" borderId="81" xfId="5094" quotePrefix="1" applyNumberFormat="1" applyFont="1" applyFill="1" applyBorder="1" applyAlignment="1">
      <alignment horizontal="left" vertical="center" wrapText="1"/>
    </xf>
    <xf numFmtId="3" fontId="375" fillId="55" borderId="81" xfId="5094" quotePrefix="1" applyNumberFormat="1" applyFont="1" applyFill="1" applyBorder="1" applyAlignment="1">
      <alignment horizontal="left" vertical="center" wrapText="1"/>
    </xf>
    <xf numFmtId="41" fontId="376" fillId="55" borderId="0" xfId="5094" applyNumberFormat="1" applyFont="1" applyFill="1" applyBorder="1" applyAlignment="1">
      <alignment horizontal="right" vertical="center" wrapText="1"/>
    </xf>
    <xf numFmtId="41" fontId="10" fillId="55" borderId="0" xfId="5094" quotePrefix="1" applyNumberFormat="1" applyFont="1" applyFill="1" applyBorder="1" applyAlignment="1">
      <alignment horizontal="right" vertical="center" wrapText="1"/>
    </xf>
    <xf numFmtId="0" fontId="10" fillId="55" borderId="81" xfId="5094" quotePrefix="1" applyFont="1" applyFill="1" applyBorder="1" applyAlignment="1">
      <alignment horizontal="center" vertical="center" wrapText="1"/>
    </xf>
    <xf numFmtId="41" fontId="10" fillId="55" borderId="0" xfId="0" applyNumberFormat="1" applyFont="1" applyFill="1" applyBorder="1" applyAlignment="1">
      <alignment horizontal="right" vertical="center" wrapText="1"/>
    </xf>
    <xf numFmtId="1" fontId="10" fillId="55" borderId="81" xfId="5094" applyNumberFormat="1" applyFont="1" applyFill="1" applyBorder="1" applyAlignment="1">
      <alignment horizontal="center" vertical="center"/>
    </xf>
    <xf numFmtId="41" fontId="376" fillId="55" borderId="0" xfId="0" applyNumberFormat="1" applyFont="1" applyFill="1" applyBorder="1" applyAlignment="1">
      <alignment horizontal="right" vertical="center" wrapText="1"/>
    </xf>
    <xf numFmtId="49" fontId="10" fillId="55" borderId="79" xfId="5094" applyNumberFormat="1" applyFont="1" applyFill="1" applyBorder="1" applyAlignment="1">
      <alignment vertical="center"/>
    </xf>
    <xf numFmtId="1" fontId="10" fillId="55" borderId="79" xfId="5094" applyNumberFormat="1" applyFont="1" applyFill="1" applyBorder="1" applyAlignment="1">
      <alignment vertical="center"/>
    </xf>
    <xf numFmtId="1" fontId="377" fillId="55" borderId="0" xfId="5094" applyNumberFormat="1" applyFont="1" applyFill="1" applyAlignment="1">
      <alignment horizontal="right" vertical="center"/>
    </xf>
    <xf numFmtId="1" fontId="10" fillId="0" borderId="0" xfId="5094" applyNumberFormat="1" applyFont="1" applyAlignment="1">
      <alignment vertical="center"/>
    </xf>
    <xf numFmtId="3" fontId="377" fillId="0" borderId="0" xfId="5094" applyNumberFormat="1" applyFont="1" applyAlignment="1">
      <alignment vertical="center"/>
    </xf>
    <xf numFmtId="3" fontId="10" fillId="0" borderId="0" xfId="5094" applyNumberFormat="1" applyFont="1" applyAlignment="1">
      <alignment vertical="center"/>
    </xf>
    <xf numFmtId="3" fontId="10" fillId="0" borderId="0" xfId="5094" applyNumberFormat="1" applyFont="1" applyAlignment="1">
      <alignment horizontal="center" vertical="center" wrapText="1"/>
    </xf>
    <xf numFmtId="3" fontId="10" fillId="0" borderId="0" xfId="5094" applyNumberFormat="1" applyFont="1" applyAlignment="1">
      <alignment vertical="center" wrapText="1"/>
    </xf>
    <xf numFmtId="3" fontId="10" fillId="55" borderId="65" xfId="5094" quotePrefix="1" applyNumberFormat="1" applyFont="1" applyFill="1" applyBorder="1" applyAlignment="1">
      <alignment horizontal="center" vertical="center" wrapText="1"/>
    </xf>
    <xf numFmtId="3" fontId="375" fillId="55" borderId="65" xfId="5094" quotePrefix="1" applyNumberFormat="1" applyFont="1" applyFill="1" applyBorder="1" applyAlignment="1">
      <alignment horizontal="center" vertical="center" wrapText="1"/>
    </xf>
    <xf numFmtId="243" fontId="375" fillId="55" borderId="65" xfId="6191" quotePrefix="1" applyNumberFormat="1" applyFont="1" applyFill="1" applyBorder="1" applyAlignment="1">
      <alignment horizontal="right" vertical="center" wrapText="1"/>
    </xf>
    <xf numFmtId="3" fontId="10" fillId="0" borderId="65" xfId="5094" quotePrefix="1" applyNumberFormat="1" applyFont="1" applyFill="1" applyBorder="1" applyAlignment="1">
      <alignment horizontal="center" vertical="center" wrapText="1"/>
    </xf>
    <xf numFmtId="3" fontId="10" fillId="0" borderId="65" xfId="5094" applyNumberFormat="1" applyFont="1" applyFill="1" applyBorder="1" applyAlignment="1">
      <alignment horizontal="left" vertical="center" wrapText="1"/>
    </xf>
    <xf numFmtId="243" fontId="9" fillId="0" borderId="65" xfId="6191" quotePrefix="1" applyNumberFormat="1" applyFont="1" applyFill="1" applyBorder="1" applyAlignment="1">
      <alignment horizontal="right" vertical="center" wrapText="1"/>
    </xf>
    <xf numFmtId="1" fontId="10" fillId="0" borderId="0" xfId="5094" applyNumberFormat="1" applyFont="1" applyFill="1" applyAlignment="1">
      <alignment horizontal="left" vertical="center"/>
    </xf>
    <xf numFmtId="243" fontId="10" fillId="0" borderId="65" xfId="6191" quotePrefix="1" applyNumberFormat="1" applyFont="1" applyFill="1" applyBorder="1" applyAlignment="1">
      <alignment horizontal="right" vertical="center" wrapText="1"/>
    </xf>
    <xf numFmtId="3" fontId="10" fillId="0" borderId="65" xfId="5094" quotePrefix="1" applyNumberFormat="1" applyFont="1" applyFill="1" applyBorder="1" applyAlignment="1">
      <alignment horizontal="right" vertical="center" wrapText="1"/>
    </xf>
    <xf numFmtId="1" fontId="10" fillId="0" borderId="0" xfId="5094" applyNumberFormat="1" applyFont="1" applyAlignment="1">
      <alignment horizontal="center" vertical="center"/>
    </xf>
    <xf numFmtId="1" fontId="10" fillId="0" borderId="0" xfId="5094" applyNumberFormat="1" applyFont="1" applyAlignment="1">
      <alignment horizontal="right" vertical="center"/>
    </xf>
    <xf numFmtId="1" fontId="10" fillId="0" borderId="0" xfId="5094" applyNumberFormat="1" applyFont="1" applyAlignment="1">
      <alignment vertical="center" wrapText="1"/>
    </xf>
    <xf numFmtId="1" fontId="10" fillId="55" borderId="14" xfId="5094" applyNumberFormat="1" applyFont="1" applyFill="1" applyBorder="1" applyAlignment="1">
      <alignment vertical="center" wrapText="1"/>
    </xf>
    <xf numFmtId="3" fontId="375" fillId="55" borderId="65" xfId="5094" applyNumberFormat="1" applyFont="1" applyFill="1" applyBorder="1" applyAlignment="1">
      <alignment horizontal="center" vertical="center" wrapText="1"/>
    </xf>
    <xf numFmtId="0" fontId="223" fillId="0" borderId="0" xfId="5147" applyFont="1" applyFill="1" applyAlignment="1">
      <alignment horizontal="center"/>
    </xf>
    <xf numFmtId="0" fontId="224" fillId="0" borderId="0" xfId="5147" applyFont="1" applyFill="1" applyAlignment="1">
      <alignment horizontal="center"/>
    </xf>
    <xf numFmtId="0" fontId="224" fillId="0" borderId="0" xfId="5147" applyFont="1" applyFill="1" applyAlignment="1">
      <alignment horizontal="right"/>
    </xf>
    <xf numFmtId="0" fontId="224" fillId="0" borderId="0" xfId="5147" applyFont="1" applyFill="1" applyAlignment="1">
      <alignment horizontal="left"/>
    </xf>
    <xf numFmtId="0" fontId="225" fillId="0" borderId="0" xfId="5147" applyFont="1" applyFill="1" applyAlignment="1">
      <alignment horizontal="center" wrapText="1"/>
    </xf>
    <xf numFmtId="3" fontId="234" fillId="55" borderId="65" xfId="5094" applyNumberFormat="1" applyFont="1" applyFill="1" applyBorder="1" applyAlignment="1">
      <alignment horizontal="center" vertical="center" wrapText="1"/>
    </xf>
    <xf numFmtId="0" fontId="234" fillId="55" borderId="65" xfId="1" applyFont="1" applyFill="1" applyBorder="1" applyAlignment="1">
      <alignment horizontal="center" vertical="center" wrapText="1"/>
    </xf>
    <xf numFmtId="0" fontId="360" fillId="0" borderId="65" xfId="0" applyFont="1" applyBorder="1" applyAlignment="1">
      <alignment horizontal="center" vertical="center" wrapText="1"/>
    </xf>
    <xf numFmtId="0" fontId="361" fillId="0" borderId="65" xfId="0" applyFont="1" applyBorder="1" applyAlignment="1">
      <alignment horizontal="center" vertical="center" wrapText="1"/>
    </xf>
    <xf numFmtId="49" fontId="234" fillId="55" borderId="74" xfId="5094" applyNumberFormat="1" applyFont="1" applyFill="1" applyBorder="1" applyAlignment="1">
      <alignment horizontal="center" vertical="center" wrapText="1"/>
    </xf>
    <xf numFmtId="49" fontId="234" fillId="55" borderId="4" xfId="5094" applyNumberFormat="1" applyFont="1" applyFill="1" applyBorder="1" applyAlignment="1">
      <alignment horizontal="center" vertical="center" wrapText="1"/>
    </xf>
    <xf numFmtId="0" fontId="359" fillId="0" borderId="5" xfId="0" applyFont="1" applyBorder="1" applyAlignment="1">
      <alignment horizontal="center" vertical="center" wrapText="1"/>
    </xf>
    <xf numFmtId="0" fontId="360" fillId="0" borderId="73" xfId="0" applyFont="1" applyBorder="1" applyAlignment="1">
      <alignment horizontal="center" vertical="center" wrapText="1"/>
    </xf>
    <xf numFmtId="0" fontId="360" fillId="0" borderId="72" xfId="0" applyFont="1" applyBorder="1" applyAlignment="1">
      <alignment horizontal="center" vertical="center" wrapText="1"/>
    </xf>
    <xf numFmtId="0" fontId="360" fillId="0" borderId="78" xfId="0" applyFont="1" applyBorder="1" applyAlignment="1">
      <alignment horizontal="center" vertical="center" wrapText="1"/>
    </xf>
    <xf numFmtId="0" fontId="360" fillId="0" borderId="88" xfId="0" applyFont="1" applyBorder="1" applyAlignment="1">
      <alignment horizontal="center" vertical="center" wrapText="1"/>
    </xf>
    <xf numFmtId="0" fontId="360" fillId="0" borderId="87" xfId="0" applyFont="1" applyBorder="1" applyAlignment="1">
      <alignment horizontal="center" vertical="center" wrapText="1"/>
    </xf>
    <xf numFmtId="0" fontId="360" fillId="0" borderId="7" xfId="0" applyFont="1" applyBorder="1" applyAlignment="1">
      <alignment horizontal="center" vertical="center" wrapText="1"/>
    </xf>
    <xf numFmtId="0" fontId="360" fillId="0" borderId="11" xfId="0" applyFont="1" applyBorder="1" applyAlignment="1">
      <alignment horizontal="center" vertical="center" wrapText="1"/>
    </xf>
    <xf numFmtId="0" fontId="360" fillId="0" borderId="74" xfId="0" applyFont="1" applyBorder="1" applyAlignment="1">
      <alignment horizontal="center" vertical="center" wrapText="1"/>
    </xf>
    <xf numFmtId="0" fontId="270" fillId="0" borderId="5" xfId="0" applyFont="1" applyBorder="1" applyAlignment="1">
      <alignment horizontal="center" vertical="center" wrapText="1"/>
    </xf>
    <xf numFmtId="0" fontId="297" fillId="0" borderId="88" xfId="0" applyFont="1" applyBorder="1" applyAlignment="1">
      <alignment horizontal="center" vertical="center" wrapText="1"/>
    </xf>
    <xf numFmtId="0" fontId="362" fillId="0" borderId="87" xfId="0" applyFont="1" applyBorder="1" applyAlignment="1">
      <alignment horizontal="center" vertical="center" wrapText="1"/>
    </xf>
    <xf numFmtId="0" fontId="362" fillId="0" borderId="60" xfId="0" applyFont="1" applyBorder="1" applyAlignment="1">
      <alignment horizontal="center" vertical="center" wrapText="1"/>
    </xf>
    <xf numFmtId="0" fontId="362" fillId="0" borderId="86" xfId="0" applyFont="1" applyBorder="1" applyAlignment="1">
      <alignment horizontal="center" vertical="center" wrapText="1"/>
    </xf>
    <xf numFmtId="0" fontId="362" fillId="0" borderId="7" xfId="0" applyFont="1" applyBorder="1" applyAlignment="1">
      <alignment horizontal="center" vertical="center" wrapText="1"/>
    </xf>
    <xf numFmtId="0" fontId="362" fillId="0" borderId="11" xfId="0" applyFont="1" applyBorder="1" applyAlignment="1">
      <alignment horizontal="center" vertical="center" wrapText="1"/>
    </xf>
    <xf numFmtId="0" fontId="297" fillId="0" borderId="74" xfId="0" applyFont="1" applyBorder="1" applyAlignment="1">
      <alignment horizontal="center" vertical="center" wrapText="1"/>
    </xf>
    <xf numFmtId="0" fontId="363" fillId="0" borderId="5" xfId="0" applyFont="1" applyBorder="1" applyAlignment="1">
      <alignment horizontal="center" vertical="center" wrapText="1"/>
    </xf>
    <xf numFmtId="3" fontId="234" fillId="55" borderId="73" xfId="5094" applyNumberFormat="1" applyFont="1" applyFill="1" applyBorder="1" applyAlignment="1">
      <alignment horizontal="center" vertical="center" wrapText="1"/>
    </xf>
    <xf numFmtId="0" fontId="359" fillId="0" borderId="72" xfId="0" applyFont="1" applyBorder="1" applyAlignment="1">
      <alignment horizontal="center" vertical="center" wrapText="1"/>
    </xf>
    <xf numFmtId="0" fontId="359" fillId="0" borderId="78" xfId="0" applyFont="1" applyBorder="1" applyAlignment="1">
      <alignment horizontal="center" vertical="center" wrapText="1"/>
    </xf>
    <xf numFmtId="3" fontId="234" fillId="55" borderId="74" xfId="5094" applyNumberFormat="1" applyFont="1" applyFill="1" applyBorder="1" applyAlignment="1">
      <alignment horizontal="center" vertical="center" wrapText="1"/>
    </xf>
    <xf numFmtId="0" fontId="359" fillId="0" borderId="4" xfId="0" applyFont="1" applyBorder="1" applyAlignment="1">
      <alignment horizontal="center" vertical="center" wrapText="1"/>
    </xf>
    <xf numFmtId="3" fontId="234" fillId="55" borderId="88" xfId="5094" applyNumberFormat="1" applyFont="1" applyFill="1" applyBorder="1" applyAlignment="1">
      <alignment horizontal="center" vertical="center" wrapText="1"/>
    </xf>
    <xf numFmtId="3" fontId="234" fillId="55" borderId="80" xfId="5094" applyNumberFormat="1" applyFont="1" applyFill="1" applyBorder="1" applyAlignment="1">
      <alignment horizontal="center" vertical="center" wrapText="1"/>
    </xf>
    <xf numFmtId="3" fontId="234" fillId="55" borderId="87" xfId="5094" applyNumberFormat="1" applyFont="1" applyFill="1" applyBorder="1" applyAlignment="1">
      <alignment horizontal="center" vertical="center" wrapText="1"/>
    </xf>
    <xf numFmtId="0" fontId="359" fillId="0" borderId="7" xfId="0" applyFont="1" applyBorder="1" applyAlignment="1">
      <alignment horizontal="center" vertical="center" wrapText="1"/>
    </xf>
    <xf numFmtId="0" fontId="359" fillId="0" borderId="9" xfId="0" applyFont="1" applyBorder="1" applyAlignment="1">
      <alignment horizontal="center" vertical="center" wrapText="1"/>
    </xf>
    <xf numFmtId="0" fontId="359" fillId="0" borderId="11" xfId="0" applyFont="1" applyBorder="1" applyAlignment="1">
      <alignment horizontal="center" vertical="center" wrapText="1"/>
    </xf>
    <xf numFmtId="3" fontId="236" fillId="55" borderId="65" xfId="5094" applyNumberFormat="1" applyFont="1" applyFill="1" applyBorder="1" applyAlignment="1">
      <alignment horizontal="center" vertical="center" wrapText="1"/>
    </xf>
    <xf numFmtId="1" fontId="234" fillId="55" borderId="0" xfId="5094" applyNumberFormat="1" applyFont="1" applyFill="1" applyAlignment="1">
      <alignment horizontal="center" vertical="center" wrapText="1"/>
    </xf>
    <xf numFmtId="0" fontId="234" fillId="55" borderId="0" xfId="0" applyFont="1" applyFill="1" applyAlignment="1">
      <alignment horizontal="center" vertical="center" wrapText="1"/>
    </xf>
    <xf numFmtId="0" fontId="235" fillId="55" borderId="0" xfId="0" applyFont="1" applyFill="1" applyAlignment="1">
      <alignment horizontal="center" vertical="center" wrapText="1"/>
    </xf>
    <xf numFmtId="1" fontId="235" fillId="55" borderId="9" xfId="5094" applyNumberFormat="1" applyFont="1" applyFill="1" applyBorder="1" applyAlignment="1">
      <alignment horizontal="right" vertical="center"/>
    </xf>
    <xf numFmtId="0" fontId="233" fillId="55" borderId="65" xfId="0" applyFont="1" applyFill="1" applyBorder="1" applyAlignment="1">
      <alignment horizontal="center" vertical="center" wrapText="1"/>
    </xf>
    <xf numFmtId="3" fontId="234" fillId="55" borderId="58" xfId="5094" applyNumberFormat="1" applyFont="1" applyFill="1" applyBorder="1" applyAlignment="1">
      <alignment horizontal="center" vertical="center" wrapText="1"/>
    </xf>
    <xf numFmtId="0" fontId="233" fillId="55" borderId="56" xfId="0" applyFont="1" applyFill="1" applyBorder="1" applyAlignment="1">
      <alignment horizontal="center" vertical="center" wrapText="1"/>
    </xf>
    <xf numFmtId="0" fontId="233" fillId="55" borderId="59" xfId="0" applyFont="1" applyFill="1" applyBorder="1" applyAlignment="1">
      <alignment horizontal="center" vertical="center" wrapText="1"/>
    </xf>
    <xf numFmtId="3" fontId="234" fillId="55" borderId="57" xfId="5094" applyNumberFormat="1" applyFont="1" applyFill="1" applyBorder="1" applyAlignment="1">
      <alignment horizontal="center" vertical="center" wrapText="1"/>
    </xf>
    <xf numFmtId="3" fontId="234" fillId="55" borderId="72" xfId="5094" applyNumberFormat="1" applyFont="1" applyFill="1" applyBorder="1" applyAlignment="1">
      <alignment horizontal="center" vertical="center" wrapText="1"/>
    </xf>
    <xf numFmtId="3" fontId="234" fillId="56" borderId="65" xfId="5094" applyNumberFormat="1" applyFont="1" applyFill="1" applyBorder="1" applyAlignment="1">
      <alignment horizontal="center" vertical="center" wrapText="1"/>
    </xf>
    <xf numFmtId="49" fontId="297" fillId="56" borderId="74" xfId="5094" applyNumberFormat="1" applyFont="1" applyFill="1" applyBorder="1" applyAlignment="1">
      <alignment horizontal="center" vertical="center" wrapText="1"/>
    </xf>
    <xf numFmtId="49" fontId="297" fillId="56" borderId="4" xfId="5094" applyNumberFormat="1" applyFont="1" applyFill="1" applyBorder="1" applyAlignment="1">
      <alignment horizontal="center" vertical="center" wrapText="1"/>
    </xf>
    <xf numFmtId="0" fontId="296" fillId="56" borderId="5" xfId="0" applyFont="1" applyFill="1" applyBorder="1" applyAlignment="1">
      <alignment horizontal="center" vertical="center" wrapText="1"/>
    </xf>
    <xf numFmtId="3" fontId="234" fillId="55" borderId="0" xfId="5094" applyNumberFormat="1" applyFont="1" applyFill="1" applyBorder="1" applyAlignment="1">
      <alignment horizontal="center" vertical="center" wrapText="1"/>
    </xf>
    <xf numFmtId="3" fontId="236" fillId="55" borderId="0" xfId="5094" applyNumberFormat="1" applyFont="1" applyFill="1" applyBorder="1" applyAlignment="1">
      <alignment horizontal="center" vertical="center" wrapText="1"/>
    </xf>
    <xf numFmtId="3" fontId="234" fillId="55" borderId="3" xfId="5094" applyNumberFormat="1" applyFont="1" applyFill="1" applyBorder="1" applyAlignment="1">
      <alignment horizontal="center" vertical="center" wrapText="1"/>
    </xf>
    <xf numFmtId="0" fontId="233" fillId="55" borderId="4" xfId="0" applyFont="1" applyFill="1" applyBorder="1" applyAlignment="1">
      <alignment horizontal="center" vertical="center" wrapText="1"/>
    </xf>
    <xf numFmtId="0" fontId="233" fillId="55" borderId="5" xfId="0" applyFont="1" applyFill="1" applyBorder="1" applyAlignment="1">
      <alignment horizontal="center" vertical="center" wrapText="1"/>
    </xf>
    <xf numFmtId="3" fontId="236" fillId="55" borderId="58" xfId="5094" applyNumberFormat="1" applyFont="1" applyFill="1" applyBorder="1" applyAlignment="1">
      <alignment horizontal="center" vertical="center" wrapText="1"/>
    </xf>
    <xf numFmtId="3" fontId="236" fillId="55" borderId="3" xfId="5094" applyNumberFormat="1" applyFont="1" applyFill="1" applyBorder="1" applyAlignment="1">
      <alignment horizontal="center" vertical="center" wrapText="1"/>
    </xf>
    <xf numFmtId="0" fontId="338" fillId="0" borderId="0" xfId="0" applyFont="1" applyAlignment="1">
      <alignment horizontal="center" vertical="center" wrapText="1"/>
    </xf>
    <xf numFmtId="0" fontId="327" fillId="0" borderId="0" xfId="0" applyFont="1" applyAlignment="1">
      <alignment horizontal="center" vertical="center" wrapText="1"/>
    </xf>
    <xf numFmtId="0" fontId="373" fillId="0" borderId="0" xfId="0" applyFont="1" applyAlignment="1">
      <alignment horizontal="center"/>
    </xf>
    <xf numFmtId="0" fontId="327" fillId="0" borderId="65" xfId="0" applyFont="1" applyBorder="1" applyAlignment="1">
      <alignment horizontal="center" vertical="center" wrapText="1"/>
    </xf>
    <xf numFmtId="0" fontId="327" fillId="0" borderId="73" xfId="0" applyFont="1" applyBorder="1" applyAlignment="1">
      <alignment horizontal="center" vertical="center" wrapText="1"/>
    </xf>
    <xf numFmtId="0" fontId="368" fillId="0" borderId="72" xfId="0" applyFont="1" applyBorder="1" applyAlignment="1">
      <alignment horizontal="center" vertical="center" wrapText="1"/>
    </xf>
    <xf numFmtId="0" fontId="368" fillId="0" borderId="78" xfId="0" applyFont="1" applyBorder="1" applyAlignment="1">
      <alignment horizontal="center" vertical="center" wrapText="1"/>
    </xf>
    <xf numFmtId="0" fontId="327" fillId="0" borderId="74" xfId="0" applyFont="1" applyBorder="1" applyAlignment="1">
      <alignment horizontal="center" vertical="center" wrapText="1"/>
    </xf>
    <xf numFmtId="0" fontId="368" fillId="0" borderId="4" xfId="0" applyFont="1" applyBorder="1" applyAlignment="1">
      <alignment horizontal="center" vertical="center" wrapText="1"/>
    </xf>
    <xf numFmtId="0" fontId="368" fillId="0" borderId="5" xfId="0" applyFont="1" applyBorder="1" applyAlignment="1">
      <alignment horizontal="center" vertical="center" wrapText="1"/>
    </xf>
    <xf numFmtId="49" fontId="327" fillId="0" borderId="65" xfId="0" applyNumberFormat="1" applyFont="1" applyFill="1" applyBorder="1" applyAlignment="1">
      <alignment horizontal="center" vertical="center" wrapText="1"/>
    </xf>
    <xf numFmtId="3" fontId="327" fillId="0" borderId="65" xfId="0" applyNumberFormat="1" applyFont="1" applyFill="1" applyBorder="1" applyAlignment="1">
      <alignment horizontal="center" vertical="center" wrapText="1"/>
    </xf>
    <xf numFmtId="0" fontId="327" fillId="0" borderId="65" xfId="0" applyNumberFormat="1" applyFont="1" applyFill="1" applyBorder="1" applyAlignment="1">
      <alignment horizontal="center" vertical="center" wrapText="1"/>
    </xf>
    <xf numFmtId="0" fontId="344" fillId="0" borderId="0" xfId="0" applyNumberFormat="1" applyFont="1" applyFill="1" applyBorder="1" applyAlignment="1">
      <alignment horizontal="center" vertical="center" wrapText="1"/>
    </xf>
    <xf numFmtId="0" fontId="242" fillId="0" borderId="0" xfId="0" applyFont="1" applyAlignment="1">
      <alignment horizontal="center" vertical="center" wrapText="1"/>
    </xf>
    <xf numFmtId="0" fontId="231" fillId="0" borderId="0" xfId="0" applyFont="1" applyAlignment="1">
      <alignment horizontal="center" vertical="center" wrapText="1"/>
    </xf>
    <xf numFmtId="0" fontId="374" fillId="0" borderId="0" xfId="0" applyFont="1" applyAlignment="1">
      <alignment horizontal="center" vertical="center"/>
    </xf>
    <xf numFmtId="0" fontId="231" fillId="0" borderId="0" xfId="0" applyFont="1" applyAlignment="1">
      <alignment horizontal="center" vertical="center"/>
    </xf>
    <xf numFmtId="0" fontId="231" fillId="0" borderId="65" xfId="0" applyFont="1" applyBorder="1" applyAlignment="1">
      <alignment horizontal="center" vertical="center" wrapText="1"/>
    </xf>
    <xf numFmtId="0" fontId="231" fillId="0" borderId="73" xfId="0" applyFont="1" applyBorder="1" applyAlignment="1">
      <alignment horizontal="center" vertical="center" wrapText="1"/>
    </xf>
    <xf numFmtId="0" fontId="371" fillId="0" borderId="72" xfId="0" applyFont="1" applyBorder="1" applyAlignment="1">
      <alignment horizontal="center" vertical="center" wrapText="1"/>
    </xf>
    <xf numFmtId="0" fontId="371" fillId="0" borderId="78" xfId="0" applyFont="1" applyBorder="1" applyAlignment="1">
      <alignment horizontal="center" vertical="center" wrapText="1"/>
    </xf>
    <xf numFmtId="0" fontId="231" fillId="0" borderId="74" xfId="0" applyFont="1" applyBorder="1" applyAlignment="1">
      <alignment horizontal="center" vertical="center" wrapText="1"/>
    </xf>
    <xf numFmtId="0" fontId="371" fillId="0" borderId="4" xfId="0" applyFont="1" applyBorder="1" applyAlignment="1">
      <alignment horizontal="center" vertical="center" wrapText="1"/>
    </xf>
    <xf numFmtId="0" fontId="371" fillId="0" borderId="5" xfId="0" applyFont="1" applyBorder="1" applyAlignment="1">
      <alignment horizontal="center" vertical="center" wrapText="1"/>
    </xf>
    <xf numFmtId="0" fontId="231" fillId="0" borderId="65" xfId="0" applyNumberFormat="1" applyFont="1" applyFill="1" applyBorder="1" applyAlignment="1">
      <alignment horizontal="center" vertical="center" wrapText="1"/>
    </xf>
    <xf numFmtId="49" fontId="231" fillId="0" borderId="65" xfId="0" applyNumberFormat="1" applyFont="1" applyFill="1" applyBorder="1" applyAlignment="1">
      <alignment horizontal="center" vertical="center" wrapText="1"/>
    </xf>
    <xf numFmtId="3" fontId="231" fillId="0" borderId="65" xfId="0" applyNumberFormat="1" applyFont="1" applyFill="1" applyBorder="1" applyAlignment="1">
      <alignment horizontal="center" vertical="center" wrapText="1"/>
    </xf>
    <xf numFmtId="3" fontId="231" fillId="0" borderId="73" xfId="0" applyNumberFormat="1" applyFont="1" applyFill="1" applyBorder="1" applyAlignment="1">
      <alignment horizontal="center" vertical="center" wrapText="1"/>
    </xf>
    <xf numFmtId="0" fontId="242" fillId="0" borderId="73" xfId="0" applyFont="1" applyBorder="1" applyAlignment="1">
      <alignment horizontal="center" vertical="center" wrapText="1"/>
    </xf>
    <xf numFmtId="0" fontId="242" fillId="0" borderId="72" xfId="0" applyFont="1" applyBorder="1" applyAlignment="1">
      <alignment horizontal="center" vertical="center" wrapText="1"/>
    </xf>
    <xf numFmtId="0" fontId="242" fillId="0" borderId="78" xfId="0" applyFont="1" applyBorder="1" applyAlignment="1">
      <alignment horizontal="center" vertical="center" wrapText="1"/>
    </xf>
    <xf numFmtId="0" fontId="242" fillId="0" borderId="88" xfId="0" applyFont="1" applyBorder="1" applyAlignment="1">
      <alignment horizontal="center" vertical="center" wrapText="1"/>
    </xf>
    <xf numFmtId="0" fontId="369" fillId="0" borderId="87" xfId="0" applyFont="1" applyBorder="1" applyAlignment="1">
      <alignment horizontal="center" vertical="center" wrapText="1"/>
    </xf>
    <xf numFmtId="0" fontId="369" fillId="0" borderId="7" xfId="0" applyFont="1" applyBorder="1" applyAlignment="1">
      <alignment horizontal="center" vertical="center" wrapText="1"/>
    </xf>
    <xf numFmtId="0" fontId="369" fillId="0" borderId="11" xfId="0" applyFont="1" applyBorder="1" applyAlignment="1">
      <alignment horizontal="center" vertical="center" wrapText="1"/>
    </xf>
    <xf numFmtId="0" fontId="242" fillId="0" borderId="80" xfId="0" applyFont="1" applyBorder="1" applyAlignment="1">
      <alignment horizontal="center" vertical="center" wrapText="1"/>
    </xf>
    <xf numFmtId="0" fontId="242" fillId="0" borderId="87" xfId="0" applyFont="1" applyBorder="1" applyAlignment="1">
      <alignment horizontal="center" vertical="center" wrapText="1"/>
    </xf>
    <xf numFmtId="0" fontId="242" fillId="0" borderId="7" xfId="0" applyFont="1" applyBorder="1" applyAlignment="1">
      <alignment horizontal="center" vertical="center" wrapText="1"/>
    </xf>
    <xf numFmtId="0" fontId="242" fillId="0" borderId="9" xfId="0" applyFont="1" applyBorder="1" applyAlignment="1">
      <alignment horizontal="center" vertical="center" wrapText="1"/>
    </xf>
    <xf numFmtId="0" fontId="242" fillId="0" borderId="11" xfId="0" applyFont="1" applyBorder="1" applyAlignment="1">
      <alignment horizontal="center" vertical="center" wrapText="1"/>
    </xf>
    <xf numFmtId="3" fontId="231" fillId="0" borderId="74" xfId="0" applyNumberFormat="1" applyFont="1" applyFill="1" applyBorder="1" applyAlignment="1">
      <alignment horizontal="center" vertical="center" wrapText="1"/>
    </xf>
    <xf numFmtId="0" fontId="372" fillId="0" borderId="0" xfId="0" applyNumberFormat="1" applyFont="1" applyFill="1" applyBorder="1" applyAlignment="1">
      <alignment horizontal="center" vertical="center" wrapText="1"/>
    </xf>
    <xf numFmtId="3" fontId="375" fillId="55" borderId="65" xfId="5094" applyNumberFormat="1" applyFont="1" applyFill="1" applyBorder="1" applyAlignment="1">
      <alignment horizontal="center" vertical="center" wrapText="1"/>
    </xf>
    <xf numFmtId="3" fontId="375" fillId="55" borderId="58" xfId="5094" applyNumberFormat="1" applyFont="1" applyFill="1" applyBorder="1" applyAlignment="1">
      <alignment horizontal="center" vertical="center" wrapText="1"/>
    </xf>
    <xf numFmtId="0" fontId="10" fillId="55" borderId="56" xfId="0" applyFont="1" applyFill="1" applyBorder="1" applyAlignment="1">
      <alignment horizontal="center" vertical="center" wrapText="1"/>
    </xf>
    <xf numFmtId="0" fontId="10" fillId="55" borderId="59" xfId="0" applyFont="1" applyFill="1" applyBorder="1" applyAlignment="1">
      <alignment horizontal="center" vertical="center" wrapText="1"/>
    </xf>
    <xf numFmtId="3" fontId="375" fillId="55" borderId="57" xfId="5094" applyNumberFormat="1" applyFont="1" applyFill="1" applyBorder="1" applyAlignment="1">
      <alignment horizontal="center" vertical="center" wrapText="1"/>
    </xf>
    <xf numFmtId="0" fontId="10" fillId="55" borderId="65" xfId="0" applyFont="1" applyFill="1" applyBorder="1" applyAlignment="1">
      <alignment horizontal="center" vertical="center" wrapText="1"/>
    </xf>
    <xf numFmtId="0" fontId="377" fillId="55" borderId="0" xfId="0" applyFont="1" applyFill="1" applyAlignment="1">
      <alignment horizontal="center" vertical="center" wrapText="1"/>
    </xf>
    <xf numFmtId="1" fontId="377" fillId="55" borderId="9" xfId="5094" applyNumberFormat="1" applyFont="1" applyFill="1" applyBorder="1" applyAlignment="1">
      <alignment horizontal="right" vertical="center"/>
    </xf>
    <xf numFmtId="49" fontId="375" fillId="55" borderId="74" xfId="5094" applyNumberFormat="1" applyFont="1" applyFill="1" applyBorder="1" applyAlignment="1">
      <alignment horizontal="center" vertical="center" wrapText="1"/>
    </xf>
    <xf numFmtId="49" fontId="375" fillId="55" borderId="4" xfId="5094" applyNumberFormat="1" applyFont="1" applyFill="1" applyBorder="1" applyAlignment="1">
      <alignment horizontal="center" vertical="center" wrapText="1"/>
    </xf>
    <xf numFmtId="0" fontId="10" fillId="55" borderId="4" xfId="0" applyFont="1" applyFill="1" applyBorder="1" applyAlignment="1">
      <alignment horizontal="center" vertical="center" wrapText="1"/>
    </xf>
    <xf numFmtId="3" fontId="375" fillId="55" borderId="88" xfId="5094" applyNumberFormat="1" applyFont="1" applyFill="1" applyBorder="1" applyAlignment="1">
      <alignment horizontal="center" vertical="center" wrapText="1"/>
    </xf>
    <xf numFmtId="3" fontId="375" fillId="55" borderId="80" xfId="5094" applyNumberFormat="1" applyFont="1" applyFill="1" applyBorder="1" applyAlignment="1">
      <alignment horizontal="center" vertical="center" wrapText="1"/>
    </xf>
    <xf numFmtId="3" fontId="375" fillId="55" borderId="87" xfId="5094" applyNumberFormat="1" applyFont="1" applyFill="1" applyBorder="1" applyAlignment="1">
      <alignment horizontal="center" vertical="center" wrapText="1"/>
    </xf>
    <xf numFmtId="0" fontId="10" fillId="55" borderId="7" xfId="0" applyFont="1" applyFill="1" applyBorder="1" applyAlignment="1">
      <alignment horizontal="center" vertical="center" wrapText="1"/>
    </xf>
    <xf numFmtId="0" fontId="10" fillId="55" borderId="9" xfId="0" applyFont="1" applyFill="1" applyBorder="1" applyAlignment="1">
      <alignment horizontal="center" vertical="center" wrapText="1"/>
    </xf>
    <xf numFmtId="0" fontId="10" fillId="55" borderId="11" xfId="0" applyFont="1" applyFill="1" applyBorder="1" applyAlignment="1">
      <alignment horizontal="center" vertical="center" wrapText="1"/>
    </xf>
    <xf numFmtId="3" fontId="375" fillId="55" borderId="73" xfId="5094" applyNumberFormat="1" applyFont="1" applyFill="1" applyBorder="1" applyAlignment="1">
      <alignment horizontal="center" vertical="center" wrapText="1"/>
    </xf>
    <xf numFmtId="3" fontId="375" fillId="55" borderId="72" xfId="5094" applyNumberFormat="1" applyFont="1" applyFill="1" applyBorder="1" applyAlignment="1">
      <alignment horizontal="center" vertical="center" wrapText="1"/>
    </xf>
    <xf numFmtId="0" fontId="10" fillId="55" borderId="72" xfId="0" applyFont="1" applyFill="1" applyBorder="1" applyAlignment="1">
      <alignment horizontal="center" vertical="center" wrapText="1"/>
    </xf>
    <xf numFmtId="0" fontId="10" fillId="55" borderId="78" xfId="0" applyFont="1" applyFill="1" applyBorder="1" applyAlignment="1">
      <alignment horizontal="center" vertical="center" wrapText="1"/>
    </xf>
    <xf numFmtId="0" fontId="375" fillId="55" borderId="73" xfId="0" applyFont="1" applyFill="1" applyBorder="1" applyAlignment="1">
      <alignment horizontal="center" vertical="center" wrapText="1"/>
    </xf>
    <xf numFmtId="0" fontId="375" fillId="55" borderId="72" xfId="0" applyFont="1" applyFill="1" applyBorder="1" applyAlignment="1">
      <alignment horizontal="center" vertical="center" wrapText="1"/>
    </xf>
    <xf numFmtId="0" fontId="375" fillId="55" borderId="78" xfId="0" applyFont="1" applyFill="1" applyBorder="1" applyAlignment="1">
      <alignment horizontal="center" vertical="center" wrapText="1"/>
    </xf>
    <xf numFmtId="0" fontId="375" fillId="55" borderId="88" xfId="0" applyFont="1" applyFill="1" applyBorder="1" applyAlignment="1">
      <alignment horizontal="center" vertical="center" wrapText="1"/>
    </xf>
    <xf numFmtId="0" fontId="10" fillId="55" borderId="87" xfId="0" applyFont="1" applyFill="1" applyBorder="1" applyAlignment="1">
      <alignment horizontal="center" vertical="center" wrapText="1"/>
    </xf>
    <xf numFmtId="0" fontId="10" fillId="55" borderId="60" xfId="0" applyFont="1" applyFill="1" applyBorder="1" applyAlignment="1">
      <alignment horizontal="center" vertical="center" wrapText="1"/>
    </xf>
    <xf numFmtId="0" fontId="10" fillId="55" borderId="86" xfId="0" applyFont="1" applyFill="1" applyBorder="1" applyAlignment="1">
      <alignment horizontal="center" vertical="center" wrapText="1"/>
    </xf>
    <xf numFmtId="0" fontId="375" fillId="55" borderId="74" xfId="0" applyFont="1" applyFill="1" applyBorder="1" applyAlignment="1">
      <alignment horizontal="center" vertical="center" wrapText="1"/>
    </xf>
    <xf numFmtId="0" fontId="375" fillId="55" borderId="4" xfId="0" applyFont="1" applyFill="1" applyBorder="1" applyAlignment="1">
      <alignment horizontal="center" vertical="center" wrapText="1"/>
    </xf>
    <xf numFmtId="3" fontId="376" fillId="55" borderId="65" xfId="5094" applyNumberFormat="1" applyFont="1" applyFill="1" applyBorder="1" applyAlignment="1">
      <alignment horizontal="center" vertical="center" wrapText="1"/>
    </xf>
    <xf numFmtId="0" fontId="375" fillId="55" borderId="87" xfId="0" applyFont="1" applyFill="1" applyBorder="1" applyAlignment="1">
      <alignment horizontal="center" vertical="center" wrapText="1"/>
    </xf>
    <xf numFmtId="0" fontId="375" fillId="55" borderId="7" xfId="0" applyFont="1" applyFill="1" applyBorder="1" applyAlignment="1">
      <alignment horizontal="center" vertical="center" wrapText="1"/>
    </xf>
    <xf numFmtId="0" fontId="375" fillId="55" borderId="11" xfId="0" applyFont="1" applyFill="1" applyBorder="1" applyAlignment="1">
      <alignment horizontal="center" vertical="center" wrapText="1"/>
    </xf>
    <xf numFmtId="0" fontId="375" fillId="55" borderId="65" xfId="0" applyFont="1" applyFill="1" applyBorder="1" applyAlignment="1">
      <alignment horizontal="center" vertical="center" wrapText="1"/>
    </xf>
    <xf numFmtId="3" fontId="375" fillId="55" borderId="74" xfId="5094" applyNumberFormat="1" applyFont="1" applyFill="1" applyBorder="1" applyAlignment="1">
      <alignment horizontal="center" vertical="center" wrapText="1"/>
    </xf>
    <xf numFmtId="0" fontId="357" fillId="0" borderId="4" xfId="0" applyFont="1" applyBorder="1" applyAlignment="1">
      <alignment horizontal="center" vertical="center" wrapText="1"/>
    </xf>
    <xf numFmtId="0" fontId="357" fillId="0" borderId="87" xfId="0" applyFont="1" applyBorder="1" applyAlignment="1">
      <alignment horizontal="center" vertical="center" wrapText="1"/>
    </xf>
    <xf numFmtId="0" fontId="357" fillId="0" borderId="7" xfId="0" applyFont="1" applyBorder="1" applyAlignment="1">
      <alignment horizontal="center" vertical="center" wrapText="1"/>
    </xf>
    <xf numFmtId="0" fontId="357" fillId="0" borderId="11" xfId="0" applyFont="1" applyBorder="1" applyAlignment="1">
      <alignment horizontal="center" vertical="center" wrapText="1"/>
    </xf>
    <xf numFmtId="1" fontId="375" fillId="55" borderId="0" xfId="5094" applyNumberFormat="1" applyFont="1" applyFill="1" applyAlignment="1">
      <alignment horizontal="center" vertical="center" wrapText="1"/>
    </xf>
    <xf numFmtId="0" fontId="10" fillId="55" borderId="0" xfId="0" applyFont="1" applyFill="1" applyAlignment="1">
      <alignment horizontal="center" vertical="center" wrapText="1"/>
    </xf>
    <xf numFmtId="3" fontId="376" fillId="55" borderId="3" xfId="5094" applyNumberFormat="1" applyFont="1" applyFill="1" applyBorder="1" applyAlignment="1">
      <alignment horizontal="center" vertical="center" wrapText="1"/>
    </xf>
    <xf numFmtId="0" fontId="10" fillId="55" borderId="5" xfId="0" applyFont="1" applyFill="1" applyBorder="1" applyAlignment="1">
      <alignment horizontal="center" vertical="center" wrapText="1"/>
    </xf>
    <xf numFmtId="3" fontId="376" fillId="55" borderId="58" xfId="5094" applyNumberFormat="1" applyFont="1" applyFill="1" applyBorder="1" applyAlignment="1">
      <alignment horizontal="center" vertical="center" wrapText="1"/>
    </xf>
    <xf numFmtId="3" fontId="375" fillId="55" borderId="3" xfId="5094" applyNumberFormat="1" applyFont="1" applyFill="1" applyBorder="1" applyAlignment="1">
      <alignment horizontal="center" vertical="center" wrapText="1"/>
    </xf>
    <xf numFmtId="0" fontId="375" fillId="55" borderId="65" xfId="1" applyFont="1" applyFill="1" applyBorder="1" applyAlignment="1">
      <alignment horizontal="center" vertical="center" wrapText="1"/>
    </xf>
    <xf numFmtId="0" fontId="378" fillId="0" borderId="65" xfId="0" applyFont="1" applyBorder="1" applyAlignment="1">
      <alignment horizontal="center" vertical="center" wrapText="1"/>
    </xf>
    <xf numFmtId="0" fontId="382" fillId="0" borderId="65" xfId="0" applyFont="1" applyBorder="1" applyAlignment="1">
      <alignment horizontal="center" vertical="center" wrapText="1"/>
    </xf>
    <xf numFmtId="0" fontId="379" fillId="0" borderId="9" xfId="0" applyFont="1" applyBorder="1" applyAlignment="1">
      <alignment horizontal="right" vertical="center" wrapText="1"/>
    </xf>
    <xf numFmtId="0" fontId="378" fillId="0" borderId="0" xfId="0" applyFont="1" applyAlignment="1">
      <alignment horizontal="center" vertical="center" wrapText="1"/>
    </xf>
    <xf numFmtId="0" fontId="0" fillId="0" borderId="0" xfId="0" applyAlignment="1">
      <alignment horizontal="center" vertical="center" wrapText="1"/>
    </xf>
    <xf numFmtId="0" fontId="378" fillId="0" borderId="73" xfId="0" applyFont="1" applyBorder="1" applyAlignment="1">
      <alignment horizontal="center" vertical="center" wrapText="1"/>
    </xf>
    <xf numFmtId="0" fontId="378" fillId="0" borderId="72" xfId="0" applyFont="1" applyBorder="1" applyAlignment="1">
      <alignment horizontal="center" vertical="center" wrapText="1"/>
    </xf>
    <xf numFmtId="0" fontId="378" fillId="0" borderId="78" xfId="0" applyFont="1" applyBorder="1" applyAlignment="1">
      <alignment horizontal="center" vertical="center" wrapText="1"/>
    </xf>
    <xf numFmtId="0" fontId="378" fillId="0" borderId="74" xfId="0" applyFont="1" applyBorder="1" applyAlignment="1">
      <alignment horizontal="center" vertical="center" wrapText="1"/>
    </xf>
    <xf numFmtId="0" fontId="378" fillId="0" borderId="5" xfId="0" applyFont="1" applyBorder="1" applyAlignment="1">
      <alignment horizontal="center" vertical="center" wrapText="1"/>
    </xf>
    <xf numFmtId="0" fontId="381" fillId="0" borderId="73" xfId="0" applyFont="1" applyBorder="1" applyAlignment="1">
      <alignment horizontal="center" vertical="center" wrapText="1"/>
    </xf>
    <xf numFmtId="0" fontId="381" fillId="0" borderId="78" xfId="0" applyFont="1" applyBorder="1" applyAlignment="1">
      <alignment horizontal="center" vertical="center" wrapText="1"/>
    </xf>
    <xf numFmtId="0" fontId="381" fillId="0" borderId="65" xfId="0" applyFont="1" applyBorder="1" applyAlignment="1">
      <alignment horizontal="center" vertical="center" wrapText="1"/>
    </xf>
    <xf numFmtId="0" fontId="378" fillId="0" borderId="88" xfId="0" applyFont="1" applyBorder="1" applyAlignment="1">
      <alignment horizontal="center" vertical="center" wrapText="1"/>
    </xf>
    <xf numFmtId="0" fontId="378" fillId="0" borderId="87" xfId="0" applyFont="1" applyBorder="1" applyAlignment="1">
      <alignment horizontal="center" vertical="center" wrapText="1"/>
    </xf>
    <xf numFmtId="0" fontId="378" fillId="0" borderId="7" xfId="0" applyFont="1" applyBorder="1" applyAlignment="1">
      <alignment horizontal="center" vertical="center" wrapText="1"/>
    </xf>
    <xf numFmtId="0" fontId="378" fillId="0" borderId="11" xfId="0" applyFont="1" applyBorder="1" applyAlignment="1">
      <alignment horizontal="center" vertical="center" wrapText="1"/>
    </xf>
    <xf numFmtId="1" fontId="231" fillId="55" borderId="0" xfId="5094" applyNumberFormat="1" applyFont="1" applyFill="1" applyAlignment="1">
      <alignment horizontal="center" vertical="center" wrapText="1"/>
    </xf>
    <xf numFmtId="0" fontId="271" fillId="55" borderId="0" xfId="0" applyFont="1" applyFill="1" applyAlignment="1">
      <alignment horizontal="center" vertical="center" wrapText="1"/>
    </xf>
    <xf numFmtId="0" fontId="231" fillId="55" borderId="0" xfId="0" applyFont="1" applyFill="1" applyAlignment="1">
      <alignment horizontal="center" vertical="center" wrapText="1"/>
    </xf>
    <xf numFmtId="0" fontId="237" fillId="55" borderId="0" xfId="0" applyFont="1" applyFill="1" applyAlignment="1">
      <alignment horizontal="center" vertical="center" wrapText="1"/>
    </xf>
    <xf numFmtId="1" fontId="237" fillId="55" borderId="9" xfId="5094" applyNumberFormat="1" applyFont="1" applyFill="1" applyBorder="1" applyAlignment="1">
      <alignment horizontal="right" vertical="center"/>
    </xf>
    <xf numFmtId="49" fontId="231" fillId="55" borderId="74" xfId="5094" applyNumberFormat="1" applyFont="1" applyFill="1" applyBorder="1" applyAlignment="1">
      <alignment horizontal="center" vertical="center" wrapText="1"/>
    </xf>
    <xf numFmtId="49" fontId="231" fillId="55" borderId="4" xfId="5094" applyNumberFormat="1" applyFont="1" applyFill="1" applyBorder="1" applyAlignment="1">
      <alignment horizontal="center" vertical="center" wrapText="1"/>
    </xf>
    <xf numFmtId="0" fontId="238" fillId="55" borderId="4" xfId="0" applyFont="1" applyFill="1" applyBorder="1" applyAlignment="1">
      <alignment horizontal="center" vertical="center" wrapText="1"/>
    </xf>
    <xf numFmtId="3" fontId="231" fillId="55" borderId="88" xfId="5094" applyNumberFormat="1" applyFont="1" applyFill="1" applyBorder="1" applyAlignment="1">
      <alignment horizontal="center" vertical="center" wrapText="1"/>
    </xf>
    <xf numFmtId="3" fontId="231" fillId="55" borderId="80" xfId="5094" applyNumberFormat="1" applyFont="1" applyFill="1" applyBorder="1" applyAlignment="1">
      <alignment horizontal="center" vertical="center" wrapText="1"/>
    </xf>
    <xf numFmtId="3" fontId="231" fillId="55" borderId="87" xfId="5094" applyNumberFormat="1" applyFont="1" applyFill="1" applyBorder="1" applyAlignment="1">
      <alignment horizontal="center" vertical="center" wrapText="1"/>
    </xf>
    <xf numFmtId="0" fontId="238" fillId="55" borderId="7" xfId="0" applyFont="1" applyFill="1" applyBorder="1" applyAlignment="1">
      <alignment horizontal="center" vertical="center" wrapText="1"/>
    </xf>
    <xf numFmtId="0" fontId="238" fillId="55" borderId="9" xfId="0" applyFont="1" applyFill="1" applyBorder="1" applyAlignment="1">
      <alignment horizontal="center" vertical="center" wrapText="1"/>
    </xf>
    <xf numFmtId="0" fontId="238" fillId="55" borderId="11" xfId="0" applyFont="1" applyFill="1" applyBorder="1" applyAlignment="1">
      <alignment horizontal="center" vertical="center" wrapText="1"/>
    </xf>
    <xf numFmtId="3" fontId="231" fillId="55" borderId="65" xfId="5094" applyNumberFormat="1" applyFont="1" applyFill="1" applyBorder="1" applyAlignment="1">
      <alignment horizontal="center" vertical="center" wrapText="1"/>
    </xf>
    <xf numFmtId="3" fontId="231" fillId="55" borderId="73" xfId="5094" applyNumberFormat="1" applyFont="1" applyFill="1" applyBorder="1" applyAlignment="1">
      <alignment horizontal="center" vertical="center" wrapText="1"/>
    </xf>
    <xf numFmtId="3" fontId="231" fillId="55" borderId="72" xfId="5094" applyNumberFormat="1" applyFont="1" applyFill="1" applyBorder="1" applyAlignment="1">
      <alignment horizontal="center" vertical="center" wrapText="1"/>
    </xf>
    <xf numFmtId="0" fontId="238" fillId="55" borderId="72" xfId="0" applyFont="1" applyFill="1" applyBorder="1" applyAlignment="1">
      <alignment horizontal="center" vertical="center" wrapText="1"/>
    </xf>
    <xf numFmtId="0" fontId="238" fillId="55" borderId="78" xfId="0" applyFont="1" applyFill="1" applyBorder="1" applyAlignment="1">
      <alignment horizontal="center" vertical="center" wrapText="1"/>
    </xf>
    <xf numFmtId="0" fontId="231" fillId="55" borderId="73" xfId="0" applyFont="1" applyFill="1" applyBorder="1" applyAlignment="1">
      <alignment horizontal="center" vertical="center" wrapText="1"/>
    </xf>
    <xf numFmtId="0" fontId="231" fillId="55" borderId="72" xfId="0" applyFont="1" applyFill="1" applyBorder="1" applyAlignment="1">
      <alignment horizontal="center" vertical="center" wrapText="1"/>
    </xf>
    <xf numFmtId="0" fontId="231" fillId="55" borderId="78" xfId="0" applyFont="1" applyFill="1" applyBorder="1" applyAlignment="1">
      <alignment horizontal="center" vertical="center" wrapText="1"/>
    </xf>
    <xf numFmtId="0" fontId="231" fillId="55" borderId="88" xfId="0" applyFont="1" applyFill="1" applyBorder="1" applyAlignment="1">
      <alignment horizontal="center" vertical="center" wrapText="1"/>
    </xf>
    <xf numFmtId="0" fontId="271" fillId="55" borderId="87" xfId="0" applyFont="1" applyFill="1" applyBorder="1" applyAlignment="1">
      <alignment horizontal="center" vertical="center" wrapText="1"/>
    </xf>
    <xf numFmtId="0" fontId="271" fillId="55" borderId="60" xfId="0" applyFont="1" applyFill="1" applyBorder="1" applyAlignment="1">
      <alignment horizontal="center" vertical="center" wrapText="1"/>
    </xf>
    <xf numFmtId="0" fontId="271" fillId="55" borderId="86" xfId="0" applyFont="1" applyFill="1" applyBorder="1" applyAlignment="1">
      <alignment horizontal="center" vertical="center" wrapText="1"/>
    </xf>
    <xf numFmtId="0" fontId="271" fillId="55" borderId="7" xfId="0" applyFont="1" applyFill="1" applyBorder="1" applyAlignment="1">
      <alignment horizontal="center" vertical="center" wrapText="1"/>
    </xf>
    <xf numFmtId="0" fontId="271" fillId="55" borderId="11" xfId="0" applyFont="1" applyFill="1" applyBorder="1" applyAlignment="1">
      <alignment horizontal="center" vertical="center" wrapText="1"/>
    </xf>
    <xf numFmtId="49" fontId="240" fillId="55" borderId="74" xfId="5094" applyNumberFormat="1" applyFont="1" applyFill="1" applyBorder="1" applyAlignment="1">
      <alignment horizontal="center" vertical="center" wrapText="1"/>
    </xf>
    <xf numFmtId="49" fontId="240" fillId="55" borderId="4" xfId="5094" applyNumberFormat="1" applyFont="1" applyFill="1" applyBorder="1" applyAlignment="1">
      <alignment horizontal="center" vertical="center" wrapText="1"/>
    </xf>
    <xf numFmtId="0" fontId="243" fillId="55" borderId="4" xfId="0" applyFont="1" applyFill="1" applyBorder="1" applyAlignment="1">
      <alignment horizontal="center" vertical="center" wrapText="1"/>
    </xf>
    <xf numFmtId="0" fontId="231" fillId="55" borderId="87" xfId="0" applyFont="1" applyFill="1" applyBorder="1" applyAlignment="1">
      <alignment horizontal="center" vertical="center" wrapText="1"/>
    </xf>
    <xf numFmtId="0" fontId="231" fillId="55" borderId="7" xfId="0" applyFont="1" applyFill="1" applyBorder="1" applyAlignment="1">
      <alignment horizontal="center" vertical="center" wrapText="1"/>
    </xf>
    <xf numFmtId="0" fontId="231" fillId="55" borderId="11" xfId="0" applyFont="1" applyFill="1" applyBorder="1" applyAlignment="1">
      <alignment horizontal="center" vertical="center" wrapText="1"/>
    </xf>
    <xf numFmtId="3" fontId="231" fillId="55" borderId="74" xfId="5094" applyNumberFormat="1" applyFont="1" applyFill="1" applyBorder="1" applyAlignment="1">
      <alignment horizontal="center" vertical="center" wrapText="1"/>
    </xf>
    <xf numFmtId="0" fontId="231" fillId="55" borderId="74" xfId="0" applyFont="1" applyFill="1" applyBorder="1" applyAlignment="1">
      <alignment horizontal="center" vertical="center" wrapText="1"/>
    </xf>
    <xf numFmtId="0" fontId="370" fillId="55" borderId="4" xfId="0" applyFont="1" applyFill="1" applyBorder="1" applyAlignment="1">
      <alignment horizontal="center" vertical="center" wrapText="1"/>
    </xf>
    <xf numFmtId="0" fontId="231" fillId="55" borderId="65" xfId="0" applyFont="1" applyFill="1" applyBorder="1" applyAlignment="1">
      <alignment horizontal="center" vertical="center" wrapText="1"/>
    </xf>
    <xf numFmtId="3" fontId="240" fillId="55" borderId="65" xfId="5094" applyNumberFormat="1" applyFont="1" applyFill="1" applyBorder="1" applyAlignment="1">
      <alignment horizontal="center" vertical="center" wrapText="1"/>
    </xf>
    <xf numFmtId="3" fontId="231" fillId="55" borderId="0" xfId="5094" applyNumberFormat="1" applyFont="1" applyFill="1" applyBorder="1" applyAlignment="1">
      <alignment horizontal="center" vertical="center" wrapText="1"/>
    </xf>
    <xf numFmtId="0" fontId="238" fillId="55" borderId="65" xfId="0" applyFont="1" applyFill="1" applyBorder="1" applyAlignment="1">
      <alignment horizontal="center" vertical="center" wrapText="1"/>
    </xf>
    <xf numFmtId="3" fontId="231" fillId="55" borderId="58" xfId="5094" applyNumberFormat="1" applyFont="1" applyFill="1" applyBorder="1" applyAlignment="1">
      <alignment horizontal="center" vertical="center" wrapText="1"/>
    </xf>
    <xf numFmtId="0" fontId="238" fillId="55" borderId="56" xfId="0" applyFont="1" applyFill="1" applyBorder="1" applyAlignment="1">
      <alignment horizontal="center" vertical="center" wrapText="1"/>
    </xf>
    <xf numFmtId="0" fontId="238" fillId="55" borderId="59" xfId="0" applyFont="1" applyFill="1" applyBorder="1" applyAlignment="1">
      <alignment horizontal="center" vertical="center" wrapText="1"/>
    </xf>
    <xf numFmtId="3" fontId="232" fillId="55" borderId="65" xfId="5094" applyNumberFormat="1" applyFont="1" applyFill="1" applyBorder="1" applyAlignment="1">
      <alignment horizontal="center" vertical="center" wrapText="1"/>
    </xf>
    <xf numFmtId="3" fontId="298" fillId="55" borderId="65" xfId="5094" applyNumberFormat="1" applyFont="1" applyFill="1" applyBorder="1" applyAlignment="1">
      <alignment horizontal="center" vertical="center" wrapText="1"/>
    </xf>
    <xf numFmtId="3" fontId="232" fillId="55" borderId="3" xfId="5094" applyNumberFormat="1" applyFont="1" applyFill="1" applyBorder="1" applyAlignment="1">
      <alignment horizontal="center" vertical="center" wrapText="1"/>
    </xf>
    <xf numFmtId="0" fontId="238" fillId="55" borderId="5" xfId="0" applyFont="1" applyFill="1" applyBorder="1" applyAlignment="1">
      <alignment horizontal="center" vertical="center" wrapText="1"/>
    </xf>
    <xf numFmtId="3" fontId="232" fillId="55" borderId="58" xfId="5094" applyNumberFormat="1" applyFont="1" applyFill="1" applyBorder="1" applyAlignment="1">
      <alignment horizontal="center" vertical="center" wrapText="1"/>
    </xf>
    <xf numFmtId="0" fontId="231" fillId="55" borderId="65" xfId="1" applyFont="1" applyFill="1" applyBorder="1" applyAlignment="1">
      <alignment horizontal="center" vertical="center" wrapText="1"/>
    </xf>
    <xf numFmtId="3" fontId="232" fillId="55" borderId="0" xfId="5094" applyNumberFormat="1" applyFont="1" applyFill="1" applyBorder="1" applyAlignment="1">
      <alignment horizontal="center" vertical="center" wrapText="1"/>
    </xf>
    <xf numFmtId="0" fontId="370" fillId="55" borderId="65" xfId="0" applyFont="1" applyFill="1" applyBorder="1" applyAlignment="1">
      <alignment horizontal="center" vertical="center" wrapText="1"/>
    </xf>
    <xf numFmtId="0" fontId="370" fillId="55" borderId="74" xfId="0" applyFont="1" applyFill="1" applyBorder="1" applyAlignment="1">
      <alignment horizontal="center" vertical="center" wrapText="1"/>
    </xf>
    <xf numFmtId="3" fontId="231" fillId="55" borderId="57" xfId="5094" applyNumberFormat="1" applyFont="1" applyFill="1" applyBorder="1" applyAlignment="1">
      <alignment horizontal="center" vertical="center" wrapText="1"/>
    </xf>
    <xf numFmtId="0" fontId="231" fillId="55" borderId="4" xfId="0" applyFont="1" applyFill="1" applyBorder="1" applyAlignment="1">
      <alignment horizontal="center" vertical="center" wrapText="1"/>
    </xf>
    <xf numFmtId="3" fontId="231" fillId="55" borderId="3" xfId="5094" applyNumberFormat="1" applyFont="1" applyFill="1" applyBorder="1" applyAlignment="1">
      <alignment horizontal="center" vertical="center" wrapText="1"/>
    </xf>
    <xf numFmtId="1" fontId="234" fillId="0" borderId="0" xfId="5094" applyNumberFormat="1" applyFont="1" applyFill="1" applyAlignment="1">
      <alignment horizontal="center" vertical="center" wrapText="1"/>
    </xf>
    <xf numFmtId="0" fontId="234" fillId="0" borderId="0" xfId="0" applyFont="1" applyFill="1" applyAlignment="1">
      <alignment horizontal="center" vertical="center" wrapText="1"/>
    </xf>
    <xf numFmtId="0" fontId="235" fillId="0" borderId="0" xfId="0" applyFont="1" applyFill="1" applyAlignment="1">
      <alignment horizontal="center" vertical="center" wrapText="1"/>
    </xf>
    <xf numFmtId="1" fontId="235" fillId="0" borderId="9" xfId="5094" applyNumberFormat="1" applyFont="1" applyFill="1" applyBorder="1" applyAlignment="1">
      <alignment horizontal="right" vertical="center"/>
    </xf>
    <xf numFmtId="49" fontId="234" fillId="0" borderId="57" xfId="5094" applyNumberFormat="1" applyFont="1" applyBorder="1" applyAlignment="1">
      <alignment horizontal="center" vertical="center" wrapText="1"/>
    </xf>
    <xf numFmtId="3" fontId="234" fillId="0" borderId="57" xfId="5094" applyNumberFormat="1" applyFont="1" applyBorder="1" applyAlignment="1">
      <alignment horizontal="center" vertical="center" wrapText="1"/>
    </xf>
    <xf numFmtId="3" fontId="234" fillId="0" borderId="57" xfId="5094" applyNumberFormat="1" applyFont="1" applyFill="1" applyBorder="1" applyAlignment="1">
      <alignment horizontal="center" vertical="center" wrapText="1"/>
    </xf>
    <xf numFmtId="3" fontId="236" fillId="0" borderId="57" xfId="5094" applyNumberFormat="1" applyFont="1" applyFill="1" applyBorder="1" applyAlignment="1">
      <alignment horizontal="center" vertical="center" wrapText="1"/>
    </xf>
    <xf numFmtId="3" fontId="236" fillId="0" borderId="3" xfId="5094" applyNumberFormat="1" applyFont="1" applyFill="1" applyBorder="1" applyAlignment="1">
      <alignment horizontal="center" vertical="center" wrapText="1"/>
    </xf>
    <xf numFmtId="0" fontId="315" fillId="0" borderId="5" xfId="0" applyFont="1" applyBorder="1" applyAlignment="1">
      <alignment horizontal="center" vertical="center" wrapText="1"/>
    </xf>
    <xf numFmtId="3" fontId="236" fillId="0" borderId="58" xfId="5094" applyNumberFormat="1" applyFont="1" applyFill="1" applyBorder="1" applyAlignment="1">
      <alignment horizontal="center" vertical="center" wrapText="1"/>
    </xf>
    <xf numFmtId="0" fontId="315" fillId="0" borderId="59" xfId="0" applyFont="1" applyBorder="1" applyAlignment="1">
      <alignment horizontal="center" vertical="center" wrapText="1"/>
    </xf>
    <xf numFmtId="3" fontId="234" fillId="0" borderId="74" xfId="5094" applyNumberFormat="1" applyFont="1" applyFill="1" applyBorder="1" applyAlignment="1">
      <alignment horizontal="center" vertical="center" wrapText="1"/>
    </xf>
    <xf numFmtId="3" fontId="234" fillId="0" borderId="5" xfId="5094" applyNumberFormat="1" applyFont="1" applyFill="1" applyBorder="1" applyAlignment="1">
      <alignment horizontal="center" vertical="center" wrapText="1"/>
    </xf>
    <xf numFmtId="3" fontId="236" fillId="0" borderId="73" xfId="5094" applyNumberFormat="1" applyFont="1" applyFill="1" applyBorder="1" applyAlignment="1">
      <alignment horizontal="center" vertical="center" wrapText="1"/>
    </xf>
    <xf numFmtId="3" fontId="236" fillId="0" borderId="78" xfId="5094" applyNumberFormat="1" applyFont="1" applyFill="1" applyBorder="1" applyAlignment="1">
      <alignment horizontal="center" vertical="center" wrapText="1"/>
    </xf>
    <xf numFmtId="3" fontId="234" fillId="0" borderId="58" xfId="5094" applyNumberFormat="1" applyFont="1" applyBorder="1" applyAlignment="1">
      <alignment horizontal="center" vertical="center" wrapText="1"/>
    </xf>
    <xf numFmtId="0" fontId="315" fillId="0" borderId="56" xfId="0" applyFont="1" applyBorder="1" applyAlignment="1">
      <alignment horizontal="center" vertical="center" wrapText="1"/>
    </xf>
    <xf numFmtId="3" fontId="234" fillId="0" borderId="0" xfId="5094" applyNumberFormat="1" applyFont="1" applyBorder="1" applyAlignment="1">
      <alignment horizontal="center" vertical="center" wrapText="1"/>
    </xf>
    <xf numFmtId="3" fontId="352" fillId="0" borderId="74" xfId="5094" applyNumberFormat="1" applyFont="1" applyFill="1" applyBorder="1" applyAlignment="1">
      <alignment horizontal="center" vertical="center" wrapText="1"/>
    </xf>
    <xf numFmtId="3" fontId="352" fillId="0" borderId="5" xfId="5094" applyNumberFormat="1" applyFont="1" applyFill="1" applyBorder="1" applyAlignment="1">
      <alignment horizontal="center" vertical="center" wrapText="1"/>
    </xf>
    <xf numFmtId="0" fontId="280" fillId="0" borderId="57" xfId="1" applyFont="1" applyBorder="1" applyAlignment="1">
      <alignment horizontal="center" vertical="center" wrapText="1"/>
    </xf>
    <xf numFmtId="3" fontId="234" fillId="56" borderId="57" xfId="5094" applyNumberFormat="1" applyFont="1" applyFill="1" applyBorder="1" applyAlignment="1">
      <alignment horizontal="center" vertical="center" wrapText="1"/>
    </xf>
    <xf numFmtId="0" fontId="315" fillId="55" borderId="56" xfId="0" applyFont="1" applyFill="1" applyBorder="1" applyAlignment="1">
      <alignment horizontal="center" vertical="center" wrapText="1"/>
    </xf>
    <xf numFmtId="0" fontId="315" fillId="55" borderId="59" xfId="0" applyFont="1" applyFill="1" applyBorder="1" applyAlignment="1">
      <alignment horizontal="center" vertical="center" wrapText="1"/>
    </xf>
    <xf numFmtId="3" fontId="234" fillId="0" borderId="73" xfId="5094" applyNumberFormat="1" applyFont="1" applyBorder="1" applyAlignment="1">
      <alignment horizontal="center" vertical="center" wrapText="1"/>
    </xf>
    <xf numFmtId="3" fontId="234" fillId="0" borderId="72" xfId="5094" applyNumberFormat="1" applyFont="1" applyBorder="1" applyAlignment="1">
      <alignment horizontal="center" vertical="center" wrapText="1"/>
    </xf>
    <xf numFmtId="3" fontId="234" fillId="0" borderId="78" xfId="5094" applyNumberFormat="1" applyFont="1" applyBorder="1" applyAlignment="1">
      <alignment horizontal="center" vertical="center" wrapText="1"/>
    </xf>
    <xf numFmtId="3" fontId="234" fillId="0" borderId="3" xfId="5094" applyNumberFormat="1" applyFont="1" applyBorder="1" applyAlignment="1">
      <alignment horizontal="center" vertical="center" wrapText="1"/>
    </xf>
    <xf numFmtId="0" fontId="315" fillId="0" borderId="4" xfId="0" applyFont="1" applyBorder="1" applyAlignment="1">
      <alignment horizontal="center" vertical="center" wrapText="1"/>
    </xf>
    <xf numFmtId="3" fontId="236" fillId="56" borderId="57" xfId="5094" applyNumberFormat="1" applyFont="1" applyFill="1" applyBorder="1" applyAlignment="1">
      <alignment horizontal="center" vertical="center" wrapText="1"/>
    </xf>
    <xf numFmtId="3" fontId="352" fillId="55" borderId="57" xfId="5094" applyNumberFormat="1" applyFont="1" applyFill="1" applyBorder="1" applyAlignment="1">
      <alignment horizontal="center" vertical="center" wrapText="1"/>
    </xf>
    <xf numFmtId="3" fontId="234" fillId="0" borderId="0" xfId="5094" applyNumberFormat="1" applyFont="1" applyFill="1" applyBorder="1" applyAlignment="1">
      <alignment horizontal="center" vertical="center" wrapText="1"/>
    </xf>
    <xf numFmtId="3" fontId="236" fillId="0" borderId="0" xfId="5094" applyNumberFormat="1" applyFont="1" applyFill="1" applyBorder="1" applyAlignment="1">
      <alignment horizontal="center" vertical="center" wrapText="1"/>
    </xf>
    <xf numFmtId="3" fontId="234" fillId="55" borderId="78" xfId="5094" applyNumberFormat="1" applyFont="1" applyFill="1" applyBorder="1" applyAlignment="1">
      <alignment horizontal="center" vertical="center" wrapText="1"/>
    </xf>
    <xf numFmtId="3" fontId="234" fillId="55" borderId="6" xfId="5094" applyNumberFormat="1" applyFont="1" applyFill="1" applyBorder="1" applyAlignment="1">
      <alignment horizontal="center" vertical="center" wrapText="1"/>
    </xf>
    <xf numFmtId="3" fontId="234" fillId="55" borderId="8" xfId="5094" applyNumberFormat="1" applyFont="1" applyFill="1" applyBorder="1" applyAlignment="1">
      <alignment horizontal="center" vertical="center" wrapText="1"/>
    </xf>
    <xf numFmtId="3" fontId="234" fillId="55" borderId="10" xfId="5094" applyNumberFormat="1" applyFont="1" applyFill="1" applyBorder="1" applyAlignment="1">
      <alignment horizontal="center" vertical="center" wrapText="1"/>
    </xf>
    <xf numFmtId="3" fontId="234" fillId="55" borderId="7" xfId="5094" applyNumberFormat="1" applyFont="1" applyFill="1" applyBorder="1" applyAlignment="1">
      <alignment horizontal="center" vertical="center" wrapText="1"/>
    </xf>
    <xf numFmtId="3" fontId="234" fillId="55" borderId="9" xfId="5094" applyNumberFormat="1" applyFont="1" applyFill="1" applyBorder="1" applyAlignment="1">
      <alignment horizontal="center" vertical="center" wrapText="1"/>
    </xf>
    <xf numFmtId="3" fontId="234" fillId="55" borderId="11" xfId="5094" applyNumberFormat="1" applyFont="1" applyFill="1" applyBorder="1" applyAlignment="1">
      <alignment horizontal="center" vertical="center" wrapText="1"/>
    </xf>
    <xf numFmtId="3" fontId="234" fillId="55" borderId="4" xfId="5094" applyNumberFormat="1" applyFont="1" applyFill="1" applyBorder="1" applyAlignment="1">
      <alignment horizontal="center" vertical="center" wrapText="1"/>
    </xf>
    <xf numFmtId="3" fontId="234" fillId="55" borderId="5" xfId="5094" applyNumberFormat="1" applyFont="1" applyFill="1" applyBorder="1" applyAlignment="1">
      <alignment horizontal="center" vertical="center" wrapText="1"/>
    </xf>
    <xf numFmtId="1" fontId="235" fillId="55" borderId="0" xfId="5094" applyNumberFormat="1" applyFont="1" applyFill="1" applyAlignment="1">
      <alignment horizontal="center" vertical="center" wrapText="1"/>
    </xf>
    <xf numFmtId="0" fontId="234" fillId="55" borderId="65" xfId="3195" applyFont="1" applyFill="1" applyBorder="1" applyAlignment="1">
      <alignment vertical="center"/>
    </xf>
    <xf numFmtId="0" fontId="234" fillId="55" borderId="6" xfId="3195" applyFont="1" applyFill="1" applyBorder="1" applyAlignment="1">
      <alignment horizontal="center" vertical="center" wrapText="1"/>
    </xf>
    <xf numFmtId="0" fontId="336" fillId="55" borderId="8" xfId="0" applyFont="1" applyFill="1" applyBorder="1" applyAlignment="1">
      <alignment horizontal="center" vertical="center" wrapText="1"/>
    </xf>
    <xf numFmtId="0" fontId="336" fillId="55" borderId="10" xfId="0" applyFont="1" applyFill="1" applyBorder="1" applyAlignment="1">
      <alignment horizontal="center" vertical="center" wrapText="1"/>
    </xf>
    <xf numFmtId="0" fontId="336" fillId="55" borderId="60" xfId="0" applyFont="1" applyFill="1" applyBorder="1" applyAlignment="1">
      <alignment horizontal="center" vertical="center" wrapText="1"/>
    </xf>
    <xf numFmtId="0" fontId="336" fillId="55" borderId="0" xfId="0" applyFont="1" applyFill="1" applyAlignment="1">
      <alignment horizontal="center" vertical="center" wrapText="1"/>
    </xf>
    <xf numFmtId="0" fontId="336" fillId="55" borderId="86" xfId="0" applyFont="1" applyFill="1" applyBorder="1" applyAlignment="1">
      <alignment horizontal="center" vertical="center" wrapText="1"/>
    </xf>
    <xf numFmtId="0" fontId="336" fillId="55" borderId="7" xfId="0" applyFont="1" applyFill="1" applyBorder="1" applyAlignment="1">
      <alignment horizontal="center" vertical="center" wrapText="1"/>
    </xf>
    <xf numFmtId="0" fontId="336" fillId="55" borderId="9" xfId="0" applyFont="1" applyFill="1" applyBorder="1" applyAlignment="1">
      <alignment horizontal="center" vertical="center" wrapText="1"/>
    </xf>
    <xf numFmtId="0" fontId="336" fillId="55" borderId="11" xfId="0" applyFont="1" applyFill="1" applyBorder="1" applyAlignment="1">
      <alignment horizontal="center" vertical="center" wrapText="1"/>
    </xf>
    <xf numFmtId="0" fontId="336" fillId="55" borderId="4" xfId="0" applyFont="1" applyFill="1" applyBorder="1" applyAlignment="1">
      <alignment horizontal="center" vertical="center" wrapText="1"/>
    </xf>
    <xf numFmtId="0" fontId="336" fillId="55" borderId="5" xfId="0" applyFont="1" applyFill="1" applyBorder="1" applyAlignment="1">
      <alignment horizontal="center" vertical="center" wrapText="1"/>
    </xf>
    <xf numFmtId="3" fontId="228" fillId="0" borderId="6" xfId="5094" applyNumberFormat="1" applyFont="1" applyBorder="1" applyAlignment="1">
      <alignment horizontal="center" vertical="center" wrapText="1"/>
    </xf>
    <xf numFmtId="3" fontId="228" fillId="0" borderId="60" xfId="5094" applyNumberFormat="1" applyFont="1" applyBorder="1" applyAlignment="1">
      <alignment horizontal="center" vertical="center" wrapText="1"/>
    </xf>
    <xf numFmtId="3" fontId="228" fillId="0" borderId="7" xfId="5094" applyNumberFormat="1" applyFont="1" applyBorder="1" applyAlignment="1">
      <alignment horizontal="center" vertical="center" wrapText="1"/>
    </xf>
    <xf numFmtId="3" fontId="229" fillId="0" borderId="0" xfId="5094" applyNumberFormat="1" applyFont="1" applyFill="1" applyBorder="1" applyAlignment="1">
      <alignment horizontal="center" vertical="center" wrapText="1"/>
    </xf>
    <xf numFmtId="3" fontId="228" fillId="0" borderId="57" xfId="5094" applyNumberFormat="1" applyFont="1" applyBorder="1" applyAlignment="1">
      <alignment horizontal="center" vertical="center" wrapText="1"/>
    </xf>
    <xf numFmtId="3" fontId="228" fillId="0" borderId="65" xfId="5094" applyNumberFormat="1" applyFont="1" applyFill="1" applyBorder="1" applyAlignment="1">
      <alignment horizontal="center" vertical="center" wrapText="1"/>
    </xf>
    <xf numFmtId="0" fontId="266" fillId="0" borderId="65" xfId="1" applyFont="1" applyBorder="1" applyAlignment="1">
      <alignment horizontal="center" vertical="center" wrapText="1"/>
    </xf>
    <xf numFmtId="3" fontId="228" fillId="0" borderId="3" xfId="5094" applyNumberFormat="1" applyFont="1" applyFill="1" applyBorder="1" applyAlignment="1">
      <alignment horizontal="center" vertical="center" wrapText="1"/>
    </xf>
    <xf numFmtId="3" fontId="228" fillId="0" borderId="5" xfId="5094" applyNumberFormat="1" applyFont="1" applyFill="1" applyBorder="1" applyAlignment="1">
      <alignment horizontal="center" vertical="center" wrapText="1"/>
    </xf>
    <xf numFmtId="3" fontId="227" fillId="0" borderId="0" xfId="5094" applyNumberFormat="1" applyFont="1" applyFill="1" applyBorder="1" applyAlignment="1">
      <alignment horizontal="center" vertical="center" wrapText="1"/>
    </xf>
    <xf numFmtId="3" fontId="229" fillId="0" borderId="0" xfId="5094" applyNumberFormat="1" applyFont="1" applyBorder="1" applyAlignment="1">
      <alignment horizontal="center" vertical="center" wrapText="1"/>
    </xf>
    <xf numFmtId="3" fontId="228" fillId="0" borderId="65" xfId="5094" applyNumberFormat="1" applyFont="1" applyBorder="1" applyAlignment="1">
      <alignment horizontal="center" vertical="center" wrapText="1"/>
    </xf>
    <xf numFmtId="3" fontId="228" fillId="0" borderId="6" xfId="5094" applyNumberFormat="1" applyFont="1" applyFill="1" applyBorder="1" applyAlignment="1">
      <alignment horizontal="center" vertical="center" wrapText="1"/>
    </xf>
    <xf numFmtId="3" fontId="228" fillId="0" borderId="60" xfId="5094" applyNumberFormat="1" applyFont="1" applyFill="1" applyBorder="1" applyAlignment="1">
      <alignment horizontal="center" vertical="center" wrapText="1"/>
    </xf>
    <xf numFmtId="3" fontId="228" fillId="0" borderId="7" xfId="5094" applyNumberFormat="1" applyFont="1" applyFill="1" applyBorder="1" applyAlignment="1">
      <alignment horizontal="center" vertical="center" wrapText="1"/>
    </xf>
    <xf numFmtId="1" fontId="226" fillId="0" borderId="0" xfId="5094" applyNumberFormat="1" applyFont="1" applyFill="1" applyAlignment="1">
      <alignment horizontal="right" vertical="center"/>
    </xf>
    <xf numFmtId="1" fontId="228" fillId="0" borderId="0" xfId="5094" applyNumberFormat="1" applyFont="1" applyFill="1" applyAlignment="1">
      <alignment horizontal="center" vertical="center"/>
    </xf>
    <xf numFmtId="1" fontId="261" fillId="0" borderId="0" xfId="5094" applyNumberFormat="1" applyFont="1" applyFill="1" applyAlignment="1">
      <alignment horizontal="center" vertical="center" wrapText="1"/>
    </xf>
    <xf numFmtId="0" fontId="264" fillId="0" borderId="0" xfId="0" applyFont="1" applyFill="1" applyAlignment="1">
      <alignment horizontal="center" vertical="center" wrapText="1"/>
    </xf>
    <xf numFmtId="1" fontId="227" fillId="0" borderId="9" xfId="5094" applyNumberFormat="1" applyFont="1" applyFill="1" applyBorder="1" applyAlignment="1">
      <alignment horizontal="right" vertical="center"/>
    </xf>
    <xf numFmtId="49" fontId="228" fillId="0" borderId="65" xfId="5094" applyNumberFormat="1" applyFont="1" applyBorder="1" applyAlignment="1">
      <alignment horizontal="center" vertical="center" wrapText="1"/>
    </xf>
    <xf numFmtId="3" fontId="231" fillId="55" borderId="81" xfId="5094" applyNumberFormat="1" applyFont="1" applyFill="1" applyBorder="1" applyAlignment="1">
      <alignment horizontal="center" vertical="center" wrapText="1"/>
    </xf>
    <xf numFmtId="3" fontId="232" fillId="55" borderId="81" xfId="5094" applyNumberFormat="1" applyFont="1" applyFill="1" applyBorder="1" applyAlignment="1">
      <alignment horizontal="center" vertical="center" wrapText="1"/>
    </xf>
    <xf numFmtId="0" fontId="271" fillId="55" borderId="81" xfId="0" applyFont="1" applyFill="1" applyBorder="1" applyAlignment="1">
      <alignment horizontal="center" vertical="center" wrapText="1"/>
    </xf>
    <xf numFmtId="0" fontId="272" fillId="55" borderId="81" xfId="1" applyFont="1" applyFill="1" applyBorder="1" applyAlignment="1">
      <alignment horizontal="center" vertical="center" wrapText="1"/>
    </xf>
    <xf numFmtId="3" fontId="231" fillId="55" borderId="56" xfId="5094" applyNumberFormat="1" applyFont="1" applyFill="1" applyBorder="1" applyAlignment="1">
      <alignment horizontal="center" vertical="center" wrapText="1"/>
    </xf>
    <xf numFmtId="0" fontId="271" fillId="55" borderId="56" xfId="0" applyFont="1" applyFill="1" applyBorder="1" applyAlignment="1">
      <alignment horizontal="center" vertical="center" wrapText="1"/>
    </xf>
    <xf numFmtId="0" fontId="271" fillId="55" borderId="59" xfId="0" applyFont="1" applyFill="1" applyBorder="1" applyAlignment="1">
      <alignment horizontal="center" vertical="center" wrapText="1"/>
    </xf>
    <xf numFmtId="3" fontId="231" fillId="55" borderId="10" xfId="5094" applyNumberFormat="1" applyFont="1" applyFill="1" applyBorder="1" applyAlignment="1">
      <alignment horizontal="center" vertical="center" wrapText="1"/>
    </xf>
    <xf numFmtId="0" fontId="271" fillId="55" borderId="5" xfId="0" applyFont="1" applyFill="1" applyBorder="1" applyAlignment="1">
      <alignment horizontal="center" vertical="center" wrapText="1"/>
    </xf>
    <xf numFmtId="49" fontId="231" fillId="55" borderId="81" xfId="5094" applyNumberFormat="1" applyFont="1" applyFill="1" applyBorder="1" applyAlignment="1">
      <alignment horizontal="center" vertical="center" wrapText="1"/>
    </xf>
    <xf numFmtId="0" fontId="315" fillId="55" borderId="5" xfId="0" applyFont="1" applyFill="1" applyBorder="1" applyAlignment="1">
      <alignment horizontal="center" vertical="center" wrapText="1"/>
    </xf>
    <xf numFmtId="0" fontId="315" fillId="55" borderId="65" xfId="0" applyFont="1" applyFill="1" applyBorder="1" applyAlignment="1">
      <alignment horizontal="center" vertical="center" wrapText="1"/>
    </xf>
    <xf numFmtId="0" fontId="280" fillId="55" borderId="65" xfId="1" applyFont="1" applyFill="1" applyBorder="1" applyAlignment="1">
      <alignment horizontal="center" vertical="center" wrapText="1"/>
    </xf>
    <xf numFmtId="0" fontId="315" fillId="55" borderId="4" xfId="0" applyFont="1" applyFill="1" applyBorder="1" applyAlignment="1">
      <alignment horizontal="center" vertical="center" wrapText="1"/>
    </xf>
    <xf numFmtId="49" fontId="234" fillId="55" borderId="65" xfId="5094" applyNumberFormat="1" applyFont="1" applyFill="1" applyBorder="1" applyAlignment="1">
      <alignment horizontal="center" vertical="center" wrapText="1"/>
    </xf>
    <xf numFmtId="1" fontId="327" fillId="0" borderId="0" xfId="5094" applyNumberFormat="1" applyFont="1" applyFill="1" applyAlignment="1">
      <alignment vertical="center" wrapText="1"/>
    </xf>
    <xf numFmtId="0" fontId="270" fillId="0" borderId="0" xfId="0" applyFont="1" applyAlignment="1">
      <alignment vertical="center" wrapText="1"/>
    </xf>
    <xf numFmtId="3" fontId="236" fillId="55" borderId="57" xfId="5094" applyNumberFormat="1" applyFont="1" applyFill="1" applyBorder="1" applyAlignment="1">
      <alignment horizontal="center" vertical="center" wrapText="1"/>
    </xf>
    <xf numFmtId="3" fontId="234" fillId="56" borderId="3" xfId="5094" applyNumberFormat="1" applyFont="1" applyFill="1" applyBorder="1" applyAlignment="1">
      <alignment horizontal="center" vertical="center" wrapText="1"/>
    </xf>
    <xf numFmtId="3" fontId="234" fillId="56" borderId="4" xfId="5094" applyNumberFormat="1" applyFont="1" applyFill="1" applyBorder="1" applyAlignment="1">
      <alignment horizontal="center" vertical="center" wrapText="1"/>
    </xf>
    <xf numFmtId="3" fontId="234" fillId="56" borderId="5" xfId="5094" applyNumberFormat="1" applyFont="1" applyFill="1" applyBorder="1" applyAlignment="1">
      <alignment horizontal="center" vertical="center" wrapText="1"/>
    </xf>
    <xf numFmtId="3" fontId="297" fillId="0" borderId="73" xfId="5094" applyNumberFormat="1" applyFont="1" applyBorder="1" applyAlignment="1">
      <alignment horizontal="center" vertical="center" wrapText="1"/>
    </xf>
    <xf numFmtId="3" fontId="297" fillId="0" borderId="72" xfId="5094" applyNumberFormat="1" applyFont="1" applyBorder="1" applyAlignment="1">
      <alignment horizontal="center" vertical="center" wrapText="1"/>
    </xf>
    <xf numFmtId="3" fontId="297" fillId="0" borderId="74" xfId="5094" applyNumberFormat="1" applyFont="1" applyFill="1" applyBorder="1" applyAlignment="1">
      <alignment horizontal="center" vertical="center" wrapText="1"/>
    </xf>
    <xf numFmtId="3" fontId="297" fillId="0" borderId="5" xfId="5094" applyNumberFormat="1" applyFont="1" applyFill="1" applyBorder="1" applyAlignment="1">
      <alignment horizontal="center" vertical="center" wrapText="1"/>
    </xf>
    <xf numFmtId="3" fontId="316" fillId="0" borderId="73" xfId="5094" applyNumberFormat="1" applyFont="1" applyFill="1" applyBorder="1" applyAlignment="1">
      <alignment horizontal="center" vertical="center" wrapText="1"/>
    </xf>
    <xf numFmtId="3" fontId="316" fillId="0" borderId="78" xfId="5094" applyNumberFormat="1" applyFont="1" applyFill="1" applyBorder="1" applyAlignment="1">
      <alignment horizontal="center" vertical="center" wrapText="1"/>
    </xf>
    <xf numFmtId="1" fontId="231" fillId="0" borderId="0" xfId="5094" applyNumberFormat="1" applyFont="1" applyFill="1" applyAlignment="1">
      <alignment horizontal="center" vertical="center" wrapText="1"/>
    </xf>
    <xf numFmtId="0" fontId="237" fillId="0" borderId="0" xfId="0" applyFont="1" applyFill="1" applyAlignment="1">
      <alignment horizontal="center" vertical="center" wrapText="1"/>
    </xf>
    <xf numFmtId="1" fontId="237" fillId="0" borderId="9" xfId="5094" applyNumberFormat="1" applyFont="1" applyFill="1" applyBorder="1" applyAlignment="1">
      <alignment horizontal="right" vertical="center"/>
    </xf>
    <xf numFmtId="49" fontId="231" fillId="0" borderId="57" xfId="5094" applyNumberFormat="1" applyFont="1" applyBorder="1" applyAlignment="1">
      <alignment horizontal="center" vertical="center" wrapText="1"/>
    </xf>
    <xf numFmtId="3" fontId="231" fillId="0" borderId="57" xfId="5094" applyNumberFormat="1" applyFont="1" applyBorder="1" applyAlignment="1">
      <alignment horizontal="center" vertical="center" wrapText="1"/>
    </xf>
    <xf numFmtId="3" fontId="231" fillId="0" borderId="57" xfId="5094" applyNumberFormat="1" applyFont="1" applyFill="1" applyBorder="1" applyAlignment="1">
      <alignment horizontal="center" vertical="center" wrapText="1"/>
    </xf>
    <xf numFmtId="3" fontId="320" fillId="0" borderId="57" xfId="5094" applyNumberFormat="1" applyFont="1" applyFill="1" applyBorder="1" applyAlignment="1">
      <alignment horizontal="center" vertical="center" wrapText="1"/>
    </xf>
    <xf numFmtId="3" fontId="232" fillId="0" borderId="57" xfId="5094" applyNumberFormat="1" applyFont="1" applyFill="1" applyBorder="1" applyAlignment="1">
      <alignment horizontal="center" vertical="center" wrapText="1"/>
    </xf>
    <xf numFmtId="3" fontId="232" fillId="55" borderId="57" xfId="5094" applyNumberFormat="1" applyFont="1" applyFill="1" applyBorder="1" applyAlignment="1">
      <alignment horizontal="center" vertical="center" wrapText="1"/>
    </xf>
    <xf numFmtId="3" fontId="299" fillId="55" borderId="57" xfId="5094" applyNumberFormat="1" applyFont="1" applyFill="1" applyBorder="1" applyAlignment="1">
      <alignment horizontal="center" vertical="center" wrapText="1"/>
    </xf>
    <xf numFmtId="3" fontId="320" fillId="0" borderId="57" xfId="5094" applyNumberFormat="1" applyFont="1" applyBorder="1" applyAlignment="1">
      <alignment horizontal="center" vertical="center" wrapText="1"/>
    </xf>
    <xf numFmtId="0" fontId="272" fillId="0" borderId="57" xfId="1" applyFont="1" applyBorder="1" applyAlignment="1">
      <alignment horizontal="center" vertical="center" wrapText="1"/>
    </xf>
    <xf numFmtId="0" fontId="305" fillId="0" borderId="65" xfId="0" applyFont="1" applyBorder="1" applyAlignment="1">
      <alignment horizontal="center" vertical="center" wrapText="1"/>
    </xf>
    <xf numFmtId="3" fontId="240" fillId="55" borderId="57" xfId="5094" applyNumberFormat="1" applyFont="1" applyFill="1" applyBorder="1" applyAlignment="1">
      <alignment horizontal="center" vertical="center" wrapText="1"/>
    </xf>
    <xf numFmtId="3" fontId="231" fillId="0" borderId="0" xfId="5094" applyNumberFormat="1" applyFont="1" applyFill="1" applyBorder="1" applyAlignment="1">
      <alignment horizontal="center" vertical="center" wrapText="1"/>
    </xf>
    <xf numFmtId="3" fontId="232" fillId="0" borderId="0" xfId="5094" applyNumberFormat="1" applyFont="1" applyFill="1" applyBorder="1" applyAlignment="1">
      <alignment horizontal="center" vertical="center" wrapText="1"/>
    </xf>
    <xf numFmtId="3" fontId="299" fillId="0" borderId="57" xfId="5094" applyNumberFormat="1" applyFont="1" applyBorder="1" applyAlignment="1">
      <alignment horizontal="center" vertical="center" wrapText="1"/>
    </xf>
    <xf numFmtId="3" fontId="268" fillId="55" borderId="57" xfId="5094" applyNumberFormat="1" applyFont="1" applyFill="1" applyBorder="1" applyAlignment="1">
      <alignment horizontal="center" vertical="center" wrapText="1"/>
    </xf>
    <xf numFmtId="3" fontId="302" fillId="0" borderId="57" xfId="5094" applyNumberFormat="1" applyFont="1" applyFill="1" applyBorder="1" applyAlignment="1">
      <alignment horizontal="center" vertical="center" wrapText="1"/>
    </xf>
    <xf numFmtId="3" fontId="231" fillId="0" borderId="0" xfId="5094" applyNumberFormat="1" applyFont="1" applyBorder="1" applyAlignment="1">
      <alignment horizontal="center" vertical="center" wrapText="1"/>
    </xf>
    <xf numFmtId="3" fontId="299" fillId="0" borderId="65" xfId="5094" applyNumberFormat="1" applyFont="1" applyBorder="1" applyAlignment="1">
      <alignment horizontal="center" vertical="center" wrapText="1"/>
    </xf>
    <xf numFmtId="0" fontId="304" fillId="0" borderId="65" xfId="0" applyFont="1" applyBorder="1" applyAlignment="1">
      <alignment horizontal="center" vertical="center" wrapText="1"/>
    </xf>
    <xf numFmtId="3" fontId="299" fillId="56" borderId="65" xfId="5094" applyNumberFormat="1" applyFont="1" applyFill="1" applyBorder="1" applyAlignment="1">
      <alignment horizontal="center" vertical="center" wrapText="1"/>
    </xf>
    <xf numFmtId="0" fontId="304" fillId="56" borderId="65" xfId="0" applyFont="1" applyFill="1" applyBorder="1" applyAlignment="1">
      <alignment horizontal="center" vertical="center" wrapText="1"/>
    </xf>
    <xf numFmtId="3" fontId="299" fillId="0" borderId="65" xfId="5094" applyNumberFormat="1" applyFont="1" applyFill="1" applyBorder="1" applyAlignment="1">
      <alignment horizontal="center" vertical="center" wrapText="1"/>
    </xf>
    <xf numFmtId="3" fontId="302" fillId="0" borderId="65" xfId="5094" applyNumberFormat="1" applyFont="1" applyFill="1" applyBorder="1" applyAlignment="1">
      <alignment horizontal="center" vertical="center" wrapText="1"/>
    </xf>
    <xf numFmtId="0" fontId="228" fillId="0" borderId="65" xfId="2721" applyFont="1" applyBorder="1" applyAlignment="1">
      <alignment horizontal="center" vertical="center" wrapText="1" readingOrder="1"/>
    </xf>
    <xf numFmtId="0" fontId="228" fillId="55" borderId="65" xfId="2721" applyFont="1" applyFill="1" applyBorder="1" applyAlignment="1">
      <alignment horizontal="center" vertical="center" wrapText="1" readingOrder="1"/>
    </xf>
    <xf numFmtId="0" fontId="228" fillId="0" borderId="0" xfId="2721" applyFont="1" applyAlignment="1">
      <alignment horizontal="left" vertical="center" wrapText="1"/>
    </xf>
    <xf numFmtId="0" fontId="273" fillId="0" borderId="0" xfId="0" applyFont="1" applyAlignment="1">
      <alignment horizontal="left" vertical="center" wrapText="1"/>
    </xf>
    <xf numFmtId="0" fontId="228" fillId="0" borderId="0" xfId="2721" applyFont="1" applyAlignment="1">
      <alignment horizontal="center" vertical="center" wrapText="1" readingOrder="1"/>
    </xf>
    <xf numFmtId="0" fontId="274" fillId="0" borderId="0" xfId="0" applyFont="1" applyAlignment="1">
      <alignment horizontal="center" vertical="center" wrapText="1"/>
    </xf>
    <xf numFmtId="0" fontId="227" fillId="0" borderId="0" xfId="2721" applyFont="1" applyAlignment="1">
      <alignment horizontal="center" vertical="center" wrapText="1" readingOrder="1"/>
    </xf>
    <xf numFmtId="0" fontId="276" fillId="0" borderId="0" xfId="0" applyFont="1" applyAlignment="1">
      <alignment horizontal="center" vertical="center" wrapText="1"/>
    </xf>
    <xf numFmtId="0" fontId="227" fillId="0" borderId="9" xfId="0" applyFont="1" applyBorder="1" applyAlignment="1">
      <alignment horizontal="right" vertical="center" wrapText="1"/>
    </xf>
    <xf numFmtId="0" fontId="229" fillId="0" borderId="9" xfId="0" applyFont="1" applyBorder="1" applyAlignment="1">
      <alignment horizontal="right" vertical="center" wrapText="1"/>
    </xf>
    <xf numFmtId="49" fontId="228" fillId="0" borderId="65" xfId="2721" applyNumberFormat="1" applyFont="1" applyBorder="1" applyAlignment="1">
      <alignment horizontal="center" vertical="center" wrapText="1"/>
    </xf>
    <xf numFmtId="0" fontId="228" fillId="0" borderId="65" xfId="2721" applyFont="1" applyBorder="1" applyAlignment="1">
      <alignment horizontal="center" vertical="center" wrapText="1"/>
    </xf>
    <xf numFmtId="0" fontId="226" fillId="0" borderId="9" xfId="2721" applyFont="1" applyBorder="1" applyAlignment="1">
      <alignment horizontal="center" vertical="center" wrapText="1"/>
    </xf>
    <xf numFmtId="3" fontId="234" fillId="55" borderId="45" xfId="5094" applyNumberFormat="1" applyFont="1" applyFill="1" applyBorder="1" applyAlignment="1">
      <alignment horizontal="center" vertical="center" wrapText="1"/>
    </xf>
    <xf numFmtId="0" fontId="355" fillId="55" borderId="56" xfId="0" applyFont="1" applyFill="1" applyBorder="1" applyAlignment="1">
      <alignment horizontal="center" vertical="center" wrapText="1"/>
    </xf>
    <xf numFmtId="0" fontId="355" fillId="55" borderId="78" xfId="0" applyFont="1" applyFill="1" applyBorder="1" applyAlignment="1">
      <alignment horizontal="center" vertical="center" wrapText="1"/>
    </xf>
    <xf numFmtId="0" fontId="234" fillId="55" borderId="45" xfId="0" applyFont="1" applyFill="1" applyBorder="1" applyAlignment="1">
      <alignment horizontal="center" vertical="center" wrapText="1"/>
    </xf>
    <xf numFmtId="0" fontId="234" fillId="55" borderId="4" xfId="0" applyFont="1" applyFill="1" applyBorder="1" applyAlignment="1">
      <alignment horizontal="center" vertical="center" wrapText="1"/>
    </xf>
    <xf numFmtId="0" fontId="234" fillId="55" borderId="5" xfId="0" applyFont="1" applyFill="1" applyBorder="1" applyAlignment="1">
      <alignment horizontal="center" vertical="center" wrapText="1"/>
    </xf>
    <xf numFmtId="3" fontId="236" fillId="55" borderId="73" xfId="5094" applyNumberFormat="1" applyFont="1" applyFill="1" applyBorder="1" applyAlignment="1">
      <alignment horizontal="center" vertical="center" wrapText="1"/>
    </xf>
    <xf numFmtId="3" fontId="236" fillId="55" borderId="78" xfId="5094" applyNumberFormat="1" applyFont="1" applyFill="1" applyBorder="1" applyAlignment="1">
      <alignment horizontal="center" vertical="center" wrapText="1"/>
    </xf>
    <xf numFmtId="3" fontId="316" fillId="55" borderId="73" xfId="5094" applyNumberFormat="1" applyFont="1" applyFill="1" applyBorder="1" applyAlignment="1">
      <alignment horizontal="center" vertical="center" wrapText="1"/>
    </xf>
    <xf numFmtId="3" fontId="316" fillId="55" borderId="78" xfId="5094" applyNumberFormat="1" applyFont="1" applyFill="1" applyBorder="1" applyAlignment="1">
      <alignment horizontal="center" vertical="center" wrapText="1"/>
    </xf>
    <xf numFmtId="3" fontId="297" fillId="55" borderId="74" xfId="5094" applyNumberFormat="1" applyFont="1" applyFill="1" applyBorder="1" applyAlignment="1">
      <alignment horizontal="center" vertical="center" wrapText="1"/>
    </xf>
    <xf numFmtId="3" fontId="297" fillId="55" borderId="5" xfId="5094" applyNumberFormat="1" applyFont="1" applyFill="1" applyBorder="1" applyAlignment="1">
      <alignment horizontal="center" vertical="center" wrapText="1"/>
    </xf>
    <xf numFmtId="0" fontId="280" fillId="55" borderId="57" xfId="1" applyFont="1" applyFill="1" applyBorder="1" applyAlignment="1">
      <alignment horizontal="center" vertical="center" wrapText="1"/>
    </xf>
    <xf numFmtId="3" fontId="297" fillId="55" borderId="73" xfId="5094" applyNumberFormat="1" applyFont="1" applyFill="1" applyBorder="1" applyAlignment="1">
      <alignment horizontal="center" vertical="center" wrapText="1"/>
    </xf>
    <xf numFmtId="3" fontId="297" fillId="55" borderId="72" xfId="5094" applyNumberFormat="1" applyFont="1" applyFill="1" applyBorder="1" applyAlignment="1">
      <alignment horizontal="center" vertical="center" wrapText="1"/>
    </xf>
    <xf numFmtId="49" fontId="234" fillId="55" borderId="57" xfId="5094" applyNumberFormat="1" applyFont="1" applyFill="1" applyBorder="1" applyAlignment="1">
      <alignment horizontal="center" vertical="center" wrapText="1"/>
    </xf>
    <xf numFmtId="3" fontId="298" fillId="0" borderId="57" xfId="5094" applyNumberFormat="1" applyFont="1" applyFill="1" applyBorder="1" applyAlignment="1">
      <alignment horizontal="center" vertical="center" wrapText="1"/>
    </xf>
    <xf numFmtId="3" fontId="240" fillId="0" borderId="57" xfId="5094" applyNumberFormat="1" applyFont="1" applyFill="1" applyBorder="1" applyAlignment="1">
      <alignment horizontal="center" vertical="center" wrapText="1"/>
    </xf>
    <xf numFmtId="3" fontId="298" fillId="0" borderId="58" xfId="5094" applyNumberFormat="1" applyFont="1" applyFill="1" applyBorder="1" applyAlignment="1">
      <alignment horizontal="center" vertical="center" wrapText="1"/>
    </xf>
    <xf numFmtId="0" fontId="326" fillId="0" borderId="59" xfId="0" applyFont="1" applyBorder="1" applyAlignment="1">
      <alignment horizontal="center" vertical="center" wrapText="1"/>
    </xf>
    <xf numFmtId="3" fontId="231" fillId="0" borderId="3" xfId="5094" applyNumberFormat="1" applyFont="1" applyBorder="1" applyAlignment="1">
      <alignment horizontal="center" vertical="center" wrapText="1"/>
    </xf>
    <xf numFmtId="0" fontId="271" fillId="0" borderId="4" xfId="0" applyFont="1" applyBorder="1" applyAlignment="1">
      <alignment horizontal="center" vertical="center" wrapText="1"/>
    </xf>
    <xf numFmtId="0" fontId="271" fillId="0" borderId="5" xfId="0" applyFont="1" applyBorder="1" applyAlignment="1">
      <alignment horizontal="center" vertical="center" wrapText="1"/>
    </xf>
    <xf numFmtId="3" fontId="298" fillId="55" borderId="57" xfId="5094" applyNumberFormat="1" applyFont="1" applyFill="1" applyBorder="1" applyAlignment="1">
      <alignment horizontal="center" vertical="center" wrapText="1"/>
    </xf>
    <xf numFmtId="3" fontId="240" fillId="0" borderId="57" xfId="5094" applyNumberFormat="1" applyFont="1" applyBorder="1" applyAlignment="1">
      <alignment horizontal="center" vertical="center" wrapText="1"/>
    </xf>
    <xf numFmtId="3" fontId="231" fillId="0" borderId="58" xfId="5094" applyNumberFormat="1" applyFont="1" applyBorder="1" applyAlignment="1">
      <alignment horizontal="center" vertical="center" wrapText="1"/>
    </xf>
    <xf numFmtId="0" fontId="271" fillId="0" borderId="56" xfId="0" applyFont="1" applyBorder="1" applyAlignment="1">
      <alignment horizontal="center" vertical="center" wrapText="1"/>
    </xf>
    <xf numFmtId="0" fontId="271" fillId="0" borderId="59" xfId="0" applyFont="1" applyBorder="1" applyAlignment="1">
      <alignment horizontal="center" vertical="center" wrapText="1"/>
    </xf>
    <xf numFmtId="3" fontId="232" fillId="0" borderId="3" xfId="5094" applyNumberFormat="1" applyFont="1" applyFill="1" applyBorder="1" applyAlignment="1">
      <alignment horizontal="center" vertical="center" wrapText="1"/>
    </xf>
    <xf numFmtId="3" fontId="232" fillId="0" borderId="58" xfId="5094" applyNumberFormat="1" applyFont="1" applyFill="1" applyBorder="1" applyAlignment="1">
      <alignment horizontal="center" vertical="center" wrapText="1"/>
    </xf>
    <xf numFmtId="3" fontId="240" fillId="0" borderId="58" xfId="5094" applyNumberFormat="1" applyFont="1" applyBorder="1" applyAlignment="1">
      <alignment horizontal="center" vertical="center" wrapText="1"/>
    </xf>
    <xf numFmtId="0" fontId="326" fillId="0" borderId="56" xfId="0" applyFont="1" applyBorder="1" applyAlignment="1">
      <alignment horizontal="center" vertical="center" wrapText="1"/>
    </xf>
    <xf numFmtId="3" fontId="240" fillId="0" borderId="3" xfId="5094" applyNumberFormat="1" applyFont="1" applyBorder="1" applyAlignment="1">
      <alignment horizontal="center" vertical="center" wrapText="1"/>
    </xf>
    <xf numFmtId="0" fontId="326" fillId="0" borderId="4" xfId="0" applyFont="1" applyBorder="1" applyAlignment="1">
      <alignment horizontal="center" vertical="center" wrapText="1"/>
    </xf>
    <xf numFmtId="0" fontId="326" fillId="0" borderId="5" xfId="0" applyFont="1" applyBorder="1" applyAlignment="1">
      <alignment horizontal="center" vertical="center" wrapText="1"/>
    </xf>
    <xf numFmtId="3" fontId="298" fillId="0" borderId="3" xfId="5094" applyNumberFormat="1" applyFont="1" applyFill="1" applyBorder="1" applyAlignment="1">
      <alignment horizontal="center" vertical="center" wrapText="1"/>
    </xf>
    <xf numFmtId="1" fontId="228" fillId="0" borderId="0" xfId="5094" applyNumberFormat="1" applyFont="1" applyFill="1" applyAlignment="1">
      <alignment horizontal="center" vertical="center" wrapText="1"/>
    </xf>
    <xf numFmtId="0" fontId="228" fillId="0" borderId="0" xfId="0" applyFont="1" applyFill="1" applyAlignment="1">
      <alignment horizontal="center" vertical="center" wrapText="1"/>
    </xf>
    <xf numFmtId="3" fontId="231" fillId="56" borderId="58" xfId="5094" applyNumberFormat="1" applyFont="1" applyFill="1" applyBorder="1" applyAlignment="1">
      <alignment horizontal="center" vertical="center" wrapText="1"/>
    </xf>
    <xf numFmtId="0" fontId="271" fillId="56" borderId="56" xfId="0" applyFont="1" applyFill="1" applyBorder="1" applyAlignment="1">
      <alignment horizontal="center" vertical="center" wrapText="1"/>
    </xf>
    <xf numFmtId="0" fontId="271" fillId="56" borderId="59" xfId="0" applyFont="1" applyFill="1" applyBorder="1" applyAlignment="1">
      <alignment horizontal="center" vertical="center" wrapText="1"/>
    </xf>
    <xf numFmtId="0" fontId="228" fillId="0" borderId="65" xfId="0" applyFont="1" applyBorder="1" applyAlignment="1">
      <alignment horizontal="center" vertical="center" wrapText="1"/>
    </xf>
    <xf numFmtId="0" fontId="228" fillId="0" borderId="0" xfId="0" applyFont="1" applyAlignment="1">
      <alignment horizontal="center" vertical="center" wrapText="1"/>
    </xf>
    <xf numFmtId="0" fontId="356" fillId="0" borderId="0" xfId="0" applyFont="1" applyAlignment="1">
      <alignment horizontal="center" vertical="center" wrapText="1"/>
    </xf>
    <xf numFmtId="0" fontId="226" fillId="0" borderId="9" xfId="0" applyFont="1" applyBorder="1" applyAlignment="1">
      <alignment horizontal="center" vertical="center" wrapText="1"/>
    </xf>
    <xf numFmtId="0" fontId="358" fillId="0" borderId="9" xfId="0" applyFont="1" applyBorder="1" applyAlignment="1">
      <alignment horizontal="center" vertical="center" wrapText="1"/>
    </xf>
    <xf numFmtId="0" fontId="357" fillId="0" borderId="0" xfId="0" applyFont="1" applyAlignment="1">
      <alignment horizontal="center" vertical="center" wrapText="1"/>
    </xf>
    <xf numFmtId="1" fontId="338" fillId="0" borderId="0" xfId="6166" applyNumberFormat="1" applyFont="1" applyFill="1" applyAlignment="1">
      <alignment horizontal="left" vertical="center" wrapText="1"/>
    </xf>
    <xf numFmtId="1" fontId="258" fillId="0" borderId="0" xfId="6166" applyNumberFormat="1" applyFont="1" applyFill="1" applyAlignment="1">
      <alignment horizontal="center" vertical="center" wrapText="1"/>
    </xf>
    <xf numFmtId="1" fontId="350" fillId="0" borderId="0" xfId="6166" applyNumberFormat="1" applyFont="1" applyFill="1" applyAlignment="1">
      <alignment horizontal="center" vertical="center" wrapText="1"/>
    </xf>
    <xf numFmtId="1" fontId="339" fillId="0" borderId="0" xfId="6166" applyNumberFormat="1" applyFont="1" applyFill="1" applyBorder="1" applyAlignment="1">
      <alignment horizontal="right" vertical="center" wrapText="1"/>
    </xf>
    <xf numFmtId="3" fontId="338" fillId="0" borderId="65" xfId="6166" applyNumberFormat="1" applyFont="1" applyFill="1" applyBorder="1" applyAlignment="1">
      <alignment horizontal="center" vertical="center" wrapText="1"/>
    </xf>
    <xf numFmtId="3" fontId="338" fillId="0" borderId="74" xfId="6166" applyNumberFormat="1" applyFont="1" applyFill="1" applyBorder="1" applyAlignment="1">
      <alignment horizontal="center" vertical="center" wrapText="1"/>
    </xf>
    <xf numFmtId="3" fontId="342" fillId="3" borderId="65" xfId="6166" applyNumberFormat="1" applyFont="1" applyFill="1" applyBorder="1" applyAlignment="1">
      <alignment horizontal="center" vertical="center" wrapText="1"/>
    </xf>
    <xf numFmtId="3" fontId="342" fillId="3" borderId="74" xfId="6166" applyNumberFormat="1" applyFont="1" applyFill="1" applyBorder="1" applyAlignment="1">
      <alignment horizontal="center" vertical="center" wrapText="1"/>
    </xf>
    <xf numFmtId="3" fontId="338" fillId="0" borderId="73" xfId="6166" applyNumberFormat="1" applyFont="1" applyFill="1" applyBorder="1" applyAlignment="1">
      <alignment horizontal="center" vertical="center" wrapText="1"/>
    </xf>
    <xf numFmtId="3" fontId="338" fillId="0" borderId="78" xfId="6166" applyNumberFormat="1" applyFont="1" applyFill="1" applyBorder="1" applyAlignment="1">
      <alignment horizontal="center" vertical="center" wrapText="1"/>
    </xf>
    <xf numFmtId="3" fontId="347" fillId="0" borderId="88" xfId="5094" applyNumberFormat="1" applyFont="1" applyFill="1" applyBorder="1" applyAlignment="1">
      <alignment horizontal="center" vertical="center" wrapText="1"/>
    </xf>
    <xf numFmtId="0" fontId="348" fillId="0" borderId="80" xfId="0" applyFont="1" applyBorder="1" applyAlignment="1">
      <alignment horizontal="center" vertical="center" wrapText="1"/>
    </xf>
    <xf numFmtId="0" fontId="348" fillId="0" borderId="87" xfId="0" applyFont="1" applyBorder="1" applyAlignment="1">
      <alignment horizontal="center" vertical="center" wrapText="1"/>
    </xf>
    <xf numFmtId="0" fontId="348" fillId="0" borderId="60" xfId="0" applyFont="1" applyBorder="1" applyAlignment="1">
      <alignment horizontal="center" vertical="center" wrapText="1"/>
    </xf>
    <xf numFmtId="0" fontId="348" fillId="0" borderId="0" xfId="0" applyFont="1" applyAlignment="1">
      <alignment horizontal="center" vertical="center" wrapText="1"/>
    </xf>
    <xf numFmtId="0" fontId="348" fillId="0" borderId="86" xfId="0" applyFont="1" applyBorder="1" applyAlignment="1">
      <alignment horizontal="center" vertical="center" wrapText="1"/>
    </xf>
    <xf numFmtId="0" fontId="348" fillId="0" borderId="7" xfId="0" applyFont="1" applyBorder="1" applyAlignment="1">
      <alignment horizontal="center" vertical="center" wrapText="1"/>
    </xf>
    <xf numFmtId="0" fontId="348" fillId="0" borderId="9" xfId="0" applyFont="1" applyBorder="1" applyAlignment="1">
      <alignment horizontal="center" vertical="center" wrapText="1"/>
    </xf>
    <xf numFmtId="0" fontId="348" fillId="0" borderId="11" xfId="0" applyFont="1" applyBorder="1" applyAlignment="1">
      <alignment horizontal="center" vertical="center" wrapText="1"/>
    </xf>
    <xf numFmtId="3" fontId="327" fillId="0" borderId="88" xfId="5094" applyNumberFormat="1" applyFont="1" applyFill="1" applyBorder="1" applyAlignment="1">
      <alignment horizontal="center" vertical="center" wrapText="1"/>
    </xf>
    <xf numFmtId="3" fontId="327" fillId="0" borderId="80" xfId="5094" applyNumberFormat="1" applyFont="1" applyFill="1" applyBorder="1" applyAlignment="1">
      <alignment horizontal="center" vertical="center" wrapText="1"/>
    </xf>
    <xf numFmtId="3" fontId="327" fillId="0" borderId="87" xfId="5094" applyNumberFormat="1" applyFont="1" applyFill="1" applyBorder="1" applyAlignment="1">
      <alignment horizontal="center" vertical="center" wrapText="1"/>
    </xf>
    <xf numFmtId="3" fontId="327" fillId="0" borderId="60" xfId="5094" applyNumberFormat="1" applyFont="1" applyFill="1" applyBorder="1" applyAlignment="1">
      <alignment horizontal="center" vertical="center" wrapText="1"/>
    </xf>
    <xf numFmtId="3" fontId="327" fillId="0" borderId="0" xfId="5094" applyNumberFormat="1" applyFont="1" applyFill="1" applyBorder="1" applyAlignment="1">
      <alignment horizontal="center" vertical="center" wrapText="1"/>
    </xf>
    <xf numFmtId="3" fontId="327" fillId="0" borderId="86" xfId="5094" applyNumberFormat="1" applyFont="1" applyFill="1" applyBorder="1" applyAlignment="1">
      <alignment horizontal="center" vertical="center" wrapText="1"/>
    </xf>
    <xf numFmtId="3" fontId="327" fillId="0" borderId="7" xfId="5094" applyNumberFormat="1" applyFont="1" applyFill="1" applyBorder="1" applyAlignment="1">
      <alignment horizontal="center" vertical="center" wrapText="1"/>
    </xf>
    <xf numFmtId="3" fontId="327" fillId="0" borderId="9" xfId="5094" applyNumberFormat="1" applyFont="1" applyFill="1" applyBorder="1" applyAlignment="1">
      <alignment horizontal="center" vertical="center" wrapText="1"/>
    </xf>
    <xf numFmtId="3" fontId="327" fillId="0" borderId="11" xfId="5094" applyNumberFormat="1" applyFont="1" applyFill="1" applyBorder="1" applyAlignment="1">
      <alignment horizontal="center" vertical="center" wrapText="1"/>
    </xf>
    <xf numFmtId="0" fontId="347" fillId="0" borderId="74" xfId="0" applyFont="1" applyBorder="1" applyAlignment="1">
      <alignment horizontal="center" vertical="center" wrapText="1"/>
    </xf>
    <xf numFmtId="0" fontId="347" fillId="0" borderId="4" xfId="0" applyFont="1" applyBorder="1" applyAlignment="1">
      <alignment horizontal="center" vertical="center" wrapText="1"/>
    </xf>
    <xf numFmtId="0" fontId="347" fillId="0" borderId="73" xfId="0" applyFont="1" applyBorder="1" applyAlignment="1">
      <alignment horizontal="center" vertical="center" wrapText="1"/>
    </xf>
    <xf numFmtId="0" fontId="347" fillId="0" borderId="72" xfId="0" applyFont="1" applyBorder="1" applyAlignment="1">
      <alignment horizontal="center" vertical="center" wrapText="1"/>
    </xf>
    <xf numFmtId="0" fontId="347" fillId="0" borderId="78" xfId="0" applyFont="1" applyBorder="1" applyAlignment="1">
      <alignment horizontal="center" vertical="center" wrapText="1"/>
    </xf>
    <xf numFmtId="3" fontId="347" fillId="0" borderId="73" xfId="5094" applyNumberFormat="1" applyFont="1" applyFill="1" applyBorder="1" applyAlignment="1">
      <alignment horizontal="center" vertical="center"/>
    </xf>
    <xf numFmtId="3" fontId="347" fillId="0" borderId="72" xfId="5094" applyNumberFormat="1" applyFont="1" applyFill="1" applyBorder="1" applyAlignment="1">
      <alignment horizontal="center" vertical="center"/>
    </xf>
    <xf numFmtId="3" fontId="347" fillId="0" borderId="78" xfId="5094" applyNumberFormat="1" applyFont="1" applyFill="1" applyBorder="1" applyAlignment="1">
      <alignment horizontal="center" vertical="center"/>
    </xf>
    <xf numFmtId="3" fontId="347" fillId="0" borderId="73" xfId="6166" applyNumberFormat="1" applyFont="1" applyFill="1" applyBorder="1" applyAlignment="1">
      <alignment horizontal="center" vertical="center" wrapText="1"/>
    </xf>
    <xf numFmtId="3" fontId="347" fillId="0" borderId="78" xfId="6166" applyNumberFormat="1" applyFont="1" applyFill="1" applyBorder="1" applyAlignment="1">
      <alignment horizontal="center" vertical="center" wrapText="1"/>
    </xf>
    <xf numFmtId="3" fontId="347" fillId="0" borderId="80" xfId="5094" applyNumberFormat="1" applyFont="1" applyFill="1" applyBorder="1" applyAlignment="1">
      <alignment horizontal="center" vertical="center" wrapText="1"/>
    </xf>
    <xf numFmtId="3" fontId="347" fillId="0" borderId="87" xfId="5094" applyNumberFormat="1" applyFont="1" applyFill="1" applyBorder="1" applyAlignment="1">
      <alignment horizontal="center" vertical="center" wrapText="1"/>
    </xf>
    <xf numFmtId="3" fontId="347" fillId="0" borderId="60" xfId="5094" applyNumberFormat="1" applyFont="1" applyFill="1" applyBorder="1" applyAlignment="1">
      <alignment horizontal="center" vertical="center" wrapText="1"/>
    </xf>
    <xf numFmtId="3" fontId="347" fillId="0" borderId="0" xfId="5094" applyNumberFormat="1" applyFont="1" applyFill="1" applyBorder="1" applyAlignment="1">
      <alignment horizontal="center" vertical="center" wrapText="1"/>
    </xf>
    <xf numFmtId="3" fontId="347" fillId="0" borderId="86" xfId="5094" applyNumberFormat="1" applyFont="1" applyFill="1" applyBorder="1" applyAlignment="1">
      <alignment horizontal="center" vertical="center" wrapText="1"/>
    </xf>
    <xf numFmtId="3" fontId="347" fillId="0" borderId="7" xfId="5094" applyNumberFormat="1" applyFont="1" applyFill="1" applyBorder="1" applyAlignment="1">
      <alignment horizontal="center" vertical="center" wrapText="1"/>
    </xf>
    <xf numFmtId="3" fontId="347" fillId="0" borderId="9" xfId="5094" applyNumberFormat="1" applyFont="1" applyFill="1" applyBorder="1" applyAlignment="1">
      <alignment horizontal="center" vertical="center" wrapText="1"/>
    </xf>
    <xf numFmtId="3" fontId="347" fillId="0" borderId="11" xfId="5094" applyNumberFormat="1" applyFont="1" applyFill="1" applyBorder="1" applyAlignment="1">
      <alignment horizontal="center" vertical="center" wrapText="1"/>
    </xf>
    <xf numFmtId="3" fontId="347" fillId="0" borderId="74" xfId="5094" applyNumberFormat="1" applyFont="1" applyFill="1" applyBorder="1" applyAlignment="1">
      <alignment horizontal="center" vertical="center" wrapText="1"/>
    </xf>
    <xf numFmtId="3" fontId="347" fillId="0" borderId="4" xfId="5094" applyNumberFormat="1" applyFont="1" applyFill="1" applyBorder="1" applyAlignment="1">
      <alignment horizontal="center" vertical="center" wrapText="1"/>
    </xf>
    <xf numFmtId="3" fontId="349" fillId="0" borderId="73" xfId="5094" applyNumberFormat="1" applyFont="1" applyFill="1" applyBorder="1" applyAlignment="1">
      <alignment horizontal="center" vertical="center"/>
    </xf>
    <xf numFmtId="3" fontId="349" fillId="0" borderId="72" xfId="5094" applyNumberFormat="1" applyFont="1" applyFill="1" applyBorder="1" applyAlignment="1">
      <alignment horizontal="center" vertical="center"/>
    </xf>
    <xf numFmtId="3" fontId="349" fillId="0" borderId="78" xfId="5094" applyNumberFormat="1" applyFont="1" applyFill="1" applyBorder="1" applyAlignment="1">
      <alignment horizontal="center" vertical="center"/>
    </xf>
    <xf numFmtId="3" fontId="347" fillId="0" borderId="74" xfId="5094" applyNumberFormat="1" applyFont="1" applyFill="1" applyBorder="1" applyAlignment="1">
      <alignment horizontal="center" vertical="center" textRotation="180"/>
    </xf>
    <xf numFmtId="3" fontId="347" fillId="0" borderId="4" xfId="5094" applyNumberFormat="1" applyFont="1" applyFill="1" applyBorder="1" applyAlignment="1">
      <alignment horizontal="center" vertical="center" textRotation="180"/>
    </xf>
    <xf numFmtId="3" fontId="347" fillId="0" borderId="74" xfId="5094" applyNumberFormat="1" applyFont="1" applyFill="1" applyBorder="1" applyAlignment="1">
      <alignment horizontal="center" vertical="center"/>
    </xf>
    <xf numFmtId="3" fontId="347" fillId="0" borderId="4" xfId="5094" applyNumberFormat="1" applyFont="1" applyFill="1" applyBorder="1" applyAlignment="1">
      <alignment horizontal="center" vertical="center"/>
    </xf>
    <xf numFmtId="3" fontId="327" fillId="0" borderId="74" xfId="5094" applyNumberFormat="1" applyFont="1" applyFill="1" applyBorder="1" applyAlignment="1">
      <alignment horizontal="center" vertical="center" wrapText="1"/>
    </xf>
    <xf numFmtId="3" fontId="327" fillId="0" borderId="4" xfId="5094" applyNumberFormat="1" applyFont="1" applyFill="1" applyBorder="1" applyAlignment="1">
      <alignment horizontal="center" vertical="center" wrapText="1"/>
    </xf>
    <xf numFmtId="3" fontId="338" fillId="3" borderId="78" xfId="6166" applyNumberFormat="1" applyFont="1" applyFill="1" applyBorder="1" applyAlignment="1">
      <alignment horizontal="center" vertical="center" wrapText="1"/>
    </xf>
    <xf numFmtId="3" fontId="338" fillId="3" borderId="65" xfId="6166" applyNumberFormat="1" applyFont="1" applyFill="1" applyBorder="1" applyAlignment="1">
      <alignment horizontal="center" vertical="center" wrapText="1"/>
    </xf>
    <xf numFmtId="3" fontId="338" fillId="0" borderId="4" xfId="6166" applyNumberFormat="1" applyFont="1" applyFill="1" applyBorder="1" applyAlignment="1">
      <alignment horizontal="center" vertical="center" wrapText="1"/>
    </xf>
    <xf numFmtId="3" fontId="327" fillId="0" borderId="74" xfId="5094" applyNumberFormat="1" applyFont="1" applyFill="1" applyBorder="1" applyAlignment="1">
      <alignment horizontal="center" vertical="center" textRotation="180"/>
    </xf>
    <xf numFmtId="3" fontId="327" fillId="0" borderId="4" xfId="5094" applyNumberFormat="1" applyFont="1" applyFill="1" applyBorder="1" applyAlignment="1">
      <alignment horizontal="center" vertical="center" textRotation="180"/>
    </xf>
    <xf numFmtId="3" fontId="343" fillId="0" borderId="73" xfId="5094" applyNumberFormat="1" applyFont="1" applyFill="1" applyBorder="1" applyAlignment="1">
      <alignment horizontal="center" vertical="center"/>
    </xf>
    <xf numFmtId="3" fontId="343" fillId="0" borderId="72" xfId="5094" applyNumberFormat="1" applyFont="1" applyFill="1" applyBorder="1" applyAlignment="1">
      <alignment horizontal="center" vertical="center"/>
    </xf>
    <xf numFmtId="3" fontId="343" fillId="0" borderId="78" xfId="5094" applyNumberFormat="1" applyFont="1" applyFill="1" applyBorder="1" applyAlignment="1">
      <alignment horizontal="center" vertical="center"/>
    </xf>
    <xf numFmtId="0" fontId="348" fillId="0" borderId="4" xfId="0" applyFont="1" applyBorder="1" applyAlignment="1">
      <alignment horizontal="center" vertical="center" wrapText="1"/>
    </xf>
    <xf numFmtId="3" fontId="327" fillId="0" borderId="73" xfId="5094" applyNumberFormat="1" applyFont="1" applyFill="1" applyBorder="1" applyAlignment="1">
      <alignment horizontal="center" vertical="center"/>
    </xf>
    <xf numFmtId="3" fontId="327" fillId="0" borderId="72" xfId="5094" applyNumberFormat="1" applyFont="1" applyFill="1" applyBorder="1" applyAlignment="1">
      <alignment horizontal="center" vertical="center"/>
    </xf>
    <xf numFmtId="3" fontId="327" fillId="0" borderId="78" xfId="5094" applyNumberFormat="1" applyFont="1" applyFill="1" applyBorder="1" applyAlignment="1">
      <alignment horizontal="center" vertical="center"/>
    </xf>
    <xf numFmtId="3" fontId="338" fillId="3" borderId="87" xfId="6166" applyNumberFormat="1" applyFont="1" applyFill="1" applyBorder="1" applyAlignment="1">
      <alignment horizontal="center" vertical="center" wrapText="1"/>
    </xf>
    <xf numFmtId="3" fontId="338" fillId="3" borderId="74" xfId="6166" applyNumberFormat="1" applyFont="1" applyFill="1" applyBorder="1" applyAlignment="1">
      <alignment horizontal="center" vertical="center" wrapText="1"/>
    </xf>
    <xf numFmtId="3" fontId="327" fillId="26" borderId="65" xfId="6166" applyNumberFormat="1" applyFont="1" applyFill="1" applyBorder="1" applyAlignment="1">
      <alignment horizontal="center" vertical="center" wrapText="1"/>
    </xf>
    <xf numFmtId="3" fontId="327" fillId="26" borderId="74" xfId="6166" applyNumberFormat="1" applyFont="1" applyFill="1" applyBorder="1" applyAlignment="1">
      <alignment horizontal="center" vertical="center" wrapText="1"/>
    </xf>
    <xf numFmtId="3" fontId="327" fillId="0" borderId="74" xfId="5094" applyNumberFormat="1" applyFont="1" applyFill="1" applyBorder="1" applyAlignment="1">
      <alignment horizontal="center" vertical="center"/>
    </xf>
    <xf numFmtId="3" fontId="327" fillId="0" borderId="4" xfId="5094" applyNumberFormat="1" applyFont="1" applyFill="1" applyBorder="1" applyAlignment="1">
      <alignment horizontal="center" vertical="center"/>
    </xf>
    <xf numFmtId="1" fontId="220" fillId="0" borderId="0" xfId="5148" applyNumberFormat="1" applyFont="1" applyFill="1" applyAlignment="1">
      <alignment horizontal="left" vertical="center" wrapText="1"/>
    </xf>
    <xf numFmtId="1" fontId="220" fillId="0" borderId="0" xfId="5148" applyNumberFormat="1" applyFont="1" applyFill="1" applyAlignment="1">
      <alignment horizontal="center" vertical="center" wrapText="1"/>
    </xf>
    <xf numFmtId="1" fontId="282" fillId="0" borderId="0" xfId="5148" applyNumberFormat="1" applyFont="1" applyFill="1" applyAlignment="1">
      <alignment horizontal="center" vertical="center" wrapText="1"/>
    </xf>
    <xf numFmtId="1" fontId="282" fillId="0" borderId="9" xfId="5148" applyNumberFormat="1" applyFont="1" applyFill="1" applyBorder="1" applyAlignment="1">
      <alignment horizontal="right" vertical="center"/>
    </xf>
    <xf numFmtId="3" fontId="155" fillId="0" borderId="65" xfId="5148" applyNumberFormat="1" applyFont="1" applyFill="1" applyBorder="1" applyAlignment="1">
      <alignment horizontal="center" vertical="center" wrapText="1"/>
    </xf>
    <xf numFmtId="3" fontId="283" fillId="0" borderId="65" xfId="5148" applyNumberFormat="1" applyFont="1" applyFill="1" applyBorder="1" applyAlignment="1">
      <alignment horizontal="center" vertical="center" wrapText="1"/>
    </xf>
    <xf numFmtId="3" fontId="283" fillId="0" borderId="73" xfId="5148" applyNumberFormat="1" applyFont="1" applyFill="1" applyBorder="1" applyAlignment="1">
      <alignment horizontal="center" vertical="center" wrapText="1"/>
    </xf>
    <xf numFmtId="3" fontId="283" fillId="0" borderId="72" xfId="5148" applyNumberFormat="1" applyFont="1" applyFill="1" applyBorder="1" applyAlignment="1">
      <alignment horizontal="center" vertical="center" wrapText="1"/>
    </xf>
    <xf numFmtId="3" fontId="283" fillId="0" borderId="78" xfId="5148" applyNumberFormat="1" applyFont="1" applyFill="1" applyBorder="1" applyAlignment="1">
      <alignment horizontal="center" vertical="center" wrapText="1"/>
    </xf>
    <xf numFmtId="0" fontId="348" fillId="0" borderId="78" xfId="0" applyFont="1" applyBorder="1" applyAlignment="1">
      <alignment horizontal="center" vertical="center" wrapText="1"/>
    </xf>
    <xf numFmtId="0" fontId="385" fillId="0" borderId="4" xfId="0" applyFont="1" applyBorder="1" applyAlignment="1">
      <alignment horizontal="center" vertical="center" wrapText="1"/>
    </xf>
    <xf numFmtId="0" fontId="385" fillId="0" borderId="5" xfId="0" applyFont="1" applyBorder="1" applyAlignment="1">
      <alignment horizontal="center" vertical="center" wrapText="1"/>
    </xf>
    <xf numFmtId="0" fontId="385" fillId="0" borderId="78" xfId="0" applyFont="1" applyBorder="1" applyAlignment="1">
      <alignment horizontal="center" vertical="center" wrapText="1"/>
    </xf>
    <xf numFmtId="3" fontId="327" fillId="0" borderId="65" xfId="5094" applyNumberFormat="1" applyFont="1" applyBorder="1" applyAlignment="1">
      <alignment horizontal="center" vertical="center" wrapText="1"/>
    </xf>
    <xf numFmtId="0" fontId="59" fillId="0" borderId="65" xfId="0" applyFont="1" applyBorder="1" applyAlignment="1">
      <alignment horizontal="center" vertical="center" wrapText="1"/>
    </xf>
    <xf numFmtId="0" fontId="385" fillId="0" borderId="72" xfId="0" applyFont="1" applyBorder="1" applyAlignment="1">
      <alignment horizontal="center" vertical="center" wrapText="1"/>
    </xf>
    <xf numFmtId="0" fontId="386" fillId="0" borderId="65" xfId="0" applyFont="1" applyBorder="1" applyAlignment="1">
      <alignment horizontal="center" vertical="center" wrapText="1"/>
    </xf>
    <xf numFmtId="0" fontId="348" fillId="0" borderId="5" xfId="0" applyFont="1" applyBorder="1" applyAlignment="1">
      <alignment horizontal="center" vertical="center" wrapText="1"/>
    </xf>
    <xf numFmtId="0" fontId="347" fillId="0" borderId="65" xfId="0" applyFont="1" applyBorder="1" applyAlignment="1">
      <alignment horizontal="center" vertical="center" wrapText="1"/>
    </xf>
    <xf numFmtId="0" fontId="384" fillId="0" borderId="0" xfId="2721" applyFont="1" applyAlignment="1">
      <alignment horizontal="center" vertical="center" wrapText="1" readingOrder="1"/>
    </xf>
    <xf numFmtId="0" fontId="227" fillId="0" borderId="9" xfId="0" applyFont="1" applyBorder="1" applyAlignment="1">
      <alignment horizontal="center" vertical="center" wrapText="1"/>
    </xf>
    <xf numFmtId="49" fontId="327" fillId="0" borderId="65" xfId="5094" applyNumberFormat="1" applyFont="1" applyBorder="1" applyAlignment="1">
      <alignment horizontal="center" vertical="center" wrapText="1"/>
    </xf>
    <xf numFmtId="0" fontId="327" fillId="0" borderId="88" xfId="0" applyFont="1" applyBorder="1" applyAlignment="1">
      <alignment horizontal="center" vertical="center" wrapText="1"/>
    </xf>
    <xf numFmtId="0" fontId="327" fillId="0" borderId="80" xfId="0" applyFont="1" applyBorder="1" applyAlignment="1">
      <alignment horizontal="center" vertical="center" wrapText="1"/>
    </xf>
    <xf numFmtId="0" fontId="385" fillId="0" borderId="80" xfId="0" applyFont="1" applyBorder="1" applyAlignment="1">
      <alignment horizontal="center" vertical="center" wrapText="1"/>
    </xf>
    <xf numFmtId="0" fontId="385" fillId="0" borderId="87" xfId="0" applyFont="1" applyBorder="1" applyAlignment="1">
      <alignment horizontal="center" vertical="center" wrapText="1"/>
    </xf>
    <xf numFmtId="0" fontId="385" fillId="0" borderId="65" xfId="0" applyFont="1" applyBorder="1" applyAlignment="1">
      <alignment horizontal="center" vertical="center" wrapText="1"/>
    </xf>
    <xf numFmtId="0" fontId="348" fillId="0" borderId="72" xfId="0" applyFont="1" applyBorder="1" applyAlignment="1">
      <alignment horizontal="center" vertical="center" wrapText="1"/>
    </xf>
    <xf numFmtId="3" fontId="327" fillId="0" borderId="73" xfId="5094" applyNumberFormat="1" applyFont="1" applyBorder="1" applyAlignment="1">
      <alignment horizontal="center" vertical="center" wrapText="1"/>
    </xf>
    <xf numFmtId="3" fontId="375" fillId="55" borderId="0" xfId="5094" applyNumberFormat="1" applyFont="1" applyFill="1" applyAlignment="1">
      <alignment horizontal="center" vertical="center" wrapText="1"/>
    </xf>
    <xf numFmtId="0" fontId="375" fillId="55" borderId="5" xfId="0" applyFont="1" applyFill="1" applyBorder="1" applyAlignment="1">
      <alignment horizontal="center" vertical="center" wrapText="1"/>
    </xf>
    <xf numFmtId="49" fontId="375" fillId="55" borderId="85" xfId="5094" applyNumberFormat="1" applyFont="1" applyFill="1" applyBorder="1" applyAlignment="1">
      <alignment horizontal="center" vertical="center" wrapText="1"/>
    </xf>
    <xf numFmtId="49" fontId="375" fillId="55" borderId="24" xfId="5094" applyNumberFormat="1" applyFont="1" applyFill="1" applyBorder="1" applyAlignment="1">
      <alignment horizontal="center" vertical="center" wrapText="1"/>
    </xf>
    <xf numFmtId="3" fontId="375" fillId="55" borderId="85" xfId="5094" applyNumberFormat="1" applyFont="1" applyFill="1" applyBorder="1" applyAlignment="1">
      <alignment horizontal="center" vertical="center" wrapText="1"/>
    </xf>
    <xf numFmtId="3" fontId="375" fillId="55" borderId="4" xfId="5094" applyNumberFormat="1" applyFont="1" applyFill="1" applyBorder="1" applyAlignment="1">
      <alignment horizontal="center" vertical="center" wrapText="1"/>
    </xf>
    <xf numFmtId="3" fontId="375" fillId="55" borderId="24" xfId="5094" applyNumberFormat="1" applyFont="1" applyFill="1" applyBorder="1" applyAlignment="1">
      <alignment horizontal="center" vertical="center" wrapText="1"/>
    </xf>
    <xf numFmtId="1" fontId="375" fillId="55" borderId="0" xfId="5094" applyNumberFormat="1" applyFont="1" applyFill="1" applyAlignment="1">
      <alignment horizontal="center" vertical="center"/>
    </xf>
    <xf numFmtId="0" fontId="375" fillId="0" borderId="0" xfId="0" applyFont="1" applyBorder="1" applyAlignment="1">
      <alignment horizontal="center" vertical="center" wrapText="1"/>
    </xf>
    <xf numFmtId="49" fontId="375" fillId="55" borderId="65" xfId="5094" applyNumberFormat="1" applyFont="1" applyFill="1" applyBorder="1" applyAlignment="1">
      <alignment horizontal="center" vertical="center" wrapText="1"/>
    </xf>
    <xf numFmtId="3" fontId="269" fillId="55" borderId="65" xfId="5094" applyNumberFormat="1" applyFont="1" applyFill="1" applyBorder="1" applyAlignment="1">
      <alignment horizontal="center" vertical="center" wrapText="1"/>
    </xf>
    <xf numFmtId="0" fontId="269" fillId="55" borderId="65" xfId="1" applyFont="1" applyFill="1" applyBorder="1" applyAlignment="1">
      <alignment horizontal="center" vertical="center" wrapText="1"/>
    </xf>
    <xf numFmtId="0" fontId="269" fillId="55" borderId="65" xfId="0" applyFont="1" applyFill="1" applyBorder="1" applyAlignment="1">
      <alignment horizontal="center" vertical="center" wrapText="1"/>
    </xf>
    <xf numFmtId="0" fontId="269" fillId="55" borderId="74" xfId="0" applyFont="1" applyFill="1" applyBorder="1" applyAlignment="1">
      <alignment horizontal="center" vertical="center" wrapText="1"/>
    </xf>
    <xf numFmtId="0" fontId="269" fillId="55" borderId="4" xfId="0" applyFont="1" applyFill="1" applyBorder="1" applyAlignment="1">
      <alignment horizontal="center" vertical="center" wrapText="1"/>
    </xf>
    <xf numFmtId="0" fontId="269" fillId="55" borderId="5" xfId="0" applyFont="1" applyFill="1" applyBorder="1" applyAlignment="1">
      <alignment horizontal="center" vertical="center" wrapText="1"/>
    </xf>
    <xf numFmtId="3" fontId="269" fillId="55" borderId="74" xfId="5094" applyNumberFormat="1" applyFont="1" applyFill="1" applyBorder="1" applyAlignment="1">
      <alignment horizontal="center" vertical="center" wrapText="1"/>
    </xf>
    <xf numFmtId="3" fontId="269" fillId="55" borderId="4" xfId="5094" applyNumberFormat="1" applyFont="1" applyFill="1" applyBorder="1" applyAlignment="1">
      <alignment horizontal="center" vertical="center" wrapText="1"/>
    </xf>
    <xf numFmtId="3" fontId="269" fillId="55" borderId="5" xfId="5094" applyNumberFormat="1" applyFont="1" applyFill="1" applyBorder="1" applyAlignment="1">
      <alignment horizontal="center" vertical="center" wrapText="1"/>
    </xf>
    <xf numFmtId="49" fontId="269" fillId="55" borderId="85" xfId="5094" applyNumberFormat="1" applyFont="1" applyFill="1" applyBorder="1" applyAlignment="1">
      <alignment horizontal="center" vertical="center" wrapText="1"/>
    </xf>
    <xf numFmtId="49" fontId="269" fillId="55" borderId="4" xfId="5094" applyNumberFormat="1" applyFont="1" applyFill="1" applyBorder="1" applyAlignment="1">
      <alignment horizontal="center" vertical="center" wrapText="1"/>
    </xf>
    <xf numFmtId="49" fontId="269" fillId="55" borderId="24" xfId="5094" applyNumberFormat="1" applyFont="1" applyFill="1" applyBorder="1" applyAlignment="1">
      <alignment horizontal="center" vertical="center" wrapText="1"/>
    </xf>
    <xf numFmtId="3" fontId="269" fillId="55" borderId="85" xfId="5094" applyNumberFormat="1" applyFont="1" applyFill="1" applyBorder="1" applyAlignment="1">
      <alignment horizontal="center" vertical="center" wrapText="1"/>
    </xf>
    <xf numFmtId="3" fontId="269" fillId="55" borderId="24" xfId="5094" applyNumberFormat="1" applyFont="1" applyFill="1" applyBorder="1" applyAlignment="1">
      <alignment horizontal="center" vertical="center" wrapText="1"/>
    </xf>
    <xf numFmtId="3" fontId="269" fillId="55" borderId="95" xfId="5094" applyNumberFormat="1" applyFont="1" applyFill="1" applyBorder="1" applyAlignment="1">
      <alignment horizontal="center" vertical="center" wrapText="1"/>
    </xf>
    <xf numFmtId="3" fontId="269" fillId="55" borderId="96" xfId="5094" applyNumberFormat="1" applyFont="1" applyFill="1" applyBorder="1" applyAlignment="1">
      <alignment horizontal="center" vertical="center" wrapText="1"/>
    </xf>
    <xf numFmtId="3" fontId="269" fillId="55" borderId="66" xfId="5094" applyNumberFormat="1" applyFont="1" applyFill="1" applyBorder="1" applyAlignment="1">
      <alignment horizontal="center" vertical="center" wrapText="1"/>
    </xf>
    <xf numFmtId="49" fontId="269" fillId="55" borderId="65" xfId="5094" applyNumberFormat="1" applyFont="1" applyFill="1" applyBorder="1" applyAlignment="1">
      <alignment horizontal="center" vertical="center" wrapText="1"/>
    </xf>
    <xf numFmtId="3" fontId="269" fillId="55" borderId="0" xfId="5094" applyNumberFormat="1" applyFont="1" applyFill="1" applyAlignment="1">
      <alignment horizontal="center" vertical="center" wrapText="1"/>
    </xf>
    <xf numFmtId="1" fontId="2" fillId="55" borderId="14" xfId="5094" applyNumberFormat="1" applyFont="1" applyFill="1" applyBorder="1" applyAlignment="1">
      <alignment vertical="center" wrapText="1"/>
    </xf>
    <xf numFmtId="0" fontId="2" fillId="0" borderId="14" xfId="0" applyFont="1" applyBorder="1" applyAlignment="1">
      <alignment vertical="center" wrapText="1"/>
    </xf>
    <xf numFmtId="1" fontId="375" fillId="0" borderId="0" xfId="0" applyNumberFormat="1" applyFont="1" applyFill="1" applyAlignment="1">
      <alignment horizontal="center" vertical="center" wrapText="1"/>
    </xf>
    <xf numFmtId="3" fontId="269" fillId="0" borderId="65" xfId="0" applyNumberFormat="1" applyFont="1" applyFill="1" applyBorder="1" applyAlignment="1">
      <alignment horizontal="center" vertical="center" wrapText="1"/>
    </xf>
    <xf numFmtId="1" fontId="377" fillId="0" borderId="0" xfId="0" applyNumberFormat="1" applyFont="1" applyFill="1" applyAlignment="1">
      <alignment horizontal="center" vertical="center" wrapText="1"/>
    </xf>
    <xf numFmtId="1" fontId="377" fillId="0" borderId="9" xfId="0" applyNumberFormat="1" applyFont="1" applyFill="1" applyBorder="1" applyAlignment="1">
      <alignment horizontal="right" wrapText="1"/>
    </xf>
    <xf numFmtId="49" fontId="269" fillId="0" borderId="74" xfId="0" applyNumberFormat="1" applyFont="1" applyFill="1" applyBorder="1" applyAlignment="1">
      <alignment horizontal="center" vertical="center" wrapText="1"/>
    </xf>
    <xf numFmtId="49" fontId="269" fillId="0" borderId="4" xfId="0" applyNumberFormat="1" applyFont="1" applyFill="1" applyBorder="1" applyAlignment="1">
      <alignment horizontal="center" vertical="center" wrapText="1"/>
    </xf>
    <xf numFmtId="49" fontId="269" fillId="0" borderId="5" xfId="0" applyNumberFormat="1" applyFont="1" applyFill="1" applyBorder="1" applyAlignment="1">
      <alignment horizontal="center" vertical="center" wrapText="1"/>
    </xf>
    <xf numFmtId="3" fontId="375" fillId="0" borderId="65" xfId="0" applyNumberFormat="1" applyFont="1" applyFill="1" applyBorder="1" applyAlignment="1">
      <alignment horizontal="center" vertical="center" wrapText="1"/>
    </xf>
    <xf numFmtId="3" fontId="375" fillId="55" borderId="5" xfId="5094" applyNumberFormat="1" applyFont="1" applyFill="1" applyBorder="1" applyAlignment="1">
      <alignment horizontal="center" vertical="center" wrapText="1"/>
    </xf>
    <xf numFmtId="3" fontId="376" fillId="55" borderId="0" xfId="5094" applyNumberFormat="1" applyFont="1" applyFill="1" applyAlignment="1">
      <alignment horizontal="right" vertical="center"/>
    </xf>
    <xf numFmtId="3" fontId="376" fillId="55" borderId="0" xfId="5094" applyNumberFormat="1" applyFont="1" applyFill="1" applyAlignment="1">
      <alignment horizontal="center" vertical="center"/>
    </xf>
    <xf numFmtId="3" fontId="375" fillId="55" borderId="0" xfId="5094" applyNumberFormat="1" applyFont="1" applyFill="1" applyAlignment="1">
      <alignment horizontal="center" vertical="center"/>
    </xf>
    <xf numFmtId="1" fontId="377" fillId="55" borderId="0" xfId="5094" applyNumberFormat="1" applyFont="1" applyFill="1" applyAlignment="1">
      <alignment horizontal="center" vertical="center" wrapText="1"/>
    </xf>
    <xf numFmtId="0" fontId="377" fillId="0" borderId="0" xfId="0" applyFont="1" applyBorder="1" applyAlignment="1">
      <alignment horizontal="center" vertical="center" wrapText="1"/>
    </xf>
    <xf numFmtId="1" fontId="395" fillId="55" borderId="9" xfId="5094" applyNumberFormat="1" applyFont="1" applyFill="1" applyBorder="1" applyAlignment="1">
      <alignment horizontal="center" vertical="center"/>
    </xf>
    <xf numFmtId="0" fontId="269" fillId="55" borderId="74" xfId="5094" applyFont="1" applyFill="1" applyBorder="1" applyAlignment="1">
      <alignment horizontal="center" vertical="center" wrapText="1"/>
    </xf>
    <xf numFmtId="0" fontId="269" fillId="55" borderId="4" xfId="5094" applyFont="1" applyFill="1" applyBorder="1" applyAlignment="1">
      <alignment horizontal="center" vertical="center" wrapText="1"/>
    </xf>
    <xf numFmtId="0" fontId="269" fillId="55" borderId="5" xfId="5094" applyFont="1" applyFill="1" applyBorder="1" applyAlignment="1">
      <alignment horizontal="center" vertical="center" wrapText="1"/>
    </xf>
    <xf numFmtId="0" fontId="2" fillId="0" borderId="0" xfId="5148" quotePrefix="1" applyFont="1" applyAlignment="1">
      <alignment horizontal="left" vertical="center" wrapText="1"/>
    </xf>
    <xf numFmtId="0" fontId="2" fillId="0" borderId="0" xfId="0" applyFont="1" applyAlignment="1">
      <alignment horizontal="left" vertical="center" wrapText="1"/>
    </xf>
    <xf numFmtId="3" fontId="327" fillId="0" borderId="74" xfId="5148" applyNumberFormat="1" applyFont="1" applyFill="1" applyBorder="1" applyAlignment="1">
      <alignment horizontal="center" vertical="center" wrapText="1"/>
    </xf>
    <xf numFmtId="3" fontId="327" fillId="0" borderId="4" xfId="5148" applyNumberFormat="1" applyFont="1" applyFill="1" applyBorder="1" applyAlignment="1">
      <alignment horizontal="center" vertical="center" wrapText="1"/>
    </xf>
    <xf numFmtId="3" fontId="327" fillId="0" borderId="5" xfId="5148" applyNumberFormat="1" applyFont="1" applyFill="1" applyBorder="1" applyAlignment="1">
      <alignment horizontal="center" vertical="center" wrapText="1"/>
    </xf>
    <xf numFmtId="3" fontId="327" fillId="0" borderId="65" xfId="5148" applyNumberFormat="1" applyFont="1" applyFill="1" applyBorder="1" applyAlignment="1">
      <alignment horizontal="center" vertical="center" wrapText="1"/>
    </xf>
    <xf numFmtId="1" fontId="327" fillId="0" borderId="0" xfId="5148" applyNumberFormat="1" applyFont="1" applyFill="1" applyAlignment="1">
      <alignment horizontal="center" vertical="center" wrapText="1"/>
    </xf>
    <xf numFmtId="1" fontId="345" fillId="0" borderId="0" xfId="5148" applyNumberFormat="1" applyFont="1" applyFill="1" applyAlignment="1">
      <alignment horizontal="center" vertical="center" wrapText="1"/>
    </xf>
    <xf numFmtId="1" fontId="345" fillId="0" borderId="9" xfId="5148" applyNumberFormat="1" applyFont="1" applyFill="1" applyBorder="1" applyAlignment="1">
      <alignment horizontal="right" vertical="center"/>
    </xf>
    <xf numFmtId="3" fontId="343" fillId="0" borderId="65" xfId="5148" applyNumberFormat="1" applyFont="1" applyFill="1" applyBorder="1" applyAlignment="1">
      <alignment horizontal="center" vertical="center" wrapText="1"/>
    </xf>
    <xf numFmtId="0" fontId="391" fillId="0" borderId="65" xfId="5148" applyFont="1" applyBorder="1" applyAlignment="1">
      <alignment horizontal="center" vertical="center" wrapText="1"/>
    </xf>
    <xf numFmtId="3" fontId="327" fillId="0" borderId="88" xfId="5148" applyNumberFormat="1" applyFont="1" applyFill="1" applyBorder="1" applyAlignment="1">
      <alignment horizontal="center" vertical="center" wrapText="1"/>
    </xf>
    <xf numFmtId="3" fontId="327" fillId="0" borderId="80" xfId="5148" applyNumberFormat="1" applyFont="1" applyFill="1" applyBorder="1" applyAlignment="1">
      <alignment horizontal="center" vertical="center" wrapText="1"/>
    </xf>
    <xf numFmtId="3" fontId="327" fillId="0" borderId="60" xfId="5148" applyNumberFormat="1" applyFont="1" applyFill="1" applyBorder="1" applyAlignment="1">
      <alignment horizontal="center" vertical="center" wrapText="1"/>
    </xf>
    <xf numFmtId="3" fontId="327" fillId="0" borderId="0" xfId="5148" applyNumberFormat="1" applyFont="1" applyFill="1" applyBorder="1" applyAlignment="1">
      <alignment horizontal="center" vertical="center" wrapText="1"/>
    </xf>
    <xf numFmtId="0" fontId="357" fillId="0" borderId="86" xfId="0" applyFont="1" applyBorder="1" applyAlignment="1">
      <alignment horizontal="center" vertical="center" wrapText="1"/>
    </xf>
    <xf numFmtId="0" fontId="357" fillId="0" borderId="80" xfId="0" applyFont="1" applyBorder="1" applyAlignment="1">
      <alignment horizontal="center" vertical="center" wrapText="1"/>
    </xf>
    <xf numFmtId="0" fontId="357" fillId="0" borderId="9" xfId="0" applyFont="1" applyBorder="1" applyAlignment="1">
      <alignment horizontal="center" vertical="center" wrapText="1"/>
    </xf>
    <xf numFmtId="3" fontId="327" fillId="55" borderId="65" xfId="5148" applyNumberFormat="1" applyFont="1" applyFill="1" applyBorder="1" applyAlignment="1">
      <alignment horizontal="center" vertical="center" wrapText="1"/>
    </xf>
  </cellXfs>
  <cellStyles count="6209">
    <cellStyle name="_x0001_" xfId="7"/>
    <cellStyle name="          _x000a__x000a_shell=progman.exe_x000a__x000a_m" xfId="8"/>
    <cellStyle name="          _x000d__x000a_shell=progman.exe_x000d__x000a_m" xfId="9"/>
    <cellStyle name="          _x005f_x000d__x005f_x000a_shell=progman.exe_x005f_x000d__x005f_x000a_m" xfId="10"/>
    <cellStyle name="_x0001_ 2" xfId="5151"/>
    <cellStyle name="_x0001_ 3" xfId="5350"/>
    <cellStyle name="_x0001_ 4" xfId="5356"/>
    <cellStyle name="_x000d__x000a_JournalTemplate=C:\COMFO\CTALK\JOURSTD.TPL_x000d__x000a_LbStateAddress=3 3 0 251 1 89 2 311_x000d__x000a_LbStateJou" xfId="11"/>
    <cellStyle name="#,##0" xfId="12"/>
    <cellStyle name="#,##0 2" xfId="13"/>
    <cellStyle name="#,##0 2 2" xfId="5359"/>
    <cellStyle name="#,##0 2 3" xfId="5474"/>
    <cellStyle name="#,##0 3" xfId="5358"/>
    <cellStyle name="#,##0 4" xfId="5475"/>
    <cellStyle name="." xfId="14"/>
    <cellStyle name=". 2" xfId="15"/>
    <cellStyle name=". 3" xfId="16"/>
    <cellStyle name=". 3 2" xfId="17"/>
    <cellStyle name=". 4" xfId="5152"/>
    <cellStyle name=".d©y" xfId="18"/>
    <cellStyle name="??" xfId="19"/>
    <cellStyle name="?? [0.00]_ Att. 1- Cover" xfId="20"/>
    <cellStyle name="?? [0]" xfId="21"/>
    <cellStyle name="?? [0] 2" xfId="22"/>
    <cellStyle name="?? [0] 3" xfId="5154"/>
    <cellStyle name="?? 10" xfId="5355"/>
    <cellStyle name="?? 2" xfId="23"/>
    <cellStyle name="?? 3" xfId="24"/>
    <cellStyle name="?? 4" xfId="25"/>
    <cellStyle name="?? 5" xfId="26"/>
    <cellStyle name="?? 6" xfId="27"/>
    <cellStyle name="?? 7" xfId="28"/>
    <cellStyle name="?? 8" xfId="5153"/>
    <cellStyle name="?? 9" xfId="5349"/>
    <cellStyle name="?_x001d_??%U©÷u&amp;H©÷9_x0008_? s_x000a__x0007__x0001__x0001_" xfId="29"/>
    <cellStyle name="?_x001d_??%U©÷u&amp;H©÷9_x0008_? s_x000a__x0007__x0001__x0001_ 10" xfId="30"/>
    <cellStyle name="?_x001d_??%U©÷u&amp;H©÷9_x0008_? s_x000a__x0007__x0001__x0001_ 11" xfId="31"/>
    <cellStyle name="?_x001d_??%U©÷u&amp;H©÷9_x0008_? s_x000a__x0007__x0001__x0001_ 12" xfId="32"/>
    <cellStyle name="?_x001d_??%U©÷u&amp;H©÷9_x0008_? s_x000a__x0007__x0001__x0001_ 13" xfId="33"/>
    <cellStyle name="?_x001d_??%U©÷u&amp;H©÷9_x0008_? s_x000a__x0007__x0001__x0001_ 14" xfId="34"/>
    <cellStyle name="?_x001d_??%U©÷u&amp;H©÷9_x0008_? s_x000a__x0007__x0001__x0001_ 15" xfId="35"/>
    <cellStyle name="?_x001d_??%U©÷u&amp;H©÷9_x0008_? s_x000a__x0007__x0001__x0001_ 2" xfId="36"/>
    <cellStyle name="?_x001d_??%U©÷u&amp;H©÷9_x0008_? s_x000a__x0007__x0001__x0001_ 3" xfId="37"/>
    <cellStyle name="?_x001d_??%U©÷u&amp;H©÷9_x0008_? s_x000a__x0007__x0001__x0001_ 4" xfId="38"/>
    <cellStyle name="?_x001d_??%U©÷u&amp;H©÷9_x0008_? s_x000a__x0007__x0001__x0001_ 5" xfId="39"/>
    <cellStyle name="?_x001d_??%U©÷u&amp;H©÷9_x0008_? s_x000a__x0007__x0001__x0001_ 6" xfId="40"/>
    <cellStyle name="?_x001d_??%U©÷u&amp;H©÷9_x0008_? s_x000a__x0007__x0001__x0001_ 7" xfId="41"/>
    <cellStyle name="?_x001d_??%U©÷u&amp;H©÷9_x0008_? s_x000a__x0007__x0001__x0001_ 8" xfId="42"/>
    <cellStyle name="?_x001d_??%U©÷u&amp;H©÷9_x0008_? s_x000a__x0007__x0001__x0001_ 9" xfId="43"/>
    <cellStyle name="???? [0.00]_      " xfId="44"/>
    <cellStyle name="??????" xfId="45"/>
    <cellStyle name="????_      " xfId="46"/>
    <cellStyle name="???[0]_?? DI" xfId="47"/>
    <cellStyle name="???_?? DI" xfId="48"/>
    <cellStyle name="??[0]_BRE" xfId="49"/>
    <cellStyle name="??_      " xfId="50"/>
    <cellStyle name="??A? [0]_laroux_1_¢¬???¢â? " xfId="51"/>
    <cellStyle name="??A?_laroux_1_¢¬???¢â? " xfId="52"/>
    <cellStyle name="?_x005f_x001d_??%U©÷u&amp;H©÷9_x005f_x0008_? s_x005f_x000a__x005f_x0007__x005f_x0001__x005f_x0001_" xfId="53"/>
    <cellStyle name="?_x005f_x001d_??%U©÷u&amp;H©÷9_x005f_x0008_?_x005f_x0009_s_x005f_x000a__x005f_x0007__x005f_x0001__x005f_x0001_" xfId="54"/>
    <cellStyle name="?_x005f_x005f_x005f_x001d_??%U©÷u&amp;H©÷9_x005f_x005f_x005f_x0008_? s_x005f_x005f_x005f_x000a__x005f_x005f_x005f_x0007__x005f_x005f_x005f_x0001__x005f_x005f_x005f_x0001_" xfId="55"/>
    <cellStyle name="?¡±¢¥?_?¨ù??¢´¢¥_¢¬???¢â? " xfId="56"/>
    <cellStyle name="?ðÇ%U?&amp;H?_x0008_?s_x000a__x0007__x0001__x0001_" xfId="57"/>
    <cellStyle name="?ðÇ%U?&amp;H?_x0008_?s_x000a__x0007__x0001__x0001_ 10" xfId="58"/>
    <cellStyle name="?ðÇ%U?&amp;H?_x0008_?s_x000a__x0007__x0001__x0001_ 11" xfId="59"/>
    <cellStyle name="?ðÇ%U?&amp;H?_x0008_?s_x000a__x0007__x0001__x0001_ 12" xfId="60"/>
    <cellStyle name="?ðÇ%U?&amp;H?_x0008_?s_x000a__x0007__x0001__x0001_ 13" xfId="61"/>
    <cellStyle name="?ðÇ%U?&amp;H?_x0008_?s_x000a__x0007__x0001__x0001_ 14" xfId="62"/>
    <cellStyle name="?ðÇ%U?&amp;H?_x0008_?s_x000a__x0007__x0001__x0001_ 15" xfId="63"/>
    <cellStyle name="?ðÇ%U?&amp;H?_x0008_?s_x000a__x0007__x0001__x0001_ 2" xfId="64"/>
    <cellStyle name="?ðÇ%U?&amp;H?_x0008_?s_x000a__x0007__x0001__x0001_ 3" xfId="65"/>
    <cellStyle name="?ðÇ%U?&amp;H?_x0008_?s_x000a__x0007__x0001__x0001_ 4" xfId="66"/>
    <cellStyle name="?ðÇ%U?&amp;H?_x0008_?s_x000a__x0007__x0001__x0001_ 5" xfId="67"/>
    <cellStyle name="?ðÇ%U?&amp;H?_x0008_?s_x000a__x0007__x0001__x0001_ 6" xfId="68"/>
    <cellStyle name="?ðÇ%U?&amp;H?_x0008_?s_x000a__x0007__x0001__x0001_ 7" xfId="69"/>
    <cellStyle name="?ðÇ%U?&amp;H?_x0008_?s_x000a__x0007__x0001__x0001_ 8" xfId="70"/>
    <cellStyle name="?ðÇ%U?&amp;H?_x0008_?s_x000a__x0007__x0001__x0001_ 9" xfId="71"/>
    <cellStyle name="?ðÇ%U?&amp;H?_x005f_x0008_?s_x005f_x000a__x005f_x0007__x005f_x0001__x005f_x0001_" xfId="72"/>
    <cellStyle name="@ET_Style?.font5" xfId="73"/>
    <cellStyle name="[0]_Chi phÝ kh¸c_V" xfId="74"/>
    <cellStyle name="_!1 1 bao cao giao KH ve HTCMT vung TNB   12-12-2011" xfId="75"/>
    <cellStyle name="_x0001__!1 1 bao cao giao KH ve HTCMT vung TNB   12-12-2011" xfId="76"/>
    <cellStyle name="_1 TONG HOP - CA NA" xfId="77"/>
    <cellStyle name="_123_DONG_THANH_Moi" xfId="78"/>
    <cellStyle name="_123_DONG_THANH_Moi_!1 1 bao cao giao KH ve HTCMT vung TNB   12-12-2011" xfId="79"/>
    <cellStyle name="_123_DONG_THANH_Moi_KH TPCP vung TNB (03-1-2012)" xfId="80"/>
    <cellStyle name="_Bang Chi tieu (2)" xfId="81"/>
    <cellStyle name="_BAO GIA NGAY 24-10-08 (co dam)" xfId="82"/>
    <cellStyle name="_BC  NAM 2007" xfId="83"/>
    <cellStyle name="_BC CV 6403 BKHĐT" xfId="84"/>
    <cellStyle name="_BC thuc hien KH 2009" xfId="85"/>
    <cellStyle name="_BC thuc hien KH 2009_15_10_2013 BC nhu cau von doi ung ODA (2014-2016) ngay 15102013 Sua" xfId="86"/>
    <cellStyle name="_BC thuc hien KH 2009_BC nhu cau von doi ung ODA nganh NN (BKH)" xfId="87"/>
    <cellStyle name="_BC thuc hien KH 2009_BC nhu cau von doi ung ODA nganh NN (BKH)_05-12  KH trung han 2016-2020 - Liem Thinh edited" xfId="88"/>
    <cellStyle name="_BC thuc hien KH 2009_BC nhu cau von doi ung ODA nganh NN (BKH)_Copy of 05-12  KH trung han 2016-2020 - Liem Thinh edited (1)" xfId="89"/>
    <cellStyle name="_BC thuc hien KH 2009_BC Tai co cau (bieu TH)" xfId="90"/>
    <cellStyle name="_BC thuc hien KH 2009_BC Tai co cau (bieu TH)_05-12  KH trung han 2016-2020 - Liem Thinh edited" xfId="91"/>
    <cellStyle name="_BC thuc hien KH 2009_BC Tai co cau (bieu TH)_Copy of 05-12  KH trung han 2016-2020 - Liem Thinh edited (1)" xfId="92"/>
    <cellStyle name="_BC thuc hien KH 2009_DK 2014-2015 final" xfId="93"/>
    <cellStyle name="_BC thuc hien KH 2009_DK 2014-2015 final_05-12  KH trung han 2016-2020 - Liem Thinh edited" xfId="94"/>
    <cellStyle name="_BC thuc hien KH 2009_DK 2014-2015 final_Copy of 05-12  KH trung han 2016-2020 - Liem Thinh edited (1)" xfId="95"/>
    <cellStyle name="_BC thuc hien KH 2009_DK 2014-2015 new" xfId="96"/>
    <cellStyle name="_BC thuc hien KH 2009_DK 2014-2015 new_05-12  KH trung han 2016-2020 - Liem Thinh edited" xfId="97"/>
    <cellStyle name="_BC thuc hien KH 2009_DK 2014-2015 new_Copy of 05-12  KH trung han 2016-2020 - Liem Thinh edited (1)" xfId="98"/>
    <cellStyle name="_BC thuc hien KH 2009_DK KH CBDT 2014 11-11-2013" xfId="99"/>
    <cellStyle name="_BC thuc hien KH 2009_DK KH CBDT 2014 11-11-2013(1)" xfId="100"/>
    <cellStyle name="_BC thuc hien KH 2009_DK KH CBDT 2014 11-11-2013(1)_05-12  KH trung han 2016-2020 - Liem Thinh edited" xfId="101"/>
    <cellStyle name="_BC thuc hien KH 2009_DK KH CBDT 2014 11-11-2013(1)_Copy of 05-12  KH trung han 2016-2020 - Liem Thinh edited (1)" xfId="102"/>
    <cellStyle name="_BC thuc hien KH 2009_DK KH CBDT 2014 11-11-2013_05-12  KH trung han 2016-2020 - Liem Thinh edited" xfId="103"/>
    <cellStyle name="_BC thuc hien KH 2009_DK KH CBDT 2014 11-11-2013_Copy of 05-12  KH trung han 2016-2020 - Liem Thinh edited (1)" xfId="104"/>
    <cellStyle name="_BC thuc hien KH 2009_KH 2011-2015" xfId="105"/>
    <cellStyle name="_BC thuc hien KH 2009_tai co cau dau tu (tong hop)1" xfId="106"/>
    <cellStyle name="_BEN TRE" xfId="107"/>
    <cellStyle name="_Bieu mau cong trinh khoi cong moi 3-4" xfId="108"/>
    <cellStyle name="_Bieu Tay Nam Bo 25-11" xfId="109"/>
    <cellStyle name="_Bieu3ODA" xfId="110"/>
    <cellStyle name="_Bieu3ODA_1" xfId="111"/>
    <cellStyle name="_Bieu4HTMT" xfId="112"/>
    <cellStyle name="_Bieu4HTMT_!1 1 bao cao giao KH ve HTCMT vung TNB   12-12-2011" xfId="113"/>
    <cellStyle name="_Bieu4HTMT_KH TPCP vung TNB (03-1-2012)" xfId="114"/>
    <cellStyle name="_Book1" xfId="115"/>
    <cellStyle name="_Book1 2" xfId="116"/>
    <cellStyle name="_Book1 3" xfId="5155"/>
    <cellStyle name="_Book1_!1 1 bao cao giao KH ve HTCMT vung TNB   12-12-2011" xfId="117"/>
    <cellStyle name="_Book1_1" xfId="118"/>
    <cellStyle name="_Book1_2" xfId="119"/>
    <cellStyle name="_Book1_BC-QT-WB-dthao" xfId="120"/>
    <cellStyle name="_Book1_BC-QT-WB-dthao_05-12  KH trung han 2016-2020 - Liem Thinh edited" xfId="121"/>
    <cellStyle name="_Book1_BC-QT-WB-dthao_Copy of 05-12  KH trung han 2016-2020 - Liem Thinh edited (1)" xfId="122"/>
    <cellStyle name="_Book1_BC-QT-WB-dthao_KH TPCP 2016-2020 (tong hop)" xfId="123"/>
    <cellStyle name="_Book1_Bieu3ODA" xfId="124"/>
    <cellStyle name="_Book1_Bieu4HTMT" xfId="125"/>
    <cellStyle name="_Book1_Bieu4HTMT_!1 1 bao cao giao KH ve HTCMT vung TNB   12-12-2011" xfId="126"/>
    <cellStyle name="_Book1_Bieu4HTMT_KH TPCP vung TNB (03-1-2012)" xfId="127"/>
    <cellStyle name="_Book1_bo sung von KCH nam 2010 va Du an tre kho khan" xfId="128"/>
    <cellStyle name="_Book1_bo sung von KCH nam 2010 va Du an tre kho khan_!1 1 bao cao giao KH ve HTCMT vung TNB   12-12-2011" xfId="129"/>
    <cellStyle name="_Book1_bo sung von KCH nam 2010 va Du an tre kho khan_KH TPCP vung TNB (03-1-2012)" xfId="130"/>
    <cellStyle name="_Book1_cong hang rao" xfId="131"/>
    <cellStyle name="_Book1_cong hang rao_!1 1 bao cao giao KH ve HTCMT vung TNB   12-12-2011" xfId="132"/>
    <cellStyle name="_Book1_cong hang rao_KH TPCP vung TNB (03-1-2012)" xfId="133"/>
    <cellStyle name="_Book1_danh muc chuan bi dau tu 2011 ngay 07-6-2011" xfId="134"/>
    <cellStyle name="_Book1_danh muc chuan bi dau tu 2011 ngay 07-6-2011_!1 1 bao cao giao KH ve HTCMT vung TNB   12-12-2011" xfId="135"/>
    <cellStyle name="_Book1_danh muc chuan bi dau tu 2011 ngay 07-6-2011_KH TPCP vung TNB (03-1-2012)" xfId="136"/>
    <cellStyle name="_Book1_Danh muc pbo nguon von XSKT, XDCB nam 2009 chuyen qua nam 2010" xfId="137"/>
    <cellStyle name="_Book1_Danh muc pbo nguon von XSKT, XDCB nam 2009 chuyen qua nam 2010_!1 1 bao cao giao KH ve HTCMT vung TNB   12-12-2011" xfId="138"/>
    <cellStyle name="_Book1_Danh muc pbo nguon von XSKT, XDCB nam 2009 chuyen qua nam 2010_KH TPCP vung TNB (03-1-2012)" xfId="139"/>
    <cellStyle name="_Book1_dieu chinh KH 2011 ngay 26-5-2011111" xfId="140"/>
    <cellStyle name="_Book1_dieu chinh KH 2011 ngay 26-5-2011111_!1 1 bao cao giao KH ve HTCMT vung TNB   12-12-2011" xfId="141"/>
    <cellStyle name="_Book1_dieu chinh KH 2011 ngay 26-5-2011111_KH TPCP vung TNB (03-1-2012)" xfId="142"/>
    <cellStyle name="_Book1_DS KCH PHAN BO VON NSDP NAM 2010" xfId="143"/>
    <cellStyle name="_Book1_DS KCH PHAN BO VON NSDP NAM 2010_!1 1 bao cao giao KH ve HTCMT vung TNB   12-12-2011" xfId="144"/>
    <cellStyle name="_Book1_DS KCH PHAN BO VON NSDP NAM 2010_KH TPCP vung TNB (03-1-2012)" xfId="145"/>
    <cellStyle name="_Book1_giao KH 2011 ngay 10-12-2010" xfId="146"/>
    <cellStyle name="_Book1_giao KH 2011 ngay 10-12-2010_!1 1 bao cao giao KH ve HTCMT vung TNB   12-12-2011" xfId="147"/>
    <cellStyle name="_Book1_giao KH 2011 ngay 10-12-2010_KH TPCP vung TNB (03-1-2012)" xfId="148"/>
    <cellStyle name="_Book1_IN" xfId="149"/>
    <cellStyle name="_Book1_Kh ql62 (2010) 11-09" xfId="150"/>
    <cellStyle name="_Book1_KH TPCP vung TNB (03-1-2012)" xfId="151"/>
    <cellStyle name="_Book1_Khung 2012" xfId="152"/>
    <cellStyle name="_Book1_kien giang 2" xfId="153"/>
    <cellStyle name="_Book1_phu luc tong ket tinh hinh TH giai doan 03-10 (ngay 30)" xfId="154"/>
    <cellStyle name="_Book1_phu luc tong ket tinh hinh TH giai doan 03-10 (ngay 30)_!1 1 bao cao giao KH ve HTCMT vung TNB   12-12-2011" xfId="155"/>
    <cellStyle name="_Book1_phu luc tong ket tinh hinh TH giai doan 03-10 (ngay 30)_KH TPCP vung TNB (03-1-2012)" xfId="156"/>
    <cellStyle name="_C.cong+B.luong-Sanluong" xfId="157"/>
    <cellStyle name="_cong hang rao" xfId="158"/>
    <cellStyle name="_Congno" xfId="5156"/>
    <cellStyle name="_dien chieu sang" xfId="159"/>
    <cellStyle name="_DK KH 2009" xfId="160"/>
    <cellStyle name="_DK KH 2009_15_10_2013 BC nhu cau von doi ung ODA (2014-2016) ngay 15102013 Sua" xfId="161"/>
    <cellStyle name="_DK KH 2009_BC nhu cau von doi ung ODA nganh NN (BKH)" xfId="162"/>
    <cellStyle name="_DK KH 2009_BC nhu cau von doi ung ODA nganh NN (BKH)_05-12  KH trung han 2016-2020 - Liem Thinh edited" xfId="163"/>
    <cellStyle name="_DK KH 2009_BC nhu cau von doi ung ODA nganh NN (BKH)_Copy of 05-12  KH trung han 2016-2020 - Liem Thinh edited (1)" xfId="164"/>
    <cellStyle name="_DK KH 2009_BC Tai co cau (bieu TH)" xfId="165"/>
    <cellStyle name="_DK KH 2009_BC Tai co cau (bieu TH)_05-12  KH trung han 2016-2020 - Liem Thinh edited" xfId="166"/>
    <cellStyle name="_DK KH 2009_BC Tai co cau (bieu TH)_Copy of 05-12  KH trung han 2016-2020 - Liem Thinh edited (1)" xfId="167"/>
    <cellStyle name="_DK KH 2009_DK 2014-2015 final" xfId="168"/>
    <cellStyle name="_DK KH 2009_DK 2014-2015 final_05-12  KH trung han 2016-2020 - Liem Thinh edited" xfId="169"/>
    <cellStyle name="_DK KH 2009_DK 2014-2015 final_Copy of 05-12  KH trung han 2016-2020 - Liem Thinh edited (1)" xfId="170"/>
    <cellStyle name="_DK KH 2009_DK 2014-2015 new" xfId="171"/>
    <cellStyle name="_DK KH 2009_DK 2014-2015 new_05-12  KH trung han 2016-2020 - Liem Thinh edited" xfId="172"/>
    <cellStyle name="_DK KH 2009_DK 2014-2015 new_Copy of 05-12  KH trung han 2016-2020 - Liem Thinh edited (1)" xfId="173"/>
    <cellStyle name="_DK KH 2009_DK KH CBDT 2014 11-11-2013" xfId="174"/>
    <cellStyle name="_DK KH 2009_DK KH CBDT 2014 11-11-2013(1)" xfId="175"/>
    <cellStyle name="_DK KH 2009_DK KH CBDT 2014 11-11-2013(1)_05-12  KH trung han 2016-2020 - Liem Thinh edited" xfId="176"/>
    <cellStyle name="_DK KH 2009_DK KH CBDT 2014 11-11-2013(1)_Copy of 05-12  KH trung han 2016-2020 - Liem Thinh edited (1)" xfId="177"/>
    <cellStyle name="_DK KH 2009_DK KH CBDT 2014 11-11-2013_05-12  KH trung han 2016-2020 - Liem Thinh edited" xfId="178"/>
    <cellStyle name="_DK KH 2009_DK KH CBDT 2014 11-11-2013_Copy of 05-12  KH trung han 2016-2020 - Liem Thinh edited (1)" xfId="179"/>
    <cellStyle name="_DK KH 2009_KH 2011-2015" xfId="180"/>
    <cellStyle name="_DK KH 2009_tai co cau dau tu (tong hop)1" xfId="181"/>
    <cellStyle name="_DK KH 2010" xfId="182"/>
    <cellStyle name="_DK KH 2010 (BKH)" xfId="183"/>
    <cellStyle name="_DK KH 2010_15_10_2013 BC nhu cau von doi ung ODA (2014-2016) ngay 15102013 Sua" xfId="184"/>
    <cellStyle name="_DK KH 2010_BC nhu cau von doi ung ODA nganh NN (BKH)" xfId="185"/>
    <cellStyle name="_DK KH 2010_BC nhu cau von doi ung ODA nganh NN (BKH)_05-12  KH trung han 2016-2020 - Liem Thinh edited" xfId="186"/>
    <cellStyle name="_DK KH 2010_BC nhu cau von doi ung ODA nganh NN (BKH)_Copy of 05-12  KH trung han 2016-2020 - Liem Thinh edited (1)" xfId="187"/>
    <cellStyle name="_DK KH 2010_BC Tai co cau (bieu TH)" xfId="188"/>
    <cellStyle name="_DK KH 2010_BC Tai co cau (bieu TH)_05-12  KH trung han 2016-2020 - Liem Thinh edited" xfId="189"/>
    <cellStyle name="_DK KH 2010_BC Tai co cau (bieu TH)_Copy of 05-12  KH trung han 2016-2020 - Liem Thinh edited (1)" xfId="190"/>
    <cellStyle name="_DK KH 2010_DK 2014-2015 final" xfId="191"/>
    <cellStyle name="_DK KH 2010_DK 2014-2015 final_05-12  KH trung han 2016-2020 - Liem Thinh edited" xfId="192"/>
    <cellStyle name="_DK KH 2010_DK 2014-2015 final_Copy of 05-12  KH trung han 2016-2020 - Liem Thinh edited (1)" xfId="193"/>
    <cellStyle name="_DK KH 2010_DK 2014-2015 new" xfId="194"/>
    <cellStyle name="_DK KH 2010_DK 2014-2015 new_05-12  KH trung han 2016-2020 - Liem Thinh edited" xfId="195"/>
    <cellStyle name="_DK KH 2010_DK 2014-2015 new_Copy of 05-12  KH trung han 2016-2020 - Liem Thinh edited (1)" xfId="196"/>
    <cellStyle name="_DK KH 2010_DK KH CBDT 2014 11-11-2013" xfId="197"/>
    <cellStyle name="_DK KH 2010_DK KH CBDT 2014 11-11-2013(1)" xfId="198"/>
    <cellStyle name="_DK KH 2010_DK KH CBDT 2014 11-11-2013(1)_05-12  KH trung han 2016-2020 - Liem Thinh edited" xfId="199"/>
    <cellStyle name="_DK KH 2010_DK KH CBDT 2014 11-11-2013(1)_Copy of 05-12  KH trung han 2016-2020 - Liem Thinh edited (1)" xfId="200"/>
    <cellStyle name="_DK KH 2010_DK KH CBDT 2014 11-11-2013_05-12  KH trung han 2016-2020 - Liem Thinh edited" xfId="201"/>
    <cellStyle name="_DK KH 2010_DK KH CBDT 2014 11-11-2013_Copy of 05-12  KH trung han 2016-2020 - Liem Thinh edited (1)" xfId="202"/>
    <cellStyle name="_DK KH 2010_KH 2011-2015" xfId="203"/>
    <cellStyle name="_DK KH 2010_tai co cau dau tu (tong hop)1" xfId="204"/>
    <cellStyle name="_DK TPCP 2010" xfId="205"/>
    <cellStyle name="_DO-D1500-KHONG CO TRONG DT" xfId="206"/>
    <cellStyle name="_Dong Thap" xfId="207"/>
    <cellStyle name="_Duyet TK thay đôi" xfId="208"/>
    <cellStyle name="_Duyet TK thay đôi_!1 1 bao cao giao KH ve HTCMT vung TNB   12-12-2011" xfId="209"/>
    <cellStyle name="_Duyet TK thay đôi_Bieu4HTMT" xfId="210"/>
    <cellStyle name="_Duyet TK thay đôi_Bieu4HTMT_!1 1 bao cao giao KH ve HTCMT vung TNB   12-12-2011" xfId="211"/>
    <cellStyle name="_Duyet TK thay đôi_Bieu4HTMT_KH TPCP vung TNB (03-1-2012)" xfId="212"/>
    <cellStyle name="_Duyet TK thay đôi_KH TPCP vung TNB (03-1-2012)" xfId="213"/>
    <cellStyle name="_GOITHAUSO2" xfId="214"/>
    <cellStyle name="_GOITHAUSO3" xfId="215"/>
    <cellStyle name="_GOITHAUSO4" xfId="216"/>
    <cellStyle name="_GTGT 2003" xfId="217"/>
    <cellStyle name="_Gui VU KH 5-5-09" xfId="218"/>
    <cellStyle name="_Gui VU KH 5-5-09_05-12  KH trung han 2016-2020 - Liem Thinh edited" xfId="219"/>
    <cellStyle name="_Gui VU KH 5-5-09_Copy of 05-12  KH trung han 2016-2020 - Liem Thinh edited (1)" xfId="220"/>
    <cellStyle name="_Gui VU KH 5-5-09_KH TPCP 2016-2020 (tong hop)" xfId="221"/>
    <cellStyle name="_HaHoa_TDT_DienCSang" xfId="222"/>
    <cellStyle name="_HaHoa19-5-07" xfId="223"/>
    <cellStyle name="_Huong CHI tieu Nhiem vu CTMTQG 2014(1)" xfId="5097"/>
    <cellStyle name="_IN" xfId="224"/>
    <cellStyle name="_IN_!1 1 bao cao giao KH ve HTCMT vung TNB   12-12-2011" xfId="225"/>
    <cellStyle name="_IN_KH TPCP vung TNB (03-1-2012)" xfId="226"/>
    <cellStyle name="_KE KHAI THUE GTGT 2004" xfId="227"/>
    <cellStyle name="_KE KHAI THUE GTGT 2004_BCTC2004" xfId="228"/>
    <cellStyle name="_KH 2009" xfId="229"/>
    <cellStyle name="_KH 2009_15_10_2013 BC nhu cau von doi ung ODA (2014-2016) ngay 15102013 Sua" xfId="230"/>
    <cellStyle name="_KH 2009_BC nhu cau von doi ung ODA nganh NN (BKH)" xfId="231"/>
    <cellStyle name="_KH 2009_BC nhu cau von doi ung ODA nganh NN (BKH)_05-12  KH trung han 2016-2020 - Liem Thinh edited" xfId="232"/>
    <cellStyle name="_KH 2009_BC nhu cau von doi ung ODA nganh NN (BKH)_Copy of 05-12  KH trung han 2016-2020 - Liem Thinh edited (1)" xfId="233"/>
    <cellStyle name="_KH 2009_BC Tai co cau (bieu TH)" xfId="234"/>
    <cellStyle name="_KH 2009_BC Tai co cau (bieu TH)_05-12  KH trung han 2016-2020 - Liem Thinh edited" xfId="235"/>
    <cellStyle name="_KH 2009_BC Tai co cau (bieu TH)_Copy of 05-12  KH trung han 2016-2020 - Liem Thinh edited (1)" xfId="236"/>
    <cellStyle name="_KH 2009_DK 2014-2015 final" xfId="237"/>
    <cellStyle name="_KH 2009_DK 2014-2015 final_05-12  KH trung han 2016-2020 - Liem Thinh edited" xfId="238"/>
    <cellStyle name="_KH 2009_DK 2014-2015 final_Copy of 05-12  KH trung han 2016-2020 - Liem Thinh edited (1)" xfId="239"/>
    <cellStyle name="_KH 2009_DK 2014-2015 new" xfId="240"/>
    <cellStyle name="_KH 2009_DK 2014-2015 new_05-12  KH trung han 2016-2020 - Liem Thinh edited" xfId="241"/>
    <cellStyle name="_KH 2009_DK 2014-2015 new_Copy of 05-12  KH trung han 2016-2020 - Liem Thinh edited (1)" xfId="242"/>
    <cellStyle name="_KH 2009_DK KH CBDT 2014 11-11-2013" xfId="243"/>
    <cellStyle name="_KH 2009_DK KH CBDT 2014 11-11-2013(1)" xfId="244"/>
    <cellStyle name="_KH 2009_DK KH CBDT 2014 11-11-2013(1)_05-12  KH trung han 2016-2020 - Liem Thinh edited" xfId="245"/>
    <cellStyle name="_KH 2009_DK KH CBDT 2014 11-11-2013(1)_Copy of 05-12  KH trung han 2016-2020 - Liem Thinh edited (1)" xfId="246"/>
    <cellStyle name="_KH 2009_DK KH CBDT 2014 11-11-2013_05-12  KH trung han 2016-2020 - Liem Thinh edited" xfId="247"/>
    <cellStyle name="_KH 2009_DK KH CBDT 2014 11-11-2013_Copy of 05-12  KH trung han 2016-2020 - Liem Thinh edited (1)" xfId="248"/>
    <cellStyle name="_KH 2009_KH 2011-2015" xfId="249"/>
    <cellStyle name="_KH 2009_tai co cau dau tu (tong hop)1" xfId="250"/>
    <cellStyle name="_KH 2012 (TPCP) Bac Lieu (25-12-2011)" xfId="251"/>
    <cellStyle name="_Kh ql62 (2010) 11-09" xfId="252"/>
    <cellStyle name="_KH TPCP 2010 17-3-10" xfId="253"/>
    <cellStyle name="_KH TPCP vung TNB (03-1-2012)" xfId="254"/>
    <cellStyle name="_KH ung von cap bach 2009-Cuc NTTS de nghi (sua)" xfId="255"/>
    <cellStyle name="_KH.DTC.gd2016-2020 tinh (T2-2015)" xfId="5098"/>
    <cellStyle name="_Khung 2012" xfId="256"/>
    <cellStyle name="_Khung nam 2010" xfId="257"/>
    <cellStyle name="_x0001__kien giang 2" xfId="258"/>
    <cellStyle name="_KT (2)" xfId="259"/>
    <cellStyle name="_KT (2) 2" xfId="260"/>
    <cellStyle name="_KT (2)_05-12  KH trung han 2016-2020 - Liem Thinh edited" xfId="261"/>
    <cellStyle name="_KT (2)_1" xfId="262"/>
    <cellStyle name="_KT (2)_1 2" xfId="263"/>
    <cellStyle name="_KT (2)_1_05-12  KH trung han 2016-2020 - Liem Thinh edited" xfId="264"/>
    <cellStyle name="_KT (2)_1_Copy of 05-12  KH trung han 2016-2020 - Liem Thinh edited (1)" xfId="265"/>
    <cellStyle name="_KT (2)_1_KH TPCP 2016-2020 (tong hop)" xfId="266"/>
    <cellStyle name="_KT (2)_1_Lora-tungchau" xfId="267"/>
    <cellStyle name="_KT (2)_1_Lora-tungchau 2" xfId="268"/>
    <cellStyle name="_KT (2)_1_Lora-tungchau_05-12  KH trung han 2016-2020 - Liem Thinh edited" xfId="269"/>
    <cellStyle name="_KT (2)_1_Lora-tungchau_Copy of 05-12  KH trung han 2016-2020 - Liem Thinh edited (1)" xfId="270"/>
    <cellStyle name="_KT (2)_1_Lora-tungchau_KH TPCP 2016-2020 (tong hop)" xfId="271"/>
    <cellStyle name="_KT (2)_1_Qt-HT3PQ1(CauKho)" xfId="272"/>
    <cellStyle name="_KT (2)_2" xfId="273"/>
    <cellStyle name="_KT (2)_2 2" xfId="5157"/>
    <cellStyle name="_KT (2)_2_TG-TH" xfId="274"/>
    <cellStyle name="_KT (2)_2_TG-TH 2" xfId="275"/>
    <cellStyle name="_KT (2)_2_TG-TH 3" xfId="5158"/>
    <cellStyle name="_KT (2)_2_TG-TH_05-12  KH trung han 2016-2020 - Liem Thinh edited" xfId="276"/>
    <cellStyle name="_KT (2)_2_TG-TH_ApGiaVatTu_cayxanh_latgach" xfId="277"/>
    <cellStyle name="_KT (2)_2_TG-TH_BANG TONG HOP TINH HINH THANH QUYET TOAN (MOI I)" xfId="278"/>
    <cellStyle name="_KT (2)_2_TG-TH_BAO CAO KLCT PT2000" xfId="279"/>
    <cellStyle name="_KT (2)_2_TG-TH_BAO CAO PT2000" xfId="280"/>
    <cellStyle name="_KT (2)_2_TG-TH_BAO CAO PT2000_Book1" xfId="281"/>
    <cellStyle name="_KT (2)_2_TG-TH_Bao cao XDCB 2001 - T11 KH dieu chinh 20-11-THAI" xfId="282"/>
    <cellStyle name="_KT (2)_2_TG-TH_BAO GIA NGAY 24-10-08 (co dam)" xfId="283"/>
    <cellStyle name="_KT (2)_2_TG-TH_BC  NAM 2007" xfId="284"/>
    <cellStyle name="_KT (2)_2_TG-TH_BC CV 6403 BKHĐT" xfId="285"/>
    <cellStyle name="_KT (2)_2_TG-TH_BC NQ11-CP - chinh sua lai" xfId="286"/>
    <cellStyle name="_KT (2)_2_TG-TH_BC NQ11-CP-Quynh sau bieu so3" xfId="287"/>
    <cellStyle name="_KT (2)_2_TG-TH_BC_NQ11-CP_-_Thao_sua_lai" xfId="288"/>
    <cellStyle name="_KT (2)_2_TG-TH_Bieu mau cong trinh khoi cong moi 3-4" xfId="289"/>
    <cellStyle name="_KT (2)_2_TG-TH_Bieu3ODA" xfId="290"/>
    <cellStyle name="_KT (2)_2_TG-TH_Bieu3ODA_1" xfId="291"/>
    <cellStyle name="_KT (2)_2_TG-TH_Bieu4HTMT" xfId="292"/>
    <cellStyle name="_KT (2)_2_TG-TH_bo sung von KCH nam 2010 va Du an tre kho khan" xfId="293"/>
    <cellStyle name="_KT (2)_2_TG-TH_Book1" xfId="294"/>
    <cellStyle name="_KT (2)_2_TG-TH_Book1 2" xfId="295"/>
    <cellStyle name="_KT (2)_2_TG-TH_Book1_1" xfId="296"/>
    <cellStyle name="_KT (2)_2_TG-TH_Book1_1 2" xfId="297"/>
    <cellStyle name="_KT (2)_2_TG-TH_Book1_1_BC CV 6403 BKHĐT" xfId="298"/>
    <cellStyle name="_KT (2)_2_TG-TH_Book1_1_Bieu mau cong trinh khoi cong moi 3-4" xfId="299"/>
    <cellStyle name="_KT (2)_2_TG-TH_Book1_1_Bieu3ODA" xfId="300"/>
    <cellStyle name="_KT (2)_2_TG-TH_Book1_1_Bieu4HTMT" xfId="301"/>
    <cellStyle name="_KT (2)_2_TG-TH_Book1_1_Book1" xfId="302"/>
    <cellStyle name="_KT (2)_2_TG-TH_Book1_1_Luy ke von ung nam 2011 -Thoa gui ngay 12-8-2012" xfId="303"/>
    <cellStyle name="_KT (2)_2_TG-TH_Book1_2" xfId="304"/>
    <cellStyle name="_KT (2)_2_TG-TH_Book1_2 2" xfId="305"/>
    <cellStyle name="_KT (2)_2_TG-TH_Book1_2_BC CV 6403 BKHĐT" xfId="306"/>
    <cellStyle name="_KT (2)_2_TG-TH_Book1_2_Bieu3ODA" xfId="307"/>
    <cellStyle name="_KT (2)_2_TG-TH_Book1_2_Luy ke von ung nam 2011 -Thoa gui ngay 12-8-2012" xfId="308"/>
    <cellStyle name="_KT (2)_2_TG-TH_Book1_3" xfId="309"/>
    <cellStyle name="_KT (2)_2_TG-TH_Book1_3 2" xfId="310"/>
    <cellStyle name="_KT (2)_2_TG-TH_Book1_4" xfId="311"/>
    <cellStyle name="_KT (2)_2_TG-TH_Book1_BC CV 6403 BKHĐT" xfId="312"/>
    <cellStyle name="_KT (2)_2_TG-TH_Book1_Bieu mau cong trinh khoi cong moi 3-4" xfId="313"/>
    <cellStyle name="_KT (2)_2_TG-TH_Book1_Bieu3ODA" xfId="314"/>
    <cellStyle name="_KT (2)_2_TG-TH_Book1_Bieu4HTMT" xfId="315"/>
    <cellStyle name="_KT (2)_2_TG-TH_Book1_bo sung von KCH nam 2010 va Du an tre kho khan" xfId="316"/>
    <cellStyle name="_KT (2)_2_TG-TH_Book1_Book1" xfId="317"/>
    <cellStyle name="_KT (2)_2_TG-TH_Book1_danh muc chuan bi dau tu 2011 ngay 07-6-2011" xfId="318"/>
    <cellStyle name="_KT (2)_2_TG-TH_Book1_Danh muc pbo nguon von XSKT, XDCB nam 2009 chuyen qua nam 2010" xfId="319"/>
    <cellStyle name="_KT (2)_2_TG-TH_Book1_dieu chinh KH 2011 ngay 26-5-2011111" xfId="320"/>
    <cellStyle name="_KT (2)_2_TG-TH_Book1_DS KCH PHAN BO VON NSDP NAM 2010" xfId="321"/>
    <cellStyle name="_KT (2)_2_TG-TH_Book1_giao KH 2011 ngay 10-12-2010" xfId="322"/>
    <cellStyle name="_KT (2)_2_TG-TH_Book1_Luy ke von ung nam 2011 -Thoa gui ngay 12-8-2012" xfId="323"/>
    <cellStyle name="_KT (2)_2_TG-TH_CAU Khanh Nam(Thi Cong)" xfId="324"/>
    <cellStyle name="_KT (2)_2_TG-TH_ChiHuong_ApGia" xfId="325"/>
    <cellStyle name="_KT (2)_2_TG-TH_CoCauPhi (version 1)" xfId="326"/>
    <cellStyle name="_KT (2)_2_TG-TH_Copy of 05-12  KH trung han 2016-2020 - Liem Thinh edited (1)" xfId="327"/>
    <cellStyle name="_KT (2)_2_TG-TH_danh muc chuan bi dau tu 2011 ngay 07-6-2011" xfId="328"/>
    <cellStyle name="_KT (2)_2_TG-TH_Danh muc pbo nguon von XSKT, XDCB nam 2009 chuyen qua nam 2010" xfId="329"/>
    <cellStyle name="_KT (2)_2_TG-TH_DAU NOI PL-CL TAI PHU LAMHC" xfId="330"/>
    <cellStyle name="_KT (2)_2_TG-TH_dieu chinh KH 2011 ngay 26-5-2011111" xfId="331"/>
    <cellStyle name="_KT (2)_2_TG-TH_DS KCH PHAN BO VON NSDP NAM 2010" xfId="332"/>
    <cellStyle name="_KT (2)_2_TG-TH_DTCDT MR.2N110.HOCMON.TDTOAN.CCUNG" xfId="333"/>
    <cellStyle name="_KT (2)_2_TG-TH_DU TRU VAT TU" xfId="334"/>
    <cellStyle name="_KT (2)_2_TG-TH_giao KH 2011 ngay 10-12-2010" xfId="335"/>
    <cellStyle name="_KT (2)_2_TG-TH_GTGT 2003" xfId="336"/>
    <cellStyle name="_KT (2)_2_TG-TH_KE KHAI THUE GTGT 2004" xfId="337"/>
    <cellStyle name="_KT (2)_2_TG-TH_KE KHAI THUE GTGT 2004_BCTC2004" xfId="338"/>
    <cellStyle name="_KT (2)_2_TG-TH_KH TPCP 2016-2020 (tong hop)" xfId="339"/>
    <cellStyle name="_KT (2)_2_TG-TH_KH TPCP vung TNB (03-1-2012)" xfId="340"/>
    <cellStyle name="_KT (2)_2_TG-TH_kien giang 2" xfId="341"/>
    <cellStyle name="_KT (2)_2_TG-TH_Lora-tungchau" xfId="342"/>
    <cellStyle name="_KT (2)_2_TG-TH_Luy ke von ung nam 2011 -Thoa gui ngay 12-8-2012" xfId="343"/>
    <cellStyle name="_KT (2)_2_TG-TH_NhanCong" xfId="344"/>
    <cellStyle name="_KT (2)_2_TG-TH_N-X-T-04" xfId="345"/>
    <cellStyle name="_KT (2)_2_TG-TH_PGIA-phieu tham tra Kho bac" xfId="346"/>
    <cellStyle name="_KT (2)_2_TG-TH_phu luc tong ket tinh hinh TH giai doan 03-10 (ngay 30)" xfId="347"/>
    <cellStyle name="_KT (2)_2_TG-TH_PT02-02" xfId="348"/>
    <cellStyle name="_KT (2)_2_TG-TH_PT02-02_Book1" xfId="349"/>
    <cellStyle name="_KT (2)_2_TG-TH_PT02-03" xfId="350"/>
    <cellStyle name="_KT (2)_2_TG-TH_PT02-03_Book1" xfId="351"/>
    <cellStyle name="_KT (2)_2_TG-TH_Qt-HT3PQ1(CauKho)" xfId="352"/>
    <cellStyle name="_KT (2)_2_TG-TH_Sheet1" xfId="353"/>
    <cellStyle name="_KT (2)_2_TG-TH_TK152-04" xfId="354"/>
    <cellStyle name="_KT (2)_2_TG-TH_ÿÿÿÿÿ" xfId="355"/>
    <cellStyle name="_KT (2)_2_TG-TH_ÿÿÿÿÿ_Bieu mau cong trinh khoi cong moi 3-4" xfId="356"/>
    <cellStyle name="_KT (2)_2_TG-TH_ÿÿÿÿÿ_Bieu3ODA" xfId="357"/>
    <cellStyle name="_KT (2)_2_TG-TH_ÿÿÿÿÿ_Bieu4HTMT" xfId="358"/>
    <cellStyle name="_KT (2)_2_TG-TH_ÿÿÿÿÿ_KH TPCP vung TNB (03-1-2012)" xfId="359"/>
    <cellStyle name="_KT (2)_2_TG-TH_ÿÿÿÿÿ_kien giang 2" xfId="360"/>
    <cellStyle name="_KT (2)_3" xfId="361"/>
    <cellStyle name="_KT (2)_3_TG-TH" xfId="362"/>
    <cellStyle name="_KT (2)_3_TG-TH 2" xfId="363"/>
    <cellStyle name="_KT (2)_3_TG-TH_05-12  KH trung han 2016-2020 - Liem Thinh edited" xfId="364"/>
    <cellStyle name="_KT (2)_3_TG-TH_BC  NAM 2007" xfId="365"/>
    <cellStyle name="_KT (2)_3_TG-TH_Bieu mau cong trinh khoi cong moi 3-4" xfId="366"/>
    <cellStyle name="_KT (2)_3_TG-TH_Bieu3ODA" xfId="367"/>
    <cellStyle name="_KT (2)_3_TG-TH_Bieu3ODA_1" xfId="368"/>
    <cellStyle name="_KT (2)_3_TG-TH_Bieu4HTMT" xfId="369"/>
    <cellStyle name="_KT (2)_3_TG-TH_bo sung von KCH nam 2010 va Du an tre kho khan" xfId="370"/>
    <cellStyle name="_KT (2)_3_TG-TH_Book1" xfId="371"/>
    <cellStyle name="_KT (2)_3_TG-TH_Book1 2" xfId="372"/>
    <cellStyle name="_KT (2)_3_TG-TH_Book1_1" xfId="373"/>
    <cellStyle name="_KT (2)_3_TG-TH_Book1_BC-QT-WB-dthao" xfId="374"/>
    <cellStyle name="_KT (2)_3_TG-TH_Book1_BC-QT-WB-dthao_05-12  KH trung han 2016-2020 - Liem Thinh edited" xfId="375"/>
    <cellStyle name="_KT (2)_3_TG-TH_Book1_BC-QT-WB-dthao_Copy of 05-12  KH trung han 2016-2020 - Liem Thinh edited (1)" xfId="376"/>
    <cellStyle name="_KT (2)_3_TG-TH_Book1_BC-QT-WB-dthao_KH TPCP 2016-2020 (tong hop)" xfId="377"/>
    <cellStyle name="_KT (2)_3_TG-TH_Book1_KH TPCP vung TNB (03-1-2012)" xfId="378"/>
    <cellStyle name="_KT (2)_3_TG-TH_Book1_kien giang 2" xfId="379"/>
    <cellStyle name="_KT (2)_3_TG-TH_Copy of 05-12  KH trung han 2016-2020 - Liem Thinh edited (1)" xfId="380"/>
    <cellStyle name="_KT (2)_3_TG-TH_danh muc chuan bi dau tu 2011 ngay 07-6-2011" xfId="381"/>
    <cellStyle name="_KT (2)_3_TG-TH_Danh muc pbo nguon von XSKT, XDCB nam 2009 chuyen qua nam 2010" xfId="382"/>
    <cellStyle name="_KT (2)_3_TG-TH_dieu chinh KH 2011 ngay 26-5-2011111" xfId="383"/>
    <cellStyle name="_KT (2)_3_TG-TH_DS KCH PHAN BO VON NSDP NAM 2010" xfId="384"/>
    <cellStyle name="_KT (2)_3_TG-TH_giao KH 2011 ngay 10-12-2010" xfId="385"/>
    <cellStyle name="_KT (2)_3_TG-TH_GTGT 2003" xfId="386"/>
    <cellStyle name="_KT (2)_3_TG-TH_KE KHAI THUE GTGT 2004" xfId="387"/>
    <cellStyle name="_KT (2)_3_TG-TH_KE KHAI THUE GTGT 2004_BCTC2004" xfId="388"/>
    <cellStyle name="_KT (2)_3_TG-TH_KH TPCP 2016-2020 (tong hop)" xfId="389"/>
    <cellStyle name="_KT (2)_3_TG-TH_KH TPCP vung TNB (03-1-2012)" xfId="390"/>
    <cellStyle name="_KT (2)_3_TG-TH_kien giang 2" xfId="391"/>
    <cellStyle name="_KT (2)_3_TG-TH_Lora-tungchau" xfId="392"/>
    <cellStyle name="_KT (2)_3_TG-TH_Lora-tungchau 2" xfId="393"/>
    <cellStyle name="_KT (2)_3_TG-TH_Lora-tungchau_05-12  KH trung han 2016-2020 - Liem Thinh edited" xfId="394"/>
    <cellStyle name="_KT (2)_3_TG-TH_Lora-tungchau_Copy of 05-12  KH trung han 2016-2020 - Liem Thinh edited (1)" xfId="395"/>
    <cellStyle name="_KT (2)_3_TG-TH_Lora-tungchau_KH TPCP 2016-2020 (tong hop)" xfId="396"/>
    <cellStyle name="_KT (2)_3_TG-TH_N-X-T-04" xfId="397"/>
    <cellStyle name="_KT (2)_3_TG-TH_PERSONAL" xfId="398"/>
    <cellStyle name="_KT (2)_3_TG-TH_PERSONAL_BC CV 6403 BKHĐT" xfId="399"/>
    <cellStyle name="_KT (2)_3_TG-TH_PERSONAL_Bieu mau cong trinh khoi cong moi 3-4" xfId="400"/>
    <cellStyle name="_KT (2)_3_TG-TH_PERSONAL_Bieu3ODA" xfId="401"/>
    <cellStyle name="_KT (2)_3_TG-TH_PERSONAL_Bieu4HTMT" xfId="402"/>
    <cellStyle name="_KT (2)_3_TG-TH_PERSONAL_Book1" xfId="403"/>
    <cellStyle name="_KT (2)_3_TG-TH_PERSONAL_Book1 2" xfId="404"/>
    <cellStyle name="_KT (2)_3_TG-TH_PERSONAL_HTQ.8 GD1" xfId="405"/>
    <cellStyle name="_KT (2)_3_TG-TH_PERSONAL_HTQ.8 GD1_05-12  KH trung han 2016-2020 - Liem Thinh edited" xfId="406"/>
    <cellStyle name="_KT (2)_3_TG-TH_PERSONAL_HTQ.8 GD1_Copy of 05-12  KH trung han 2016-2020 - Liem Thinh edited (1)" xfId="407"/>
    <cellStyle name="_KT (2)_3_TG-TH_PERSONAL_HTQ.8 GD1_KH TPCP 2016-2020 (tong hop)" xfId="408"/>
    <cellStyle name="_KT (2)_3_TG-TH_PERSONAL_Luy ke von ung nam 2011 -Thoa gui ngay 12-8-2012" xfId="409"/>
    <cellStyle name="_KT (2)_3_TG-TH_PERSONAL_Tong hop KHCB 2001" xfId="410"/>
    <cellStyle name="_KT (2)_3_TG-TH_Qt-HT3PQ1(CauKho)" xfId="411"/>
    <cellStyle name="_KT (2)_3_TG-TH_TK152-04" xfId="412"/>
    <cellStyle name="_KT (2)_3_TG-TH_ÿÿÿÿÿ" xfId="413"/>
    <cellStyle name="_KT (2)_3_TG-TH_ÿÿÿÿÿ_KH TPCP vung TNB (03-1-2012)" xfId="414"/>
    <cellStyle name="_KT (2)_3_TG-TH_ÿÿÿÿÿ_kien giang 2" xfId="415"/>
    <cellStyle name="_KT (2)_4" xfId="416"/>
    <cellStyle name="_KT (2)_4 2" xfId="417"/>
    <cellStyle name="_KT (2)_4 3" xfId="5159"/>
    <cellStyle name="_KT (2)_4_05-12  KH trung han 2016-2020 - Liem Thinh edited" xfId="418"/>
    <cellStyle name="_KT (2)_4_ApGiaVatTu_cayxanh_latgach" xfId="419"/>
    <cellStyle name="_KT (2)_4_BANG TONG HOP TINH HINH THANH QUYET TOAN (MOI I)" xfId="420"/>
    <cellStyle name="_KT (2)_4_BAO CAO KLCT PT2000" xfId="421"/>
    <cellStyle name="_KT (2)_4_BAO CAO PT2000" xfId="422"/>
    <cellStyle name="_KT (2)_4_BAO CAO PT2000_Book1" xfId="423"/>
    <cellStyle name="_KT (2)_4_Bao cao XDCB 2001 - T11 KH dieu chinh 20-11-THAI" xfId="424"/>
    <cellStyle name="_KT (2)_4_BAO GIA NGAY 24-10-08 (co dam)" xfId="425"/>
    <cellStyle name="_KT (2)_4_BC  NAM 2007" xfId="426"/>
    <cellStyle name="_KT (2)_4_BC CV 6403 BKHĐT" xfId="427"/>
    <cellStyle name="_KT (2)_4_BC NQ11-CP - chinh sua lai" xfId="428"/>
    <cellStyle name="_KT (2)_4_BC NQ11-CP-Quynh sau bieu so3" xfId="429"/>
    <cellStyle name="_KT (2)_4_BC_NQ11-CP_-_Thao_sua_lai" xfId="430"/>
    <cellStyle name="_KT (2)_4_Bieu mau cong trinh khoi cong moi 3-4" xfId="431"/>
    <cellStyle name="_KT (2)_4_Bieu3ODA" xfId="432"/>
    <cellStyle name="_KT (2)_4_Bieu3ODA_1" xfId="433"/>
    <cellStyle name="_KT (2)_4_Bieu4HTMT" xfId="434"/>
    <cellStyle name="_KT (2)_4_bo sung von KCH nam 2010 va Du an tre kho khan" xfId="435"/>
    <cellStyle name="_KT (2)_4_Book1" xfId="436"/>
    <cellStyle name="_KT (2)_4_Book1 2" xfId="437"/>
    <cellStyle name="_KT (2)_4_Book1_1" xfId="438"/>
    <cellStyle name="_KT (2)_4_Book1_1 2" xfId="439"/>
    <cellStyle name="_KT (2)_4_Book1_1_BC CV 6403 BKHĐT" xfId="440"/>
    <cellStyle name="_KT (2)_4_Book1_1_Bieu mau cong trinh khoi cong moi 3-4" xfId="441"/>
    <cellStyle name="_KT (2)_4_Book1_1_Bieu3ODA" xfId="442"/>
    <cellStyle name="_KT (2)_4_Book1_1_Bieu4HTMT" xfId="443"/>
    <cellStyle name="_KT (2)_4_Book1_1_Book1" xfId="444"/>
    <cellStyle name="_KT (2)_4_Book1_1_Luy ke von ung nam 2011 -Thoa gui ngay 12-8-2012" xfId="445"/>
    <cellStyle name="_KT (2)_4_Book1_2" xfId="446"/>
    <cellStyle name="_KT (2)_4_Book1_2 2" xfId="447"/>
    <cellStyle name="_KT (2)_4_Book1_2_BC CV 6403 BKHĐT" xfId="448"/>
    <cellStyle name="_KT (2)_4_Book1_2_Bieu3ODA" xfId="449"/>
    <cellStyle name="_KT (2)_4_Book1_2_Luy ke von ung nam 2011 -Thoa gui ngay 12-8-2012" xfId="450"/>
    <cellStyle name="_KT (2)_4_Book1_3" xfId="451"/>
    <cellStyle name="_KT (2)_4_Book1_3 2" xfId="452"/>
    <cellStyle name="_KT (2)_4_Book1_4" xfId="453"/>
    <cellStyle name="_KT (2)_4_Book1_BC CV 6403 BKHĐT" xfId="454"/>
    <cellStyle name="_KT (2)_4_Book1_Bieu mau cong trinh khoi cong moi 3-4" xfId="455"/>
    <cellStyle name="_KT (2)_4_Book1_Bieu3ODA" xfId="456"/>
    <cellStyle name="_KT (2)_4_Book1_Bieu4HTMT" xfId="457"/>
    <cellStyle name="_KT (2)_4_Book1_bo sung von KCH nam 2010 va Du an tre kho khan" xfId="458"/>
    <cellStyle name="_KT (2)_4_Book1_Book1" xfId="459"/>
    <cellStyle name="_KT (2)_4_Book1_danh muc chuan bi dau tu 2011 ngay 07-6-2011" xfId="460"/>
    <cellStyle name="_KT (2)_4_Book1_Danh muc pbo nguon von XSKT, XDCB nam 2009 chuyen qua nam 2010" xfId="461"/>
    <cellStyle name="_KT (2)_4_Book1_dieu chinh KH 2011 ngay 26-5-2011111" xfId="462"/>
    <cellStyle name="_KT (2)_4_Book1_DS KCH PHAN BO VON NSDP NAM 2010" xfId="463"/>
    <cellStyle name="_KT (2)_4_Book1_giao KH 2011 ngay 10-12-2010" xfId="464"/>
    <cellStyle name="_KT (2)_4_Book1_Luy ke von ung nam 2011 -Thoa gui ngay 12-8-2012" xfId="465"/>
    <cellStyle name="_KT (2)_4_CAU Khanh Nam(Thi Cong)" xfId="466"/>
    <cellStyle name="_KT (2)_4_ChiHuong_ApGia" xfId="467"/>
    <cellStyle name="_KT (2)_4_CoCauPhi (version 1)" xfId="468"/>
    <cellStyle name="_KT (2)_4_Copy of 05-12  KH trung han 2016-2020 - Liem Thinh edited (1)" xfId="469"/>
    <cellStyle name="_KT (2)_4_danh muc chuan bi dau tu 2011 ngay 07-6-2011" xfId="470"/>
    <cellStyle name="_KT (2)_4_Danh muc pbo nguon von XSKT, XDCB nam 2009 chuyen qua nam 2010" xfId="471"/>
    <cellStyle name="_KT (2)_4_DAU NOI PL-CL TAI PHU LAMHC" xfId="472"/>
    <cellStyle name="_KT (2)_4_dieu chinh KH 2011 ngay 26-5-2011111" xfId="473"/>
    <cellStyle name="_KT (2)_4_DS KCH PHAN BO VON NSDP NAM 2010" xfId="474"/>
    <cellStyle name="_KT (2)_4_DTCDT MR.2N110.HOCMON.TDTOAN.CCUNG" xfId="475"/>
    <cellStyle name="_KT (2)_4_DU TRU VAT TU" xfId="476"/>
    <cellStyle name="_KT (2)_4_giao KH 2011 ngay 10-12-2010" xfId="477"/>
    <cellStyle name="_KT (2)_4_GTGT 2003" xfId="478"/>
    <cellStyle name="_KT (2)_4_KE KHAI THUE GTGT 2004" xfId="479"/>
    <cellStyle name="_KT (2)_4_KE KHAI THUE GTGT 2004_BCTC2004" xfId="480"/>
    <cellStyle name="_KT (2)_4_KH TPCP 2016-2020 (tong hop)" xfId="481"/>
    <cellStyle name="_KT (2)_4_KH TPCP vung TNB (03-1-2012)" xfId="482"/>
    <cellStyle name="_KT (2)_4_kien giang 2" xfId="483"/>
    <cellStyle name="_KT (2)_4_Lora-tungchau" xfId="484"/>
    <cellStyle name="_KT (2)_4_Luy ke von ung nam 2011 -Thoa gui ngay 12-8-2012" xfId="485"/>
    <cellStyle name="_KT (2)_4_NhanCong" xfId="486"/>
    <cellStyle name="_KT (2)_4_N-X-T-04" xfId="487"/>
    <cellStyle name="_KT (2)_4_PGIA-phieu tham tra Kho bac" xfId="488"/>
    <cellStyle name="_KT (2)_4_phu luc tong ket tinh hinh TH giai doan 03-10 (ngay 30)" xfId="489"/>
    <cellStyle name="_KT (2)_4_PT02-02" xfId="490"/>
    <cellStyle name="_KT (2)_4_PT02-02_Book1" xfId="491"/>
    <cellStyle name="_KT (2)_4_PT02-03" xfId="492"/>
    <cellStyle name="_KT (2)_4_PT02-03_Book1" xfId="493"/>
    <cellStyle name="_KT (2)_4_Qt-HT3PQ1(CauKho)" xfId="494"/>
    <cellStyle name="_KT (2)_4_Sheet1" xfId="495"/>
    <cellStyle name="_KT (2)_4_TG-TH" xfId="496"/>
    <cellStyle name="_KT (2)_4_TG-TH 2" xfId="5160"/>
    <cellStyle name="_KT (2)_4_TK152-04" xfId="497"/>
    <cellStyle name="_KT (2)_4_ÿÿÿÿÿ" xfId="498"/>
    <cellStyle name="_KT (2)_4_ÿÿÿÿÿ_Bieu mau cong trinh khoi cong moi 3-4" xfId="499"/>
    <cellStyle name="_KT (2)_4_ÿÿÿÿÿ_Bieu3ODA" xfId="500"/>
    <cellStyle name="_KT (2)_4_ÿÿÿÿÿ_Bieu4HTMT" xfId="501"/>
    <cellStyle name="_KT (2)_4_ÿÿÿÿÿ_KH TPCP vung TNB (03-1-2012)" xfId="502"/>
    <cellStyle name="_KT (2)_4_ÿÿÿÿÿ_kien giang 2" xfId="503"/>
    <cellStyle name="_KT (2)_5" xfId="504"/>
    <cellStyle name="_KT (2)_5 2" xfId="505"/>
    <cellStyle name="_KT (2)_5 3" xfId="5161"/>
    <cellStyle name="_KT (2)_5_05-12  KH trung han 2016-2020 - Liem Thinh edited" xfId="506"/>
    <cellStyle name="_KT (2)_5_ApGiaVatTu_cayxanh_latgach" xfId="507"/>
    <cellStyle name="_KT (2)_5_BANG TONG HOP TINH HINH THANH QUYET TOAN (MOI I)" xfId="508"/>
    <cellStyle name="_KT (2)_5_BAO CAO KLCT PT2000" xfId="509"/>
    <cellStyle name="_KT (2)_5_BAO CAO PT2000" xfId="510"/>
    <cellStyle name="_KT (2)_5_BAO CAO PT2000_Book1" xfId="511"/>
    <cellStyle name="_KT (2)_5_Bao cao XDCB 2001 - T11 KH dieu chinh 20-11-THAI" xfId="512"/>
    <cellStyle name="_KT (2)_5_BAO GIA NGAY 24-10-08 (co dam)" xfId="513"/>
    <cellStyle name="_KT (2)_5_BC  NAM 2007" xfId="514"/>
    <cellStyle name="_KT (2)_5_BC CV 6403 BKHĐT" xfId="515"/>
    <cellStyle name="_KT (2)_5_BC NQ11-CP - chinh sua lai" xfId="516"/>
    <cellStyle name="_KT (2)_5_BC NQ11-CP-Quynh sau bieu so3" xfId="517"/>
    <cellStyle name="_KT (2)_5_BC_NQ11-CP_-_Thao_sua_lai" xfId="518"/>
    <cellStyle name="_KT (2)_5_Bieu mau cong trinh khoi cong moi 3-4" xfId="519"/>
    <cellStyle name="_KT (2)_5_Bieu3ODA" xfId="520"/>
    <cellStyle name="_KT (2)_5_Bieu3ODA_1" xfId="521"/>
    <cellStyle name="_KT (2)_5_Bieu4HTMT" xfId="522"/>
    <cellStyle name="_KT (2)_5_bo sung von KCH nam 2010 va Du an tre kho khan" xfId="523"/>
    <cellStyle name="_KT (2)_5_Book1" xfId="524"/>
    <cellStyle name="_KT (2)_5_Book1 2" xfId="525"/>
    <cellStyle name="_KT (2)_5_Book1_1" xfId="526"/>
    <cellStyle name="_KT (2)_5_Book1_1 2" xfId="527"/>
    <cellStyle name="_KT (2)_5_Book1_1_BC CV 6403 BKHĐT" xfId="528"/>
    <cellStyle name="_KT (2)_5_Book1_1_Bieu mau cong trinh khoi cong moi 3-4" xfId="529"/>
    <cellStyle name="_KT (2)_5_Book1_1_Bieu3ODA" xfId="530"/>
    <cellStyle name="_KT (2)_5_Book1_1_Bieu4HTMT" xfId="531"/>
    <cellStyle name="_KT (2)_5_Book1_1_Book1" xfId="532"/>
    <cellStyle name="_KT (2)_5_Book1_1_Luy ke von ung nam 2011 -Thoa gui ngay 12-8-2012" xfId="533"/>
    <cellStyle name="_KT (2)_5_Book1_2" xfId="534"/>
    <cellStyle name="_KT (2)_5_Book1_2 2" xfId="535"/>
    <cellStyle name="_KT (2)_5_Book1_2_BC CV 6403 BKHĐT" xfId="536"/>
    <cellStyle name="_KT (2)_5_Book1_2_Bieu3ODA" xfId="537"/>
    <cellStyle name="_KT (2)_5_Book1_2_Luy ke von ung nam 2011 -Thoa gui ngay 12-8-2012" xfId="538"/>
    <cellStyle name="_KT (2)_5_Book1_3" xfId="539"/>
    <cellStyle name="_KT (2)_5_Book1_4" xfId="540"/>
    <cellStyle name="_KT (2)_5_Book1_BC CV 6403 BKHĐT" xfId="541"/>
    <cellStyle name="_KT (2)_5_Book1_BC-QT-WB-dthao" xfId="542"/>
    <cellStyle name="_KT (2)_5_Book1_Bieu mau cong trinh khoi cong moi 3-4" xfId="543"/>
    <cellStyle name="_KT (2)_5_Book1_Bieu3ODA" xfId="544"/>
    <cellStyle name="_KT (2)_5_Book1_Bieu4HTMT" xfId="545"/>
    <cellStyle name="_KT (2)_5_Book1_bo sung von KCH nam 2010 va Du an tre kho khan" xfId="546"/>
    <cellStyle name="_KT (2)_5_Book1_Book1" xfId="547"/>
    <cellStyle name="_KT (2)_5_Book1_danh muc chuan bi dau tu 2011 ngay 07-6-2011" xfId="548"/>
    <cellStyle name="_KT (2)_5_Book1_Danh muc pbo nguon von XSKT, XDCB nam 2009 chuyen qua nam 2010" xfId="549"/>
    <cellStyle name="_KT (2)_5_Book1_dieu chinh KH 2011 ngay 26-5-2011111" xfId="550"/>
    <cellStyle name="_KT (2)_5_Book1_DS KCH PHAN BO VON NSDP NAM 2010" xfId="551"/>
    <cellStyle name="_KT (2)_5_Book1_giao KH 2011 ngay 10-12-2010" xfId="552"/>
    <cellStyle name="_KT (2)_5_Book1_Luy ke von ung nam 2011 -Thoa gui ngay 12-8-2012" xfId="553"/>
    <cellStyle name="_KT (2)_5_CAU Khanh Nam(Thi Cong)" xfId="554"/>
    <cellStyle name="_KT (2)_5_ChiHuong_ApGia" xfId="555"/>
    <cellStyle name="_KT (2)_5_CoCauPhi (version 1)" xfId="556"/>
    <cellStyle name="_KT (2)_5_Copy of 05-12  KH trung han 2016-2020 - Liem Thinh edited (1)" xfId="557"/>
    <cellStyle name="_KT (2)_5_danh muc chuan bi dau tu 2011 ngay 07-6-2011" xfId="558"/>
    <cellStyle name="_KT (2)_5_Danh muc pbo nguon von XSKT, XDCB nam 2009 chuyen qua nam 2010" xfId="559"/>
    <cellStyle name="_KT (2)_5_DAU NOI PL-CL TAI PHU LAMHC" xfId="560"/>
    <cellStyle name="_KT (2)_5_dieu chinh KH 2011 ngay 26-5-2011111" xfId="561"/>
    <cellStyle name="_KT (2)_5_DS KCH PHAN BO VON NSDP NAM 2010" xfId="562"/>
    <cellStyle name="_KT (2)_5_DTCDT MR.2N110.HOCMON.TDTOAN.CCUNG" xfId="563"/>
    <cellStyle name="_KT (2)_5_DU TRU VAT TU" xfId="564"/>
    <cellStyle name="_KT (2)_5_giao KH 2011 ngay 10-12-2010" xfId="565"/>
    <cellStyle name="_KT (2)_5_GTGT 2003" xfId="566"/>
    <cellStyle name="_KT (2)_5_KE KHAI THUE GTGT 2004" xfId="567"/>
    <cellStyle name="_KT (2)_5_KE KHAI THUE GTGT 2004_BCTC2004" xfId="568"/>
    <cellStyle name="_KT (2)_5_KH TPCP 2016-2020 (tong hop)" xfId="569"/>
    <cellStyle name="_KT (2)_5_KH TPCP vung TNB (03-1-2012)" xfId="570"/>
    <cellStyle name="_KT (2)_5_kien giang 2" xfId="571"/>
    <cellStyle name="_KT (2)_5_Lora-tungchau" xfId="572"/>
    <cellStyle name="_KT (2)_5_Luy ke von ung nam 2011 -Thoa gui ngay 12-8-2012" xfId="573"/>
    <cellStyle name="_KT (2)_5_NhanCong" xfId="574"/>
    <cellStyle name="_KT (2)_5_N-X-T-04" xfId="575"/>
    <cellStyle name="_KT (2)_5_PGIA-phieu tham tra Kho bac" xfId="576"/>
    <cellStyle name="_KT (2)_5_phu luc tong ket tinh hinh TH giai doan 03-10 (ngay 30)" xfId="577"/>
    <cellStyle name="_KT (2)_5_PT02-02" xfId="578"/>
    <cellStyle name="_KT (2)_5_PT02-02_Book1" xfId="579"/>
    <cellStyle name="_KT (2)_5_PT02-03" xfId="580"/>
    <cellStyle name="_KT (2)_5_PT02-03_Book1" xfId="581"/>
    <cellStyle name="_KT (2)_5_Qt-HT3PQ1(CauKho)" xfId="582"/>
    <cellStyle name="_KT (2)_5_Sheet1" xfId="583"/>
    <cellStyle name="_KT (2)_5_TK152-04" xfId="584"/>
    <cellStyle name="_KT (2)_5_ÿÿÿÿÿ" xfId="585"/>
    <cellStyle name="_KT (2)_5_ÿÿÿÿÿ_Bieu mau cong trinh khoi cong moi 3-4" xfId="586"/>
    <cellStyle name="_KT (2)_5_ÿÿÿÿÿ_Bieu3ODA" xfId="587"/>
    <cellStyle name="_KT (2)_5_ÿÿÿÿÿ_Bieu4HTMT" xfId="588"/>
    <cellStyle name="_KT (2)_5_ÿÿÿÿÿ_KH TPCP vung TNB (03-1-2012)" xfId="589"/>
    <cellStyle name="_KT (2)_5_ÿÿÿÿÿ_kien giang 2" xfId="590"/>
    <cellStyle name="_KT (2)_BC  NAM 2007" xfId="591"/>
    <cellStyle name="_KT (2)_Bieu mau cong trinh khoi cong moi 3-4" xfId="592"/>
    <cellStyle name="_KT (2)_Bieu3ODA" xfId="593"/>
    <cellStyle name="_KT (2)_Bieu3ODA_1" xfId="594"/>
    <cellStyle name="_KT (2)_Bieu4HTMT" xfId="595"/>
    <cellStyle name="_KT (2)_bo sung von KCH nam 2010 va Du an tre kho khan" xfId="596"/>
    <cellStyle name="_KT (2)_Book1" xfId="597"/>
    <cellStyle name="_KT (2)_Book1 2" xfId="598"/>
    <cellStyle name="_KT (2)_Book1_1" xfId="599"/>
    <cellStyle name="_KT (2)_Book1_BC-QT-WB-dthao" xfId="600"/>
    <cellStyle name="_KT (2)_Book1_BC-QT-WB-dthao_05-12  KH trung han 2016-2020 - Liem Thinh edited" xfId="601"/>
    <cellStyle name="_KT (2)_Book1_BC-QT-WB-dthao_Copy of 05-12  KH trung han 2016-2020 - Liem Thinh edited (1)" xfId="602"/>
    <cellStyle name="_KT (2)_Book1_BC-QT-WB-dthao_KH TPCP 2016-2020 (tong hop)" xfId="603"/>
    <cellStyle name="_KT (2)_Book1_KH TPCP vung TNB (03-1-2012)" xfId="604"/>
    <cellStyle name="_KT (2)_Book1_kien giang 2" xfId="605"/>
    <cellStyle name="_KT (2)_Copy of 05-12  KH trung han 2016-2020 - Liem Thinh edited (1)" xfId="606"/>
    <cellStyle name="_KT (2)_danh muc chuan bi dau tu 2011 ngay 07-6-2011" xfId="607"/>
    <cellStyle name="_KT (2)_Danh muc pbo nguon von XSKT, XDCB nam 2009 chuyen qua nam 2010" xfId="608"/>
    <cellStyle name="_KT (2)_dieu chinh KH 2011 ngay 26-5-2011111" xfId="609"/>
    <cellStyle name="_KT (2)_DS KCH PHAN BO VON NSDP NAM 2010" xfId="610"/>
    <cellStyle name="_KT (2)_giao KH 2011 ngay 10-12-2010" xfId="611"/>
    <cellStyle name="_KT (2)_GTGT 2003" xfId="612"/>
    <cellStyle name="_KT (2)_KE KHAI THUE GTGT 2004" xfId="613"/>
    <cellStyle name="_KT (2)_KE KHAI THUE GTGT 2004_BCTC2004" xfId="614"/>
    <cellStyle name="_KT (2)_KH TPCP 2016-2020 (tong hop)" xfId="615"/>
    <cellStyle name="_KT (2)_KH TPCP vung TNB (03-1-2012)" xfId="616"/>
    <cellStyle name="_KT (2)_kien giang 2" xfId="617"/>
    <cellStyle name="_KT (2)_Lora-tungchau" xfId="618"/>
    <cellStyle name="_KT (2)_Lora-tungchau 2" xfId="619"/>
    <cellStyle name="_KT (2)_Lora-tungchau_05-12  KH trung han 2016-2020 - Liem Thinh edited" xfId="620"/>
    <cellStyle name="_KT (2)_Lora-tungchau_Copy of 05-12  KH trung han 2016-2020 - Liem Thinh edited (1)" xfId="621"/>
    <cellStyle name="_KT (2)_Lora-tungchau_KH TPCP 2016-2020 (tong hop)" xfId="622"/>
    <cellStyle name="_KT (2)_N-X-T-04" xfId="623"/>
    <cellStyle name="_KT (2)_PERSONAL" xfId="624"/>
    <cellStyle name="_KT (2)_PERSONAL_BC CV 6403 BKHĐT" xfId="625"/>
    <cellStyle name="_KT (2)_PERSONAL_Bieu mau cong trinh khoi cong moi 3-4" xfId="626"/>
    <cellStyle name="_KT (2)_PERSONAL_Bieu3ODA" xfId="627"/>
    <cellStyle name="_KT (2)_PERSONAL_Bieu4HTMT" xfId="628"/>
    <cellStyle name="_KT (2)_PERSONAL_Book1" xfId="629"/>
    <cellStyle name="_KT (2)_PERSONAL_Book1 2" xfId="630"/>
    <cellStyle name="_KT (2)_PERSONAL_HTQ.8 GD1" xfId="631"/>
    <cellStyle name="_KT (2)_PERSONAL_HTQ.8 GD1_05-12  KH trung han 2016-2020 - Liem Thinh edited" xfId="632"/>
    <cellStyle name="_KT (2)_PERSONAL_HTQ.8 GD1_Copy of 05-12  KH trung han 2016-2020 - Liem Thinh edited (1)" xfId="633"/>
    <cellStyle name="_KT (2)_PERSONAL_HTQ.8 GD1_KH TPCP 2016-2020 (tong hop)" xfId="634"/>
    <cellStyle name="_KT (2)_PERSONAL_Luy ke von ung nam 2011 -Thoa gui ngay 12-8-2012" xfId="635"/>
    <cellStyle name="_KT (2)_PERSONAL_Tong hop KHCB 2001" xfId="636"/>
    <cellStyle name="_KT (2)_Qt-HT3PQ1(CauKho)" xfId="637"/>
    <cellStyle name="_KT (2)_TG-TH" xfId="638"/>
    <cellStyle name="_KT (2)_TK152-04" xfId="639"/>
    <cellStyle name="_KT (2)_ÿÿÿÿÿ" xfId="640"/>
    <cellStyle name="_KT (2)_ÿÿÿÿÿ_KH TPCP vung TNB (03-1-2012)" xfId="641"/>
    <cellStyle name="_KT (2)_ÿÿÿÿÿ_kien giang 2" xfId="642"/>
    <cellStyle name="_KT_TG" xfId="643"/>
    <cellStyle name="_KT_TG 2" xfId="5162"/>
    <cellStyle name="_KT_TG_1" xfId="644"/>
    <cellStyle name="_KT_TG_1 2" xfId="645"/>
    <cellStyle name="_KT_TG_1 3" xfId="5163"/>
    <cellStyle name="_KT_TG_1_05-12  KH trung han 2016-2020 - Liem Thinh edited" xfId="646"/>
    <cellStyle name="_KT_TG_1_ApGiaVatTu_cayxanh_latgach" xfId="647"/>
    <cellStyle name="_KT_TG_1_BANG TONG HOP TINH HINH THANH QUYET TOAN (MOI I)" xfId="648"/>
    <cellStyle name="_KT_TG_1_BAO CAO KLCT PT2000" xfId="649"/>
    <cellStyle name="_KT_TG_1_BAO CAO PT2000" xfId="650"/>
    <cellStyle name="_KT_TG_1_BAO CAO PT2000_Book1" xfId="651"/>
    <cellStyle name="_KT_TG_1_Bao cao XDCB 2001 - T11 KH dieu chinh 20-11-THAI" xfId="652"/>
    <cellStyle name="_KT_TG_1_BAO GIA NGAY 24-10-08 (co dam)" xfId="653"/>
    <cellStyle name="_KT_TG_1_BC  NAM 2007" xfId="654"/>
    <cellStyle name="_KT_TG_1_BC CV 6403 BKHĐT" xfId="655"/>
    <cellStyle name="_KT_TG_1_BC NQ11-CP - chinh sua lai" xfId="656"/>
    <cellStyle name="_KT_TG_1_BC NQ11-CP-Quynh sau bieu so3" xfId="657"/>
    <cellStyle name="_KT_TG_1_BC_NQ11-CP_-_Thao_sua_lai" xfId="658"/>
    <cellStyle name="_KT_TG_1_Bieu mau cong trinh khoi cong moi 3-4" xfId="659"/>
    <cellStyle name="_KT_TG_1_Bieu3ODA" xfId="660"/>
    <cellStyle name="_KT_TG_1_Bieu3ODA_1" xfId="661"/>
    <cellStyle name="_KT_TG_1_Bieu4HTMT" xfId="662"/>
    <cellStyle name="_KT_TG_1_bo sung von KCH nam 2010 va Du an tre kho khan" xfId="663"/>
    <cellStyle name="_KT_TG_1_Book1" xfId="664"/>
    <cellStyle name="_KT_TG_1_Book1 2" xfId="665"/>
    <cellStyle name="_KT_TG_1_Book1_1" xfId="666"/>
    <cellStyle name="_KT_TG_1_Book1_1 2" xfId="667"/>
    <cellStyle name="_KT_TG_1_Book1_1_BC CV 6403 BKHĐT" xfId="668"/>
    <cellStyle name="_KT_TG_1_Book1_1_Bieu mau cong trinh khoi cong moi 3-4" xfId="669"/>
    <cellStyle name="_KT_TG_1_Book1_1_Bieu3ODA" xfId="670"/>
    <cellStyle name="_KT_TG_1_Book1_1_Bieu4HTMT" xfId="671"/>
    <cellStyle name="_KT_TG_1_Book1_1_Book1" xfId="672"/>
    <cellStyle name="_KT_TG_1_Book1_1_Luy ke von ung nam 2011 -Thoa gui ngay 12-8-2012" xfId="673"/>
    <cellStyle name="_KT_TG_1_Book1_2" xfId="674"/>
    <cellStyle name="_KT_TG_1_Book1_2 2" xfId="675"/>
    <cellStyle name="_KT_TG_1_Book1_2_BC CV 6403 BKHĐT" xfId="676"/>
    <cellStyle name="_KT_TG_1_Book1_2_Bieu3ODA" xfId="677"/>
    <cellStyle name="_KT_TG_1_Book1_2_Luy ke von ung nam 2011 -Thoa gui ngay 12-8-2012" xfId="678"/>
    <cellStyle name="_KT_TG_1_Book1_3" xfId="679"/>
    <cellStyle name="_KT_TG_1_Book1_4" xfId="680"/>
    <cellStyle name="_KT_TG_1_Book1_BC CV 6403 BKHĐT" xfId="681"/>
    <cellStyle name="_KT_TG_1_Book1_BC-QT-WB-dthao" xfId="682"/>
    <cellStyle name="_KT_TG_1_Book1_Bieu mau cong trinh khoi cong moi 3-4" xfId="683"/>
    <cellStyle name="_KT_TG_1_Book1_Bieu3ODA" xfId="684"/>
    <cellStyle name="_KT_TG_1_Book1_Bieu4HTMT" xfId="685"/>
    <cellStyle name="_KT_TG_1_Book1_bo sung von KCH nam 2010 va Du an tre kho khan" xfId="686"/>
    <cellStyle name="_KT_TG_1_Book1_Book1" xfId="687"/>
    <cellStyle name="_KT_TG_1_Book1_danh muc chuan bi dau tu 2011 ngay 07-6-2011" xfId="688"/>
    <cellStyle name="_KT_TG_1_Book1_Danh muc pbo nguon von XSKT, XDCB nam 2009 chuyen qua nam 2010" xfId="689"/>
    <cellStyle name="_KT_TG_1_Book1_dieu chinh KH 2011 ngay 26-5-2011111" xfId="690"/>
    <cellStyle name="_KT_TG_1_Book1_DS KCH PHAN BO VON NSDP NAM 2010" xfId="691"/>
    <cellStyle name="_KT_TG_1_Book1_giao KH 2011 ngay 10-12-2010" xfId="692"/>
    <cellStyle name="_KT_TG_1_Book1_Luy ke von ung nam 2011 -Thoa gui ngay 12-8-2012" xfId="693"/>
    <cellStyle name="_KT_TG_1_CAU Khanh Nam(Thi Cong)" xfId="694"/>
    <cellStyle name="_KT_TG_1_ChiHuong_ApGia" xfId="695"/>
    <cellStyle name="_KT_TG_1_CoCauPhi (version 1)" xfId="696"/>
    <cellStyle name="_KT_TG_1_Copy of 05-12  KH trung han 2016-2020 - Liem Thinh edited (1)" xfId="697"/>
    <cellStyle name="_KT_TG_1_danh muc chuan bi dau tu 2011 ngay 07-6-2011" xfId="698"/>
    <cellStyle name="_KT_TG_1_Danh muc pbo nguon von XSKT, XDCB nam 2009 chuyen qua nam 2010" xfId="699"/>
    <cellStyle name="_KT_TG_1_DAU NOI PL-CL TAI PHU LAMHC" xfId="700"/>
    <cellStyle name="_KT_TG_1_dieu chinh KH 2011 ngay 26-5-2011111" xfId="701"/>
    <cellStyle name="_KT_TG_1_DS KCH PHAN BO VON NSDP NAM 2010" xfId="702"/>
    <cellStyle name="_KT_TG_1_DTCDT MR.2N110.HOCMON.TDTOAN.CCUNG" xfId="703"/>
    <cellStyle name="_KT_TG_1_DU TRU VAT TU" xfId="704"/>
    <cellStyle name="_KT_TG_1_giao KH 2011 ngay 10-12-2010" xfId="705"/>
    <cellStyle name="_KT_TG_1_GTGT 2003" xfId="706"/>
    <cellStyle name="_KT_TG_1_KE KHAI THUE GTGT 2004" xfId="707"/>
    <cellStyle name="_KT_TG_1_KE KHAI THUE GTGT 2004_BCTC2004" xfId="708"/>
    <cellStyle name="_KT_TG_1_KH TPCP 2016-2020 (tong hop)" xfId="709"/>
    <cellStyle name="_KT_TG_1_KH TPCP vung TNB (03-1-2012)" xfId="710"/>
    <cellStyle name="_KT_TG_1_kien giang 2" xfId="711"/>
    <cellStyle name="_KT_TG_1_Lora-tungchau" xfId="712"/>
    <cellStyle name="_KT_TG_1_Luy ke von ung nam 2011 -Thoa gui ngay 12-8-2012" xfId="713"/>
    <cellStyle name="_KT_TG_1_NhanCong" xfId="714"/>
    <cellStyle name="_KT_TG_1_N-X-T-04" xfId="715"/>
    <cellStyle name="_KT_TG_1_PGIA-phieu tham tra Kho bac" xfId="716"/>
    <cellStyle name="_KT_TG_1_phu luc tong ket tinh hinh TH giai doan 03-10 (ngay 30)" xfId="717"/>
    <cellStyle name="_KT_TG_1_PT02-02" xfId="718"/>
    <cellStyle name="_KT_TG_1_PT02-02_Book1" xfId="719"/>
    <cellStyle name="_KT_TG_1_PT02-03" xfId="720"/>
    <cellStyle name="_KT_TG_1_PT02-03_Book1" xfId="721"/>
    <cellStyle name="_KT_TG_1_Qt-HT3PQ1(CauKho)" xfId="722"/>
    <cellStyle name="_KT_TG_1_Sheet1" xfId="723"/>
    <cellStyle name="_KT_TG_1_TK152-04" xfId="724"/>
    <cellStyle name="_KT_TG_1_ÿÿÿÿÿ" xfId="725"/>
    <cellStyle name="_KT_TG_1_ÿÿÿÿÿ_Bieu mau cong trinh khoi cong moi 3-4" xfId="726"/>
    <cellStyle name="_KT_TG_1_ÿÿÿÿÿ_Bieu3ODA" xfId="727"/>
    <cellStyle name="_KT_TG_1_ÿÿÿÿÿ_Bieu4HTMT" xfId="728"/>
    <cellStyle name="_KT_TG_1_ÿÿÿÿÿ_KH TPCP vung TNB (03-1-2012)" xfId="729"/>
    <cellStyle name="_KT_TG_1_ÿÿÿÿÿ_kien giang 2" xfId="730"/>
    <cellStyle name="_KT_TG_2" xfId="731"/>
    <cellStyle name="_KT_TG_2 2" xfId="732"/>
    <cellStyle name="_KT_TG_2 3" xfId="5164"/>
    <cellStyle name="_KT_TG_2_05-12  KH trung han 2016-2020 - Liem Thinh edited" xfId="733"/>
    <cellStyle name="_KT_TG_2_ApGiaVatTu_cayxanh_latgach" xfId="734"/>
    <cellStyle name="_KT_TG_2_BANG TONG HOP TINH HINH THANH QUYET TOAN (MOI I)" xfId="735"/>
    <cellStyle name="_KT_TG_2_BAO CAO KLCT PT2000" xfId="736"/>
    <cellStyle name="_KT_TG_2_BAO CAO PT2000" xfId="737"/>
    <cellStyle name="_KT_TG_2_BAO CAO PT2000_Book1" xfId="738"/>
    <cellStyle name="_KT_TG_2_Bao cao XDCB 2001 - T11 KH dieu chinh 20-11-THAI" xfId="739"/>
    <cellStyle name="_KT_TG_2_BAO GIA NGAY 24-10-08 (co dam)" xfId="740"/>
    <cellStyle name="_KT_TG_2_BC  NAM 2007" xfId="741"/>
    <cellStyle name="_KT_TG_2_BC CV 6403 BKHĐT" xfId="742"/>
    <cellStyle name="_KT_TG_2_BC NQ11-CP - chinh sua lai" xfId="743"/>
    <cellStyle name="_KT_TG_2_BC NQ11-CP-Quynh sau bieu so3" xfId="744"/>
    <cellStyle name="_KT_TG_2_BC_NQ11-CP_-_Thao_sua_lai" xfId="745"/>
    <cellStyle name="_KT_TG_2_Bieu mau cong trinh khoi cong moi 3-4" xfId="746"/>
    <cellStyle name="_KT_TG_2_Bieu3ODA" xfId="747"/>
    <cellStyle name="_KT_TG_2_Bieu3ODA_1" xfId="748"/>
    <cellStyle name="_KT_TG_2_Bieu4HTMT" xfId="749"/>
    <cellStyle name="_KT_TG_2_bo sung von KCH nam 2010 va Du an tre kho khan" xfId="750"/>
    <cellStyle name="_KT_TG_2_Book1" xfId="751"/>
    <cellStyle name="_KT_TG_2_Book1 2" xfId="752"/>
    <cellStyle name="_KT_TG_2_Book1_1" xfId="753"/>
    <cellStyle name="_KT_TG_2_Book1_1 2" xfId="754"/>
    <cellStyle name="_KT_TG_2_Book1_1_BC CV 6403 BKHĐT" xfId="755"/>
    <cellStyle name="_KT_TG_2_Book1_1_Bieu mau cong trinh khoi cong moi 3-4" xfId="756"/>
    <cellStyle name="_KT_TG_2_Book1_1_Bieu3ODA" xfId="757"/>
    <cellStyle name="_KT_TG_2_Book1_1_Bieu4HTMT" xfId="758"/>
    <cellStyle name="_KT_TG_2_Book1_1_Book1" xfId="759"/>
    <cellStyle name="_KT_TG_2_Book1_1_Luy ke von ung nam 2011 -Thoa gui ngay 12-8-2012" xfId="760"/>
    <cellStyle name="_KT_TG_2_Book1_2" xfId="761"/>
    <cellStyle name="_KT_TG_2_Book1_2 2" xfId="762"/>
    <cellStyle name="_KT_TG_2_Book1_2_BC CV 6403 BKHĐT" xfId="763"/>
    <cellStyle name="_KT_TG_2_Book1_2_Bieu3ODA" xfId="764"/>
    <cellStyle name="_KT_TG_2_Book1_2_Luy ke von ung nam 2011 -Thoa gui ngay 12-8-2012" xfId="765"/>
    <cellStyle name="_KT_TG_2_Book1_3" xfId="766"/>
    <cellStyle name="_KT_TG_2_Book1_3 2" xfId="767"/>
    <cellStyle name="_KT_TG_2_Book1_4" xfId="768"/>
    <cellStyle name="_KT_TG_2_Book1_BC CV 6403 BKHĐT" xfId="769"/>
    <cellStyle name="_KT_TG_2_Book1_Bieu mau cong trinh khoi cong moi 3-4" xfId="770"/>
    <cellStyle name="_KT_TG_2_Book1_Bieu3ODA" xfId="771"/>
    <cellStyle name="_KT_TG_2_Book1_Bieu4HTMT" xfId="772"/>
    <cellStyle name="_KT_TG_2_Book1_bo sung von KCH nam 2010 va Du an tre kho khan" xfId="773"/>
    <cellStyle name="_KT_TG_2_Book1_Book1" xfId="774"/>
    <cellStyle name="_KT_TG_2_Book1_danh muc chuan bi dau tu 2011 ngay 07-6-2011" xfId="775"/>
    <cellStyle name="_KT_TG_2_Book1_Danh muc pbo nguon von XSKT, XDCB nam 2009 chuyen qua nam 2010" xfId="776"/>
    <cellStyle name="_KT_TG_2_Book1_dieu chinh KH 2011 ngay 26-5-2011111" xfId="777"/>
    <cellStyle name="_KT_TG_2_Book1_DS KCH PHAN BO VON NSDP NAM 2010" xfId="778"/>
    <cellStyle name="_KT_TG_2_Book1_giao KH 2011 ngay 10-12-2010" xfId="779"/>
    <cellStyle name="_KT_TG_2_Book1_Luy ke von ung nam 2011 -Thoa gui ngay 12-8-2012" xfId="780"/>
    <cellStyle name="_KT_TG_2_CAU Khanh Nam(Thi Cong)" xfId="781"/>
    <cellStyle name="_KT_TG_2_ChiHuong_ApGia" xfId="782"/>
    <cellStyle name="_KT_TG_2_CoCauPhi (version 1)" xfId="783"/>
    <cellStyle name="_KT_TG_2_Copy of 05-12  KH trung han 2016-2020 - Liem Thinh edited (1)" xfId="784"/>
    <cellStyle name="_KT_TG_2_danh muc chuan bi dau tu 2011 ngay 07-6-2011" xfId="785"/>
    <cellStyle name="_KT_TG_2_Danh muc pbo nguon von XSKT, XDCB nam 2009 chuyen qua nam 2010" xfId="786"/>
    <cellStyle name="_KT_TG_2_DAU NOI PL-CL TAI PHU LAMHC" xfId="787"/>
    <cellStyle name="_KT_TG_2_dieu chinh KH 2011 ngay 26-5-2011111" xfId="788"/>
    <cellStyle name="_KT_TG_2_DS KCH PHAN BO VON NSDP NAM 2010" xfId="789"/>
    <cellStyle name="_KT_TG_2_DTCDT MR.2N110.HOCMON.TDTOAN.CCUNG" xfId="790"/>
    <cellStyle name="_KT_TG_2_DU TRU VAT TU" xfId="791"/>
    <cellStyle name="_KT_TG_2_giao KH 2011 ngay 10-12-2010" xfId="792"/>
    <cellStyle name="_KT_TG_2_GTGT 2003" xfId="793"/>
    <cellStyle name="_KT_TG_2_KE KHAI THUE GTGT 2004" xfId="794"/>
    <cellStyle name="_KT_TG_2_KE KHAI THUE GTGT 2004_BCTC2004" xfId="795"/>
    <cellStyle name="_KT_TG_2_KH TPCP 2016-2020 (tong hop)" xfId="796"/>
    <cellStyle name="_KT_TG_2_KH TPCP vung TNB (03-1-2012)" xfId="797"/>
    <cellStyle name="_KT_TG_2_kien giang 2" xfId="798"/>
    <cellStyle name="_KT_TG_2_Lora-tungchau" xfId="799"/>
    <cellStyle name="_KT_TG_2_Luy ke von ung nam 2011 -Thoa gui ngay 12-8-2012" xfId="800"/>
    <cellStyle name="_KT_TG_2_NhanCong" xfId="801"/>
    <cellStyle name="_KT_TG_2_N-X-T-04" xfId="802"/>
    <cellStyle name="_KT_TG_2_PGIA-phieu tham tra Kho bac" xfId="803"/>
    <cellStyle name="_KT_TG_2_phu luc tong ket tinh hinh TH giai doan 03-10 (ngay 30)" xfId="804"/>
    <cellStyle name="_KT_TG_2_PT02-02" xfId="805"/>
    <cellStyle name="_KT_TG_2_PT02-02_Book1" xfId="806"/>
    <cellStyle name="_KT_TG_2_PT02-03" xfId="807"/>
    <cellStyle name="_KT_TG_2_PT02-03_Book1" xfId="808"/>
    <cellStyle name="_KT_TG_2_Qt-HT3PQ1(CauKho)" xfId="809"/>
    <cellStyle name="_KT_TG_2_Sheet1" xfId="810"/>
    <cellStyle name="_KT_TG_2_TK152-04" xfId="811"/>
    <cellStyle name="_KT_TG_2_ÿÿÿÿÿ" xfId="812"/>
    <cellStyle name="_KT_TG_2_ÿÿÿÿÿ_Bieu mau cong trinh khoi cong moi 3-4" xfId="813"/>
    <cellStyle name="_KT_TG_2_ÿÿÿÿÿ_Bieu3ODA" xfId="814"/>
    <cellStyle name="_KT_TG_2_ÿÿÿÿÿ_Bieu4HTMT" xfId="815"/>
    <cellStyle name="_KT_TG_2_ÿÿÿÿÿ_KH TPCP vung TNB (03-1-2012)" xfId="816"/>
    <cellStyle name="_KT_TG_2_ÿÿÿÿÿ_kien giang 2" xfId="817"/>
    <cellStyle name="_KT_TG_3" xfId="818"/>
    <cellStyle name="_KT_TG_4" xfId="819"/>
    <cellStyle name="_KT_TG_4 2" xfId="820"/>
    <cellStyle name="_KT_TG_4_05-12  KH trung han 2016-2020 - Liem Thinh edited" xfId="821"/>
    <cellStyle name="_KT_TG_4_Copy of 05-12  KH trung han 2016-2020 - Liem Thinh edited (1)" xfId="822"/>
    <cellStyle name="_KT_TG_4_KH TPCP 2016-2020 (tong hop)" xfId="823"/>
    <cellStyle name="_KT_TG_4_Lora-tungchau" xfId="824"/>
    <cellStyle name="_KT_TG_4_Lora-tungchau 2" xfId="825"/>
    <cellStyle name="_KT_TG_4_Lora-tungchau_05-12  KH trung han 2016-2020 - Liem Thinh edited" xfId="826"/>
    <cellStyle name="_KT_TG_4_Lora-tungchau_Copy of 05-12  KH trung han 2016-2020 - Liem Thinh edited (1)" xfId="827"/>
    <cellStyle name="_KT_TG_4_Lora-tungchau_KH TPCP 2016-2020 (tong hop)" xfId="828"/>
    <cellStyle name="_KT_TG_4_Qt-HT3PQ1(CauKho)" xfId="829"/>
    <cellStyle name="_Lora-tungchau" xfId="830"/>
    <cellStyle name="_Lora-tungchau 2" xfId="831"/>
    <cellStyle name="_Lora-tungchau_05-12  KH trung han 2016-2020 - Liem Thinh edited" xfId="832"/>
    <cellStyle name="_Lora-tungchau_Copy of 05-12  KH trung han 2016-2020 - Liem Thinh edited (1)" xfId="833"/>
    <cellStyle name="_Lora-tungchau_KH TPCP 2016-2020 (tong hop)" xfId="834"/>
    <cellStyle name="_LuuNgay11-04-2007ke toan Can" xfId="5165"/>
    <cellStyle name="_LuuNgay19-04-2007Danhsachluong" xfId="5166"/>
    <cellStyle name="_Luy ke von ung nam 2011 -Thoa gui ngay 12-8-2012" xfId="835"/>
    <cellStyle name="_mau so 3" xfId="836"/>
    <cellStyle name="_MauThanTKKT-goi7-DonGia2143(vl t7)" xfId="837"/>
    <cellStyle name="_MauThanTKKT-goi7-DonGia2143(vl t7)_!1 1 bao cao giao KH ve HTCMT vung TNB   12-12-2011" xfId="838"/>
    <cellStyle name="_MauThanTKKT-goi7-DonGia2143(vl t7)_Bieu4HTMT" xfId="839"/>
    <cellStyle name="_MauThanTKKT-goi7-DonGia2143(vl t7)_Bieu4HTMT_!1 1 bao cao giao KH ve HTCMT vung TNB   12-12-2011" xfId="840"/>
    <cellStyle name="_MauThanTKKT-goi7-DonGia2143(vl t7)_Bieu4HTMT_KH TPCP vung TNB (03-1-2012)" xfId="841"/>
    <cellStyle name="_MauThanTKKT-goi7-DonGia2143(vl t7)_KH TPCP vung TNB (03-1-2012)" xfId="842"/>
    <cellStyle name="_Nhu cau von ung truoc 2011 Tha h Hoa + Nge An gui TW" xfId="843"/>
    <cellStyle name="_Nhu cau von ung truoc 2011 Tha h Hoa + Nge An gui TW_!1 1 bao cao giao KH ve HTCMT vung TNB   12-12-2011" xfId="844"/>
    <cellStyle name="_Nhu cau von ung truoc 2011 Tha h Hoa + Nge An gui TW_Bieu4HTMT" xfId="845"/>
    <cellStyle name="_Nhu cau von ung truoc 2011 Tha h Hoa + Nge An gui TW_Bieu4HTMT_!1 1 bao cao giao KH ve HTCMT vung TNB   12-12-2011" xfId="846"/>
    <cellStyle name="_Nhu cau von ung truoc 2011 Tha h Hoa + Nge An gui TW_Bieu4HTMT_KH TPCP vung TNB (03-1-2012)" xfId="847"/>
    <cellStyle name="_Nhu cau von ung truoc 2011 Tha h Hoa + Nge An gui TW_KH TPCP vung TNB (03-1-2012)" xfId="848"/>
    <cellStyle name="_N-X-T-04" xfId="849"/>
    <cellStyle name="_PERSONAL" xfId="850"/>
    <cellStyle name="_PERSONAL_BC CV 6403 BKHĐT" xfId="851"/>
    <cellStyle name="_PERSONAL_Bieu mau cong trinh khoi cong moi 3-4" xfId="852"/>
    <cellStyle name="_PERSONAL_Bieu3ODA" xfId="853"/>
    <cellStyle name="_PERSONAL_Bieu4HTMT" xfId="854"/>
    <cellStyle name="_PERSONAL_Book1" xfId="855"/>
    <cellStyle name="_PERSONAL_Book1 2" xfId="856"/>
    <cellStyle name="_PERSONAL_HTQ.8 GD1" xfId="857"/>
    <cellStyle name="_PERSONAL_HTQ.8 GD1_05-12  KH trung han 2016-2020 - Liem Thinh edited" xfId="858"/>
    <cellStyle name="_PERSONAL_HTQ.8 GD1_Copy of 05-12  KH trung han 2016-2020 - Liem Thinh edited (1)" xfId="859"/>
    <cellStyle name="_PERSONAL_HTQ.8 GD1_KH TPCP 2016-2020 (tong hop)" xfId="860"/>
    <cellStyle name="_PERSONAL_Luy ke von ung nam 2011 -Thoa gui ngay 12-8-2012" xfId="861"/>
    <cellStyle name="_PERSONAL_Tong hop KHCB 2001" xfId="862"/>
    <cellStyle name="_Phan bo KH 2009 TPCP" xfId="863"/>
    <cellStyle name="_phong bo mon22" xfId="864"/>
    <cellStyle name="_phong bo mon22_!1 1 bao cao giao KH ve HTCMT vung TNB   12-12-2011" xfId="865"/>
    <cellStyle name="_phong bo mon22_KH TPCP vung TNB (03-1-2012)" xfId="866"/>
    <cellStyle name="_Phu luc 2 (Bieu 2) TH KH 2010" xfId="867"/>
    <cellStyle name="_phu luc tong ket tinh hinh TH giai doan 03-10 (ngay 30)" xfId="868"/>
    <cellStyle name="_Phuluckinhphi_DC_lan 4_YL" xfId="869"/>
    <cellStyle name="_Q TOAN  SCTX QL.62 QUI I ( oanh)" xfId="870"/>
    <cellStyle name="_Q TOAN  SCTX QL.62 QUI II ( oanh)" xfId="871"/>
    <cellStyle name="_QT SCTXQL62_QT1 (Cty QL)" xfId="872"/>
    <cellStyle name="_Qt-HT3PQ1(CauKho)" xfId="873"/>
    <cellStyle name="_Sheet1" xfId="874"/>
    <cellStyle name="_Sheet2" xfId="875"/>
    <cellStyle name="_TG-TH" xfId="876"/>
    <cellStyle name="_TG-TH_1" xfId="877"/>
    <cellStyle name="_TG-TH_1 2" xfId="878"/>
    <cellStyle name="_TG-TH_1 3" xfId="5167"/>
    <cellStyle name="_TG-TH_1_05-12  KH trung han 2016-2020 - Liem Thinh edited" xfId="879"/>
    <cellStyle name="_TG-TH_1_ApGiaVatTu_cayxanh_latgach" xfId="880"/>
    <cellStyle name="_TG-TH_1_BANG TONG HOP TINH HINH THANH QUYET TOAN (MOI I)" xfId="881"/>
    <cellStyle name="_TG-TH_1_BAO CAO KLCT PT2000" xfId="882"/>
    <cellStyle name="_TG-TH_1_BAO CAO PT2000" xfId="883"/>
    <cellStyle name="_TG-TH_1_BAO CAO PT2000_Book1" xfId="884"/>
    <cellStyle name="_TG-TH_1_Bao cao XDCB 2001 - T11 KH dieu chinh 20-11-THAI" xfId="885"/>
    <cellStyle name="_TG-TH_1_BAO GIA NGAY 24-10-08 (co dam)" xfId="886"/>
    <cellStyle name="_TG-TH_1_BC  NAM 2007" xfId="887"/>
    <cellStyle name="_TG-TH_1_BC CV 6403 BKHĐT" xfId="888"/>
    <cellStyle name="_TG-TH_1_BC NQ11-CP - chinh sua lai" xfId="889"/>
    <cellStyle name="_TG-TH_1_BC NQ11-CP-Quynh sau bieu so3" xfId="890"/>
    <cellStyle name="_TG-TH_1_BC_NQ11-CP_-_Thao_sua_lai" xfId="891"/>
    <cellStyle name="_TG-TH_1_Bieu mau cong trinh khoi cong moi 3-4" xfId="892"/>
    <cellStyle name="_TG-TH_1_Bieu3ODA" xfId="893"/>
    <cellStyle name="_TG-TH_1_Bieu3ODA_1" xfId="894"/>
    <cellStyle name="_TG-TH_1_Bieu4HTMT" xfId="895"/>
    <cellStyle name="_TG-TH_1_bo sung von KCH nam 2010 va Du an tre kho khan" xfId="896"/>
    <cellStyle name="_TG-TH_1_Book1" xfId="897"/>
    <cellStyle name="_TG-TH_1_Book1 2" xfId="898"/>
    <cellStyle name="_TG-TH_1_Book1_1" xfId="899"/>
    <cellStyle name="_TG-TH_1_Book1_1 2" xfId="900"/>
    <cellStyle name="_TG-TH_1_Book1_1_BC CV 6403 BKHĐT" xfId="901"/>
    <cellStyle name="_TG-TH_1_Book1_1_Bieu mau cong trinh khoi cong moi 3-4" xfId="902"/>
    <cellStyle name="_TG-TH_1_Book1_1_Bieu3ODA" xfId="903"/>
    <cellStyle name="_TG-TH_1_Book1_1_Bieu4HTMT" xfId="904"/>
    <cellStyle name="_TG-TH_1_Book1_1_Book1" xfId="905"/>
    <cellStyle name="_TG-TH_1_Book1_1_Luy ke von ung nam 2011 -Thoa gui ngay 12-8-2012" xfId="906"/>
    <cellStyle name="_TG-TH_1_Book1_2" xfId="907"/>
    <cellStyle name="_TG-TH_1_Book1_2 2" xfId="908"/>
    <cellStyle name="_TG-TH_1_Book1_2_BC CV 6403 BKHĐT" xfId="909"/>
    <cellStyle name="_TG-TH_1_Book1_2_Bieu3ODA" xfId="910"/>
    <cellStyle name="_TG-TH_1_Book1_2_Luy ke von ung nam 2011 -Thoa gui ngay 12-8-2012" xfId="911"/>
    <cellStyle name="_TG-TH_1_Book1_3" xfId="912"/>
    <cellStyle name="_TG-TH_1_Book1_4" xfId="913"/>
    <cellStyle name="_TG-TH_1_Book1_BC CV 6403 BKHĐT" xfId="914"/>
    <cellStyle name="_TG-TH_1_Book1_BC-QT-WB-dthao" xfId="915"/>
    <cellStyle name="_TG-TH_1_Book1_Bieu mau cong trinh khoi cong moi 3-4" xfId="916"/>
    <cellStyle name="_TG-TH_1_Book1_Bieu3ODA" xfId="917"/>
    <cellStyle name="_TG-TH_1_Book1_Bieu4HTMT" xfId="918"/>
    <cellStyle name="_TG-TH_1_Book1_bo sung von KCH nam 2010 va Du an tre kho khan" xfId="919"/>
    <cellStyle name="_TG-TH_1_Book1_Book1" xfId="920"/>
    <cellStyle name="_TG-TH_1_Book1_danh muc chuan bi dau tu 2011 ngay 07-6-2011" xfId="921"/>
    <cellStyle name="_TG-TH_1_Book1_Danh muc pbo nguon von XSKT, XDCB nam 2009 chuyen qua nam 2010" xfId="922"/>
    <cellStyle name="_TG-TH_1_Book1_dieu chinh KH 2011 ngay 26-5-2011111" xfId="923"/>
    <cellStyle name="_TG-TH_1_Book1_DS KCH PHAN BO VON NSDP NAM 2010" xfId="924"/>
    <cellStyle name="_TG-TH_1_Book1_giao KH 2011 ngay 10-12-2010" xfId="925"/>
    <cellStyle name="_TG-TH_1_Book1_Luy ke von ung nam 2011 -Thoa gui ngay 12-8-2012" xfId="926"/>
    <cellStyle name="_TG-TH_1_CAU Khanh Nam(Thi Cong)" xfId="927"/>
    <cellStyle name="_TG-TH_1_ChiHuong_ApGia" xfId="928"/>
    <cellStyle name="_TG-TH_1_CoCauPhi (version 1)" xfId="929"/>
    <cellStyle name="_TG-TH_1_Copy of 05-12  KH trung han 2016-2020 - Liem Thinh edited (1)" xfId="930"/>
    <cellStyle name="_TG-TH_1_danh muc chuan bi dau tu 2011 ngay 07-6-2011" xfId="931"/>
    <cellStyle name="_TG-TH_1_Danh muc pbo nguon von XSKT, XDCB nam 2009 chuyen qua nam 2010" xfId="932"/>
    <cellStyle name="_TG-TH_1_DAU NOI PL-CL TAI PHU LAMHC" xfId="933"/>
    <cellStyle name="_TG-TH_1_dieu chinh KH 2011 ngay 26-5-2011111" xfId="934"/>
    <cellStyle name="_TG-TH_1_DS KCH PHAN BO VON NSDP NAM 2010" xfId="935"/>
    <cellStyle name="_TG-TH_1_DTCDT MR.2N110.HOCMON.TDTOAN.CCUNG" xfId="936"/>
    <cellStyle name="_TG-TH_1_DU TRU VAT TU" xfId="937"/>
    <cellStyle name="_TG-TH_1_giao KH 2011 ngay 10-12-2010" xfId="938"/>
    <cellStyle name="_TG-TH_1_GTGT 2003" xfId="939"/>
    <cellStyle name="_TG-TH_1_KE KHAI THUE GTGT 2004" xfId="940"/>
    <cellStyle name="_TG-TH_1_KE KHAI THUE GTGT 2004_BCTC2004" xfId="941"/>
    <cellStyle name="_TG-TH_1_KH TPCP 2016-2020 (tong hop)" xfId="942"/>
    <cellStyle name="_TG-TH_1_KH TPCP vung TNB (03-1-2012)" xfId="943"/>
    <cellStyle name="_TG-TH_1_kien giang 2" xfId="944"/>
    <cellStyle name="_TG-TH_1_Lora-tungchau" xfId="945"/>
    <cellStyle name="_TG-TH_1_Luy ke von ung nam 2011 -Thoa gui ngay 12-8-2012" xfId="946"/>
    <cellStyle name="_TG-TH_1_NhanCong" xfId="947"/>
    <cellStyle name="_TG-TH_1_N-X-T-04" xfId="948"/>
    <cellStyle name="_TG-TH_1_PGIA-phieu tham tra Kho bac" xfId="949"/>
    <cellStyle name="_TG-TH_1_phu luc tong ket tinh hinh TH giai doan 03-10 (ngay 30)" xfId="950"/>
    <cellStyle name="_TG-TH_1_PT02-02" xfId="951"/>
    <cellStyle name="_TG-TH_1_PT02-02_Book1" xfId="952"/>
    <cellStyle name="_TG-TH_1_PT02-03" xfId="953"/>
    <cellStyle name="_TG-TH_1_PT02-03_Book1" xfId="954"/>
    <cellStyle name="_TG-TH_1_Qt-HT3PQ1(CauKho)" xfId="955"/>
    <cellStyle name="_TG-TH_1_Sheet1" xfId="956"/>
    <cellStyle name="_TG-TH_1_TK152-04" xfId="957"/>
    <cellStyle name="_TG-TH_1_ÿÿÿÿÿ" xfId="958"/>
    <cellStyle name="_TG-TH_1_ÿÿÿÿÿ_Bieu mau cong trinh khoi cong moi 3-4" xfId="959"/>
    <cellStyle name="_TG-TH_1_ÿÿÿÿÿ_Bieu3ODA" xfId="960"/>
    <cellStyle name="_TG-TH_1_ÿÿÿÿÿ_Bieu4HTMT" xfId="961"/>
    <cellStyle name="_TG-TH_1_ÿÿÿÿÿ_KH TPCP vung TNB (03-1-2012)" xfId="962"/>
    <cellStyle name="_TG-TH_1_ÿÿÿÿÿ_kien giang 2" xfId="963"/>
    <cellStyle name="_TG-TH_2" xfId="964"/>
    <cellStyle name="_TG-TH_2 2" xfId="965"/>
    <cellStyle name="_TG-TH_2 3" xfId="5168"/>
    <cellStyle name="_TG-TH_2_05-12  KH trung han 2016-2020 - Liem Thinh edited" xfId="966"/>
    <cellStyle name="_TG-TH_2_ApGiaVatTu_cayxanh_latgach" xfId="967"/>
    <cellStyle name="_TG-TH_2_BANG TONG HOP TINH HINH THANH QUYET TOAN (MOI I)" xfId="968"/>
    <cellStyle name="_TG-TH_2_BAO CAO KLCT PT2000" xfId="969"/>
    <cellStyle name="_TG-TH_2_BAO CAO PT2000" xfId="970"/>
    <cellStyle name="_TG-TH_2_BAO CAO PT2000_Book1" xfId="971"/>
    <cellStyle name="_TG-TH_2_Bao cao XDCB 2001 - T11 KH dieu chinh 20-11-THAI" xfId="972"/>
    <cellStyle name="_TG-TH_2_BAO GIA NGAY 24-10-08 (co dam)" xfId="973"/>
    <cellStyle name="_TG-TH_2_BC  NAM 2007" xfId="974"/>
    <cellStyle name="_TG-TH_2_BC CV 6403 BKHĐT" xfId="975"/>
    <cellStyle name="_TG-TH_2_BC NQ11-CP - chinh sua lai" xfId="976"/>
    <cellStyle name="_TG-TH_2_BC NQ11-CP-Quynh sau bieu so3" xfId="977"/>
    <cellStyle name="_TG-TH_2_BC_NQ11-CP_-_Thao_sua_lai" xfId="978"/>
    <cellStyle name="_TG-TH_2_Bieu mau cong trinh khoi cong moi 3-4" xfId="979"/>
    <cellStyle name="_TG-TH_2_Bieu3ODA" xfId="980"/>
    <cellStyle name="_TG-TH_2_Bieu3ODA_1" xfId="981"/>
    <cellStyle name="_TG-TH_2_Bieu4HTMT" xfId="982"/>
    <cellStyle name="_TG-TH_2_bo sung von KCH nam 2010 va Du an tre kho khan" xfId="983"/>
    <cellStyle name="_TG-TH_2_Book1" xfId="984"/>
    <cellStyle name="_TG-TH_2_Book1 2" xfId="985"/>
    <cellStyle name="_TG-TH_2_Book1_1" xfId="986"/>
    <cellStyle name="_TG-TH_2_Book1_1 2" xfId="987"/>
    <cellStyle name="_TG-TH_2_Book1_1_BC CV 6403 BKHĐT" xfId="988"/>
    <cellStyle name="_TG-TH_2_Book1_1_Bieu mau cong trinh khoi cong moi 3-4" xfId="989"/>
    <cellStyle name="_TG-TH_2_Book1_1_Bieu3ODA" xfId="990"/>
    <cellStyle name="_TG-TH_2_Book1_1_Bieu4HTMT" xfId="991"/>
    <cellStyle name="_TG-TH_2_Book1_1_Book1" xfId="992"/>
    <cellStyle name="_TG-TH_2_Book1_1_Luy ke von ung nam 2011 -Thoa gui ngay 12-8-2012" xfId="993"/>
    <cellStyle name="_TG-TH_2_Book1_2" xfId="994"/>
    <cellStyle name="_TG-TH_2_Book1_2 2" xfId="995"/>
    <cellStyle name="_TG-TH_2_Book1_2_BC CV 6403 BKHĐT" xfId="996"/>
    <cellStyle name="_TG-TH_2_Book1_2_Bieu3ODA" xfId="997"/>
    <cellStyle name="_TG-TH_2_Book1_2_Luy ke von ung nam 2011 -Thoa gui ngay 12-8-2012" xfId="998"/>
    <cellStyle name="_TG-TH_2_Book1_3" xfId="999"/>
    <cellStyle name="_TG-TH_2_Book1_3 2" xfId="1000"/>
    <cellStyle name="_TG-TH_2_Book1_4" xfId="1001"/>
    <cellStyle name="_TG-TH_2_Book1_BC CV 6403 BKHĐT" xfId="1002"/>
    <cellStyle name="_TG-TH_2_Book1_Bieu mau cong trinh khoi cong moi 3-4" xfId="1003"/>
    <cellStyle name="_TG-TH_2_Book1_Bieu3ODA" xfId="1004"/>
    <cellStyle name="_TG-TH_2_Book1_Bieu4HTMT" xfId="1005"/>
    <cellStyle name="_TG-TH_2_Book1_bo sung von KCH nam 2010 va Du an tre kho khan" xfId="1006"/>
    <cellStyle name="_TG-TH_2_Book1_Book1" xfId="1007"/>
    <cellStyle name="_TG-TH_2_Book1_danh muc chuan bi dau tu 2011 ngay 07-6-2011" xfId="1008"/>
    <cellStyle name="_TG-TH_2_Book1_Danh muc pbo nguon von XSKT, XDCB nam 2009 chuyen qua nam 2010" xfId="1009"/>
    <cellStyle name="_TG-TH_2_Book1_dieu chinh KH 2011 ngay 26-5-2011111" xfId="1010"/>
    <cellStyle name="_TG-TH_2_Book1_DS KCH PHAN BO VON NSDP NAM 2010" xfId="1011"/>
    <cellStyle name="_TG-TH_2_Book1_giao KH 2011 ngay 10-12-2010" xfId="1012"/>
    <cellStyle name="_TG-TH_2_Book1_Luy ke von ung nam 2011 -Thoa gui ngay 12-8-2012" xfId="1013"/>
    <cellStyle name="_TG-TH_2_CAU Khanh Nam(Thi Cong)" xfId="1014"/>
    <cellStyle name="_TG-TH_2_ChiHuong_ApGia" xfId="1015"/>
    <cellStyle name="_TG-TH_2_CoCauPhi (version 1)" xfId="1016"/>
    <cellStyle name="_TG-TH_2_Copy of 05-12  KH trung han 2016-2020 - Liem Thinh edited (1)" xfId="1017"/>
    <cellStyle name="_TG-TH_2_danh muc chuan bi dau tu 2011 ngay 07-6-2011" xfId="1018"/>
    <cellStyle name="_TG-TH_2_Danh muc pbo nguon von XSKT, XDCB nam 2009 chuyen qua nam 2010" xfId="1019"/>
    <cellStyle name="_TG-TH_2_DAU NOI PL-CL TAI PHU LAMHC" xfId="1020"/>
    <cellStyle name="_TG-TH_2_dieu chinh KH 2011 ngay 26-5-2011111" xfId="1021"/>
    <cellStyle name="_TG-TH_2_DS KCH PHAN BO VON NSDP NAM 2010" xfId="1022"/>
    <cellStyle name="_TG-TH_2_DTCDT MR.2N110.HOCMON.TDTOAN.CCUNG" xfId="1023"/>
    <cellStyle name="_TG-TH_2_DU TRU VAT TU" xfId="1024"/>
    <cellStyle name="_TG-TH_2_giao KH 2011 ngay 10-12-2010" xfId="1025"/>
    <cellStyle name="_TG-TH_2_GTGT 2003" xfId="1026"/>
    <cellStyle name="_TG-TH_2_KE KHAI THUE GTGT 2004" xfId="1027"/>
    <cellStyle name="_TG-TH_2_KE KHAI THUE GTGT 2004_BCTC2004" xfId="1028"/>
    <cellStyle name="_TG-TH_2_KH TPCP 2016-2020 (tong hop)" xfId="1029"/>
    <cellStyle name="_TG-TH_2_KH TPCP vung TNB (03-1-2012)" xfId="1030"/>
    <cellStyle name="_TG-TH_2_kien giang 2" xfId="1031"/>
    <cellStyle name="_TG-TH_2_Lora-tungchau" xfId="1032"/>
    <cellStyle name="_TG-TH_2_Luy ke von ung nam 2011 -Thoa gui ngay 12-8-2012" xfId="1033"/>
    <cellStyle name="_TG-TH_2_NhanCong" xfId="1034"/>
    <cellStyle name="_TG-TH_2_N-X-T-04" xfId="1035"/>
    <cellStyle name="_TG-TH_2_PGIA-phieu tham tra Kho bac" xfId="1036"/>
    <cellStyle name="_TG-TH_2_phu luc tong ket tinh hinh TH giai doan 03-10 (ngay 30)" xfId="1037"/>
    <cellStyle name="_TG-TH_2_PT02-02" xfId="1038"/>
    <cellStyle name="_TG-TH_2_PT02-02_Book1" xfId="1039"/>
    <cellStyle name="_TG-TH_2_PT02-03" xfId="1040"/>
    <cellStyle name="_TG-TH_2_PT02-03_Book1" xfId="1041"/>
    <cellStyle name="_TG-TH_2_Qt-HT3PQ1(CauKho)" xfId="1042"/>
    <cellStyle name="_TG-TH_2_Sheet1" xfId="1043"/>
    <cellStyle name="_TG-TH_2_TK152-04" xfId="1044"/>
    <cellStyle name="_TG-TH_2_ÿÿÿÿÿ" xfId="1045"/>
    <cellStyle name="_TG-TH_2_ÿÿÿÿÿ_Bieu mau cong trinh khoi cong moi 3-4" xfId="1046"/>
    <cellStyle name="_TG-TH_2_ÿÿÿÿÿ_Bieu3ODA" xfId="1047"/>
    <cellStyle name="_TG-TH_2_ÿÿÿÿÿ_Bieu4HTMT" xfId="1048"/>
    <cellStyle name="_TG-TH_2_ÿÿÿÿÿ_KH TPCP vung TNB (03-1-2012)" xfId="1049"/>
    <cellStyle name="_TG-TH_2_ÿÿÿÿÿ_kien giang 2" xfId="1050"/>
    <cellStyle name="_TG-TH_3" xfId="1051"/>
    <cellStyle name="_TG-TH_3 2" xfId="1052"/>
    <cellStyle name="_TG-TH_3_05-12  KH trung han 2016-2020 - Liem Thinh edited" xfId="1053"/>
    <cellStyle name="_TG-TH_3_Copy of 05-12  KH trung han 2016-2020 - Liem Thinh edited (1)" xfId="1054"/>
    <cellStyle name="_TG-TH_3_KH TPCP 2016-2020 (tong hop)" xfId="1055"/>
    <cellStyle name="_TG-TH_3_Lora-tungchau" xfId="1056"/>
    <cellStyle name="_TG-TH_3_Lora-tungchau 2" xfId="1057"/>
    <cellStyle name="_TG-TH_3_Lora-tungchau_05-12  KH trung han 2016-2020 - Liem Thinh edited" xfId="1058"/>
    <cellStyle name="_TG-TH_3_Lora-tungchau_Copy of 05-12  KH trung han 2016-2020 - Liem Thinh edited (1)" xfId="1059"/>
    <cellStyle name="_TG-TH_3_Lora-tungchau_KH TPCP 2016-2020 (tong hop)" xfId="1060"/>
    <cellStyle name="_TG-TH_3_Qt-HT3PQ1(CauKho)" xfId="1061"/>
    <cellStyle name="_TG-TH_4" xfId="1062"/>
    <cellStyle name="_TG-TH_4 2" xfId="5169"/>
    <cellStyle name="_TH KH 2010" xfId="1063"/>
    <cellStyle name="_TK152-04" xfId="1064"/>
    <cellStyle name="_Tong dutoan PP LAHAI" xfId="1065"/>
    <cellStyle name="_TPCP GT-24-5-Mien Nui" xfId="1066"/>
    <cellStyle name="_TPCP GT-24-5-Mien Nui_!1 1 bao cao giao KH ve HTCMT vung TNB   12-12-2011" xfId="1067"/>
    <cellStyle name="_TPCP GT-24-5-Mien Nui_Bieu4HTMT" xfId="1068"/>
    <cellStyle name="_TPCP GT-24-5-Mien Nui_Bieu4HTMT_!1 1 bao cao giao KH ve HTCMT vung TNB   12-12-2011" xfId="1069"/>
    <cellStyle name="_TPCP GT-24-5-Mien Nui_Bieu4HTMT_KH TPCP vung TNB (03-1-2012)" xfId="1070"/>
    <cellStyle name="_TPCP GT-24-5-Mien Nui_KH TPCP vung TNB (03-1-2012)" xfId="1071"/>
    <cellStyle name="_TT209BTC3" xfId="1072"/>
    <cellStyle name="_ung truoc 2011 NSTW Thanh Hoa + Nge An gui Thu 12-5" xfId="1073"/>
    <cellStyle name="_ung truoc 2011 NSTW Thanh Hoa + Nge An gui Thu 12-5_!1 1 bao cao giao KH ve HTCMT vung TNB   12-12-2011" xfId="1074"/>
    <cellStyle name="_ung truoc 2011 NSTW Thanh Hoa + Nge An gui Thu 12-5_Bieu4HTMT" xfId="1075"/>
    <cellStyle name="_ung truoc 2011 NSTW Thanh Hoa + Nge An gui Thu 12-5_Bieu4HTMT_!1 1 bao cao giao KH ve HTCMT vung TNB   12-12-2011" xfId="1076"/>
    <cellStyle name="_ung truoc 2011 NSTW Thanh Hoa + Nge An gui Thu 12-5_Bieu4HTMT_KH TPCP vung TNB (03-1-2012)" xfId="1077"/>
    <cellStyle name="_ung truoc 2011 NSTW Thanh Hoa + Nge An gui Thu 12-5_KH TPCP vung TNB (03-1-2012)" xfId="1078"/>
    <cellStyle name="_ung truoc cua long an (6-5-2010)" xfId="1079"/>
    <cellStyle name="_Ung von nam 2011 vung TNB - Doan Cong tac (12-5-2010)" xfId="1080"/>
    <cellStyle name="_Ung von nam 2011 vung TNB - Doan Cong tac (12-5-2010)_!1 1 bao cao giao KH ve HTCMT vung TNB   12-12-2011" xfId="1081"/>
    <cellStyle name="_Ung von nam 2011 vung TNB - Doan Cong tac (12-5-2010)_Bieu4HTMT" xfId="1082"/>
    <cellStyle name="_Ung von nam 2011 vung TNB - Doan Cong tac (12-5-2010)_Bieu4HTMT_!1 1 bao cao giao KH ve HTCMT vung TNB   12-12-2011" xfId="1083"/>
    <cellStyle name="_Ung von nam 2011 vung TNB - Doan Cong tac (12-5-2010)_Bieu4HTMT_KH TPCP vung TNB (03-1-2012)" xfId="1084"/>
    <cellStyle name="_Ung von nam 2011 vung TNB - Doan Cong tac (12-5-2010)_Chuẩn bị đầu tư 2011 (sep Hung)_KH 2012 (T3-2013)" xfId="1085"/>
    <cellStyle name="_Ung von nam 2011 vung TNB - Doan Cong tac (12-5-2010)_Cong trinh co y kien LD_Dang_NN_2011-Tay nguyen-9-10" xfId="1086"/>
    <cellStyle name="_Ung von nam 2011 vung TNB - Doan Cong tac (12-5-2010)_Cong trinh co y kien LD_Dang_NN_2011-Tay nguyen-9-10_!1 1 bao cao giao KH ve HTCMT vung TNB   12-12-2011" xfId="1087"/>
    <cellStyle name="_Ung von nam 2011 vung TNB - Doan Cong tac (12-5-2010)_Cong trinh co y kien LD_Dang_NN_2011-Tay nguyen-9-10_Bieu4HTMT" xfId="1088"/>
    <cellStyle name="_Ung von nam 2011 vung TNB - Doan Cong tac (12-5-2010)_Cong trinh co y kien LD_Dang_NN_2011-Tay nguyen-9-10_Bieu4HTMT_!1 1 bao cao giao KH ve HTCMT vung TNB   12-12-2011" xfId="1089"/>
    <cellStyle name="_Ung von nam 2011 vung TNB - Doan Cong tac (12-5-2010)_Cong trinh co y kien LD_Dang_NN_2011-Tay nguyen-9-10_Bieu4HTMT_KH TPCP vung TNB (03-1-2012)" xfId="1090"/>
    <cellStyle name="_Ung von nam 2011 vung TNB - Doan Cong tac (12-5-2010)_Cong trinh co y kien LD_Dang_NN_2011-Tay nguyen-9-10_KH TPCP vung TNB (03-1-2012)" xfId="1091"/>
    <cellStyle name="_Ung von nam 2011 vung TNB - Doan Cong tac (12-5-2010)_KH TPCP vung TNB (03-1-2012)" xfId="1092"/>
    <cellStyle name="_Ung von nam 2011 vung TNB - Doan Cong tac (12-5-2010)_TN - Ho tro khac 2011" xfId="1093"/>
    <cellStyle name="_Ung von nam 2011 vung TNB - Doan Cong tac (12-5-2010)_TN - Ho tro khac 2011_!1 1 bao cao giao KH ve HTCMT vung TNB   12-12-2011" xfId="1094"/>
    <cellStyle name="_Ung von nam 2011 vung TNB - Doan Cong tac (12-5-2010)_TN - Ho tro khac 2011_Bieu4HTMT" xfId="1095"/>
    <cellStyle name="_Ung von nam 2011 vung TNB - Doan Cong tac (12-5-2010)_TN - Ho tro khac 2011_Bieu4HTMT_!1 1 bao cao giao KH ve HTCMT vung TNB   12-12-2011" xfId="1096"/>
    <cellStyle name="_Ung von nam 2011 vung TNB - Doan Cong tac (12-5-2010)_TN - Ho tro khac 2011_Bieu4HTMT_KH TPCP vung TNB (03-1-2012)" xfId="1097"/>
    <cellStyle name="_Ung von nam 2011 vung TNB - Doan Cong tac (12-5-2010)_TN - Ho tro khac 2011_KH TPCP vung TNB (03-1-2012)" xfId="1098"/>
    <cellStyle name="_Von dau tu 2006-2020 (TL chien luoc)" xfId="1099"/>
    <cellStyle name="_Von dau tu 2006-2020 (TL chien luoc)_15_10_2013 BC nhu cau von doi ung ODA (2014-2016) ngay 15102013 Sua" xfId="1100"/>
    <cellStyle name="_Von dau tu 2006-2020 (TL chien luoc)_BC nhu cau von doi ung ODA nganh NN (BKH)" xfId="1101"/>
    <cellStyle name="_Von dau tu 2006-2020 (TL chien luoc)_BC nhu cau von doi ung ODA nganh NN (BKH)_05-12  KH trung han 2016-2020 - Liem Thinh edited" xfId="1102"/>
    <cellStyle name="_Von dau tu 2006-2020 (TL chien luoc)_BC nhu cau von doi ung ODA nganh NN (BKH)_Copy of 05-12  KH trung han 2016-2020 - Liem Thinh edited (1)" xfId="1103"/>
    <cellStyle name="_Von dau tu 2006-2020 (TL chien luoc)_BC Tai co cau (bieu TH)" xfId="1104"/>
    <cellStyle name="_Von dau tu 2006-2020 (TL chien luoc)_BC Tai co cau (bieu TH)_05-12  KH trung han 2016-2020 - Liem Thinh edited" xfId="1105"/>
    <cellStyle name="_Von dau tu 2006-2020 (TL chien luoc)_BC Tai co cau (bieu TH)_Copy of 05-12  KH trung han 2016-2020 - Liem Thinh edited (1)" xfId="1106"/>
    <cellStyle name="_Von dau tu 2006-2020 (TL chien luoc)_DK 2014-2015 final" xfId="1107"/>
    <cellStyle name="_Von dau tu 2006-2020 (TL chien luoc)_DK 2014-2015 final_05-12  KH trung han 2016-2020 - Liem Thinh edited" xfId="1108"/>
    <cellStyle name="_Von dau tu 2006-2020 (TL chien luoc)_DK 2014-2015 final_Copy of 05-12  KH trung han 2016-2020 - Liem Thinh edited (1)" xfId="1109"/>
    <cellStyle name="_Von dau tu 2006-2020 (TL chien luoc)_DK 2014-2015 new" xfId="1110"/>
    <cellStyle name="_Von dau tu 2006-2020 (TL chien luoc)_DK 2014-2015 new_05-12  KH trung han 2016-2020 - Liem Thinh edited" xfId="1111"/>
    <cellStyle name="_Von dau tu 2006-2020 (TL chien luoc)_DK 2014-2015 new_Copy of 05-12  KH trung han 2016-2020 - Liem Thinh edited (1)" xfId="1112"/>
    <cellStyle name="_Von dau tu 2006-2020 (TL chien luoc)_DK KH CBDT 2014 11-11-2013" xfId="1113"/>
    <cellStyle name="_Von dau tu 2006-2020 (TL chien luoc)_DK KH CBDT 2014 11-11-2013(1)" xfId="1114"/>
    <cellStyle name="_Von dau tu 2006-2020 (TL chien luoc)_DK KH CBDT 2014 11-11-2013(1)_05-12  KH trung han 2016-2020 - Liem Thinh edited" xfId="1115"/>
    <cellStyle name="_Von dau tu 2006-2020 (TL chien luoc)_DK KH CBDT 2014 11-11-2013(1)_Copy of 05-12  KH trung han 2016-2020 - Liem Thinh edited (1)" xfId="1116"/>
    <cellStyle name="_Von dau tu 2006-2020 (TL chien luoc)_DK KH CBDT 2014 11-11-2013_05-12  KH trung han 2016-2020 - Liem Thinh edited" xfId="1117"/>
    <cellStyle name="_Von dau tu 2006-2020 (TL chien luoc)_DK KH CBDT 2014 11-11-2013_Copy of 05-12  KH trung han 2016-2020 - Liem Thinh edited (1)" xfId="1118"/>
    <cellStyle name="_Von dau tu 2006-2020 (TL chien luoc)_KH 2011-2015" xfId="1119"/>
    <cellStyle name="_Von dau tu 2006-2020 (TL chien luoc)_tai co cau dau tu (tong hop)1" xfId="1120"/>
    <cellStyle name="_x005f_x0001_" xfId="1121"/>
    <cellStyle name="_x005f_x0001__!1 1 bao cao giao KH ve HTCMT vung TNB   12-12-2011" xfId="1122"/>
    <cellStyle name="_x005f_x0001__kien giang 2" xfId="1123"/>
    <cellStyle name="_x005f_x000d__x005f_x000a_JournalTemplate=C:\COMFO\CTALK\JOURSTD.TPL_x005f_x000d__x005f_x000a_LbStateAddress=3 3 0 251 1 89 2 311_x005f_x000d__x005f_x000a_LbStateJou" xfId="1124"/>
    <cellStyle name="_x005f_x005f_x005f_x0001_" xfId="1125"/>
    <cellStyle name="_x005f_x005f_x005f_x0001__!1 1 bao cao giao KH ve HTCMT vung TNB   12-12-2011" xfId="1126"/>
    <cellStyle name="_x005f_x005f_x005f_x0001__kien giang 2" xfId="1127"/>
    <cellStyle name="_x005f_x005f_x005f_x000d__x005f_x005f_x005f_x000a_JournalTemplate=C:\COMFO\CTALK\JOURSTD.TPL_x005f_x005f_x005f_x000d__x005f_x005f_x005f_x000a_LbStateAddress=3 3 0 251 1 89 2 311_x005f_x005f_x005f_x000d__x005f_x005f_x005f_x000a_LbStateJou" xfId="1128"/>
    <cellStyle name="_XDCB thang 12.2010" xfId="1129"/>
    <cellStyle name="_ÿÿÿÿÿ" xfId="1130"/>
    <cellStyle name="_ÿÿÿÿÿ_Bieu mau cong trinh khoi cong moi 3-4" xfId="1131"/>
    <cellStyle name="_ÿÿÿÿÿ_Bieu mau cong trinh khoi cong moi 3-4_!1 1 bao cao giao KH ve HTCMT vung TNB   12-12-2011" xfId="1132"/>
    <cellStyle name="_ÿÿÿÿÿ_Bieu mau cong trinh khoi cong moi 3-4_KH TPCP vung TNB (03-1-2012)" xfId="1133"/>
    <cellStyle name="_ÿÿÿÿÿ_Bieu3ODA" xfId="1134"/>
    <cellStyle name="_ÿÿÿÿÿ_Bieu3ODA_!1 1 bao cao giao KH ve HTCMT vung TNB   12-12-2011" xfId="1135"/>
    <cellStyle name="_ÿÿÿÿÿ_Bieu3ODA_KH TPCP vung TNB (03-1-2012)" xfId="1136"/>
    <cellStyle name="_ÿÿÿÿÿ_Bieu4HTMT" xfId="1137"/>
    <cellStyle name="_ÿÿÿÿÿ_Bieu4HTMT_!1 1 bao cao giao KH ve HTCMT vung TNB   12-12-2011" xfId="1138"/>
    <cellStyle name="_ÿÿÿÿÿ_Bieu4HTMT_KH TPCP vung TNB (03-1-2012)" xfId="1139"/>
    <cellStyle name="_ÿÿÿÿÿ_Kh ql62 (2010) 11-09" xfId="1140"/>
    <cellStyle name="_ÿÿÿÿÿ_KH TPCP vung TNB (03-1-2012)" xfId="1141"/>
    <cellStyle name="_ÿÿÿÿÿ_Khung 2012" xfId="1142"/>
    <cellStyle name="_ÿÿÿÿÿ_kien giang 2" xfId="1143"/>
    <cellStyle name="~1" xfId="1144"/>
    <cellStyle name="~1 2" xfId="1145"/>
    <cellStyle name="’Ê‰Ý [0.00]_laroux" xfId="1146"/>
    <cellStyle name="’Ê‰Ý_laroux" xfId="1147"/>
    <cellStyle name="¤@¯ë_CHI PHI QUAN LY 1-00" xfId="1148"/>
    <cellStyle name="•W?_Format" xfId="1149"/>
    <cellStyle name="•W€_’·Šú‰p•¶" xfId="1150"/>
    <cellStyle name="•W_’·Šú‰p•¶" xfId="1151"/>
    <cellStyle name="W_MARINE" xfId="1152"/>
    <cellStyle name="0" xfId="1153"/>
    <cellStyle name="0 2" xfId="1154"/>
    <cellStyle name="0 2 2" xfId="5361"/>
    <cellStyle name="0 2 3" xfId="5414"/>
    <cellStyle name="0 3" xfId="5360"/>
    <cellStyle name="0 4" xfId="6189"/>
    <cellStyle name="0,0_x000a__x000a_NA_x000a__x000a_" xfId="1155"/>
    <cellStyle name="0,0_x000d__x000a_NA_x000d__x000a_" xfId="1156"/>
    <cellStyle name="0,0_x000d__x000a_NA_x000d__x000a_ 2" xfId="1157"/>
    <cellStyle name="0,0_x000d__x000a_NA_x000d__x000a_ 3" xfId="5099"/>
    <cellStyle name="0,0_x000d__x000a_NA_x000d__x000a_ 4" xfId="5100"/>
    <cellStyle name="0,0_x000d__x000a_NA_x000d__x000a__Phu luc so 2 - NSTW " xfId="5101"/>
    <cellStyle name="0,0_x005f_x000d__x005f_x000a_NA_x005f_x000d__x005f_x000a_" xfId="1158"/>
    <cellStyle name="0.0" xfId="1159"/>
    <cellStyle name="0.0 2" xfId="1160"/>
    <cellStyle name="0.0 2 2" xfId="5363"/>
    <cellStyle name="0.0 2 3" xfId="5412"/>
    <cellStyle name="0.0 3" xfId="5362"/>
    <cellStyle name="0.0 4" xfId="5413"/>
    <cellStyle name="0.00" xfId="1161"/>
    <cellStyle name="0.00 2" xfId="1162"/>
    <cellStyle name="0.00 2 2" xfId="5365"/>
    <cellStyle name="0.00 2 3" xfId="5410"/>
    <cellStyle name="0.00 3" xfId="5364"/>
    <cellStyle name="0.00 4" xfId="5411"/>
    <cellStyle name="1" xfId="1163"/>
    <cellStyle name="1 2" xfId="1164"/>
    <cellStyle name="1_!1 1 bao cao giao KH ve HTCMT vung TNB   12-12-2011" xfId="1165"/>
    <cellStyle name="1_BAO GIA NGAY 24-10-08 (co dam)" xfId="1166"/>
    <cellStyle name="1_Bieu4HTMT" xfId="1167"/>
    <cellStyle name="1_Book1" xfId="1168"/>
    <cellStyle name="1_Book1_1" xfId="1169"/>
    <cellStyle name="1_Book1_1_!1 1 bao cao giao KH ve HTCMT vung TNB   12-12-2011" xfId="1170"/>
    <cellStyle name="1_Book1_1_Bieu4HTMT" xfId="1171"/>
    <cellStyle name="1_Book1_1_Bieu4HTMT_!1 1 bao cao giao KH ve HTCMT vung TNB   12-12-2011" xfId="1172"/>
    <cellStyle name="1_Book1_1_Bieu4HTMT_KH TPCP vung TNB (03-1-2012)" xfId="1173"/>
    <cellStyle name="1_Book1_1_KH TPCP vung TNB (03-1-2012)" xfId="1174"/>
    <cellStyle name="1_Cau thuy dien Ban La (Cu Anh)" xfId="1175"/>
    <cellStyle name="1_Cau thuy dien Ban La (Cu Anh)_!1 1 bao cao giao KH ve HTCMT vung TNB   12-12-2011" xfId="1176"/>
    <cellStyle name="1_Cau thuy dien Ban La (Cu Anh)_Bieu4HTMT" xfId="1177"/>
    <cellStyle name="1_Cau thuy dien Ban La (Cu Anh)_Bieu4HTMT_!1 1 bao cao giao KH ve HTCMT vung TNB   12-12-2011" xfId="1178"/>
    <cellStyle name="1_Cau thuy dien Ban La (Cu Anh)_Bieu4HTMT_KH TPCP vung TNB (03-1-2012)" xfId="1179"/>
    <cellStyle name="1_Cau thuy dien Ban La (Cu Anh)_KH TPCP vung TNB (03-1-2012)" xfId="1180"/>
    <cellStyle name="1_Cong trinh co y kien LD_Dang_NN_2011-Tay nguyen-9-10" xfId="1181"/>
    <cellStyle name="1_Du toan 558 (Km17+508.12 - Km 22)" xfId="1182"/>
    <cellStyle name="1_Du toan 558 (Km17+508.12 - Km 22)_!1 1 bao cao giao KH ve HTCMT vung TNB   12-12-2011" xfId="1183"/>
    <cellStyle name="1_Du toan 558 (Km17+508.12 - Km 22)_Bieu4HTMT" xfId="1184"/>
    <cellStyle name="1_Du toan 558 (Km17+508.12 - Km 22)_Bieu4HTMT_!1 1 bao cao giao KH ve HTCMT vung TNB   12-12-2011" xfId="1185"/>
    <cellStyle name="1_Du toan 558 (Km17+508.12 - Km 22)_Bieu4HTMT_KH TPCP vung TNB (03-1-2012)" xfId="1186"/>
    <cellStyle name="1_Du toan 558 (Km17+508.12 - Km 22)_KH TPCP vung TNB (03-1-2012)" xfId="1187"/>
    <cellStyle name="1_Gia_VLQL48_duyet " xfId="1188"/>
    <cellStyle name="1_Gia_VLQL48_duyet _!1 1 bao cao giao KH ve HTCMT vung TNB   12-12-2011" xfId="1189"/>
    <cellStyle name="1_Gia_VLQL48_duyet _Bieu4HTMT" xfId="1190"/>
    <cellStyle name="1_Gia_VLQL48_duyet _Bieu4HTMT_!1 1 bao cao giao KH ve HTCMT vung TNB   12-12-2011" xfId="1191"/>
    <cellStyle name="1_Gia_VLQL48_duyet _Bieu4HTMT_KH TPCP vung TNB (03-1-2012)" xfId="1192"/>
    <cellStyle name="1_Gia_VLQL48_duyet _KH TPCP vung TNB (03-1-2012)" xfId="1193"/>
    <cellStyle name="1_Kh ql62 (2010) 11-09" xfId="1194"/>
    <cellStyle name="1_KH TPCP vung TNB (03-1-2012)" xfId="1195"/>
    <cellStyle name="1_Khung 2012" xfId="1196"/>
    <cellStyle name="1_KlQdinhduyet" xfId="1197"/>
    <cellStyle name="1_KlQdinhduyet_!1 1 bao cao giao KH ve HTCMT vung TNB   12-12-2011" xfId="1198"/>
    <cellStyle name="1_KlQdinhduyet_Bieu4HTMT" xfId="1199"/>
    <cellStyle name="1_KlQdinhduyet_Bieu4HTMT_!1 1 bao cao giao KH ve HTCMT vung TNB   12-12-2011" xfId="1200"/>
    <cellStyle name="1_KlQdinhduyet_Bieu4HTMT_KH TPCP vung TNB (03-1-2012)" xfId="1201"/>
    <cellStyle name="1_KlQdinhduyet_KH TPCP vung TNB (03-1-2012)" xfId="1202"/>
    <cellStyle name="1_TN - Ho tro khac 2011" xfId="1203"/>
    <cellStyle name="1_TRUNG PMU 5" xfId="1204"/>
    <cellStyle name="1_ÿÿÿÿÿ" xfId="1205"/>
    <cellStyle name="1_ÿÿÿÿÿ_Bieu tong hop nhu cau ung 2011 da chon loc -Mien nui" xfId="1206"/>
    <cellStyle name="1_ÿÿÿÿÿ_Bieu tong hop nhu cau ung 2011 da chon loc -Mien nui 2" xfId="1207"/>
    <cellStyle name="1_ÿÿÿÿÿ_Bieu tong hop nhu cau ung 2011 da chon loc -Mien nui 2 2" xfId="5367"/>
    <cellStyle name="1_ÿÿÿÿÿ_Bieu tong hop nhu cau ung 2011 da chon loc -Mien nui 2 3" xfId="5409"/>
    <cellStyle name="1_ÿÿÿÿÿ_Bieu tong hop nhu cau ung 2011 da chon loc -Mien nui 3" xfId="5366"/>
    <cellStyle name="1_ÿÿÿÿÿ_Bieu tong hop nhu cau ung 2011 da chon loc -Mien nui 4" xfId="6190"/>
    <cellStyle name="1_ÿÿÿÿÿ_Kh ql62 (2010) 11-09" xfId="1208"/>
    <cellStyle name="1_ÿÿÿÿÿ_Khung 2012" xfId="1209"/>
    <cellStyle name="15" xfId="1210"/>
    <cellStyle name="18" xfId="1211"/>
    <cellStyle name="¹éºÐÀ²_      " xfId="1212"/>
    <cellStyle name="2" xfId="1213"/>
    <cellStyle name="2_Book1" xfId="1214"/>
    <cellStyle name="2_Book1_1" xfId="1215"/>
    <cellStyle name="2_Book1_1_!1 1 bao cao giao KH ve HTCMT vung TNB   12-12-2011" xfId="1216"/>
    <cellStyle name="2_Book1_1_Bieu4HTMT" xfId="1217"/>
    <cellStyle name="2_Book1_1_Bieu4HTMT_!1 1 bao cao giao KH ve HTCMT vung TNB   12-12-2011" xfId="1218"/>
    <cellStyle name="2_Book1_1_Bieu4HTMT_KH TPCP vung TNB (03-1-2012)" xfId="1219"/>
    <cellStyle name="2_Book1_1_KH TPCP vung TNB (03-1-2012)" xfId="1220"/>
    <cellStyle name="2_Cau thuy dien Ban La (Cu Anh)" xfId="1221"/>
    <cellStyle name="2_Cau thuy dien Ban La (Cu Anh)_!1 1 bao cao giao KH ve HTCMT vung TNB   12-12-2011" xfId="1222"/>
    <cellStyle name="2_Cau thuy dien Ban La (Cu Anh)_Bieu4HTMT" xfId="1223"/>
    <cellStyle name="2_Cau thuy dien Ban La (Cu Anh)_Bieu4HTMT_!1 1 bao cao giao KH ve HTCMT vung TNB   12-12-2011" xfId="1224"/>
    <cellStyle name="2_Cau thuy dien Ban La (Cu Anh)_Bieu4HTMT_KH TPCP vung TNB (03-1-2012)" xfId="1225"/>
    <cellStyle name="2_Cau thuy dien Ban La (Cu Anh)_KH TPCP vung TNB (03-1-2012)" xfId="1226"/>
    <cellStyle name="2_Du toan 558 (Km17+508.12 - Km 22)" xfId="1227"/>
    <cellStyle name="2_Du toan 558 (Km17+508.12 - Km 22)_!1 1 bao cao giao KH ve HTCMT vung TNB   12-12-2011" xfId="1228"/>
    <cellStyle name="2_Du toan 558 (Km17+508.12 - Km 22)_Bieu4HTMT" xfId="1229"/>
    <cellStyle name="2_Du toan 558 (Km17+508.12 - Km 22)_Bieu4HTMT_!1 1 bao cao giao KH ve HTCMT vung TNB   12-12-2011" xfId="1230"/>
    <cellStyle name="2_Du toan 558 (Km17+508.12 - Km 22)_Bieu4HTMT_KH TPCP vung TNB (03-1-2012)" xfId="1231"/>
    <cellStyle name="2_Du toan 558 (Km17+508.12 - Km 22)_KH TPCP vung TNB (03-1-2012)" xfId="1232"/>
    <cellStyle name="2_Gia_VLQL48_duyet " xfId="1233"/>
    <cellStyle name="2_Gia_VLQL48_duyet _!1 1 bao cao giao KH ve HTCMT vung TNB   12-12-2011" xfId="1234"/>
    <cellStyle name="2_Gia_VLQL48_duyet _Bieu4HTMT" xfId="1235"/>
    <cellStyle name="2_Gia_VLQL48_duyet _Bieu4HTMT_!1 1 bao cao giao KH ve HTCMT vung TNB   12-12-2011" xfId="1236"/>
    <cellStyle name="2_Gia_VLQL48_duyet _Bieu4HTMT_KH TPCP vung TNB (03-1-2012)" xfId="1237"/>
    <cellStyle name="2_Gia_VLQL48_duyet _KH TPCP vung TNB (03-1-2012)" xfId="1238"/>
    <cellStyle name="2_KlQdinhduyet" xfId="1239"/>
    <cellStyle name="2_KlQdinhduyet_!1 1 bao cao giao KH ve HTCMT vung TNB   12-12-2011" xfId="1240"/>
    <cellStyle name="2_KlQdinhduyet_Bieu4HTMT" xfId="1241"/>
    <cellStyle name="2_KlQdinhduyet_Bieu4HTMT_!1 1 bao cao giao KH ve HTCMT vung TNB   12-12-2011" xfId="1242"/>
    <cellStyle name="2_KlQdinhduyet_Bieu4HTMT_KH TPCP vung TNB (03-1-2012)" xfId="1243"/>
    <cellStyle name="2_KlQdinhduyet_KH TPCP vung TNB (03-1-2012)" xfId="1244"/>
    <cellStyle name="2_TRUNG PMU 5" xfId="1245"/>
    <cellStyle name="2_ÿÿÿÿÿ" xfId="1246"/>
    <cellStyle name="2_ÿÿÿÿÿ_Bieu tong hop nhu cau ung 2011 da chon loc -Mien nui" xfId="1247"/>
    <cellStyle name="2_ÿÿÿÿÿ_Bieu tong hop nhu cau ung 2011 da chon loc -Mien nui 2" xfId="1248"/>
    <cellStyle name="2_ÿÿÿÿÿ_Bieu tong hop nhu cau ung 2011 da chon loc -Mien nui 2 2" xfId="5369"/>
    <cellStyle name="2_ÿÿÿÿÿ_Bieu tong hop nhu cau ung 2011 da chon loc -Mien nui 2 3" xfId="5405"/>
    <cellStyle name="2_ÿÿÿÿÿ_Bieu tong hop nhu cau ung 2011 da chon loc -Mien nui 3" xfId="5368"/>
    <cellStyle name="2_ÿÿÿÿÿ_Bieu tong hop nhu cau ung 2011 da chon loc -Mien nui 4" xfId="5406"/>
    <cellStyle name="20" xfId="1249"/>
    <cellStyle name="20% - Accent1 2" xfId="1250"/>
    <cellStyle name="20% - Accent2 2" xfId="1251"/>
    <cellStyle name="20% - Accent3 2" xfId="1252"/>
    <cellStyle name="20% - Accent4 2" xfId="1253"/>
    <cellStyle name="20% - Accent5 2" xfId="1254"/>
    <cellStyle name="20% - Accent6 2" xfId="1255"/>
    <cellStyle name="-2001" xfId="1256"/>
    <cellStyle name="3" xfId="1257"/>
    <cellStyle name="3_Book1" xfId="1258"/>
    <cellStyle name="3_Book1_1" xfId="1259"/>
    <cellStyle name="3_Book1_1_!1 1 bao cao giao KH ve HTCMT vung TNB   12-12-2011" xfId="1260"/>
    <cellStyle name="3_Book1_1_Bieu4HTMT" xfId="1261"/>
    <cellStyle name="3_Book1_1_Bieu4HTMT_!1 1 bao cao giao KH ve HTCMT vung TNB   12-12-2011" xfId="1262"/>
    <cellStyle name="3_Book1_1_Bieu4HTMT_KH TPCP vung TNB (03-1-2012)" xfId="1263"/>
    <cellStyle name="3_Book1_1_KH TPCP vung TNB (03-1-2012)" xfId="1264"/>
    <cellStyle name="3_Cau thuy dien Ban La (Cu Anh)" xfId="1265"/>
    <cellStyle name="3_Cau thuy dien Ban La (Cu Anh)_!1 1 bao cao giao KH ve HTCMT vung TNB   12-12-2011" xfId="1266"/>
    <cellStyle name="3_Cau thuy dien Ban La (Cu Anh)_Bieu4HTMT" xfId="1267"/>
    <cellStyle name="3_Cau thuy dien Ban La (Cu Anh)_Bieu4HTMT_!1 1 bao cao giao KH ve HTCMT vung TNB   12-12-2011" xfId="1268"/>
    <cellStyle name="3_Cau thuy dien Ban La (Cu Anh)_Bieu4HTMT_KH TPCP vung TNB (03-1-2012)" xfId="1269"/>
    <cellStyle name="3_Cau thuy dien Ban La (Cu Anh)_KH TPCP vung TNB (03-1-2012)" xfId="1270"/>
    <cellStyle name="3_Du toan 558 (Km17+508.12 - Km 22)" xfId="1271"/>
    <cellStyle name="3_Du toan 558 (Km17+508.12 - Km 22)_!1 1 bao cao giao KH ve HTCMT vung TNB   12-12-2011" xfId="1272"/>
    <cellStyle name="3_Du toan 558 (Km17+508.12 - Km 22)_Bieu4HTMT" xfId="1273"/>
    <cellStyle name="3_Du toan 558 (Km17+508.12 - Km 22)_Bieu4HTMT_!1 1 bao cao giao KH ve HTCMT vung TNB   12-12-2011" xfId="1274"/>
    <cellStyle name="3_Du toan 558 (Km17+508.12 - Km 22)_Bieu4HTMT_KH TPCP vung TNB (03-1-2012)" xfId="1275"/>
    <cellStyle name="3_Du toan 558 (Km17+508.12 - Km 22)_KH TPCP vung TNB (03-1-2012)" xfId="1276"/>
    <cellStyle name="3_Gia_VLQL48_duyet " xfId="1277"/>
    <cellStyle name="3_Gia_VLQL48_duyet _!1 1 bao cao giao KH ve HTCMT vung TNB   12-12-2011" xfId="1278"/>
    <cellStyle name="3_Gia_VLQL48_duyet _Bieu4HTMT" xfId="1279"/>
    <cellStyle name="3_Gia_VLQL48_duyet _Bieu4HTMT_!1 1 bao cao giao KH ve HTCMT vung TNB   12-12-2011" xfId="1280"/>
    <cellStyle name="3_Gia_VLQL48_duyet _Bieu4HTMT_KH TPCP vung TNB (03-1-2012)" xfId="1281"/>
    <cellStyle name="3_Gia_VLQL48_duyet _KH TPCP vung TNB (03-1-2012)" xfId="1282"/>
    <cellStyle name="3_KlQdinhduyet" xfId="1283"/>
    <cellStyle name="3_KlQdinhduyet_!1 1 bao cao giao KH ve HTCMT vung TNB   12-12-2011" xfId="1284"/>
    <cellStyle name="3_KlQdinhduyet_Bieu4HTMT" xfId="1285"/>
    <cellStyle name="3_KlQdinhduyet_Bieu4HTMT_!1 1 bao cao giao KH ve HTCMT vung TNB   12-12-2011" xfId="1286"/>
    <cellStyle name="3_KlQdinhduyet_Bieu4HTMT_KH TPCP vung TNB (03-1-2012)" xfId="1287"/>
    <cellStyle name="3_KlQdinhduyet_KH TPCP vung TNB (03-1-2012)" xfId="1288"/>
    <cellStyle name="3_ÿÿÿÿÿ" xfId="1289"/>
    <cellStyle name="4" xfId="1290"/>
    <cellStyle name="4_Book1" xfId="1291"/>
    <cellStyle name="4_Book1_1" xfId="1292"/>
    <cellStyle name="4_Book1_1_!1 1 bao cao giao KH ve HTCMT vung TNB   12-12-2011" xfId="1293"/>
    <cellStyle name="4_Book1_1_Bieu4HTMT" xfId="1294"/>
    <cellStyle name="4_Book1_1_Bieu4HTMT_!1 1 bao cao giao KH ve HTCMT vung TNB   12-12-2011" xfId="1295"/>
    <cellStyle name="4_Book1_1_Bieu4HTMT_KH TPCP vung TNB (03-1-2012)" xfId="1296"/>
    <cellStyle name="4_Book1_1_KH TPCP vung TNB (03-1-2012)" xfId="1297"/>
    <cellStyle name="4_Cau thuy dien Ban La (Cu Anh)" xfId="1298"/>
    <cellStyle name="4_Cau thuy dien Ban La (Cu Anh)_!1 1 bao cao giao KH ve HTCMT vung TNB   12-12-2011" xfId="1299"/>
    <cellStyle name="4_Cau thuy dien Ban La (Cu Anh)_Bieu4HTMT" xfId="1300"/>
    <cellStyle name="4_Cau thuy dien Ban La (Cu Anh)_Bieu4HTMT_!1 1 bao cao giao KH ve HTCMT vung TNB   12-12-2011" xfId="1301"/>
    <cellStyle name="4_Cau thuy dien Ban La (Cu Anh)_Bieu4HTMT_KH TPCP vung TNB (03-1-2012)" xfId="1302"/>
    <cellStyle name="4_Cau thuy dien Ban La (Cu Anh)_KH TPCP vung TNB (03-1-2012)" xfId="1303"/>
    <cellStyle name="4_Du toan 558 (Km17+508.12 - Km 22)" xfId="1304"/>
    <cellStyle name="4_Du toan 558 (Km17+508.12 - Km 22)_!1 1 bao cao giao KH ve HTCMT vung TNB   12-12-2011" xfId="1305"/>
    <cellStyle name="4_Du toan 558 (Km17+508.12 - Km 22)_Bieu4HTMT" xfId="1306"/>
    <cellStyle name="4_Du toan 558 (Km17+508.12 - Km 22)_Bieu4HTMT_!1 1 bao cao giao KH ve HTCMT vung TNB   12-12-2011" xfId="1307"/>
    <cellStyle name="4_Du toan 558 (Km17+508.12 - Km 22)_Bieu4HTMT_KH TPCP vung TNB (03-1-2012)" xfId="1308"/>
    <cellStyle name="4_Du toan 558 (Km17+508.12 - Km 22)_KH TPCP vung TNB (03-1-2012)" xfId="1309"/>
    <cellStyle name="4_Gia_VLQL48_duyet " xfId="1310"/>
    <cellStyle name="4_Gia_VLQL48_duyet _!1 1 bao cao giao KH ve HTCMT vung TNB   12-12-2011" xfId="1311"/>
    <cellStyle name="4_Gia_VLQL48_duyet _Bieu4HTMT" xfId="1312"/>
    <cellStyle name="4_Gia_VLQL48_duyet _Bieu4HTMT_!1 1 bao cao giao KH ve HTCMT vung TNB   12-12-2011" xfId="1313"/>
    <cellStyle name="4_Gia_VLQL48_duyet _Bieu4HTMT_KH TPCP vung TNB (03-1-2012)" xfId="1314"/>
    <cellStyle name="4_Gia_VLQL48_duyet _KH TPCP vung TNB (03-1-2012)" xfId="1315"/>
    <cellStyle name="4_KlQdinhduyet" xfId="1316"/>
    <cellStyle name="4_KlQdinhduyet_!1 1 bao cao giao KH ve HTCMT vung TNB   12-12-2011" xfId="1317"/>
    <cellStyle name="4_KlQdinhduyet_Bieu4HTMT" xfId="1318"/>
    <cellStyle name="4_KlQdinhduyet_Bieu4HTMT_!1 1 bao cao giao KH ve HTCMT vung TNB   12-12-2011" xfId="1319"/>
    <cellStyle name="4_KlQdinhduyet_Bieu4HTMT_KH TPCP vung TNB (03-1-2012)" xfId="1320"/>
    <cellStyle name="4_KlQdinhduyet_KH TPCP vung TNB (03-1-2012)" xfId="1321"/>
    <cellStyle name="4_ÿÿÿÿÿ" xfId="1322"/>
    <cellStyle name="40% - Accent1 2" xfId="1323"/>
    <cellStyle name="40% - Accent2 2" xfId="1324"/>
    <cellStyle name="40% - Accent3 2" xfId="1325"/>
    <cellStyle name="40% - Accent4 2" xfId="1326"/>
    <cellStyle name="40% - Accent5 2" xfId="1327"/>
    <cellStyle name="40% - Accent6 2" xfId="1328"/>
    <cellStyle name="52" xfId="1329"/>
    <cellStyle name="6" xfId="1330"/>
    <cellStyle name="6_15_10_2013 BC nhu cau von doi ung ODA (2014-2016) ngay 15102013 Sua" xfId="1331"/>
    <cellStyle name="6_BC nhu cau von doi ung ODA nganh NN (BKH)" xfId="1332"/>
    <cellStyle name="6_BC nhu cau von doi ung ODA nganh NN (BKH)_05-12  KH trung han 2016-2020 - Liem Thinh edited" xfId="1333"/>
    <cellStyle name="6_BC nhu cau von doi ung ODA nganh NN (BKH)_Copy of 05-12  KH trung han 2016-2020 - Liem Thinh edited (1)" xfId="1334"/>
    <cellStyle name="6_BC Tai co cau (bieu TH)" xfId="1335"/>
    <cellStyle name="6_BC Tai co cau (bieu TH)_05-12  KH trung han 2016-2020 - Liem Thinh edited" xfId="1336"/>
    <cellStyle name="6_BC Tai co cau (bieu TH)_Copy of 05-12  KH trung han 2016-2020 - Liem Thinh edited (1)" xfId="1337"/>
    <cellStyle name="6_Cong trinh co y kien LD_Dang_NN_2011-Tay nguyen-9-10" xfId="1338"/>
    <cellStyle name="6_Cong trinh co y kien LD_Dang_NN_2011-Tay nguyen-9-10_!1 1 bao cao giao KH ve HTCMT vung TNB   12-12-2011" xfId="1339"/>
    <cellStyle name="6_Cong trinh co y kien LD_Dang_NN_2011-Tay nguyen-9-10_Bieu4HTMT" xfId="1340"/>
    <cellStyle name="6_Cong trinh co y kien LD_Dang_NN_2011-Tay nguyen-9-10_Bieu4HTMT_!1 1 bao cao giao KH ve HTCMT vung TNB   12-12-2011" xfId="1341"/>
    <cellStyle name="6_Cong trinh co y kien LD_Dang_NN_2011-Tay nguyen-9-10_Bieu4HTMT_KH TPCP vung TNB (03-1-2012)" xfId="1342"/>
    <cellStyle name="6_Cong trinh co y kien LD_Dang_NN_2011-Tay nguyen-9-10_KH TPCP vung TNB (03-1-2012)" xfId="1343"/>
    <cellStyle name="6_DK 2014-2015 final" xfId="1344"/>
    <cellStyle name="6_DK 2014-2015 final_05-12  KH trung han 2016-2020 - Liem Thinh edited" xfId="1345"/>
    <cellStyle name="6_DK 2014-2015 final_Copy of 05-12  KH trung han 2016-2020 - Liem Thinh edited (1)" xfId="1346"/>
    <cellStyle name="6_DK 2014-2015 new" xfId="1347"/>
    <cellStyle name="6_DK 2014-2015 new_05-12  KH trung han 2016-2020 - Liem Thinh edited" xfId="1348"/>
    <cellStyle name="6_DK 2014-2015 new_Copy of 05-12  KH trung han 2016-2020 - Liem Thinh edited (1)" xfId="1349"/>
    <cellStyle name="6_DK KH CBDT 2014 11-11-2013" xfId="1350"/>
    <cellStyle name="6_DK KH CBDT 2014 11-11-2013(1)" xfId="1351"/>
    <cellStyle name="6_DK KH CBDT 2014 11-11-2013(1)_05-12  KH trung han 2016-2020 - Liem Thinh edited" xfId="1352"/>
    <cellStyle name="6_DK KH CBDT 2014 11-11-2013(1)_Copy of 05-12  KH trung han 2016-2020 - Liem Thinh edited (1)" xfId="1353"/>
    <cellStyle name="6_DK KH CBDT 2014 11-11-2013_05-12  KH trung han 2016-2020 - Liem Thinh edited" xfId="1354"/>
    <cellStyle name="6_DK KH CBDT 2014 11-11-2013_Copy of 05-12  KH trung han 2016-2020 - Liem Thinh edited (1)" xfId="1355"/>
    <cellStyle name="6_KH 2011-2015" xfId="1356"/>
    <cellStyle name="6_tai co cau dau tu (tong hop)1" xfId="1357"/>
    <cellStyle name="6_TN - Ho tro khac 2011" xfId="1358"/>
    <cellStyle name="6_TN - Ho tro khac 2011_!1 1 bao cao giao KH ve HTCMT vung TNB   12-12-2011" xfId="1359"/>
    <cellStyle name="6_TN - Ho tro khac 2011_Bieu4HTMT" xfId="1360"/>
    <cellStyle name="6_TN - Ho tro khac 2011_Bieu4HTMT_!1 1 bao cao giao KH ve HTCMT vung TNB   12-12-2011" xfId="1361"/>
    <cellStyle name="6_TN - Ho tro khac 2011_Bieu4HTMT_KH TPCP vung TNB (03-1-2012)" xfId="1362"/>
    <cellStyle name="6_TN - Ho tro khac 2011_KH TPCP vung TNB (03-1-2012)" xfId="1363"/>
    <cellStyle name="60% - Accent1 2" xfId="1364"/>
    <cellStyle name="60% - Accent2 2" xfId="1365"/>
    <cellStyle name="60% - Accent3 2" xfId="1366"/>
    <cellStyle name="60% - Accent4 2" xfId="1367"/>
    <cellStyle name="60% - Accent5 2" xfId="1368"/>
    <cellStyle name="60% - Accent6 2" xfId="1369"/>
    <cellStyle name="9" xfId="1370"/>
    <cellStyle name="9_!1 1 bao cao giao KH ve HTCMT vung TNB   12-12-2011" xfId="1371"/>
    <cellStyle name="9_Bieu4HTMT" xfId="1372"/>
    <cellStyle name="9_Bieu4HTMT_!1 1 bao cao giao KH ve HTCMT vung TNB   12-12-2011" xfId="1373"/>
    <cellStyle name="9_Bieu4HTMT_KH TPCP vung TNB (03-1-2012)" xfId="1374"/>
    <cellStyle name="9_KH TPCP vung TNB (03-1-2012)" xfId="1375"/>
    <cellStyle name="Accent1 2" xfId="1376"/>
    <cellStyle name="Accent2 2" xfId="1377"/>
    <cellStyle name="Accent3 2" xfId="1378"/>
    <cellStyle name="Accent4 2" xfId="1379"/>
    <cellStyle name="Accent5 2" xfId="1380"/>
    <cellStyle name="Accent6 2" xfId="1381"/>
    <cellStyle name="ÅëÈ­ [0]_      " xfId="1382"/>
    <cellStyle name="AeE­ [0]_INQUIRY ¿?¾÷AßAø " xfId="1383"/>
    <cellStyle name="ÅëÈ­ [0]_L601CPT" xfId="1384"/>
    <cellStyle name="ÅëÈ­_      " xfId="1385"/>
    <cellStyle name="AeE­_INQUIRY ¿?¾÷AßAø " xfId="1386"/>
    <cellStyle name="ÅëÈ­_L601CPT" xfId="1387"/>
    <cellStyle name="args.style" xfId="1388"/>
    <cellStyle name="args.style 2" xfId="1389"/>
    <cellStyle name="at" xfId="1390"/>
    <cellStyle name="ÄÞ¸¶ [0]_      " xfId="1391"/>
    <cellStyle name="AÞ¸¶ [0]_INQUIRY ¿?¾÷AßAø " xfId="1392"/>
    <cellStyle name="ÄÞ¸¶ [0]_L601CPT" xfId="1393"/>
    <cellStyle name="ÄÞ¸¶_      " xfId="1394"/>
    <cellStyle name="AÞ¸¶_INQUIRY ¿?¾÷AßAø " xfId="1395"/>
    <cellStyle name="ÄÞ¸¶_L601CPT" xfId="1396"/>
    <cellStyle name="AutoFormat Options" xfId="1397"/>
    <cellStyle name="AutoFormat Options 2" xfId="1398"/>
    <cellStyle name="Bad 2" xfId="1399"/>
    <cellStyle name="Bangchu" xfId="1400"/>
    <cellStyle name="Body" xfId="1401"/>
    <cellStyle name="C?AØ_¿?¾÷CoE² " xfId="1402"/>
    <cellStyle name="C~1" xfId="1403"/>
    <cellStyle name="Ç¥ÁØ_      " xfId="1404"/>
    <cellStyle name="C￥AØ_¿μ¾÷CoE² " xfId="1405"/>
    <cellStyle name="Ç¥ÁØ_±¸¹Ì´ëÃ¥" xfId="1406"/>
    <cellStyle name="C￥AØ_Sheet1_¿μ¾÷CoE² " xfId="1407"/>
    <cellStyle name="Ç¥ÁØ_ÿÿÿÿÿÿ_4_ÃÑÇÕ°è " xfId="1408"/>
    <cellStyle name="Calc Currency (0)" xfId="1409"/>
    <cellStyle name="Calc Currency (0) 2" xfId="1410"/>
    <cellStyle name="Calc Currency (0) 3" xfId="5171"/>
    <cellStyle name="Calc Currency (2)" xfId="1411"/>
    <cellStyle name="Calc Currency (2) 10" xfId="1412"/>
    <cellStyle name="Calc Currency (2) 11" xfId="1413"/>
    <cellStyle name="Calc Currency (2) 12" xfId="1414"/>
    <cellStyle name="Calc Currency (2) 13" xfId="1415"/>
    <cellStyle name="Calc Currency (2) 14" xfId="1416"/>
    <cellStyle name="Calc Currency (2) 15" xfId="1417"/>
    <cellStyle name="Calc Currency (2) 16" xfId="1418"/>
    <cellStyle name="Calc Currency (2) 2" xfId="1419"/>
    <cellStyle name="Calc Currency (2) 3" xfId="1420"/>
    <cellStyle name="Calc Currency (2) 4" xfId="1421"/>
    <cellStyle name="Calc Currency (2) 5" xfId="1422"/>
    <cellStyle name="Calc Currency (2) 6" xfId="1423"/>
    <cellStyle name="Calc Currency (2) 7" xfId="1424"/>
    <cellStyle name="Calc Currency (2) 8" xfId="1425"/>
    <cellStyle name="Calc Currency (2) 9" xfId="1426"/>
    <cellStyle name="Calc Percent (0)" xfId="1427"/>
    <cellStyle name="Calc Percent (0) 10" xfId="1428"/>
    <cellStyle name="Calc Percent (0) 11" xfId="1429"/>
    <cellStyle name="Calc Percent (0) 12" xfId="1430"/>
    <cellStyle name="Calc Percent (0) 13" xfId="1431"/>
    <cellStyle name="Calc Percent (0) 14" xfId="1432"/>
    <cellStyle name="Calc Percent (0) 15" xfId="1433"/>
    <cellStyle name="Calc Percent (0) 16" xfId="1434"/>
    <cellStyle name="Calc Percent (0) 17" xfId="5172"/>
    <cellStyle name="Calc Percent (0) 2" xfId="1435"/>
    <cellStyle name="Calc Percent (0) 3" xfId="1436"/>
    <cellStyle name="Calc Percent (0) 4" xfId="1437"/>
    <cellStyle name="Calc Percent (0) 5" xfId="1438"/>
    <cellStyle name="Calc Percent (0) 6" xfId="1439"/>
    <cellStyle name="Calc Percent (0) 7" xfId="1440"/>
    <cellStyle name="Calc Percent (0) 8" xfId="1441"/>
    <cellStyle name="Calc Percent (0) 9" xfId="1442"/>
    <cellStyle name="Calc Percent (1)" xfId="1443"/>
    <cellStyle name="Calc Percent (1) 10" xfId="1444"/>
    <cellStyle name="Calc Percent (1) 11" xfId="1445"/>
    <cellStyle name="Calc Percent (1) 12" xfId="1446"/>
    <cellStyle name="Calc Percent (1) 13" xfId="1447"/>
    <cellStyle name="Calc Percent (1) 14" xfId="1448"/>
    <cellStyle name="Calc Percent (1) 15" xfId="1449"/>
    <cellStyle name="Calc Percent (1) 16" xfId="1450"/>
    <cellStyle name="Calc Percent (1) 17" xfId="5173"/>
    <cellStyle name="Calc Percent (1) 2" xfId="1451"/>
    <cellStyle name="Calc Percent (1) 3" xfId="1452"/>
    <cellStyle name="Calc Percent (1) 4" xfId="1453"/>
    <cellStyle name="Calc Percent (1) 5" xfId="1454"/>
    <cellStyle name="Calc Percent (1) 6" xfId="1455"/>
    <cellStyle name="Calc Percent (1) 7" xfId="1456"/>
    <cellStyle name="Calc Percent (1) 8" xfId="1457"/>
    <cellStyle name="Calc Percent (1) 9" xfId="1458"/>
    <cellStyle name="Calc Percent (2)" xfId="1459"/>
    <cellStyle name="Calc Percent (2) 10" xfId="1460"/>
    <cellStyle name="Calc Percent (2) 11" xfId="1461"/>
    <cellStyle name="Calc Percent (2) 12" xfId="1462"/>
    <cellStyle name="Calc Percent (2) 13" xfId="1463"/>
    <cellStyle name="Calc Percent (2) 14" xfId="1464"/>
    <cellStyle name="Calc Percent (2) 15" xfId="1465"/>
    <cellStyle name="Calc Percent (2) 16" xfId="1466"/>
    <cellStyle name="Calc Percent (2) 17" xfId="5174"/>
    <cellStyle name="Calc Percent (2) 2" xfId="1467"/>
    <cellStyle name="Calc Percent (2) 3" xfId="1468"/>
    <cellStyle name="Calc Percent (2) 4" xfId="1469"/>
    <cellStyle name="Calc Percent (2) 5" xfId="1470"/>
    <cellStyle name="Calc Percent (2) 6" xfId="1471"/>
    <cellStyle name="Calc Percent (2) 7" xfId="1472"/>
    <cellStyle name="Calc Percent (2) 8" xfId="1473"/>
    <cellStyle name="Calc Percent (2) 9" xfId="1474"/>
    <cellStyle name="Calc Units (0)" xfId="1475"/>
    <cellStyle name="Calc Units (0) 10" xfId="1476"/>
    <cellStyle name="Calc Units (0) 11" xfId="1477"/>
    <cellStyle name="Calc Units (0) 12" xfId="1478"/>
    <cellStyle name="Calc Units (0) 13" xfId="1479"/>
    <cellStyle name="Calc Units (0) 14" xfId="1480"/>
    <cellStyle name="Calc Units (0) 15" xfId="1481"/>
    <cellStyle name="Calc Units (0) 16" xfId="1482"/>
    <cellStyle name="Calc Units (0) 17" xfId="5175"/>
    <cellStyle name="Calc Units (0) 2" xfId="1483"/>
    <cellStyle name="Calc Units (0) 3" xfId="1484"/>
    <cellStyle name="Calc Units (0) 4" xfId="1485"/>
    <cellStyle name="Calc Units (0) 5" xfId="1486"/>
    <cellStyle name="Calc Units (0) 6" xfId="1487"/>
    <cellStyle name="Calc Units (0) 7" xfId="1488"/>
    <cellStyle name="Calc Units (0) 8" xfId="1489"/>
    <cellStyle name="Calc Units (0) 9" xfId="1490"/>
    <cellStyle name="Calc Units (1)" xfId="1491"/>
    <cellStyle name="Calc Units (1) 10" xfId="1492"/>
    <cellStyle name="Calc Units (1) 11" xfId="1493"/>
    <cellStyle name="Calc Units (1) 12" xfId="1494"/>
    <cellStyle name="Calc Units (1) 13" xfId="1495"/>
    <cellStyle name="Calc Units (1) 14" xfId="1496"/>
    <cellStyle name="Calc Units (1) 15" xfId="1497"/>
    <cellStyle name="Calc Units (1) 16" xfId="1498"/>
    <cellStyle name="Calc Units (1) 2" xfId="1499"/>
    <cellStyle name="Calc Units (1) 3" xfId="1500"/>
    <cellStyle name="Calc Units (1) 4" xfId="1501"/>
    <cellStyle name="Calc Units (1) 5" xfId="1502"/>
    <cellStyle name="Calc Units (1) 6" xfId="1503"/>
    <cellStyle name="Calc Units (1) 7" xfId="1504"/>
    <cellStyle name="Calc Units (1) 8" xfId="1505"/>
    <cellStyle name="Calc Units (1) 9" xfId="1506"/>
    <cellStyle name="Calc Units (2)" xfId="1507"/>
    <cellStyle name="Calc Units (2) 10" xfId="1508"/>
    <cellStyle name="Calc Units (2) 11" xfId="1509"/>
    <cellStyle name="Calc Units (2) 12" xfId="1510"/>
    <cellStyle name="Calc Units (2) 13" xfId="1511"/>
    <cellStyle name="Calc Units (2) 14" xfId="1512"/>
    <cellStyle name="Calc Units (2) 15" xfId="1513"/>
    <cellStyle name="Calc Units (2) 16" xfId="1514"/>
    <cellStyle name="Calc Units (2) 2" xfId="1515"/>
    <cellStyle name="Calc Units (2) 3" xfId="1516"/>
    <cellStyle name="Calc Units (2) 4" xfId="1517"/>
    <cellStyle name="Calc Units (2) 5" xfId="1518"/>
    <cellStyle name="Calc Units (2) 6" xfId="1519"/>
    <cellStyle name="Calc Units (2) 7" xfId="1520"/>
    <cellStyle name="Calc Units (2) 8" xfId="1521"/>
    <cellStyle name="Calc Units (2) 9" xfId="1522"/>
    <cellStyle name="Calculation 2" xfId="1523"/>
    <cellStyle name="Calculation 2 2" xfId="5370"/>
    <cellStyle name="category" xfId="1524"/>
    <cellStyle name="category 2" xfId="1525"/>
    <cellStyle name="Centered Heading" xfId="1526"/>
    <cellStyle name="Cerrency_Sheet2_XANGDAU" xfId="1527"/>
    <cellStyle name="Check Cell 2" xfId="1528"/>
    <cellStyle name="Check Cell 2 2" xfId="5102"/>
    <cellStyle name="Chi phÝ kh¸c_Book1" xfId="1529"/>
    <cellStyle name="CHUONG" xfId="1530"/>
    <cellStyle name="Column_Title" xfId="1531"/>
    <cellStyle name="Comma" xfId="6191" builtinId="3"/>
    <cellStyle name="Comma  - Style1" xfId="1532"/>
    <cellStyle name="Comma  - Style2" xfId="1533"/>
    <cellStyle name="Comma  - Style3" xfId="1534"/>
    <cellStyle name="Comma  - Style4" xfId="1535"/>
    <cellStyle name="Comma  - Style5" xfId="1536"/>
    <cellStyle name="Comma  - Style6" xfId="1537"/>
    <cellStyle name="Comma  - Style7" xfId="1538"/>
    <cellStyle name="Comma  - Style8" xfId="1539"/>
    <cellStyle name="Comma %" xfId="1540"/>
    <cellStyle name="Comma % 10" xfId="1541"/>
    <cellStyle name="Comma % 11" xfId="1542"/>
    <cellStyle name="Comma % 12" xfId="1543"/>
    <cellStyle name="Comma % 13" xfId="1544"/>
    <cellStyle name="Comma % 14" xfId="1545"/>
    <cellStyle name="Comma % 15" xfId="1546"/>
    <cellStyle name="Comma % 2" xfId="1547"/>
    <cellStyle name="Comma % 3" xfId="1548"/>
    <cellStyle name="Comma % 4" xfId="1549"/>
    <cellStyle name="Comma % 5" xfId="1550"/>
    <cellStyle name="Comma % 6" xfId="1551"/>
    <cellStyle name="Comma % 7" xfId="1552"/>
    <cellStyle name="Comma % 8" xfId="1553"/>
    <cellStyle name="Comma % 9" xfId="1554"/>
    <cellStyle name="Comma [0] 10" xfId="1555"/>
    <cellStyle name="Comma [0] 11" xfId="1556"/>
    <cellStyle name="Comma [0] 11 2" xfId="1557"/>
    <cellStyle name="Comma [0] 12" xfId="1558"/>
    <cellStyle name="Comma [0] 12 2" xfId="1559"/>
    <cellStyle name="Comma [0] 2" xfId="1560"/>
    <cellStyle name="Comma [0] 2 10" xfId="1561"/>
    <cellStyle name="Comma [0] 2 11" xfId="1562"/>
    <cellStyle name="Comma [0] 2 12" xfId="1563"/>
    <cellStyle name="Comma [0] 2 13" xfId="1564"/>
    <cellStyle name="Comma [0] 2 14" xfId="1565"/>
    <cellStyle name="Comma [0] 2 15" xfId="1566"/>
    <cellStyle name="Comma [0] 2 16" xfId="1567"/>
    <cellStyle name="Comma [0] 2 17" xfId="1568"/>
    <cellStyle name="Comma [0] 2 18" xfId="1569"/>
    <cellStyle name="Comma [0] 2 19" xfId="1570"/>
    <cellStyle name="Comma [0] 2 2" xfId="1571"/>
    <cellStyle name="Comma [0] 2 2 2" xfId="1572"/>
    <cellStyle name="Comma [0] 2 2 3" xfId="1573"/>
    <cellStyle name="Comma [0] 2 2 3 2" xfId="1574"/>
    <cellStyle name="Comma [0] 2 2 3 2 2" xfId="1575"/>
    <cellStyle name="Comma [0] 2 2 3 2 2 2" xfId="1576"/>
    <cellStyle name="Comma [0] 2 2 3 2 2 3" xfId="1577"/>
    <cellStyle name="Comma [0] 2 2 3 2 3" xfId="1578"/>
    <cellStyle name="Comma [0] 2 2 3 2 4" xfId="1579"/>
    <cellStyle name="Comma [0] 2 2 3 3" xfId="1580"/>
    <cellStyle name="Comma [0] 2 2 3 3 2" xfId="1581"/>
    <cellStyle name="Comma [0] 2 2 3 3 3" xfId="1582"/>
    <cellStyle name="Comma [0] 2 2 3 4" xfId="1583"/>
    <cellStyle name="Comma [0] 2 2 3 5" xfId="1584"/>
    <cellStyle name="Comma [0] 2 2 4" xfId="1585"/>
    <cellStyle name="Comma [0] 2 2 4 2" xfId="1586"/>
    <cellStyle name="Comma [0] 2 2 4 2 2" xfId="1587"/>
    <cellStyle name="Comma [0] 2 2 4 2 3" xfId="1588"/>
    <cellStyle name="Comma [0] 2 2 4 3" xfId="1589"/>
    <cellStyle name="Comma [0] 2 2 4 4" xfId="1590"/>
    <cellStyle name="Comma [0] 2 2 5" xfId="5177"/>
    <cellStyle name="Comma [0] 2 20" xfId="1591"/>
    <cellStyle name="Comma [0] 2 21" xfId="1592"/>
    <cellStyle name="Comma [0] 2 22" xfId="1593"/>
    <cellStyle name="Comma [0] 2 23" xfId="1594"/>
    <cellStyle name="Comma [0] 2 24" xfId="1595"/>
    <cellStyle name="Comma [0] 2 25" xfId="1596"/>
    <cellStyle name="Comma [0] 2 26" xfId="1597"/>
    <cellStyle name="Comma [0] 2 27" xfId="5176"/>
    <cellStyle name="Comma [0] 2 3" xfId="1598"/>
    <cellStyle name="Comma [0] 2 4" xfId="1599"/>
    <cellStyle name="Comma [0] 2 5" xfId="1600"/>
    <cellStyle name="Comma [0] 2 6" xfId="1601"/>
    <cellStyle name="Comma [0] 2 7" xfId="1602"/>
    <cellStyle name="Comma [0] 2 8" xfId="1603"/>
    <cellStyle name="Comma [0] 2 9" xfId="1604"/>
    <cellStyle name="Comma [0] 2_05-12  KH trung han 2016-2020 - Liem Thinh edited" xfId="1605"/>
    <cellStyle name="Comma [0] 3" xfId="1606"/>
    <cellStyle name="Comma [0] 3 2" xfId="3"/>
    <cellStyle name="Comma [0] 3 2 2" xfId="1607"/>
    <cellStyle name="Comma [0] 3 3" xfId="1608"/>
    <cellStyle name="Comma [0] 3 4" xfId="5178"/>
    <cellStyle name="Comma [0] 4" xfId="1609"/>
    <cellStyle name="Comma [0] 4 2" xfId="5179"/>
    <cellStyle name="Comma [0] 5" xfId="1610"/>
    <cellStyle name="Comma [0] 5 2" xfId="5180"/>
    <cellStyle name="Comma [0] 6" xfId="1611"/>
    <cellStyle name="Comma [0] 6 2" xfId="5181"/>
    <cellStyle name="Comma [0] 7" xfId="1612"/>
    <cellStyle name="Comma [0] 8" xfId="1613"/>
    <cellStyle name="Comma [0] 9" xfId="1614"/>
    <cellStyle name="Comma [00]" xfId="1615"/>
    <cellStyle name="Comma [00] 10" xfId="1616"/>
    <cellStyle name="Comma [00] 11" xfId="1617"/>
    <cellStyle name="Comma [00] 12" xfId="1618"/>
    <cellStyle name="Comma [00] 13" xfId="1619"/>
    <cellStyle name="Comma [00] 14" xfId="1620"/>
    <cellStyle name="Comma [00] 15" xfId="1621"/>
    <cellStyle name="Comma [00] 16" xfId="1622"/>
    <cellStyle name="Comma [00] 17" xfId="5182"/>
    <cellStyle name="Comma [00] 2" xfId="1623"/>
    <cellStyle name="Comma [00] 3" xfId="1624"/>
    <cellStyle name="Comma [00] 4" xfId="1625"/>
    <cellStyle name="Comma [00] 5" xfId="1626"/>
    <cellStyle name="Comma [00] 6" xfId="1627"/>
    <cellStyle name="Comma [00] 7" xfId="1628"/>
    <cellStyle name="Comma [00] 8" xfId="1629"/>
    <cellStyle name="Comma [00] 9" xfId="1630"/>
    <cellStyle name="Comma 0.0" xfId="1631"/>
    <cellStyle name="Comma 0.0%" xfId="1632"/>
    <cellStyle name="Comma 0.00" xfId="1633"/>
    <cellStyle name="Comma 0.00%" xfId="1634"/>
    <cellStyle name="Comma 0.000" xfId="1635"/>
    <cellStyle name="Comma 0.000%" xfId="1636"/>
    <cellStyle name="Comma 10" xfId="1637"/>
    <cellStyle name="Comma 10 10" xfId="1638"/>
    <cellStyle name="Comma 10 10 10" xfId="5103"/>
    <cellStyle name="Comma 10 10 2" xfId="1639"/>
    <cellStyle name="Comma 10 10 2 2" xfId="5104"/>
    <cellStyle name="Comma 10 10 2 3" xfId="5105"/>
    <cellStyle name="Comma 10 10 2 4" xfId="5106"/>
    <cellStyle name="Comma 10 10 3" xfId="1640"/>
    <cellStyle name="Comma 10 10 4" xfId="1641"/>
    <cellStyle name="Comma 10 10 5" xfId="5184"/>
    <cellStyle name="Comma 10 2" xfId="1642"/>
    <cellStyle name="Comma 10 2 2" xfId="1643"/>
    <cellStyle name="Comma 10 3" xfId="1644"/>
    <cellStyle name="Comma 10 3 2" xfId="1645"/>
    <cellStyle name="Comma 10 3 3 2" xfId="1646"/>
    <cellStyle name="Comma 10 4" xfId="1647"/>
    <cellStyle name="Comma 10 5" xfId="5183"/>
    <cellStyle name="Comma 11" xfId="1648"/>
    <cellStyle name="Comma 11 2" xfId="1649"/>
    <cellStyle name="Comma 11 3" xfId="1650"/>
    <cellStyle name="Comma 11 4" xfId="5185"/>
    <cellStyle name="Comma 11 5" xfId="6193"/>
    <cellStyle name="Comma 12" xfId="1651"/>
    <cellStyle name="Comma 12 2" xfId="1652"/>
    <cellStyle name="Comma 12 2 2" xfId="5107"/>
    <cellStyle name="Comma 12 3" xfId="1653"/>
    <cellStyle name="Comma 12 4" xfId="5186"/>
    <cellStyle name="Comma 13" xfId="1654"/>
    <cellStyle name="Comma 13 2" xfId="1655"/>
    <cellStyle name="Comma 13 2 2" xfId="1656"/>
    <cellStyle name="Comma 13 2 2 2" xfId="1657"/>
    <cellStyle name="Comma 13 2 2 2 2 2 4" xfId="5108"/>
    <cellStyle name="Comma 13 2 2 3" xfId="1658"/>
    <cellStyle name="Comma 13 2 2 4" xfId="1659"/>
    <cellStyle name="Comma 13 2 2 4 2" xfId="1660"/>
    <cellStyle name="Comma 13 2 2 4 2 2" xfId="6201"/>
    <cellStyle name="Comma 13 2 3" xfId="1661"/>
    <cellStyle name="Comma 13 2 3 2" xfId="1662"/>
    <cellStyle name="Comma 13 2 4" xfId="1663"/>
    <cellStyle name="Comma 13 2 5" xfId="1664"/>
    <cellStyle name="Comma 13 3" xfId="1665"/>
    <cellStyle name="Comma 13 4" xfId="1666"/>
    <cellStyle name="Comma 13 5" xfId="5187"/>
    <cellStyle name="Comma 14" xfId="1667"/>
    <cellStyle name="Comma 14 2" xfId="1668"/>
    <cellStyle name="Comma 14 2 2" xfId="1669"/>
    <cellStyle name="Comma 14 2 3" xfId="5189"/>
    <cellStyle name="Comma 14 3" xfId="1670"/>
    <cellStyle name="Comma 14 3 2" xfId="5190"/>
    <cellStyle name="Comma 14 4" xfId="5188"/>
    <cellStyle name="Comma 15" xfId="1671"/>
    <cellStyle name="Comma 15 2" xfId="1672"/>
    <cellStyle name="Comma 15 3" xfId="1673"/>
    <cellStyle name="Comma 15 4" xfId="5191"/>
    <cellStyle name="Comma 16" xfId="1674"/>
    <cellStyle name="Comma 16 2" xfId="1675"/>
    <cellStyle name="Comma 16 3" xfId="1676"/>
    <cellStyle name="Comma 16 3 2" xfId="1677"/>
    <cellStyle name="Comma 16 3 2 2" xfId="1678"/>
    <cellStyle name="Comma 16 3 2 2 2" xfId="1679"/>
    <cellStyle name="Comma 16 3 2 2 2 2" xfId="1680"/>
    <cellStyle name="Comma 16 3 2 2 2 3" xfId="1681"/>
    <cellStyle name="Comma 16 3 2 2 3" xfId="1682"/>
    <cellStyle name="Comma 16 3 2 2 4" xfId="1683"/>
    <cellStyle name="Comma 16 3 2 3" xfId="1684"/>
    <cellStyle name="Comma 16 3 2 3 2" xfId="1685"/>
    <cellStyle name="Comma 16 3 2 3 3" xfId="1686"/>
    <cellStyle name="Comma 16 3 2 4" xfId="1687"/>
    <cellStyle name="Comma 16 3 2 5" xfId="1688"/>
    <cellStyle name="Comma 16 3 2 5 2" xfId="6194"/>
    <cellStyle name="Comma 16 3 2 6" xfId="5193"/>
    <cellStyle name="Comma 16 3 2 6 2 2 2" xfId="5109"/>
    <cellStyle name="Comma 16 3 2 6 2 2 2 2" xfId="5110"/>
    <cellStyle name="Comma 16 3 3" xfId="1689"/>
    <cellStyle name="Comma 16 3 3 2" xfId="1690"/>
    <cellStyle name="Comma 16 3 3 2 2" xfId="1691"/>
    <cellStyle name="Comma 16 3 3 2 2 2" xfId="1692"/>
    <cellStyle name="Comma 16 3 3 2 2 3" xfId="1693"/>
    <cellStyle name="Comma 16 3 3 2 3" xfId="1694"/>
    <cellStyle name="Comma 16 3 3 2 4" xfId="1695"/>
    <cellStyle name="Comma 16 3 3 3" xfId="1696"/>
    <cellStyle name="Comma 16 3 3 3 2" xfId="1697"/>
    <cellStyle name="Comma 16 3 3 3 3" xfId="1698"/>
    <cellStyle name="Comma 16 3 3 4" xfId="1699"/>
    <cellStyle name="Comma 16 3 3 5" xfId="1700"/>
    <cellStyle name="Comma 16 3 4" xfId="1701"/>
    <cellStyle name="Comma 16 3 4 2" xfId="1702"/>
    <cellStyle name="Comma 16 3 4 2 2" xfId="1703"/>
    <cellStyle name="Comma 16 3 4 2 3" xfId="1704"/>
    <cellStyle name="Comma 16 3 4 3" xfId="1705"/>
    <cellStyle name="Comma 16 3 4 4" xfId="1706"/>
    <cellStyle name="Comma 16 3 5" xfId="1707"/>
    <cellStyle name="Comma 16 3 5 2" xfId="1708"/>
    <cellStyle name="Comma 16 3 5 3" xfId="1709"/>
    <cellStyle name="Comma 16 3 6" xfId="1710"/>
    <cellStyle name="Comma 16 3 7" xfId="1711"/>
    <cellStyle name="Comma 16 4" xfId="5192"/>
    <cellStyle name="Comma 17" xfId="1712"/>
    <cellStyle name="Comma 17 2" xfId="1713"/>
    <cellStyle name="Comma 17 3" xfId="1714"/>
    <cellStyle name="Comma 17 4" xfId="1715"/>
    <cellStyle name="Comma 17 5" xfId="5194"/>
    <cellStyle name="Comma 18" xfId="1716"/>
    <cellStyle name="Comma 18 2" xfId="1717"/>
    <cellStyle name="Comma 18 3" xfId="1718"/>
    <cellStyle name="Comma 18 4" xfId="5195"/>
    <cellStyle name="Comma 19" xfId="1719"/>
    <cellStyle name="Comma 19 2" xfId="1720"/>
    <cellStyle name="Comma 19 3" xfId="5196"/>
    <cellStyle name="Comma 2" xfId="6"/>
    <cellStyle name="Comma 2 10" xfId="1721"/>
    <cellStyle name="Comma 2 11" xfId="1722"/>
    <cellStyle name="Comma 2 12" xfId="1723"/>
    <cellStyle name="Comma 2 13" xfId="1724"/>
    <cellStyle name="Comma 2 14" xfId="1725"/>
    <cellStyle name="Comma 2 15" xfId="1726"/>
    <cellStyle name="Comma 2 16" xfId="1727"/>
    <cellStyle name="Comma 2 17" xfId="1728"/>
    <cellStyle name="Comma 2 18" xfId="1729"/>
    <cellStyle name="Comma 2 19" xfId="1730"/>
    <cellStyle name="Comma 2 2" xfId="1731"/>
    <cellStyle name="Comma 2 2 10" xfId="1732"/>
    <cellStyle name="Comma 2 2 11" xfId="1733"/>
    <cellStyle name="Comma 2 2 12" xfId="1734"/>
    <cellStyle name="Comma 2 2 13" xfId="1735"/>
    <cellStyle name="Comma 2 2 14" xfId="1736"/>
    <cellStyle name="Comma 2 2 15" xfId="1737"/>
    <cellStyle name="Comma 2 2 16" xfId="1738"/>
    <cellStyle name="Comma 2 2 17" xfId="1739"/>
    <cellStyle name="Comma 2 2 18" xfId="1740"/>
    <cellStyle name="Comma 2 2 19" xfId="1741"/>
    <cellStyle name="Comma 2 2 2" xfId="1742"/>
    <cellStyle name="Comma 2 2 2 10" xfId="1743"/>
    <cellStyle name="Comma 2 2 2 11" xfId="1744"/>
    <cellStyle name="Comma 2 2 2 12" xfId="1745"/>
    <cellStyle name="Comma 2 2 2 13" xfId="1746"/>
    <cellStyle name="Comma 2 2 2 14" xfId="1747"/>
    <cellStyle name="Comma 2 2 2 15" xfId="1748"/>
    <cellStyle name="Comma 2 2 2 16" xfId="1749"/>
    <cellStyle name="Comma 2 2 2 17" xfId="1750"/>
    <cellStyle name="Comma 2 2 2 18" xfId="1751"/>
    <cellStyle name="Comma 2 2 2 19" xfId="1752"/>
    <cellStyle name="Comma 2 2 2 2" xfId="1753"/>
    <cellStyle name="Comma 2 2 2 2 2 2" xfId="5111"/>
    <cellStyle name="Comma 2 2 2 20" xfId="1754"/>
    <cellStyle name="Comma 2 2 2 21" xfId="1755"/>
    <cellStyle name="Comma 2 2 2 22" xfId="1756"/>
    <cellStyle name="Comma 2 2 2 23" xfId="1757"/>
    <cellStyle name="Comma 2 2 2 24" xfId="1758"/>
    <cellStyle name="Comma 2 2 2 3" xfId="1759"/>
    <cellStyle name="Comma 2 2 2 4" xfId="1760"/>
    <cellStyle name="Comma 2 2 2 5" xfId="1761"/>
    <cellStyle name="Comma 2 2 2 6" xfId="1762"/>
    <cellStyle name="Comma 2 2 2 7" xfId="1763"/>
    <cellStyle name="Comma 2 2 2 8" xfId="1764"/>
    <cellStyle name="Comma 2 2 2 9" xfId="1765"/>
    <cellStyle name="Comma 2 2 20" xfId="1766"/>
    <cellStyle name="Comma 2 2 21" xfId="1767"/>
    <cellStyle name="Comma 2 2 22" xfId="1768"/>
    <cellStyle name="Comma 2 2 23" xfId="1769"/>
    <cellStyle name="Comma 2 2 24" xfId="1770"/>
    <cellStyle name="Comma 2 2 25" xfId="1771"/>
    <cellStyle name="Comma 2 2 26" xfId="5198"/>
    <cellStyle name="Comma 2 2 3" xfId="1772"/>
    <cellStyle name="Comma 2 2 4" xfId="1773"/>
    <cellStyle name="Comma 2 2 5" xfId="1774"/>
    <cellStyle name="Comma 2 2 6" xfId="1775"/>
    <cellStyle name="Comma 2 2 7" xfId="1776"/>
    <cellStyle name="Comma 2 2 8" xfId="1777"/>
    <cellStyle name="Comma 2 2 9" xfId="1778"/>
    <cellStyle name="Comma 2 2_05-12  KH trung han 2016-2020 - Liem Thinh edited" xfId="1779"/>
    <cellStyle name="Comma 2 20" xfId="1780"/>
    <cellStyle name="Comma 2 21" xfId="1781"/>
    <cellStyle name="Comma 2 22" xfId="1782"/>
    <cellStyle name="Comma 2 23" xfId="1783"/>
    <cellStyle name="Comma 2 24" xfId="1784"/>
    <cellStyle name="Comma 2 25" xfId="1785"/>
    <cellStyle name="Comma 2 26" xfId="1786"/>
    <cellStyle name="Comma 2 27" xfId="1787"/>
    <cellStyle name="Comma 2 28" xfId="5112"/>
    <cellStyle name="Comma 2 29" xfId="5197"/>
    <cellStyle name="Comma 2 3" xfId="1788"/>
    <cellStyle name="Comma 2 3 2" xfId="1789"/>
    <cellStyle name="Comma 2 3 2 11 5" xfId="1790"/>
    <cellStyle name="Comma 2 3 2 2" xfId="1791"/>
    <cellStyle name="Comma 2 3 2 3" xfId="1792"/>
    <cellStyle name="Comma 2 3 2 7 9" xfId="1793"/>
    <cellStyle name="Comma 2 3 3" xfId="1794"/>
    <cellStyle name="Comma 2 3 4" xfId="5199"/>
    <cellStyle name="Comma 2 30" xfId="5170"/>
    <cellStyle name="Comma 2 31" xfId="5354"/>
    <cellStyle name="Comma 2 32" xfId="6202"/>
    <cellStyle name="Comma 2 4" xfId="1795"/>
    <cellStyle name="Comma 2 4 2" xfId="1796"/>
    <cellStyle name="Comma 2 4 3" xfId="5200"/>
    <cellStyle name="Comma 2 5" xfId="1797"/>
    <cellStyle name="Comma 2 5 2" xfId="1798"/>
    <cellStyle name="Comma 2 5 3" xfId="1799"/>
    <cellStyle name="Comma 2 6" xfId="1800"/>
    <cellStyle name="Comma 2 7" xfId="1801"/>
    <cellStyle name="Comma 2 8" xfId="1802"/>
    <cellStyle name="Comma 2 9" xfId="1803"/>
    <cellStyle name="Comma 2_05-12  KH trung han 2016-2020 - Liem Thinh edited" xfId="1804"/>
    <cellStyle name="Comma 20" xfId="1805"/>
    <cellStyle name="Comma 20 2" xfId="1806"/>
    <cellStyle name="Comma 20 3" xfId="1807"/>
    <cellStyle name="Comma 20 4" xfId="5201"/>
    <cellStyle name="Comma 21" xfId="1808"/>
    <cellStyle name="Comma 21 2" xfId="1809"/>
    <cellStyle name="Comma 21 3" xfId="1810"/>
    <cellStyle name="Comma 21 4" xfId="5202"/>
    <cellStyle name="Comma 22" xfId="1811"/>
    <cellStyle name="Comma 22 2" xfId="1812"/>
    <cellStyle name="Comma 22 3" xfId="1813"/>
    <cellStyle name="Comma 22 4" xfId="5203"/>
    <cellStyle name="Comma 23" xfId="1814"/>
    <cellStyle name="Comma 23 2" xfId="1815"/>
    <cellStyle name="Comma 23 3" xfId="1816"/>
    <cellStyle name="Comma 23 4" xfId="5204"/>
    <cellStyle name="Comma 24" xfId="1817"/>
    <cellStyle name="Comma 24 2" xfId="1818"/>
    <cellStyle name="Comma 24 3" xfId="1819"/>
    <cellStyle name="Comma 24 4" xfId="5205"/>
    <cellStyle name="Comma 25" xfId="1820"/>
    <cellStyle name="Comma 25 2" xfId="1821"/>
    <cellStyle name="Comma 25 3" xfId="5206"/>
    <cellStyle name="Comma 26" xfId="1822"/>
    <cellStyle name="Comma 26 2" xfId="1823"/>
    <cellStyle name="Comma 26 2 2" xfId="1824"/>
    <cellStyle name="Comma 26 3" xfId="5207"/>
    <cellStyle name="Comma 27" xfId="1825"/>
    <cellStyle name="Comma 27 2" xfId="1826"/>
    <cellStyle name="Comma 27 3" xfId="5208"/>
    <cellStyle name="Comma 28" xfId="1827"/>
    <cellStyle name="Comma 28 2" xfId="1828"/>
    <cellStyle name="Comma 28 2 2 4 2" xfId="1829"/>
    <cellStyle name="Comma 28 2 2 9" xfId="1830"/>
    <cellStyle name="Comma 28 3" xfId="5209"/>
    <cellStyle name="Comma 29" xfId="1831"/>
    <cellStyle name="Comma 29 2" xfId="1832"/>
    <cellStyle name="Comma 29 3" xfId="5210"/>
    <cellStyle name="Comma 3" xfId="1833"/>
    <cellStyle name="Comma 3 2" xfId="1834"/>
    <cellStyle name="Comma 3 2 10" xfId="1835"/>
    <cellStyle name="Comma 3 2 11" xfId="1836"/>
    <cellStyle name="Comma 3 2 12" xfId="1837"/>
    <cellStyle name="Comma 3 2 13" xfId="1838"/>
    <cellStyle name="Comma 3 2 14" xfId="1839"/>
    <cellStyle name="Comma 3 2 15" xfId="1840"/>
    <cellStyle name="Comma 3 2 16" xfId="5212"/>
    <cellStyle name="Comma 3 2 2" xfId="1841"/>
    <cellStyle name="Comma 3 2 2 2" xfId="1842"/>
    <cellStyle name="Comma 3 2 2 3" xfId="1843"/>
    <cellStyle name="Comma 3 2 3" xfId="1844"/>
    <cellStyle name="Comma 3 2 3 2" xfId="1845"/>
    <cellStyle name="Comma 3 2 3 3" xfId="1846"/>
    <cellStyle name="Comma 3 2 4" xfId="1847"/>
    <cellStyle name="Comma 3 2 5" xfId="1848"/>
    <cellStyle name="Comma 3 2 6" xfId="1849"/>
    <cellStyle name="Comma 3 2 7" xfId="1850"/>
    <cellStyle name="Comma 3 2 8" xfId="1851"/>
    <cellStyle name="Comma 3 2 9" xfId="1852"/>
    <cellStyle name="Comma 3 3" xfId="1853"/>
    <cellStyle name="Comma 3 3 2" xfId="1854"/>
    <cellStyle name="Comma 3 3 3" xfId="1855"/>
    <cellStyle name="Comma 3 3 4" xfId="5213"/>
    <cellStyle name="Comma 3 4" xfId="1856"/>
    <cellStyle name="Comma 3 4 2" xfId="1857"/>
    <cellStyle name="Comma 3 4 3" xfId="1858"/>
    <cellStyle name="Comma 3 5" xfId="1859"/>
    <cellStyle name="Comma 3 5 2" xfId="1860"/>
    <cellStyle name="Comma 3 6" xfId="1861"/>
    <cellStyle name="Comma 3 6 2" xfId="1862"/>
    <cellStyle name="Comma 3 7" xfId="1863"/>
    <cellStyle name="Comma 3 7 2" xfId="5113"/>
    <cellStyle name="Comma 3 8" xfId="1864"/>
    <cellStyle name="Comma 3 9" xfId="5211"/>
    <cellStyle name="Comma 30" xfId="1865"/>
    <cellStyle name="Comma 30 2" xfId="1866"/>
    <cellStyle name="Comma 30 3" xfId="5214"/>
    <cellStyle name="Comma 31" xfId="1867"/>
    <cellStyle name="Comma 31 2" xfId="1868"/>
    <cellStyle name="Comma 31 3" xfId="5215"/>
    <cellStyle name="Comma 32" xfId="1869"/>
    <cellStyle name="Comma 32 2" xfId="1870"/>
    <cellStyle name="Comma 32 2 2" xfId="1871"/>
    <cellStyle name="Comma 32 3" xfId="1872"/>
    <cellStyle name="Comma 32 4" xfId="5216"/>
    <cellStyle name="Comma 33" xfId="1873"/>
    <cellStyle name="Comma 33 2" xfId="1874"/>
    <cellStyle name="Comma 33 3" xfId="5217"/>
    <cellStyle name="Comma 34" xfId="1875"/>
    <cellStyle name="Comma 34 2" xfId="1876"/>
    <cellStyle name="Comma 34 3" xfId="5218"/>
    <cellStyle name="Comma 35" xfId="1877"/>
    <cellStyle name="Comma 35 2" xfId="1878"/>
    <cellStyle name="Comma 35 3" xfId="1879"/>
    <cellStyle name="Comma 35 3 2" xfId="1880"/>
    <cellStyle name="Comma 35 3 2 2" xfId="1881"/>
    <cellStyle name="Comma 35 3 2 2 2" xfId="1882"/>
    <cellStyle name="Comma 35 3 2 2 3" xfId="1883"/>
    <cellStyle name="Comma 35 3 2 3" xfId="1884"/>
    <cellStyle name="Comma 35 3 2 4" xfId="1885"/>
    <cellStyle name="Comma 35 3 3" xfId="1886"/>
    <cellStyle name="Comma 35 3 3 2" xfId="1887"/>
    <cellStyle name="Comma 35 3 3 3" xfId="1888"/>
    <cellStyle name="Comma 35 3 4" xfId="1889"/>
    <cellStyle name="Comma 35 3 5" xfId="1890"/>
    <cellStyle name="Comma 35 4" xfId="1891"/>
    <cellStyle name="Comma 35 4 2" xfId="1892"/>
    <cellStyle name="Comma 35 4 2 2" xfId="1893"/>
    <cellStyle name="Comma 35 4 2 2 2" xfId="1894"/>
    <cellStyle name="Comma 35 4 2 2 3" xfId="1895"/>
    <cellStyle name="Comma 35 4 2 3" xfId="1896"/>
    <cellStyle name="Comma 35 4 2 4" xfId="1897"/>
    <cellStyle name="Comma 35 4 3" xfId="1898"/>
    <cellStyle name="Comma 35 4 3 2" xfId="1899"/>
    <cellStyle name="Comma 35 4 3 3" xfId="1900"/>
    <cellStyle name="Comma 35 4 4" xfId="1901"/>
    <cellStyle name="Comma 35 4 5" xfId="1902"/>
    <cellStyle name="Comma 35 5" xfId="1903"/>
    <cellStyle name="Comma 35 5 2" xfId="5114"/>
    <cellStyle name="Comma 35 5 2 2" xfId="5115"/>
    <cellStyle name="Comma 35 6" xfId="5219"/>
    <cellStyle name="Comma 36" xfId="1904"/>
    <cellStyle name="Comma 36 2" xfId="1905"/>
    <cellStyle name="Comma 36 3" xfId="5220"/>
    <cellStyle name="Comma 37" xfId="1906"/>
    <cellStyle name="Comma 37 2" xfId="1907"/>
    <cellStyle name="Comma 37 3" xfId="5221"/>
    <cellStyle name="Comma 38" xfId="1908"/>
    <cellStyle name="Comma 38 2" xfId="5222"/>
    <cellStyle name="Comma 39" xfId="1909"/>
    <cellStyle name="Comma 39 2" xfId="1910"/>
    <cellStyle name="Comma 39 3" xfId="5223"/>
    <cellStyle name="Comma 4" xfId="1911"/>
    <cellStyle name="Comma 4 10" xfId="1912"/>
    <cellStyle name="Comma 4 10 2" xfId="1913"/>
    <cellStyle name="Comma 4 11" xfId="1914"/>
    <cellStyle name="Comma 4 12" xfId="1915"/>
    <cellStyle name="Comma 4 13" xfId="1916"/>
    <cellStyle name="Comma 4 14" xfId="1917"/>
    <cellStyle name="Comma 4 15" xfId="1918"/>
    <cellStyle name="Comma 4 16" xfId="1919"/>
    <cellStyle name="Comma 4 17" xfId="1920"/>
    <cellStyle name="Comma 4 18" xfId="1921"/>
    <cellStyle name="Comma 4 19" xfId="1922"/>
    <cellStyle name="Comma 4 2" xfId="1923"/>
    <cellStyle name="Comma 4 2 2" xfId="1924"/>
    <cellStyle name="Comma 4 2 2 3" xfId="5116"/>
    <cellStyle name="Comma 4 2 3" xfId="1925"/>
    <cellStyle name="Comma 4 2 3 2" xfId="1926"/>
    <cellStyle name="Comma 4 2 3 2 2" xfId="6203"/>
    <cellStyle name="Comma 4 2 3 3" xfId="5226"/>
    <cellStyle name="Comma 4 2 4" xfId="5225"/>
    <cellStyle name="Comma 4 20" xfId="1927"/>
    <cellStyle name="Comma 4 21" xfId="5224"/>
    <cellStyle name="Comma 4 3" xfId="1928"/>
    <cellStyle name="Comma 4 3 2" xfId="1929"/>
    <cellStyle name="Comma 4 3 2 2" xfId="1930"/>
    <cellStyle name="Comma 4 3 3" xfId="1931"/>
    <cellStyle name="Comma 4 3 4" xfId="5117"/>
    <cellStyle name="Comma 4 3 5" xfId="5227"/>
    <cellStyle name="Comma 4 4" xfId="1932"/>
    <cellStyle name="Comma 4 4 2" xfId="1933"/>
    <cellStyle name="Comma 4 4 3" xfId="1934"/>
    <cellStyle name="Comma 4 4 4" xfId="1935"/>
    <cellStyle name="Comma 4 4 5" xfId="5228"/>
    <cellStyle name="Comma 4 5" xfId="1936"/>
    <cellStyle name="Comma 4 6" xfId="1937"/>
    <cellStyle name="Comma 4 7" xfId="1938"/>
    <cellStyle name="Comma 4 8" xfId="1939"/>
    <cellStyle name="Comma 4 9" xfId="1940"/>
    <cellStyle name="Comma 4_THEO DOI THUC HIEN (GỐC 1)" xfId="1941"/>
    <cellStyle name="Comma 40" xfId="1942"/>
    <cellStyle name="Comma 40 2" xfId="1943"/>
    <cellStyle name="Comma 40 3" xfId="5229"/>
    <cellStyle name="Comma 41" xfId="1944"/>
    <cellStyle name="Comma 41 2" xfId="5230"/>
    <cellStyle name="Comma 42" xfId="1945"/>
    <cellStyle name="Comma 42 2" xfId="5231"/>
    <cellStyle name="Comma 43" xfId="1946"/>
    <cellStyle name="Comma 43 2" xfId="5232"/>
    <cellStyle name="Comma 44" xfId="1947"/>
    <cellStyle name="Comma 44 2" xfId="5233"/>
    <cellStyle name="Comma 45" xfId="1948"/>
    <cellStyle name="Comma 45 2" xfId="5234"/>
    <cellStyle name="Comma 46" xfId="1949"/>
    <cellStyle name="Comma 46 2" xfId="5235"/>
    <cellStyle name="Comma 47" xfId="1950"/>
    <cellStyle name="Comma 47 2" xfId="5236"/>
    <cellStyle name="Comma 48" xfId="1951"/>
    <cellStyle name="Comma 48 2" xfId="5237"/>
    <cellStyle name="Comma 49" xfId="1952"/>
    <cellStyle name="Comma 5" xfId="1953"/>
    <cellStyle name="Comma 5 10" xfId="1954"/>
    <cellStyle name="Comma 5 11" xfId="1955"/>
    <cellStyle name="Comma 5 12" xfId="1956"/>
    <cellStyle name="Comma 5 13" xfId="1957"/>
    <cellStyle name="Comma 5 14" xfId="1958"/>
    <cellStyle name="Comma 5 15" xfId="1959"/>
    <cellStyle name="Comma 5 16" xfId="1960"/>
    <cellStyle name="Comma 5 17" xfId="1961"/>
    <cellStyle name="Comma 5 17 2" xfId="1962"/>
    <cellStyle name="Comma 5 17 3" xfId="1963"/>
    <cellStyle name="Comma 5 18" xfId="1964"/>
    <cellStyle name="Comma 5 19" xfId="1965"/>
    <cellStyle name="Comma 5 2" xfId="1966"/>
    <cellStyle name="Comma 5 2 2" xfId="5239"/>
    <cellStyle name="Comma 5 20" xfId="1967"/>
    <cellStyle name="Comma 5 21" xfId="1968"/>
    <cellStyle name="Comma 5 21 2" xfId="1969"/>
    <cellStyle name="Comma 5 21 2 2" xfId="1970"/>
    <cellStyle name="Comma 5 21 2 2 2" xfId="1971"/>
    <cellStyle name="Comma 5 21 2 2 3" xfId="1972"/>
    <cellStyle name="Comma 5 21 2 3" xfId="1973"/>
    <cellStyle name="Comma 5 21 2 3 2" xfId="1974"/>
    <cellStyle name="Comma 5 21 2 3 3" xfId="1975"/>
    <cellStyle name="Comma 5 21 2 3 3 2" xfId="6208"/>
    <cellStyle name="Comma 5 21 2 4" xfId="1976"/>
    <cellStyle name="Comma 5 21 2 5" xfId="1977"/>
    <cellStyle name="Comma 5 21 3" xfId="1978"/>
    <cellStyle name="Comma 5 21 3 2" xfId="1979"/>
    <cellStyle name="Comma 5 21 3 2 2" xfId="1980"/>
    <cellStyle name="Comma 5 21 3 2 3" xfId="1981"/>
    <cellStyle name="Comma 5 21 3 3" xfId="1982"/>
    <cellStyle name="Comma 5 21 3 4" xfId="1983"/>
    <cellStyle name="Comma 5 21 4" xfId="1984"/>
    <cellStyle name="Comma 5 21 4 2" xfId="1985"/>
    <cellStyle name="Comma 5 21 4 3" xfId="1986"/>
    <cellStyle name="Comma 5 21 5" xfId="1987"/>
    <cellStyle name="Comma 5 21 5 2" xfId="6195"/>
    <cellStyle name="Comma 5 21 6" xfId="1988"/>
    <cellStyle name="Comma 5 22" xfId="1989"/>
    <cellStyle name="Comma 5 22 2" xfId="1990"/>
    <cellStyle name="Comma 5 22 2 2" xfId="1991"/>
    <cellStyle name="Comma 5 22 2 3" xfId="1992"/>
    <cellStyle name="Comma 5 22 3" xfId="1993"/>
    <cellStyle name="Comma 5 22 4" xfId="1994"/>
    <cellStyle name="Comma 5 23" xfId="5238"/>
    <cellStyle name="Comma 5 3" xfId="1995"/>
    <cellStyle name="Comma 5 3 2" xfId="1996"/>
    <cellStyle name="Comma 5 3 3" xfId="5240"/>
    <cellStyle name="Comma 5 4" xfId="1997"/>
    <cellStyle name="Comma 5 4 2" xfId="1998"/>
    <cellStyle name="Comma 5 5" xfId="1999"/>
    <cellStyle name="Comma 5 5 2" xfId="2000"/>
    <cellStyle name="Comma 5 5 3" xfId="2001"/>
    <cellStyle name="Comma 5 6" xfId="2002"/>
    <cellStyle name="Comma 5 7" xfId="2003"/>
    <cellStyle name="Comma 5 8" xfId="2004"/>
    <cellStyle name="Comma 5 9" xfId="2005"/>
    <cellStyle name="Comma 5_05-12  KH trung han 2016-2020 - Liem Thinh edited" xfId="2006"/>
    <cellStyle name="Comma 50" xfId="2007"/>
    <cellStyle name="Comma 50 2" xfId="2008"/>
    <cellStyle name="Comma 50 2 2" xfId="2009"/>
    <cellStyle name="Comma 50 2 2 2" xfId="2010"/>
    <cellStyle name="Comma 50 2 2 3" xfId="2011"/>
    <cellStyle name="Comma 50 2 3" xfId="2012"/>
    <cellStyle name="Comma 50 2 4" xfId="2013"/>
    <cellStyle name="Comma 50 3" xfId="2014"/>
    <cellStyle name="Comma 50 3 2" xfId="2015"/>
    <cellStyle name="Comma 50 3 3" xfId="2016"/>
    <cellStyle name="Comma 50 4" xfId="2017"/>
    <cellStyle name="Comma 50 5" xfId="2018"/>
    <cellStyle name="Comma 51" xfId="2019"/>
    <cellStyle name="Comma 51 2" xfId="2020"/>
    <cellStyle name="Comma 51 2 2" xfId="2021"/>
    <cellStyle name="Comma 51 2 2 2" xfId="2022"/>
    <cellStyle name="Comma 51 2 2 3" xfId="2023"/>
    <cellStyle name="Comma 51 2 3" xfId="2024"/>
    <cellStyle name="Comma 51 2 4" xfId="2025"/>
    <cellStyle name="Comma 51 3" xfId="2026"/>
    <cellStyle name="Comma 51 3 2" xfId="2027"/>
    <cellStyle name="Comma 51 3 3" xfId="2028"/>
    <cellStyle name="Comma 51 4" xfId="2029"/>
    <cellStyle name="Comma 51 5" xfId="2030"/>
    <cellStyle name="Comma 52" xfId="2031"/>
    <cellStyle name="Comma 52 2" xfId="2032"/>
    <cellStyle name="Comma 52 3" xfId="6196"/>
    <cellStyle name="Comma 53" xfId="2033"/>
    <cellStyle name="Comma 53 2" xfId="2034"/>
    <cellStyle name="Comma 53 2 2" xfId="2035"/>
    <cellStyle name="Comma 53 2 3" xfId="2036"/>
    <cellStyle name="Comma 53 3" xfId="2037"/>
    <cellStyle name="Comma 53 4" xfId="2038"/>
    <cellStyle name="Comma 54" xfId="2039"/>
    <cellStyle name="Comma 54 2" xfId="2040"/>
    <cellStyle name="Comma 55" xfId="2041"/>
    <cellStyle name="Comma 55 2" xfId="2042"/>
    <cellStyle name="Comma 55 3" xfId="2043"/>
    <cellStyle name="Comma 56" xfId="2044"/>
    <cellStyle name="Comma 57" xfId="2045"/>
    <cellStyle name="Comma 57 2" xfId="2046"/>
    <cellStyle name="Comma 57 4" xfId="5118"/>
    <cellStyle name="Comma 58" xfId="2047"/>
    <cellStyle name="Comma 59" xfId="6162"/>
    <cellStyle name="Comma 6" xfId="2048"/>
    <cellStyle name="Comma 6 2" xfId="2049"/>
    <cellStyle name="Comma 6 2 2" xfId="2050"/>
    <cellStyle name="Comma 6 2 3" xfId="5242"/>
    <cellStyle name="Comma 6 3" xfId="2051"/>
    <cellStyle name="Comma 6 4" xfId="2052"/>
    <cellStyle name="Comma 6 5" xfId="5241"/>
    <cellStyle name="Comma 60" xfId="6205"/>
    <cellStyle name="Comma 7" xfId="2053"/>
    <cellStyle name="Comma 7 2" xfId="2054"/>
    <cellStyle name="Comma 7 2 2" xfId="5244"/>
    <cellStyle name="Comma 7 3" xfId="2055"/>
    <cellStyle name="Comma 7 3 2" xfId="2056"/>
    <cellStyle name="Comma 7 4" xfId="2057"/>
    <cellStyle name="Comma 7 5" xfId="2058"/>
    <cellStyle name="Comma 7 6" xfId="5243"/>
    <cellStyle name="Comma 7_20131129 Nhu cau 2014_TPCP ODA (co hoan ung)" xfId="2059"/>
    <cellStyle name="Comma 78" xfId="5119"/>
    <cellStyle name="Comma 8" xfId="2060"/>
    <cellStyle name="Comma 8 2" xfId="2061"/>
    <cellStyle name="Comma 8 2 2" xfId="2062"/>
    <cellStyle name="Comma 8 2 3" xfId="5246"/>
    <cellStyle name="Comma 8 3" xfId="2063"/>
    <cellStyle name="Comma 8 4" xfId="2064"/>
    <cellStyle name="Comma 8 5" xfId="2065"/>
    <cellStyle name="Comma 8 6" xfId="5245"/>
    <cellStyle name="Comma 9" xfId="2066"/>
    <cellStyle name="Comma 9 2" xfId="2067"/>
    <cellStyle name="Comma 9 2 2" xfId="2068"/>
    <cellStyle name="Comma 9 2 3" xfId="2069"/>
    <cellStyle name="Comma 9 3" xfId="2070"/>
    <cellStyle name="Comma 9 3 2" xfId="2071"/>
    <cellStyle name="Comma 9 3 3" xfId="5120"/>
    <cellStyle name="Comma 9 4" xfId="2072"/>
    <cellStyle name="Comma 9 5" xfId="2073"/>
    <cellStyle name="Comma 9 6" xfId="5247"/>
    <cellStyle name="comma zerodec" xfId="2074"/>
    <cellStyle name="Comma0" xfId="2075"/>
    <cellStyle name="Comma0 10" xfId="2076"/>
    <cellStyle name="Comma0 11" xfId="2077"/>
    <cellStyle name="Comma0 12" xfId="2078"/>
    <cellStyle name="Comma0 13" xfId="2079"/>
    <cellStyle name="Comma0 14" xfId="2080"/>
    <cellStyle name="Comma0 15" xfId="2081"/>
    <cellStyle name="Comma0 16" xfId="2082"/>
    <cellStyle name="Comma0 2" xfId="2083"/>
    <cellStyle name="Comma0 2 2" xfId="2084"/>
    <cellStyle name="Comma0 3" xfId="2085"/>
    <cellStyle name="Comma0 4" xfId="2086"/>
    <cellStyle name="Comma0 5" xfId="2087"/>
    <cellStyle name="Comma0 6" xfId="2088"/>
    <cellStyle name="Comma0 7" xfId="2089"/>
    <cellStyle name="Comma0 8" xfId="2090"/>
    <cellStyle name="Comma0 9" xfId="2091"/>
    <cellStyle name="Company Name" xfId="2092"/>
    <cellStyle name="cong" xfId="2093"/>
    <cellStyle name="Copied" xfId="2094"/>
    <cellStyle name="Co聭ma_Sheet1" xfId="2095"/>
    <cellStyle name="CR Comma" xfId="2096"/>
    <cellStyle name="CR Currency" xfId="2097"/>
    <cellStyle name="Credit" xfId="2098"/>
    <cellStyle name="Credit subtotal" xfId="2099"/>
    <cellStyle name="Credit Total" xfId="2100"/>
    <cellStyle name="Cࡵrrency_Sheet1_PRODUCTĠ" xfId="2101"/>
    <cellStyle name="Curråncy [0]_FCST_RESULTS" xfId="2102"/>
    <cellStyle name="Currency %" xfId="2103"/>
    <cellStyle name="Currency % 10" xfId="2104"/>
    <cellStyle name="Currency % 11" xfId="2105"/>
    <cellStyle name="Currency % 12" xfId="2106"/>
    <cellStyle name="Currency % 13" xfId="2107"/>
    <cellStyle name="Currency % 14" xfId="2108"/>
    <cellStyle name="Currency % 15" xfId="2109"/>
    <cellStyle name="Currency % 2" xfId="2110"/>
    <cellStyle name="Currency % 3" xfId="2111"/>
    <cellStyle name="Currency % 4" xfId="2112"/>
    <cellStyle name="Currency % 5" xfId="2113"/>
    <cellStyle name="Currency % 6" xfId="2114"/>
    <cellStyle name="Currency % 7" xfId="2115"/>
    <cellStyle name="Currency % 8" xfId="2116"/>
    <cellStyle name="Currency % 9" xfId="2117"/>
    <cellStyle name="Currency %_05-12  KH trung han 2016-2020 - Liem Thinh edited" xfId="2118"/>
    <cellStyle name="Currency [0] 2" xfId="2119"/>
    <cellStyle name="Currency [0] 2 2" xfId="2120"/>
    <cellStyle name="Currency [0]ßmud plant bolted_RESULTS" xfId="2121"/>
    <cellStyle name="Currency [00]" xfId="2122"/>
    <cellStyle name="Currency [00] 10" xfId="2123"/>
    <cellStyle name="Currency [00] 11" xfId="2124"/>
    <cellStyle name="Currency [00] 12" xfId="2125"/>
    <cellStyle name="Currency [00] 13" xfId="2126"/>
    <cellStyle name="Currency [00] 14" xfId="2127"/>
    <cellStyle name="Currency [00] 15" xfId="2128"/>
    <cellStyle name="Currency [00] 16" xfId="2129"/>
    <cellStyle name="Currency [00] 2" xfId="2130"/>
    <cellStyle name="Currency [00] 3" xfId="2131"/>
    <cellStyle name="Currency [00] 4" xfId="2132"/>
    <cellStyle name="Currency [00] 5" xfId="2133"/>
    <cellStyle name="Currency [00] 6" xfId="2134"/>
    <cellStyle name="Currency [00] 7" xfId="2135"/>
    <cellStyle name="Currency [00] 8" xfId="2136"/>
    <cellStyle name="Currency [00] 9" xfId="2137"/>
    <cellStyle name="Currency 0.0" xfId="2138"/>
    <cellStyle name="Currency 0.0%" xfId="2139"/>
    <cellStyle name="Currency 0.0_05-12  KH trung han 2016-2020 - Liem Thinh edited" xfId="2140"/>
    <cellStyle name="Currency 0.00" xfId="2141"/>
    <cellStyle name="Currency 0.00%" xfId="2142"/>
    <cellStyle name="Currency 0.00_05-12  KH trung han 2016-2020 - Liem Thinh edited" xfId="2143"/>
    <cellStyle name="Currency 0.000" xfId="2144"/>
    <cellStyle name="Currency 0.000%" xfId="2145"/>
    <cellStyle name="Currency 0.000_05-12  KH trung han 2016-2020 - Liem Thinh edited" xfId="2146"/>
    <cellStyle name="Currency 2" xfId="2147"/>
    <cellStyle name="Currency 2 10" xfId="2148"/>
    <cellStyle name="Currency 2 11" xfId="2149"/>
    <cellStyle name="Currency 2 12" xfId="2150"/>
    <cellStyle name="Currency 2 13" xfId="2151"/>
    <cellStyle name="Currency 2 14" xfId="2152"/>
    <cellStyle name="Currency 2 15" xfId="2153"/>
    <cellStyle name="Currency 2 16" xfId="2154"/>
    <cellStyle name="Currency 2 17" xfId="5248"/>
    <cellStyle name="Currency 2 2" xfId="2155"/>
    <cellStyle name="Currency 2 3" xfId="2156"/>
    <cellStyle name="Currency 2 4" xfId="2157"/>
    <cellStyle name="Currency 2 5" xfId="2158"/>
    <cellStyle name="Currency 2 6" xfId="2159"/>
    <cellStyle name="Currency 2 7" xfId="2160"/>
    <cellStyle name="Currency 2 8" xfId="2161"/>
    <cellStyle name="Currency 2 9" xfId="2162"/>
    <cellStyle name="Currency 3" xfId="2163"/>
    <cellStyle name="Currency 3 2" xfId="2164"/>
    <cellStyle name="Currency![0]_FCSt (2)" xfId="2165"/>
    <cellStyle name="Currency0" xfId="2166"/>
    <cellStyle name="Currency0 10" xfId="2167"/>
    <cellStyle name="Currency0 11" xfId="2168"/>
    <cellStyle name="Currency0 12" xfId="2169"/>
    <cellStyle name="Currency0 13" xfId="2170"/>
    <cellStyle name="Currency0 14" xfId="2171"/>
    <cellStyle name="Currency0 15" xfId="2172"/>
    <cellStyle name="Currency0 16" xfId="2173"/>
    <cellStyle name="Currency0 17" xfId="5249"/>
    <cellStyle name="Currency0 2" xfId="2174"/>
    <cellStyle name="Currency0 2 2" xfId="2175"/>
    <cellStyle name="Currency0 2 3" xfId="5250"/>
    <cellStyle name="Currency0 3" xfId="2176"/>
    <cellStyle name="Currency0 4" xfId="2177"/>
    <cellStyle name="Currency0 5" xfId="2178"/>
    <cellStyle name="Currency0 6" xfId="2179"/>
    <cellStyle name="Currency0 7" xfId="2180"/>
    <cellStyle name="Currency0 8" xfId="2181"/>
    <cellStyle name="Currency0 9" xfId="2182"/>
    <cellStyle name="Currency1" xfId="2183"/>
    <cellStyle name="Currency1 10" xfId="2184"/>
    <cellStyle name="Currency1 11" xfId="2185"/>
    <cellStyle name="Currency1 12" xfId="2186"/>
    <cellStyle name="Currency1 13" xfId="2187"/>
    <cellStyle name="Currency1 14" xfId="2188"/>
    <cellStyle name="Currency1 15" xfId="2189"/>
    <cellStyle name="Currency1 16" xfId="2190"/>
    <cellStyle name="Currency1 2" xfId="2191"/>
    <cellStyle name="Currency1 2 2" xfId="2192"/>
    <cellStyle name="Currency1 3" xfId="2193"/>
    <cellStyle name="Currency1 4" xfId="2194"/>
    <cellStyle name="Currency1 5" xfId="2195"/>
    <cellStyle name="Currency1 6" xfId="2196"/>
    <cellStyle name="Currency1 7" xfId="2197"/>
    <cellStyle name="Currency1 8" xfId="2198"/>
    <cellStyle name="Currency1 9" xfId="2199"/>
    <cellStyle name="D1" xfId="2200"/>
    <cellStyle name="Date" xfId="2201"/>
    <cellStyle name="Date 10" xfId="2202"/>
    <cellStyle name="Date 11" xfId="2203"/>
    <cellStyle name="Date 12" xfId="2204"/>
    <cellStyle name="Date 13" xfId="2205"/>
    <cellStyle name="Date 14" xfId="2206"/>
    <cellStyle name="Date 15" xfId="2207"/>
    <cellStyle name="Date 16" xfId="2208"/>
    <cellStyle name="Date 2" xfId="2209"/>
    <cellStyle name="Date 2 2" xfId="2210"/>
    <cellStyle name="Date 3" xfId="2211"/>
    <cellStyle name="Date 4" xfId="2212"/>
    <cellStyle name="Date 5" xfId="2213"/>
    <cellStyle name="Date 6" xfId="2214"/>
    <cellStyle name="Date 7" xfId="2215"/>
    <cellStyle name="Date 8" xfId="2216"/>
    <cellStyle name="Date 9" xfId="2217"/>
    <cellStyle name="Date Short" xfId="2218"/>
    <cellStyle name="Date Short 2" xfId="2219"/>
    <cellStyle name="Date_Bao Cao Kiem Tra  trung bay Ke milk-yomilk CK 2" xfId="5251"/>
    <cellStyle name="Dấu_phảy 2" xfId="2220"/>
    <cellStyle name="DAUDE" xfId="2221"/>
    <cellStyle name="Debit" xfId="2222"/>
    <cellStyle name="Debit subtotal" xfId="2223"/>
    <cellStyle name="Debit Total" xfId="2224"/>
    <cellStyle name="DELTA" xfId="2225"/>
    <cellStyle name="DELTA 10" xfId="2226"/>
    <cellStyle name="DELTA 11" xfId="2227"/>
    <cellStyle name="DELTA 12" xfId="2228"/>
    <cellStyle name="DELTA 13" xfId="2229"/>
    <cellStyle name="DELTA 14" xfId="2230"/>
    <cellStyle name="DELTA 15" xfId="2231"/>
    <cellStyle name="DELTA 2" xfId="2232"/>
    <cellStyle name="DELTA 3" xfId="2233"/>
    <cellStyle name="DELTA 4" xfId="2234"/>
    <cellStyle name="DELTA 5" xfId="2235"/>
    <cellStyle name="DELTA 6" xfId="2236"/>
    <cellStyle name="DELTA 7" xfId="2237"/>
    <cellStyle name="DELTA 8" xfId="2238"/>
    <cellStyle name="DELTA 9" xfId="2239"/>
    <cellStyle name="Dezimal [0]_35ERI8T2gbIEMixb4v26icuOo" xfId="2240"/>
    <cellStyle name="Dezimal_35ERI8T2gbIEMixb4v26icuOo" xfId="2241"/>
    <cellStyle name="Dg" xfId="2242"/>
    <cellStyle name="Dgia" xfId="2243"/>
    <cellStyle name="Dgia 2" xfId="2244"/>
    <cellStyle name="Dgia 2 2" xfId="5372"/>
    <cellStyle name="Dgia 3" xfId="5371"/>
    <cellStyle name="Dollar (zero dec)" xfId="2245"/>
    <cellStyle name="Dollar (zero dec) 10" xfId="2246"/>
    <cellStyle name="Dollar (zero dec) 11" xfId="2247"/>
    <cellStyle name="Dollar (zero dec) 12" xfId="2248"/>
    <cellStyle name="Dollar (zero dec) 13" xfId="2249"/>
    <cellStyle name="Dollar (zero dec) 14" xfId="2250"/>
    <cellStyle name="Dollar (zero dec) 15" xfId="2251"/>
    <cellStyle name="Dollar (zero dec) 16" xfId="2252"/>
    <cellStyle name="Dollar (zero dec) 17" xfId="5252"/>
    <cellStyle name="Dollar (zero dec) 2" xfId="2253"/>
    <cellStyle name="Dollar (zero dec) 2 2" xfId="2254"/>
    <cellStyle name="Dollar (zero dec) 3" xfId="2255"/>
    <cellStyle name="Dollar (zero dec) 4" xfId="2256"/>
    <cellStyle name="Dollar (zero dec) 5" xfId="2257"/>
    <cellStyle name="Dollar (zero dec) 6" xfId="2258"/>
    <cellStyle name="Dollar (zero dec) 7" xfId="2259"/>
    <cellStyle name="Dollar (zero dec) 8" xfId="2260"/>
    <cellStyle name="Dollar (zero dec) 9" xfId="2261"/>
    <cellStyle name="Don gia" xfId="2262"/>
    <cellStyle name="Dziesi?tny [0]_Invoices2001Slovakia" xfId="2263"/>
    <cellStyle name="Dziesi?tny_Invoices2001Slovakia" xfId="2264"/>
    <cellStyle name="Dziesietny [0]_Invoices2001Slovakia" xfId="2265"/>
    <cellStyle name="Dziesiętny [0]_Invoices2001Slovakia" xfId="2266"/>
    <cellStyle name="Dziesietny [0]_Invoices2001Slovakia 2" xfId="2267"/>
    <cellStyle name="Dziesiętny [0]_Invoices2001Slovakia 2" xfId="2268"/>
    <cellStyle name="Dziesietny [0]_Invoices2001Slovakia 3" xfId="2269"/>
    <cellStyle name="Dziesiętny [0]_Invoices2001Slovakia 3" xfId="2270"/>
    <cellStyle name="Dziesietny [0]_Invoices2001Slovakia 4" xfId="2271"/>
    <cellStyle name="Dziesiętny [0]_Invoices2001Slovakia 4" xfId="2272"/>
    <cellStyle name="Dziesietny [0]_Invoices2001Slovakia 5" xfId="2273"/>
    <cellStyle name="Dziesiętny [0]_Invoices2001Slovakia 5" xfId="2274"/>
    <cellStyle name="Dziesietny [0]_Invoices2001Slovakia 6" xfId="2275"/>
    <cellStyle name="Dziesiętny [0]_Invoices2001Slovakia 6" xfId="2276"/>
    <cellStyle name="Dziesietny [0]_Invoices2001Slovakia 7" xfId="2277"/>
    <cellStyle name="Dziesiętny [0]_Invoices2001Slovakia 7" xfId="2278"/>
    <cellStyle name="Dziesietny [0]_Invoices2001Slovakia_01_Nha so 1_Dien" xfId="2279"/>
    <cellStyle name="Dziesiętny [0]_Invoices2001Slovakia_01_Nha so 1_Dien" xfId="2280"/>
    <cellStyle name="Dziesietny [0]_Invoices2001Slovakia_05-12  KH trung han 2016-2020 - Liem Thinh edited" xfId="2281"/>
    <cellStyle name="Dziesiętny [0]_Invoices2001Slovakia_05-12  KH trung han 2016-2020 - Liem Thinh edited" xfId="2282"/>
    <cellStyle name="Dziesietny [0]_Invoices2001Slovakia_10_Nha so 10_Dien1" xfId="2283"/>
    <cellStyle name="Dziesiętny [0]_Invoices2001Slovakia_10_Nha so 10_Dien1" xfId="2284"/>
    <cellStyle name="Dziesietny [0]_Invoices2001Slovakia_Book1" xfId="2285"/>
    <cellStyle name="Dziesiętny [0]_Invoices2001Slovakia_Book1" xfId="2286"/>
    <cellStyle name="Dziesietny [0]_Invoices2001Slovakia_Book1_1" xfId="2287"/>
    <cellStyle name="Dziesiętny [0]_Invoices2001Slovakia_Book1_1" xfId="2288"/>
    <cellStyle name="Dziesietny [0]_Invoices2001Slovakia_Book1_1_Book1" xfId="2289"/>
    <cellStyle name="Dziesiętny [0]_Invoices2001Slovakia_Book1_1_Book1" xfId="2290"/>
    <cellStyle name="Dziesietny [0]_Invoices2001Slovakia_Book1_2" xfId="2291"/>
    <cellStyle name="Dziesiętny [0]_Invoices2001Slovakia_Book1_2" xfId="2292"/>
    <cellStyle name="Dziesietny [0]_Invoices2001Slovakia_Book1_Nhu cau von ung truoc 2011 Tha h Hoa + Nge An gui TW" xfId="2293"/>
    <cellStyle name="Dziesiętny [0]_Invoices2001Slovakia_Book1_Nhu cau von ung truoc 2011 Tha h Hoa + Nge An gui TW" xfId="2294"/>
    <cellStyle name="Dziesietny [0]_Invoices2001Slovakia_Book1_Tong hop Cac tuyen(9-1-06)" xfId="2295"/>
    <cellStyle name="Dziesiętny [0]_Invoices2001Slovakia_Book1_Tong hop Cac tuyen(9-1-06)" xfId="2296"/>
    <cellStyle name="Dziesietny [0]_Invoices2001Slovakia_Book1_ung truoc 2011 NSTW Thanh Hoa + Nge An gui Thu 12-5" xfId="2297"/>
    <cellStyle name="Dziesiętny [0]_Invoices2001Slovakia_Book1_ung truoc 2011 NSTW Thanh Hoa + Nge An gui Thu 12-5" xfId="2298"/>
    <cellStyle name="Dziesietny [0]_Invoices2001Slovakia_Copy of 05-12  KH trung han 2016-2020 - Liem Thinh edited (1)" xfId="2299"/>
    <cellStyle name="Dziesiętny [0]_Invoices2001Slovakia_Copy of 05-12  KH trung han 2016-2020 - Liem Thinh edited (1)" xfId="2300"/>
    <cellStyle name="Dziesietny [0]_Invoices2001Slovakia_d-uong+TDT" xfId="2301"/>
    <cellStyle name="Dziesiętny [0]_Invoices2001Slovakia_KH TPCP 2016-2020 (tong hop)" xfId="2302"/>
    <cellStyle name="Dziesietny [0]_Invoices2001Slovakia_Nha bao ve(28-7-05)" xfId="2303"/>
    <cellStyle name="Dziesiętny [0]_Invoices2001Slovakia_Nha bao ve(28-7-05)" xfId="2304"/>
    <cellStyle name="Dziesietny [0]_Invoices2001Slovakia_NHA de xe nguyen du" xfId="2305"/>
    <cellStyle name="Dziesiętny [0]_Invoices2001Slovakia_NHA de xe nguyen du" xfId="2306"/>
    <cellStyle name="Dziesietny [0]_Invoices2001Slovakia_Nhalamviec VTC(25-1-05)" xfId="2307"/>
    <cellStyle name="Dziesiętny [0]_Invoices2001Slovakia_Nhalamviec VTC(25-1-05)" xfId="2308"/>
    <cellStyle name="Dziesietny [0]_Invoices2001Slovakia_Nhu cau von ung truoc 2011 Tha h Hoa + Nge An gui TW" xfId="2309"/>
    <cellStyle name="Dziesiętny [0]_Invoices2001Slovakia_TDT KHANH HOA" xfId="2310"/>
    <cellStyle name="Dziesietny [0]_Invoices2001Slovakia_TDT KHANH HOA_Tong hop Cac tuyen(9-1-06)" xfId="2311"/>
    <cellStyle name="Dziesiętny [0]_Invoices2001Slovakia_TDT KHANH HOA_Tong hop Cac tuyen(9-1-06)" xfId="2312"/>
    <cellStyle name="Dziesietny [0]_Invoices2001Slovakia_TDT quangngai" xfId="2313"/>
    <cellStyle name="Dziesiętny [0]_Invoices2001Slovakia_TDT quangngai" xfId="2314"/>
    <cellStyle name="Dziesietny [0]_Invoices2001Slovakia_TMDT(10-5-06)" xfId="2315"/>
    <cellStyle name="Dziesietny_Invoices2001Slovakia" xfId="2316"/>
    <cellStyle name="Dziesiętny_Invoices2001Slovakia" xfId="2317"/>
    <cellStyle name="Dziesietny_Invoices2001Slovakia 2" xfId="2318"/>
    <cellStyle name="Dziesiętny_Invoices2001Slovakia 2" xfId="2319"/>
    <cellStyle name="Dziesietny_Invoices2001Slovakia 3" xfId="2320"/>
    <cellStyle name="Dziesiętny_Invoices2001Slovakia 3" xfId="2321"/>
    <cellStyle name="Dziesietny_Invoices2001Slovakia 4" xfId="2322"/>
    <cellStyle name="Dziesiętny_Invoices2001Slovakia 4" xfId="2323"/>
    <cellStyle name="Dziesietny_Invoices2001Slovakia 5" xfId="2324"/>
    <cellStyle name="Dziesiętny_Invoices2001Slovakia 5" xfId="2325"/>
    <cellStyle name="Dziesietny_Invoices2001Slovakia 6" xfId="2326"/>
    <cellStyle name="Dziesiętny_Invoices2001Slovakia 6" xfId="2327"/>
    <cellStyle name="Dziesietny_Invoices2001Slovakia 7" xfId="2328"/>
    <cellStyle name="Dziesiętny_Invoices2001Slovakia 7" xfId="2329"/>
    <cellStyle name="Dziesietny_Invoices2001Slovakia_01_Nha so 1_Dien" xfId="2330"/>
    <cellStyle name="Dziesiętny_Invoices2001Slovakia_01_Nha so 1_Dien" xfId="2331"/>
    <cellStyle name="Dziesietny_Invoices2001Slovakia_05-12  KH trung han 2016-2020 - Liem Thinh edited" xfId="2332"/>
    <cellStyle name="Dziesiętny_Invoices2001Slovakia_05-12  KH trung han 2016-2020 - Liem Thinh edited" xfId="2333"/>
    <cellStyle name="Dziesietny_Invoices2001Slovakia_10_Nha so 10_Dien1" xfId="2334"/>
    <cellStyle name="Dziesiętny_Invoices2001Slovakia_10_Nha so 10_Dien1" xfId="2335"/>
    <cellStyle name="Dziesietny_Invoices2001Slovakia_Book1" xfId="2336"/>
    <cellStyle name="Dziesiętny_Invoices2001Slovakia_Book1" xfId="2337"/>
    <cellStyle name="Dziesietny_Invoices2001Slovakia_Book1_1" xfId="2338"/>
    <cellStyle name="Dziesiętny_Invoices2001Slovakia_Book1_1" xfId="2339"/>
    <cellStyle name="Dziesietny_Invoices2001Slovakia_Book1_1_Book1" xfId="2340"/>
    <cellStyle name="Dziesiętny_Invoices2001Slovakia_Book1_1_Book1" xfId="2341"/>
    <cellStyle name="Dziesietny_Invoices2001Slovakia_Book1_2" xfId="2342"/>
    <cellStyle name="Dziesiętny_Invoices2001Slovakia_Book1_2" xfId="2343"/>
    <cellStyle name="Dziesietny_Invoices2001Slovakia_Book1_Nhu cau von ung truoc 2011 Tha h Hoa + Nge An gui TW" xfId="2344"/>
    <cellStyle name="Dziesiętny_Invoices2001Slovakia_Book1_Nhu cau von ung truoc 2011 Tha h Hoa + Nge An gui TW" xfId="2345"/>
    <cellStyle name="Dziesietny_Invoices2001Slovakia_Book1_Tong hop Cac tuyen(9-1-06)" xfId="2346"/>
    <cellStyle name="Dziesiętny_Invoices2001Slovakia_Book1_Tong hop Cac tuyen(9-1-06)" xfId="2347"/>
    <cellStyle name="Dziesietny_Invoices2001Slovakia_Book1_ung truoc 2011 NSTW Thanh Hoa + Nge An gui Thu 12-5" xfId="2348"/>
    <cellStyle name="Dziesiętny_Invoices2001Slovakia_Book1_ung truoc 2011 NSTW Thanh Hoa + Nge An gui Thu 12-5" xfId="2349"/>
    <cellStyle name="Dziesietny_Invoices2001Slovakia_Copy of 05-12  KH trung han 2016-2020 - Liem Thinh edited (1)" xfId="2350"/>
    <cellStyle name="Dziesiętny_Invoices2001Slovakia_Copy of 05-12  KH trung han 2016-2020 - Liem Thinh edited (1)" xfId="2351"/>
    <cellStyle name="Dziesietny_Invoices2001Slovakia_d-uong+TDT" xfId="2352"/>
    <cellStyle name="Dziesiętny_Invoices2001Slovakia_KH TPCP 2016-2020 (tong hop)" xfId="2353"/>
    <cellStyle name="Dziesietny_Invoices2001Slovakia_Nha bao ve(28-7-05)" xfId="2354"/>
    <cellStyle name="Dziesiętny_Invoices2001Slovakia_Nha bao ve(28-7-05)" xfId="2355"/>
    <cellStyle name="Dziesietny_Invoices2001Slovakia_NHA de xe nguyen du" xfId="2356"/>
    <cellStyle name="Dziesiętny_Invoices2001Slovakia_NHA de xe nguyen du" xfId="2357"/>
    <cellStyle name="Dziesietny_Invoices2001Slovakia_Nhalamviec VTC(25-1-05)" xfId="2358"/>
    <cellStyle name="Dziesiętny_Invoices2001Slovakia_Nhalamviec VTC(25-1-05)" xfId="2359"/>
    <cellStyle name="Dziesietny_Invoices2001Slovakia_Nhu cau von ung truoc 2011 Tha h Hoa + Nge An gui TW" xfId="2360"/>
    <cellStyle name="Dziesiętny_Invoices2001Slovakia_TDT KHANH HOA" xfId="2361"/>
    <cellStyle name="Dziesietny_Invoices2001Slovakia_TDT KHANH HOA_Tong hop Cac tuyen(9-1-06)" xfId="2362"/>
    <cellStyle name="Dziesiętny_Invoices2001Slovakia_TDT KHANH HOA_Tong hop Cac tuyen(9-1-06)" xfId="2363"/>
    <cellStyle name="Dziesietny_Invoices2001Slovakia_TDT quangngai" xfId="2364"/>
    <cellStyle name="Dziesiętny_Invoices2001Slovakia_TDT quangngai" xfId="2365"/>
    <cellStyle name="Dziesietny_Invoices2001Slovakia_TMDT(10-5-06)" xfId="2366"/>
    <cellStyle name="e" xfId="2367"/>
    <cellStyle name="Enter Currency (0)" xfId="2368"/>
    <cellStyle name="Enter Currency (0) 10" xfId="2369"/>
    <cellStyle name="Enter Currency (0) 11" xfId="2370"/>
    <cellStyle name="Enter Currency (0) 12" xfId="2371"/>
    <cellStyle name="Enter Currency (0) 13" xfId="2372"/>
    <cellStyle name="Enter Currency (0) 14" xfId="2373"/>
    <cellStyle name="Enter Currency (0) 15" xfId="2374"/>
    <cellStyle name="Enter Currency (0) 16" xfId="2375"/>
    <cellStyle name="Enter Currency (0) 17" xfId="5253"/>
    <cellStyle name="Enter Currency (0) 2" xfId="2376"/>
    <cellStyle name="Enter Currency (0) 3" xfId="2377"/>
    <cellStyle name="Enter Currency (0) 4" xfId="2378"/>
    <cellStyle name="Enter Currency (0) 5" xfId="2379"/>
    <cellStyle name="Enter Currency (0) 6" xfId="2380"/>
    <cellStyle name="Enter Currency (0) 7" xfId="2381"/>
    <cellStyle name="Enter Currency (0) 8" xfId="2382"/>
    <cellStyle name="Enter Currency (0) 9" xfId="2383"/>
    <cellStyle name="Enter Currency (2)" xfId="2384"/>
    <cellStyle name="Enter Currency (2) 10" xfId="2385"/>
    <cellStyle name="Enter Currency (2) 11" xfId="2386"/>
    <cellStyle name="Enter Currency (2) 12" xfId="2387"/>
    <cellStyle name="Enter Currency (2) 13" xfId="2388"/>
    <cellStyle name="Enter Currency (2) 14" xfId="2389"/>
    <cellStyle name="Enter Currency (2) 15" xfId="2390"/>
    <cellStyle name="Enter Currency (2) 16" xfId="2391"/>
    <cellStyle name="Enter Currency (2) 2" xfId="2392"/>
    <cellStyle name="Enter Currency (2) 3" xfId="2393"/>
    <cellStyle name="Enter Currency (2) 4" xfId="2394"/>
    <cellStyle name="Enter Currency (2) 5" xfId="2395"/>
    <cellStyle name="Enter Currency (2) 6" xfId="2396"/>
    <cellStyle name="Enter Currency (2) 7" xfId="2397"/>
    <cellStyle name="Enter Currency (2) 8" xfId="2398"/>
    <cellStyle name="Enter Currency (2) 9" xfId="2399"/>
    <cellStyle name="Enter Units (0)" xfId="2400"/>
    <cellStyle name="Enter Units (0) 10" xfId="2401"/>
    <cellStyle name="Enter Units (0) 11" xfId="2402"/>
    <cellStyle name="Enter Units (0) 12" xfId="2403"/>
    <cellStyle name="Enter Units (0) 13" xfId="2404"/>
    <cellStyle name="Enter Units (0) 14" xfId="2405"/>
    <cellStyle name="Enter Units (0) 15" xfId="2406"/>
    <cellStyle name="Enter Units (0) 16" xfId="2407"/>
    <cellStyle name="Enter Units (0) 17" xfId="5254"/>
    <cellStyle name="Enter Units (0) 2" xfId="2408"/>
    <cellStyle name="Enter Units (0) 3" xfId="2409"/>
    <cellStyle name="Enter Units (0) 4" xfId="2410"/>
    <cellStyle name="Enter Units (0) 5" xfId="2411"/>
    <cellStyle name="Enter Units (0) 6" xfId="2412"/>
    <cellStyle name="Enter Units (0) 7" xfId="2413"/>
    <cellStyle name="Enter Units (0) 8" xfId="2414"/>
    <cellStyle name="Enter Units (0) 9" xfId="2415"/>
    <cellStyle name="Enter Units (1)" xfId="2416"/>
    <cellStyle name="Enter Units (1) 10" xfId="2417"/>
    <cellStyle name="Enter Units (1) 11" xfId="2418"/>
    <cellStyle name="Enter Units (1) 12" xfId="2419"/>
    <cellStyle name="Enter Units (1) 13" xfId="2420"/>
    <cellStyle name="Enter Units (1) 14" xfId="2421"/>
    <cellStyle name="Enter Units (1) 15" xfId="2422"/>
    <cellStyle name="Enter Units (1) 16" xfId="2423"/>
    <cellStyle name="Enter Units (1) 2" xfId="2424"/>
    <cellStyle name="Enter Units (1) 3" xfId="2425"/>
    <cellStyle name="Enter Units (1) 4" xfId="2426"/>
    <cellStyle name="Enter Units (1) 5" xfId="2427"/>
    <cellStyle name="Enter Units (1) 6" xfId="2428"/>
    <cellStyle name="Enter Units (1) 7" xfId="2429"/>
    <cellStyle name="Enter Units (1) 8" xfId="2430"/>
    <cellStyle name="Enter Units (1) 9" xfId="2431"/>
    <cellStyle name="Enter Units (2)" xfId="2432"/>
    <cellStyle name="Enter Units (2) 10" xfId="2433"/>
    <cellStyle name="Enter Units (2) 11" xfId="2434"/>
    <cellStyle name="Enter Units (2) 12" xfId="2435"/>
    <cellStyle name="Enter Units (2) 13" xfId="2436"/>
    <cellStyle name="Enter Units (2) 14" xfId="2437"/>
    <cellStyle name="Enter Units (2) 15" xfId="2438"/>
    <cellStyle name="Enter Units (2) 16" xfId="2439"/>
    <cellStyle name="Enter Units (2) 2" xfId="2440"/>
    <cellStyle name="Enter Units (2) 3" xfId="2441"/>
    <cellStyle name="Enter Units (2) 4" xfId="2442"/>
    <cellStyle name="Enter Units (2) 5" xfId="2443"/>
    <cellStyle name="Enter Units (2) 6" xfId="2444"/>
    <cellStyle name="Enter Units (2) 7" xfId="2445"/>
    <cellStyle name="Enter Units (2) 8" xfId="2446"/>
    <cellStyle name="Enter Units (2) 9" xfId="2447"/>
    <cellStyle name="Entered" xfId="2448"/>
    <cellStyle name="Euro" xfId="2449"/>
    <cellStyle name="Euro 10" xfId="2450"/>
    <cellStyle name="Euro 11" xfId="2451"/>
    <cellStyle name="Euro 12" xfId="2452"/>
    <cellStyle name="Euro 13" xfId="2453"/>
    <cellStyle name="Euro 14" xfId="2454"/>
    <cellStyle name="Euro 15" xfId="2455"/>
    <cellStyle name="Euro 16" xfId="2456"/>
    <cellStyle name="Euro 17" xfId="5255"/>
    <cellStyle name="Euro 2" xfId="2457"/>
    <cellStyle name="Euro 3" xfId="2458"/>
    <cellStyle name="Euro 4" xfId="2459"/>
    <cellStyle name="Euro 5" xfId="2460"/>
    <cellStyle name="Euro 6" xfId="2461"/>
    <cellStyle name="Euro 7" xfId="2462"/>
    <cellStyle name="Euro 8" xfId="2463"/>
    <cellStyle name="Euro 9" xfId="2464"/>
    <cellStyle name="Excel Built-in Normal" xfId="2465"/>
    <cellStyle name="Excel Built-in Normal 2" xfId="5256"/>
    <cellStyle name="Explanatory Text 2" xfId="2466"/>
    <cellStyle name="f" xfId="2467"/>
    <cellStyle name="f_Danhmuc_Quyhoach2009" xfId="2468"/>
    <cellStyle name="f_Danhmuc_Quyhoach2009 2" xfId="2469"/>
    <cellStyle name="f_Danhmuc_Quyhoach2009 2 2" xfId="2470"/>
    <cellStyle name="F2" xfId="5257"/>
    <cellStyle name="F3" xfId="5258"/>
    <cellStyle name="F4" xfId="5259"/>
    <cellStyle name="F5" xfId="5260"/>
    <cellStyle name="F6" xfId="5261"/>
    <cellStyle name="F7" xfId="5262"/>
    <cellStyle name="F8" xfId="5263"/>
    <cellStyle name="Fixed" xfId="2471"/>
    <cellStyle name="Fixed 10" xfId="2472"/>
    <cellStyle name="Fixed 11" xfId="2473"/>
    <cellStyle name="Fixed 12" xfId="2474"/>
    <cellStyle name="Fixed 13" xfId="2475"/>
    <cellStyle name="Fixed 14" xfId="2476"/>
    <cellStyle name="Fixed 15" xfId="2477"/>
    <cellStyle name="Fixed 16" xfId="2478"/>
    <cellStyle name="Fixed 2" xfId="2479"/>
    <cellStyle name="Fixed 2 2" xfId="2480"/>
    <cellStyle name="Fixed 3" xfId="2481"/>
    <cellStyle name="Fixed 4" xfId="2482"/>
    <cellStyle name="Fixed 5" xfId="2483"/>
    <cellStyle name="Fixed 6" xfId="2484"/>
    <cellStyle name="Fixed 7" xfId="2485"/>
    <cellStyle name="Fixed 8" xfId="2486"/>
    <cellStyle name="Fixed 9" xfId="2487"/>
    <cellStyle name="Font Britannic16" xfId="2488"/>
    <cellStyle name="Font Britannic18" xfId="2489"/>
    <cellStyle name="Font CenturyCond 18" xfId="2490"/>
    <cellStyle name="Font Cond20" xfId="2491"/>
    <cellStyle name="Font LucidaSans16" xfId="2492"/>
    <cellStyle name="Font NewCenturyCond18" xfId="2493"/>
    <cellStyle name="Font Ottawa14" xfId="2494"/>
    <cellStyle name="Font Ottawa16" xfId="2495"/>
    <cellStyle name="gia" xfId="2496"/>
    <cellStyle name="GIA-MOI" xfId="2497"/>
    <cellStyle name="GIA-MOI 2" xfId="5373"/>
    <cellStyle name="Good 2" xfId="2498"/>
    <cellStyle name="Grey" xfId="2499"/>
    <cellStyle name="Grey 10" xfId="2500"/>
    <cellStyle name="Grey 11" xfId="2501"/>
    <cellStyle name="Grey 12" xfId="2502"/>
    <cellStyle name="Grey 13" xfId="2503"/>
    <cellStyle name="Grey 14" xfId="2504"/>
    <cellStyle name="Grey 15" xfId="2505"/>
    <cellStyle name="Grey 16" xfId="2506"/>
    <cellStyle name="Grey 2" xfId="2507"/>
    <cellStyle name="Grey 3" xfId="2508"/>
    <cellStyle name="Grey 4" xfId="2509"/>
    <cellStyle name="Grey 5" xfId="2510"/>
    <cellStyle name="Grey 6" xfId="2511"/>
    <cellStyle name="Grey 7" xfId="2512"/>
    <cellStyle name="Grey 8" xfId="2513"/>
    <cellStyle name="Grey 9" xfId="2514"/>
    <cellStyle name="Grey_KH TPCP 2016-2020 (tong hop)" xfId="2515"/>
    <cellStyle name="Group" xfId="2516"/>
    <cellStyle name="H" xfId="2517"/>
    <cellStyle name="ha" xfId="2518"/>
    <cellStyle name="HAI" xfId="2519"/>
    <cellStyle name="Head 1" xfId="2520"/>
    <cellStyle name="HEADER" xfId="2521"/>
    <cellStyle name="HEADER 2" xfId="2522"/>
    <cellStyle name="Header1" xfId="2523"/>
    <cellStyle name="Header1 2" xfId="2524"/>
    <cellStyle name="Header2" xfId="2525"/>
    <cellStyle name="Header2 2" xfId="2526"/>
    <cellStyle name="Header2 2 2" xfId="2527"/>
    <cellStyle name="Header2 2 2 2" xfId="5375"/>
    <cellStyle name="Header2 2 3" xfId="5374"/>
    <cellStyle name="Header2 3" xfId="2528"/>
    <cellStyle name="Header2 3 2" xfId="5376"/>
    <cellStyle name="Header2 4" xfId="5264"/>
    <cellStyle name="Heading" xfId="2529"/>
    <cellStyle name="Heading 1 2" xfId="2530"/>
    <cellStyle name="Heading 1 2 2" xfId="5265"/>
    <cellStyle name="Heading 2 2" xfId="2531"/>
    <cellStyle name="Heading 2 2 2" xfId="5266"/>
    <cellStyle name="Heading 3 2" xfId="2532"/>
    <cellStyle name="Heading 4 2" xfId="2533"/>
    <cellStyle name="Heading No Underline" xfId="2534"/>
    <cellStyle name="Heading With Underline" xfId="2535"/>
    <cellStyle name="HEADING1" xfId="2536"/>
    <cellStyle name="Heading1 2" xfId="5267"/>
    <cellStyle name="HEADING2" xfId="2537"/>
    <cellStyle name="Heading2 2" xfId="5268"/>
    <cellStyle name="HEADINGS" xfId="2538"/>
    <cellStyle name="HEADINGSTOP" xfId="2539"/>
    <cellStyle name="headoption" xfId="2540"/>
    <cellStyle name="headoption 2" xfId="2541"/>
    <cellStyle name="headoption 2 2" xfId="5378"/>
    <cellStyle name="headoption 3" xfId="2542"/>
    <cellStyle name="headoption 3 2" xfId="5379"/>
    <cellStyle name="headoption 4" xfId="5269"/>
    <cellStyle name="headoption 5" xfId="5377"/>
    <cellStyle name="Hoa-Scholl" xfId="2543"/>
    <cellStyle name="Hoa-Scholl 2" xfId="2544"/>
    <cellStyle name="Hoa-Scholl 2 2" xfId="5381"/>
    <cellStyle name="Hoa-Scholl 3" xfId="5270"/>
    <cellStyle name="Hoa-Scholl 4" xfId="5380"/>
    <cellStyle name="HUY" xfId="2545"/>
    <cellStyle name="i phÝ kh¸c_B¶ng 2" xfId="2546"/>
    <cellStyle name="I.3" xfId="2547"/>
    <cellStyle name="i·0" xfId="2548"/>
    <cellStyle name="i·0 2" xfId="2549"/>
    <cellStyle name="i·0 3" xfId="5271"/>
    <cellStyle name="ï-¾È»ê_BiÓu TB" xfId="2550"/>
    <cellStyle name="Input [yellow]" xfId="2551"/>
    <cellStyle name="Input [yellow] 10" xfId="2552"/>
    <cellStyle name="Input [yellow] 10 2" xfId="5383"/>
    <cellStyle name="Input [yellow] 11" xfId="2553"/>
    <cellStyle name="Input [yellow] 11 2" xfId="5384"/>
    <cellStyle name="Input [yellow] 12" xfId="2554"/>
    <cellStyle name="Input [yellow] 12 2" xfId="5385"/>
    <cellStyle name="Input [yellow] 13" xfId="2555"/>
    <cellStyle name="Input [yellow] 13 2" xfId="5386"/>
    <cellStyle name="Input [yellow] 14" xfId="2556"/>
    <cellStyle name="Input [yellow] 14 2" xfId="5387"/>
    <cellStyle name="Input [yellow] 15" xfId="2557"/>
    <cellStyle name="Input [yellow] 15 2" xfId="5388"/>
    <cellStyle name="Input [yellow] 16" xfId="2558"/>
    <cellStyle name="Input [yellow] 16 2" xfId="5389"/>
    <cellStyle name="Input [yellow] 17" xfId="5272"/>
    <cellStyle name="Input [yellow] 18" xfId="5382"/>
    <cellStyle name="Input [yellow] 2" xfId="2559"/>
    <cellStyle name="Input [yellow] 2 2" xfId="2560"/>
    <cellStyle name="Input [yellow] 2 2 2" xfId="5391"/>
    <cellStyle name="Input [yellow] 2 3" xfId="5390"/>
    <cellStyle name="Input [yellow] 3" xfId="2561"/>
    <cellStyle name="Input [yellow] 3 2" xfId="5392"/>
    <cellStyle name="Input [yellow] 4" xfId="2562"/>
    <cellStyle name="Input [yellow] 4 2" xfId="5393"/>
    <cellStyle name="Input [yellow] 5" xfId="2563"/>
    <cellStyle name="Input [yellow] 5 2" xfId="5394"/>
    <cellStyle name="Input [yellow] 6" xfId="2564"/>
    <cellStyle name="Input [yellow] 6 2" xfId="5395"/>
    <cellStyle name="Input [yellow] 7" xfId="2565"/>
    <cellStyle name="Input [yellow] 7 2" xfId="5396"/>
    <cellStyle name="Input [yellow] 8" xfId="2566"/>
    <cellStyle name="Input [yellow] 8 2" xfId="5397"/>
    <cellStyle name="Input [yellow] 9" xfId="2567"/>
    <cellStyle name="Input [yellow] 9 2" xfId="5398"/>
    <cellStyle name="Input [yellow]_KH TPCP 2016-2020 (tong hop)" xfId="2568"/>
    <cellStyle name="Input 2" xfId="2569"/>
    <cellStyle name="Input 2 2" xfId="5273"/>
    <cellStyle name="Input 2 3" xfId="5399"/>
    <cellStyle name="Input 3" xfId="2570"/>
    <cellStyle name="Input 3 2" xfId="5400"/>
    <cellStyle name="Input 4" xfId="2571"/>
    <cellStyle name="Input 4 2" xfId="5401"/>
    <cellStyle name="Input 5" xfId="2572"/>
    <cellStyle name="Input 5 2" xfId="5402"/>
    <cellStyle name="Input 6" xfId="2573"/>
    <cellStyle name="Input 6 2" xfId="5403"/>
    <cellStyle name="Input 7" xfId="2574"/>
    <cellStyle name="Input 7 2" xfId="5404"/>
    <cellStyle name="k_TONG HOP KINH PHI" xfId="2575"/>
    <cellStyle name="k_TONG HOP KINH PHI_!1 1 bao cao giao KH ve HTCMT vung TNB   12-12-2011" xfId="2576"/>
    <cellStyle name="k_TONG HOP KINH PHI_Bieu4HTMT" xfId="2577"/>
    <cellStyle name="k_TONG HOP KINH PHI_Bieu4HTMT_!1 1 bao cao giao KH ve HTCMT vung TNB   12-12-2011" xfId="2578"/>
    <cellStyle name="k_TONG HOP KINH PHI_Bieu4HTMT_KH TPCP vung TNB (03-1-2012)" xfId="2579"/>
    <cellStyle name="k_TONG HOP KINH PHI_KH TPCP vung TNB (03-1-2012)" xfId="2580"/>
    <cellStyle name="k_ÿÿÿÿÿ" xfId="2581"/>
    <cellStyle name="k_ÿÿÿÿÿ_!1 1 bao cao giao KH ve HTCMT vung TNB   12-12-2011" xfId="2582"/>
    <cellStyle name="k_ÿÿÿÿÿ_1" xfId="2583"/>
    <cellStyle name="k_ÿÿÿÿÿ_2" xfId="2584"/>
    <cellStyle name="k_ÿÿÿÿÿ_2_!1 1 bao cao giao KH ve HTCMT vung TNB   12-12-2011" xfId="2585"/>
    <cellStyle name="k_ÿÿÿÿÿ_2_Bieu4HTMT" xfId="2586"/>
    <cellStyle name="k_ÿÿÿÿÿ_2_Bieu4HTMT_!1 1 bao cao giao KH ve HTCMT vung TNB   12-12-2011" xfId="2587"/>
    <cellStyle name="k_ÿÿÿÿÿ_2_Bieu4HTMT_KH TPCP vung TNB (03-1-2012)" xfId="2588"/>
    <cellStyle name="k_ÿÿÿÿÿ_2_KH TPCP vung TNB (03-1-2012)" xfId="2589"/>
    <cellStyle name="k_ÿÿÿÿÿ_Bieu4HTMT" xfId="2590"/>
    <cellStyle name="k_ÿÿÿÿÿ_Bieu4HTMT_!1 1 bao cao giao KH ve HTCMT vung TNB   12-12-2011" xfId="2591"/>
    <cellStyle name="k_ÿÿÿÿÿ_Bieu4HTMT_KH TPCP vung TNB (03-1-2012)" xfId="2592"/>
    <cellStyle name="k_ÿÿÿÿÿ_KH TPCP vung TNB (03-1-2012)" xfId="2593"/>
    <cellStyle name="kh¸c_Bang Chi tieu" xfId="2594"/>
    <cellStyle name="khanh" xfId="2595"/>
    <cellStyle name="khung" xfId="2596"/>
    <cellStyle name="khung 2" xfId="5407"/>
    <cellStyle name="KLBXUNG" xfId="2597"/>
    <cellStyle name="KLBXUNG 2" xfId="5408"/>
    <cellStyle name="Ledger 17 x 11 in" xfId="2598"/>
    <cellStyle name="Ledger 17 x 11 in 2" xfId="2599"/>
    <cellStyle name="Ledger 17 x 11 in 2 2" xfId="5121"/>
    <cellStyle name="Ledger 17 x 11 in 3" xfId="5122"/>
    <cellStyle name="Ledger 17 x 11 in 4" xfId="5123"/>
    <cellStyle name="left" xfId="2600"/>
    <cellStyle name="Line" xfId="2601"/>
    <cellStyle name="Link Currency (0)" xfId="2602"/>
    <cellStyle name="Link Currency (0) 10" xfId="2603"/>
    <cellStyle name="Link Currency (0) 11" xfId="2604"/>
    <cellStyle name="Link Currency (0) 12" xfId="2605"/>
    <cellStyle name="Link Currency (0) 13" xfId="2606"/>
    <cellStyle name="Link Currency (0) 14" xfId="2607"/>
    <cellStyle name="Link Currency (0) 15" xfId="2608"/>
    <cellStyle name="Link Currency (0) 16" xfId="2609"/>
    <cellStyle name="Link Currency (0) 17" xfId="5274"/>
    <cellStyle name="Link Currency (0) 2" xfId="2610"/>
    <cellStyle name="Link Currency (0) 3" xfId="2611"/>
    <cellStyle name="Link Currency (0) 4" xfId="2612"/>
    <cellStyle name="Link Currency (0) 5" xfId="2613"/>
    <cellStyle name="Link Currency (0) 6" xfId="2614"/>
    <cellStyle name="Link Currency (0) 7" xfId="2615"/>
    <cellStyle name="Link Currency (0) 8" xfId="2616"/>
    <cellStyle name="Link Currency (0) 9" xfId="2617"/>
    <cellStyle name="Link Currency (2)" xfId="2618"/>
    <cellStyle name="Link Currency (2) 10" xfId="2619"/>
    <cellStyle name="Link Currency (2) 11" xfId="2620"/>
    <cellStyle name="Link Currency (2) 12" xfId="2621"/>
    <cellStyle name="Link Currency (2) 13" xfId="2622"/>
    <cellStyle name="Link Currency (2) 14" xfId="2623"/>
    <cellStyle name="Link Currency (2) 15" xfId="2624"/>
    <cellStyle name="Link Currency (2) 16" xfId="2625"/>
    <cellStyle name="Link Currency (2) 2" xfId="2626"/>
    <cellStyle name="Link Currency (2) 3" xfId="2627"/>
    <cellStyle name="Link Currency (2) 4" xfId="2628"/>
    <cellStyle name="Link Currency (2) 5" xfId="2629"/>
    <cellStyle name="Link Currency (2) 6" xfId="2630"/>
    <cellStyle name="Link Currency (2) 7" xfId="2631"/>
    <cellStyle name="Link Currency (2) 8" xfId="2632"/>
    <cellStyle name="Link Currency (2) 9" xfId="2633"/>
    <cellStyle name="Link Units (0)" xfId="2634"/>
    <cellStyle name="Link Units (0) 10" xfId="2635"/>
    <cellStyle name="Link Units (0) 11" xfId="2636"/>
    <cellStyle name="Link Units (0) 12" xfId="2637"/>
    <cellStyle name="Link Units (0) 13" xfId="2638"/>
    <cellStyle name="Link Units (0) 14" xfId="2639"/>
    <cellStyle name="Link Units (0) 15" xfId="2640"/>
    <cellStyle name="Link Units (0) 16" xfId="2641"/>
    <cellStyle name="Link Units (0) 17" xfId="5275"/>
    <cellStyle name="Link Units (0) 2" xfId="2642"/>
    <cellStyle name="Link Units (0) 3" xfId="2643"/>
    <cellStyle name="Link Units (0) 4" xfId="2644"/>
    <cellStyle name="Link Units (0) 5" xfId="2645"/>
    <cellStyle name="Link Units (0) 6" xfId="2646"/>
    <cellStyle name="Link Units (0) 7" xfId="2647"/>
    <cellStyle name="Link Units (0) 8" xfId="2648"/>
    <cellStyle name="Link Units (0) 9" xfId="2649"/>
    <cellStyle name="Link Units (1)" xfId="2650"/>
    <cellStyle name="Link Units (1) 10" xfId="2651"/>
    <cellStyle name="Link Units (1) 11" xfId="2652"/>
    <cellStyle name="Link Units (1) 12" xfId="2653"/>
    <cellStyle name="Link Units (1) 13" xfId="2654"/>
    <cellStyle name="Link Units (1) 14" xfId="2655"/>
    <cellStyle name="Link Units (1) 15" xfId="2656"/>
    <cellStyle name="Link Units (1) 16" xfId="2657"/>
    <cellStyle name="Link Units (1) 2" xfId="2658"/>
    <cellStyle name="Link Units (1) 3" xfId="2659"/>
    <cellStyle name="Link Units (1) 4" xfId="2660"/>
    <cellStyle name="Link Units (1) 5" xfId="2661"/>
    <cellStyle name="Link Units (1) 6" xfId="2662"/>
    <cellStyle name="Link Units (1) 7" xfId="2663"/>
    <cellStyle name="Link Units (1) 8" xfId="2664"/>
    <cellStyle name="Link Units (1) 9" xfId="2665"/>
    <cellStyle name="Link Units (2)" xfId="2666"/>
    <cellStyle name="Link Units (2) 10" xfId="2667"/>
    <cellStyle name="Link Units (2) 11" xfId="2668"/>
    <cellStyle name="Link Units (2) 12" xfId="2669"/>
    <cellStyle name="Link Units (2) 13" xfId="2670"/>
    <cellStyle name="Link Units (2) 14" xfId="2671"/>
    <cellStyle name="Link Units (2) 15" xfId="2672"/>
    <cellStyle name="Link Units (2) 16" xfId="2673"/>
    <cellStyle name="Link Units (2) 2" xfId="2674"/>
    <cellStyle name="Link Units (2) 3" xfId="2675"/>
    <cellStyle name="Link Units (2) 4" xfId="2676"/>
    <cellStyle name="Link Units (2) 5" xfId="2677"/>
    <cellStyle name="Link Units (2) 6" xfId="2678"/>
    <cellStyle name="Link Units (2) 7" xfId="2679"/>
    <cellStyle name="Link Units (2) 8" xfId="2680"/>
    <cellStyle name="Link Units (2) 9" xfId="2681"/>
    <cellStyle name="Linked Cell 2" xfId="2682"/>
    <cellStyle name="Loai CBDT" xfId="2683"/>
    <cellStyle name="Loai CT" xfId="2684"/>
    <cellStyle name="Loai GD" xfId="2685"/>
    <cellStyle name="MAU" xfId="2686"/>
    <cellStyle name="MAU 2" xfId="2687"/>
    <cellStyle name="Migliaia (0)_CALPREZZ" xfId="5124"/>
    <cellStyle name="Migliaia_ PESO ELETTR." xfId="5125"/>
    <cellStyle name="Millares [0]_Well Timing" xfId="2688"/>
    <cellStyle name="Millares_Well Timing" xfId="2689"/>
    <cellStyle name="Milliers [0]_      " xfId="2690"/>
    <cellStyle name="Milliers_      " xfId="2691"/>
    <cellStyle name="Model" xfId="2692"/>
    <cellStyle name="Model 2" xfId="2693"/>
    <cellStyle name="moi" xfId="2694"/>
    <cellStyle name="moi 2" xfId="2695"/>
    <cellStyle name="moi 3" xfId="2696"/>
    <cellStyle name="Moneda [0]_Well Timing" xfId="2697"/>
    <cellStyle name="Moneda_Well Timing" xfId="2698"/>
    <cellStyle name="Monétaire [0]_      " xfId="2699"/>
    <cellStyle name="Monétaire_      " xfId="2700"/>
    <cellStyle name="n" xfId="2701"/>
    <cellStyle name="n_Book1_Bieu du thao QD von ho tro co MT 3 2" xfId="2702"/>
    <cellStyle name="Neutral 2" xfId="2703"/>
    <cellStyle name="New" xfId="2704"/>
    <cellStyle name="New 2" xfId="5415"/>
    <cellStyle name="New Times Roman" xfId="2705"/>
    <cellStyle name="nga" xfId="2706"/>
    <cellStyle name="nga 2" xfId="5416"/>
    <cellStyle name="no dec" xfId="2707"/>
    <cellStyle name="no dec 2" xfId="2708"/>
    <cellStyle name="no dec 2 2" xfId="2709"/>
    <cellStyle name="ÑONVÒ" xfId="2710"/>
    <cellStyle name="ÑONVÒ 2" xfId="2711"/>
    <cellStyle name="ÑONVÒ 2 2" xfId="5418"/>
    <cellStyle name="ÑONVÒ 3" xfId="5276"/>
    <cellStyle name="ÑONVÒ 4" xfId="5417"/>
    <cellStyle name="Normal" xfId="0" builtinId="0"/>
    <cellStyle name="Normal - Style1" xfId="2712"/>
    <cellStyle name="Normal - Style1 2" xfId="2713"/>
    <cellStyle name="Normal - Style1 2 2" xfId="2714"/>
    <cellStyle name="Normal - Style1 3" xfId="2715"/>
    <cellStyle name="Normal - Style1_KH TPCP 2016-2020 (tong hop)" xfId="2716"/>
    <cellStyle name="Normal - 유형1" xfId="2717"/>
    <cellStyle name="Normal 10" xfId="2718"/>
    <cellStyle name="Normal 10 11" xfId="5149"/>
    <cellStyle name="Normal 10 2" xfId="2719"/>
    <cellStyle name="Normal 10 2 2" xfId="2720"/>
    <cellStyle name="Normal 10 2 24" xfId="2"/>
    <cellStyle name="Normal 10 2 28" xfId="2721"/>
    <cellStyle name="Normal 10 2 4" xfId="2722"/>
    <cellStyle name="Normal 10 3" xfId="2723"/>
    <cellStyle name="Normal 10 3 2" xfId="2724"/>
    <cellStyle name="Normal 10 3 3" xfId="5095"/>
    <cellStyle name="Normal 10 3 3 2" xfId="5096"/>
    <cellStyle name="Normal 10 4" xfId="2725"/>
    <cellStyle name="Normal 10 5" xfId="2726"/>
    <cellStyle name="Normal 10 5 2" xfId="5277"/>
    <cellStyle name="Normal 10 6" xfId="2727"/>
    <cellStyle name="Normal 10 7" xfId="2728"/>
    <cellStyle name="Normal 10 7 2" xfId="2729"/>
    <cellStyle name="Normal 10 7 3" xfId="2730"/>
    <cellStyle name="Normal 10 7 3 2" xfId="2731"/>
    <cellStyle name="Normal 10 7 3 2 2" xfId="2732"/>
    <cellStyle name="Normal 10 7 3 3" xfId="2733"/>
    <cellStyle name="Normal 10 7 4" xfId="2734"/>
    <cellStyle name="Normal 10 7 4 2" xfId="2735"/>
    <cellStyle name="Normal 10 8" xfId="2736"/>
    <cellStyle name="Normal 10 9" xfId="2737"/>
    <cellStyle name="Normal 10_05-12  KH trung han 2016-2020 - Liem Thinh edited" xfId="2738"/>
    <cellStyle name="Normal 100" xfId="5"/>
    <cellStyle name="Normal 11" xfId="2739"/>
    <cellStyle name="Normal 11 2" xfId="2740"/>
    <cellStyle name="Normal 11 2 2" xfId="2741"/>
    <cellStyle name="Normal 11 2 3" xfId="5278"/>
    <cellStyle name="Normal 11 3" xfId="2742"/>
    <cellStyle name="Normal 11 3 2" xfId="2743"/>
    <cellStyle name="Normal 11 3 2 2" xfId="2744"/>
    <cellStyle name="Normal 11 3 2 2 2" xfId="2745"/>
    <cellStyle name="Normal 11 3 2 3" xfId="2746"/>
    <cellStyle name="Normal 11 3 3" xfId="2747"/>
    <cellStyle name="Normal 11 3 3 2" xfId="2748"/>
    <cellStyle name="Normal 11 3 3 2 2" xfId="2749"/>
    <cellStyle name="Normal 11 3 3 2 2 2" xfId="2750"/>
    <cellStyle name="Normal 11 3 3 2 3" xfId="2751"/>
    <cellStyle name="Normal 11 3 3 3" xfId="2752"/>
    <cellStyle name="Normal 11 3 3 3 2" xfId="2753"/>
    <cellStyle name="Normal 11 3 3 4" xfId="2754"/>
    <cellStyle name="Normal 11 3 4" xfId="2755"/>
    <cellStyle name="Normal 11 3 4 2" xfId="2756"/>
    <cellStyle name="Normal 11 3 4 2 2" xfId="2757"/>
    <cellStyle name="Normal 11 3 4 2 2 2" xfId="2758"/>
    <cellStyle name="Normal 11 3 4 2 2 2 2" xfId="2759"/>
    <cellStyle name="Normal 11 3 4 2 2 2 2 2" xfId="2760"/>
    <cellStyle name="Normal 11 3 4 2 2 2 3" xfId="2761"/>
    <cellStyle name="Normal 11 3 4 2 2 3" xfId="2762"/>
    <cellStyle name="Normal 11 3 4 2 2 3 2" xfId="2763"/>
    <cellStyle name="Normal 11 3 4 2 2 4" xfId="2764"/>
    <cellStyle name="Normal 11 3 4 2 3" xfId="2765"/>
    <cellStyle name="Normal 11 3 4 2 3 2" xfId="2766"/>
    <cellStyle name="Normal 11 3 4 2 3 2 2" xfId="2767"/>
    <cellStyle name="Normal 11 3 4 2 3 3" xfId="2768"/>
    <cellStyle name="Normal 11 3 4 2 4" xfId="2769"/>
    <cellStyle name="Normal 11 3 4 2 4 2" xfId="2770"/>
    <cellStyle name="Normal 11 3 4 2 5" xfId="2771"/>
    <cellStyle name="Normal 11 3 4 3" xfId="2772"/>
    <cellStyle name="Normal 11 3 4 3 2" xfId="2773"/>
    <cellStyle name="Normal 11 3 4 3 2 2" xfId="2774"/>
    <cellStyle name="Normal 11 3 4 3 2 2 2" xfId="2775"/>
    <cellStyle name="Normal 11 3 4 3 2 2 2 2" xfId="2776"/>
    <cellStyle name="Normal 11 3 4 3 2 2 3" xfId="2777"/>
    <cellStyle name="Normal 11 3 4 3 2 3" xfId="2778"/>
    <cellStyle name="Normal 11 3 4 3 2 3 2" xfId="2779"/>
    <cellStyle name="Normal 11 3 4 3 2 4" xfId="2780"/>
    <cellStyle name="Normal 11 3 4 3 2 4 2" xfId="6197"/>
    <cellStyle name="Normal 11 3 4 3 3" xfId="2781"/>
    <cellStyle name="Normal 11 3 4 3 3 2" xfId="2782"/>
    <cellStyle name="Normal 11 3 4 3 3 2 2" xfId="2783"/>
    <cellStyle name="Normal 11 3 4 3 3 3" xfId="2784"/>
    <cellStyle name="Normal 11 3 4 3 4" xfId="2785"/>
    <cellStyle name="Normal 11 3 4 3 4 2" xfId="2786"/>
    <cellStyle name="Normal 11 3 4 3 5" xfId="2787"/>
    <cellStyle name="Normal 11 3 4 4" xfId="2788"/>
    <cellStyle name="Normal 11 3 4 4 2" xfId="2789"/>
    <cellStyle name="Normal 11 3 4 4 2 2" xfId="2790"/>
    <cellStyle name="Normal 11 3 4 4 3" xfId="2791"/>
    <cellStyle name="Normal 11 3 4 5" xfId="2792"/>
    <cellStyle name="Normal 11 3 4 5 2" xfId="2793"/>
    <cellStyle name="Normal 11 3 4 6" xfId="2794"/>
    <cellStyle name="Normal 11 3 4 6 2" xfId="2795"/>
    <cellStyle name="Normal 11 3 4 7" xfId="2796"/>
    <cellStyle name="Normal 11 3 5" xfId="2797"/>
    <cellStyle name="Normal 11 3 5 2" xfId="2798"/>
    <cellStyle name="Normal 11 3 6" xfId="2799"/>
    <cellStyle name="Normal 11 4" xfId="5148"/>
    <cellStyle name="Normal 12" xfId="2800"/>
    <cellStyle name="Normal 12 2" xfId="2801"/>
    <cellStyle name="Normal 12 2 2" xfId="5280"/>
    <cellStyle name="Normal 12 3" xfId="2802"/>
    <cellStyle name="Normal 12 4" xfId="5279"/>
    <cellStyle name="Normal 13" xfId="2803"/>
    <cellStyle name="Normal 13 2" xfId="2804"/>
    <cellStyle name="Normal 13 3" xfId="2805"/>
    <cellStyle name="Normal 13 4" xfId="5281"/>
    <cellStyle name="Normal 14" xfId="2806"/>
    <cellStyle name="Normal 14 2" xfId="2807"/>
    <cellStyle name="Normal 14 3" xfId="2808"/>
    <cellStyle name="Normal 15" xfId="2809"/>
    <cellStyle name="Normal 15 2" xfId="2810"/>
    <cellStyle name="Normal 15 3" xfId="2811"/>
    <cellStyle name="Normal 15 4" xfId="5126"/>
    <cellStyle name="Normal 16" xfId="4"/>
    <cellStyle name="Normal 16 2" xfId="2812"/>
    <cellStyle name="Normal 16 2 2" xfId="2813"/>
    <cellStyle name="Normal 16 2 2 2" xfId="2814"/>
    <cellStyle name="Normal 16 2 2 2 2" xfId="2815"/>
    <cellStyle name="Normal 16 2 2 2 2 2" xfId="2816"/>
    <cellStyle name="Normal 16 2 2 2 3" xfId="2817"/>
    <cellStyle name="Normal 16 2 2 3" xfId="2818"/>
    <cellStyle name="Normal 16 2 2 4" xfId="2819"/>
    <cellStyle name="Normal 16 2 2 4 2" xfId="2820"/>
    <cellStyle name="Normal 16 2 2 5" xfId="2821"/>
    <cellStyle name="Normal 16 2 3" xfId="2822"/>
    <cellStyle name="Normal 16 2 3 2" xfId="2823"/>
    <cellStyle name="Normal 16 2 3 2 2" xfId="2824"/>
    <cellStyle name="Normal 16 2 3 2 2 2" xfId="2825"/>
    <cellStyle name="Normal 16 2 3 2 3" xfId="2826"/>
    <cellStyle name="Normal 16 2 3 3" xfId="2827"/>
    <cellStyle name="Normal 16 2 3 3 2" xfId="2828"/>
    <cellStyle name="Normal 16 2 3 4" xfId="2829"/>
    <cellStyle name="Normal 16 2 4" xfId="2830"/>
    <cellStyle name="Normal 16 3" xfId="2831"/>
    <cellStyle name="Normal 16 4" xfId="2832"/>
    <cellStyle name="Normal 16 4 2" xfId="2833"/>
    <cellStyle name="Normal 16 4 2 2" xfId="2834"/>
    <cellStyle name="Normal 16 4 2 2 2" xfId="2835"/>
    <cellStyle name="Normal 16 4 2 3" xfId="2836"/>
    <cellStyle name="Normal 16 4 3" xfId="2837"/>
    <cellStyle name="Normal 16 4 3 2" xfId="2838"/>
    <cellStyle name="Normal 16 4 4" xfId="2839"/>
    <cellStyle name="Normal 16 5" xfId="2840"/>
    <cellStyle name="Normal 16 5 2" xfId="2841"/>
    <cellStyle name="Normal 16 5 2 2" xfId="2842"/>
    <cellStyle name="Normal 16 5 2 2 2" xfId="2843"/>
    <cellStyle name="Normal 16 5 2 3" xfId="2844"/>
    <cellStyle name="Normal 16 5 3" xfId="2845"/>
    <cellStyle name="Normal 16 5 3 2" xfId="2846"/>
    <cellStyle name="Normal 16 5 4" xfId="2847"/>
    <cellStyle name="Normal 17" xfId="2848"/>
    <cellStyle name="Normal 17 2" xfId="2849"/>
    <cellStyle name="Normal 17 3 2" xfId="2850"/>
    <cellStyle name="Normal 17 3 2 2" xfId="2851"/>
    <cellStyle name="Normal 17 3 2 2 2" xfId="2852"/>
    <cellStyle name="Normal 17 3 2 2 2 2" xfId="2853"/>
    <cellStyle name="Normal 17 3 2 2 2 2 2" xfId="2854"/>
    <cellStyle name="Normal 17 3 2 2 2 3" xfId="2855"/>
    <cellStyle name="Normal 17 3 2 2 3" xfId="2856"/>
    <cellStyle name="Normal 17 3 2 2 3 2" xfId="2857"/>
    <cellStyle name="Normal 17 3 2 2 4" xfId="2858"/>
    <cellStyle name="Normal 17 3 2 3" xfId="2859"/>
    <cellStyle name="Normal 17 3 2 3 2" xfId="2860"/>
    <cellStyle name="Normal 17 3 2 3 2 2" xfId="2861"/>
    <cellStyle name="Normal 17 3 2 3 2 2 2" xfId="2862"/>
    <cellStyle name="Normal 17 3 2 3 2 3" xfId="2863"/>
    <cellStyle name="Normal 17 3 2 3 3" xfId="2864"/>
    <cellStyle name="Normal 17 3 2 3 3 2" xfId="2865"/>
    <cellStyle name="Normal 17 3 2 3 4" xfId="2866"/>
    <cellStyle name="Normal 17 3 2 4" xfId="2867"/>
    <cellStyle name="Normal 17 3 2 4 2" xfId="2868"/>
    <cellStyle name="Normal 17 3 2 4 2 2" xfId="2869"/>
    <cellStyle name="Normal 17 3 2 4 3" xfId="2870"/>
    <cellStyle name="Normal 17 3 2 5" xfId="2871"/>
    <cellStyle name="Normal 17 3 2 5 2" xfId="2872"/>
    <cellStyle name="Normal 17 3 2 6" xfId="2873"/>
    <cellStyle name="Normal 18" xfId="2874"/>
    <cellStyle name="Normal 18 2" xfId="2875"/>
    <cellStyle name="Normal 18 2 2" xfId="2876"/>
    <cellStyle name="Normal 18 3" xfId="2877"/>
    <cellStyle name="Normal 18_05-12  KH trung han 2016-2020 - Liem Thinh edited" xfId="2878"/>
    <cellStyle name="Normal 19" xfId="2879"/>
    <cellStyle name="Normal 19 2" xfId="2880"/>
    <cellStyle name="Normal 19 3" xfId="2881"/>
    <cellStyle name="Normal 2" xfId="1"/>
    <cellStyle name="Normal 2 10" xfId="2882"/>
    <cellStyle name="Normal 2 10 2" xfId="2883"/>
    <cellStyle name="Normal 2 11" xfId="2884"/>
    <cellStyle name="Normal 2 11 2" xfId="2885"/>
    <cellStyle name="Normal 2 12" xfId="2886"/>
    <cellStyle name="Normal 2 12 2" xfId="2887"/>
    <cellStyle name="Normal 2 13" xfId="2888"/>
    <cellStyle name="Normal 2 13 2" xfId="2889"/>
    <cellStyle name="Normal 2 14" xfId="2890"/>
    <cellStyle name="Normal 2 14 2" xfId="2891"/>
    <cellStyle name="Normal 2 15" xfId="2892"/>
    <cellStyle name="Normal 2 16" xfId="2893"/>
    <cellStyle name="Normal 2 17" xfId="2894"/>
    <cellStyle name="Normal 2 18" xfId="2895"/>
    <cellStyle name="Normal 2 19" xfId="2896"/>
    <cellStyle name="Normal 2 2" xfId="2897"/>
    <cellStyle name="Normal 2 2 10" xfId="2898"/>
    <cellStyle name="Normal 2 2 10 2" xfId="2899"/>
    <cellStyle name="Normal 2 2 11" xfId="2900"/>
    <cellStyle name="Normal 2 2 12" xfId="2901"/>
    <cellStyle name="Normal 2 2 13" xfId="2902"/>
    <cellStyle name="Normal 2 2 14" xfId="2903"/>
    <cellStyle name="Normal 2 2 15" xfId="2904"/>
    <cellStyle name="Normal 2 2 16" xfId="2905"/>
    <cellStyle name="Normal 2 2 2" xfId="2906"/>
    <cellStyle name="Normal 2 2 2 2" xfId="2907"/>
    <cellStyle name="Normal 2 2 2 2 2" xfId="2908"/>
    <cellStyle name="Normal 2 2 2 3" xfId="2909"/>
    <cellStyle name="Normal 2 2 3" xfId="2910"/>
    <cellStyle name="Normal 2 2 33 4" xfId="2911"/>
    <cellStyle name="Normal 2 2 33 4 2" xfId="2912"/>
    <cellStyle name="Normal 2 2 33 4 2 2" xfId="2913"/>
    <cellStyle name="Normal 2 2 33 4 2 2 2" xfId="2914"/>
    <cellStyle name="Normal 2 2 33 4 2 2 2 2" xfId="2915"/>
    <cellStyle name="Normal 2 2 33 4 2 2 3" xfId="2916"/>
    <cellStyle name="Normal 2 2 33 4 2 3" xfId="2917"/>
    <cellStyle name="Normal 2 2 33 4 2 3 2" xfId="2918"/>
    <cellStyle name="Normal 2 2 33 4 2 4" xfId="2919"/>
    <cellStyle name="Normal 2 2 33 4 3" xfId="2920"/>
    <cellStyle name="Normal 2 2 33 4 3 2" xfId="2921"/>
    <cellStyle name="Normal 2 2 33 4 3 2 2" xfId="2922"/>
    <cellStyle name="Normal 2 2 33 4 3 3" xfId="2923"/>
    <cellStyle name="Normal 2 2 33 4 4" xfId="2924"/>
    <cellStyle name="Normal 2 2 33 4 4 2" xfId="2925"/>
    <cellStyle name="Normal 2 2 33 4 5" xfId="2926"/>
    <cellStyle name="Normal 2 2 4" xfId="2927"/>
    <cellStyle name="Normal 2 2 4 2" xfId="2928"/>
    <cellStyle name="Normal 2 2 4 3" xfId="2929"/>
    <cellStyle name="Normal 2 2 5" xfId="2930"/>
    <cellStyle name="Normal 2 2 6" xfId="2931"/>
    <cellStyle name="Normal 2 2 7" xfId="2932"/>
    <cellStyle name="Normal 2 2 8" xfId="2933"/>
    <cellStyle name="Normal 2 2 9" xfId="2934"/>
    <cellStyle name="Normal 2 2_Biểu 17 - Ứng trước NSTW chưa thu hồi" xfId="2935"/>
    <cellStyle name="Normal 2 20" xfId="2936"/>
    <cellStyle name="Normal 2 21" xfId="2937"/>
    <cellStyle name="Normal 2 22" xfId="2938"/>
    <cellStyle name="Normal 2 23" xfId="2939"/>
    <cellStyle name="Normal 2 24" xfId="2940"/>
    <cellStyle name="Normal 2 25" xfId="2941"/>
    <cellStyle name="Normal 2 26" xfId="2942"/>
    <cellStyle name="Normal 2 26 2" xfId="2943"/>
    <cellStyle name="Normal 2 27" xfId="2944"/>
    <cellStyle name="Normal 2 28" xfId="2945"/>
    <cellStyle name="Normal 2 28 2" xfId="2946"/>
    <cellStyle name="Normal 2 28 2 2" xfId="2947"/>
    <cellStyle name="Normal 2 28 2 2 2" xfId="2948"/>
    <cellStyle name="Normal 2 28 2 3" xfId="2949"/>
    <cellStyle name="Normal 2 28 3" xfId="2950"/>
    <cellStyle name="Normal 2 28 3 2" xfId="2951"/>
    <cellStyle name="Normal 2 28 4" xfId="2952"/>
    <cellStyle name="Normal 2 29" xfId="2953"/>
    <cellStyle name="Normal 2 29 2" xfId="2954"/>
    <cellStyle name="Normal 2 29 2 2" xfId="2955"/>
    <cellStyle name="Normal 2 29 3" xfId="2956"/>
    <cellStyle name="Normal 2 3" xfId="2957"/>
    <cellStyle name="Normal 2 3 2" xfId="2958"/>
    <cellStyle name="Normal 2 3 2 2" xfId="2959"/>
    <cellStyle name="Normal 2 3 3" xfId="2960"/>
    <cellStyle name="Normal 2 3 3 2" xfId="5283"/>
    <cellStyle name="Normal 2 3_12-09-2014 thinh (luat dau tu  cong) bao cao von CTMT  Bieu Mau THien KH 2011-2015 va XDung KH DTu Cong Trung han 2016-2020" xfId="5127"/>
    <cellStyle name="Normal 2 30" xfId="2961"/>
    <cellStyle name="Normal 2 31" xfId="5282"/>
    <cellStyle name="Normal 2 32" xfId="2962"/>
    <cellStyle name="Normal 2 33" xfId="5128"/>
    <cellStyle name="Normal 2 34" xfId="5353"/>
    <cellStyle name="Normal 2 35" xfId="5129"/>
    <cellStyle name="Normal 2 35 2" xfId="5130"/>
    <cellStyle name="Normal 2 36" xfId="5352"/>
    <cellStyle name="Normal 2 37" xfId="6192"/>
    <cellStyle name="Normal 2 38" xfId="6207"/>
    <cellStyle name="Normal 2 4" xfId="2963"/>
    <cellStyle name="Normal 2 4 2" xfId="2964"/>
    <cellStyle name="Normal 2 4 2 2" xfId="2965"/>
    <cellStyle name="Normal 2 4 2 3" xfId="5131"/>
    <cellStyle name="Normal 2 4 3" xfId="2966"/>
    <cellStyle name="Normal 2 4 3 2" xfId="2967"/>
    <cellStyle name="Normal 2 4 4" xfId="2968"/>
    <cellStyle name="Normal 2 4 5" xfId="2969"/>
    <cellStyle name="Normal 2 5" xfId="2970"/>
    <cellStyle name="Normal 2 5 2" xfId="2971"/>
    <cellStyle name="Normal 2 5 2 2" xfId="2972"/>
    <cellStyle name="Normal 2 5 3" xfId="5284"/>
    <cellStyle name="Normal 2 6" xfId="2973"/>
    <cellStyle name="Normal 2 6 2" xfId="2974"/>
    <cellStyle name="Normal 2 6 2 2" xfId="2975"/>
    <cellStyle name="Normal 2 6 3" xfId="5285"/>
    <cellStyle name="Normal 2 7" xfId="2976"/>
    <cellStyle name="Normal 2 7 2" xfId="2977"/>
    <cellStyle name="Normal 2 7 2 2" xfId="2978"/>
    <cellStyle name="Normal 2 8" xfId="2979"/>
    <cellStyle name="Normal 2 8 2" xfId="2980"/>
    <cellStyle name="Normal 2 8 2 2" xfId="2981"/>
    <cellStyle name="Normal 2 9" xfId="2982"/>
    <cellStyle name="Normal 2 9 2" xfId="2983"/>
    <cellStyle name="Normal 2_05-12  KH trung han 2016-2020 - Liem Thinh edited" xfId="2984"/>
    <cellStyle name="Normal 20" xfId="2985"/>
    <cellStyle name="Normal 20 2" xfId="2986"/>
    <cellStyle name="Normal 20 3" xfId="5132"/>
    <cellStyle name="Normal 21" xfId="2987"/>
    <cellStyle name="Normal 21 2" xfId="2988"/>
    <cellStyle name="Normal 22" xfId="2989"/>
    <cellStyle name="Normal 22 2" xfId="2990"/>
    <cellStyle name="Normal 23" xfId="2991"/>
    <cellStyle name="Normal 23 2" xfId="2992"/>
    <cellStyle name="Normal 23 3" xfId="2993"/>
    <cellStyle name="Normal 24" xfId="2994"/>
    <cellStyle name="Normal 24 2" xfId="2995"/>
    <cellStyle name="Normal 24 2 2" xfId="2996"/>
    <cellStyle name="Normal 25" xfId="2997"/>
    <cellStyle name="Normal 25 2" xfId="2998"/>
    <cellStyle name="Normal 25 3" xfId="2999"/>
    <cellStyle name="Normal 26" xfId="3000"/>
    <cellStyle name="Normal 26 2" xfId="3001"/>
    <cellStyle name="Normal 27" xfId="3002"/>
    <cellStyle name="Normal 27 2" xfId="3003"/>
    <cellStyle name="Normal 28" xfId="3004"/>
    <cellStyle name="Normal 28 2" xfId="3005"/>
    <cellStyle name="Normal 29" xfId="3006"/>
    <cellStyle name="Normal 29 2" xfId="3007"/>
    <cellStyle name="Normal 3" xfId="3008"/>
    <cellStyle name="Normal 3 10" xfId="3009"/>
    <cellStyle name="Normal 3 11" xfId="3010"/>
    <cellStyle name="Normal 3 12" xfId="3011"/>
    <cellStyle name="Normal 3 13" xfId="3012"/>
    <cellStyle name="Normal 3 14" xfId="3013"/>
    <cellStyle name="Normal 3 15" xfId="3014"/>
    <cellStyle name="Normal 3 16" xfId="3015"/>
    <cellStyle name="Normal 3 17" xfId="3016"/>
    <cellStyle name="Normal 3 18" xfId="3017"/>
    <cellStyle name="Normal 3 19" xfId="6198"/>
    <cellStyle name="Normal 3 2" xfId="3018"/>
    <cellStyle name="Normal 3 2 10" xfId="3019"/>
    <cellStyle name="Normal 3 2 2" xfId="3020"/>
    <cellStyle name="Normal 3 2 2 2" xfId="3021"/>
    <cellStyle name="Normal 3 2 3" xfId="3022"/>
    <cellStyle name="Normal 3 2 3 2" xfId="3023"/>
    <cellStyle name="Normal 3 2 4" xfId="3024"/>
    <cellStyle name="Normal 3 2 5" xfId="3025"/>
    <cellStyle name="Normal 3 2 5 2" xfId="3026"/>
    <cellStyle name="Normal 3 2 5 2 2" xfId="3027"/>
    <cellStyle name="Normal 3 2 5 2 2 2" xfId="3028"/>
    <cellStyle name="Normal 3 2 5 2 3" xfId="3029"/>
    <cellStyle name="Normal 3 2 5 3" xfId="3030"/>
    <cellStyle name="Normal 3 2 5 3 2" xfId="3031"/>
    <cellStyle name="Normal 3 2 5 4" xfId="3032"/>
    <cellStyle name="Normal 3 2 6" xfId="3033"/>
    <cellStyle name="Normal 3 2 6 2" xfId="3034"/>
    <cellStyle name="Normal 3 2 6 2 2" xfId="3035"/>
    <cellStyle name="Normal 3 2 6 2 2 2" xfId="3036"/>
    <cellStyle name="Normal 3 2 6 2 3" xfId="3037"/>
    <cellStyle name="Normal 3 2 6 3" xfId="3038"/>
    <cellStyle name="Normal 3 2 6 3 2" xfId="3039"/>
    <cellStyle name="Normal 3 2 6 4" xfId="3040"/>
    <cellStyle name="Normal 3 2 7" xfId="3041"/>
    <cellStyle name="Normal 3 2 7 2" xfId="3042"/>
    <cellStyle name="Normal 3 2 7 2 2" xfId="3043"/>
    <cellStyle name="Normal 3 2 7 3" xfId="3044"/>
    <cellStyle name="Normal 3 2 8" xfId="3045"/>
    <cellStyle name="Normal 3 2 8 2" xfId="3046"/>
    <cellStyle name="Normal 3 2 8 2 2" xfId="3047"/>
    <cellStyle name="Normal 3 2 8 3" xfId="3048"/>
    <cellStyle name="Normal 3 2 9" xfId="3049"/>
    <cellStyle name="Normal 3 2 9 2" xfId="3050"/>
    <cellStyle name="Normal 3 3" xfId="3051"/>
    <cellStyle name="Normal 3 3 2" xfId="3052"/>
    <cellStyle name="Normal 3 4" xfId="3053"/>
    <cellStyle name="Normal 3 4 2" xfId="3054"/>
    <cellStyle name="Normal 3 4 3" xfId="5286"/>
    <cellStyle name="Normal 3 5" xfId="3055"/>
    <cellStyle name="Normal 3 6" xfId="3056"/>
    <cellStyle name="Normal 3 7" xfId="3057"/>
    <cellStyle name="Normal 3 8" xfId="3058"/>
    <cellStyle name="Normal 3 9" xfId="3059"/>
    <cellStyle name="Normal 3_Bieu TH TPCP Vung TNB ngay 4-1-2012" xfId="3060"/>
    <cellStyle name="Normal 30" xfId="3061"/>
    <cellStyle name="Normal 30 2" xfId="3062"/>
    <cellStyle name="Normal 30 2 2" xfId="3063"/>
    <cellStyle name="Normal 30 2 2 2" xfId="3064"/>
    <cellStyle name="Normal 30 2 2 2 2" xfId="3065"/>
    <cellStyle name="Normal 30 2 2 3" xfId="3066"/>
    <cellStyle name="Normal 30 2 3" xfId="3067"/>
    <cellStyle name="Normal 30 2 3 2" xfId="3068"/>
    <cellStyle name="Normal 30 2 4" xfId="3069"/>
    <cellStyle name="Normal 30 3" xfId="3070"/>
    <cellStyle name="Normal 30 3 2" xfId="3071"/>
    <cellStyle name="Normal 30 3 2 2" xfId="3072"/>
    <cellStyle name="Normal 30 3 2 2 2" xfId="3073"/>
    <cellStyle name="Normal 30 3 2 3" xfId="3074"/>
    <cellStyle name="Normal 30 3 3" xfId="3075"/>
    <cellStyle name="Normal 30 3 3 2" xfId="3076"/>
    <cellStyle name="Normal 30 3 4" xfId="3077"/>
    <cellStyle name="Normal 30 4" xfId="3078"/>
    <cellStyle name="Normal 30 4 2" xfId="3079"/>
    <cellStyle name="Normal 30 4 2 2" xfId="3080"/>
    <cellStyle name="Normal 30 4 3" xfId="3081"/>
    <cellStyle name="Normal 30 5" xfId="3082"/>
    <cellStyle name="Normal 30 5 2" xfId="3083"/>
    <cellStyle name="Normal 30 6" xfId="3084"/>
    <cellStyle name="Normal 30 6 2" xfId="3085"/>
    <cellStyle name="Normal 30 7" xfId="3086"/>
    <cellStyle name="Normal 31" xfId="3087"/>
    <cellStyle name="Normal 31 2" xfId="3088"/>
    <cellStyle name="Normal 31 2 2" xfId="3089"/>
    <cellStyle name="Normal 31 2 2 2" xfId="3090"/>
    <cellStyle name="Normal 31 2 2 2 2" xfId="3091"/>
    <cellStyle name="Normal 31 2 2 3" xfId="3092"/>
    <cellStyle name="Normal 31 2 3" xfId="3093"/>
    <cellStyle name="Normal 31 2 3 2" xfId="3094"/>
    <cellStyle name="Normal 31 2 3 2 2" xfId="5133"/>
    <cellStyle name="Normal 31 2 3 3" xfId="5134"/>
    <cellStyle name="Normal 31 2 3 3 2" xfId="5135"/>
    <cellStyle name="Normal 31 2 4" xfId="3095"/>
    <cellStyle name="Normal 31 3" xfId="3096"/>
    <cellStyle name="Normal 31 3 2" xfId="3097"/>
    <cellStyle name="Normal 31 3 2 2" xfId="3098"/>
    <cellStyle name="Normal 31 3 2 2 2" xfId="3099"/>
    <cellStyle name="Normal 31 3 2 3" xfId="3100"/>
    <cellStyle name="Normal 31 3 3" xfId="3101"/>
    <cellStyle name="Normal 31 3 3 2" xfId="3102"/>
    <cellStyle name="Normal 31 3 4" xfId="3103"/>
    <cellStyle name="Normal 31 4" xfId="3104"/>
    <cellStyle name="Normal 31 4 2" xfId="3105"/>
    <cellStyle name="Normal 31 4 2 2" xfId="3106"/>
    <cellStyle name="Normal 31 4 3" xfId="3107"/>
    <cellStyle name="Normal 31 5" xfId="3108"/>
    <cellStyle name="Normal 31 5 2" xfId="3109"/>
    <cellStyle name="Normal 31 6" xfId="3110"/>
    <cellStyle name="Normal 32" xfId="3111"/>
    <cellStyle name="Normal 32 2" xfId="3112"/>
    <cellStyle name="Normal 32 2 2" xfId="3113"/>
    <cellStyle name="Normal 32 2 2 2" xfId="3114"/>
    <cellStyle name="Normal 32 2 2 2 2" xfId="3115"/>
    <cellStyle name="Normal 32 2 2 3" xfId="3116"/>
    <cellStyle name="Normal 32 2 3" xfId="3117"/>
    <cellStyle name="Normal 32 2 3 2" xfId="3118"/>
    <cellStyle name="Normal 32 2 4" xfId="3119"/>
    <cellStyle name="Normal 33" xfId="3120"/>
    <cellStyle name="Normal 33 2" xfId="3121"/>
    <cellStyle name="Normal 34" xfId="3122"/>
    <cellStyle name="Normal 35" xfId="3123"/>
    <cellStyle name="Normal 36" xfId="3124"/>
    <cellStyle name="Normal 37" xfId="3125"/>
    <cellStyle name="Normal 37 2" xfId="3126"/>
    <cellStyle name="Normal 37 2 2" xfId="3127"/>
    <cellStyle name="Normal 37 2 3" xfId="3128"/>
    <cellStyle name="Normal 37 3" xfId="3129"/>
    <cellStyle name="Normal 37 3 2" xfId="3130"/>
    <cellStyle name="Normal 37 4" xfId="3131"/>
    <cellStyle name="Normal 38" xfId="3132"/>
    <cellStyle name="Normal 38 2" xfId="3133"/>
    <cellStyle name="Normal 38 2 2" xfId="3134"/>
    <cellStyle name="Normal 39" xfId="3135"/>
    <cellStyle name="Normal 39 2" xfId="3136"/>
    <cellStyle name="Normal 39 2 2" xfId="3137"/>
    <cellStyle name="Normal 39 2 2 2" xfId="3138"/>
    <cellStyle name="Normal 39 2 2 2 2" xfId="3139"/>
    <cellStyle name="Normal 39 2 2 3" xfId="3140"/>
    <cellStyle name="Normal 39 2 3" xfId="3141"/>
    <cellStyle name="Normal 39 2 3 2" xfId="3142"/>
    <cellStyle name="Normal 39 2 4" xfId="3143"/>
    <cellStyle name="Normal 39 3" xfId="3144"/>
    <cellStyle name="Normal 39 3 2" xfId="3145"/>
    <cellStyle name="Normal 39 3 2 2" xfId="3146"/>
    <cellStyle name="Normal 39 3 2 2 2" xfId="3147"/>
    <cellStyle name="Normal 39 3 2 3" xfId="3148"/>
    <cellStyle name="Normal 39 3 3" xfId="3149"/>
    <cellStyle name="Normal 39 3 3 2" xfId="3150"/>
    <cellStyle name="Normal 39 3 4" xfId="3151"/>
    <cellStyle name="Normal 4" xfId="3152"/>
    <cellStyle name="Normal 4 10" xfId="3153"/>
    <cellStyle name="Normal 4 11" xfId="3154"/>
    <cellStyle name="Normal 4 12" xfId="3155"/>
    <cellStyle name="Normal 4 13" xfId="3156"/>
    <cellStyle name="Normal 4 14" xfId="3157"/>
    <cellStyle name="Normal 4 15" xfId="3158"/>
    <cellStyle name="Normal 4 16" xfId="3159"/>
    <cellStyle name="Normal 4 17" xfId="3160"/>
    <cellStyle name="Normal 4 18" xfId="5287"/>
    <cellStyle name="Normal 4 2" xfId="3161"/>
    <cellStyle name="Normal 4 2 2" xfId="3162"/>
    <cellStyle name="Normal 4 2 2 2" xfId="3163"/>
    <cellStyle name="Normal 4 3" xfId="3164"/>
    <cellStyle name="Normal 4 3 2" xfId="5288"/>
    <cellStyle name="Normal 4 4" xfId="3165"/>
    <cellStyle name="Normal 4 4 2" xfId="5289"/>
    <cellStyle name="Normal 4 5" xfId="3166"/>
    <cellStyle name="Normal 4 5 2" xfId="5290"/>
    <cellStyle name="Normal 4 6" xfId="3167"/>
    <cellStyle name="Normal 4 7" xfId="3168"/>
    <cellStyle name="Normal 4 8" xfId="3169"/>
    <cellStyle name="Normal 4 9" xfId="3170"/>
    <cellStyle name="Normal 4_Bang bieu" xfId="3171"/>
    <cellStyle name="Normal 40" xfId="3172"/>
    <cellStyle name="Normal 41" xfId="3173"/>
    <cellStyle name="Normal 42" xfId="3174"/>
    <cellStyle name="Normal 43" xfId="3175"/>
    <cellStyle name="Normal 44" xfId="3176"/>
    <cellStyle name="Normal 45" xfId="3177"/>
    <cellStyle name="Normal 46" xfId="3178"/>
    <cellStyle name="Normal 46 2" xfId="3179"/>
    <cellStyle name="Normal 46 2 2" xfId="3180"/>
    <cellStyle name="Normal 46 2 2 2" xfId="3181"/>
    <cellStyle name="Normal 46 2 3" xfId="3182"/>
    <cellStyle name="Normal 46 3" xfId="3183"/>
    <cellStyle name="Normal 46 3 2" xfId="3184"/>
    <cellStyle name="Normal 46 4" xfId="3185"/>
    <cellStyle name="Normal 47" xfId="3186"/>
    <cellStyle name="Normal 47 2" xfId="5291"/>
    <cellStyle name="Normal 48" xfId="3187"/>
    <cellStyle name="Normal 49" xfId="3188"/>
    <cellStyle name="Normal 5" xfId="3189"/>
    <cellStyle name="Normal 5 2" xfId="3190"/>
    <cellStyle name="Normal 5 2 2" xfId="3191"/>
    <cellStyle name="Normal 5 3" xfId="3192"/>
    <cellStyle name="Normal 5 3 2" xfId="5136"/>
    <cellStyle name="Normal 5 4" xfId="5292"/>
    <cellStyle name="Normal 50" xfId="3193"/>
    <cellStyle name="Normal 51" xfId="3194"/>
    <cellStyle name="Normal 51 2" xfId="5293"/>
    <cellStyle name="Normal 52" xfId="3195"/>
    <cellStyle name="Normal 52 2" xfId="3196"/>
    <cellStyle name="Normal 52 2 2" xfId="3197"/>
    <cellStyle name="Normal 52 2 3" xfId="5137"/>
    <cellStyle name="Normal 52 2 3 2" xfId="5138"/>
    <cellStyle name="Normal 52 3" xfId="3198"/>
    <cellStyle name="Normal 52 5 2 2 2" xfId="5139"/>
    <cellStyle name="Normal 52 5 2 2 2 2" xfId="5140"/>
    <cellStyle name="Normal 53" xfId="3199"/>
    <cellStyle name="Normal 53 2" xfId="3200"/>
    <cellStyle name="Normal 53 2 2" xfId="3201"/>
    <cellStyle name="Normal 53 3" xfId="3202"/>
    <cellStyle name="Normal 54" xfId="3203"/>
    <cellStyle name="Normal 54 2" xfId="3204"/>
    <cellStyle name="Normal 54 2 2" xfId="3205"/>
    <cellStyle name="Normal 54 3" xfId="3206"/>
    <cellStyle name="Normal 54 4" xfId="3207"/>
    <cellStyle name="Normal 55" xfId="3208"/>
    <cellStyle name="Normal 55 2" xfId="3209"/>
    <cellStyle name="Normal 55 2 2" xfId="3210"/>
    <cellStyle name="Normal 55 2 2 2" xfId="3211"/>
    <cellStyle name="Normal 55 2 3" xfId="3212"/>
    <cellStyle name="Normal 55 3" xfId="3213"/>
    <cellStyle name="Normal 55 3 2" xfId="3214"/>
    <cellStyle name="Normal 55 4" xfId="3215"/>
    <cellStyle name="Normal 56" xfId="3216"/>
    <cellStyle name="Normal 56 2" xfId="3217"/>
    <cellStyle name="Normal 56 2 2" xfId="3218"/>
    <cellStyle name="Normal 56 2 2 2" xfId="3219"/>
    <cellStyle name="Normal 56 2 2 2 2" xfId="3220"/>
    <cellStyle name="Normal 56 2 2 3" xfId="3221"/>
    <cellStyle name="Normal 56 2 3" xfId="3222"/>
    <cellStyle name="Normal 56 2 3 2" xfId="3223"/>
    <cellStyle name="Normal 56 2 4" xfId="3224"/>
    <cellStyle name="Normal 56 3" xfId="3225"/>
    <cellStyle name="Normal 56 3 2" xfId="3226"/>
    <cellStyle name="Normal 56 3 2 2" xfId="3227"/>
    <cellStyle name="Normal 56 3 3" xfId="3228"/>
    <cellStyle name="Normal 56 4" xfId="3229"/>
    <cellStyle name="Normal 56 4 2" xfId="3230"/>
    <cellStyle name="Normal 56 5" xfId="3231"/>
    <cellStyle name="Normal 57" xfId="3232"/>
    <cellStyle name="Normal 57 2" xfId="3233"/>
    <cellStyle name="Normal 57 2 2" xfId="3234"/>
    <cellStyle name="Normal 57 3" xfId="3235"/>
    <cellStyle name="Normal 58" xfId="3236"/>
    <cellStyle name="Normal 58 2" xfId="3237"/>
    <cellStyle name="Normal 59" xfId="3238"/>
    <cellStyle name="Normal 6" xfId="3239"/>
    <cellStyle name="Normal 6 10" xfId="3240"/>
    <cellStyle name="Normal 6 11" xfId="3241"/>
    <cellStyle name="Normal 6 12" xfId="3242"/>
    <cellStyle name="Normal 6 13" xfId="3243"/>
    <cellStyle name="Normal 6 14" xfId="3244"/>
    <cellStyle name="Normal 6 15" xfId="3245"/>
    <cellStyle name="Normal 6 16" xfId="3246"/>
    <cellStyle name="Normal 6 17" xfId="5294"/>
    <cellStyle name="Normal 6 2" xfId="3247"/>
    <cellStyle name="Normal 6 2 2" xfId="3248"/>
    <cellStyle name="Normal 6 2 3" xfId="5295"/>
    <cellStyle name="Normal 6 3" xfId="3249"/>
    <cellStyle name="Normal 6 3 2" xfId="5296"/>
    <cellStyle name="Normal 6 4" xfId="3250"/>
    <cellStyle name="Normal 6 4 2" xfId="3251"/>
    <cellStyle name="Normal 6 5" xfId="3252"/>
    <cellStyle name="Normal 6 6" xfId="3253"/>
    <cellStyle name="Normal 6 7" xfId="3254"/>
    <cellStyle name="Normal 6 8" xfId="3255"/>
    <cellStyle name="Normal 6 9" xfId="3256"/>
    <cellStyle name="Normal 6_TPCP trinh UBND ngay 27-12" xfId="3257"/>
    <cellStyle name="Normal 60" xfId="3258"/>
    <cellStyle name="Normal 60 2" xfId="3259"/>
    <cellStyle name="Normal 61" xfId="3260"/>
    <cellStyle name="Normal 62" xfId="3261"/>
    <cellStyle name="Normal 63" xfId="5147"/>
    <cellStyle name="Normal 64" xfId="5150"/>
    <cellStyle name="Normal 65" xfId="5351"/>
    <cellStyle name="Normal 66" xfId="5357"/>
    <cellStyle name="Normal 67" xfId="6163"/>
    <cellStyle name="Normal 68" xfId="6200"/>
    <cellStyle name="Normal 69" xfId="6204"/>
    <cellStyle name="Normal 7" xfId="3262"/>
    <cellStyle name="Normal 7 2" xfId="3263"/>
    <cellStyle name="Normal 7 2 3" xfId="3264"/>
    <cellStyle name="Normal 7 3" xfId="3265"/>
    <cellStyle name="Normal 7 3 2" xfId="3266"/>
    <cellStyle name="Normal 7 3 2 2" xfId="3267"/>
    <cellStyle name="Normal 7 3 3" xfId="3268"/>
    <cellStyle name="Normal 7_!1 1 bao cao giao KH ve HTCMT vung TNB   12-12-2011" xfId="3269"/>
    <cellStyle name="Normal 76" xfId="6199"/>
    <cellStyle name="Normal 79" xfId="3270"/>
    <cellStyle name="Normal 79 2" xfId="3271"/>
    <cellStyle name="Normal 79 2 2" xfId="3272"/>
    <cellStyle name="Normal 79 2 2 2" xfId="3273"/>
    <cellStyle name="Normal 79 2 2 2 2" xfId="3274"/>
    <cellStyle name="Normal 79 2 2 3" xfId="3275"/>
    <cellStyle name="Normal 79 2 3" xfId="3276"/>
    <cellStyle name="Normal 79 2 3 2" xfId="3277"/>
    <cellStyle name="Normal 79 2 4" xfId="3278"/>
    <cellStyle name="Normal 79 3" xfId="3279"/>
    <cellStyle name="Normal 79 3 2" xfId="3280"/>
    <cellStyle name="Normal 79 3 2 2" xfId="3281"/>
    <cellStyle name="Normal 79 3 3" xfId="3282"/>
    <cellStyle name="Normal 79 4" xfId="3283"/>
    <cellStyle name="Normal 79 4 2" xfId="3284"/>
    <cellStyle name="Normal 79 5" xfId="3285"/>
    <cellStyle name="Normal 8" xfId="3286"/>
    <cellStyle name="Normal 8 2" xfId="3287"/>
    <cellStyle name="Normal 8 2 2" xfId="3288"/>
    <cellStyle name="Normal 8 2 2 2" xfId="3289"/>
    <cellStyle name="Normal 8 2 3" xfId="3290"/>
    <cellStyle name="Normal 8 3" xfId="3291"/>
    <cellStyle name="Normal 8_21.3.2012Tong hop von ung nam 2012(banBCa.Hong)" xfId="3292"/>
    <cellStyle name="Normal 821" xfId="5141"/>
    <cellStyle name="Normal 9" xfId="3293"/>
    <cellStyle name="Normal 9 2" xfId="3294"/>
    <cellStyle name="Normal 9 3" xfId="3295"/>
    <cellStyle name="Normal 9 4" xfId="3296"/>
    <cellStyle name="Normal 9 4 2" xfId="3297"/>
    <cellStyle name="Normal 9_Bieu 2016-2020-BKHDT.F11" xfId="5297"/>
    <cellStyle name="Normal_Bieu mau (CV )" xfId="5094"/>
    <cellStyle name="Normal_Bieu mau (CV ) 2 10" xfId="6166"/>
    <cellStyle name="Normal_Bieu mau (CV ) 2 2" xfId="6206"/>
    <cellStyle name="Normal1" xfId="3298"/>
    <cellStyle name="Normal8" xfId="3299"/>
    <cellStyle name="Normale_ PESO ELETTR." xfId="5142"/>
    <cellStyle name="Normalny_Cennik obowiazuje od 06-08-2001 r (1)" xfId="3300"/>
    <cellStyle name="Note 2" xfId="3301"/>
    <cellStyle name="Note 2 2" xfId="3302"/>
    <cellStyle name="Note 2 2 2" xfId="5420"/>
    <cellStyle name="Note 2 3" xfId="5419"/>
    <cellStyle name="Note 3" xfId="3303"/>
    <cellStyle name="Note 3 2" xfId="3304"/>
    <cellStyle name="Note 3 2 2" xfId="5422"/>
    <cellStyle name="Note 3 3" xfId="5421"/>
    <cellStyle name="Note 4" xfId="3305"/>
    <cellStyle name="Note 4 2" xfId="3306"/>
    <cellStyle name="Note 4 2 2" xfId="5424"/>
    <cellStyle name="Note 4 3" xfId="5423"/>
    <cellStyle name="Note 5" xfId="3307"/>
    <cellStyle name="Note 5 2" xfId="5425"/>
    <cellStyle name="Note 6" xfId="3308"/>
    <cellStyle name="Note 6 2" xfId="3309"/>
    <cellStyle name="NWM" xfId="3310"/>
    <cellStyle name="Ò_x000d_Normal_123569" xfId="3311"/>
    <cellStyle name="Ò_x005f_x000d_Normal_123569" xfId="3312"/>
    <cellStyle name="Ò_x005f_x005f_x005f_x000d_Normal_123569" xfId="3313"/>
    <cellStyle name="Œ…‹æØ‚è [0.00]_ÆÂ¹²" xfId="3314"/>
    <cellStyle name="Œ…‹æØ‚è_laroux" xfId="3315"/>
    <cellStyle name="oft Excel]_x000a__x000a_Comment=open=/f ‚ðw’è‚·‚é‚ÆAƒ†[ƒU[’è‹`ŠÖ”‚ðŠÖ”“\‚è•t‚¯‚Ìˆê——‚É“o˜^‚·‚é‚±‚Æ‚ª‚Å‚«‚Ü‚·B_x000a__x000a_Maximized" xfId="3316"/>
    <cellStyle name="oft Excel]_x000a__x000a_Comment=The open=/f lines load custom functions into the Paste Function list._x000a__x000a_Maximized=2_x000a__x000a_Basics=1_x000a__x000a_A" xfId="3317"/>
    <cellStyle name="oft Excel]_x000a__x000a_Comment=The open=/f lines load custom functions into the Paste Function list._x000a__x000a_Maximized=3_x000a__x000a_Basics=1_x000a__x000a_A" xfId="3318"/>
    <cellStyle name="oft Excel]_x000d__x000a_Comment=open=/f ‚ðw’è‚·‚é‚ÆAƒ†[ƒU[’è‹`ŠÖ”‚ðŠÖ”“\‚è•t‚¯‚Ìˆê——‚É“o˜^‚·‚é‚±‚Æ‚ª‚Å‚«‚Ü‚·B_x000d__x000a_Maximized" xfId="3319"/>
    <cellStyle name="oft Excel]_x000d__x000a_Comment=open=/f ‚ðŽw’è‚·‚é‚ÆAƒ†[ƒU[’è‹`ŠÖ”‚ðŠÖ”“\‚è•t‚¯‚Ìˆê——‚É“o˜^‚·‚é‚±‚Æ‚ª‚Å‚«‚Ü‚·B_x000d__x000a_Maximized" xfId="3320"/>
    <cellStyle name="oft Excel]_x000d__x000a_Comment=The open=/f lines load custom functions into the Paste Function list._x000d__x000a_Maximized=2_x000d__x000a_Basics=1_x000d__x000a_A" xfId="3321"/>
    <cellStyle name="oft Excel]_x000d__x000a_Comment=The open=/f lines load custom functions into the Paste Function list._x000d__x000a_Maximized=3_x000d__x000a_Basics=1_x000d__x000a_A" xfId="3322"/>
    <cellStyle name="oft Excel]_x005f_x000d__x005f_x000a_Comment=open=/f ‚ðw’è‚·‚é‚ÆAƒ†[ƒU[’è‹`ŠÖ”‚ðŠÖ”“\‚è•t‚¯‚Ìˆê——‚É“o˜^‚·‚é‚±‚Æ‚ª‚Å‚«‚Ü‚·B_x005f_x000d__x005f_x000a_Maximized" xfId="3323"/>
    <cellStyle name="omma [0]_Mktg Prog" xfId="3324"/>
    <cellStyle name="ormal_Sheet1_1" xfId="3325"/>
    <cellStyle name="Output 2" xfId="3326"/>
    <cellStyle name="Output 2 2" xfId="5143"/>
    <cellStyle name="Output 2 3" xfId="5426"/>
    <cellStyle name="p" xfId="3327"/>
    <cellStyle name="p 2" xfId="5427"/>
    <cellStyle name="paint" xfId="3328"/>
    <cellStyle name="paint 2" xfId="3329"/>
    <cellStyle name="paint 2 2" xfId="3330"/>
    <cellStyle name="paint_05-12  KH trung han 2016-2020 - Liem Thinh edited" xfId="3331"/>
    <cellStyle name="Pattern" xfId="3332"/>
    <cellStyle name="Pattern 10" xfId="3333"/>
    <cellStyle name="Pattern 11" xfId="3334"/>
    <cellStyle name="Pattern 12" xfId="3335"/>
    <cellStyle name="Pattern 13" xfId="3336"/>
    <cellStyle name="Pattern 14" xfId="3337"/>
    <cellStyle name="Pattern 15" xfId="3338"/>
    <cellStyle name="Pattern 16" xfId="3339"/>
    <cellStyle name="Pattern 2" xfId="3340"/>
    <cellStyle name="Pattern 3" xfId="3341"/>
    <cellStyle name="Pattern 4" xfId="3342"/>
    <cellStyle name="Pattern 5" xfId="3343"/>
    <cellStyle name="Pattern 6" xfId="3344"/>
    <cellStyle name="Pattern 7" xfId="3345"/>
    <cellStyle name="Pattern 8" xfId="3346"/>
    <cellStyle name="Pattern 9" xfId="3347"/>
    <cellStyle name="per.style" xfId="3348"/>
    <cellStyle name="per.style 2" xfId="3349"/>
    <cellStyle name="Percent %" xfId="3350"/>
    <cellStyle name="Percent % Long Underline" xfId="3351"/>
    <cellStyle name="Percent %_Worksheet in  US Financial Statements Ref. Workbook - Single Co" xfId="3352"/>
    <cellStyle name="Percent (0)" xfId="3353"/>
    <cellStyle name="Percent (0) 10" xfId="3354"/>
    <cellStyle name="Percent (0) 11" xfId="3355"/>
    <cellStyle name="Percent (0) 12" xfId="3356"/>
    <cellStyle name="Percent (0) 13" xfId="3357"/>
    <cellStyle name="Percent (0) 14" xfId="3358"/>
    <cellStyle name="Percent (0) 15" xfId="3359"/>
    <cellStyle name="Percent (0) 2" xfId="3360"/>
    <cellStyle name="Percent (0) 3" xfId="3361"/>
    <cellStyle name="Percent (0) 4" xfId="3362"/>
    <cellStyle name="Percent (0) 5" xfId="3363"/>
    <cellStyle name="Percent (0) 6" xfId="3364"/>
    <cellStyle name="Percent (0) 7" xfId="3365"/>
    <cellStyle name="Percent (0) 8" xfId="3366"/>
    <cellStyle name="Percent (0) 9" xfId="3367"/>
    <cellStyle name="Percent [0]" xfId="3368"/>
    <cellStyle name="Percent [0] 10" xfId="3369"/>
    <cellStyle name="Percent [0] 11" xfId="3370"/>
    <cellStyle name="Percent [0] 12" xfId="3371"/>
    <cellStyle name="Percent [0] 13" xfId="3372"/>
    <cellStyle name="Percent [0] 14" xfId="3373"/>
    <cellStyle name="Percent [0] 15" xfId="3374"/>
    <cellStyle name="Percent [0] 16" xfId="3375"/>
    <cellStyle name="Percent [0] 17" xfId="5298"/>
    <cellStyle name="Percent [0] 2" xfId="3376"/>
    <cellStyle name="Percent [0] 3" xfId="3377"/>
    <cellStyle name="Percent [0] 4" xfId="3378"/>
    <cellStyle name="Percent [0] 5" xfId="3379"/>
    <cellStyle name="Percent [0] 6" xfId="3380"/>
    <cellStyle name="Percent [0] 7" xfId="3381"/>
    <cellStyle name="Percent [0] 8" xfId="3382"/>
    <cellStyle name="Percent [0] 9" xfId="3383"/>
    <cellStyle name="Percent [00]" xfId="3384"/>
    <cellStyle name="Percent [00] 10" xfId="3385"/>
    <cellStyle name="Percent [00] 11" xfId="3386"/>
    <cellStyle name="Percent [00] 12" xfId="3387"/>
    <cellStyle name="Percent [00] 13" xfId="3388"/>
    <cellStyle name="Percent [00] 14" xfId="3389"/>
    <cellStyle name="Percent [00] 15" xfId="3390"/>
    <cellStyle name="Percent [00] 16" xfId="3391"/>
    <cellStyle name="Percent [00] 17" xfId="5299"/>
    <cellStyle name="Percent [00] 2" xfId="3392"/>
    <cellStyle name="Percent [00] 3" xfId="3393"/>
    <cellStyle name="Percent [00] 4" xfId="3394"/>
    <cellStyle name="Percent [00] 5" xfId="3395"/>
    <cellStyle name="Percent [00] 6" xfId="3396"/>
    <cellStyle name="Percent [00] 7" xfId="3397"/>
    <cellStyle name="Percent [00] 8" xfId="3398"/>
    <cellStyle name="Percent [00] 9" xfId="3399"/>
    <cellStyle name="Percent [2]" xfId="3400"/>
    <cellStyle name="Percent [2] 10" xfId="3401"/>
    <cellStyle name="Percent [2] 11" xfId="3402"/>
    <cellStyle name="Percent [2] 12" xfId="3403"/>
    <cellStyle name="Percent [2] 13" xfId="3404"/>
    <cellStyle name="Percent [2] 14" xfId="3405"/>
    <cellStyle name="Percent [2] 15" xfId="3406"/>
    <cellStyle name="Percent [2] 16" xfId="3407"/>
    <cellStyle name="Percent [2] 2" xfId="3408"/>
    <cellStyle name="Percent [2] 2 2" xfId="3409"/>
    <cellStyle name="Percent [2] 3" xfId="3410"/>
    <cellStyle name="Percent [2] 4" xfId="3411"/>
    <cellStyle name="Percent [2] 5" xfId="3412"/>
    <cellStyle name="Percent [2] 6" xfId="3413"/>
    <cellStyle name="Percent [2] 7" xfId="3414"/>
    <cellStyle name="Percent [2] 8" xfId="3415"/>
    <cellStyle name="Percent [2] 9" xfId="3416"/>
    <cellStyle name="Percent 0.0%" xfId="3417"/>
    <cellStyle name="Percent 0.0% Long Underline" xfId="3418"/>
    <cellStyle name="Percent 0.00%" xfId="3419"/>
    <cellStyle name="Percent 0.00% Long Underline" xfId="3420"/>
    <cellStyle name="Percent 0.000%" xfId="3421"/>
    <cellStyle name="Percent 0.000% Long Underline" xfId="3422"/>
    <cellStyle name="Percent 10" xfId="3423"/>
    <cellStyle name="Percent 10 2" xfId="3424"/>
    <cellStyle name="Percent 11" xfId="3425"/>
    <cellStyle name="Percent 11 2" xfId="3426"/>
    <cellStyle name="Percent 12" xfId="3427"/>
    <cellStyle name="Percent 12 2" xfId="3428"/>
    <cellStyle name="Percent 13" xfId="3429"/>
    <cellStyle name="Percent 13 2" xfId="3430"/>
    <cellStyle name="Percent 14" xfId="3431"/>
    <cellStyle name="Percent 14 2" xfId="3432"/>
    <cellStyle name="Percent 15" xfId="3433"/>
    <cellStyle name="Percent 16" xfId="3434"/>
    <cellStyle name="Percent 17" xfId="3435"/>
    <cellStyle name="Percent 18" xfId="3436"/>
    <cellStyle name="Percent 19" xfId="3437"/>
    <cellStyle name="Percent 19 2" xfId="3438"/>
    <cellStyle name="Percent 2" xfId="3439"/>
    <cellStyle name="Percent 2 2" xfId="3440"/>
    <cellStyle name="Percent 2 2 2" xfId="3441"/>
    <cellStyle name="Percent 2 2 3" xfId="3442"/>
    <cellStyle name="Percent 2 2 4" xfId="5301"/>
    <cellStyle name="Percent 2 3" xfId="3443"/>
    <cellStyle name="Percent 2 4" xfId="3444"/>
    <cellStyle name="Percent 2 5" xfId="5300"/>
    <cellStyle name="Percent 20" xfId="3445"/>
    <cellStyle name="Percent 20 2" xfId="3446"/>
    <cellStyle name="Percent 21" xfId="3447"/>
    <cellStyle name="Percent 22" xfId="3448"/>
    <cellStyle name="Percent 23" xfId="3449"/>
    <cellStyle name="Percent 24" xfId="3450"/>
    <cellStyle name="Percent 24 2" xfId="3451"/>
    <cellStyle name="Percent 25" xfId="3452"/>
    <cellStyle name="Percent 3" xfId="3453"/>
    <cellStyle name="Percent 3 2" xfId="3454"/>
    <cellStyle name="Percent 3 3" xfId="3455"/>
    <cellStyle name="Percent 3 3 2" xfId="3456"/>
    <cellStyle name="Percent 3 4" xfId="5302"/>
    <cellStyle name="Percent 4" xfId="3457"/>
    <cellStyle name="Percent 5" xfId="3458"/>
    <cellStyle name="Percent 5 2" xfId="3459"/>
    <cellStyle name="Percent 6" xfId="3460"/>
    <cellStyle name="Percent 6 2" xfId="3461"/>
    <cellStyle name="Percent 7" xfId="3462"/>
    <cellStyle name="Percent 7 2" xfId="3463"/>
    <cellStyle name="Percent 8" xfId="3464"/>
    <cellStyle name="Percent 8 2" xfId="3465"/>
    <cellStyle name="Percent 9" xfId="3466"/>
    <cellStyle name="Percent 9 2" xfId="3467"/>
    <cellStyle name="PERCENTAGE" xfId="3468"/>
    <cellStyle name="PERCENTAGE 2" xfId="3469"/>
    <cellStyle name="PrePop Currency (0)" xfId="3470"/>
    <cellStyle name="PrePop Currency (0) 10" xfId="3471"/>
    <cellStyle name="PrePop Currency (0) 11" xfId="3472"/>
    <cellStyle name="PrePop Currency (0) 12" xfId="3473"/>
    <cellStyle name="PrePop Currency (0) 13" xfId="3474"/>
    <cellStyle name="PrePop Currency (0) 14" xfId="3475"/>
    <cellStyle name="PrePop Currency (0) 15" xfId="3476"/>
    <cellStyle name="PrePop Currency (0) 16" xfId="3477"/>
    <cellStyle name="PrePop Currency (0) 17" xfId="5303"/>
    <cellStyle name="PrePop Currency (0) 2" xfId="3478"/>
    <cellStyle name="PrePop Currency (0) 3" xfId="3479"/>
    <cellStyle name="PrePop Currency (0) 4" xfId="3480"/>
    <cellStyle name="PrePop Currency (0) 5" xfId="3481"/>
    <cellStyle name="PrePop Currency (0) 6" xfId="3482"/>
    <cellStyle name="PrePop Currency (0) 7" xfId="3483"/>
    <cellStyle name="PrePop Currency (0) 8" xfId="3484"/>
    <cellStyle name="PrePop Currency (0) 9" xfId="3485"/>
    <cellStyle name="PrePop Currency (2)" xfId="3486"/>
    <cellStyle name="PrePop Currency (2) 10" xfId="3487"/>
    <cellStyle name="PrePop Currency (2) 11" xfId="3488"/>
    <cellStyle name="PrePop Currency (2) 12" xfId="3489"/>
    <cellStyle name="PrePop Currency (2) 13" xfId="3490"/>
    <cellStyle name="PrePop Currency (2) 14" xfId="3491"/>
    <cellStyle name="PrePop Currency (2) 15" xfId="3492"/>
    <cellStyle name="PrePop Currency (2) 16" xfId="3493"/>
    <cellStyle name="PrePop Currency (2) 2" xfId="3494"/>
    <cellStyle name="PrePop Currency (2) 3" xfId="3495"/>
    <cellStyle name="PrePop Currency (2) 4" xfId="3496"/>
    <cellStyle name="PrePop Currency (2) 5" xfId="3497"/>
    <cellStyle name="PrePop Currency (2) 6" xfId="3498"/>
    <cellStyle name="PrePop Currency (2) 7" xfId="3499"/>
    <cellStyle name="PrePop Currency (2) 8" xfId="3500"/>
    <cellStyle name="PrePop Currency (2) 9" xfId="3501"/>
    <cellStyle name="PrePop Units (0)" xfId="3502"/>
    <cellStyle name="PrePop Units (0) 10" xfId="3503"/>
    <cellStyle name="PrePop Units (0) 11" xfId="3504"/>
    <cellStyle name="PrePop Units (0) 12" xfId="3505"/>
    <cellStyle name="PrePop Units (0) 13" xfId="3506"/>
    <cellStyle name="PrePop Units (0) 14" xfId="3507"/>
    <cellStyle name="PrePop Units (0) 15" xfId="3508"/>
    <cellStyle name="PrePop Units (0) 16" xfId="3509"/>
    <cellStyle name="PrePop Units (0) 17" xfId="5304"/>
    <cellStyle name="PrePop Units (0) 2" xfId="3510"/>
    <cellStyle name="PrePop Units (0) 3" xfId="3511"/>
    <cellStyle name="PrePop Units (0) 4" xfId="3512"/>
    <cellStyle name="PrePop Units (0) 5" xfId="3513"/>
    <cellStyle name="PrePop Units (0) 6" xfId="3514"/>
    <cellStyle name="PrePop Units (0) 7" xfId="3515"/>
    <cellStyle name="PrePop Units (0) 8" xfId="3516"/>
    <cellStyle name="PrePop Units (0) 9" xfId="3517"/>
    <cellStyle name="PrePop Units (1)" xfId="3518"/>
    <cellStyle name="PrePop Units (1) 10" xfId="3519"/>
    <cellStyle name="PrePop Units (1) 11" xfId="3520"/>
    <cellStyle name="PrePop Units (1) 12" xfId="3521"/>
    <cellStyle name="PrePop Units (1) 13" xfId="3522"/>
    <cellStyle name="PrePop Units (1) 14" xfId="3523"/>
    <cellStyle name="PrePop Units (1) 15" xfId="3524"/>
    <cellStyle name="PrePop Units (1) 16" xfId="3525"/>
    <cellStyle name="PrePop Units (1) 2" xfId="3526"/>
    <cellStyle name="PrePop Units (1) 3" xfId="3527"/>
    <cellStyle name="PrePop Units (1) 4" xfId="3528"/>
    <cellStyle name="PrePop Units (1) 5" xfId="3529"/>
    <cellStyle name="PrePop Units (1) 6" xfId="3530"/>
    <cellStyle name="PrePop Units (1) 7" xfId="3531"/>
    <cellStyle name="PrePop Units (1) 8" xfId="3532"/>
    <cellStyle name="PrePop Units (1) 9" xfId="3533"/>
    <cellStyle name="PrePop Units (2)" xfId="3534"/>
    <cellStyle name="PrePop Units (2) 10" xfId="3535"/>
    <cellStyle name="PrePop Units (2) 11" xfId="3536"/>
    <cellStyle name="PrePop Units (2) 12" xfId="3537"/>
    <cellStyle name="PrePop Units (2) 13" xfId="3538"/>
    <cellStyle name="PrePop Units (2) 14" xfId="3539"/>
    <cellStyle name="PrePop Units (2) 15" xfId="3540"/>
    <cellStyle name="PrePop Units (2) 16" xfId="3541"/>
    <cellStyle name="PrePop Units (2) 2" xfId="3542"/>
    <cellStyle name="PrePop Units (2) 3" xfId="3543"/>
    <cellStyle name="PrePop Units (2) 4" xfId="3544"/>
    <cellStyle name="PrePop Units (2) 5" xfId="3545"/>
    <cellStyle name="PrePop Units (2) 6" xfId="3546"/>
    <cellStyle name="PrePop Units (2) 7" xfId="3547"/>
    <cellStyle name="PrePop Units (2) 8" xfId="3548"/>
    <cellStyle name="PrePop Units (2) 9" xfId="3549"/>
    <cellStyle name="pricing" xfId="3550"/>
    <cellStyle name="pricing 2" xfId="3551"/>
    <cellStyle name="PSChar" xfId="3552"/>
    <cellStyle name="PSHeading" xfId="3553"/>
    <cellStyle name="Quantity" xfId="3554"/>
    <cellStyle name="regstoresfromspecstores" xfId="3555"/>
    <cellStyle name="regstoresfromspecstores 2" xfId="3556"/>
    <cellStyle name="RevList" xfId="3557"/>
    <cellStyle name="rlink_tiªn l­în_x005f_x001b_Hyperlink_TONG HOP KINH PHI" xfId="3558"/>
    <cellStyle name="rmal_ADAdot" xfId="3559"/>
    <cellStyle name="S—_x0008_" xfId="3560"/>
    <cellStyle name="S—_x0008_ 2" xfId="3561"/>
    <cellStyle name="S—_x0008_ 3" xfId="5305"/>
    <cellStyle name="s]_x000a__x000a_spooler=yes_x000a__x000a_load=_x000a__x000a_Beep=yes_x000a__x000a_NullPort=None_x000a__x000a_BorderWidth=3_x000a__x000a_CursorBlinkRate=1200_x000a__x000a_DoubleClickSpeed=452_x000a__x000a_Programs=co" xfId="3562"/>
    <cellStyle name="s]_x000d__x000a_spooler=yes_x000d__x000a_load=_x000d__x000a_Beep=yes_x000d__x000a_NullPort=None_x000d__x000a_BorderWidth=3_x000d__x000a_CursorBlinkRate=1200_x000d__x000a_DoubleClickSpeed=452_x000d__x000a_Programs=co" xfId="3563"/>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3564"/>
    <cellStyle name="S—_x0008__KH TPCP vung TNB (03-1-2012)" xfId="3565"/>
    <cellStyle name="S—_x005f_x0008_" xfId="3566"/>
    <cellStyle name="SAPBEXaggData" xfId="3567"/>
    <cellStyle name="SAPBEXaggData 2" xfId="3568"/>
    <cellStyle name="SAPBEXaggData 2 2" xfId="5429"/>
    <cellStyle name="SAPBEXaggData 3" xfId="5428"/>
    <cellStyle name="SAPBEXaggDataEmph" xfId="3569"/>
    <cellStyle name="SAPBEXaggDataEmph 2" xfId="3570"/>
    <cellStyle name="SAPBEXaggDataEmph 2 2" xfId="5431"/>
    <cellStyle name="SAPBEXaggDataEmph 3" xfId="5430"/>
    <cellStyle name="SAPBEXaggItem" xfId="3571"/>
    <cellStyle name="SAPBEXaggItem 2" xfId="3572"/>
    <cellStyle name="SAPBEXaggItem 2 2" xfId="5433"/>
    <cellStyle name="SAPBEXaggItem 3" xfId="5432"/>
    <cellStyle name="SAPBEXchaText" xfId="3573"/>
    <cellStyle name="SAPBEXchaText 2" xfId="3574"/>
    <cellStyle name="SAPBEXexcBad7" xfId="3575"/>
    <cellStyle name="SAPBEXexcBad7 2" xfId="3576"/>
    <cellStyle name="SAPBEXexcBad7 2 2" xfId="5435"/>
    <cellStyle name="SAPBEXexcBad7 3" xfId="5434"/>
    <cellStyle name="SAPBEXexcBad8" xfId="3577"/>
    <cellStyle name="SAPBEXexcBad8 2" xfId="3578"/>
    <cellStyle name="SAPBEXexcBad8 2 2" xfId="5437"/>
    <cellStyle name="SAPBEXexcBad8 3" xfId="5436"/>
    <cellStyle name="SAPBEXexcBad9" xfId="3579"/>
    <cellStyle name="SAPBEXexcBad9 2" xfId="3580"/>
    <cellStyle name="SAPBEXexcBad9 2 2" xfId="5439"/>
    <cellStyle name="SAPBEXexcBad9 3" xfId="5438"/>
    <cellStyle name="SAPBEXexcCritical4" xfId="3581"/>
    <cellStyle name="SAPBEXexcCritical4 2" xfId="3582"/>
    <cellStyle name="SAPBEXexcCritical4 2 2" xfId="5441"/>
    <cellStyle name="SAPBEXexcCritical4 3" xfId="5440"/>
    <cellStyle name="SAPBEXexcCritical5" xfId="3583"/>
    <cellStyle name="SAPBEXexcCritical5 2" xfId="3584"/>
    <cellStyle name="SAPBEXexcCritical5 2 2" xfId="5443"/>
    <cellStyle name="SAPBEXexcCritical5 3" xfId="5442"/>
    <cellStyle name="SAPBEXexcCritical6" xfId="3585"/>
    <cellStyle name="SAPBEXexcCritical6 2" xfId="3586"/>
    <cellStyle name="SAPBEXexcCritical6 2 2" xfId="5445"/>
    <cellStyle name="SAPBEXexcCritical6 3" xfId="5444"/>
    <cellStyle name="SAPBEXexcGood1" xfId="3587"/>
    <cellStyle name="SAPBEXexcGood1 2" xfId="3588"/>
    <cellStyle name="SAPBEXexcGood1 2 2" xfId="5447"/>
    <cellStyle name="SAPBEXexcGood1 3" xfId="5446"/>
    <cellStyle name="SAPBEXexcGood2" xfId="3589"/>
    <cellStyle name="SAPBEXexcGood2 2" xfId="3590"/>
    <cellStyle name="SAPBEXexcGood2 2 2" xfId="5449"/>
    <cellStyle name="SAPBEXexcGood2 3" xfId="5448"/>
    <cellStyle name="SAPBEXexcGood3" xfId="3591"/>
    <cellStyle name="SAPBEXexcGood3 2" xfId="3592"/>
    <cellStyle name="SAPBEXexcGood3 2 2" xfId="5451"/>
    <cellStyle name="SAPBEXexcGood3 3" xfId="5450"/>
    <cellStyle name="SAPBEXfilterDrill" xfId="3593"/>
    <cellStyle name="SAPBEXfilterDrill 2" xfId="3594"/>
    <cellStyle name="SAPBEXfilterItem" xfId="3595"/>
    <cellStyle name="SAPBEXfilterItem 2" xfId="3596"/>
    <cellStyle name="SAPBEXfilterText" xfId="3597"/>
    <cellStyle name="SAPBEXfilterText 2" xfId="3598"/>
    <cellStyle name="SAPBEXformats" xfId="3599"/>
    <cellStyle name="SAPBEXformats 2" xfId="3600"/>
    <cellStyle name="SAPBEXformats 2 2" xfId="5453"/>
    <cellStyle name="SAPBEXformats 3" xfId="5452"/>
    <cellStyle name="SAPBEXheaderItem" xfId="3601"/>
    <cellStyle name="SAPBEXheaderItem 2" xfId="3602"/>
    <cellStyle name="SAPBEXheaderText" xfId="3603"/>
    <cellStyle name="SAPBEXheaderText 2" xfId="3604"/>
    <cellStyle name="SAPBEXresData" xfId="3605"/>
    <cellStyle name="SAPBEXresData 2" xfId="3606"/>
    <cellStyle name="SAPBEXresData 2 2" xfId="5455"/>
    <cellStyle name="SAPBEXresData 3" xfId="5454"/>
    <cellStyle name="SAPBEXresDataEmph" xfId="3607"/>
    <cellStyle name="SAPBEXresDataEmph 2" xfId="3608"/>
    <cellStyle name="SAPBEXresDataEmph 2 2" xfId="5457"/>
    <cellStyle name="SAPBEXresDataEmph 3" xfId="5456"/>
    <cellStyle name="SAPBEXresItem" xfId="3609"/>
    <cellStyle name="SAPBEXresItem 2" xfId="3610"/>
    <cellStyle name="SAPBEXresItem 2 2" xfId="5459"/>
    <cellStyle name="SAPBEXresItem 3" xfId="5458"/>
    <cellStyle name="SAPBEXstdData" xfId="3611"/>
    <cellStyle name="SAPBEXstdData 2" xfId="3612"/>
    <cellStyle name="SAPBEXstdData 2 2" xfId="5461"/>
    <cellStyle name="SAPBEXstdData 3" xfId="5460"/>
    <cellStyle name="SAPBEXstdDataEmph" xfId="3613"/>
    <cellStyle name="SAPBEXstdDataEmph 2" xfId="3614"/>
    <cellStyle name="SAPBEXstdDataEmph 2 2" xfId="5463"/>
    <cellStyle name="SAPBEXstdDataEmph 3" xfId="5462"/>
    <cellStyle name="SAPBEXstdItem" xfId="3615"/>
    <cellStyle name="SAPBEXstdItem 2" xfId="3616"/>
    <cellStyle name="SAPBEXstdItem 2 2" xfId="5465"/>
    <cellStyle name="SAPBEXstdItem 3" xfId="5464"/>
    <cellStyle name="SAPBEXtitle" xfId="3617"/>
    <cellStyle name="SAPBEXtitle 2" xfId="3618"/>
    <cellStyle name="SAPBEXtitle 2 2" xfId="5467"/>
    <cellStyle name="SAPBEXtitle 3" xfId="5466"/>
    <cellStyle name="SAPBEXundefined" xfId="3619"/>
    <cellStyle name="SAPBEXundefined 2" xfId="3620"/>
    <cellStyle name="SAPBEXundefined 2 2" xfId="5469"/>
    <cellStyle name="SAPBEXundefined 3" xfId="5468"/>
    <cellStyle name="serJet 1200 Series PCL 6" xfId="3621"/>
    <cellStyle name="SHADEDSTORES" xfId="3622"/>
    <cellStyle name="SHADEDSTORES 2" xfId="3623"/>
    <cellStyle name="SHADEDSTORES 2 2" xfId="3624"/>
    <cellStyle name="SHADEDSTORES 2 2 2" xfId="5472"/>
    <cellStyle name="SHADEDSTORES 2 3" xfId="5471"/>
    <cellStyle name="SHADEDSTORES 3" xfId="3625"/>
    <cellStyle name="SHADEDSTORES 3 2" xfId="5473"/>
    <cellStyle name="SHADEDSTORES 4" xfId="5470"/>
    <cellStyle name="songuyen" xfId="3626"/>
    <cellStyle name="specstores" xfId="3627"/>
    <cellStyle name="Standard_AAbgleich" xfId="3628"/>
    <cellStyle name="STTDG" xfId="3629"/>
    <cellStyle name="style" xfId="5144"/>
    <cellStyle name="Style 1" xfId="3630"/>
    <cellStyle name="Style 1 2" xfId="3631"/>
    <cellStyle name="Style 1 2 2" xfId="3632"/>
    <cellStyle name="Style 1 2 3" xfId="5306"/>
    <cellStyle name="Style 1 3" xfId="3633"/>
    <cellStyle name="Style 1 3 2" xfId="3634"/>
    <cellStyle name="Style 1 3 3" xfId="5307"/>
    <cellStyle name="Style 1 4" xfId="3635"/>
    <cellStyle name="Style 1 4 2" xfId="5308"/>
    <cellStyle name="Style 1 5" xfId="3636"/>
    <cellStyle name="Style 10" xfId="3637"/>
    <cellStyle name="Style 10 2" xfId="3638"/>
    <cellStyle name="Style 100" xfId="3639"/>
    <cellStyle name="Style 101" xfId="3640"/>
    <cellStyle name="Style 102" xfId="3641"/>
    <cellStyle name="Style 103" xfId="3642"/>
    <cellStyle name="Style 104" xfId="3643"/>
    <cellStyle name="Style 105" xfId="3644"/>
    <cellStyle name="Style 106" xfId="3645"/>
    <cellStyle name="Style 107" xfId="3646"/>
    <cellStyle name="Style 108" xfId="3647"/>
    <cellStyle name="Style 109" xfId="3648"/>
    <cellStyle name="Style 11" xfId="3649"/>
    <cellStyle name="Style 11 2" xfId="3650"/>
    <cellStyle name="Style 110" xfId="3651"/>
    <cellStyle name="Style 111" xfId="3652"/>
    <cellStyle name="Style 112" xfId="3653"/>
    <cellStyle name="Style 113" xfId="3654"/>
    <cellStyle name="Style 114" xfId="3655"/>
    <cellStyle name="Style 115" xfId="3656"/>
    <cellStyle name="Style 116" xfId="3657"/>
    <cellStyle name="Style 117" xfId="3658"/>
    <cellStyle name="Style 118" xfId="3659"/>
    <cellStyle name="Style 119" xfId="3660"/>
    <cellStyle name="Style 12" xfId="3661"/>
    <cellStyle name="Style 12 2" xfId="3662"/>
    <cellStyle name="Style 120" xfId="3663"/>
    <cellStyle name="Style 121" xfId="3664"/>
    <cellStyle name="Style 122" xfId="3665"/>
    <cellStyle name="Style 123" xfId="3666"/>
    <cellStyle name="Style 124" xfId="3667"/>
    <cellStyle name="Style 125" xfId="3668"/>
    <cellStyle name="Style 126" xfId="3669"/>
    <cellStyle name="Style 127" xfId="3670"/>
    <cellStyle name="Style 128" xfId="3671"/>
    <cellStyle name="Style 129" xfId="3672"/>
    <cellStyle name="Style 13" xfId="3673"/>
    <cellStyle name="Style 13 2" xfId="3674"/>
    <cellStyle name="Style 130" xfId="3675"/>
    <cellStyle name="Style 131" xfId="3676"/>
    <cellStyle name="Style 132" xfId="3677"/>
    <cellStyle name="Style 133" xfId="3678"/>
    <cellStyle name="Style 134" xfId="3679"/>
    <cellStyle name="Style 135" xfId="3680"/>
    <cellStyle name="Style 136" xfId="3681"/>
    <cellStyle name="Style 137" xfId="3682"/>
    <cellStyle name="Style 138" xfId="3683"/>
    <cellStyle name="Style 139" xfId="3684"/>
    <cellStyle name="Style 14" xfId="3685"/>
    <cellStyle name="Style 14 2" xfId="3686"/>
    <cellStyle name="Style 140" xfId="3687"/>
    <cellStyle name="Style 141" xfId="3688"/>
    <cellStyle name="Style 142" xfId="3689"/>
    <cellStyle name="Style 143" xfId="3690"/>
    <cellStyle name="Style 144" xfId="3691"/>
    <cellStyle name="Style 145" xfId="3692"/>
    <cellStyle name="Style 146" xfId="3693"/>
    <cellStyle name="Style 147" xfId="3694"/>
    <cellStyle name="Style 148" xfId="3695"/>
    <cellStyle name="Style 149" xfId="3696"/>
    <cellStyle name="Style 15" xfId="3697"/>
    <cellStyle name="Style 15 2" xfId="3698"/>
    <cellStyle name="Style 150" xfId="3699"/>
    <cellStyle name="Style 151" xfId="3700"/>
    <cellStyle name="Style 152" xfId="3701"/>
    <cellStyle name="Style 153" xfId="3702"/>
    <cellStyle name="Style 154" xfId="3703"/>
    <cellStyle name="Style 155" xfId="3704"/>
    <cellStyle name="Style 16" xfId="3705"/>
    <cellStyle name="Style 16 2" xfId="3706"/>
    <cellStyle name="Style 17" xfId="3707"/>
    <cellStyle name="Style 17 2" xfId="3708"/>
    <cellStyle name="Style 18" xfId="3709"/>
    <cellStyle name="Style 18 2" xfId="3710"/>
    <cellStyle name="Style 19" xfId="3711"/>
    <cellStyle name="Style 19 2" xfId="3712"/>
    <cellStyle name="Style 2" xfId="3713"/>
    <cellStyle name="Style 2 2" xfId="3714"/>
    <cellStyle name="Style 2 3" xfId="5309"/>
    <cellStyle name="Style 20" xfId="3715"/>
    <cellStyle name="Style 20 2" xfId="3716"/>
    <cellStyle name="Style 21" xfId="3717"/>
    <cellStyle name="Style 21 2" xfId="3718"/>
    <cellStyle name="Style 22" xfId="3719"/>
    <cellStyle name="Style 22 2" xfId="3720"/>
    <cellStyle name="Style 23" xfId="3721"/>
    <cellStyle name="Style 23 2" xfId="3722"/>
    <cellStyle name="Style 24" xfId="3723"/>
    <cellStyle name="Style 24 2" xfId="3724"/>
    <cellStyle name="Style 25" xfId="3725"/>
    <cellStyle name="Style 25 2" xfId="3726"/>
    <cellStyle name="Style 26" xfId="3727"/>
    <cellStyle name="Style 26 2" xfId="3728"/>
    <cellStyle name="Style 27" xfId="3729"/>
    <cellStyle name="Style 27 2" xfId="3730"/>
    <cellStyle name="Style 28" xfId="3731"/>
    <cellStyle name="Style 28 2" xfId="3732"/>
    <cellStyle name="Style 29" xfId="3733"/>
    <cellStyle name="Style 29 2" xfId="3734"/>
    <cellStyle name="Style 3" xfId="3735"/>
    <cellStyle name="Style 3 2" xfId="3736"/>
    <cellStyle name="Style 3 3" xfId="5310"/>
    <cellStyle name="Style 30" xfId="3737"/>
    <cellStyle name="Style 30 2" xfId="3738"/>
    <cellStyle name="Style 31" xfId="3739"/>
    <cellStyle name="Style 31 2" xfId="3740"/>
    <cellStyle name="Style 32" xfId="3741"/>
    <cellStyle name="Style 32 2" xfId="3742"/>
    <cellStyle name="Style 33" xfId="3743"/>
    <cellStyle name="Style 33 2" xfId="3744"/>
    <cellStyle name="Style 34" xfId="3745"/>
    <cellStyle name="Style 34 2" xfId="3746"/>
    <cellStyle name="Style 35" xfId="3747"/>
    <cellStyle name="Style 35 2" xfId="3748"/>
    <cellStyle name="Style 36" xfId="3749"/>
    <cellStyle name="Style 37" xfId="3750"/>
    <cellStyle name="Style 37 2" xfId="3751"/>
    <cellStyle name="Style 38" xfId="3752"/>
    <cellStyle name="Style 38 2" xfId="3753"/>
    <cellStyle name="Style 39" xfId="3754"/>
    <cellStyle name="Style 39 2" xfId="3755"/>
    <cellStyle name="Style 4" xfId="3756"/>
    <cellStyle name="Style 4 2" xfId="3757"/>
    <cellStyle name="Style 4 3" xfId="5311"/>
    <cellStyle name="Style 40" xfId="3758"/>
    <cellStyle name="Style 40 2" xfId="3759"/>
    <cellStyle name="Style 41" xfId="3760"/>
    <cellStyle name="Style 41 2" xfId="3761"/>
    <cellStyle name="Style 42" xfId="3762"/>
    <cellStyle name="Style 42 2" xfId="3763"/>
    <cellStyle name="Style 43" xfId="3764"/>
    <cellStyle name="Style 43 2" xfId="3765"/>
    <cellStyle name="Style 44" xfId="3766"/>
    <cellStyle name="Style 44 2" xfId="3767"/>
    <cellStyle name="Style 45" xfId="3768"/>
    <cellStyle name="Style 45 2" xfId="3769"/>
    <cellStyle name="Style 46" xfId="3770"/>
    <cellStyle name="Style 46 2" xfId="3771"/>
    <cellStyle name="Style 47" xfId="3772"/>
    <cellStyle name="Style 47 2" xfId="3773"/>
    <cellStyle name="Style 48" xfId="3774"/>
    <cellStyle name="Style 48 2" xfId="3775"/>
    <cellStyle name="Style 49" xfId="3776"/>
    <cellStyle name="Style 49 2" xfId="3777"/>
    <cellStyle name="Style 5" xfId="3778"/>
    <cellStyle name="Style 50" xfId="3779"/>
    <cellStyle name="Style 50 2" xfId="3780"/>
    <cellStyle name="Style 51" xfId="3781"/>
    <cellStyle name="Style 51 2" xfId="3782"/>
    <cellStyle name="Style 52" xfId="3783"/>
    <cellStyle name="Style 52 2" xfId="3784"/>
    <cellStyle name="Style 53" xfId="3785"/>
    <cellStyle name="Style 53 2" xfId="3786"/>
    <cellStyle name="Style 54" xfId="3787"/>
    <cellStyle name="Style 54 2" xfId="3788"/>
    <cellStyle name="Style 55" xfId="3789"/>
    <cellStyle name="Style 55 2" xfId="3790"/>
    <cellStyle name="Style 56" xfId="3791"/>
    <cellStyle name="Style 57" xfId="3792"/>
    <cellStyle name="Style 58" xfId="3793"/>
    <cellStyle name="Style 59" xfId="3794"/>
    <cellStyle name="Style 6" xfId="3795"/>
    <cellStyle name="Style 6 2" xfId="3796"/>
    <cellStyle name="Style 60" xfId="3797"/>
    <cellStyle name="Style 61" xfId="3798"/>
    <cellStyle name="Style 62" xfId="3799"/>
    <cellStyle name="Style 63" xfId="3800"/>
    <cellStyle name="Style 64" xfId="3801"/>
    <cellStyle name="Style 65" xfId="3802"/>
    <cellStyle name="Style 66" xfId="3803"/>
    <cellStyle name="Style 67" xfId="3804"/>
    <cellStyle name="Style 68" xfId="3805"/>
    <cellStyle name="Style 69" xfId="3806"/>
    <cellStyle name="Style 7" xfId="3807"/>
    <cellStyle name="Style 7 2" xfId="3808"/>
    <cellStyle name="Style 70" xfId="3809"/>
    <cellStyle name="Style 71" xfId="3810"/>
    <cellStyle name="Style 72" xfId="3811"/>
    <cellStyle name="Style 73" xfId="3812"/>
    <cellStyle name="Style 74" xfId="3813"/>
    <cellStyle name="Style 75" xfId="3814"/>
    <cellStyle name="Style 76" xfId="3815"/>
    <cellStyle name="Style 77" xfId="3816"/>
    <cellStyle name="Style 78" xfId="3817"/>
    <cellStyle name="Style 79" xfId="3818"/>
    <cellStyle name="Style 8" xfId="3819"/>
    <cellStyle name="Style 8 2" xfId="3820"/>
    <cellStyle name="Style 80" xfId="3821"/>
    <cellStyle name="Style 81" xfId="3822"/>
    <cellStyle name="Style 82" xfId="3823"/>
    <cellStyle name="Style 83" xfId="3824"/>
    <cellStyle name="Style 84" xfId="3825"/>
    <cellStyle name="Style 85" xfId="3826"/>
    <cellStyle name="Style 86" xfId="3827"/>
    <cellStyle name="Style 87" xfId="3828"/>
    <cellStyle name="Style 88" xfId="3829"/>
    <cellStyle name="Style 89" xfId="3830"/>
    <cellStyle name="Style 9" xfId="3831"/>
    <cellStyle name="Style 9 2" xfId="3832"/>
    <cellStyle name="Style 90" xfId="3833"/>
    <cellStyle name="Style 91" xfId="3834"/>
    <cellStyle name="Style 92" xfId="3835"/>
    <cellStyle name="Style 93" xfId="3836"/>
    <cellStyle name="Style 94" xfId="3837"/>
    <cellStyle name="Style 95" xfId="3838"/>
    <cellStyle name="Style 96" xfId="3839"/>
    <cellStyle name="Style 97" xfId="3840"/>
    <cellStyle name="Style 98" xfId="3841"/>
    <cellStyle name="Style 99" xfId="3842"/>
    <cellStyle name="Style Date" xfId="3843"/>
    <cellStyle name="style_1" xfId="3844"/>
    <cellStyle name="subhead" xfId="3845"/>
    <cellStyle name="subhead 2" xfId="3846"/>
    <cellStyle name="Subtotal" xfId="3847"/>
    <cellStyle name="symbol" xfId="3848"/>
    <cellStyle name="T" xfId="3849"/>
    <cellStyle name="T 2" xfId="3850"/>
    <cellStyle name="T 2 2" xfId="5477"/>
    <cellStyle name="T 3" xfId="5312"/>
    <cellStyle name="T 4" xfId="5476"/>
    <cellStyle name="T_15_10_2013 BC nhu cau von doi ung ODA (2014-2016) ngay 15102013 Sua" xfId="3851"/>
    <cellStyle name="T_15_10_2013 BC nhu cau von doi ung ODA (2014-2016) ngay 15102013 Sua 2" xfId="5478"/>
    <cellStyle name="T_bao cao" xfId="3852"/>
    <cellStyle name="T_bao cao 2" xfId="3853"/>
    <cellStyle name="T_bao cao 2 2" xfId="5480"/>
    <cellStyle name="T_bao cao 3" xfId="5479"/>
    <cellStyle name="T_Bao cao kttb milk yomilkYAO-mien bac" xfId="5313"/>
    <cellStyle name="T_bao cao phan bo KHDT 2011(final)" xfId="3854"/>
    <cellStyle name="T_bao cao phan bo KHDT 2011(final) 2" xfId="5481"/>
    <cellStyle name="T_Bao cao so lieu kiem toan nam 2007 sua" xfId="3855"/>
    <cellStyle name="T_Bao cao so lieu kiem toan nam 2007 sua 2" xfId="3856"/>
    <cellStyle name="T_Bao cao so lieu kiem toan nam 2007 sua 2 2" xfId="5483"/>
    <cellStyle name="T_Bao cao so lieu kiem toan nam 2007 sua 3" xfId="5482"/>
    <cellStyle name="T_Bao cao so lieu kiem toan nam 2007 sua_!1 1 bao cao giao KH ve HTCMT vung TNB   12-12-2011" xfId="3857"/>
    <cellStyle name="T_Bao cao so lieu kiem toan nam 2007 sua_!1 1 bao cao giao KH ve HTCMT vung TNB   12-12-2011 2" xfId="3858"/>
    <cellStyle name="T_Bao cao so lieu kiem toan nam 2007 sua_!1 1 bao cao giao KH ve HTCMT vung TNB   12-12-2011 2 2" xfId="5485"/>
    <cellStyle name="T_Bao cao so lieu kiem toan nam 2007 sua_!1 1 bao cao giao KH ve HTCMT vung TNB   12-12-2011 3" xfId="5484"/>
    <cellStyle name="T_Bao cao so lieu kiem toan nam 2007 sua_KH TPCP vung TNB (03-1-2012)" xfId="3859"/>
    <cellStyle name="T_Bao cao so lieu kiem toan nam 2007 sua_KH TPCP vung TNB (03-1-2012) 2" xfId="3860"/>
    <cellStyle name="T_Bao cao so lieu kiem toan nam 2007 sua_KH TPCP vung TNB (03-1-2012) 2 2" xfId="5487"/>
    <cellStyle name="T_Bao cao so lieu kiem toan nam 2007 sua_KH TPCP vung TNB (03-1-2012) 3" xfId="5486"/>
    <cellStyle name="T_bao cao_!1 1 bao cao giao KH ve HTCMT vung TNB   12-12-2011" xfId="3861"/>
    <cellStyle name="T_bao cao_!1 1 bao cao giao KH ve HTCMT vung TNB   12-12-2011 2" xfId="3862"/>
    <cellStyle name="T_bao cao_!1 1 bao cao giao KH ve HTCMT vung TNB   12-12-2011 2 2" xfId="5489"/>
    <cellStyle name="T_bao cao_!1 1 bao cao giao KH ve HTCMT vung TNB   12-12-2011 3" xfId="5488"/>
    <cellStyle name="T_bao cao_Bieu4HTMT" xfId="3863"/>
    <cellStyle name="T_bao cao_Bieu4HTMT 2" xfId="3864"/>
    <cellStyle name="T_bao cao_Bieu4HTMT 2 2" xfId="5491"/>
    <cellStyle name="T_bao cao_Bieu4HTMT 3" xfId="5490"/>
    <cellStyle name="T_bao cao_Bieu4HTMT_!1 1 bao cao giao KH ve HTCMT vung TNB   12-12-2011" xfId="3865"/>
    <cellStyle name="T_bao cao_Bieu4HTMT_!1 1 bao cao giao KH ve HTCMT vung TNB   12-12-2011 2" xfId="3866"/>
    <cellStyle name="T_bao cao_Bieu4HTMT_!1 1 bao cao giao KH ve HTCMT vung TNB   12-12-2011 2 2" xfId="5493"/>
    <cellStyle name="T_bao cao_Bieu4HTMT_!1 1 bao cao giao KH ve HTCMT vung TNB   12-12-2011 3" xfId="5492"/>
    <cellStyle name="T_bao cao_Bieu4HTMT_KH TPCP vung TNB (03-1-2012)" xfId="3867"/>
    <cellStyle name="T_bao cao_Bieu4HTMT_KH TPCP vung TNB (03-1-2012) 2" xfId="3868"/>
    <cellStyle name="T_bao cao_Bieu4HTMT_KH TPCP vung TNB (03-1-2012) 2 2" xfId="5495"/>
    <cellStyle name="T_bao cao_Bieu4HTMT_KH TPCP vung TNB (03-1-2012) 3" xfId="5494"/>
    <cellStyle name="T_bao cao_KH TPCP vung TNB (03-1-2012)" xfId="3869"/>
    <cellStyle name="T_bao cao_KH TPCP vung TNB (03-1-2012) 2" xfId="3870"/>
    <cellStyle name="T_bao cao_KH TPCP vung TNB (03-1-2012) 2 2" xfId="5497"/>
    <cellStyle name="T_bao cao_KH TPCP vung TNB (03-1-2012) 3" xfId="5496"/>
    <cellStyle name="T_BBTNG-06" xfId="3871"/>
    <cellStyle name="T_BBTNG-06 2" xfId="3872"/>
    <cellStyle name="T_BBTNG-06 2 2" xfId="5499"/>
    <cellStyle name="T_BBTNG-06 3" xfId="5498"/>
    <cellStyle name="T_BBTNG-06_!1 1 bao cao giao KH ve HTCMT vung TNB   12-12-2011" xfId="3873"/>
    <cellStyle name="T_BBTNG-06_!1 1 bao cao giao KH ve HTCMT vung TNB   12-12-2011 2" xfId="3874"/>
    <cellStyle name="T_BBTNG-06_!1 1 bao cao giao KH ve HTCMT vung TNB   12-12-2011 2 2" xfId="5501"/>
    <cellStyle name="T_BBTNG-06_!1 1 bao cao giao KH ve HTCMT vung TNB   12-12-2011 3" xfId="5500"/>
    <cellStyle name="T_BBTNG-06_Bieu4HTMT" xfId="3875"/>
    <cellStyle name="T_BBTNG-06_Bieu4HTMT 2" xfId="3876"/>
    <cellStyle name="T_BBTNG-06_Bieu4HTMT 2 2" xfId="5503"/>
    <cellStyle name="T_BBTNG-06_Bieu4HTMT 3" xfId="5502"/>
    <cellStyle name="T_BBTNG-06_Bieu4HTMT_!1 1 bao cao giao KH ve HTCMT vung TNB   12-12-2011" xfId="3877"/>
    <cellStyle name="T_BBTNG-06_Bieu4HTMT_!1 1 bao cao giao KH ve HTCMT vung TNB   12-12-2011 2" xfId="3878"/>
    <cellStyle name="T_BBTNG-06_Bieu4HTMT_!1 1 bao cao giao KH ve HTCMT vung TNB   12-12-2011 2 2" xfId="5505"/>
    <cellStyle name="T_BBTNG-06_Bieu4HTMT_!1 1 bao cao giao KH ve HTCMT vung TNB   12-12-2011 3" xfId="5504"/>
    <cellStyle name="T_BBTNG-06_Bieu4HTMT_KH TPCP vung TNB (03-1-2012)" xfId="3879"/>
    <cellStyle name="T_BBTNG-06_Bieu4HTMT_KH TPCP vung TNB (03-1-2012) 2" xfId="3880"/>
    <cellStyle name="T_BBTNG-06_Bieu4HTMT_KH TPCP vung TNB (03-1-2012) 2 2" xfId="5507"/>
    <cellStyle name="T_BBTNG-06_Bieu4HTMT_KH TPCP vung TNB (03-1-2012) 3" xfId="5506"/>
    <cellStyle name="T_BBTNG-06_KH TPCP vung TNB (03-1-2012)" xfId="3881"/>
    <cellStyle name="T_BBTNG-06_KH TPCP vung TNB (03-1-2012) 2" xfId="3882"/>
    <cellStyle name="T_BBTNG-06_KH TPCP vung TNB (03-1-2012) 2 2" xfId="5509"/>
    <cellStyle name="T_BBTNG-06_KH TPCP vung TNB (03-1-2012) 3" xfId="5508"/>
    <cellStyle name="T_BC  NAM 2007" xfId="3883"/>
    <cellStyle name="T_BC  NAM 2007 2" xfId="3884"/>
    <cellStyle name="T_BC  NAM 2007 2 2" xfId="5511"/>
    <cellStyle name="T_BC  NAM 2007 3" xfId="5510"/>
    <cellStyle name="T_BC CTMT-2008 Ttinh" xfId="3885"/>
    <cellStyle name="T_BC CTMT-2008 Ttinh 2" xfId="3886"/>
    <cellStyle name="T_BC CTMT-2008 Ttinh 2 2" xfId="5513"/>
    <cellStyle name="T_BC CTMT-2008 Ttinh 3" xfId="5512"/>
    <cellStyle name="T_BC CTMT-2008 Ttinh_!1 1 bao cao giao KH ve HTCMT vung TNB   12-12-2011" xfId="3887"/>
    <cellStyle name="T_BC CTMT-2008 Ttinh_!1 1 bao cao giao KH ve HTCMT vung TNB   12-12-2011 2" xfId="3888"/>
    <cellStyle name="T_BC CTMT-2008 Ttinh_!1 1 bao cao giao KH ve HTCMT vung TNB   12-12-2011 2 2" xfId="5515"/>
    <cellStyle name="T_BC CTMT-2008 Ttinh_!1 1 bao cao giao KH ve HTCMT vung TNB   12-12-2011 3" xfId="5514"/>
    <cellStyle name="T_BC CTMT-2008 Ttinh_KH TPCP vung TNB (03-1-2012)" xfId="3889"/>
    <cellStyle name="T_BC CTMT-2008 Ttinh_KH TPCP vung TNB (03-1-2012) 2" xfId="3890"/>
    <cellStyle name="T_BC CTMT-2008 Ttinh_KH TPCP vung TNB (03-1-2012) 2 2" xfId="5517"/>
    <cellStyle name="T_BC CTMT-2008 Ttinh_KH TPCP vung TNB (03-1-2012) 3" xfId="5516"/>
    <cellStyle name="T_BC nhu cau von doi ung ODA nganh NN (BKH)" xfId="3891"/>
    <cellStyle name="T_BC nhu cau von doi ung ODA nganh NN (BKH) 2" xfId="5518"/>
    <cellStyle name="T_BC nhu cau von doi ung ODA nganh NN (BKH)_05-12  KH trung han 2016-2020 - Liem Thinh edited" xfId="3892"/>
    <cellStyle name="T_BC nhu cau von doi ung ODA nganh NN (BKH)_05-12  KH trung han 2016-2020 - Liem Thinh edited 2" xfId="5519"/>
    <cellStyle name="T_BC nhu cau von doi ung ODA nganh NN (BKH)_Copy of 05-12  KH trung han 2016-2020 - Liem Thinh edited (1)" xfId="3893"/>
    <cellStyle name="T_BC nhu cau von doi ung ODA nganh NN (BKH)_Copy of 05-12  KH trung han 2016-2020 - Liem Thinh edited (1) 2" xfId="5520"/>
    <cellStyle name="T_BC Tai co cau (bieu TH)" xfId="3894"/>
    <cellStyle name="T_BC Tai co cau (bieu TH) 2" xfId="5521"/>
    <cellStyle name="T_BC Tai co cau (bieu TH)_05-12  KH trung han 2016-2020 - Liem Thinh edited" xfId="3895"/>
    <cellStyle name="T_BC Tai co cau (bieu TH)_05-12  KH trung han 2016-2020 - Liem Thinh edited 2" xfId="5522"/>
    <cellStyle name="T_BC Tai co cau (bieu TH)_Copy of 05-12  KH trung han 2016-2020 - Liem Thinh edited (1)" xfId="3896"/>
    <cellStyle name="T_BC Tai co cau (bieu TH)_Copy of 05-12  KH trung han 2016-2020 - Liem Thinh edited (1) 2" xfId="5523"/>
    <cellStyle name="T_bc_km_ngay" xfId="5314"/>
    <cellStyle name="T_Bieu 4.2 A, B KHCTgiong 2011" xfId="3897"/>
    <cellStyle name="T_Bieu 4.2 A, B KHCTgiong 2011 10" xfId="3898"/>
    <cellStyle name="T_Bieu 4.2 A, B KHCTgiong 2011 10 2" xfId="5525"/>
    <cellStyle name="T_Bieu 4.2 A, B KHCTgiong 2011 11" xfId="3899"/>
    <cellStyle name="T_Bieu 4.2 A, B KHCTgiong 2011 11 2" xfId="5526"/>
    <cellStyle name="T_Bieu 4.2 A, B KHCTgiong 2011 12" xfId="3900"/>
    <cellStyle name="T_Bieu 4.2 A, B KHCTgiong 2011 12 2" xfId="5527"/>
    <cellStyle name="T_Bieu 4.2 A, B KHCTgiong 2011 13" xfId="3901"/>
    <cellStyle name="T_Bieu 4.2 A, B KHCTgiong 2011 13 2" xfId="5528"/>
    <cellStyle name="T_Bieu 4.2 A, B KHCTgiong 2011 14" xfId="3902"/>
    <cellStyle name="T_Bieu 4.2 A, B KHCTgiong 2011 14 2" xfId="5529"/>
    <cellStyle name="T_Bieu 4.2 A, B KHCTgiong 2011 15" xfId="3903"/>
    <cellStyle name="T_Bieu 4.2 A, B KHCTgiong 2011 15 2" xfId="5530"/>
    <cellStyle name="T_Bieu 4.2 A, B KHCTgiong 2011 16" xfId="5524"/>
    <cellStyle name="T_Bieu 4.2 A, B KHCTgiong 2011 2" xfId="3904"/>
    <cellStyle name="T_Bieu 4.2 A, B KHCTgiong 2011 2 2" xfId="5531"/>
    <cellStyle name="T_Bieu 4.2 A, B KHCTgiong 2011 3" xfId="3905"/>
    <cellStyle name="T_Bieu 4.2 A, B KHCTgiong 2011 3 2" xfId="5532"/>
    <cellStyle name="T_Bieu 4.2 A, B KHCTgiong 2011 4" xfId="3906"/>
    <cellStyle name="T_Bieu 4.2 A, B KHCTgiong 2011 4 2" xfId="5533"/>
    <cellStyle name="T_Bieu 4.2 A, B KHCTgiong 2011 5" xfId="3907"/>
    <cellStyle name="T_Bieu 4.2 A, B KHCTgiong 2011 5 2" xfId="5534"/>
    <cellStyle name="T_Bieu 4.2 A, B KHCTgiong 2011 6" xfId="3908"/>
    <cellStyle name="T_Bieu 4.2 A, B KHCTgiong 2011 6 2" xfId="5535"/>
    <cellStyle name="T_Bieu 4.2 A, B KHCTgiong 2011 7" xfId="3909"/>
    <cellStyle name="T_Bieu 4.2 A, B KHCTgiong 2011 7 2" xfId="5536"/>
    <cellStyle name="T_Bieu 4.2 A, B KHCTgiong 2011 8" xfId="3910"/>
    <cellStyle name="T_Bieu 4.2 A, B KHCTgiong 2011 8 2" xfId="5537"/>
    <cellStyle name="T_Bieu 4.2 A, B KHCTgiong 2011 9" xfId="3911"/>
    <cellStyle name="T_Bieu 4.2 A, B KHCTgiong 2011 9 2" xfId="5538"/>
    <cellStyle name="T_Bieu mau cong trinh khoi cong moi 3-4" xfId="3912"/>
    <cellStyle name="T_Bieu mau cong trinh khoi cong moi 3-4 2" xfId="3913"/>
    <cellStyle name="T_Bieu mau cong trinh khoi cong moi 3-4 2 2" xfId="5540"/>
    <cellStyle name="T_Bieu mau cong trinh khoi cong moi 3-4 3" xfId="5539"/>
    <cellStyle name="T_Bieu mau cong trinh khoi cong moi 3-4_!1 1 bao cao giao KH ve HTCMT vung TNB   12-12-2011" xfId="3914"/>
    <cellStyle name="T_Bieu mau cong trinh khoi cong moi 3-4_!1 1 bao cao giao KH ve HTCMT vung TNB   12-12-2011 2" xfId="3915"/>
    <cellStyle name="T_Bieu mau cong trinh khoi cong moi 3-4_!1 1 bao cao giao KH ve HTCMT vung TNB   12-12-2011 2 2" xfId="5542"/>
    <cellStyle name="T_Bieu mau cong trinh khoi cong moi 3-4_!1 1 bao cao giao KH ve HTCMT vung TNB   12-12-2011 3" xfId="5541"/>
    <cellStyle name="T_Bieu mau cong trinh khoi cong moi 3-4_KH TPCP vung TNB (03-1-2012)" xfId="3916"/>
    <cellStyle name="T_Bieu mau cong trinh khoi cong moi 3-4_KH TPCP vung TNB (03-1-2012) 2" xfId="3917"/>
    <cellStyle name="T_Bieu mau cong trinh khoi cong moi 3-4_KH TPCP vung TNB (03-1-2012) 2 2" xfId="5544"/>
    <cellStyle name="T_Bieu mau cong trinh khoi cong moi 3-4_KH TPCP vung TNB (03-1-2012) 3" xfId="5543"/>
    <cellStyle name="T_Bieu mau danh muc du an thuoc CTMTQG nam 2008" xfId="3918"/>
    <cellStyle name="T_Bieu mau danh muc du an thuoc CTMTQG nam 2008 2" xfId="3919"/>
    <cellStyle name="T_Bieu mau danh muc du an thuoc CTMTQG nam 2008 2 2" xfId="5546"/>
    <cellStyle name="T_Bieu mau danh muc du an thuoc CTMTQG nam 2008 3" xfId="5545"/>
    <cellStyle name="T_Bieu mau danh muc du an thuoc CTMTQG nam 2008_!1 1 bao cao giao KH ve HTCMT vung TNB   12-12-2011" xfId="3920"/>
    <cellStyle name="T_Bieu mau danh muc du an thuoc CTMTQG nam 2008_!1 1 bao cao giao KH ve HTCMT vung TNB   12-12-2011 2" xfId="3921"/>
    <cellStyle name="T_Bieu mau danh muc du an thuoc CTMTQG nam 2008_!1 1 bao cao giao KH ve HTCMT vung TNB   12-12-2011 2 2" xfId="5548"/>
    <cellStyle name="T_Bieu mau danh muc du an thuoc CTMTQG nam 2008_!1 1 bao cao giao KH ve HTCMT vung TNB   12-12-2011 3" xfId="5547"/>
    <cellStyle name="T_Bieu mau danh muc du an thuoc CTMTQG nam 2008_KH TPCP vung TNB (03-1-2012)" xfId="3922"/>
    <cellStyle name="T_Bieu mau danh muc du an thuoc CTMTQG nam 2008_KH TPCP vung TNB (03-1-2012) 2" xfId="3923"/>
    <cellStyle name="T_Bieu mau danh muc du an thuoc CTMTQG nam 2008_KH TPCP vung TNB (03-1-2012) 2 2" xfId="5550"/>
    <cellStyle name="T_Bieu mau danh muc du an thuoc CTMTQG nam 2008_KH TPCP vung TNB (03-1-2012) 3" xfId="5549"/>
    <cellStyle name="T_Bieu tong hop nhu cau ung 2011 da chon loc -Mien nui" xfId="3924"/>
    <cellStyle name="T_Bieu tong hop nhu cau ung 2011 da chon loc -Mien nui 2" xfId="3925"/>
    <cellStyle name="T_Bieu tong hop nhu cau ung 2011 da chon loc -Mien nui 2 2" xfId="5552"/>
    <cellStyle name="T_Bieu tong hop nhu cau ung 2011 da chon loc -Mien nui 3" xfId="5551"/>
    <cellStyle name="T_Bieu tong hop nhu cau ung 2011 da chon loc -Mien nui_!1 1 bao cao giao KH ve HTCMT vung TNB   12-12-2011" xfId="3926"/>
    <cellStyle name="T_Bieu tong hop nhu cau ung 2011 da chon loc -Mien nui_!1 1 bao cao giao KH ve HTCMT vung TNB   12-12-2011 2" xfId="3927"/>
    <cellStyle name="T_Bieu tong hop nhu cau ung 2011 da chon loc -Mien nui_!1 1 bao cao giao KH ve HTCMT vung TNB   12-12-2011 2 2" xfId="5554"/>
    <cellStyle name="T_Bieu tong hop nhu cau ung 2011 da chon loc -Mien nui_!1 1 bao cao giao KH ve HTCMT vung TNB   12-12-2011 3" xfId="5553"/>
    <cellStyle name="T_Bieu tong hop nhu cau ung 2011 da chon loc -Mien nui_KH TPCP vung TNB (03-1-2012)" xfId="3928"/>
    <cellStyle name="T_Bieu tong hop nhu cau ung 2011 da chon loc -Mien nui_KH TPCP vung TNB (03-1-2012) 2" xfId="3929"/>
    <cellStyle name="T_Bieu tong hop nhu cau ung 2011 da chon loc -Mien nui_KH TPCP vung TNB (03-1-2012) 2 2" xfId="5556"/>
    <cellStyle name="T_Bieu tong hop nhu cau ung 2011 da chon loc -Mien nui_KH TPCP vung TNB (03-1-2012) 3" xfId="5555"/>
    <cellStyle name="T_Bieu3ODA" xfId="3930"/>
    <cellStyle name="T_Bieu3ODA 2" xfId="3931"/>
    <cellStyle name="T_Bieu3ODA 2 2" xfId="5558"/>
    <cellStyle name="T_Bieu3ODA 3" xfId="5557"/>
    <cellStyle name="T_Bieu3ODA_!1 1 bao cao giao KH ve HTCMT vung TNB   12-12-2011" xfId="3932"/>
    <cellStyle name="T_Bieu3ODA_!1 1 bao cao giao KH ve HTCMT vung TNB   12-12-2011 2" xfId="3933"/>
    <cellStyle name="T_Bieu3ODA_!1 1 bao cao giao KH ve HTCMT vung TNB   12-12-2011 2 2" xfId="5560"/>
    <cellStyle name="T_Bieu3ODA_!1 1 bao cao giao KH ve HTCMT vung TNB   12-12-2011 3" xfId="5559"/>
    <cellStyle name="T_Bieu3ODA_1" xfId="3934"/>
    <cellStyle name="T_Bieu3ODA_1 2" xfId="3935"/>
    <cellStyle name="T_Bieu3ODA_1 2 2" xfId="5562"/>
    <cellStyle name="T_Bieu3ODA_1 3" xfId="5561"/>
    <cellStyle name="T_Bieu3ODA_1_!1 1 bao cao giao KH ve HTCMT vung TNB   12-12-2011" xfId="3936"/>
    <cellStyle name="T_Bieu3ODA_1_!1 1 bao cao giao KH ve HTCMT vung TNB   12-12-2011 2" xfId="3937"/>
    <cellStyle name="T_Bieu3ODA_1_!1 1 bao cao giao KH ve HTCMT vung TNB   12-12-2011 2 2" xfId="5564"/>
    <cellStyle name="T_Bieu3ODA_1_!1 1 bao cao giao KH ve HTCMT vung TNB   12-12-2011 3" xfId="5563"/>
    <cellStyle name="T_Bieu3ODA_1_KH TPCP vung TNB (03-1-2012)" xfId="3938"/>
    <cellStyle name="T_Bieu3ODA_1_KH TPCP vung TNB (03-1-2012) 2" xfId="3939"/>
    <cellStyle name="T_Bieu3ODA_1_KH TPCP vung TNB (03-1-2012) 2 2" xfId="5566"/>
    <cellStyle name="T_Bieu3ODA_1_KH TPCP vung TNB (03-1-2012) 3" xfId="5565"/>
    <cellStyle name="T_Bieu3ODA_KH TPCP vung TNB (03-1-2012)" xfId="3940"/>
    <cellStyle name="T_Bieu3ODA_KH TPCP vung TNB (03-1-2012) 2" xfId="3941"/>
    <cellStyle name="T_Bieu3ODA_KH TPCP vung TNB (03-1-2012) 2 2" xfId="5568"/>
    <cellStyle name="T_Bieu3ODA_KH TPCP vung TNB (03-1-2012) 3" xfId="5567"/>
    <cellStyle name="T_Bieu4HTMT" xfId="3942"/>
    <cellStyle name="T_Bieu4HTMT 2" xfId="3943"/>
    <cellStyle name="T_Bieu4HTMT 2 2" xfId="5570"/>
    <cellStyle name="T_Bieu4HTMT 3" xfId="5569"/>
    <cellStyle name="T_Bieu4HTMT_!1 1 bao cao giao KH ve HTCMT vung TNB   12-12-2011" xfId="3944"/>
    <cellStyle name="T_Bieu4HTMT_!1 1 bao cao giao KH ve HTCMT vung TNB   12-12-2011 2" xfId="3945"/>
    <cellStyle name="T_Bieu4HTMT_!1 1 bao cao giao KH ve HTCMT vung TNB   12-12-2011 2 2" xfId="5572"/>
    <cellStyle name="T_Bieu4HTMT_!1 1 bao cao giao KH ve HTCMT vung TNB   12-12-2011 3" xfId="5571"/>
    <cellStyle name="T_Bieu4HTMT_KH TPCP vung TNB (03-1-2012)" xfId="3946"/>
    <cellStyle name="T_Bieu4HTMT_KH TPCP vung TNB (03-1-2012) 2" xfId="3947"/>
    <cellStyle name="T_Bieu4HTMT_KH TPCP vung TNB (03-1-2012) 2 2" xfId="5574"/>
    <cellStyle name="T_Bieu4HTMT_KH TPCP vung TNB (03-1-2012) 3" xfId="5573"/>
    <cellStyle name="T_bo sung von KCH nam 2010 va Du an tre kho khan" xfId="3948"/>
    <cellStyle name="T_bo sung von KCH nam 2010 va Du an tre kho khan 2" xfId="3949"/>
    <cellStyle name="T_bo sung von KCH nam 2010 va Du an tre kho khan 2 2" xfId="5576"/>
    <cellStyle name="T_bo sung von KCH nam 2010 va Du an tre kho khan 3" xfId="5575"/>
    <cellStyle name="T_bo sung von KCH nam 2010 va Du an tre kho khan_!1 1 bao cao giao KH ve HTCMT vung TNB   12-12-2011" xfId="3950"/>
    <cellStyle name="T_bo sung von KCH nam 2010 va Du an tre kho khan_!1 1 bao cao giao KH ve HTCMT vung TNB   12-12-2011 2" xfId="3951"/>
    <cellStyle name="T_bo sung von KCH nam 2010 va Du an tre kho khan_!1 1 bao cao giao KH ve HTCMT vung TNB   12-12-2011 2 2" xfId="5578"/>
    <cellStyle name="T_bo sung von KCH nam 2010 va Du an tre kho khan_!1 1 bao cao giao KH ve HTCMT vung TNB   12-12-2011 3" xfId="5577"/>
    <cellStyle name="T_bo sung von KCH nam 2010 va Du an tre kho khan_KH TPCP vung TNB (03-1-2012)" xfId="3952"/>
    <cellStyle name="T_bo sung von KCH nam 2010 va Du an tre kho khan_KH TPCP vung TNB (03-1-2012) 2" xfId="3953"/>
    <cellStyle name="T_bo sung von KCH nam 2010 va Du an tre kho khan_KH TPCP vung TNB (03-1-2012) 2 2" xfId="5580"/>
    <cellStyle name="T_bo sung von KCH nam 2010 va Du an tre kho khan_KH TPCP vung TNB (03-1-2012) 3" xfId="5579"/>
    <cellStyle name="T_Book1" xfId="3954"/>
    <cellStyle name="T_Book1 2" xfId="3955"/>
    <cellStyle name="T_Book1 2 2" xfId="5582"/>
    <cellStyle name="T_Book1 3" xfId="3956"/>
    <cellStyle name="T_Book1 3 2" xfId="5583"/>
    <cellStyle name="T_Book1 4" xfId="5315"/>
    <cellStyle name="T_Book1 5" xfId="5581"/>
    <cellStyle name="T_Book1_!1 1 bao cao giao KH ve HTCMT vung TNB   12-12-2011" xfId="3957"/>
    <cellStyle name="T_Book1_!1 1 bao cao giao KH ve HTCMT vung TNB   12-12-2011 2" xfId="3958"/>
    <cellStyle name="T_Book1_!1 1 bao cao giao KH ve HTCMT vung TNB   12-12-2011 2 2" xfId="5585"/>
    <cellStyle name="T_Book1_!1 1 bao cao giao KH ve HTCMT vung TNB   12-12-2011 3" xfId="5584"/>
    <cellStyle name="T_Book1_1" xfId="3959"/>
    <cellStyle name="T_Book1_1 2" xfId="3960"/>
    <cellStyle name="T_Book1_1 2 2" xfId="5587"/>
    <cellStyle name="T_Book1_1 3" xfId="5316"/>
    <cellStyle name="T_Book1_1 4" xfId="5586"/>
    <cellStyle name="T_Book1_1_Bieu tong hop nhu cau ung 2011 da chon loc -Mien nui" xfId="3961"/>
    <cellStyle name="T_Book1_1_Bieu tong hop nhu cau ung 2011 da chon loc -Mien nui 2" xfId="3962"/>
    <cellStyle name="T_Book1_1_Bieu tong hop nhu cau ung 2011 da chon loc -Mien nui 2 2" xfId="5589"/>
    <cellStyle name="T_Book1_1_Bieu tong hop nhu cau ung 2011 da chon loc -Mien nui 3" xfId="5588"/>
    <cellStyle name="T_Book1_1_Bieu tong hop nhu cau ung 2011 da chon loc -Mien nui_!1 1 bao cao giao KH ve HTCMT vung TNB   12-12-2011" xfId="3963"/>
    <cellStyle name="T_Book1_1_Bieu tong hop nhu cau ung 2011 da chon loc -Mien nui_!1 1 bao cao giao KH ve HTCMT vung TNB   12-12-2011 2" xfId="3964"/>
    <cellStyle name="T_Book1_1_Bieu tong hop nhu cau ung 2011 da chon loc -Mien nui_!1 1 bao cao giao KH ve HTCMT vung TNB   12-12-2011 2 2" xfId="5591"/>
    <cellStyle name="T_Book1_1_Bieu tong hop nhu cau ung 2011 da chon loc -Mien nui_!1 1 bao cao giao KH ve HTCMT vung TNB   12-12-2011 3" xfId="5590"/>
    <cellStyle name="T_Book1_1_Bieu tong hop nhu cau ung 2011 da chon loc -Mien nui_KH TPCP vung TNB (03-1-2012)" xfId="3965"/>
    <cellStyle name="T_Book1_1_Bieu tong hop nhu cau ung 2011 da chon loc -Mien nui_KH TPCP vung TNB (03-1-2012) 2" xfId="3966"/>
    <cellStyle name="T_Book1_1_Bieu tong hop nhu cau ung 2011 da chon loc -Mien nui_KH TPCP vung TNB (03-1-2012) 2 2" xfId="5593"/>
    <cellStyle name="T_Book1_1_Bieu tong hop nhu cau ung 2011 da chon loc -Mien nui_KH TPCP vung TNB (03-1-2012) 3" xfId="5592"/>
    <cellStyle name="T_Book1_1_Bieu3ODA" xfId="3967"/>
    <cellStyle name="T_Book1_1_Bieu3ODA 2" xfId="3968"/>
    <cellStyle name="T_Book1_1_Bieu3ODA 2 2" xfId="5595"/>
    <cellStyle name="T_Book1_1_Bieu3ODA 3" xfId="5594"/>
    <cellStyle name="T_Book1_1_Bieu3ODA_!1 1 bao cao giao KH ve HTCMT vung TNB   12-12-2011" xfId="3969"/>
    <cellStyle name="T_Book1_1_Bieu3ODA_!1 1 bao cao giao KH ve HTCMT vung TNB   12-12-2011 2" xfId="3970"/>
    <cellStyle name="T_Book1_1_Bieu3ODA_!1 1 bao cao giao KH ve HTCMT vung TNB   12-12-2011 2 2" xfId="5597"/>
    <cellStyle name="T_Book1_1_Bieu3ODA_!1 1 bao cao giao KH ve HTCMT vung TNB   12-12-2011 3" xfId="5596"/>
    <cellStyle name="T_Book1_1_Bieu3ODA_KH TPCP vung TNB (03-1-2012)" xfId="3971"/>
    <cellStyle name="T_Book1_1_Bieu3ODA_KH TPCP vung TNB (03-1-2012) 2" xfId="3972"/>
    <cellStyle name="T_Book1_1_Bieu3ODA_KH TPCP vung TNB (03-1-2012) 2 2" xfId="5599"/>
    <cellStyle name="T_Book1_1_Bieu3ODA_KH TPCP vung TNB (03-1-2012) 3" xfId="5598"/>
    <cellStyle name="T_Book1_1_CPK" xfId="3973"/>
    <cellStyle name="T_Book1_1_CPK 2" xfId="3974"/>
    <cellStyle name="T_Book1_1_CPK 2 2" xfId="5601"/>
    <cellStyle name="T_Book1_1_CPK 3" xfId="5600"/>
    <cellStyle name="T_Book1_1_CPK_!1 1 bao cao giao KH ve HTCMT vung TNB   12-12-2011" xfId="3975"/>
    <cellStyle name="T_Book1_1_CPK_!1 1 bao cao giao KH ve HTCMT vung TNB   12-12-2011 2" xfId="3976"/>
    <cellStyle name="T_Book1_1_CPK_!1 1 bao cao giao KH ve HTCMT vung TNB   12-12-2011 2 2" xfId="5603"/>
    <cellStyle name="T_Book1_1_CPK_!1 1 bao cao giao KH ve HTCMT vung TNB   12-12-2011 3" xfId="5602"/>
    <cellStyle name="T_Book1_1_CPK_Bieu4HTMT" xfId="3977"/>
    <cellStyle name="T_Book1_1_CPK_Bieu4HTMT 2" xfId="3978"/>
    <cellStyle name="T_Book1_1_CPK_Bieu4HTMT 2 2" xfId="5605"/>
    <cellStyle name="T_Book1_1_CPK_Bieu4HTMT 3" xfId="5604"/>
    <cellStyle name="T_Book1_1_CPK_Bieu4HTMT_!1 1 bao cao giao KH ve HTCMT vung TNB   12-12-2011" xfId="3979"/>
    <cellStyle name="T_Book1_1_CPK_Bieu4HTMT_!1 1 bao cao giao KH ve HTCMT vung TNB   12-12-2011 2" xfId="3980"/>
    <cellStyle name="T_Book1_1_CPK_Bieu4HTMT_!1 1 bao cao giao KH ve HTCMT vung TNB   12-12-2011 2 2" xfId="5607"/>
    <cellStyle name="T_Book1_1_CPK_Bieu4HTMT_!1 1 bao cao giao KH ve HTCMT vung TNB   12-12-2011 3" xfId="5606"/>
    <cellStyle name="T_Book1_1_CPK_Bieu4HTMT_KH TPCP vung TNB (03-1-2012)" xfId="3981"/>
    <cellStyle name="T_Book1_1_CPK_Bieu4HTMT_KH TPCP vung TNB (03-1-2012) 2" xfId="3982"/>
    <cellStyle name="T_Book1_1_CPK_Bieu4HTMT_KH TPCP vung TNB (03-1-2012) 2 2" xfId="5609"/>
    <cellStyle name="T_Book1_1_CPK_Bieu4HTMT_KH TPCP vung TNB (03-1-2012) 3" xfId="5608"/>
    <cellStyle name="T_Book1_1_CPK_KH TPCP vung TNB (03-1-2012)" xfId="3983"/>
    <cellStyle name="T_Book1_1_CPK_KH TPCP vung TNB (03-1-2012) 2" xfId="3984"/>
    <cellStyle name="T_Book1_1_CPK_KH TPCP vung TNB (03-1-2012) 2 2" xfId="5611"/>
    <cellStyle name="T_Book1_1_CPK_KH TPCP vung TNB (03-1-2012) 3" xfId="5610"/>
    <cellStyle name="T_Book1_1_KH TPCP vung TNB (03-1-2012)" xfId="3985"/>
    <cellStyle name="T_Book1_1_KH TPCP vung TNB (03-1-2012) 2" xfId="3986"/>
    <cellStyle name="T_Book1_1_KH TPCP vung TNB (03-1-2012) 2 2" xfId="5613"/>
    <cellStyle name="T_Book1_1_KH TPCP vung TNB (03-1-2012) 3" xfId="5612"/>
    <cellStyle name="T_Book1_1_kien giang 2" xfId="3987"/>
    <cellStyle name="T_Book1_1_kien giang 2 2" xfId="3988"/>
    <cellStyle name="T_Book1_1_kien giang 2 2 2" xfId="5615"/>
    <cellStyle name="T_Book1_1_kien giang 2 3" xfId="5614"/>
    <cellStyle name="T_Book1_1_Luy ke von ung nam 2011 -Thoa gui ngay 12-8-2012" xfId="3989"/>
    <cellStyle name="T_Book1_1_Luy ke von ung nam 2011 -Thoa gui ngay 12-8-2012 2" xfId="3990"/>
    <cellStyle name="T_Book1_1_Luy ke von ung nam 2011 -Thoa gui ngay 12-8-2012 2 2" xfId="5617"/>
    <cellStyle name="T_Book1_1_Luy ke von ung nam 2011 -Thoa gui ngay 12-8-2012 3" xfId="5616"/>
    <cellStyle name="T_Book1_1_Luy ke von ung nam 2011 -Thoa gui ngay 12-8-2012_!1 1 bao cao giao KH ve HTCMT vung TNB   12-12-2011" xfId="3991"/>
    <cellStyle name="T_Book1_1_Luy ke von ung nam 2011 -Thoa gui ngay 12-8-2012_!1 1 bao cao giao KH ve HTCMT vung TNB   12-12-2011 2" xfId="3992"/>
    <cellStyle name="T_Book1_1_Luy ke von ung nam 2011 -Thoa gui ngay 12-8-2012_!1 1 bao cao giao KH ve HTCMT vung TNB   12-12-2011 2 2" xfId="5619"/>
    <cellStyle name="T_Book1_1_Luy ke von ung nam 2011 -Thoa gui ngay 12-8-2012_!1 1 bao cao giao KH ve HTCMT vung TNB   12-12-2011 3" xfId="5618"/>
    <cellStyle name="T_Book1_1_Luy ke von ung nam 2011 -Thoa gui ngay 12-8-2012_KH TPCP vung TNB (03-1-2012)" xfId="3993"/>
    <cellStyle name="T_Book1_1_Luy ke von ung nam 2011 -Thoa gui ngay 12-8-2012_KH TPCP vung TNB (03-1-2012) 2" xfId="3994"/>
    <cellStyle name="T_Book1_1_Luy ke von ung nam 2011 -Thoa gui ngay 12-8-2012_KH TPCP vung TNB (03-1-2012) 2 2" xfId="5621"/>
    <cellStyle name="T_Book1_1_Luy ke von ung nam 2011 -Thoa gui ngay 12-8-2012_KH TPCP vung TNB (03-1-2012) 3" xfId="5620"/>
    <cellStyle name="T_Book1_1_Thiet bi" xfId="3995"/>
    <cellStyle name="T_Book1_1_Thiet bi 2" xfId="3996"/>
    <cellStyle name="T_Book1_1_Thiet bi 2 2" xfId="5623"/>
    <cellStyle name="T_Book1_1_Thiet bi 3" xfId="5622"/>
    <cellStyle name="T_Book1_1_Thiet bi_!1 1 bao cao giao KH ve HTCMT vung TNB   12-12-2011" xfId="3997"/>
    <cellStyle name="T_Book1_1_Thiet bi_!1 1 bao cao giao KH ve HTCMT vung TNB   12-12-2011 2" xfId="3998"/>
    <cellStyle name="T_Book1_1_Thiet bi_!1 1 bao cao giao KH ve HTCMT vung TNB   12-12-2011 2 2" xfId="5625"/>
    <cellStyle name="T_Book1_1_Thiet bi_!1 1 bao cao giao KH ve HTCMT vung TNB   12-12-2011 3" xfId="5624"/>
    <cellStyle name="T_Book1_1_Thiet bi_Bieu4HTMT" xfId="3999"/>
    <cellStyle name="T_Book1_1_Thiet bi_Bieu4HTMT 2" xfId="4000"/>
    <cellStyle name="T_Book1_1_Thiet bi_Bieu4HTMT 2 2" xfId="5627"/>
    <cellStyle name="T_Book1_1_Thiet bi_Bieu4HTMT 3" xfId="5626"/>
    <cellStyle name="T_Book1_1_Thiet bi_Bieu4HTMT_!1 1 bao cao giao KH ve HTCMT vung TNB   12-12-2011" xfId="4001"/>
    <cellStyle name="T_Book1_1_Thiet bi_Bieu4HTMT_!1 1 bao cao giao KH ve HTCMT vung TNB   12-12-2011 2" xfId="4002"/>
    <cellStyle name="T_Book1_1_Thiet bi_Bieu4HTMT_!1 1 bao cao giao KH ve HTCMT vung TNB   12-12-2011 2 2" xfId="5629"/>
    <cellStyle name="T_Book1_1_Thiet bi_Bieu4HTMT_!1 1 bao cao giao KH ve HTCMT vung TNB   12-12-2011 3" xfId="5628"/>
    <cellStyle name="T_Book1_1_Thiet bi_Bieu4HTMT_KH TPCP vung TNB (03-1-2012)" xfId="4003"/>
    <cellStyle name="T_Book1_1_Thiet bi_Bieu4HTMT_KH TPCP vung TNB (03-1-2012) 2" xfId="4004"/>
    <cellStyle name="T_Book1_1_Thiet bi_Bieu4HTMT_KH TPCP vung TNB (03-1-2012) 2 2" xfId="5631"/>
    <cellStyle name="T_Book1_1_Thiet bi_Bieu4HTMT_KH TPCP vung TNB (03-1-2012) 3" xfId="5630"/>
    <cellStyle name="T_Book1_1_Thiet bi_KH TPCP vung TNB (03-1-2012)" xfId="4005"/>
    <cellStyle name="T_Book1_1_Thiet bi_KH TPCP vung TNB (03-1-2012) 2" xfId="4006"/>
    <cellStyle name="T_Book1_1_Thiet bi_KH TPCP vung TNB (03-1-2012) 2 2" xfId="5633"/>
    <cellStyle name="T_Book1_1_Thiet bi_KH TPCP vung TNB (03-1-2012) 3" xfId="5632"/>
    <cellStyle name="T_Book1_15_10_2013 BC nhu cau von doi ung ODA (2014-2016) ngay 15102013 Sua" xfId="4007"/>
    <cellStyle name="T_Book1_15_10_2013 BC nhu cau von doi ung ODA (2014-2016) ngay 15102013 Sua 2" xfId="5634"/>
    <cellStyle name="T_Book1_2" xfId="5317"/>
    <cellStyle name="T_Book1_bao cao phan bo KHDT 2011(final)" xfId="4008"/>
    <cellStyle name="T_Book1_bao cao phan bo KHDT 2011(final) 2" xfId="5635"/>
    <cellStyle name="T_Book1_bao cao phan bo KHDT 2011(final)_BC nhu cau von doi ung ODA nganh NN (BKH)" xfId="4009"/>
    <cellStyle name="T_Book1_bao cao phan bo KHDT 2011(final)_BC nhu cau von doi ung ODA nganh NN (BKH) 2" xfId="5636"/>
    <cellStyle name="T_Book1_bao cao phan bo KHDT 2011(final)_BC Tai co cau (bieu TH)" xfId="4010"/>
    <cellStyle name="T_Book1_bao cao phan bo KHDT 2011(final)_BC Tai co cau (bieu TH) 2" xfId="5637"/>
    <cellStyle name="T_Book1_bao cao phan bo KHDT 2011(final)_DK 2014-2015 final" xfId="4011"/>
    <cellStyle name="T_Book1_bao cao phan bo KHDT 2011(final)_DK 2014-2015 final 2" xfId="5638"/>
    <cellStyle name="T_Book1_bao cao phan bo KHDT 2011(final)_DK 2014-2015 new" xfId="4012"/>
    <cellStyle name="T_Book1_bao cao phan bo KHDT 2011(final)_DK 2014-2015 new 2" xfId="5639"/>
    <cellStyle name="T_Book1_bao cao phan bo KHDT 2011(final)_DK KH CBDT 2014 11-11-2013" xfId="4013"/>
    <cellStyle name="T_Book1_bao cao phan bo KHDT 2011(final)_DK KH CBDT 2014 11-11-2013 2" xfId="5640"/>
    <cellStyle name="T_Book1_bao cao phan bo KHDT 2011(final)_DK KH CBDT 2014 11-11-2013(1)" xfId="4014"/>
    <cellStyle name="T_Book1_bao cao phan bo KHDT 2011(final)_DK KH CBDT 2014 11-11-2013(1) 2" xfId="5641"/>
    <cellStyle name="T_Book1_bao cao phan bo KHDT 2011(final)_KH 2011-2015" xfId="4015"/>
    <cellStyle name="T_Book1_bao cao phan bo KHDT 2011(final)_KH 2011-2015 2" xfId="5642"/>
    <cellStyle name="T_Book1_bao cao phan bo KHDT 2011(final)_tai co cau dau tu (tong hop)1" xfId="4016"/>
    <cellStyle name="T_Book1_bao cao phan bo KHDT 2011(final)_tai co cau dau tu (tong hop)1 2" xfId="5643"/>
    <cellStyle name="T_Book1_BC nhu cau von doi ung ODA nganh NN (BKH)" xfId="4017"/>
    <cellStyle name="T_Book1_BC nhu cau von doi ung ODA nganh NN (BKH) 2" xfId="5644"/>
    <cellStyle name="T_Book1_BC nhu cau von doi ung ODA nganh NN (BKH)_05-12  KH trung han 2016-2020 - Liem Thinh edited" xfId="4018"/>
    <cellStyle name="T_Book1_BC nhu cau von doi ung ODA nganh NN (BKH)_05-12  KH trung han 2016-2020 - Liem Thinh edited 2" xfId="5645"/>
    <cellStyle name="T_Book1_BC nhu cau von doi ung ODA nganh NN (BKH)_Copy of 05-12  KH trung han 2016-2020 - Liem Thinh edited (1)" xfId="4019"/>
    <cellStyle name="T_Book1_BC nhu cau von doi ung ODA nganh NN (BKH)_Copy of 05-12  KH trung han 2016-2020 - Liem Thinh edited (1) 2" xfId="5646"/>
    <cellStyle name="T_Book1_BC NQ11-CP - chinh sua lai" xfId="4020"/>
    <cellStyle name="T_Book1_BC NQ11-CP - chinh sua lai 2" xfId="4021"/>
    <cellStyle name="T_Book1_BC NQ11-CP - chinh sua lai 2 2" xfId="5648"/>
    <cellStyle name="T_Book1_BC NQ11-CP - chinh sua lai 3" xfId="5647"/>
    <cellStyle name="T_Book1_BC NQ11-CP-Quynh sau bieu so3" xfId="4022"/>
    <cellStyle name="T_Book1_BC NQ11-CP-Quynh sau bieu so3 2" xfId="4023"/>
    <cellStyle name="T_Book1_BC NQ11-CP-Quynh sau bieu so3 2 2" xfId="5650"/>
    <cellStyle name="T_Book1_BC NQ11-CP-Quynh sau bieu so3 3" xfId="5649"/>
    <cellStyle name="T_Book1_BC Tai co cau (bieu TH)" xfId="4024"/>
    <cellStyle name="T_Book1_BC Tai co cau (bieu TH) 2" xfId="5651"/>
    <cellStyle name="T_Book1_BC Tai co cau (bieu TH)_05-12  KH trung han 2016-2020 - Liem Thinh edited" xfId="4025"/>
    <cellStyle name="T_Book1_BC Tai co cau (bieu TH)_05-12  KH trung han 2016-2020 - Liem Thinh edited 2" xfId="5652"/>
    <cellStyle name="T_Book1_BC Tai co cau (bieu TH)_Copy of 05-12  KH trung han 2016-2020 - Liem Thinh edited (1)" xfId="4026"/>
    <cellStyle name="T_Book1_BC Tai co cau (bieu TH)_Copy of 05-12  KH trung han 2016-2020 - Liem Thinh edited (1) 2" xfId="5653"/>
    <cellStyle name="T_Book1_BC_NQ11-CP_-_Thao_sua_lai" xfId="4027"/>
    <cellStyle name="T_Book1_BC_NQ11-CP_-_Thao_sua_lai 2" xfId="4028"/>
    <cellStyle name="T_Book1_BC_NQ11-CP_-_Thao_sua_lai 2 2" xfId="5655"/>
    <cellStyle name="T_Book1_BC_NQ11-CP_-_Thao_sua_lai 3" xfId="5654"/>
    <cellStyle name="T_Book1_Bieu mau cong trinh khoi cong moi 3-4" xfId="4029"/>
    <cellStyle name="T_Book1_Bieu mau cong trinh khoi cong moi 3-4 2" xfId="4030"/>
    <cellStyle name="T_Book1_Bieu mau cong trinh khoi cong moi 3-4 2 2" xfId="5657"/>
    <cellStyle name="T_Book1_Bieu mau cong trinh khoi cong moi 3-4 3" xfId="5656"/>
    <cellStyle name="T_Book1_Bieu mau cong trinh khoi cong moi 3-4_!1 1 bao cao giao KH ve HTCMT vung TNB   12-12-2011" xfId="4031"/>
    <cellStyle name="T_Book1_Bieu mau cong trinh khoi cong moi 3-4_!1 1 bao cao giao KH ve HTCMT vung TNB   12-12-2011 2" xfId="4032"/>
    <cellStyle name="T_Book1_Bieu mau cong trinh khoi cong moi 3-4_!1 1 bao cao giao KH ve HTCMT vung TNB   12-12-2011 2 2" xfId="5659"/>
    <cellStyle name="T_Book1_Bieu mau cong trinh khoi cong moi 3-4_!1 1 bao cao giao KH ve HTCMT vung TNB   12-12-2011 3" xfId="5658"/>
    <cellStyle name="T_Book1_Bieu mau cong trinh khoi cong moi 3-4_KH TPCP vung TNB (03-1-2012)" xfId="4033"/>
    <cellStyle name="T_Book1_Bieu mau cong trinh khoi cong moi 3-4_KH TPCP vung TNB (03-1-2012) 2" xfId="4034"/>
    <cellStyle name="T_Book1_Bieu mau cong trinh khoi cong moi 3-4_KH TPCP vung TNB (03-1-2012) 2 2" xfId="5661"/>
    <cellStyle name="T_Book1_Bieu mau cong trinh khoi cong moi 3-4_KH TPCP vung TNB (03-1-2012) 3" xfId="5660"/>
    <cellStyle name="T_Book1_Bieu mau danh muc du an thuoc CTMTQG nam 2008" xfId="4035"/>
    <cellStyle name="T_Book1_Bieu mau danh muc du an thuoc CTMTQG nam 2008 2" xfId="4036"/>
    <cellStyle name="T_Book1_Bieu mau danh muc du an thuoc CTMTQG nam 2008 2 2" xfId="5663"/>
    <cellStyle name="T_Book1_Bieu mau danh muc du an thuoc CTMTQG nam 2008 3" xfId="5662"/>
    <cellStyle name="T_Book1_Bieu mau danh muc du an thuoc CTMTQG nam 2008_!1 1 bao cao giao KH ve HTCMT vung TNB   12-12-2011" xfId="4037"/>
    <cellStyle name="T_Book1_Bieu mau danh muc du an thuoc CTMTQG nam 2008_!1 1 bao cao giao KH ve HTCMT vung TNB   12-12-2011 2" xfId="4038"/>
    <cellStyle name="T_Book1_Bieu mau danh muc du an thuoc CTMTQG nam 2008_!1 1 bao cao giao KH ve HTCMT vung TNB   12-12-2011 2 2" xfId="5665"/>
    <cellStyle name="T_Book1_Bieu mau danh muc du an thuoc CTMTQG nam 2008_!1 1 bao cao giao KH ve HTCMT vung TNB   12-12-2011 3" xfId="5664"/>
    <cellStyle name="T_Book1_Bieu mau danh muc du an thuoc CTMTQG nam 2008_KH TPCP vung TNB (03-1-2012)" xfId="4039"/>
    <cellStyle name="T_Book1_Bieu mau danh muc du an thuoc CTMTQG nam 2008_KH TPCP vung TNB (03-1-2012) 2" xfId="4040"/>
    <cellStyle name="T_Book1_Bieu mau danh muc du an thuoc CTMTQG nam 2008_KH TPCP vung TNB (03-1-2012) 2 2" xfId="5667"/>
    <cellStyle name="T_Book1_Bieu mau danh muc du an thuoc CTMTQG nam 2008_KH TPCP vung TNB (03-1-2012) 3" xfId="5666"/>
    <cellStyle name="T_Book1_Bieu tong hop nhu cau ung 2011 da chon loc -Mien nui" xfId="4041"/>
    <cellStyle name="T_Book1_Bieu tong hop nhu cau ung 2011 da chon loc -Mien nui 2" xfId="4042"/>
    <cellStyle name="T_Book1_Bieu tong hop nhu cau ung 2011 da chon loc -Mien nui 2 2" xfId="5669"/>
    <cellStyle name="T_Book1_Bieu tong hop nhu cau ung 2011 da chon loc -Mien nui 3" xfId="5668"/>
    <cellStyle name="T_Book1_Bieu tong hop nhu cau ung 2011 da chon loc -Mien nui_!1 1 bao cao giao KH ve HTCMT vung TNB   12-12-2011" xfId="4043"/>
    <cellStyle name="T_Book1_Bieu tong hop nhu cau ung 2011 da chon loc -Mien nui_!1 1 bao cao giao KH ve HTCMT vung TNB   12-12-2011 2" xfId="4044"/>
    <cellStyle name="T_Book1_Bieu tong hop nhu cau ung 2011 da chon loc -Mien nui_!1 1 bao cao giao KH ve HTCMT vung TNB   12-12-2011 2 2" xfId="5671"/>
    <cellStyle name="T_Book1_Bieu tong hop nhu cau ung 2011 da chon loc -Mien nui_!1 1 bao cao giao KH ve HTCMT vung TNB   12-12-2011 3" xfId="5670"/>
    <cellStyle name="T_Book1_Bieu tong hop nhu cau ung 2011 da chon loc -Mien nui_KH TPCP vung TNB (03-1-2012)" xfId="4045"/>
    <cellStyle name="T_Book1_Bieu tong hop nhu cau ung 2011 da chon loc -Mien nui_KH TPCP vung TNB (03-1-2012) 2" xfId="4046"/>
    <cellStyle name="T_Book1_Bieu tong hop nhu cau ung 2011 da chon loc -Mien nui_KH TPCP vung TNB (03-1-2012) 2 2" xfId="5673"/>
    <cellStyle name="T_Book1_Bieu tong hop nhu cau ung 2011 da chon loc -Mien nui_KH TPCP vung TNB (03-1-2012) 3" xfId="5672"/>
    <cellStyle name="T_Book1_Bieu3ODA" xfId="4047"/>
    <cellStyle name="T_Book1_Bieu3ODA 2" xfId="4048"/>
    <cellStyle name="T_Book1_Bieu3ODA 2 2" xfId="5675"/>
    <cellStyle name="T_Book1_Bieu3ODA 3" xfId="5674"/>
    <cellStyle name="T_Book1_Bieu3ODA_!1 1 bao cao giao KH ve HTCMT vung TNB   12-12-2011" xfId="4049"/>
    <cellStyle name="T_Book1_Bieu3ODA_!1 1 bao cao giao KH ve HTCMT vung TNB   12-12-2011 2" xfId="4050"/>
    <cellStyle name="T_Book1_Bieu3ODA_!1 1 bao cao giao KH ve HTCMT vung TNB   12-12-2011 2 2" xfId="5677"/>
    <cellStyle name="T_Book1_Bieu3ODA_!1 1 bao cao giao KH ve HTCMT vung TNB   12-12-2011 3" xfId="5676"/>
    <cellStyle name="T_Book1_Bieu3ODA_1" xfId="4051"/>
    <cellStyle name="T_Book1_Bieu3ODA_1 2" xfId="4052"/>
    <cellStyle name="T_Book1_Bieu3ODA_1 2 2" xfId="5679"/>
    <cellStyle name="T_Book1_Bieu3ODA_1 3" xfId="5678"/>
    <cellStyle name="T_Book1_Bieu3ODA_1_!1 1 bao cao giao KH ve HTCMT vung TNB   12-12-2011" xfId="4053"/>
    <cellStyle name="T_Book1_Bieu3ODA_1_!1 1 bao cao giao KH ve HTCMT vung TNB   12-12-2011 2" xfId="4054"/>
    <cellStyle name="T_Book1_Bieu3ODA_1_!1 1 bao cao giao KH ve HTCMT vung TNB   12-12-2011 2 2" xfId="5681"/>
    <cellStyle name="T_Book1_Bieu3ODA_1_!1 1 bao cao giao KH ve HTCMT vung TNB   12-12-2011 3" xfId="5680"/>
    <cellStyle name="T_Book1_Bieu3ODA_1_KH TPCP vung TNB (03-1-2012)" xfId="4055"/>
    <cellStyle name="T_Book1_Bieu3ODA_1_KH TPCP vung TNB (03-1-2012) 2" xfId="4056"/>
    <cellStyle name="T_Book1_Bieu3ODA_1_KH TPCP vung TNB (03-1-2012) 2 2" xfId="5683"/>
    <cellStyle name="T_Book1_Bieu3ODA_1_KH TPCP vung TNB (03-1-2012) 3" xfId="5682"/>
    <cellStyle name="T_Book1_Bieu3ODA_KH TPCP vung TNB (03-1-2012)" xfId="4057"/>
    <cellStyle name="T_Book1_Bieu3ODA_KH TPCP vung TNB (03-1-2012) 2" xfId="4058"/>
    <cellStyle name="T_Book1_Bieu3ODA_KH TPCP vung TNB (03-1-2012) 2 2" xfId="5685"/>
    <cellStyle name="T_Book1_Bieu3ODA_KH TPCP vung TNB (03-1-2012) 3" xfId="5684"/>
    <cellStyle name="T_Book1_Bieu4HTMT" xfId="4059"/>
    <cellStyle name="T_Book1_Bieu4HTMT 2" xfId="4060"/>
    <cellStyle name="T_Book1_Bieu4HTMT 2 2" xfId="5687"/>
    <cellStyle name="T_Book1_Bieu4HTMT 3" xfId="5686"/>
    <cellStyle name="T_Book1_Bieu4HTMT_!1 1 bao cao giao KH ve HTCMT vung TNB   12-12-2011" xfId="4061"/>
    <cellStyle name="T_Book1_Bieu4HTMT_!1 1 bao cao giao KH ve HTCMT vung TNB   12-12-2011 2" xfId="4062"/>
    <cellStyle name="T_Book1_Bieu4HTMT_!1 1 bao cao giao KH ve HTCMT vung TNB   12-12-2011 2 2" xfId="5689"/>
    <cellStyle name="T_Book1_Bieu4HTMT_!1 1 bao cao giao KH ve HTCMT vung TNB   12-12-2011 3" xfId="5688"/>
    <cellStyle name="T_Book1_Bieu4HTMT_KH TPCP vung TNB (03-1-2012)" xfId="4063"/>
    <cellStyle name="T_Book1_Bieu4HTMT_KH TPCP vung TNB (03-1-2012) 2" xfId="4064"/>
    <cellStyle name="T_Book1_Bieu4HTMT_KH TPCP vung TNB (03-1-2012) 2 2" xfId="5691"/>
    <cellStyle name="T_Book1_Bieu4HTMT_KH TPCP vung TNB (03-1-2012) 3" xfId="5690"/>
    <cellStyle name="T_Book1_Book1" xfId="4065"/>
    <cellStyle name="T_Book1_Book1 2" xfId="4066"/>
    <cellStyle name="T_Book1_Book1 2 2" xfId="5693"/>
    <cellStyle name="T_Book1_Book1 3" xfId="5318"/>
    <cellStyle name="T_Book1_Book1 4" xfId="5692"/>
    <cellStyle name="T_Book1_Cong trinh co y kien LD_Dang_NN_2011-Tay nguyen-9-10" xfId="4067"/>
    <cellStyle name="T_Book1_Cong trinh co y kien LD_Dang_NN_2011-Tay nguyen-9-10 2" xfId="4068"/>
    <cellStyle name="T_Book1_Cong trinh co y kien LD_Dang_NN_2011-Tay nguyen-9-10 2 2" xfId="5695"/>
    <cellStyle name="T_Book1_Cong trinh co y kien LD_Dang_NN_2011-Tay nguyen-9-10 3" xfId="5694"/>
    <cellStyle name="T_Book1_Cong trinh co y kien LD_Dang_NN_2011-Tay nguyen-9-10_!1 1 bao cao giao KH ve HTCMT vung TNB   12-12-2011" xfId="4069"/>
    <cellStyle name="T_Book1_Cong trinh co y kien LD_Dang_NN_2011-Tay nguyen-9-10_!1 1 bao cao giao KH ve HTCMT vung TNB   12-12-2011 2" xfId="4070"/>
    <cellStyle name="T_Book1_Cong trinh co y kien LD_Dang_NN_2011-Tay nguyen-9-10_!1 1 bao cao giao KH ve HTCMT vung TNB   12-12-2011 2 2" xfId="5697"/>
    <cellStyle name="T_Book1_Cong trinh co y kien LD_Dang_NN_2011-Tay nguyen-9-10_!1 1 bao cao giao KH ve HTCMT vung TNB   12-12-2011 3" xfId="5696"/>
    <cellStyle name="T_Book1_Cong trinh co y kien LD_Dang_NN_2011-Tay nguyen-9-10_Bieu4HTMT" xfId="4071"/>
    <cellStyle name="T_Book1_Cong trinh co y kien LD_Dang_NN_2011-Tay nguyen-9-10_Bieu4HTMT 2" xfId="4072"/>
    <cellStyle name="T_Book1_Cong trinh co y kien LD_Dang_NN_2011-Tay nguyen-9-10_Bieu4HTMT 2 2" xfId="5699"/>
    <cellStyle name="T_Book1_Cong trinh co y kien LD_Dang_NN_2011-Tay nguyen-9-10_Bieu4HTMT 3" xfId="5698"/>
    <cellStyle name="T_Book1_Cong trinh co y kien LD_Dang_NN_2011-Tay nguyen-9-10_KH TPCP vung TNB (03-1-2012)" xfId="4073"/>
    <cellStyle name="T_Book1_Cong trinh co y kien LD_Dang_NN_2011-Tay nguyen-9-10_KH TPCP vung TNB (03-1-2012) 2" xfId="4074"/>
    <cellStyle name="T_Book1_Cong trinh co y kien LD_Dang_NN_2011-Tay nguyen-9-10_KH TPCP vung TNB (03-1-2012) 2 2" xfId="5701"/>
    <cellStyle name="T_Book1_Cong trinh co y kien LD_Dang_NN_2011-Tay nguyen-9-10_KH TPCP vung TNB (03-1-2012) 3" xfId="5700"/>
    <cellStyle name="T_Book1_CPK" xfId="4075"/>
    <cellStyle name="T_Book1_CPK 2" xfId="4076"/>
    <cellStyle name="T_Book1_CPK 2 2" xfId="5703"/>
    <cellStyle name="T_Book1_CPK 3" xfId="5702"/>
    <cellStyle name="T_Book1_CTTK T1" xfId="5319"/>
    <cellStyle name="T_Book1_danh muc chuan bi dau tu 2011 ngay 07-6-2011" xfId="4077"/>
    <cellStyle name="T_Book1_danh muc chuan bi dau tu 2011 ngay 07-6-2011 2" xfId="4078"/>
    <cellStyle name="T_Book1_danh muc chuan bi dau tu 2011 ngay 07-6-2011 2 2" xfId="5705"/>
    <cellStyle name="T_Book1_danh muc chuan bi dau tu 2011 ngay 07-6-2011 3" xfId="5704"/>
    <cellStyle name="T_Book1_dieu chinh KH 2011 ngay 26-5-2011111" xfId="4079"/>
    <cellStyle name="T_Book1_dieu chinh KH 2011 ngay 26-5-2011111 2" xfId="4080"/>
    <cellStyle name="T_Book1_dieu chinh KH 2011 ngay 26-5-2011111 2 2" xfId="5707"/>
    <cellStyle name="T_Book1_dieu chinh KH 2011 ngay 26-5-2011111 3" xfId="5706"/>
    <cellStyle name="T_Book1_DK 2014-2015 final" xfId="4081"/>
    <cellStyle name="T_Book1_DK 2014-2015 final 2" xfId="5708"/>
    <cellStyle name="T_Book1_DK 2014-2015 final_05-12  KH trung han 2016-2020 - Liem Thinh edited" xfId="4082"/>
    <cellStyle name="T_Book1_DK 2014-2015 final_05-12  KH trung han 2016-2020 - Liem Thinh edited 2" xfId="5709"/>
    <cellStyle name="T_Book1_DK 2014-2015 final_Copy of 05-12  KH trung han 2016-2020 - Liem Thinh edited (1)" xfId="4083"/>
    <cellStyle name="T_Book1_DK 2014-2015 final_Copy of 05-12  KH trung han 2016-2020 - Liem Thinh edited (1) 2" xfId="5710"/>
    <cellStyle name="T_Book1_DK 2014-2015 new" xfId="4084"/>
    <cellStyle name="T_Book1_DK 2014-2015 new 2" xfId="5711"/>
    <cellStyle name="T_Book1_DK 2014-2015 new_05-12  KH trung han 2016-2020 - Liem Thinh edited" xfId="4085"/>
    <cellStyle name="T_Book1_DK 2014-2015 new_05-12  KH trung han 2016-2020 - Liem Thinh edited 2" xfId="5712"/>
    <cellStyle name="T_Book1_DK 2014-2015 new_Copy of 05-12  KH trung han 2016-2020 - Liem Thinh edited (1)" xfId="4086"/>
    <cellStyle name="T_Book1_DK 2014-2015 new_Copy of 05-12  KH trung han 2016-2020 - Liem Thinh edited (1) 2" xfId="5713"/>
    <cellStyle name="T_Book1_DK KH CBDT 2014 11-11-2013" xfId="4087"/>
    <cellStyle name="T_Book1_DK KH CBDT 2014 11-11-2013 2" xfId="5714"/>
    <cellStyle name="T_Book1_DK KH CBDT 2014 11-11-2013(1)" xfId="4088"/>
    <cellStyle name="T_Book1_DK KH CBDT 2014 11-11-2013(1) 2" xfId="5715"/>
    <cellStyle name="T_Book1_DK KH CBDT 2014 11-11-2013(1)_05-12  KH trung han 2016-2020 - Liem Thinh edited" xfId="4089"/>
    <cellStyle name="T_Book1_DK KH CBDT 2014 11-11-2013(1)_05-12  KH trung han 2016-2020 - Liem Thinh edited 2" xfId="5716"/>
    <cellStyle name="T_Book1_DK KH CBDT 2014 11-11-2013(1)_Copy of 05-12  KH trung han 2016-2020 - Liem Thinh edited (1)" xfId="4090"/>
    <cellStyle name="T_Book1_DK KH CBDT 2014 11-11-2013(1)_Copy of 05-12  KH trung han 2016-2020 - Liem Thinh edited (1) 2" xfId="5717"/>
    <cellStyle name="T_Book1_DK KH CBDT 2014 11-11-2013_05-12  KH trung han 2016-2020 - Liem Thinh edited" xfId="4091"/>
    <cellStyle name="T_Book1_DK KH CBDT 2014 11-11-2013_05-12  KH trung han 2016-2020 - Liem Thinh edited 2" xfId="5718"/>
    <cellStyle name="T_Book1_DK KH CBDT 2014 11-11-2013_Copy of 05-12  KH trung han 2016-2020 - Liem Thinh edited (1)" xfId="4092"/>
    <cellStyle name="T_Book1_DK KH CBDT 2014 11-11-2013_Copy of 05-12  KH trung han 2016-2020 - Liem Thinh edited (1) 2" xfId="5719"/>
    <cellStyle name="T_Book1_Du an khoi cong moi nam 2010" xfId="4093"/>
    <cellStyle name="T_Book1_Du an khoi cong moi nam 2010 2" xfId="4094"/>
    <cellStyle name="T_Book1_Du an khoi cong moi nam 2010 2 2" xfId="5721"/>
    <cellStyle name="T_Book1_Du an khoi cong moi nam 2010 3" xfId="5720"/>
    <cellStyle name="T_Book1_Du an khoi cong moi nam 2010_!1 1 bao cao giao KH ve HTCMT vung TNB   12-12-2011" xfId="4095"/>
    <cellStyle name="T_Book1_Du an khoi cong moi nam 2010_!1 1 bao cao giao KH ve HTCMT vung TNB   12-12-2011 2" xfId="4096"/>
    <cellStyle name="T_Book1_Du an khoi cong moi nam 2010_!1 1 bao cao giao KH ve HTCMT vung TNB   12-12-2011 2 2" xfId="5723"/>
    <cellStyle name="T_Book1_Du an khoi cong moi nam 2010_!1 1 bao cao giao KH ve HTCMT vung TNB   12-12-2011 3" xfId="5722"/>
    <cellStyle name="T_Book1_Du an khoi cong moi nam 2010_KH TPCP vung TNB (03-1-2012)" xfId="4097"/>
    <cellStyle name="T_Book1_Du an khoi cong moi nam 2010_KH TPCP vung TNB (03-1-2012) 2" xfId="4098"/>
    <cellStyle name="T_Book1_Du an khoi cong moi nam 2010_KH TPCP vung TNB (03-1-2012) 2 2" xfId="5725"/>
    <cellStyle name="T_Book1_Du an khoi cong moi nam 2010_KH TPCP vung TNB (03-1-2012) 3" xfId="5724"/>
    <cellStyle name="T_Book1_giao KH 2011 ngay 10-12-2010" xfId="4099"/>
    <cellStyle name="T_Book1_giao KH 2011 ngay 10-12-2010 2" xfId="4100"/>
    <cellStyle name="T_Book1_giao KH 2011 ngay 10-12-2010 2 2" xfId="5727"/>
    <cellStyle name="T_Book1_giao KH 2011 ngay 10-12-2010 3" xfId="5726"/>
    <cellStyle name="T_Book1_Hang Tom goi9 9-07(Cau 12 sua)" xfId="4101"/>
    <cellStyle name="T_Book1_Hang Tom goi9 9-07(Cau 12 sua) 2" xfId="4102"/>
    <cellStyle name="T_Book1_Ket qua phan bo von nam 2008" xfId="4103"/>
    <cellStyle name="T_Book1_Ket qua phan bo von nam 2008 2" xfId="4104"/>
    <cellStyle name="T_Book1_Ket qua phan bo von nam 2008 2 2" xfId="5729"/>
    <cellStyle name="T_Book1_Ket qua phan bo von nam 2008 3" xfId="5728"/>
    <cellStyle name="T_Book1_Ket qua phan bo von nam 2008_!1 1 bao cao giao KH ve HTCMT vung TNB   12-12-2011" xfId="4105"/>
    <cellStyle name="T_Book1_Ket qua phan bo von nam 2008_!1 1 bao cao giao KH ve HTCMT vung TNB   12-12-2011 2" xfId="4106"/>
    <cellStyle name="T_Book1_Ket qua phan bo von nam 2008_!1 1 bao cao giao KH ve HTCMT vung TNB   12-12-2011 2 2" xfId="5731"/>
    <cellStyle name="T_Book1_Ket qua phan bo von nam 2008_!1 1 bao cao giao KH ve HTCMT vung TNB   12-12-2011 3" xfId="5730"/>
    <cellStyle name="T_Book1_Ket qua phan bo von nam 2008_KH TPCP vung TNB (03-1-2012)" xfId="4107"/>
    <cellStyle name="T_Book1_Ket qua phan bo von nam 2008_KH TPCP vung TNB (03-1-2012) 2" xfId="4108"/>
    <cellStyle name="T_Book1_Ket qua phan bo von nam 2008_KH TPCP vung TNB (03-1-2012) 2 2" xfId="5733"/>
    <cellStyle name="T_Book1_Ket qua phan bo von nam 2008_KH TPCP vung TNB (03-1-2012) 3" xfId="5732"/>
    <cellStyle name="T_Book1_KH TPCP vung TNB (03-1-2012)" xfId="4109"/>
    <cellStyle name="T_Book1_KH TPCP vung TNB (03-1-2012) 2" xfId="4110"/>
    <cellStyle name="T_Book1_KH TPCP vung TNB (03-1-2012) 2 2" xfId="5735"/>
    <cellStyle name="T_Book1_KH TPCP vung TNB (03-1-2012) 3" xfId="5734"/>
    <cellStyle name="T_Book1_KH XDCB_2008 lan 2 sua ngay 10-11" xfId="4111"/>
    <cellStyle name="T_Book1_KH XDCB_2008 lan 2 sua ngay 10-11 2" xfId="4112"/>
    <cellStyle name="T_Book1_KH XDCB_2008 lan 2 sua ngay 10-11 2 2" xfId="5737"/>
    <cellStyle name="T_Book1_KH XDCB_2008 lan 2 sua ngay 10-11 3" xfId="5736"/>
    <cellStyle name="T_Book1_KH XDCB_2008 lan 2 sua ngay 10-11_!1 1 bao cao giao KH ve HTCMT vung TNB   12-12-2011" xfId="4113"/>
    <cellStyle name="T_Book1_KH XDCB_2008 lan 2 sua ngay 10-11_!1 1 bao cao giao KH ve HTCMT vung TNB   12-12-2011 2" xfId="4114"/>
    <cellStyle name="T_Book1_KH XDCB_2008 lan 2 sua ngay 10-11_!1 1 bao cao giao KH ve HTCMT vung TNB   12-12-2011 2 2" xfId="5739"/>
    <cellStyle name="T_Book1_KH XDCB_2008 lan 2 sua ngay 10-11_!1 1 bao cao giao KH ve HTCMT vung TNB   12-12-2011 3" xfId="5738"/>
    <cellStyle name="T_Book1_KH XDCB_2008 lan 2 sua ngay 10-11_KH TPCP vung TNB (03-1-2012)" xfId="4115"/>
    <cellStyle name="T_Book1_KH XDCB_2008 lan 2 sua ngay 10-11_KH TPCP vung TNB (03-1-2012) 2" xfId="4116"/>
    <cellStyle name="T_Book1_KH XDCB_2008 lan 2 sua ngay 10-11_KH TPCP vung TNB (03-1-2012) 2 2" xfId="5741"/>
    <cellStyle name="T_Book1_KH XDCB_2008 lan 2 sua ngay 10-11_KH TPCP vung TNB (03-1-2012) 3" xfId="5740"/>
    <cellStyle name="T_Book1_Khoi luong chinh Hang Tom" xfId="4117"/>
    <cellStyle name="T_Book1_Khoi luong chinh Hang Tom 2" xfId="4118"/>
    <cellStyle name="T_Book1_kien giang 2" xfId="4119"/>
    <cellStyle name="T_Book1_kien giang 2 2" xfId="4120"/>
    <cellStyle name="T_Book1_kien giang 2 2 2" xfId="5743"/>
    <cellStyle name="T_Book1_kien giang 2 3" xfId="5742"/>
    <cellStyle name="T_Book1_Luy ke von ung nam 2011 -Thoa gui ngay 12-8-2012" xfId="4121"/>
    <cellStyle name="T_Book1_Luy ke von ung nam 2011 -Thoa gui ngay 12-8-2012 2" xfId="4122"/>
    <cellStyle name="T_Book1_Luy ke von ung nam 2011 -Thoa gui ngay 12-8-2012 2 2" xfId="5745"/>
    <cellStyle name="T_Book1_Luy ke von ung nam 2011 -Thoa gui ngay 12-8-2012 3" xfId="5744"/>
    <cellStyle name="T_Book1_Luy ke von ung nam 2011 -Thoa gui ngay 12-8-2012_!1 1 bao cao giao KH ve HTCMT vung TNB   12-12-2011" xfId="4123"/>
    <cellStyle name="T_Book1_Luy ke von ung nam 2011 -Thoa gui ngay 12-8-2012_!1 1 bao cao giao KH ve HTCMT vung TNB   12-12-2011 2" xfId="4124"/>
    <cellStyle name="T_Book1_Luy ke von ung nam 2011 -Thoa gui ngay 12-8-2012_!1 1 bao cao giao KH ve HTCMT vung TNB   12-12-2011 2 2" xfId="5747"/>
    <cellStyle name="T_Book1_Luy ke von ung nam 2011 -Thoa gui ngay 12-8-2012_!1 1 bao cao giao KH ve HTCMT vung TNB   12-12-2011 3" xfId="5746"/>
    <cellStyle name="T_Book1_Luy ke von ung nam 2011 -Thoa gui ngay 12-8-2012_KH TPCP vung TNB (03-1-2012)" xfId="4125"/>
    <cellStyle name="T_Book1_Luy ke von ung nam 2011 -Thoa gui ngay 12-8-2012_KH TPCP vung TNB (03-1-2012) 2" xfId="4126"/>
    <cellStyle name="T_Book1_Luy ke von ung nam 2011 -Thoa gui ngay 12-8-2012_KH TPCP vung TNB (03-1-2012) 2 2" xfId="5749"/>
    <cellStyle name="T_Book1_Luy ke von ung nam 2011 -Thoa gui ngay 12-8-2012_KH TPCP vung TNB (03-1-2012) 3" xfId="5748"/>
    <cellStyle name="T_Book1_Nhu cau von ung truoc 2011 Tha h Hoa + Nge An gui TW" xfId="4127"/>
    <cellStyle name="T_Book1_Nhu cau von ung truoc 2011 Tha h Hoa + Nge An gui TW 2" xfId="4128"/>
    <cellStyle name="T_Book1_Nhu cau von ung truoc 2011 Tha h Hoa + Nge An gui TW 2 2" xfId="5751"/>
    <cellStyle name="T_Book1_Nhu cau von ung truoc 2011 Tha h Hoa + Nge An gui TW 3" xfId="5750"/>
    <cellStyle name="T_Book1_Nhu cau von ung truoc 2011 Tha h Hoa + Nge An gui TW_!1 1 bao cao giao KH ve HTCMT vung TNB   12-12-2011" xfId="4129"/>
    <cellStyle name="T_Book1_Nhu cau von ung truoc 2011 Tha h Hoa + Nge An gui TW_!1 1 bao cao giao KH ve HTCMT vung TNB   12-12-2011 2" xfId="4130"/>
    <cellStyle name="T_Book1_Nhu cau von ung truoc 2011 Tha h Hoa + Nge An gui TW_!1 1 bao cao giao KH ve HTCMT vung TNB   12-12-2011 2 2" xfId="5753"/>
    <cellStyle name="T_Book1_Nhu cau von ung truoc 2011 Tha h Hoa + Nge An gui TW_!1 1 bao cao giao KH ve HTCMT vung TNB   12-12-2011 3" xfId="5752"/>
    <cellStyle name="T_Book1_Nhu cau von ung truoc 2011 Tha h Hoa + Nge An gui TW_Bieu4HTMT" xfId="4131"/>
    <cellStyle name="T_Book1_Nhu cau von ung truoc 2011 Tha h Hoa + Nge An gui TW_Bieu4HTMT 2" xfId="4132"/>
    <cellStyle name="T_Book1_Nhu cau von ung truoc 2011 Tha h Hoa + Nge An gui TW_Bieu4HTMT 2 2" xfId="5755"/>
    <cellStyle name="T_Book1_Nhu cau von ung truoc 2011 Tha h Hoa + Nge An gui TW_Bieu4HTMT 3" xfId="5754"/>
    <cellStyle name="T_Book1_Nhu cau von ung truoc 2011 Tha h Hoa + Nge An gui TW_Bieu4HTMT_!1 1 bao cao giao KH ve HTCMT vung TNB   12-12-2011" xfId="4133"/>
    <cellStyle name="T_Book1_Nhu cau von ung truoc 2011 Tha h Hoa + Nge An gui TW_Bieu4HTMT_!1 1 bao cao giao KH ve HTCMT vung TNB   12-12-2011 2" xfId="4134"/>
    <cellStyle name="T_Book1_Nhu cau von ung truoc 2011 Tha h Hoa + Nge An gui TW_Bieu4HTMT_!1 1 bao cao giao KH ve HTCMT vung TNB   12-12-2011 2 2" xfId="5757"/>
    <cellStyle name="T_Book1_Nhu cau von ung truoc 2011 Tha h Hoa + Nge An gui TW_Bieu4HTMT_!1 1 bao cao giao KH ve HTCMT vung TNB   12-12-2011 3" xfId="5756"/>
    <cellStyle name="T_Book1_Nhu cau von ung truoc 2011 Tha h Hoa + Nge An gui TW_Bieu4HTMT_KH TPCP vung TNB (03-1-2012)" xfId="4135"/>
    <cellStyle name="T_Book1_Nhu cau von ung truoc 2011 Tha h Hoa + Nge An gui TW_Bieu4HTMT_KH TPCP vung TNB (03-1-2012) 2" xfId="4136"/>
    <cellStyle name="T_Book1_Nhu cau von ung truoc 2011 Tha h Hoa + Nge An gui TW_Bieu4HTMT_KH TPCP vung TNB (03-1-2012) 2 2" xfId="5759"/>
    <cellStyle name="T_Book1_Nhu cau von ung truoc 2011 Tha h Hoa + Nge An gui TW_Bieu4HTMT_KH TPCP vung TNB (03-1-2012) 3" xfId="5758"/>
    <cellStyle name="T_Book1_Nhu cau von ung truoc 2011 Tha h Hoa + Nge An gui TW_KH TPCP vung TNB (03-1-2012)" xfId="4137"/>
    <cellStyle name="T_Book1_Nhu cau von ung truoc 2011 Tha h Hoa + Nge An gui TW_KH TPCP vung TNB (03-1-2012) 2" xfId="4138"/>
    <cellStyle name="T_Book1_Nhu cau von ung truoc 2011 Tha h Hoa + Nge An gui TW_KH TPCP vung TNB (03-1-2012) 2 2" xfId="5761"/>
    <cellStyle name="T_Book1_Nhu cau von ung truoc 2011 Tha h Hoa + Nge An gui TW_KH TPCP vung TNB (03-1-2012) 3" xfId="5760"/>
    <cellStyle name="T_Book1_phu luc tong ket tinh hinh TH giai doan 03-10 (ngay 30)" xfId="4139"/>
    <cellStyle name="T_Book1_phu luc tong ket tinh hinh TH giai doan 03-10 (ngay 30) 2" xfId="4140"/>
    <cellStyle name="T_Book1_phu luc tong ket tinh hinh TH giai doan 03-10 (ngay 30) 2 2" xfId="5763"/>
    <cellStyle name="T_Book1_phu luc tong ket tinh hinh TH giai doan 03-10 (ngay 30) 3" xfId="5762"/>
    <cellStyle name="T_Book1_phu luc tong ket tinh hinh TH giai doan 03-10 (ngay 30)_!1 1 bao cao giao KH ve HTCMT vung TNB   12-12-2011" xfId="4141"/>
    <cellStyle name="T_Book1_phu luc tong ket tinh hinh TH giai doan 03-10 (ngay 30)_!1 1 bao cao giao KH ve HTCMT vung TNB   12-12-2011 2" xfId="4142"/>
    <cellStyle name="T_Book1_phu luc tong ket tinh hinh TH giai doan 03-10 (ngay 30)_!1 1 bao cao giao KH ve HTCMT vung TNB   12-12-2011 2 2" xfId="5765"/>
    <cellStyle name="T_Book1_phu luc tong ket tinh hinh TH giai doan 03-10 (ngay 30)_!1 1 bao cao giao KH ve HTCMT vung TNB   12-12-2011 3" xfId="5764"/>
    <cellStyle name="T_Book1_phu luc tong ket tinh hinh TH giai doan 03-10 (ngay 30)_KH TPCP vung TNB (03-1-2012)" xfId="4143"/>
    <cellStyle name="T_Book1_phu luc tong ket tinh hinh TH giai doan 03-10 (ngay 30)_KH TPCP vung TNB (03-1-2012) 2" xfId="4144"/>
    <cellStyle name="T_Book1_phu luc tong ket tinh hinh TH giai doan 03-10 (ngay 30)_KH TPCP vung TNB (03-1-2012) 2 2" xfId="5767"/>
    <cellStyle name="T_Book1_phu luc tong ket tinh hinh TH giai doan 03-10 (ngay 30)_KH TPCP vung TNB (03-1-2012) 3" xfId="5766"/>
    <cellStyle name="T_Book1_Quyet toan kenh &amp; CTTK t2" xfId="5320"/>
    <cellStyle name="T_Book1_TH ung tren 70%-Ra soat phap ly-8-6 (dung de chuyen vao vu TH)" xfId="4145"/>
    <cellStyle name="T_Book1_TH ung tren 70%-Ra soat phap ly-8-6 (dung de chuyen vao vu TH) 2" xfId="4146"/>
    <cellStyle name="T_Book1_TH ung tren 70%-Ra soat phap ly-8-6 (dung de chuyen vao vu TH) 2 2" xfId="5769"/>
    <cellStyle name="T_Book1_TH ung tren 70%-Ra soat phap ly-8-6 (dung de chuyen vao vu TH) 3" xfId="5768"/>
    <cellStyle name="T_Book1_TH ung tren 70%-Ra soat phap ly-8-6 (dung de chuyen vao vu TH)_!1 1 bao cao giao KH ve HTCMT vung TNB   12-12-2011" xfId="4147"/>
    <cellStyle name="T_Book1_TH ung tren 70%-Ra soat phap ly-8-6 (dung de chuyen vao vu TH)_!1 1 bao cao giao KH ve HTCMT vung TNB   12-12-2011 2" xfId="4148"/>
    <cellStyle name="T_Book1_TH ung tren 70%-Ra soat phap ly-8-6 (dung de chuyen vao vu TH)_!1 1 bao cao giao KH ve HTCMT vung TNB   12-12-2011 2 2" xfId="5771"/>
    <cellStyle name="T_Book1_TH ung tren 70%-Ra soat phap ly-8-6 (dung de chuyen vao vu TH)_!1 1 bao cao giao KH ve HTCMT vung TNB   12-12-2011 3" xfId="5770"/>
    <cellStyle name="T_Book1_TH ung tren 70%-Ra soat phap ly-8-6 (dung de chuyen vao vu TH)_Bieu4HTMT" xfId="4149"/>
    <cellStyle name="T_Book1_TH ung tren 70%-Ra soat phap ly-8-6 (dung de chuyen vao vu TH)_Bieu4HTMT 2" xfId="4150"/>
    <cellStyle name="T_Book1_TH ung tren 70%-Ra soat phap ly-8-6 (dung de chuyen vao vu TH)_Bieu4HTMT 2 2" xfId="5773"/>
    <cellStyle name="T_Book1_TH ung tren 70%-Ra soat phap ly-8-6 (dung de chuyen vao vu TH)_Bieu4HTMT 3" xfId="5772"/>
    <cellStyle name="T_Book1_TH ung tren 70%-Ra soat phap ly-8-6 (dung de chuyen vao vu TH)_KH TPCP vung TNB (03-1-2012)" xfId="4151"/>
    <cellStyle name="T_Book1_TH ung tren 70%-Ra soat phap ly-8-6 (dung de chuyen vao vu TH)_KH TPCP vung TNB (03-1-2012) 2" xfId="4152"/>
    <cellStyle name="T_Book1_TH ung tren 70%-Ra soat phap ly-8-6 (dung de chuyen vao vu TH)_KH TPCP vung TNB (03-1-2012) 2 2" xfId="5775"/>
    <cellStyle name="T_Book1_TH ung tren 70%-Ra soat phap ly-8-6 (dung de chuyen vao vu TH)_KH TPCP vung TNB (03-1-2012) 3" xfId="5774"/>
    <cellStyle name="T_Book1_TH y kien LD_KH 2010 Ca Nuoc 22-9-2011-Gui ca Vu" xfId="4153"/>
    <cellStyle name="T_Book1_TH y kien LD_KH 2010 Ca Nuoc 22-9-2011-Gui ca Vu 2" xfId="4154"/>
    <cellStyle name="T_Book1_TH y kien LD_KH 2010 Ca Nuoc 22-9-2011-Gui ca Vu 2 2" xfId="5777"/>
    <cellStyle name="T_Book1_TH y kien LD_KH 2010 Ca Nuoc 22-9-2011-Gui ca Vu 3" xfId="5776"/>
    <cellStyle name="T_Book1_TH y kien LD_KH 2010 Ca Nuoc 22-9-2011-Gui ca Vu_!1 1 bao cao giao KH ve HTCMT vung TNB   12-12-2011" xfId="4155"/>
    <cellStyle name="T_Book1_TH y kien LD_KH 2010 Ca Nuoc 22-9-2011-Gui ca Vu_!1 1 bao cao giao KH ve HTCMT vung TNB   12-12-2011 2" xfId="4156"/>
    <cellStyle name="T_Book1_TH y kien LD_KH 2010 Ca Nuoc 22-9-2011-Gui ca Vu_!1 1 bao cao giao KH ve HTCMT vung TNB   12-12-2011 2 2" xfId="5779"/>
    <cellStyle name="T_Book1_TH y kien LD_KH 2010 Ca Nuoc 22-9-2011-Gui ca Vu_!1 1 bao cao giao KH ve HTCMT vung TNB   12-12-2011 3" xfId="5778"/>
    <cellStyle name="T_Book1_TH y kien LD_KH 2010 Ca Nuoc 22-9-2011-Gui ca Vu_Bieu4HTMT" xfId="4157"/>
    <cellStyle name="T_Book1_TH y kien LD_KH 2010 Ca Nuoc 22-9-2011-Gui ca Vu_Bieu4HTMT 2" xfId="4158"/>
    <cellStyle name="T_Book1_TH y kien LD_KH 2010 Ca Nuoc 22-9-2011-Gui ca Vu_Bieu4HTMT 2 2" xfId="5781"/>
    <cellStyle name="T_Book1_TH y kien LD_KH 2010 Ca Nuoc 22-9-2011-Gui ca Vu_Bieu4HTMT 3" xfId="5780"/>
    <cellStyle name="T_Book1_TH y kien LD_KH 2010 Ca Nuoc 22-9-2011-Gui ca Vu_KH TPCP vung TNB (03-1-2012)" xfId="4159"/>
    <cellStyle name="T_Book1_TH y kien LD_KH 2010 Ca Nuoc 22-9-2011-Gui ca Vu_KH TPCP vung TNB (03-1-2012) 2" xfId="4160"/>
    <cellStyle name="T_Book1_TH y kien LD_KH 2010 Ca Nuoc 22-9-2011-Gui ca Vu_KH TPCP vung TNB (03-1-2012) 2 2" xfId="5783"/>
    <cellStyle name="T_Book1_TH y kien LD_KH 2010 Ca Nuoc 22-9-2011-Gui ca Vu_KH TPCP vung TNB (03-1-2012) 3" xfId="5782"/>
    <cellStyle name="T_Book1_Thiet bi" xfId="4161"/>
    <cellStyle name="T_Book1_Thiet bi 2" xfId="4162"/>
    <cellStyle name="T_Book1_Thiet bi 2 2" xfId="5785"/>
    <cellStyle name="T_Book1_Thiet bi 3" xfId="5784"/>
    <cellStyle name="T_Book1_TN - Ho tro khac 2011" xfId="4163"/>
    <cellStyle name="T_Book1_TN - Ho tro khac 2011 2" xfId="4164"/>
    <cellStyle name="T_Book1_TN - Ho tro khac 2011 2 2" xfId="5787"/>
    <cellStyle name="T_Book1_TN - Ho tro khac 2011 3" xfId="5786"/>
    <cellStyle name="T_Book1_TN - Ho tro khac 2011_!1 1 bao cao giao KH ve HTCMT vung TNB   12-12-2011" xfId="4165"/>
    <cellStyle name="T_Book1_TN - Ho tro khac 2011_!1 1 bao cao giao KH ve HTCMT vung TNB   12-12-2011 2" xfId="4166"/>
    <cellStyle name="T_Book1_TN - Ho tro khac 2011_!1 1 bao cao giao KH ve HTCMT vung TNB   12-12-2011 2 2" xfId="5789"/>
    <cellStyle name="T_Book1_TN - Ho tro khac 2011_!1 1 bao cao giao KH ve HTCMT vung TNB   12-12-2011 3" xfId="5788"/>
    <cellStyle name="T_Book1_TN - Ho tro khac 2011_Bieu4HTMT" xfId="4167"/>
    <cellStyle name="T_Book1_TN - Ho tro khac 2011_Bieu4HTMT 2" xfId="4168"/>
    <cellStyle name="T_Book1_TN - Ho tro khac 2011_Bieu4HTMT 2 2" xfId="5791"/>
    <cellStyle name="T_Book1_TN - Ho tro khac 2011_Bieu4HTMT 3" xfId="5790"/>
    <cellStyle name="T_Book1_TN - Ho tro khac 2011_KH TPCP vung TNB (03-1-2012)" xfId="4169"/>
    <cellStyle name="T_Book1_TN - Ho tro khac 2011_KH TPCP vung TNB (03-1-2012) 2" xfId="4170"/>
    <cellStyle name="T_Book1_TN - Ho tro khac 2011_KH TPCP vung TNB (03-1-2012) 2 2" xfId="5793"/>
    <cellStyle name="T_Book1_TN - Ho tro khac 2011_KH TPCP vung TNB (03-1-2012) 3" xfId="5792"/>
    <cellStyle name="T_Book1_ung truoc 2011 NSTW Thanh Hoa + Nge An gui Thu 12-5" xfId="4171"/>
    <cellStyle name="T_Book1_ung truoc 2011 NSTW Thanh Hoa + Nge An gui Thu 12-5 2" xfId="4172"/>
    <cellStyle name="T_Book1_ung truoc 2011 NSTW Thanh Hoa + Nge An gui Thu 12-5 2 2" xfId="5795"/>
    <cellStyle name="T_Book1_ung truoc 2011 NSTW Thanh Hoa + Nge An gui Thu 12-5 3" xfId="5794"/>
    <cellStyle name="T_Book1_ung truoc 2011 NSTW Thanh Hoa + Nge An gui Thu 12-5_!1 1 bao cao giao KH ve HTCMT vung TNB   12-12-2011" xfId="4173"/>
    <cellStyle name="T_Book1_ung truoc 2011 NSTW Thanh Hoa + Nge An gui Thu 12-5_!1 1 bao cao giao KH ve HTCMT vung TNB   12-12-2011 2" xfId="4174"/>
    <cellStyle name="T_Book1_ung truoc 2011 NSTW Thanh Hoa + Nge An gui Thu 12-5_!1 1 bao cao giao KH ve HTCMT vung TNB   12-12-2011 2 2" xfId="5797"/>
    <cellStyle name="T_Book1_ung truoc 2011 NSTW Thanh Hoa + Nge An gui Thu 12-5_!1 1 bao cao giao KH ve HTCMT vung TNB   12-12-2011 3" xfId="5796"/>
    <cellStyle name="T_Book1_ung truoc 2011 NSTW Thanh Hoa + Nge An gui Thu 12-5_Bieu4HTMT" xfId="4175"/>
    <cellStyle name="T_Book1_ung truoc 2011 NSTW Thanh Hoa + Nge An gui Thu 12-5_Bieu4HTMT 2" xfId="4176"/>
    <cellStyle name="T_Book1_ung truoc 2011 NSTW Thanh Hoa + Nge An gui Thu 12-5_Bieu4HTMT 2 2" xfId="5799"/>
    <cellStyle name="T_Book1_ung truoc 2011 NSTW Thanh Hoa + Nge An gui Thu 12-5_Bieu4HTMT 3" xfId="5798"/>
    <cellStyle name="T_Book1_ung truoc 2011 NSTW Thanh Hoa + Nge An gui Thu 12-5_Bieu4HTMT_!1 1 bao cao giao KH ve HTCMT vung TNB   12-12-2011" xfId="4177"/>
    <cellStyle name="T_Book1_ung truoc 2011 NSTW Thanh Hoa + Nge An gui Thu 12-5_Bieu4HTMT_!1 1 bao cao giao KH ve HTCMT vung TNB   12-12-2011 2" xfId="4178"/>
    <cellStyle name="T_Book1_ung truoc 2011 NSTW Thanh Hoa + Nge An gui Thu 12-5_Bieu4HTMT_!1 1 bao cao giao KH ve HTCMT vung TNB   12-12-2011 2 2" xfId="5801"/>
    <cellStyle name="T_Book1_ung truoc 2011 NSTW Thanh Hoa + Nge An gui Thu 12-5_Bieu4HTMT_!1 1 bao cao giao KH ve HTCMT vung TNB   12-12-2011 3" xfId="5800"/>
    <cellStyle name="T_Book1_ung truoc 2011 NSTW Thanh Hoa + Nge An gui Thu 12-5_Bieu4HTMT_KH TPCP vung TNB (03-1-2012)" xfId="4179"/>
    <cellStyle name="T_Book1_ung truoc 2011 NSTW Thanh Hoa + Nge An gui Thu 12-5_Bieu4HTMT_KH TPCP vung TNB (03-1-2012) 2" xfId="4180"/>
    <cellStyle name="T_Book1_ung truoc 2011 NSTW Thanh Hoa + Nge An gui Thu 12-5_Bieu4HTMT_KH TPCP vung TNB (03-1-2012) 2 2" xfId="5803"/>
    <cellStyle name="T_Book1_ung truoc 2011 NSTW Thanh Hoa + Nge An gui Thu 12-5_Bieu4HTMT_KH TPCP vung TNB (03-1-2012) 3" xfId="5802"/>
    <cellStyle name="T_Book1_ung truoc 2011 NSTW Thanh Hoa + Nge An gui Thu 12-5_KH TPCP vung TNB (03-1-2012)" xfId="4181"/>
    <cellStyle name="T_Book1_ung truoc 2011 NSTW Thanh Hoa + Nge An gui Thu 12-5_KH TPCP vung TNB (03-1-2012) 2" xfId="4182"/>
    <cellStyle name="T_Book1_ung truoc 2011 NSTW Thanh Hoa + Nge An gui Thu 12-5_KH TPCP vung TNB (03-1-2012) 2 2" xfId="5805"/>
    <cellStyle name="T_Book1_ung truoc 2011 NSTW Thanh Hoa + Nge An gui Thu 12-5_KH TPCP vung TNB (03-1-2012) 3" xfId="5804"/>
    <cellStyle name="T_Book1_ÿÿÿÿÿ" xfId="4183"/>
    <cellStyle name="T_Book1_ÿÿÿÿÿ 2" xfId="4184"/>
    <cellStyle name="T_Book1_ÿÿÿÿÿ 2 2" xfId="5807"/>
    <cellStyle name="T_Book1_ÿÿÿÿÿ 3" xfId="5806"/>
    <cellStyle name="T_Cac bao cao TB  Milk-Yomilk-co Ke- CK 1-Vinh Thang" xfId="5321"/>
    <cellStyle name="T_cham diem Milk chu ky2-ANH MINH" xfId="5322"/>
    <cellStyle name="T_cham trung bay ck 1 m.Bac milk co ke 2" xfId="5323"/>
    <cellStyle name="T_cham trung bay yao smart milk ck 2 mien Bac" xfId="5324"/>
    <cellStyle name="T_Chuan bi dau tu nam 2008" xfId="4185"/>
    <cellStyle name="T_Chuan bi dau tu nam 2008 2" xfId="4186"/>
    <cellStyle name="T_Chuan bi dau tu nam 2008 2 2" xfId="5809"/>
    <cellStyle name="T_Chuan bi dau tu nam 2008 3" xfId="5808"/>
    <cellStyle name="T_Chuan bi dau tu nam 2008_!1 1 bao cao giao KH ve HTCMT vung TNB   12-12-2011" xfId="4187"/>
    <cellStyle name="T_Chuan bi dau tu nam 2008_!1 1 bao cao giao KH ve HTCMT vung TNB   12-12-2011 2" xfId="4188"/>
    <cellStyle name="T_Chuan bi dau tu nam 2008_!1 1 bao cao giao KH ve HTCMT vung TNB   12-12-2011 2 2" xfId="5811"/>
    <cellStyle name="T_Chuan bi dau tu nam 2008_!1 1 bao cao giao KH ve HTCMT vung TNB   12-12-2011 3" xfId="5810"/>
    <cellStyle name="T_Chuan bi dau tu nam 2008_KH TPCP vung TNB (03-1-2012)" xfId="4189"/>
    <cellStyle name="T_Chuan bi dau tu nam 2008_KH TPCP vung TNB (03-1-2012) 2" xfId="4190"/>
    <cellStyle name="T_Chuan bi dau tu nam 2008_KH TPCP vung TNB (03-1-2012) 2 2" xfId="5813"/>
    <cellStyle name="T_Chuan bi dau tu nam 2008_KH TPCP vung TNB (03-1-2012) 3" xfId="5812"/>
    <cellStyle name="T_Copy of Bao cao  XDCB 7 thang nam 2008_So KH&amp;DT SUA" xfId="4191"/>
    <cellStyle name="T_Copy of Bao cao  XDCB 7 thang nam 2008_So KH&amp;DT SUA 2" xfId="4192"/>
    <cellStyle name="T_Copy of Bao cao  XDCB 7 thang nam 2008_So KH&amp;DT SUA 2 2" xfId="5815"/>
    <cellStyle name="T_Copy of Bao cao  XDCB 7 thang nam 2008_So KH&amp;DT SUA 3" xfId="5814"/>
    <cellStyle name="T_Copy of Bao cao  XDCB 7 thang nam 2008_So KH&amp;DT SUA_!1 1 bao cao giao KH ve HTCMT vung TNB   12-12-2011" xfId="4193"/>
    <cellStyle name="T_Copy of Bao cao  XDCB 7 thang nam 2008_So KH&amp;DT SUA_!1 1 bao cao giao KH ve HTCMT vung TNB   12-12-2011 2" xfId="4194"/>
    <cellStyle name="T_Copy of Bao cao  XDCB 7 thang nam 2008_So KH&amp;DT SUA_!1 1 bao cao giao KH ve HTCMT vung TNB   12-12-2011 2 2" xfId="5817"/>
    <cellStyle name="T_Copy of Bao cao  XDCB 7 thang nam 2008_So KH&amp;DT SUA_!1 1 bao cao giao KH ve HTCMT vung TNB   12-12-2011 3" xfId="5816"/>
    <cellStyle name="T_Copy of Bao cao  XDCB 7 thang nam 2008_So KH&amp;DT SUA_KH TPCP vung TNB (03-1-2012)" xfId="4195"/>
    <cellStyle name="T_Copy of Bao cao  XDCB 7 thang nam 2008_So KH&amp;DT SUA_KH TPCP vung TNB (03-1-2012) 2" xfId="4196"/>
    <cellStyle name="T_Copy of Bao cao  XDCB 7 thang nam 2008_So KH&amp;DT SUA_KH TPCP vung TNB (03-1-2012) 2 2" xfId="5819"/>
    <cellStyle name="T_Copy of Bao cao  XDCB 7 thang nam 2008_So KH&amp;DT SUA_KH TPCP vung TNB (03-1-2012) 3" xfId="5818"/>
    <cellStyle name="T_CPK" xfId="4197"/>
    <cellStyle name="T_CPK 2" xfId="4198"/>
    <cellStyle name="T_CPK 2 2" xfId="5821"/>
    <cellStyle name="T_CPK 3" xfId="5820"/>
    <cellStyle name="T_CPK_!1 1 bao cao giao KH ve HTCMT vung TNB   12-12-2011" xfId="4199"/>
    <cellStyle name="T_CPK_!1 1 bao cao giao KH ve HTCMT vung TNB   12-12-2011 2" xfId="4200"/>
    <cellStyle name="T_CPK_!1 1 bao cao giao KH ve HTCMT vung TNB   12-12-2011 2 2" xfId="5823"/>
    <cellStyle name="T_CPK_!1 1 bao cao giao KH ve HTCMT vung TNB   12-12-2011 3" xfId="5822"/>
    <cellStyle name="T_CPK_Bieu4HTMT" xfId="4201"/>
    <cellStyle name="T_CPK_Bieu4HTMT 2" xfId="4202"/>
    <cellStyle name="T_CPK_Bieu4HTMT 2 2" xfId="5825"/>
    <cellStyle name="T_CPK_Bieu4HTMT 3" xfId="5824"/>
    <cellStyle name="T_CPK_Bieu4HTMT_!1 1 bao cao giao KH ve HTCMT vung TNB   12-12-2011" xfId="4203"/>
    <cellStyle name="T_CPK_Bieu4HTMT_!1 1 bao cao giao KH ve HTCMT vung TNB   12-12-2011 2" xfId="4204"/>
    <cellStyle name="T_CPK_Bieu4HTMT_!1 1 bao cao giao KH ve HTCMT vung TNB   12-12-2011 2 2" xfId="5827"/>
    <cellStyle name="T_CPK_Bieu4HTMT_!1 1 bao cao giao KH ve HTCMT vung TNB   12-12-2011 3" xfId="5826"/>
    <cellStyle name="T_CPK_Bieu4HTMT_KH TPCP vung TNB (03-1-2012)" xfId="4205"/>
    <cellStyle name="T_CPK_Bieu4HTMT_KH TPCP vung TNB (03-1-2012) 2" xfId="4206"/>
    <cellStyle name="T_CPK_Bieu4HTMT_KH TPCP vung TNB (03-1-2012) 2 2" xfId="5829"/>
    <cellStyle name="T_CPK_Bieu4HTMT_KH TPCP vung TNB (03-1-2012) 3" xfId="5828"/>
    <cellStyle name="T_CPK_KH TPCP vung TNB (03-1-2012)" xfId="4207"/>
    <cellStyle name="T_CPK_KH TPCP vung TNB (03-1-2012) 2" xfId="4208"/>
    <cellStyle name="T_CPK_KH TPCP vung TNB (03-1-2012) 2 2" xfId="5831"/>
    <cellStyle name="T_CPK_KH TPCP vung TNB (03-1-2012) 3" xfId="5830"/>
    <cellStyle name="T_CTMTQG 2008" xfId="4209"/>
    <cellStyle name="T_CTMTQG 2008 2" xfId="4210"/>
    <cellStyle name="T_CTMTQG 2008 2 2" xfId="5833"/>
    <cellStyle name="T_CTMTQG 2008 3" xfId="5832"/>
    <cellStyle name="T_CTMTQG 2008_!1 1 bao cao giao KH ve HTCMT vung TNB   12-12-2011" xfId="4211"/>
    <cellStyle name="T_CTMTQG 2008_!1 1 bao cao giao KH ve HTCMT vung TNB   12-12-2011 2" xfId="4212"/>
    <cellStyle name="T_CTMTQG 2008_!1 1 bao cao giao KH ve HTCMT vung TNB   12-12-2011 2 2" xfId="5835"/>
    <cellStyle name="T_CTMTQG 2008_!1 1 bao cao giao KH ve HTCMT vung TNB   12-12-2011 3" xfId="5834"/>
    <cellStyle name="T_CTMTQG 2008_Bieu mau danh muc du an thuoc CTMTQG nam 2008" xfId="4213"/>
    <cellStyle name="T_CTMTQG 2008_Bieu mau danh muc du an thuoc CTMTQG nam 2008 2" xfId="4214"/>
    <cellStyle name="T_CTMTQG 2008_Bieu mau danh muc du an thuoc CTMTQG nam 2008 2 2" xfId="5837"/>
    <cellStyle name="T_CTMTQG 2008_Bieu mau danh muc du an thuoc CTMTQG nam 2008 3" xfId="5836"/>
    <cellStyle name="T_CTMTQG 2008_Bieu mau danh muc du an thuoc CTMTQG nam 2008_!1 1 bao cao giao KH ve HTCMT vung TNB   12-12-2011" xfId="4215"/>
    <cellStyle name="T_CTMTQG 2008_Bieu mau danh muc du an thuoc CTMTQG nam 2008_!1 1 bao cao giao KH ve HTCMT vung TNB   12-12-2011 2" xfId="4216"/>
    <cellStyle name="T_CTMTQG 2008_Bieu mau danh muc du an thuoc CTMTQG nam 2008_!1 1 bao cao giao KH ve HTCMT vung TNB   12-12-2011 2 2" xfId="5839"/>
    <cellStyle name="T_CTMTQG 2008_Bieu mau danh muc du an thuoc CTMTQG nam 2008_!1 1 bao cao giao KH ve HTCMT vung TNB   12-12-2011 3" xfId="5838"/>
    <cellStyle name="T_CTMTQG 2008_Bieu mau danh muc du an thuoc CTMTQG nam 2008_KH TPCP vung TNB (03-1-2012)" xfId="4217"/>
    <cellStyle name="T_CTMTQG 2008_Bieu mau danh muc du an thuoc CTMTQG nam 2008_KH TPCP vung TNB (03-1-2012) 2" xfId="4218"/>
    <cellStyle name="T_CTMTQG 2008_Bieu mau danh muc du an thuoc CTMTQG nam 2008_KH TPCP vung TNB (03-1-2012) 2 2" xfId="5841"/>
    <cellStyle name="T_CTMTQG 2008_Bieu mau danh muc du an thuoc CTMTQG nam 2008_KH TPCP vung TNB (03-1-2012) 3" xfId="5840"/>
    <cellStyle name="T_CTMTQG 2008_Hi-Tong hop KQ phan bo KH nam 08- LD fong giao 15-11-08" xfId="4219"/>
    <cellStyle name="T_CTMTQG 2008_Hi-Tong hop KQ phan bo KH nam 08- LD fong giao 15-11-08 2" xfId="4220"/>
    <cellStyle name="T_CTMTQG 2008_Hi-Tong hop KQ phan bo KH nam 08- LD fong giao 15-11-08 2 2" xfId="5843"/>
    <cellStyle name="T_CTMTQG 2008_Hi-Tong hop KQ phan bo KH nam 08- LD fong giao 15-11-08 3" xfId="5842"/>
    <cellStyle name="T_CTMTQG 2008_Hi-Tong hop KQ phan bo KH nam 08- LD fong giao 15-11-08_!1 1 bao cao giao KH ve HTCMT vung TNB   12-12-2011" xfId="4221"/>
    <cellStyle name="T_CTMTQG 2008_Hi-Tong hop KQ phan bo KH nam 08- LD fong giao 15-11-08_!1 1 bao cao giao KH ve HTCMT vung TNB   12-12-2011 2" xfId="4222"/>
    <cellStyle name="T_CTMTQG 2008_Hi-Tong hop KQ phan bo KH nam 08- LD fong giao 15-11-08_!1 1 bao cao giao KH ve HTCMT vung TNB   12-12-2011 2 2" xfId="5845"/>
    <cellStyle name="T_CTMTQG 2008_Hi-Tong hop KQ phan bo KH nam 08- LD fong giao 15-11-08_!1 1 bao cao giao KH ve HTCMT vung TNB   12-12-2011 3" xfId="5844"/>
    <cellStyle name="T_CTMTQG 2008_Hi-Tong hop KQ phan bo KH nam 08- LD fong giao 15-11-08_KH TPCP vung TNB (03-1-2012)" xfId="4223"/>
    <cellStyle name="T_CTMTQG 2008_Hi-Tong hop KQ phan bo KH nam 08- LD fong giao 15-11-08_KH TPCP vung TNB (03-1-2012) 2" xfId="4224"/>
    <cellStyle name="T_CTMTQG 2008_Hi-Tong hop KQ phan bo KH nam 08- LD fong giao 15-11-08_KH TPCP vung TNB (03-1-2012) 2 2" xfId="5847"/>
    <cellStyle name="T_CTMTQG 2008_Hi-Tong hop KQ phan bo KH nam 08- LD fong giao 15-11-08_KH TPCP vung TNB (03-1-2012) 3" xfId="5846"/>
    <cellStyle name="T_CTMTQG 2008_Ket qua thuc hien nam 2008" xfId="4225"/>
    <cellStyle name="T_CTMTQG 2008_Ket qua thuc hien nam 2008 2" xfId="4226"/>
    <cellStyle name="T_CTMTQG 2008_Ket qua thuc hien nam 2008 2 2" xfId="5849"/>
    <cellStyle name="T_CTMTQG 2008_Ket qua thuc hien nam 2008 3" xfId="5848"/>
    <cellStyle name="T_CTMTQG 2008_Ket qua thuc hien nam 2008_!1 1 bao cao giao KH ve HTCMT vung TNB   12-12-2011" xfId="4227"/>
    <cellStyle name="T_CTMTQG 2008_Ket qua thuc hien nam 2008_!1 1 bao cao giao KH ve HTCMT vung TNB   12-12-2011 2" xfId="4228"/>
    <cellStyle name="T_CTMTQG 2008_Ket qua thuc hien nam 2008_!1 1 bao cao giao KH ve HTCMT vung TNB   12-12-2011 2 2" xfId="5851"/>
    <cellStyle name="T_CTMTQG 2008_Ket qua thuc hien nam 2008_!1 1 bao cao giao KH ve HTCMT vung TNB   12-12-2011 3" xfId="5850"/>
    <cellStyle name="T_CTMTQG 2008_Ket qua thuc hien nam 2008_KH TPCP vung TNB (03-1-2012)" xfId="4229"/>
    <cellStyle name="T_CTMTQG 2008_Ket qua thuc hien nam 2008_KH TPCP vung TNB (03-1-2012) 2" xfId="4230"/>
    <cellStyle name="T_CTMTQG 2008_Ket qua thuc hien nam 2008_KH TPCP vung TNB (03-1-2012) 2 2" xfId="5853"/>
    <cellStyle name="T_CTMTQG 2008_Ket qua thuc hien nam 2008_KH TPCP vung TNB (03-1-2012) 3" xfId="5852"/>
    <cellStyle name="T_CTMTQG 2008_KH TPCP vung TNB (03-1-2012)" xfId="4231"/>
    <cellStyle name="T_CTMTQG 2008_KH TPCP vung TNB (03-1-2012) 2" xfId="4232"/>
    <cellStyle name="T_CTMTQG 2008_KH TPCP vung TNB (03-1-2012) 2 2" xfId="5855"/>
    <cellStyle name="T_CTMTQG 2008_KH TPCP vung TNB (03-1-2012) 3" xfId="5854"/>
    <cellStyle name="T_CTMTQG 2008_KH XDCB_2008 lan 1" xfId="4233"/>
    <cellStyle name="T_CTMTQG 2008_KH XDCB_2008 lan 1 2" xfId="4234"/>
    <cellStyle name="T_CTMTQG 2008_KH XDCB_2008 lan 1 2 2" xfId="5857"/>
    <cellStyle name="T_CTMTQG 2008_KH XDCB_2008 lan 1 3" xfId="5856"/>
    <cellStyle name="T_CTMTQG 2008_KH XDCB_2008 lan 1 sua ngay 27-10" xfId="4235"/>
    <cellStyle name="T_CTMTQG 2008_KH XDCB_2008 lan 1 sua ngay 27-10 2" xfId="4236"/>
    <cellStyle name="T_CTMTQG 2008_KH XDCB_2008 lan 1 sua ngay 27-10 2 2" xfId="5859"/>
    <cellStyle name="T_CTMTQG 2008_KH XDCB_2008 lan 1 sua ngay 27-10 3" xfId="5858"/>
    <cellStyle name="T_CTMTQG 2008_KH XDCB_2008 lan 1 sua ngay 27-10_!1 1 bao cao giao KH ve HTCMT vung TNB   12-12-2011" xfId="4237"/>
    <cellStyle name="T_CTMTQG 2008_KH XDCB_2008 lan 1 sua ngay 27-10_!1 1 bao cao giao KH ve HTCMT vung TNB   12-12-2011 2" xfId="4238"/>
    <cellStyle name="T_CTMTQG 2008_KH XDCB_2008 lan 1 sua ngay 27-10_!1 1 bao cao giao KH ve HTCMT vung TNB   12-12-2011 2 2" xfId="5861"/>
    <cellStyle name="T_CTMTQG 2008_KH XDCB_2008 lan 1 sua ngay 27-10_!1 1 bao cao giao KH ve HTCMT vung TNB   12-12-2011 3" xfId="5860"/>
    <cellStyle name="T_CTMTQG 2008_KH XDCB_2008 lan 1 sua ngay 27-10_KH TPCP vung TNB (03-1-2012)" xfId="4239"/>
    <cellStyle name="T_CTMTQG 2008_KH XDCB_2008 lan 1 sua ngay 27-10_KH TPCP vung TNB (03-1-2012) 2" xfId="4240"/>
    <cellStyle name="T_CTMTQG 2008_KH XDCB_2008 lan 1 sua ngay 27-10_KH TPCP vung TNB (03-1-2012) 2 2" xfId="5863"/>
    <cellStyle name="T_CTMTQG 2008_KH XDCB_2008 lan 1 sua ngay 27-10_KH TPCP vung TNB (03-1-2012) 3" xfId="5862"/>
    <cellStyle name="T_CTMTQG 2008_KH XDCB_2008 lan 1_!1 1 bao cao giao KH ve HTCMT vung TNB   12-12-2011" xfId="4241"/>
    <cellStyle name="T_CTMTQG 2008_KH XDCB_2008 lan 1_!1 1 bao cao giao KH ve HTCMT vung TNB   12-12-2011 2" xfId="4242"/>
    <cellStyle name="T_CTMTQG 2008_KH XDCB_2008 lan 1_!1 1 bao cao giao KH ve HTCMT vung TNB   12-12-2011 2 2" xfId="5865"/>
    <cellStyle name="T_CTMTQG 2008_KH XDCB_2008 lan 1_!1 1 bao cao giao KH ve HTCMT vung TNB   12-12-2011 3" xfId="5864"/>
    <cellStyle name="T_CTMTQG 2008_KH XDCB_2008 lan 1_KH TPCP vung TNB (03-1-2012)" xfId="4243"/>
    <cellStyle name="T_CTMTQG 2008_KH XDCB_2008 lan 1_KH TPCP vung TNB (03-1-2012) 2" xfId="4244"/>
    <cellStyle name="T_CTMTQG 2008_KH XDCB_2008 lan 1_KH TPCP vung TNB (03-1-2012) 2 2" xfId="5867"/>
    <cellStyle name="T_CTMTQG 2008_KH XDCB_2008 lan 1_KH TPCP vung TNB (03-1-2012) 3" xfId="5866"/>
    <cellStyle name="T_CTMTQG 2008_KH XDCB_2008 lan 2 sua ngay 10-11" xfId="4245"/>
    <cellStyle name="T_CTMTQG 2008_KH XDCB_2008 lan 2 sua ngay 10-11 2" xfId="4246"/>
    <cellStyle name="T_CTMTQG 2008_KH XDCB_2008 lan 2 sua ngay 10-11 2 2" xfId="5869"/>
    <cellStyle name="T_CTMTQG 2008_KH XDCB_2008 lan 2 sua ngay 10-11 3" xfId="5868"/>
    <cellStyle name="T_CTMTQG 2008_KH XDCB_2008 lan 2 sua ngay 10-11_!1 1 bao cao giao KH ve HTCMT vung TNB   12-12-2011" xfId="4247"/>
    <cellStyle name="T_CTMTQG 2008_KH XDCB_2008 lan 2 sua ngay 10-11_!1 1 bao cao giao KH ve HTCMT vung TNB   12-12-2011 2" xfId="4248"/>
    <cellStyle name="T_CTMTQG 2008_KH XDCB_2008 lan 2 sua ngay 10-11_!1 1 bao cao giao KH ve HTCMT vung TNB   12-12-2011 2 2" xfId="5871"/>
    <cellStyle name="T_CTMTQG 2008_KH XDCB_2008 lan 2 sua ngay 10-11_!1 1 bao cao giao KH ve HTCMT vung TNB   12-12-2011 3" xfId="5870"/>
    <cellStyle name="T_CTMTQG 2008_KH XDCB_2008 lan 2 sua ngay 10-11_KH TPCP vung TNB (03-1-2012)" xfId="4249"/>
    <cellStyle name="T_CTMTQG 2008_KH XDCB_2008 lan 2 sua ngay 10-11_KH TPCP vung TNB (03-1-2012) 2" xfId="4250"/>
    <cellStyle name="T_CTMTQG 2008_KH XDCB_2008 lan 2 sua ngay 10-11_KH TPCP vung TNB (03-1-2012) 2 2" xfId="5873"/>
    <cellStyle name="T_CTMTQG 2008_KH XDCB_2008 lan 2 sua ngay 10-11_KH TPCP vung TNB (03-1-2012) 3" xfId="5872"/>
    <cellStyle name="T_CTTK T1" xfId="5325"/>
    <cellStyle name="T_danh muc chuan bi dau tu 2011 ngay 07-6-2011" xfId="4251"/>
    <cellStyle name="T_danh muc chuan bi dau tu 2011 ngay 07-6-2011 2" xfId="4252"/>
    <cellStyle name="T_danh muc chuan bi dau tu 2011 ngay 07-6-2011 2 2" xfId="5875"/>
    <cellStyle name="T_danh muc chuan bi dau tu 2011 ngay 07-6-2011 3" xfId="5874"/>
    <cellStyle name="T_danh muc chuan bi dau tu 2011 ngay 07-6-2011_!1 1 bao cao giao KH ve HTCMT vung TNB   12-12-2011" xfId="4253"/>
    <cellStyle name="T_danh muc chuan bi dau tu 2011 ngay 07-6-2011_!1 1 bao cao giao KH ve HTCMT vung TNB   12-12-2011 2" xfId="4254"/>
    <cellStyle name="T_danh muc chuan bi dau tu 2011 ngay 07-6-2011_!1 1 bao cao giao KH ve HTCMT vung TNB   12-12-2011 2 2" xfId="5877"/>
    <cellStyle name="T_danh muc chuan bi dau tu 2011 ngay 07-6-2011_!1 1 bao cao giao KH ve HTCMT vung TNB   12-12-2011 3" xfId="5876"/>
    <cellStyle name="T_danh muc chuan bi dau tu 2011 ngay 07-6-2011_KH TPCP vung TNB (03-1-2012)" xfId="4255"/>
    <cellStyle name="T_danh muc chuan bi dau tu 2011 ngay 07-6-2011_KH TPCP vung TNB (03-1-2012) 2" xfId="4256"/>
    <cellStyle name="T_danh muc chuan bi dau tu 2011 ngay 07-6-2011_KH TPCP vung TNB (03-1-2012) 2 2" xfId="5879"/>
    <cellStyle name="T_danh muc chuan bi dau tu 2011 ngay 07-6-2011_KH TPCP vung TNB (03-1-2012) 3" xfId="5878"/>
    <cellStyle name="T_Danh muc pbo nguon von XSKT, XDCB nam 2009 chuyen qua nam 2010" xfId="4257"/>
    <cellStyle name="T_Danh muc pbo nguon von XSKT, XDCB nam 2009 chuyen qua nam 2010 2" xfId="4258"/>
    <cellStyle name="T_Danh muc pbo nguon von XSKT, XDCB nam 2009 chuyen qua nam 2010 2 2" xfId="5881"/>
    <cellStyle name="T_Danh muc pbo nguon von XSKT, XDCB nam 2009 chuyen qua nam 2010 3" xfId="5880"/>
    <cellStyle name="T_Danh muc pbo nguon von XSKT, XDCB nam 2009 chuyen qua nam 2010_!1 1 bao cao giao KH ve HTCMT vung TNB   12-12-2011" xfId="4259"/>
    <cellStyle name="T_Danh muc pbo nguon von XSKT, XDCB nam 2009 chuyen qua nam 2010_!1 1 bao cao giao KH ve HTCMT vung TNB   12-12-2011 2" xfId="4260"/>
    <cellStyle name="T_Danh muc pbo nguon von XSKT, XDCB nam 2009 chuyen qua nam 2010_!1 1 bao cao giao KH ve HTCMT vung TNB   12-12-2011 2 2" xfId="5883"/>
    <cellStyle name="T_Danh muc pbo nguon von XSKT, XDCB nam 2009 chuyen qua nam 2010_!1 1 bao cao giao KH ve HTCMT vung TNB   12-12-2011 3" xfId="5882"/>
    <cellStyle name="T_Danh muc pbo nguon von XSKT, XDCB nam 2009 chuyen qua nam 2010_KH TPCP vung TNB (03-1-2012)" xfId="4261"/>
    <cellStyle name="T_Danh muc pbo nguon von XSKT, XDCB nam 2009 chuyen qua nam 2010_KH TPCP vung TNB (03-1-2012) 2" xfId="4262"/>
    <cellStyle name="T_Danh muc pbo nguon von XSKT, XDCB nam 2009 chuyen qua nam 2010_KH TPCP vung TNB (03-1-2012) 2 2" xfId="5885"/>
    <cellStyle name="T_Danh muc pbo nguon von XSKT, XDCB nam 2009 chuyen qua nam 2010_KH TPCP vung TNB (03-1-2012) 3" xfId="5884"/>
    <cellStyle name="T_danh sach chua nop bcao trung bay sua chua  tinh den 1-3-06" xfId="5326"/>
    <cellStyle name="T_Danh sach KH TB MilkYomilk Yao  Smart chu ky 2-Vinh Thang" xfId="5327"/>
    <cellStyle name="T_Danh sach KH trung bay MilkYomilk co ke chu ky 2-Vinh Thang" xfId="5328"/>
    <cellStyle name="T_dieu chinh KH 2011 ngay 26-5-2011111" xfId="4263"/>
    <cellStyle name="T_dieu chinh KH 2011 ngay 26-5-2011111 2" xfId="4264"/>
    <cellStyle name="T_dieu chinh KH 2011 ngay 26-5-2011111 2 2" xfId="5887"/>
    <cellStyle name="T_dieu chinh KH 2011 ngay 26-5-2011111 3" xfId="5886"/>
    <cellStyle name="T_dieu chinh KH 2011 ngay 26-5-2011111_!1 1 bao cao giao KH ve HTCMT vung TNB   12-12-2011" xfId="4265"/>
    <cellStyle name="T_dieu chinh KH 2011 ngay 26-5-2011111_!1 1 bao cao giao KH ve HTCMT vung TNB   12-12-2011 2" xfId="4266"/>
    <cellStyle name="T_dieu chinh KH 2011 ngay 26-5-2011111_!1 1 bao cao giao KH ve HTCMT vung TNB   12-12-2011 2 2" xfId="5889"/>
    <cellStyle name="T_dieu chinh KH 2011 ngay 26-5-2011111_!1 1 bao cao giao KH ve HTCMT vung TNB   12-12-2011 3" xfId="5888"/>
    <cellStyle name="T_dieu chinh KH 2011 ngay 26-5-2011111_KH TPCP vung TNB (03-1-2012)" xfId="4267"/>
    <cellStyle name="T_dieu chinh KH 2011 ngay 26-5-2011111_KH TPCP vung TNB (03-1-2012) 2" xfId="4268"/>
    <cellStyle name="T_dieu chinh KH 2011 ngay 26-5-2011111_KH TPCP vung TNB (03-1-2012) 2 2" xfId="5891"/>
    <cellStyle name="T_dieu chinh KH 2011 ngay 26-5-2011111_KH TPCP vung TNB (03-1-2012) 3" xfId="5890"/>
    <cellStyle name="T_DK 2014-2015 final" xfId="4269"/>
    <cellStyle name="T_DK 2014-2015 final 2" xfId="5892"/>
    <cellStyle name="T_DK 2014-2015 final_05-12  KH trung han 2016-2020 - Liem Thinh edited" xfId="4270"/>
    <cellStyle name="T_DK 2014-2015 final_05-12  KH trung han 2016-2020 - Liem Thinh edited 2" xfId="5893"/>
    <cellStyle name="T_DK 2014-2015 final_Copy of 05-12  KH trung han 2016-2020 - Liem Thinh edited (1)" xfId="4271"/>
    <cellStyle name="T_DK 2014-2015 final_Copy of 05-12  KH trung han 2016-2020 - Liem Thinh edited (1) 2" xfId="5894"/>
    <cellStyle name="T_DK 2014-2015 new" xfId="4272"/>
    <cellStyle name="T_DK 2014-2015 new 2" xfId="5895"/>
    <cellStyle name="T_DK 2014-2015 new_05-12  KH trung han 2016-2020 - Liem Thinh edited" xfId="4273"/>
    <cellStyle name="T_DK 2014-2015 new_05-12  KH trung han 2016-2020 - Liem Thinh edited 2" xfId="5896"/>
    <cellStyle name="T_DK 2014-2015 new_Copy of 05-12  KH trung han 2016-2020 - Liem Thinh edited (1)" xfId="4274"/>
    <cellStyle name="T_DK 2014-2015 new_Copy of 05-12  KH trung han 2016-2020 - Liem Thinh edited (1) 2" xfId="5897"/>
    <cellStyle name="T_DK KH CBDT 2014 11-11-2013" xfId="4275"/>
    <cellStyle name="T_DK KH CBDT 2014 11-11-2013 2" xfId="5898"/>
    <cellStyle name="T_DK KH CBDT 2014 11-11-2013(1)" xfId="4276"/>
    <cellStyle name="T_DK KH CBDT 2014 11-11-2013(1) 2" xfId="5899"/>
    <cellStyle name="T_DK KH CBDT 2014 11-11-2013(1)_05-12  KH trung han 2016-2020 - Liem Thinh edited" xfId="4277"/>
    <cellStyle name="T_DK KH CBDT 2014 11-11-2013(1)_05-12  KH trung han 2016-2020 - Liem Thinh edited 2" xfId="5900"/>
    <cellStyle name="T_DK KH CBDT 2014 11-11-2013(1)_Copy of 05-12  KH trung han 2016-2020 - Liem Thinh edited (1)" xfId="4278"/>
    <cellStyle name="T_DK KH CBDT 2014 11-11-2013(1)_Copy of 05-12  KH trung han 2016-2020 - Liem Thinh edited (1) 2" xfId="5901"/>
    <cellStyle name="T_DK KH CBDT 2014 11-11-2013_05-12  KH trung han 2016-2020 - Liem Thinh edited" xfId="4279"/>
    <cellStyle name="T_DK KH CBDT 2014 11-11-2013_05-12  KH trung han 2016-2020 - Liem Thinh edited 2" xfId="5902"/>
    <cellStyle name="T_DK KH CBDT 2014 11-11-2013_Copy of 05-12  KH trung han 2016-2020 - Liem Thinh edited (1)" xfId="4280"/>
    <cellStyle name="T_DK KH CBDT 2014 11-11-2013_Copy of 05-12  KH trung han 2016-2020 - Liem Thinh edited (1) 2" xfId="5903"/>
    <cellStyle name="T_DS KCH PHAN BO VON NSDP NAM 2010" xfId="4281"/>
    <cellStyle name="T_DS KCH PHAN BO VON NSDP NAM 2010 2" xfId="4282"/>
    <cellStyle name="T_DS KCH PHAN BO VON NSDP NAM 2010 2 2" xfId="5905"/>
    <cellStyle name="T_DS KCH PHAN BO VON NSDP NAM 2010 3" xfId="5904"/>
    <cellStyle name="T_DS KCH PHAN BO VON NSDP NAM 2010_!1 1 bao cao giao KH ve HTCMT vung TNB   12-12-2011" xfId="4283"/>
    <cellStyle name="T_DS KCH PHAN BO VON NSDP NAM 2010_!1 1 bao cao giao KH ve HTCMT vung TNB   12-12-2011 2" xfId="4284"/>
    <cellStyle name="T_DS KCH PHAN BO VON NSDP NAM 2010_!1 1 bao cao giao KH ve HTCMT vung TNB   12-12-2011 2 2" xfId="5907"/>
    <cellStyle name="T_DS KCH PHAN BO VON NSDP NAM 2010_!1 1 bao cao giao KH ve HTCMT vung TNB   12-12-2011 3" xfId="5906"/>
    <cellStyle name="T_DS KCH PHAN BO VON NSDP NAM 2010_KH TPCP vung TNB (03-1-2012)" xfId="4285"/>
    <cellStyle name="T_DS KCH PHAN BO VON NSDP NAM 2010_KH TPCP vung TNB (03-1-2012) 2" xfId="4286"/>
    <cellStyle name="T_DS KCH PHAN BO VON NSDP NAM 2010_KH TPCP vung TNB (03-1-2012) 2 2" xfId="5909"/>
    <cellStyle name="T_DS KCH PHAN BO VON NSDP NAM 2010_KH TPCP vung TNB (03-1-2012) 3" xfId="5908"/>
    <cellStyle name="T_DSACH MILK YO MILK CK 2 M.BAC" xfId="5329"/>
    <cellStyle name="T_DSKH Tbay Milk , Yomilk CK 2 Vu Thi Hanh" xfId="5330"/>
    <cellStyle name="T_Du an khoi cong moi nam 2010" xfId="4287"/>
    <cellStyle name="T_Du an khoi cong moi nam 2010 2" xfId="4288"/>
    <cellStyle name="T_Du an khoi cong moi nam 2010 2 2" xfId="5911"/>
    <cellStyle name="T_Du an khoi cong moi nam 2010 3" xfId="5910"/>
    <cellStyle name="T_Du an khoi cong moi nam 2010_!1 1 bao cao giao KH ve HTCMT vung TNB   12-12-2011" xfId="4289"/>
    <cellStyle name="T_Du an khoi cong moi nam 2010_!1 1 bao cao giao KH ve HTCMT vung TNB   12-12-2011 2" xfId="4290"/>
    <cellStyle name="T_Du an khoi cong moi nam 2010_!1 1 bao cao giao KH ve HTCMT vung TNB   12-12-2011 2 2" xfId="5913"/>
    <cellStyle name="T_Du an khoi cong moi nam 2010_!1 1 bao cao giao KH ve HTCMT vung TNB   12-12-2011 3" xfId="5912"/>
    <cellStyle name="T_Du an khoi cong moi nam 2010_KH TPCP vung TNB (03-1-2012)" xfId="4291"/>
    <cellStyle name="T_Du an khoi cong moi nam 2010_KH TPCP vung TNB (03-1-2012) 2" xfId="4292"/>
    <cellStyle name="T_Du an khoi cong moi nam 2010_KH TPCP vung TNB (03-1-2012) 2 2" xfId="5915"/>
    <cellStyle name="T_Du an khoi cong moi nam 2010_KH TPCP vung TNB (03-1-2012) 3" xfId="5914"/>
    <cellStyle name="T_DU AN TKQH VA CHUAN BI DAU TU NAM 2007 sua ngay 9-11" xfId="4293"/>
    <cellStyle name="T_DU AN TKQH VA CHUAN BI DAU TU NAM 2007 sua ngay 9-11 2" xfId="4294"/>
    <cellStyle name="T_DU AN TKQH VA CHUAN BI DAU TU NAM 2007 sua ngay 9-11 2 2" xfId="5917"/>
    <cellStyle name="T_DU AN TKQH VA CHUAN BI DAU TU NAM 2007 sua ngay 9-11 3" xfId="5916"/>
    <cellStyle name="T_DU AN TKQH VA CHUAN BI DAU TU NAM 2007 sua ngay 9-11_!1 1 bao cao giao KH ve HTCMT vung TNB   12-12-2011" xfId="4295"/>
    <cellStyle name="T_DU AN TKQH VA CHUAN BI DAU TU NAM 2007 sua ngay 9-11_!1 1 bao cao giao KH ve HTCMT vung TNB   12-12-2011 2" xfId="4296"/>
    <cellStyle name="T_DU AN TKQH VA CHUAN BI DAU TU NAM 2007 sua ngay 9-11_!1 1 bao cao giao KH ve HTCMT vung TNB   12-12-2011 2 2" xfId="5919"/>
    <cellStyle name="T_DU AN TKQH VA CHUAN BI DAU TU NAM 2007 sua ngay 9-11_!1 1 bao cao giao KH ve HTCMT vung TNB   12-12-2011 3" xfId="5918"/>
    <cellStyle name="T_DU AN TKQH VA CHUAN BI DAU TU NAM 2007 sua ngay 9-11_Bieu mau danh muc du an thuoc CTMTQG nam 2008" xfId="4297"/>
    <cellStyle name="T_DU AN TKQH VA CHUAN BI DAU TU NAM 2007 sua ngay 9-11_Bieu mau danh muc du an thuoc CTMTQG nam 2008 2" xfId="4298"/>
    <cellStyle name="T_DU AN TKQH VA CHUAN BI DAU TU NAM 2007 sua ngay 9-11_Bieu mau danh muc du an thuoc CTMTQG nam 2008 2 2" xfId="5921"/>
    <cellStyle name="T_DU AN TKQH VA CHUAN BI DAU TU NAM 2007 sua ngay 9-11_Bieu mau danh muc du an thuoc CTMTQG nam 2008 3" xfId="5920"/>
    <cellStyle name="T_DU AN TKQH VA CHUAN BI DAU TU NAM 2007 sua ngay 9-11_Bieu mau danh muc du an thuoc CTMTQG nam 2008_!1 1 bao cao giao KH ve HTCMT vung TNB   12-12-2011" xfId="4299"/>
    <cellStyle name="T_DU AN TKQH VA CHUAN BI DAU TU NAM 2007 sua ngay 9-11_Bieu mau danh muc du an thuoc CTMTQG nam 2008_!1 1 bao cao giao KH ve HTCMT vung TNB   12-12-2011 2" xfId="4300"/>
    <cellStyle name="T_DU AN TKQH VA CHUAN BI DAU TU NAM 2007 sua ngay 9-11_Bieu mau danh muc du an thuoc CTMTQG nam 2008_!1 1 bao cao giao KH ve HTCMT vung TNB   12-12-2011 2 2" xfId="5923"/>
    <cellStyle name="T_DU AN TKQH VA CHUAN BI DAU TU NAM 2007 sua ngay 9-11_Bieu mau danh muc du an thuoc CTMTQG nam 2008_!1 1 bao cao giao KH ve HTCMT vung TNB   12-12-2011 3" xfId="5922"/>
    <cellStyle name="T_DU AN TKQH VA CHUAN BI DAU TU NAM 2007 sua ngay 9-11_Bieu mau danh muc du an thuoc CTMTQG nam 2008_KH TPCP vung TNB (03-1-2012)" xfId="4301"/>
    <cellStyle name="T_DU AN TKQH VA CHUAN BI DAU TU NAM 2007 sua ngay 9-11_Bieu mau danh muc du an thuoc CTMTQG nam 2008_KH TPCP vung TNB (03-1-2012) 2" xfId="4302"/>
    <cellStyle name="T_DU AN TKQH VA CHUAN BI DAU TU NAM 2007 sua ngay 9-11_Bieu mau danh muc du an thuoc CTMTQG nam 2008_KH TPCP vung TNB (03-1-2012) 2 2" xfId="5925"/>
    <cellStyle name="T_DU AN TKQH VA CHUAN BI DAU TU NAM 2007 sua ngay 9-11_Bieu mau danh muc du an thuoc CTMTQG nam 2008_KH TPCP vung TNB (03-1-2012) 3" xfId="5924"/>
    <cellStyle name="T_DU AN TKQH VA CHUAN BI DAU TU NAM 2007 sua ngay 9-11_Du an khoi cong moi nam 2010" xfId="4303"/>
    <cellStyle name="T_DU AN TKQH VA CHUAN BI DAU TU NAM 2007 sua ngay 9-11_Du an khoi cong moi nam 2010 2" xfId="4304"/>
    <cellStyle name="T_DU AN TKQH VA CHUAN BI DAU TU NAM 2007 sua ngay 9-11_Du an khoi cong moi nam 2010 2 2" xfId="5927"/>
    <cellStyle name="T_DU AN TKQH VA CHUAN BI DAU TU NAM 2007 sua ngay 9-11_Du an khoi cong moi nam 2010 3" xfId="5926"/>
    <cellStyle name="T_DU AN TKQH VA CHUAN BI DAU TU NAM 2007 sua ngay 9-11_Du an khoi cong moi nam 2010_!1 1 bao cao giao KH ve HTCMT vung TNB   12-12-2011" xfId="4305"/>
    <cellStyle name="T_DU AN TKQH VA CHUAN BI DAU TU NAM 2007 sua ngay 9-11_Du an khoi cong moi nam 2010_!1 1 bao cao giao KH ve HTCMT vung TNB   12-12-2011 2" xfId="4306"/>
    <cellStyle name="T_DU AN TKQH VA CHUAN BI DAU TU NAM 2007 sua ngay 9-11_Du an khoi cong moi nam 2010_!1 1 bao cao giao KH ve HTCMT vung TNB   12-12-2011 2 2" xfId="5929"/>
    <cellStyle name="T_DU AN TKQH VA CHUAN BI DAU TU NAM 2007 sua ngay 9-11_Du an khoi cong moi nam 2010_!1 1 bao cao giao KH ve HTCMT vung TNB   12-12-2011 3" xfId="5928"/>
    <cellStyle name="T_DU AN TKQH VA CHUAN BI DAU TU NAM 2007 sua ngay 9-11_Du an khoi cong moi nam 2010_KH TPCP vung TNB (03-1-2012)" xfId="4307"/>
    <cellStyle name="T_DU AN TKQH VA CHUAN BI DAU TU NAM 2007 sua ngay 9-11_Du an khoi cong moi nam 2010_KH TPCP vung TNB (03-1-2012) 2" xfId="4308"/>
    <cellStyle name="T_DU AN TKQH VA CHUAN BI DAU TU NAM 2007 sua ngay 9-11_Du an khoi cong moi nam 2010_KH TPCP vung TNB (03-1-2012) 2 2" xfId="5931"/>
    <cellStyle name="T_DU AN TKQH VA CHUAN BI DAU TU NAM 2007 sua ngay 9-11_Du an khoi cong moi nam 2010_KH TPCP vung TNB (03-1-2012) 3" xfId="5930"/>
    <cellStyle name="T_DU AN TKQH VA CHUAN BI DAU TU NAM 2007 sua ngay 9-11_Ket qua phan bo von nam 2008" xfId="4309"/>
    <cellStyle name="T_DU AN TKQH VA CHUAN BI DAU TU NAM 2007 sua ngay 9-11_Ket qua phan bo von nam 2008 2" xfId="4310"/>
    <cellStyle name="T_DU AN TKQH VA CHUAN BI DAU TU NAM 2007 sua ngay 9-11_Ket qua phan bo von nam 2008 2 2" xfId="5933"/>
    <cellStyle name="T_DU AN TKQH VA CHUAN BI DAU TU NAM 2007 sua ngay 9-11_Ket qua phan bo von nam 2008 3" xfId="5932"/>
    <cellStyle name="T_DU AN TKQH VA CHUAN BI DAU TU NAM 2007 sua ngay 9-11_Ket qua phan bo von nam 2008_!1 1 bao cao giao KH ve HTCMT vung TNB   12-12-2011" xfId="4311"/>
    <cellStyle name="T_DU AN TKQH VA CHUAN BI DAU TU NAM 2007 sua ngay 9-11_Ket qua phan bo von nam 2008_!1 1 bao cao giao KH ve HTCMT vung TNB   12-12-2011 2" xfId="4312"/>
    <cellStyle name="T_DU AN TKQH VA CHUAN BI DAU TU NAM 2007 sua ngay 9-11_Ket qua phan bo von nam 2008_!1 1 bao cao giao KH ve HTCMT vung TNB   12-12-2011 2 2" xfId="4313"/>
    <cellStyle name="T_DU AN TKQH VA CHUAN BI DAU TU NAM 2007 sua ngay 9-11_Ket qua phan bo von nam 2008_!1 1 bao cao giao KH ve HTCMT vung TNB   12-12-2011 2 2 2" xfId="5934"/>
    <cellStyle name="T_DU AN TKQH VA CHUAN BI DAU TU NAM 2007 sua ngay 9-11_Ket qua phan bo von nam 2008_!1 1 bao cao giao KH ve HTCMT vung TNB   12-12-2011 3" xfId="4314"/>
    <cellStyle name="T_DU AN TKQH VA CHUAN BI DAU TU NAM 2007 sua ngay 9-11_Ket qua phan bo von nam 2008_!1 1 bao cao giao KH ve HTCMT vung TNB   12-12-2011 3 2" xfId="5935"/>
    <cellStyle name="T_DU AN TKQH VA CHUAN BI DAU TU NAM 2007 sua ngay 9-11_Ket qua phan bo von nam 2008_KH TPCP vung TNB (03-1-2012)" xfId="4315"/>
    <cellStyle name="T_DU AN TKQH VA CHUAN BI DAU TU NAM 2007 sua ngay 9-11_Ket qua phan bo von nam 2008_KH TPCP vung TNB (03-1-2012) 2" xfId="4316"/>
    <cellStyle name="T_DU AN TKQH VA CHUAN BI DAU TU NAM 2007 sua ngay 9-11_Ket qua phan bo von nam 2008_KH TPCP vung TNB (03-1-2012) 2 2" xfId="4317"/>
    <cellStyle name="T_DU AN TKQH VA CHUAN BI DAU TU NAM 2007 sua ngay 9-11_Ket qua phan bo von nam 2008_KH TPCP vung TNB (03-1-2012) 2 2 2" xfId="5936"/>
    <cellStyle name="T_DU AN TKQH VA CHUAN BI DAU TU NAM 2007 sua ngay 9-11_Ket qua phan bo von nam 2008_KH TPCP vung TNB (03-1-2012) 3" xfId="4318"/>
    <cellStyle name="T_DU AN TKQH VA CHUAN BI DAU TU NAM 2007 sua ngay 9-11_Ket qua phan bo von nam 2008_KH TPCP vung TNB (03-1-2012) 3 2" xfId="5937"/>
    <cellStyle name="T_DU AN TKQH VA CHUAN BI DAU TU NAM 2007 sua ngay 9-11_KH TPCP vung TNB (03-1-2012)" xfId="4319"/>
    <cellStyle name="T_DU AN TKQH VA CHUAN BI DAU TU NAM 2007 sua ngay 9-11_KH TPCP vung TNB (03-1-2012) 2" xfId="4320"/>
    <cellStyle name="T_DU AN TKQH VA CHUAN BI DAU TU NAM 2007 sua ngay 9-11_KH TPCP vung TNB (03-1-2012) 2 2" xfId="4321"/>
    <cellStyle name="T_DU AN TKQH VA CHUAN BI DAU TU NAM 2007 sua ngay 9-11_KH TPCP vung TNB (03-1-2012) 2 2 2" xfId="5938"/>
    <cellStyle name="T_DU AN TKQH VA CHUAN BI DAU TU NAM 2007 sua ngay 9-11_KH TPCP vung TNB (03-1-2012) 3" xfId="4322"/>
    <cellStyle name="T_DU AN TKQH VA CHUAN BI DAU TU NAM 2007 sua ngay 9-11_KH TPCP vung TNB (03-1-2012) 3 2" xfId="5939"/>
    <cellStyle name="T_DU AN TKQH VA CHUAN BI DAU TU NAM 2007 sua ngay 9-11_KH XDCB_2008 lan 2 sua ngay 10-11" xfId="4323"/>
    <cellStyle name="T_DU AN TKQH VA CHUAN BI DAU TU NAM 2007 sua ngay 9-11_KH XDCB_2008 lan 2 sua ngay 10-11 2" xfId="4324"/>
    <cellStyle name="T_DU AN TKQH VA CHUAN BI DAU TU NAM 2007 sua ngay 9-11_KH XDCB_2008 lan 2 sua ngay 10-11 2 2" xfId="4325"/>
    <cellStyle name="T_DU AN TKQH VA CHUAN BI DAU TU NAM 2007 sua ngay 9-11_KH XDCB_2008 lan 2 sua ngay 10-11 2 2 2" xfId="5940"/>
    <cellStyle name="T_DU AN TKQH VA CHUAN BI DAU TU NAM 2007 sua ngay 9-11_KH XDCB_2008 lan 2 sua ngay 10-11 3" xfId="4326"/>
    <cellStyle name="T_DU AN TKQH VA CHUAN BI DAU TU NAM 2007 sua ngay 9-11_KH XDCB_2008 lan 2 sua ngay 10-11 3 2" xfId="5941"/>
    <cellStyle name="T_DU AN TKQH VA CHUAN BI DAU TU NAM 2007 sua ngay 9-11_KH XDCB_2008 lan 2 sua ngay 10-11_!1 1 bao cao giao KH ve HTCMT vung TNB   12-12-2011" xfId="4327"/>
    <cellStyle name="T_DU AN TKQH VA CHUAN BI DAU TU NAM 2007 sua ngay 9-11_KH XDCB_2008 lan 2 sua ngay 10-11_!1 1 bao cao giao KH ve HTCMT vung TNB   12-12-2011 2" xfId="4328"/>
    <cellStyle name="T_DU AN TKQH VA CHUAN BI DAU TU NAM 2007 sua ngay 9-11_KH XDCB_2008 lan 2 sua ngay 10-11_!1 1 bao cao giao KH ve HTCMT vung TNB   12-12-2011 2 2" xfId="4329"/>
    <cellStyle name="T_DU AN TKQH VA CHUAN BI DAU TU NAM 2007 sua ngay 9-11_KH XDCB_2008 lan 2 sua ngay 10-11_!1 1 bao cao giao KH ve HTCMT vung TNB   12-12-2011 2 2 2" xfId="5942"/>
    <cellStyle name="T_DU AN TKQH VA CHUAN BI DAU TU NAM 2007 sua ngay 9-11_KH XDCB_2008 lan 2 sua ngay 10-11_!1 1 bao cao giao KH ve HTCMT vung TNB   12-12-2011 3" xfId="4330"/>
    <cellStyle name="T_DU AN TKQH VA CHUAN BI DAU TU NAM 2007 sua ngay 9-11_KH XDCB_2008 lan 2 sua ngay 10-11_!1 1 bao cao giao KH ve HTCMT vung TNB   12-12-2011 3 2" xfId="5943"/>
    <cellStyle name="T_DU AN TKQH VA CHUAN BI DAU TU NAM 2007 sua ngay 9-11_KH XDCB_2008 lan 2 sua ngay 10-11_KH TPCP vung TNB (03-1-2012)" xfId="4331"/>
    <cellStyle name="T_DU AN TKQH VA CHUAN BI DAU TU NAM 2007 sua ngay 9-11_KH XDCB_2008 lan 2 sua ngay 10-11_KH TPCP vung TNB (03-1-2012) 2" xfId="4332"/>
    <cellStyle name="T_DU AN TKQH VA CHUAN BI DAU TU NAM 2007 sua ngay 9-11_KH XDCB_2008 lan 2 sua ngay 10-11_KH TPCP vung TNB (03-1-2012) 2 2" xfId="4333"/>
    <cellStyle name="T_DU AN TKQH VA CHUAN BI DAU TU NAM 2007 sua ngay 9-11_KH XDCB_2008 lan 2 sua ngay 10-11_KH TPCP vung TNB (03-1-2012) 2 2 2" xfId="5944"/>
    <cellStyle name="T_DU AN TKQH VA CHUAN BI DAU TU NAM 2007 sua ngay 9-11_KH XDCB_2008 lan 2 sua ngay 10-11_KH TPCP vung TNB (03-1-2012) 3" xfId="4334"/>
    <cellStyle name="T_DU AN TKQH VA CHUAN BI DAU TU NAM 2007 sua ngay 9-11_KH XDCB_2008 lan 2 sua ngay 10-11_KH TPCP vung TNB (03-1-2012) 3 2" xfId="5945"/>
    <cellStyle name="T_du toan dieu chinh  20-8-2006" xfId="4335"/>
    <cellStyle name="T_du toan dieu chinh  20-8-2006 2" xfId="4336"/>
    <cellStyle name="T_du toan dieu chinh  20-8-2006 2 2" xfId="4337"/>
    <cellStyle name="T_du toan dieu chinh  20-8-2006 2 2 2" xfId="5946"/>
    <cellStyle name="T_du toan dieu chinh  20-8-2006 3" xfId="4338"/>
    <cellStyle name="T_du toan dieu chinh  20-8-2006 3 2" xfId="5947"/>
    <cellStyle name="T_du toan dieu chinh  20-8-2006_!1 1 bao cao giao KH ve HTCMT vung TNB   12-12-2011" xfId="4339"/>
    <cellStyle name="T_du toan dieu chinh  20-8-2006_!1 1 bao cao giao KH ve HTCMT vung TNB   12-12-2011 2" xfId="4340"/>
    <cellStyle name="T_du toan dieu chinh  20-8-2006_!1 1 bao cao giao KH ve HTCMT vung TNB   12-12-2011 2 2" xfId="4341"/>
    <cellStyle name="T_du toan dieu chinh  20-8-2006_!1 1 bao cao giao KH ve HTCMT vung TNB   12-12-2011 2 2 2" xfId="5948"/>
    <cellStyle name="T_du toan dieu chinh  20-8-2006_!1 1 bao cao giao KH ve HTCMT vung TNB   12-12-2011 3" xfId="4342"/>
    <cellStyle name="T_du toan dieu chinh  20-8-2006_!1 1 bao cao giao KH ve HTCMT vung TNB   12-12-2011 3 2" xfId="5949"/>
    <cellStyle name="T_du toan dieu chinh  20-8-2006_Bieu4HTMT" xfId="4343"/>
    <cellStyle name="T_du toan dieu chinh  20-8-2006_Bieu4HTMT 2" xfId="4344"/>
    <cellStyle name="T_du toan dieu chinh  20-8-2006_Bieu4HTMT 2 2" xfId="4345"/>
    <cellStyle name="T_du toan dieu chinh  20-8-2006_Bieu4HTMT 2 2 2" xfId="5950"/>
    <cellStyle name="T_du toan dieu chinh  20-8-2006_Bieu4HTMT 3" xfId="4346"/>
    <cellStyle name="T_du toan dieu chinh  20-8-2006_Bieu4HTMT 3 2" xfId="5951"/>
    <cellStyle name="T_du toan dieu chinh  20-8-2006_Bieu4HTMT_!1 1 bao cao giao KH ve HTCMT vung TNB   12-12-2011" xfId="4347"/>
    <cellStyle name="T_du toan dieu chinh  20-8-2006_Bieu4HTMT_!1 1 bao cao giao KH ve HTCMT vung TNB   12-12-2011 2" xfId="4348"/>
    <cellStyle name="T_du toan dieu chinh  20-8-2006_Bieu4HTMT_!1 1 bao cao giao KH ve HTCMT vung TNB   12-12-2011 2 2" xfId="4349"/>
    <cellStyle name="T_du toan dieu chinh  20-8-2006_Bieu4HTMT_!1 1 bao cao giao KH ve HTCMT vung TNB   12-12-2011 2 2 2" xfId="5952"/>
    <cellStyle name="T_du toan dieu chinh  20-8-2006_Bieu4HTMT_!1 1 bao cao giao KH ve HTCMT vung TNB   12-12-2011 3" xfId="4350"/>
    <cellStyle name="T_du toan dieu chinh  20-8-2006_Bieu4HTMT_!1 1 bao cao giao KH ve HTCMT vung TNB   12-12-2011 3 2" xfId="5953"/>
    <cellStyle name="T_du toan dieu chinh  20-8-2006_Bieu4HTMT_KH TPCP vung TNB (03-1-2012)" xfId="4351"/>
    <cellStyle name="T_du toan dieu chinh  20-8-2006_Bieu4HTMT_KH TPCP vung TNB (03-1-2012) 2" xfId="4352"/>
    <cellStyle name="T_du toan dieu chinh  20-8-2006_Bieu4HTMT_KH TPCP vung TNB (03-1-2012) 2 2" xfId="4353"/>
    <cellStyle name="T_du toan dieu chinh  20-8-2006_Bieu4HTMT_KH TPCP vung TNB (03-1-2012) 2 2 2" xfId="5954"/>
    <cellStyle name="T_du toan dieu chinh  20-8-2006_Bieu4HTMT_KH TPCP vung TNB (03-1-2012) 3" xfId="4354"/>
    <cellStyle name="T_du toan dieu chinh  20-8-2006_Bieu4HTMT_KH TPCP vung TNB (03-1-2012) 3 2" xfId="5955"/>
    <cellStyle name="T_du toan dieu chinh  20-8-2006_KH TPCP vung TNB (03-1-2012)" xfId="4355"/>
    <cellStyle name="T_du toan dieu chinh  20-8-2006_KH TPCP vung TNB (03-1-2012) 2" xfId="4356"/>
    <cellStyle name="T_du toan dieu chinh  20-8-2006_KH TPCP vung TNB (03-1-2012) 2 2" xfId="4357"/>
    <cellStyle name="T_du toan dieu chinh  20-8-2006_KH TPCP vung TNB (03-1-2012) 2 2 2" xfId="5956"/>
    <cellStyle name="T_du toan dieu chinh  20-8-2006_KH TPCP vung TNB (03-1-2012) 3" xfId="4358"/>
    <cellStyle name="T_du toan dieu chinh  20-8-2006_KH TPCP vung TNB (03-1-2012) 3 2" xfId="5957"/>
    <cellStyle name="T_form ton kho CK 2 tuan 8" xfId="5331"/>
    <cellStyle name="T_giao KH 2011 ngay 10-12-2010" xfId="4359"/>
    <cellStyle name="T_giao KH 2011 ngay 10-12-2010 2" xfId="4360"/>
    <cellStyle name="T_giao KH 2011 ngay 10-12-2010 2 2" xfId="4361"/>
    <cellStyle name="T_giao KH 2011 ngay 10-12-2010 2 2 2" xfId="5958"/>
    <cellStyle name="T_giao KH 2011 ngay 10-12-2010 3" xfId="4362"/>
    <cellStyle name="T_giao KH 2011 ngay 10-12-2010 3 2" xfId="5959"/>
    <cellStyle name="T_giao KH 2011 ngay 10-12-2010_!1 1 bao cao giao KH ve HTCMT vung TNB   12-12-2011" xfId="4363"/>
    <cellStyle name="T_giao KH 2011 ngay 10-12-2010_!1 1 bao cao giao KH ve HTCMT vung TNB   12-12-2011 2" xfId="4364"/>
    <cellStyle name="T_giao KH 2011 ngay 10-12-2010_!1 1 bao cao giao KH ve HTCMT vung TNB   12-12-2011 2 2" xfId="4365"/>
    <cellStyle name="T_giao KH 2011 ngay 10-12-2010_!1 1 bao cao giao KH ve HTCMT vung TNB   12-12-2011 2 2 2" xfId="5960"/>
    <cellStyle name="T_giao KH 2011 ngay 10-12-2010_!1 1 bao cao giao KH ve HTCMT vung TNB   12-12-2011 3" xfId="4366"/>
    <cellStyle name="T_giao KH 2011 ngay 10-12-2010_!1 1 bao cao giao KH ve HTCMT vung TNB   12-12-2011 3 2" xfId="5961"/>
    <cellStyle name="T_giao KH 2011 ngay 10-12-2010_KH TPCP vung TNB (03-1-2012)" xfId="4367"/>
    <cellStyle name="T_giao KH 2011 ngay 10-12-2010_KH TPCP vung TNB (03-1-2012) 2" xfId="4368"/>
    <cellStyle name="T_giao KH 2011 ngay 10-12-2010_KH TPCP vung TNB (03-1-2012) 2 2" xfId="4369"/>
    <cellStyle name="T_giao KH 2011 ngay 10-12-2010_KH TPCP vung TNB (03-1-2012) 2 2 2" xfId="5962"/>
    <cellStyle name="T_giao KH 2011 ngay 10-12-2010_KH TPCP vung TNB (03-1-2012) 3" xfId="4370"/>
    <cellStyle name="T_giao KH 2011 ngay 10-12-2010_KH TPCP vung TNB (03-1-2012) 3 2" xfId="5963"/>
    <cellStyle name="T_Ht-PTq1-03" xfId="4371"/>
    <cellStyle name="T_Ht-PTq1-03 2" xfId="4372"/>
    <cellStyle name="T_Ht-PTq1-03 2 2" xfId="4373"/>
    <cellStyle name="T_Ht-PTq1-03 2 2 2" xfId="5964"/>
    <cellStyle name="T_Ht-PTq1-03 3" xfId="4374"/>
    <cellStyle name="T_Ht-PTq1-03 3 2" xfId="5965"/>
    <cellStyle name="T_Ht-PTq1-03_!1 1 bao cao giao KH ve HTCMT vung TNB   12-12-2011" xfId="4375"/>
    <cellStyle name="T_Ht-PTq1-03_!1 1 bao cao giao KH ve HTCMT vung TNB   12-12-2011 2" xfId="4376"/>
    <cellStyle name="T_Ht-PTq1-03_!1 1 bao cao giao KH ve HTCMT vung TNB   12-12-2011 2 2" xfId="4377"/>
    <cellStyle name="T_Ht-PTq1-03_!1 1 bao cao giao KH ve HTCMT vung TNB   12-12-2011 2 2 2" xfId="5966"/>
    <cellStyle name="T_Ht-PTq1-03_!1 1 bao cao giao KH ve HTCMT vung TNB   12-12-2011 3" xfId="4378"/>
    <cellStyle name="T_Ht-PTq1-03_!1 1 bao cao giao KH ve HTCMT vung TNB   12-12-2011 3 2" xfId="5967"/>
    <cellStyle name="T_Ht-PTq1-03_kien giang 2" xfId="4379"/>
    <cellStyle name="T_Ht-PTq1-03_kien giang 2 2" xfId="4380"/>
    <cellStyle name="T_Ht-PTq1-03_kien giang 2 2 2" xfId="4381"/>
    <cellStyle name="T_Ht-PTq1-03_kien giang 2 2 2 2" xfId="5968"/>
    <cellStyle name="T_Ht-PTq1-03_kien giang 2 3" xfId="4382"/>
    <cellStyle name="T_Ht-PTq1-03_kien giang 2 3 2" xfId="5969"/>
    <cellStyle name="T_Ke hoach KTXH  nam 2009_PKT thang 11 nam 2008" xfId="4383"/>
    <cellStyle name="T_Ke hoach KTXH  nam 2009_PKT thang 11 nam 2008 2" xfId="4384"/>
    <cellStyle name="T_Ke hoach KTXH  nam 2009_PKT thang 11 nam 2008 2 2" xfId="4385"/>
    <cellStyle name="T_Ke hoach KTXH  nam 2009_PKT thang 11 nam 2008 2 2 2" xfId="5970"/>
    <cellStyle name="T_Ke hoach KTXH  nam 2009_PKT thang 11 nam 2008 3" xfId="4386"/>
    <cellStyle name="T_Ke hoach KTXH  nam 2009_PKT thang 11 nam 2008 3 2" xfId="5971"/>
    <cellStyle name="T_Ke hoach KTXH  nam 2009_PKT thang 11 nam 2008_!1 1 bao cao giao KH ve HTCMT vung TNB   12-12-2011" xfId="4387"/>
    <cellStyle name="T_Ke hoach KTXH  nam 2009_PKT thang 11 nam 2008_!1 1 bao cao giao KH ve HTCMT vung TNB   12-12-2011 2" xfId="4388"/>
    <cellStyle name="T_Ke hoach KTXH  nam 2009_PKT thang 11 nam 2008_!1 1 bao cao giao KH ve HTCMT vung TNB   12-12-2011 2 2" xfId="4389"/>
    <cellStyle name="T_Ke hoach KTXH  nam 2009_PKT thang 11 nam 2008_!1 1 bao cao giao KH ve HTCMT vung TNB   12-12-2011 2 2 2" xfId="5972"/>
    <cellStyle name="T_Ke hoach KTXH  nam 2009_PKT thang 11 nam 2008_!1 1 bao cao giao KH ve HTCMT vung TNB   12-12-2011 3" xfId="4390"/>
    <cellStyle name="T_Ke hoach KTXH  nam 2009_PKT thang 11 nam 2008_!1 1 bao cao giao KH ve HTCMT vung TNB   12-12-2011 3 2" xfId="5973"/>
    <cellStyle name="T_Ke hoach KTXH  nam 2009_PKT thang 11 nam 2008_KH TPCP vung TNB (03-1-2012)" xfId="4391"/>
    <cellStyle name="T_Ke hoach KTXH  nam 2009_PKT thang 11 nam 2008_KH TPCP vung TNB (03-1-2012) 2" xfId="4392"/>
    <cellStyle name="T_Ke hoach KTXH  nam 2009_PKT thang 11 nam 2008_KH TPCP vung TNB (03-1-2012) 2 2" xfId="4393"/>
    <cellStyle name="T_Ke hoach KTXH  nam 2009_PKT thang 11 nam 2008_KH TPCP vung TNB (03-1-2012) 2 2 2" xfId="5974"/>
    <cellStyle name="T_Ke hoach KTXH  nam 2009_PKT thang 11 nam 2008_KH TPCP vung TNB (03-1-2012) 3" xfId="4394"/>
    <cellStyle name="T_Ke hoach KTXH  nam 2009_PKT thang 11 nam 2008_KH TPCP vung TNB (03-1-2012) 3 2" xfId="5975"/>
    <cellStyle name="T_Ket qua dau thau" xfId="4395"/>
    <cellStyle name="T_Ket qua dau thau 2" xfId="4396"/>
    <cellStyle name="T_Ket qua dau thau 2 2" xfId="4397"/>
    <cellStyle name="T_Ket qua dau thau 2 2 2" xfId="5976"/>
    <cellStyle name="T_Ket qua dau thau 3" xfId="4398"/>
    <cellStyle name="T_Ket qua dau thau 3 2" xfId="5977"/>
    <cellStyle name="T_Ket qua dau thau_!1 1 bao cao giao KH ve HTCMT vung TNB   12-12-2011" xfId="4399"/>
    <cellStyle name="T_Ket qua dau thau_!1 1 bao cao giao KH ve HTCMT vung TNB   12-12-2011 2" xfId="4400"/>
    <cellStyle name="T_Ket qua dau thau_!1 1 bao cao giao KH ve HTCMT vung TNB   12-12-2011 2 2" xfId="4401"/>
    <cellStyle name="T_Ket qua dau thau_!1 1 bao cao giao KH ve HTCMT vung TNB   12-12-2011 2 2 2" xfId="5978"/>
    <cellStyle name="T_Ket qua dau thau_!1 1 bao cao giao KH ve HTCMT vung TNB   12-12-2011 3" xfId="4402"/>
    <cellStyle name="T_Ket qua dau thau_!1 1 bao cao giao KH ve HTCMT vung TNB   12-12-2011 3 2" xfId="5979"/>
    <cellStyle name="T_Ket qua dau thau_KH TPCP vung TNB (03-1-2012)" xfId="4403"/>
    <cellStyle name="T_Ket qua dau thau_KH TPCP vung TNB (03-1-2012) 2" xfId="4404"/>
    <cellStyle name="T_Ket qua dau thau_KH TPCP vung TNB (03-1-2012) 2 2" xfId="4405"/>
    <cellStyle name="T_Ket qua dau thau_KH TPCP vung TNB (03-1-2012) 2 2 2" xfId="5980"/>
    <cellStyle name="T_Ket qua dau thau_KH TPCP vung TNB (03-1-2012) 3" xfId="4406"/>
    <cellStyle name="T_Ket qua dau thau_KH TPCP vung TNB (03-1-2012) 3 2" xfId="5981"/>
    <cellStyle name="T_Ket qua phan bo von nam 2008" xfId="4407"/>
    <cellStyle name="T_Ket qua phan bo von nam 2008 2" xfId="4408"/>
    <cellStyle name="T_Ket qua phan bo von nam 2008 2 2" xfId="4409"/>
    <cellStyle name="T_Ket qua phan bo von nam 2008 2 2 2" xfId="5982"/>
    <cellStyle name="T_Ket qua phan bo von nam 2008 3" xfId="4410"/>
    <cellStyle name="T_Ket qua phan bo von nam 2008 3 2" xfId="5983"/>
    <cellStyle name="T_Ket qua phan bo von nam 2008_!1 1 bao cao giao KH ve HTCMT vung TNB   12-12-2011" xfId="4411"/>
    <cellStyle name="T_Ket qua phan bo von nam 2008_!1 1 bao cao giao KH ve HTCMT vung TNB   12-12-2011 2" xfId="4412"/>
    <cellStyle name="T_Ket qua phan bo von nam 2008_!1 1 bao cao giao KH ve HTCMT vung TNB   12-12-2011 2 2" xfId="4413"/>
    <cellStyle name="T_Ket qua phan bo von nam 2008_!1 1 bao cao giao KH ve HTCMT vung TNB   12-12-2011 2 2 2" xfId="5984"/>
    <cellStyle name="T_Ket qua phan bo von nam 2008_!1 1 bao cao giao KH ve HTCMT vung TNB   12-12-2011 3" xfId="4414"/>
    <cellStyle name="T_Ket qua phan bo von nam 2008_!1 1 bao cao giao KH ve HTCMT vung TNB   12-12-2011 3 2" xfId="5985"/>
    <cellStyle name="T_Ket qua phan bo von nam 2008_KH TPCP vung TNB (03-1-2012)" xfId="4415"/>
    <cellStyle name="T_Ket qua phan bo von nam 2008_KH TPCP vung TNB (03-1-2012) 2" xfId="4416"/>
    <cellStyle name="T_Ket qua phan bo von nam 2008_KH TPCP vung TNB (03-1-2012) 2 2" xfId="4417"/>
    <cellStyle name="T_Ket qua phan bo von nam 2008_KH TPCP vung TNB (03-1-2012) 2 2 2" xfId="5986"/>
    <cellStyle name="T_Ket qua phan bo von nam 2008_KH TPCP vung TNB (03-1-2012) 3" xfId="4418"/>
    <cellStyle name="T_Ket qua phan bo von nam 2008_KH TPCP vung TNB (03-1-2012) 3 2" xfId="5987"/>
    <cellStyle name="T_KH 2011-2015" xfId="4419"/>
    <cellStyle name="T_KH 2011-2015 2" xfId="4420"/>
    <cellStyle name="T_KH 2011-2015 2 2" xfId="5988"/>
    <cellStyle name="T_KH TPCP vung TNB (03-1-2012)" xfId="4421"/>
    <cellStyle name="T_KH TPCP vung TNB (03-1-2012) 2" xfId="4422"/>
    <cellStyle name="T_KH TPCP vung TNB (03-1-2012) 2 2" xfId="4423"/>
    <cellStyle name="T_KH TPCP vung TNB (03-1-2012) 2 2 2" xfId="5989"/>
    <cellStyle name="T_KH TPCP vung TNB (03-1-2012) 3" xfId="4424"/>
    <cellStyle name="T_KH TPCP vung TNB (03-1-2012) 3 2" xfId="5990"/>
    <cellStyle name="T_KH XDCB_2008 lan 2 sua ngay 10-11" xfId="4425"/>
    <cellStyle name="T_KH XDCB_2008 lan 2 sua ngay 10-11 2" xfId="4426"/>
    <cellStyle name="T_KH XDCB_2008 lan 2 sua ngay 10-11 2 2" xfId="4427"/>
    <cellStyle name="T_KH XDCB_2008 lan 2 sua ngay 10-11 2 2 2" xfId="5991"/>
    <cellStyle name="T_KH XDCB_2008 lan 2 sua ngay 10-11 3" xfId="4428"/>
    <cellStyle name="T_KH XDCB_2008 lan 2 sua ngay 10-11 3 2" xfId="5992"/>
    <cellStyle name="T_KH XDCB_2008 lan 2 sua ngay 10-11_!1 1 bao cao giao KH ve HTCMT vung TNB   12-12-2011" xfId="4429"/>
    <cellStyle name="T_KH XDCB_2008 lan 2 sua ngay 10-11_!1 1 bao cao giao KH ve HTCMT vung TNB   12-12-2011 2" xfId="4430"/>
    <cellStyle name="T_KH XDCB_2008 lan 2 sua ngay 10-11_!1 1 bao cao giao KH ve HTCMT vung TNB   12-12-2011 2 2" xfId="4431"/>
    <cellStyle name="T_KH XDCB_2008 lan 2 sua ngay 10-11_!1 1 bao cao giao KH ve HTCMT vung TNB   12-12-2011 2 2 2" xfId="5993"/>
    <cellStyle name="T_KH XDCB_2008 lan 2 sua ngay 10-11_!1 1 bao cao giao KH ve HTCMT vung TNB   12-12-2011 3" xfId="4432"/>
    <cellStyle name="T_KH XDCB_2008 lan 2 sua ngay 10-11_!1 1 bao cao giao KH ve HTCMT vung TNB   12-12-2011 3 2" xfId="5994"/>
    <cellStyle name="T_KH XDCB_2008 lan 2 sua ngay 10-11_KH TPCP vung TNB (03-1-2012)" xfId="4433"/>
    <cellStyle name="T_KH XDCB_2008 lan 2 sua ngay 10-11_KH TPCP vung TNB (03-1-2012) 2" xfId="4434"/>
    <cellStyle name="T_KH XDCB_2008 lan 2 sua ngay 10-11_KH TPCP vung TNB (03-1-2012) 2 2" xfId="4435"/>
    <cellStyle name="T_KH XDCB_2008 lan 2 sua ngay 10-11_KH TPCP vung TNB (03-1-2012) 2 2 2" xfId="5995"/>
    <cellStyle name="T_KH XDCB_2008 lan 2 sua ngay 10-11_KH TPCP vung TNB (03-1-2012) 3" xfId="4436"/>
    <cellStyle name="T_KH XDCB_2008 lan 2 sua ngay 10-11_KH TPCP vung TNB (03-1-2012) 3 2" xfId="5996"/>
    <cellStyle name="T_kien giang 2" xfId="4437"/>
    <cellStyle name="T_kien giang 2 2" xfId="4438"/>
    <cellStyle name="T_kien giang 2 2 2" xfId="4439"/>
    <cellStyle name="T_kien giang 2 2 2 2" xfId="5997"/>
    <cellStyle name="T_kien giang 2 3" xfId="4440"/>
    <cellStyle name="T_kien giang 2 3 2" xfId="5998"/>
    <cellStyle name="T_Me_Tri_6_07" xfId="4441"/>
    <cellStyle name="T_Me_Tri_6_07 2" xfId="4442"/>
    <cellStyle name="T_Me_Tri_6_07 2 2" xfId="4443"/>
    <cellStyle name="T_Me_Tri_6_07 2 2 2" xfId="5999"/>
    <cellStyle name="T_Me_Tri_6_07 3" xfId="4444"/>
    <cellStyle name="T_Me_Tri_6_07 3 2" xfId="6000"/>
    <cellStyle name="T_Me_Tri_6_07_!1 1 bao cao giao KH ve HTCMT vung TNB   12-12-2011" xfId="4445"/>
    <cellStyle name="T_Me_Tri_6_07_!1 1 bao cao giao KH ve HTCMT vung TNB   12-12-2011 2" xfId="4446"/>
    <cellStyle name="T_Me_Tri_6_07_!1 1 bao cao giao KH ve HTCMT vung TNB   12-12-2011 2 2" xfId="4447"/>
    <cellStyle name="T_Me_Tri_6_07_!1 1 bao cao giao KH ve HTCMT vung TNB   12-12-2011 2 2 2" xfId="6001"/>
    <cellStyle name="T_Me_Tri_6_07_!1 1 bao cao giao KH ve HTCMT vung TNB   12-12-2011 3" xfId="4448"/>
    <cellStyle name="T_Me_Tri_6_07_!1 1 bao cao giao KH ve HTCMT vung TNB   12-12-2011 3 2" xfId="6002"/>
    <cellStyle name="T_Me_Tri_6_07_Bieu4HTMT" xfId="4449"/>
    <cellStyle name="T_Me_Tri_6_07_Bieu4HTMT 2" xfId="4450"/>
    <cellStyle name="T_Me_Tri_6_07_Bieu4HTMT 2 2" xfId="4451"/>
    <cellStyle name="T_Me_Tri_6_07_Bieu4HTMT 2 2 2" xfId="6003"/>
    <cellStyle name="T_Me_Tri_6_07_Bieu4HTMT 3" xfId="4452"/>
    <cellStyle name="T_Me_Tri_6_07_Bieu4HTMT 3 2" xfId="6004"/>
    <cellStyle name="T_Me_Tri_6_07_Bieu4HTMT_!1 1 bao cao giao KH ve HTCMT vung TNB   12-12-2011" xfId="4453"/>
    <cellStyle name="T_Me_Tri_6_07_Bieu4HTMT_!1 1 bao cao giao KH ve HTCMT vung TNB   12-12-2011 2" xfId="4454"/>
    <cellStyle name="T_Me_Tri_6_07_Bieu4HTMT_!1 1 bao cao giao KH ve HTCMT vung TNB   12-12-2011 2 2" xfId="4455"/>
    <cellStyle name="T_Me_Tri_6_07_Bieu4HTMT_!1 1 bao cao giao KH ve HTCMT vung TNB   12-12-2011 2 2 2" xfId="6005"/>
    <cellStyle name="T_Me_Tri_6_07_Bieu4HTMT_!1 1 bao cao giao KH ve HTCMT vung TNB   12-12-2011 3" xfId="4456"/>
    <cellStyle name="T_Me_Tri_6_07_Bieu4HTMT_!1 1 bao cao giao KH ve HTCMT vung TNB   12-12-2011 3 2" xfId="6006"/>
    <cellStyle name="T_Me_Tri_6_07_Bieu4HTMT_KH TPCP vung TNB (03-1-2012)" xfId="4457"/>
    <cellStyle name="T_Me_Tri_6_07_Bieu4HTMT_KH TPCP vung TNB (03-1-2012) 2" xfId="4458"/>
    <cellStyle name="T_Me_Tri_6_07_Bieu4HTMT_KH TPCP vung TNB (03-1-2012) 2 2" xfId="4459"/>
    <cellStyle name="T_Me_Tri_6_07_Bieu4HTMT_KH TPCP vung TNB (03-1-2012) 2 2 2" xfId="6007"/>
    <cellStyle name="T_Me_Tri_6_07_Bieu4HTMT_KH TPCP vung TNB (03-1-2012) 3" xfId="4460"/>
    <cellStyle name="T_Me_Tri_6_07_Bieu4HTMT_KH TPCP vung TNB (03-1-2012) 3 2" xfId="6008"/>
    <cellStyle name="T_Me_Tri_6_07_KH TPCP vung TNB (03-1-2012)" xfId="4461"/>
    <cellStyle name="T_Me_Tri_6_07_KH TPCP vung TNB (03-1-2012) 2" xfId="4462"/>
    <cellStyle name="T_Me_Tri_6_07_KH TPCP vung TNB (03-1-2012) 2 2" xfId="4463"/>
    <cellStyle name="T_Me_Tri_6_07_KH TPCP vung TNB (03-1-2012) 2 2 2" xfId="6009"/>
    <cellStyle name="T_Me_Tri_6_07_KH TPCP vung TNB (03-1-2012) 3" xfId="4464"/>
    <cellStyle name="T_Me_Tri_6_07_KH TPCP vung TNB (03-1-2012) 3 2" xfId="6010"/>
    <cellStyle name="T_N2 thay dat (N1-1)" xfId="4465"/>
    <cellStyle name="T_N2 thay dat (N1-1) 2" xfId="4466"/>
    <cellStyle name="T_N2 thay dat (N1-1) 2 2" xfId="4467"/>
    <cellStyle name="T_N2 thay dat (N1-1) 2 2 2" xfId="6011"/>
    <cellStyle name="T_N2 thay dat (N1-1) 3" xfId="4468"/>
    <cellStyle name="T_N2 thay dat (N1-1) 3 2" xfId="6012"/>
    <cellStyle name="T_N2 thay dat (N1-1)_!1 1 bao cao giao KH ve HTCMT vung TNB   12-12-2011" xfId="4469"/>
    <cellStyle name="T_N2 thay dat (N1-1)_!1 1 bao cao giao KH ve HTCMT vung TNB   12-12-2011 2" xfId="4470"/>
    <cellStyle name="T_N2 thay dat (N1-1)_!1 1 bao cao giao KH ve HTCMT vung TNB   12-12-2011 2 2" xfId="4471"/>
    <cellStyle name="T_N2 thay dat (N1-1)_!1 1 bao cao giao KH ve HTCMT vung TNB   12-12-2011 2 2 2" xfId="6013"/>
    <cellStyle name="T_N2 thay dat (N1-1)_!1 1 bao cao giao KH ve HTCMT vung TNB   12-12-2011 3" xfId="4472"/>
    <cellStyle name="T_N2 thay dat (N1-1)_!1 1 bao cao giao KH ve HTCMT vung TNB   12-12-2011 3 2" xfId="6014"/>
    <cellStyle name="T_N2 thay dat (N1-1)_Bieu4HTMT" xfId="4473"/>
    <cellStyle name="T_N2 thay dat (N1-1)_Bieu4HTMT 2" xfId="4474"/>
    <cellStyle name="T_N2 thay dat (N1-1)_Bieu4HTMT 2 2" xfId="4475"/>
    <cellStyle name="T_N2 thay dat (N1-1)_Bieu4HTMT 2 2 2" xfId="6015"/>
    <cellStyle name="T_N2 thay dat (N1-1)_Bieu4HTMT 3" xfId="4476"/>
    <cellStyle name="T_N2 thay dat (N1-1)_Bieu4HTMT 3 2" xfId="6016"/>
    <cellStyle name="T_N2 thay dat (N1-1)_Bieu4HTMT_!1 1 bao cao giao KH ve HTCMT vung TNB   12-12-2011" xfId="4477"/>
    <cellStyle name="T_N2 thay dat (N1-1)_Bieu4HTMT_!1 1 bao cao giao KH ve HTCMT vung TNB   12-12-2011 2" xfId="4478"/>
    <cellStyle name="T_N2 thay dat (N1-1)_Bieu4HTMT_!1 1 bao cao giao KH ve HTCMT vung TNB   12-12-2011 2 2" xfId="4479"/>
    <cellStyle name="T_N2 thay dat (N1-1)_Bieu4HTMT_!1 1 bao cao giao KH ve HTCMT vung TNB   12-12-2011 2 2 2" xfId="6017"/>
    <cellStyle name="T_N2 thay dat (N1-1)_Bieu4HTMT_!1 1 bao cao giao KH ve HTCMT vung TNB   12-12-2011 3" xfId="4480"/>
    <cellStyle name="T_N2 thay dat (N1-1)_Bieu4HTMT_!1 1 bao cao giao KH ve HTCMT vung TNB   12-12-2011 3 2" xfId="6018"/>
    <cellStyle name="T_N2 thay dat (N1-1)_Bieu4HTMT_KH TPCP vung TNB (03-1-2012)" xfId="4481"/>
    <cellStyle name="T_N2 thay dat (N1-1)_Bieu4HTMT_KH TPCP vung TNB (03-1-2012) 2" xfId="4482"/>
    <cellStyle name="T_N2 thay dat (N1-1)_Bieu4HTMT_KH TPCP vung TNB (03-1-2012) 2 2" xfId="4483"/>
    <cellStyle name="T_N2 thay dat (N1-1)_Bieu4HTMT_KH TPCP vung TNB (03-1-2012) 2 2 2" xfId="6019"/>
    <cellStyle name="T_N2 thay dat (N1-1)_Bieu4HTMT_KH TPCP vung TNB (03-1-2012) 3" xfId="4484"/>
    <cellStyle name="T_N2 thay dat (N1-1)_Bieu4HTMT_KH TPCP vung TNB (03-1-2012) 3 2" xfId="6020"/>
    <cellStyle name="T_N2 thay dat (N1-1)_KH TPCP vung TNB (03-1-2012)" xfId="4485"/>
    <cellStyle name="T_N2 thay dat (N1-1)_KH TPCP vung TNB (03-1-2012) 2" xfId="4486"/>
    <cellStyle name="T_N2 thay dat (N1-1)_KH TPCP vung TNB (03-1-2012) 2 2" xfId="4487"/>
    <cellStyle name="T_N2 thay dat (N1-1)_KH TPCP vung TNB (03-1-2012) 2 2 2" xfId="6021"/>
    <cellStyle name="T_N2 thay dat (N1-1)_KH TPCP vung TNB (03-1-2012) 3" xfId="4488"/>
    <cellStyle name="T_N2 thay dat (N1-1)_KH TPCP vung TNB (03-1-2012) 3 2" xfId="6022"/>
    <cellStyle name="T_NPP Khanh Vinh Thai Nguyen - BC KTTB_CTrinh_TB__20_loc__Milk_Yomilk_CK1" xfId="5332"/>
    <cellStyle name="T_Phuong an can doi nam 2008" xfId="4489"/>
    <cellStyle name="T_Phuong an can doi nam 2008 2" xfId="4490"/>
    <cellStyle name="T_Phuong an can doi nam 2008 2 2" xfId="4491"/>
    <cellStyle name="T_Phuong an can doi nam 2008 2 2 2" xfId="6023"/>
    <cellStyle name="T_Phuong an can doi nam 2008 3" xfId="4492"/>
    <cellStyle name="T_Phuong an can doi nam 2008 3 2" xfId="6024"/>
    <cellStyle name="T_Phuong an can doi nam 2008_!1 1 bao cao giao KH ve HTCMT vung TNB   12-12-2011" xfId="4493"/>
    <cellStyle name="T_Phuong an can doi nam 2008_!1 1 bao cao giao KH ve HTCMT vung TNB   12-12-2011 2" xfId="4494"/>
    <cellStyle name="T_Phuong an can doi nam 2008_!1 1 bao cao giao KH ve HTCMT vung TNB   12-12-2011 2 2" xfId="4495"/>
    <cellStyle name="T_Phuong an can doi nam 2008_!1 1 bao cao giao KH ve HTCMT vung TNB   12-12-2011 2 2 2" xfId="6025"/>
    <cellStyle name="T_Phuong an can doi nam 2008_!1 1 bao cao giao KH ve HTCMT vung TNB   12-12-2011 3" xfId="4496"/>
    <cellStyle name="T_Phuong an can doi nam 2008_!1 1 bao cao giao KH ve HTCMT vung TNB   12-12-2011 3 2" xfId="6026"/>
    <cellStyle name="T_Phuong an can doi nam 2008_KH TPCP vung TNB (03-1-2012)" xfId="4497"/>
    <cellStyle name="T_Phuong an can doi nam 2008_KH TPCP vung TNB (03-1-2012) 2" xfId="4498"/>
    <cellStyle name="T_Phuong an can doi nam 2008_KH TPCP vung TNB (03-1-2012) 2 2" xfId="4499"/>
    <cellStyle name="T_Phuong an can doi nam 2008_KH TPCP vung TNB (03-1-2012) 2 2 2" xfId="6027"/>
    <cellStyle name="T_Phuong an can doi nam 2008_KH TPCP vung TNB (03-1-2012) 3" xfId="4500"/>
    <cellStyle name="T_Phuong an can doi nam 2008_KH TPCP vung TNB (03-1-2012) 3 2" xfId="6028"/>
    <cellStyle name="T_Quyet toan kenh &amp; CTTK t2" xfId="5333"/>
    <cellStyle name="T_Seagame(BTL)" xfId="4501"/>
    <cellStyle name="T_Seagame(BTL) 2" xfId="4502"/>
    <cellStyle name="T_Seagame(BTL) 2 2" xfId="4503"/>
    <cellStyle name="T_Seagame(BTL) 3" xfId="4504"/>
    <cellStyle name="T_Sheet1" xfId="5334"/>
    <cellStyle name="T_So GTVT" xfId="4505"/>
    <cellStyle name="T_So GTVT 2" xfId="4506"/>
    <cellStyle name="T_So GTVT 2 2" xfId="4507"/>
    <cellStyle name="T_So GTVT 2 2 2" xfId="6029"/>
    <cellStyle name="T_So GTVT 3" xfId="4508"/>
    <cellStyle name="T_So GTVT 3 2" xfId="6030"/>
    <cellStyle name="T_So GTVT_!1 1 bao cao giao KH ve HTCMT vung TNB   12-12-2011" xfId="4509"/>
    <cellStyle name="T_So GTVT_!1 1 bao cao giao KH ve HTCMT vung TNB   12-12-2011 2" xfId="4510"/>
    <cellStyle name="T_So GTVT_!1 1 bao cao giao KH ve HTCMT vung TNB   12-12-2011 2 2" xfId="4511"/>
    <cellStyle name="T_So GTVT_!1 1 bao cao giao KH ve HTCMT vung TNB   12-12-2011 2 2 2" xfId="6031"/>
    <cellStyle name="T_So GTVT_!1 1 bao cao giao KH ve HTCMT vung TNB   12-12-2011 3" xfId="4512"/>
    <cellStyle name="T_So GTVT_!1 1 bao cao giao KH ve HTCMT vung TNB   12-12-2011 3 2" xfId="6032"/>
    <cellStyle name="T_So GTVT_KH TPCP vung TNB (03-1-2012)" xfId="4513"/>
    <cellStyle name="T_So GTVT_KH TPCP vung TNB (03-1-2012) 2" xfId="4514"/>
    <cellStyle name="T_So GTVT_KH TPCP vung TNB (03-1-2012) 2 2" xfId="4515"/>
    <cellStyle name="T_So GTVT_KH TPCP vung TNB (03-1-2012) 2 2 2" xfId="6033"/>
    <cellStyle name="T_So GTVT_KH TPCP vung TNB (03-1-2012) 3" xfId="4516"/>
    <cellStyle name="T_So GTVT_KH TPCP vung TNB (03-1-2012) 3 2" xfId="6034"/>
    <cellStyle name="T_sua chua cham trung bay  mien Bac" xfId="5335"/>
    <cellStyle name="T_tai co cau dau tu (tong hop)1" xfId="4517"/>
    <cellStyle name="T_tai co cau dau tu (tong hop)1 2" xfId="4518"/>
    <cellStyle name="T_tai co cau dau tu (tong hop)1 2 2" xfId="6035"/>
    <cellStyle name="T_TDT + duong(8-5-07)" xfId="4519"/>
    <cellStyle name="T_TDT + duong(8-5-07) 2" xfId="4520"/>
    <cellStyle name="T_TDT + duong(8-5-07) 2 2" xfId="4521"/>
    <cellStyle name="T_TDT + duong(8-5-07) 2 2 2" xfId="6036"/>
    <cellStyle name="T_TDT + duong(8-5-07) 3" xfId="4522"/>
    <cellStyle name="T_TDT + duong(8-5-07) 3 2" xfId="6037"/>
    <cellStyle name="T_TDT + duong(8-5-07)_!1 1 bao cao giao KH ve HTCMT vung TNB   12-12-2011" xfId="4523"/>
    <cellStyle name="T_TDT + duong(8-5-07)_!1 1 bao cao giao KH ve HTCMT vung TNB   12-12-2011 2" xfId="4524"/>
    <cellStyle name="T_TDT + duong(8-5-07)_!1 1 bao cao giao KH ve HTCMT vung TNB   12-12-2011 2 2" xfId="4525"/>
    <cellStyle name="T_TDT + duong(8-5-07)_!1 1 bao cao giao KH ve HTCMT vung TNB   12-12-2011 2 2 2" xfId="6038"/>
    <cellStyle name="T_TDT + duong(8-5-07)_!1 1 bao cao giao KH ve HTCMT vung TNB   12-12-2011 3" xfId="4526"/>
    <cellStyle name="T_TDT + duong(8-5-07)_!1 1 bao cao giao KH ve HTCMT vung TNB   12-12-2011 3 2" xfId="6039"/>
    <cellStyle name="T_TDT + duong(8-5-07)_Bieu4HTMT" xfId="4527"/>
    <cellStyle name="T_TDT + duong(8-5-07)_Bieu4HTMT 2" xfId="4528"/>
    <cellStyle name="T_TDT + duong(8-5-07)_Bieu4HTMT 2 2" xfId="4529"/>
    <cellStyle name="T_TDT + duong(8-5-07)_Bieu4HTMT 2 2 2" xfId="6040"/>
    <cellStyle name="T_TDT + duong(8-5-07)_Bieu4HTMT 3" xfId="4530"/>
    <cellStyle name="T_TDT + duong(8-5-07)_Bieu4HTMT 3 2" xfId="6041"/>
    <cellStyle name="T_TDT + duong(8-5-07)_Bieu4HTMT_!1 1 bao cao giao KH ve HTCMT vung TNB   12-12-2011" xfId="4531"/>
    <cellStyle name="T_TDT + duong(8-5-07)_Bieu4HTMT_!1 1 bao cao giao KH ve HTCMT vung TNB   12-12-2011 2" xfId="4532"/>
    <cellStyle name="T_TDT + duong(8-5-07)_Bieu4HTMT_!1 1 bao cao giao KH ve HTCMT vung TNB   12-12-2011 2 2" xfId="4533"/>
    <cellStyle name="T_TDT + duong(8-5-07)_Bieu4HTMT_!1 1 bao cao giao KH ve HTCMT vung TNB   12-12-2011 2 2 2" xfId="6042"/>
    <cellStyle name="T_TDT + duong(8-5-07)_Bieu4HTMT_!1 1 bao cao giao KH ve HTCMT vung TNB   12-12-2011 3" xfId="4534"/>
    <cellStyle name="T_TDT + duong(8-5-07)_Bieu4HTMT_!1 1 bao cao giao KH ve HTCMT vung TNB   12-12-2011 3 2" xfId="6043"/>
    <cellStyle name="T_TDT + duong(8-5-07)_Bieu4HTMT_KH TPCP vung TNB (03-1-2012)" xfId="4535"/>
    <cellStyle name="T_TDT + duong(8-5-07)_Bieu4HTMT_KH TPCP vung TNB (03-1-2012) 2" xfId="4536"/>
    <cellStyle name="T_TDT + duong(8-5-07)_Bieu4HTMT_KH TPCP vung TNB (03-1-2012) 2 2" xfId="4537"/>
    <cellStyle name="T_TDT + duong(8-5-07)_Bieu4HTMT_KH TPCP vung TNB (03-1-2012) 2 2 2" xfId="6044"/>
    <cellStyle name="T_TDT + duong(8-5-07)_Bieu4HTMT_KH TPCP vung TNB (03-1-2012) 3" xfId="4538"/>
    <cellStyle name="T_TDT + duong(8-5-07)_Bieu4HTMT_KH TPCP vung TNB (03-1-2012) 3 2" xfId="6045"/>
    <cellStyle name="T_TDT + duong(8-5-07)_KH TPCP vung TNB (03-1-2012)" xfId="4539"/>
    <cellStyle name="T_TDT + duong(8-5-07)_KH TPCP vung TNB (03-1-2012) 2" xfId="4540"/>
    <cellStyle name="T_TDT + duong(8-5-07)_KH TPCP vung TNB (03-1-2012) 2 2" xfId="4541"/>
    <cellStyle name="T_TDT + duong(8-5-07)_KH TPCP vung TNB (03-1-2012) 2 2 2" xfId="6046"/>
    <cellStyle name="T_TDT + duong(8-5-07)_KH TPCP vung TNB (03-1-2012) 3" xfId="4542"/>
    <cellStyle name="T_TDT + duong(8-5-07)_KH TPCP vung TNB (03-1-2012) 3 2" xfId="6047"/>
    <cellStyle name="T_tham_tra_du_toan" xfId="4543"/>
    <cellStyle name="T_tham_tra_du_toan 2" xfId="4544"/>
    <cellStyle name="T_tham_tra_du_toan 2 2" xfId="4545"/>
    <cellStyle name="T_tham_tra_du_toan 2 2 2" xfId="6048"/>
    <cellStyle name="T_tham_tra_du_toan 3" xfId="4546"/>
    <cellStyle name="T_tham_tra_du_toan 3 2" xfId="6049"/>
    <cellStyle name="T_tham_tra_du_toan_!1 1 bao cao giao KH ve HTCMT vung TNB   12-12-2011" xfId="4547"/>
    <cellStyle name="T_tham_tra_du_toan_!1 1 bao cao giao KH ve HTCMT vung TNB   12-12-2011 2" xfId="4548"/>
    <cellStyle name="T_tham_tra_du_toan_!1 1 bao cao giao KH ve HTCMT vung TNB   12-12-2011 2 2" xfId="4549"/>
    <cellStyle name="T_tham_tra_du_toan_!1 1 bao cao giao KH ve HTCMT vung TNB   12-12-2011 2 2 2" xfId="6050"/>
    <cellStyle name="T_tham_tra_du_toan_!1 1 bao cao giao KH ve HTCMT vung TNB   12-12-2011 3" xfId="4550"/>
    <cellStyle name="T_tham_tra_du_toan_!1 1 bao cao giao KH ve HTCMT vung TNB   12-12-2011 3 2" xfId="6051"/>
    <cellStyle name="T_tham_tra_du_toan_Bieu4HTMT" xfId="4551"/>
    <cellStyle name="T_tham_tra_du_toan_Bieu4HTMT 2" xfId="4552"/>
    <cellStyle name="T_tham_tra_du_toan_Bieu4HTMT 2 2" xfId="4553"/>
    <cellStyle name="T_tham_tra_du_toan_Bieu4HTMT 2 2 2" xfId="6052"/>
    <cellStyle name="T_tham_tra_du_toan_Bieu4HTMT 3" xfId="4554"/>
    <cellStyle name="T_tham_tra_du_toan_Bieu4HTMT 3 2" xfId="6053"/>
    <cellStyle name="T_tham_tra_du_toan_Bieu4HTMT_!1 1 bao cao giao KH ve HTCMT vung TNB   12-12-2011" xfId="4555"/>
    <cellStyle name="T_tham_tra_du_toan_Bieu4HTMT_!1 1 bao cao giao KH ve HTCMT vung TNB   12-12-2011 2" xfId="4556"/>
    <cellStyle name="T_tham_tra_du_toan_Bieu4HTMT_!1 1 bao cao giao KH ve HTCMT vung TNB   12-12-2011 2 2" xfId="4557"/>
    <cellStyle name="T_tham_tra_du_toan_Bieu4HTMT_!1 1 bao cao giao KH ve HTCMT vung TNB   12-12-2011 2 2 2" xfId="6054"/>
    <cellStyle name="T_tham_tra_du_toan_Bieu4HTMT_!1 1 bao cao giao KH ve HTCMT vung TNB   12-12-2011 3" xfId="4558"/>
    <cellStyle name="T_tham_tra_du_toan_Bieu4HTMT_!1 1 bao cao giao KH ve HTCMT vung TNB   12-12-2011 3 2" xfId="6055"/>
    <cellStyle name="T_tham_tra_du_toan_Bieu4HTMT_KH TPCP vung TNB (03-1-2012)" xfId="4559"/>
    <cellStyle name="T_tham_tra_du_toan_Bieu4HTMT_KH TPCP vung TNB (03-1-2012) 2" xfId="4560"/>
    <cellStyle name="T_tham_tra_du_toan_Bieu4HTMT_KH TPCP vung TNB (03-1-2012) 2 2" xfId="4561"/>
    <cellStyle name="T_tham_tra_du_toan_Bieu4HTMT_KH TPCP vung TNB (03-1-2012) 2 2 2" xfId="6056"/>
    <cellStyle name="T_tham_tra_du_toan_Bieu4HTMT_KH TPCP vung TNB (03-1-2012) 3" xfId="4562"/>
    <cellStyle name="T_tham_tra_du_toan_Bieu4HTMT_KH TPCP vung TNB (03-1-2012) 3 2" xfId="6057"/>
    <cellStyle name="T_tham_tra_du_toan_KH TPCP vung TNB (03-1-2012)" xfId="4563"/>
    <cellStyle name="T_tham_tra_du_toan_KH TPCP vung TNB (03-1-2012) 2" xfId="4564"/>
    <cellStyle name="T_tham_tra_du_toan_KH TPCP vung TNB (03-1-2012) 2 2" xfId="4565"/>
    <cellStyle name="T_tham_tra_du_toan_KH TPCP vung TNB (03-1-2012) 2 2 2" xfId="6058"/>
    <cellStyle name="T_tham_tra_du_toan_KH TPCP vung TNB (03-1-2012) 3" xfId="4566"/>
    <cellStyle name="T_tham_tra_du_toan_KH TPCP vung TNB (03-1-2012) 3 2" xfId="6059"/>
    <cellStyle name="T_Thiet bi" xfId="4567"/>
    <cellStyle name="T_Thiet bi 2" xfId="4568"/>
    <cellStyle name="T_Thiet bi 2 2" xfId="4569"/>
    <cellStyle name="T_Thiet bi 2 2 2" xfId="6060"/>
    <cellStyle name="T_Thiet bi 3" xfId="4570"/>
    <cellStyle name="T_Thiet bi 3 2" xfId="6061"/>
    <cellStyle name="T_Thiet bi_!1 1 bao cao giao KH ve HTCMT vung TNB   12-12-2011" xfId="4571"/>
    <cellStyle name="T_Thiet bi_!1 1 bao cao giao KH ve HTCMT vung TNB   12-12-2011 2" xfId="4572"/>
    <cellStyle name="T_Thiet bi_!1 1 bao cao giao KH ve HTCMT vung TNB   12-12-2011 2 2" xfId="4573"/>
    <cellStyle name="T_Thiet bi_!1 1 bao cao giao KH ve HTCMT vung TNB   12-12-2011 2 2 2" xfId="6062"/>
    <cellStyle name="T_Thiet bi_!1 1 bao cao giao KH ve HTCMT vung TNB   12-12-2011 3" xfId="4574"/>
    <cellStyle name="T_Thiet bi_!1 1 bao cao giao KH ve HTCMT vung TNB   12-12-2011 3 2" xfId="6063"/>
    <cellStyle name="T_Thiet bi_Bieu4HTMT" xfId="4575"/>
    <cellStyle name="T_Thiet bi_Bieu4HTMT 2" xfId="4576"/>
    <cellStyle name="T_Thiet bi_Bieu4HTMT 2 2" xfId="4577"/>
    <cellStyle name="T_Thiet bi_Bieu4HTMT 2 2 2" xfId="6064"/>
    <cellStyle name="T_Thiet bi_Bieu4HTMT 3" xfId="4578"/>
    <cellStyle name="T_Thiet bi_Bieu4HTMT 3 2" xfId="6065"/>
    <cellStyle name="T_Thiet bi_Bieu4HTMT_!1 1 bao cao giao KH ve HTCMT vung TNB   12-12-2011" xfId="4579"/>
    <cellStyle name="T_Thiet bi_Bieu4HTMT_!1 1 bao cao giao KH ve HTCMT vung TNB   12-12-2011 2" xfId="4580"/>
    <cellStyle name="T_Thiet bi_Bieu4HTMT_!1 1 bao cao giao KH ve HTCMT vung TNB   12-12-2011 2 2" xfId="4581"/>
    <cellStyle name="T_Thiet bi_Bieu4HTMT_!1 1 bao cao giao KH ve HTCMT vung TNB   12-12-2011 2 2 2" xfId="6066"/>
    <cellStyle name="T_Thiet bi_Bieu4HTMT_!1 1 bao cao giao KH ve HTCMT vung TNB   12-12-2011 3" xfId="4582"/>
    <cellStyle name="T_Thiet bi_Bieu4HTMT_!1 1 bao cao giao KH ve HTCMT vung TNB   12-12-2011 3 2" xfId="6067"/>
    <cellStyle name="T_Thiet bi_Bieu4HTMT_KH TPCP vung TNB (03-1-2012)" xfId="4583"/>
    <cellStyle name="T_Thiet bi_Bieu4HTMT_KH TPCP vung TNB (03-1-2012) 2" xfId="4584"/>
    <cellStyle name="T_Thiet bi_Bieu4HTMT_KH TPCP vung TNB (03-1-2012) 2 2" xfId="4585"/>
    <cellStyle name="T_Thiet bi_Bieu4HTMT_KH TPCP vung TNB (03-1-2012) 2 2 2" xfId="6068"/>
    <cellStyle name="T_Thiet bi_Bieu4HTMT_KH TPCP vung TNB (03-1-2012) 3" xfId="4586"/>
    <cellStyle name="T_Thiet bi_Bieu4HTMT_KH TPCP vung TNB (03-1-2012) 3 2" xfId="6069"/>
    <cellStyle name="T_Thiet bi_KH TPCP vung TNB (03-1-2012)" xfId="4587"/>
    <cellStyle name="T_Thiet bi_KH TPCP vung TNB (03-1-2012) 2" xfId="4588"/>
    <cellStyle name="T_Thiet bi_KH TPCP vung TNB (03-1-2012) 2 2" xfId="4589"/>
    <cellStyle name="T_Thiet bi_KH TPCP vung TNB (03-1-2012) 2 2 2" xfId="6070"/>
    <cellStyle name="T_Thiet bi_KH TPCP vung TNB (03-1-2012) 3" xfId="4590"/>
    <cellStyle name="T_Thiet bi_KH TPCP vung TNB (03-1-2012) 3 2" xfId="6071"/>
    <cellStyle name="T_TK_HT" xfId="4591"/>
    <cellStyle name="T_TK_HT 2" xfId="4592"/>
    <cellStyle name="T_TK_HT 2 2" xfId="4593"/>
    <cellStyle name="T_TK_HT 3" xfId="4594"/>
    <cellStyle name="T_Van Ban 2007" xfId="4595"/>
    <cellStyle name="T_Van Ban 2007 2" xfId="4596"/>
    <cellStyle name="T_Van Ban 2007 2 2" xfId="6072"/>
    <cellStyle name="T_Van Ban 2007_15_10_2013 BC nhu cau von doi ung ODA (2014-2016) ngay 15102013 Sua" xfId="4597"/>
    <cellStyle name="T_Van Ban 2007_15_10_2013 BC nhu cau von doi ung ODA (2014-2016) ngay 15102013 Sua 2" xfId="4598"/>
    <cellStyle name="T_Van Ban 2007_15_10_2013 BC nhu cau von doi ung ODA (2014-2016) ngay 15102013 Sua 2 2" xfId="6073"/>
    <cellStyle name="T_Van Ban 2007_bao cao phan bo KHDT 2011(final)" xfId="4599"/>
    <cellStyle name="T_Van Ban 2007_bao cao phan bo KHDT 2011(final) 2" xfId="4600"/>
    <cellStyle name="T_Van Ban 2007_bao cao phan bo KHDT 2011(final) 2 2" xfId="6074"/>
    <cellStyle name="T_Van Ban 2007_bao cao phan bo KHDT 2011(final)_BC nhu cau von doi ung ODA nganh NN (BKH)" xfId="4601"/>
    <cellStyle name="T_Van Ban 2007_bao cao phan bo KHDT 2011(final)_BC nhu cau von doi ung ODA nganh NN (BKH) 2" xfId="4602"/>
    <cellStyle name="T_Van Ban 2007_bao cao phan bo KHDT 2011(final)_BC nhu cau von doi ung ODA nganh NN (BKH) 2 2" xfId="6075"/>
    <cellStyle name="T_Van Ban 2007_bao cao phan bo KHDT 2011(final)_BC Tai co cau (bieu TH)" xfId="4603"/>
    <cellStyle name="T_Van Ban 2007_bao cao phan bo KHDT 2011(final)_BC Tai co cau (bieu TH) 2" xfId="4604"/>
    <cellStyle name="T_Van Ban 2007_bao cao phan bo KHDT 2011(final)_BC Tai co cau (bieu TH) 2 2" xfId="6076"/>
    <cellStyle name="T_Van Ban 2007_bao cao phan bo KHDT 2011(final)_DK 2014-2015 final" xfId="4605"/>
    <cellStyle name="T_Van Ban 2007_bao cao phan bo KHDT 2011(final)_DK 2014-2015 final 2" xfId="4606"/>
    <cellStyle name="T_Van Ban 2007_bao cao phan bo KHDT 2011(final)_DK 2014-2015 final 2 2" xfId="6077"/>
    <cellStyle name="T_Van Ban 2007_bao cao phan bo KHDT 2011(final)_DK 2014-2015 new" xfId="4607"/>
    <cellStyle name="T_Van Ban 2007_bao cao phan bo KHDT 2011(final)_DK 2014-2015 new 2" xfId="4608"/>
    <cellStyle name="T_Van Ban 2007_bao cao phan bo KHDT 2011(final)_DK 2014-2015 new 2 2" xfId="6078"/>
    <cellStyle name="T_Van Ban 2007_bao cao phan bo KHDT 2011(final)_DK KH CBDT 2014 11-11-2013" xfId="4609"/>
    <cellStyle name="T_Van Ban 2007_bao cao phan bo KHDT 2011(final)_DK KH CBDT 2014 11-11-2013 2" xfId="4610"/>
    <cellStyle name="T_Van Ban 2007_bao cao phan bo KHDT 2011(final)_DK KH CBDT 2014 11-11-2013 2 2" xfId="6079"/>
    <cellStyle name="T_Van Ban 2007_bao cao phan bo KHDT 2011(final)_DK KH CBDT 2014 11-11-2013(1)" xfId="4611"/>
    <cellStyle name="T_Van Ban 2007_bao cao phan bo KHDT 2011(final)_DK KH CBDT 2014 11-11-2013(1) 2" xfId="4612"/>
    <cellStyle name="T_Van Ban 2007_bao cao phan bo KHDT 2011(final)_DK KH CBDT 2014 11-11-2013(1) 2 2" xfId="6080"/>
    <cellStyle name="T_Van Ban 2007_bao cao phan bo KHDT 2011(final)_KH 2011-2015" xfId="4613"/>
    <cellStyle name="T_Van Ban 2007_bao cao phan bo KHDT 2011(final)_KH 2011-2015 2" xfId="4614"/>
    <cellStyle name="T_Van Ban 2007_bao cao phan bo KHDT 2011(final)_KH 2011-2015 2 2" xfId="6081"/>
    <cellStyle name="T_Van Ban 2007_bao cao phan bo KHDT 2011(final)_tai co cau dau tu (tong hop)1" xfId="4615"/>
    <cellStyle name="T_Van Ban 2007_bao cao phan bo KHDT 2011(final)_tai co cau dau tu (tong hop)1 2" xfId="4616"/>
    <cellStyle name="T_Van Ban 2007_bao cao phan bo KHDT 2011(final)_tai co cau dau tu (tong hop)1 2 2" xfId="6082"/>
    <cellStyle name="T_Van Ban 2007_BC nhu cau von doi ung ODA nganh NN (BKH)" xfId="4617"/>
    <cellStyle name="T_Van Ban 2007_BC nhu cau von doi ung ODA nganh NN (BKH) 2" xfId="4618"/>
    <cellStyle name="T_Van Ban 2007_BC nhu cau von doi ung ODA nganh NN (BKH) 2 2" xfId="6083"/>
    <cellStyle name="T_Van Ban 2007_BC nhu cau von doi ung ODA nganh NN (BKH)_05-12  KH trung han 2016-2020 - Liem Thinh edited" xfId="4619"/>
    <cellStyle name="T_Van Ban 2007_BC nhu cau von doi ung ODA nganh NN (BKH)_05-12  KH trung han 2016-2020 - Liem Thinh edited 2" xfId="4620"/>
    <cellStyle name="T_Van Ban 2007_BC nhu cau von doi ung ODA nganh NN (BKH)_05-12  KH trung han 2016-2020 - Liem Thinh edited 2 2" xfId="6084"/>
    <cellStyle name="T_Van Ban 2007_BC nhu cau von doi ung ODA nganh NN (BKH)_Copy of 05-12  KH trung han 2016-2020 - Liem Thinh edited (1)" xfId="4621"/>
    <cellStyle name="T_Van Ban 2007_BC nhu cau von doi ung ODA nganh NN (BKH)_Copy of 05-12  KH trung han 2016-2020 - Liem Thinh edited (1) 2" xfId="4622"/>
    <cellStyle name="T_Van Ban 2007_BC nhu cau von doi ung ODA nganh NN (BKH)_Copy of 05-12  KH trung han 2016-2020 - Liem Thinh edited (1) 2 2" xfId="6085"/>
    <cellStyle name="T_Van Ban 2007_BC Tai co cau (bieu TH)" xfId="4623"/>
    <cellStyle name="T_Van Ban 2007_BC Tai co cau (bieu TH) 2" xfId="4624"/>
    <cellStyle name="T_Van Ban 2007_BC Tai co cau (bieu TH) 2 2" xfId="6086"/>
    <cellStyle name="T_Van Ban 2007_BC Tai co cau (bieu TH)_05-12  KH trung han 2016-2020 - Liem Thinh edited" xfId="4625"/>
    <cellStyle name="T_Van Ban 2007_BC Tai co cau (bieu TH)_05-12  KH trung han 2016-2020 - Liem Thinh edited 2" xfId="4626"/>
    <cellStyle name="T_Van Ban 2007_BC Tai co cau (bieu TH)_05-12  KH trung han 2016-2020 - Liem Thinh edited 2 2" xfId="6087"/>
    <cellStyle name="T_Van Ban 2007_BC Tai co cau (bieu TH)_Copy of 05-12  KH trung han 2016-2020 - Liem Thinh edited (1)" xfId="4627"/>
    <cellStyle name="T_Van Ban 2007_BC Tai co cau (bieu TH)_Copy of 05-12  KH trung han 2016-2020 - Liem Thinh edited (1) 2" xfId="4628"/>
    <cellStyle name="T_Van Ban 2007_BC Tai co cau (bieu TH)_Copy of 05-12  KH trung han 2016-2020 - Liem Thinh edited (1) 2 2" xfId="6088"/>
    <cellStyle name="T_Van Ban 2007_DK 2014-2015 final" xfId="4629"/>
    <cellStyle name="T_Van Ban 2007_DK 2014-2015 final 2" xfId="4630"/>
    <cellStyle name="T_Van Ban 2007_DK 2014-2015 final 2 2" xfId="6089"/>
    <cellStyle name="T_Van Ban 2007_DK 2014-2015 final_05-12  KH trung han 2016-2020 - Liem Thinh edited" xfId="4631"/>
    <cellStyle name="T_Van Ban 2007_DK 2014-2015 final_05-12  KH trung han 2016-2020 - Liem Thinh edited 2" xfId="4632"/>
    <cellStyle name="T_Van Ban 2007_DK 2014-2015 final_05-12  KH trung han 2016-2020 - Liem Thinh edited 2 2" xfId="6090"/>
    <cellStyle name="T_Van Ban 2007_DK 2014-2015 final_Copy of 05-12  KH trung han 2016-2020 - Liem Thinh edited (1)" xfId="4633"/>
    <cellStyle name="T_Van Ban 2007_DK 2014-2015 final_Copy of 05-12  KH trung han 2016-2020 - Liem Thinh edited (1) 2" xfId="4634"/>
    <cellStyle name="T_Van Ban 2007_DK 2014-2015 final_Copy of 05-12  KH trung han 2016-2020 - Liem Thinh edited (1) 2 2" xfId="6091"/>
    <cellStyle name="T_Van Ban 2007_DK 2014-2015 new" xfId="4635"/>
    <cellStyle name="T_Van Ban 2007_DK 2014-2015 new 2" xfId="4636"/>
    <cellStyle name="T_Van Ban 2007_DK 2014-2015 new 2 2" xfId="6092"/>
    <cellStyle name="T_Van Ban 2007_DK 2014-2015 new_05-12  KH trung han 2016-2020 - Liem Thinh edited" xfId="4637"/>
    <cellStyle name="T_Van Ban 2007_DK 2014-2015 new_05-12  KH trung han 2016-2020 - Liem Thinh edited 2" xfId="4638"/>
    <cellStyle name="T_Van Ban 2007_DK 2014-2015 new_05-12  KH trung han 2016-2020 - Liem Thinh edited 2 2" xfId="6093"/>
    <cellStyle name="T_Van Ban 2007_DK 2014-2015 new_Copy of 05-12  KH trung han 2016-2020 - Liem Thinh edited (1)" xfId="4639"/>
    <cellStyle name="T_Van Ban 2007_DK 2014-2015 new_Copy of 05-12  KH trung han 2016-2020 - Liem Thinh edited (1) 2" xfId="4640"/>
    <cellStyle name="T_Van Ban 2007_DK 2014-2015 new_Copy of 05-12  KH trung han 2016-2020 - Liem Thinh edited (1) 2 2" xfId="6094"/>
    <cellStyle name="T_Van Ban 2007_DK KH CBDT 2014 11-11-2013" xfId="4641"/>
    <cellStyle name="T_Van Ban 2007_DK KH CBDT 2014 11-11-2013 2" xfId="4642"/>
    <cellStyle name="T_Van Ban 2007_DK KH CBDT 2014 11-11-2013 2 2" xfId="6095"/>
    <cellStyle name="T_Van Ban 2007_DK KH CBDT 2014 11-11-2013(1)" xfId="4643"/>
    <cellStyle name="T_Van Ban 2007_DK KH CBDT 2014 11-11-2013(1) 2" xfId="4644"/>
    <cellStyle name="T_Van Ban 2007_DK KH CBDT 2014 11-11-2013(1) 2 2" xfId="6096"/>
    <cellStyle name="T_Van Ban 2007_DK KH CBDT 2014 11-11-2013(1)_05-12  KH trung han 2016-2020 - Liem Thinh edited" xfId="4645"/>
    <cellStyle name="T_Van Ban 2007_DK KH CBDT 2014 11-11-2013(1)_05-12  KH trung han 2016-2020 - Liem Thinh edited 2" xfId="4646"/>
    <cellStyle name="T_Van Ban 2007_DK KH CBDT 2014 11-11-2013(1)_05-12  KH trung han 2016-2020 - Liem Thinh edited 2 2" xfId="6097"/>
    <cellStyle name="T_Van Ban 2007_DK KH CBDT 2014 11-11-2013(1)_Copy of 05-12  KH trung han 2016-2020 - Liem Thinh edited (1)" xfId="4647"/>
    <cellStyle name="T_Van Ban 2007_DK KH CBDT 2014 11-11-2013(1)_Copy of 05-12  KH trung han 2016-2020 - Liem Thinh edited (1) 2" xfId="4648"/>
    <cellStyle name="T_Van Ban 2007_DK KH CBDT 2014 11-11-2013(1)_Copy of 05-12  KH trung han 2016-2020 - Liem Thinh edited (1) 2 2" xfId="6098"/>
    <cellStyle name="T_Van Ban 2007_DK KH CBDT 2014 11-11-2013_05-12  KH trung han 2016-2020 - Liem Thinh edited" xfId="4649"/>
    <cellStyle name="T_Van Ban 2007_DK KH CBDT 2014 11-11-2013_05-12  KH trung han 2016-2020 - Liem Thinh edited 2" xfId="4650"/>
    <cellStyle name="T_Van Ban 2007_DK KH CBDT 2014 11-11-2013_05-12  KH trung han 2016-2020 - Liem Thinh edited 2 2" xfId="6099"/>
    <cellStyle name="T_Van Ban 2007_DK KH CBDT 2014 11-11-2013_Copy of 05-12  KH trung han 2016-2020 - Liem Thinh edited (1)" xfId="4651"/>
    <cellStyle name="T_Van Ban 2007_DK KH CBDT 2014 11-11-2013_Copy of 05-12  KH trung han 2016-2020 - Liem Thinh edited (1) 2" xfId="4652"/>
    <cellStyle name="T_Van Ban 2007_DK KH CBDT 2014 11-11-2013_Copy of 05-12  KH trung han 2016-2020 - Liem Thinh edited (1) 2 2" xfId="6100"/>
    <cellStyle name="T_Van Ban 2008" xfId="4653"/>
    <cellStyle name="T_Van Ban 2008 2" xfId="4654"/>
    <cellStyle name="T_Van Ban 2008 2 2" xfId="6101"/>
    <cellStyle name="T_Van Ban 2008_15_10_2013 BC nhu cau von doi ung ODA (2014-2016) ngay 15102013 Sua" xfId="4655"/>
    <cellStyle name="T_Van Ban 2008_15_10_2013 BC nhu cau von doi ung ODA (2014-2016) ngay 15102013 Sua 2" xfId="4656"/>
    <cellStyle name="T_Van Ban 2008_15_10_2013 BC nhu cau von doi ung ODA (2014-2016) ngay 15102013 Sua 2 2" xfId="6102"/>
    <cellStyle name="T_Van Ban 2008_bao cao phan bo KHDT 2011(final)" xfId="4657"/>
    <cellStyle name="T_Van Ban 2008_bao cao phan bo KHDT 2011(final) 2" xfId="4658"/>
    <cellStyle name="T_Van Ban 2008_bao cao phan bo KHDT 2011(final) 2 2" xfId="6103"/>
    <cellStyle name="T_Van Ban 2008_bao cao phan bo KHDT 2011(final)_BC nhu cau von doi ung ODA nganh NN (BKH)" xfId="4659"/>
    <cellStyle name="T_Van Ban 2008_bao cao phan bo KHDT 2011(final)_BC nhu cau von doi ung ODA nganh NN (BKH) 2" xfId="4660"/>
    <cellStyle name="T_Van Ban 2008_bao cao phan bo KHDT 2011(final)_BC nhu cau von doi ung ODA nganh NN (BKH) 2 2" xfId="6104"/>
    <cellStyle name="T_Van Ban 2008_bao cao phan bo KHDT 2011(final)_BC Tai co cau (bieu TH)" xfId="4661"/>
    <cellStyle name="T_Van Ban 2008_bao cao phan bo KHDT 2011(final)_BC Tai co cau (bieu TH) 2" xfId="4662"/>
    <cellStyle name="T_Van Ban 2008_bao cao phan bo KHDT 2011(final)_BC Tai co cau (bieu TH) 2 2" xfId="6105"/>
    <cellStyle name="T_Van Ban 2008_bao cao phan bo KHDT 2011(final)_DK 2014-2015 final" xfId="4663"/>
    <cellStyle name="T_Van Ban 2008_bao cao phan bo KHDT 2011(final)_DK 2014-2015 final 2" xfId="4664"/>
    <cellStyle name="T_Van Ban 2008_bao cao phan bo KHDT 2011(final)_DK 2014-2015 final 2 2" xfId="6106"/>
    <cellStyle name="T_Van Ban 2008_bao cao phan bo KHDT 2011(final)_DK 2014-2015 new" xfId="4665"/>
    <cellStyle name="T_Van Ban 2008_bao cao phan bo KHDT 2011(final)_DK 2014-2015 new 2" xfId="4666"/>
    <cellStyle name="T_Van Ban 2008_bao cao phan bo KHDT 2011(final)_DK 2014-2015 new 2 2" xfId="6107"/>
    <cellStyle name="T_Van Ban 2008_bao cao phan bo KHDT 2011(final)_DK KH CBDT 2014 11-11-2013" xfId="4667"/>
    <cellStyle name="T_Van Ban 2008_bao cao phan bo KHDT 2011(final)_DK KH CBDT 2014 11-11-2013 2" xfId="4668"/>
    <cellStyle name="T_Van Ban 2008_bao cao phan bo KHDT 2011(final)_DK KH CBDT 2014 11-11-2013 2 2" xfId="6108"/>
    <cellStyle name="T_Van Ban 2008_bao cao phan bo KHDT 2011(final)_DK KH CBDT 2014 11-11-2013(1)" xfId="4669"/>
    <cellStyle name="T_Van Ban 2008_bao cao phan bo KHDT 2011(final)_DK KH CBDT 2014 11-11-2013(1) 2" xfId="4670"/>
    <cellStyle name="T_Van Ban 2008_bao cao phan bo KHDT 2011(final)_DK KH CBDT 2014 11-11-2013(1) 2 2" xfId="6109"/>
    <cellStyle name="T_Van Ban 2008_bao cao phan bo KHDT 2011(final)_KH 2011-2015" xfId="4671"/>
    <cellStyle name="T_Van Ban 2008_bao cao phan bo KHDT 2011(final)_KH 2011-2015 2" xfId="4672"/>
    <cellStyle name="T_Van Ban 2008_bao cao phan bo KHDT 2011(final)_KH 2011-2015 2 2" xfId="6110"/>
    <cellStyle name="T_Van Ban 2008_bao cao phan bo KHDT 2011(final)_tai co cau dau tu (tong hop)1" xfId="4673"/>
    <cellStyle name="T_Van Ban 2008_bao cao phan bo KHDT 2011(final)_tai co cau dau tu (tong hop)1 2" xfId="4674"/>
    <cellStyle name="T_Van Ban 2008_bao cao phan bo KHDT 2011(final)_tai co cau dau tu (tong hop)1 2 2" xfId="6111"/>
    <cellStyle name="T_Van Ban 2008_BC nhu cau von doi ung ODA nganh NN (BKH)" xfId="4675"/>
    <cellStyle name="T_Van Ban 2008_BC nhu cau von doi ung ODA nganh NN (BKH) 2" xfId="4676"/>
    <cellStyle name="T_Van Ban 2008_BC nhu cau von doi ung ODA nganh NN (BKH) 2 2" xfId="6112"/>
    <cellStyle name="T_Van Ban 2008_BC nhu cau von doi ung ODA nganh NN (BKH)_05-12  KH trung han 2016-2020 - Liem Thinh edited" xfId="4677"/>
    <cellStyle name="T_Van Ban 2008_BC nhu cau von doi ung ODA nganh NN (BKH)_05-12  KH trung han 2016-2020 - Liem Thinh edited 2" xfId="4678"/>
    <cellStyle name="T_Van Ban 2008_BC nhu cau von doi ung ODA nganh NN (BKH)_05-12  KH trung han 2016-2020 - Liem Thinh edited 2 2" xfId="6113"/>
    <cellStyle name="T_Van Ban 2008_BC nhu cau von doi ung ODA nganh NN (BKH)_Copy of 05-12  KH trung han 2016-2020 - Liem Thinh edited (1)" xfId="4679"/>
    <cellStyle name="T_Van Ban 2008_BC nhu cau von doi ung ODA nganh NN (BKH)_Copy of 05-12  KH trung han 2016-2020 - Liem Thinh edited (1) 2" xfId="4680"/>
    <cellStyle name="T_Van Ban 2008_BC nhu cau von doi ung ODA nganh NN (BKH)_Copy of 05-12  KH trung han 2016-2020 - Liem Thinh edited (1) 2 2" xfId="6114"/>
    <cellStyle name="T_Van Ban 2008_BC Tai co cau (bieu TH)" xfId="4681"/>
    <cellStyle name="T_Van Ban 2008_BC Tai co cau (bieu TH) 2" xfId="4682"/>
    <cellStyle name="T_Van Ban 2008_BC Tai co cau (bieu TH) 2 2" xfId="6115"/>
    <cellStyle name="T_Van Ban 2008_BC Tai co cau (bieu TH)_05-12  KH trung han 2016-2020 - Liem Thinh edited" xfId="4683"/>
    <cellStyle name="T_Van Ban 2008_BC Tai co cau (bieu TH)_05-12  KH trung han 2016-2020 - Liem Thinh edited 2" xfId="4684"/>
    <cellStyle name="T_Van Ban 2008_BC Tai co cau (bieu TH)_05-12  KH trung han 2016-2020 - Liem Thinh edited 2 2" xfId="6116"/>
    <cellStyle name="T_Van Ban 2008_BC Tai co cau (bieu TH)_Copy of 05-12  KH trung han 2016-2020 - Liem Thinh edited (1)" xfId="4685"/>
    <cellStyle name="T_Van Ban 2008_BC Tai co cau (bieu TH)_Copy of 05-12  KH trung han 2016-2020 - Liem Thinh edited (1) 2" xfId="4686"/>
    <cellStyle name="T_Van Ban 2008_BC Tai co cau (bieu TH)_Copy of 05-12  KH trung han 2016-2020 - Liem Thinh edited (1) 2 2" xfId="6117"/>
    <cellStyle name="T_Van Ban 2008_DK 2014-2015 final" xfId="4687"/>
    <cellStyle name="T_Van Ban 2008_DK 2014-2015 final 2" xfId="4688"/>
    <cellStyle name="T_Van Ban 2008_DK 2014-2015 final 2 2" xfId="6118"/>
    <cellStyle name="T_Van Ban 2008_DK 2014-2015 final_05-12  KH trung han 2016-2020 - Liem Thinh edited" xfId="4689"/>
    <cellStyle name="T_Van Ban 2008_DK 2014-2015 final_05-12  KH trung han 2016-2020 - Liem Thinh edited 2" xfId="4690"/>
    <cellStyle name="T_Van Ban 2008_DK 2014-2015 final_05-12  KH trung han 2016-2020 - Liem Thinh edited 2 2" xfId="6119"/>
    <cellStyle name="T_Van Ban 2008_DK 2014-2015 final_Copy of 05-12  KH trung han 2016-2020 - Liem Thinh edited (1)" xfId="4691"/>
    <cellStyle name="T_Van Ban 2008_DK 2014-2015 final_Copy of 05-12  KH trung han 2016-2020 - Liem Thinh edited (1) 2" xfId="4692"/>
    <cellStyle name="T_Van Ban 2008_DK 2014-2015 final_Copy of 05-12  KH trung han 2016-2020 - Liem Thinh edited (1) 2 2" xfId="6120"/>
    <cellStyle name="T_Van Ban 2008_DK 2014-2015 new" xfId="4693"/>
    <cellStyle name="T_Van Ban 2008_DK 2014-2015 new 2" xfId="4694"/>
    <cellStyle name="T_Van Ban 2008_DK 2014-2015 new 2 2" xfId="6121"/>
    <cellStyle name="T_Van Ban 2008_DK 2014-2015 new_05-12  KH trung han 2016-2020 - Liem Thinh edited" xfId="4695"/>
    <cellStyle name="T_Van Ban 2008_DK 2014-2015 new_05-12  KH trung han 2016-2020 - Liem Thinh edited 2" xfId="4696"/>
    <cellStyle name="T_Van Ban 2008_DK 2014-2015 new_05-12  KH trung han 2016-2020 - Liem Thinh edited 2 2" xfId="6122"/>
    <cellStyle name="T_Van Ban 2008_DK 2014-2015 new_Copy of 05-12  KH trung han 2016-2020 - Liem Thinh edited (1)" xfId="4697"/>
    <cellStyle name="T_Van Ban 2008_DK 2014-2015 new_Copy of 05-12  KH trung han 2016-2020 - Liem Thinh edited (1) 2" xfId="4698"/>
    <cellStyle name="T_Van Ban 2008_DK 2014-2015 new_Copy of 05-12  KH trung han 2016-2020 - Liem Thinh edited (1) 2 2" xfId="6123"/>
    <cellStyle name="T_Van Ban 2008_DK KH CBDT 2014 11-11-2013" xfId="4699"/>
    <cellStyle name="T_Van Ban 2008_DK KH CBDT 2014 11-11-2013 2" xfId="4700"/>
    <cellStyle name="T_Van Ban 2008_DK KH CBDT 2014 11-11-2013 2 2" xfId="6124"/>
    <cellStyle name="T_Van Ban 2008_DK KH CBDT 2014 11-11-2013(1)" xfId="4701"/>
    <cellStyle name="T_Van Ban 2008_DK KH CBDT 2014 11-11-2013(1) 2" xfId="4702"/>
    <cellStyle name="T_Van Ban 2008_DK KH CBDT 2014 11-11-2013(1) 2 2" xfId="6125"/>
    <cellStyle name="T_Van Ban 2008_DK KH CBDT 2014 11-11-2013(1)_05-12  KH trung han 2016-2020 - Liem Thinh edited" xfId="4703"/>
    <cellStyle name="T_Van Ban 2008_DK KH CBDT 2014 11-11-2013(1)_05-12  KH trung han 2016-2020 - Liem Thinh edited 2" xfId="4704"/>
    <cellStyle name="T_Van Ban 2008_DK KH CBDT 2014 11-11-2013(1)_05-12  KH trung han 2016-2020 - Liem Thinh edited 2 2" xfId="6126"/>
    <cellStyle name="T_Van Ban 2008_DK KH CBDT 2014 11-11-2013(1)_Copy of 05-12  KH trung han 2016-2020 - Liem Thinh edited (1)" xfId="4705"/>
    <cellStyle name="T_Van Ban 2008_DK KH CBDT 2014 11-11-2013(1)_Copy of 05-12  KH trung han 2016-2020 - Liem Thinh edited (1) 2" xfId="4706"/>
    <cellStyle name="T_Van Ban 2008_DK KH CBDT 2014 11-11-2013(1)_Copy of 05-12  KH trung han 2016-2020 - Liem Thinh edited (1) 2 2" xfId="6127"/>
    <cellStyle name="T_Van Ban 2008_DK KH CBDT 2014 11-11-2013_05-12  KH trung han 2016-2020 - Liem Thinh edited" xfId="4707"/>
    <cellStyle name="T_Van Ban 2008_DK KH CBDT 2014 11-11-2013_05-12  KH trung han 2016-2020 - Liem Thinh edited 2" xfId="4708"/>
    <cellStyle name="T_Van Ban 2008_DK KH CBDT 2014 11-11-2013_05-12  KH trung han 2016-2020 - Liem Thinh edited 2 2" xfId="6128"/>
    <cellStyle name="T_Van Ban 2008_DK KH CBDT 2014 11-11-2013_Copy of 05-12  KH trung han 2016-2020 - Liem Thinh edited (1)" xfId="4709"/>
    <cellStyle name="T_Van Ban 2008_DK KH CBDT 2014 11-11-2013_Copy of 05-12  KH trung han 2016-2020 - Liem Thinh edited (1) 2" xfId="4710"/>
    <cellStyle name="T_Van Ban 2008_DK KH CBDT 2014 11-11-2013_Copy of 05-12  KH trung han 2016-2020 - Liem Thinh edited (1) 2 2" xfId="6129"/>
    <cellStyle name="T_XDCB thang 12.2010" xfId="4711"/>
    <cellStyle name="T_XDCB thang 12.2010 2" xfId="4712"/>
    <cellStyle name="T_XDCB thang 12.2010 2 2" xfId="4713"/>
    <cellStyle name="T_XDCB thang 12.2010 2 2 2" xfId="6130"/>
    <cellStyle name="T_XDCB thang 12.2010 3" xfId="4714"/>
    <cellStyle name="T_XDCB thang 12.2010 3 2" xfId="6131"/>
    <cellStyle name="T_XDCB thang 12.2010_!1 1 bao cao giao KH ve HTCMT vung TNB   12-12-2011" xfId="4715"/>
    <cellStyle name="T_XDCB thang 12.2010_!1 1 bao cao giao KH ve HTCMT vung TNB   12-12-2011 2" xfId="4716"/>
    <cellStyle name="T_XDCB thang 12.2010_!1 1 bao cao giao KH ve HTCMT vung TNB   12-12-2011 2 2" xfId="4717"/>
    <cellStyle name="T_XDCB thang 12.2010_!1 1 bao cao giao KH ve HTCMT vung TNB   12-12-2011 2 2 2" xfId="6132"/>
    <cellStyle name="T_XDCB thang 12.2010_!1 1 bao cao giao KH ve HTCMT vung TNB   12-12-2011 3" xfId="4718"/>
    <cellStyle name="T_XDCB thang 12.2010_!1 1 bao cao giao KH ve HTCMT vung TNB   12-12-2011 3 2" xfId="6133"/>
    <cellStyle name="T_XDCB thang 12.2010_KH TPCP vung TNB (03-1-2012)" xfId="4719"/>
    <cellStyle name="T_XDCB thang 12.2010_KH TPCP vung TNB (03-1-2012) 2" xfId="4720"/>
    <cellStyle name="T_XDCB thang 12.2010_KH TPCP vung TNB (03-1-2012) 2 2" xfId="4721"/>
    <cellStyle name="T_XDCB thang 12.2010_KH TPCP vung TNB (03-1-2012) 2 2 2" xfId="6134"/>
    <cellStyle name="T_XDCB thang 12.2010_KH TPCP vung TNB (03-1-2012) 3" xfId="4722"/>
    <cellStyle name="T_XDCB thang 12.2010_KH TPCP vung TNB (03-1-2012) 3 2" xfId="6135"/>
    <cellStyle name="T_ÿÿÿÿÿ" xfId="4723"/>
    <cellStyle name="T_ÿÿÿÿÿ 2" xfId="4724"/>
    <cellStyle name="T_ÿÿÿÿÿ 2 2" xfId="4725"/>
    <cellStyle name="T_ÿÿÿÿÿ 2 2 2" xfId="6136"/>
    <cellStyle name="T_ÿÿÿÿÿ 3" xfId="4726"/>
    <cellStyle name="T_ÿÿÿÿÿ 3 2" xfId="6137"/>
    <cellStyle name="T_ÿÿÿÿÿ_!1 1 bao cao giao KH ve HTCMT vung TNB   12-12-2011" xfId="4727"/>
    <cellStyle name="T_ÿÿÿÿÿ_!1 1 bao cao giao KH ve HTCMT vung TNB   12-12-2011 2" xfId="4728"/>
    <cellStyle name="T_ÿÿÿÿÿ_!1 1 bao cao giao KH ve HTCMT vung TNB   12-12-2011 2 2" xfId="4729"/>
    <cellStyle name="T_ÿÿÿÿÿ_!1 1 bao cao giao KH ve HTCMT vung TNB   12-12-2011 2 2 2" xfId="6138"/>
    <cellStyle name="T_ÿÿÿÿÿ_!1 1 bao cao giao KH ve HTCMT vung TNB   12-12-2011 3" xfId="4730"/>
    <cellStyle name="T_ÿÿÿÿÿ_!1 1 bao cao giao KH ve HTCMT vung TNB   12-12-2011 3 2" xfId="6139"/>
    <cellStyle name="T_ÿÿÿÿÿ_Bieu mau cong trinh khoi cong moi 3-4" xfId="4731"/>
    <cellStyle name="T_ÿÿÿÿÿ_Bieu mau cong trinh khoi cong moi 3-4 2" xfId="4732"/>
    <cellStyle name="T_ÿÿÿÿÿ_Bieu mau cong trinh khoi cong moi 3-4 2 2" xfId="4733"/>
    <cellStyle name="T_ÿÿÿÿÿ_Bieu mau cong trinh khoi cong moi 3-4 2 2 2" xfId="6140"/>
    <cellStyle name="T_ÿÿÿÿÿ_Bieu mau cong trinh khoi cong moi 3-4 3" xfId="4734"/>
    <cellStyle name="T_ÿÿÿÿÿ_Bieu mau cong trinh khoi cong moi 3-4 3 2" xfId="6141"/>
    <cellStyle name="T_ÿÿÿÿÿ_Bieu mau cong trinh khoi cong moi 3-4_!1 1 bao cao giao KH ve HTCMT vung TNB   12-12-2011" xfId="4735"/>
    <cellStyle name="T_ÿÿÿÿÿ_Bieu mau cong trinh khoi cong moi 3-4_!1 1 bao cao giao KH ve HTCMT vung TNB   12-12-2011 2" xfId="4736"/>
    <cellStyle name="T_ÿÿÿÿÿ_Bieu mau cong trinh khoi cong moi 3-4_!1 1 bao cao giao KH ve HTCMT vung TNB   12-12-2011 2 2" xfId="4737"/>
    <cellStyle name="T_ÿÿÿÿÿ_Bieu mau cong trinh khoi cong moi 3-4_!1 1 bao cao giao KH ve HTCMT vung TNB   12-12-2011 2 2 2" xfId="6142"/>
    <cellStyle name="T_ÿÿÿÿÿ_Bieu mau cong trinh khoi cong moi 3-4_!1 1 bao cao giao KH ve HTCMT vung TNB   12-12-2011 3" xfId="4738"/>
    <cellStyle name="T_ÿÿÿÿÿ_Bieu mau cong trinh khoi cong moi 3-4_!1 1 bao cao giao KH ve HTCMT vung TNB   12-12-2011 3 2" xfId="6143"/>
    <cellStyle name="T_ÿÿÿÿÿ_Bieu mau cong trinh khoi cong moi 3-4_KH TPCP vung TNB (03-1-2012)" xfId="4739"/>
    <cellStyle name="T_ÿÿÿÿÿ_Bieu mau cong trinh khoi cong moi 3-4_KH TPCP vung TNB (03-1-2012) 2" xfId="4740"/>
    <cellStyle name="T_ÿÿÿÿÿ_Bieu mau cong trinh khoi cong moi 3-4_KH TPCP vung TNB (03-1-2012) 2 2" xfId="4741"/>
    <cellStyle name="T_ÿÿÿÿÿ_Bieu mau cong trinh khoi cong moi 3-4_KH TPCP vung TNB (03-1-2012) 2 2 2" xfId="6144"/>
    <cellStyle name="T_ÿÿÿÿÿ_Bieu mau cong trinh khoi cong moi 3-4_KH TPCP vung TNB (03-1-2012) 3" xfId="4742"/>
    <cellStyle name="T_ÿÿÿÿÿ_Bieu mau cong trinh khoi cong moi 3-4_KH TPCP vung TNB (03-1-2012) 3 2" xfId="6145"/>
    <cellStyle name="T_ÿÿÿÿÿ_Bieu3ODA" xfId="4743"/>
    <cellStyle name="T_ÿÿÿÿÿ_Bieu3ODA 2" xfId="4744"/>
    <cellStyle name="T_ÿÿÿÿÿ_Bieu3ODA 2 2" xfId="4745"/>
    <cellStyle name="T_ÿÿÿÿÿ_Bieu3ODA 2 2 2" xfId="6146"/>
    <cellStyle name="T_ÿÿÿÿÿ_Bieu3ODA 3" xfId="4746"/>
    <cellStyle name="T_ÿÿÿÿÿ_Bieu3ODA 3 2" xfId="6147"/>
    <cellStyle name="T_ÿÿÿÿÿ_Bieu3ODA_!1 1 bao cao giao KH ve HTCMT vung TNB   12-12-2011" xfId="4747"/>
    <cellStyle name="T_ÿÿÿÿÿ_Bieu3ODA_!1 1 bao cao giao KH ve HTCMT vung TNB   12-12-2011 2" xfId="4748"/>
    <cellStyle name="T_ÿÿÿÿÿ_Bieu3ODA_!1 1 bao cao giao KH ve HTCMT vung TNB   12-12-2011 2 2" xfId="4749"/>
    <cellStyle name="T_ÿÿÿÿÿ_Bieu3ODA_!1 1 bao cao giao KH ve HTCMT vung TNB   12-12-2011 2 2 2" xfId="6148"/>
    <cellStyle name="T_ÿÿÿÿÿ_Bieu3ODA_!1 1 bao cao giao KH ve HTCMT vung TNB   12-12-2011 3" xfId="4750"/>
    <cellStyle name="T_ÿÿÿÿÿ_Bieu3ODA_!1 1 bao cao giao KH ve HTCMT vung TNB   12-12-2011 3 2" xfId="6149"/>
    <cellStyle name="T_ÿÿÿÿÿ_Bieu3ODA_KH TPCP vung TNB (03-1-2012)" xfId="4751"/>
    <cellStyle name="T_ÿÿÿÿÿ_Bieu3ODA_KH TPCP vung TNB (03-1-2012) 2" xfId="4752"/>
    <cellStyle name="T_ÿÿÿÿÿ_Bieu3ODA_KH TPCP vung TNB (03-1-2012) 2 2" xfId="4753"/>
    <cellStyle name="T_ÿÿÿÿÿ_Bieu3ODA_KH TPCP vung TNB (03-1-2012) 2 2 2" xfId="6150"/>
    <cellStyle name="T_ÿÿÿÿÿ_Bieu3ODA_KH TPCP vung TNB (03-1-2012) 3" xfId="4754"/>
    <cellStyle name="T_ÿÿÿÿÿ_Bieu3ODA_KH TPCP vung TNB (03-1-2012) 3 2" xfId="6151"/>
    <cellStyle name="T_ÿÿÿÿÿ_Bieu4HTMT" xfId="4755"/>
    <cellStyle name="T_ÿÿÿÿÿ_Bieu4HTMT 2" xfId="4756"/>
    <cellStyle name="T_ÿÿÿÿÿ_Bieu4HTMT 2 2" xfId="4757"/>
    <cellStyle name="T_ÿÿÿÿÿ_Bieu4HTMT 2 2 2" xfId="6152"/>
    <cellStyle name="T_ÿÿÿÿÿ_Bieu4HTMT 3" xfId="4758"/>
    <cellStyle name="T_ÿÿÿÿÿ_Bieu4HTMT 3 2" xfId="6153"/>
    <cellStyle name="T_ÿÿÿÿÿ_Bieu4HTMT_!1 1 bao cao giao KH ve HTCMT vung TNB   12-12-2011" xfId="4759"/>
    <cellStyle name="T_ÿÿÿÿÿ_Bieu4HTMT_!1 1 bao cao giao KH ve HTCMT vung TNB   12-12-2011 2" xfId="4760"/>
    <cellStyle name="T_ÿÿÿÿÿ_Bieu4HTMT_!1 1 bao cao giao KH ve HTCMT vung TNB   12-12-2011 2 2" xfId="4761"/>
    <cellStyle name="T_ÿÿÿÿÿ_Bieu4HTMT_!1 1 bao cao giao KH ve HTCMT vung TNB   12-12-2011 2 2 2" xfId="6154"/>
    <cellStyle name="T_ÿÿÿÿÿ_Bieu4HTMT_!1 1 bao cao giao KH ve HTCMT vung TNB   12-12-2011 3" xfId="4762"/>
    <cellStyle name="T_ÿÿÿÿÿ_Bieu4HTMT_!1 1 bao cao giao KH ve HTCMT vung TNB   12-12-2011 3 2" xfId="6155"/>
    <cellStyle name="T_ÿÿÿÿÿ_Bieu4HTMT_KH TPCP vung TNB (03-1-2012)" xfId="4763"/>
    <cellStyle name="T_ÿÿÿÿÿ_Bieu4HTMT_KH TPCP vung TNB (03-1-2012) 2" xfId="4764"/>
    <cellStyle name="T_ÿÿÿÿÿ_Bieu4HTMT_KH TPCP vung TNB (03-1-2012) 2 2" xfId="4765"/>
    <cellStyle name="T_ÿÿÿÿÿ_Bieu4HTMT_KH TPCP vung TNB (03-1-2012) 2 2 2" xfId="6156"/>
    <cellStyle name="T_ÿÿÿÿÿ_Bieu4HTMT_KH TPCP vung TNB (03-1-2012) 3" xfId="4766"/>
    <cellStyle name="T_ÿÿÿÿÿ_Bieu4HTMT_KH TPCP vung TNB (03-1-2012) 3 2" xfId="6157"/>
    <cellStyle name="T_ÿÿÿÿÿ_KH TPCP vung TNB (03-1-2012)" xfId="4767"/>
    <cellStyle name="T_ÿÿÿÿÿ_KH TPCP vung TNB (03-1-2012) 2" xfId="4768"/>
    <cellStyle name="T_ÿÿÿÿÿ_KH TPCP vung TNB (03-1-2012) 2 2" xfId="4769"/>
    <cellStyle name="T_ÿÿÿÿÿ_KH TPCP vung TNB (03-1-2012) 2 2 2" xfId="6158"/>
    <cellStyle name="T_ÿÿÿÿÿ_KH TPCP vung TNB (03-1-2012) 3" xfId="4770"/>
    <cellStyle name="T_ÿÿÿÿÿ_KH TPCP vung TNB (03-1-2012) 3 2" xfId="6159"/>
    <cellStyle name="T_ÿÿÿÿÿ_kien giang 2" xfId="4771"/>
    <cellStyle name="T_ÿÿÿÿÿ_kien giang 2 2" xfId="4772"/>
    <cellStyle name="T_ÿÿÿÿÿ_kien giang 2 2 2" xfId="4773"/>
    <cellStyle name="T_ÿÿÿÿÿ_kien giang 2 2 2 2" xfId="6160"/>
    <cellStyle name="T_ÿÿÿÿÿ_kien giang 2 3" xfId="4774"/>
    <cellStyle name="T_ÿÿÿÿÿ_kien giang 2 3 2" xfId="6161"/>
    <cellStyle name="Text Indent A" xfId="4775"/>
    <cellStyle name="Text Indent A 2" xfId="4776"/>
    <cellStyle name="Text Indent B" xfId="4777"/>
    <cellStyle name="Text Indent B 10" xfId="4778"/>
    <cellStyle name="Text Indent B 10 2" xfId="4779"/>
    <cellStyle name="Text Indent B 11" xfId="4780"/>
    <cellStyle name="Text Indent B 11 2" xfId="4781"/>
    <cellStyle name="Text Indent B 12" xfId="4782"/>
    <cellStyle name="Text Indent B 12 2" xfId="4783"/>
    <cellStyle name="Text Indent B 13" xfId="4784"/>
    <cellStyle name="Text Indent B 13 2" xfId="4785"/>
    <cellStyle name="Text Indent B 14" xfId="4786"/>
    <cellStyle name="Text Indent B 14 2" xfId="4787"/>
    <cellStyle name="Text Indent B 15" xfId="4788"/>
    <cellStyle name="Text Indent B 15 2" xfId="4789"/>
    <cellStyle name="Text Indent B 16" xfId="4790"/>
    <cellStyle name="Text Indent B 16 2" xfId="4791"/>
    <cellStyle name="Text Indent B 17" xfId="4792"/>
    <cellStyle name="Text Indent B 18" xfId="5336"/>
    <cellStyle name="Text Indent B 2" xfId="4793"/>
    <cellStyle name="Text Indent B 2 2" xfId="4794"/>
    <cellStyle name="Text Indent B 3" xfId="4795"/>
    <cellStyle name="Text Indent B 3 2" xfId="4796"/>
    <cellStyle name="Text Indent B 4" xfId="4797"/>
    <cellStyle name="Text Indent B 4 2" xfId="4798"/>
    <cellStyle name="Text Indent B 5" xfId="4799"/>
    <cellStyle name="Text Indent B 5 2" xfId="4800"/>
    <cellStyle name="Text Indent B 6" xfId="4801"/>
    <cellStyle name="Text Indent B 6 2" xfId="4802"/>
    <cellStyle name="Text Indent B 7" xfId="4803"/>
    <cellStyle name="Text Indent B 7 2" xfId="4804"/>
    <cellStyle name="Text Indent B 8" xfId="4805"/>
    <cellStyle name="Text Indent B 8 2" xfId="4806"/>
    <cellStyle name="Text Indent B 9" xfId="4807"/>
    <cellStyle name="Text Indent B 9 2" xfId="4808"/>
    <cellStyle name="Text Indent C" xfId="4809"/>
    <cellStyle name="Text Indent C 10" xfId="4810"/>
    <cellStyle name="Text Indent C 10 2" xfId="4811"/>
    <cellStyle name="Text Indent C 11" xfId="4812"/>
    <cellStyle name="Text Indent C 11 2" xfId="4813"/>
    <cellStyle name="Text Indent C 12" xfId="4814"/>
    <cellStyle name="Text Indent C 12 2" xfId="4815"/>
    <cellStyle name="Text Indent C 13" xfId="4816"/>
    <cellStyle name="Text Indent C 13 2" xfId="4817"/>
    <cellStyle name="Text Indent C 14" xfId="4818"/>
    <cellStyle name="Text Indent C 14 2" xfId="4819"/>
    <cellStyle name="Text Indent C 15" xfId="4820"/>
    <cellStyle name="Text Indent C 15 2" xfId="4821"/>
    <cellStyle name="Text Indent C 16" xfId="4822"/>
    <cellStyle name="Text Indent C 16 2" xfId="4823"/>
    <cellStyle name="Text Indent C 17" xfId="4824"/>
    <cellStyle name="Text Indent C 18" xfId="5337"/>
    <cellStyle name="Text Indent C 2" xfId="4825"/>
    <cellStyle name="Text Indent C 2 2" xfId="4826"/>
    <cellStyle name="Text Indent C 3" xfId="4827"/>
    <cellStyle name="Text Indent C 3 2" xfId="4828"/>
    <cellStyle name="Text Indent C 4" xfId="4829"/>
    <cellStyle name="Text Indent C 4 2" xfId="4830"/>
    <cellStyle name="Text Indent C 5" xfId="4831"/>
    <cellStyle name="Text Indent C 5 2" xfId="4832"/>
    <cellStyle name="Text Indent C 6" xfId="4833"/>
    <cellStyle name="Text Indent C 6 2" xfId="4834"/>
    <cellStyle name="Text Indent C 7" xfId="4835"/>
    <cellStyle name="Text Indent C 7 2" xfId="4836"/>
    <cellStyle name="Text Indent C 8" xfId="4837"/>
    <cellStyle name="Text Indent C 8 2" xfId="4838"/>
    <cellStyle name="Text Indent C 9" xfId="4839"/>
    <cellStyle name="Text Indent C 9 2" xfId="4840"/>
    <cellStyle name="th" xfId="4841"/>
    <cellStyle name="th 2" xfId="4842"/>
    <cellStyle name="th 2 2" xfId="4843"/>
    <cellStyle name="th 2 2 2" xfId="6164"/>
    <cellStyle name="th 3" xfId="4844"/>
    <cellStyle name="th 3 2" xfId="6165"/>
    <cellStyle name="th 4" xfId="5338"/>
    <cellStyle name="þ_x005f_x001d_ð¤_x005f_x000c_¯þ_x005f_x0014__x005f_x000d_¨þU_x005f_x0001_À_x005f_x0004_ _x005f_x0015__x005f_x000f__x005f_x0001__x005f_x0001_" xfId="4845"/>
    <cellStyle name="þ_x005f_x001d_ð¤_x005f_x000c_¯þ_x005f_x0014__x005f_x000d_¨þU_x005f_x0001_À_x005f_x0004_ _x005f_x0015__x005f_x000f__x005f_x0001__x005f_x0001_ 2" xfId="4846"/>
    <cellStyle name="þ_x005f_x001d_ð·_x005f_x000c_æþ'_x005f_x000d_ßþU_x005f_x0001_Ø_x005f_x0005_ü_x005f_x0014__x005f_x0007__x005f_x0001__x005f_x0001_" xfId="4847"/>
    <cellStyle name="þ_x005f_x001d_ð·_x005f_x000c_æþ'_x005f_x000d_ßþU_x005f_x0001_Ø_x005f_x0005_ü_x005f_x0014__x005f_x0007__x005f_x0001__x005f_x0001_ 2" xfId="4848"/>
    <cellStyle name="þ_x005f_x001d_ðÇ%Uý—&amp;Hý9_x005f_x0008_Ÿ s_x005f_x000a__x005f_x0007__x005f_x0001__x005f_x0001_" xfId="4849"/>
    <cellStyle name="þ_x005f_x001d_ðÇ%Uý—&amp;Hý9_x005f_x0008_Ÿ s_x005f_x000a__x005f_x0007__x005f_x0001__x005f_x0001_ 2" xfId="4850"/>
    <cellStyle name="þ_x005f_x001d_ðK_x005f_x000c_Fý_x005f_x001b__x005f_x000d_9ýU_x005f_x0001_Ð_x005f_x0008_¦)_x005f_x0007__x005f_x0001__x005f_x0001_" xfId="4851"/>
    <cellStyle name="þ_x005f_x001d_ðK_x005f_x000c_Fý_x005f_x001b__x005f_x000d_9ýU_x005f_x0001_Ð_x005f_x0008_¦)_x005f_x0007__x005f_x0001__x005f_x0001_ 2" xfId="4852"/>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485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4854"/>
    <cellStyle name="þ_x005f_x005f_x005f_x001d_ð·_x005f_x005f_x005f_x000c_æþ'_x005f_x005f_x005f_x000d_ßþU_x005f_x005f_x005f_x0001_Ø_x005f_x005f_x005f_x0005_ü_x005f_x005f_x005f_x0014__x005f_x005f_x005f_x0007__x005f_x005f_x005f_x0001__x005f_x005f_x005f_x0001_" xfId="4855"/>
    <cellStyle name="þ_x005f_x005f_x005f_x001d_ð·_x005f_x005f_x005f_x000c_æþ'_x005f_x005f_x005f_x000d_ßþU_x005f_x005f_x005f_x0001_Ø_x005f_x005f_x005f_x0005_ü_x005f_x005f_x005f_x0014__x005f_x005f_x005f_x0007__x005f_x005f_x005f_x0001__x005f_x005f_x005f_x0001_ 2" xfId="4856"/>
    <cellStyle name="þ_x005f_x005f_x005f_x001d_ðÇ%Uý—&amp;Hý9_x005f_x005f_x005f_x0008_Ÿ s_x005f_x005f_x005f_x000a__x005f_x005f_x005f_x0007__x005f_x005f_x005f_x0001__x005f_x005f_x005f_x0001_" xfId="4857"/>
    <cellStyle name="þ_x005f_x005f_x005f_x001d_ðÇ%Uý—&amp;Hý9_x005f_x005f_x005f_x0008_Ÿ s_x005f_x005f_x005f_x000a__x005f_x005f_x005f_x0007__x005f_x005f_x005f_x0001__x005f_x005f_x005f_x0001_ 2" xfId="4858"/>
    <cellStyle name="þ_x005f_x005f_x005f_x001d_ðK_x005f_x005f_x005f_x000c_Fý_x005f_x005f_x005f_x001b__x005f_x005f_x005f_x000d_9ýU_x005f_x005f_x005f_x0001_Ð_x005f_x005f_x005f_x0008_¦)_x005f_x005f_x005f_x0007__x005f_x005f_x005f_x0001__x005f_x005f_x005f_x0001_" xfId="4859"/>
    <cellStyle name="þ_x005f_x005f_x005f_x001d_ðK_x005f_x005f_x005f_x000c_Fý_x005f_x005f_x005f_x001b__x005f_x005f_x005f_x000d_9ýU_x005f_x005f_x005f_x0001_Ð_x005f_x005f_x005f_x0008_¦)_x005f_x005f_x005f_x0007__x005f_x005f_x005f_x0001__x005f_x005f_x005f_x0001_ 2" xfId="4860"/>
    <cellStyle name="than" xfId="4861"/>
    <cellStyle name="than 2" xfId="4862"/>
    <cellStyle name="Thanh" xfId="4863"/>
    <cellStyle name="Thanh 2" xfId="4864"/>
    <cellStyle name="þ_x001d_ð¤_x000c_¯þ_x0014__x000a_¨þU_x0001_À_x0004_ _x0015__x000f__x0001__x0001_" xfId="4865"/>
    <cellStyle name="þ_x001d_ð¤_x000c_¯þ_x0014__x000a_¨þU_x0001_À_x0004_ _x0015__x000f__x0001__x0001_ 2" xfId="4866"/>
    <cellStyle name="þ_x001d_ð¤_x000c_¯þ_x0014__x000d_¨þU_x0001_" xfId="5339"/>
    <cellStyle name="þ_x001d_ð¤_x000c_¯þ_x0014__x000d_¨þU_x0001_À_x0004_ _x0015__x000f__x0001__x0001_" xfId="4867"/>
    <cellStyle name="þ_x001d_ð¤_x000c_¯þ_x0014__x000d_¨þU_x0001_À_x0004_ _x0015__x000f__x0001__x0001_ 2" xfId="4868"/>
    <cellStyle name="þ_x001d_ð·_x000c_æþ'_x000a_ßþU_x0001_Ø_x0005_ü_x0014__x0007__x0001__x0001_" xfId="4869"/>
    <cellStyle name="þ_x001d_ð·_x000c_æþ'_x000a_ßþU_x0001_Ø_x0005_ü_x0014__x0007__x0001__x0001_ 2" xfId="4870"/>
    <cellStyle name="þ_x001d_ð·_x000c_æþ'_x000d_ßþU_x0001_Ø_x0005_ü_x0014__x0007__x0001__x0001_" xfId="4871"/>
    <cellStyle name="þ_x001d_ð·_x000c_æþ'_x000d_ßþU_x0001_Ø_x0005_ü_x0014__x0007__x0001__x0001_ 2" xfId="4872"/>
    <cellStyle name="þ_x001d_ðÇ%Uý—&amp;Hý9_x0008_Ÿ s_x000a__x0007__x0001__x0001_" xfId="4873"/>
    <cellStyle name="þ_x001d_ðÇ%Uý—&amp;Hý9_x0008_Ÿ s_x000a__x0007__x0001__x0001_ 2" xfId="4874"/>
    <cellStyle name="þ_x001d_ðK_x000c_Fý_x001b__x000a_9ýU_x0001_Ð_x0008_¦)_x0007__x0001__x0001_" xfId="4875"/>
    <cellStyle name="þ_x001d_ðK_x000c_Fý_x001b__x000a_9ýU_x0001_Ð_x0008_¦)_x0007__x0001__x0001_ 2" xfId="4876"/>
    <cellStyle name="þ_x001d_ðK_x000c_Fý_x001b__x000d_9ýU_x0001_Ð_x0008_¦)_x0007__x0001__x0001_" xfId="4877"/>
    <cellStyle name="þ_x001d_ðK_x000c_Fý_x001b__x000d_9ýU_x0001_Ð_x0008_¦)_x0007__x0001__x0001_ 2" xfId="4878"/>
    <cellStyle name="thuong-10" xfId="4879"/>
    <cellStyle name="thuong-10 2" xfId="4880"/>
    <cellStyle name="thuong-10 2 2" xfId="6167"/>
    <cellStyle name="thuong-11" xfId="4881"/>
    <cellStyle name="thuong-11 2" xfId="4882"/>
    <cellStyle name="thuong-11 2 2" xfId="4883"/>
    <cellStyle name="thuong-11 3" xfId="4884"/>
    <cellStyle name="Thuyet minh" xfId="4885"/>
    <cellStyle name="Thuyet minh 2" xfId="4886"/>
    <cellStyle name="Tickmark" xfId="4887"/>
    <cellStyle name="Tickmark 2" xfId="4888"/>
    <cellStyle name="Tien1" xfId="4889"/>
    <cellStyle name="Tien1 2" xfId="4890"/>
    <cellStyle name="Tien1 2 2" xfId="6168"/>
    <cellStyle name="Tieu_de_2" xfId="4891"/>
    <cellStyle name="Times New Roman" xfId="4892"/>
    <cellStyle name="Times New Roman 2" xfId="4893"/>
    <cellStyle name="tit1" xfId="4894"/>
    <cellStyle name="tit1 2" xfId="4895"/>
    <cellStyle name="tit2" xfId="4896"/>
    <cellStyle name="tit2 2" xfId="4897"/>
    <cellStyle name="tit2 2 2" xfId="4898"/>
    <cellStyle name="tit2 2 2 2" xfId="6169"/>
    <cellStyle name="tit2 3" xfId="4899"/>
    <cellStyle name="tit2 3 2" xfId="6170"/>
    <cellStyle name="tit3" xfId="4900"/>
    <cellStyle name="tit3 2" xfId="4901"/>
    <cellStyle name="tit4" xfId="4902"/>
    <cellStyle name="tit4 2" xfId="4903"/>
    <cellStyle name="Title 2" xfId="4904"/>
    <cellStyle name="Title 2 2" xfId="4905"/>
    <cellStyle name="Tong so" xfId="4906"/>
    <cellStyle name="tong so 1" xfId="4907"/>
    <cellStyle name="tong so 1 2" xfId="4908"/>
    <cellStyle name="tong so 1 2 2" xfId="6171"/>
    <cellStyle name="Tong so 2" xfId="4909"/>
    <cellStyle name="Tong so_Bieu KHPTLN 2016-2020" xfId="4910"/>
    <cellStyle name="Tongcong" xfId="4911"/>
    <cellStyle name="Tongcong 2" xfId="4912"/>
    <cellStyle name="Tongcong 2 2" xfId="6172"/>
    <cellStyle name="Total 2" xfId="4913"/>
    <cellStyle name="Total 2 2" xfId="4914"/>
    <cellStyle name="Total 2 2 2" xfId="6173"/>
    <cellStyle name="Total 2 3" xfId="5340"/>
    <cellStyle name="trang" xfId="4915"/>
    <cellStyle name="trang 2" xfId="4916"/>
    <cellStyle name="tt1" xfId="4917"/>
    <cellStyle name="tt1 2" xfId="4918"/>
    <cellStyle name="Tusental (0)_pldt" xfId="4919"/>
    <cellStyle name="Tusental_pldt" xfId="4920"/>
    <cellStyle name="ux_3_¼­¿ï-¾È»ê" xfId="4921"/>
    <cellStyle name="Valuta (0)_CALPREZZ" xfId="5145"/>
    <cellStyle name="Valuta_ PESO ELETTR." xfId="5146"/>
    <cellStyle name="VANG1" xfId="4922"/>
    <cellStyle name="VANG1 2" xfId="4923"/>
    <cellStyle name="VANG1 2 2" xfId="4924"/>
    <cellStyle name="VANG1 3" xfId="4925"/>
    <cellStyle name="viet" xfId="4926"/>
    <cellStyle name="viet 2" xfId="4927"/>
    <cellStyle name="viet 3" xfId="5341"/>
    <cellStyle name="viet2" xfId="4928"/>
    <cellStyle name="viet2 2" xfId="4929"/>
    <cellStyle name="viet2 2 2" xfId="4930"/>
    <cellStyle name="viet2 2 2 2" xfId="6174"/>
    <cellStyle name="viet2 3" xfId="4931"/>
    <cellStyle name="viet2 3 2" xfId="6175"/>
    <cellStyle name="viet2 4" xfId="5342"/>
    <cellStyle name="VLB-GTKÕ" xfId="4932"/>
    <cellStyle name="VLB-GTKÕ 2" xfId="4933"/>
    <cellStyle name="VLB-GTKÕ 2 2" xfId="6176"/>
    <cellStyle name="VN new romanNormal" xfId="4934"/>
    <cellStyle name="VN new romanNormal 2" xfId="4935"/>
    <cellStyle name="VN new romanNormal 2 2" xfId="4936"/>
    <cellStyle name="VN new romanNormal 2 2 2" xfId="4937"/>
    <cellStyle name="VN new romanNormal 2 3" xfId="4938"/>
    <cellStyle name="VN new romanNormal 3" xfId="4939"/>
    <cellStyle name="VN new romanNormal 3 2" xfId="4940"/>
    <cellStyle name="VN new romanNormal 3 2 2" xfId="4941"/>
    <cellStyle name="VN new romanNormal 3 3" xfId="4942"/>
    <cellStyle name="VN new romanNormal 4" xfId="4943"/>
    <cellStyle name="VN new romanNormal 5" xfId="5343"/>
    <cellStyle name="VN new romanNormal_05-12  KH trung han 2016-2020 - Liem Thinh edited" xfId="4944"/>
    <cellStyle name="Vn Time 13" xfId="4945"/>
    <cellStyle name="Vn Time 13 2" xfId="4946"/>
    <cellStyle name="Vn Time 14" xfId="4947"/>
    <cellStyle name="Vn Time 14 2" xfId="4948"/>
    <cellStyle name="Vn Time 14 2 2" xfId="4949"/>
    <cellStyle name="Vn Time 14 3" xfId="4950"/>
    <cellStyle name="Vn Time 14 3 2" xfId="4951"/>
    <cellStyle name="Vn Time 14 4" xfId="4952"/>
    <cellStyle name="VN time new roman" xfId="4953"/>
    <cellStyle name="VN time new roman 2" xfId="4954"/>
    <cellStyle name="VN time new roman 2 2" xfId="4955"/>
    <cellStyle name="VN time new roman 2 2 2" xfId="4956"/>
    <cellStyle name="VN time new roman 2 3" xfId="4957"/>
    <cellStyle name="VN time new roman 3" xfId="4958"/>
    <cellStyle name="VN time new roman 3 2" xfId="4959"/>
    <cellStyle name="VN time new roman 3 2 2" xfId="4960"/>
    <cellStyle name="VN time new roman 3 3" xfId="4961"/>
    <cellStyle name="VN time new roman 4" xfId="4962"/>
    <cellStyle name="VN time new roman 5" xfId="5344"/>
    <cellStyle name="VN time new roman_05-12  KH trung han 2016-2020 - Liem Thinh edited" xfId="4963"/>
    <cellStyle name="vn_time" xfId="4964"/>
    <cellStyle name="vnbo" xfId="4965"/>
    <cellStyle name="vnbo 2" xfId="4966"/>
    <cellStyle name="vnbo 2 2" xfId="4967"/>
    <cellStyle name="vnbo 2 2 2" xfId="6177"/>
    <cellStyle name="vnbo 3" xfId="4968"/>
    <cellStyle name="vnbo 3 2" xfId="4969"/>
    <cellStyle name="vnbo 3 2 2" xfId="6178"/>
    <cellStyle name="vnbo 4" xfId="4970"/>
    <cellStyle name="vnbo 4 2" xfId="6179"/>
    <cellStyle name="vnbo 5" xfId="5345"/>
    <cellStyle name="vnhead1" xfId="4971"/>
    <cellStyle name="vnhead1 2" xfId="4972"/>
    <cellStyle name="vnhead1 2 2" xfId="4973"/>
    <cellStyle name="vnhead1 2 2 2" xfId="6180"/>
    <cellStyle name="vnhead1 3" xfId="4974"/>
    <cellStyle name="vnhead1 3 2" xfId="6181"/>
    <cellStyle name="vnhead1 4" xfId="5346"/>
    <cellStyle name="vnhead2" xfId="4975"/>
    <cellStyle name="vnhead2 2" xfId="4976"/>
    <cellStyle name="vnhead2 2 2" xfId="4977"/>
    <cellStyle name="vnhead2 2 2 2" xfId="6182"/>
    <cellStyle name="vnhead2 3" xfId="4978"/>
    <cellStyle name="vnhead2 3 2" xfId="4979"/>
    <cellStyle name="vnhead2 3 2 2" xfId="6183"/>
    <cellStyle name="vnhead2 4" xfId="4980"/>
    <cellStyle name="vnhead2 4 2" xfId="6184"/>
    <cellStyle name="vnhead2 5" xfId="5347"/>
    <cellStyle name="vnhead3" xfId="4981"/>
    <cellStyle name="vnhead3 2" xfId="4982"/>
    <cellStyle name="vnhead3 2 2" xfId="4983"/>
    <cellStyle name="vnhead3 2 2 2" xfId="6185"/>
    <cellStyle name="vnhead3 3" xfId="4984"/>
    <cellStyle name="vnhead3 3 2" xfId="4985"/>
    <cellStyle name="vnhead3 3 2 2" xfId="6186"/>
    <cellStyle name="vnhead3 4" xfId="4986"/>
    <cellStyle name="vnhead3 4 2" xfId="6187"/>
    <cellStyle name="vnhead3 5" xfId="5348"/>
    <cellStyle name="vnhead4" xfId="4987"/>
    <cellStyle name="vnhead4 2" xfId="4988"/>
    <cellStyle name="vntxt1" xfId="4989"/>
    <cellStyle name="vntxt1 10" xfId="4990"/>
    <cellStyle name="vntxt1 10 2" xfId="4991"/>
    <cellStyle name="vntxt1 11" xfId="4992"/>
    <cellStyle name="vntxt1 11 2" xfId="4993"/>
    <cellStyle name="vntxt1 12" xfId="4994"/>
    <cellStyle name="vntxt1 12 2" xfId="4995"/>
    <cellStyle name="vntxt1 13" xfId="4996"/>
    <cellStyle name="vntxt1 13 2" xfId="4997"/>
    <cellStyle name="vntxt1 14" xfId="4998"/>
    <cellStyle name="vntxt1 14 2" xfId="4999"/>
    <cellStyle name="vntxt1 15" xfId="5000"/>
    <cellStyle name="vntxt1 15 2" xfId="5001"/>
    <cellStyle name="vntxt1 16" xfId="5002"/>
    <cellStyle name="vntxt1 16 2" xfId="5003"/>
    <cellStyle name="vntxt1 17" xfId="5004"/>
    <cellStyle name="vntxt1 2" xfId="5005"/>
    <cellStyle name="vntxt1 2 2" xfId="5006"/>
    <cellStyle name="vntxt1 3" xfId="5007"/>
    <cellStyle name="vntxt1 3 2" xfId="5008"/>
    <cellStyle name="vntxt1 4" xfId="5009"/>
    <cellStyle name="vntxt1 4 2" xfId="5010"/>
    <cellStyle name="vntxt1 5" xfId="5011"/>
    <cellStyle name="vntxt1 5 2" xfId="5012"/>
    <cellStyle name="vntxt1 6" xfId="5013"/>
    <cellStyle name="vntxt1 6 2" xfId="5014"/>
    <cellStyle name="vntxt1 7" xfId="5015"/>
    <cellStyle name="vntxt1 7 2" xfId="5016"/>
    <cellStyle name="vntxt1 8" xfId="5017"/>
    <cellStyle name="vntxt1 8 2" xfId="5018"/>
    <cellStyle name="vntxt1 9" xfId="5019"/>
    <cellStyle name="vntxt1 9 2" xfId="5020"/>
    <cellStyle name="vntxt1_05-12  KH trung han 2016-2020 - Liem Thinh edited" xfId="5021"/>
    <cellStyle name="vntxt2" xfId="5022"/>
    <cellStyle name="vntxt2 2" xfId="5023"/>
    <cellStyle name="W?hrung [0]_35ERI8T2gbIEMixb4v26icuOo" xfId="5024"/>
    <cellStyle name="W?hrung_35ERI8T2gbIEMixb4v26icuOo" xfId="5025"/>
    <cellStyle name="Währung [0]_68574_Materialbedarfsliste" xfId="5026"/>
    <cellStyle name="Währung_68574_Materialbedarfsliste" xfId="5027"/>
    <cellStyle name="Walutowy [0]_Invoices2001Slovakia" xfId="5028"/>
    <cellStyle name="Walutowy_Invoices2001Slovakia" xfId="5029"/>
    <cellStyle name="Warning Text 2" xfId="5030"/>
    <cellStyle name="Warning Text 2 2" xfId="5031"/>
    <cellStyle name="wrap" xfId="5032"/>
    <cellStyle name="wrap 2" xfId="5033"/>
    <cellStyle name="Wไhrung [0]_35ERI8T2gbIEMixb4v26icuOo" xfId="5034"/>
    <cellStyle name="Wไhrung_35ERI8T2gbIEMixb4v26icuOo" xfId="5035"/>
    <cellStyle name="xan1" xfId="5036"/>
    <cellStyle name="xan1 2" xfId="5037"/>
    <cellStyle name="xan1 2 2" xfId="6188"/>
    <cellStyle name="xuan" xfId="5038"/>
    <cellStyle name="xuan 2" xfId="5039"/>
    <cellStyle name="y" xfId="5040"/>
    <cellStyle name="y 2" xfId="5041"/>
    <cellStyle name="y 2 2" xfId="5042"/>
    <cellStyle name="y 3" xfId="5043"/>
    <cellStyle name="Ý kh¸c_B¶ng 1 (2)" xfId="5044"/>
    <cellStyle name="เครื่องหมายสกุลเงิน [0]_FTC_OFFER" xfId="5045"/>
    <cellStyle name="เครื่องหมายสกุลเงิน_FTC_OFFER" xfId="5046"/>
    <cellStyle name="ปกติ_FTC_OFFER" xfId="5047"/>
    <cellStyle name=" [0.00]_ Att. 1- Cover" xfId="5048"/>
    <cellStyle name="_ Att. 1- Cover" xfId="5049"/>
    <cellStyle name="?_ Att. 1- Cover" xfId="5050"/>
    <cellStyle name="똿뗦먛귟 [0.00]_PRODUCT DETAIL Q1" xfId="5051"/>
    <cellStyle name="똿뗦먛귟_PRODUCT DETAIL Q1" xfId="5052"/>
    <cellStyle name="믅됞 [0.00]_PRODUCT DETAIL Q1" xfId="5053"/>
    <cellStyle name="믅됞_PRODUCT DETAIL Q1" xfId="5054"/>
    <cellStyle name="백분율_††††† " xfId="5055"/>
    <cellStyle name="뷭?_BOOKSHIP" xfId="5056"/>
    <cellStyle name="안건회계법인" xfId="5057"/>
    <cellStyle name="안건회계법인 2" xfId="5058"/>
    <cellStyle name="콤맀_Sheet1_총괄표 (수출입) (2)" xfId="5059"/>
    <cellStyle name="콤마 [ - 유형1" xfId="5060"/>
    <cellStyle name="콤마 [ - 유형1 2" xfId="5061"/>
    <cellStyle name="콤마 [ - 유형2" xfId="5062"/>
    <cellStyle name="콤마 [ - 유형2 2" xfId="5063"/>
    <cellStyle name="콤마 [ - 유형3" xfId="5064"/>
    <cellStyle name="콤마 [ - 유형3 2" xfId="5065"/>
    <cellStyle name="콤마 [ - 유형4" xfId="5066"/>
    <cellStyle name="콤마 [ - 유형4 2" xfId="5067"/>
    <cellStyle name="콤마 [ - 유형5" xfId="5068"/>
    <cellStyle name="콤마 [ - 유형5 2" xfId="5069"/>
    <cellStyle name="콤마 [ - 유형6" xfId="5070"/>
    <cellStyle name="콤마 [ - 유형6 2" xfId="5071"/>
    <cellStyle name="콤마 [ - 유형7" xfId="5072"/>
    <cellStyle name="콤마 [ - 유형7 2" xfId="5073"/>
    <cellStyle name="콤마 [ - 유형8" xfId="5074"/>
    <cellStyle name="콤마 [ - 유형8 2" xfId="5075"/>
    <cellStyle name="콤마 [0]_ 비목별 월별기술 " xfId="5076"/>
    <cellStyle name="콤마_ 비목별 월별기술 " xfId="5077"/>
    <cellStyle name="통화 [0]_††††† " xfId="5078"/>
    <cellStyle name="통화_††††† " xfId="5079"/>
    <cellStyle name="표섀_변경(최종)" xfId="5080"/>
    <cellStyle name="표준_ 97년 경영분석(안)" xfId="5081"/>
    <cellStyle name="표줠_Sheet1_1_총괄표 (수출입) (2)" xfId="5082"/>
    <cellStyle name="一般_00Q3902REV.1" xfId="5083"/>
    <cellStyle name="千分位[0]_00Q3902REV.1" xfId="5084"/>
    <cellStyle name="千分位_00Q3902REV.1" xfId="5085"/>
    <cellStyle name="桁区切り [0.00]_BE-BQ" xfId="5086"/>
    <cellStyle name="桁区切り_BE-BQ" xfId="5087"/>
    <cellStyle name="標準_(A1)BOQ " xfId="5088"/>
    <cellStyle name="貨幣 [0]_00Q3902REV.1" xfId="5089"/>
    <cellStyle name="貨幣[0]_BRE" xfId="5090"/>
    <cellStyle name="貨幣_00Q3902REV.1" xfId="5091"/>
    <cellStyle name="通貨 [0.00]_BE-BQ" xfId="5092"/>
    <cellStyle name="通貨_BE-BQ" xfId="509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_XDCB\Giao%20KH%202016_2020\Giao%20KH%202016_2020\Du%20phong%2010%25%202016-2020\2018_4240%20SKH%20%20nhu%20cau%20bo%20sung%20von%20du%20phong%20NSTW%2010.10.2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PC\AppData\Local\Microsoft\Windows\Temporary%20Internet%20Files\Content.IE5\ZRITJB1Y\KH%202016%20(NSTW%20-%20NSDP)%20Ch&#237;nh%20th&#7913;c%20nhap%20bieu%208123%20ngay%2026-11-2015%20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HANH%20SON\KE%20HOACH%202016\TRUC%20GUI\ke%20hoach%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gdtt318a\Public\Documents\TH%20151\Gui%20chu%20Lam%20An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KH%202019\2018_Phu%20luc%202-Bieu%20mau%20XDKH%20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u%20lieu\D\B%20KH%20XDCB\Giao%20KH%202016_2017_2018_2019\XD%20KH%202016_2017_2018_2019\KH%202019\2018_3289%20danh%20gia%2016-20%20va%20XDKH%202019%20ngay%201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min\Downloads\2019_phan%20khai%20von%202020TW2937cvubk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NSTW"/>
      <sheetName val="B1.NSTW"/>
      <sheetName val="Sheet1"/>
      <sheetName val="TH "/>
      <sheetName val="ODA"/>
      <sheetName val="TPCP"/>
      <sheetName val="Nhu cau"/>
      <sheetName val="BS cu"/>
      <sheetName val="B2.TPCP "/>
      <sheetName val="Du Phong"/>
      <sheetName val="Nhap"/>
    </sheetNames>
    <sheetDataSet>
      <sheetData sheetId="0"/>
      <sheetData sheetId="1"/>
      <sheetData sheetId="2"/>
      <sheetData sheetId="3"/>
      <sheetData sheetId="4"/>
      <sheetData sheetId="5"/>
      <sheetData sheetId="6"/>
      <sheetData sheetId="7"/>
      <sheetData sheetId="8">
        <row r="14">
          <cell r="R14">
            <v>106200</v>
          </cell>
          <cell r="S14">
            <v>11920</v>
          </cell>
        </row>
        <row r="19">
          <cell r="R19">
            <v>31000</v>
          </cell>
          <cell r="S19">
            <v>11000</v>
          </cell>
        </row>
      </sheetData>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M15">
            <v>1790</v>
          </cell>
          <cell r="U15" t="str">
            <v>Chuyển tiếp</v>
          </cell>
          <cell r="V15" t="str">
            <v>Trả nợ</v>
          </cell>
        </row>
        <row r="16">
          <cell r="M16">
            <v>1700</v>
          </cell>
          <cell r="U16" t="str">
            <v>Chuyển tiếp</v>
          </cell>
          <cell r="V16" t="str">
            <v>Trả nợ</v>
          </cell>
        </row>
        <row r="17">
          <cell r="M17">
            <v>4668</v>
          </cell>
          <cell r="U17" t="str">
            <v>Chuyển tiếp</v>
          </cell>
          <cell r="V17" t="str">
            <v>Trả nợ</v>
          </cell>
        </row>
        <row r="18">
          <cell r="M18">
            <v>174</v>
          </cell>
          <cell r="U18" t="str">
            <v>Chuyển tiếp</v>
          </cell>
          <cell r="V18" t="str">
            <v>Trả nợ</v>
          </cell>
        </row>
        <row r="19">
          <cell r="M19">
            <v>370</v>
          </cell>
          <cell r="U19" t="str">
            <v>Chuyển tiếp</v>
          </cell>
          <cell r="V19" t="str">
            <v>Trả nợ</v>
          </cell>
        </row>
        <row r="20">
          <cell r="M20">
            <v>5500</v>
          </cell>
          <cell r="U20" t="str">
            <v>Chuyển tiếp</v>
          </cell>
          <cell r="V20" t="str">
            <v>Trả nợ</v>
          </cell>
          <cell r="AA20">
            <v>1</v>
          </cell>
        </row>
        <row r="21">
          <cell r="M21">
            <v>1837</v>
          </cell>
          <cell r="U21" t="str">
            <v>Chuyển tiếp</v>
          </cell>
          <cell r="V21" t="str">
            <v>Trả nợ</v>
          </cell>
        </row>
        <row r="22">
          <cell r="M22">
            <v>3911</v>
          </cell>
          <cell r="U22" t="str">
            <v>Chuyển tiếp</v>
          </cell>
          <cell r="V22" t="str">
            <v>Trả nợ</v>
          </cell>
        </row>
        <row r="23">
          <cell r="M23">
            <v>2050</v>
          </cell>
          <cell r="U23" t="str">
            <v>Chuyển tiếp</v>
          </cell>
          <cell r="V23" t="str">
            <v>Trả nợ</v>
          </cell>
        </row>
        <row r="24">
          <cell r="M24">
            <v>31700</v>
          </cell>
        </row>
        <row r="25">
          <cell r="M25">
            <v>4000</v>
          </cell>
          <cell r="U25" t="str">
            <v>Chuyển tiếp</v>
          </cell>
          <cell r="V25" t="str">
            <v>Dứt điểm</v>
          </cell>
          <cell r="AA25">
            <v>1</v>
          </cell>
        </row>
        <row r="26">
          <cell r="M26">
            <v>4000</v>
          </cell>
          <cell r="U26" t="str">
            <v>Chuyển tiếp</v>
          </cell>
          <cell r="V26" t="str">
            <v>Dứt điểm</v>
          </cell>
          <cell r="AA26">
            <v>1</v>
          </cell>
        </row>
        <row r="27">
          <cell r="M27">
            <v>15000</v>
          </cell>
          <cell r="U27" t="str">
            <v>Chuyển tiếp</v>
          </cell>
          <cell r="V27" t="str">
            <v>Dứt điểm</v>
          </cell>
          <cell r="AA27">
            <v>-1</v>
          </cell>
        </row>
        <row r="28">
          <cell r="M28">
            <v>8700</v>
          </cell>
          <cell r="U28" t="str">
            <v>Chuyển tiếp</v>
          </cell>
          <cell r="V28" t="str">
            <v>Dứt điểm</v>
          </cell>
          <cell r="AA28">
            <v>1</v>
          </cell>
        </row>
        <row r="29">
          <cell r="M29">
            <v>138000</v>
          </cell>
        </row>
        <row r="30">
          <cell r="M30">
            <v>8000</v>
          </cell>
          <cell r="U30" t="str">
            <v>Chuyển tiếp</v>
          </cell>
          <cell r="V30" t="str">
            <v>Chuyển tiếp</v>
          </cell>
          <cell r="AA30">
            <v>1</v>
          </cell>
        </row>
        <row r="31">
          <cell r="M31">
            <v>3000</v>
          </cell>
          <cell r="U31" t="str">
            <v>Chuyển tiếp</v>
          </cell>
          <cell r="V31" t="str">
            <v>Chuyển tiếp</v>
          </cell>
          <cell r="AA31">
            <v>2</v>
          </cell>
        </row>
        <row r="32">
          <cell r="M32">
            <v>10000</v>
          </cell>
          <cell r="U32" t="str">
            <v>Chuyển tiếp</v>
          </cell>
          <cell r="V32" t="str">
            <v>Chuyển tiếp</v>
          </cell>
          <cell r="AA32">
            <v>2</v>
          </cell>
        </row>
        <row r="33">
          <cell r="M33">
            <v>15000</v>
          </cell>
          <cell r="U33" t="str">
            <v>Chuyển tiếp</v>
          </cell>
          <cell r="V33" t="str">
            <v>Chuyển tiếp</v>
          </cell>
          <cell r="AA33">
            <v>0</v>
          </cell>
        </row>
        <row r="34">
          <cell r="M34">
            <v>13000</v>
          </cell>
          <cell r="U34" t="str">
            <v>Chuyển tiếp</v>
          </cell>
          <cell r="V34" t="str">
            <v>Chuyển tiếp</v>
          </cell>
          <cell r="AA34">
            <v>2</v>
          </cell>
        </row>
        <row r="35">
          <cell r="M35">
            <v>14000</v>
          </cell>
          <cell r="U35" t="str">
            <v>Chuyển tiếp</v>
          </cell>
          <cell r="V35" t="str">
            <v>Chuyển tiếp</v>
          </cell>
          <cell r="AA35">
            <v>1</v>
          </cell>
        </row>
        <row r="36">
          <cell r="M36">
            <v>8000</v>
          </cell>
          <cell r="U36" t="str">
            <v>Chuyển tiếp</v>
          </cell>
          <cell r="V36" t="str">
            <v>Chuyển tiếp</v>
          </cell>
          <cell r="AA36">
            <v>2</v>
          </cell>
        </row>
        <row r="37">
          <cell r="M37">
            <v>14000</v>
          </cell>
          <cell r="U37" t="str">
            <v>Chuyển tiếp</v>
          </cell>
          <cell r="V37" t="str">
            <v>Chuyển tiếp</v>
          </cell>
          <cell r="AA37">
            <v>-2</v>
          </cell>
        </row>
        <row r="38">
          <cell r="M38">
            <v>20000</v>
          </cell>
          <cell r="U38" t="str">
            <v>Chuyển tiếp</v>
          </cell>
          <cell r="V38" t="str">
            <v>Chuyển tiếp</v>
          </cell>
          <cell r="AA38">
            <v>4</v>
          </cell>
        </row>
        <row r="39">
          <cell r="M39">
            <v>18000</v>
          </cell>
          <cell r="U39" t="str">
            <v>Chuyển tiếp</v>
          </cell>
          <cell r="V39" t="str">
            <v>Chuyển tiếp</v>
          </cell>
          <cell r="AA39">
            <v>2</v>
          </cell>
        </row>
        <row r="40">
          <cell r="M40">
            <v>10000</v>
          </cell>
          <cell r="U40" t="str">
            <v>Chuyển tiếp</v>
          </cell>
          <cell r="V40" t="str">
            <v>Chuyển tiếp</v>
          </cell>
          <cell r="AA40">
            <v>-2</v>
          </cell>
        </row>
        <row r="41">
          <cell r="M41">
            <v>5000</v>
          </cell>
          <cell r="U41" t="str">
            <v>Chuyển tiếp</v>
          </cell>
          <cell r="V41" t="str">
            <v>Chuyển tiếp</v>
          </cell>
          <cell r="AA41">
            <v>-2</v>
          </cell>
        </row>
        <row r="42">
          <cell r="M42">
            <v>128520</v>
          </cell>
        </row>
        <row r="43">
          <cell r="M43">
            <v>72025</v>
          </cell>
        </row>
        <row r="44">
          <cell r="M44">
            <v>4000</v>
          </cell>
          <cell r="U44" t="str">
            <v>Chuyển tiếp</v>
          </cell>
          <cell r="V44" t="str">
            <v>Chuyển tiếp</v>
          </cell>
          <cell r="AA44">
            <v>1</v>
          </cell>
        </row>
        <row r="45">
          <cell r="M45">
            <v>3600</v>
          </cell>
          <cell r="U45" t="str">
            <v>Chuyển tiếp</v>
          </cell>
          <cell r="V45" t="str">
            <v>Chuyển tiếp</v>
          </cell>
          <cell r="AA45">
            <v>0</v>
          </cell>
        </row>
        <row r="46">
          <cell r="M46">
            <v>3425</v>
          </cell>
          <cell r="U46" t="str">
            <v>Chuyển tiếp</v>
          </cell>
          <cell r="V46" t="str">
            <v>Chuyển tiếp</v>
          </cell>
          <cell r="AA46">
            <v>0</v>
          </cell>
        </row>
        <row r="47">
          <cell r="M47">
            <v>14000</v>
          </cell>
          <cell r="U47" t="str">
            <v>Chuyển tiếp</v>
          </cell>
          <cell r="V47" t="str">
            <v>Chuyển tiếp</v>
          </cell>
          <cell r="AA47">
            <v>1</v>
          </cell>
        </row>
        <row r="48">
          <cell r="M48">
            <v>9000</v>
          </cell>
          <cell r="U48" t="str">
            <v>Chuyển tiếp</v>
          </cell>
          <cell r="V48" t="str">
            <v>Chuyển tiếp</v>
          </cell>
          <cell r="AA48">
            <v>0</v>
          </cell>
        </row>
        <row r="49">
          <cell r="M49">
            <v>38000</v>
          </cell>
          <cell r="U49" t="str">
            <v>Chuyển tiếp</v>
          </cell>
          <cell r="V49" t="str">
            <v>Chuyển tiếp</v>
          </cell>
          <cell r="AA49">
            <v>2</v>
          </cell>
        </row>
        <row r="50">
          <cell r="M50">
            <v>37495</v>
          </cell>
        </row>
        <row r="51">
          <cell r="M51">
            <v>14150</v>
          </cell>
          <cell r="U51" t="str">
            <v>Chuyển tiếp</v>
          </cell>
          <cell r="V51" t="str">
            <v>Chuyển tiếp</v>
          </cell>
          <cell r="AA51">
            <v>0</v>
          </cell>
        </row>
        <row r="52">
          <cell r="M52">
            <v>2745</v>
          </cell>
          <cell r="U52" t="str">
            <v>Chuyển tiếp</v>
          </cell>
          <cell r="V52" t="str">
            <v>Chuyển tiếp</v>
          </cell>
          <cell r="AA52">
            <v>2</v>
          </cell>
        </row>
        <row r="53">
          <cell r="M53">
            <v>4000</v>
          </cell>
          <cell r="U53" t="str">
            <v>Chuyển tiếp</v>
          </cell>
          <cell r="V53" t="str">
            <v>Chuyển tiếp</v>
          </cell>
          <cell r="AA53">
            <v>1</v>
          </cell>
        </row>
        <row r="54">
          <cell r="M54">
            <v>7600</v>
          </cell>
          <cell r="U54" t="str">
            <v>Chuyển tiếp</v>
          </cell>
          <cell r="V54" t="str">
            <v>Chuyển tiếp</v>
          </cell>
          <cell r="AA54">
            <v>2</v>
          </cell>
        </row>
        <row r="55">
          <cell r="M55">
            <v>3800</v>
          </cell>
        </row>
        <row r="56">
          <cell r="M56">
            <v>3800</v>
          </cell>
        </row>
        <row r="57">
          <cell r="M57">
            <v>9000</v>
          </cell>
          <cell r="U57" t="str">
            <v>Chuyển tiếp</v>
          </cell>
          <cell r="V57" t="str">
            <v>Chuyển tiếp</v>
          </cell>
          <cell r="AA57">
            <v>2</v>
          </cell>
        </row>
        <row r="58">
          <cell r="M58">
            <v>16000</v>
          </cell>
        </row>
        <row r="59">
          <cell r="M59">
            <v>16000</v>
          </cell>
        </row>
        <row r="60">
          <cell r="M60">
            <v>5000</v>
          </cell>
          <cell r="U60" t="str">
            <v>Chuyển tiếp</v>
          </cell>
          <cell r="V60" t="str">
            <v>Chuyển tiếp</v>
          </cell>
        </row>
        <row r="61">
          <cell r="M61">
            <v>11000</v>
          </cell>
          <cell r="U61" t="str">
            <v>Chuyển tiếp</v>
          </cell>
          <cell r="V61" t="str">
            <v>Chuyển tiếp</v>
          </cell>
        </row>
        <row r="62">
          <cell r="M62">
            <v>3000</v>
          </cell>
        </row>
        <row r="63">
          <cell r="M63">
            <v>3000</v>
          </cell>
          <cell r="U63" t="str">
            <v>Chuyển tiếp</v>
          </cell>
          <cell r="V63" t="str">
            <v>Chuyển tiếp</v>
          </cell>
          <cell r="AA63">
            <v>0</v>
          </cell>
        </row>
        <row r="64">
          <cell r="M64">
            <v>1900</v>
          </cell>
          <cell r="U64" t="str">
            <v>Chuyển tiếp</v>
          </cell>
          <cell r="V64" t="str">
            <v>Khác</v>
          </cell>
        </row>
        <row r="65">
          <cell r="M65">
            <v>106488</v>
          </cell>
        </row>
        <row r="66">
          <cell r="M66">
            <v>4100</v>
          </cell>
          <cell r="U66" t="str">
            <v>KC mới</v>
          </cell>
          <cell r="V66" t="str">
            <v>KC mới</v>
          </cell>
        </row>
        <row r="67">
          <cell r="M67">
            <v>4700</v>
          </cell>
          <cell r="U67" t="str">
            <v>KC mới</v>
          </cell>
          <cell r="V67" t="str">
            <v>KC mới</v>
          </cell>
        </row>
        <row r="68">
          <cell r="M68">
            <v>3900</v>
          </cell>
          <cell r="U68" t="str">
            <v>KC mới</v>
          </cell>
          <cell r="V68" t="str">
            <v>KC mới</v>
          </cell>
        </row>
        <row r="69">
          <cell r="M69">
            <v>1700</v>
          </cell>
          <cell r="U69" t="str">
            <v>KC mới</v>
          </cell>
          <cell r="V69" t="str">
            <v>KC mới</v>
          </cell>
        </row>
        <row r="70">
          <cell r="M70">
            <v>2700</v>
          </cell>
          <cell r="U70" t="str">
            <v>KC mới</v>
          </cell>
          <cell r="V70" t="str">
            <v>KC mới</v>
          </cell>
        </row>
        <row r="71">
          <cell r="M71">
            <v>2800</v>
          </cell>
          <cell r="U71" t="str">
            <v>KC mới</v>
          </cell>
          <cell r="V71" t="str">
            <v>KC mới</v>
          </cell>
        </row>
        <row r="72">
          <cell r="M72">
            <v>4300</v>
          </cell>
          <cell r="U72" t="str">
            <v>KC mới</v>
          </cell>
          <cell r="V72" t="str">
            <v>KC mới</v>
          </cell>
        </row>
        <row r="73">
          <cell r="M73">
            <v>3100</v>
          </cell>
          <cell r="U73" t="str">
            <v>KC mới</v>
          </cell>
          <cell r="V73" t="str">
            <v>KC mới</v>
          </cell>
        </row>
        <row r="74">
          <cell r="M74">
            <v>2700</v>
          </cell>
          <cell r="U74" t="str">
            <v>KC mới</v>
          </cell>
          <cell r="V74" t="str">
            <v>KC mới</v>
          </cell>
        </row>
        <row r="75">
          <cell r="M75">
            <v>2800</v>
          </cell>
          <cell r="U75" t="str">
            <v>KC mới</v>
          </cell>
          <cell r="V75" t="str">
            <v>KC mới</v>
          </cell>
        </row>
        <row r="76">
          <cell r="M76">
            <v>2500</v>
          </cell>
          <cell r="U76" t="str">
            <v>KC mới</v>
          </cell>
          <cell r="V76" t="str">
            <v>KC mới</v>
          </cell>
        </row>
        <row r="77">
          <cell r="M77">
            <v>2000</v>
          </cell>
          <cell r="U77" t="str">
            <v>KC mới</v>
          </cell>
          <cell r="V77" t="str">
            <v>KC mới</v>
          </cell>
        </row>
        <row r="78">
          <cell r="M78">
            <v>2500</v>
          </cell>
          <cell r="U78" t="str">
            <v>KC mới</v>
          </cell>
          <cell r="V78" t="str">
            <v>KC mới</v>
          </cell>
        </row>
        <row r="79">
          <cell r="M79">
            <v>12000</v>
          </cell>
          <cell r="U79" t="str">
            <v>KC mới</v>
          </cell>
          <cell r="V79" t="str">
            <v>KC mới</v>
          </cell>
        </row>
        <row r="80">
          <cell r="M80">
            <v>2100</v>
          </cell>
          <cell r="U80" t="str">
            <v>KC mới</v>
          </cell>
          <cell r="V80" t="str">
            <v>KC mới</v>
          </cell>
        </row>
        <row r="81">
          <cell r="M81">
            <v>2000</v>
          </cell>
          <cell r="U81" t="str">
            <v>KC mới</v>
          </cell>
          <cell r="V81" t="str">
            <v>KC mới</v>
          </cell>
        </row>
        <row r="82">
          <cell r="M82">
            <v>2388</v>
          </cell>
          <cell r="U82" t="str">
            <v>KC mới</v>
          </cell>
          <cell r="V82" t="str">
            <v>KC mới</v>
          </cell>
        </row>
        <row r="83">
          <cell r="M83">
            <v>2000</v>
          </cell>
          <cell r="U83" t="str">
            <v>KC mới</v>
          </cell>
          <cell r="V83" t="str">
            <v>KC mới</v>
          </cell>
        </row>
        <row r="84">
          <cell r="M84">
            <v>1500</v>
          </cell>
          <cell r="U84" t="str">
            <v>KC mới</v>
          </cell>
          <cell r="V84" t="str">
            <v>KC mới</v>
          </cell>
        </row>
        <row r="85">
          <cell r="M85">
            <v>2300</v>
          </cell>
          <cell r="U85" t="str">
            <v>KC mới</v>
          </cell>
          <cell r="V85" t="str">
            <v>KC mới</v>
          </cell>
        </row>
        <row r="86">
          <cell r="M86">
            <v>1500</v>
          </cell>
          <cell r="U86" t="str">
            <v>KC mới</v>
          </cell>
          <cell r="V86" t="str">
            <v>KC mới</v>
          </cell>
        </row>
        <row r="87">
          <cell r="M87">
            <v>2100</v>
          </cell>
          <cell r="U87" t="str">
            <v>KC mới</v>
          </cell>
          <cell r="V87" t="str">
            <v>KC mới</v>
          </cell>
        </row>
        <row r="88">
          <cell r="M88">
            <v>2000</v>
          </cell>
          <cell r="U88" t="str">
            <v>KC mới</v>
          </cell>
          <cell r="V88" t="str">
            <v>KC mới</v>
          </cell>
        </row>
        <row r="89">
          <cell r="M89">
            <v>1800</v>
          </cell>
          <cell r="U89" t="str">
            <v>KC mới</v>
          </cell>
          <cell r="V89" t="str">
            <v>KC mới</v>
          </cell>
        </row>
        <row r="90">
          <cell r="M90">
            <v>2800</v>
          </cell>
          <cell r="U90" t="str">
            <v>KC mới</v>
          </cell>
          <cell r="V90" t="str">
            <v>KC mới</v>
          </cell>
        </row>
        <row r="91">
          <cell r="M91">
            <v>2800</v>
          </cell>
          <cell r="U91" t="str">
            <v>KC mới</v>
          </cell>
          <cell r="V91" t="str">
            <v>KC mới</v>
          </cell>
        </row>
        <row r="92">
          <cell r="M92">
            <v>5200</v>
          </cell>
          <cell r="U92" t="str">
            <v>KC mới</v>
          </cell>
          <cell r="V92" t="str">
            <v>KC mới</v>
          </cell>
        </row>
        <row r="93">
          <cell r="M93">
            <v>2800</v>
          </cell>
          <cell r="U93" t="str">
            <v>KC mới</v>
          </cell>
          <cell r="V93" t="str">
            <v>KC mới</v>
          </cell>
        </row>
        <row r="94">
          <cell r="M94">
            <v>10000</v>
          </cell>
          <cell r="U94" t="str">
            <v>KC mới</v>
          </cell>
          <cell r="V94" t="str">
            <v>KC mới</v>
          </cell>
        </row>
        <row r="95">
          <cell r="M95">
            <v>3000</v>
          </cell>
          <cell r="U95" t="str">
            <v>KC mới</v>
          </cell>
          <cell r="V95" t="str">
            <v>KC mới</v>
          </cell>
        </row>
        <row r="96">
          <cell r="M96">
            <v>2800</v>
          </cell>
          <cell r="U96" t="str">
            <v>KC mới</v>
          </cell>
          <cell r="V96" t="str">
            <v>KC mới</v>
          </cell>
        </row>
        <row r="97">
          <cell r="M97">
            <v>2800</v>
          </cell>
          <cell r="U97" t="str">
            <v>KC mới</v>
          </cell>
          <cell r="V97" t="str">
            <v>KC mới</v>
          </cell>
        </row>
        <row r="98">
          <cell r="M98">
            <v>2800</v>
          </cell>
          <cell r="U98" t="str">
            <v>KC mới</v>
          </cell>
          <cell r="V98" t="str">
            <v>KC mới</v>
          </cell>
        </row>
        <row r="99">
          <cell r="M99">
            <v>4172</v>
          </cell>
          <cell r="U99" t="str">
            <v>CBĐT</v>
          </cell>
          <cell r="V99" t="str">
            <v>CBĐT</v>
          </cell>
        </row>
        <row r="100">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M113">
            <v>315000</v>
          </cell>
        </row>
        <row r="114">
          <cell r="M114">
            <v>25962</v>
          </cell>
        </row>
        <row r="115">
          <cell r="M115">
            <v>962</v>
          </cell>
          <cell r="U115" t="str">
            <v>Chuyển tiếp</v>
          </cell>
          <cell r="V115" t="str">
            <v>Trả nợ</v>
          </cell>
          <cell r="AA115">
            <v>0</v>
          </cell>
        </row>
        <row r="116">
          <cell r="M116">
            <v>25000</v>
          </cell>
          <cell r="U116" t="str">
            <v>Chuyển tiếp</v>
          </cell>
          <cell r="V116" t="str">
            <v>Trả nợ</v>
          </cell>
          <cell r="AA116">
            <v>0</v>
          </cell>
        </row>
        <row r="117">
          <cell r="M117">
            <v>21900</v>
          </cell>
        </row>
        <row r="118">
          <cell r="M118">
            <v>2090</v>
          </cell>
          <cell r="U118" t="str">
            <v>Chuyển tiếp</v>
          </cell>
          <cell r="V118" t="str">
            <v>Dứt điểm</v>
          </cell>
          <cell r="AA118">
            <v>-2</v>
          </cell>
        </row>
        <row r="119">
          <cell r="M119">
            <v>5000</v>
          </cell>
          <cell r="U119" t="str">
            <v>Chuyển tiếp</v>
          </cell>
          <cell r="V119" t="str">
            <v>Dứt điểm</v>
          </cell>
          <cell r="AA119">
            <v>0</v>
          </cell>
        </row>
        <row r="120">
          <cell r="M120">
            <v>5000</v>
          </cell>
          <cell r="U120" t="str">
            <v>Chuyển tiếp</v>
          </cell>
          <cell r="V120" t="str">
            <v>Dứt điểm</v>
          </cell>
          <cell r="AA120">
            <v>0</v>
          </cell>
        </row>
        <row r="121">
          <cell r="M121">
            <v>8500</v>
          </cell>
          <cell r="U121" t="str">
            <v>Chuyển tiếp</v>
          </cell>
          <cell r="V121" t="str">
            <v>Dứt điểm</v>
          </cell>
          <cell r="AA121">
            <v>-1</v>
          </cell>
        </row>
        <row r="122">
          <cell r="M122">
            <v>1310</v>
          </cell>
          <cell r="U122" t="str">
            <v>Chuyển tiếp</v>
          </cell>
          <cell r="V122" t="str">
            <v>Dứt điểm</v>
          </cell>
          <cell r="AA122">
            <v>2</v>
          </cell>
        </row>
        <row r="123">
          <cell r="M123">
            <v>153000</v>
          </cell>
        </row>
        <row r="124">
          <cell r="M124">
            <v>15000</v>
          </cell>
          <cell r="U124" t="str">
            <v>Chuyển tiếp</v>
          </cell>
          <cell r="V124" t="str">
            <v>Chuyển tiếp</v>
          </cell>
          <cell r="AA124">
            <v>-1</v>
          </cell>
        </row>
        <row r="125">
          <cell r="M125">
            <v>13000</v>
          </cell>
          <cell r="U125" t="str">
            <v>Chuyển tiếp</v>
          </cell>
          <cell r="V125" t="str">
            <v>Chuyển tiếp</v>
          </cell>
          <cell r="AA125">
            <v>0</v>
          </cell>
        </row>
        <row r="126">
          <cell r="M126">
            <v>2000</v>
          </cell>
          <cell r="U126" t="str">
            <v>Chuyển tiếp</v>
          </cell>
          <cell r="V126" t="str">
            <v>Chuyển tiếp</v>
          </cell>
          <cell r="AA126">
            <v>1</v>
          </cell>
        </row>
        <row r="127">
          <cell r="M127">
            <v>5000</v>
          </cell>
          <cell r="U127" t="str">
            <v>Chuyển tiếp</v>
          </cell>
          <cell r="V127" t="str">
            <v>Chuyển tiếp</v>
          </cell>
          <cell r="AA127">
            <v>0</v>
          </cell>
        </row>
        <row r="128">
          <cell r="M128">
            <v>28000</v>
          </cell>
          <cell r="U128" t="str">
            <v>Chuyển tiếp</v>
          </cell>
          <cell r="V128" t="str">
            <v>Chuyển tiếp</v>
          </cell>
        </row>
        <row r="129">
          <cell r="M129">
            <v>10000</v>
          </cell>
          <cell r="U129" t="str">
            <v>Chuyển tiếp</v>
          </cell>
          <cell r="V129" t="str">
            <v>Chuyển tiếp</v>
          </cell>
          <cell r="AA129" t="str">
            <v>x</v>
          </cell>
        </row>
        <row r="130">
          <cell r="M130">
            <v>22000</v>
          </cell>
          <cell r="U130" t="str">
            <v>Chuyển tiếp</v>
          </cell>
          <cell r="V130" t="str">
            <v>Chuyển tiếp</v>
          </cell>
          <cell r="AA130">
            <v>0</v>
          </cell>
        </row>
        <row r="131">
          <cell r="M131">
            <v>15000</v>
          </cell>
          <cell r="U131" t="str">
            <v>Chuyển tiếp</v>
          </cell>
          <cell r="V131" t="str">
            <v>Chuyển tiếp</v>
          </cell>
          <cell r="AA131">
            <v>0</v>
          </cell>
        </row>
        <row r="132">
          <cell r="M132">
            <v>18000</v>
          </cell>
          <cell r="U132" t="str">
            <v>Chuyển tiếp</v>
          </cell>
          <cell r="V132" t="str">
            <v>Chuyển tiếp</v>
          </cell>
          <cell r="AA132">
            <v>1</v>
          </cell>
        </row>
        <row r="133">
          <cell r="M133">
            <v>12000</v>
          </cell>
          <cell r="U133" t="str">
            <v>Chuyển tiếp</v>
          </cell>
          <cell r="V133" t="str">
            <v>Chuyển tiếp</v>
          </cell>
          <cell r="AA133">
            <v>0</v>
          </cell>
        </row>
        <row r="134">
          <cell r="M134">
            <v>13000</v>
          </cell>
          <cell r="U134" t="str">
            <v>Chuyển tiếp</v>
          </cell>
          <cell r="V134" t="str">
            <v>Chuyển tiếp</v>
          </cell>
          <cell r="AA134">
            <v>1</v>
          </cell>
        </row>
        <row r="135">
          <cell r="M135">
            <v>10000</v>
          </cell>
        </row>
        <row r="136">
          <cell r="M136">
            <v>5000</v>
          </cell>
          <cell r="U136" t="str">
            <v>Chuyển tiếp</v>
          </cell>
          <cell r="V136" t="str">
            <v>Chuyển tiếp</v>
          </cell>
          <cell r="AA136">
            <v>0</v>
          </cell>
        </row>
        <row r="137">
          <cell r="M137">
            <v>5000</v>
          </cell>
          <cell r="U137" t="str">
            <v>Chuyển tiếp</v>
          </cell>
          <cell r="V137" t="str">
            <v>Chuyển tiếp</v>
          </cell>
          <cell r="AA137">
            <v>0</v>
          </cell>
        </row>
        <row r="138">
          <cell r="M138">
            <v>31600</v>
          </cell>
        </row>
        <row r="139">
          <cell r="M139">
            <v>10000</v>
          </cell>
          <cell r="U139" t="str">
            <v>Chuyển tiếp</v>
          </cell>
          <cell r="V139" t="str">
            <v>Chuyển tiếp</v>
          </cell>
          <cell r="AA139" t="str">
            <v>x</v>
          </cell>
        </row>
        <row r="140">
          <cell r="M140">
            <v>2600</v>
          </cell>
          <cell r="U140" t="str">
            <v>Chuyển tiếp</v>
          </cell>
          <cell r="V140" t="str">
            <v>Chuyển tiếp</v>
          </cell>
        </row>
        <row r="141">
          <cell r="M141">
            <v>8000</v>
          </cell>
          <cell r="U141" t="str">
            <v>Chuyển tiếp</v>
          </cell>
          <cell r="V141" t="str">
            <v>Chuyển tiếp</v>
          </cell>
          <cell r="AA141" t="str">
            <v>x</v>
          </cell>
        </row>
        <row r="142">
          <cell r="M142">
            <v>11000</v>
          </cell>
          <cell r="U142" t="str">
            <v>Chuyển tiếp</v>
          </cell>
          <cell r="V142" t="str">
            <v>Chuyển tiếp</v>
          </cell>
        </row>
        <row r="143">
          <cell r="M143">
            <v>20000</v>
          </cell>
          <cell r="U143" t="str">
            <v>Chuyển tiếp</v>
          </cell>
          <cell r="V143" t="str">
            <v>Khác</v>
          </cell>
        </row>
        <row r="144">
          <cell r="M144">
            <v>51120</v>
          </cell>
        </row>
        <row r="145">
          <cell r="M145">
            <v>3000</v>
          </cell>
          <cell r="U145" t="str">
            <v>KC mới</v>
          </cell>
          <cell r="V145" t="str">
            <v>KC mới</v>
          </cell>
        </row>
        <row r="146">
          <cell r="M146">
            <v>5588</v>
          </cell>
          <cell r="U146" t="str">
            <v>KC mới</v>
          </cell>
          <cell r="V146" t="str">
            <v>KC mới</v>
          </cell>
        </row>
        <row r="147">
          <cell r="M147">
            <v>3500</v>
          </cell>
          <cell r="U147" t="str">
            <v>KC mới</v>
          </cell>
          <cell r="V147" t="str">
            <v>KC mới</v>
          </cell>
        </row>
        <row r="148">
          <cell r="M148">
            <v>11000</v>
          </cell>
          <cell r="U148" t="str">
            <v>KC mới</v>
          </cell>
          <cell r="V148" t="str">
            <v>KC mới</v>
          </cell>
        </row>
        <row r="149">
          <cell r="M149">
            <v>3500</v>
          </cell>
          <cell r="U149" t="str">
            <v>KC mới</v>
          </cell>
          <cell r="V149" t="str">
            <v>KC mới</v>
          </cell>
        </row>
        <row r="150">
          <cell r="M150">
            <v>2500</v>
          </cell>
          <cell r="U150" t="str">
            <v>KC mới</v>
          </cell>
          <cell r="V150" t="str">
            <v>KC mới</v>
          </cell>
        </row>
        <row r="151">
          <cell r="M151">
            <v>3500</v>
          </cell>
          <cell r="U151" t="str">
            <v>KC mới</v>
          </cell>
          <cell r="V151" t="str">
            <v>KC mới</v>
          </cell>
        </row>
        <row r="152">
          <cell r="M152">
            <v>984</v>
          </cell>
          <cell r="U152" t="str">
            <v>KC mới</v>
          </cell>
          <cell r="V152" t="str">
            <v>KC mới</v>
          </cell>
        </row>
        <row r="153">
          <cell r="M153">
            <v>4200</v>
          </cell>
          <cell r="U153" t="str">
            <v>KC mới</v>
          </cell>
          <cell r="V153" t="str">
            <v>KC mới</v>
          </cell>
        </row>
        <row r="154">
          <cell r="M154">
            <v>1548</v>
          </cell>
          <cell r="U154" t="str">
            <v>KC mới</v>
          </cell>
          <cell r="V154" t="str">
            <v>KC mới</v>
          </cell>
        </row>
        <row r="155">
          <cell r="M155">
            <v>3500</v>
          </cell>
          <cell r="U155" t="str">
            <v>KC mới</v>
          </cell>
          <cell r="V155" t="str">
            <v>KC mới</v>
          </cell>
        </row>
        <row r="156">
          <cell r="M156">
            <v>1500</v>
          </cell>
          <cell r="U156" t="str">
            <v>KC mới</v>
          </cell>
          <cell r="V156" t="str">
            <v>KC mới</v>
          </cell>
        </row>
        <row r="157">
          <cell r="M157">
            <v>6800</v>
          </cell>
          <cell r="U157" t="str">
            <v>KC mới</v>
          </cell>
          <cell r="V157" t="str">
            <v>KC mới</v>
          </cell>
        </row>
        <row r="158">
          <cell r="M158">
            <v>1418</v>
          </cell>
          <cell r="U158" t="str">
            <v>CBĐT</v>
          </cell>
          <cell r="V158" t="str">
            <v>CBĐT</v>
          </cell>
        </row>
        <row r="159">
          <cell r="M159">
            <v>430000</v>
          </cell>
        </row>
        <row r="160">
          <cell r="M160">
            <v>129759</v>
          </cell>
        </row>
        <row r="161">
          <cell r="M161">
            <v>12000</v>
          </cell>
          <cell r="U161" t="str">
            <v>Chuyển tiếp</v>
          </cell>
          <cell r="V161" t="str">
            <v>Dứt điểm</v>
          </cell>
          <cell r="AA161">
            <v>0</v>
          </cell>
        </row>
        <row r="162">
          <cell r="M162">
            <v>12000</v>
          </cell>
          <cell r="U162" t="str">
            <v>Chuyển tiếp</v>
          </cell>
          <cell r="V162" t="str">
            <v>Dứt điểm</v>
          </cell>
          <cell r="AA162">
            <v>0</v>
          </cell>
        </row>
        <row r="163">
          <cell r="M163">
            <v>2000</v>
          </cell>
          <cell r="U163" t="str">
            <v>Chuyển tiếp</v>
          </cell>
          <cell r="V163" t="str">
            <v>Dứt điểm</v>
          </cell>
          <cell r="AA163">
            <v>0</v>
          </cell>
        </row>
        <row r="164">
          <cell r="M164">
            <v>2300</v>
          </cell>
          <cell r="U164" t="str">
            <v>Chuyển tiếp</v>
          </cell>
          <cell r="V164" t="str">
            <v>Dứt điểm</v>
          </cell>
          <cell r="AA164">
            <v>1</v>
          </cell>
        </row>
        <row r="165">
          <cell r="M165">
            <v>8000</v>
          </cell>
          <cell r="U165" t="str">
            <v>Chuyển tiếp</v>
          </cell>
          <cell r="V165" t="str">
            <v>Dứt điểm</v>
          </cell>
          <cell r="AA165">
            <v>1</v>
          </cell>
        </row>
        <row r="166">
          <cell r="M166">
            <v>3000</v>
          </cell>
          <cell r="U166" t="str">
            <v>Chuyển tiếp</v>
          </cell>
          <cell r="V166" t="str">
            <v>Dứt điểm</v>
          </cell>
          <cell r="AA166">
            <v>1</v>
          </cell>
        </row>
        <row r="167">
          <cell r="M167">
            <v>972</v>
          </cell>
          <cell r="U167" t="str">
            <v>Chuyển tiếp</v>
          </cell>
          <cell r="V167" t="str">
            <v>Dứt điểm</v>
          </cell>
          <cell r="AA167">
            <v>-2</v>
          </cell>
        </row>
        <row r="168">
          <cell r="M168">
            <v>4227</v>
          </cell>
          <cell r="U168" t="str">
            <v>Chuyển tiếp</v>
          </cell>
          <cell r="V168" t="str">
            <v>Dứt điểm</v>
          </cell>
          <cell r="AA168">
            <v>0</v>
          </cell>
        </row>
        <row r="169">
          <cell r="M169">
            <v>6000</v>
          </cell>
          <cell r="U169" t="str">
            <v>Chuyển tiếp</v>
          </cell>
          <cell r="V169" t="str">
            <v>Dứt điểm</v>
          </cell>
          <cell r="AA169">
            <v>0</v>
          </cell>
        </row>
        <row r="170">
          <cell r="M170">
            <v>6500</v>
          </cell>
          <cell r="U170" t="str">
            <v>Chuyển tiếp</v>
          </cell>
          <cell r="V170" t="str">
            <v>Dứt điểm</v>
          </cell>
          <cell r="AA170">
            <v>0</v>
          </cell>
        </row>
        <row r="171">
          <cell r="M171">
            <v>5500</v>
          </cell>
          <cell r="U171" t="str">
            <v>Chuyển tiếp</v>
          </cell>
          <cell r="V171" t="str">
            <v>Dứt điểm</v>
          </cell>
          <cell r="AA171">
            <v>1</v>
          </cell>
        </row>
        <row r="172">
          <cell r="M172">
            <v>5000</v>
          </cell>
          <cell r="U172" t="str">
            <v>Chuyển tiếp</v>
          </cell>
          <cell r="V172" t="str">
            <v>Dứt điểm</v>
          </cell>
          <cell r="AA172">
            <v>2</v>
          </cell>
        </row>
        <row r="173">
          <cell r="M173">
            <v>1700</v>
          </cell>
          <cell r="U173" t="str">
            <v>Chuyển tiếp</v>
          </cell>
          <cell r="V173" t="str">
            <v>Dứt điểm</v>
          </cell>
          <cell r="AA173">
            <v>2</v>
          </cell>
        </row>
        <row r="174">
          <cell r="M174">
            <v>7000</v>
          </cell>
          <cell r="U174" t="str">
            <v>Chuyển tiếp</v>
          </cell>
          <cell r="V174" t="str">
            <v>Dứt điểm</v>
          </cell>
          <cell r="AA174">
            <v>1</v>
          </cell>
        </row>
        <row r="175">
          <cell r="M175">
            <v>3500</v>
          </cell>
          <cell r="U175" t="str">
            <v>Chuyển tiếp</v>
          </cell>
          <cell r="V175" t="str">
            <v>Dứt điểm</v>
          </cell>
          <cell r="AA175">
            <v>0</v>
          </cell>
        </row>
        <row r="176">
          <cell r="M176">
            <v>10500</v>
          </cell>
          <cell r="U176" t="str">
            <v>Chuyển tiếp</v>
          </cell>
          <cell r="V176" t="str">
            <v>Dứt điểm</v>
          </cell>
          <cell r="AA176">
            <v>1</v>
          </cell>
        </row>
        <row r="177">
          <cell r="M177">
            <v>2200</v>
          </cell>
          <cell r="U177" t="str">
            <v>Chuyển tiếp</v>
          </cell>
          <cell r="V177" t="str">
            <v>Dứt điểm</v>
          </cell>
          <cell r="AA177">
            <v>2</v>
          </cell>
        </row>
        <row r="178">
          <cell r="M178">
            <v>2200</v>
          </cell>
          <cell r="U178" t="str">
            <v>Chuyển tiếp</v>
          </cell>
          <cell r="V178" t="str">
            <v>Dứt điểm</v>
          </cell>
          <cell r="AA178">
            <v>2</v>
          </cell>
        </row>
        <row r="179">
          <cell r="M179">
            <v>2000</v>
          </cell>
          <cell r="U179" t="str">
            <v>Chuyển tiếp</v>
          </cell>
          <cell r="V179" t="str">
            <v>Dứt điểm</v>
          </cell>
          <cell r="AA179">
            <v>2</v>
          </cell>
        </row>
        <row r="180">
          <cell r="M180">
            <v>2200</v>
          </cell>
          <cell r="U180" t="str">
            <v>Chuyển tiếp</v>
          </cell>
          <cell r="V180" t="str">
            <v>Dứt điểm</v>
          </cell>
          <cell r="AA180">
            <v>2</v>
          </cell>
        </row>
        <row r="181">
          <cell r="M181">
            <v>2000</v>
          </cell>
          <cell r="U181" t="str">
            <v>Chuyển tiếp</v>
          </cell>
          <cell r="V181" t="str">
            <v>Dứt điểm</v>
          </cell>
          <cell r="AA181">
            <v>2</v>
          </cell>
        </row>
        <row r="182">
          <cell r="M182">
            <v>1700</v>
          </cell>
          <cell r="U182" t="str">
            <v>Chuyển tiếp</v>
          </cell>
          <cell r="V182" t="str">
            <v>Dứt điểm</v>
          </cell>
          <cell r="AA182">
            <v>2</v>
          </cell>
        </row>
        <row r="183">
          <cell r="M183">
            <v>2000</v>
          </cell>
          <cell r="U183" t="str">
            <v>Chuyển tiếp</v>
          </cell>
          <cell r="V183" t="str">
            <v>Dứt điểm</v>
          </cell>
          <cell r="AA183">
            <v>2</v>
          </cell>
        </row>
        <row r="184">
          <cell r="M184">
            <v>2190</v>
          </cell>
          <cell r="U184" t="str">
            <v>Chuyển tiếp</v>
          </cell>
          <cell r="V184" t="str">
            <v>Dứt điểm</v>
          </cell>
          <cell r="AA184">
            <v>2</v>
          </cell>
        </row>
        <row r="185">
          <cell r="M185">
            <v>1900</v>
          </cell>
          <cell r="U185" t="str">
            <v>Chuyển tiếp</v>
          </cell>
          <cell r="V185" t="str">
            <v>Dứt điểm</v>
          </cell>
          <cell r="AA185">
            <v>2</v>
          </cell>
        </row>
        <row r="186">
          <cell r="M186">
            <v>2100</v>
          </cell>
          <cell r="U186" t="str">
            <v>Chuyển tiếp</v>
          </cell>
          <cell r="V186" t="str">
            <v>Dứt điểm</v>
          </cell>
          <cell r="AA186">
            <v>2</v>
          </cell>
        </row>
        <row r="187">
          <cell r="M187">
            <v>2200</v>
          </cell>
          <cell r="U187" t="str">
            <v>Chuyển tiếp</v>
          </cell>
          <cell r="V187" t="str">
            <v>Dứt điểm</v>
          </cell>
          <cell r="AA187">
            <v>2</v>
          </cell>
        </row>
        <row r="188">
          <cell r="M188">
            <v>2170</v>
          </cell>
          <cell r="U188" t="str">
            <v>Chuyển tiếp</v>
          </cell>
          <cell r="V188" t="str">
            <v>Dứt điểm</v>
          </cell>
          <cell r="AA188">
            <v>2</v>
          </cell>
        </row>
        <row r="189">
          <cell r="M189">
            <v>2200</v>
          </cell>
          <cell r="U189" t="str">
            <v>Chuyển tiếp</v>
          </cell>
          <cell r="V189" t="str">
            <v>Dứt điểm</v>
          </cell>
          <cell r="AA189">
            <v>2</v>
          </cell>
        </row>
        <row r="190">
          <cell r="M190">
            <v>2200</v>
          </cell>
          <cell r="U190" t="str">
            <v>Chuyển tiếp</v>
          </cell>
          <cell r="V190" t="str">
            <v>Dứt điểm</v>
          </cell>
          <cell r="AA190">
            <v>2</v>
          </cell>
        </row>
        <row r="191">
          <cell r="M191">
            <v>2200</v>
          </cell>
          <cell r="U191" t="str">
            <v>Chuyển tiếp</v>
          </cell>
          <cell r="V191" t="str">
            <v>Dứt điểm</v>
          </cell>
          <cell r="AA191">
            <v>2</v>
          </cell>
        </row>
        <row r="192">
          <cell r="M192">
            <v>2000</v>
          </cell>
          <cell r="U192" t="str">
            <v>Chuyển tiếp</v>
          </cell>
          <cell r="V192" t="str">
            <v>Dứt điểm</v>
          </cell>
          <cell r="AA192">
            <v>2</v>
          </cell>
        </row>
        <row r="193">
          <cell r="M193">
            <v>1600</v>
          </cell>
          <cell r="U193" t="str">
            <v>Chuyển tiếp</v>
          </cell>
          <cell r="V193" t="str">
            <v>Dứt điểm</v>
          </cell>
          <cell r="AA193">
            <v>2</v>
          </cell>
        </row>
        <row r="194">
          <cell r="M194">
            <v>4500</v>
          </cell>
          <cell r="U194" t="str">
            <v>Chuyển tiếp</v>
          </cell>
          <cell r="V194" t="str">
            <v>Dứt điểm</v>
          </cell>
          <cell r="AA194">
            <v>2</v>
          </cell>
        </row>
        <row r="195">
          <cell r="M195">
            <v>115800</v>
          </cell>
        </row>
        <row r="196">
          <cell r="M196">
            <v>30000</v>
          </cell>
          <cell r="U196" t="str">
            <v>Chuyển tiếp</v>
          </cell>
          <cell r="V196" t="str">
            <v>Chuyển tiếp</v>
          </cell>
          <cell r="AA196">
            <v>0</v>
          </cell>
        </row>
        <row r="197">
          <cell r="M197">
            <v>8000</v>
          </cell>
          <cell r="U197" t="str">
            <v>Chuyển tiếp</v>
          </cell>
          <cell r="V197" t="str">
            <v>Chuyển tiếp</v>
          </cell>
          <cell r="AA197">
            <v>1</v>
          </cell>
        </row>
        <row r="198">
          <cell r="M198">
            <v>3000</v>
          </cell>
          <cell r="U198" t="str">
            <v>Chuyển tiếp</v>
          </cell>
          <cell r="V198" t="str">
            <v>Chuyển tiếp</v>
          </cell>
          <cell r="AA198">
            <v>2</v>
          </cell>
        </row>
        <row r="199">
          <cell r="M199">
            <v>8000</v>
          </cell>
          <cell r="U199" t="str">
            <v>Chuyển tiếp</v>
          </cell>
          <cell r="V199" t="str">
            <v>Chuyển tiếp</v>
          </cell>
          <cell r="AA199">
            <v>-2</v>
          </cell>
        </row>
        <row r="200">
          <cell r="M200">
            <v>10000</v>
          </cell>
          <cell r="U200" t="str">
            <v>Chuyển tiếp</v>
          </cell>
          <cell r="V200" t="str">
            <v>Chuyển tiếp</v>
          </cell>
          <cell r="AA200">
            <v>0</v>
          </cell>
        </row>
        <row r="201">
          <cell r="M201">
            <v>8000</v>
          </cell>
          <cell r="U201" t="str">
            <v>Chuyển tiếp</v>
          </cell>
          <cell r="V201" t="str">
            <v>Chuyển tiếp</v>
          </cell>
          <cell r="AA201">
            <v>-1</v>
          </cell>
        </row>
        <row r="202">
          <cell r="M202">
            <v>4000</v>
          </cell>
          <cell r="U202" t="str">
            <v>Chuyển tiếp</v>
          </cell>
          <cell r="V202" t="str">
            <v>Chuyển tiếp</v>
          </cell>
          <cell r="AA202">
            <v>2</v>
          </cell>
        </row>
        <row r="203">
          <cell r="M203">
            <v>5000</v>
          </cell>
          <cell r="U203" t="str">
            <v>Chuyển tiếp</v>
          </cell>
          <cell r="V203" t="str">
            <v>Chuyển tiếp</v>
          </cell>
          <cell r="AA203">
            <v>2</v>
          </cell>
        </row>
        <row r="204">
          <cell r="M204">
            <v>20000</v>
          </cell>
          <cell r="U204" t="str">
            <v>Chuyển tiếp</v>
          </cell>
          <cell r="V204" t="str">
            <v>Chuyển tiếp</v>
          </cell>
          <cell r="AA204">
            <v>3</v>
          </cell>
        </row>
        <row r="205">
          <cell r="M205">
            <v>6500</v>
          </cell>
          <cell r="U205" t="str">
            <v>Chuyển tiếp</v>
          </cell>
          <cell r="V205" t="str">
            <v>Chuyển tiếp</v>
          </cell>
          <cell r="AA205">
            <v>2</v>
          </cell>
        </row>
        <row r="206">
          <cell r="M206">
            <v>13300</v>
          </cell>
          <cell r="U206" t="str">
            <v>Chuyển tiếp</v>
          </cell>
          <cell r="V206" t="str">
            <v>Chuyển tiếp</v>
          </cell>
          <cell r="AA206">
            <v>3</v>
          </cell>
        </row>
        <row r="207">
          <cell r="M207">
            <v>1089</v>
          </cell>
        </row>
        <row r="208">
          <cell r="M208">
            <v>1089</v>
          </cell>
          <cell r="U208" t="str">
            <v>Chuyển tiếp</v>
          </cell>
          <cell r="V208" t="str">
            <v>Chuyển tiếp</v>
          </cell>
          <cell r="AA208">
            <v>1</v>
          </cell>
        </row>
        <row r="209">
          <cell r="M209">
            <v>7000</v>
          </cell>
        </row>
        <row r="210">
          <cell r="M210">
            <v>2000</v>
          </cell>
          <cell r="U210" t="str">
            <v>Chuyển tiếp</v>
          </cell>
          <cell r="V210" t="str">
            <v>Chuyển tiếp</v>
          </cell>
        </row>
        <row r="211">
          <cell r="M211">
            <v>5000</v>
          </cell>
          <cell r="U211" t="str">
            <v>Chuyển tiếp</v>
          </cell>
          <cell r="V211" t="str">
            <v>Chuyển tiếp</v>
          </cell>
        </row>
        <row r="212">
          <cell r="M212">
            <v>9008</v>
          </cell>
        </row>
        <row r="213">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M216">
            <v>20600</v>
          </cell>
        </row>
        <row r="217">
          <cell r="M217">
            <v>2000</v>
          </cell>
          <cell r="U217" t="str">
            <v>KC mới</v>
          </cell>
          <cell r="V217" t="str">
            <v>KC mới</v>
          </cell>
        </row>
        <row r="218">
          <cell r="M218">
            <v>1500</v>
          </cell>
          <cell r="U218" t="str">
            <v>KC mới</v>
          </cell>
          <cell r="V218" t="str">
            <v>KC mới</v>
          </cell>
        </row>
        <row r="219">
          <cell r="M219">
            <v>10000</v>
          </cell>
          <cell r="U219" t="str">
            <v>KC mới</v>
          </cell>
          <cell r="V219" t="str">
            <v>KC mới</v>
          </cell>
        </row>
        <row r="220">
          <cell r="M220">
            <v>2800</v>
          </cell>
          <cell r="U220" t="str">
            <v>KC mới</v>
          </cell>
          <cell r="V220" t="str">
            <v>KC mới</v>
          </cell>
        </row>
        <row r="221">
          <cell r="M221">
            <v>1300</v>
          </cell>
          <cell r="U221" t="str">
            <v>KC mới</v>
          </cell>
          <cell r="V221" t="str">
            <v>KC mới</v>
          </cell>
        </row>
        <row r="222">
          <cell r="M222">
            <v>3000</v>
          </cell>
          <cell r="U222" t="str">
            <v>KC mới</v>
          </cell>
          <cell r="V222" t="str">
            <v>KC mới</v>
          </cell>
        </row>
        <row r="223">
          <cell r="M223">
            <v>3244</v>
          </cell>
          <cell r="U223" t="str">
            <v>CBĐT</v>
          </cell>
          <cell r="V223" t="str">
            <v>CBĐT</v>
          </cell>
        </row>
        <row r="224">
          <cell r="M224">
            <v>90000</v>
          </cell>
        </row>
        <row r="225">
          <cell r="M225">
            <v>5600</v>
          </cell>
        </row>
        <row r="226">
          <cell r="M226">
            <v>1600</v>
          </cell>
          <cell r="U226" t="str">
            <v>Chuyển tiếp</v>
          </cell>
          <cell r="V226" t="str">
            <v>Dứt điểm</v>
          </cell>
        </row>
        <row r="227">
          <cell r="M227">
            <v>4000</v>
          </cell>
          <cell r="U227" t="str">
            <v>Chuyển tiếp</v>
          </cell>
          <cell r="V227" t="str">
            <v>Dứt điểm</v>
          </cell>
        </row>
        <row r="228">
          <cell r="M228">
            <v>8000</v>
          </cell>
        </row>
        <row r="229">
          <cell r="M229">
            <v>8000</v>
          </cell>
          <cell r="U229" t="str">
            <v>Chuyển tiếp</v>
          </cell>
          <cell r="V229" t="str">
            <v>Chuyển tiếp</v>
          </cell>
          <cell r="AA229">
            <v>0</v>
          </cell>
        </row>
        <row r="230">
          <cell r="M230">
            <v>50000</v>
          </cell>
          <cell r="U230" t="str">
            <v>Chuyển tiếp</v>
          </cell>
          <cell r="V230" t="str">
            <v>khác</v>
          </cell>
        </row>
        <row r="231">
          <cell r="M231">
            <v>26400</v>
          </cell>
        </row>
        <row r="232">
          <cell r="M232">
            <v>3900</v>
          </cell>
          <cell r="U232" t="str">
            <v>KC mới</v>
          </cell>
          <cell r="V232" t="str">
            <v>KC mới</v>
          </cell>
        </row>
        <row r="233">
          <cell r="M233">
            <v>4000</v>
          </cell>
          <cell r="U233" t="str">
            <v>KC mới</v>
          </cell>
          <cell r="V233" t="str">
            <v>KC mới</v>
          </cell>
        </row>
        <row r="234">
          <cell r="M234">
            <v>4000</v>
          </cell>
          <cell r="U234" t="str">
            <v>KC mới</v>
          </cell>
          <cell r="V234" t="str">
            <v>KC mới</v>
          </cell>
        </row>
        <row r="235">
          <cell r="M235">
            <v>3000</v>
          </cell>
          <cell r="U235" t="str">
            <v>KC mới</v>
          </cell>
          <cell r="V235" t="str">
            <v>KC mới</v>
          </cell>
        </row>
        <row r="236">
          <cell r="M236">
            <v>2000</v>
          </cell>
          <cell r="U236" t="str">
            <v>KC mới</v>
          </cell>
          <cell r="V236" t="str">
            <v>KC mới</v>
          </cell>
        </row>
        <row r="237">
          <cell r="M237">
            <v>2000</v>
          </cell>
          <cell r="U237" t="str">
            <v>KC mới</v>
          </cell>
          <cell r="V237" t="str">
            <v>KC mới</v>
          </cell>
        </row>
        <row r="238">
          <cell r="M238">
            <v>2000</v>
          </cell>
          <cell r="U238" t="str">
            <v>KC mới</v>
          </cell>
          <cell r="V238" t="str">
            <v>KC mới</v>
          </cell>
        </row>
        <row r="239">
          <cell r="M239">
            <v>2500</v>
          </cell>
          <cell r="U239" t="str">
            <v>KC mới</v>
          </cell>
          <cell r="V239" t="str">
            <v>KC mới</v>
          </cell>
        </row>
        <row r="240">
          <cell r="M240">
            <v>3000</v>
          </cell>
          <cell r="U240" t="str">
            <v>KC mới</v>
          </cell>
          <cell r="V240" t="str">
            <v>KC mới</v>
          </cell>
        </row>
      </sheetData>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s>
    <definedNames>
      <definedName name="DataFilter"/>
      <definedName name="DataSort"/>
      <definedName name="GoBack"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efreshError="1"/>
      <sheetData sheetId="1330" refreshError="1"/>
      <sheetData sheetId="1331" refreshError="1"/>
      <sheetData sheetId="1332"/>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A"/>
      <sheetName val="2010"/>
      <sheetName val="2011"/>
      <sheetName val="2012"/>
      <sheetName val="Tóm tắt"/>
      <sheetName val="Bieu 9 Chitiet no XDCB NSTW"/>
      <sheetName val="Bieu 10 Chi tiet no XDCB TPCP"/>
      <sheetName val="2013"/>
      <sheetName val="2014"/>
      <sheetName val="2015"/>
      <sheetName val="TH VON 11-15"/>
      <sheetName val="TH11-14"/>
      <sheetName val="Bieu 8 TH No XDCB"/>
      <sheetName val="Bieu 5 HTMT"/>
      <sheetName val="Bieu 5a"/>
      <sheetName val="Bieu 5c"/>
      <sheetName val="Biểu 5d"/>
      <sheetName val="Bieu 20 TPCQDP"/>
      <sheetName val="ung 2015"/>
      <sheetName val="LOCDA"/>
      <sheetName val="Xo so"/>
      <sheetName val="SL 2015"/>
      <sheetName val="BM 22 - DA chua bo tri von"/>
      <sheetName val="BM 21 - vốn huyện"/>
      <sheetName val="bieu 6"/>
      <sheetName val="phuc vu bieu 6"/>
      <sheetName val="thong ke"/>
      <sheetName val="thong ke nguon"/>
      <sheetName val="NSĐP"/>
      <sheetName val="thong ke loi"/>
      <sheetName val="BANCO (2)"/>
      <sheetName val="MT DPi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N7" t="str">
            <v>Nhu cầu vốn trung hạn 2016-2020 ( sau khi rà soát)</v>
          </cell>
          <cell r="O7" t="str">
            <v>Nhu cầu kế hoạch 2016</v>
          </cell>
          <cell r="P7" t="str">
            <v>Tình trạng</v>
          </cell>
          <cell r="V7" t="str">
            <v>Tình trạng trung hạn</v>
          </cell>
        </row>
        <row r="9">
          <cell r="N9">
            <v>12</v>
          </cell>
          <cell r="O9">
            <v>12</v>
          </cell>
          <cell r="P9">
            <v>13</v>
          </cell>
          <cell r="V9">
            <v>13</v>
          </cell>
        </row>
        <row r="10">
          <cell r="N10">
            <v>5906083</v>
          </cell>
          <cell r="O10">
            <v>1755778.5</v>
          </cell>
        </row>
        <row r="11">
          <cell r="N11">
            <v>2406083</v>
          </cell>
          <cell r="O11">
            <v>1035103</v>
          </cell>
        </row>
        <row r="12">
          <cell r="N12">
            <v>52938</v>
          </cell>
          <cell r="O12">
            <v>52656</v>
          </cell>
          <cell r="P12">
            <v>0</v>
          </cell>
          <cell r="V12">
            <v>0</v>
          </cell>
        </row>
        <row r="13">
          <cell r="N13">
            <v>1020</v>
          </cell>
          <cell r="O13">
            <v>1020</v>
          </cell>
          <cell r="P13" t="str">
            <v>Trả nợ</v>
          </cell>
          <cell r="V13" t="str">
            <v>Trả nợ</v>
          </cell>
        </row>
        <row r="14">
          <cell r="N14">
            <v>1791</v>
          </cell>
          <cell r="O14">
            <v>1791</v>
          </cell>
          <cell r="P14" t="str">
            <v>Trả nợ</v>
          </cell>
          <cell r="V14" t="str">
            <v>Trả nợ</v>
          </cell>
        </row>
        <row r="15">
          <cell r="N15">
            <v>1754</v>
          </cell>
          <cell r="O15">
            <v>1754</v>
          </cell>
          <cell r="P15" t="str">
            <v>Trả nợ</v>
          </cell>
          <cell r="V15" t="str">
            <v>Trả nợ</v>
          </cell>
        </row>
        <row r="16">
          <cell r="N16">
            <v>2555</v>
          </cell>
          <cell r="O16">
            <v>2555</v>
          </cell>
          <cell r="P16" t="str">
            <v>Trả nợ</v>
          </cell>
          <cell r="V16" t="str">
            <v>Trả nợ</v>
          </cell>
        </row>
        <row r="17">
          <cell r="N17">
            <v>25270</v>
          </cell>
          <cell r="O17">
            <v>25270</v>
          </cell>
          <cell r="P17" t="str">
            <v>Trả nợ</v>
          </cell>
          <cell r="V17" t="str">
            <v>Trả nợ</v>
          </cell>
        </row>
        <row r="18">
          <cell r="N18">
            <v>545</v>
          </cell>
          <cell r="O18">
            <v>545</v>
          </cell>
          <cell r="P18" t="str">
            <v>Trả nợ</v>
          </cell>
          <cell r="V18" t="str">
            <v>Trả nợ</v>
          </cell>
        </row>
        <row r="19">
          <cell r="N19">
            <v>4668</v>
          </cell>
          <cell r="O19">
            <v>4668</v>
          </cell>
          <cell r="P19" t="str">
            <v>Trả nợ</v>
          </cell>
          <cell r="V19" t="str">
            <v>Trả nợ</v>
          </cell>
        </row>
        <row r="20">
          <cell r="N20">
            <v>2596</v>
          </cell>
          <cell r="O20">
            <v>2596</v>
          </cell>
          <cell r="P20" t="str">
            <v>Trả nợ</v>
          </cell>
          <cell r="V20" t="str">
            <v>Trả nợ</v>
          </cell>
        </row>
        <row r="21">
          <cell r="N21">
            <v>1447</v>
          </cell>
          <cell r="O21">
            <v>1447</v>
          </cell>
          <cell r="P21" t="str">
            <v>Trả nợ</v>
          </cell>
          <cell r="V21" t="str">
            <v>Trả nợ</v>
          </cell>
        </row>
        <row r="22">
          <cell r="N22">
            <v>345</v>
          </cell>
          <cell r="O22">
            <v>345</v>
          </cell>
          <cell r="P22" t="str">
            <v>Trả nợ</v>
          </cell>
          <cell r="V22" t="str">
            <v>Trả nợ</v>
          </cell>
        </row>
        <row r="23">
          <cell r="N23">
            <v>0</v>
          </cell>
          <cell r="O23">
            <v>0</v>
          </cell>
          <cell r="P23" t="str">
            <v>Trả nợ</v>
          </cell>
          <cell r="V23" t="str">
            <v>Trả nợ</v>
          </cell>
        </row>
        <row r="24">
          <cell r="N24">
            <v>68</v>
          </cell>
          <cell r="O24">
            <v>68</v>
          </cell>
          <cell r="P24" t="str">
            <v>Trả nợ</v>
          </cell>
          <cell r="V24" t="str">
            <v>Trả nợ</v>
          </cell>
        </row>
        <row r="25">
          <cell r="N25">
            <v>133</v>
          </cell>
          <cell r="O25">
            <v>133</v>
          </cell>
          <cell r="P25" t="str">
            <v>Trả nợ</v>
          </cell>
          <cell r="V25" t="str">
            <v>Trả nợ</v>
          </cell>
        </row>
        <row r="26">
          <cell r="N26">
            <v>174</v>
          </cell>
          <cell r="O26">
            <v>174</v>
          </cell>
          <cell r="P26" t="str">
            <v>Trả nợ</v>
          </cell>
          <cell r="V26" t="str">
            <v>Trả nợ</v>
          </cell>
        </row>
        <row r="27">
          <cell r="N27">
            <v>2550</v>
          </cell>
          <cell r="O27">
            <v>2550</v>
          </cell>
          <cell r="P27" t="str">
            <v>Trả nợ</v>
          </cell>
          <cell r="V27" t="str">
            <v>Trả nợ</v>
          </cell>
        </row>
        <row r="28">
          <cell r="N28">
            <v>5490</v>
          </cell>
          <cell r="O28">
            <v>5490</v>
          </cell>
          <cell r="P28" t="str">
            <v>Trả nợ</v>
          </cell>
          <cell r="V28" t="str">
            <v>Trả nợ</v>
          </cell>
        </row>
        <row r="29">
          <cell r="N29">
            <v>984</v>
          </cell>
          <cell r="O29">
            <v>900</v>
          </cell>
          <cell r="P29" t="str">
            <v>Trả nợ</v>
          </cell>
          <cell r="V29" t="str">
            <v>Trả nợ</v>
          </cell>
        </row>
        <row r="30">
          <cell r="N30">
            <v>1548</v>
          </cell>
          <cell r="O30">
            <v>1350</v>
          </cell>
          <cell r="P30" t="str">
            <v>Trả nợ</v>
          </cell>
          <cell r="V30" t="str">
            <v>Trả nợ</v>
          </cell>
        </row>
        <row r="31">
          <cell r="N31">
            <v>218107</v>
          </cell>
          <cell r="O31">
            <v>218047</v>
          </cell>
        </row>
        <row r="32">
          <cell r="N32">
            <v>645</v>
          </cell>
          <cell r="O32">
            <v>645</v>
          </cell>
          <cell r="P32" t="str">
            <v>dứt điểm</v>
          </cell>
          <cell r="V32" t="str">
            <v>Chuyển tiếp</v>
          </cell>
        </row>
        <row r="33">
          <cell r="N33">
            <v>4000</v>
          </cell>
          <cell r="O33">
            <v>4000</v>
          </cell>
          <cell r="P33" t="str">
            <v>dứt điểm</v>
          </cell>
          <cell r="V33" t="str">
            <v>Chuyển tiếp</v>
          </cell>
        </row>
        <row r="34">
          <cell r="N34">
            <v>4000</v>
          </cell>
          <cell r="O34">
            <v>4000</v>
          </cell>
          <cell r="P34" t="str">
            <v>dứt điểm</v>
          </cell>
          <cell r="V34" t="str">
            <v>Chuyển tiếp</v>
          </cell>
        </row>
        <row r="35">
          <cell r="N35">
            <v>9300</v>
          </cell>
          <cell r="O35">
            <v>9300</v>
          </cell>
          <cell r="P35" t="str">
            <v>dứt điểm</v>
          </cell>
          <cell r="V35" t="str">
            <v>Chuyển tiếp</v>
          </cell>
        </row>
        <row r="36">
          <cell r="N36">
            <v>16900</v>
          </cell>
          <cell r="O36">
            <v>16900</v>
          </cell>
          <cell r="P36" t="str">
            <v>dứt điểm</v>
          </cell>
          <cell r="V36" t="str">
            <v>Chuyển tiếp</v>
          </cell>
        </row>
        <row r="37">
          <cell r="N37">
            <v>6200</v>
          </cell>
          <cell r="O37">
            <v>6200</v>
          </cell>
          <cell r="P37" t="str">
            <v>dứt điểm</v>
          </cell>
          <cell r="V37" t="str">
            <v>Chuyển tiếp</v>
          </cell>
        </row>
        <row r="38">
          <cell r="N38">
            <v>3600</v>
          </cell>
          <cell r="O38">
            <v>3600</v>
          </cell>
          <cell r="P38" t="str">
            <v>dứt điểm</v>
          </cell>
          <cell r="V38" t="str">
            <v>Chuyển tiếp</v>
          </cell>
        </row>
        <row r="39">
          <cell r="N39">
            <v>8760</v>
          </cell>
          <cell r="O39">
            <v>8760</v>
          </cell>
          <cell r="P39" t="str">
            <v>dứt điểm</v>
          </cell>
          <cell r="V39" t="str">
            <v>Chuyển tiếp</v>
          </cell>
        </row>
        <row r="40">
          <cell r="N40">
            <v>2091</v>
          </cell>
          <cell r="O40">
            <v>2091</v>
          </cell>
          <cell r="P40" t="str">
            <v>dứt điểm</v>
          </cell>
          <cell r="V40" t="str">
            <v>Chuyển tiếp</v>
          </cell>
        </row>
        <row r="41">
          <cell r="N41">
            <v>0</v>
          </cell>
          <cell r="O41">
            <v>0</v>
          </cell>
          <cell r="P41" t="str">
            <v>dứt điểm</v>
          </cell>
          <cell r="V41" t="str">
            <v>Chuyển tiếp</v>
          </cell>
        </row>
        <row r="42">
          <cell r="N42">
            <v>14490</v>
          </cell>
          <cell r="O42">
            <v>14490</v>
          </cell>
          <cell r="P42" t="str">
            <v>dứt điểm</v>
          </cell>
          <cell r="V42" t="str">
            <v>Chuyển tiếp</v>
          </cell>
        </row>
        <row r="43">
          <cell r="N43">
            <v>15212</v>
          </cell>
          <cell r="O43">
            <v>15212</v>
          </cell>
          <cell r="P43" t="str">
            <v>dứt điểm</v>
          </cell>
          <cell r="V43" t="str">
            <v>Chuyển tiếp</v>
          </cell>
        </row>
        <row r="44">
          <cell r="N44">
            <v>8589</v>
          </cell>
          <cell r="O44">
            <v>8589</v>
          </cell>
          <cell r="P44" t="str">
            <v>dứt điểm</v>
          </cell>
          <cell r="V44" t="str">
            <v>Chuyển tiếp</v>
          </cell>
        </row>
        <row r="45">
          <cell r="N45">
            <v>7453</v>
          </cell>
          <cell r="O45">
            <v>7453</v>
          </cell>
          <cell r="P45" t="str">
            <v>dứt điểm</v>
          </cell>
          <cell r="V45" t="str">
            <v>Chuyển tiếp</v>
          </cell>
        </row>
        <row r="46">
          <cell r="N46">
            <v>19827</v>
          </cell>
          <cell r="O46">
            <v>19827</v>
          </cell>
          <cell r="P46" t="str">
            <v>dứt điểm</v>
          </cell>
          <cell r="V46" t="str">
            <v>Chuyển tiếp</v>
          </cell>
        </row>
        <row r="47">
          <cell r="N47">
            <v>3770</v>
          </cell>
          <cell r="O47">
            <v>3770</v>
          </cell>
          <cell r="P47" t="str">
            <v>dứt điểm</v>
          </cell>
          <cell r="V47" t="str">
            <v>Chuyển tiếp</v>
          </cell>
        </row>
        <row r="48">
          <cell r="N48">
            <v>15230</v>
          </cell>
          <cell r="O48">
            <v>15230</v>
          </cell>
          <cell r="P48" t="str">
            <v>dứt điểm</v>
          </cell>
          <cell r="V48" t="str">
            <v>Chuyển tiếp</v>
          </cell>
        </row>
        <row r="49">
          <cell r="N49">
            <v>5000</v>
          </cell>
          <cell r="O49">
            <v>5000</v>
          </cell>
          <cell r="P49" t="str">
            <v>dứt điểm</v>
          </cell>
          <cell r="V49" t="str">
            <v>Chuyển tiếp</v>
          </cell>
        </row>
        <row r="50">
          <cell r="N50">
            <v>3648</v>
          </cell>
          <cell r="O50">
            <v>3600</v>
          </cell>
          <cell r="P50" t="str">
            <v>dứt điểm</v>
          </cell>
          <cell r="V50" t="str">
            <v>Chuyển tiếp</v>
          </cell>
        </row>
        <row r="51">
          <cell r="N51">
            <v>6000</v>
          </cell>
          <cell r="O51">
            <v>6000</v>
          </cell>
          <cell r="P51" t="str">
            <v>dứt điểm</v>
          </cell>
          <cell r="V51" t="str">
            <v>Chuyển tiếp</v>
          </cell>
        </row>
        <row r="52">
          <cell r="N52">
            <v>10312</v>
          </cell>
          <cell r="O52">
            <v>10300</v>
          </cell>
          <cell r="P52" t="str">
            <v>dứt điểm</v>
          </cell>
          <cell r="V52" t="str">
            <v>Chuyển tiếp</v>
          </cell>
        </row>
        <row r="53">
          <cell r="N53">
            <v>22207</v>
          </cell>
          <cell r="O53">
            <v>22207</v>
          </cell>
          <cell r="P53" t="str">
            <v>dứt điểm</v>
          </cell>
          <cell r="V53" t="str">
            <v>Chuyển tiếp</v>
          </cell>
        </row>
        <row r="54">
          <cell r="N54">
            <v>19873</v>
          </cell>
          <cell r="O54">
            <v>19873</v>
          </cell>
          <cell r="P54" t="str">
            <v>dứt điểm</v>
          </cell>
          <cell r="V54" t="str">
            <v>Chuyển tiếp</v>
          </cell>
        </row>
        <row r="55">
          <cell r="N55">
            <v>11000</v>
          </cell>
          <cell r="O55">
            <v>11000</v>
          </cell>
          <cell r="P55" t="str">
            <v>dứt điểm</v>
          </cell>
          <cell r="V55" t="str">
            <v>Chuyển tiếp</v>
          </cell>
        </row>
        <row r="56">
          <cell r="N56">
            <v>116060</v>
          </cell>
          <cell r="O56">
            <v>77373</v>
          </cell>
          <cell r="P56" t="str">
            <v>chuyển tiếp</v>
          </cell>
          <cell r="V56" t="str">
            <v>Chuyển tiếp</v>
          </cell>
        </row>
        <row r="57">
          <cell r="N57">
            <v>521286</v>
          </cell>
          <cell r="O57">
            <v>234827</v>
          </cell>
        </row>
        <row r="58">
          <cell r="N58">
            <v>13188</v>
          </cell>
          <cell r="O58">
            <v>6500</v>
          </cell>
          <cell r="P58" t="str">
            <v>chuyển tiếp</v>
          </cell>
          <cell r="V58" t="str">
            <v>Chuyển tiếp</v>
          </cell>
        </row>
        <row r="59">
          <cell r="N59">
            <v>15000</v>
          </cell>
          <cell r="O59">
            <v>3000</v>
          </cell>
          <cell r="P59" t="str">
            <v>chuyển tiếp</v>
          </cell>
          <cell r="V59" t="str">
            <v>Chuyển tiếp</v>
          </cell>
        </row>
        <row r="60">
          <cell r="N60">
            <v>27236</v>
          </cell>
          <cell r="O60">
            <v>15000</v>
          </cell>
          <cell r="P60" t="str">
            <v>chuyển tiếp</v>
          </cell>
          <cell r="V60" t="str">
            <v>Chuyển tiếp</v>
          </cell>
        </row>
        <row r="61">
          <cell r="N61">
            <v>89529</v>
          </cell>
          <cell r="O61">
            <v>30000</v>
          </cell>
          <cell r="P61" t="str">
            <v>chuyển tiếp</v>
          </cell>
          <cell r="V61" t="str">
            <v>Chuyển tiếp</v>
          </cell>
        </row>
        <row r="62">
          <cell r="N62">
            <v>41796</v>
          </cell>
          <cell r="O62">
            <v>20000</v>
          </cell>
          <cell r="P62" t="str">
            <v>chuyển tiếp</v>
          </cell>
          <cell r="V62" t="str">
            <v>Chuyển tiếp</v>
          </cell>
        </row>
        <row r="63">
          <cell r="N63">
            <v>24024</v>
          </cell>
          <cell r="O63">
            <v>10000</v>
          </cell>
          <cell r="P63" t="str">
            <v>chuyển tiếp</v>
          </cell>
          <cell r="V63" t="str">
            <v>Chuyển tiếp</v>
          </cell>
        </row>
        <row r="64">
          <cell r="N64">
            <v>21532</v>
          </cell>
          <cell r="O64">
            <v>10000</v>
          </cell>
          <cell r="P64" t="str">
            <v>chuyển tiếp</v>
          </cell>
          <cell r="V64" t="str">
            <v>Chuyển tiếp</v>
          </cell>
        </row>
        <row r="65">
          <cell r="N65">
            <v>5500</v>
          </cell>
          <cell r="O65">
            <v>2750</v>
          </cell>
          <cell r="P65" t="str">
            <v>chuyển tiếp</v>
          </cell>
          <cell r="V65" t="str">
            <v>Chuyển tiếp</v>
          </cell>
        </row>
        <row r="66">
          <cell r="N66">
            <v>60882</v>
          </cell>
          <cell r="O66">
            <v>30000</v>
          </cell>
          <cell r="P66" t="str">
            <v>chuyển tiếp</v>
          </cell>
          <cell r="V66" t="str">
            <v>Chuyển tiếp</v>
          </cell>
        </row>
        <row r="67">
          <cell r="N67">
            <v>1310</v>
          </cell>
          <cell r="O67">
            <v>655</v>
          </cell>
          <cell r="P67" t="str">
            <v>chuyển tiếp</v>
          </cell>
          <cell r="V67" t="str">
            <v>Chuyển tiếp</v>
          </cell>
        </row>
        <row r="68">
          <cell r="N68">
            <v>141814</v>
          </cell>
          <cell r="O68">
            <v>35000</v>
          </cell>
          <cell r="P68" t="str">
            <v>chuyển tiếp</v>
          </cell>
          <cell r="V68" t="str">
            <v>Chuyển tiếp</v>
          </cell>
        </row>
        <row r="69">
          <cell r="N69">
            <v>50000</v>
          </cell>
          <cell r="O69">
            <v>10000</v>
          </cell>
          <cell r="P69" t="str">
            <v>chuyển tiếp</v>
          </cell>
          <cell r="V69" t="str">
            <v>Chuyển tiếp</v>
          </cell>
        </row>
        <row r="70">
          <cell r="N70">
            <v>29475</v>
          </cell>
          <cell r="O70">
            <v>14000</v>
          </cell>
          <cell r="P70" t="str">
            <v>chuyển tiếp</v>
          </cell>
          <cell r="V70" t="str">
            <v>Chuyển tiếp</v>
          </cell>
        </row>
        <row r="71">
          <cell r="O71">
            <v>34876</v>
          </cell>
          <cell r="P71" t="str">
            <v>chuyển tiếp</v>
          </cell>
          <cell r="V71" t="str">
            <v>Chuyển tiếp</v>
          </cell>
        </row>
        <row r="72">
          <cell r="O72">
            <v>13046</v>
          </cell>
          <cell r="P72" t="str">
            <v>chuyển tiếp</v>
          </cell>
          <cell r="V72" t="str">
            <v>Chuyển tiếp</v>
          </cell>
        </row>
        <row r="73">
          <cell r="N73">
            <v>1042028</v>
          </cell>
          <cell r="O73">
            <v>452200</v>
          </cell>
        </row>
        <row r="74">
          <cell r="N74">
            <v>689256</v>
          </cell>
          <cell r="O74">
            <v>260276</v>
          </cell>
        </row>
        <row r="75">
          <cell r="N75">
            <v>188733</v>
          </cell>
          <cell r="O75">
            <v>60000</v>
          </cell>
          <cell r="P75" t="str">
            <v>Đối ứng</v>
          </cell>
          <cell r="V75" t="str">
            <v>Đối ứng</v>
          </cell>
        </row>
        <row r="76">
          <cell r="N76">
            <v>244604</v>
          </cell>
          <cell r="O76">
            <v>61150</v>
          </cell>
          <cell r="P76" t="str">
            <v>Đối ứng</v>
          </cell>
          <cell r="V76" t="str">
            <v>Đối ứng</v>
          </cell>
        </row>
        <row r="77">
          <cell r="N77">
            <v>74672</v>
          </cell>
          <cell r="O77">
            <v>37000</v>
          </cell>
          <cell r="P77" t="str">
            <v>Đối ứng</v>
          </cell>
          <cell r="V77" t="str">
            <v>Đối ứng</v>
          </cell>
        </row>
        <row r="78">
          <cell r="N78">
            <v>26481</v>
          </cell>
          <cell r="O78">
            <v>26480</v>
          </cell>
          <cell r="P78" t="str">
            <v>Đối ứng</v>
          </cell>
          <cell r="V78" t="str">
            <v>Đối ứng</v>
          </cell>
        </row>
        <row r="79">
          <cell r="N79">
            <v>5679</v>
          </cell>
          <cell r="O79">
            <v>5670</v>
          </cell>
          <cell r="P79" t="str">
            <v>Đối ứng</v>
          </cell>
          <cell r="V79" t="str">
            <v>Đối ứng</v>
          </cell>
        </row>
        <row r="80">
          <cell r="N80">
            <v>80824</v>
          </cell>
          <cell r="O80">
            <v>30000</v>
          </cell>
          <cell r="P80" t="str">
            <v>Đối ứng</v>
          </cell>
          <cell r="V80" t="str">
            <v>Đối ứng</v>
          </cell>
        </row>
        <row r="81">
          <cell r="N81">
            <v>10984</v>
          </cell>
          <cell r="O81">
            <v>10984</v>
          </cell>
          <cell r="P81" t="str">
            <v>Đối ứng</v>
          </cell>
          <cell r="V81" t="str">
            <v>Đối ứng</v>
          </cell>
        </row>
        <row r="82">
          <cell r="N82">
            <v>48287</v>
          </cell>
          <cell r="O82">
            <v>20000</v>
          </cell>
          <cell r="P82" t="str">
            <v>Đối ứng</v>
          </cell>
          <cell r="V82" t="str">
            <v>Đối ứng</v>
          </cell>
        </row>
        <row r="83">
          <cell r="N83">
            <v>8992</v>
          </cell>
          <cell r="O83">
            <v>8992</v>
          </cell>
          <cell r="P83" t="str">
            <v>Đối ứng</v>
          </cell>
          <cell r="V83" t="str">
            <v>Đối ứng</v>
          </cell>
        </row>
        <row r="84">
          <cell r="N84">
            <v>311536</v>
          </cell>
          <cell r="O84">
            <v>152524</v>
          </cell>
        </row>
        <row r="85">
          <cell r="N85">
            <v>54186</v>
          </cell>
          <cell r="O85">
            <v>10000</v>
          </cell>
          <cell r="P85" t="str">
            <v>Đối ứng</v>
          </cell>
          <cell r="V85" t="str">
            <v>Đối ứng</v>
          </cell>
        </row>
        <row r="86">
          <cell r="N86">
            <v>14957</v>
          </cell>
          <cell r="O86">
            <v>14957</v>
          </cell>
          <cell r="P86" t="str">
            <v>Đối ứng</v>
          </cell>
          <cell r="V86" t="str">
            <v>Đối ứng</v>
          </cell>
        </row>
        <row r="87">
          <cell r="N87">
            <v>234826</v>
          </cell>
          <cell r="O87">
            <v>120000</v>
          </cell>
          <cell r="P87" t="str">
            <v>Đối ứng</v>
          </cell>
          <cell r="V87" t="str">
            <v>Đối ứng</v>
          </cell>
        </row>
        <row r="88">
          <cell r="N88">
            <v>2745</v>
          </cell>
          <cell r="O88">
            <v>2745</v>
          </cell>
          <cell r="P88" t="str">
            <v>Đối ứng</v>
          </cell>
          <cell r="V88" t="str">
            <v>Đối ứng</v>
          </cell>
        </row>
        <row r="89">
          <cell r="N89">
            <v>4822</v>
          </cell>
          <cell r="O89">
            <v>4822</v>
          </cell>
          <cell r="P89" t="str">
            <v>Đối ứng</v>
          </cell>
          <cell r="V89" t="str">
            <v>Đối ứng</v>
          </cell>
        </row>
        <row r="90">
          <cell r="N90">
            <v>41236</v>
          </cell>
          <cell r="O90">
            <v>39400</v>
          </cell>
        </row>
        <row r="91">
          <cell r="N91">
            <v>6056</v>
          </cell>
          <cell r="O91">
            <v>4400</v>
          </cell>
          <cell r="P91" t="str">
            <v>Đối ứng</v>
          </cell>
          <cell r="V91" t="str">
            <v>Đối ứng</v>
          </cell>
        </row>
        <row r="92">
          <cell r="N92">
            <v>2800</v>
          </cell>
          <cell r="O92">
            <v>2800</v>
          </cell>
          <cell r="P92" t="str">
            <v>Đối ứng</v>
          </cell>
          <cell r="V92" t="str">
            <v>Đối ứng</v>
          </cell>
        </row>
        <row r="93">
          <cell r="N93">
            <v>16594</v>
          </cell>
          <cell r="O93">
            <v>16500</v>
          </cell>
          <cell r="P93" t="str">
            <v>Đối ứng</v>
          </cell>
          <cell r="V93" t="str">
            <v>Đối ứng</v>
          </cell>
        </row>
        <row r="94">
          <cell r="N94">
            <v>15786</v>
          </cell>
          <cell r="O94">
            <v>15700</v>
          </cell>
          <cell r="P94" t="str">
            <v>Đối ứng</v>
          </cell>
          <cell r="V94" t="str">
            <v>Đối ứng</v>
          </cell>
        </row>
        <row r="95">
          <cell r="N95">
            <v>112161</v>
          </cell>
        </row>
        <row r="96">
          <cell r="N96">
            <v>0</v>
          </cell>
        </row>
        <row r="97">
          <cell r="N97">
            <v>343503</v>
          </cell>
        </row>
        <row r="98">
          <cell r="N98">
            <v>1500000</v>
          </cell>
          <cell r="O98">
            <v>378465</v>
          </cell>
        </row>
        <row r="99">
          <cell r="N99">
            <v>1531</v>
          </cell>
          <cell r="O99">
            <v>1531</v>
          </cell>
        </row>
        <row r="100">
          <cell r="N100">
            <v>525</v>
          </cell>
          <cell r="O100">
            <v>525</v>
          </cell>
          <cell r="P100" t="str">
            <v>Trả nợ</v>
          </cell>
          <cell r="V100" t="str">
            <v>Trả nợ</v>
          </cell>
        </row>
        <row r="101">
          <cell r="N101">
            <v>962</v>
          </cell>
          <cell r="O101">
            <v>962</v>
          </cell>
          <cell r="P101" t="str">
            <v>Trả nợ</v>
          </cell>
          <cell r="V101" t="str">
            <v>Trả nợ</v>
          </cell>
        </row>
        <row r="102">
          <cell r="N102">
            <v>44</v>
          </cell>
          <cell r="O102">
            <v>44</v>
          </cell>
          <cell r="P102" t="str">
            <v>Trả nợ</v>
          </cell>
          <cell r="V102" t="str">
            <v>Trả nợ</v>
          </cell>
        </row>
        <row r="103">
          <cell r="N103">
            <v>250000</v>
          </cell>
          <cell r="O103">
            <v>55000</v>
          </cell>
        </row>
        <row r="104">
          <cell r="N104">
            <v>150000</v>
          </cell>
          <cell r="O104">
            <v>30000</v>
          </cell>
          <cell r="P104" t="str">
            <v>chuyển tiếp</v>
          </cell>
          <cell r="V104" t="str">
            <v>Chuyển tiếp</v>
          </cell>
        </row>
        <row r="105">
          <cell r="N105">
            <v>100000</v>
          </cell>
          <cell r="O105">
            <v>25000</v>
          </cell>
          <cell r="P105" t="str">
            <v>chuyển tiếp</v>
          </cell>
          <cell r="V105" t="str">
            <v>Chuyển tiếp</v>
          </cell>
        </row>
        <row r="106">
          <cell r="N106">
            <v>246469</v>
          </cell>
          <cell r="O106">
            <v>119434</v>
          </cell>
        </row>
        <row r="107">
          <cell r="N107">
            <v>153692</v>
          </cell>
          <cell r="O107">
            <v>78843</v>
          </cell>
        </row>
        <row r="108">
          <cell r="N108">
            <v>11421</v>
          </cell>
          <cell r="O108">
            <v>11421</v>
          </cell>
          <cell r="P108" t="str">
            <v>Đối ứng</v>
          </cell>
          <cell r="V108" t="str">
            <v>Đối ứng</v>
          </cell>
        </row>
        <row r="109">
          <cell r="N109">
            <v>97932</v>
          </cell>
          <cell r="O109">
            <v>40000</v>
          </cell>
          <cell r="P109" t="str">
            <v>Đối ứng</v>
          </cell>
          <cell r="V109" t="str">
            <v>Đối ứng</v>
          </cell>
        </row>
        <row r="110">
          <cell r="N110">
            <v>3427</v>
          </cell>
          <cell r="O110">
            <v>3427</v>
          </cell>
          <cell r="P110" t="str">
            <v>Đối ứng</v>
          </cell>
          <cell r="V110" t="str">
            <v>Đối ứng</v>
          </cell>
        </row>
        <row r="111">
          <cell r="N111">
            <v>3425</v>
          </cell>
          <cell r="O111">
            <v>3425</v>
          </cell>
          <cell r="P111" t="str">
            <v>Đối ứng</v>
          </cell>
          <cell r="V111" t="str">
            <v>Đối ứng</v>
          </cell>
        </row>
        <row r="112">
          <cell r="N112">
            <v>26917</v>
          </cell>
          <cell r="O112">
            <v>10000</v>
          </cell>
          <cell r="P112" t="str">
            <v>Đối ứng</v>
          </cell>
          <cell r="V112" t="str">
            <v>Đối ứng</v>
          </cell>
        </row>
        <row r="113">
          <cell r="N113">
            <v>5070</v>
          </cell>
          <cell r="O113">
            <v>5070</v>
          </cell>
          <cell r="P113" t="str">
            <v>Đối ứng</v>
          </cell>
          <cell r="V113" t="str">
            <v>Đối ứng</v>
          </cell>
        </row>
        <row r="114">
          <cell r="N114">
            <v>5500</v>
          </cell>
          <cell r="O114">
            <v>5500</v>
          </cell>
          <cell r="P114" t="str">
            <v>Đối ứng</v>
          </cell>
          <cell r="V114" t="str">
            <v>Đối ứng</v>
          </cell>
        </row>
        <row r="116">
          <cell r="N116">
            <v>3000</v>
          </cell>
          <cell r="O116">
            <v>3000</v>
          </cell>
        </row>
        <row r="117">
          <cell r="N117">
            <v>3000</v>
          </cell>
          <cell r="O117">
            <v>3000</v>
          </cell>
          <cell r="P117" t="str">
            <v>Đối ứng</v>
          </cell>
          <cell r="V117" t="str">
            <v>Đối ứng</v>
          </cell>
        </row>
        <row r="118">
          <cell r="N118">
            <v>88914</v>
          </cell>
          <cell r="O118">
            <v>36728</v>
          </cell>
        </row>
        <row r="119">
          <cell r="N119">
            <v>21284</v>
          </cell>
          <cell r="O119">
            <v>20128</v>
          </cell>
          <cell r="P119" t="str">
            <v>Đối ứng</v>
          </cell>
          <cell r="V119" t="str">
            <v>Đối ứng</v>
          </cell>
        </row>
        <row r="120">
          <cell r="N120">
            <v>25630</v>
          </cell>
          <cell r="O120">
            <v>6600</v>
          </cell>
          <cell r="P120" t="str">
            <v>Đối ứng</v>
          </cell>
          <cell r="V120" t="str">
            <v>Đối ứng</v>
          </cell>
        </row>
        <row r="121">
          <cell r="N121">
            <v>42000</v>
          </cell>
          <cell r="O121">
            <v>10000</v>
          </cell>
          <cell r="P121" t="str">
            <v>Đối ứng</v>
          </cell>
          <cell r="V121" t="str">
            <v>Đối ứng</v>
          </cell>
        </row>
        <row r="122">
          <cell r="N122">
            <v>863</v>
          </cell>
          <cell r="O122">
            <v>863</v>
          </cell>
        </row>
        <row r="123">
          <cell r="N123">
            <v>863</v>
          </cell>
          <cell r="O123">
            <v>863</v>
          </cell>
          <cell r="P123" t="str">
            <v>Đối ứng</v>
          </cell>
          <cell r="V123" t="str">
            <v>Đối ứng</v>
          </cell>
        </row>
        <row r="124">
          <cell r="N124">
            <v>450000</v>
          </cell>
          <cell r="O124">
            <v>90000</v>
          </cell>
        </row>
        <row r="125">
          <cell r="N125">
            <v>450000</v>
          </cell>
          <cell r="O125">
            <v>90000</v>
          </cell>
        </row>
        <row r="126">
          <cell r="N126">
            <v>0</v>
          </cell>
        </row>
        <row r="127">
          <cell r="N127">
            <v>552000</v>
          </cell>
          <cell r="O127">
            <v>112500</v>
          </cell>
        </row>
        <row r="128">
          <cell r="N128">
            <v>0</v>
          </cell>
        </row>
        <row r="129">
          <cell r="N129">
            <v>0</v>
          </cell>
        </row>
        <row r="130">
          <cell r="N130">
            <v>2000000</v>
          </cell>
          <cell r="O130">
            <v>342210.5</v>
          </cell>
        </row>
        <row r="131">
          <cell r="N131">
            <v>136390</v>
          </cell>
          <cell r="O131">
            <v>108200</v>
          </cell>
        </row>
        <row r="132">
          <cell r="N132">
            <v>12619</v>
          </cell>
          <cell r="O132">
            <v>12600</v>
          </cell>
          <cell r="P132" t="str">
            <v>chuyển tiếp</v>
          </cell>
          <cell r="V132" t="str">
            <v>Chuyển tiếp</v>
          </cell>
        </row>
        <row r="133">
          <cell r="N133">
            <v>12876</v>
          </cell>
          <cell r="O133">
            <v>12800</v>
          </cell>
          <cell r="P133" t="str">
            <v>chuyển tiếp</v>
          </cell>
          <cell r="V133" t="str">
            <v>Chuyển tiếp</v>
          </cell>
        </row>
        <row r="134">
          <cell r="N134">
            <v>20000</v>
          </cell>
          <cell r="O134">
            <v>10000</v>
          </cell>
          <cell r="P134" t="str">
            <v>chuyển tiếp</v>
          </cell>
          <cell r="V134" t="str">
            <v>Chuyển tiếp</v>
          </cell>
        </row>
        <row r="135">
          <cell r="N135">
            <v>0</v>
          </cell>
          <cell r="O135">
            <v>0</v>
          </cell>
          <cell r="P135" t="str">
            <v>dứt điểm</v>
          </cell>
          <cell r="V135" t="str">
            <v>Chuyển tiếp</v>
          </cell>
        </row>
        <row r="136">
          <cell r="N136">
            <v>0</v>
          </cell>
          <cell r="O136">
            <v>0</v>
          </cell>
          <cell r="P136" t="str">
            <v>dứt điểm</v>
          </cell>
          <cell r="V136" t="str">
            <v>Chuyển tiếp</v>
          </cell>
        </row>
        <row r="137">
          <cell r="N137">
            <v>2000</v>
          </cell>
          <cell r="O137">
            <v>2000</v>
          </cell>
          <cell r="P137" t="str">
            <v>dứt điểm</v>
          </cell>
          <cell r="V137" t="str">
            <v>Chuyển tiếp</v>
          </cell>
        </row>
        <row r="138">
          <cell r="N138">
            <v>2500</v>
          </cell>
          <cell r="O138">
            <v>2500</v>
          </cell>
          <cell r="P138" t="str">
            <v>dứt điểm</v>
          </cell>
          <cell r="V138" t="str">
            <v>Chuyển tiếp</v>
          </cell>
        </row>
        <row r="139">
          <cell r="N139">
            <v>8175</v>
          </cell>
          <cell r="O139">
            <v>8100</v>
          </cell>
          <cell r="P139" t="str">
            <v>chuyển tiếp</v>
          </cell>
          <cell r="V139" t="str">
            <v>Chuyển tiếp</v>
          </cell>
        </row>
        <row r="140">
          <cell r="N140">
            <v>3166</v>
          </cell>
          <cell r="O140">
            <v>3100</v>
          </cell>
          <cell r="P140" t="str">
            <v>chuyển tiếp</v>
          </cell>
          <cell r="V140" t="str">
            <v>Chuyển tiếp</v>
          </cell>
        </row>
        <row r="141">
          <cell r="N141">
            <v>12265</v>
          </cell>
          <cell r="O141">
            <v>12200</v>
          </cell>
          <cell r="P141" t="str">
            <v>chuyển tiếp</v>
          </cell>
          <cell r="V141" t="str">
            <v>Chuyển tiếp</v>
          </cell>
        </row>
        <row r="142">
          <cell r="N142">
            <v>32534</v>
          </cell>
          <cell r="O142">
            <v>15000</v>
          </cell>
          <cell r="P142" t="str">
            <v>chuyển tiếp</v>
          </cell>
          <cell r="V142" t="str">
            <v>Chuyển tiếp</v>
          </cell>
        </row>
        <row r="143">
          <cell r="N143">
            <v>972</v>
          </cell>
          <cell r="O143">
            <v>900</v>
          </cell>
          <cell r="P143" t="str">
            <v>chuyển tiếp</v>
          </cell>
          <cell r="V143" t="str">
            <v>Chuyển tiếp</v>
          </cell>
        </row>
        <row r="144">
          <cell r="N144">
            <v>4227</v>
          </cell>
          <cell r="O144">
            <v>4200</v>
          </cell>
          <cell r="P144" t="str">
            <v>chuyển tiếp</v>
          </cell>
          <cell r="V144" t="str">
            <v>Chuyển tiếp</v>
          </cell>
        </row>
        <row r="145">
          <cell r="N145">
            <v>6636</v>
          </cell>
          <cell r="O145">
            <v>6600</v>
          </cell>
          <cell r="P145" t="str">
            <v>chuyển tiếp</v>
          </cell>
          <cell r="V145" t="str">
            <v>Chuyển tiếp</v>
          </cell>
        </row>
        <row r="146">
          <cell r="N146">
            <v>7337</v>
          </cell>
          <cell r="O146">
            <v>7300</v>
          </cell>
          <cell r="P146" t="str">
            <v>chuyển tiếp</v>
          </cell>
          <cell r="V146" t="str">
            <v>Chuyển tiếp</v>
          </cell>
        </row>
        <row r="147">
          <cell r="N147">
            <v>0</v>
          </cell>
          <cell r="O147">
            <v>0</v>
          </cell>
          <cell r="P147" t="str">
            <v>dứt điểm</v>
          </cell>
          <cell r="V147" t="str">
            <v>Chuyển tiếp</v>
          </cell>
        </row>
        <row r="148">
          <cell r="N148">
            <v>9168</v>
          </cell>
          <cell r="O148">
            <v>9000</v>
          </cell>
          <cell r="P148" t="str">
            <v>chuyển tiếp</v>
          </cell>
          <cell r="V148" t="str">
            <v>Chuyển tiếp</v>
          </cell>
        </row>
        <row r="149">
          <cell r="N149">
            <v>0</v>
          </cell>
          <cell r="O149">
            <v>0</v>
          </cell>
          <cell r="P149" t="str">
            <v>dứt điểm</v>
          </cell>
          <cell r="V149" t="str">
            <v>Chuyển tiếp</v>
          </cell>
        </row>
        <row r="150">
          <cell r="N150">
            <v>1915</v>
          </cell>
          <cell r="O150">
            <v>1900</v>
          </cell>
          <cell r="P150" t="str">
            <v>chuyển tiếp</v>
          </cell>
          <cell r="V150" t="str">
            <v>Chuyển tiếp</v>
          </cell>
        </row>
        <row r="151">
          <cell r="N151">
            <v>362760</v>
          </cell>
          <cell r="O151">
            <v>142410.5</v>
          </cell>
        </row>
        <row r="152">
          <cell r="N152">
            <v>5755</v>
          </cell>
          <cell r="O152">
            <v>5700</v>
          </cell>
          <cell r="P152" t="str">
            <v>chuyển tiếp</v>
          </cell>
          <cell r="V152" t="str">
            <v>Chuyển tiếp</v>
          </cell>
        </row>
        <row r="153">
          <cell r="N153">
            <v>100000</v>
          </cell>
          <cell r="O153">
            <v>5800</v>
          </cell>
          <cell r="P153" t="str">
            <v>chuyển tiếp</v>
          </cell>
          <cell r="V153" t="str">
            <v>Chuyển tiếp</v>
          </cell>
        </row>
        <row r="154">
          <cell r="N154">
            <v>8900</v>
          </cell>
          <cell r="O154">
            <v>40000</v>
          </cell>
          <cell r="P154" t="str">
            <v>chuyển tiếp</v>
          </cell>
          <cell r="V154" t="str">
            <v>Chuyển tiếp</v>
          </cell>
        </row>
        <row r="155">
          <cell r="N155">
            <v>5821</v>
          </cell>
          <cell r="O155">
            <v>2910.5</v>
          </cell>
          <cell r="P155" t="str">
            <v>chuyển tiếp</v>
          </cell>
          <cell r="V155" t="str">
            <v>Chuyển tiếp</v>
          </cell>
        </row>
        <row r="156">
          <cell r="N156">
            <v>8249</v>
          </cell>
          <cell r="O156">
            <v>4000</v>
          </cell>
          <cell r="P156" t="str">
            <v>chuyển tiếp</v>
          </cell>
          <cell r="V156" t="str">
            <v>Chuyển tiếp</v>
          </cell>
        </row>
        <row r="157">
          <cell r="N157">
            <v>4500</v>
          </cell>
          <cell r="O157">
            <v>2300</v>
          </cell>
          <cell r="P157" t="str">
            <v>chuyển tiếp</v>
          </cell>
          <cell r="V157" t="str">
            <v>Chuyển tiếp</v>
          </cell>
        </row>
        <row r="158">
          <cell r="N158">
            <v>8780</v>
          </cell>
          <cell r="O158">
            <v>4400</v>
          </cell>
          <cell r="P158" t="str">
            <v>chuyển tiếp</v>
          </cell>
          <cell r="V158" t="str">
            <v>Chuyển tiếp</v>
          </cell>
        </row>
        <row r="159">
          <cell r="N159">
            <v>1700</v>
          </cell>
          <cell r="O159">
            <v>1700</v>
          </cell>
          <cell r="P159" t="str">
            <v>dứt điểm</v>
          </cell>
          <cell r="V159" t="str">
            <v>Chuyển tiếp</v>
          </cell>
        </row>
        <row r="160">
          <cell r="N160">
            <v>138223</v>
          </cell>
          <cell r="O160">
            <v>40000</v>
          </cell>
          <cell r="P160" t="str">
            <v>chuyển tiếp</v>
          </cell>
          <cell r="V160" t="str">
            <v>Chuyển tiếp</v>
          </cell>
        </row>
        <row r="161">
          <cell r="N161">
            <v>5468</v>
          </cell>
          <cell r="O161">
            <v>3000</v>
          </cell>
          <cell r="P161" t="str">
            <v>chuyển tiếp</v>
          </cell>
          <cell r="V161" t="str">
            <v>Chuyển tiếp</v>
          </cell>
        </row>
        <row r="162">
          <cell r="N162">
            <v>41252</v>
          </cell>
          <cell r="O162">
            <v>15000</v>
          </cell>
          <cell r="P162" t="str">
            <v>chuyển tiếp</v>
          </cell>
          <cell r="V162" t="str">
            <v>Chuyển tiếp</v>
          </cell>
        </row>
        <row r="163">
          <cell r="N163">
            <v>2200</v>
          </cell>
          <cell r="O163">
            <v>1100</v>
          </cell>
          <cell r="P163" t="str">
            <v>chuyển tiếp</v>
          </cell>
          <cell r="V163" t="str">
            <v>Chuyển tiếp</v>
          </cell>
        </row>
        <row r="164">
          <cell r="N164">
            <v>2200</v>
          </cell>
          <cell r="O164">
            <v>1100</v>
          </cell>
          <cell r="P164" t="str">
            <v>chuyển tiếp</v>
          </cell>
          <cell r="V164" t="str">
            <v>Chuyển tiếp</v>
          </cell>
        </row>
        <row r="165">
          <cell r="N165">
            <v>2024</v>
          </cell>
          <cell r="O165">
            <v>1100</v>
          </cell>
          <cell r="P165" t="str">
            <v>chuyển tiếp</v>
          </cell>
          <cell r="V165" t="str">
            <v>Chuyển tiếp</v>
          </cell>
        </row>
        <row r="166">
          <cell r="N166">
            <v>2200</v>
          </cell>
          <cell r="O166">
            <v>1100</v>
          </cell>
          <cell r="P166" t="str">
            <v>chuyển tiếp</v>
          </cell>
          <cell r="V166" t="str">
            <v>Chuyển tiếp</v>
          </cell>
        </row>
        <row r="167">
          <cell r="N167">
            <v>2200</v>
          </cell>
          <cell r="O167">
            <v>1100</v>
          </cell>
          <cell r="P167" t="str">
            <v>chuyển tiếp</v>
          </cell>
          <cell r="V167" t="str">
            <v>Chuyển tiếp</v>
          </cell>
        </row>
        <row r="168">
          <cell r="N168">
            <v>1809</v>
          </cell>
          <cell r="O168">
            <v>1100</v>
          </cell>
          <cell r="P168" t="str">
            <v>chuyển tiếp</v>
          </cell>
          <cell r="V168" t="str">
            <v>Chuyển tiếp</v>
          </cell>
        </row>
        <row r="169">
          <cell r="N169">
            <v>2200</v>
          </cell>
          <cell r="O169">
            <v>1100</v>
          </cell>
          <cell r="P169" t="str">
            <v>chuyển tiếp</v>
          </cell>
          <cell r="V169" t="str">
            <v>Chuyển tiếp</v>
          </cell>
        </row>
        <row r="170">
          <cell r="N170">
            <v>2192</v>
          </cell>
          <cell r="O170">
            <v>1100</v>
          </cell>
          <cell r="P170" t="str">
            <v>chuyển tiếp</v>
          </cell>
          <cell r="V170" t="str">
            <v>Chuyển tiếp</v>
          </cell>
        </row>
        <row r="171">
          <cell r="N171">
            <v>1914</v>
          </cell>
          <cell r="O171">
            <v>1100</v>
          </cell>
          <cell r="P171" t="str">
            <v>chuyển tiếp</v>
          </cell>
          <cell r="V171" t="str">
            <v>Chuyển tiếp</v>
          </cell>
        </row>
        <row r="172">
          <cell r="N172">
            <v>2166</v>
          </cell>
          <cell r="O172">
            <v>1100</v>
          </cell>
          <cell r="P172" t="str">
            <v>chuyển tiếp</v>
          </cell>
          <cell r="V172" t="str">
            <v>Chuyển tiếp</v>
          </cell>
        </row>
        <row r="173">
          <cell r="N173">
            <v>2200</v>
          </cell>
          <cell r="O173">
            <v>1100</v>
          </cell>
          <cell r="P173" t="str">
            <v>chuyển tiếp</v>
          </cell>
          <cell r="V173" t="str">
            <v>Chuyển tiếp</v>
          </cell>
        </row>
        <row r="174">
          <cell r="N174">
            <v>2175</v>
          </cell>
          <cell r="O174">
            <v>1100</v>
          </cell>
          <cell r="P174" t="str">
            <v>chuyển tiếp</v>
          </cell>
          <cell r="V174" t="str">
            <v>Chuyển tiếp</v>
          </cell>
        </row>
        <row r="175">
          <cell r="N175">
            <v>2200</v>
          </cell>
          <cell r="O175">
            <v>1100</v>
          </cell>
          <cell r="P175" t="str">
            <v>chuyển tiếp</v>
          </cell>
          <cell r="V175" t="str">
            <v>Chuyển tiếp</v>
          </cell>
        </row>
        <row r="176">
          <cell r="N176">
            <v>2200</v>
          </cell>
          <cell r="O176">
            <v>1100</v>
          </cell>
          <cell r="P176" t="str">
            <v>chuyển tiếp</v>
          </cell>
          <cell r="V176" t="str">
            <v>Chuyển tiếp</v>
          </cell>
        </row>
        <row r="177">
          <cell r="N177">
            <v>2200</v>
          </cell>
          <cell r="O177">
            <v>1100</v>
          </cell>
          <cell r="P177" t="str">
            <v>chuyển tiếp</v>
          </cell>
          <cell r="V177" t="str">
            <v>Chuyển tiếp</v>
          </cell>
        </row>
        <row r="178">
          <cell r="N178">
            <v>2032</v>
          </cell>
          <cell r="O178">
            <v>1100</v>
          </cell>
          <cell r="P178" t="str">
            <v>chuyển tiếp</v>
          </cell>
          <cell r="V178" t="str">
            <v>Chuyển tiếp</v>
          </cell>
        </row>
        <row r="179">
          <cell r="N179">
            <v>383585</v>
          </cell>
          <cell r="O179">
            <v>91600</v>
          </cell>
        </row>
        <row r="180">
          <cell r="N180">
            <v>325000</v>
          </cell>
          <cell r="O180">
            <v>65000</v>
          </cell>
          <cell r="P180" t="str">
            <v>Đối ứng</v>
          </cell>
          <cell r="V180" t="str">
            <v>Đối ứng</v>
          </cell>
        </row>
        <row r="181">
          <cell r="N181">
            <v>299</v>
          </cell>
          <cell r="O181">
            <v>200</v>
          </cell>
          <cell r="P181" t="str">
            <v>Đối ứng</v>
          </cell>
          <cell r="V181" t="str">
            <v>Đối ứng</v>
          </cell>
        </row>
        <row r="182">
          <cell r="N182">
            <v>15903</v>
          </cell>
          <cell r="O182">
            <v>6400</v>
          </cell>
          <cell r="P182" t="str">
            <v>Đối ứng</v>
          </cell>
          <cell r="V182" t="str">
            <v>Đối ứng</v>
          </cell>
        </row>
        <row r="183">
          <cell r="N183">
            <v>27383</v>
          </cell>
          <cell r="O183">
            <v>10000</v>
          </cell>
          <cell r="P183" t="str">
            <v>Đối ứng</v>
          </cell>
          <cell r="V183" t="str">
            <v>Đối ứng</v>
          </cell>
        </row>
        <row r="184">
          <cell r="N184">
            <v>15000</v>
          </cell>
          <cell r="O184">
            <v>10000</v>
          </cell>
          <cell r="P184" t="str">
            <v>Đối ứng</v>
          </cell>
          <cell r="V184" t="str">
            <v>Đối ứng</v>
          </cell>
        </row>
      </sheetData>
      <sheetData sheetId="29"/>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Gui chu Lam Anh"/>
      <sheetName val="NSĐP"/>
    </sheetNames>
    <definedNames>
      <definedName name="So_Xau" refersTo="#REF!"/>
    </defined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1-38CT"/>
      <sheetName val="Bieu1a-38TH"/>
      <sheetName val="Bieu2a-35TW"/>
      <sheetName val="Bieu2b-35TT"/>
      <sheetName val="Bieu2c-PL35XS"/>
      <sheetName val="Bieu2d-CTMT"/>
      <sheetName val="Bieu3-42"/>
      <sheetName val="Sheet6"/>
    </sheetNames>
    <sheetDataSet>
      <sheetData sheetId="0" refreshError="1">
        <row r="20">
          <cell r="J20">
            <v>22752</v>
          </cell>
        </row>
        <row r="22">
          <cell r="G22">
            <v>39768</v>
          </cell>
        </row>
        <row r="28">
          <cell r="G28">
            <v>11612</v>
          </cell>
        </row>
        <row r="30">
          <cell r="G30">
            <v>35814</v>
          </cell>
        </row>
        <row r="35">
          <cell r="G35">
            <v>2500</v>
          </cell>
        </row>
        <row r="37">
          <cell r="G37">
            <v>97687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sheetName val="Bia"/>
      <sheetName val="b1-16-20TW"/>
      <sheetName val="b2-16-20-TP"/>
      <sheetName val="b3-16-20-ODA"/>
      <sheetName val="b3b-16-20 ODA TN"/>
      <sheetName val="b4-16-20TH"/>
      <sheetName val="b4-16-20TH2"/>
      <sheetName val="Nhap TH1"/>
      <sheetName val="b5-18CT"/>
      <sheetName val="b6-18TH"/>
      <sheetName val="b7Nhap"/>
      <sheetName val="b7-CT19"/>
      <sheetName val="b7-CT192"/>
      <sheetName val="b8-TH19"/>
      <sheetName val="b9-ODA19"/>
      <sheetName val="Nhap 16-20"/>
      <sheetName val="TH ngu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N11">
            <v>2708889</v>
          </cell>
        </row>
        <row r="12">
          <cell r="N12">
            <v>3514444</v>
          </cell>
        </row>
        <row r="13">
          <cell r="N13">
            <v>3370000</v>
          </cell>
        </row>
        <row r="21">
          <cell r="N21">
            <v>68041</v>
          </cell>
        </row>
        <row r="22">
          <cell r="N22">
            <v>353610</v>
          </cell>
        </row>
        <row r="24">
          <cell r="N24">
            <v>7560.1111111111113</v>
          </cell>
        </row>
        <row r="25">
          <cell r="N25">
            <v>39290</v>
          </cell>
        </row>
      </sheetData>
      <sheetData sheetId="8" refreshError="1">
        <row r="15">
          <cell r="O15">
            <v>0</v>
          </cell>
        </row>
      </sheetData>
      <sheetData sheetId="9" refreshError="1"/>
      <sheetData sheetId="10" refreshError="1"/>
      <sheetData sheetId="11" refreshError="1"/>
      <sheetData sheetId="12" refreshError="1"/>
      <sheetData sheetId="13" refreshError="1"/>
      <sheetData sheetId="14" refreshError="1"/>
      <sheetData sheetId="15" refreshError="1">
        <row r="13">
          <cell r="CE13">
            <v>225739</v>
          </cell>
          <cell r="CL13">
            <v>225739</v>
          </cell>
        </row>
      </sheetData>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1-38"/>
      <sheetName val="Bieu1a-38"/>
      <sheetName val="B1.TH19"/>
      <sheetName val="B2.CT19"/>
      <sheetName val="B3.TH20"/>
      <sheetName val="Bieu 2-TW"/>
      <sheetName val="Bieu 3-NSTT"/>
      <sheetName val="Bieu 4-XSKT"/>
      <sheetName val="B4.CT"/>
      <sheetName val="B4.chitiet"/>
      <sheetName val="B5.ODA"/>
      <sheetName val="Bieu 6-CTMT"/>
      <sheetName val="Bieu 7-TH"/>
    </sheetNames>
    <sheetDataSet>
      <sheetData sheetId="0" refreshError="1"/>
      <sheetData sheetId="1" refreshError="1"/>
      <sheetData sheetId="2" refreshError="1"/>
      <sheetData sheetId="3" refreshError="1"/>
      <sheetData sheetId="4">
        <row r="44">
          <cell r="G44">
            <v>486291</v>
          </cell>
          <cell r="J44">
            <v>275514</v>
          </cell>
          <cell r="M44">
            <v>205675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5"/>
  <sheetViews>
    <sheetView zoomScale="70" zoomScaleNormal="70" workbookViewId="0">
      <pane xSplit="2" ySplit="1" topLeftCell="C11" activePane="bottomRight" state="frozen"/>
      <selection pane="topRight" activeCell="C1" sqref="C1"/>
      <selection pane="bottomLeft" activeCell="A2" sqref="A2"/>
      <selection pane="bottomRight" activeCell="A15" sqref="A15:F15"/>
    </sheetView>
  </sheetViews>
  <sheetFormatPr defaultColWidth="9.28515625" defaultRowHeight="18.75"/>
  <cols>
    <col min="1" max="1" width="5.7109375" style="3" customWidth="1"/>
    <col min="2" max="2" width="43.42578125" style="1" customWidth="1"/>
    <col min="3" max="3" width="15.7109375" style="1" customWidth="1"/>
    <col min="4" max="4" width="14.28515625" style="1" customWidth="1"/>
    <col min="5" max="5" width="12.42578125" style="1" customWidth="1"/>
    <col min="6" max="6" width="35.7109375" style="1" customWidth="1"/>
    <col min="7" max="9" width="12.7109375" style="1" customWidth="1"/>
    <col min="10" max="10" width="12.28515625" style="1" customWidth="1"/>
    <col min="11" max="11" width="15" style="1" customWidth="1"/>
    <col min="12" max="13" width="12.7109375" style="1" customWidth="1"/>
    <col min="14" max="14" width="15.7109375" style="1" customWidth="1"/>
    <col min="15" max="16" width="12.7109375" style="1" customWidth="1"/>
    <col min="17" max="17" width="11" style="1" customWidth="1"/>
    <col min="18" max="18" width="12.7109375" style="1" customWidth="1"/>
    <col min="19" max="20" width="10.28515625" style="1" customWidth="1"/>
    <col min="21" max="21" width="9.28515625" style="1" customWidth="1"/>
    <col min="22" max="22" width="11.28515625" style="1" customWidth="1"/>
    <col min="23" max="24" width="9.28515625" style="1" customWidth="1"/>
    <col min="25" max="25" width="10.28515625" style="1" customWidth="1"/>
    <col min="26" max="26" width="13.28515625" style="1" customWidth="1"/>
    <col min="27" max="28" width="11.28515625" style="1" customWidth="1"/>
    <col min="29" max="29" width="10.28515625" style="1" customWidth="1"/>
    <col min="30" max="30" width="13.28515625" style="1" customWidth="1"/>
    <col min="31" max="32" width="11.28515625" style="1" customWidth="1"/>
    <col min="33" max="33" width="10.28515625" style="1" hidden="1" customWidth="1"/>
    <col min="34" max="34" width="13.28515625" style="1" hidden="1" customWidth="1"/>
    <col min="35" max="36" width="11.28515625" style="1" hidden="1" customWidth="1"/>
    <col min="37" max="37" width="10.28515625" style="1" customWidth="1"/>
    <col min="38" max="38" width="13.28515625" style="1" customWidth="1"/>
    <col min="39" max="40" width="11.28515625" style="1" customWidth="1"/>
    <col min="41" max="41" width="10.28515625" style="1" customWidth="1"/>
    <col min="42" max="42" width="13.28515625" style="1" customWidth="1"/>
    <col min="43" max="44" width="11.28515625" style="1" customWidth="1"/>
    <col min="45" max="45" width="10.28515625" style="1" hidden="1" customWidth="1"/>
    <col min="46" max="46" width="13.28515625" style="1" hidden="1" customWidth="1"/>
    <col min="47" max="48" width="11.28515625" style="1" hidden="1" customWidth="1"/>
    <col min="49" max="49" width="10.28515625" style="1" customWidth="1"/>
    <col min="50" max="50" width="13.28515625" style="1" customWidth="1"/>
    <col min="51" max="52" width="11.28515625" style="1" customWidth="1"/>
    <col min="53" max="53" width="10.28515625" style="1" customWidth="1"/>
    <col min="54" max="54" width="13.28515625" style="1" customWidth="1"/>
    <col min="55" max="56" width="11.28515625" style="1" customWidth="1"/>
    <col min="57" max="57" width="10.28515625" style="1" hidden="1" customWidth="1"/>
    <col min="58" max="58" width="13.28515625" style="1" hidden="1" customWidth="1"/>
    <col min="59" max="60" width="11.28515625" style="1" hidden="1" customWidth="1"/>
    <col min="61" max="61" width="10.28515625" style="1" customWidth="1"/>
    <col min="62" max="62" width="13.28515625" style="1" customWidth="1"/>
    <col min="63" max="64" width="11.28515625" style="1" customWidth="1"/>
    <col min="65" max="65" width="10.28515625" style="1" customWidth="1"/>
    <col min="66" max="66" width="13.7109375" style="1" customWidth="1"/>
    <col min="67" max="68" width="11.28515625" style="1" customWidth="1"/>
    <col min="69" max="69" width="10.28515625" style="1" customWidth="1"/>
    <col min="70" max="70" width="13.7109375" style="1" customWidth="1"/>
    <col min="71" max="72" width="11.28515625" style="1" customWidth="1"/>
    <col min="73" max="73" width="10.28515625" style="1" customWidth="1"/>
    <col min="74" max="74" width="13.7109375" style="1" customWidth="1"/>
    <col min="75" max="76" width="11.28515625" style="1" customWidth="1"/>
    <col min="77" max="16384" width="9.28515625" style="1"/>
  </cols>
  <sheetData>
    <row r="1" spans="1:6">
      <c r="C1" s="1" t="s">
        <v>55</v>
      </c>
      <c r="D1" s="1" t="s">
        <v>569</v>
      </c>
      <c r="E1" s="1" t="s">
        <v>570</v>
      </c>
      <c r="F1" s="1" t="s">
        <v>571</v>
      </c>
    </row>
    <row r="2" spans="1:6" s="2" customFormat="1">
      <c r="A2" s="1205" t="s">
        <v>2</v>
      </c>
      <c r="B2" s="2" t="s">
        <v>568</v>
      </c>
      <c r="C2" s="2" t="e">
        <f>D2+E2</f>
        <v>#REF!</v>
      </c>
      <c r="D2" s="2" t="e">
        <f>SUM(D3:D11)</f>
        <v>#REF!</v>
      </c>
      <c r="E2" s="2">
        <f>SUM(E3:E11)</f>
        <v>11</v>
      </c>
      <c r="F2" s="2">
        <f>SUM(F3:F11)</f>
        <v>4</v>
      </c>
    </row>
    <row r="3" spans="1:6">
      <c r="A3" s="3">
        <v>1</v>
      </c>
      <c r="B3" s="1336" t="str">
        <f>'b1-16-20TW'!B23</f>
        <v>Thu hồi ứng trước</v>
      </c>
      <c r="C3" s="1">
        <f>D3+E3</f>
        <v>3</v>
      </c>
      <c r="D3" s="1">
        <v>3</v>
      </c>
    </row>
    <row r="4" spans="1:6" ht="51" customHeight="1">
      <c r="A4" s="3">
        <v>2</v>
      </c>
      <c r="B4" s="1336" t="str">
        <f>'b1-16-20TW'!B27</f>
        <v>Chương trình mục tiêu đầu tư phát triển kinh tế - xã hội các vùng</v>
      </c>
      <c r="C4" s="1" t="e">
        <f>D4+E4</f>
        <v>#REF!</v>
      </c>
      <c r="D4" s="1" t="e">
        <f>'KH2019'!#REF!</f>
        <v>#REF!</v>
      </c>
      <c r="E4" s="1">
        <f>'b1-16-20TW'!A43</f>
        <v>5</v>
      </c>
      <c r="F4" s="1">
        <f>'b1-16-20TW'!A47</f>
        <v>2</v>
      </c>
    </row>
    <row r="5" spans="1:6" ht="44.25" customHeight="1">
      <c r="A5" s="3">
        <v>3</v>
      </c>
      <c r="B5" s="1336" t="str">
        <f>'b1-16-20TW'!B48</f>
        <v>Chương trình mục tiêu phát triển kinh tế thủy sản bền vững</v>
      </c>
      <c r="C5" s="1">
        <f t="shared" ref="C5:C14" si="0">D5+E5</f>
        <v>1</v>
      </c>
      <c r="D5" s="1">
        <f>'b1-16-20TW'!A52</f>
        <v>1</v>
      </c>
      <c r="F5" s="1">
        <f>'b1-16-20TW'!A52</f>
        <v>1</v>
      </c>
    </row>
    <row r="6" spans="1:6" ht="37.5">
      <c r="A6" s="3">
        <v>4</v>
      </c>
      <c r="B6" s="1336" t="str">
        <f>'b1-16-20TW'!B53</f>
        <v>Chương trình mục tiêu phát triển lâm nghiệp bền vững</v>
      </c>
      <c r="C6" s="1">
        <f t="shared" si="0"/>
        <v>3</v>
      </c>
      <c r="D6" s="1">
        <f>'b1-16-20TW'!A57</f>
        <v>1</v>
      </c>
      <c r="E6" s="1">
        <f>'b1-16-20TW'!A60</f>
        <v>2</v>
      </c>
    </row>
    <row r="7" spans="1:6" ht="61.5" customHeight="1">
      <c r="A7" s="3">
        <v>5</v>
      </c>
      <c r="B7" s="1336" t="str">
        <f>'b1-16-20TW'!B61</f>
        <v>Chương trình hỗ trợ tái cơ cấu kinh tế nông nghiệp và phòng chống giảm nhẹ thiên tai, ổn định đời sống dân cư</v>
      </c>
      <c r="C7" s="1">
        <f t="shared" si="0"/>
        <v>7</v>
      </c>
      <c r="D7" s="1">
        <f>'b1-16-20TW'!A69</f>
        <v>5</v>
      </c>
      <c r="E7" s="1">
        <f>'b1-16-20TW'!A72</f>
        <v>2</v>
      </c>
    </row>
    <row r="8" spans="1:6" ht="52.5" customHeight="1">
      <c r="A8" s="3">
        <v>6</v>
      </c>
      <c r="B8" s="1" t="str">
        <f>'b1-16-20TW'!B73</f>
        <v>Chương trình hỗ trợ giáo dục vùng núi, vùng dân tộc thiểu số, vùng khó khăn</v>
      </c>
      <c r="C8" s="1">
        <f t="shared" si="0"/>
        <v>1</v>
      </c>
      <c r="E8" s="1">
        <f>'b1-16-20TW'!A77</f>
        <v>1</v>
      </c>
    </row>
    <row r="9" spans="1:6" ht="52.5" customHeight="1">
      <c r="A9" s="3">
        <v>7</v>
      </c>
      <c r="B9" s="1" t="str">
        <f>'b1-16-20TW'!B78</f>
        <v>Chương trình mục tiêu đầu tư phát triển hệ thống y tế địa phương</v>
      </c>
      <c r="C9" s="1">
        <f t="shared" si="0"/>
        <v>1</v>
      </c>
      <c r="D9" s="1">
        <f>'b1-16-20TW'!A84</f>
        <v>1</v>
      </c>
    </row>
    <row r="10" spans="1:6" ht="52.5" customHeight="1">
      <c r="A10" s="3">
        <v>8</v>
      </c>
      <c r="B10" s="1" t="str">
        <f>'b1-16-20TW'!B85</f>
        <v>Chương trình mục tiêu phát triển hạ tầng du lịch</v>
      </c>
      <c r="C10" s="1">
        <f t="shared" si="0"/>
        <v>1</v>
      </c>
      <c r="D10" s="1">
        <f>'b1-16-20TW'!A89</f>
        <v>1</v>
      </c>
    </row>
    <row r="11" spans="1:6" ht="52.5" customHeight="1">
      <c r="A11" s="3">
        <v>9</v>
      </c>
      <c r="B11" s="1" t="str">
        <f>'b1-16-20TW'!B90</f>
        <v>Chương trình mục tiêu Biển Đông-Hải đảo đảm bảo cho lĩnh vực quốc phòng, an ninh trên biển và hải đảo</v>
      </c>
      <c r="C11" s="1">
        <f t="shared" si="0"/>
        <v>3</v>
      </c>
      <c r="D11" s="1">
        <f>'b1-16-20TW'!A95</f>
        <v>2</v>
      </c>
      <c r="E11" s="1">
        <f>'b1-16-20TW'!A98</f>
        <v>1</v>
      </c>
      <c r="F11" s="1">
        <v>1</v>
      </c>
    </row>
    <row r="12" spans="1:6" s="2" customFormat="1">
      <c r="A12" s="1205" t="s">
        <v>3</v>
      </c>
      <c r="B12" s="2" t="s">
        <v>325</v>
      </c>
      <c r="C12" s="2">
        <f>C13+C14</f>
        <v>17</v>
      </c>
      <c r="D12" s="2">
        <f t="shared" ref="D12:F12" si="1">D13+D14</f>
        <v>1</v>
      </c>
      <c r="E12" s="2">
        <f t="shared" si="1"/>
        <v>16</v>
      </c>
      <c r="F12" s="2">
        <f t="shared" si="1"/>
        <v>17</v>
      </c>
    </row>
    <row r="13" spans="1:6">
      <c r="A13" s="3">
        <v>1</v>
      </c>
      <c r="B13" s="1336" t="str">
        <f>'b2-16-20-TP'!B115</f>
        <v>Ngành Giao thông</v>
      </c>
      <c r="C13" s="1">
        <f t="shared" si="0"/>
        <v>1</v>
      </c>
      <c r="D13" s="1336">
        <f>'b2-16-20-TP'!A120</f>
        <v>1</v>
      </c>
      <c r="F13" s="1">
        <v>1</v>
      </c>
    </row>
    <row r="14" spans="1:6" ht="37.5">
      <c r="A14" s="3">
        <v>2</v>
      </c>
      <c r="B14" s="1" t="str">
        <f>'b2-16-20-TP'!B122</f>
        <v>Kiến cố hóa trường lớp học mẫu giáo, tiểu học</v>
      </c>
      <c r="C14" s="1">
        <f t="shared" si="0"/>
        <v>16</v>
      </c>
      <c r="E14" s="1336">
        <f>'b2-16-20-TP'!A142</f>
        <v>16</v>
      </c>
      <c r="F14" s="1">
        <v>16</v>
      </c>
    </row>
    <row r="15" spans="1:6" s="2" customFormat="1">
      <c r="A15" s="1478"/>
      <c r="B15" s="1479" t="s">
        <v>424</v>
      </c>
      <c r="C15" s="1479" t="e">
        <f>C2+C12</f>
        <v>#REF!</v>
      </c>
      <c r="D15" s="1479" t="e">
        <f>D2+D12</f>
        <v>#REF!</v>
      </c>
      <c r="E15" s="1479">
        <f>E2+E12</f>
        <v>27</v>
      </c>
      <c r="F15" s="1479">
        <f>F2+F12</f>
        <v>21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Z447"/>
  <sheetViews>
    <sheetView topLeftCell="AP1" zoomScale="99" zoomScaleNormal="99" workbookViewId="0">
      <selection activeCell="A3" sqref="A3:BS3"/>
    </sheetView>
  </sheetViews>
  <sheetFormatPr defaultColWidth="4.28515625" defaultRowHeight="56.25" customHeight="1"/>
  <cols>
    <col min="1" max="1" width="2.7109375" style="23" customWidth="1"/>
    <col min="2" max="2" width="8.5703125" style="17" customWidth="1"/>
    <col min="3" max="4" width="3.42578125" style="18" customWidth="1"/>
    <col min="5" max="5" width="5.42578125" style="18" customWidth="1"/>
    <col min="6" max="6" width="6.42578125" style="19" customWidth="1"/>
    <col min="7" max="7" width="6.5703125" style="19" customWidth="1"/>
    <col min="8" max="9" width="8.28515625" style="19" hidden="1" customWidth="1"/>
    <col min="10" max="10" width="0.42578125" style="19" hidden="1" customWidth="1"/>
    <col min="11" max="11" width="5.42578125" style="19" customWidth="1"/>
    <col min="12" max="13" width="5.7109375" style="19" customWidth="1"/>
    <col min="14" max="14" width="6.28515625" style="19" customWidth="1"/>
    <col min="15" max="15" width="4.7109375" style="19" customWidth="1"/>
    <col min="16" max="16" width="4.28515625" style="19" customWidth="1"/>
    <col min="17" max="17" width="5.7109375" style="41" customWidth="1"/>
    <col min="18" max="18" width="4.28515625" style="19" customWidth="1"/>
    <col min="19" max="19" width="4.42578125" style="41" customWidth="1"/>
    <col min="20" max="20" width="5.42578125" style="19" customWidth="1"/>
    <col min="21" max="21" width="5" style="19" customWidth="1"/>
    <col min="22" max="22" width="4.42578125" style="19" customWidth="1"/>
    <col min="23" max="23" width="4.7109375" style="41" customWidth="1"/>
    <col min="24" max="24" width="4.28515625" style="41" customWidth="1"/>
    <col min="25" max="25" width="4.42578125" style="41" customWidth="1"/>
    <col min="26" max="26" width="5.28515625" style="19" customWidth="1"/>
    <col min="27" max="27" width="4.28515625" style="19" customWidth="1"/>
    <col min="28" max="28" width="4.28515625" style="41" customWidth="1"/>
    <col min="29" max="29" width="5.42578125" style="19" customWidth="1"/>
    <col min="30" max="30" width="3.7109375" style="19" customWidth="1"/>
    <col min="31" max="31" width="4.28515625" style="41" customWidth="1"/>
    <col min="32" max="32" width="4.42578125" style="19" customWidth="1"/>
    <col min="33" max="33" width="4.28515625" style="19" customWidth="1"/>
    <col min="34" max="34" width="4.7109375" style="19" customWidth="1"/>
    <col min="35" max="35" width="5.42578125" style="19" customWidth="1"/>
    <col min="36" max="36" width="4.5703125" style="19" customWidth="1"/>
    <col min="37" max="37" width="4.7109375" style="19" customWidth="1"/>
    <col min="38" max="38" width="5.42578125" style="19" customWidth="1"/>
    <col min="39" max="39" width="4.7109375" style="19" customWidth="1"/>
    <col min="40" max="40" width="4.42578125" style="19" customWidth="1"/>
    <col min="41" max="41" width="5.42578125" style="19" customWidth="1"/>
    <col min="42" max="42" width="4.28515625" style="19" customWidth="1"/>
    <col min="43" max="43" width="4.42578125" style="41" customWidth="1"/>
    <col min="44" max="44" width="5.42578125" style="19" customWidth="1"/>
    <col min="45" max="45" width="4.28515625" style="19" customWidth="1"/>
    <col min="46" max="46" width="4.42578125" style="19" customWidth="1"/>
    <col min="47" max="47" width="6.42578125" style="41" hidden="1" customWidth="1"/>
    <col min="48" max="48" width="6.7109375" style="41" hidden="1" customWidth="1"/>
    <col min="49" max="49" width="4.7109375" style="41" hidden="1" customWidth="1"/>
    <col min="50" max="50" width="4.7109375" style="19" customWidth="1"/>
    <col min="51" max="51" width="5.28515625" style="19" customWidth="1"/>
    <col min="52" max="52" width="5.42578125" style="1093" hidden="1" customWidth="1"/>
    <col min="53" max="54" width="5" style="19" customWidth="1"/>
    <col min="55" max="55" width="4.42578125" style="19" customWidth="1"/>
    <col min="56" max="56" width="3.7109375" style="19" customWidth="1"/>
    <col min="57" max="57" width="5" style="19" customWidth="1"/>
    <col min="58" max="58" width="4.7109375" style="19" customWidth="1"/>
    <col min="59" max="59" width="4.28515625" style="19" customWidth="1"/>
    <col min="60" max="60" width="5.28515625" style="19" customWidth="1"/>
    <col min="61" max="62" width="4.42578125" style="19" customWidth="1"/>
    <col min="63" max="63" width="5.28515625" style="19" customWidth="1"/>
    <col min="64" max="64" width="4.28515625" style="19" customWidth="1"/>
    <col min="65" max="65" width="4.42578125" style="19" customWidth="1"/>
    <col min="66" max="66" width="3.28515625" style="19" customWidth="1"/>
    <col min="67" max="67" width="6.7109375" style="19" hidden="1" customWidth="1"/>
    <col min="68" max="68" width="6.42578125" style="19" hidden="1" customWidth="1"/>
    <col min="69" max="69" width="6.28515625" style="19" hidden="1" customWidth="1"/>
    <col min="70" max="70" width="6" style="19" hidden="1" customWidth="1"/>
    <col min="71" max="71" width="4.28515625" style="19" hidden="1" customWidth="1"/>
    <col min="72" max="74" width="4.28515625" style="20"/>
    <col min="75" max="75" width="6.42578125" style="20" bestFit="1" customWidth="1"/>
    <col min="76" max="16384" width="4.28515625" style="20"/>
  </cols>
  <sheetData>
    <row r="1" spans="1:78" ht="19.5" customHeight="1">
      <c r="A1" s="2888" t="s">
        <v>438</v>
      </c>
      <c r="B1" s="2888"/>
      <c r="C1" s="2888"/>
      <c r="D1" s="2888"/>
      <c r="E1" s="2888"/>
      <c r="F1" s="2888"/>
      <c r="G1" s="2888"/>
      <c r="H1" s="2888"/>
      <c r="I1" s="2888"/>
      <c r="J1" s="2888"/>
      <c r="K1" s="2888"/>
      <c r="L1" s="2888"/>
      <c r="M1" s="2888"/>
      <c r="N1" s="2888"/>
      <c r="O1" s="2888"/>
      <c r="P1" s="2888"/>
      <c r="Q1" s="2888"/>
      <c r="R1" s="2888"/>
      <c r="S1" s="2888"/>
      <c r="T1" s="2888"/>
      <c r="U1" s="2888"/>
      <c r="V1" s="2888"/>
      <c r="W1" s="2888"/>
      <c r="X1" s="2888"/>
      <c r="Y1" s="2888"/>
      <c r="Z1" s="2888"/>
      <c r="AA1" s="2888"/>
      <c r="AB1" s="2888"/>
      <c r="AC1" s="2888"/>
      <c r="AD1" s="2888"/>
      <c r="AE1" s="2888"/>
      <c r="AF1" s="2888"/>
      <c r="AG1" s="2888"/>
      <c r="AH1" s="2888"/>
      <c r="AI1" s="2888"/>
      <c r="AJ1" s="2888"/>
      <c r="AK1" s="2888"/>
      <c r="AL1" s="2888"/>
      <c r="AM1" s="2888"/>
      <c r="AN1" s="2888"/>
      <c r="AO1" s="2888"/>
      <c r="AP1" s="2888"/>
      <c r="AQ1" s="2888"/>
      <c r="AR1" s="2888"/>
      <c r="AS1" s="2888"/>
      <c r="AT1" s="2888"/>
      <c r="AU1" s="2888"/>
      <c r="AV1" s="2888"/>
      <c r="AW1" s="2888"/>
      <c r="AX1" s="2888"/>
      <c r="AY1" s="2888"/>
      <c r="AZ1" s="2888"/>
      <c r="BA1" s="2888"/>
      <c r="BB1" s="2888"/>
      <c r="BC1" s="2888"/>
      <c r="BD1" s="2888"/>
      <c r="BE1" s="2888"/>
      <c r="BF1" s="2888"/>
      <c r="BG1" s="2888"/>
      <c r="BH1" s="2888"/>
      <c r="BI1" s="2888"/>
      <c r="BJ1" s="2888"/>
      <c r="BK1" s="2888"/>
      <c r="BL1" s="2888"/>
      <c r="BM1" s="2888"/>
      <c r="BN1" s="2888"/>
      <c r="BO1" s="2888"/>
      <c r="BP1" s="2888"/>
      <c r="BQ1" s="2888"/>
      <c r="BR1" s="2888"/>
      <c r="BS1" s="2888"/>
    </row>
    <row r="2" spans="1:78" ht="16.5" customHeight="1">
      <c r="A2" s="2889" t="s">
        <v>565</v>
      </c>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374"/>
      <c r="BU2" s="374"/>
      <c r="BV2" s="374"/>
      <c r="BW2" s="374"/>
      <c r="BX2" s="374"/>
    </row>
    <row r="3" spans="1:78" ht="18" customHeight="1">
      <c r="A3" s="2891" t="s">
        <v>0</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V3" s="21"/>
      <c r="BW3" s="21"/>
      <c r="BX3" s="21"/>
      <c r="BY3" s="21"/>
      <c r="BZ3" s="21"/>
    </row>
    <row r="4" spans="1:78" s="1467" customFormat="1" ht="37.15" customHeight="1">
      <c r="A4" s="2892" t="s">
        <v>54</v>
      </c>
      <c r="B4" s="2893" t="s">
        <v>14</v>
      </c>
      <c r="C4" s="2893" t="s">
        <v>15</v>
      </c>
      <c r="D4" s="2893" t="s">
        <v>17</v>
      </c>
      <c r="E4" s="2894" t="s">
        <v>413</v>
      </c>
      <c r="F4" s="2894"/>
      <c r="G4" s="2894"/>
      <c r="H4" s="2894" t="s">
        <v>337</v>
      </c>
      <c r="I4" s="2894"/>
      <c r="J4" s="2894"/>
      <c r="K4" s="2893" t="s">
        <v>35</v>
      </c>
      <c r="L4" s="2893"/>
      <c r="M4" s="2894" t="s">
        <v>422</v>
      </c>
      <c r="N4" s="2894"/>
      <c r="O4" s="2894"/>
      <c r="P4" s="2894"/>
      <c r="Q4" s="2893" t="s">
        <v>479</v>
      </c>
      <c r="R4" s="2893"/>
      <c r="S4" s="2893"/>
      <c r="T4" s="2893" t="s">
        <v>480</v>
      </c>
      <c r="U4" s="2893"/>
      <c r="V4" s="2893"/>
      <c r="W4" s="2893" t="s">
        <v>481</v>
      </c>
      <c r="X4" s="2893"/>
      <c r="Y4" s="2893"/>
      <c r="Z4" s="2893" t="s">
        <v>482</v>
      </c>
      <c r="AA4" s="2893"/>
      <c r="AB4" s="2893"/>
      <c r="AC4" s="2893" t="s">
        <v>483</v>
      </c>
      <c r="AD4" s="2893"/>
      <c r="AE4" s="2893"/>
      <c r="AF4" s="2893" t="s">
        <v>484</v>
      </c>
      <c r="AG4" s="2893"/>
      <c r="AH4" s="2893"/>
      <c r="AI4" s="2893" t="s">
        <v>485</v>
      </c>
      <c r="AJ4" s="2893"/>
      <c r="AK4" s="2893"/>
      <c r="AL4" s="2893" t="s">
        <v>486</v>
      </c>
      <c r="AM4" s="2893"/>
      <c r="AN4" s="2893"/>
      <c r="AO4" s="2893" t="s">
        <v>487</v>
      </c>
      <c r="AP4" s="2893"/>
      <c r="AQ4" s="2893"/>
      <c r="AR4" s="2893" t="s">
        <v>488</v>
      </c>
      <c r="AS4" s="2893"/>
      <c r="AT4" s="2893"/>
      <c r="AU4" s="2910" t="s">
        <v>339</v>
      </c>
      <c r="AV4" s="2910"/>
      <c r="AW4" s="2910"/>
      <c r="AX4" s="2709" t="s">
        <v>42</v>
      </c>
      <c r="AY4" s="2911"/>
      <c r="AZ4" s="2911"/>
      <c r="BA4" s="2912"/>
      <c r="BB4" s="2913" t="s">
        <v>78</v>
      </c>
      <c r="BC4" s="2914"/>
      <c r="BD4" s="2914"/>
      <c r="BE4" s="2914"/>
      <c r="BF4" s="2914"/>
      <c r="BG4" s="2915"/>
      <c r="BH4" s="2913" t="s">
        <v>81</v>
      </c>
      <c r="BI4" s="2914"/>
      <c r="BJ4" s="2914"/>
      <c r="BK4" s="2914"/>
      <c r="BL4" s="2914"/>
      <c r="BM4" s="2915"/>
      <c r="BN4" s="2893" t="s">
        <v>4</v>
      </c>
      <c r="BO4" s="2904" t="s">
        <v>341</v>
      </c>
      <c r="BP4" s="2905"/>
      <c r="BQ4" s="2905"/>
      <c r="BR4" s="2899"/>
      <c r="BS4" s="2893" t="s">
        <v>4</v>
      </c>
      <c r="BW4" s="2906"/>
      <c r="BX4" s="2906"/>
      <c r="BY4" s="2906"/>
    </row>
    <row r="5" spans="1:78" s="1467" customFormat="1" ht="23.25" customHeight="1">
      <c r="A5" s="2892"/>
      <c r="B5" s="2893"/>
      <c r="C5" s="2893"/>
      <c r="D5" s="2893"/>
      <c r="E5" s="2894" t="s">
        <v>34</v>
      </c>
      <c r="F5" s="2894" t="s">
        <v>19</v>
      </c>
      <c r="G5" s="2894"/>
      <c r="H5" s="2894" t="s">
        <v>34</v>
      </c>
      <c r="I5" s="2894" t="s">
        <v>19</v>
      </c>
      <c r="J5" s="2894"/>
      <c r="K5" s="2894" t="s">
        <v>20</v>
      </c>
      <c r="L5" s="2894" t="s">
        <v>427</v>
      </c>
      <c r="M5" s="2894" t="s">
        <v>20</v>
      </c>
      <c r="N5" s="2894" t="s">
        <v>32</v>
      </c>
      <c r="O5" s="2894"/>
      <c r="P5" s="2894"/>
      <c r="Q5" s="2712" t="s">
        <v>1</v>
      </c>
      <c r="R5" s="2895" t="s">
        <v>8</v>
      </c>
      <c r="S5" s="2895"/>
      <c r="T5" s="2894" t="s">
        <v>1</v>
      </c>
      <c r="U5" s="2895" t="s">
        <v>8</v>
      </c>
      <c r="V5" s="2895"/>
      <c r="W5" s="2712" t="s">
        <v>1</v>
      </c>
      <c r="X5" s="2895" t="s">
        <v>8</v>
      </c>
      <c r="Y5" s="2895"/>
      <c r="Z5" s="2894" t="s">
        <v>1</v>
      </c>
      <c r="AA5" s="2895" t="s">
        <v>8</v>
      </c>
      <c r="AB5" s="2895"/>
      <c r="AC5" s="2894" t="s">
        <v>1</v>
      </c>
      <c r="AD5" s="2895" t="s">
        <v>8</v>
      </c>
      <c r="AE5" s="2895"/>
      <c r="AF5" s="2894" t="s">
        <v>1</v>
      </c>
      <c r="AG5" s="2895" t="s">
        <v>8</v>
      </c>
      <c r="AH5" s="2895"/>
      <c r="AI5" s="2894" t="s">
        <v>1</v>
      </c>
      <c r="AJ5" s="2895" t="s">
        <v>8</v>
      </c>
      <c r="AK5" s="2895"/>
      <c r="AL5" s="2894" t="s">
        <v>1</v>
      </c>
      <c r="AM5" s="2895" t="s">
        <v>8</v>
      </c>
      <c r="AN5" s="2895"/>
      <c r="AO5" s="2894" t="s">
        <v>1</v>
      </c>
      <c r="AP5" s="2895" t="s">
        <v>8</v>
      </c>
      <c r="AQ5" s="2895"/>
      <c r="AR5" s="2894" t="s">
        <v>1</v>
      </c>
      <c r="AS5" s="2895" t="s">
        <v>8</v>
      </c>
      <c r="AT5" s="2895"/>
      <c r="AU5" s="2910" t="s">
        <v>1</v>
      </c>
      <c r="AV5" s="2918" t="s">
        <v>8</v>
      </c>
      <c r="AW5" s="2918"/>
      <c r="AX5" s="2916" t="s">
        <v>20</v>
      </c>
      <c r="AY5" s="2904" t="s">
        <v>33</v>
      </c>
      <c r="AZ5" s="2905"/>
      <c r="BA5" s="2899"/>
      <c r="BB5" s="2913" t="s">
        <v>80</v>
      </c>
      <c r="BC5" s="2914"/>
      <c r="BD5" s="2914"/>
      <c r="BE5" s="2913" t="s">
        <v>79</v>
      </c>
      <c r="BF5" s="2914"/>
      <c r="BG5" s="2914"/>
      <c r="BH5" s="2913" t="s">
        <v>80</v>
      </c>
      <c r="BI5" s="2914"/>
      <c r="BJ5" s="2914"/>
      <c r="BK5" s="2913" t="s">
        <v>79</v>
      </c>
      <c r="BL5" s="2914"/>
      <c r="BM5" s="2914"/>
      <c r="BN5" s="2893"/>
      <c r="BO5" s="2916" t="s">
        <v>20</v>
      </c>
      <c r="BP5" s="2904" t="s">
        <v>33</v>
      </c>
      <c r="BQ5" s="2905"/>
      <c r="BR5" s="2899"/>
      <c r="BS5" s="2893"/>
      <c r="BW5" s="2906"/>
      <c r="BX5" s="2906"/>
      <c r="BY5" s="2906"/>
    </row>
    <row r="6" spans="1:78" s="1467" customFormat="1" ht="14.25" customHeight="1">
      <c r="A6" s="2892"/>
      <c r="B6" s="2893"/>
      <c r="C6" s="2893"/>
      <c r="D6" s="2893"/>
      <c r="E6" s="2894"/>
      <c r="F6" s="2894" t="s">
        <v>20</v>
      </c>
      <c r="G6" s="2894" t="s">
        <v>33</v>
      </c>
      <c r="H6" s="2894"/>
      <c r="I6" s="2894" t="s">
        <v>20</v>
      </c>
      <c r="J6" s="2894" t="s">
        <v>33</v>
      </c>
      <c r="K6" s="2894"/>
      <c r="L6" s="2894"/>
      <c r="M6" s="2894"/>
      <c r="N6" s="2894" t="s">
        <v>1</v>
      </c>
      <c r="O6" s="2893" t="s">
        <v>5</v>
      </c>
      <c r="P6" s="2893"/>
      <c r="Q6" s="2712"/>
      <c r="R6" s="2907" t="s">
        <v>9</v>
      </c>
      <c r="S6" s="2919" t="s">
        <v>10</v>
      </c>
      <c r="T6" s="2894"/>
      <c r="U6" s="2907" t="s">
        <v>9</v>
      </c>
      <c r="V6" s="2907" t="s">
        <v>10</v>
      </c>
      <c r="W6" s="2712"/>
      <c r="X6" s="2907" t="s">
        <v>9</v>
      </c>
      <c r="Y6" s="2907" t="s">
        <v>10</v>
      </c>
      <c r="Z6" s="2894"/>
      <c r="AA6" s="2907" t="s">
        <v>9</v>
      </c>
      <c r="AB6" s="2907" t="s">
        <v>10</v>
      </c>
      <c r="AC6" s="2894"/>
      <c r="AD6" s="2907" t="s">
        <v>9</v>
      </c>
      <c r="AE6" s="2907" t="s">
        <v>10</v>
      </c>
      <c r="AF6" s="2894"/>
      <c r="AG6" s="2907" t="s">
        <v>9</v>
      </c>
      <c r="AH6" s="2907" t="s">
        <v>10</v>
      </c>
      <c r="AI6" s="2894"/>
      <c r="AJ6" s="2907" t="s">
        <v>9</v>
      </c>
      <c r="AK6" s="2907" t="s">
        <v>10</v>
      </c>
      <c r="AL6" s="2894"/>
      <c r="AM6" s="2907" t="s">
        <v>9</v>
      </c>
      <c r="AN6" s="2907" t="s">
        <v>10</v>
      </c>
      <c r="AO6" s="2894"/>
      <c r="AP6" s="2907" t="s">
        <v>9</v>
      </c>
      <c r="AQ6" s="2907" t="s">
        <v>10</v>
      </c>
      <c r="AR6" s="2894"/>
      <c r="AS6" s="2907" t="s">
        <v>9</v>
      </c>
      <c r="AT6" s="2907" t="s">
        <v>10</v>
      </c>
      <c r="AU6" s="2910"/>
      <c r="AV6" s="2918" t="s">
        <v>9</v>
      </c>
      <c r="AW6" s="2918" t="s">
        <v>10</v>
      </c>
      <c r="AX6" s="2917"/>
      <c r="AY6" s="2896" t="s">
        <v>1</v>
      </c>
      <c r="AZ6" s="2898" t="s">
        <v>340</v>
      </c>
      <c r="BA6" s="2899"/>
      <c r="BB6" s="2900" t="s">
        <v>1</v>
      </c>
      <c r="BC6" s="2902" t="s">
        <v>8</v>
      </c>
      <c r="BD6" s="2903"/>
      <c r="BE6" s="2900" t="s">
        <v>1</v>
      </c>
      <c r="BF6" s="2902" t="s">
        <v>8</v>
      </c>
      <c r="BG6" s="2903"/>
      <c r="BH6" s="2900" t="s">
        <v>1</v>
      </c>
      <c r="BI6" s="2902" t="s">
        <v>8</v>
      </c>
      <c r="BJ6" s="2903"/>
      <c r="BK6" s="2900" t="s">
        <v>1</v>
      </c>
      <c r="BL6" s="2902" t="s">
        <v>8</v>
      </c>
      <c r="BM6" s="2903"/>
      <c r="BN6" s="2893"/>
      <c r="BO6" s="2917"/>
      <c r="BP6" s="2896" t="s">
        <v>1</v>
      </c>
      <c r="BQ6" s="2898" t="s">
        <v>340</v>
      </c>
      <c r="BR6" s="2899"/>
      <c r="BS6" s="2893"/>
      <c r="BW6" s="2920"/>
      <c r="BX6" s="2921"/>
      <c r="BY6" s="2921"/>
    </row>
    <row r="7" spans="1:78" s="1467" customFormat="1" ht="48" customHeight="1">
      <c r="A7" s="2892"/>
      <c r="B7" s="2893"/>
      <c r="C7" s="2893"/>
      <c r="D7" s="2893"/>
      <c r="E7" s="2894"/>
      <c r="F7" s="2909"/>
      <c r="G7" s="2894"/>
      <c r="H7" s="2894"/>
      <c r="I7" s="2909"/>
      <c r="J7" s="2894"/>
      <c r="K7" s="2894"/>
      <c r="L7" s="2894"/>
      <c r="M7" s="2894"/>
      <c r="N7" s="2894"/>
      <c r="O7" s="1539" t="s">
        <v>9</v>
      </c>
      <c r="P7" s="1539" t="s">
        <v>10</v>
      </c>
      <c r="Q7" s="2712"/>
      <c r="R7" s="2908"/>
      <c r="S7" s="2919"/>
      <c r="T7" s="2894"/>
      <c r="U7" s="2908"/>
      <c r="V7" s="2908"/>
      <c r="W7" s="2712"/>
      <c r="X7" s="2908"/>
      <c r="Y7" s="2908"/>
      <c r="Z7" s="2894"/>
      <c r="AA7" s="2908"/>
      <c r="AB7" s="2908"/>
      <c r="AC7" s="2894"/>
      <c r="AD7" s="2908"/>
      <c r="AE7" s="2908"/>
      <c r="AF7" s="2894"/>
      <c r="AG7" s="2908"/>
      <c r="AH7" s="2908"/>
      <c r="AI7" s="2894"/>
      <c r="AJ7" s="2908"/>
      <c r="AK7" s="2908"/>
      <c r="AL7" s="2894"/>
      <c r="AM7" s="2908"/>
      <c r="AN7" s="2908"/>
      <c r="AO7" s="2894"/>
      <c r="AP7" s="2908"/>
      <c r="AQ7" s="2908"/>
      <c r="AR7" s="2894"/>
      <c r="AS7" s="2908"/>
      <c r="AT7" s="2908"/>
      <c r="AU7" s="2910"/>
      <c r="AV7" s="2918"/>
      <c r="AW7" s="2918"/>
      <c r="AX7" s="2897"/>
      <c r="AY7" s="2897"/>
      <c r="AZ7" s="1534" t="s">
        <v>9</v>
      </c>
      <c r="BA7" s="1464" t="s">
        <v>10</v>
      </c>
      <c r="BB7" s="2901"/>
      <c r="BC7" s="1540" t="s">
        <v>9</v>
      </c>
      <c r="BD7" s="1540" t="s">
        <v>10</v>
      </c>
      <c r="BE7" s="2901"/>
      <c r="BF7" s="1540" t="s">
        <v>9</v>
      </c>
      <c r="BG7" s="1540" t="s">
        <v>10</v>
      </c>
      <c r="BH7" s="2901"/>
      <c r="BI7" s="1540" t="s">
        <v>9</v>
      </c>
      <c r="BJ7" s="1540" t="s">
        <v>10</v>
      </c>
      <c r="BK7" s="2901"/>
      <c r="BL7" s="1540" t="s">
        <v>9</v>
      </c>
      <c r="BM7" s="1540" t="s">
        <v>10</v>
      </c>
      <c r="BN7" s="2893"/>
      <c r="BO7" s="2897"/>
      <c r="BP7" s="2897"/>
      <c r="BQ7" s="1464" t="s">
        <v>9</v>
      </c>
      <c r="BR7" s="1464" t="s">
        <v>10</v>
      </c>
      <c r="BS7" s="2893"/>
      <c r="BW7" s="2920"/>
      <c r="BX7" s="1466"/>
      <c r="BY7" s="1466"/>
    </row>
    <row r="8" spans="1:78" s="1467" customFormat="1" ht="15" customHeight="1">
      <c r="A8" s="726" t="s">
        <v>21</v>
      </c>
      <c r="B8" s="727">
        <f>A8+1</f>
        <v>2</v>
      </c>
      <c r="C8" s="727">
        <f>B8+1</f>
        <v>3</v>
      </c>
      <c r="D8" s="727">
        <f t="shared" ref="D8:AZ8" si="0">C8+1</f>
        <v>4</v>
      </c>
      <c r="E8" s="727">
        <f>D8+1</f>
        <v>5</v>
      </c>
      <c r="F8" s="727">
        <f t="shared" si="0"/>
        <v>6</v>
      </c>
      <c r="G8" s="727">
        <f t="shared" si="0"/>
        <v>7</v>
      </c>
      <c r="H8" s="727">
        <f>G8+1</f>
        <v>8</v>
      </c>
      <c r="I8" s="727">
        <f>H8+1</f>
        <v>9</v>
      </c>
      <c r="J8" s="727">
        <f>I8+1</f>
        <v>10</v>
      </c>
      <c r="K8" s="727">
        <f>G8+1</f>
        <v>8</v>
      </c>
      <c r="L8" s="727">
        <f t="shared" si="0"/>
        <v>9</v>
      </c>
      <c r="M8" s="727">
        <f>L8+1</f>
        <v>10</v>
      </c>
      <c r="N8" s="727">
        <f t="shared" si="0"/>
        <v>11</v>
      </c>
      <c r="O8" s="727">
        <f>N8+1</f>
        <v>12</v>
      </c>
      <c r="P8" s="727">
        <f t="shared" si="0"/>
        <v>13</v>
      </c>
      <c r="Q8" s="929">
        <f t="shared" si="0"/>
        <v>14</v>
      </c>
      <c r="R8" s="727">
        <f t="shared" si="0"/>
        <v>15</v>
      </c>
      <c r="S8" s="929">
        <f t="shared" si="0"/>
        <v>16</v>
      </c>
      <c r="T8" s="727">
        <f t="shared" si="0"/>
        <v>17</v>
      </c>
      <c r="U8" s="727">
        <f t="shared" si="0"/>
        <v>18</v>
      </c>
      <c r="V8" s="727">
        <f t="shared" si="0"/>
        <v>19</v>
      </c>
      <c r="W8" s="929">
        <f t="shared" si="0"/>
        <v>20</v>
      </c>
      <c r="X8" s="929">
        <f t="shared" si="0"/>
        <v>21</v>
      </c>
      <c r="Y8" s="929">
        <f t="shared" si="0"/>
        <v>22</v>
      </c>
      <c r="Z8" s="727">
        <f t="shared" si="0"/>
        <v>23</v>
      </c>
      <c r="AA8" s="727">
        <f t="shared" si="0"/>
        <v>24</v>
      </c>
      <c r="AB8" s="929">
        <f t="shared" si="0"/>
        <v>25</v>
      </c>
      <c r="AC8" s="727">
        <f t="shared" si="0"/>
        <v>26</v>
      </c>
      <c r="AD8" s="727">
        <f t="shared" si="0"/>
        <v>27</v>
      </c>
      <c r="AE8" s="929">
        <f t="shared" si="0"/>
        <v>28</v>
      </c>
      <c r="AF8" s="727">
        <f t="shared" si="0"/>
        <v>29</v>
      </c>
      <c r="AG8" s="727">
        <f t="shared" si="0"/>
        <v>30</v>
      </c>
      <c r="AH8" s="727">
        <f t="shared" si="0"/>
        <v>31</v>
      </c>
      <c r="AI8" s="727">
        <f t="shared" si="0"/>
        <v>32</v>
      </c>
      <c r="AJ8" s="727">
        <f t="shared" si="0"/>
        <v>33</v>
      </c>
      <c r="AK8" s="727">
        <f t="shared" si="0"/>
        <v>34</v>
      </c>
      <c r="AL8" s="727">
        <f t="shared" si="0"/>
        <v>35</v>
      </c>
      <c r="AM8" s="727">
        <f t="shared" si="0"/>
        <v>36</v>
      </c>
      <c r="AN8" s="727">
        <f t="shared" si="0"/>
        <v>37</v>
      </c>
      <c r="AO8" s="727">
        <f t="shared" si="0"/>
        <v>38</v>
      </c>
      <c r="AP8" s="727">
        <f t="shared" si="0"/>
        <v>39</v>
      </c>
      <c r="AQ8" s="929">
        <f t="shared" si="0"/>
        <v>40</v>
      </c>
      <c r="AR8" s="727">
        <f t="shared" si="0"/>
        <v>41</v>
      </c>
      <c r="AS8" s="727">
        <f t="shared" si="0"/>
        <v>42</v>
      </c>
      <c r="AT8" s="727">
        <f t="shared" si="0"/>
        <v>43</v>
      </c>
      <c r="AU8" s="728"/>
      <c r="AV8" s="728"/>
      <c r="AW8" s="728"/>
      <c r="AX8" s="727">
        <f>AT8+1</f>
        <v>44</v>
      </c>
      <c r="AY8" s="727">
        <f t="shared" si="0"/>
        <v>45</v>
      </c>
      <c r="AZ8" s="1078">
        <f t="shared" si="0"/>
        <v>46</v>
      </c>
      <c r="BA8" s="727">
        <f>AY8+1</f>
        <v>46</v>
      </c>
      <c r="BB8" s="727">
        <f>BA8+1</f>
        <v>47</v>
      </c>
      <c r="BC8" s="727">
        <f t="shared" ref="BC8:BM8" si="1">BB8+1</f>
        <v>48</v>
      </c>
      <c r="BD8" s="727">
        <f t="shared" si="1"/>
        <v>49</v>
      </c>
      <c r="BE8" s="727">
        <f t="shared" si="1"/>
        <v>50</v>
      </c>
      <c r="BF8" s="727">
        <f t="shared" si="1"/>
        <v>51</v>
      </c>
      <c r="BG8" s="727">
        <f t="shared" si="1"/>
        <v>52</v>
      </c>
      <c r="BH8" s="727">
        <f t="shared" si="1"/>
        <v>53</v>
      </c>
      <c r="BI8" s="727">
        <f t="shared" si="1"/>
        <v>54</v>
      </c>
      <c r="BJ8" s="727">
        <f t="shared" si="1"/>
        <v>55</v>
      </c>
      <c r="BK8" s="727">
        <f t="shared" si="1"/>
        <v>56</v>
      </c>
      <c r="BL8" s="727">
        <f t="shared" si="1"/>
        <v>57</v>
      </c>
      <c r="BM8" s="727">
        <f t="shared" si="1"/>
        <v>58</v>
      </c>
      <c r="BN8" s="727">
        <v>59</v>
      </c>
      <c r="BO8" s="727">
        <f>BA8+1</f>
        <v>47</v>
      </c>
      <c r="BP8" s="727">
        <f t="shared" ref="BP8:BS8" si="2">BO8+1</f>
        <v>48</v>
      </c>
      <c r="BQ8" s="727">
        <f t="shared" si="2"/>
        <v>49</v>
      </c>
      <c r="BR8" s="727">
        <f t="shared" si="2"/>
        <v>50</v>
      </c>
      <c r="BS8" s="727">
        <f t="shared" si="2"/>
        <v>51</v>
      </c>
      <c r="BW8" s="1465"/>
      <c r="BX8" s="1466"/>
      <c r="BY8" s="1466"/>
    </row>
    <row r="9" spans="1:78" s="1467" customFormat="1" ht="56.25" hidden="1" customHeight="1">
      <c r="A9" s="729"/>
      <c r="B9" s="730" t="s">
        <v>425</v>
      </c>
      <c r="C9" s="730"/>
      <c r="D9" s="730"/>
      <c r="E9" s="730"/>
      <c r="F9" s="731">
        <f>F10+F100</f>
        <v>4061102</v>
      </c>
      <c r="G9" s="731">
        <f t="shared" ref="G9:BM9" si="3">G10+G100</f>
        <v>4477317</v>
      </c>
      <c r="H9" s="731">
        <f t="shared" si="3"/>
        <v>0</v>
      </c>
      <c r="I9" s="731">
        <f t="shared" si="3"/>
        <v>0</v>
      </c>
      <c r="J9" s="731">
        <f t="shared" si="3"/>
        <v>0</v>
      </c>
      <c r="K9" s="731">
        <f t="shared" si="3"/>
        <v>952648</v>
      </c>
      <c r="L9" s="731">
        <f t="shared" si="3"/>
        <v>804995</v>
      </c>
      <c r="M9" s="731">
        <f t="shared" si="3"/>
        <v>2468876.4444444445</v>
      </c>
      <c r="N9" s="731">
        <f t="shared" si="3"/>
        <v>2468876.4444444445</v>
      </c>
      <c r="O9" s="731">
        <f t="shared" si="3"/>
        <v>916250</v>
      </c>
      <c r="P9" s="731">
        <f t="shared" si="3"/>
        <v>0</v>
      </c>
      <c r="Q9" s="731">
        <f t="shared" si="3"/>
        <v>514938</v>
      </c>
      <c r="R9" s="731">
        <f t="shared" si="3"/>
        <v>120000</v>
      </c>
      <c r="S9" s="731">
        <f t="shared" si="3"/>
        <v>0</v>
      </c>
      <c r="T9" s="731">
        <f t="shared" si="3"/>
        <v>391295</v>
      </c>
      <c r="U9" s="731">
        <f t="shared" si="3"/>
        <v>22967</v>
      </c>
      <c r="V9" s="731">
        <f t="shared" si="3"/>
        <v>0</v>
      </c>
      <c r="W9" s="731">
        <f t="shared" si="3"/>
        <v>123643</v>
      </c>
      <c r="X9" s="731">
        <f t="shared" si="3"/>
        <v>97033</v>
      </c>
      <c r="Y9" s="731">
        <f t="shared" si="3"/>
        <v>0</v>
      </c>
      <c r="Z9" s="731">
        <f t="shared" si="3"/>
        <v>119353</v>
      </c>
      <c r="AA9" s="731">
        <f t="shared" si="3"/>
        <v>0</v>
      </c>
      <c r="AB9" s="731">
        <f t="shared" si="3"/>
        <v>0</v>
      </c>
      <c r="AC9" s="731">
        <f t="shared" si="3"/>
        <v>133793</v>
      </c>
      <c r="AD9" s="731">
        <f t="shared" si="3"/>
        <v>0</v>
      </c>
      <c r="AE9" s="731">
        <f t="shared" si="3"/>
        <v>0</v>
      </c>
      <c r="AF9" s="731">
        <f t="shared" si="3"/>
        <v>70699</v>
      </c>
      <c r="AG9" s="731">
        <f t="shared" si="3"/>
        <v>0</v>
      </c>
      <c r="AH9" s="731">
        <f t="shared" si="3"/>
        <v>0</v>
      </c>
      <c r="AI9" s="731">
        <f t="shared" si="3"/>
        <v>63094</v>
      </c>
      <c r="AJ9" s="731">
        <f t="shared" si="3"/>
        <v>0</v>
      </c>
      <c r="AK9" s="731">
        <f t="shared" si="3"/>
        <v>0</v>
      </c>
      <c r="AL9" s="731">
        <f t="shared" si="3"/>
        <v>63094</v>
      </c>
      <c r="AM9" s="731">
        <f t="shared" si="3"/>
        <v>0</v>
      </c>
      <c r="AN9" s="731">
        <f t="shared" si="3"/>
        <v>0</v>
      </c>
      <c r="AO9" s="731">
        <f t="shared" si="3"/>
        <v>367857</v>
      </c>
      <c r="AP9" s="731">
        <f t="shared" si="3"/>
        <v>140243</v>
      </c>
      <c r="AQ9" s="731">
        <f t="shared" si="3"/>
        <v>0</v>
      </c>
      <c r="AR9" s="731">
        <f t="shared" si="3"/>
        <v>367857</v>
      </c>
      <c r="AS9" s="731">
        <f t="shared" si="3"/>
        <v>140243</v>
      </c>
      <c r="AT9" s="731">
        <f t="shared" si="3"/>
        <v>0</v>
      </c>
      <c r="AU9" s="1535">
        <f t="shared" si="3"/>
        <v>1016588</v>
      </c>
      <c r="AV9" s="1535">
        <f t="shared" si="3"/>
        <v>260243</v>
      </c>
      <c r="AW9" s="1535">
        <f t="shared" si="3"/>
        <v>0</v>
      </c>
      <c r="AX9" s="731">
        <f t="shared" si="3"/>
        <v>1452288.4444444445</v>
      </c>
      <c r="AY9" s="731">
        <f t="shared" si="3"/>
        <v>1452288.4444444445</v>
      </c>
      <c r="AZ9" s="1536">
        <f t="shared" si="3"/>
        <v>656007</v>
      </c>
      <c r="BA9" s="731">
        <f t="shared" si="3"/>
        <v>0</v>
      </c>
      <c r="BB9" s="731">
        <f t="shared" si="3"/>
        <v>1112850.111111111</v>
      </c>
      <c r="BC9" s="731">
        <f t="shared" si="3"/>
        <v>656007</v>
      </c>
      <c r="BD9" s="731">
        <f t="shared" si="3"/>
        <v>0</v>
      </c>
      <c r="BE9" s="731">
        <f t="shared" si="3"/>
        <v>1112850.111111111</v>
      </c>
      <c r="BF9" s="731">
        <f t="shared" si="3"/>
        <v>656007</v>
      </c>
      <c r="BG9" s="731">
        <f t="shared" si="3"/>
        <v>0</v>
      </c>
      <c r="BH9" s="731">
        <f t="shared" si="3"/>
        <v>101676</v>
      </c>
      <c r="BI9" s="731">
        <f t="shared" si="3"/>
        <v>0</v>
      </c>
      <c r="BJ9" s="731">
        <f t="shared" si="3"/>
        <v>0</v>
      </c>
      <c r="BK9" s="731">
        <f t="shared" si="3"/>
        <v>0</v>
      </c>
      <c r="BL9" s="731">
        <f t="shared" si="3"/>
        <v>0</v>
      </c>
      <c r="BM9" s="731">
        <f t="shared" si="3"/>
        <v>0</v>
      </c>
      <c r="BN9" s="730"/>
      <c r="BO9" s="730"/>
      <c r="BP9" s="730"/>
      <c r="BQ9" s="730"/>
      <c r="BR9" s="730"/>
      <c r="BS9" s="730"/>
      <c r="BW9" s="1465"/>
      <c r="BX9" s="1466"/>
      <c r="BY9" s="1466"/>
    </row>
    <row r="10" spans="1:78" s="22" customFormat="1" ht="56.25" hidden="1" customHeight="1">
      <c r="A10" s="133"/>
      <c r="B10" s="134" t="s">
        <v>426</v>
      </c>
      <c r="C10" s="133"/>
      <c r="D10" s="133"/>
      <c r="E10" s="134"/>
      <c r="F10" s="174">
        <f>F11+F18+F21</f>
        <v>3661228</v>
      </c>
      <c r="G10" s="174">
        <f t="shared" ref="G10:R10" si="4">G11+G18+G21</f>
        <v>4077443</v>
      </c>
      <c r="H10" s="174">
        <f t="shared" si="4"/>
        <v>0</v>
      </c>
      <c r="I10" s="174">
        <f t="shared" si="4"/>
        <v>0</v>
      </c>
      <c r="J10" s="174">
        <f t="shared" si="4"/>
        <v>0</v>
      </c>
      <c r="K10" s="174">
        <f t="shared" si="4"/>
        <v>952648</v>
      </c>
      <c r="L10" s="174">
        <f t="shared" si="4"/>
        <v>804995</v>
      </c>
      <c r="M10" s="174">
        <f t="shared" si="4"/>
        <v>2368876.4444444445</v>
      </c>
      <c r="N10" s="174">
        <f t="shared" si="4"/>
        <v>2368876.4444444445</v>
      </c>
      <c r="O10" s="174">
        <f t="shared" si="4"/>
        <v>916250</v>
      </c>
      <c r="P10" s="174">
        <f t="shared" si="4"/>
        <v>0</v>
      </c>
      <c r="Q10" s="174">
        <f t="shared" si="4"/>
        <v>514938</v>
      </c>
      <c r="R10" s="174">
        <f t="shared" si="4"/>
        <v>120000</v>
      </c>
      <c r="S10" s="174">
        <f>S11+S18+S21</f>
        <v>0</v>
      </c>
      <c r="T10" s="174">
        <f t="shared" ref="T10:BM10" si="5">T11+T18+T21</f>
        <v>391295</v>
      </c>
      <c r="U10" s="174">
        <f t="shared" si="5"/>
        <v>22967</v>
      </c>
      <c r="V10" s="174">
        <f t="shared" si="5"/>
        <v>0</v>
      </c>
      <c r="W10" s="174">
        <f t="shared" si="5"/>
        <v>123643</v>
      </c>
      <c r="X10" s="174">
        <f t="shared" si="5"/>
        <v>97033</v>
      </c>
      <c r="Y10" s="174">
        <f t="shared" si="5"/>
        <v>0</v>
      </c>
      <c r="Z10" s="174">
        <f t="shared" si="5"/>
        <v>119353</v>
      </c>
      <c r="AA10" s="174">
        <f t="shared" si="5"/>
        <v>0</v>
      </c>
      <c r="AB10" s="174">
        <f t="shared" si="5"/>
        <v>0</v>
      </c>
      <c r="AC10" s="174">
        <f t="shared" si="5"/>
        <v>83793</v>
      </c>
      <c r="AD10" s="174">
        <f t="shared" si="5"/>
        <v>0</v>
      </c>
      <c r="AE10" s="174">
        <f t="shared" si="5"/>
        <v>0</v>
      </c>
      <c r="AF10" s="174">
        <f t="shared" si="5"/>
        <v>70699</v>
      </c>
      <c r="AG10" s="174">
        <f t="shared" si="5"/>
        <v>0</v>
      </c>
      <c r="AH10" s="174">
        <f t="shared" si="5"/>
        <v>0</v>
      </c>
      <c r="AI10" s="174">
        <f t="shared" si="5"/>
        <v>13094</v>
      </c>
      <c r="AJ10" s="174">
        <f t="shared" si="5"/>
        <v>0</v>
      </c>
      <c r="AK10" s="174">
        <f t="shared" si="5"/>
        <v>0</v>
      </c>
      <c r="AL10" s="174">
        <f t="shared" si="5"/>
        <v>13094</v>
      </c>
      <c r="AM10" s="174">
        <f t="shared" si="5"/>
        <v>0</v>
      </c>
      <c r="AN10" s="174">
        <f t="shared" si="5"/>
        <v>0</v>
      </c>
      <c r="AO10" s="174">
        <f t="shared" si="5"/>
        <v>367857</v>
      </c>
      <c r="AP10" s="174">
        <f t="shared" si="5"/>
        <v>140243</v>
      </c>
      <c r="AQ10" s="174">
        <f t="shared" si="5"/>
        <v>0</v>
      </c>
      <c r="AR10" s="174">
        <f t="shared" si="5"/>
        <v>367857</v>
      </c>
      <c r="AS10" s="174">
        <f t="shared" si="5"/>
        <v>140243</v>
      </c>
      <c r="AT10" s="174">
        <f t="shared" si="5"/>
        <v>0</v>
      </c>
      <c r="AU10" s="868">
        <f t="shared" si="5"/>
        <v>966588</v>
      </c>
      <c r="AV10" s="868">
        <f t="shared" si="5"/>
        <v>260243</v>
      </c>
      <c r="AW10" s="868">
        <f t="shared" si="5"/>
        <v>0</v>
      </c>
      <c r="AX10" s="174">
        <f t="shared" si="5"/>
        <v>1402288.4444444445</v>
      </c>
      <c r="AY10" s="174">
        <f t="shared" si="5"/>
        <v>1402288.4444444445</v>
      </c>
      <c r="AZ10" s="469">
        <f t="shared" si="5"/>
        <v>656007</v>
      </c>
      <c r="BA10" s="174">
        <f t="shared" si="5"/>
        <v>0</v>
      </c>
      <c r="BB10" s="174">
        <f t="shared" si="5"/>
        <v>1112850.111111111</v>
      </c>
      <c r="BC10" s="174">
        <f t="shared" si="5"/>
        <v>656007</v>
      </c>
      <c r="BD10" s="174">
        <f t="shared" si="5"/>
        <v>0</v>
      </c>
      <c r="BE10" s="174">
        <f t="shared" si="5"/>
        <v>1112850.111111111</v>
      </c>
      <c r="BF10" s="174">
        <f t="shared" si="5"/>
        <v>656007</v>
      </c>
      <c r="BG10" s="174">
        <f t="shared" si="5"/>
        <v>0</v>
      </c>
      <c r="BH10" s="174">
        <f t="shared" si="5"/>
        <v>101676</v>
      </c>
      <c r="BI10" s="174">
        <f t="shared" si="5"/>
        <v>0</v>
      </c>
      <c r="BJ10" s="174">
        <f t="shared" si="5"/>
        <v>0</v>
      </c>
      <c r="BK10" s="174">
        <f t="shared" si="5"/>
        <v>0</v>
      </c>
      <c r="BL10" s="174">
        <f t="shared" si="5"/>
        <v>0</v>
      </c>
      <c r="BM10" s="174">
        <f t="shared" si="5"/>
        <v>0</v>
      </c>
      <c r="BN10" s="174"/>
      <c r="BO10" s="174">
        <f>BO11+BO18+BO21+BO105</f>
        <v>1164000</v>
      </c>
      <c r="BP10" s="174">
        <f>BP11+BP18+BP21+BP105</f>
        <v>1164000</v>
      </c>
      <c r="BQ10" s="174">
        <f>BQ11+BQ18+BQ21+BQ105</f>
        <v>656007</v>
      </c>
      <c r="BR10" s="174">
        <f>BR11+BR18+BR21+BR105</f>
        <v>0</v>
      </c>
      <c r="BS10" s="174"/>
    </row>
    <row r="11" spans="1:78" s="22" customFormat="1" ht="56.25" hidden="1" customHeight="1">
      <c r="A11" s="133" t="s">
        <v>22</v>
      </c>
      <c r="B11" s="134" t="s">
        <v>61</v>
      </c>
      <c r="C11" s="133"/>
      <c r="D11" s="133"/>
      <c r="E11" s="134"/>
      <c r="F11" s="732">
        <f>F12+F15</f>
        <v>0</v>
      </c>
      <c r="G11" s="732">
        <f t="shared" ref="G11:BM11" si="6">G12+G15</f>
        <v>0</v>
      </c>
      <c r="H11" s="732">
        <f t="shared" si="6"/>
        <v>0</v>
      </c>
      <c r="I11" s="732">
        <f t="shared" si="6"/>
        <v>0</v>
      </c>
      <c r="J11" s="732">
        <f t="shared" si="6"/>
        <v>0</v>
      </c>
      <c r="K11" s="732">
        <f t="shared" si="6"/>
        <v>0</v>
      </c>
      <c r="L11" s="732">
        <f t="shared" si="6"/>
        <v>0</v>
      </c>
      <c r="M11" s="732">
        <f t="shared" si="6"/>
        <v>468501.11111111112</v>
      </c>
      <c r="N11" s="732">
        <f t="shared" si="6"/>
        <v>468501.11111111112</v>
      </c>
      <c r="O11" s="732">
        <f t="shared" si="6"/>
        <v>0</v>
      </c>
      <c r="P11" s="732">
        <f t="shared" si="6"/>
        <v>0</v>
      </c>
      <c r="Q11" s="732">
        <f t="shared" si="6"/>
        <v>79738</v>
      </c>
      <c r="R11" s="732">
        <f t="shared" si="6"/>
        <v>0</v>
      </c>
      <c r="S11" s="732">
        <f t="shared" si="6"/>
        <v>0</v>
      </c>
      <c r="T11" s="732">
        <f t="shared" si="6"/>
        <v>79738</v>
      </c>
      <c r="U11" s="732">
        <f t="shared" si="6"/>
        <v>0</v>
      </c>
      <c r="V11" s="732">
        <f t="shared" si="6"/>
        <v>0</v>
      </c>
      <c r="W11" s="732">
        <f t="shared" si="6"/>
        <v>0</v>
      </c>
      <c r="X11" s="732">
        <f t="shared" si="6"/>
        <v>0</v>
      </c>
      <c r="Y11" s="732">
        <f t="shared" si="6"/>
        <v>0</v>
      </c>
      <c r="Z11" s="732">
        <f t="shared" si="6"/>
        <v>0</v>
      </c>
      <c r="AA11" s="732">
        <f t="shared" si="6"/>
        <v>0</v>
      </c>
      <c r="AB11" s="732">
        <f t="shared" si="6"/>
        <v>0</v>
      </c>
      <c r="AC11" s="732">
        <f t="shared" si="6"/>
        <v>58873</v>
      </c>
      <c r="AD11" s="732">
        <f t="shared" si="6"/>
        <v>0</v>
      </c>
      <c r="AE11" s="732">
        <f t="shared" si="6"/>
        <v>0</v>
      </c>
      <c r="AF11" s="732">
        <f t="shared" si="6"/>
        <v>45779</v>
      </c>
      <c r="AG11" s="732">
        <f t="shared" si="6"/>
        <v>0</v>
      </c>
      <c r="AH11" s="732">
        <f t="shared" si="6"/>
        <v>0</v>
      </c>
      <c r="AI11" s="732">
        <f t="shared" si="6"/>
        <v>13094</v>
      </c>
      <c r="AJ11" s="732">
        <f t="shared" si="6"/>
        <v>0</v>
      </c>
      <c r="AK11" s="732">
        <f t="shared" si="6"/>
        <v>0</v>
      </c>
      <c r="AL11" s="732">
        <f t="shared" si="6"/>
        <v>13094</v>
      </c>
      <c r="AM11" s="732">
        <f t="shared" si="6"/>
        <v>0</v>
      </c>
      <c r="AN11" s="732">
        <f t="shared" si="6"/>
        <v>0</v>
      </c>
      <c r="AO11" s="732">
        <f t="shared" si="6"/>
        <v>69364</v>
      </c>
      <c r="AP11" s="732">
        <f t="shared" si="6"/>
        <v>0</v>
      </c>
      <c r="AQ11" s="732">
        <f t="shared" si="6"/>
        <v>0</v>
      </c>
      <c r="AR11" s="732">
        <f t="shared" si="6"/>
        <v>69364</v>
      </c>
      <c r="AS11" s="732">
        <f t="shared" si="6"/>
        <v>0</v>
      </c>
      <c r="AT11" s="732">
        <f t="shared" si="6"/>
        <v>0</v>
      </c>
      <c r="AU11" s="733">
        <f t="shared" si="6"/>
        <v>207975</v>
      </c>
      <c r="AV11" s="733">
        <f t="shared" si="6"/>
        <v>0</v>
      </c>
      <c r="AW11" s="733">
        <f t="shared" si="6"/>
        <v>0</v>
      </c>
      <c r="AX11" s="732">
        <f t="shared" si="6"/>
        <v>260526.11111111112</v>
      </c>
      <c r="AY11" s="732">
        <f t="shared" si="6"/>
        <v>260526.11111111112</v>
      </c>
      <c r="AZ11" s="1079">
        <f t="shared" si="6"/>
        <v>0</v>
      </c>
      <c r="BA11" s="732">
        <f t="shared" si="6"/>
        <v>0</v>
      </c>
      <c r="BB11" s="732">
        <f t="shared" si="6"/>
        <v>158850.11111111112</v>
      </c>
      <c r="BC11" s="732">
        <f t="shared" si="6"/>
        <v>0</v>
      </c>
      <c r="BD11" s="732">
        <f t="shared" si="6"/>
        <v>0</v>
      </c>
      <c r="BE11" s="732">
        <f t="shared" si="6"/>
        <v>158850.11111111112</v>
      </c>
      <c r="BF11" s="732">
        <f t="shared" si="6"/>
        <v>0</v>
      </c>
      <c r="BG11" s="732">
        <f t="shared" si="6"/>
        <v>0</v>
      </c>
      <c r="BH11" s="732">
        <f t="shared" si="6"/>
        <v>101676</v>
      </c>
      <c r="BI11" s="732">
        <f t="shared" si="6"/>
        <v>0</v>
      </c>
      <c r="BJ11" s="732">
        <f t="shared" si="6"/>
        <v>0</v>
      </c>
      <c r="BK11" s="732">
        <f t="shared" si="6"/>
        <v>0</v>
      </c>
      <c r="BL11" s="732">
        <f t="shared" si="6"/>
        <v>0</v>
      </c>
      <c r="BM11" s="732">
        <f t="shared" si="6"/>
        <v>0</v>
      </c>
      <c r="BN11" s="732"/>
      <c r="BO11" s="380">
        <f>BO13+BO14</f>
        <v>112000</v>
      </c>
      <c r="BP11" s="380">
        <f>BP13+BP14</f>
        <v>112000</v>
      </c>
      <c r="BQ11" s="734">
        <f>BQ13+BQ14</f>
        <v>0</v>
      </c>
      <c r="BR11" s="734">
        <f>BR13+BR14</f>
        <v>0</v>
      </c>
      <c r="BS11" s="734">
        <f>BS13+BS14</f>
        <v>0</v>
      </c>
      <c r="BW11" s="22">
        <f>BW15+BW99</f>
        <v>234612</v>
      </c>
      <c r="BX11" s="22" t="s">
        <v>424</v>
      </c>
    </row>
    <row r="12" spans="1:78" s="22" customFormat="1" ht="56.25" hidden="1" customHeight="1">
      <c r="A12" s="133" t="s">
        <v>414</v>
      </c>
      <c r="B12" s="134" t="s">
        <v>415</v>
      </c>
      <c r="C12" s="133"/>
      <c r="D12" s="133"/>
      <c r="E12" s="134"/>
      <c r="F12" s="732">
        <f>F13+F14</f>
        <v>0</v>
      </c>
      <c r="G12" s="732">
        <f t="shared" ref="G12:BM12" si="7">G13+G14</f>
        <v>0</v>
      </c>
      <c r="H12" s="732">
        <f t="shared" si="7"/>
        <v>0</v>
      </c>
      <c r="I12" s="732">
        <f t="shared" si="7"/>
        <v>0</v>
      </c>
      <c r="J12" s="732">
        <f t="shared" si="7"/>
        <v>0</v>
      </c>
      <c r="K12" s="732">
        <f t="shared" si="7"/>
        <v>0</v>
      </c>
      <c r="L12" s="732">
        <f t="shared" si="7"/>
        <v>0</v>
      </c>
      <c r="M12" s="732">
        <f t="shared" si="7"/>
        <v>421651</v>
      </c>
      <c r="N12" s="732">
        <f t="shared" si="7"/>
        <v>421651</v>
      </c>
      <c r="O12" s="732">
        <f t="shared" si="7"/>
        <v>0</v>
      </c>
      <c r="P12" s="732">
        <f t="shared" si="7"/>
        <v>0</v>
      </c>
      <c r="Q12" s="732">
        <f t="shared" si="7"/>
        <v>79738</v>
      </c>
      <c r="R12" s="732">
        <f t="shared" si="7"/>
        <v>0</v>
      </c>
      <c r="S12" s="732">
        <f t="shared" si="7"/>
        <v>0</v>
      </c>
      <c r="T12" s="732">
        <f t="shared" si="7"/>
        <v>79738</v>
      </c>
      <c r="U12" s="732">
        <f t="shared" si="7"/>
        <v>0</v>
      </c>
      <c r="V12" s="732">
        <f t="shared" si="7"/>
        <v>0</v>
      </c>
      <c r="W12" s="732">
        <f t="shared" si="7"/>
        <v>0</v>
      </c>
      <c r="X12" s="732">
        <f t="shared" si="7"/>
        <v>0</v>
      </c>
      <c r="Y12" s="732">
        <f t="shared" si="7"/>
        <v>0</v>
      </c>
      <c r="Z12" s="732">
        <f t="shared" si="7"/>
        <v>0</v>
      </c>
      <c r="AA12" s="732">
        <f t="shared" si="7"/>
        <v>0</v>
      </c>
      <c r="AB12" s="732">
        <f t="shared" si="7"/>
        <v>0</v>
      </c>
      <c r="AC12" s="732">
        <f t="shared" si="7"/>
        <v>58873</v>
      </c>
      <c r="AD12" s="732">
        <f t="shared" si="7"/>
        <v>0</v>
      </c>
      <c r="AE12" s="732">
        <f t="shared" si="7"/>
        <v>0</v>
      </c>
      <c r="AF12" s="732">
        <f t="shared" si="7"/>
        <v>45779</v>
      </c>
      <c r="AG12" s="732">
        <f t="shared" si="7"/>
        <v>0</v>
      </c>
      <c r="AH12" s="732">
        <f t="shared" si="7"/>
        <v>0</v>
      </c>
      <c r="AI12" s="732">
        <f t="shared" si="7"/>
        <v>13094</v>
      </c>
      <c r="AJ12" s="732">
        <f t="shared" si="7"/>
        <v>0</v>
      </c>
      <c r="AK12" s="732">
        <f t="shared" si="7"/>
        <v>0</v>
      </c>
      <c r="AL12" s="732">
        <f t="shared" si="7"/>
        <v>13094</v>
      </c>
      <c r="AM12" s="732">
        <f t="shared" si="7"/>
        <v>0</v>
      </c>
      <c r="AN12" s="732">
        <f t="shared" si="7"/>
        <v>0</v>
      </c>
      <c r="AO12" s="732">
        <f t="shared" si="7"/>
        <v>69364</v>
      </c>
      <c r="AP12" s="732">
        <f t="shared" si="7"/>
        <v>0</v>
      </c>
      <c r="AQ12" s="732">
        <f t="shared" si="7"/>
        <v>0</v>
      </c>
      <c r="AR12" s="732">
        <f t="shared" si="7"/>
        <v>69364</v>
      </c>
      <c r="AS12" s="732">
        <f t="shared" si="7"/>
        <v>0</v>
      </c>
      <c r="AT12" s="732">
        <f t="shared" si="7"/>
        <v>0</v>
      </c>
      <c r="AU12" s="733">
        <f t="shared" si="7"/>
        <v>207975</v>
      </c>
      <c r="AV12" s="733">
        <f t="shared" si="7"/>
        <v>0</v>
      </c>
      <c r="AW12" s="733">
        <f t="shared" si="7"/>
        <v>0</v>
      </c>
      <c r="AX12" s="732">
        <f t="shared" si="7"/>
        <v>213676</v>
      </c>
      <c r="AY12" s="732">
        <f t="shared" si="7"/>
        <v>213676</v>
      </c>
      <c r="AZ12" s="1079">
        <f t="shared" si="7"/>
        <v>0</v>
      </c>
      <c r="BA12" s="732">
        <f t="shared" si="7"/>
        <v>0</v>
      </c>
      <c r="BB12" s="732">
        <f t="shared" si="7"/>
        <v>112000</v>
      </c>
      <c r="BC12" s="732">
        <f t="shared" si="7"/>
        <v>0</v>
      </c>
      <c r="BD12" s="732">
        <f t="shared" si="7"/>
        <v>0</v>
      </c>
      <c r="BE12" s="732">
        <f t="shared" si="7"/>
        <v>112000</v>
      </c>
      <c r="BF12" s="732">
        <f t="shared" si="7"/>
        <v>0</v>
      </c>
      <c r="BG12" s="732">
        <f t="shared" si="7"/>
        <v>0</v>
      </c>
      <c r="BH12" s="732">
        <f t="shared" si="7"/>
        <v>101676</v>
      </c>
      <c r="BI12" s="732">
        <f t="shared" si="7"/>
        <v>0</v>
      </c>
      <c r="BJ12" s="732">
        <f t="shared" si="7"/>
        <v>0</v>
      </c>
      <c r="BK12" s="732">
        <f t="shared" si="7"/>
        <v>0</v>
      </c>
      <c r="BL12" s="732">
        <f t="shared" si="7"/>
        <v>0</v>
      </c>
      <c r="BM12" s="732">
        <f t="shared" si="7"/>
        <v>0</v>
      </c>
      <c r="BN12" s="732"/>
      <c r="BO12" s="380"/>
      <c r="BP12" s="380"/>
      <c r="BQ12" s="734"/>
      <c r="BR12" s="734"/>
      <c r="BS12" s="734"/>
    </row>
    <row r="13" spans="1:78" s="645" customFormat="1" ht="56.25" hidden="1" customHeight="1">
      <c r="A13" s="642" t="s">
        <v>2</v>
      </c>
      <c r="B13" s="557" t="s">
        <v>62</v>
      </c>
      <c r="C13" s="642"/>
      <c r="D13" s="642"/>
      <c r="E13" s="557"/>
      <c r="F13" s="379"/>
      <c r="G13" s="735"/>
      <c r="H13" s="735"/>
      <c r="I13" s="735"/>
      <c r="J13" s="735"/>
      <c r="K13" s="379"/>
      <c r="L13" s="735"/>
      <c r="M13" s="736">
        <f>N13</f>
        <v>68041</v>
      </c>
      <c r="N13" s="607">
        <v>68041</v>
      </c>
      <c r="O13" s="735"/>
      <c r="P13" s="379"/>
      <c r="Q13" s="755">
        <v>22338</v>
      </c>
      <c r="R13" s="735"/>
      <c r="S13" s="799"/>
      <c r="T13" s="932">
        <f>Q13</f>
        <v>22338</v>
      </c>
      <c r="U13" s="735"/>
      <c r="V13" s="379"/>
      <c r="W13" s="799">
        <f>Q13-T13</f>
        <v>0</v>
      </c>
      <c r="X13" s="933"/>
      <c r="Y13" s="799"/>
      <c r="Z13" s="379"/>
      <c r="AA13" s="735"/>
      <c r="AB13" s="799"/>
      <c r="AC13" s="932">
        <v>13443</v>
      </c>
      <c r="AD13" s="735"/>
      <c r="AE13" s="799"/>
      <c r="AF13" s="932">
        <v>7495</v>
      </c>
      <c r="AG13" s="735"/>
      <c r="AH13" s="379"/>
      <c r="AI13" s="736">
        <f>AC13-AF13</f>
        <v>5948</v>
      </c>
      <c r="AJ13" s="735"/>
      <c r="AK13" s="379"/>
      <c r="AL13" s="736">
        <f>AI13</f>
        <v>5948</v>
      </c>
      <c r="AM13" s="735"/>
      <c r="AN13" s="379"/>
      <c r="AO13" s="736">
        <v>13664</v>
      </c>
      <c r="AP13" s="735"/>
      <c r="AQ13" s="799"/>
      <c r="AR13" s="736">
        <f t="shared" ref="AR13:AT14" si="8">AO13</f>
        <v>13664</v>
      </c>
      <c r="AS13" s="735">
        <f t="shared" si="8"/>
        <v>0</v>
      </c>
      <c r="AT13" s="379">
        <f t="shared" si="8"/>
        <v>0</v>
      </c>
      <c r="AU13" s="743">
        <f t="shared" ref="AU13:AW14" si="9">Q13+AC13+AO13</f>
        <v>49445</v>
      </c>
      <c r="AV13" s="743">
        <f t="shared" si="9"/>
        <v>0</v>
      </c>
      <c r="AW13" s="743">
        <f t="shared" si="9"/>
        <v>0</v>
      </c>
      <c r="AX13" s="379">
        <f t="shared" ref="AX13:AX27" si="10">AY13</f>
        <v>18596</v>
      </c>
      <c r="AY13" s="607">
        <f>N13-AU13</f>
        <v>18596</v>
      </c>
      <c r="AZ13" s="737"/>
      <c r="BA13" s="379"/>
      <c r="BB13" s="379">
        <v>12000</v>
      </c>
      <c r="BC13" s="379"/>
      <c r="BD13" s="379"/>
      <c r="BE13" s="379">
        <f>BB13</f>
        <v>12000</v>
      </c>
      <c r="BF13" s="379">
        <f>BC13</f>
        <v>0</v>
      </c>
      <c r="BG13" s="379"/>
      <c r="BH13" s="379">
        <f>AY13-BB13</f>
        <v>6596</v>
      </c>
      <c r="BI13" s="379"/>
      <c r="BJ13" s="379"/>
      <c r="BK13" s="379"/>
      <c r="BL13" s="379"/>
      <c r="BM13" s="379"/>
      <c r="BN13" s="379"/>
      <c r="BO13" s="379">
        <f>BP13</f>
        <v>12000</v>
      </c>
      <c r="BP13" s="379">
        <v>12000</v>
      </c>
      <c r="BQ13" s="642"/>
      <c r="BR13" s="642"/>
      <c r="BS13" s="642"/>
    </row>
    <row r="14" spans="1:78" s="645" customFormat="1" ht="56.25" hidden="1" customHeight="1">
      <c r="A14" s="642" t="s">
        <v>3</v>
      </c>
      <c r="B14" s="557" t="s">
        <v>63</v>
      </c>
      <c r="C14" s="642"/>
      <c r="D14" s="642"/>
      <c r="E14" s="557"/>
      <c r="F14" s="379"/>
      <c r="G14" s="735"/>
      <c r="H14" s="735"/>
      <c r="I14" s="735"/>
      <c r="J14" s="735"/>
      <c r="K14" s="379"/>
      <c r="L14" s="735"/>
      <c r="M14" s="736">
        <f t="shared" ref="M14" si="11">N14</f>
        <v>353610</v>
      </c>
      <c r="N14" s="607">
        <v>353610</v>
      </c>
      <c r="O14" s="735"/>
      <c r="P14" s="379"/>
      <c r="Q14" s="932">
        <v>57400</v>
      </c>
      <c r="R14" s="735"/>
      <c r="S14" s="799"/>
      <c r="T14" s="932">
        <v>57400</v>
      </c>
      <c r="U14" s="735"/>
      <c r="V14" s="379"/>
      <c r="W14" s="799">
        <f>Q14-T14</f>
        <v>0</v>
      </c>
      <c r="X14" s="933"/>
      <c r="Y14" s="799"/>
      <c r="Z14" s="379"/>
      <c r="AA14" s="735"/>
      <c r="AB14" s="799"/>
      <c r="AC14" s="932">
        <v>45430</v>
      </c>
      <c r="AD14" s="735"/>
      <c r="AE14" s="799"/>
      <c r="AF14" s="932">
        <v>38284</v>
      </c>
      <c r="AG14" s="735"/>
      <c r="AH14" s="379"/>
      <c r="AI14" s="932">
        <f>AC14-AF14</f>
        <v>7146</v>
      </c>
      <c r="AJ14" s="735"/>
      <c r="AK14" s="379"/>
      <c r="AL14" s="736">
        <f>AI14</f>
        <v>7146</v>
      </c>
      <c r="AM14" s="735"/>
      <c r="AN14" s="379"/>
      <c r="AO14" s="736">
        <v>55700</v>
      </c>
      <c r="AP14" s="735"/>
      <c r="AQ14" s="799"/>
      <c r="AR14" s="736">
        <f t="shared" si="8"/>
        <v>55700</v>
      </c>
      <c r="AS14" s="735">
        <f t="shared" si="8"/>
        <v>0</v>
      </c>
      <c r="AT14" s="379">
        <f t="shared" si="8"/>
        <v>0</v>
      </c>
      <c r="AU14" s="743">
        <f t="shared" si="9"/>
        <v>158530</v>
      </c>
      <c r="AV14" s="743">
        <f t="shared" si="9"/>
        <v>0</v>
      </c>
      <c r="AW14" s="743">
        <f t="shared" si="9"/>
        <v>0</v>
      </c>
      <c r="AX14" s="379">
        <f t="shared" si="10"/>
        <v>195080</v>
      </c>
      <c r="AY14" s="607">
        <f>N14-AU14</f>
        <v>195080</v>
      </c>
      <c r="AZ14" s="737"/>
      <c r="BA14" s="379"/>
      <c r="BB14" s="379">
        <v>100000</v>
      </c>
      <c r="BC14" s="379"/>
      <c r="BD14" s="379"/>
      <c r="BE14" s="379">
        <f>BB14</f>
        <v>100000</v>
      </c>
      <c r="BF14" s="379">
        <f>BC14</f>
        <v>0</v>
      </c>
      <c r="BG14" s="379"/>
      <c r="BH14" s="379">
        <f>AY14-BB14</f>
        <v>95080</v>
      </c>
      <c r="BI14" s="379"/>
      <c r="BJ14" s="379"/>
      <c r="BK14" s="379"/>
      <c r="BL14" s="379"/>
      <c r="BM14" s="379"/>
      <c r="BN14" s="379"/>
      <c r="BO14" s="379">
        <f>BP14</f>
        <v>100000</v>
      </c>
      <c r="BP14" s="379">
        <v>100000</v>
      </c>
      <c r="BQ14" s="642"/>
      <c r="BR14" s="642"/>
      <c r="BS14" s="642"/>
    </row>
    <row r="15" spans="1:78" s="748" customFormat="1" ht="56.25" hidden="1" customHeight="1">
      <c r="A15" s="745" t="s">
        <v>416</v>
      </c>
      <c r="B15" s="746" t="s">
        <v>417</v>
      </c>
      <c r="C15" s="745"/>
      <c r="D15" s="745"/>
      <c r="E15" s="746"/>
      <c r="F15" s="733">
        <f>F16+F17</f>
        <v>0</v>
      </c>
      <c r="G15" s="733">
        <f t="shared" ref="G15:BM15" si="12">G16+G17</f>
        <v>0</v>
      </c>
      <c r="H15" s="733">
        <f t="shared" si="12"/>
        <v>0</v>
      </c>
      <c r="I15" s="733">
        <f t="shared" si="12"/>
        <v>0</v>
      </c>
      <c r="J15" s="733">
        <f t="shared" si="12"/>
        <v>0</v>
      </c>
      <c r="K15" s="733">
        <f t="shared" si="12"/>
        <v>0</v>
      </c>
      <c r="L15" s="733">
        <f t="shared" si="12"/>
        <v>0</v>
      </c>
      <c r="M15" s="733">
        <f t="shared" si="12"/>
        <v>46850.111111111109</v>
      </c>
      <c r="N15" s="733">
        <f t="shared" si="12"/>
        <v>46850.111111111109</v>
      </c>
      <c r="O15" s="733">
        <f t="shared" si="12"/>
        <v>0</v>
      </c>
      <c r="P15" s="733">
        <f t="shared" si="12"/>
        <v>0</v>
      </c>
      <c r="Q15" s="733">
        <f t="shared" si="12"/>
        <v>0</v>
      </c>
      <c r="R15" s="733">
        <f t="shared" si="12"/>
        <v>0</v>
      </c>
      <c r="S15" s="733">
        <f t="shared" si="12"/>
        <v>0</v>
      </c>
      <c r="T15" s="733">
        <f t="shared" si="12"/>
        <v>0</v>
      </c>
      <c r="U15" s="733">
        <f t="shared" si="12"/>
        <v>0</v>
      </c>
      <c r="V15" s="733">
        <f t="shared" si="12"/>
        <v>0</v>
      </c>
      <c r="W15" s="733">
        <f t="shared" si="12"/>
        <v>0</v>
      </c>
      <c r="X15" s="733">
        <f t="shared" si="12"/>
        <v>0</v>
      </c>
      <c r="Y15" s="733">
        <f t="shared" si="12"/>
        <v>0</v>
      </c>
      <c r="Z15" s="733">
        <f t="shared" si="12"/>
        <v>0</v>
      </c>
      <c r="AA15" s="733">
        <f t="shared" si="12"/>
        <v>0</v>
      </c>
      <c r="AB15" s="733">
        <f t="shared" si="12"/>
        <v>0</v>
      </c>
      <c r="AC15" s="733">
        <f t="shared" si="12"/>
        <v>0</v>
      </c>
      <c r="AD15" s="733">
        <f t="shared" si="12"/>
        <v>0</v>
      </c>
      <c r="AE15" s="733">
        <f t="shared" si="12"/>
        <v>0</v>
      </c>
      <c r="AF15" s="733">
        <f t="shared" si="12"/>
        <v>0</v>
      </c>
      <c r="AG15" s="733">
        <f t="shared" si="12"/>
        <v>0</v>
      </c>
      <c r="AH15" s="733">
        <f t="shared" si="12"/>
        <v>0</v>
      </c>
      <c r="AI15" s="733">
        <f t="shared" si="12"/>
        <v>0</v>
      </c>
      <c r="AJ15" s="733">
        <f t="shared" si="12"/>
        <v>0</v>
      </c>
      <c r="AK15" s="733">
        <f t="shared" si="12"/>
        <v>0</v>
      </c>
      <c r="AL15" s="733">
        <f t="shared" si="12"/>
        <v>0</v>
      </c>
      <c r="AM15" s="733">
        <f t="shared" si="12"/>
        <v>0</v>
      </c>
      <c r="AN15" s="733">
        <f t="shared" si="12"/>
        <v>0</v>
      </c>
      <c r="AO15" s="733">
        <f t="shared" si="12"/>
        <v>0</v>
      </c>
      <c r="AP15" s="733">
        <f t="shared" si="12"/>
        <v>0</v>
      </c>
      <c r="AQ15" s="733">
        <f t="shared" si="12"/>
        <v>0</v>
      </c>
      <c r="AR15" s="733">
        <f t="shared" si="12"/>
        <v>0</v>
      </c>
      <c r="AS15" s="733">
        <f t="shared" si="12"/>
        <v>0</v>
      </c>
      <c r="AT15" s="733">
        <f t="shared" si="12"/>
        <v>0</v>
      </c>
      <c r="AU15" s="733">
        <f t="shared" si="12"/>
        <v>0</v>
      </c>
      <c r="AV15" s="733">
        <f t="shared" si="12"/>
        <v>0</v>
      </c>
      <c r="AW15" s="733">
        <f t="shared" si="12"/>
        <v>0</v>
      </c>
      <c r="AX15" s="733">
        <f t="shared" si="12"/>
        <v>46850.111111111109</v>
      </c>
      <c r="AY15" s="733">
        <f t="shared" si="12"/>
        <v>46850.111111111109</v>
      </c>
      <c r="AZ15" s="1080">
        <f t="shared" si="12"/>
        <v>0</v>
      </c>
      <c r="BA15" s="733">
        <f t="shared" si="12"/>
        <v>0</v>
      </c>
      <c r="BB15" s="733">
        <f t="shared" si="12"/>
        <v>46850.111111111109</v>
      </c>
      <c r="BC15" s="733">
        <f t="shared" si="12"/>
        <v>0</v>
      </c>
      <c r="BD15" s="733">
        <f t="shared" si="12"/>
        <v>0</v>
      </c>
      <c r="BE15" s="733">
        <f t="shared" si="12"/>
        <v>46850.111111111109</v>
      </c>
      <c r="BF15" s="733">
        <f t="shared" si="12"/>
        <v>0</v>
      </c>
      <c r="BG15" s="733">
        <f t="shared" si="12"/>
        <v>0</v>
      </c>
      <c r="BH15" s="733">
        <f t="shared" si="12"/>
        <v>0</v>
      </c>
      <c r="BI15" s="733">
        <f t="shared" si="12"/>
        <v>0</v>
      </c>
      <c r="BJ15" s="733">
        <f t="shared" si="12"/>
        <v>0</v>
      </c>
      <c r="BK15" s="733">
        <f t="shared" si="12"/>
        <v>0</v>
      </c>
      <c r="BL15" s="733">
        <f t="shared" si="12"/>
        <v>0</v>
      </c>
      <c r="BM15" s="733">
        <f t="shared" si="12"/>
        <v>0</v>
      </c>
      <c r="BN15" s="747"/>
      <c r="BO15" s="747"/>
      <c r="BP15" s="747"/>
      <c r="BQ15" s="745"/>
      <c r="BR15" s="745"/>
      <c r="BS15" s="745"/>
      <c r="BW15" s="748">
        <v>46850</v>
      </c>
    </row>
    <row r="16" spans="1:78" s="645" customFormat="1" ht="56.25" hidden="1" customHeight="1">
      <c r="A16" s="642" t="s">
        <v>2</v>
      </c>
      <c r="B16" s="557" t="s">
        <v>62</v>
      </c>
      <c r="C16" s="642"/>
      <c r="D16" s="642"/>
      <c r="E16" s="557"/>
      <c r="F16" s="379"/>
      <c r="G16" s="735"/>
      <c r="H16" s="735"/>
      <c r="I16" s="735"/>
      <c r="J16" s="735"/>
      <c r="K16" s="379"/>
      <c r="L16" s="735"/>
      <c r="M16" s="736">
        <f>M13*0.1/0.9</f>
        <v>7560.1111111111113</v>
      </c>
      <c r="N16" s="736">
        <f t="shared" ref="N16:BM17" si="13">N13*0.1/0.9</f>
        <v>7560.1111111111113</v>
      </c>
      <c r="O16" s="736">
        <f t="shared" si="13"/>
        <v>0</v>
      </c>
      <c r="P16" s="736">
        <f t="shared" si="13"/>
        <v>0</v>
      </c>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49"/>
      <c r="AV16" s="749"/>
      <c r="AW16" s="749"/>
      <c r="AX16" s="736">
        <f>AY16</f>
        <v>7560.1111111111113</v>
      </c>
      <c r="AY16" s="736">
        <f>N16</f>
        <v>7560.1111111111113</v>
      </c>
      <c r="AZ16" s="742">
        <f t="shared" si="13"/>
        <v>0</v>
      </c>
      <c r="BA16" s="736">
        <f t="shared" si="13"/>
        <v>0</v>
      </c>
      <c r="BB16" s="736">
        <f>AY16</f>
        <v>7560.1111111111113</v>
      </c>
      <c r="BC16" s="736">
        <f t="shared" si="13"/>
        <v>0</v>
      </c>
      <c r="BD16" s="736">
        <f t="shared" si="13"/>
        <v>0</v>
      </c>
      <c r="BE16" s="379">
        <f>BB16</f>
        <v>7560.1111111111113</v>
      </c>
      <c r="BF16" s="379">
        <f>BC16</f>
        <v>0</v>
      </c>
      <c r="BG16" s="736">
        <f t="shared" si="13"/>
        <v>0</v>
      </c>
      <c r="BH16" s="379"/>
      <c r="BI16" s="736">
        <f t="shared" si="13"/>
        <v>0</v>
      </c>
      <c r="BJ16" s="736">
        <f t="shared" si="13"/>
        <v>0</v>
      </c>
      <c r="BK16" s="736">
        <f t="shared" si="13"/>
        <v>0</v>
      </c>
      <c r="BL16" s="736">
        <f t="shared" si="13"/>
        <v>0</v>
      </c>
      <c r="BM16" s="736">
        <f t="shared" si="13"/>
        <v>0</v>
      </c>
      <c r="BN16" s="379"/>
      <c r="BO16" s="379">
        <f>BP16</f>
        <v>12000</v>
      </c>
      <c r="BP16" s="379">
        <v>12000</v>
      </c>
      <c r="BQ16" s="642"/>
      <c r="BR16" s="642"/>
      <c r="BS16" s="642"/>
    </row>
    <row r="17" spans="1:75" s="645" customFormat="1" ht="56.25" hidden="1" customHeight="1">
      <c r="A17" s="642" t="s">
        <v>3</v>
      </c>
      <c r="B17" s="557" t="s">
        <v>63</v>
      </c>
      <c r="C17" s="642"/>
      <c r="D17" s="642"/>
      <c r="E17" s="557"/>
      <c r="F17" s="379"/>
      <c r="G17" s="735"/>
      <c r="H17" s="735"/>
      <c r="I17" s="735"/>
      <c r="J17" s="735"/>
      <c r="K17" s="379"/>
      <c r="L17" s="735"/>
      <c r="M17" s="736">
        <f>M14*0.1/0.9</f>
        <v>39290</v>
      </c>
      <c r="N17" s="736">
        <f t="shared" si="13"/>
        <v>39290</v>
      </c>
      <c r="O17" s="736">
        <f t="shared" si="13"/>
        <v>0</v>
      </c>
      <c r="P17" s="736">
        <f t="shared" si="13"/>
        <v>0</v>
      </c>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49"/>
      <c r="AV17" s="749"/>
      <c r="AW17" s="749"/>
      <c r="AX17" s="736">
        <f>AY17</f>
        <v>39290</v>
      </c>
      <c r="AY17" s="736">
        <f>N17</f>
        <v>39290</v>
      </c>
      <c r="AZ17" s="742">
        <f t="shared" si="13"/>
        <v>0</v>
      </c>
      <c r="BA17" s="736">
        <f t="shared" si="13"/>
        <v>0</v>
      </c>
      <c r="BB17" s="736">
        <f>AY17</f>
        <v>39290</v>
      </c>
      <c r="BC17" s="736">
        <f t="shared" si="13"/>
        <v>0</v>
      </c>
      <c r="BD17" s="736">
        <f t="shared" si="13"/>
        <v>0</v>
      </c>
      <c r="BE17" s="379">
        <f>BB17</f>
        <v>39290</v>
      </c>
      <c r="BF17" s="379">
        <f>BC17</f>
        <v>0</v>
      </c>
      <c r="BG17" s="736">
        <f t="shared" si="13"/>
        <v>0</v>
      </c>
      <c r="BH17" s="736"/>
      <c r="BI17" s="736">
        <f t="shared" si="13"/>
        <v>0</v>
      </c>
      <c r="BJ17" s="736">
        <f t="shared" si="13"/>
        <v>0</v>
      </c>
      <c r="BK17" s="736">
        <f t="shared" si="13"/>
        <v>0</v>
      </c>
      <c r="BL17" s="736">
        <f t="shared" si="13"/>
        <v>0</v>
      </c>
      <c r="BM17" s="736">
        <f t="shared" si="13"/>
        <v>0</v>
      </c>
      <c r="BN17" s="379"/>
      <c r="BO17" s="379">
        <f>BP17</f>
        <v>100000</v>
      </c>
      <c r="BP17" s="379">
        <v>100000</v>
      </c>
      <c r="BQ17" s="642"/>
      <c r="BR17" s="642"/>
      <c r="BS17" s="642"/>
      <c r="BW17" s="645">
        <f>BE10-BB10</f>
        <v>0</v>
      </c>
    </row>
    <row r="18" spans="1:75" s="22" customFormat="1" ht="56.25" hidden="1" customHeight="1">
      <c r="A18" s="133" t="s">
        <v>23</v>
      </c>
      <c r="B18" s="134" t="s">
        <v>66</v>
      </c>
      <c r="C18" s="133"/>
      <c r="D18" s="133"/>
      <c r="E18" s="134"/>
      <c r="F18" s="380"/>
      <c r="G18" s="751"/>
      <c r="H18" s="751"/>
      <c r="I18" s="751"/>
      <c r="J18" s="751"/>
      <c r="K18" s="380"/>
      <c r="L18" s="751"/>
      <c r="M18" s="732">
        <f>M19+M20</f>
        <v>22752</v>
      </c>
      <c r="N18" s="732">
        <f t="shared" ref="N18:BM18" si="14">N19+N20</f>
        <v>22752</v>
      </c>
      <c r="O18" s="732">
        <f t="shared" si="14"/>
        <v>0</v>
      </c>
      <c r="P18" s="732">
        <f t="shared" si="14"/>
        <v>0</v>
      </c>
      <c r="Q18" s="732">
        <f t="shared" si="14"/>
        <v>0</v>
      </c>
      <c r="R18" s="732">
        <f t="shared" si="14"/>
        <v>0</v>
      </c>
      <c r="S18" s="732">
        <f t="shared" si="14"/>
        <v>0</v>
      </c>
      <c r="T18" s="732">
        <f t="shared" si="14"/>
        <v>0</v>
      </c>
      <c r="U18" s="732">
        <f t="shared" si="14"/>
        <v>0</v>
      </c>
      <c r="V18" s="732">
        <f t="shared" si="14"/>
        <v>0</v>
      </c>
      <c r="W18" s="732">
        <f t="shared" si="14"/>
        <v>0</v>
      </c>
      <c r="X18" s="732">
        <f t="shared" si="14"/>
        <v>0</v>
      </c>
      <c r="Y18" s="732">
        <f t="shared" si="14"/>
        <v>0</v>
      </c>
      <c r="Z18" s="732">
        <f t="shared" si="14"/>
        <v>0</v>
      </c>
      <c r="AA18" s="732">
        <f t="shared" si="14"/>
        <v>0</v>
      </c>
      <c r="AB18" s="732">
        <f t="shared" si="14"/>
        <v>0</v>
      </c>
      <c r="AC18" s="732">
        <f t="shared" si="14"/>
        <v>0</v>
      </c>
      <c r="AD18" s="732">
        <f t="shared" si="14"/>
        <v>0</v>
      </c>
      <c r="AE18" s="732">
        <f t="shared" si="14"/>
        <v>0</v>
      </c>
      <c r="AF18" s="732">
        <f t="shared" si="14"/>
        <v>0</v>
      </c>
      <c r="AG18" s="732">
        <f t="shared" si="14"/>
        <v>0</v>
      </c>
      <c r="AH18" s="732">
        <f t="shared" si="14"/>
        <v>0</v>
      </c>
      <c r="AI18" s="732">
        <f t="shared" si="14"/>
        <v>0</v>
      </c>
      <c r="AJ18" s="732">
        <f t="shared" si="14"/>
        <v>0</v>
      </c>
      <c r="AK18" s="732">
        <f t="shared" si="14"/>
        <v>0</v>
      </c>
      <c r="AL18" s="732">
        <f t="shared" si="14"/>
        <v>0</v>
      </c>
      <c r="AM18" s="732">
        <f t="shared" si="14"/>
        <v>0</v>
      </c>
      <c r="AN18" s="732">
        <f t="shared" si="14"/>
        <v>0</v>
      </c>
      <c r="AO18" s="732">
        <v>22752</v>
      </c>
      <c r="AP18" s="732"/>
      <c r="AQ18" s="732">
        <f t="shared" si="14"/>
        <v>0</v>
      </c>
      <c r="AR18" s="732">
        <f>AO18</f>
        <v>22752</v>
      </c>
      <c r="AS18" s="732">
        <f t="shared" si="14"/>
        <v>0</v>
      </c>
      <c r="AT18" s="732">
        <f t="shared" si="14"/>
        <v>0</v>
      </c>
      <c r="AU18" s="733">
        <v>22752</v>
      </c>
      <c r="AV18" s="733">
        <f t="shared" si="14"/>
        <v>0</v>
      </c>
      <c r="AW18" s="733">
        <f t="shared" si="14"/>
        <v>0</v>
      </c>
      <c r="AX18" s="732">
        <f t="shared" si="14"/>
        <v>0</v>
      </c>
      <c r="AY18" s="732">
        <f t="shared" si="14"/>
        <v>0</v>
      </c>
      <c r="AZ18" s="1079">
        <f t="shared" si="14"/>
        <v>0</v>
      </c>
      <c r="BA18" s="732">
        <f t="shared" si="14"/>
        <v>0</v>
      </c>
      <c r="BB18" s="732">
        <f t="shared" si="14"/>
        <v>0</v>
      </c>
      <c r="BC18" s="732">
        <f t="shared" si="14"/>
        <v>0</v>
      </c>
      <c r="BD18" s="732">
        <f t="shared" si="14"/>
        <v>0</v>
      </c>
      <c r="BE18" s="732">
        <f t="shared" si="14"/>
        <v>0</v>
      </c>
      <c r="BF18" s="732">
        <f t="shared" si="14"/>
        <v>0</v>
      </c>
      <c r="BG18" s="732">
        <f t="shared" si="14"/>
        <v>0</v>
      </c>
      <c r="BH18" s="732">
        <f t="shared" si="14"/>
        <v>0</v>
      </c>
      <c r="BI18" s="732">
        <f t="shared" si="14"/>
        <v>0</v>
      </c>
      <c r="BJ18" s="732">
        <f t="shared" si="14"/>
        <v>0</v>
      </c>
      <c r="BK18" s="732">
        <f t="shared" si="14"/>
        <v>0</v>
      </c>
      <c r="BL18" s="732">
        <f t="shared" si="14"/>
        <v>0</v>
      </c>
      <c r="BM18" s="732">
        <f t="shared" si="14"/>
        <v>0</v>
      </c>
      <c r="BN18" s="380"/>
      <c r="BO18" s="380">
        <f>BP18</f>
        <v>0</v>
      </c>
      <c r="BP18" s="380">
        <f>AY18</f>
        <v>0</v>
      </c>
      <c r="BQ18" s="133"/>
      <c r="BR18" s="133"/>
      <c r="BS18" s="133"/>
      <c r="BW18" s="22">
        <f>BF10-BC10</f>
        <v>0</v>
      </c>
    </row>
    <row r="19" spans="1:75" s="645" customFormat="1" ht="56.25" hidden="1" customHeight="1">
      <c r="A19" s="642" t="s">
        <v>418</v>
      </c>
      <c r="B19" s="557" t="s">
        <v>415</v>
      </c>
      <c r="C19" s="642"/>
      <c r="D19" s="642"/>
      <c r="E19" s="557"/>
      <c r="F19" s="379"/>
      <c r="G19" s="735"/>
      <c r="H19" s="735"/>
      <c r="I19" s="735"/>
      <c r="J19" s="735"/>
      <c r="K19" s="379"/>
      <c r="L19" s="735"/>
      <c r="M19" s="736">
        <f>22752*0.9</f>
        <v>20476.8</v>
      </c>
      <c r="N19" s="607">
        <f>M19</f>
        <v>20476.8</v>
      </c>
      <c r="O19" s="735"/>
      <c r="P19" s="379"/>
      <c r="Q19" s="799"/>
      <c r="R19" s="735"/>
      <c r="S19" s="799"/>
      <c r="T19" s="379"/>
      <c r="U19" s="735"/>
      <c r="V19" s="379"/>
      <c r="W19" s="799"/>
      <c r="X19" s="933"/>
      <c r="Y19" s="799"/>
      <c r="Z19" s="379"/>
      <c r="AA19" s="735"/>
      <c r="AB19" s="799"/>
      <c r="AC19" s="379"/>
      <c r="AD19" s="735"/>
      <c r="AE19" s="799"/>
      <c r="AF19" s="379"/>
      <c r="AG19" s="735"/>
      <c r="AH19" s="379"/>
      <c r="AI19" s="379"/>
      <c r="AJ19" s="735"/>
      <c r="AK19" s="379"/>
      <c r="AL19" s="379"/>
      <c r="AM19" s="735"/>
      <c r="AN19" s="379"/>
      <c r="AO19" s="736"/>
      <c r="AP19" s="735"/>
      <c r="AQ19" s="799"/>
      <c r="AR19" s="736"/>
      <c r="AS19" s="735"/>
      <c r="AT19" s="379"/>
      <c r="AU19" s="743"/>
      <c r="AV19" s="743"/>
      <c r="AW19" s="743"/>
      <c r="AX19" s="379"/>
      <c r="AY19" s="607"/>
      <c r="AZ19" s="737"/>
      <c r="BA19" s="379"/>
      <c r="BB19" s="379"/>
      <c r="BC19" s="379"/>
      <c r="BD19" s="379"/>
      <c r="BE19" s="379"/>
      <c r="BF19" s="379"/>
      <c r="BG19" s="379"/>
      <c r="BH19" s="379"/>
      <c r="BI19" s="379"/>
      <c r="BJ19" s="379"/>
      <c r="BK19" s="379"/>
      <c r="BL19" s="379"/>
      <c r="BM19" s="379"/>
      <c r="BN19" s="379"/>
      <c r="BO19" s="379"/>
      <c r="BP19" s="379"/>
      <c r="BQ19" s="642"/>
      <c r="BR19" s="642"/>
      <c r="BS19" s="642"/>
    </row>
    <row r="20" spans="1:75" s="710" customFormat="1" ht="56.25" hidden="1" customHeight="1">
      <c r="A20" s="752" t="s">
        <v>419</v>
      </c>
      <c r="B20" s="753" t="s">
        <v>417</v>
      </c>
      <c r="C20" s="752"/>
      <c r="D20" s="752"/>
      <c r="E20" s="753"/>
      <c r="F20" s="743"/>
      <c r="G20" s="754"/>
      <c r="H20" s="754"/>
      <c r="I20" s="754"/>
      <c r="J20" s="754"/>
      <c r="K20" s="743"/>
      <c r="L20" s="754"/>
      <c r="M20" s="749">
        <f>M19*0.1/0.9</f>
        <v>2275.1999999999998</v>
      </c>
      <c r="N20" s="755">
        <f>M20</f>
        <v>2275.1999999999998</v>
      </c>
      <c r="O20" s="754"/>
      <c r="P20" s="743"/>
      <c r="Q20" s="743"/>
      <c r="R20" s="754"/>
      <c r="S20" s="743"/>
      <c r="T20" s="743"/>
      <c r="U20" s="754"/>
      <c r="V20" s="743"/>
      <c r="W20" s="743"/>
      <c r="X20" s="754"/>
      <c r="Y20" s="743"/>
      <c r="Z20" s="743"/>
      <c r="AA20" s="754"/>
      <c r="AB20" s="743"/>
      <c r="AC20" s="743"/>
      <c r="AD20" s="754"/>
      <c r="AE20" s="743"/>
      <c r="AF20" s="743"/>
      <c r="AG20" s="754"/>
      <c r="AH20" s="743"/>
      <c r="AI20" s="743"/>
      <c r="AJ20" s="754"/>
      <c r="AK20" s="743"/>
      <c r="AL20" s="743"/>
      <c r="AM20" s="754"/>
      <c r="AN20" s="743"/>
      <c r="AO20" s="749"/>
      <c r="AP20" s="754"/>
      <c r="AQ20" s="743"/>
      <c r="AR20" s="749"/>
      <c r="AS20" s="754"/>
      <c r="AT20" s="743"/>
      <c r="AU20" s="743"/>
      <c r="AV20" s="743"/>
      <c r="AW20" s="743"/>
      <c r="AX20" s="743"/>
      <c r="AY20" s="755"/>
      <c r="AZ20" s="756"/>
      <c r="BA20" s="743"/>
      <c r="BB20" s="743"/>
      <c r="BC20" s="743"/>
      <c r="BD20" s="743"/>
      <c r="BE20" s="743"/>
      <c r="BF20" s="743"/>
      <c r="BG20" s="743"/>
      <c r="BH20" s="743"/>
      <c r="BI20" s="743"/>
      <c r="BJ20" s="743"/>
      <c r="BK20" s="743"/>
      <c r="BL20" s="743"/>
      <c r="BM20" s="743"/>
      <c r="BN20" s="743"/>
      <c r="BO20" s="743"/>
      <c r="BP20" s="743"/>
      <c r="BQ20" s="752"/>
      <c r="BR20" s="752"/>
      <c r="BS20" s="752"/>
    </row>
    <row r="21" spans="1:75" s="22" customFormat="1" ht="56.25" hidden="1" customHeight="1">
      <c r="A21" s="134" t="s">
        <v>64</v>
      </c>
      <c r="B21" s="134" t="s">
        <v>65</v>
      </c>
      <c r="C21" s="133"/>
      <c r="D21" s="133"/>
      <c r="E21" s="134"/>
      <c r="F21" s="732">
        <f>F23+F27+F48+F53+F61+F73+F78+F85+F90+F100</f>
        <v>3661228</v>
      </c>
      <c r="G21" s="732">
        <f>G22+G99</f>
        <v>4077443</v>
      </c>
      <c r="H21" s="732">
        <f t="shared" ref="H21:BM21" si="15">H22+H99</f>
        <v>0</v>
      </c>
      <c r="I21" s="732">
        <f t="shared" si="15"/>
        <v>0</v>
      </c>
      <c r="J21" s="732">
        <f t="shared" si="15"/>
        <v>0</v>
      </c>
      <c r="K21" s="732">
        <f t="shared" si="15"/>
        <v>952648</v>
      </c>
      <c r="L21" s="732">
        <f t="shared" si="15"/>
        <v>804995</v>
      </c>
      <c r="M21" s="732">
        <f t="shared" si="15"/>
        <v>1877623.3333333333</v>
      </c>
      <c r="N21" s="732">
        <f t="shared" si="15"/>
        <v>1877623.3333333333</v>
      </c>
      <c r="O21" s="732">
        <f t="shared" si="15"/>
        <v>916250</v>
      </c>
      <c r="P21" s="732">
        <f t="shared" si="15"/>
        <v>0</v>
      </c>
      <c r="Q21" s="732">
        <f t="shared" si="15"/>
        <v>435200</v>
      </c>
      <c r="R21" s="732">
        <f t="shared" si="15"/>
        <v>120000</v>
      </c>
      <c r="S21" s="732">
        <f t="shared" si="15"/>
        <v>0</v>
      </c>
      <c r="T21" s="732">
        <f t="shared" si="15"/>
        <v>311557</v>
      </c>
      <c r="U21" s="732">
        <f t="shared" si="15"/>
        <v>22967</v>
      </c>
      <c r="V21" s="732">
        <f t="shared" si="15"/>
        <v>0</v>
      </c>
      <c r="W21" s="732">
        <f t="shared" si="15"/>
        <v>123643</v>
      </c>
      <c r="X21" s="732">
        <f t="shared" si="15"/>
        <v>97033</v>
      </c>
      <c r="Y21" s="732">
        <f t="shared" si="15"/>
        <v>0</v>
      </c>
      <c r="Z21" s="732">
        <f t="shared" si="15"/>
        <v>119353</v>
      </c>
      <c r="AA21" s="732">
        <f t="shared" si="15"/>
        <v>0</v>
      </c>
      <c r="AB21" s="732">
        <f t="shared" si="15"/>
        <v>0</v>
      </c>
      <c r="AC21" s="732">
        <f t="shared" si="15"/>
        <v>24920</v>
      </c>
      <c r="AD21" s="732">
        <f t="shared" si="15"/>
        <v>0</v>
      </c>
      <c r="AE21" s="732">
        <f t="shared" si="15"/>
        <v>0</v>
      </c>
      <c r="AF21" s="732">
        <f t="shared" si="15"/>
        <v>24920</v>
      </c>
      <c r="AG21" s="732">
        <f t="shared" si="15"/>
        <v>0</v>
      </c>
      <c r="AH21" s="732">
        <f t="shared" si="15"/>
        <v>0</v>
      </c>
      <c r="AI21" s="732">
        <f t="shared" si="15"/>
        <v>0</v>
      </c>
      <c r="AJ21" s="732">
        <f t="shared" si="15"/>
        <v>0</v>
      </c>
      <c r="AK21" s="732">
        <f t="shared" si="15"/>
        <v>0</v>
      </c>
      <c r="AL21" s="732">
        <f t="shared" si="15"/>
        <v>0</v>
      </c>
      <c r="AM21" s="732">
        <f t="shared" si="15"/>
        <v>0</v>
      </c>
      <c r="AN21" s="732">
        <f t="shared" si="15"/>
        <v>0</v>
      </c>
      <c r="AO21" s="732">
        <f t="shared" si="15"/>
        <v>275741</v>
      </c>
      <c r="AP21" s="732">
        <f t="shared" si="15"/>
        <v>140243</v>
      </c>
      <c r="AQ21" s="732">
        <f t="shared" si="15"/>
        <v>0</v>
      </c>
      <c r="AR21" s="732">
        <f t="shared" si="15"/>
        <v>275741</v>
      </c>
      <c r="AS21" s="732">
        <f t="shared" si="15"/>
        <v>140243</v>
      </c>
      <c r="AT21" s="732">
        <f t="shared" si="15"/>
        <v>0</v>
      </c>
      <c r="AU21" s="733">
        <f t="shared" si="15"/>
        <v>735861</v>
      </c>
      <c r="AV21" s="733">
        <f t="shared" si="15"/>
        <v>260243</v>
      </c>
      <c r="AW21" s="733">
        <f t="shared" si="15"/>
        <v>0</v>
      </c>
      <c r="AX21" s="732">
        <f t="shared" si="15"/>
        <v>1141762.3333333333</v>
      </c>
      <c r="AY21" s="732">
        <f t="shared" si="15"/>
        <v>1141762.3333333333</v>
      </c>
      <c r="AZ21" s="1079">
        <f t="shared" si="15"/>
        <v>656007</v>
      </c>
      <c r="BA21" s="732">
        <f t="shared" si="15"/>
        <v>0</v>
      </c>
      <c r="BB21" s="732">
        <f t="shared" si="15"/>
        <v>954000</v>
      </c>
      <c r="BC21" s="732">
        <f t="shared" si="15"/>
        <v>656007</v>
      </c>
      <c r="BD21" s="732">
        <f t="shared" si="15"/>
        <v>0</v>
      </c>
      <c r="BE21" s="732">
        <f t="shared" si="15"/>
        <v>954000</v>
      </c>
      <c r="BF21" s="732">
        <f t="shared" si="15"/>
        <v>656007</v>
      </c>
      <c r="BG21" s="732">
        <f t="shared" si="15"/>
        <v>0</v>
      </c>
      <c r="BH21" s="732">
        <f t="shared" si="15"/>
        <v>0</v>
      </c>
      <c r="BI21" s="732">
        <f t="shared" si="15"/>
        <v>0</v>
      </c>
      <c r="BJ21" s="732">
        <f t="shared" si="15"/>
        <v>0</v>
      </c>
      <c r="BK21" s="732">
        <f t="shared" si="15"/>
        <v>0</v>
      </c>
      <c r="BL21" s="732">
        <f t="shared" si="15"/>
        <v>0</v>
      </c>
      <c r="BM21" s="732">
        <f t="shared" si="15"/>
        <v>0</v>
      </c>
      <c r="BN21" s="732"/>
      <c r="BO21" s="732">
        <f t="shared" ref="BO21:BR21" si="16">BO23+BO27+BO48+BO53+BO61+BO73+BO78+BO85+BO90+BO100</f>
        <v>999000</v>
      </c>
      <c r="BP21" s="732">
        <f t="shared" si="16"/>
        <v>999000</v>
      </c>
      <c r="BQ21" s="732">
        <f t="shared" si="16"/>
        <v>656007</v>
      </c>
      <c r="BR21" s="732">
        <f t="shared" si="16"/>
        <v>0</v>
      </c>
      <c r="BS21" s="133"/>
    </row>
    <row r="22" spans="1:75" s="22" customFormat="1" ht="56.25" hidden="1" customHeight="1">
      <c r="A22" s="134" t="s">
        <v>420</v>
      </c>
      <c r="B22" s="134" t="s">
        <v>415</v>
      </c>
      <c r="C22" s="133"/>
      <c r="D22" s="133"/>
      <c r="E22" s="134"/>
      <c r="F22" s="732"/>
      <c r="G22" s="732">
        <f>G23+G27+G48+G53+G61+G73+G78+G85+G90</f>
        <v>4077443</v>
      </c>
      <c r="H22" s="732">
        <f t="shared" ref="H22:BM22" si="17">H23+H27+H48+H53+H61+H73+H78+H85+H90</f>
        <v>0</v>
      </c>
      <c r="I22" s="732">
        <f t="shared" si="17"/>
        <v>0</v>
      </c>
      <c r="J22" s="732">
        <f t="shared" si="17"/>
        <v>0</v>
      </c>
      <c r="K22" s="732">
        <f t="shared" si="17"/>
        <v>952648</v>
      </c>
      <c r="L22" s="732">
        <f t="shared" si="17"/>
        <v>804995</v>
      </c>
      <c r="M22" s="732">
        <f t="shared" si="17"/>
        <v>1689861</v>
      </c>
      <c r="N22" s="732">
        <f t="shared" si="17"/>
        <v>1689861</v>
      </c>
      <c r="O22" s="732">
        <f t="shared" si="17"/>
        <v>916250</v>
      </c>
      <c r="P22" s="732">
        <f t="shared" si="17"/>
        <v>0</v>
      </c>
      <c r="Q22" s="732">
        <f t="shared" si="17"/>
        <v>435200</v>
      </c>
      <c r="R22" s="732">
        <f t="shared" si="17"/>
        <v>120000</v>
      </c>
      <c r="S22" s="732">
        <f t="shared" si="17"/>
        <v>0</v>
      </c>
      <c r="T22" s="732">
        <f t="shared" si="17"/>
        <v>311557</v>
      </c>
      <c r="U22" s="732">
        <f t="shared" si="17"/>
        <v>22967</v>
      </c>
      <c r="V22" s="732">
        <f t="shared" si="17"/>
        <v>0</v>
      </c>
      <c r="W22" s="732">
        <f t="shared" si="17"/>
        <v>123643</v>
      </c>
      <c r="X22" s="732">
        <f t="shared" si="17"/>
        <v>97033</v>
      </c>
      <c r="Y22" s="732">
        <f t="shared" si="17"/>
        <v>0</v>
      </c>
      <c r="Z22" s="732">
        <f t="shared" si="17"/>
        <v>119353</v>
      </c>
      <c r="AA22" s="732">
        <f t="shared" si="17"/>
        <v>0</v>
      </c>
      <c r="AB22" s="732">
        <f t="shared" si="17"/>
        <v>0</v>
      </c>
      <c r="AC22" s="732">
        <f t="shared" si="17"/>
        <v>24920</v>
      </c>
      <c r="AD22" s="732">
        <f t="shared" si="17"/>
        <v>0</v>
      </c>
      <c r="AE22" s="732">
        <f t="shared" si="17"/>
        <v>0</v>
      </c>
      <c r="AF22" s="732">
        <f t="shared" si="17"/>
        <v>24920</v>
      </c>
      <c r="AG22" s="732">
        <f t="shared" si="17"/>
        <v>0</v>
      </c>
      <c r="AH22" s="732">
        <f t="shared" si="17"/>
        <v>0</v>
      </c>
      <c r="AI22" s="732">
        <f t="shared" si="17"/>
        <v>0</v>
      </c>
      <c r="AJ22" s="732">
        <f t="shared" si="17"/>
        <v>0</v>
      </c>
      <c r="AK22" s="732">
        <f t="shared" si="17"/>
        <v>0</v>
      </c>
      <c r="AL22" s="732">
        <f t="shared" si="17"/>
        <v>0</v>
      </c>
      <c r="AM22" s="732">
        <f t="shared" si="17"/>
        <v>0</v>
      </c>
      <c r="AN22" s="732">
        <f t="shared" si="17"/>
        <v>0</v>
      </c>
      <c r="AO22" s="732">
        <f t="shared" si="17"/>
        <v>275741</v>
      </c>
      <c r="AP22" s="732">
        <f t="shared" si="17"/>
        <v>140243</v>
      </c>
      <c r="AQ22" s="732">
        <f t="shared" si="17"/>
        <v>0</v>
      </c>
      <c r="AR22" s="732">
        <f t="shared" si="17"/>
        <v>275741</v>
      </c>
      <c r="AS22" s="732">
        <f t="shared" si="17"/>
        <v>140243</v>
      </c>
      <c r="AT22" s="732">
        <f t="shared" si="17"/>
        <v>0</v>
      </c>
      <c r="AU22" s="733">
        <f t="shared" si="17"/>
        <v>735861</v>
      </c>
      <c r="AV22" s="733">
        <f t="shared" si="17"/>
        <v>260243</v>
      </c>
      <c r="AW22" s="733">
        <f t="shared" si="17"/>
        <v>0</v>
      </c>
      <c r="AX22" s="732">
        <f t="shared" si="17"/>
        <v>954000</v>
      </c>
      <c r="AY22" s="732">
        <f t="shared" si="17"/>
        <v>954000</v>
      </c>
      <c r="AZ22" s="1079">
        <f t="shared" si="17"/>
        <v>656007</v>
      </c>
      <c r="BA22" s="732">
        <f t="shared" si="17"/>
        <v>0</v>
      </c>
      <c r="BB22" s="732">
        <f t="shared" si="17"/>
        <v>954000</v>
      </c>
      <c r="BC22" s="732">
        <f t="shared" si="17"/>
        <v>656007</v>
      </c>
      <c r="BD22" s="732">
        <f t="shared" si="17"/>
        <v>0</v>
      </c>
      <c r="BE22" s="732">
        <f t="shared" si="17"/>
        <v>954000</v>
      </c>
      <c r="BF22" s="732">
        <f t="shared" si="17"/>
        <v>656007</v>
      </c>
      <c r="BG22" s="732">
        <f t="shared" si="17"/>
        <v>0</v>
      </c>
      <c r="BH22" s="732">
        <f t="shared" si="17"/>
        <v>0</v>
      </c>
      <c r="BI22" s="732">
        <f t="shared" si="17"/>
        <v>0</v>
      </c>
      <c r="BJ22" s="732">
        <f t="shared" si="17"/>
        <v>0</v>
      </c>
      <c r="BK22" s="732">
        <f t="shared" si="17"/>
        <v>0</v>
      </c>
      <c r="BL22" s="732">
        <f t="shared" si="17"/>
        <v>0</v>
      </c>
      <c r="BM22" s="732">
        <f t="shared" si="17"/>
        <v>0</v>
      </c>
      <c r="BN22" s="732"/>
      <c r="BO22" s="732"/>
      <c r="BP22" s="732"/>
      <c r="BQ22" s="732"/>
      <c r="BR22" s="732"/>
      <c r="BS22" s="133"/>
    </row>
    <row r="23" spans="1:75" s="22" customFormat="1" ht="56.25" hidden="1" customHeight="1">
      <c r="A23" s="133" t="s">
        <v>2</v>
      </c>
      <c r="B23" s="758" t="s">
        <v>155</v>
      </c>
      <c r="C23" s="759"/>
      <c r="D23" s="759"/>
      <c r="E23" s="759"/>
      <c r="F23" s="388"/>
      <c r="G23" s="388">
        <f>SUM(G24:G26)</f>
        <v>1616385</v>
      </c>
      <c r="H23" s="388"/>
      <c r="I23" s="388"/>
      <c r="J23" s="388"/>
      <c r="K23" s="388"/>
      <c r="L23" s="388"/>
      <c r="M23" s="732">
        <f>N23</f>
        <v>715274</v>
      </c>
      <c r="N23" s="760">
        <f>SUM(N24:N26)</f>
        <v>715274</v>
      </c>
      <c r="O23" s="760">
        <f>SUM(O24:O26)</f>
        <v>715274</v>
      </c>
      <c r="P23" s="760">
        <f t="shared" ref="P23:V23" si="18">SUM(P24:P26)</f>
        <v>0</v>
      </c>
      <c r="Q23" s="760">
        <f t="shared" si="18"/>
        <v>0</v>
      </c>
      <c r="R23" s="760">
        <f t="shared" si="18"/>
        <v>0</v>
      </c>
      <c r="S23" s="760">
        <f t="shared" si="18"/>
        <v>0</v>
      </c>
      <c r="T23" s="760">
        <f t="shared" si="18"/>
        <v>0</v>
      </c>
      <c r="U23" s="760">
        <f t="shared" si="18"/>
        <v>0</v>
      </c>
      <c r="V23" s="760">
        <f t="shared" si="18"/>
        <v>0</v>
      </c>
      <c r="W23" s="760">
        <f>SUM(W24:W26)</f>
        <v>0</v>
      </c>
      <c r="X23" s="760">
        <f t="shared" ref="X23:AO23" si="19">SUM(X24:X26)</f>
        <v>0</v>
      </c>
      <c r="Y23" s="760">
        <f t="shared" si="19"/>
        <v>0</v>
      </c>
      <c r="Z23" s="760">
        <f t="shared" si="19"/>
        <v>0</v>
      </c>
      <c r="AA23" s="760">
        <f t="shared" si="19"/>
        <v>0</v>
      </c>
      <c r="AB23" s="760">
        <f t="shared" si="19"/>
        <v>0</v>
      </c>
      <c r="AC23" s="760">
        <f t="shared" si="19"/>
        <v>0</v>
      </c>
      <c r="AD23" s="760">
        <f t="shared" si="19"/>
        <v>0</v>
      </c>
      <c r="AE23" s="760">
        <f t="shared" si="19"/>
        <v>0</v>
      </c>
      <c r="AF23" s="760">
        <f t="shared" si="19"/>
        <v>0</v>
      </c>
      <c r="AG23" s="760">
        <f t="shared" si="19"/>
        <v>0</v>
      </c>
      <c r="AH23" s="760">
        <f t="shared" si="19"/>
        <v>0</v>
      </c>
      <c r="AI23" s="760">
        <f t="shared" si="19"/>
        <v>0</v>
      </c>
      <c r="AJ23" s="760">
        <f t="shared" si="19"/>
        <v>0</v>
      </c>
      <c r="AK23" s="760">
        <f t="shared" si="19"/>
        <v>0</v>
      </c>
      <c r="AL23" s="760">
        <f t="shared" si="19"/>
        <v>0</v>
      </c>
      <c r="AM23" s="760">
        <f t="shared" si="19"/>
        <v>0</v>
      </c>
      <c r="AN23" s="760">
        <f t="shared" si="19"/>
        <v>0</v>
      </c>
      <c r="AO23" s="760">
        <f t="shared" si="19"/>
        <v>97867</v>
      </c>
      <c r="AP23" s="760">
        <f>SUM(AP24:AP26)</f>
        <v>97867</v>
      </c>
      <c r="AQ23" s="760">
        <f t="shared" ref="AQ23:BR23" si="20">SUM(AQ24:AQ26)</f>
        <v>0</v>
      </c>
      <c r="AR23" s="760">
        <f t="shared" si="20"/>
        <v>97867</v>
      </c>
      <c r="AS23" s="760">
        <f t="shared" si="20"/>
        <v>97867</v>
      </c>
      <c r="AT23" s="760">
        <f t="shared" si="20"/>
        <v>0</v>
      </c>
      <c r="AU23" s="761">
        <f t="shared" si="20"/>
        <v>97867</v>
      </c>
      <c r="AV23" s="761">
        <f t="shared" si="20"/>
        <v>97867</v>
      </c>
      <c r="AW23" s="761">
        <f t="shared" si="20"/>
        <v>0</v>
      </c>
      <c r="AX23" s="380">
        <f t="shared" si="10"/>
        <v>617407</v>
      </c>
      <c r="AY23" s="760">
        <f t="shared" si="20"/>
        <v>617407</v>
      </c>
      <c r="AZ23" s="1081">
        <f t="shared" si="20"/>
        <v>617407</v>
      </c>
      <c r="BA23" s="760">
        <f t="shared" si="20"/>
        <v>0</v>
      </c>
      <c r="BB23" s="760">
        <f t="shared" si="20"/>
        <v>617407</v>
      </c>
      <c r="BC23" s="760">
        <f t="shared" si="20"/>
        <v>617407</v>
      </c>
      <c r="BD23" s="760">
        <f t="shared" si="20"/>
        <v>0</v>
      </c>
      <c r="BE23" s="760">
        <f t="shared" si="20"/>
        <v>617407</v>
      </c>
      <c r="BF23" s="760">
        <f t="shared" si="20"/>
        <v>617407</v>
      </c>
      <c r="BG23" s="760">
        <f t="shared" si="20"/>
        <v>0</v>
      </c>
      <c r="BH23" s="760">
        <f t="shared" si="20"/>
        <v>0</v>
      </c>
      <c r="BI23" s="760">
        <f t="shared" si="20"/>
        <v>0</v>
      </c>
      <c r="BJ23" s="760">
        <f t="shared" si="20"/>
        <v>0</v>
      </c>
      <c r="BK23" s="760">
        <f t="shared" si="20"/>
        <v>0</v>
      </c>
      <c r="BL23" s="760">
        <f t="shared" si="20"/>
        <v>0</v>
      </c>
      <c r="BM23" s="760">
        <f t="shared" si="20"/>
        <v>0</v>
      </c>
      <c r="BN23" s="760"/>
      <c r="BO23" s="760">
        <f t="shared" si="20"/>
        <v>617407</v>
      </c>
      <c r="BP23" s="760">
        <f t="shared" si="20"/>
        <v>617407</v>
      </c>
      <c r="BQ23" s="760">
        <f t="shared" si="20"/>
        <v>617407</v>
      </c>
      <c r="BR23" s="760">
        <f t="shared" si="20"/>
        <v>0</v>
      </c>
      <c r="BS23" s="133"/>
    </row>
    <row r="24" spans="1:75" s="22" customFormat="1" ht="56.25" hidden="1" customHeight="1">
      <c r="A24" s="762">
        <v>1</v>
      </c>
      <c r="B24" s="376" t="s">
        <v>107</v>
      </c>
      <c r="C24" s="763"/>
      <c r="D24" s="762"/>
      <c r="E24" s="759" t="s">
        <v>177</v>
      </c>
      <c r="F24" s="378"/>
      <c r="G24" s="378">
        <v>635334</v>
      </c>
      <c r="H24" s="378"/>
      <c r="I24" s="378"/>
      <c r="J24" s="378"/>
      <c r="K24" s="378"/>
      <c r="L24" s="378"/>
      <c r="M24" s="736">
        <f>N24</f>
        <v>234000</v>
      </c>
      <c r="N24" s="764">
        <f>180000+54000</f>
        <v>234000</v>
      </c>
      <c r="O24" s="764">
        <f>N24</f>
        <v>234000</v>
      </c>
      <c r="P24" s="380"/>
      <c r="Q24" s="799">
        <f>R24+S24</f>
        <v>0</v>
      </c>
      <c r="R24" s="751"/>
      <c r="S24" s="798"/>
      <c r="T24" s="797">
        <f t="shared" ref="T24:T26" si="21">U24+V24</f>
        <v>0</v>
      </c>
      <c r="U24" s="751"/>
      <c r="V24" s="380"/>
      <c r="W24" s="799">
        <f>Q24-T24</f>
        <v>0</v>
      </c>
      <c r="X24" s="799">
        <f>R24-U24</f>
        <v>0</v>
      </c>
      <c r="Y24" s="799">
        <f>S24-V24</f>
        <v>0</v>
      </c>
      <c r="Z24" s="797">
        <f>AA24+AB24</f>
        <v>0</v>
      </c>
      <c r="AA24" s="751"/>
      <c r="AB24" s="798"/>
      <c r="AC24" s="380"/>
      <c r="AD24" s="751"/>
      <c r="AE24" s="798"/>
      <c r="AF24" s="380"/>
      <c r="AG24" s="751"/>
      <c r="AH24" s="380"/>
      <c r="AI24" s="799">
        <f>AC24-AF24</f>
        <v>0</v>
      </c>
      <c r="AJ24" s="799"/>
      <c r="AK24" s="799"/>
      <c r="AL24" s="732">
        <f>AM24+AN24</f>
        <v>0</v>
      </c>
      <c r="AM24" s="751"/>
      <c r="AN24" s="380"/>
      <c r="AO24" s="736">
        <f>AP24+AQ24</f>
        <v>31117</v>
      </c>
      <c r="AP24" s="607">
        <v>31117</v>
      </c>
      <c r="AQ24" s="797"/>
      <c r="AR24" s="736">
        <f t="shared" ref="AR24:AT25" si="22">AO24</f>
        <v>31117</v>
      </c>
      <c r="AS24" s="735">
        <f t="shared" si="22"/>
        <v>31117</v>
      </c>
      <c r="AT24" s="380">
        <f t="shared" si="22"/>
        <v>0</v>
      </c>
      <c r="AU24" s="743">
        <f>Q24+AC24+AO24</f>
        <v>31117</v>
      </c>
      <c r="AV24" s="743">
        <f>R24+AD24+AP24</f>
        <v>31117</v>
      </c>
      <c r="AW24" s="743">
        <f>S24+AE24+AQ24</f>
        <v>0</v>
      </c>
      <c r="AX24" s="379">
        <f t="shared" si="10"/>
        <v>202883</v>
      </c>
      <c r="AY24" s="607">
        <f>N24-AU24</f>
        <v>202883</v>
      </c>
      <c r="AZ24" s="737">
        <f>O24-AV24</f>
        <v>202883</v>
      </c>
      <c r="BA24" s="380">
        <f>P24-AW24</f>
        <v>0</v>
      </c>
      <c r="BB24" s="379">
        <f>AX24</f>
        <v>202883</v>
      </c>
      <c r="BC24" s="379">
        <f>AZ24</f>
        <v>202883</v>
      </c>
      <c r="BD24" s="380"/>
      <c r="BE24" s="379">
        <f>BB24</f>
        <v>202883</v>
      </c>
      <c r="BF24" s="379">
        <f>BC24</f>
        <v>202883</v>
      </c>
      <c r="BG24" s="380"/>
      <c r="BH24" s="379">
        <f>AY24-BB24</f>
        <v>0</v>
      </c>
      <c r="BI24" s="380">
        <f>AZ24-BC24</f>
        <v>0</v>
      </c>
      <c r="BJ24" s="380"/>
      <c r="BK24" s="380"/>
      <c r="BL24" s="380"/>
      <c r="BM24" s="380"/>
      <c r="BN24" s="380"/>
      <c r="BO24" s="379">
        <f>BP24</f>
        <v>202883</v>
      </c>
      <c r="BP24" s="379">
        <f t="shared" ref="BP24:BQ26" si="23">AY24</f>
        <v>202883</v>
      </c>
      <c r="BQ24" s="379">
        <f t="shared" si="23"/>
        <v>202883</v>
      </c>
      <c r="BR24" s="133"/>
      <c r="BS24" s="133"/>
    </row>
    <row r="25" spans="1:75" s="22" customFormat="1" ht="56.25" hidden="1" customHeight="1">
      <c r="A25" s="762">
        <v>2</v>
      </c>
      <c r="B25" s="376" t="s">
        <v>108</v>
      </c>
      <c r="C25" s="763"/>
      <c r="D25" s="762"/>
      <c r="E25" s="759" t="s">
        <v>178</v>
      </c>
      <c r="F25" s="378"/>
      <c r="G25" s="378">
        <v>981051</v>
      </c>
      <c r="H25" s="378"/>
      <c r="I25" s="378"/>
      <c r="J25" s="378"/>
      <c r="K25" s="378"/>
      <c r="L25" s="378"/>
      <c r="M25" s="736">
        <f t="shared" ref="M25:M26" si="24">N25</f>
        <v>474524</v>
      </c>
      <c r="N25" s="378">
        <v>474524</v>
      </c>
      <c r="O25" s="378">
        <v>474524</v>
      </c>
      <c r="P25" s="380"/>
      <c r="Q25" s="799">
        <f t="shared" ref="Q25:Q26" si="25">R25+S25</f>
        <v>0</v>
      </c>
      <c r="R25" s="751"/>
      <c r="S25" s="798"/>
      <c r="T25" s="797">
        <f t="shared" si="21"/>
        <v>0</v>
      </c>
      <c r="U25" s="751"/>
      <c r="V25" s="380"/>
      <c r="W25" s="799">
        <f t="shared" ref="W25:Y26" si="26">Q25-T25</f>
        <v>0</v>
      </c>
      <c r="X25" s="799">
        <f t="shared" si="26"/>
        <v>0</v>
      </c>
      <c r="Y25" s="799">
        <f t="shared" si="26"/>
        <v>0</v>
      </c>
      <c r="Z25" s="797">
        <f t="shared" ref="Z25:Z26" si="27">AA25+AB25</f>
        <v>0</v>
      </c>
      <c r="AA25" s="751"/>
      <c r="AB25" s="798"/>
      <c r="AC25" s="380"/>
      <c r="AD25" s="751"/>
      <c r="AE25" s="798"/>
      <c r="AF25" s="380"/>
      <c r="AG25" s="751"/>
      <c r="AH25" s="380"/>
      <c r="AI25" s="799">
        <f t="shared" ref="AI25:AI26" si="28">AC25-AF25</f>
        <v>0</v>
      </c>
      <c r="AJ25" s="799"/>
      <c r="AK25" s="799"/>
      <c r="AL25" s="732">
        <f t="shared" ref="AL25:AL26" si="29">AM25+AN25</f>
        <v>0</v>
      </c>
      <c r="AM25" s="751"/>
      <c r="AN25" s="380"/>
      <c r="AO25" s="736">
        <f t="shared" ref="AO25" si="30">AP25+AQ25</f>
        <v>60000</v>
      </c>
      <c r="AP25" s="607">
        <v>60000</v>
      </c>
      <c r="AQ25" s="797"/>
      <c r="AR25" s="736">
        <f t="shared" si="22"/>
        <v>60000</v>
      </c>
      <c r="AS25" s="735">
        <f t="shared" si="22"/>
        <v>60000</v>
      </c>
      <c r="AT25" s="380">
        <f t="shared" si="22"/>
        <v>0</v>
      </c>
      <c r="AU25" s="743">
        <f t="shared" ref="AU25:AW26" si="31">Q25+AC25+AO25</f>
        <v>60000</v>
      </c>
      <c r="AV25" s="743">
        <f t="shared" si="31"/>
        <v>60000</v>
      </c>
      <c r="AW25" s="743">
        <f t="shared" si="31"/>
        <v>0</v>
      </c>
      <c r="AX25" s="379">
        <f t="shared" si="10"/>
        <v>414524</v>
      </c>
      <c r="AY25" s="607">
        <f t="shared" ref="AY25:BA26" si="32">N25-AU25</f>
        <v>414524</v>
      </c>
      <c r="AZ25" s="737">
        <f t="shared" si="32"/>
        <v>414524</v>
      </c>
      <c r="BA25" s="380">
        <f t="shared" si="32"/>
        <v>0</v>
      </c>
      <c r="BB25" s="379">
        <f t="shared" ref="BB25:BB26" si="33">AX25</f>
        <v>414524</v>
      </c>
      <c r="BC25" s="379">
        <f t="shared" ref="BC25:BC26" si="34">AZ25</f>
        <v>414524</v>
      </c>
      <c r="BD25" s="380"/>
      <c r="BE25" s="379">
        <f t="shared" ref="BE25:BF26" si="35">BB25</f>
        <v>414524</v>
      </c>
      <c r="BF25" s="379">
        <f t="shared" si="35"/>
        <v>414524</v>
      </c>
      <c r="BG25" s="380"/>
      <c r="BH25" s="379">
        <f t="shared" ref="BH25:BI26" si="36">AY25-BB25</f>
        <v>0</v>
      </c>
      <c r="BI25" s="380">
        <f t="shared" si="36"/>
        <v>0</v>
      </c>
      <c r="BJ25" s="380"/>
      <c r="BK25" s="380"/>
      <c r="BL25" s="380"/>
      <c r="BM25" s="380"/>
      <c r="BN25" s="380"/>
      <c r="BO25" s="379">
        <f t="shared" ref="BO25:BO26" si="37">BP25</f>
        <v>414524</v>
      </c>
      <c r="BP25" s="379">
        <f t="shared" si="23"/>
        <v>414524</v>
      </c>
      <c r="BQ25" s="379">
        <f t="shared" si="23"/>
        <v>414524</v>
      </c>
      <c r="BR25" s="133"/>
      <c r="BS25" s="133"/>
    </row>
    <row r="26" spans="1:75" s="22" customFormat="1" ht="56.25" hidden="1" customHeight="1">
      <c r="A26" s="762">
        <v>3</v>
      </c>
      <c r="B26" s="376" t="s">
        <v>109</v>
      </c>
      <c r="C26" s="763"/>
      <c r="D26" s="766"/>
      <c r="E26" s="767" t="s">
        <v>179</v>
      </c>
      <c r="F26" s="378">
        <v>125631</v>
      </c>
      <c r="G26" s="378"/>
      <c r="H26" s="378"/>
      <c r="I26" s="378"/>
      <c r="J26" s="378"/>
      <c r="K26" s="378"/>
      <c r="L26" s="378"/>
      <c r="M26" s="736">
        <f t="shared" si="24"/>
        <v>6750</v>
      </c>
      <c r="N26" s="378">
        <f>O26</f>
        <v>6750</v>
      </c>
      <c r="O26" s="378">
        <f>13500*50%</f>
        <v>6750</v>
      </c>
      <c r="P26" s="380"/>
      <c r="Q26" s="799">
        <f t="shared" si="25"/>
        <v>0</v>
      </c>
      <c r="R26" s="751"/>
      <c r="S26" s="798"/>
      <c r="T26" s="797">
        <f t="shared" si="21"/>
        <v>0</v>
      </c>
      <c r="U26" s="751"/>
      <c r="V26" s="380"/>
      <c r="W26" s="799">
        <f t="shared" si="26"/>
        <v>0</v>
      </c>
      <c r="X26" s="799">
        <f t="shared" si="26"/>
        <v>0</v>
      </c>
      <c r="Y26" s="799">
        <f t="shared" si="26"/>
        <v>0</v>
      </c>
      <c r="Z26" s="797">
        <f t="shared" si="27"/>
        <v>0</v>
      </c>
      <c r="AA26" s="751"/>
      <c r="AB26" s="798"/>
      <c r="AC26" s="380"/>
      <c r="AD26" s="751"/>
      <c r="AE26" s="798"/>
      <c r="AF26" s="380"/>
      <c r="AG26" s="751"/>
      <c r="AH26" s="380"/>
      <c r="AI26" s="799">
        <f t="shared" si="28"/>
        <v>0</v>
      </c>
      <c r="AJ26" s="799"/>
      <c r="AK26" s="799"/>
      <c r="AL26" s="732">
        <f t="shared" si="29"/>
        <v>0</v>
      </c>
      <c r="AM26" s="751"/>
      <c r="AN26" s="380"/>
      <c r="AO26" s="736">
        <f>AP26+AQ26</f>
        <v>6750</v>
      </c>
      <c r="AP26" s="736">
        <v>6750</v>
      </c>
      <c r="AQ26" s="797"/>
      <c r="AR26" s="736">
        <f>AO26</f>
        <v>6750</v>
      </c>
      <c r="AS26" s="735">
        <f>AP26</f>
        <v>6750</v>
      </c>
      <c r="AT26" s="380"/>
      <c r="AU26" s="743">
        <f t="shared" si="31"/>
        <v>6750</v>
      </c>
      <c r="AV26" s="743">
        <f t="shared" si="31"/>
        <v>6750</v>
      </c>
      <c r="AW26" s="743">
        <f t="shared" si="31"/>
        <v>0</v>
      </c>
      <c r="AX26" s="379">
        <f t="shared" si="10"/>
        <v>0</v>
      </c>
      <c r="AY26" s="607">
        <f t="shared" si="32"/>
        <v>0</v>
      </c>
      <c r="AZ26" s="737">
        <f t="shared" si="32"/>
        <v>0</v>
      </c>
      <c r="BA26" s="380">
        <f t="shared" si="32"/>
        <v>0</v>
      </c>
      <c r="BB26" s="379">
        <f t="shared" si="33"/>
        <v>0</v>
      </c>
      <c r="BC26" s="379">
        <f t="shared" si="34"/>
        <v>0</v>
      </c>
      <c r="BD26" s="380"/>
      <c r="BE26" s="379">
        <f t="shared" si="35"/>
        <v>0</v>
      </c>
      <c r="BF26" s="379">
        <f t="shared" si="35"/>
        <v>0</v>
      </c>
      <c r="BG26" s="380"/>
      <c r="BH26" s="379">
        <f t="shared" si="36"/>
        <v>0</v>
      </c>
      <c r="BI26" s="380">
        <f t="shared" si="36"/>
        <v>0</v>
      </c>
      <c r="BJ26" s="380"/>
      <c r="BK26" s="380"/>
      <c r="BL26" s="380"/>
      <c r="BM26" s="380"/>
      <c r="BN26" s="380"/>
      <c r="BO26" s="379">
        <f t="shared" si="37"/>
        <v>0</v>
      </c>
      <c r="BP26" s="379">
        <f t="shared" si="23"/>
        <v>0</v>
      </c>
      <c r="BQ26" s="379">
        <f t="shared" si="23"/>
        <v>0</v>
      </c>
      <c r="BR26" s="133"/>
      <c r="BS26" s="133"/>
    </row>
    <row r="27" spans="1:75" s="22" customFormat="1" ht="56.25" hidden="1" customHeight="1">
      <c r="A27" s="768" t="s">
        <v>3</v>
      </c>
      <c r="B27" s="377" t="s">
        <v>110</v>
      </c>
      <c r="C27" s="763"/>
      <c r="D27" s="762"/>
      <c r="E27" s="769"/>
      <c r="F27" s="388">
        <f>F28+F33</f>
        <v>1083486</v>
      </c>
      <c r="G27" s="388">
        <f t="shared" ref="G27:BR27" si="38">G28+G33</f>
        <v>837292</v>
      </c>
      <c r="H27" s="388"/>
      <c r="I27" s="388"/>
      <c r="J27" s="388"/>
      <c r="K27" s="388">
        <f t="shared" si="38"/>
        <v>186816</v>
      </c>
      <c r="L27" s="388">
        <f t="shared" si="38"/>
        <v>151531</v>
      </c>
      <c r="M27" s="388">
        <f t="shared" si="38"/>
        <v>267626</v>
      </c>
      <c r="N27" s="388">
        <f t="shared" si="38"/>
        <v>267626</v>
      </c>
      <c r="O27" s="388">
        <f t="shared" si="38"/>
        <v>24126</v>
      </c>
      <c r="P27" s="388">
        <f t="shared" si="38"/>
        <v>0</v>
      </c>
      <c r="Q27" s="388">
        <f t="shared" si="38"/>
        <v>106200</v>
      </c>
      <c r="R27" s="388">
        <f t="shared" si="38"/>
        <v>0</v>
      </c>
      <c r="S27" s="388">
        <f t="shared" si="38"/>
        <v>0</v>
      </c>
      <c r="T27" s="388">
        <f t="shared" si="38"/>
        <v>100371</v>
      </c>
      <c r="U27" s="388">
        <f t="shared" si="38"/>
        <v>0</v>
      </c>
      <c r="V27" s="388">
        <f t="shared" si="38"/>
        <v>0</v>
      </c>
      <c r="W27" s="388">
        <f t="shared" si="38"/>
        <v>5829</v>
      </c>
      <c r="X27" s="388">
        <f t="shared" si="38"/>
        <v>0</v>
      </c>
      <c r="Y27" s="388">
        <f t="shared" si="38"/>
        <v>0</v>
      </c>
      <c r="Z27" s="388">
        <f t="shared" si="38"/>
        <v>5168</v>
      </c>
      <c r="AA27" s="388">
        <f t="shared" si="38"/>
        <v>0</v>
      </c>
      <c r="AB27" s="388">
        <f t="shared" si="38"/>
        <v>0</v>
      </c>
      <c r="AC27" s="388">
        <f t="shared" si="38"/>
        <v>11920</v>
      </c>
      <c r="AD27" s="388">
        <f t="shared" si="38"/>
        <v>0</v>
      </c>
      <c r="AE27" s="388">
        <f t="shared" si="38"/>
        <v>0</v>
      </c>
      <c r="AF27" s="388">
        <f t="shared" si="38"/>
        <v>11920</v>
      </c>
      <c r="AG27" s="388">
        <f t="shared" si="38"/>
        <v>0</v>
      </c>
      <c r="AH27" s="388">
        <f t="shared" si="38"/>
        <v>0</v>
      </c>
      <c r="AI27" s="388">
        <f t="shared" si="38"/>
        <v>0</v>
      </c>
      <c r="AJ27" s="388">
        <f t="shared" si="38"/>
        <v>0</v>
      </c>
      <c r="AK27" s="388">
        <f t="shared" si="38"/>
        <v>0</v>
      </c>
      <c r="AL27" s="388">
        <f t="shared" si="38"/>
        <v>0</v>
      </c>
      <c r="AM27" s="388">
        <f t="shared" si="38"/>
        <v>0</v>
      </c>
      <c r="AN27" s="388">
        <f t="shared" si="38"/>
        <v>0</v>
      </c>
      <c r="AO27" s="388">
        <f t="shared" si="38"/>
        <v>71913</v>
      </c>
      <c r="AP27" s="388">
        <f t="shared" si="38"/>
        <v>24126</v>
      </c>
      <c r="AQ27" s="760">
        <f t="shared" si="38"/>
        <v>0</v>
      </c>
      <c r="AR27" s="388">
        <f t="shared" si="38"/>
        <v>71913</v>
      </c>
      <c r="AS27" s="388">
        <f t="shared" si="38"/>
        <v>24126</v>
      </c>
      <c r="AT27" s="388">
        <f t="shared" si="38"/>
        <v>0</v>
      </c>
      <c r="AU27" s="761">
        <f t="shared" si="38"/>
        <v>190033</v>
      </c>
      <c r="AV27" s="761">
        <f t="shared" si="38"/>
        <v>24126</v>
      </c>
      <c r="AW27" s="761">
        <f t="shared" si="38"/>
        <v>0</v>
      </c>
      <c r="AX27" s="380">
        <f t="shared" si="10"/>
        <v>77593</v>
      </c>
      <c r="AY27" s="388">
        <f t="shared" si="38"/>
        <v>77593</v>
      </c>
      <c r="AZ27" s="1083">
        <f t="shared" si="38"/>
        <v>0</v>
      </c>
      <c r="BA27" s="388">
        <f t="shared" si="38"/>
        <v>0</v>
      </c>
      <c r="BB27" s="388">
        <f t="shared" si="38"/>
        <v>77593</v>
      </c>
      <c r="BC27" s="388">
        <f t="shared" si="38"/>
        <v>0</v>
      </c>
      <c r="BD27" s="388">
        <f t="shared" si="38"/>
        <v>0</v>
      </c>
      <c r="BE27" s="388">
        <f t="shared" si="38"/>
        <v>77593</v>
      </c>
      <c r="BF27" s="388">
        <f t="shared" si="38"/>
        <v>0</v>
      </c>
      <c r="BG27" s="388">
        <f t="shared" si="38"/>
        <v>0</v>
      </c>
      <c r="BH27" s="388">
        <f t="shared" si="38"/>
        <v>0</v>
      </c>
      <c r="BI27" s="388">
        <f t="shared" si="38"/>
        <v>0</v>
      </c>
      <c r="BJ27" s="388">
        <f t="shared" si="38"/>
        <v>0</v>
      </c>
      <c r="BK27" s="388">
        <f t="shared" si="38"/>
        <v>0</v>
      </c>
      <c r="BL27" s="388">
        <f t="shared" si="38"/>
        <v>0</v>
      </c>
      <c r="BM27" s="388">
        <f t="shared" si="38"/>
        <v>0</v>
      </c>
      <c r="BN27" s="388"/>
      <c r="BO27" s="388">
        <f t="shared" si="38"/>
        <v>77593</v>
      </c>
      <c r="BP27" s="388">
        <f t="shared" si="38"/>
        <v>77593</v>
      </c>
      <c r="BQ27" s="388">
        <f t="shared" si="38"/>
        <v>0</v>
      </c>
      <c r="BR27" s="388">
        <f t="shared" si="38"/>
        <v>0</v>
      </c>
      <c r="BS27" s="133"/>
    </row>
    <row r="28" spans="1:75" s="22" customFormat="1" ht="56.25" hidden="1" customHeight="1">
      <c r="A28" s="768" t="s">
        <v>254</v>
      </c>
      <c r="B28" s="770" t="s">
        <v>31</v>
      </c>
      <c r="C28" s="771"/>
      <c r="D28" s="771"/>
      <c r="E28" s="772"/>
      <c r="F28" s="382">
        <f>SUM(F29:F32)</f>
        <v>324919</v>
      </c>
      <c r="G28" s="382">
        <f t="shared" ref="G28:BR28" si="39">SUM(G29:G32)</f>
        <v>237000</v>
      </c>
      <c r="H28" s="382"/>
      <c r="I28" s="382"/>
      <c r="J28" s="382"/>
      <c r="K28" s="382">
        <f t="shared" si="39"/>
        <v>0</v>
      </c>
      <c r="L28" s="382">
        <f t="shared" si="39"/>
        <v>0</v>
      </c>
      <c r="M28" s="382">
        <f t="shared" si="39"/>
        <v>3200</v>
      </c>
      <c r="N28" s="382">
        <f t="shared" si="39"/>
        <v>3200</v>
      </c>
      <c r="O28" s="382">
        <f t="shared" si="39"/>
        <v>0</v>
      </c>
      <c r="P28" s="382">
        <f t="shared" si="39"/>
        <v>0</v>
      </c>
      <c r="Q28" s="382">
        <f t="shared" si="39"/>
        <v>3200</v>
      </c>
      <c r="R28" s="382">
        <f t="shared" si="39"/>
        <v>0</v>
      </c>
      <c r="S28" s="382">
        <f t="shared" si="39"/>
        <v>0</v>
      </c>
      <c r="T28" s="382">
        <f t="shared" si="39"/>
        <v>2798</v>
      </c>
      <c r="U28" s="382">
        <f t="shared" si="39"/>
        <v>0</v>
      </c>
      <c r="V28" s="382">
        <f t="shared" si="39"/>
        <v>0</v>
      </c>
      <c r="W28" s="382">
        <f t="shared" si="39"/>
        <v>402</v>
      </c>
      <c r="X28" s="382">
        <f t="shared" si="39"/>
        <v>0</v>
      </c>
      <c r="Y28" s="382">
        <f t="shared" si="39"/>
        <v>0</v>
      </c>
      <c r="Z28" s="382">
        <f t="shared" si="39"/>
        <v>0</v>
      </c>
      <c r="AA28" s="382">
        <f t="shared" si="39"/>
        <v>0</v>
      </c>
      <c r="AB28" s="382">
        <f t="shared" si="39"/>
        <v>0</v>
      </c>
      <c r="AC28" s="382">
        <f t="shared" si="39"/>
        <v>0</v>
      </c>
      <c r="AD28" s="382">
        <f t="shared" si="39"/>
        <v>0</v>
      </c>
      <c r="AE28" s="382">
        <f t="shared" si="39"/>
        <v>0</v>
      </c>
      <c r="AF28" s="382">
        <f t="shared" si="39"/>
        <v>0</v>
      </c>
      <c r="AG28" s="382">
        <f t="shared" si="39"/>
        <v>0</v>
      </c>
      <c r="AH28" s="382">
        <f t="shared" si="39"/>
        <v>0</v>
      </c>
      <c r="AI28" s="382">
        <f t="shared" si="39"/>
        <v>0</v>
      </c>
      <c r="AJ28" s="382">
        <f t="shared" si="39"/>
        <v>0</v>
      </c>
      <c r="AK28" s="382">
        <f t="shared" si="39"/>
        <v>0</v>
      </c>
      <c r="AL28" s="382">
        <f t="shared" si="39"/>
        <v>0</v>
      </c>
      <c r="AM28" s="382">
        <f t="shared" si="39"/>
        <v>0</v>
      </c>
      <c r="AN28" s="382">
        <f t="shared" si="39"/>
        <v>0</v>
      </c>
      <c r="AO28" s="382">
        <f t="shared" si="39"/>
        <v>0</v>
      </c>
      <c r="AP28" s="382">
        <f t="shared" si="39"/>
        <v>0</v>
      </c>
      <c r="AQ28" s="934">
        <f t="shared" si="39"/>
        <v>0</v>
      </c>
      <c r="AR28" s="382">
        <f t="shared" si="39"/>
        <v>0</v>
      </c>
      <c r="AS28" s="382">
        <f t="shared" si="39"/>
        <v>0</v>
      </c>
      <c r="AT28" s="382">
        <f t="shared" si="39"/>
        <v>0</v>
      </c>
      <c r="AU28" s="773">
        <f t="shared" si="39"/>
        <v>3200</v>
      </c>
      <c r="AV28" s="773">
        <f t="shared" si="39"/>
        <v>0</v>
      </c>
      <c r="AW28" s="773">
        <f t="shared" si="39"/>
        <v>0</v>
      </c>
      <c r="AX28" s="382">
        <f t="shared" si="39"/>
        <v>0</v>
      </c>
      <c r="AY28" s="382">
        <f t="shared" si="39"/>
        <v>0</v>
      </c>
      <c r="AZ28" s="1084">
        <f t="shared" si="39"/>
        <v>0</v>
      </c>
      <c r="BA28" s="382">
        <f t="shared" si="39"/>
        <v>0</v>
      </c>
      <c r="BB28" s="382">
        <f t="shared" si="39"/>
        <v>0</v>
      </c>
      <c r="BC28" s="382">
        <f t="shared" si="39"/>
        <v>0</v>
      </c>
      <c r="BD28" s="382">
        <f t="shared" si="39"/>
        <v>0</v>
      </c>
      <c r="BE28" s="382">
        <f t="shared" si="39"/>
        <v>0</v>
      </c>
      <c r="BF28" s="382">
        <f t="shared" si="39"/>
        <v>0</v>
      </c>
      <c r="BG28" s="382">
        <f t="shared" si="39"/>
        <v>0</v>
      </c>
      <c r="BH28" s="382">
        <f t="shared" si="39"/>
        <v>0</v>
      </c>
      <c r="BI28" s="382">
        <f t="shared" si="39"/>
        <v>0</v>
      </c>
      <c r="BJ28" s="382">
        <f t="shared" si="39"/>
        <v>0</v>
      </c>
      <c r="BK28" s="382">
        <f t="shared" si="39"/>
        <v>0</v>
      </c>
      <c r="BL28" s="382">
        <f t="shared" si="39"/>
        <v>0</v>
      </c>
      <c r="BM28" s="382">
        <f t="shared" si="39"/>
        <v>0</v>
      </c>
      <c r="BN28" s="382"/>
      <c r="BO28" s="382">
        <f t="shared" si="39"/>
        <v>0</v>
      </c>
      <c r="BP28" s="382">
        <f t="shared" si="39"/>
        <v>0</v>
      </c>
      <c r="BQ28" s="382">
        <f t="shared" si="39"/>
        <v>0</v>
      </c>
      <c r="BR28" s="382">
        <f t="shared" si="39"/>
        <v>0</v>
      </c>
      <c r="BS28" s="133"/>
    </row>
    <row r="29" spans="1:75" s="22" customFormat="1" ht="56.25" hidden="1" customHeight="1">
      <c r="A29" s="762">
        <v>1</v>
      </c>
      <c r="B29" s="774" t="s">
        <v>121</v>
      </c>
      <c r="C29" s="763" t="s">
        <v>158</v>
      </c>
      <c r="D29" s="766" t="s">
        <v>170</v>
      </c>
      <c r="E29" s="763"/>
      <c r="F29" s="383">
        <v>80712</v>
      </c>
      <c r="G29" s="383">
        <v>70000</v>
      </c>
      <c r="H29" s="383"/>
      <c r="I29" s="383"/>
      <c r="J29" s="383"/>
      <c r="K29" s="378"/>
      <c r="L29" s="378"/>
      <c r="M29" s="736">
        <f>N29</f>
        <v>800</v>
      </c>
      <c r="N29" s="378">
        <v>800</v>
      </c>
      <c r="O29" s="378"/>
      <c r="P29" s="380"/>
      <c r="Q29" s="797">
        <v>800</v>
      </c>
      <c r="R29" s="751"/>
      <c r="S29" s="797"/>
      <c r="T29" s="736">
        <v>510</v>
      </c>
      <c r="U29" s="607"/>
      <c r="V29" s="736"/>
      <c r="W29" s="799">
        <f t="shared" ref="W29:W32" si="40">Q29-T29</f>
        <v>290</v>
      </c>
      <c r="X29" s="799"/>
      <c r="Y29" s="799"/>
      <c r="Z29" s="797"/>
      <c r="AA29" s="751"/>
      <c r="AB29" s="798"/>
      <c r="AC29" s="797"/>
      <c r="AD29" s="174"/>
      <c r="AE29" s="797"/>
      <c r="AF29" s="736">
        <f t="shared" ref="AF29:AF32" si="41">AG29+AH29</f>
        <v>0</v>
      </c>
      <c r="AG29" s="751"/>
      <c r="AH29" s="380"/>
      <c r="AI29" s="799">
        <f t="shared" ref="AI29:AI32" si="42">AC29-AF29</f>
        <v>0</v>
      </c>
      <c r="AJ29" s="799"/>
      <c r="AK29" s="799"/>
      <c r="AL29" s="380"/>
      <c r="AM29" s="751"/>
      <c r="AN29" s="380"/>
      <c r="AO29" s="732">
        <f t="shared" ref="AO29:AO32" si="43">AP29+AQ29</f>
        <v>0</v>
      </c>
      <c r="AP29" s="751"/>
      <c r="AQ29" s="798"/>
      <c r="AR29" s="736">
        <f t="shared" ref="AR29:AT32" si="44">AO29</f>
        <v>0</v>
      </c>
      <c r="AS29" s="735">
        <f t="shared" si="44"/>
        <v>0</v>
      </c>
      <c r="AT29" s="380">
        <f t="shared" si="44"/>
        <v>0</v>
      </c>
      <c r="AU29" s="743">
        <f t="shared" ref="AU29:AW32" si="45">Q29+AC29+AO29</f>
        <v>800</v>
      </c>
      <c r="AV29" s="743">
        <f t="shared" si="45"/>
        <v>0</v>
      </c>
      <c r="AW29" s="743">
        <f t="shared" si="45"/>
        <v>0</v>
      </c>
      <c r="AX29" s="379">
        <f t="shared" ref="AX29:AX32" si="46">AY29</f>
        <v>0</v>
      </c>
      <c r="AY29" s="607">
        <f t="shared" ref="AY29:BA32" si="47">N29-AU29</f>
        <v>0</v>
      </c>
      <c r="AZ29" s="737">
        <f t="shared" si="47"/>
        <v>0</v>
      </c>
      <c r="BA29" s="380">
        <f t="shared" si="47"/>
        <v>0</v>
      </c>
      <c r="BB29" s="379">
        <f t="shared" ref="BB29:BB32" si="48">AX29</f>
        <v>0</v>
      </c>
      <c r="BC29" s="379">
        <f t="shared" ref="BC29:BC32" si="49">AZ29</f>
        <v>0</v>
      </c>
      <c r="BD29" s="380"/>
      <c r="BE29" s="379">
        <f t="shared" ref="BE29:BF32" si="50">BB29</f>
        <v>0</v>
      </c>
      <c r="BF29" s="379">
        <f t="shared" si="50"/>
        <v>0</v>
      </c>
      <c r="BG29" s="380"/>
      <c r="BH29" s="379">
        <f t="shared" ref="BH29:BI32" si="51">AY29-BB29</f>
        <v>0</v>
      </c>
      <c r="BI29" s="380">
        <f t="shared" si="51"/>
        <v>0</v>
      </c>
      <c r="BJ29" s="380"/>
      <c r="BK29" s="380"/>
      <c r="BL29" s="380"/>
      <c r="BM29" s="380"/>
      <c r="BN29" s="380"/>
      <c r="BO29" s="379">
        <f t="shared" ref="BO29:BO43" si="52">BP29</f>
        <v>0</v>
      </c>
      <c r="BP29" s="379">
        <f t="shared" ref="BP29:BQ32" si="53">AY29</f>
        <v>0</v>
      </c>
      <c r="BQ29" s="379">
        <f t="shared" si="53"/>
        <v>0</v>
      </c>
      <c r="BR29" s="133"/>
      <c r="BS29" s="133"/>
      <c r="BT29" s="22" t="s">
        <v>347</v>
      </c>
    </row>
    <row r="30" spans="1:75" s="22" customFormat="1" ht="56.25" hidden="1" customHeight="1">
      <c r="A30" s="762">
        <v>2</v>
      </c>
      <c r="B30" s="774" t="s">
        <v>122</v>
      </c>
      <c r="C30" s="767" t="s">
        <v>159</v>
      </c>
      <c r="D30" s="766" t="s">
        <v>170</v>
      </c>
      <c r="E30" s="767"/>
      <c r="F30" s="383">
        <v>82207</v>
      </c>
      <c r="G30" s="383">
        <v>50000</v>
      </c>
      <c r="H30" s="383"/>
      <c r="I30" s="383"/>
      <c r="J30" s="383"/>
      <c r="K30" s="378"/>
      <c r="L30" s="378"/>
      <c r="M30" s="736">
        <f>N30</f>
        <v>800</v>
      </c>
      <c r="N30" s="378">
        <v>800</v>
      </c>
      <c r="O30" s="378"/>
      <c r="P30" s="380"/>
      <c r="Q30" s="797">
        <v>800</v>
      </c>
      <c r="R30" s="751"/>
      <c r="S30" s="797"/>
      <c r="T30" s="736">
        <v>800</v>
      </c>
      <c r="U30" s="607"/>
      <c r="V30" s="736"/>
      <c r="W30" s="799">
        <f t="shared" si="40"/>
        <v>0</v>
      </c>
      <c r="X30" s="799"/>
      <c r="Y30" s="799"/>
      <c r="Z30" s="797"/>
      <c r="AA30" s="751"/>
      <c r="AB30" s="798"/>
      <c r="AC30" s="797"/>
      <c r="AD30" s="174"/>
      <c r="AE30" s="797"/>
      <c r="AF30" s="736">
        <f t="shared" si="41"/>
        <v>0</v>
      </c>
      <c r="AG30" s="751"/>
      <c r="AH30" s="380"/>
      <c r="AI30" s="799">
        <f t="shared" si="42"/>
        <v>0</v>
      </c>
      <c r="AJ30" s="799"/>
      <c r="AK30" s="799"/>
      <c r="AL30" s="380"/>
      <c r="AM30" s="751"/>
      <c r="AN30" s="380"/>
      <c r="AO30" s="732">
        <f t="shared" si="43"/>
        <v>0</v>
      </c>
      <c r="AP30" s="751"/>
      <c r="AQ30" s="798"/>
      <c r="AR30" s="736">
        <f t="shared" si="44"/>
        <v>0</v>
      </c>
      <c r="AS30" s="735">
        <f t="shared" si="44"/>
        <v>0</v>
      </c>
      <c r="AT30" s="380">
        <f t="shared" si="44"/>
        <v>0</v>
      </c>
      <c r="AU30" s="743">
        <f t="shared" si="45"/>
        <v>800</v>
      </c>
      <c r="AV30" s="743">
        <f t="shared" si="45"/>
        <v>0</v>
      </c>
      <c r="AW30" s="743">
        <f t="shared" si="45"/>
        <v>0</v>
      </c>
      <c r="AX30" s="379">
        <f t="shared" si="46"/>
        <v>0</v>
      </c>
      <c r="AY30" s="607">
        <f t="shared" si="47"/>
        <v>0</v>
      </c>
      <c r="AZ30" s="737">
        <f t="shared" si="47"/>
        <v>0</v>
      </c>
      <c r="BA30" s="380">
        <f t="shared" si="47"/>
        <v>0</v>
      </c>
      <c r="BB30" s="379">
        <f t="shared" si="48"/>
        <v>0</v>
      </c>
      <c r="BC30" s="379">
        <f t="shared" si="49"/>
        <v>0</v>
      </c>
      <c r="BD30" s="380"/>
      <c r="BE30" s="379">
        <f t="shared" si="50"/>
        <v>0</v>
      </c>
      <c r="BF30" s="379">
        <f t="shared" si="50"/>
        <v>0</v>
      </c>
      <c r="BG30" s="380"/>
      <c r="BH30" s="379">
        <f t="shared" si="51"/>
        <v>0</v>
      </c>
      <c r="BI30" s="380">
        <f t="shared" si="51"/>
        <v>0</v>
      </c>
      <c r="BJ30" s="380"/>
      <c r="BK30" s="380"/>
      <c r="BL30" s="380"/>
      <c r="BM30" s="380"/>
      <c r="BN30" s="380"/>
      <c r="BO30" s="379">
        <f t="shared" si="52"/>
        <v>0</v>
      </c>
      <c r="BP30" s="379">
        <f t="shared" si="53"/>
        <v>0</v>
      </c>
      <c r="BQ30" s="379">
        <f t="shared" si="53"/>
        <v>0</v>
      </c>
      <c r="BR30" s="133"/>
      <c r="BS30" s="133"/>
      <c r="BT30" s="22" t="s">
        <v>348</v>
      </c>
    </row>
    <row r="31" spans="1:75" s="22" customFormat="1" ht="56.25" hidden="1" customHeight="1">
      <c r="A31" s="762">
        <v>3</v>
      </c>
      <c r="B31" s="774" t="s">
        <v>123</v>
      </c>
      <c r="C31" s="767" t="s">
        <v>160</v>
      </c>
      <c r="D31" s="766" t="s">
        <v>170</v>
      </c>
      <c r="E31" s="767"/>
      <c r="F31" s="383">
        <v>81000</v>
      </c>
      <c r="G31" s="383">
        <v>52000</v>
      </c>
      <c r="H31" s="383"/>
      <c r="I31" s="383"/>
      <c r="J31" s="383"/>
      <c r="K31" s="378"/>
      <c r="L31" s="378"/>
      <c r="M31" s="736">
        <f>N31</f>
        <v>800</v>
      </c>
      <c r="N31" s="378">
        <v>800</v>
      </c>
      <c r="O31" s="378"/>
      <c r="P31" s="380"/>
      <c r="Q31" s="797">
        <v>800</v>
      </c>
      <c r="R31" s="751"/>
      <c r="S31" s="797"/>
      <c r="T31" s="736">
        <v>800</v>
      </c>
      <c r="U31" s="607"/>
      <c r="V31" s="736"/>
      <c r="W31" s="799">
        <f t="shared" si="40"/>
        <v>0</v>
      </c>
      <c r="X31" s="799"/>
      <c r="Y31" s="799"/>
      <c r="Z31" s="797"/>
      <c r="AA31" s="751"/>
      <c r="AB31" s="798"/>
      <c r="AC31" s="797"/>
      <c r="AD31" s="174"/>
      <c r="AE31" s="797"/>
      <c r="AF31" s="736">
        <f t="shared" si="41"/>
        <v>0</v>
      </c>
      <c r="AG31" s="751"/>
      <c r="AH31" s="380"/>
      <c r="AI31" s="799">
        <f t="shared" si="42"/>
        <v>0</v>
      </c>
      <c r="AJ31" s="799"/>
      <c r="AK31" s="799"/>
      <c r="AL31" s="380"/>
      <c r="AM31" s="751"/>
      <c r="AN31" s="380"/>
      <c r="AO31" s="732">
        <f t="shared" si="43"/>
        <v>0</v>
      </c>
      <c r="AP31" s="751"/>
      <c r="AQ31" s="798"/>
      <c r="AR31" s="736">
        <f t="shared" si="44"/>
        <v>0</v>
      </c>
      <c r="AS31" s="735">
        <f t="shared" si="44"/>
        <v>0</v>
      </c>
      <c r="AT31" s="380">
        <f t="shared" si="44"/>
        <v>0</v>
      </c>
      <c r="AU31" s="743">
        <f t="shared" si="45"/>
        <v>800</v>
      </c>
      <c r="AV31" s="743">
        <f t="shared" si="45"/>
        <v>0</v>
      </c>
      <c r="AW31" s="743">
        <f t="shared" si="45"/>
        <v>0</v>
      </c>
      <c r="AX31" s="379">
        <f t="shared" si="46"/>
        <v>0</v>
      </c>
      <c r="AY31" s="607">
        <f t="shared" si="47"/>
        <v>0</v>
      </c>
      <c r="AZ31" s="737">
        <f t="shared" si="47"/>
        <v>0</v>
      </c>
      <c r="BA31" s="380">
        <f t="shared" si="47"/>
        <v>0</v>
      </c>
      <c r="BB31" s="379">
        <f t="shared" si="48"/>
        <v>0</v>
      </c>
      <c r="BC31" s="379">
        <f t="shared" si="49"/>
        <v>0</v>
      </c>
      <c r="BD31" s="380"/>
      <c r="BE31" s="379">
        <f t="shared" si="50"/>
        <v>0</v>
      </c>
      <c r="BF31" s="379">
        <f t="shared" si="50"/>
        <v>0</v>
      </c>
      <c r="BG31" s="380"/>
      <c r="BH31" s="379">
        <f t="shared" si="51"/>
        <v>0</v>
      </c>
      <c r="BI31" s="380">
        <f t="shared" si="51"/>
        <v>0</v>
      </c>
      <c r="BJ31" s="380"/>
      <c r="BK31" s="380"/>
      <c r="BL31" s="380"/>
      <c r="BM31" s="380"/>
      <c r="BN31" s="380"/>
      <c r="BO31" s="379">
        <f t="shared" si="52"/>
        <v>0</v>
      </c>
      <c r="BP31" s="379">
        <f t="shared" si="53"/>
        <v>0</v>
      </c>
      <c r="BQ31" s="379">
        <f t="shared" si="53"/>
        <v>0</v>
      </c>
      <c r="BR31" s="133"/>
      <c r="BS31" s="133"/>
      <c r="BT31" s="22" t="s">
        <v>349</v>
      </c>
    </row>
    <row r="32" spans="1:75" s="22" customFormat="1" ht="56.25" hidden="1" customHeight="1">
      <c r="A32" s="762">
        <v>4</v>
      </c>
      <c r="B32" s="774" t="s">
        <v>124</v>
      </c>
      <c r="C32" s="767" t="s">
        <v>161</v>
      </c>
      <c r="D32" s="766" t="s">
        <v>170</v>
      </c>
      <c r="E32" s="767"/>
      <c r="F32" s="383">
        <v>81000</v>
      </c>
      <c r="G32" s="383">
        <v>65000</v>
      </c>
      <c r="H32" s="383"/>
      <c r="I32" s="383"/>
      <c r="J32" s="383"/>
      <c r="K32" s="378"/>
      <c r="L32" s="378"/>
      <c r="M32" s="736">
        <f>N32</f>
        <v>800</v>
      </c>
      <c r="N32" s="378">
        <v>800</v>
      </c>
      <c r="O32" s="378"/>
      <c r="P32" s="380"/>
      <c r="Q32" s="797">
        <v>800</v>
      </c>
      <c r="R32" s="751"/>
      <c r="S32" s="797"/>
      <c r="T32" s="736">
        <v>688</v>
      </c>
      <c r="U32" s="607"/>
      <c r="V32" s="736"/>
      <c r="W32" s="799">
        <f t="shared" si="40"/>
        <v>112</v>
      </c>
      <c r="X32" s="799"/>
      <c r="Y32" s="799"/>
      <c r="Z32" s="797"/>
      <c r="AA32" s="751"/>
      <c r="AB32" s="798"/>
      <c r="AC32" s="797"/>
      <c r="AD32" s="174"/>
      <c r="AE32" s="797"/>
      <c r="AF32" s="736">
        <f t="shared" si="41"/>
        <v>0</v>
      </c>
      <c r="AG32" s="751"/>
      <c r="AH32" s="380"/>
      <c r="AI32" s="799">
        <f t="shared" si="42"/>
        <v>0</v>
      </c>
      <c r="AJ32" s="799"/>
      <c r="AK32" s="799"/>
      <c r="AL32" s="380"/>
      <c r="AM32" s="751"/>
      <c r="AN32" s="380"/>
      <c r="AO32" s="732">
        <f t="shared" si="43"/>
        <v>0</v>
      </c>
      <c r="AP32" s="751"/>
      <c r="AQ32" s="798"/>
      <c r="AR32" s="736">
        <f t="shared" si="44"/>
        <v>0</v>
      </c>
      <c r="AS32" s="735">
        <f t="shared" si="44"/>
        <v>0</v>
      </c>
      <c r="AT32" s="380">
        <f t="shared" si="44"/>
        <v>0</v>
      </c>
      <c r="AU32" s="743">
        <f t="shared" si="45"/>
        <v>800</v>
      </c>
      <c r="AV32" s="743">
        <f t="shared" si="45"/>
        <v>0</v>
      </c>
      <c r="AW32" s="743">
        <f t="shared" si="45"/>
        <v>0</v>
      </c>
      <c r="AX32" s="379">
        <f t="shared" si="46"/>
        <v>0</v>
      </c>
      <c r="AY32" s="607">
        <f t="shared" si="47"/>
        <v>0</v>
      </c>
      <c r="AZ32" s="737">
        <f t="shared" si="47"/>
        <v>0</v>
      </c>
      <c r="BA32" s="380">
        <f t="shared" si="47"/>
        <v>0</v>
      </c>
      <c r="BB32" s="379">
        <f t="shared" si="48"/>
        <v>0</v>
      </c>
      <c r="BC32" s="379">
        <f t="shared" si="49"/>
        <v>0</v>
      </c>
      <c r="BD32" s="380"/>
      <c r="BE32" s="379">
        <f t="shared" si="50"/>
        <v>0</v>
      </c>
      <c r="BF32" s="379">
        <f t="shared" si="50"/>
        <v>0</v>
      </c>
      <c r="BG32" s="380"/>
      <c r="BH32" s="379">
        <f t="shared" si="51"/>
        <v>0</v>
      </c>
      <c r="BI32" s="380">
        <f t="shared" si="51"/>
        <v>0</v>
      </c>
      <c r="BJ32" s="380"/>
      <c r="BK32" s="380"/>
      <c r="BL32" s="380"/>
      <c r="BM32" s="380"/>
      <c r="BN32" s="380"/>
      <c r="BO32" s="379">
        <f t="shared" si="52"/>
        <v>0</v>
      </c>
      <c r="BP32" s="379">
        <f t="shared" si="53"/>
        <v>0</v>
      </c>
      <c r="BQ32" s="379">
        <f t="shared" si="53"/>
        <v>0</v>
      </c>
      <c r="BR32" s="133"/>
      <c r="BS32" s="133"/>
      <c r="BT32" s="22" t="s">
        <v>350</v>
      </c>
    </row>
    <row r="33" spans="1:72" s="22" customFormat="1" ht="56.25" hidden="1" customHeight="1">
      <c r="A33" s="768" t="s">
        <v>254</v>
      </c>
      <c r="B33" s="770" t="s">
        <v>30</v>
      </c>
      <c r="C33" s="767"/>
      <c r="D33" s="766"/>
      <c r="E33" s="767"/>
      <c r="F33" s="382">
        <f>F34+F44</f>
        <v>758567</v>
      </c>
      <c r="G33" s="382">
        <f t="shared" ref="G33:BR33" si="54">G34+G44</f>
        <v>600292</v>
      </c>
      <c r="H33" s="382"/>
      <c r="I33" s="382"/>
      <c r="J33" s="382"/>
      <c r="K33" s="382">
        <f t="shared" si="54"/>
        <v>186816</v>
      </c>
      <c r="L33" s="382">
        <f t="shared" si="54"/>
        <v>151531</v>
      </c>
      <c r="M33" s="382">
        <f t="shared" si="54"/>
        <v>264426</v>
      </c>
      <c r="N33" s="382">
        <f t="shared" si="54"/>
        <v>264426</v>
      </c>
      <c r="O33" s="382">
        <f t="shared" si="54"/>
        <v>24126</v>
      </c>
      <c r="P33" s="382">
        <f t="shared" si="54"/>
        <v>0</v>
      </c>
      <c r="Q33" s="382">
        <f t="shared" si="54"/>
        <v>103000</v>
      </c>
      <c r="R33" s="382">
        <f t="shared" si="54"/>
        <v>0</v>
      </c>
      <c r="S33" s="382">
        <f t="shared" si="54"/>
        <v>0</v>
      </c>
      <c r="T33" s="382">
        <f t="shared" si="54"/>
        <v>97573</v>
      </c>
      <c r="U33" s="382">
        <f t="shared" si="54"/>
        <v>0</v>
      </c>
      <c r="V33" s="382">
        <f t="shared" si="54"/>
        <v>0</v>
      </c>
      <c r="W33" s="382">
        <f t="shared" si="54"/>
        <v>5427</v>
      </c>
      <c r="X33" s="382">
        <f t="shared" si="54"/>
        <v>0</v>
      </c>
      <c r="Y33" s="382">
        <f t="shared" si="54"/>
        <v>0</v>
      </c>
      <c r="Z33" s="382">
        <f t="shared" si="54"/>
        <v>5168</v>
      </c>
      <c r="AA33" s="382">
        <f t="shared" si="54"/>
        <v>0</v>
      </c>
      <c r="AB33" s="382">
        <f t="shared" si="54"/>
        <v>0</v>
      </c>
      <c r="AC33" s="382">
        <f t="shared" si="54"/>
        <v>11920</v>
      </c>
      <c r="AD33" s="382">
        <f t="shared" si="54"/>
        <v>0</v>
      </c>
      <c r="AE33" s="382">
        <f t="shared" si="54"/>
        <v>0</v>
      </c>
      <c r="AF33" s="382">
        <f t="shared" si="54"/>
        <v>11920</v>
      </c>
      <c r="AG33" s="382">
        <f t="shared" si="54"/>
        <v>0</v>
      </c>
      <c r="AH33" s="382">
        <f t="shared" si="54"/>
        <v>0</v>
      </c>
      <c r="AI33" s="382">
        <f t="shared" si="54"/>
        <v>0</v>
      </c>
      <c r="AJ33" s="382">
        <f t="shared" si="54"/>
        <v>0</v>
      </c>
      <c r="AK33" s="382">
        <f t="shared" si="54"/>
        <v>0</v>
      </c>
      <c r="AL33" s="382">
        <f t="shared" si="54"/>
        <v>0</v>
      </c>
      <c r="AM33" s="382">
        <f t="shared" si="54"/>
        <v>0</v>
      </c>
      <c r="AN33" s="382">
        <f t="shared" si="54"/>
        <v>0</v>
      </c>
      <c r="AO33" s="382">
        <f t="shared" si="54"/>
        <v>71913</v>
      </c>
      <c r="AP33" s="382">
        <f t="shared" si="54"/>
        <v>24126</v>
      </c>
      <c r="AQ33" s="934">
        <f t="shared" si="54"/>
        <v>0</v>
      </c>
      <c r="AR33" s="382">
        <f t="shared" si="54"/>
        <v>71913</v>
      </c>
      <c r="AS33" s="382">
        <f t="shared" si="54"/>
        <v>24126</v>
      </c>
      <c r="AT33" s="382">
        <f t="shared" si="54"/>
        <v>0</v>
      </c>
      <c r="AU33" s="773">
        <f t="shared" si="54"/>
        <v>186833</v>
      </c>
      <c r="AV33" s="773">
        <f t="shared" si="54"/>
        <v>24126</v>
      </c>
      <c r="AW33" s="773">
        <f t="shared" si="54"/>
        <v>0</v>
      </c>
      <c r="AX33" s="380">
        <f>AY33</f>
        <v>77593</v>
      </c>
      <c r="AY33" s="382">
        <f t="shared" si="54"/>
        <v>77593</v>
      </c>
      <c r="AZ33" s="1084">
        <f t="shared" si="54"/>
        <v>0</v>
      </c>
      <c r="BA33" s="382">
        <f t="shared" si="54"/>
        <v>0</v>
      </c>
      <c r="BB33" s="382">
        <f t="shared" si="54"/>
        <v>77593</v>
      </c>
      <c r="BC33" s="382">
        <f t="shared" si="54"/>
        <v>0</v>
      </c>
      <c r="BD33" s="382">
        <f t="shared" si="54"/>
        <v>0</v>
      </c>
      <c r="BE33" s="382">
        <f t="shared" si="54"/>
        <v>77593</v>
      </c>
      <c r="BF33" s="382">
        <f t="shared" si="54"/>
        <v>0</v>
      </c>
      <c r="BG33" s="382">
        <f t="shared" si="54"/>
        <v>0</v>
      </c>
      <c r="BH33" s="382">
        <f t="shared" si="54"/>
        <v>0</v>
      </c>
      <c r="BI33" s="382">
        <f t="shared" si="54"/>
        <v>0</v>
      </c>
      <c r="BJ33" s="382">
        <f t="shared" si="54"/>
        <v>0</v>
      </c>
      <c r="BK33" s="382">
        <f t="shared" si="54"/>
        <v>0</v>
      </c>
      <c r="BL33" s="382">
        <f t="shared" si="54"/>
        <v>0</v>
      </c>
      <c r="BM33" s="382">
        <f t="shared" si="54"/>
        <v>0</v>
      </c>
      <c r="BN33" s="382"/>
      <c r="BO33" s="382">
        <f t="shared" si="54"/>
        <v>77593</v>
      </c>
      <c r="BP33" s="382">
        <f t="shared" si="54"/>
        <v>77593</v>
      </c>
      <c r="BQ33" s="382">
        <f t="shared" si="54"/>
        <v>0</v>
      </c>
      <c r="BR33" s="382">
        <f t="shared" si="54"/>
        <v>0</v>
      </c>
      <c r="BS33" s="133"/>
    </row>
    <row r="34" spans="1:72" s="22" customFormat="1" ht="56.25" hidden="1" customHeight="1">
      <c r="A34" s="768" t="s">
        <v>29</v>
      </c>
      <c r="B34" s="377" t="s">
        <v>256</v>
      </c>
      <c r="C34" s="763"/>
      <c r="D34" s="762"/>
      <c r="E34" s="769"/>
      <c r="F34" s="388">
        <f>F35+F38</f>
        <v>500839</v>
      </c>
      <c r="G34" s="388">
        <f t="shared" ref="G34:BM34" si="55">G35+G38</f>
        <v>385694</v>
      </c>
      <c r="H34" s="388"/>
      <c r="I34" s="388"/>
      <c r="J34" s="388"/>
      <c r="K34" s="388">
        <f t="shared" si="55"/>
        <v>186816</v>
      </c>
      <c r="L34" s="388">
        <f t="shared" si="55"/>
        <v>151531</v>
      </c>
      <c r="M34" s="388">
        <f t="shared" si="55"/>
        <v>135426</v>
      </c>
      <c r="N34" s="388">
        <f t="shared" si="55"/>
        <v>135426</v>
      </c>
      <c r="O34" s="388">
        <f t="shared" si="55"/>
        <v>24126</v>
      </c>
      <c r="P34" s="388">
        <f t="shared" si="55"/>
        <v>0</v>
      </c>
      <c r="Q34" s="388">
        <f t="shared" si="55"/>
        <v>73000</v>
      </c>
      <c r="R34" s="388">
        <f t="shared" si="55"/>
        <v>0</v>
      </c>
      <c r="S34" s="388">
        <f t="shared" si="55"/>
        <v>0</v>
      </c>
      <c r="T34" s="388">
        <f t="shared" si="55"/>
        <v>67630</v>
      </c>
      <c r="U34" s="388">
        <f t="shared" si="55"/>
        <v>0</v>
      </c>
      <c r="V34" s="388">
        <f t="shared" si="55"/>
        <v>0</v>
      </c>
      <c r="W34" s="388">
        <f t="shared" si="55"/>
        <v>5370</v>
      </c>
      <c r="X34" s="388">
        <f t="shared" si="55"/>
        <v>0</v>
      </c>
      <c r="Y34" s="388">
        <f t="shared" si="55"/>
        <v>0</v>
      </c>
      <c r="Z34" s="388">
        <f t="shared" si="55"/>
        <v>5111</v>
      </c>
      <c r="AA34" s="388">
        <f t="shared" si="55"/>
        <v>0</v>
      </c>
      <c r="AB34" s="388">
        <f t="shared" si="55"/>
        <v>0</v>
      </c>
      <c r="AC34" s="388">
        <f t="shared" si="55"/>
        <v>11920</v>
      </c>
      <c r="AD34" s="388">
        <f t="shared" si="55"/>
        <v>0</v>
      </c>
      <c r="AE34" s="388">
        <f t="shared" si="55"/>
        <v>0</v>
      </c>
      <c r="AF34" s="388">
        <f t="shared" si="55"/>
        <v>11920</v>
      </c>
      <c r="AG34" s="388">
        <f t="shared" si="55"/>
        <v>0</v>
      </c>
      <c r="AH34" s="388">
        <f t="shared" si="55"/>
        <v>0</v>
      </c>
      <c r="AI34" s="388">
        <f t="shared" si="55"/>
        <v>0</v>
      </c>
      <c r="AJ34" s="388">
        <f t="shared" si="55"/>
        <v>0</v>
      </c>
      <c r="AK34" s="388">
        <f t="shared" si="55"/>
        <v>0</v>
      </c>
      <c r="AL34" s="388">
        <f t="shared" si="55"/>
        <v>0</v>
      </c>
      <c r="AM34" s="388">
        <f t="shared" si="55"/>
        <v>0</v>
      </c>
      <c r="AN34" s="388">
        <f t="shared" si="55"/>
        <v>0</v>
      </c>
      <c r="AO34" s="388">
        <f t="shared" si="55"/>
        <v>50506</v>
      </c>
      <c r="AP34" s="388">
        <f t="shared" si="55"/>
        <v>24126</v>
      </c>
      <c r="AQ34" s="760">
        <f t="shared" si="55"/>
        <v>0</v>
      </c>
      <c r="AR34" s="388">
        <f t="shared" si="55"/>
        <v>50506</v>
      </c>
      <c r="AS34" s="388">
        <f t="shared" si="55"/>
        <v>24126</v>
      </c>
      <c r="AT34" s="388">
        <f t="shared" si="55"/>
        <v>0</v>
      </c>
      <c r="AU34" s="761">
        <f t="shared" si="55"/>
        <v>135426</v>
      </c>
      <c r="AV34" s="761">
        <f t="shared" si="55"/>
        <v>24126</v>
      </c>
      <c r="AW34" s="761">
        <f t="shared" si="55"/>
        <v>0</v>
      </c>
      <c r="AX34" s="380">
        <f>AY34</f>
        <v>0</v>
      </c>
      <c r="AY34" s="388">
        <f t="shared" si="55"/>
        <v>0</v>
      </c>
      <c r="AZ34" s="1083">
        <f t="shared" si="55"/>
        <v>0</v>
      </c>
      <c r="BA34" s="388">
        <f t="shared" si="55"/>
        <v>0</v>
      </c>
      <c r="BB34" s="388">
        <f t="shared" si="55"/>
        <v>0</v>
      </c>
      <c r="BC34" s="388">
        <f t="shared" si="55"/>
        <v>0</v>
      </c>
      <c r="BD34" s="388">
        <f t="shared" si="55"/>
        <v>0</v>
      </c>
      <c r="BE34" s="388">
        <f t="shared" si="55"/>
        <v>0</v>
      </c>
      <c r="BF34" s="388">
        <f t="shared" si="55"/>
        <v>0</v>
      </c>
      <c r="BG34" s="388">
        <f t="shared" si="55"/>
        <v>0</v>
      </c>
      <c r="BH34" s="388">
        <f t="shared" si="55"/>
        <v>0</v>
      </c>
      <c r="BI34" s="388">
        <f t="shared" si="55"/>
        <v>0</v>
      </c>
      <c r="BJ34" s="388">
        <f t="shared" si="55"/>
        <v>0</v>
      </c>
      <c r="BK34" s="388">
        <f t="shared" si="55"/>
        <v>0</v>
      </c>
      <c r="BL34" s="388">
        <f t="shared" si="55"/>
        <v>0</v>
      </c>
      <c r="BM34" s="388">
        <f t="shared" si="55"/>
        <v>0</v>
      </c>
      <c r="BN34" s="388"/>
      <c r="BO34" s="379">
        <f t="shared" si="52"/>
        <v>0</v>
      </c>
      <c r="BP34" s="379">
        <f t="shared" ref="BP34" si="56">AY34</f>
        <v>0</v>
      </c>
      <c r="BQ34" s="379">
        <f>AZ34</f>
        <v>0</v>
      </c>
      <c r="BR34" s="388"/>
      <c r="BS34" s="133"/>
    </row>
    <row r="35" spans="1:72" s="43" customFormat="1" ht="56.25" hidden="1" customHeight="1">
      <c r="A35" s="775"/>
      <c r="B35" s="381" t="s">
        <v>25</v>
      </c>
      <c r="C35" s="776"/>
      <c r="D35" s="777"/>
      <c r="E35" s="778"/>
      <c r="F35" s="779">
        <f>SUM(F36:F37)</f>
        <v>334209</v>
      </c>
      <c r="G35" s="779">
        <f>SUM(G36:G37)</f>
        <v>242984</v>
      </c>
      <c r="H35" s="779"/>
      <c r="I35" s="779"/>
      <c r="J35" s="779"/>
      <c r="K35" s="779">
        <f t="shared" ref="K35:BR35" si="57">SUM(K36:K37)</f>
        <v>118516</v>
      </c>
      <c r="L35" s="779">
        <f t="shared" si="57"/>
        <v>95731</v>
      </c>
      <c r="M35" s="779">
        <f t="shared" si="57"/>
        <v>62126</v>
      </c>
      <c r="N35" s="779">
        <f t="shared" si="57"/>
        <v>62126</v>
      </c>
      <c r="O35" s="779">
        <f t="shared" si="57"/>
        <v>24126</v>
      </c>
      <c r="P35" s="779">
        <f t="shared" si="57"/>
        <v>0</v>
      </c>
      <c r="Q35" s="779">
        <f t="shared" si="57"/>
        <v>15000</v>
      </c>
      <c r="R35" s="779">
        <f t="shared" si="57"/>
        <v>0</v>
      </c>
      <c r="S35" s="779">
        <f t="shared" si="57"/>
        <v>0</v>
      </c>
      <c r="T35" s="779">
        <f t="shared" si="57"/>
        <v>15000</v>
      </c>
      <c r="U35" s="779">
        <f t="shared" si="57"/>
        <v>0</v>
      </c>
      <c r="V35" s="779">
        <f t="shared" si="57"/>
        <v>0</v>
      </c>
      <c r="W35" s="779">
        <f t="shared" si="57"/>
        <v>0</v>
      </c>
      <c r="X35" s="779">
        <f t="shared" si="57"/>
        <v>0</v>
      </c>
      <c r="Y35" s="779">
        <f t="shared" si="57"/>
        <v>0</v>
      </c>
      <c r="Z35" s="779">
        <f t="shared" si="57"/>
        <v>0</v>
      </c>
      <c r="AA35" s="779">
        <f t="shared" si="57"/>
        <v>0</v>
      </c>
      <c r="AB35" s="779">
        <f t="shared" si="57"/>
        <v>0</v>
      </c>
      <c r="AC35" s="779">
        <f t="shared" si="57"/>
        <v>3620</v>
      </c>
      <c r="AD35" s="779">
        <f t="shared" si="57"/>
        <v>0</v>
      </c>
      <c r="AE35" s="779">
        <f t="shared" si="57"/>
        <v>0</v>
      </c>
      <c r="AF35" s="779">
        <f t="shared" si="57"/>
        <v>3620</v>
      </c>
      <c r="AG35" s="779">
        <f t="shared" si="57"/>
        <v>0</v>
      </c>
      <c r="AH35" s="779">
        <f t="shared" si="57"/>
        <v>0</v>
      </c>
      <c r="AI35" s="779">
        <f t="shared" si="57"/>
        <v>0</v>
      </c>
      <c r="AJ35" s="779">
        <f t="shared" si="57"/>
        <v>0</v>
      </c>
      <c r="AK35" s="779">
        <f t="shared" si="57"/>
        <v>0</v>
      </c>
      <c r="AL35" s="779">
        <f t="shared" si="57"/>
        <v>0</v>
      </c>
      <c r="AM35" s="779">
        <f t="shared" si="57"/>
        <v>0</v>
      </c>
      <c r="AN35" s="779">
        <f t="shared" si="57"/>
        <v>0</v>
      </c>
      <c r="AO35" s="779">
        <f t="shared" si="57"/>
        <v>43506</v>
      </c>
      <c r="AP35" s="779">
        <f t="shared" si="57"/>
        <v>24126</v>
      </c>
      <c r="AQ35" s="935">
        <f t="shared" si="57"/>
        <v>0</v>
      </c>
      <c r="AR35" s="779">
        <f t="shared" si="57"/>
        <v>43506</v>
      </c>
      <c r="AS35" s="779">
        <f t="shared" si="57"/>
        <v>24126</v>
      </c>
      <c r="AT35" s="779">
        <f t="shared" si="57"/>
        <v>0</v>
      </c>
      <c r="AU35" s="780">
        <f t="shared" si="57"/>
        <v>62126</v>
      </c>
      <c r="AV35" s="780">
        <f t="shared" si="57"/>
        <v>24126</v>
      </c>
      <c r="AW35" s="780">
        <f t="shared" si="57"/>
        <v>0</v>
      </c>
      <c r="AX35" s="380">
        <f>AY35</f>
        <v>0</v>
      </c>
      <c r="AY35" s="779">
        <f t="shared" si="57"/>
        <v>0</v>
      </c>
      <c r="AZ35" s="1085">
        <f t="shared" si="57"/>
        <v>0</v>
      </c>
      <c r="BA35" s="779">
        <f t="shared" si="57"/>
        <v>0</v>
      </c>
      <c r="BB35" s="779">
        <f t="shared" si="57"/>
        <v>0</v>
      </c>
      <c r="BC35" s="779">
        <f t="shared" si="57"/>
        <v>0</v>
      </c>
      <c r="BD35" s="779">
        <f t="shared" si="57"/>
        <v>0</v>
      </c>
      <c r="BE35" s="779">
        <f t="shared" si="57"/>
        <v>0</v>
      </c>
      <c r="BF35" s="779">
        <f t="shared" si="57"/>
        <v>0</v>
      </c>
      <c r="BG35" s="779">
        <f t="shared" si="57"/>
        <v>0</v>
      </c>
      <c r="BH35" s="779">
        <f t="shared" si="57"/>
        <v>0</v>
      </c>
      <c r="BI35" s="779">
        <f t="shared" si="57"/>
        <v>0</v>
      </c>
      <c r="BJ35" s="779">
        <f t="shared" si="57"/>
        <v>0</v>
      </c>
      <c r="BK35" s="779">
        <f t="shared" si="57"/>
        <v>0</v>
      </c>
      <c r="BL35" s="779">
        <f t="shared" si="57"/>
        <v>0</v>
      </c>
      <c r="BM35" s="779">
        <f t="shared" si="57"/>
        <v>0</v>
      </c>
      <c r="BN35" s="779"/>
      <c r="BO35" s="779">
        <f t="shared" si="57"/>
        <v>0</v>
      </c>
      <c r="BP35" s="779">
        <f t="shared" si="57"/>
        <v>0</v>
      </c>
      <c r="BQ35" s="779">
        <f t="shared" si="57"/>
        <v>0</v>
      </c>
      <c r="BR35" s="779">
        <f t="shared" si="57"/>
        <v>0</v>
      </c>
      <c r="BS35" s="781"/>
    </row>
    <row r="36" spans="1:72" s="22" customFormat="1" ht="56.25" hidden="1" customHeight="1">
      <c r="A36" s="762">
        <v>1</v>
      </c>
      <c r="B36" s="782" t="s">
        <v>112</v>
      </c>
      <c r="C36" s="763"/>
      <c r="D36" s="766" t="s">
        <v>165</v>
      </c>
      <c r="E36" s="767" t="s">
        <v>180</v>
      </c>
      <c r="F36" s="378">
        <v>230894</v>
      </c>
      <c r="G36" s="378">
        <v>150000</v>
      </c>
      <c r="H36" s="378"/>
      <c r="I36" s="378"/>
      <c r="J36" s="378"/>
      <c r="K36" s="378">
        <v>70785</v>
      </c>
      <c r="L36" s="378">
        <v>50000</v>
      </c>
      <c r="M36" s="736">
        <f t="shared" ref="M36:M47" si="58">N36</f>
        <v>24126</v>
      </c>
      <c r="N36" s="378">
        <v>24126</v>
      </c>
      <c r="O36" s="378">
        <v>24126</v>
      </c>
      <c r="P36" s="380"/>
      <c r="Q36" s="797"/>
      <c r="R36" s="751"/>
      <c r="S36" s="798"/>
      <c r="T36" s="797"/>
      <c r="U36" s="751"/>
      <c r="V36" s="380"/>
      <c r="W36" s="799"/>
      <c r="X36" s="799"/>
      <c r="Y36" s="799"/>
      <c r="Z36" s="797"/>
      <c r="AA36" s="751"/>
      <c r="AB36" s="798"/>
      <c r="AC36" s="732"/>
      <c r="AD36" s="751"/>
      <c r="AE36" s="798"/>
      <c r="AF36" s="732"/>
      <c r="AG36" s="751"/>
      <c r="AH36" s="380"/>
      <c r="AI36" s="799"/>
      <c r="AJ36" s="799"/>
      <c r="AK36" s="799"/>
      <c r="AL36" s="380"/>
      <c r="AM36" s="751"/>
      <c r="AN36" s="380"/>
      <c r="AO36" s="736">
        <f>AP36+AQ36</f>
        <v>24126</v>
      </c>
      <c r="AP36" s="736">
        <v>24126</v>
      </c>
      <c r="AQ36" s="797"/>
      <c r="AR36" s="736">
        <f>AO36</f>
        <v>24126</v>
      </c>
      <c r="AS36" s="735">
        <f>AP36</f>
        <v>24126</v>
      </c>
      <c r="AT36" s="380">
        <f>AQ36</f>
        <v>0</v>
      </c>
      <c r="AU36" s="743">
        <f t="shared" ref="AU36:AW43" si="59">Q36+AC36+AO36</f>
        <v>24126</v>
      </c>
      <c r="AV36" s="743">
        <f t="shared" si="59"/>
        <v>24126</v>
      </c>
      <c r="AW36" s="743">
        <f t="shared" si="59"/>
        <v>0</v>
      </c>
      <c r="AX36" s="379">
        <f>AY36</f>
        <v>0</v>
      </c>
      <c r="AY36" s="607">
        <f t="shared" ref="AY36:BA37" si="60">N36-AU36</f>
        <v>0</v>
      </c>
      <c r="AZ36" s="737">
        <f t="shared" si="60"/>
        <v>0</v>
      </c>
      <c r="BA36" s="380">
        <f t="shared" si="60"/>
        <v>0</v>
      </c>
      <c r="BB36" s="379">
        <f t="shared" ref="BB36:BB37" si="61">AX36</f>
        <v>0</v>
      </c>
      <c r="BC36" s="379">
        <f t="shared" ref="BC36:BC37" si="62">AZ36</f>
        <v>0</v>
      </c>
      <c r="BD36" s="380"/>
      <c r="BE36" s="379">
        <f t="shared" ref="BE36:BF37" si="63">BB36</f>
        <v>0</v>
      </c>
      <c r="BF36" s="379">
        <f t="shared" si="63"/>
        <v>0</v>
      </c>
      <c r="BG36" s="380"/>
      <c r="BH36" s="379">
        <f t="shared" ref="BH36:BI37" si="64">AY36-BB36</f>
        <v>0</v>
      </c>
      <c r="BI36" s="380">
        <f t="shared" si="64"/>
        <v>0</v>
      </c>
      <c r="BJ36" s="380"/>
      <c r="BK36" s="380"/>
      <c r="BL36" s="380"/>
      <c r="BM36" s="380"/>
      <c r="BN36" s="380"/>
      <c r="BO36" s="379">
        <f t="shared" si="52"/>
        <v>0</v>
      </c>
      <c r="BP36" s="379">
        <f t="shared" ref="BP36:BP37" si="65">AY36</f>
        <v>0</v>
      </c>
      <c r="BQ36" s="379">
        <f>AZ36</f>
        <v>0</v>
      </c>
      <c r="BR36" s="133"/>
      <c r="BS36" s="133"/>
      <c r="BT36" s="22" t="s">
        <v>351</v>
      </c>
    </row>
    <row r="37" spans="1:72" s="22" customFormat="1" ht="56.25" hidden="1" customHeight="1">
      <c r="A37" s="762">
        <v>2</v>
      </c>
      <c r="B37" s="774" t="s">
        <v>118</v>
      </c>
      <c r="C37" s="783"/>
      <c r="D37" s="766" t="s">
        <v>168</v>
      </c>
      <c r="E37" s="767" t="s">
        <v>186</v>
      </c>
      <c r="F37" s="383">
        <v>103315</v>
      </c>
      <c r="G37" s="378">
        <v>92984</v>
      </c>
      <c r="H37" s="378"/>
      <c r="I37" s="378"/>
      <c r="J37" s="378"/>
      <c r="K37" s="378">
        <v>47731</v>
      </c>
      <c r="L37" s="378">
        <v>45731</v>
      </c>
      <c r="M37" s="736">
        <f>N37</f>
        <v>38000</v>
      </c>
      <c r="N37" s="378">
        <v>38000</v>
      </c>
      <c r="O37" s="378">
        <v>0</v>
      </c>
      <c r="P37" s="380"/>
      <c r="Q37" s="797">
        <v>15000</v>
      </c>
      <c r="R37" s="751"/>
      <c r="S37" s="797"/>
      <c r="T37" s="797">
        <v>15000</v>
      </c>
      <c r="U37" s="751"/>
      <c r="V37" s="797"/>
      <c r="W37" s="799">
        <f>Q37-T37</f>
        <v>0</v>
      </c>
      <c r="X37" s="799"/>
      <c r="Y37" s="797"/>
      <c r="Z37" s="797"/>
      <c r="AA37" s="751"/>
      <c r="AB37" s="798"/>
      <c r="AC37" s="797">
        <v>3620</v>
      </c>
      <c r="AD37" s="174"/>
      <c r="AE37" s="797"/>
      <c r="AF37" s="736">
        <v>3620</v>
      </c>
      <c r="AG37" s="751"/>
      <c r="AH37" s="736"/>
      <c r="AI37" s="799">
        <f>AC37-AF37</f>
        <v>0</v>
      </c>
      <c r="AJ37" s="799"/>
      <c r="AK37" s="799"/>
      <c r="AL37" s="380"/>
      <c r="AM37" s="751"/>
      <c r="AN37" s="380"/>
      <c r="AO37" s="736">
        <v>19380</v>
      </c>
      <c r="AP37" s="751"/>
      <c r="AQ37" s="797"/>
      <c r="AR37" s="736">
        <f>AO37</f>
        <v>19380</v>
      </c>
      <c r="AS37" s="735"/>
      <c r="AT37" s="380"/>
      <c r="AU37" s="743">
        <f t="shared" si="59"/>
        <v>38000</v>
      </c>
      <c r="AV37" s="743">
        <f t="shared" si="59"/>
        <v>0</v>
      </c>
      <c r="AW37" s="743">
        <f t="shared" si="59"/>
        <v>0</v>
      </c>
      <c r="AX37" s="379">
        <f t="shared" ref="AX37" si="66">AY37</f>
        <v>0</v>
      </c>
      <c r="AY37" s="607">
        <f t="shared" si="60"/>
        <v>0</v>
      </c>
      <c r="AZ37" s="737">
        <f t="shared" si="60"/>
        <v>0</v>
      </c>
      <c r="BA37" s="380">
        <f t="shared" si="60"/>
        <v>0</v>
      </c>
      <c r="BB37" s="379">
        <f t="shared" si="61"/>
        <v>0</v>
      </c>
      <c r="BC37" s="379">
        <f t="shared" si="62"/>
        <v>0</v>
      </c>
      <c r="BD37" s="380"/>
      <c r="BE37" s="379">
        <f t="shared" si="63"/>
        <v>0</v>
      </c>
      <c r="BF37" s="379">
        <f t="shared" si="63"/>
        <v>0</v>
      </c>
      <c r="BG37" s="380"/>
      <c r="BH37" s="379">
        <f t="shared" si="64"/>
        <v>0</v>
      </c>
      <c r="BI37" s="380">
        <f t="shared" si="64"/>
        <v>0</v>
      </c>
      <c r="BJ37" s="380"/>
      <c r="BK37" s="380"/>
      <c r="BL37" s="380"/>
      <c r="BM37" s="380"/>
      <c r="BN37" s="380"/>
      <c r="BO37" s="379">
        <f t="shared" si="52"/>
        <v>0</v>
      </c>
      <c r="BP37" s="379">
        <f t="shared" si="65"/>
        <v>0</v>
      </c>
      <c r="BQ37" s="379">
        <f>AZ37</f>
        <v>0</v>
      </c>
      <c r="BR37" s="133"/>
      <c r="BS37" s="133"/>
      <c r="BT37" s="22" t="s">
        <v>352</v>
      </c>
    </row>
    <row r="38" spans="1:72" s="22" customFormat="1" ht="56.25" hidden="1" customHeight="1">
      <c r="A38" s="762"/>
      <c r="B38" s="381" t="s">
        <v>24</v>
      </c>
      <c r="C38" s="783"/>
      <c r="D38" s="766"/>
      <c r="E38" s="767"/>
      <c r="F38" s="384">
        <f>SUM(F39:F43)</f>
        <v>166630</v>
      </c>
      <c r="G38" s="384">
        <f t="shared" ref="G38:BR38" si="67">SUM(G39:G43)</f>
        <v>142710</v>
      </c>
      <c r="H38" s="384"/>
      <c r="I38" s="384"/>
      <c r="J38" s="384"/>
      <c r="K38" s="384">
        <f t="shared" si="67"/>
        <v>68300</v>
      </c>
      <c r="L38" s="384">
        <f t="shared" si="67"/>
        <v>55800</v>
      </c>
      <c r="M38" s="384">
        <f t="shared" si="67"/>
        <v>73300</v>
      </c>
      <c r="N38" s="384">
        <f t="shared" si="67"/>
        <v>73300</v>
      </c>
      <c r="O38" s="384">
        <f t="shared" si="67"/>
        <v>0</v>
      </c>
      <c r="P38" s="384">
        <f t="shared" si="67"/>
        <v>0</v>
      </c>
      <c r="Q38" s="384">
        <f t="shared" si="67"/>
        <v>58000</v>
      </c>
      <c r="R38" s="384">
        <f t="shared" si="67"/>
        <v>0</v>
      </c>
      <c r="S38" s="384">
        <f t="shared" si="67"/>
        <v>0</v>
      </c>
      <c r="T38" s="384">
        <f t="shared" si="67"/>
        <v>52630</v>
      </c>
      <c r="U38" s="384">
        <f t="shared" si="67"/>
        <v>0</v>
      </c>
      <c r="V38" s="384">
        <f t="shared" si="67"/>
        <v>0</v>
      </c>
      <c r="W38" s="384">
        <f t="shared" si="67"/>
        <v>5370</v>
      </c>
      <c r="X38" s="384">
        <f t="shared" si="67"/>
        <v>0</v>
      </c>
      <c r="Y38" s="384">
        <f t="shared" si="67"/>
        <v>0</v>
      </c>
      <c r="Z38" s="384">
        <f t="shared" si="67"/>
        <v>5111</v>
      </c>
      <c r="AA38" s="384">
        <f t="shared" si="67"/>
        <v>0</v>
      </c>
      <c r="AB38" s="384">
        <f t="shared" si="67"/>
        <v>0</v>
      </c>
      <c r="AC38" s="384">
        <f t="shared" si="67"/>
        <v>8300</v>
      </c>
      <c r="AD38" s="384">
        <f t="shared" si="67"/>
        <v>0</v>
      </c>
      <c r="AE38" s="384">
        <f t="shared" si="67"/>
        <v>0</v>
      </c>
      <c r="AF38" s="384">
        <f t="shared" si="67"/>
        <v>8300</v>
      </c>
      <c r="AG38" s="384">
        <f t="shared" si="67"/>
        <v>0</v>
      </c>
      <c r="AH38" s="384">
        <f t="shared" si="67"/>
        <v>0</v>
      </c>
      <c r="AI38" s="384">
        <f t="shared" si="67"/>
        <v>0</v>
      </c>
      <c r="AJ38" s="384">
        <f t="shared" si="67"/>
        <v>0</v>
      </c>
      <c r="AK38" s="384">
        <f t="shared" si="67"/>
        <v>0</v>
      </c>
      <c r="AL38" s="384">
        <f t="shared" si="67"/>
        <v>0</v>
      </c>
      <c r="AM38" s="384">
        <f t="shared" si="67"/>
        <v>0</v>
      </c>
      <c r="AN38" s="384">
        <f t="shared" si="67"/>
        <v>0</v>
      </c>
      <c r="AO38" s="384">
        <f t="shared" si="67"/>
        <v>7000</v>
      </c>
      <c r="AP38" s="384">
        <f t="shared" si="67"/>
        <v>0</v>
      </c>
      <c r="AQ38" s="936">
        <f t="shared" si="67"/>
        <v>0</v>
      </c>
      <c r="AR38" s="384">
        <f t="shared" si="67"/>
        <v>7000</v>
      </c>
      <c r="AS38" s="384">
        <f t="shared" si="67"/>
        <v>0</v>
      </c>
      <c r="AT38" s="384">
        <f t="shared" si="67"/>
        <v>0</v>
      </c>
      <c r="AU38" s="784">
        <f t="shared" si="67"/>
        <v>73300</v>
      </c>
      <c r="AV38" s="784">
        <f t="shared" si="67"/>
        <v>0</v>
      </c>
      <c r="AW38" s="784">
        <f t="shared" si="67"/>
        <v>0</v>
      </c>
      <c r="AX38" s="384">
        <f t="shared" si="67"/>
        <v>0</v>
      </c>
      <c r="AY38" s="384">
        <f t="shared" si="67"/>
        <v>0</v>
      </c>
      <c r="AZ38" s="1086">
        <f t="shared" si="67"/>
        <v>0</v>
      </c>
      <c r="BA38" s="384">
        <f t="shared" si="67"/>
        <v>0</v>
      </c>
      <c r="BB38" s="384">
        <f t="shared" si="67"/>
        <v>0</v>
      </c>
      <c r="BC38" s="384">
        <f t="shared" si="67"/>
        <v>0</v>
      </c>
      <c r="BD38" s="384">
        <f t="shared" si="67"/>
        <v>0</v>
      </c>
      <c r="BE38" s="384">
        <f t="shared" si="67"/>
        <v>0</v>
      </c>
      <c r="BF38" s="384">
        <f t="shared" si="67"/>
        <v>0</v>
      </c>
      <c r="BG38" s="384">
        <f t="shared" si="67"/>
        <v>0</v>
      </c>
      <c r="BH38" s="384">
        <f t="shared" si="67"/>
        <v>0</v>
      </c>
      <c r="BI38" s="384">
        <f t="shared" si="67"/>
        <v>0</v>
      </c>
      <c r="BJ38" s="384">
        <f t="shared" si="67"/>
        <v>0</v>
      </c>
      <c r="BK38" s="384">
        <f t="shared" si="67"/>
        <v>0</v>
      </c>
      <c r="BL38" s="384">
        <f t="shared" si="67"/>
        <v>0</v>
      </c>
      <c r="BM38" s="384">
        <f t="shared" si="67"/>
        <v>0</v>
      </c>
      <c r="BN38" s="384"/>
      <c r="BO38" s="384">
        <f t="shared" si="67"/>
        <v>0</v>
      </c>
      <c r="BP38" s="384">
        <f t="shared" si="67"/>
        <v>0</v>
      </c>
      <c r="BQ38" s="384">
        <f t="shared" si="67"/>
        <v>0</v>
      </c>
      <c r="BR38" s="384">
        <f t="shared" si="67"/>
        <v>0</v>
      </c>
      <c r="BS38" s="133"/>
    </row>
    <row r="39" spans="1:72" s="22" customFormat="1" ht="56.25" hidden="1" customHeight="1">
      <c r="A39" s="762">
        <v>1</v>
      </c>
      <c r="B39" s="774" t="s">
        <v>113</v>
      </c>
      <c r="C39" s="783"/>
      <c r="D39" s="766" t="s">
        <v>166</v>
      </c>
      <c r="E39" s="783" t="s">
        <v>181</v>
      </c>
      <c r="F39" s="378">
        <v>49506</v>
      </c>
      <c r="G39" s="378">
        <v>40000</v>
      </c>
      <c r="H39" s="378"/>
      <c r="I39" s="378"/>
      <c r="J39" s="378"/>
      <c r="K39" s="378">
        <v>25100</v>
      </c>
      <c r="L39" s="378">
        <v>18100</v>
      </c>
      <c r="M39" s="736">
        <f t="shared" si="58"/>
        <v>21900</v>
      </c>
      <c r="N39" s="378">
        <v>21900</v>
      </c>
      <c r="O39" s="378">
        <v>0</v>
      </c>
      <c r="P39" s="380"/>
      <c r="Q39" s="797">
        <v>21600</v>
      </c>
      <c r="R39" s="751"/>
      <c r="S39" s="764"/>
      <c r="T39" s="797">
        <v>20803</v>
      </c>
      <c r="U39" s="751"/>
      <c r="V39" s="378"/>
      <c r="W39" s="799">
        <f t="shared" ref="W39:W41" si="68">Q39-T39</f>
        <v>797</v>
      </c>
      <c r="X39" s="799"/>
      <c r="Y39" s="799"/>
      <c r="Z39" s="797">
        <v>797</v>
      </c>
      <c r="AA39" s="751"/>
      <c r="AB39" s="799"/>
      <c r="AC39" s="797">
        <v>300</v>
      </c>
      <c r="AD39" s="174"/>
      <c r="AE39" s="797"/>
      <c r="AF39" s="736">
        <v>300</v>
      </c>
      <c r="AG39" s="751"/>
      <c r="AH39" s="736"/>
      <c r="AI39" s="797"/>
      <c r="AJ39" s="799"/>
      <c r="AK39" s="799"/>
      <c r="AL39" s="380"/>
      <c r="AM39" s="751"/>
      <c r="AN39" s="380"/>
      <c r="AO39" s="732"/>
      <c r="AP39" s="751"/>
      <c r="AQ39" s="798"/>
      <c r="AR39" s="736">
        <f t="shared" ref="AR39:AR43" si="69">AO39</f>
        <v>0</v>
      </c>
      <c r="AS39" s="735"/>
      <c r="AT39" s="380"/>
      <c r="AU39" s="743">
        <f t="shared" si="59"/>
        <v>21900</v>
      </c>
      <c r="AV39" s="743">
        <f t="shared" si="59"/>
        <v>0</v>
      </c>
      <c r="AW39" s="743">
        <f t="shared" si="59"/>
        <v>0</v>
      </c>
      <c r="AX39" s="379">
        <f t="shared" ref="AX39:AX43" si="70">AY39</f>
        <v>0</v>
      </c>
      <c r="AY39" s="607">
        <f t="shared" ref="AY39:BA43" si="71">N39-AU39</f>
        <v>0</v>
      </c>
      <c r="AZ39" s="737">
        <f t="shared" si="71"/>
        <v>0</v>
      </c>
      <c r="BA39" s="380">
        <f t="shared" si="71"/>
        <v>0</v>
      </c>
      <c r="BB39" s="379">
        <f t="shared" ref="BB39:BB43" si="72">AX39</f>
        <v>0</v>
      </c>
      <c r="BC39" s="379">
        <f t="shared" ref="BC39:BC43" si="73">AZ39</f>
        <v>0</v>
      </c>
      <c r="BD39" s="380"/>
      <c r="BE39" s="379">
        <f t="shared" ref="BE39:BF43" si="74">BB39</f>
        <v>0</v>
      </c>
      <c r="BF39" s="379">
        <f t="shared" si="74"/>
        <v>0</v>
      </c>
      <c r="BG39" s="380"/>
      <c r="BH39" s="379">
        <f t="shared" ref="BH39:BI43" si="75">AY39-BB39</f>
        <v>0</v>
      </c>
      <c r="BI39" s="380">
        <f t="shared" si="75"/>
        <v>0</v>
      </c>
      <c r="BJ39" s="380"/>
      <c r="BK39" s="380"/>
      <c r="BL39" s="380"/>
      <c r="BM39" s="380"/>
      <c r="BN39" s="380"/>
      <c r="BO39" s="379">
        <f t="shared" si="52"/>
        <v>0</v>
      </c>
      <c r="BP39" s="379">
        <f t="shared" ref="BP39:BP43" si="76">AY39</f>
        <v>0</v>
      </c>
      <c r="BQ39" s="379">
        <f>AZ39</f>
        <v>0</v>
      </c>
      <c r="BR39" s="133"/>
      <c r="BS39" s="133"/>
      <c r="BT39" s="22" t="s">
        <v>345</v>
      </c>
    </row>
    <row r="40" spans="1:72" s="22" customFormat="1" ht="56.25" hidden="1" customHeight="1">
      <c r="A40" s="762">
        <f>A39+1</f>
        <v>2</v>
      </c>
      <c r="B40" s="787" t="s">
        <v>114</v>
      </c>
      <c r="C40" s="783"/>
      <c r="D40" s="766" t="s">
        <v>167</v>
      </c>
      <c r="E40" s="783" t="s">
        <v>182</v>
      </c>
      <c r="F40" s="378">
        <v>36612</v>
      </c>
      <c r="G40" s="378">
        <v>35000</v>
      </c>
      <c r="H40" s="378"/>
      <c r="I40" s="378"/>
      <c r="J40" s="378"/>
      <c r="K40" s="378">
        <v>12800</v>
      </c>
      <c r="L40" s="378">
        <v>12800</v>
      </c>
      <c r="M40" s="736">
        <f t="shared" si="58"/>
        <v>15000</v>
      </c>
      <c r="N40" s="378">
        <v>15000</v>
      </c>
      <c r="O40" s="378">
        <v>0</v>
      </c>
      <c r="P40" s="380"/>
      <c r="Q40" s="797">
        <v>15000</v>
      </c>
      <c r="R40" s="751"/>
      <c r="S40" s="764"/>
      <c r="T40" s="378">
        <v>10641</v>
      </c>
      <c r="U40" s="751"/>
      <c r="V40" s="378"/>
      <c r="W40" s="799">
        <f t="shared" si="68"/>
        <v>4359</v>
      </c>
      <c r="X40" s="799"/>
      <c r="Y40" s="799"/>
      <c r="Z40" s="797">
        <v>4314</v>
      </c>
      <c r="AA40" s="751"/>
      <c r="AB40" s="797"/>
      <c r="AC40" s="797"/>
      <c r="AD40" s="174"/>
      <c r="AE40" s="797"/>
      <c r="AF40" s="736"/>
      <c r="AG40" s="751"/>
      <c r="AH40" s="380"/>
      <c r="AI40" s="799"/>
      <c r="AJ40" s="799"/>
      <c r="AK40" s="799"/>
      <c r="AL40" s="380"/>
      <c r="AM40" s="751"/>
      <c r="AN40" s="380"/>
      <c r="AO40" s="732"/>
      <c r="AP40" s="751"/>
      <c r="AQ40" s="798"/>
      <c r="AR40" s="736">
        <f t="shared" si="69"/>
        <v>0</v>
      </c>
      <c r="AS40" s="735"/>
      <c r="AT40" s="380"/>
      <c r="AU40" s="743">
        <f t="shared" si="59"/>
        <v>15000</v>
      </c>
      <c r="AV40" s="743">
        <f t="shared" si="59"/>
        <v>0</v>
      </c>
      <c r="AW40" s="743">
        <f t="shared" si="59"/>
        <v>0</v>
      </c>
      <c r="AX40" s="379">
        <f t="shared" si="70"/>
        <v>0</v>
      </c>
      <c r="AY40" s="607">
        <f t="shared" si="71"/>
        <v>0</v>
      </c>
      <c r="AZ40" s="737">
        <f t="shared" si="71"/>
        <v>0</v>
      </c>
      <c r="BA40" s="380">
        <f t="shared" si="71"/>
        <v>0</v>
      </c>
      <c r="BB40" s="379">
        <f t="shared" si="72"/>
        <v>0</v>
      </c>
      <c r="BC40" s="379">
        <f t="shared" si="73"/>
        <v>0</v>
      </c>
      <c r="BD40" s="380"/>
      <c r="BE40" s="379">
        <f t="shared" si="74"/>
        <v>0</v>
      </c>
      <c r="BF40" s="379">
        <f t="shared" si="74"/>
        <v>0</v>
      </c>
      <c r="BG40" s="380"/>
      <c r="BH40" s="379">
        <f t="shared" si="75"/>
        <v>0</v>
      </c>
      <c r="BI40" s="380">
        <f t="shared" si="75"/>
        <v>0</v>
      </c>
      <c r="BJ40" s="380"/>
      <c r="BK40" s="380"/>
      <c r="BL40" s="380"/>
      <c r="BM40" s="380"/>
      <c r="BN40" s="380"/>
      <c r="BO40" s="379">
        <f t="shared" si="52"/>
        <v>0</v>
      </c>
      <c r="BP40" s="379">
        <f t="shared" si="76"/>
        <v>0</v>
      </c>
      <c r="BQ40" s="379">
        <f>AZ40</f>
        <v>0</v>
      </c>
      <c r="BR40" s="133"/>
      <c r="BS40" s="133"/>
      <c r="BT40" s="22" t="s">
        <v>345</v>
      </c>
    </row>
    <row r="41" spans="1:72" s="22" customFormat="1" ht="56.25" hidden="1" customHeight="1">
      <c r="A41" s="762">
        <f>A40+1</f>
        <v>3</v>
      </c>
      <c r="B41" s="787" t="s">
        <v>115</v>
      </c>
      <c r="C41" s="783"/>
      <c r="D41" s="766" t="s">
        <v>167</v>
      </c>
      <c r="E41" s="783" t="s">
        <v>183</v>
      </c>
      <c r="F41" s="378">
        <v>36525</v>
      </c>
      <c r="G41" s="378">
        <v>32710</v>
      </c>
      <c r="H41" s="378"/>
      <c r="I41" s="378"/>
      <c r="J41" s="378"/>
      <c r="K41" s="378">
        <v>12800</v>
      </c>
      <c r="L41" s="378">
        <v>9300</v>
      </c>
      <c r="M41" s="736">
        <f t="shared" si="58"/>
        <v>21000</v>
      </c>
      <c r="N41" s="378">
        <v>21000</v>
      </c>
      <c r="O41" s="378">
        <v>0</v>
      </c>
      <c r="P41" s="380"/>
      <c r="Q41" s="764">
        <v>10000</v>
      </c>
      <c r="R41" s="378"/>
      <c r="S41" s="764"/>
      <c r="T41" s="378">
        <v>9786</v>
      </c>
      <c r="U41" s="751"/>
      <c r="V41" s="379"/>
      <c r="W41" s="799">
        <f t="shared" si="68"/>
        <v>214</v>
      </c>
      <c r="X41" s="799"/>
      <c r="Y41" s="797"/>
      <c r="Z41" s="797"/>
      <c r="AA41" s="751"/>
      <c r="AB41" s="937"/>
      <c r="AC41" s="797">
        <v>4000</v>
      </c>
      <c r="AD41" s="174"/>
      <c r="AE41" s="797"/>
      <c r="AF41" s="736">
        <v>4000</v>
      </c>
      <c r="AG41" s="751"/>
      <c r="AH41" s="736"/>
      <c r="AI41" s="799">
        <f t="shared" ref="AI41:AI43" si="77">AC41-AF41</f>
        <v>0</v>
      </c>
      <c r="AJ41" s="799"/>
      <c r="AK41" s="799"/>
      <c r="AL41" s="380"/>
      <c r="AM41" s="751"/>
      <c r="AN41" s="380"/>
      <c r="AO41" s="736">
        <v>7000</v>
      </c>
      <c r="AP41" s="751"/>
      <c r="AQ41" s="797"/>
      <c r="AR41" s="736">
        <f t="shared" si="69"/>
        <v>7000</v>
      </c>
      <c r="AS41" s="735"/>
      <c r="AT41" s="380"/>
      <c r="AU41" s="743">
        <f t="shared" si="59"/>
        <v>21000</v>
      </c>
      <c r="AV41" s="743">
        <f t="shared" si="59"/>
        <v>0</v>
      </c>
      <c r="AW41" s="743">
        <f t="shared" si="59"/>
        <v>0</v>
      </c>
      <c r="AX41" s="379">
        <f t="shared" si="70"/>
        <v>0</v>
      </c>
      <c r="AY41" s="607">
        <f t="shared" si="71"/>
        <v>0</v>
      </c>
      <c r="AZ41" s="737">
        <f t="shared" si="71"/>
        <v>0</v>
      </c>
      <c r="BA41" s="380">
        <f t="shared" si="71"/>
        <v>0</v>
      </c>
      <c r="BB41" s="379">
        <f t="shared" si="72"/>
        <v>0</v>
      </c>
      <c r="BC41" s="379">
        <f t="shared" si="73"/>
        <v>0</v>
      </c>
      <c r="BD41" s="380"/>
      <c r="BE41" s="379">
        <f t="shared" si="74"/>
        <v>0</v>
      </c>
      <c r="BF41" s="379">
        <f t="shared" si="74"/>
        <v>0</v>
      </c>
      <c r="BG41" s="380"/>
      <c r="BH41" s="379">
        <f t="shared" si="75"/>
        <v>0</v>
      </c>
      <c r="BI41" s="380">
        <f t="shared" si="75"/>
        <v>0</v>
      </c>
      <c r="BJ41" s="380"/>
      <c r="BK41" s="380"/>
      <c r="BL41" s="380"/>
      <c r="BM41" s="380"/>
      <c r="BN41" s="380"/>
      <c r="BO41" s="379">
        <f t="shared" si="52"/>
        <v>0</v>
      </c>
      <c r="BP41" s="379">
        <f t="shared" si="76"/>
        <v>0</v>
      </c>
      <c r="BQ41" s="379">
        <f>AZ41</f>
        <v>0</v>
      </c>
      <c r="BR41" s="133"/>
      <c r="BS41" s="133"/>
      <c r="BT41" s="22" t="s">
        <v>353</v>
      </c>
    </row>
    <row r="42" spans="1:72" s="22" customFormat="1" ht="56.25" hidden="1" customHeight="1">
      <c r="A42" s="762">
        <f>A41+1</f>
        <v>4</v>
      </c>
      <c r="B42" s="787" t="s">
        <v>116</v>
      </c>
      <c r="C42" s="783"/>
      <c r="D42" s="766"/>
      <c r="E42" s="767" t="s">
        <v>184</v>
      </c>
      <c r="F42" s="378">
        <v>28891</v>
      </c>
      <c r="G42" s="378">
        <v>23000</v>
      </c>
      <c r="H42" s="378"/>
      <c r="I42" s="378"/>
      <c r="J42" s="378"/>
      <c r="K42" s="378">
        <v>10000</v>
      </c>
      <c r="L42" s="378">
        <v>8000</v>
      </c>
      <c r="M42" s="736">
        <f t="shared" si="58"/>
        <v>11000</v>
      </c>
      <c r="N42" s="378">
        <v>11000</v>
      </c>
      <c r="O42" s="378">
        <v>0</v>
      </c>
      <c r="P42" s="380"/>
      <c r="Q42" s="764">
        <v>7000</v>
      </c>
      <c r="R42" s="751"/>
      <c r="S42" s="764"/>
      <c r="T42" s="797">
        <v>7000</v>
      </c>
      <c r="U42" s="751"/>
      <c r="V42" s="797"/>
      <c r="W42" s="799">
        <f>Q42-T42</f>
        <v>0</v>
      </c>
      <c r="X42" s="799"/>
      <c r="Y42" s="797"/>
      <c r="Z42" s="797"/>
      <c r="AA42" s="751"/>
      <c r="AB42" s="798"/>
      <c r="AC42" s="797">
        <v>4000</v>
      </c>
      <c r="AD42" s="174"/>
      <c r="AE42" s="797"/>
      <c r="AF42" s="736">
        <v>4000</v>
      </c>
      <c r="AG42" s="751"/>
      <c r="AH42" s="736"/>
      <c r="AI42" s="799">
        <f t="shared" si="77"/>
        <v>0</v>
      </c>
      <c r="AJ42" s="799"/>
      <c r="AK42" s="799"/>
      <c r="AL42" s="380"/>
      <c r="AM42" s="751"/>
      <c r="AN42" s="380"/>
      <c r="AO42" s="732"/>
      <c r="AP42" s="751"/>
      <c r="AQ42" s="798"/>
      <c r="AR42" s="736">
        <f t="shared" si="69"/>
        <v>0</v>
      </c>
      <c r="AS42" s="735"/>
      <c r="AT42" s="380"/>
      <c r="AU42" s="743">
        <f t="shared" si="59"/>
        <v>11000</v>
      </c>
      <c r="AV42" s="743">
        <f t="shared" si="59"/>
        <v>0</v>
      </c>
      <c r="AW42" s="743">
        <f t="shared" si="59"/>
        <v>0</v>
      </c>
      <c r="AX42" s="379">
        <f t="shared" si="70"/>
        <v>0</v>
      </c>
      <c r="AY42" s="607">
        <f t="shared" si="71"/>
        <v>0</v>
      </c>
      <c r="AZ42" s="737">
        <f t="shared" si="71"/>
        <v>0</v>
      </c>
      <c r="BA42" s="380">
        <f t="shared" si="71"/>
        <v>0</v>
      </c>
      <c r="BB42" s="379">
        <f t="shared" si="72"/>
        <v>0</v>
      </c>
      <c r="BC42" s="379">
        <f t="shared" si="73"/>
        <v>0</v>
      </c>
      <c r="BD42" s="380"/>
      <c r="BE42" s="379">
        <f t="shared" si="74"/>
        <v>0</v>
      </c>
      <c r="BF42" s="379">
        <f t="shared" si="74"/>
        <v>0</v>
      </c>
      <c r="BG42" s="380"/>
      <c r="BH42" s="379">
        <f t="shared" si="75"/>
        <v>0</v>
      </c>
      <c r="BI42" s="380">
        <f t="shared" si="75"/>
        <v>0</v>
      </c>
      <c r="BJ42" s="380"/>
      <c r="BK42" s="380"/>
      <c r="BL42" s="380"/>
      <c r="BM42" s="380"/>
      <c r="BN42" s="380"/>
      <c r="BO42" s="379">
        <f t="shared" si="52"/>
        <v>0</v>
      </c>
      <c r="BP42" s="379">
        <f t="shared" si="76"/>
        <v>0</v>
      </c>
      <c r="BQ42" s="379">
        <f>AZ42</f>
        <v>0</v>
      </c>
      <c r="BR42" s="133"/>
      <c r="BS42" s="133"/>
      <c r="BT42" s="22" t="s">
        <v>345</v>
      </c>
    </row>
    <row r="43" spans="1:72" s="22" customFormat="1" ht="56.25" hidden="1" customHeight="1">
      <c r="A43" s="762">
        <f>A42+1</f>
        <v>5</v>
      </c>
      <c r="B43" s="774" t="s">
        <v>117</v>
      </c>
      <c r="C43" s="783"/>
      <c r="D43" s="766"/>
      <c r="E43" s="767" t="s">
        <v>185</v>
      </c>
      <c r="F43" s="383">
        <v>15096</v>
      </c>
      <c r="G43" s="383">
        <v>12000</v>
      </c>
      <c r="H43" s="383"/>
      <c r="I43" s="383"/>
      <c r="J43" s="383"/>
      <c r="K43" s="383">
        <v>7600</v>
      </c>
      <c r="L43" s="383">
        <v>7600</v>
      </c>
      <c r="M43" s="736">
        <f t="shared" si="58"/>
        <v>4400</v>
      </c>
      <c r="N43" s="378">
        <v>4400</v>
      </c>
      <c r="O43" s="378">
        <v>0</v>
      </c>
      <c r="P43" s="380"/>
      <c r="Q43" s="764">
        <v>4400</v>
      </c>
      <c r="R43" s="751"/>
      <c r="S43" s="799"/>
      <c r="T43" s="797">
        <v>4400</v>
      </c>
      <c r="U43" s="751"/>
      <c r="V43" s="797"/>
      <c r="W43" s="799">
        <f>Q43-T43</f>
        <v>0</v>
      </c>
      <c r="X43" s="799"/>
      <c r="Y43" s="797"/>
      <c r="Z43" s="797"/>
      <c r="AA43" s="751"/>
      <c r="AB43" s="798"/>
      <c r="AC43" s="797"/>
      <c r="AD43" s="174"/>
      <c r="AE43" s="797"/>
      <c r="AF43" s="736">
        <f t="shared" ref="AF43" si="78">AG43+AH43</f>
        <v>0</v>
      </c>
      <c r="AG43" s="751"/>
      <c r="AH43" s="380"/>
      <c r="AI43" s="799">
        <f t="shared" si="77"/>
        <v>0</v>
      </c>
      <c r="AJ43" s="799"/>
      <c r="AK43" s="799"/>
      <c r="AL43" s="380"/>
      <c r="AM43" s="751"/>
      <c r="AN43" s="380"/>
      <c r="AO43" s="732"/>
      <c r="AP43" s="751"/>
      <c r="AQ43" s="798"/>
      <c r="AR43" s="736">
        <f t="shared" si="69"/>
        <v>0</v>
      </c>
      <c r="AS43" s="735"/>
      <c r="AT43" s="380"/>
      <c r="AU43" s="743">
        <f t="shared" si="59"/>
        <v>4400</v>
      </c>
      <c r="AV43" s="743">
        <f t="shared" si="59"/>
        <v>0</v>
      </c>
      <c r="AW43" s="743">
        <f t="shared" si="59"/>
        <v>0</v>
      </c>
      <c r="AX43" s="379">
        <f t="shared" si="70"/>
        <v>0</v>
      </c>
      <c r="AY43" s="607">
        <f t="shared" si="71"/>
        <v>0</v>
      </c>
      <c r="AZ43" s="737">
        <f t="shared" si="71"/>
        <v>0</v>
      </c>
      <c r="BA43" s="380">
        <f t="shared" si="71"/>
        <v>0</v>
      </c>
      <c r="BB43" s="379">
        <f t="shared" si="72"/>
        <v>0</v>
      </c>
      <c r="BC43" s="379">
        <f t="shared" si="73"/>
        <v>0</v>
      </c>
      <c r="BD43" s="380"/>
      <c r="BE43" s="379">
        <f t="shared" si="74"/>
        <v>0</v>
      </c>
      <c r="BF43" s="379">
        <f t="shared" si="74"/>
        <v>0</v>
      </c>
      <c r="BG43" s="380"/>
      <c r="BH43" s="379">
        <f t="shared" si="75"/>
        <v>0</v>
      </c>
      <c r="BI43" s="380">
        <f t="shared" si="75"/>
        <v>0</v>
      </c>
      <c r="BJ43" s="380"/>
      <c r="BK43" s="380"/>
      <c r="BL43" s="380"/>
      <c r="BM43" s="380"/>
      <c r="BN43" s="380"/>
      <c r="BO43" s="379">
        <f t="shared" si="52"/>
        <v>0</v>
      </c>
      <c r="BP43" s="379">
        <f t="shared" si="76"/>
        <v>0</v>
      </c>
      <c r="BQ43" s="379">
        <f>AZ43</f>
        <v>0</v>
      </c>
      <c r="BR43" s="133"/>
      <c r="BS43" s="133"/>
      <c r="BT43" s="22" t="s">
        <v>349</v>
      </c>
    </row>
    <row r="44" spans="1:72" s="22" customFormat="1" ht="56.25" hidden="1" customHeight="1">
      <c r="A44" s="788" t="s">
        <v>28</v>
      </c>
      <c r="B44" s="789" t="s">
        <v>257</v>
      </c>
      <c r="C44" s="783"/>
      <c r="D44" s="766"/>
      <c r="E44" s="790"/>
      <c r="F44" s="382">
        <f>F45</f>
        <v>257728</v>
      </c>
      <c r="G44" s="382">
        <f>G45</f>
        <v>214598</v>
      </c>
      <c r="H44" s="382"/>
      <c r="I44" s="382"/>
      <c r="J44" s="382"/>
      <c r="K44" s="382">
        <f t="shared" ref="K44:BR44" si="79">K45</f>
        <v>0</v>
      </c>
      <c r="L44" s="382">
        <f t="shared" si="79"/>
        <v>0</v>
      </c>
      <c r="M44" s="382">
        <f t="shared" si="79"/>
        <v>129000</v>
      </c>
      <c r="N44" s="382">
        <f t="shared" si="79"/>
        <v>129000</v>
      </c>
      <c r="O44" s="382">
        <f t="shared" si="79"/>
        <v>0</v>
      </c>
      <c r="P44" s="382">
        <f t="shared" si="79"/>
        <v>0</v>
      </c>
      <c r="Q44" s="382">
        <f t="shared" si="79"/>
        <v>30000</v>
      </c>
      <c r="R44" s="382">
        <f t="shared" si="79"/>
        <v>0</v>
      </c>
      <c r="S44" s="382">
        <f t="shared" si="79"/>
        <v>0</v>
      </c>
      <c r="T44" s="382">
        <f t="shared" si="79"/>
        <v>29943</v>
      </c>
      <c r="U44" s="382">
        <f t="shared" si="79"/>
        <v>0</v>
      </c>
      <c r="V44" s="382">
        <f t="shared" si="79"/>
        <v>0</v>
      </c>
      <c r="W44" s="382">
        <f t="shared" si="79"/>
        <v>57</v>
      </c>
      <c r="X44" s="382">
        <f t="shared" si="79"/>
        <v>0</v>
      </c>
      <c r="Y44" s="382">
        <f t="shared" si="79"/>
        <v>0</v>
      </c>
      <c r="Z44" s="382">
        <f t="shared" si="79"/>
        <v>57</v>
      </c>
      <c r="AA44" s="382">
        <f t="shared" si="79"/>
        <v>0</v>
      </c>
      <c r="AB44" s="382">
        <f t="shared" si="79"/>
        <v>0</v>
      </c>
      <c r="AC44" s="382">
        <f t="shared" si="79"/>
        <v>0</v>
      </c>
      <c r="AD44" s="382">
        <f t="shared" si="79"/>
        <v>0</v>
      </c>
      <c r="AE44" s="382">
        <f t="shared" si="79"/>
        <v>0</v>
      </c>
      <c r="AF44" s="382">
        <f t="shared" si="79"/>
        <v>0</v>
      </c>
      <c r="AG44" s="382">
        <f t="shared" si="79"/>
        <v>0</v>
      </c>
      <c r="AH44" s="382">
        <f t="shared" si="79"/>
        <v>0</v>
      </c>
      <c r="AI44" s="382">
        <f t="shared" si="79"/>
        <v>0</v>
      </c>
      <c r="AJ44" s="382">
        <f t="shared" si="79"/>
        <v>0</v>
      </c>
      <c r="AK44" s="382">
        <f t="shared" si="79"/>
        <v>0</v>
      </c>
      <c r="AL44" s="382">
        <f t="shared" si="79"/>
        <v>0</v>
      </c>
      <c r="AM44" s="382">
        <f t="shared" si="79"/>
        <v>0</v>
      </c>
      <c r="AN44" s="382">
        <f t="shared" si="79"/>
        <v>0</v>
      </c>
      <c r="AO44" s="382">
        <f t="shared" si="79"/>
        <v>21407</v>
      </c>
      <c r="AP44" s="382">
        <f t="shared" si="79"/>
        <v>0</v>
      </c>
      <c r="AQ44" s="934">
        <f t="shared" si="79"/>
        <v>0</v>
      </c>
      <c r="AR44" s="382">
        <f t="shared" si="79"/>
        <v>21407</v>
      </c>
      <c r="AS44" s="382">
        <f t="shared" si="79"/>
        <v>0</v>
      </c>
      <c r="AT44" s="382">
        <f t="shared" si="79"/>
        <v>0</v>
      </c>
      <c r="AU44" s="773">
        <f t="shared" si="79"/>
        <v>51407</v>
      </c>
      <c r="AV44" s="773">
        <f t="shared" si="79"/>
        <v>0</v>
      </c>
      <c r="AW44" s="773">
        <f t="shared" si="79"/>
        <v>0</v>
      </c>
      <c r="AX44" s="382">
        <f t="shared" si="79"/>
        <v>77593</v>
      </c>
      <c r="AY44" s="382">
        <f t="shared" si="79"/>
        <v>77593</v>
      </c>
      <c r="AZ44" s="1084">
        <f t="shared" si="79"/>
        <v>0</v>
      </c>
      <c r="BA44" s="382">
        <f t="shared" si="79"/>
        <v>0</v>
      </c>
      <c r="BB44" s="382">
        <f t="shared" si="79"/>
        <v>77593</v>
      </c>
      <c r="BC44" s="382">
        <f t="shared" si="79"/>
        <v>0</v>
      </c>
      <c r="BD44" s="382">
        <f t="shared" si="79"/>
        <v>0</v>
      </c>
      <c r="BE44" s="382">
        <f t="shared" si="79"/>
        <v>77593</v>
      </c>
      <c r="BF44" s="382">
        <f t="shared" si="79"/>
        <v>0</v>
      </c>
      <c r="BG44" s="382">
        <f t="shared" si="79"/>
        <v>0</v>
      </c>
      <c r="BH44" s="382">
        <f t="shared" si="79"/>
        <v>0</v>
      </c>
      <c r="BI44" s="382">
        <f t="shared" si="79"/>
        <v>0</v>
      </c>
      <c r="BJ44" s="382">
        <f t="shared" si="79"/>
        <v>0</v>
      </c>
      <c r="BK44" s="382">
        <f t="shared" si="79"/>
        <v>0</v>
      </c>
      <c r="BL44" s="382">
        <f t="shared" si="79"/>
        <v>0</v>
      </c>
      <c r="BM44" s="382">
        <f t="shared" si="79"/>
        <v>0</v>
      </c>
      <c r="BN44" s="382"/>
      <c r="BO44" s="382">
        <f t="shared" si="79"/>
        <v>77593</v>
      </c>
      <c r="BP44" s="382">
        <f t="shared" si="79"/>
        <v>77593</v>
      </c>
      <c r="BQ44" s="382">
        <f t="shared" si="79"/>
        <v>0</v>
      </c>
      <c r="BR44" s="382">
        <f t="shared" si="79"/>
        <v>0</v>
      </c>
      <c r="BS44" s="133"/>
    </row>
    <row r="45" spans="1:72" s="22" customFormat="1" ht="56.25" hidden="1" customHeight="1">
      <c r="A45" s="788"/>
      <c r="B45" s="381" t="s">
        <v>25</v>
      </c>
      <c r="C45" s="783"/>
      <c r="D45" s="766"/>
      <c r="E45" s="790"/>
      <c r="F45" s="384">
        <f>SUM(F46:F47)</f>
        <v>257728</v>
      </c>
      <c r="G45" s="384">
        <f t="shared" ref="G45:BR45" si="80">SUM(G46:G47)</f>
        <v>214598</v>
      </c>
      <c r="H45" s="384"/>
      <c r="I45" s="384"/>
      <c r="J45" s="384"/>
      <c r="K45" s="384">
        <f t="shared" si="80"/>
        <v>0</v>
      </c>
      <c r="L45" s="384">
        <f t="shared" si="80"/>
        <v>0</v>
      </c>
      <c r="M45" s="384">
        <f t="shared" si="80"/>
        <v>129000</v>
      </c>
      <c r="N45" s="384">
        <f t="shared" si="80"/>
        <v>129000</v>
      </c>
      <c r="O45" s="384">
        <f t="shared" si="80"/>
        <v>0</v>
      </c>
      <c r="P45" s="384">
        <f t="shared" si="80"/>
        <v>0</v>
      </c>
      <c r="Q45" s="384">
        <f t="shared" si="80"/>
        <v>30000</v>
      </c>
      <c r="R45" s="384">
        <f t="shared" si="80"/>
        <v>0</v>
      </c>
      <c r="S45" s="384">
        <f t="shared" si="80"/>
        <v>0</v>
      </c>
      <c r="T45" s="384">
        <f t="shared" si="80"/>
        <v>29943</v>
      </c>
      <c r="U45" s="384">
        <f t="shared" si="80"/>
        <v>0</v>
      </c>
      <c r="V45" s="384">
        <f t="shared" si="80"/>
        <v>0</v>
      </c>
      <c r="W45" s="384">
        <f t="shared" si="80"/>
        <v>57</v>
      </c>
      <c r="X45" s="384">
        <f t="shared" si="80"/>
        <v>0</v>
      </c>
      <c r="Y45" s="384">
        <f t="shared" si="80"/>
        <v>0</v>
      </c>
      <c r="Z45" s="384">
        <f t="shared" si="80"/>
        <v>57</v>
      </c>
      <c r="AA45" s="384">
        <f t="shared" si="80"/>
        <v>0</v>
      </c>
      <c r="AB45" s="384">
        <f t="shared" si="80"/>
        <v>0</v>
      </c>
      <c r="AC45" s="384">
        <f t="shared" si="80"/>
        <v>0</v>
      </c>
      <c r="AD45" s="384">
        <f t="shared" si="80"/>
        <v>0</v>
      </c>
      <c r="AE45" s="384">
        <f t="shared" si="80"/>
        <v>0</v>
      </c>
      <c r="AF45" s="384">
        <f t="shared" si="80"/>
        <v>0</v>
      </c>
      <c r="AG45" s="384">
        <f t="shared" si="80"/>
        <v>0</v>
      </c>
      <c r="AH45" s="384">
        <f t="shared" si="80"/>
        <v>0</v>
      </c>
      <c r="AI45" s="384">
        <f t="shared" si="80"/>
        <v>0</v>
      </c>
      <c r="AJ45" s="384">
        <f t="shared" si="80"/>
        <v>0</v>
      </c>
      <c r="AK45" s="384">
        <f t="shared" si="80"/>
        <v>0</v>
      </c>
      <c r="AL45" s="384">
        <f t="shared" si="80"/>
        <v>0</v>
      </c>
      <c r="AM45" s="384">
        <f t="shared" si="80"/>
        <v>0</v>
      </c>
      <c r="AN45" s="384">
        <f t="shared" si="80"/>
        <v>0</v>
      </c>
      <c r="AO45" s="384">
        <f t="shared" si="80"/>
        <v>21407</v>
      </c>
      <c r="AP45" s="384">
        <f t="shared" si="80"/>
        <v>0</v>
      </c>
      <c r="AQ45" s="936">
        <f t="shared" si="80"/>
        <v>0</v>
      </c>
      <c r="AR45" s="384">
        <f t="shared" si="80"/>
        <v>21407</v>
      </c>
      <c r="AS45" s="384">
        <f t="shared" si="80"/>
        <v>0</v>
      </c>
      <c r="AT45" s="384">
        <f t="shared" si="80"/>
        <v>0</v>
      </c>
      <c r="AU45" s="784">
        <f t="shared" si="80"/>
        <v>51407</v>
      </c>
      <c r="AV45" s="784">
        <f t="shared" si="80"/>
        <v>0</v>
      </c>
      <c r="AW45" s="784">
        <f t="shared" si="80"/>
        <v>0</v>
      </c>
      <c r="AX45" s="384">
        <f t="shared" si="80"/>
        <v>77593</v>
      </c>
      <c r="AY45" s="384">
        <f t="shared" si="80"/>
        <v>77593</v>
      </c>
      <c r="AZ45" s="1086">
        <f t="shared" si="80"/>
        <v>0</v>
      </c>
      <c r="BA45" s="384">
        <f t="shared" si="80"/>
        <v>0</v>
      </c>
      <c r="BB45" s="384">
        <f t="shared" si="80"/>
        <v>77593</v>
      </c>
      <c r="BC45" s="384">
        <f t="shared" si="80"/>
        <v>0</v>
      </c>
      <c r="BD45" s="384">
        <f t="shared" si="80"/>
        <v>0</v>
      </c>
      <c r="BE45" s="384">
        <f t="shared" si="80"/>
        <v>77593</v>
      </c>
      <c r="BF45" s="384">
        <f t="shared" si="80"/>
        <v>0</v>
      </c>
      <c r="BG45" s="384">
        <f t="shared" si="80"/>
        <v>0</v>
      </c>
      <c r="BH45" s="384">
        <f t="shared" si="80"/>
        <v>0</v>
      </c>
      <c r="BI45" s="384">
        <f t="shared" si="80"/>
        <v>0</v>
      </c>
      <c r="BJ45" s="384">
        <f t="shared" si="80"/>
        <v>0</v>
      </c>
      <c r="BK45" s="384">
        <f t="shared" si="80"/>
        <v>0</v>
      </c>
      <c r="BL45" s="384">
        <f t="shared" si="80"/>
        <v>0</v>
      </c>
      <c r="BM45" s="384">
        <f t="shared" si="80"/>
        <v>0</v>
      </c>
      <c r="BN45" s="384"/>
      <c r="BO45" s="384">
        <f t="shared" si="80"/>
        <v>77593</v>
      </c>
      <c r="BP45" s="384">
        <f t="shared" si="80"/>
        <v>77593</v>
      </c>
      <c r="BQ45" s="384">
        <f t="shared" si="80"/>
        <v>0</v>
      </c>
      <c r="BR45" s="384">
        <f t="shared" si="80"/>
        <v>0</v>
      </c>
      <c r="BS45" s="133"/>
    </row>
    <row r="46" spans="1:72" s="22" customFormat="1" ht="56.25" hidden="1" customHeight="1">
      <c r="A46" s="762">
        <v>1</v>
      </c>
      <c r="B46" s="791" t="s">
        <v>119</v>
      </c>
      <c r="C46" s="759" t="s">
        <v>156</v>
      </c>
      <c r="D46" s="759" t="s">
        <v>169</v>
      </c>
      <c r="E46" s="759" t="s">
        <v>187</v>
      </c>
      <c r="F46" s="383">
        <v>99588</v>
      </c>
      <c r="G46" s="383">
        <v>94598</v>
      </c>
      <c r="H46" s="383"/>
      <c r="I46" s="383"/>
      <c r="J46" s="383"/>
      <c r="K46" s="378"/>
      <c r="L46" s="378"/>
      <c r="M46" s="736">
        <f t="shared" si="58"/>
        <v>17000</v>
      </c>
      <c r="N46" s="378">
        <v>17000</v>
      </c>
      <c r="O46" s="378">
        <v>0</v>
      </c>
      <c r="P46" s="380"/>
      <c r="Q46" s="797">
        <v>15000</v>
      </c>
      <c r="R46" s="751"/>
      <c r="S46" s="797"/>
      <c r="T46" s="797">
        <v>14943</v>
      </c>
      <c r="U46" s="751"/>
      <c r="V46" s="797"/>
      <c r="W46" s="799">
        <f t="shared" ref="W46:W47" si="81">Q46-T46</f>
        <v>57</v>
      </c>
      <c r="X46" s="799"/>
      <c r="Y46" s="797"/>
      <c r="Z46" s="797">
        <v>57</v>
      </c>
      <c r="AA46" s="751"/>
      <c r="AB46" s="797"/>
      <c r="AC46" s="797"/>
      <c r="AD46" s="174"/>
      <c r="AE46" s="797"/>
      <c r="AF46" s="736"/>
      <c r="AG46" s="751"/>
      <c r="AH46" s="380"/>
      <c r="AI46" s="799"/>
      <c r="AJ46" s="799"/>
      <c r="AK46" s="799"/>
      <c r="AL46" s="380"/>
      <c r="AM46" s="751"/>
      <c r="AN46" s="380"/>
      <c r="AO46" s="736">
        <v>2000</v>
      </c>
      <c r="AP46" s="751"/>
      <c r="AQ46" s="797"/>
      <c r="AR46" s="736">
        <f>AO46</f>
        <v>2000</v>
      </c>
      <c r="AS46" s="735"/>
      <c r="AT46" s="380"/>
      <c r="AU46" s="743">
        <f t="shared" ref="AU46:AW47" si="82">Q46+AC46+AO46</f>
        <v>17000</v>
      </c>
      <c r="AV46" s="743">
        <f t="shared" si="82"/>
        <v>0</v>
      </c>
      <c r="AW46" s="743">
        <f t="shared" si="82"/>
        <v>0</v>
      </c>
      <c r="AX46" s="379">
        <f t="shared" ref="AX46:AX47" si="83">AY46</f>
        <v>0</v>
      </c>
      <c r="AY46" s="607">
        <f t="shared" ref="AY46:BA47" si="84">N46-AU46</f>
        <v>0</v>
      </c>
      <c r="AZ46" s="737">
        <f t="shared" si="84"/>
        <v>0</v>
      </c>
      <c r="BA46" s="380">
        <f t="shared" si="84"/>
        <v>0</v>
      </c>
      <c r="BB46" s="379">
        <f t="shared" ref="BB46:BB47" si="85">AX46</f>
        <v>0</v>
      </c>
      <c r="BC46" s="379">
        <f t="shared" ref="BC46:BC47" si="86">AZ46</f>
        <v>0</v>
      </c>
      <c r="BD46" s="380"/>
      <c r="BE46" s="379">
        <f t="shared" ref="BE46:BF47" si="87">BB46</f>
        <v>0</v>
      </c>
      <c r="BF46" s="379">
        <f t="shared" si="87"/>
        <v>0</v>
      </c>
      <c r="BG46" s="380"/>
      <c r="BH46" s="379">
        <f t="shared" ref="BH46:BI47" si="88">AY46-BB46</f>
        <v>0</v>
      </c>
      <c r="BI46" s="380">
        <f t="shared" si="88"/>
        <v>0</v>
      </c>
      <c r="BJ46" s="380"/>
      <c r="BK46" s="380"/>
      <c r="BL46" s="380"/>
      <c r="BM46" s="380"/>
      <c r="BN46" s="380"/>
      <c r="BO46" s="379">
        <f t="shared" ref="BO46:BO47" si="89">BP46</f>
        <v>0</v>
      </c>
      <c r="BP46" s="379">
        <f t="shared" ref="BP46" si="90">AY46</f>
        <v>0</v>
      </c>
      <c r="BQ46" s="133"/>
      <c r="BR46" s="133"/>
      <c r="BS46" s="133"/>
      <c r="BT46" s="22" t="s">
        <v>354</v>
      </c>
    </row>
    <row r="47" spans="1:72" s="803" customFormat="1" ht="56.25" hidden="1" customHeight="1">
      <c r="A47" s="792">
        <v>2</v>
      </c>
      <c r="B47" s="793" t="s">
        <v>120</v>
      </c>
      <c r="C47" s="794" t="s">
        <v>157</v>
      </c>
      <c r="D47" s="794" t="s">
        <v>169</v>
      </c>
      <c r="E47" s="795" t="s">
        <v>188</v>
      </c>
      <c r="F47" s="796">
        <v>158140</v>
      </c>
      <c r="G47" s="796">
        <v>120000</v>
      </c>
      <c r="H47" s="796"/>
      <c r="I47" s="796"/>
      <c r="J47" s="796"/>
      <c r="K47" s="764"/>
      <c r="L47" s="764"/>
      <c r="M47" s="797">
        <f t="shared" si="58"/>
        <v>112000</v>
      </c>
      <c r="N47" s="764">
        <v>112000</v>
      </c>
      <c r="O47" s="764">
        <v>0</v>
      </c>
      <c r="P47" s="798"/>
      <c r="Q47" s="797">
        <v>15000</v>
      </c>
      <c r="R47" s="938"/>
      <c r="S47" s="797"/>
      <c r="T47" s="797">
        <v>15000</v>
      </c>
      <c r="U47" s="938"/>
      <c r="V47" s="797"/>
      <c r="W47" s="799">
        <f t="shared" si="81"/>
        <v>0</v>
      </c>
      <c r="X47" s="799"/>
      <c r="Y47" s="797"/>
      <c r="Z47" s="797"/>
      <c r="AA47" s="938"/>
      <c r="AB47" s="798"/>
      <c r="AC47" s="797"/>
      <c r="AD47" s="939"/>
      <c r="AE47" s="797"/>
      <c r="AF47" s="797"/>
      <c r="AG47" s="938"/>
      <c r="AH47" s="798"/>
      <c r="AI47" s="799"/>
      <c r="AJ47" s="799"/>
      <c r="AK47" s="799"/>
      <c r="AL47" s="798"/>
      <c r="AM47" s="938"/>
      <c r="AN47" s="798"/>
      <c r="AO47" s="797">
        <v>19407</v>
      </c>
      <c r="AP47" s="938"/>
      <c r="AQ47" s="797"/>
      <c r="AR47" s="797">
        <f>AO47</f>
        <v>19407</v>
      </c>
      <c r="AS47" s="933"/>
      <c r="AT47" s="798"/>
      <c r="AU47" s="743">
        <f t="shared" si="82"/>
        <v>34407</v>
      </c>
      <c r="AV47" s="743">
        <f t="shared" si="82"/>
        <v>0</v>
      </c>
      <c r="AW47" s="743">
        <f t="shared" si="82"/>
        <v>0</v>
      </c>
      <c r="AX47" s="799">
        <f t="shared" si="83"/>
        <v>77593</v>
      </c>
      <c r="AY47" s="932">
        <f t="shared" si="84"/>
        <v>77593</v>
      </c>
      <c r="AZ47" s="739">
        <f t="shared" si="84"/>
        <v>0</v>
      </c>
      <c r="BA47" s="798">
        <f t="shared" si="84"/>
        <v>0</v>
      </c>
      <c r="BB47" s="379">
        <f t="shared" si="85"/>
        <v>77593</v>
      </c>
      <c r="BC47" s="379">
        <f t="shared" si="86"/>
        <v>0</v>
      </c>
      <c r="BD47" s="798"/>
      <c r="BE47" s="379">
        <f t="shared" si="87"/>
        <v>77593</v>
      </c>
      <c r="BF47" s="379">
        <f t="shared" si="87"/>
        <v>0</v>
      </c>
      <c r="BG47" s="798"/>
      <c r="BH47" s="379">
        <f t="shared" si="88"/>
        <v>0</v>
      </c>
      <c r="BI47" s="380">
        <f t="shared" si="88"/>
        <v>0</v>
      </c>
      <c r="BJ47" s="798"/>
      <c r="BK47" s="798"/>
      <c r="BL47" s="798"/>
      <c r="BM47" s="798"/>
      <c r="BN47" s="798"/>
      <c r="BO47" s="799">
        <f t="shared" si="89"/>
        <v>77593</v>
      </c>
      <c r="BP47" s="799">
        <v>77593</v>
      </c>
      <c r="BQ47" s="800"/>
      <c r="BR47" s="800"/>
      <c r="BS47" s="801"/>
      <c r="BT47" s="802" t="s">
        <v>345</v>
      </c>
    </row>
    <row r="48" spans="1:72" s="22" customFormat="1" ht="56.25" hidden="1" customHeight="1">
      <c r="A48" s="375" t="s">
        <v>12</v>
      </c>
      <c r="B48" s="758" t="s">
        <v>125</v>
      </c>
      <c r="C48" s="763"/>
      <c r="D48" s="762"/>
      <c r="E48" s="790"/>
      <c r="F48" s="388">
        <f>F49</f>
        <v>157000</v>
      </c>
      <c r="G48" s="388">
        <f t="shared" ref="G48:BA51" si="91">G49</f>
        <v>108000</v>
      </c>
      <c r="H48" s="388"/>
      <c r="I48" s="388"/>
      <c r="J48" s="388"/>
      <c r="K48" s="388">
        <f t="shared" si="91"/>
        <v>0</v>
      </c>
      <c r="L48" s="388">
        <f t="shared" si="91"/>
        <v>0</v>
      </c>
      <c r="M48" s="388">
        <f t="shared" si="91"/>
        <v>108000</v>
      </c>
      <c r="N48" s="388">
        <f t="shared" si="91"/>
        <v>108000</v>
      </c>
      <c r="O48" s="388">
        <f t="shared" si="91"/>
        <v>0</v>
      </c>
      <c r="P48" s="388">
        <f t="shared" si="91"/>
        <v>0</v>
      </c>
      <c r="Q48" s="388">
        <f t="shared" si="91"/>
        <v>15000</v>
      </c>
      <c r="R48" s="388">
        <f t="shared" si="91"/>
        <v>0</v>
      </c>
      <c r="S48" s="388">
        <f t="shared" si="91"/>
        <v>0</v>
      </c>
      <c r="T48" s="388">
        <f t="shared" si="91"/>
        <v>11552</v>
      </c>
      <c r="U48" s="388">
        <f t="shared" si="91"/>
        <v>0</v>
      </c>
      <c r="V48" s="388">
        <f t="shared" si="91"/>
        <v>0</v>
      </c>
      <c r="W48" s="388">
        <f t="shared" si="91"/>
        <v>3448</v>
      </c>
      <c r="X48" s="388">
        <f t="shared" si="91"/>
        <v>0</v>
      </c>
      <c r="Y48" s="388">
        <f t="shared" si="91"/>
        <v>0</v>
      </c>
      <c r="Z48" s="388">
        <f t="shared" si="91"/>
        <v>3448</v>
      </c>
      <c r="AA48" s="388">
        <f t="shared" si="91"/>
        <v>0</v>
      </c>
      <c r="AB48" s="388">
        <f t="shared" si="91"/>
        <v>0</v>
      </c>
      <c r="AC48" s="388">
        <f t="shared" si="91"/>
        <v>0</v>
      </c>
      <c r="AD48" s="388">
        <f t="shared" si="91"/>
        <v>0</v>
      </c>
      <c r="AE48" s="388">
        <f t="shared" si="91"/>
        <v>0</v>
      </c>
      <c r="AF48" s="388">
        <f t="shared" si="91"/>
        <v>0</v>
      </c>
      <c r="AG48" s="388">
        <f t="shared" si="91"/>
        <v>0</v>
      </c>
      <c r="AH48" s="388">
        <f t="shared" si="91"/>
        <v>0</v>
      </c>
      <c r="AI48" s="388">
        <f t="shared" si="91"/>
        <v>0</v>
      </c>
      <c r="AJ48" s="388">
        <f t="shared" si="91"/>
        <v>0</v>
      </c>
      <c r="AK48" s="388">
        <f t="shared" si="91"/>
        <v>0</v>
      </c>
      <c r="AL48" s="388">
        <f t="shared" si="91"/>
        <v>0</v>
      </c>
      <c r="AM48" s="388">
        <f t="shared" si="91"/>
        <v>0</v>
      </c>
      <c r="AN48" s="388">
        <f t="shared" si="91"/>
        <v>0</v>
      </c>
      <c r="AO48" s="388">
        <f t="shared" si="91"/>
        <v>50000</v>
      </c>
      <c r="AP48" s="388">
        <f t="shared" si="91"/>
        <v>0</v>
      </c>
      <c r="AQ48" s="760">
        <f t="shared" si="91"/>
        <v>0</v>
      </c>
      <c r="AR48" s="388">
        <f t="shared" si="91"/>
        <v>50000</v>
      </c>
      <c r="AS48" s="388">
        <f t="shared" si="91"/>
        <v>0</v>
      </c>
      <c r="AT48" s="388">
        <f t="shared" si="91"/>
        <v>0</v>
      </c>
      <c r="AU48" s="761">
        <f t="shared" si="91"/>
        <v>65000</v>
      </c>
      <c r="AV48" s="761">
        <f t="shared" si="91"/>
        <v>0</v>
      </c>
      <c r="AW48" s="761">
        <f t="shared" si="91"/>
        <v>0</v>
      </c>
      <c r="AX48" s="388">
        <f t="shared" si="91"/>
        <v>43000</v>
      </c>
      <c r="AY48" s="388">
        <f t="shared" si="91"/>
        <v>43000</v>
      </c>
      <c r="AZ48" s="1083">
        <f t="shared" si="91"/>
        <v>0</v>
      </c>
      <c r="BA48" s="388">
        <f t="shared" si="91"/>
        <v>0</v>
      </c>
      <c r="BB48" s="388">
        <f t="shared" ref="BB48:BN51" si="92">BB49</f>
        <v>43000</v>
      </c>
      <c r="BC48" s="388">
        <f t="shared" si="92"/>
        <v>0</v>
      </c>
      <c r="BD48" s="388">
        <f t="shared" si="92"/>
        <v>0</v>
      </c>
      <c r="BE48" s="388">
        <f t="shared" si="92"/>
        <v>43000</v>
      </c>
      <c r="BF48" s="388">
        <f t="shared" si="92"/>
        <v>0</v>
      </c>
      <c r="BG48" s="388">
        <f t="shared" si="92"/>
        <v>0</v>
      </c>
      <c r="BH48" s="388">
        <f t="shared" si="92"/>
        <v>0</v>
      </c>
      <c r="BI48" s="388">
        <f t="shared" si="92"/>
        <v>0</v>
      </c>
      <c r="BJ48" s="388">
        <f t="shared" si="92"/>
        <v>0</v>
      </c>
      <c r="BK48" s="388">
        <f t="shared" si="92"/>
        <v>0</v>
      </c>
      <c r="BL48" s="388">
        <f t="shared" si="92"/>
        <v>0</v>
      </c>
      <c r="BM48" s="388">
        <f t="shared" si="92"/>
        <v>0</v>
      </c>
      <c r="BN48" s="388"/>
      <c r="BO48" s="388">
        <f t="shared" ref="BO48:BR51" si="93">BO49</f>
        <v>43000</v>
      </c>
      <c r="BP48" s="388">
        <f t="shared" si="93"/>
        <v>43000</v>
      </c>
      <c r="BQ48" s="388">
        <f t="shared" si="93"/>
        <v>0</v>
      </c>
      <c r="BR48" s="388">
        <f t="shared" si="93"/>
        <v>0</v>
      </c>
      <c r="BS48" s="133"/>
    </row>
    <row r="49" spans="1:72" s="22" customFormat="1" ht="56.25" hidden="1" customHeight="1">
      <c r="A49" s="375"/>
      <c r="B49" s="758" t="s">
        <v>259</v>
      </c>
      <c r="C49" s="763"/>
      <c r="D49" s="762"/>
      <c r="E49" s="790"/>
      <c r="F49" s="388">
        <f>F50</f>
        <v>157000</v>
      </c>
      <c r="G49" s="388">
        <f t="shared" si="91"/>
        <v>108000</v>
      </c>
      <c r="H49" s="388"/>
      <c r="I49" s="388"/>
      <c r="J49" s="388"/>
      <c r="K49" s="388">
        <f t="shared" si="91"/>
        <v>0</v>
      </c>
      <c r="L49" s="388">
        <f t="shared" si="91"/>
        <v>0</v>
      </c>
      <c r="M49" s="388">
        <f t="shared" si="91"/>
        <v>108000</v>
      </c>
      <c r="N49" s="388">
        <f t="shared" si="91"/>
        <v>108000</v>
      </c>
      <c r="O49" s="388">
        <f t="shared" si="91"/>
        <v>0</v>
      </c>
      <c r="P49" s="388">
        <f t="shared" si="91"/>
        <v>0</v>
      </c>
      <c r="Q49" s="388">
        <f t="shared" si="91"/>
        <v>15000</v>
      </c>
      <c r="R49" s="388">
        <f t="shared" si="91"/>
        <v>0</v>
      </c>
      <c r="S49" s="388">
        <f t="shared" si="91"/>
        <v>0</v>
      </c>
      <c r="T49" s="388">
        <f t="shared" si="91"/>
        <v>11552</v>
      </c>
      <c r="U49" s="388">
        <f t="shared" si="91"/>
        <v>0</v>
      </c>
      <c r="V49" s="388">
        <f t="shared" si="91"/>
        <v>0</v>
      </c>
      <c r="W49" s="388">
        <f t="shared" si="91"/>
        <v>3448</v>
      </c>
      <c r="X49" s="388">
        <f t="shared" si="91"/>
        <v>0</v>
      </c>
      <c r="Y49" s="388">
        <f t="shared" si="91"/>
        <v>0</v>
      </c>
      <c r="Z49" s="388">
        <f t="shared" si="91"/>
        <v>3448</v>
      </c>
      <c r="AA49" s="388">
        <f t="shared" si="91"/>
        <v>0</v>
      </c>
      <c r="AB49" s="388">
        <f t="shared" si="91"/>
        <v>0</v>
      </c>
      <c r="AC49" s="388">
        <f t="shared" si="91"/>
        <v>0</v>
      </c>
      <c r="AD49" s="388">
        <f t="shared" si="91"/>
        <v>0</v>
      </c>
      <c r="AE49" s="388">
        <f t="shared" si="91"/>
        <v>0</v>
      </c>
      <c r="AF49" s="388">
        <f t="shared" si="91"/>
        <v>0</v>
      </c>
      <c r="AG49" s="388">
        <f t="shared" si="91"/>
        <v>0</v>
      </c>
      <c r="AH49" s="388">
        <f t="shared" si="91"/>
        <v>0</v>
      </c>
      <c r="AI49" s="388">
        <f t="shared" si="91"/>
        <v>0</v>
      </c>
      <c r="AJ49" s="388">
        <f t="shared" si="91"/>
        <v>0</v>
      </c>
      <c r="AK49" s="388">
        <f t="shared" si="91"/>
        <v>0</v>
      </c>
      <c r="AL49" s="388">
        <f t="shared" si="91"/>
        <v>0</v>
      </c>
      <c r="AM49" s="388">
        <f t="shared" si="91"/>
        <v>0</v>
      </c>
      <c r="AN49" s="388">
        <f t="shared" si="91"/>
        <v>0</v>
      </c>
      <c r="AO49" s="388">
        <f t="shared" si="91"/>
        <v>50000</v>
      </c>
      <c r="AP49" s="388">
        <f t="shared" si="91"/>
        <v>0</v>
      </c>
      <c r="AQ49" s="760">
        <f t="shared" si="91"/>
        <v>0</v>
      </c>
      <c r="AR49" s="388">
        <f t="shared" si="91"/>
        <v>50000</v>
      </c>
      <c r="AS49" s="388">
        <f t="shared" si="91"/>
        <v>0</v>
      </c>
      <c r="AT49" s="388">
        <f t="shared" si="91"/>
        <v>0</v>
      </c>
      <c r="AU49" s="761">
        <f t="shared" si="91"/>
        <v>65000</v>
      </c>
      <c r="AV49" s="761">
        <f t="shared" si="91"/>
        <v>0</v>
      </c>
      <c r="AW49" s="761">
        <f t="shared" si="91"/>
        <v>0</v>
      </c>
      <c r="AX49" s="388">
        <f t="shared" si="91"/>
        <v>43000</v>
      </c>
      <c r="AY49" s="388">
        <f t="shared" si="91"/>
        <v>43000</v>
      </c>
      <c r="AZ49" s="1083">
        <f t="shared" si="91"/>
        <v>0</v>
      </c>
      <c r="BA49" s="388">
        <f t="shared" si="91"/>
        <v>0</v>
      </c>
      <c r="BB49" s="388">
        <f t="shared" si="92"/>
        <v>43000</v>
      </c>
      <c r="BC49" s="388">
        <f t="shared" si="92"/>
        <v>0</v>
      </c>
      <c r="BD49" s="388">
        <f t="shared" si="92"/>
        <v>0</v>
      </c>
      <c r="BE49" s="388">
        <f t="shared" si="92"/>
        <v>43000</v>
      </c>
      <c r="BF49" s="388">
        <f t="shared" si="92"/>
        <v>0</v>
      </c>
      <c r="BG49" s="388">
        <f t="shared" si="92"/>
        <v>0</v>
      </c>
      <c r="BH49" s="388">
        <f t="shared" si="92"/>
        <v>0</v>
      </c>
      <c r="BI49" s="388">
        <f t="shared" si="92"/>
        <v>0</v>
      </c>
      <c r="BJ49" s="388">
        <f t="shared" si="92"/>
        <v>0</v>
      </c>
      <c r="BK49" s="388">
        <f t="shared" si="92"/>
        <v>0</v>
      </c>
      <c r="BL49" s="388">
        <f t="shared" si="92"/>
        <v>0</v>
      </c>
      <c r="BM49" s="388">
        <f t="shared" si="92"/>
        <v>0</v>
      </c>
      <c r="BN49" s="388"/>
      <c r="BO49" s="388">
        <f t="shared" si="93"/>
        <v>43000</v>
      </c>
      <c r="BP49" s="388">
        <f t="shared" si="93"/>
        <v>43000</v>
      </c>
      <c r="BQ49" s="388">
        <f t="shared" si="93"/>
        <v>0</v>
      </c>
      <c r="BR49" s="388">
        <f t="shared" si="93"/>
        <v>0</v>
      </c>
      <c r="BS49" s="133"/>
    </row>
    <row r="50" spans="1:72" s="22" customFormat="1" ht="56.25" hidden="1" customHeight="1">
      <c r="A50" s="768" t="s">
        <v>29</v>
      </c>
      <c r="B50" s="789" t="s">
        <v>258</v>
      </c>
      <c r="C50" s="763"/>
      <c r="D50" s="762"/>
      <c r="E50" s="790"/>
      <c r="F50" s="388">
        <f>F51</f>
        <v>157000</v>
      </c>
      <c r="G50" s="388">
        <f t="shared" si="91"/>
        <v>108000</v>
      </c>
      <c r="H50" s="388"/>
      <c r="I50" s="388"/>
      <c r="J50" s="388"/>
      <c r="K50" s="388">
        <f t="shared" si="91"/>
        <v>0</v>
      </c>
      <c r="L50" s="388">
        <f t="shared" si="91"/>
        <v>0</v>
      </c>
      <c r="M50" s="388">
        <f t="shared" si="91"/>
        <v>108000</v>
      </c>
      <c r="N50" s="388">
        <f t="shared" si="91"/>
        <v>108000</v>
      </c>
      <c r="O50" s="388">
        <f t="shared" si="91"/>
        <v>0</v>
      </c>
      <c r="P50" s="388">
        <f t="shared" si="91"/>
        <v>0</v>
      </c>
      <c r="Q50" s="388">
        <f t="shared" si="91"/>
        <v>15000</v>
      </c>
      <c r="R50" s="388">
        <f t="shared" si="91"/>
        <v>0</v>
      </c>
      <c r="S50" s="388">
        <f t="shared" si="91"/>
        <v>0</v>
      </c>
      <c r="T50" s="388">
        <f t="shared" si="91"/>
        <v>11552</v>
      </c>
      <c r="U50" s="388">
        <f t="shared" si="91"/>
        <v>0</v>
      </c>
      <c r="V50" s="388">
        <f t="shared" si="91"/>
        <v>0</v>
      </c>
      <c r="W50" s="388">
        <f t="shared" si="91"/>
        <v>3448</v>
      </c>
      <c r="X50" s="388">
        <f t="shared" si="91"/>
        <v>0</v>
      </c>
      <c r="Y50" s="388">
        <f t="shared" si="91"/>
        <v>0</v>
      </c>
      <c r="Z50" s="388">
        <f t="shared" si="91"/>
        <v>3448</v>
      </c>
      <c r="AA50" s="388">
        <f t="shared" si="91"/>
        <v>0</v>
      </c>
      <c r="AB50" s="388">
        <f t="shared" si="91"/>
        <v>0</v>
      </c>
      <c r="AC50" s="388">
        <f t="shared" si="91"/>
        <v>0</v>
      </c>
      <c r="AD50" s="388">
        <f t="shared" si="91"/>
        <v>0</v>
      </c>
      <c r="AE50" s="388">
        <f t="shared" si="91"/>
        <v>0</v>
      </c>
      <c r="AF50" s="388">
        <f t="shared" si="91"/>
        <v>0</v>
      </c>
      <c r="AG50" s="388">
        <f t="shared" si="91"/>
        <v>0</v>
      </c>
      <c r="AH50" s="388">
        <f t="shared" si="91"/>
        <v>0</v>
      </c>
      <c r="AI50" s="388">
        <f t="shared" si="91"/>
        <v>0</v>
      </c>
      <c r="AJ50" s="388">
        <f t="shared" si="91"/>
        <v>0</v>
      </c>
      <c r="AK50" s="388">
        <f t="shared" si="91"/>
        <v>0</v>
      </c>
      <c r="AL50" s="388">
        <f t="shared" si="91"/>
        <v>0</v>
      </c>
      <c r="AM50" s="388">
        <f t="shared" si="91"/>
        <v>0</v>
      </c>
      <c r="AN50" s="388">
        <f t="shared" si="91"/>
        <v>0</v>
      </c>
      <c r="AO50" s="388">
        <f t="shared" si="91"/>
        <v>50000</v>
      </c>
      <c r="AP50" s="388">
        <f t="shared" si="91"/>
        <v>0</v>
      </c>
      <c r="AQ50" s="760">
        <f t="shared" si="91"/>
        <v>0</v>
      </c>
      <c r="AR50" s="388">
        <f t="shared" si="91"/>
        <v>50000</v>
      </c>
      <c r="AS50" s="388">
        <f t="shared" si="91"/>
        <v>0</v>
      </c>
      <c r="AT50" s="388">
        <f t="shared" si="91"/>
        <v>0</v>
      </c>
      <c r="AU50" s="761">
        <f t="shared" si="91"/>
        <v>65000</v>
      </c>
      <c r="AV50" s="761">
        <f t="shared" si="91"/>
        <v>0</v>
      </c>
      <c r="AW50" s="761">
        <f t="shared" si="91"/>
        <v>0</v>
      </c>
      <c r="AX50" s="388">
        <f t="shared" si="91"/>
        <v>43000</v>
      </c>
      <c r="AY50" s="388">
        <f t="shared" si="91"/>
        <v>43000</v>
      </c>
      <c r="AZ50" s="1083">
        <f t="shared" si="91"/>
        <v>0</v>
      </c>
      <c r="BA50" s="388">
        <f t="shared" si="91"/>
        <v>0</v>
      </c>
      <c r="BB50" s="388">
        <f t="shared" si="92"/>
        <v>43000</v>
      </c>
      <c r="BC50" s="388">
        <f t="shared" si="92"/>
        <v>0</v>
      </c>
      <c r="BD50" s="388">
        <f t="shared" si="92"/>
        <v>0</v>
      </c>
      <c r="BE50" s="388">
        <f t="shared" si="92"/>
        <v>43000</v>
      </c>
      <c r="BF50" s="388">
        <f t="shared" si="92"/>
        <v>0</v>
      </c>
      <c r="BG50" s="388">
        <f t="shared" si="92"/>
        <v>0</v>
      </c>
      <c r="BH50" s="388">
        <f t="shared" si="92"/>
        <v>0</v>
      </c>
      <c r="BI50" s="388">
        <f t="shared" si="92"/>
        <v>0</v>
      </c>
      <c r="BJ50" s="388">
        <f t="shared" si="92"/>
        <v>0</v>
      </c>
      <c r="BK50" s="388">
        <f t="shared" si="92"/>
        <v>0</v>
      </c>
      <c r="BL50" s="388">
        <f t="shared" si="92"/>
        <v>0</v>
      </c>
      <c r="BM50" s="388">
        <f t="shared" si="92"/>
        <v>0</v>
      </c>
      <c r="BN50" s="388">
        <f t="shared" si="92"/>
        <v>0</v>
      </c>
      <c r="BO50" s="380">
        <f t="shared" ref="BO50" si="94">BP50</f>
        <v>43000</v>
      </c>
      <c r="BP50" s="380">
        <f t="shared" ref="BP50" si="95">AY50</f>
        <v>43000</v>
      </c>
      <c r="BQ50" s="388">
        <f t="shared" si="93"/>
        <v>0</v>
      </c>
      <c r="BR50" s="388">
        <f t="shared" si="93"/>
        <v>0</v>
      </c>
      <c r="BS50" s="133"/>
    </row>
    <row r="51" spans="1:72" s="43" customFormat="1" ht="56.25" hidden="1" customHeight="1">
      <c r="A51" s="775"/>
      <c r="B51" s="804" t="s">
        <v>25</v>
      </c>
      <c r="C51" s="776"/>
      <c r="D51" s="777"/>
      <c r="E51" s="805"/>
      <c r="F51" s="779">
        <f>F52</f>
        <v>157000</v>
      </c>
      <c r="G51" s="779">
        <f t="shared" si="91"/>
        <v>108000</v>
      </c>
      <c r="H51" s="779"/>
      <c r="I51" s="779"/>
      <c r="J51" s="779"/>
      <c r="K51" s="779">
        <f t="shared" si="91"/>
        <v>0</v>
      </c>
      <c r="L51" s="779">
        <f t="shared" si="91"/>
        <v>0</v>
      </c>
      <c r="M51" s="779">
        <f t="shared" si="91"/>
        <v>108000</v>
      </c>
      <c r="N51" s="779">
        <f t="shared" si="91"/>
        <v>108000</v>
      </c>
      <c r="O51" s="779">
        <f t="shared" si="91"/>
        <v>0</v>
      </c>
      <c r="P51" s="779">
        <f t="shared" si="91"/>
        <v>0</v>
      </c>
      <c r="Q51" s="779">
        <f t="shared" si="91"/>
        <v>15000</v>
      </c>
      <c r="R51" s="779">
        <f t="shared" si="91"/>
        <v>0</v>
      </c>
      <c r="S51" s="779">
        <f t="shared" si="91"/>
        <v>0</v>
      </c>
      <c r="T51" s="779">
        <f t="shared" si="91"/>
        <v>11552</v>
      </c>
      <c r="U51" s="779">
        <f t="shared" si="91"/>
        <v>0</v>
      </c>
      <c r="V51" s="779">
        <f t="shared" si="91"/>
        <v>0</v>
      </c>
      <c r="W51" s="779">
        <f t="shared" si="91"/>
        <v>3448</v>
      </c>
      <c r="X51" s="779">
        <f t="shared" si="91"/>
        <v>0</v>
      </c>
      <c r="Y51" s="779">
        <f t="shared" si="91"/>
        <v>0</v>
      </c>
      <c r="Z51" s="779">
        <f t="shared" si="91"/>
        <v>3448</v>
      </c>
      <c r="AA51" s="779">
        <f t="shared" si="91"/>
        <v>0</v>
      </c>
      <c r="AB51" s="779">
        <f t="shared" si="91"/>
        <v>0</v>
      </c>
      <c r="AC51" s="779">
        <f t="shared" si="91"/>
        <v>0</v>
      </c>
      <c r="AD51" s="779">
        <f t="shared" si="91"/>
        <v>0</v>
      </c>
      <c r="AE51" s="779">
        <f t="shared" si="91"/>
        <v>0</v>
      </c>
      <c r="AF51" s="779">
        <f t="shared" si="91"/>
        <v>0</v>
      </c>
      <c r="AG51" s="779">
        <f t="shared" si="91"/>
        <v>0</v>
      </c>
      <c r="AH51" s="779">
        <f t="shared" si="91"/>
        <v>0</v>
      </c>
      <c r="AI51" s="779">
        <f t="shared" si="91"/>
        <v>0</v>
      </c>
      <c r="AJ51" s="779">
        <f t="shared" si="91"/>
        <v>0</v>
      </c>
      <c r="AK51" s="779">
        <f t="shared" si="91"/>
        <v>0</v>
      </c>
      <c r="AL51" s="779">
        <f t="shared" si="91"/>
        <v>0</v>
      </c>
      <c r="AM51" s="779">
        <f t="shared" si="91"/>
        <v>0</v>
      </c>
      <c r="AN51" s="779">
        <f t="shared" si="91"/>
        <v>0</v>
      </c>
      <c r="AO51" s="779">
        <f t="shared" si="91"/>
        <v>50000</v>
      </c>
      <c r="AP51" s="779">
        <f t="shared" si="91"/>
        <v>0</v>
      </c>
      <c r="AQ51" s="935">
        <f t="shared" si="91"/>
        <v>0</v>
      </c>
      <c r="AR51" s="779">
        <f t="shared" si="91"/>
        <v>50000</v>
      </c>
      <c r="AS51" s="779">
        <f t="shared" si="91"/>
        <v>0</v>
      </c>
      <c r="AT51" s="779">
        <f t="shared" si="91"/>
        <v>0</v>
      </c>
      <c r="AU51" s="780">
        <f t="shared" si="91"/>
        <v>65000</v>
      </c>
      <c r="AV51" s="780">
        <f t="shared" si="91"/>
        <v>0</v>
      </c>
      <c r="AW51" s="780">
        <f t="shared" si="91"/>
        <v>0</v>
      </c>
      <c r="AX51" s="779">
        <f t="shared" si="91"/>
        <v>43000</v>
      </c>
      <c r="AY51" s="779">
        <f t="shared" si="91"/>
        <v>43000</v>
      </c>
      <c r="AZ51" s="1085">
        <f t="shared" si="91"/>
        <v>0</v>
      </c>
      <c r="BA51" s="779">
        <f t="shared" si="91"/>
        <v>0</v>
      </c>
      <c r="BB51" s="779">
        <f t="shared" si="92"/>
        <v>43000</v>
      </c>
      <c r="BC51" s="779">
        <f t="shared" si="92"/>
        <v>0</v>
      </c>
      <c r="BD51" s="779">
        <f t="shared" si="92"/>
        <v>0</v>
      </c>
      <c r="BE51" s="779">
        <f t="shared" si="92"/>
        <v>43000</v>
      </c>
      <c r="BF51" s="779">
        <f t="shared" si="92"/>
        <v>0</v>
      </c>
      <c r="BG51" s="779">
        <f t="shared" si="92"/>
        <v>0</v>
      </c>
      <c r="BH51" s="779">
        <f t="shared" si="92"/>
        <v>0</v>
      </c>
      <c r="BI51" s="779">
        <f t="shared" si="92"/>
        <v>0</v>
      </c>
      <c r="BJ51" s="779">
        <f t="shared" si="92"/>
        <v>0</v>
      </c>
      <c r="BK51" s="779">
        <f t="shared" si="92"/>
        <v>0</v>
      </c>
      <c r="BL51" s="779">
        <f t="shared" si="92"/>
        <v>0</v>
      </c>
      <c r="BM51" s="779">
        <f t="shared" si="92"/>
        <v>0</v>
      </c>
      <c r="BN51" s="779"/>
      <c r="BO51" s="779">
        <f t="shared" si="93"/>
        <v>43000</v>
      </c>
      <c r="BP51" s="779">
        <f t="shared" si="93"/>
        <v>43000</v>
      </c>
      <c r="BQ51" s="779">
        <f t="shared" si="93"/>
        <v>0</v>
      </c>
      <c r="BR51" s="779">
        <f t="shared" si="93"/>
        <v>0</v>
      </c>
      <c r="BS51" s="781"/>
    </row>
    <row r="52" spans="1:72" s="22" customFormat="1" ht="56.25" hidden="1" customHeight="1">
      <c r="A52" s="762">
        <v>1</v>
      </c>
      <c r="B52" s="376" t="s">
        <v>127</v>
      </c>
      <c r="C52" s="766"/>
      <c r="D52" s="766"/>
      <c r="E52" s="806" t="s">
        <v>189</v>
      </c>
      <c r="F52" s="378">
        <v>157000</v>
      </c>
      <c r="G52" s="383">
        <v>108000</v>
      </c>
      <c r="H52" s="383"/>
      <c r="I52" s="383"/>
      <c r="J52" s="383"/>
      <c r="K52" s="378"/>
      <c r="L52" s="378"/>
      <c r="M52" s="736">
        <f t="shared" ref="M52" si="96">N52</f>
        <v>108000</v>
      </c>
      <c r="N52" s="378">
        <f>20000+88000</f>
        <v>108000</v>
      </c>
      <c r="O52" s="378">
        <v>0</v>
      </c>
      <c r="P52" s="380"/>
      <c r="Q52" s="797">
        <v>15000</v>
      </c>
      <c r="R52" s="751"/>
      <c r="S52" s="797"/>
      <c r="T52" s="797">
        <v>11552</v>
      </c>
      <c r="U52" s="751"/>
      <c r="V52" s="797"/>
      <c r="W52" s="799">
        <f>Q52-T52</f>
        <v>3448</v>
      </c>
      <c r="X52" s="799"/>
      <c r="Y52" s="799"/>
      <c r="Z52" s="797">
        <v>3448</v>
      </c>
      <c r="AA52" s="751"/>
      <c r="AB52" s="798"/>
      <c r="AC52" s="797"/>
      <c r="AD52" s="174"/>
      <c r="AE52" s="797"/>
      <c r="AF52" s="736"/>
      <c r="AG52" s="751"/>
      <c r="AH52" s="380"/>
      <c r="AI52" s="799"/>
      <c r="AJ52" s="799"/>
      <c r="AK52" s="799"/>
      <c r="AL52" s="380"/>
      <c r="AM52" s="751"/>
      <c r="AN52" s="380"/>
      <c r="AO52" s="736">
        <v>50000</v>
      </c>
      <c r="AP52" s="751"/>
      <c r="AQ52" s="797"/>
      <c r="AR52" s="736">
        <f>AO52</f>
        <v>50000</v>
      </c>
      <c r="AS52" s="735">
        <f>AP52</f>
        <v>0</v>
      </c>
      <c r="AT52" s="380">
        <f>AQ52</f>
        <v>0</v>
      </c>
      <c r="AU52" s="743">
        <f t="shared" ref="AU52:AW52" si="97">Q52+AC52+AO52</f>
        <v>65000</v>
      </c>
      <c r="AV52" s="743">
        <f t="shared" si="97"/>
        <v>0</v>
      </c>
      <c r="AW52" s="743">
        <f t="shared" si="97"/>
        <v>0</v>
      </c>
      <c r="AX52" s="379">
        <f t="shared" ref="AX52" si="98">AY52</f>
        <v>43000</v>
      </c>
      <c r="AY52" s="607">
        <f t="shared" ref="AY52:BA52" si="99">N52-AU52</f>
        <v>43000</v>
      </c>
      <c r="AZ52" s="737">
        <f t="shared" si="99"/>
        <v>0</v>
      </c>
      <c r="BA52" s="380">
        <f t="shared" si="99"/>
        <v>0</v>
      </c>
      <c r="BB52" s="379">
        <f t="shared" ref="BB52" si="100">AX52</f>
        <v>43000</v>
      </c>
      <c r="BC52" s="379">
        <f t="shared" ref="BC52" si="101">AZ52</f>
        <v>0</v>
      </c>
      <c r="BD52" s="380"/>
      <c r="BE52" s="379">
        <f t="shared" ref="BE52:BF52" si="102">BB52</f>
        <v>43000</v>
      </c>
      <c r="BF52" s="379">
        <f t="shared" si="102"/>
        <v>0</v>
      </c>
      <c r="BG52" s="380"/>
      <c r="BH52" s="379">
        <f t="shared" ref="BH52:BI52" si="103">AY52-BB52</f>
        <v>0</v>
      </c>
      <c r="BI52" s="380">
        <f t="shared" si="103"/>
        <v>0</v>
      </c>
      <c r="BJ52" s="380"/>
      <c r="BK52" s="380"/>
      <c r="BL52" s="380"/>
      <c r="BM52" s="380"/>
      <c r="BN52" s="380"/>
      <c r="BO52" s="379">
        <f t="shared" ref="BO52" si="104">BP52</f>
        <v>43000</v>
      </c>
      <c r="BP52" s="379">
        <f t="shared" ref="BP52" si="105">AY52</f>
        <v>43000</v>
      </c>
      <c r="BQ52" s="133"/>
      <c r="BR52" s="133"/>
      <c r="BS52" s="133"/>
      <c r="BT52" s="807" t="s">
        <v>345</v>
      </c>
    </row>
    <row r="53" spans="1:72" s="22" customFormat="1" ht="56.25" hidden="1" customHeight="1">
      <c r="A53" s="768" t="s">
        <v>13</v>
      </c>
      <c r="B53" s="758" t="s">
        <v>128</v>
      </c>
      <c r="C53" s="808"/>
      <c r="D53" s="762"/>
      <c r="E53" s="768"/>
      <c r="F53" s="388">
        <f>F54</f>
        <v>177764</v>
      </c>
      <c r="G53" s="388">
        <f t="shared" ref="G53:AZ54" si="106">G54</f>
        <v>55519</v>
      </c>
      <c r="H53" s="388"/>
      <c r="I53" s="388"/>
      <c r="J53" s="388"/>
      <c r="K53" s="388">
        <f t="shared" si="106"/>
        <v>50500</v>
      </c>
      <c r="L53" s="388">
        <f t="shared" si="106"/>
        <v>45000</v>
      </c>
      <c r="M53" s="388">
        <f t="shared" si="106"/>
        <v>9500</v>
      </c>
      <c r="N53" s="388">
        <f t="shared" si="106"/>
        <v>9500</v>
      </c>
      <c r="O53" s="388">
        <f t="shared" si="106"/>
        <v>2500</v>
      </c>
      <c r="P53" s="388">
        <f t="shared" si="106"/>
        <v>0</v>
      </c>
      <c r="Q53" s="388">
        <f t="shared" si="106"/>
        <v>7000</v>
      </c>
      <c r="R53" s="388">
        <f t="shared" si="106"/>
        <v>0</v>
      </c>
      <c r="S53" s="388">
        <f t="shared" si="106"/>
        <v>0</v>
      </c>
      <c r="T53" s="388">
        <f t="shared" si="106"/>
        <v>6241</v>
      </c>
      <c r="U53" s="388">
        <f t="shared" si="106"/>
        <v>0</v>
      </c>
      <c r="V53" s="388">
        <f t="shared" si="106"/>
        <v>0</v>
      </c>
      <c r="W53" s="388">
        <f t="shared" si="106"/>
        <v>759</v>
      </c>
      <c r="X53" s="388">
        <f t="shared" si="106"/>
        <v>0</v>
      </c>
      <c r="Y53" s="388">
        <f t="shared" si="106"/>
        <v>0</v>
      </c>
      <c r="Z53" s="388">
        <f t="shared" si="106"/>
        <v>704</v>
      </c>
      <c r="AA53" s="388">
        <f t="shared" si="106"/>
        <v>0</v>
      </c>
      <c r="AB53" s="388">
        <f t="shared" si="106"/>
        <v>0</v>
      </c>
      <c r="AC53" s="388">
        <f t="shared" si="106"/>
        <v>0</v>
      </c>
      <c r="AD53" s="388">
        <f t="shared" si="106"/>
        <v>0</v>
      </c>
      <c r="AE53" s="388">
        <f t="shared" si="106"/>
        <v>0</v>
      </c>
      <c r="AF53" s="388">
        <f t="shared" si="106"/>
        <v>0</v>
      </c>
      <c r="AG53" s="388">
        <f t="shared" si="106"/>
        <v>0</v>
      </c>
      <c r="AH53" s="388">
        <f t="shared" si="106"/>
        <v>0</v>
      </c>
      <c r="AI53" s="388">
        <f t="shared" si="106"/>
        <v>0</v>
      </c>
      <c r="AJ53" s="388">
        <f t="shared" si="106"/>
        <v>0</v>
      </c>
      <c r="AK53" s="388">
        <f t="shared" si="106"/>
        <v>0</v>
      </c>
      <c r="AL53" s="388">
        <f t="shared" si="106"/>
        <v>0</v>
      </c>
      <c r="AM53" s="388">
        <f t="shared" si="106"/>
        <v>0</v>
      </c>
      <c r="AN53" s="388">
        <f t="shared" si="106"/>
        <v>0</v>
      </c>
      <c r="AO53" s="388">
        <f t="shared" si="106"/>
        <v>2500</v>
      </c>
      <c r="AP53" s="388">
        <f t="shared" si="106"/>
        <v>2500</v>
      </c>
      <c r="AQ53" s="760">
        <f t="shared" si="106"/>
        <v>0</v>
      </c>
      <c r="AR53" s="388">
        <f t="shared" si="106"/>
        <v>2500</v>
      </c>
      <c r="AS53" s="388">
        <f t="shared" si="106"/>
        <v>2500</v>
      </c>
      <c r="AT53" s="388">
        <f t="shared" si="106"/>
        <v>0</v>
      </c>
      <c r="AU53" s="761">
        <f t="shared" si="106"/>
        <v>9500</v>
      </c>
      <c r="AV53" s="761">
        <f t="shared" si="106"/>
        <v>2500</v>
      </c>
      <c r="AW53" s="761">
        <f t="shared" si="106"/>
        <v>0</v>
      </c>
      <c r="AX53" s="388">
        <f t="shared" si="106"/>
        <v>0</v>
      </c>
      <c r="AY53" s="388">
        <f t="shared" si="106"/>
        <v>0</v>
      </c>
      <c r="AZ53" s="1083">
        <f t="shared" si="106"/>
        <v>0</v>
      </c>
      <c r="BA53" s="388">
        <f t="shared" ref="BA53:BM54" si="107">BA54</f>
        <v>0</v>
      </c>
      <c r="BB53" s="388">
        <f t="shared" si="107"/>
        <v>0</v>
      </c>
      <c r="BC53" s="388">
        <f t="shared" si="107"/>
        <v>0</v>
      </c>
      <c r="BD53" s="388">
        <f t="shared" si="107"/>
        <v>0</v>
      </c>
      <c r="BE53" s="388">
        <f t="shared" si="107"/>
        <v>0</v>
      </c>
      <c r="BF53" s="388">
        <f t="shared" si="107"/>
        <v>0</v>
      </c>
      <c r="BG53" s="388">
        <f t="shared" si="107"/>
        <v>0</v>
      </c>
      <c r="BH53" s="388">
        <f t="shared" si="107"/>
        <v>0</v>
      </c>
      <c r="BI53" s="388">
        <f t="shared" si="107"/>
        <v>0</v>
      </c>
      <c r="BJ53" s="388">
        <f t="shared" si="107"/>
        <v>0</v>
      </c>
      <c r="BK53" s="388">
        <f t="shared" si="107"/>
        <v>0</v>
      </c>
      <c r="BL53" s="388">
        <f t="shared" si="107"/>
        <v>0</v>
      </c>
      <c r="BM53" s="388">
        <f t="shared" si="107"/>
        <v>0</v>
      </c>
      <c r="BN53" s="388"/>
      <c r="BO53" s="388">
        <f t="shared" ref="BO53:BR54" si="108">BO54</f>
        <v>0</v>
      </c>
      <c r="BP53" s="388">
        <f t="shared" si="108"/>
        <v>0</v>
      </c>
      <c r="BQ53" s="388">
        <f t="shared" si="108"/>
        <v>0</v>
      </c>
      <c r="BR53" s="388">
        <f t="shared" si="108"/>
        <v>0</v>
      </c>
      <c r="BS53" s="133"/>
    </row>
    <row r="54" spans="1:72" s="22" customFormat="1" ht="56.25" hidden="1" customHeight="1">
      <c r="A54" s="768"/>
      <c r="B54" s="758" t="s">
        <v>30</v>
      </c>
      <c r="C54" s="808"/>
      <c r="D54" s="762"/>
      <c r="E54" s="768"/>
      <c r="F54" s="388">
        <f>F55</f>
        <v>177764</v>
      </c>
      <c r="G54" s="388">
        <f t="shared" si="106"/>
        <v>55519</v>
      </c>
      <c r="H54" s="388"/>
      <c r="I54" s="388"/>
      <c r="J54" s="388"/>
      <c r="K54" s="388">
        <f t="shared" si="106"/>
        <v>50500</v>
      </c>
      <c r="L54" s="388">
        <f t="shared" si="106"/>
        <v>45000</v>
      </c>
      <c r="M54" s="388">
        <f t="shared" si="106"/>
        <v>9500</v>
      </c>
      <c r="N54" s="388">
        <f t="shared" si="106"/>
        <v>9500</v>
      </c>
      <c r="O54" s="388">
        <f t="shared" si="106"/>
        <v>2500</v>
      </c>
      <c r="P54" s="388">
        <f t="shared" si="106"/>
        <v>0</v>
      </c>
      <c r="Q54" s="388">
        <f t="shared" si="106"/>
        <v>7000</v>
      </c>
      <c r="R54" s="388">
        <f t="shared" si="106"/>
        <v>0</v>
      </c>
      <c r="S54" s="388">
        <f t="shared" si="106"/>
        <v>0</v>
      </c>
      <c r="T54" s="388">
        <f t="shared" si="106"/>
        <v>6241</v>
      </c>
      <c r="U54" s="388">
        <f t="shared" si="106"/>
        <v>0</v>
      </c>
      <c r="V54" s="388">
        <f t="shared" si="106"/>
        <v>0</v>
      </c>
      <c r="W54" s="388">
        <f t="shared" si="106"/>
        <v>759</v>
      </c>
      <c r="X54" s="388">
        <f t="shared" si="106"/>
        <v>0</v>
      </c>
      <c r="Y54" s="388">
        <f t="shared" si="106"/>
        <v>0</v>
      </c>
      <c r="Z54" s="388">
        <f t="shared" si="106"/>
        <v>704</v>
      </c>
      <c r="AA54" s="388">
        <f t="shared" si="106"/>
        <v>0</v>
      </c>
      <c r="AB54" s="388">
        <f t="shared" si="106"/>
        <v>0</v>
      </c>
      <c r="AC54" s="388">
        <f t="shared" si="106"/>
        <v>0</v>
      </c>
      <c r="AD54" s="388">
        <f t="shared" si="106"/>
        <v>0</v>
      </c>
      <c r="AE54" s="388">
        <f t="shared" si="106"/>
        <v>0</v>
      </c>
      <c r="AF54" s="388">
        <f t="shared" si="106"/>
        <v>0</v>
      </c>
      <c r="AG54" s="388">
        <f t="shared" si="106"/>
        <v>0</v>
      </c>
      <c r="AH54" s="388">
        <f t="shared" si="106"/>
        <v>0</v>
      </c>
      <c r="AI54" s="388">
        <f t="shared" si="106"/>
        <v>0</v>
      </c>
      <c r="AJ54" s="388">
        <f t="shared" si="106"/>
        <v>0</v>
      </c>
      <c r="AK54" s="388">
        <f t="shared" si="106"/>
        <v>0</v>
      </c>
      <c r="AL54" s="388">
        <f t="shared" si="106"/>
        <v>0</v>
      </c>
      <c r="AM54" s="388">
        <f t="shared" si="106"/>
        <v>0</v>
      </c>
      <c r="AN54" s="388">
        <f t="shared" si="106"/>
        <v>0</v>
      </c>
      <c r="AO54" s="388">
        <f t="shared" si="106"/>
        <v>2500</v>
      </c>
      <c r="AP54" s="388">
        <f t="shared" si="106"/>
        <v>2500</v>
      </c>
      <c r="AQ54" s="760">
        <f t="shared" si="106"/>
        <v>0</v>
      </c>
      <c r="AR54" s="388">
        <f t="shared" si="106"/>
        <v>2500</v>
      </c>
      <c r="AS54" s="388">
        <f t="shared" si="106"/>
        <v>2500</v>
      </c>
      <c r="AT54" s="388">
        <f t="shared" si="106"/>
        <v>0</v>
      </c>
      <c r="AU54" s="761">
        <f t="shared" si="106"/>
        <v>9500</v>
      </c>
      <c r="AV54" s="761">
        <f t="shared" si="106"/>
        <v>2500</v>
      </c>
      <c r="AW54" s="761">
        <f t="shared" si="106"/>
        <v>0</v>
      </c>
      <c r="AX54" s="388">
        <f t="shared" si="106"/>
        <v>0</v>
      </c>
      <c r="AY54" s="388">
        <f t="shared" si="106"/>
        <v>0</v>
      </c>
      <c r="AZ54" s="1083">
        <f t="shared" si="106"/>
        <v>0</v>
      </c>
      <c r="BA54" s="388">
        <f t="shared" si="107"/>
        <v>0</v>
      </c>
      <c r="BB54" s="388">
        <f t="shared" si="107"/>
        <v>0</v>
      </c>
      <c r="BC54" s="388">
        <f t="shared" si="107"/>
        <v>0</v>
      </c>
      <c r="BD54" s="388">
        <f t="shared" si="107"/>
        <v>0</v>
      </c>
      <c r="BE54" s="388">
        <f t="shared" si="107"/>
        <v>0</v>
      </c>
      <c r="BF54" s="388">
        <f t="shared" si="107"/>
        <v>0</v>
      </c>
      <c r="BG54" s="388">
        <f t="shared" si="107"/>
        <v>0</v>
      </c>
      <c r="BH54" s="388">
        <f t="shared" si="107"/>
        <v>0</v>
      </c>
      <c r="BI54" s="388">
        <f t="shared" si="107"/>
        <v>0</v>
      </c>
      <c r="BJ54" s="388">
        <f t="shared" si="107"/>
        <v>0</v>
      </c>
      <c r="BK54" s="388">
        <f t="shared" si="107"/>
        <v>0</v>
      </c>
      <c r="BL54" s="388">
        <f t="shared" si="107"/>
        <v>0</v>
      </c>
      <c r="BM54" s="388">
        <f t="shared" si="107"/>
        <v>0</v>
      </c>
      <c r="BN54" s="388"/>
      <c r="BO54" s="388">
        <f t="shared" si="108"/>
        <v>0</v>
      </c>
      <c r="BP54" s="388">
        <f t="shared" si="108"/>
        <v>0</v>
      </c>
      <c r="BQ54" s="388">
        <f t="shared" si="108"/>
        <v>0</v>
      </c>
      <c r="BR54" s="388">
        <f t="shared" si="108"/>
        <v>0</v>
      </c>
      <c r="BS54" s="133"/>
    </row>
    <row r="55" spans="1:72" s="22" customFormat="1" ht="56.25" hidden="1" customHeight="1">
      <c r="A55" s="768" t="s">
        <v>29</v>
      </c>
      <c r="B55" s="789" t="s">
        <v>260</v>
      </c>
      <c r="C55" s="808"/>
      <c r="D55" s="762"/>
      <c r="E55" s="768"/>
      <c r="F55" s="388">
        <f>F56+F58</f>
        <v>177764</v>
      </c>
      <c r="G55" s="388">
        <f t="shared" ref="G55:BR55" si="109">G56+G58</f>
        <v>55519</v>
      </c>
      <c r="H55" s="388"/>
      <c r="I55" s="388"/>
      <c r="J55" s="388"/>
      <c r="K55" s="388">
        <f t="shared" si="109"/>
        <v>50500</v>
      </c>
      <c r="L55" s="388">
        <f t="shared" si="109"/>
        <v>45000</v>
      </c>
      <c r="M55" s="388">
        <f t="shared" si="109"/>
        <v>9500</v>
      </c>
      <c r="N55" s="388">
        <f t="shared" si="109"/>
        <v>9500</v>
      </c>
      <c r="O55" s="388">
        <f t="shared" si="109"/>
        <v>2500</v>
      </c>
      <c r="P55" s="388">
        <f t="shared" si="109"/>
        <v>0</v>
      </c>
      <c r="Q55" s="388">
        <f t="shared" si="109"/>
        <v>7000</v>
      </c>
      <c r="R55" s="388">
        <f t="shared" si="109"/>
        <v>0</v>
      </c>
      <c r="S55" s="388">
        <f t="shared" si="109"/>
        <v>0</v>
      </c>
      <c r="T55" s="388">
        <f t="shared" si="109"/>
        <v>6241</v>
      </c>
      <c r="U55" s="388">
        <f t="shared" si="109"/>
        <v>0</v>
      </c>
      <c r="V55" s="388">
        <f t="shared" si="109"/>
        <v>0</v>
      </c>
      <c r="W55" s="388">
        <f t="shared" si="109"/>
        <v>759</v>
      </c>
      <c r="X55" s="388">
        <f t="shared" si="109"/>
        <v>0</v>
      </c>
      <c r="Y55" s="388">
        <f t="shared" si="109"/>
        <v>0</v>
      </c>
      <c r="Z55" s="388">
        <f t="shared" si="109"/>
        <v>704</v>
      </c>
      <c r="AA55" s="388">
        <f t="shared" si="109"/>
        <v>0</v>
      </c>
      <c r="AB55" s="388">
        <f t="shared" si="109"/>
        <v>0</v>
      </c>
      <c r="AC55" s="388">
        <f t="shared" si="109"/>
        <v>0</v>
      </c>
      <c r="AD55" s="388">
        <f t="shared" si="109"/>
        <v>0</v>
      </c>
      <c r="AE55" s="388">
        <f t="shared" si="109"/>
        <v>0</v>
      </c>
      <c r="AF55" s="388">
        <f t="shared" si="109"/>
        <v>0</v>
      </c>
      <c r="AG55" s="388">
        <f t="shared" si="109"/>
        <v>0</v>
      </c>
      <c r="AH55" s="388">
        <f t="shared" si="109"/>
        <v>0</v>
      </c>
      <c r="AI55" s="388">
        <f t="shared" si="109"/>
        <v>0</v>
      </c>
      <c r="AJ55" s="388">
        <f t="shared" si="109"/>
        <v>0</v>
      </c>
      <c r="AK55" s="388">
        <f t="shared" si="109"/>
        <v>0</v>
      </c>
      <c r="AL55" s="388">
        <f t="shared" si="109"/>
        <v>0</v>
      </c>
      <c r="AM55" s="388">
        <f t="shared" si="109"/>
        <v>0</v>
      </c>
      <c r="AN55" s="388">
        <f t="shared" si="109"/>
        <v>0</v>
      </c>
      <c r="AO55" s="388">
        <f t="shared" si="109"/>
        <v>2500</v>
      </c>
      <c r="AP55" s="388">
        <f t="shared" si="109"/>
        <v>2500</v>
      </c>
      <c r="AQ55" s="760">
        <f t="shared" si="109"/>
        <v>0</v>
      </c>
      <c r="AR55" s="388">
        <f t="shared" si="109"/>
        <v>2500</v>
      </c>
      <c r="AS55" s="388">
        <f t="shared" si="109"/>
        <v>2500</v>
      </c>
      <c r="AT55" s="388">
        <f t="shared" si="109"/>
        <v>0</v>
      </c>
      <c r="AU55" s="761">
        <f t="shared" si="109"/>
        <v>9500</v>
      </c>
      <c r="AV55" s="761">
        <f t="shared" si="109"/>
        <v>2500</v>
      </c>
      <c r="AW55" s="761">
        <f t="shared" si="109"/>
        <v>0</v>
      </c>
      <c r="AX55" s="388">
        <f t="shared" si="109"/>
        <v>0</v>
      </c>
      <c r="AY55" s="388">
        <f t="shared" si="109"/>
        <v>0</v>
      </c>
      <c r="AZ55" s="1083">
        <f t="shared" si="109"/>
        <v>0</v>
      </c>
      <c r="BA55" s="388">
        <f t="shared" si="109"/>
        <v>0</v>
      </c>
      <c r="BB55" s="388">
        <f t="shared" si="109"/>
        <v>0</v>
      </c>
      <c r="BC55" s="388">
        <f t="shared" si="109"/>
        <v>0</v>
      </c>
      <c r="BD55" s="388">
        <f t="shared" si="109"/>
        <v>0</v>
      </c>
      <c r="BE55" s="388">
        <f t="shared" si="109"/>
        <v>0</v>
      </c>
      <c r="BF55" s="388">
        <f t="shared" si="109"/>
        <v>0</v>
      </c>
      <c r="BG55" s="388">
        <f t="shared" si="109"/>
        <v>0</v>
      </c>
      <c r="BH55" s="388">
        <f t="shared" si="109"/>
        <v>0</v>
      </c>
      <c r="BI55" s="388">
        <f t="shared" si="109"/>
        <v>0</v>
      </c>
      <c r="BJ55" s="388">
        <f t="shared" si="109"/>
        <v>0</v>
      </c>
      <c r="BK55" s="388">
        <f t="shared" si="109"/>
        <v>0</v>
      </c>
      <c r="BL55" s="388">
        <f t="shared" si="109"/>
        <v>0</v>
      </c>
      <c r="BM55" s="388">
        <f t="shared" si="109"/>
        <v>0</v>
      </c>
      <c r="BN55" s="388"/>
      <c r="BO55" s="388">
        <f t="shared" si="109"/>
        <v>0</v>
      </c>
      <c r="BP55" s="388">
        <f t="shared" si="109"/>
        <v>0</v>
      </c>
      <c r="BQ55" s="388">
        <f t="shared" si="109"/>
        <v>0</v>
      </c>
      <c r="BR55" s="388">
        <f t="shared" si="109"/>
        <v>0</v>
      </c>
      <c r="BS55" s="133"/>
    </row>
    <row r="56" spans="1:72" s="43" customFormat="1" ht="56.25" hidden="1" customHeight="1">
      <c r="A56" s="775"/>
      <c r="B56" s="804" t="s">
        <v>25</v>
      </c>
      <c r="C56" s="809"/>
      <c r="D56" s="777"/>
      <c r="E56" s="775"/>
      <c r="F56" s="779">
        <f>F57</f>
        <v>117288</v>
      </c>
      <c r="G56" s="779">
        <f t="shared" ref="G56:BR56" si="110">G57</f>
        <v>25000</v>
      </c>
      <c r="H56" s="779"/>
      <c r="I56" s="779"/>
      <c r="J56" s="779"/>
      <c r="K56" s="779">
        <f t="shared" si="110"/>
        <v>20500</v>
      </c>
      <c r="L56" s="779">
        <f t="shared" si="110"/>
        <v>20500</v>
      </c>
      <c r="M56" s="779">
        <f t="shared" si="110"/>
        <v>4500</v>
      </c>
      <c r="N56" s="779">
        <f t="shared" si="110"/>
        <v>4500</v>
      </c>
      <c r="O56" s="779">
        <f t="shared" si="110"/>
        <v>0</v>
      </c>
      <c r="P56" s="779">
        <f t="shared" si="110"/>
        <v>0</v>
      </c>
      <c r="Q56" s="779">
        <f t="shared" si="110"/>
        <v>4500</v>
      </c>
      <c r="R56" s="779">
        <f t="shared" si="110"/>
        <v>0</v>
      </c>
      <c r="S56" s="779">
        <f t="shared" si="110"/>
        <v>0</v>
      </c>
      <c r="T56" s="779">
        <f t="shared" si="110"/>
        <v>4445</v>
      </c>
      <c r="U56" s="779">
        <f t="shared" si="110"/>
        <v>0</v>
      </c>
      <c r="V56" s="779">
        <f t="shared" si="110"/>
        <v>0</v>
      </c>
      <c r="W56" s="779">
        <f t="shared" si="110"/>
        <v>55</v>
      </c>
      <c r="X56" s="779">
        <f t="shared" si="110"/>
        <v>0</v>
      </c>
      <c r="Y56" s="779">
        <f t="shared" si="110"/>
        <v>0</v>
      </c>
      <c r="Z56" s="779">
        <f t="shared" si="110"/>
        <v>0</v>
      </c>
      <c r="AA56" s="779">
        <f t="shared" si="110"/>
        <v>0</v>
      </c>
      <c r="AB56" s="779">
        <f t="shared" si="110"/>
        <v>0</v>
      </c>
      <c r="AC56" s="779">
        <f t="shared" si="110"/>
        <v>0</v>
      </c>
      <c r="AD56" s="779">
        <f t="shared" si="110"/>
        <v>0</v>
      </c>
      <c r="AE56" s="779">
        <f t="shared" si="110"/>
        <v>0</v>
      </c>
      <c r="AF56" s="779">
        <f t="shared" si="110"/>
        <v>0</v>
      </c>
      <c r="AG56" s="779">
        <f t="shared" si="110"/>
        <v>0</v>
      </c>
      <c r="AH56" s="779">
        <f t="shared" si="110"/>
        <v>0</v>
      </c>
      <c r="AI56" s="779">
        <f t="shared" si="110"/>
        <v>0</v>
      </c>
      <c r="AJ56" s="779">
        <f t="shared" si="110"/>
        <v>0</v>
      </c>
      <c r="AK56" s="779">
        <f t="shared" si="110"/>
        <v>0</v>
      </c>
      <c r="AL56" s="779">
        <f t="shared" si="110"/>
        <v>0</v>
      </c>
      <c r="AM56" s="779">
        <f t="shared" si="110"/>
        <v>0</v>
      </c>
      <c r="AN56" s="779">
        <f t="shared" si="110"/>
        <v>0</v>
      </c>
      <c r="AO56" s="779">
        <f t="shared" si="110"/>
        <v>0</v>
      </c>
      <c r="AP56" s="779">
        <f t="shared" si="110"/>
        <v>0</v>
      </c>
      <c r="AQ56" s="935">
        <f t="shared" si="110"/>
        <v>0</v>
      </c>
      <c r="AR56" s="779">
        <f t="shared" si="110"/>
        <v>0</v>
      </c>
      <c r="AS56" s="779">
        <f t="shared" si="110"/>
        <v>0</v>
      </c>
      <c r="AT56" s="779">
        <f t="shared" si="110"/>
        <v>0</v>
      </c>
      <c r="AU56" s="780">
        <f t="shared" si="110"/>
        <v>4500</v>
      </c>
      <c r="AV56" s="780">
        <f t="shared" si="110"/>
        <v>0</v>
      </c>
      <c r="AW56" s="780">
        <f t="shared" si="110"/>
        <v>0</v>
      </c>
      <c r="AX56" s="779">
        <f t="shared" si="110"/>
        <v>0</v>
      </c>
      <c r="AY56" s="779">
        <f t="shared" si="110"/>
        <v>0</v>
      </c>
      <c r="AZ56" s="1085">
        <f t="shared" si="110"/>
        <v>0</v>
      </c>
      <c r="BA56" s="779">
        <f t="shared" si="110"/>
        <v>0</v>
      </c>
      <c r="BB56" s="779">
        <f t="shared" si="110"/>
        <v>0</v>
      </c>
      <c r="BC56" s="779">
        <f t="shared" si="110"/>
        <v>0</v>
      </c>
      <c r="BD56" s="779">
        <f t="shared" si="110"/>
        <v>0</v>
      </c>
      <c r="BE56" s="779">
        <f t="shared" si="110"/>
        <v>0</v>
      </c>
      <c r="BF56" s="779">
        <f t="shared" si="110"/>
        <v>0</v>
      </c>
      <c r="BG56" s="779">
        <f t="shared" si="110"/>
        <v>0</v>
      </c>
      <c r="BH56" s="779">
        <f t="shared" si="110"/>
        <v>0</v>
      </c>
      <c r="BI56" s="779">
        <f t="shared" si="110"/>
        <v>0</v>
      </c>
      <c r="BJ56" s="779">
        <f t="shared" si="110"/>
        <v>0</v>
      </c>
      <c r="BK56" s="779">
        <f t="shared" si="110"/>
        <v>0</v>
      </c>
      <c r="BL56" s="779">
        <f t="shared" si="110"/>
        <v>0</v>
      </c>
      <c r="BM56" s="779">
        <f t="shared" si="110"/>
        <v>0</v>
      </c>
      <c r="BN56" s="779"/>
      <c r="BO56" s="779">
        <f t="shared" si="110"/>
        <v>0</v>
      </c>
      <c r="BP56" s="779">
        <f t="shared" si="110"/>
        <v>0</v>
      </c>
      <c r="BQ56" s="779">
        <f t="shared" si="110"/>
        <v>0</v>
      </c>
      <c r="BR56" s="779">
        <f t="shared" si="110"/>
        <v>0</v>
      </c>
      <c r="BS56" s="781"/>
    </row>
    <row r="57" spans="1:72" s="22" customFormat="1" ht="56.25" hidden="1" customHeight="1">
      <c r="A57" s="766">
        <v>1</v>
      </c>
      <c r="B57" s="782" t="s">
        <v>129</v>
      </c>
      <c r="C57" s="808"/>
      <c r="D57" s="766" t="s">
        <v>166</v>
      </c>
      <c r="E57" s="783" t="s">
        <v>190</v>
      </c>
      <c r="F57" s="378">
        <v>117288</v>
      </c>
      <c r="G57" s="378">
        <v>25000</v>
      </c>
      <c r="H57" s="378"/>
      <c r="I57" s="378"/>
      <c r="J57" s="378"/>
      <c r="K57" s="378">
        <v>20500</v>
      </c>
      <c r="L57" s="378">
        <v>20500</v>
      </c>
      <c r="M57" s="736">
        <f t="shared" ref="M57:M60" si="111">N57</f>
        <v>4500</v>
      </c>
      <c r="N57" s="378">
        <v>4500</v>
      </c>
      <c r="O57" s="378">
        <v>0</v>
      </c>
      <c r="P57" s="380"/>
      <c r="Q57" s="797">
        <v>4500</v>
      </c>
      <c r="R57" s="751"/>
      <c r="S57" s="797"/>
      <c r="T57" s="797">
        <v>4445</v>
      </c>
      <c r="U57" s="751"/>
      <c r="V57" s="797"/>
      <c r="W57" s="799">
        <f t="shared" ref="W57:Y59" si="112">Q57-T57</f>
        <v>55</v>
      </c>
      <c r="X57" s="799"/>
      <c r="Y57" s="799"/>
      <c r="Z57" s="797"/>
      <c r="AA57" s="751"/>
      <c r="AB57" s="798"/>
      <c r="AC57" s="797"/>
      <c r="AD57" s="174"/>
      <c r="AE57" s="797"/>
      <c r="AF57" s="736"/>
      <c r="AG57" s="751"/>
      <c r="AH57" s="380"/>
      <c r="AI57" s="799"/>
      <c r="AJ57" s="799"/>
      <c r="AK57" s="799"/>
      <c r="AL57" s="380"/>
      <c r="AM57" s="751"/>
      <c r="AN57" s="380"/>
      <c r="AO57" s="732"/>
      <c r="AP57" s="751"/>
      <c r="AQ57" s="798"/>
      <c r="AR57" s="736"/>
      <c r="AS57" s="735"/>
      <c r="AT57" s="380"/>
      <c r="AU57" s="743">
        <f t="shared" ref="AU57:AW60" si="113">Q57+AC57+AO57</f>
        <v>4500</v>
      </c>
      <c r="AV57" s="743">
        <f t="shared" si="113"/>
        <v>0</v>
      </c>
      <c r="AW57" s="743">
        <f t="shared" si="113"/>
        <v>0</v>
      </c>
      <c r="AX57" s="379">
        <f t="shared" ref="AX57" si="114">AY57</f>
        <v>0</v>
      </c>
      <c r="AY57" s="607">
        <f t="shared" ref="AY57:BA57" si="115">N57-AU57</f>
        <v>0</v>
      </c>
      <c r="AZ57" s="737">
        <f t="shared" si="115"/>
        <v>0</v>
      </c>
      <c r="BA57" s="380">
        <f t="shared" si="115"/>
        <v>0</v>
      </c>
      <c r="BB57" s="379">
        <f t="shared" ref="BB57" si="116">AX57</f>
        <v>0</v>
      </c>
      <c r="BC57" s="379">
        <f t="shared" ref="BC57" si="117">AZ57</f>
        <v>0</v>
      </c>
      <c r="BD57" s="380"/>
      <c r="BE57" s="379">
        <f t="shared" ref="BE57:BF57" si="118">BB57</f>
        <v>0</v>
      </c>
      <c r="BF57" s="379">
        <f t="shared" si="118"/>
        <v>0</v>
      </c>
      <c r="BG57" s="380"/>
      <c r="BH57" s="379">
        <f t="shared" ref="BH57:BI57" si="119">AY57-BB57</f>
        <v>0</v>
      </c>
      <c r="BI57" s="380">
        <f t="shared" si="119"/>
        <v>0</v>
      </c>
      <c r="BJ57" s="380"/>
      <c r="BK57" s="380"/>
      <c r="BL57" s="380"/>
      <c r="BM57" s="380"/>
      <c r="BN57" s="380"/>
      <c r="BO57" s="379">
        <f t="shared" ref="BO57" si="120">BP57</f>
        <v>0</v>
      </c>
      <c r="BP57" s="379">
        <f t="shared" ref="BP57" si="121">AY57</f>
        <v>0</v>
      </c>
      <c r="BQ57" s="133"/>
      <c r="BR57" s="133"/>
      <c r="BS57" s="133"/>
      <c r="BT57" s="22" t="s">
        <v>355</v>
      </c>
    </row>
    <row r="58" spans="1:72" s="43" customFormat="1" ht="56.25" hidden="1" customHeight="1">
      <c r="A58" s="810"/>
      <c r="B58" s="804" t="s">
        <v>24</v>
      </c>
      <c r="C58" s="811"/>
      <c r="D58" s="810"/>
      <c r="E58" s="812"/>
      <c r="F58" s="779">
        <f>SUM(F59:F60)</f>
        <v>60476</v>
      </c>
      <c r="G58" s="779">
        <f t="shared" ref="G58:BR58" si="122">SUM(G59:G60)</f>
        <v>30519</v>
      </c>
      <c r="H58" s="779"/>
      <c r="I58" s="779"/>
      <c r="J58" s="779"/>
      <c r="K58" s="779">
        <f t="shared" si="122"/>
        <v>30000</v>
      </c>
      <c r="L58" s="779">
        <f t="shared" si="122"/>
        <v>24500</v>
      </c>
      <c r="M58" s="779">
        <f t="shared" si="122"/>
        <v>5000</v>
      </c>
      <c r="N58" s="779">
        <f t="shared" si="122"/>
        <v>5000</v>
      </c>
      <c r="O58" s="779">
        <f t="shared" si="122"/>
        <v>2500</v>
      </c>
      <c r="P58" s="779">
        <f t="shared" si="122"/>
        <v>0</v>
      </c>
      <c r="Q58" s="779">
        <f t="shared" si="122"/>
        <v>2500</v>
      </c>
      <c r="R58" s="779">
        <f t="shared" si="122"/>
        <v>0</v>
      </c>
      <c r="S58" s="779">
        <f t="shared" si="122"/>
        <v>0</v>
      </c>
      <c r="T58" s="779">
        <f t="shared" si="122"/>
        <v>1796</v>
      </c>
      <c r="U58" s="779">
        <f t="shared" si="122"/>
        <v>0</v>
      </c>
      <c r="V58" s="779">
        <f t="shared" si="122"/>
        <v>0</v>
      </c>
      <c r="W58" s="779">
        <f t="shared" si="122"/>
        <v>704</v>
      </c>
      <c r="X58" s="779">
        <f t="shared" si="122"/>
        <v>0</v>
      </c>
      <c r="Y58" s="779">
        <f t="shared" si="122"/>
        <v>0</v>
      </c>
      <c r="Z58" s="779">
        <f t="shared" si="122"/>
        <v>704</v>
      </c>
      <c r="AA58" s="779">
        <f t="shared" si="122"/>
        <v>0</v>
      </c>
      <c r="AB58" s="779">
        <f t="shared" si="122"/>
        <v>0</v>
      </c>
      <c r="AC58" s="779">
        <f t="shared" si="122"/>
        <v>0</v>
      </c>
      <c r="AD58" s="779">
        <f t="shared" si="122"/>
        <v>0</v>
      </c>
      <c r="AE58" s="779">
        <f t="shared" si="122"/>
        <v>0</v>
      </c>
      <c r="AF58" s="779">
        <f t="shared" si="122"/>
        <v>0</v>
      </c>
      <c r="AG58" s="779">
        <f t="shared" si="122"/>
        <v>0</v>
      </c>
      <c r="AH58" s="779">
        <f t="shared" si="122"/>
        <v>0</v>
      </c>
      <c r="AI58" s="779">
        <f t="shared" si="122"/>
        <v>0</v>
      </c>
      <c r="AJ58" s="779">
        <f t="shared" si="122"/>
        <v>0</v>
      </c>
      <c r="AK58" s="779">
        <f t="shared" si="122"/>
        <v>0</v>
      </c>
      <c r="AL58" s="779">
        <f t="shared" si="122"/>
        <v>0</v>
      </c>
      <c r="AM58" s="779">
        <f t="shared" si="122"/>
        <v>0</v>
      </c>
      <c r="AN58" s="779">
        <f t="shared" si="122"/>
        <v>0</v>
      </c>
      <c r="AO58" s="779">
        <f t="shared" si="122"/>
        <v>2500</v>
      </c>
      <c r="AP58" s="779">
        <f t="shared" si="122"/>
        <v>2500</v>
      </c>
      <c r="AQ58" s="935">
        <f t="shared" si="122"/>
        <v>0</v>
      </c>
      <c r="AR58" s="779">
        <f t="shared" si="122"/>
        <v>2500</v>
      </c>
      <c r="AS58" s="779">
        <f t="shared" si="122"/>
        <v>2500</v>
      </c>
      <c r="AT58" s="779">
        <f t="shared" si="122"/>
        <v>0</v>
      </c>
      <c r="AU58" s="780">
        <f t="shared" si="122"/>
        <v>5000</v>
      </c>
      <c r="AV58" s="780">
        <f t="shared" si="122"/>
        <v>2500</v>
      </c>
      <c r="AW58" s="780">
        <f t="shared" si="122"/>
        <v>0</v>
      </c>
      <c r="AX58" s="779">
        <f t="shared" si="122"/>
        <v>0</v>
      </c>
      <c r="AY58" s="779">
        <f t="shared" si="122"/>
        <v>0</v>
      </c>
      <c r="AZ58" s="1085">
        <f t="shared" si="122"/>
        <v>0</v>
      </c>
      <c r="BA58" s="779">
        <f t="shared" si="122"/>
        <v>0</v>
      </c>
      <c r="BB58" s="779">
        <f t="shared" si="122"/>
        <v>0</v>
      </c>
      <c r="BC58" s="779">
        <f t="shared" si="122"/>
        <v>0</v>
      </c>
      <c r="BD58" s="779">
        <f t="shared" si="122"/>
        <v>0</v>
      </c>
      <c r="BE58" s="779">
        <f t="shared" si="122"/>
        <v>0</v>
      </c>
      <c r="BF58" s="779">
        <f t="shared" si="122"/>
        <v>0</v>
      </c>
      <c r="BG58" s="779">
        <f t="shared" si="122"/>
        <v>0</v>
      </c>
      <c r="BH58" s="779">
        <f t="shared" si="122"/>
        <v>0</v>
      </c>
      <c r="BI58" s="779">
        <f t="shared" si="122"/>
        <v>0</v>
      </c>
      <c r="BJ58" s="779">
        <f t="shared" si="122"/>
        <v>0</v>
      </c>
      <c r="BK58" s="779">
        <f t="shared" si="122"/>
        <v>0</v>
      </c>
      <c r="BL58" s="779">
        <f t="shared" si="122"/>
        <v>0</v>
      </c>
      <c r="BM58" s="779">
        <f t="shared" si="122"/>
        <v>0</v>
      </c>
      <c r="BN58" s="779"/>
      <c r="BO58" s="779">
        <f t="shared" si="122"/>
        <v>0</v>
      </c>
      <c r="BP58" s="779">
        <f t="shared" si="122"/>
        <v>0</v>
      </c>
      <c r="BQ58" s="779">
        <f t="shared" si="122"/>
        <v>0</v>
      </c>
      <c r="BR58" s="779">
        <f t="shared" si="122"/>
        <v>0</v>
      </c>
      <c r="BS58" s="781"/>
    </row>
    <row r="59" spans="1:72" s="22" customFormat="1" ht="56.25" hidden="1" customHeight="1">
      <c r="A59" s="766">
        <v>1</v>
      </c>
      <c r="B59" s="782" t="s">
        <v>130</v>
      </c>
      <c r="C59" s="808"/>
      <c r="D59" s="766" t="s">
        <v>166</v>
      </c>
      <c r="E59" s="783" t="s">
        <v>191</v>
      </c>
      <c r="F59" s="378">
        <v>10519</v>
      </c>
      <c r="G59" s="378">
        <v>10519</v>
      </c>
      <c r="H59" s="378"/>
      <c r="I59" s="378"/>
      <c r="J59" s="378"/>
      <c r="K59" s="378">
        <v>8000</v>
      </c>
      <c r="L59" s="378">
        <v>8000</v>
      </c>
      <c r="M59" s="736">
        <f t="shared" si="111"/>
        <v>2500</v>
      </c>
      <c r="N59" s="378">
        <v>2500</v>
      </c>
      <c r="O59" s="378">
        <v>0</v>
      </c>
      <c r="P59" s="380"/>
      <c r="Q59" s="797">
        <v>2500</v>
      </c>
      <c r="R59" s="751"/>
      <c r="S59" s="797"/>
      <c r="T59" s="797">
        <v>1796</v>
      </c>
      <c r="U59" s="751"/>
      <c r="V59" s="797"/>
      <c r="W59" s="799">
        <f t="shared" si="112"/>
        <v>704</v>
      </c>
      <c r="X59" s="799">
        <f t="shared" si="112"/>
        <v>0</v>
      </c>
      <c r="Y59" s="799">
        <f t="shared" si="112"/>
        <v>0</v>
      </c>
      <c r="Z59" s="797">
        <v>704</v>
      </c>
      <c r="AA59" s="751"/>
      <c r="AB59" s="797"/>
      <c r="AC59" s="797">
        <f>AD59+AE59</f>
        <v>0</v>
      </c>
      <c r="AD59" s="174"/>
      <c r="AE59" s="797"/>
      <c r="AF59" s="736">
        <f>AG59+AH59</f>
        <v>0</v>
      </c>
      <c r="AG59" s="751"/>
      <c r="AH59" s="380"/>
      <c r="AI59" s="799">
        <f t="shared" ref="AI59" si="123">AC59-AF59</f>
        <v>0</v>
      </c>
      <c r="AJ59" s="799"/>
      <c r="AK59" s="799"/>
      <c r="AL59" s="380"/>
      <c r="AM59" s="751"/>
      <c r="AN59" s="380"/>
      <c r="AO59" s="732">
        <f t="shared" ref="AO59:AO60" si="124">AP59+AQ59</f>
        <v>0</v>
      </c>
      <c r="AP59" s="751"/>
      <c r="AQ59" s="798"/>
      <c r="AR59" s="732">
        <f t="shared" ref="AR59" si="125">AS59+AT59</f>
        <v>0</v>
      </c>
      <c r="AS59" s="751"/>
      <c r="AT59" s="380"/>
      <c r="AU59" s="743">
        <f t="shared" si="113"/>
        <v>2500</v>
      </c>
      <c r="AV59" s="743">
        <f t="shared" si="113"/>
        <v>0</v>
      </c>
      <c r="AW59" s="743">
        <f t="shared" si="113"/>
        <v>0</v>
      </c>
      <c r="AX59" s="379">
        <f t="shared" ref="AX59:AX60" si="126">AY59</f>
        <v>0</v>
      </c>
      <c r="AY59" s="607">
        <f t="shared" ref="AY59:BA60" si="127">N59-AU59</f>
        <v>0</v>
      </c>
      <c r="AZ59" s="737">
        <f t="shared" si="127"/>
        <v>0</v>
      </c>
      <c r="BA59" s="380">
        <f t="shared" si="127"/>
        <v>0</v>
      </c>
      <c r="BB59" s="379">
        <f t="shared" ref="BB59:BB60" si="128">AX59</f>
        <v>0</v>
      </c>
      <c r="BC59" s="379">
        <f t="shared" ref="BC59:BC60" si="129">AZ59</f>
        <v>0</v>
      </c>
      <c r="BD59" s="380"/>
      <c r="BE59" s="379">
        <f t="shared" ref="BE59:BF60" si="130">BB59</f>
        <v>0</v>
      </c>
      <c r="BF59" s="379">
        <f t="shared" si="130"/>
        <v>0</v>
      </c>
      <c r="BG59" s="380"/>
      <c r="BH59" s="379">
        <f t="shared" ref="BH59:BI60" si="131">AY59-BB59</f>
        <v>0</v>
      </c>
      <c r="BI59" s="380">
        <f t="shared" si="131"/>
        <v>0</v>
      </c>
      <c r="BJ59" s="380"/>
      <c r="BK59" s="380"/>
      <c r="BL59" s="380"/>
      <c r="BM59" s="380"/>
      <c r="BN59" s="380"/>
      <c r="BO59" s="379">
        <f t="shared" ref="BO59:BO60" si="132">BP59</f>
        <v>0</v>
      </c>
      <c r="BP59" s="379">
        <f t="shared" ref="BP59:BP60" si="133">AY59</f>
        <v>0</v>
      </c>
      <c r="BQ59" s="133"/>
      <c r="BR59" s="133"/>
      <c r="BS59" s="133"/>
      <c r="BT59" s="22" t="s">
        <v>355</v>
      </c>
    </row>
    <row r="60" spans="1:72" s="22" customFormat="1" ht="56.25" hidden="1" customHeight="1">
      <c r="A60" s="766">
        <v>2</v>
      </c>
      <c r="B60" s="782" t="s">
        <v>131</v>
      </c>
      <c r="C60" s="808"/>
      <c r="D60" s="766" t="s">
        <v>171</v>
      </c>
      <c r="E60" s="783" t="s">
        <v>192</v>
      </c>
      <c r="F60" s="378">
        <v>49957</v>
      </c>
      <c r="G60" s="378">
        <v>20000</v>
      </c>
      <c r="H60" s="378"/>
      <c r="I60" s="378"/>
      <c r="J60" s="378"/>
      <c r="K60" s="378">
        <v>22000</v>
      </c>
      <c r="L60" s="378">
        <v>16500</v>
      </c>
      <c r="M60" s="736">
        <f t="shared" si="111"/>
        <v>2500</v>
      </c>
      <c r="N60" s="378">
        <v>2500</v>
      </c>
      <c r="O60" s="378">
        <v>2500</v>
      </c>
      <c r="P60" s="380"/>
      <c r="Q60" s="797"/>
      <c r="R60" s="751"/>
      <c r="S60" s="798"/>
      <c r="T60" s="797"/>
      <c r="U60" s="751"/>
      <c r="V60" s="380"/>
      <c r="W60" s="799"/>
      <c r="X60" s="799"/>
      <c r="Y60" s="799"/>
      <c r="Z60" s="797"/>
      <c r="AA60" s="751"/>
      <c r="AB60" s="798"/>
      <c r="AC60" s="797"/>
      <c r="AD60" s="174"/>
      <c r="AE60" s="797"/>
      <c r="AF60" s="736"/>
      <c r="AG60" s="751"/>
      <c r="AH60" s="380"/>
      <c r="AI60" s="799"/>
      <c r="AJ60" s="799"/>
      <c r="AK60" s="799"/>
      <c r="AL60" s="380"/>
      <c r="AM60" s="751"/>
      <c r="AN60" s="380"/>
      <c r="AO60" s="736">
        <f t="shared" si="124"/>
        <v>2500</v>
      </c>
      <c r="AP60" s="736">
        <v>2500</v>
      </c>
      <c r="AQ60" s="797"/>
      <c r="AR60" s="736">
        <f>AO60</f>
        <v>2500</v>
      </c>
      <c r="AS60" s="735">
        <f>AP60</f>
        <v>2500</v>
      </c>
      <c r="AT60" s="380">
        <f>AQ60</f>
        <v>0</v>
      </c>
      <c r="AU60" s="743">
        <f t="shared" si="113"/>
        <v>2500</v>
      </c>
      <c r="AV60" s="743">
        <f t="shared" si="113"/>
        <v>2500</v>
      </c>
      <c r="AW60" s="743">
        <f t="shared" si="113"/>
        <v>0</v>
      </c>
      <c r="AX60" s="379">
        <f t="shared" si="126"/>
        <v>0</v>
      </c>
      <c r="AY60" s="607">
        <f t="shared" si="127"/>
        <v>0</v>
      </c>
      <c r="AZ60" s="737">
        <f t="shared" si="127"/>
        <v>0</v>
      </c>
      <c r="BA60" s="380">
        <f t="shared" si="127"/>
        <v>0</v>
      </c>
      <c r="BB60" s="379">
        <f t="shared" si="128"/>
        <v>0</v>
      </c>
      <c r="BC60" s="379">
        <f t="shared" si="129"/>
        <v>0</v>
      </c>
      <c r="BD60" s="380"/>
      <c r="BE60" s="379">
        <f t="shared" si="130"/>
        <v>0</v>
      </c>
      <c r="BF60" s="379">
        <f t="shared" si="130"/>
        <v>0</v>
      </c>
      <c r="BG60" s="380"/>
      <c r="BH60" s="379">
        <f t="shared" si="131"/>
        <v>0</v>
      </c>
      <c r="BI60" s="380">
        <f t="shared" si="131"/>
        <v>0</v>
      </c>
      <c r="BJ60" s="380"/>
      <c r="BK60" s="380"/>
      <c r="BL60" s="380"/>
      <c r="BM60" s="380"/>
      <c r="BN60" s="380"/>
      <c r="BO60" s="379">
        <f t="shared" si="132"/>
        <v>0</v>
      </c>
      <c r="BP60" s="379">
        <f t="shared" si="133"/>
        <v>0</v>
      </c>
      <c r="BQ60" s="133"/>
      <c r="BR60" s="133"/>
      <c r="BS60" s="133"/>
      <c r="BT60" s="22" t="s">
        <v>355</v>
      </c>
    </row>
    <row r="61" spans="1:72" s="22" customFormat="1" ht="56.25" hidden="1" customHeight="1">
      <c r="A61" s="768" t="s">
        <v>140</v>
      </c>
      <c r="B61" s="758" t="s">
        <v>132</v>
      </c>
      <c r="C61" s="783"/>
      <c r="D61" s="766"/>
      <c r="E61" s="813"/>
      <c r="F61" s="388">
        <f>F62</f>
        <v>856063</v>
      </c>
      <c r="G61" s="388">
        <f t="shared" ref="G61:AZ62" si="134">G62</f>
        <v>537985.6</v>
      </c>
      <c r="H61" s="388"/>
      <c r="I61" s="388"/>
      <c r="J61" s="388"/>
      <c r="K61" s="388">
        <f t="shared" si="134"/>
        <v>344618</v>
      </c>
      <c r="L61" s="388">
        <f t="shared" si="134"/>
        <v>252750</v>
      </c>
      <c r="M61" s="388">
        <f t="shared" si="134"/>
        <v>227461</v>
      </c>
      <c r="N61" s="388">
        <f t="shared" si="134"/>
        <v>227461</v>
      </c>
      <c r="O61" s="388">
        <f t="shared" si="134"/>
        <v>138750</v>
      </c>
      <c r="P61" s="388">
        <f t="shared" si="134"/>
        <v>0</v>
      </c>
      <c r="Q61" s="388">
        <f t="shared" si="134"/>
        <v>151000</v>
      </c>
      <c r="R61" s="388">
        <f t="shared" si="134"/>
        <v>120000</v>
      </c>
      <c r="S61" s="388">
        <f t="shared" si="134"/>
        <v>0</v>
      </c>
      <c r="T61" s="388">
        <f t="shared" si="134"/>
        <v>53833</v>
      </c>
      <c r="U61" s="388">
        <f t="shared" si="134"/>
        <v>22967</v>
      </c>
      <c r="V61" s="388">
        <f t="shared" si="134"/>
        <v>0</v>
      </c>
      <c r="W61" s="388">
        <f t="shared" si="134"/>
        <v>97167</v>
      </c>
      <c r="X61" s="388">
        <f t="shared" si="134"/>
        <v>97033</v>
      </c>
      <c r="Y61" s="388">
        <f t="shared" si="134"/>
        <v>0</v>
      </c>
      <c r="Z61" s="388">
        <f t="shared" si="134"/>
        <v>97167</v>
      </c>
      <c r="AA61" s="388">
        <f t="shared" si="134"/>
        <v>0</v>
      </c>
      <c r="AB61" s="388">
        <f t="shared" si="134"/>
        <v>0</v>
      </c>
      <c r="AC61" s="388">
        <f t="shared" si="134"/>
        <v>11000</v>
      </c>
      <c r="AD61" s="388">
        <f t="shared" si="134"/>
        <v>0</v>
      </c>
      <c r="AE61" s="388">
        <f t="shared" si="134"/>
        <v>0</v>
      </c>
      <c r="AF61" s="388">
        <f t="shared" si="134"/>
        <v>11000</v>
      </c>
      <c r="AG61" s="388">
        <f t="shared" si="134"/>
        <v>0</v>
      </c>
      <c r="AH61" s="388">
        <f t="shared" si="134"/>
        <v>0</v>
      </c>
      <c r="AI61" s="388">
        <f t="shared" si="134"/>
        <v>0</v>
      </c>
      <c r="AJ61" s="388">
        <f t="shared" si="134"/>
        <v>0</v>
      </c>
      <c r="AK61" s="388">
        <f t="shared" si="134"/>
        <v>0</v>
      </c>
      <c r="AL61" s="388">
        <f t="shared" si="134"/>
        <v>0</v>
      </c>
      <c r="AM61" s="388">
        <f t="shared" si="134"/>
        <v>0</v>
      </c>
      <c r="AN61" s="388">
        <f t="shared" si="134"/>
        <v>0</v>
      </c>
      <c r="AO61" s="388">
        <f t="shared" si="134"/>
        <v>53461</v>
      </c>
      <c r="AP61" s="388">
        <f t="shared" si="134"/>
        <v>15750</v>
      </c>
      <c r="AQ61" s="760">
        <f t="shared" si="134"/>
        <v>0</v>
      </c>
      <c r="AR61" s="388">
        <f t="shared" si="134"/>
        <v>53461</v>
      </c>
      <c r="AS61" s="388">
        <f t="shared" si="134"/>
        <v>15750</v>
      </c>
      <c r="AT61" s="388">
        <f t="shared" si="134"/>
        <v>0</v>
      </c>
      <c r="AU61" s="761">
        <f t="shared" si="134"/>
        <v>215461</v>
      </c>
      <c r="AV61" s="761">
        <f t="shared" si="134"/>
        <v>135750</v>
      </c>
      <c r="AW61" s="761">
        <f t="shared" si="134"/>
        <v>0</v>
      </c>
      <c r="AX61" s="388">
        <f t="shared" si="134"/>
        <v>12000</v>
      </c>
      <c r="AY61" s="388">
        <f t="shared" si="134"/>
        <v>12000</v>
      </c>
      <c r="AZ61" s="1083">
        <f t="shared" si="134"/>
        <v>3000</v>
      </c>
      <c r="BA61" s="388">
        <f t="shared" ref="BA61:BM62" si="135">BA62</f>
        <v>0</v>
      </c>
      <c r="BB61" s="388">
        <f t="shared" si="135"/>
        <v>12000</v>
      </c>
      <c r="BC61" s="388">
        <f t="shared" si="135"/>
        <v>3000</v>
      </c>
      <c r="BD61" s="388">
        <f t="shared" si="135"/>
        <v>0</v>
      </c>
      <c r="BE61" s="388">
        <f t="shared" si="135"/>
        <v>12000</v>
      </c>
      <c r="BF61" s="388">
        <f t="shared" si="135"/>
        <v>3000</v>
      </c>
      <c r="BG61" s="388">
        <f t="shared" si="135"/>
        <v>0</v>
      </c>
      <c r="BH61" s="388">
        <f t="shared" si="135"/>
        <v>0</v>
      </c>
      <c r="BI61" s="388">
        <f t="shared" si="135"/>
        <v>0</v>
      </c>
      <c r="BJ61" s="388">
        <f t="shared" si="135"/>
        <v>0</v>
      </c>
      <c r="BK61" s="388">
        <f t="shared" si="135"/>
        <v>0</v>
      </c>
      <c r="BL61" s="388">
        <f t="shared" si="135"/>
        <v>0</v>
      </c>
      <c r="BM61" s="388">
        <f t="shared" si="135"/>
        <v>0</v>
      </c>
      <c r="BN61" s="388"/>
      <c r="BO61" s="388">
        <f t="shared" ref="BO61:BR62" si="136">BO62</f>
        <v>12000</v>
      </c>
      <c r="BP61" s="388">
        <f t="shared" si="136"/>
        <v>12000</v>
      </c>
      <c r="BQ61" s="388">
        <f t="shared" si="136"/>
        <v>3000</v>
      </c>
      <c r="BR61" s="388">
        <f t="shared" si="136"/>
        <v>0</v>
      </c>
      <c r="BS61" s="133"/>
    </row>
    <row r="62" spans="1:72" s="22" customFormat="1" ht="56.25" hidden="1" customHeight="1">
      <c r="A62" s="768"/>
      <c r="B62" s="758" t="s">
        <v>30</v>
      </c>
      <c r="C62" s="783"/>
      <c r="D62" s="766"/>
      <c r="E62" s="813"/>
      <c r="F62" s="388">
        <f>F63</f>
        <v>856063</v>
      </c>
      <c r="G62" s="388">
        <f t="shared" si="134"/>
        <v>537985.6</v>
      </c>
      <c r="H62" s="388"/>
      <c r="I62" s="388"/>
      <c r="J62" s="388"/>
      <c r="K62" s="388">
        <f t="shared" si="134"/>
        <v>344618</v>
      </c>
      <c r="L62" s="388">
        <f t="shared" si="134"/>
        <v>252750</v>
      </c>
      <c r="M62" s="388">
        <f t="shared" si="134"/>
        <v>227461</v>
      </c>
      <c r="N62" s="388">
        <f t="shared" si="134"/>
        <v>227461</v>
      </c>
      <c r="O62" s="388">
        <f t="shared" si="134"/>
        <v>138750</v>
      </c>
      <c r="P62" s="388">
        <f t="shared" si="134"/>
        <v>0</v>
      </c>
      <c r="Q62" s="388">
        <f t="shared" si="134"/>
        <v>151000</v>
      </c>
      <c r="R62" s="388">
        <f t="shared" si="134"/>
        <v>120000</v>
      </c>
      <c r="S62" s="388">
        <f t="shared" si="134"/>
        <v>0</v>
      </c>
      <c r="T62" s="388">
        <f t="shared" si="134"/>
        <v>53833</v>
      </c>
      <c r="U62" s="388">
        <f t="shared" si="134"/>
        <v>22967</v>
      </c>
      <c r="V62" s="388">
        <f t="shared" si="134"/>
        <v>0</v>
      </c>
      <c r="W62" s="388">
        <f t="shared" si="134"/>
        <v>97167</v>
      </c>
      <c r="X62" s="388">
        <f t="shared" si="134"/>
        <v>97033</v>
      </c>
      <c r="Y62" s="388">
        <f t="shared" si="134"/>
        <v>0</v>
      </c>
      <c r="Z62" s="388">
        <f t="shared" si="134"/>
        <v>97167</v>
      </c>
      <c r="AA62" s="388">
        <f t="shared" si="134"/>
        <v>0</v>
      </c>
      <c r="AB62" s="388">
        <f t="shared" si="134"/>
        <v>0</v>
      </c>
      <c r="AC62" s="388">
        <f t="shared" si="134"/>
        <v>11000</v>
      </c>
      <c r="AD62" s="388">
        <f t="shared" si="134"/>
        <v>0</v>
      </c>
      <c r="AE62" s="388">
        <f t="shared" si="134"/>
        <v>0</v>
      </c>
      <c r="AF62" s="388">
        <f t="shared" si="134"/>
        <v>11000</v>
      </c>
      <c r="AG62" s="388">
        <f t="shared" si="134"/>
        <v>0</v>
      </c>
      <c r="AH62" s="388">
        <f t="shared" si="134"/>
        <v>0</v>
      </c>
      <c r="AI62" s="388">
        <f t="shared" si="134"/>
        <v>0</v>
      </c>
      <c r="AJ62" s="388">
        <f t="shared" si="134"/>
        <v>0</v>
      </c>
      <c r="AK62" s="388">
        <f t="shared" si="134"/>
        <v>0</v>
      </c>
      <c r="AL62" s="388">
        <f t="shared" si="134"/>
        <v>0</v>
      </c>
      <c r="AM62" s="388">
        <f t="shared" si="134"/>
        <v>0</v>
      </c>
      <c r="AN62" s="388">
        <f t="shared" si="134"/>
        <v>0</v>
      </c>
      <c r="AO62" s="388">
        <f t="shared" si="134"/>
        <v>53461</v>
      </c>
      <c r="AP62" s="388">
        <f t="shared" si="134"/>
        <v>15750</v>
      </c>
      <c r="AQ62" s="760">
        <f t="shared" si="134"/>
        <v>0</v>
      </c>
      <c r="AR62" s="388">
        <f t="shared" si="134"/>
        <v>53461</v>
      </c>
      <c r="AS62" s="388">
        <f t="shared" si="134"/>
        <v>15750</v>
      </c>
      <c r="AT62" s="388">
        <f t="shared" si="134"/>
        <v>0</v>
      </c>
      <c r="AU62" s="761">
        <f t="shared" si="134"/>
        <v>215461</v>
      </c>
      <c r="AV62" s="761">
        <f t="shared" si="134"/>
        <v>135750</v>
      </c>
      <c r="AW62" s="761">
        <f t="shared" si="134"/>
        <v>0</v>
      </c>
      <c r="AX62" s="388">
        <f t="shared" si="134"/>
        <v>12000</v>
      </c>
      <c r="AY62" s="388">
        <f t="shared" si="134"/>
        <v>12000</v>
      </c>
      <c r="AZ62" s="1083">
        <f t="shared" si="134"/>
        <v>3000</v>
      </c>
      <c r="BA62" s="388">
        <f t="shared" si="135"/>
        <v>0</v>
      </c>
      <c r="BB62" s="388">
        <f t="shared" si="135"/>
        <v>12000</v>
      </c>
      <c r="BC62" s="388">
        <f t="shared" si="135"/>
        <v>3000</v>
      </c>
      <c r="BD62" s="388">
        <f t="shared" si="135"/>
        <v>0</v>
      </c>
      <c r="BE62" s="388">
        <f t="shared" si="135"/>
        <v>12000</v>
      </c>
      <c r="BF62" s="388">
        <f t="shared" si="135"/>
        <v>3000</v>
      </c>
      <c r="BG62" s="388">
        <f t="shared" si="135"/>
        <v>0</v>
      </c>
      <c r="BH62" s="388">
        <f t="shared" si="135"/>
        <v>0</v>
      </c>
      <c r="BI62" s="388">
        <f t="shared" si="135"/>
        <v>0</v>
      </c>
      <c r="BJ62" s="388">
        <f t="shared" si="135"/>
        <v>0</v>
      </c>
      <c r="BK62" s="388">
        <f t="shared" si="135"/>
        <v>0</v>
      </c>
      <c r="BL62" s="388">
        <f t="shared" si="135"/>
        <v>0</v>
      </c>
      <c r="BM62" s="388">
        <f t="shared" si="135"/>
        <v>0</v>
      </c>
      <c r="BN62" s="388"/>
      <c r="BO62" s="388">
        <f t="shared" si="136"/>
        <v>12000</v>
      </c>
      <c r="BP62" s="388">
        <f t="shared" si="136"/>
        <v>12000</v>
      </c>
      <c r="BQ62" s="388">
        <f t="shared" si="136"/>
        <v>3000</v>
      </c>
      <c r="BR62" s="388">
        <f t="shared" si="136"/>
        <v>0</v>
      </c>
      <c r="BS62" s="133"/>
    </row>
    <row r="63" spans="1:72" s="22" customFormat="1" ht="56.25" hidden="1" customHeight="1">
      <c r="A63" s="788" t="s">
        <v>29</v>
      </c>
      <c r="B63" s="789" t="s">
        <v>261</v>
      </c>
      <c r="C63" s="808"/>
      <c r="D63" s="762"/>
      <c r="E63" s="768"/>
      <c r="F63" s="388">
        <f>F64+F70</f>
        <v>856063</v>
      </c>
      <c r="G63" s="388">
        <f t="shared" ref="G63:BR63" si="137">G64+G70</f>
        <v>537985.6</v>
      </c>
      <c r="H63" s="388"/>
      <c r="I63" s="388"/>
      <c r="J63" s="388"/>
      <c r="K63" s="388">
        <f t="shared" si="137"/>
        <v>344618</v>
      </c>
      <c r="L63" s="388">
        <f t="shared" si="137"/>
        <v>252750</v>
      </c>
      <c r="M63" s="388">
        <f t="shared" si="137"/>
        <v>227461</v>
      </c>
      <c r="N63" s="388">
        <f t="shared" si="137"/>
        <v>227461</v>
      </c>
      <c r="O63" s="388">
        <f t="shared" si="137"/>
        <v>138750</v>
      </c>
      <c r="P63" s="388">
        <f t="shared" si="137"/>
        <v>0</v>
      </c>
      <c r="Q63" s="388">
        <f t="shared" si="137"/>
        <v>151000</v>
      </c>
      <c r="R63" s="388">
        <f t="shared" si="137"/>
        <v>120000</v>
      </c>
      <c r="S63" s="388">
        <f t="shared" si="137"/>
        <v>0</v>
      </c>
      <c r="T63" s="388">
        <f t="shared" si="137"/>
        <v>53833</v>
      </c>
      <c r="U63" s="388">
        <f t="shared" si="137"/>
        <v>22967</v>
      </c>
      <c r="V63" s="388">
        <f t="shared" si="137"/>
        <v>0</v>
      </c>
      <c r="W63" s="388">
        <f t="shared" si="137"/>
        <v>97167</v>
      </c>
      <c r="X63" s="388">
        <f t="shared" si="137"/>
        <v>97033</v>
      </c>
      <c r="Y63" s="388">
        <f t="shared" si="137"/>
        <v>0</v>
      </c>
      <c r="Z63" s="388">
        <f t="shared" si="137"/>
        <v>97167</v>
      </c>
      <c r="AA63" s="388">
        <f t="shared" si="137"/>
        <v>0</v>
      </c>
      <c r="AB63" s="388">
        <f t="shared" si="137"/>
        <v>0</v>
      </c>
      <c r="AC63" s="388">
        <f t="shared" si="137"/>
        <v>11000</v>
      </c>
      <c r="AD63" s="388">
        <f t="shared" si="137"/>
        <v>0</v>
      </c>
      <c r="AE63" s="388">
        <f t="shared" si="137"/>
        <v>0</v>
      </c>
      <c r="AF63" s="388">
        <f t="shared" si="137"/>
        <v>11000</v>
      </c>
      <c r="AG63" s="388">
        <f t="shared" si="137"/>
        <v>0</v>
      </c>
      <c r="AH63" s="388">
        <f t="shared" si="137"/>
        <v>0</v>
      </c>
      <c r="AI63" s="388">
        <f t="shared" si="137"/>
        <v>0</v>
      </c>
      <c r="AJ63" s="388">
        <f t="shared" si="137"/>
        <v>0</v>
      </c>
      <c r="AK63" s="388">
        <f t="shared" si="137"/>
        <v>0</v>
      </c>
      <c r="AL63" s="388">
        <f t="shared" si="137"/>
        <v>0</v>
      </c>
      <c r="AM63" s="388">
        <f t="shared" si="137"/>
        <v>0</v>
      </c>
      <c r="AN63" s="388">
        <f t="shared" si="137"/>
        <v>0</v>
      </c>
      <c r="AO63" s="388">
        <f t="shared" si="137"/>
        <v>53461</v>
      </c>
      <c r="AP63" s="388">
        <f t="shared" si="137"/>
        <v>15750</v>
      </c>
      <c r="AQ63" s="760">
        <f t="shared" si="137"/>
        <v>0</v>
      </c>
      <c r="AR63" s="388">
        <f t="shared" si="137"/>
        <v>53461</v>
      </c>
      <c r="AS63" s="388">
        <f t="shared" si="137"/>
        <v>15750</v>
      </c>
      <c r="AT63" s="388">
        <f t="shared" si="137"/>
        <v>0</v>
      </c>
      <c r="AU63" s="761">
        <f t="shared" si="137"/>
        <v>215461</v>
      </c>
      <c r="AV63" s="761">
        <f t="shared" si="137"/>
        <v>135750</v>
      </c>
      <c r="AW63" s="761">
        <f t="shared" si="137"/>
        <v>0</v>
      </c>
      <c r="AX63" s="388">
        <f t="shared" si="137"/>
        <v>12000</v>
      </c>
      <c r="AY63" s="388">
        <f t="shared" si="137"/>
        <v>12000</v>
      </c>
      <c r="AZ63" s="1083">
        <f t="shared" si="137"/>
        <v>3000</v>
      </c>
      <c r="BA63" s="388">
        <f t="shared" si="137"/>
        <v>0</v>
      </c>
      <c r="BB63" s="388">
        <f t="shared" si="137"/>
        <v>12000</v>
      </c>
      <c r="BC63" s="388">
        <f t="shared" si="137"/>
        <v>3000</v>
      </c>
      <c r="BD63" s="388">
        <f t="shared" si="137"/>
        <v>0</v>
      </c>
      <c r="BE63" s="388">
        <f t="shared" si="137"/>
        <v>12000</v>
      </c>
      <c r="BF63" s="388">
        <f t="shared" si="137"/>
        <v>3000</v>
      </c>
      <c r="BG63" s="388">
        <f t="shared" si="137"/>
        <v>0</v>
      </c>
      <c r="BH63" s="388">
        <f t="shared" si="137"/>
        <v>0</v>
      </c>
      <c r="BI63" s="388">
        <f t="shared" si="137"/>
        <v>0</v>
      </c>
      <c r="BJ63" s="388">
        <f t="shared" si="137"/>
        <v>0</v>
      </c>
      <c r="BK63" s="388">
        <f t="shared" si="137"/>
        <v>0</v>
      </c>
      <c r="BL63" s="388">
        <f t="shared" si="137"/>
        <v>0</v>
      </c>
      <c r="BM63" s="388">
        <f t="shared" si="137"/>
        <v>0</v>
      </c>
      <c r="BN63" s="388"/>
      <c r="BO63" s="388">
        <f t="shared" si="137"/>
        <v>12000</v>
      </c>
      <c r="BP63" s="388">
        <f t="shared" si="137"/>
        <v>12000</v>
      </c>
      <c r="BQ63" s="388">
        <f t="shared" si="137"/>
        <v>3000</v>
      </c>
      <c r="BR63" s="388">
        <f t="shared" si="137"/>
        <v>0</v>
      </c>
      <c r="BS63" s="133"/>
    </row>
    <row r="64" spans="1:72" s="43" customFormat="1" ht="56.25" hidden="1" customHeight="1">
      <c r="A64" s="814"/>
      <c r="B64" s="804" t="s">
        <v>25</v>
      </c>
      <c r="C64" s="809"/>
      <c r="D64" s="777"/>
      <c r="E64" s="775"/>
      <c r="F64" s="779">
        <f>SUM(F65:F69)</f>
        <v>792724</v>
      </c>
      <c r="G64" s="779">
        <f t="shared" ref="G64:BR64" si="138">SUM(G65:G69)</f>
        <v>490049.5</v>
      </c>
      <c r="H64" s="779"/>
      <c r="I64" s="779"/>
      <c r="J64" s="779"/>
      <c r="K64" s="779">
        <f t="shared" si="138"/>
        <v>331979</v>
      </c>
      <c r="L64" s="779">
        <f t="shared" si="138"/>
        <v>241750</v>
      </c>
      <c r="M64" s="779">
        <f t="shared" si="138"/>
        <v>202461</v>
      </c>
      <c r="N64" s="779">
        <f t="shared" si="138"/>
        <v>202461</v>
      </c>
      <c r="O64" s="779">
        <f t="shared" si="138"/>
        <v>138750</v>
      </c>
      <c r="P64" s="779">
        <f t="shared" si="138"/>
        <v>0</v>
      </c>
      <c r="Q64" s="779">
        <f t="shared" si="138"/>
        <v>143000</v>
      </c>
      <c r="R64" s="779">
        <f t="shared" si="138"/>
        <v>120000</v>
      </c>
      <c r="S64" s="779">
        <f t="shared" si="138"/>
        <v>0</v>
      </c>
      <c r="T64" s="779">
        <f t="shared" si="138"/>
        <v>45833</v>
      </c>
      <c r="U64" s="779">
        <f t="shared" si="138"/>
        <v>22967</v>
      </c>
      <c r="V64" s="779">
        <f t="shared" si="138"/>
        <v>0</v>
      </c>
      <c r="W64" s="779">
        <f t="shared" si="138"/>
        <v>97167</v>
      </c>
      <c r="X64" s="779">
        <f t="shared" si="138"/>
        <v>97033</v>
      </c>
      <c r="Y64" s="779">
        <f t="shared" si="138"/>
        <v>0</v>
      </c>
      <c r="Z64" s="779">
        <f t="shared" si="138"/>
        <v>97167</v>
      </c>
      <c r="AA64" s="779">
        <f t="shared" si="138"/>
        <v>0</v>
      </c>
      <c r="AB64" s="779">
        <f t="shared" si="138"/>
        <v>0</v>
      </c>
      <c r="AC64" s="779">
        <f t="shared" si="138"/>
        <v>8000</v>
      </c>
      <c r="AD64" s="779">
        <f t="shared" si="138"/>
        <v>0</v>
      </c>
      <c r="AE64" s="779">
        <f t="shared" si="138"/>
        <v>0</v>
      </c>
      <c r="AF64" s="779">
        <f t="shared" si="138"/>
        <v>8000</v>
      </c>
      <c r="AG64" s="779">
        <f t="shared" si="138"/>
        <v>0</v>
      </c>
      <c r="AH64" s="779">
        <f t="shared" si="138"/>
        <v>0</v>
      </c>
      <c r="AI64" s="779">
        <f t="shared" si="138"/>
        <v>0</v>
      </c>
      <c r="AJ64" s="779">
        <f t="shared" si="138"/>
        <v>0</v>
      </c>
      <c r="AK64" s="779">
        <f t="shared" si="138"/>
        <v>0</v>
      </c>
      <c r="AL64" s="779">
        <f t="shared" si="138"/>
        <v>0</v>
      </c>
      <c r="AM64" s="779">
        <f t="shared" si="138"/>
        <v>0</v>
      </c>
      <c r="AN64" s="779">
        <f t="shared" si="138"/>
        <v>0</v>
      </c>
      <c r="AO64" s="779">
        <f t="shared" si="138"/>
        <v>48461</v>
      </c>
      <c r="AP64" s="779">
        <f t="shared" si="138"/>
        <v>15750</v>
      </c>
      <c r="AQ64" s="935">
        <f t="shared" si="138"/>
        <v>0</v>
      </c>
      <c r="AR64" s="779">
        <f t="shared" si="138"/>
        <v>48461</v>
      </c>
      <c r="AS64" s="779">
        <f t="shared" si="138"/>
        <v>15750</v>
      </c>
      <c r="AT64" s="779">
        <f t="shared" si="138"/>
        <v>0</v>
      </c>
      <c r="AU64" s="780">
        <f t="shared" si="138"/>
        <v>199461</v>
      </c>
      <c r="AV64" s="780">
        <f t="shared" si="138"/>
        <v>135750</v>
      </c>
      <c r="AW64" s="780">
        <f t="shared" si="138"/>
        <v>0</v>
      </c>
      <c r="AX64" s="779">
        <f t="shared" si="138"/>
        <v>3000</v>
      </c>
      <c r="AY64" s="779">
        <f t="shared" si="138"/>
        <v>3000</v>
      </c>
      <c r="AZ64" s="1085">
        <f t="shared" si="138"/>
        <v>3000</v>
      </c>
      <c r="BA64" s="779">
        <f t="shared" si="138"/>
        <v>0</v>
      </c>
      <c r="BB64" s="779">
        <f t="shared" si="138"/>
        <v>3000</v>
      </c>
      <c r="BC64" s="779">
        <f t="shared" si="138"/>
        <v>3000</v>
      </c>
      <c r="BD64" s="779">
        <f t="shared" si="138"/>
        <v>0</v>
      </c>
      <c r="BE64" s="779">
        <f t="shared" si="138"/>
        <v>3000</v>
      </c>
      <c r="BF64" s="779">
        <f t="shared" si="138"/>
        <v>3000</v>
      </c>
      <c r="BG64" s="779">
        <f t="shared" si="138"/>
        <v>0</v>
      </c>
      <c r="BH64" s="779">
        <f t="shared" si="138"/>
        <v>0</v>
      </c>
      <c r="BI64" s="779">
        <f t="shared" si="138"/>
        <v>0</v>
      </c>
      <c r="BJ64" s="779">
        <f t="shared" si="138"/>
        <v>0</v>
      </c>
      <c r="BK64" s="779">
        <f t="shared" si="138"/>
        <v>0</v>
      </c>
      <c r="BL64" s="779">
        <f t="shared" si="138"/>
        <v>0</v>
      </c>
      <c r="BM64" s="779">
        <f t="shared" si="138"/>
        <v>0</v>
      </c>
      <c r="BN64" s="779"/>
      <c r="BO64" s="779">
        <f t="shared" si="138"/>
        <v>3000</v>
      </c>
      <c r="BP64" s="779">
        <f t="shared" si="138"/>
        <v>3000</v>
      </c>
      <c r="BQ64" s="779">
        <f t="shared" si="138"/>
        <v>3000</v>
      </c>
      <c r="BR64" s="779">
        <f t="shared" si="138"/>
        <v>0</v>
      </c>
      <c r="BS64" s="781"/>
    </row>
    <row r="65" spans="1:72" s="22" customFormat="1" ht="56.25" hidden="1" customHeight="1">
      <c r="A65" s="762">
        <v>1</v>
      </c>
      <c r="B65" s="787" t="s">
        <v>133</v>
      </c>
      <c r="C65" s="783" t="s">
        <v>162</v>
      </c>
      <c r="D65" s="766" t="s">
        <v>168</v>
      </c>
      <c r="E65" s="783" t="s">
        <v>193</v>
      </c>
      <c r="F65" s="378">
        <v>148918</v>
      </c>
      <c r="G65" s="378">
        <v>148000</v>
      </c>
      <c r="H65" s="378"/>
      <c r="I65" s="378"/>
      <c r="J65" s="378"/>
      <c r="K65" s="378">
        <v>120500</v>
      </c>
      <c r="L65" s="378">
        <v>115500</v>
      </c>
      <c r="M65" s="736">
        <f>N65</f>
        <v>25000</v>
      </c>
      <c r="N65" s="378">
        <v>25000</v>
      </c>
      <c r="O65" s="378">
        <v>15000</v>
      </c>
      <c r="P65" s="380"/>
      <c r="Q65" s="797">
        <v>10000</v>
      </c>
      <c r="R65" s="751"/>
      <c r="S65" s="797"/>
      <c r="T65" s="797">
        <v>9866</v>
      </c>
      <c r="U65" s="751"/>
      <c r="V65" s="797"/>
      <c r="W65" s="799">
        <f>Q65-T65</f>
        <v>134</v>
      </c>
      <c r="X65" s="799"/>
      <c r="Y65" s="799"/>
      <c r="Z65" s="797">
        <v>134</v>
      </c>
      <c r="AA65" s="751"/>
      <c r="AB65" s="797"/>
      <c r="AC65" s="797"/>
      <c r="AD65" s="174"/>
      <c r="AE65" s="797"/>
      <c r="AF65" s="736"/>
      <c r="AG65" s="751"/>
      <c r="AH65" s="380"/>
      <c r="AI65" s="799">
        <f>AC65-AF65</f>
        <v>0</v>
      </c>
      <c r="AJ65" s="799"/>
      <c r="AK65" s="799"/>
      <c r="AL65" s="380"/>
      <c r="AM65" s="751"/>
      <c r="AN65" s="380"/>
      <c r="AO65" s="736">
        <f>AP65+AQ65</f>
        <v>12000</v>
      </c>
      <c r="AP65" s="607">
        <v>12000</v>
      </c>
      <c r="AQ65" s="797"/>
      <c r="AR65" s="736">
        <f t="shared" ref="AR65:AT69" si="139">AO65</f>
        <v>12000</v>
      </c>
      <c r="AS65" s="735">
        <f t="shared" si="139"/>
        <v>12000</v>
      </c>
      <c r="AT65" s="380">
        <f t="shared" si="139"/>
        <v>0</v>
      </c>
      <c r="AU65" s="743">
        <f t="shared" ref="AU65:AW72" si="140">Q65+AC65+AO65</f>
        <v>22000</v>
      </c>
      <c r="AV65" s="743">
        <f t="shared" si="140"/>
        <v>12000</v>
      </c>
      <c r="AW65" s="743">
        <f t="shared" si="140"/>
        <v>0</v>
      </c>
      <c r="AX65" s="379">
        <f t="shared" ref="AX65:AX69" si="141">AY65</f>
        <v>3000</v>
      </c>
      <c r="AY65" s="607">
        <f t="shared" ref="AY65:BA69" si="142">N65-AU65</f>
        <v>3000</v>
      </c>
      <c r="AZ65" s="737">
        <f t="shared" si="142"/>
        <v>3000</v>
      </c>
      <c r="BA65" s="380">
        <f t="shared" si="142"/>
        <v>0</v>
      </c>
      <c r="BB65" s="379">
        <f t="shared" ref="BB65:BB69" si="143">AX65</f>
        <v>3000</v>
      </c>
      <c r="BC65" s="379">
        <f t="shared" ref="BC65:BC69" si="144">AZ65</f>
        <v>3000</v>
      </c>
      <c r="BD65" s="380"/>
      <c r="BE65" s="379">
        <f t="shared" ref="BE65:BF69" si="145">BB65</f>
        <v>3000</v>
      </c>
      <c r="BF65" s="379">
        <f t="shared" si="145"/>
        <v>3000</v>
      </c>
      <c r="BG65" s="380"/>
      <c r="BH65" s="379">
        <f t="shared" ref="BH65:BI69" si="146">AY65-BB65</f>
        <v>0</v>
      </c>
      <c r="BI65" s="380">
        <f t="shared" si="146"/>
        <v>0</v>
      </c>
      <c r="BJ65" s="380"/>
      <c r="BK65" s="380"/>
      <c r="BL65" s="380"/>
      <c r="BM65" s="380"/>
      <c r="BN65" s="380"/>
      <c r="BO65" s="379">
        <f t="shared" ref="BO65:BO69" si="147">BP65</f>
        <v>3000</v>
      </c>
      <c r="BP65" s="379">
        <f t="shared" ref="BP65:BP69" si="148">AY65</f>
        <v>3000</v>
      </c>
      <c r="BQ65" s="378">
        <f>AZ65</f>
        <v>3000</v>
      </c>
      <c r="BR65" s="133"/>
      <c r="BS65" s="133"/>
      <c r="BT65" s="22" t="s">
        <v>356</v>
      </c>
    </row>
    <row r="66" spans="1:72" s="22" customFormat="1" ht="56.25" hidden="1" customHeight="1">
      <c r="A66" s="766">
        <v>2</v>
      </c>
      <c r="B66" s="774" t="s">
        <v>134</v>
      </c>
      <c r="C66" s="763"/>
      <c r="D66" s="766" t="s">
        <v>167</v>
      </c>
      <c r="E66" s="767" t="s">
        <v>194</v>
      </c>
      <c r="F66" s="378">
        <v>60244</v>
      </c>
      <c r="G66" s="378">
        <v>42170</v>
      </c>
      <c r="H66" s="378"/>
      <c r="I66" s="378"/>
      <c r="J66" s="378"/>
      <c r="K66" s="378">
        <v>15000</v>
      </c>
      <c r="L66" s="378">
        <v>15000</v>
      </c>
      <c r="M66" s="736">
        <f>N66</f>
        <v>13461</v>
      </c>
      <c r="N66" s="378">
        <v>13461</v>
      </c>
      <c r="O66" s="378">
        <v>3750</v>
      </c>
      <c r="P66" s="380"/>
      <c r="Q66" s="797">
        <v>4000</v>
      </c>
      <c r="R66" s="751"/>
      <c r="S66" s="797"/>
      <c r="T66" s="797">
        <v>4000</v>
      </c>
      <c r="U66" s="751"/>
      <c r="V66" s="797"/>
      <c r="W66" s="799"/>
      <c r="X66" s="799"/>
      <c r="Y66" s="799"/>
      <c r="Z66" s="797"/>
      <c r="AA66" s="751"/>
      <c r="AB66" s="798"/>
      <c r="AC66" s="797">
        <v>3000</v>
      </c>
      <c r="AD66" s="174"/>
      <c r="AE66" s="797"/>
      <c r="AF66" s="736">
        <v>3000</v>
      </c>
      <c r="AG66" s="751"/>
      <c r="AH66" s="736"/>
      <c r="AI66" s="799">
        <f>AC66-AF66</f>
        <v>0</v>
      </c>
      <c r="AJ66" s="799"/>
      <c r="AK66" s="799"/>
      <c r="AL66" s="380"/>
      <c r="AM66" s="751"/>
      <c r="AN66" s="380"/>
      <c r="AO66" s="736">
        <v>6461</v>
      </c>
      <c r="AP66" s="736">
        <v>3750</v>
      </c>
      <c r="AQ66" s="797"/>
      <c r="AR66" s="736">
        <f t="shared" si="139"/>
        <v>6461</v>
      </c>
      <c r="AS66" s="735">
        <f t="shared" si="139"/>
        <v>3750</v>
      </c>
      <c r="AT66" s="380">
        <f t="shared" si="139"/>
        <v>0</v>
      </c>
      <c r="AU66" s="743">
        <f t="shared" si="140"/>
        <v>13461</v>
      </c>
      <c r="AV66" s="743">
        <f t="shared" si="140"/>
        <v>3750</v>
      </c>
      <c r="AW66" s="743">
        <f t="shared" si="140"/>
        <v>0</v>
      </c>
      <c r="AX66" s="379">
        <f t="shared" si="141"/>
        <v>0</v>
      </c>
      <c r="AY66" s="607">
        <f t="shared" si="142"/>
        <v>0</v>
      </c>
      <c r="AZ66" s="737">
        <f t="shared" si="142"/>
        <v>0</v>
      </c>
      <c r="BA66" s="380">
        <f t="shared" si="142"/>
        <v>0</v>
      </c>
      <c r="BB66" s="379">
        <f t="shared" si="143"/>
        <v>0</v>
      </c>
      <c r="BC66" s="379">
        <f t="shared" si="144"/>
        <v>0</v>
      </c>
      <c r="BD66" s="380"/>
      <c r="BE66" s="379">
        <f t="shared" si="145"/>
        <v>0</v>
      </c>
      <c r="BF66" s="379">
        <f t="shared" si="145"/>
        <v>0</v>
      </c>
      <c r="BG66" s="380"/>
      <c r="BH66" s="379">
        <f t="shared" si="146"/>
        <v>0</v>
      </c>
      <c r="BI66" s="380">
        <f t="shared" si="146"/>
        <v>0</v>
      </c>
      <c r="BJ66" s="380"/>
      <c r="BK66" s="380"/>
      <c r="BL66" s="380"/>
      <c r="BM66" s="380"/>
      <c r="BN66" s="380"/>
      <c r="BO66" s="379">
        <f t="shared" si="147"/>
        <v>0</v>
      </c>
      <c r="BP66" s="379">
        <f t="shared" si="148"/>
        <v>0</v>
      </c>
      <c r="BQ66" s="133"/>
      <c r="BR66" s="133"/>
      <c r="BS66" s="133"/>
      <c r="BT66" s="807" t="s">
        <v>345</v>
      </c>
    </row>
    <row r="67" spans="1:72" s="22" customFormat="1" ht="56.25" hidden="1" customHeight="1">
      <c r="A67" s="766">
        <v>3</v>
      </c>
      <c r="B67" s="787" t="s">
        <v>137</v>
      </c>
      <c r="C67" s="783"/>
      <c r="D67" s="766" t="s">
        <v>172</v>
      </c>
      <c r="E67" s="783" t="s">
        <v>197</v>
      </c>
      <c r="F67" s="378">
        <v>88755</v>
      </c>
      <c r="G67" s="378">
        <v>79879.5</v>
      </c>
      <c r="H67" s="378"/>
      <c r="I67" s="378"/>
      <c r="J67" s="378"/>
      <c r="K67" s="378">
        <v>19189</v>
      </c>
      <c r="L67" s="378">
        <v>11250</v>
      </c>
      <c r="M67" s="736">
        <f>N67</f>
        <v>44000</v>
      </c>
      <c r="N67" s="378">
        <v>44000</v>
      </c>
      <c r="O67" s="378">
        <v>0</v>
      </c>
      <c r="P67" s="380"/>
      <c r="Q67" s="797">
        <v>9000</v>
      </c>
      <c r="R67" s="751"/>
      <c r="S67" s="797"/>
      <c r="T67" s="797">
        <v>9000</v>
      </c>
      <c r="U67" s="751"/>
      <c r="V67" s="797"/>
      <c r="W67" s="799"/>
      <c r="X67" s="799"/>
      <c r="Y67" s="799"/>
      <c r="Z67" s="797"/>
      <c r="AA67" s="751"/>
      <c r="AB67" s="798"/>
      <c r="AC67" s="797">
        <v>5000</v>
      </c>
      <c r="AD67" s="174"/>
      <c r="AE67" s="797"/>
      <c r="AF67" s="736">
        <v>5000</v>
      </c>
      <c r="AG67" s="751"/>
      <c r="AH67" s="736"/>
      <c r="AI67" s="799">
        <f>AC67-AF67</f>
        <v>0</v>
      </c>
      <c r="AJ67" s="799"/>
      <c r="AK67" s="799"/>
      <c r="AL67" s="380"/>
      <c r="AM67" s="751"/>
      <c r="AN67" s="380"/>
      <c r="AO67" s="736">
        <v>30000</v>
      </c>
      <c r="AP67" s="751"/>
      <c r="AQ67" s="797"/>
      <c r="AR67" s="736">
        <f t="shared" si="139"/>
        <v>30000</v>
      </c>
      <c r="AS67" s="735">
        <f t="shared" si="139"/>
        <v>0</v>
      </c>
      <c r="AT67" s="380">
        <f t="shared" si="139"/>
        <v>0</v>
      </c>
      <c r="AU67" s="743">
        <f t="shared" si="140"/>
        <v>44000</v>
      </c>
      <c r="AV67" s="743">
        <f t="shared" si="140"/>
        <v>0</v>
      </c>
      <c r="AW67" s="743">
        <f t="shared" si="140"/>
        <v>0</v>
      </c>
      <c r="AX67" s="379">
        <f t="shared" si="141"/>
        <v>0</v>
      </c>
      <c r="AY67" s="607">
        <f t="shared" si="142"/>
        <v>0</v>
      </c>
      <c r="AZ67" s="737">
        <f t="shared" si="142"/>
        <v>0</v>
      </c>
      <c r="BA67" s="380">
        <f t="shared" si="142"/>
        <v>0</v>
      </c>
      <c r="BB67" s="379">
        <f t="shared" si="143"/>
        <v>0</v>
      </c>
      <c r="BC67" s="379">
        <f t="shared" si="144"/>
        <v>0</v>
      </c>
      <c r="BD67" s="380"/>
      <c r="BE67" s="379">
        <f t="shared" si="145"/>
        <v>0</v>
      </c>
      <c r="BF67" s="379">
        <f t="shared" si="145"/>
        <v>0</v>
      </c>
      <c r="BG67" s="380"/>
      <c r="BH67" s="379">
        <f t="shared" si="146"/>
        <v>0</v>
      </c>
      <c r="BI67" s="380">
        <f t="shared" si="146"/>
        <v>0</v>
      </c>
      <c r="BJ67" s="380"/>
      <c r="BK67" s="380"/>
      <c r="BL67" s="380"/>
      <c r="BM67" s="380"/>
      <c r="BN67" s="380"/>
      <c r="BO67" s="379">
        <f t="shared" si="147"/>
        <v>0</v>
      </c>
      <c r="BP67" s="379">
        <f t="shared" si="148"/>
        <v>0</v>
      </c>
      <c r="BQ67" s="133"/>
      <c r="BR67" s="133"/>
      <c r="BS67" s="133"/>
      <c r="BT67" s="807" t="s">
        <v>345</v>
      </c>
    </row>
    <row r="68" spans="1:72" s="803" customFormat="1" ht="56.25" hidden="1" customHeight="1">
      <c r="A68" s="815">
        <v>4</v>
      </c>
      <c r="B68" s="793" t="s">
        <v>138</v>
      </c>
      <c r="C68" s="795"/>
      <c r="D68" s="795"/>
      <c r="E68" s="816" t="s">
        <v>198</v>
      </c>
      <c r="F68" s="764">
        <v>376982</v>
      </c>
      <c r="G68" s="764">
        <v>150000</v>
      </c>
      <c r="H68" s="764"/>
      <c r="I68" s="764"/>
      <c r="J68" s="764"/>
      <c r="K68" s="796">
        <v>177290</v>
      </c>
      <c r="L68" s="796">
        <v>100000</v>
      </c>
      <c r="M68" s="797">
        <f>N68</f>
        <v>50000</v>
      </c>
      <c r="N68" s="764">
        <v>50000</v>
      </c>
      <c r="O68" s="764">
        <v>50000</v>
      </c>
      <c r="P68" s="798"/>
      <c r="Q68" s="797">
        <f>R68+S68</f>
        <v>50000</v>
      </c>
      <c r="R68" s="764">
        <v>50000</v>
      </c>
      <c r="S68" s="764"/>
      <c r="T68" s="749">
        <f t="shared" ref="T68:T69" si="149">U68+V68</f>
        <v>22967</v>
      </c>
      <c r="U68" s="749">
        <v>22967</v>
      </c>
      <c r="V68" s="797"/>
      <c r="W68" s="799">
        <f>Q68-T68</f>
        <v>27033</v>
      </c>
      <c r="X68" s="799">
        <f>R68-U68</f>
        <v>27033</v>
      </c>
      <c r="Y68" s="799"/>
      <c r="Z68" s="797">
        <f>X68</f>
        <v>27033</v>
      </c>
      <c r="AA68" s="938"/>
      <c r="AB68" s="798"/>
      <c r="AC68" s="797">
        <f t="shared" ref="AC68:AC69" si="150">AD68+AE68</f>
        <v>0</v>
      </c>
      <c r="AD68" s="939"/>
      <c r="AE68" s="797"/>
      <c r="AF68" s="797">
        <f>AG68+AH68</f>
        <v>0</v>
      </c>
      <c r="AG68" s="938"/>
      <c r="AH68" s="798"/>
      <c r="AI68" s="799">
        <f>AC68-AF68</f>
        <v>0</v>
      </c>
      <c r="AJ68" s="799"/>
      <c r="AK68" s="799"/>
      <c r="AL68" s="798"/>
      <c r="AM68" s="938"/>
      <c r="AN68" s="798"/>
      <c r="AO68" s="937">
        <f>AP68+AQ68</f>
        <v>0</v>
      </c>
      <c r="AP68" s="938"/>
      <c r="AQ68" s="798"/>
      <c r="AR68" s="797">
        <f t="shared" si="139"/>
        <v>0</v>
      </c>
      <c r="AS68" s="933">
        <f t="shared" si="139"/>
        <v>0</v>
      </c>
      <c r="AT68" s="798">
        <f t="shared" si="139"/>
        <v>0</v>
      </c>
      <c r="AU68" s="743">
        <f t="shared" si="140"/>
        <v>50000</v>
      </c>
      <c r="AV68" s="743">
        <f t="shared" si="140"/>
        <v>50000</v>
      </c>
      <c r="AW68" s="743">
        <f t="shared" si="140"/>
        <v>0</v>
      </c>
      <c r="AX68" s="379">
        <f t="shared" si="141"/>
        <v>0</v>
      </c>
      <c r="AY68" s="607">
        <f t="shared" si="142"/>
        <v>0</v>
      </c>
      <c r="AZ68" s="737">
        <f t="shared" si="142"/>
        <v>0</v>
      </c>
      <c r="BA68" s="380">
        <f t="shared" si="142"/>
        <v>0</v>
      </c>
      <c r="BB68" s="379">
        <f t="shared" si="143"/>
        <v>0</v>
      </c>
      <c r="BC68" s="379">
        <f t="shared" si="144"/>
        <v>0</v>
      </c>
      <c r="BD68" s="380"/>
      <c r="BE68" s="379">
        <f t="shared" si="145"/>
        <v>0</v>
      </c>
      <c r="BF68" s="379">
        <f t="shared" si="145"/>
        <v>0</v>
      </c>
      <c r="BG68" s="380"/>
      <c r="BH68" s="379">
        <f t="shared" si="146"/>
        <v>0</v>
      </c>
      <c r="BI68" s="380">
        <f t="shared" si="146"/>
        <v>0</v>
      </c>
      <c r="BJ68" s="380"/>
      <c r="BK68" s="380"/>
      <c r="BL68" s="380"/>
      <c r="BM68" s="380"/>
      <c r="BN68" s="380"/>
      <c r="BO68" s="379">
        <f t="shared" si="147"/>
        <v>0</v>
      </c>
      <c r="BP68" s="379">
        <f t="shared" si="148"/>
        <v>0</v>
      </c>
      <c r="BQ68" s="800"/>
      <c r="BR68" s="800"/>
      <c r="BS68" s="800"/>
      <c r="BT68" s="803" t="s">
        <v>354</v>
      </c>
    </row>
    <row r="69" spans="1:72" s="803" customFormat="1" ht="56.25" hidden="1" customHeight="1">
      <c r="A69" s="815">
        <v>5</v>
      </c>
      <c r="B69" s="817" t="s">
        <v>139</v>
      </c>
      <c r="C69" s="818" t="s">
        <v>163</v>
      </c>
      <c r="D69" s="818" t="s">
        <v>173</v>
      </c>
      <c r="E69" s="816" t="s">
        <v>199</v>
      </c>
      <c r="F69" s="796">
        <v>117825</v>
      </c>
      <c r="G69" s="796">
        <v>70000</v>
      </c>
      <c r="H69" s="796"/>
      <c r="I69" s="796"/>
      <c r="J69" s="796"/>
      <c r="K69" s="796"/>
      <c r="L69" s="796"/>
      <c r="M69" s="797">
        <f>N69</f>
        <v>70000</v>
      </c>
      <c r="N69" s="764">
        <v>70000</v>
      </c>
      <c r="O69" s="764">
        <v>70000</v>
      </c>
      <c r="P69" s="798"/>
      <c r="Q69" s="797">
        <f>R69+S69</f>
        <v>70000</v>
      </c>
      <c r="R69" s="797">
        <v>70000</v>
      </c>
      <c r="S69" s="797"/>
      <c r="T69" s="797">
        <f t="shared" si="149"/>
        <v>0</v>
      </c>
      <c r="U69" s="798"/>
      <c r="V69" s="798"/>
      <c r="W69" s="799">
        <f t="shared" ref="W69" si="151">Q69-T69</f>
        <v>70000</v>
      </c>
      <c r="X69" s="799">
        <f>R69-U69</f>
        <v>70000</v>
      </c>
      <c r="Y69" s="799"/>
      <c r="Z69" s="797">
        <f>W69</f>
        <v>70000</v>
      </c>
      <c r="AA69" s="938"/>
      <c r="AB69" s="798"/>
      <c r="AC69" s="797">
        <f t="shared" si="150"/>
        <v>0</v>
      </c>
      <c r="AD69" s="939"/>
      <c r="AE69" s="797"/>
      <c r="AF69" s="797">
        <f>AG69+AH69</f>
        <v>0</v>
      </c>
      <c r="AG69" s="938"/>
      <c r="AH69" s="798"/>
      <c r="AI69" s="799">
        <f>AC69-AF69</f>
        <v>0</v>
      </c>
      <c r="AJ69" s="799"/>
      <c r="AK69" s="799"/>
      <c r="AL69" s="798"/>
      <c r="AM69" s="938"/>
      <c r="AN69" s="798"/>
      <c r="AO69" s="937">
        <f>AP69+AQ69</f>
        <v>0</v>
      </c>
      <c r="AP69" s="938"/>
      <c r="AQ69" s="798"/>
      <c r="AR69" s="797">
        <f t="shared" si="139"/>
        <v>0</v>
      </c>
      <c r="AS69" s="933">
        <f t="shared" si="139"/>
        <v>0</v>
      </c>
      <c r="AT69" s="798">
        <f t="shared" si="139"/>
        <v>0</v>
      </c>
      <c r="AU69" s="743">
        <f t="shared" si="140"/>
        <v>70000</v>
      </c>
      <c r="AV69" s="743">
        <f t="shared" si="140"/>
        <v>70000</v>
      </c>
      <c r="AW69" s="743">
        <f t="shared" si="140"/>
        <v>0</v>
      </c>
      <c r="AX69" s="379">
        <f t="shared" si="141"/>
        <v>0</v>
      </c>
      <c r="AY69" s="607">
        <f t="shared" si="142"/>
        <v>0</v>
      </c>
      <c r="AZ69" s="737">
        <f t="shared" si="142"/>
        <v>0</v>
      </c>
      <c r="BA69" s="380">
        <f t="shared" si="142"/>
        <v>0</v>
      </c>
      <c r="BB69" s="379">
        <f t="shared" si="143"/>
        <v>0</v>
      </c>
      <c r="BC69" s="379">
        <f t="shared" si="144"/>
        <v>0</v>
      </c>
      <c r="BD69" s="380"/>
      <c r="BE69" s="379">
        <f t="shared" si="145"/>
        <v>0</v>
      </c>
      <c r="BF69" s="379">
        <f t="shared" si="145"/>
        <v>0</v>
      </c>
      <c r="BG69" s="380"/>
      <c r="BH69" s="379">
        <f t="shared" si="146"/>
        <v>0</v>
      </c>
      <c r="BI69" s="380">
        <f t="shared" si="146"/>
        <v>0</v>
      </c>
      <c r="BJ69" s="380"/>
      <c r="BK69" s="380"/>
      <c r="BL69" s="380"/>
      <c r="BM69" s="380"/>
      <c r="BN69" s="380"/>
      <c r="BO69" s="379">
        <f t="shared" si="147"/>
        <v>0</v>
      </c>
      <c r="BP69" s="379">
        <f t="shared" si="148"/>
        <v>0</v>
      </c>
      <c r="BQ69" s="800"/>
      <c r="BR69" s="800"/>
      <c r="BS69" s="800"/>
      <c r="BT69" s="807" t="s">
        <v>345</v>
      </c>
    </row>
    <row r="70" spans="1:72" s="43" customFormat="1" ht="56.25" hidden="1" customHeight="1">
      <c r="A70" s="814"/>
      <c r="B70" s="804" t="s">
        <v>24</v>
      </c>
      <c r="C70" s="809"/>
      <c r="D70" s="777"/>
      <c r="E70" s="775"/>
      <c r="F70" s="779">
        <f>SUM(F71:F72)</f>
        <v>63339</v>
      </c>
      <c r="G70" s="779">
        <f t="shared" ref="G70:BR70" si="152">SUM(G71:G72)</f>
        <v>47936.100000000006</v>
      </c>
      <c r="H70" s="779"/>
      <c r="I70" s="779"/>
      <c r="J70" s="779"/>
      <c r="K70" s="779">
        <f t="shared" si="152"/>
        <v>12639</v>
      </c>
      <c r="L70" s="779">
        <f t="shared" si="152"/>
        <v>11000</v>
      </c>
      <c r="M70" s="779">
        <f t="shared" si="152"/>
        <v>25000</v>
      </c>
      <c r="N70" s="779">
        <f t="shared" si="152"/>
        <v>25000</v>
      </c>
      <c r="O70" s="779">
        <f t="shared" si="152"/>
        <v>0</v>
      </c>
      <c r="P70" s="779">
        <f t="shared" si="152"/>
        <v>0</v>
      </c>
      <c r="Q70" s="779">
        <f t="shared" si="152"/>
        <v>8000</v>
      </c>
      <c r="R70" s="779">
        <f t="shared" si="152"/>
        <v>0</v>
      </c>
      <c r="S70" s="779">
        <f t="shared" si="152"/>
        <v>0</v>
      </c>
      <c r="T70" s="779">
        <f t="shared" si="152"/>
        <v>8000</v>
      </c>
      <c r="U70" s="779">
        <f t="shared" si="152"/>
        <v>0</v>
      </c>
      <c r="V70" s="779">
        <f t="shared" si="152"/>
        <v>0</v>
      </c>
      <c r="W70" s="779">
        <f t="shared" si="152"/>
        <v>0</v>
      </c>
      <c r="X70" s="779">
        <f t="shared" si="152"/>
        <v>0</v>
      </c>
      <c r="Y70" s="779">
        <f t="shared" si="152"/>
        <v>0</v>
      </c>
      <c r="Z70" s="779">
        <f t="shared" si="152"/>
        <v>0</v>
      </c>
      <c r="AA70" s="779">
        <f t="shared" si="152"/>
        <v>0</v>
      </c>
      <c r="AB70" s="779">
        <f t="shared" si="152"/>
        <v>0</v>
      </c>
      <c r="AC70" s="779">
        <f t="shared" si="152"/>
        <v>3000</v>
      </c>
      <c r="AD70" s="779">
        <f t="shared" si="152"/>
        <v>0</v>
      </c>
      <c r="AE70" s="779">
        <f t="shared" si="152"/>
        <v>0</v>
      </c>
      <c r="AF70" s="779">
        <f t="shared" si="152"/>
        <v>3000</v>
      </c>
      <c r="AG70" s="779">
        <f t="shared" si="152"/>
        <v>0</v>
      </c>
      <c r="AH70" s="779">
        <f t="shared" si="152"/>
        <v>0</v>
      </c>
      <c r="AI70" s="779">
        <f t="shared" si="152"/>
        <v>0</v>
      </c>
      <c r="AJ70" s="779">
        <f t="shared" si="152"/>
        <v>0</v>
      </c>
      <c r="AK70" s="779">
        <f t="shared" si="152"/>
        <v>0</v>
      </c>
      <c r="AL70" s="779">
        <f t="shared" si="152"/>
        <v>0</v>
      </c>
      <c r="AM70" s="779">
        <f t="shared" si="152"/>
        <v>0</v>
      </c>
      <c r="AN70" s="779">
        <f t="shared" si="152"/>
        <v>0</v>
      </c>
      <c r="AO70" s="779">
        <f t="shared" si="152"/>
        <v>5000</v>
      </c>
      <c r="AP70" s="779">
        <f t="shared" si="152"/>
        <v>0</v>
      </c>
      <c r="AQ70" s="935">
        <f t="shared" si="152"/>
        <v>0</v>
      </c>
      <c r="AR70" s="779">
        <f t="shared" si="152"/>
        <v>5000</v>
      </c>
      <c r="AS70" s="779">
        <f t="shared" si="152"/>
        <v>0</v>
      </c>
      <c r="AT70" s="779">
        <f t="shared" si="152"/>
        <v>0</v>
      </c>
      <c r="AU70" s="780">
        <f t="shared" si="152"/>
        <v>16000</v>
      </c>
      <c r="AV70" s="780">
        <f t="shared" si="152"/>
        <v>0</v>
      </c>
      <c r="AW70" s="780">
        <f t="shared" si="152"/>
        <v>0</v>
      </c>
      <c r="AX70" s="779">
        <f t="shared" si="152"/>
        <v>9000</v>
      </c>
      <c r="AY70" s="779">
        <f t="shared" si="152"/>
        <v>9000</v>
      </c>
      <c r="AZ70" s="1085">
        <f t="shared" si="152"/>
        <v>0</v>
      </c>
      <c r="BA70" s="779">
        <f t="shared" si="152"/>
        <v>0</v>
      </c>
      <c r="BB70" s="779">
        <f t="shared" si="152"/>
        <v>9000</v>
      </c>
      <c r="BC70" s="779">
        <f t="shared" si="152"/>
        <v>0</v>
      </c>
      <c r="BD70" s="779">
        <f t="shared" si="152"/>
        <v>0</v>
      </c>
      <c r="BE70" s="779">
        <f t="shared" si="152"/>
        <v>9000</v>
      </c>
      <c r="BF70" s="779">
        <f t="shared" si="152"/>
        <v>0</v>
      </c>
      <c r="BG70" s="779">
        <f t="shared" si="152"/>
        <v>0</v>
      </c>
      <c r="BH70" s="779">
        <f t="shared" si="152"/>
        <v>0</v>
      </c>
      <c r="BI70" s="779">
        <f t="shared" si="152"/>
        <v>0</v>
      </c>
      <c r="BJ70" s="779">
        <f t="shared" si="152"/>
        <v>0</v>
      </c>
      <c r="BK70" s="779">
        <f t="shared" si="152"/>
        <v>0</v>
      </c>
      <c r="BL70" s="779">
        <f t="shared" si="152"/>
        <v>0</v>
      </c>
      <c r="BM70" s="779">
        <f t="shared" si="152"/>
        <v>0</v>
      </c>
      <c r="BN70" s="779"/>
      <c r="BO70" s="779">
        <f t="shared" si="152"/>
        <v>9000</v>
      </c>
      <c r="BP70" s="779">
        <f t="shared" si="152"/>
        <v>9000</v>
      </c>
      <c r="BQ70" s="779">
        <f t="shared" si="152"/>
        <v>0</v>
      </c>
      <c r="BR70" s="779">
        <f t="shared" si="152"/>
        <v>0</v>
      </c>
      <c r="BS70" s="781"/>
    </row>
    <row r="71" spans="1:72" s="22" customFormat="1" ht="56.25" hidden="1" customHeight="1">
      <c r="A71" s="766">
        <v>1</v>
      </c>
      <c r="B71" s="774" t="s">
        <v>135</v>
      </c>
      <c r="C71" s="763"/>
      <c r="D71" s="766" t="s">
        <v>167</v>
      </c>
      <c r="E71" s="767" t="s">
        <v>195</v>
      </c>
      <c r="F71" s="378">
        <v>43410</v>
      </c>
      <c r="G71" s="378">
        <v>30000</v>
      </c>
      <c r="H71" s="378"/>
      <c r="I71" s="378"/>
      <c r="J71" s="378"/>
      <c r="K71" s="378">
        <v>6200</v>
      </c>
      <c r="L71" s="378">
        <v>5000</v>
      </c>
      <c r="M71" s="736">
        <f t="shared" ref="M71:M72" si="153">N71</f>
        <v>20000</v>
      </c>
      <c r="N71" s="378">
        <v>20000</v>
      </c>
      <c r="O71" s="378">
        <v>0</v>
      </c>
      <c r="P71" s="380"/>
      <c r="Q71" s="797">
        <v>3000</v>
      </c>
      <c r="R71" s="751"/>
      <c r="S71" s="797"/>
      <c r="T71" s="797">
        <v>3000</v>
      </c>
      <c r="U71" s="751"/>
      <c r="V71" s="797"/>
      <c r="W71" s="799"/>
      <c r="X71" s="799"/>
      <c r="Y71" s="799"/>
      <c r="Z71" s="797"/>
      <c r="AA71" s="751"/>
      <c r="AB71" s="798"/>
      <c r="AC71" s="797">
        <v>3000</v>
      </c>
      <c r="AD71" s="174"/>
      <c r="AE71" s="797"/>
      <c r="AF71" s="736">
        <v>3000</v>
      </c>
      <c r="AG71" s="751"/>
      <c r="AH71" s="736"/>
      <c r="AI71" s="799">
        <f t="shared" ref="AI71:AI72" si="154">AC71-AF71</f>
        <v>0</v>
      </c>
      <c r="AJ71" s="799"/>
      <c r="AK71" s="799"/>
      <c r="AL71" s="380"/>
      <c r="AM71" s="751"/>
      <c r="AN71" s="380"/>
      <c r="AO71" s="736">
        <v>5000</v>
      </c>
      <c r="AP71" s="751"/>
      <c r="AQ71" s="797"/>
      <c r="AR71" s="736">
        <f t="shared" ref="AR71:AT72" si="155">AO71</f>
        <v>5000</v>
      </c>
      <c r="AS71" s="735">
        <f t="shared" si="155"/>
        <v>0</v>
      </c>
      <c r="AT71" s="380">
        <f t="shared" si="155"/>
        <v>0</v>
      </c>
      <c r="AU71" s="743">
        <f t="shared" si="140"/>
        <v>11000</v>
      </c>
      <c r="AV71" s="743">
        <f t="shared" si="140"/>
        <v>0</v>
      </c>
      <c r="AW71" s="743">
        <f t="shared" si="140"/>
        <v>0</v>
      </c>
      <c r="AX71" s="379">
        <f t="shared" ref="AX71:AX72" si="156">AY71</f>
        <v>9000</v>
      </c>
      <c r="AY71" s="607">
        <f t="shared" ref="AY71:BA72" si="157">N71-AU71</f>
        <v>9000</v>
      </c>
      <c r="AZ71" s="737">
        <f t="shared" si="157"/>
        <v>0</v>
      </c>
      <c r="BA71" s="380">
        <f t="shared" si="157"/>
        <v>0</v>
      </c>
      <c r="BB71" s="379">
        <f t="shared" ref="BB71:BB72" si="158">AX71</f>
        <v>9000</v>
      </c>
      <c r="BC71" s="379">
        <f t="shared" ref="BC71:BC72" si="159">AZ71</f>
        <v>0</v>
      </c>
      <c r="BD71" s="380"/>
      <c r="BE71" s="379">
        <f t="shared" ref="BE71:BF72" si="160">BB71</f>
        <v>9000</v>
      </c>
      <c r="BF71" s="379">
        <f t="shared" si="160"/>
        <v>0</v>
      </c>
      <c r="BG71" s="380"/>
      <c r="BH71" s="379">
        <f t="shared" ref="BH71:BI72" si="161">AY71-BB71</f>
        <v>0</v>
      </c>
      <c r="BI71" s="380">
        <f t="shared" si="161"/>
        <v>0</v>
      </c>
      <c r="BJ71" s="380"/>
      <c r="BK71" s="380"/>
      <c r="BL71" s="380"/>
      <c r="BM71" s="380"/>
      <c r="BN71" s="380"/>
      <c r="BO71" s="379">
        <f t="shared" ref="BO71:BO72" si="162">BP71</f>
        <v>9000</v>
      </c>
      <c r="BP71" s="379">
        <f t="shared" ref="BP71:BP72" si="163">AY71</f>
        <v>9000</v>
      </c>
      <c r="BQ71" s="133"/>
      <c r="BR71" s="133"/>
      <c r="BS71" s="133"/>
      <c r="BT71" s="22" t="s">
        <v>346</v>
      </c>
    </row>
    <row r="72" spans="1:72" s="22" customFormat="1" ht="56.25" hidden="1" customHeight="1">
      <c r="A72" s="766">
        <v>2</v>
      </c>
      <c r="B72" s="787" t="s">
        <v>136</v>
      </c>
      <c r="C72" s="783"/>
      <c r="D72" s="766" t="s">
        <v>166</v>
      </c>
      <c r="E72" s="783" t="s">
        <v>196</v>
      </c>
      <c r="F72" s="378">
        <v>19929</v>
      </c>
      <c r="G72" s="378">
        <v>17936.100000000002</v>
      </c>
      <c r="H72" s="378"/>
      <c r="I72" s="378"/>
      <c r="J72" s="378"/>
      <c r="K72" s="378">
        <v>6439</v>
      </c>
      <c r="L72" s="378">
        <v>6000</v>
      </c>
      <c r="M72" s="736">
        <f t="shared" si="153"/>
        <v>5000</v>
      </c>
      <c r="N72" s="378">
        <v>5000</v>
      </c>
      <c r="O72" s="378">
        <v>0</v>
      </c>
      <c r="P72" s="380"/>
      <c r="Q72" s="797">
        <v>5000</v>
      </c>
      <c r="R72" s="751"/>
      <c r="S72" s="797"/>
      <c r="T72" s="797">
        <v>5000</v>
      </c>
      <c r="U72" s="751"/>
      <c r="V72" s="797"/>
      <c r="W72" s="799"/>
      <c r="X72" s="799"/>
      <c r="Y72" s="799"/>
      <c r="Z72" s="797"/>
      <c r="AA72" s="751"/>
      <c r="AB72" s="798"/>
      <c r="AC72" s="797"/>
      <c r="AD72" s="174"/>
      <c r="AE72" s="797"/>
      <c r="AF72" s="736">
        <f t="shared" ref="AF72" si="164">AG72+AH72</f>
        <v>0</v>
      </c>
      <c r="AG72" s="751"/>
      <c r="AH72" s="380"/>
      <c r="AI72" s="799">
        <f t="shared" si="154"/>
        <v>0</v>
      </c>
      <c r="AJ72" s="799"/>
      <c r="AK72" s="799"/>
      <c r="AL72" s="380"/>
      <c r="AM72" s="751"/>
      <c r="AN72" s="380"/>
      <c r="AO72" s="732">
        <f t="shared" ref="AO72" si="165">AP72+AQ72</f>
        <v>0</v>
      </c>
      <c r="AP72" s="751"/>
      <c r="AQ72" s="798"/>
      <c r="AR72" s="736">
        <f t="shared" si="155"/>
        <v>0</v>
      </c>
      <c r="AS72" s="735">
        <f t="shared" si="155"/>
        <v>0</v>
      </c>
      <c r="AT72" s="380">
        <f t="shared" si="155"/>
        <v>0</v>
      </c>
      <c r="AU72" s="743">
        <f t="shared" si="140"/>
        <v>5000</v>
      </c>
      <c r="AV72" s="743">
        <f t="shared" si="140"/>
        <v>0</v>
      </c>
      <c r="AW72" s="743">
        <f t="shared" si="140"/>
        <v>0</v>
      </c>
      <c r="AX72" s="379">
        <f t="shared" si="156"/>
        <v>0</v>
      </c>
      <c r="AY72" s="607">
        <f t="shared" si="157"/>
        <v>0</v>
      </c>
      <c r="AZ72" s="737">
        <f t="shared" si="157"/>
        <v>0</v>
      </c>
      <c r="BA72" s="380">
        <f t="shared" si="157"/>
        <v>0</v>
      </c>
      <c r="BB72" s="379">
        <f t="shared" si="158"/>
        <v>0</v>
      </c>
      <c r="BC72" s="379">
        <f t="shared" si="159"/>
        <v>0</v>
      </c>
      <c r="BD72" s="380"/>
      <c r="BE72" s="379">
        <f t="shared" si="160"/>
        <v>0</v>
      </c>
      <c r="BF72" s="379">
        <f t="shared" si="160"/>
        <v>0</v>
      </c>
      <c r="BG72" s="380"/>
      <c r="BH72" s="379">
        <f t="shared" si="161"/>
        <v>0</v>
      </c>
      <c r="BI72" s="380">
        <f t="shared" si="161"/>
        <v>0</v>
      </c>
      <c r="BJ72" s="380"/>
      <c r="BK72" s="380"/>
      <c r="BL72" s="380"/>
      <c r="BM72" s="380"/>
      <c r="BN72" s="380"/>
      <c r="BO72" s="379">
        <f t="shared" si="162"/>
        <v>0</v>
      </c>
      <c r="BP72" s="379">
        <f t="shared" si="163"/>
        <v>0</v>
      </c>
      <c r="BQ72" s="133"/>
      <c r="BR72" s="133"/>
      <c r="BS72" s="133"/>
      <c r="BT72" s="22" t="s">
        <v>357</v>
      </c>
    </row>
    <row r="73" spans="1:72" s="22" customFormat="1" ht="56.25" hidden="1" customHeight="1">
      <c r="A73" s="375" t="s">
        <v>144</v>
      </c>
      <c r="B73" s="377" t="s">
        <v>141</v>
      </c>
      <c r="C73" s="763"/>
      <c r="D73" s="766"/>
      <c r="E73" s="790"/>
      <c r="F73" s="388">
        <f>F74</f>
        <v>29865</v>
      </c>
      <c r="G73" s="388">
        <f t="shared" ref="G73:AZ74" si="166">G74</f>
        <v>29000</v>
      </c>
      <c r="H73" s="388"/>
      <c r="I73" s="388"/>
      <c r="J73" s="388"/>
      <c r="K73" s="388">
        <f t="shared" si="166"/>
        <v>9045</v>
      </c>
      <c r="L73" s="388">
        <f t="shared" si="166"/>
        <v>6545</v>
      </c>
      <c r="M73" s="388">
        <f t="shared" si="166"/>
        <v>15000</v>
      </c>
      <c r="N73" s="388">
        <f t="shared" si="166"/>
        <v>15000</v>
      </c>
      <c r="O73" s="388">
        <f t="shared" si="166"/>
        <v>0</v>
      </c>
      <c r="P73" s="388">
        <f t="shared" si="166"/>
        <v>0</v>
      </c>
      <c r="Q73" s="388">
        <f t="shared" si="166"/>
        <v>15000</v>
      </c>
      <c r="R73" s="388">
        <f t="shared" si="166"/>
        <v>0</v>
      </c>
      <c r="S73" s="388">
        <f t="shared" si="166"/>
        <v>0</v>
      </c>
      <c r="T73" s="388">
        <f t="shared" si="166"/>
        <v>11196</v>
      </c>
      <c r="U73" s="388">
        <f t="shared" si="166"/>
        <v>0</v>
      </c>
      <c r="V73" s="388">
        <f t="shared" si="166"/>
        <v>0</v>
      </c>
      <c r="W73" s="388">
        <f t="shared" si="166"/>
        <v>3804</v>
      </c>
      <c r="X73" s="388">
        <f t="shared" si="166"/>
        <v>0</v>
      </c>
      <c r="Y73" s="388">
        <f t="shared" si="166"/>
        <v>0</v>
      </c>
      <c r="Z73" s="388">
        <f t="shared" si="166"/>
        <v>3804</v>
      </c>
      <c r="AA73" s="388">
        <f t="shared" si="166"/>
        <v>0</v>
      </c>
      <c r="AB73" s="388">
        <f t="shared" si="166"/>
        <v>0</v>
      </c>
      <c r="AC73" s="388">
        <f t="shared" si="166"/>
        <v>0</v>
      </c>
      <c r="AD73" s="388">
        <f t="shared" si="166"/>
        <v>0</v>
      </c>
      <c r="AE73" s="388">
        <f t="shared" si="166"/>
        <v>0</v>
      </c>
      <c r="AF73" s="388">
        <f t="shared" si="166"/>
        <v>0</v>
      </c>
      <c r="AG73" s="388">
        <f t="shared" si="166"/>
        <v>0</v>
      </c>
      <c r="AH73" s="388">
        <f t="shared" si="166"/>
        <v>0</v>
      </c>
      <c r="AI73" s="388">
        <f t="shared" si="166"/>
        <v>0</v>
      </c>
      <c r="AJ73" s="388">
        <f t="shared" si="166"/>
        <v>0</v>
      </c>
      <c r="AK73" s="388">
        <f t="shared" si="166"/>
        <v>0</v>
      </c>
      <c r="AL73" s="388">
        <f t="shared" si="166"/>
        <v>0</v>
      </c>
      <c r="AM73" s="388">
        <f t="shared" si="166"/>
        <v>0</v>
      </c>
      <c r="AN73" s="388">
        <f t="shared" si="166"/>
        <v>0</v>
      </c>
      <c r="AO73" s="388">
        <f t="shared" si="166"/>
        <v>0</v>
      </c>
      <c r="AP73" s="388">
        <f t="shared" si="166"/>
        <v>0</v>
      </c>
      <c r="AQ73" s="760">
        <f t="shared" si="166"/>
        <v>0</v>
      </c>
      <c r="AR73" s="388">
        <f t="shared" si="166"/>
        <v>0</v>
      </c>
      <c r="AS73" s="388">
        <f t="shared" si="166"/>
        <v>0</v>
      </c>
      <c r="AT73" s="388">
        <f t="shared" si="166"/>
        <v>0</v>
      </c>
      <c r="AU73" s="761">
        <f t="shared" si="166"/>
        <v>15000</v>
      </c>
      <c r="AV73" s="761">
        <f t="shared" si="166"/>
        <v>0</v>
      </c>
      <c r="AW73" s="761">
        <f t="shared" si="166"/>
        <v>0</v>
      </c>
      <c r="AX73" s="388">
        <f t="shared" si="166"/>
        <v>0</v>
      </c>
      <c r="AY73" s="388">
        <f t="shared" si="166"/>
        <v>0</v>
      </c>
      <c r="AZ73" s="1083">
        <f t="shared" si="166"/>
        <v>0</v>
      </c>
      <c r="BA73" s="388">
        <f t="shared" ref="BA73:BM74" si="167">BA74</f>
        <v>0</v>
      </c>
      <c r="BB73" s="388">
        <f t="shared" si="167"/>
        <v>0</v>
      </c>
      <c r="BC73" s="388">
        <f t="shared" si="167"/>
        <v>0</v>
      </c>
      <c r="BD73" s="388">
        <f t="shared" si="167"/>
        <v>0</v>
      </c>
      <c r="BE73" s="388">
        <f t="shared" si="167"/>
        <v>0</v>
      </c>
      <c r="BF73" s="388">
        <f t="shared" si="167"/>
        <v>0</v>
      </c>
      <c r="BG73" s="388">
        <f t="shared" si="167"/>
        <v>0</v>
      </c>
      <c r="BH73" s="388">
        <f t="shared" si="167"/>
        <v>0</v>
      </c>
      <c r="BI73" s="388">
        <f t="shared" si="167"/>
        <v>0</v>
      </c>
      <c r="BJ73" s="388">
        <f t="shared" si="167"/>
        <v>0</v>
      </c>
      <c r="BK73" s="388">
        <f t="shared" si="167"/>
        <v>0</v>
      </c>
      <c r="BL73" s="388">
        <f t="shared" si="167"/>
        <v>0</v>
      </c>
      <c r="BM73" s="388">
        <f t="shared" si="167"/>
        <v>0</v>
      </c>
      <c r="BN73" s="388"/>
      <c r="BO73" s="388">
        <f t="shared" ref="BO73:BR74" si="168">BO74</f>
        <v>0</v>
      </c>
      <c r="BP73" s="388">
        <f t="shared" si="168"/>
        <v>0</v>
      </c>
      <c r="BQ73" s="388">
        <f t="shared" si="168"/>
        <v>0</v>
      </c>
      <c r="BR73" s="388">
        <f t="shared" si="168"/>
        <v>0</v>
      </c>
      <c r="BS73" s="133"/>
    </row>
    <row r="74" spans="1:72" s="22" customFormat="1" ht="56.25" hidden="1" customHeight="1">
      <c r="A74" s="375"/>
      <c r="B74" s="377" t="s">
        <v>30</v>
      </c>
      <c r="C74" s="763"/>
      <c r="D74" s="766"/>
      <c r="E74" s="790"/>
      <c r="F74" s="388">
        <f>F75</f>
        <v>29865</v>
      </c>
      <c r="G74" s="388">
        <f t="shared" si="166"/>
        <v>29000</v>
      </c>
      <c r="H74" s="388"/>
      <c r="I74" s="388"/>
      <c r="J74" s="388"/>
      <c r="K74" s="388">
        <f t="shared" si="166"/>
        <v>9045</v>
      </c>
      <c r="L74" s="388">
        <f t="shared" si="166"/>
        <v>6545</v>
      </c>
      <c r="M74" s="388">
        <f t="shared" si="166"/>
        <v>15000</v>
      </c>
      <c r="N74" s="388">
        <f t="shared" si="166"/>
        <v>15000</v>
      </c>
      <c r="O74" s="388">
        <f t="shared" si="166"/>
        <v>0</v>
      </c>
      <c r="P74" s="388">
        <f t="shared" si="166"/>
        <v>0</v>
      </c>
      <c r="Q74" s="388">
        <f t="shared" si="166"/>
        <v>15000</v>
      </c>
      <c r="R74" s="388">
        <f t="shared" si="166"/>
        <v>0</v>
      </c>
      <c r="S74" s="388">
        <f t="shared" si="166"/>
        <v>0</v>
      </c>
      <c r="T74" s="388">
        <f t="shared" si="166"/>
        <v>11196</v>
      </c>
      <c r="U74" s="388">
        <f t="shared" si="166"/>
        <v>0</v>
      </c>
      <c r="V74" s="388">
        <f t="shared" si="166"/>
        <v>0</v>
      </c>
      <c r="W74" s="388">
        <f t="shared" si="166"/>
        <v>3804</v>
      </c>
      <c r="X74" s="388">
        <f t="shared" si="166"/>
        <v>0</v>
      </c>
      <c r="Y74" s="388">
        <f t="shared" si="166"/>
        <v>0</v>
      </c>
      <c r="Z74" s="388">
        <f t="shared" si="166"/>
        <v>3804</v>
      </c>
      <c r="AA74" s="388">
        <f t="shared" si="166"/>
        <v>0</v>
      </c>
      <c r="AB74" s="388">
        <f t="shared" si="166"/>
        <v>0</v>
      </c>
      <c r="AC74" s="388">
        <f t="shared" si="166"/>
        <v>0</v>
      </c>
      <c r="AD74" s="388">
        <f t="shared" si="166"/>
        <v>0</v>
      </c>
      <c r="AE74" s="388">
        <f t="shared" si="166"/>
        <v>0</v>
      </c>
      <c r="AF74" s="388">
        <f t="shared" si="166"/>
        <v>0</v>
      </c>
      <c r="AG74" s="388">
        <f t="shared" si="166"/>
        <v>0</v>
      </c>
      <c r="AH74" s="388">
        <f t="shared" si="166"/>
        <v>0</v>
      </c>
      <c r="AI74" s="388">
        <f t="shared" si="166"/>
        <v>0</v>
      </c>
      <c r="AJ74" s="388">
        <f t="shared" si="166"/>
        <v>0</v>
      </c>
      <c r="AK74" s="388">
        <f t="shared" si="166"/>
        <v>0</v>
      </c>
      <c r="AL74" s="388">
        <f t="shared" si="166"/>
        <v>0</v>
      </c>
      <c r="AM74" s="388">
        <f t="shared" si="166"/>
        <v>0</v>
      </c>
      <c r="AN74" s="388">
        <f t="shared" si="166"/>
        <v>0</v>
      </c>
      <c r="AO74" s="388">
        <f t="shared" si="166"/>
        <v>0</v>
      </c>
      <c r="AP74" s="388">
        <f t="shared" si="166"/>
        <v>0</v>
      </c>
      <c r="AQ74" s="760">
        <f t="shared" si="166"/>
        <v>0</v>
      </c>
      <c r="AR74" s="388">
        <f t="shared" si="166"/>
        <v>0</v>
      </c>
      <c r="AS74" s="388">
        <f t="shared" si="166"/>
        <v>0</v>
      </c>
      <c r="AT74" s="388">
        <f t="shared" si="166"/>
        <v>0</v>
      </c>
      <c r="AU74" s="761">
        <f t="shared" si="166"/>
        <v>15000</v>
      </c>
      <c r="AV74" s="761">
        <f t="shared" si="166"/>
        <v>0</v>
      </c>
      <c r="AW74" s="761">
        <f t="shared" si="166"/>
        <v>0</v>
      </c>
      <c r="AX74" s="388">
        <f t="shared" si="166"/>
        <v>0</v>
      </c>
      <c r="AY74" s="388">
        <f t="shared" si="166"/>
        <v>0</v>
      </c>
      <c r="AZ74" s="1083">
        <f t="shared" si="166"/>
        <v>0</v>
      </c>
      <c r="BA74" s="388">
        <f t="shared" si="167"/>
        <v>0</v>
      </c>
      <c r="BB74" s="388">
        <f t="shared" si="167"/>
        <v>0</v>
      </c>
      <c r="BC74" s="388">
        <f t="shared" si="167"/>
        <v>0</v>
      </c>
      <c r="BD74" s="388">
        <f t="shared" si="167"/>
        <v>0</v>
      </c>
      <c r="BE74" s="388">
        <f t="shared" si="167"/>
        <v>0</v>
      </c>
      <c r="BF74" s="388">
        <f t="shared" si="167"/>
        <v>0</v>
      </c>
      <c r="BG74" s="388">
        <f t="shared" si="167"/>
        <v>0</v>
      </c>
      <c r="BH74" s="388">
        <f t="shared" si="167"/>
        <v>0</v>
      </c>
      <c r="BI74" s="388">
        <f t="shared" si="167"/>
        <v>0</v>
      </c>
      <c r="BJ74" s="388">
        <f t="shared" si="167"/>
        <v>0</v>
      </c>
      <c r="BK74" s="388">
        <f t="shared" si="167"/>
        <v>0</v>
      </c>
      <c r="BL74" s="388">
        <f t="shared" si="167"/>
        <v>0</v>
      </c>
      <c r="BM74" s="388">
        <f t="shared" si="167"/>
        <v>0</v>
      </c>
      <c r="BN74" s="388"/>
      <c r="BO74" s="388">
        <f t="shared" si="168"/>
        <v>0</v>
      </c>
      <c r="BP74" s="388">
        <f t="shared" si="168"/>
        <v>0</v>
      </c>
      <c r="BQ74" s="388">
        <f t="shared" si="168"/>
        <v>0</v>
      </c>
      <c r="BR74" s="388">
        <f t="shared" si="168"/>
        <v>0</v>
      </c>
      <c r="BS74" s="133"/>
    </row>
    <row r="75" spans="1:72" s="22" customFormat="1" ht="56.25" hidden="1" customHeight="1">
      <c r="A75" s="375" t="s">
        <v>29</v>
      </c>
      <c r="B75" s="789" t="s">
        <v>262</v>
      </c>
      <c r="C75" s="763"/>
      <c r="D75" s="766"/>
      <c r="E75" s="790"/>
      <c r="F75" s="388">
        <f>F77</f>
        <v>29865</v>
      </c>
      <c r="G75" s="388">
        <f t="shared" ref="G75:BR75" si="169">G77</f>
        <v>29000</v>
      </c>
      <c r="H75" s="388"/>
      <c r="I75" s="388"/>
      <c r="J75" s="388"/>
      <c r="K75" s="388">
        <f t="shared" si="169"/>
        <v>9045</v>
      </c>
      <c r="L75" s="388">
        <f t="shared" si="169"/>
        <v>6545</v>
      </c>
      <c r="M75" s="388">
        <f t="shared" si="169"/>
        <v>15000</v>
      </c>
      <c r="N75" s="388">
        <f t="shared" si="169"/>
        <v>15000</v>
      </c>
      <c r="O75" s="388">
        <f t="shared" si="169"/>
        <v>0</v>
      </c>
      <c r="P75" s="388">
        <f t="shared" si="169"/>
        <v>0</v>
      </c>
      <c r="Q75" s="388">
        <f t="shared" si="169"/>
        <v>15000</v>
      </c>
      <c r="R75" s="388">
        <f t="shared" si="169"/>
        <v>0</v>
      </c>
      <c r="S75" s="388">
        <f t="shared" si="169"/>
        <v>0</v>
      </c>
      <c r="T75" s="388">
        <f t="shared" si="169"/>
        <v>11196</v>
      </c>
      <c r="U75" s="388">
        <f t="shared" si="169"/>
        <v>0</v>
      </c>
      <c r="V75" s="388">
        <f t="shared" si="169"/>
        <v>0</v>
      </c>
      <c r="W75" s="388">
        <f t="shared" si="169"/>
        <v>3804</v>
      </c>
      <c r="X75" s="388">
        <f t="shared" si="169"/>
        <v>0</v>
      </c>
      <c r="Y75" s="388">
        <f t="shared" si="169"/>
        <v>0</v>
      </c>
      <c r="Z75" s="388">
        <f t="shared" si="169"/>
        <v>3804</v>
      </c>
      <c r="AA75" s="388">
        <f t="shared" si="169"/>
        <v>0</v>
      </c>
      <c r="AB75" s="388">
        <f t="shared" si="169"/>
        <v>0</v>
      </c>
      <c r="AC75" s="388">
        <f t="shared" si="169"/>
        <v>0</v>
      </c>
      <c r="AD75" s="388">
        <f t="shared" si="169"/>
        <v>0</v>
      </c>
      <c r="AE75" s="388">
        <f t="shared" si="169"/>
        <v>0</v>
      </c>
      <c r="AF75" s="388">
        <f t="shared" si="169"/>
        <v>0</v>
      </c>
      <c r="AG75" s="388">
        <f t="shared" si="169"/>
        <v>0</v>
      </c>
      <c r="AH75" s="388">
        <f t="shared" si="169"/>
        <v>0</v>
      </c>
      <c r="AI75" s="388">
        <f t="shared" si="169"/>
        <v>0</v>
      </c>
      <c r="AJ75" s="388">
        <f t="shared" si="169"/>
        <v>0</v>
      </c>
      <c r="AK75" s="388">
        <f t="shared" si="169"/>
        <v>0</v>
      </c>
      <c r="AL75" s="388">
        <f t="shared" si="169"/>
        <v>0</v>
      </c>
      <c r="AM75" s="388">
        <f t="shared" si="169"/>
        <v>0</v>
      </c>
      <c r="AN75" s="388">
        <f t="shared" si="169"/>
        <v>0</v>
      </c>
      <c r="AO75" s="388">
        <f t="shared" si="169"/>
        <v>0</v>
      </c>
      <c r="AP75" s="388">
        <f t="shared" si="169"/>
        <v>0</v>
      </c>
      <c r="AQ75" s="760">
        <f t="shared" si="169"/>
        <v>0</v>
      </c>
      <c r="AR75" s="388">
        <f t="shared" si="169"/>
        <v>0</v>
      </c>
      <c r="AS75" s="388">
        <f t="shared" si="169"/>
        <v>0</v>
      </c>
      <c r="AT75" s="388">
        <f t="shared" si="169"/>
        <v>0</v>
      </c>
      <c r="AU75" s="761">
        <f t="shared" si="169"/>
        <v>15000</v>
      </c>
      <c r="AV75" s="761">
        <f t="shared" si="169"/>
        <v>0</v>
      </c>
      <c r="AW75" s="761">
        <f t="shared" si="169"/>
        <v>0</v>
      </c>
      <c r="AX75" s="388">
        <f t="shared" si="169"/>
        <v>0</v>
      </c>
      <c r="AY75" s="388">
        <f t="shared" si="169"/>
        <v>0</v>
      </c>
      <c r="AZ75" s="1083">
        <f t="shared" si="169"/>
        <v>0</v>
      </c>
      <c r="BA75" s="388">
        <f t="shared" si="169"/>
        <v>0</v>
      </c>
      <c r="BB75" s="388">
        <f t="shared" si="169"/>
        <v>0</v>
      </c>
      <c r="BC75" s="388">
        <f t="shared" si="169"/>
        <v>0</v>
      </c>
      <c r="BD75" s="388">
        <f t="shared" si="169"/>
        <v>0</v>
      </c>
      <c r="BE75" s="388">
        <f t="shared" si="169"/>
        <v>0</v>
      </c>
      <c r="BF75" s="388">
        <f t="shared" si="169"/>
        <v>0</v>
      </c>
      <c r="BG75" s="388">
        <f t="shared" si="169"/>
        <v>0</v>
      </c>
      <c r="BH75" s="388">
        <f t="shared" si="169"/>
        <v>0</v>
      </c>
      <c r="BI75" s="388">
        <f t="shared" si="169"/>
        <v>0</v>
      </c>
      <c r="BJ75" s="388">
        <f t="shared" si="169"/>
        <v>0</v>
      </c>
      <c r="BK75" s="388">
        <f t="shared" si="169"/>
        <v>0</v>
      </c>
      <c r="BL75" s="388">
        <f t="shared" si="169"/>
        <v>0</v>
      </c>
      <c r="BM75" s="388">
        <f t="shared" si="169"/>
        <v>0</v>
      </c>
      <c r="BN75" s="388"/>
      <c r="BO75" s="388">
        <f t="shared" si="169"/>
        <v>0</v>
      </c>
      <c r="BP75" s="388">
        <f t="shared" si="169"/>
        <v>0</v>
      </c>
      <c r="BQ75" s="388">
        <f t="shared" si="169"/>
        <v>0</v>
      </c>
      <c r="BR75" s="388">
        <f t="shared" si="169"/>
        <v>0</v>
      </c>
      <c r="BS75" s="133"/>
    </row>
    <row r="76" spans="1:72" s="43" customFormat="1" ht="56.25" hidden="1" customHeight="1">
      <c r="A76" s="810"/>
      <c r="B76" s="804" t="s">
        <v>24</v>
      </c>
      <c r="C76" s="776"/>
      <c r="D76" s="819"/>
      <c r="E76" s="805"/>
      <c r="F76" s="779">
        <f>F77</f>
        <v>29865</v>
      </c>
      <c r="G76" s="779">
        <f t="shared" ref="G76:BR76" si="170">G77</f>
        <v>29000</v>
      </c>
      <c r="H76" s="779"/>
      <c r="I76" s="779"/>
      <c r="J76" s="779"/>
      <c r="K76" s="779">
        <f t="shared" si="170"/>
        <v>9045</v>
      </c>
      <c r="L76" s="779">
        <f t="shared" si="170"/>
        <v>6545</v>
      </c>
      <c r="M76" s="779">
        <f t="shared" si="170"/>
        <v>15000</v>
      </c>
      <c r="N76" s="779">
        <f t="shared" si="170"/>
        <v>15000</v>
      </c>
      <c r="O76" s="779">
        <f t="shared" si="170"/>
        <v>0</v>
      </c>
      <c r="P76" s="779">
        <f t="shared" si="170"/>
        <v>0</v>
      </c>
      <c r="Q76" s="779">
        <f t="shared" si="170"/>
        <v>15000</v>
      </c>
      <c r="R76" s="779">
        <f t="shared" si="170"/>
        <v>0</v>
      </c>
      <c r="S76" s="779">
        <f t="shared" si="170"/>
        <v>0</v>
      </c>
      <c r="T76" s="779">
        <f t="shared" si="170"/>
        <v>11196</v>
      </c>
      <c r="U76" s="779">
        <f t="shared" si="170"/>
        <v>0</v>
      </c>
      <c r="V76" s="779">
        <f t="shared" si="170"/>
        <v>0</v>
      </c>
      <c r="W76" s="779">
        <f t="shared" si="170"/>
        <v>3804</v>
      </c>
      <c r="X76" s="779">
        <f t="shared" si="170"/>
        <v>0</v>
      </c>
      <c r="Y76" s="779">
        <f t="shared" si="170"/>
        <v>0</v>
      </c>
      <c r="Z76" s="779">
        <f t="shared" si="170"/>
        <v>3804</v>
      </c>
      <c r="AA76" s="779">
        <f t="shared" si="170"/>
        <v>0</v>
      </c>
      <c r="AB76" s="779">
        <f t="shared" si="170"/>
        <v>0</v>
      </c>
      <c r="AC76" s="779">
        <f t="shared" si="170"/>
        <v>0</v>
      </c>
      <c r="AD76" s="779">
        <f t="shared" si="170"/>
        <v>0</v>
      </c>
      <c r="AE76" s="779">
        <f t="shared" si="170"/>
        <v>0</v>
      </c>
      <c r="AF76" s="779">
        <f t="shared" si="170"/>
        <v>0</v>
      </c>
      <c r="AG76" s="779">
        <f t="shared" si="170"/>
        <v>0</v>
      </c>
      <c r="AH76" s="779">
        <f t="shared" si="170"/>
        <v>0</v>
      </c>
      <c r="AI76" s="779">
        <f t="shared" si="170"/>
        <v>0</v>
      </c>
      <c r="AJ76" s="779">
        <f t="shared" si="170"/>
        <v>0</v>
      </c>
      <c r="AK76" s="779">
        <f t="shared" si="170"/>
        <v>0</v>
      </c>
      <c r="AL76" s="779">
        <f t="shared" si="170"/>
        <v>0</v>
      </c>
      <c r="AM76" s="779">
        <f t="shared" si="170"/>
        <v>0</v>
      </c>
      <c r="AN76" s="779">
        <f t="shared" si="170"/>
        <v>0</v>
      </c>
      <c r="AO76" s="779">
        <f t="shared" si="170"/>
        <v>0</v>
      </c>
      <c r="AP76" s="779">
        <f t="shared" si="170"/>
        <v>0</v>
      </c>
      <c r="AQ76" s="935">
        <f t="shared" si="170"/>
        <v>0</v>
      </c>
      <c r="AR76" s="779">
        <f t="shared" si="170"/>
        <v>0</v>
      </c>
      <c r="AS76" s="779">
        <f t="shared" si="170"/>
        <v>0</v>
      </c>
      <c r="AT76" s="779">
        <f t="shared" si="170"/>
        <v>0</v>
      </c>
      <c r="AU76" s="780">
        <f t="shared" si="170"/>
        <v>15000</v>
      </c>
      <c r="AV76" s="780">
        <f t="shared" si="170"/>
        <v>0</v>
      </c>
      <c r="AW76" s="780">
        <f t="shared" si="170"/>
        <v>0</v>
      </c>
      <c r="AX76" s="779">
        <f t="shared" si="170"/>
        <v>0</v>
      </c>
      <c r="AY76" s="779">
        <f t="shared" si="170"/>
        <v>0</v>
      </c>
      <c r="AZ76" s="1085">
        <f t="shared" si="170"/>
        <v>0</v>
      </c>
      <c r="BA76" s="779">
        <f t="shared" si="170"/>
        <v>0</v>
      </c>
      <c r="BB76" s="779">
        <f t="shared" si="170"/>
        <v>0</v>
      </c>
      <c r="BC76" s="779">
        <f t="shared" si="170"/>
        <v>0</v>
      </c>
      <c r="BD76" s="779">
        <f t="shared" si="170"/>
        <v>0</v>
      </c>
      <c r="BE76" s="779">
        <f t="shared" si="170"/>
        <v>0</v>
      </c>
      <c r="BF76" s="779">
        <f t="shared" si="170"/>
        <v>0</v>
      </c>
      <c r="BG76" s="779">
        <f t="shared" si="170"/>
        <v>0</v>
      </c>
      <c r="BH76" s="779">
        <f t="shared" si="170"/>
        <v>0</v>
      </c>
      <c r="BI76" s="779">
        <f t="shared" si="170"/>
        <v>0</v>
      </c>
      <c r="BJ76" s="779">
        <f t="shared" si="170"/>
        <v>0</v>
      </c>
      <c r="BK76" s="779">
        <f t="shared" si="170"/>
        <v>0</v>
      </c>
      <c r="BL76" s="779">
        <f t="shared" si="170"/>
        <v>0</v>
      </c>
      <c r="BM76" s="779">
        <f t="shared" si="170"/>
        <v>0</v>
      </c>
      <c r="BN76" s="779"/>
      <c r="BO76" s="779">
        <f t="shared" si="170"/>
        <v>0</v>
      </c>
      <c r="BP76" s="779">
        <f t="shared" si="170"/>
        <v>0</v>
      </c>
      <c r="BQ76" s="779">
        <f t="shared" si="170"/>
        <v>0</v>
      </c>
      <c r="BR76" s="779">
        <f t="shared" si="170"/>
        <v>0</v>
      </c>
      <c r="BS76" s="781"/>
    </row>
    <row r="77" spans="1:72" s="22" customFormat="1" ht="56.25" hidden="1" customHeight="1">
      <c r="A77" s="766">
        <v>1</v>
      </c>
      <c r="B77" s="376" t="s">
        <v>142</v>
      </c>
      <c r="C77" s="763"/>
      <c r="D77" s="766" t="s">
        <v>166</v>
      </c>
      <c r="E77" s="766" t="s">
        <v>200</v>
      </c>
      <c r="F77" s="378">
        <v>29865</v>
      </c>
      <c r="G77" s="378">
        <v>29000</v>
      </c>
      <c r="H77" s="378"/>
      <c r="I77" s="378"/>
      <c r="J77" s="378"/>
      <c r="K77" s="378">
        <v>9045</v>
      </c>
      <c r="L77" s="378">
        <v>6545</v>
      </c>
      <c r="M77" s="736">
        <f t="shared" ref="M77" si="171">N77</f>
        <v>15000</v>
      </c>
      <c r="N77" s="378">
        <v>15000</v>
      </c>
      <c r="O77" s="378">
        <v>0</v>
      </c>
      <c r="P77" s="380"/>
      <c r="Q77" s="797">
        <v>15000</v>
      </c>
      <c r="R77" s="751"/>
      <c r="S77" s="797"/>
      <c r="T77" s="797">
        <v>11196</v>
      </c>
      <c r="U77" s="751"/>
      <c r="V77" s="797"/>
      <c r="W77" s="799">
        <f>Q77-T77</f>
        <v>3804</v>
      </c>
      <c r="X77" s="799"/>
      <c r="Y77" s="799"/>
      <c r="Z77" s="797">
        <v>3804</v>
      </c>
      <c r="AA77" s="751"/>
      <c r="AB77" s="797"/>
      <c r="AC77" s="797">
        <f>AD77+AE77</f>
        <v>0</v>
      </c>
      <c r="AD77" s="174"/>
      <c r="AE77" s="797"/>
      <c r="AF77" s="736">
        <f>AG77+AH77</f>
        <v>0</v>
      </c>
      <c r="AG77" s="751"/>
      <c r="AH77" s="380"/>
      <c r="AI77" s="799">
        <f>AC77-AF77</f>
        <v>0</v>
      </c>
      <c r="AJ77" s="799"/>
      <c r="AK77" s="799"/>
      <c r="AL77" s="380"/>
      <c r="AM77" s="751"/>
      <c r="AN77" s="380"/>
      <c r="AO77" s="732">
        <f t="shared" ref="AO77" si="172">AP77+AQ77</f>
        <v>0</v>
      </c>
      <c r="AP77" s="751"/>
      <c r="AQ77" s="798"/>
      <c r="AR77" s="736">
        <f>AO77</f>
        <v>0</v>
      </c>
      <c r="AS77" s="735">
        <f>AP77</f>
        <v>0</v>
      </c>
      <c r="AT77" s="380">
        <f>AQ77</f>
        <v>0</v>
      </c>
      <c r="AU77" s="743">
        <f t="shared" ref="AU77:AW77" si="173">Q77+AC77+AO77</f>
        <v>15000</v>
      </c>
      <c r="AV77" s="743">
        <f t="shared" si="173"/>
        <v>0</v>
      </c>
      <c r="AW77" s="743">
        <f t="shared" si="173"/>
        <v>0</v>
      </c>
      <c r="AX77" s="379">
        <f t="shared" ref="AX77" si="174">AY77</f>
        <v>0</v>
      </c>
      <c r="AY77" s="607">
        <f t="shared" ref="AY77:BA77" si="175">N77-AU77</f>
        <v>0</v>
      </c>
      <c r="AZ77" s="737">
        <f t="shared" si="175"/>
        <v>0</v>
      </c>
      <c r="BA77" s="380">
        <f t="shared" si="175"/>
        <v>0</v>
      </c>
      <c r="BB77" s="379">
        <f t="shared" ref="BB77" si="176">AX77</f>
        <v>0</v>
      </c>
      <c r="BC77" s="379">
        <f t="shared" ref="BC77" si="177">AZ77</f>
        <v>0</v>
      </c>
      <c r="BD77" s="380"/>
      <c r="BE77" s="379">
        <f t="shared" ref="BE77:BF77" si="178">BB77</f>
        <v>0</v>
      </c>
      <c r="BF77" s="379">
        <f t="shared" si="178"/>
        <v>0</v>
      </c>
      <c r="BG77" s="380"/>
      <c r="BH77" s="379">
        <f t="shared" ref="BH77:BI77" si="179">AY77-BB77</f>
        <v>0</v>
      </c>
      <c r="BI77" s="380">
        <f t="shared" si="179"/>
        <v>0</v>
      </c>
      <c r="BJ77" s="380"/>
      <c r="BK77" s="380"/>
      <c r="BL77" s="380"/>
      <c r="BM77" s="380"/>
      <c r="BN77" s="380"/>
      <c r="BO77" s="379">
        <f t="shared" ref="BO77" si="180">BP77</f>
        <v>0</v>
      </c>
      <c r="BP77" s="379">
        <f t="shared" ref="BP77" si="181">AY77</f>
        <v>0</v>
      </c>
      <c r="BQ77" s="133"/>
      <c r="BR77" s="133"/>
      <c r="BS77" s="133"/>
      <c r="BT77" s="22" t="s">
        <v>347</v>
      </c>
    </row>
    <row r="78" spans="1:72" s="22" customFormat="1" ht="56.25" hidden="1" customHeight="1">
      <c r="A78" s="375" t="s">
        <v>143</v>
      </c>
      <c r="B78" s="820" t="s">
        <v>145</v>
      </c>
      <c r="C78" s="763"/>
      <c r="D78" s="762"/>
      <c r="E78" s="768"/>
      <c r="F78" s="388">
        <f>F79+F81</f>
        <v>85027</v>
      </c>
      <c r="G78" s="388">
        <f t="shared" ref="G78:BR78" si="182">G79+G81</f>
        <v>37395.4</v>
      </c>
      <c r="H78" s="388"/>
      <c r="I78" s="388"/>
      <c r="J78" s="388"/>
      <c r="K78" s="388">
        <f t="shared" si="182"/>
        <v>17000</v>
      </c>
      <c r="L78" s="388">
        <f t="shared" si="182"/>
        <v>13000</v>
      </c>
      <c r="M78" s="388">
        <f t="shared" si="182"/>
        <v>16000</v>
      </c>
      <c r="N78" s="388">
        <f t="shared" si="182"/>
        <v>16000</v>
      </c>
      <c r="O78" s="388">
        <f t="shared" si="182"/>
        <v>0</v>
      </c>
      <c r="P78" s="388">
        <f t="shared" si="182"/>
        <v>0</v>
      </c>
      <c r="Q78" s="388">
        <f t="shared" si="182"/>
        <v>14000</v>
      </c>
      <c r="R78" s="388">
        <f t="shared" si="182"/>
        <v>0</v>
      </c>
      <c r="S78" s="388">
        <f t="shared" si="182"/>
        <v>0</v>
      </c>
      <c r="T78" s="388">
        <f t="shared" si="182"/>
        <v>10920</v>
      </c>
      <c r="U78" s="388">
        <f t="shared" si="182"/>
        <v>0</v>
      </c>
      <c r="V78" s="388">
        <f t="shared" si="182"/>
        <v>0</v>
      </c>
      <c r="W78" s="388">
        <f t="shared" si="182"/>
        <v>3080</v>
      </c>
      <c r="X78" s="388">
        <f t="shared" si="182"/>
        <v>0</v>
      </c>
      <c r="Y78" s="388">
        <f t="shared" si="182"/>
        <v>0</v>
      </c>
      <c r="Z78" s="388">
        <f t="shared" si="182"/>
        <v>2718</v>
      </c>
      <c r="AA78" s="388">
        <f t="shared" si="182"/>
        <v>0</v>
      </c>
      <c r="AB78" s="388">
        <f t="shared" si="182"/>
        <v>0</v>
      </c>
      <c r="AC78" s="388">
        <f t="shared" si="182"/>
        <v>2000</v>
      </c>
      <c r="AD78" s="388">
        <f t="shared" si="182"/>
        <v>0</v>
      </c>
      <c r="AE78" s="388">
        <f t="shared" si="182"/>
        <v>0</v>
      </c>
      <c r="AF78" s="388">
        <f t="shared" si="182"/>
        <v>2000</v>
      </c>
      <c r="AG78" s="388">
        <f t="shared" si="182"/>
        <v>0</v>
      </c>
      <c r="AH78" s="388">
        <f t="shared" si="182"/>
        <v>0</v>
      </c>
      <c r="AI78" s="388">
        <f t="shared" si="182"/>
        <v>0</v>
      </c>
      <c r="AJ78" s="388">
        <f t="shared" si="182"/>
        <v>0</v>
      </c>
      <c r="AK78" s="388">
        <f t="shared" si="182"/>
        <v>0</v>
      </c>
      <c r="AL78" s="388">
        <f t="shared" si="182"/>
        <v>0</v>
      </c>
      <c r="AM78" s="388">
        <f t="shared" si="182"/>
        <v>0</v>
      </c>
      <c r="AN78" s="388">
        <f t="shared" si="182"/>
        <v>0</v>
      </c>
      <c r="AO78" s="388">
        <f t="shared" si="182"/>
        <v>0</v>
      </c>
      <c r="AP78" s="388">
        <f t="shared" si="182"/>
        <v>0</v>
      </c>
      <c r="AQ78" s="760">
        <f t="shared" si="182"/>
        <v>0</v>
      </c>
      <c r="AR78" s="388">
        <f t="shared" si="182"/>
        <v>0</v>
      </c>
      <c r="AS78" s="388">
        <f t="shared" si="182"/>
        <v>0</v>
      </c>
      <c r="AT78" s="388">
        <f t="shared" si="182"/>
        <v>0</v>
      </c>
      <c r="AU78" s="761">
        <f t="shared" si="182"/>
        <v>16000</v>
      </c>
      <c r="AV78" s="761">
        <f t="shared" si="182"/>
        <v>0</v>
      </c>
      <c r="AW78" s="761">
        <f t="shared" si="182"/>
        <v>0</v>
      </c>
      <c r="AX78" s="388">
        <f t="shared" si="182"/>
        <v>0</v>
      </c>
      <c r="AY78" s="388">
        <f t="shared" si="182"/>
        <v>0</v>
      </c>
      <c r="AZ78" s="1083">
        <f t="shared" si="182"/>
        <v>0</v>
      </c>
      <c r="BA78" s="388">
        <f t="shared" si="182"/>
        <v>0</v>
      </c>
      <c r="BB78" s="388">
        <f t="shared" si="182"/>
        <v>0</v>
      </c>
      <c r="BC78" s="388">
        <f t="shared" si="182"/>
        <v>0</v>
      </c>
      <c r="BD78" s="388">
        <f t="shared" si="182"/>
        <v>0</v>
      </c>
      <c r="BE78" s="388">
        <f t="shared" si="182"/>
        <v>0</v>
      </c>
      <c r="BF78" s="388">
        <f t="shared" si="182"/>
        <v>0</v>
      </c>
      <c r="BG78" s="388">
        <f t="shared" si="182"/>
        <v>0</v>
      </c>
      <c r="BH78" s="388">
        <f t="shared" si="182"/>
        <v>0</v>
      </c>
      <c r="BI78" s="388">
        <f t="shared" si="182"/>
        <v>0</v>
      </c>
      <c r="BJ78" s="388">
        <f t="shared" si="182"/>
        <v>0</v>
      </c>
      <c r="BK78" s="388">
        <f t="shared" si="182"/>
        <v>0</v>
      </c>
      <c r="BL78" s="388">
        <f t="shared" si="182"/>
        <v>0</v>
      </c>
      <c r="BM78" s="388">
        <f t="shared" si="182"/>
        <v>0</v>
      </c>
      <c r="BN78" s="388"/>
      <c r="BO78" s="388">
        <f t="shared" si="182"/>
        <v>0</v>
      </c>
      <c r="BP78" s="388">
        <f t="shared" si="182"/>
        <v>0</v>
      </c>
      <c r="BQ78" s="388">
        <f t="shared" si="182"/>
        <v>0</v>
      </c>
      <c r="BR78" s="388">
        <f t="shared" si="182"/>
        <v>0</v>
      </c>
      <c r="BS78" s="133"/>
    </row>
    <row r="79" spans="1:72" s="22" customFormat="1" ht="56.25" hidden="1" customHeight="1">
      <c r="A79" s="821"/>
      <c r="B79" s="789" t="s">
        <v>31</v>
      </c>
      <c r="C79" s="763"/>
      <c r="D79" s="766"/>
      <c r="E79" s="768"/>
      <c r="F79" s="388">
        <f>F80</f>
        <v>0</v>
      </c>
      <c r="G79" s="388">
        <f t="shared" ref="G79:N79" si="183">G80</f>
        <v>0</v>
      </c>
      <c r="H79" s="388"/>
      <c r="I79" s="388"/>
      <c r="J79" s="388"/>
      <c r="K79" s="388">
        <f t="shared" si="183"/>
        <v>0</v>
      </c>
      <c r="L79" s="388">
        <f t="shared" si="183"/>
        <v>0</v>
      </c>
      <c r="M79" s="388">
        <f t="shared" si="183"/>
        <v>2000</v>
      </c>
      <c r="N79" s="388">
        <f t="shared" si="183"/>
        <v>2000</v>
      </c>
      <c r="O79" s="388">
        <f>O80</f>
        <v>0</v>
      </c>
      <c r="P79" s="388">
        <f t="shared" ref="P79:R79" si="184">P80</f>
        <v>0</v>
      </c>
      <c r="Q79" s="388">
        <f t="shared" si="184"/>
        <v>2000</v>
      </c>
      <c r="R79" s="388">
        <f t="shared" si="184"/>
        <v>0</v>
      </c>
      <c r="S79" s="388">
        <f>S80</f>
        <v>0</v>
      </c>
      <c r="T79" s="388">
        <f t="shared" ref="T79:BR79" si="185">T80</f>
        <v>1638</v>
      </c>
      <c r="U79" s="388">
        <f t="shared" si="185"/>
        <v>0</v>
      </c>
      <c r="V79" s="388">
        <f t="shared" si="185"/>
        <v>0</v>
      </c>
      <c r="W79" s="388">
        <f t="shared" si="185"/>
        <v>362</v>
      </c>
      <c r="X79" s="388">
        <f t="shared" si="185"/>
        <v>0</v>
      </c>
      <c r="Y79" s="388">
        <f t="shared" si="185"/>
        <v>0</v>
      </c>
      <c r="Z79" s="388">
        <f t="shared" si="185"/>
        <v>0</v>
      </c>
      <c r="AA79" s="388">
        <f t="shared" si="185"/>
        <v>0</v>
      </c>
      <c r="AB79" s="388">
        <f t="shared" si="185"/>
        <v>0</v>
      </c>
      <c r="AC79" s="388">
        <f t="shared" si="185"/>
        <v>0</v>
      </c>
      <c r="AD79" s="388">
        <f t="shared" si="185"/>
        <v>0</v>
      </c>
      <c r="AE79" s="388">
        <f t="shared" si="185"/>
        <v>0</v>
      </c>
      <c r="AF79" s="388">
        <f t="shared" si="185"/>
        <v>0</v>
      </c>
      <c r="AG79" s="388">
        <f t="shared" si="185"/>
        <v>0</v>
      </c>
      <c r="AH79" s="388">
        <f t="shared" si="185"/>
        <v>0</v>
      </c>
      <c r="AI79" s="388">
        <f t="shared" si="185"/>
        <v>0</v>
      </c>
      <c r="AJ79" s="388">
        <f t="shared" si="185"/>
        <v>0</v>
      </c>
      <c r="AK79" s="388">
        <f t="shared" si="185"/>
        <v>0</v>
      </c>
      <c r="AL79" s="388">
        <f t="shared" si="185"/>
        <v>0</v>
      </c>
      <c r="AM79" s="388">
        <f t="shared" si="185"/>
        <v>0</v>
      </c>
      <c r="AN79" s="388">
        <f t="shared" si="185"/>
        <v>0</v>
      </c>
      <c r="AO79" s="388">
        <f t="shared" si="185"/>
        <v>0</v>
      </c>
      <c r="AP79" s="388">
        <f t="shared" si="185"/>
        <v>0</v>
      </c>
      <c r="AQ79" s="760">
        <f t="shared" si="185"/>
        <v>0</v>
      </c>
      <c r="AR79" s="388">
        <f t="shared" si="185"/>
        <v>0</v>
      </c>
      <c r="AS79" s="388">
        <f t="shared" si="185"/>
        <v>0</v>
      </c>
      <c r="AT79" s="388">
        <f t="shared" si="185"/>
        <v>0</v>
      </c>
      <c r="AU79" s="761">
        <f t="shared" si="185"/>
        <v>2000</v>
      </c>
      <c r="AV79" s="761">
        <f t="shared" si="185"/>
        <v>0</v>
      </c>
      <c r="AW79" s="761">
        <f t="shared" si="185"/>
        <v>0</v>
      </c>
      <c r="AX79" s="388">
        <f t="shared" si="185"/>
        <v>0</v>
      </c>
      <c r="AY79" s="388">
        <f t="shared" si="185"/>
        <v>0</v>
      </c>
      <c r="AZ79" s="1083">
        <f t="shared" si="185"/>
        <v>0</v>
      </c>
      <c r="BA79" s="388">
        <f t="shared" si="185"/>
        <v>0</v>
      </c>
      <c r="BB79" s="388">
        <f t="shared" si="185"/>
        <v>0</v>
      </c>
      <c r="BC79" s="388">
        <f t="shared" si="185"/>
        <v>0</v>
      </c>
      <c r="BD79" s="388">
        <f t="shared" si="185"/>
        <v>0</v>
      </c>
      <c r="BE79" s="388">
        <f t="shared" si="185"/>
        <v>0</v>
      </c>
      <c r="BF79" s="388">
        <f t="shared" si="185"/>
        <v>0</v>
      </c>
      <c r="BG79" s="388">
        <f t="shared" si="185"/>
        <v>0</v>
      </c>
      <c r="BH79" s="388">
        <f t="shared" si="185"/>
        <v>0</v>
      </c>
      <c r="BI79" s="388">
        <f t="shared" si="185"/>
        <v>0</v>
      </c>
      <c r="BJ79" s="388">
        <f t="shared" si="185"/>
        <v>0</v>
      </c>
      <c r="BK79" s="388">
        <f t="shared" si="185"/>
        <v>0</v>
      </c>
      <c r="BL79" s="388">
        <f t="shared" si="185"/>
        <v>0</v>
      </c>
      <c r="BM79" s="388">
        <f t="shared" si="185"/>
        <v>0</v>
      </c>
      <c r="BN79" s="388"/>
      <c r="BO79" s="388">
        <f t="shared" si="185"/>
        <v>0</v>
      </c>
      <c r="BP79" s="388">
        <f t="shared" si="185"/>
        <v>0</v>
      </c>
      <c r="BQ79" s="388">
        <f t="shared" si="185"/>
        <v>0</v>
      </c>
      <c r="BR79" s="388">
        <f t="shared" si="185"/>
        <v>0</v>
      </c>
      <c r="BS79" s="133"/>
    </row>
    <row r="80" spans="1:72" s="22" customFormat="1" ht="56.25" hidden="1" customHeight="1">
      <c r="A80" s="762">
        <v>1</v>
      </c>
      <c r="B80" s="822" t="s">
        <v>147</v>
      </c>
      <c r="C80" s="759" t="s">
        <v>164</v>
      </c>
      <c r="D80" s="759" t="s">
        <v>169</v>
      </c>
      <c r="E80" s="759"/>
      <c r="F80" s="378"/>
      <c r="G80" s="383"/>
      <c r="H80" s="383"/>
      <c r="I80" s="383"/>
      <c r="J80" s="383"/>
      <c r="K80" s="378"/>
      <c r="L80" s="378"/>
      <c r="M80" s="736">
        <f>N80</f>
        <v>2000</v>
      </c>
      <c r="N80" s="378">
        <v>2000</v>
      </c>
      <c r="O80" s="378">
        <v>0</v>
      </c>
      <c r="P80" s="380"/>
      <c r="Q80" s="797">
        <v>2000</v>
      </c>
      <c r="R80" s="751"/>
      <c r="S80" s="797"/>
      <c r="T80" s="797">
        <v>1638</v>
      </c>
      <c r="U80" s="751"/>
      <c r="V80" s="797"/>
      <c r="W80" s="799">
        <f>Q80-T80</f>
        <v>362</v>
      </c>
      <c r="X80" s="799"/>
      <c r="Y80" s="799"/>
      <c r="Z80" s="797">
        <f t="shared" ref="Z80" si="186">AA80+AB80</f>
        <v>0</v>
      </c>
      <c r="AA80" s="751"/>
      <c r="AB80" s="797"/>
      <c r="AC80" s="797">
        <f>AD80+AE80</f>
        <v>0</v>
      </c>
      <c r="AD80" s="174"/>
      <c r="AE80" s="797"/>
      <c r="AF80" s="736">
        <f>AG80+AH80</f>
        <v>0</v>
      </c>
      <c r="AG80" s="751"/>
      <c r="AH80" s="380"/>
      <c r="AI80" s="799">
        <f>AC80-AF80</f>
        <v>0</v>
      </c>
      <c r="AJ80" s="799"/>
      <c r="AK80" s="799"/>
      <c r="AL80" s="380"/>
      <c r="AM80" s="751"/>
      <c r="AN80" s="380"/>
      <c r="AO80" s="732">
        <f t="shared" ref="AO80" si="187">AP80+AQ80</f>
        <v>0</v>
      </c>
      <c r="AP80" s="751"/>
      <c r="AQ80" s="798"/>
      <c r="AR80" s="736">
        <f>AO80</f>
        <v>0</v>
      </c>
      <c r="AS80" s="735">
        <f>AP80</f>
        <v>0</v>
      </c>
      <c r="AT80" s="380">
        <f>AQ80</f>
        <v>0</v>
      </c>
      <c r="AU80" s="743">
        <f t="shared" ref="AU80:AW80" si="188">Q80+AC80+AO80</f>
        <v>2000</v>
      </c>
      <c r="AV80" s="743">
        <f t="shared" si="188"/>
        <v>0</v>
      </c>
      <c r="AW80" s="743">
        <f t="shared" si="188"/>
        <v>0</v>
      </c>
      <c r="AX80" s="379">
        <f t="shared" ref="AX80" si="189">AY80</f>
        <v>0</v>
      </c>
      <c r="AY80" s="607">
        <f t="shared" ref="AY80:BA80" si="190">N80-AU80</f>
        <v>0</v>
      </c>
      <c r="AZ80" s="737">
        <f t="shared" si="190"/>
        <v>0</v>
      </c>
      <c r="BA80" s="380">
        <f t="shared" si="190"/>
        <v>0</v>
      </c>
      <c r="BB80" s="379">
        <f t="shared" ref="BB80" si="191">AX80</f>
        <v>0</v>
      </c>
      <c r="BC80" s="379">
        <f t="shared" ref="BC80" si="192">AZ80</f>
        <v>0</v>
      </c>
      <c r="BD80" s="380"/>
      <c r="BE80" s="379">
        <f t="shared" ref="BE80:BF80" si="193">BB80</f>
        <v>0</v>
      </c>
      <c r="BF80" s="379">
        <f t="shared" si="193"/>
        <v>0</v>
      </c>
      <c r="BG80" s="380"/>
      <c r="BH80" s="379">
        <f t="shared" ref="BH80:BI80" si="194">AY80-BB80</f>
        <v>0</v>
      </c>
      <c r="BI80" s="380">
        <f t="shared" si="194"/>
        <v>0</v>
      </c>
      <c r="BJ80" s="380"/>
      <c r="BK80" s="380"/>
      <c r="BL80" s="380"/>
      <c r="BM80" s="380"/>
      <c r="BN80" s="380"/>
      <c r="BO80" s="379">
        <f t="shared" ref="BO80" si="195">BP80</f>
        <v>0</v>
      </c>
      <c r="BP80" s="379">
        <f t="shared" ref="BP80" si="196">AY80</f>
        <v>0</v>
      </c>
      <c r="BQ80" s="133"/>
      <c r="BR80" s="133"/>
      <c r="BS80" s="133"/>
      <c r="BT80" s="22" t="s">
        <v>358</v>
      </c>
    </row>
    <row r="81" spans="1:72" s="22" customFormat="1" ht="56.25" hidden="1" customHeight="1">
      <c r="A81" s="375"/>
      <c r="B81" s="820" t="s">
        <v>30</v>
      </c>
      <c r="C81" s="763"/>
      <c r="D81" s="762"/>
      <c r="E81" s="768"/>
      <c r="F81" s="388">
        <f>F82</f>
        <v>85027</v>
      </c>
      <c r="G81" s="388">
        <f t="shared" ref="G81:AZ83" si="197">G82</f>
        <v>37395.4</v>
      </c>
      <c r="H81" s="388"/>
      <c r="I81" s="388"/>
      <c r="J81" s="388"/>
      <c r="K81" s="388">
        <f t="shared" si="197"/>
        <v>17000</v>
      </c>
      <c r="L81" s="388">
        <f t="shared" si="197"/>
        <v>13000</v>
      </c>
      <c r="M81" s="388">
        <f t="shared" si="197"/>
        <v>14000</v>
      </c>
      <c r="N81" s="388">
        <f t="shared" si="197"/>
        <v>14000</v>
      </c>
      <c r="O81" s="388">
        <f t="shared" si="197"/>
        <v>0</v>
      </c>
      <c r="P81" s="388">
        <f t="shared" si="197"/>
        <v>0</v>
      </c>
      <c r="Q81" s="388">
        <f t="shared" si="197"/>
        <v>12000</v>
      </c>
      <c r="R81" s="388">
        <f t="shared" si="197"/>
        <v>0</v>
      </c>
      <c r="S81" s="388">
        <f t="shared" si="197"/>
        <v>0</v>
      </c>
      <c r="T81" s="388">
        <f t="shared" si="197"/>
        <v>9282</v>
      </c>
      <c r="U81" s="388">
        <f t="shared" si="197"/>
        <v>0</v>
      </c>
      <c r="V81" s="388">
        <f t="shared" si="197"/>
        <v>0</v>
      </c>
      <c r="W81" s="388">
        <f t="shared" si="197"/>
        <v>2718</v>
      </c>
      <c r="X81" s="388">
        <f t="shared" si="197"/>
        <v>0</v>
      </c>
      <c r="Y81" s="388">
        <f t="shared" si="197"/>
        <v>0</v>
      </c>
      <c r="Z81" s="388">
        <f t="shared" si="197"/>
        <v>2718</v>
      </c>
      <c r="AA81" s="388">
        <f t="shared" si="197"/>
        <v>0</v>
      </c>
      <c r="AB81" s="388">
        <f t="shared" si="197"/>
        <v>0</v>
      </c>
      <c r="AC81" s="388">
        <f t="shared" si="197"/>
        <v>2000</v>
      </c>
      <c r="AD81" s="388">
        <f t="shared" si="197"/>
        <v>0</v>
      </c>
      <c r="AE81" s="388">
        <f t="shared" si="197"/>
        <v>0</v>
      </c>
      <c r="AF81" s="388">
        <f t="shared" si="197"/>
        <v>2000</v>
      </c>
      <c r="AG81" s="388">
        <f t="shared" si="197"/>
        <v>0</v>
      </c>
      <c r="AH81" s="388">
        <f t="shared" si="197"/>
        <v>0</v>
      </c>
      <c r="AI81" s="388">
        <f t="shared" si="197"/>
        <v>0</v>
      </c>
      <c r="AJ81" s="388">
        <f t="shared" si="197"/>
        <v>0</v>
      </c>
      <c r="AK81" s="388">
        <f t="shared" si="197"/>
        <v>0</v>
      </c>
      <c r="AL81" s="388">
        <f t="shared" si="197"/>
        <v>0</v>
      </c>
      <c r="AM81" s="388">
        <f t="shared" si="197"/>
        <v>0</v>
      </c>
      <c r="AN81" s="388">
        <f t="shared" si="197"/>
        <v>0</v>
      </c>
      <c r="AO81" s="388">
        <f t="shared" si="197"/>
        <v>0</v>
      </c>
      <c r="AP81" s="388">
        <f t="shared" si="197"/>
        <v>0</v>
      </c>
      <c r="AQ81" s="760">
        <f t="shared" si="197"/>
        <v>0</v>
      </c>
      <c r="AR81" s="388">
        <f t="shared" si="197"/>
        <v>0</v>
      </c>
      <c r="AS81" s="388">
        <f t="shared" si="197"/>
        <v>0</v>
      </c>
      <c r="AT81" s="388">
        <f t="shared" si="197"/>
        <v>0</v>
      </c>
      <c r="AU81" s="761">
        <f t="shared" si="197"/>
        <v>14000</v>
      </c>
      <c r="AV81" s="761">
        <f t="shared" si="197"/>
        <v>0</v>
      </c>
      <c r="AW81" s="761">
        <f t="shared" si="197"/>
        <v>0</v>
      </c>
      <c r="AX81" s="388">
        <f t="shared" si="197"/>
        <v>0</v>
      </c>
      <c r="AY81" s="388">
        <f t="shared" si="197"/>
        <v>0</v>
      </c>
      <c r="AZ81" s="1083">
        <f t="shared" si="197"/>
        <v>0</v>
      </c>
      <c r="BA81" s="388">
        <f t="shared" ref="BA81:BM83" si="198">BA82</f>
        <v>0</v>
      </c>
      <c r="BB81" s="388">
        <f t="shared" si="198"/>
        <v>0</v>
      </c>
      <c r="BC81" s="388">
        <f t="shared" si="198"/>
        <v>0</v>
      </c>
      <c r="BD81" s="388">
        <f t="shared" si="198"/>
        <v>0</v>
      </c>
      <c r="BE81" s="388">
        <f t="shared" si="198"/>
        <v>0</v>
      </c>
      <c r="BF81" s="388">
        <f t="shared" si="198"/>
        <v>0</v>
      </c>
      <c r="BG81" s="388">
        <f t="shared" si="198"/>
        <v>0</v>
      </c>
      <c r="BH81" s="388">
        <f t="shared" si="198"/>
        <v>0</v>
      </c>
      <c r="BI81" s="388">
        <f t="shared" si="198"/>
        <v>0</v>
      </c>
      <c r="BJ81" s="388">
        <f t="shared" si="198"/>
        <v>0</v>
      </c>
      <c r="BK81" s="388">
        <f t="shared" si="198"/>
        <v>0</v>
      </c>
      <c r="BL81" s="388">
        <f t="shared" si="198"/>
        <v>0</v>
      </c>
      <c r="BM81" s="388">
        <f t="shared" si="198"/>
        <v>0</v>
      </c>
      <c r="BN81" s="388"/>
      <c r="BO81" s="388">
        <f t="shared" ref="BO81:BR83" si="199">BO82</f>
        <v>0</v>
      </c>
      <c r="BP81" s="388">
        <f t="shared" si="199"/>
        <v>0</v>
      </c>
      <c r="BQ81" s="388">
        <f t="shared" si="199"/>
        <v>0</v>
      </c>
      <c r="BR81" s="388">
        <f t="shared" si="199"/>
        <v>0</v>
      </c>
      <c r="BS81" s="133"/>
    </row>
    <row r="82" spans="1:72" s="22" customFormat="1" ht="56.25" hidden="1" customHeight="1">
      <c r="A82" s="821" t="s">
        <v>29</v>
      </c>
      <c r="B82" s="377" t="s">
        <v>263</v>
      </c>
      <c r="C82" s="763"/>
      <c r="D82" s="762"/>
      <c r="E82" s="768"/>
      <c r="F82" s="388">
        <f>F83</f>
        <v>85027</v>
      </c>
      <c r="G82" s="388">
        <f t="shared" si="197"/>
        <v>37395.4</v>
      </c>
      <c r="H82" s="388"/>
      <c r="I82" s="388"/>
      <c r="J82" s="388"/>
      <c r="K82" s="388">
        <f t="shared" si="197"/>
        <v>17000</v>
      </c>
      <c r="L82" s="388">
        <f t="shared" si="197"/>
        <v>13000</v>
      </c>
      <c r="M82" s="388">
        <f t="shared" si="197"/>
        <v>14000</v>
      </c>
      <c r="N82" s="388">
        <f t="shared" si="197"/>
        <v>14000</v>
      </c>
      <c r="O82" s="388">
        <f t="shared" si="197"/>
        <v>0</v>
      </c>
      <c r="P82" s="388">
        <f t="shared" si="197"/>
        <v>0</v>
      </c>
      <c r="Q82" s="388">
        <f t="shared" si="197"/>
        <v>12000</v>
      </c>
      <c r="R82" s="388">
        <f t="shared" si="197"/>
        <v>0</v>
      </c>
      <c r="S82" s="388">
        <f t="shared" si="197"/>
        <v>0</v>
      </c>
      <c r="T82" s="388">
        <f t="shared" si="197"/>
        <v>9282</v>
      </c>
      <c r="U82" s="388">
        <f t="shared" si="197"/>
        <v>0</v>
      </c>
      <c r="V82" s="388">
        <f t="shared" si="197"/>
        <v>0</v>
      </c>
      <c r="W82" s="388">
        <f t="shared" si="197"/>
        <v>2718</v>
      </c>
      <c r="X82" s="388">
        <f t="shared" si="197"/>
        <v>0</v>
      </c>
      <c r="Y82" s="388">
        <f t="shared" si="197"/>
        <v>0</v>
      </c>
      <c r="Z82" s="388">
        <f t="shared" si="197"/>
        <v>2718</v>
      </c>
      <c r="AA82" s="388">
        <f t="shared" si="197"/>
        <v>0</v>
      </c>
      <c r="AB82" s="388">
        <f t="shared" si="197"/>
        <v>0</v>
      </c>
      <c r="AC82" s="388">
        <f t="shared" si="197"/>
        <v>2000</v>
      </c>
      <c r="AD82" s="388">
        <f t="shared" si="197"/>
        <v>0</v>
      </c>
      <c r="AE82" s="388">
        <f t="shared" si="197"/>
        <v>0</v>
      </c>
      <c r="AF82" s="388">
        <f t="shared" si="197"/>
        <v>2000</v>
      </c>
      <c r="AG82" s="388">
        <f t="shared" si="197"/>
        <v>0</v>
      </c>
      <c r="AH82" s="388">
        <f t="shared" si="197"/>
        <v>0</v>
      </c>
      <c r="AI82" s="388">
        <f t="shared" si="197"/>
        <v>0</v>
      </c>
      <c r="AJ82" s="388">
        <f t="shared" si="197"/>
        <v>0</v>
      </c>
      <c r="AK82" s="388">
        <f t="shared" si="197"/>
        <v>0</v>
      </c>
      <c r="AL82" s="388">
        <f t="shared" si="197"/>
        <v>0</v>
      </c>
      <c r="AM82" s="388">
        <f t="shared" si="197"/>
        <v>0</v>
      </c>
      <c r="AN82" s="388">
        <f t="shared" si="197"/>
        <v>0</v>
      </c>
      <c r="AO82" s="388">
        <f t="shared" si="197"/>
        <v>0</v>
      </c>
      <c r="AP82" s="388">
        <f t="shared" si="197"/>
        <v>0</v>
      </c>
      <c r="AQ82" s="760">
        <f t="shared" si="197"/>
        <v>0</v>
      </c>
      <c r="AR82" s="388">
        <f t="shared" si="197"/>
        <v>0</v>
      </c>
      <c r="AS82" s="388">
        <f t="shared" si="197"/>
        <v>0</v>
      </c>
      <c r="AT82" s="388">
        <f t="shared" si="197"/>
        <v>0</v>
      </c>
      <c r="AU82" s="761">
        <f t="shared" si="197"/>
        <v>14000</v>
      </c>
      <c r="AV82" s="761">
        <f t="shared" si="197"/>
        <v>0</v>
      </c>
      <c r="AW82" s="761">
        <f t="shared" si="197"/>
        <v>0</v>
      </c>
      <c r="AX82" s="388">
        <f t="shared" si="197"/>
        <v>0</v>
      </c>
      <c r="AY82" s="388">
        <f t="shared" si="197"/>
        <v>0</v>
      </c>
      <c r="AZ82" s="1083">
        <f t="shared" si="197"/>
        <v>0</v>
      </c>
      <c r="BA82" s="388">
        <f t="shared" si="198"/>
        <v>0</v>
      </c>
      <c r="BB82" s="388">
        <f t="shared" si="198"/>
        <v>0</v>
      </c>
      <c r="BC82" s="388">
        <f t="shared" si="198"/>
        <v>0</v>
      </c>
      <c r="BD82" s="388">
        <f t="shared" si="198"/>
        <v>0</v>
      </c>
      <c r="BE82" s="388">
        <f t="shared" si="198"/>
        <v>0</v>
      </c>
      <c r="BF82" s="388">
        <f t="shared" si="198"/>
        <v>0</v>
      </c>
      <c r="BG82" s="388">
        <f t="shared" si="198"/>
        <v>0</v>
      </c>
      <c r="BH82" s="388">
        <f t="shared" si="198"/>
        <v>0</v>
      </c>
      <c r="BI82" s="388">
        <f t="shared" si="198"/>
        <v>0</v>
      </c>
      <c r="BJ82" s="388">
        <f t="shared" si="198"/>
        <v>0</v>
      </c>
      <c r="BK82" s="388">
        <f t="shared" si="198"/>
        <v>0</v>
      </c>
      <c r="BL82" s="388">
        <f t="shared" si="198"/>
        <v>0</v>
      </c>
      <c r="BM82" s="388">
        <f t="shared" si="198"/>
        <v>0</v>
      </c>
      <c r="BN82" s="388"/>
      <c r="BO82" s="388">
        <f t="shared" si="199"/>
        <v>0</v>
      </c>
      <c r="BP82" s="388">
        <f t="shared" si="199"/>
        <v>0</v>
      </c>
      <c r="BQ82" s="388">
        <f t="shared" si="199"/>
        <v>0</v>
      </c>
      <c r="BR82" s="388">
        <f t="shared" si="199"/>
        <v>0</v>
      </c>
      <c r="BS82" s="133"/>
    </row>
    <row r="83" spans="1:72" s="43" customFormat="1" ht="56.25" hidden="1" customHeight="1">
      <c r="A83" s="823"/>
      <c r="B83" s="381" t="s">
        <v>25</v>
      </c>
      <c r="C83" s="776"/>
      <c r="D83" s="777"/>
      <c r="E83" s="775"/>
      <c r="F83" s="779">
        <f>F84</f>
        <v>85027</v>
      </c>
      <c r="G83" s="779">
        <f t="shared" si="197"/>
        <v>37395.4</v>
      </c>
      <c r="H83" s="779"/>
      <c r="I83" s="779"/>
      <c r="J83" s="779"/>
      <c r="K83" s="779">
        <f t="shared" si="197"/>
        <v>17000</v>
      </c>
      <c r="L83" s="779">
        <f t="shared" si="197"/>
        <v>13000</v>
      </c>
      <c r="M83" s="779">
        <f t="shared" si="197"/>
        <v>14000</v>
      </c>
      <c r="N83" s="779">
        <f t="shared" si="197"/>
        <v>14000</v>
      </c>
      <c r="O83" s="779">
        <f t="shared" si="197"/>
        <v>0</v>
      </c>
      <c r="P83" s="779">
        <f t="shared" si="197"/>
        <v>0</v>
      </c>
      <c r="Q83" s="779">
        <f t="shared" si="197"/>
        <v>12000</v>
      </c>
      <c r="R83" s="779">
        <f t="shared" si="197"/>
        <v>0</v>
      </c>
      <c r="S83" s="779">
        <f t="shared" si="197"/>
        <v>0</v>
      </c>
      <c r="T83" s="779">
        <f t="shared" si="197"/>
        <v>9282</v>
      </c>
      <c r="U83" s="779">
        <f t="shared" si="197"/>
        <v>0</v>
      </c>
      <c r="V83" s="779">
        <f t="shared" si="197"/>
        <v>0</v>
      </c>
      <c r="W83" s="779">
        <f t="shared" si="197"/>
        <v>2718</v>
      </c>
      <c r="X83" s="779">
        <f t="shared" si="197"/>
        <v>0</v>
      </c>
      <c r="Y83" s="779">
        <f t="shared" si="197"/>
        <v>0</v>
      </c>
      <c r="Z83" s="779">
        <f t="shared" si="197"/>
        <v>2718</v>
      </c>
      <c r="AA83" s="779">
        <f t="shared" si="197"/>
        <v>0</v>
      </c>
      <c r="AB83" s="779">
        <f t="shared" si="197"/>
        <v>0</v>
      </c>
      <c r="AC83" s="779">
        <f t="shared" si="197"/>
        <v>2000</v>
      </c>
      <c r="AD83" s="779">
        <f t="shared" si="197"/>
        <v>0</v>
      </c>
      <c r="AE83" s="779">
        <f t="shared" si="197"/>
        <v>0</v>
      </c>
      <c r="AF83" s="779">
        <f t="shared" si="197"/>
        <v>2000</v>
      </c>
      <c r="AG83" s="779">
        <f t="shared" si="197"/>
        <v>0</v>
      </c>
      <c r="AH83" s="779">
        <f t="shared" si="197"/>
        <v>0</v>
      </c>
      <c r="AI83" s="779">
        <f t="shared" si="197"/>
        <v>0</v>
      </c>
      <c r="AJ83" s="779">
        <f t="shared" si="197"/>
        <v>0</v>
      </c>
      <c r="AK83" s="779">
        <f t="shared" si="197"/>
        <v>0</v>
      </c>
      <c r="AL83" s="779">
        <f t="shared" si="197"/>
        <v>0</v>
      </c>
      <c r="AM83" s="779">
        <f t="shared" si="197"/>
        <v>0</v>
      </c>
      <c r="AN83" s="779">
        <f t="shared" si="197"/>
        <v>0</v>
      </c>
      <c r="AO83" s="779">
        <f t="shared" si="197"/>
        <v>0</v>
      </c>
      <c r="AP83" s="779">
        <f t="shared" si="197"/>
        <v>0</v>
      </c>
      <c r="AQ83" s="935">
        <f t="shared" si="197"/>
        <v>0</v>
      </c>
      <c r="AR83" s="779">
        <f t="shared" si="197"/>
        <v>0</v>
      </c>
      <c r="AS83" s="779">
        <f t="shared" si="197"/>
        <v>0</v>
      </c>
      <c r="AT83" s="779">
        <f t="shared" si="197"/>
        <v>0</v>
      </c>
      <c r="AU83" s="780">
        <f t="shared" si="197"/>
        <v>14000</v>
      </c>
      <c r="AV83" s="780">
        <f t="shared" si="197"/>
        <v>0</v>
      </c>
      <c r="AW83" s="780">
        <f t="shared" si="197"/>
        <v>0</v>
      </c>
      <c r="AX83" s="779">
        <f t="shared" si="197"/>
        <v>0</v>
      </c>
      <c r="AY83" s="779">
        <f t="shared" si="197"/>
        <v>0</v>
      </c>
      <c r="AZ83" s="1085">
        <f t="shared" si="197"/>
        <v>0</v>
      </c>
      <c r="BA83" s="779">
        <f t="shared" si="198"/>
        <v>0</v>
      </c>
      <c r="BB83" s="779">
        <f t="shared" si="198"/>
        <v>0</v>
      </c>
      <c r="BC83" s="779">
        <f t="shared" si="198"/>
        <v>0</v>
      </c>
      <c r="BD83" s="779">
        <f t="shared" si="198"/>
        <v>0</v>
      </c>
      <c r="BE83" s="779">
        <f t="shared" si="198"/>
        <v>0</v>
      </c>
      <c r="BF83" s="779">
        <f t="shared" si="198"/>
        <v>0</v>
      </c>
      <c r="BG83" s="779">
        <f t="shared" si="198"/>
        <v>0</v>
      </c>
      <c r="BH83" s="779">
        <f t="shared" si="198"/>
        <v>0</v>
      </c>
      <c r="BI83" s="779">
        <f t="shared" si="198"/>
        <v>0</v>
      </c>
      <c r="BJ83" s="779">
        <f t="shared" si="198"/>
        <v>0</v>
      </c>
      <c r="BK83" s="779">
        <f t="shared" si="198"/>
        <v>0</v>
      </c>
      <c r="BL83" s="779">
        <f t="shared" si="198"/>
        <v>0</v>
      </c>
      <c r="BM83" s="779">
        <f t="shared" si="198"/>
        <v>0</v>
      </c>
      <c r="BN83" s="779"/>
      <c r="BO83" s="779">
        <f t="shared" si="199"/>
        <v>0</v>
      </c>
      <c r="BP83" s="779">
        <f t="shared" si="199"/>
        <v>0</v>
      </c>
      <c r="BQ83" s="779">
        <f t="shared" si="199"/>
        <v>0</v>
      </c>
      <c r="BR83" s="779">
        <f t="shared" si="199"/>
        <v>0</v>
      </c>
      <c r="BS83" s="781"/>
    </row>
    <row r="84" spans="1:72" s="22" customFormat="1" ht="56.25" hidden="1" customHeight="1">
      <c r="A84" s="766">
        <v>1</v>
      </c>
      <c r="B84" s="782" t="s">
        <v>146</v>
      </c>
      <c r="C84" s="763"/>
      <c r="D84" s="766" t="s">
        <v>172</v>
      </c>
      <c r="E84" s="767" t="s">
        <v>201</v>
      </c>
      <c r="F84" s="378">
        <v>85027</v>
      </c>
      <c r="G84" s="378">
        <v>37395.4</v>
      </c>
      <c r="H84" s="378"/>
      <c r="I84" s="378"/>
      <c r="J84" s="378"/>
      <c r="K84" s="378">
        <v>17000</v>
      </c>
      <c r="L84" s="378">
        <v>13000</v>
      </c>
      <c r="M84" s="736">
        <f t="shared" ref="M84" si="200">N84</f>
        <v>14000</v>
      </c>
      <c r="N84" s="378">
        <v>14000</v>
      </c>
      <c r="O84" s="378">
        <v>0</v>
      </c>
      <c r="P84" s="380"/>
      <c r="Q84" s="797">
        <v>12000</v>
      </c>
      <c r="R84" s="751"/>
      <c r="S84" s="797"/>
      <c r="T84" s="797">
        <v>9282</v>
      </c>
      <c r="U84" s="751"/>
      <c r="V84" s="797"/>
      <c r="W84" s="799">
        <f>Q84-T84</f>
        <v>2718</v>
      </c>
      <c r="X84" s="799">
        <f>R84-U84</f>
        <v>0</v>
      </c>
      <c r="Y84" s="799">
        <f>S84-V84</f>
        <v>0</v>
      </c>
      <c r="Z84" s="797">
        <v>2718</v>
      </c>
      <c r="AA84" s="751"/>
      <c r="AB84" s="797"/>
      <c r="AC84" s="797">
        <v>2000</v>
      </c>
      <c r="AD84" s="174"/>
      <c r="AE84" s="797"/>
      <c r="AF84" s="736">
        <v>2000</v>
      </c>
      <c r="AG84" s="751"/>
      <c r="AH84" s="736"/>
      <c r="AI84" s="799">
        <f>AC84-AF84</f>
        <v>0</v>
      </c>
      <c r="AJ84" s="799"/>
      <c r="AK84" s="799"/>
      <c r="AL84" s="380"/>
      <c r="AM84" s="751"/>
      <c r="AN84" s="380"/>
      <c r="AO84" s="732">
        <f t="shared" ref="AO84" si="201">AP84+AQ84</f>
        <v>0</v>
      </c>
      <c r="AP84" s="751"/>
      <c r="AQ84" s="798"/>
      <c r="AR84" s="736">
        <f>AO84</f>
        <v>0</v>
      </c>
      <c r="AS84" s="735">
        <f>AP84</f>
        <v>0</v>
      </c>
      <c r="AT84" s="380">
        <f>AQ84</f>
        <v>0</v>
      </c>
      <c r="AU84" s="743">
        <f t="shared" ref="AU84:AW84" si="202">Q84+AC84+AO84</f>
        <v>14000</v>
      </c>
      <c r="AV84" s="743">
        <f t="shared" si="202"/>
        <v>0</v>
      </c>
      <c r="AW84" s="743">
        <f t="shared" si="202"/>
        <v>0</v>
      </c>
      <c r="AX84" s="379">
        <f t="shared" ref="AX84" si="203">AY84</f>
        <v>0</v>
      </c>
      <c r="AY84" s="607">
        <f t="shared" ref="AY84:BA84" si="204">N84-AU84</f>
        <v>0</v>
      </c>
      <c r="AZ84" s="737">
        <f t="shared" si="204"/>
        <v>0</v>
      </c>
      <c r="BA84" s="380">
        <f t="shared" si="204"/>
        <v>0</v>
      </c>
      <c r="BB84" s="379">
        <f t="shared" ref="BB84" si="205">AX84</f>
        <v>0</v>
      </c>
      <c r="BC84" s="379">
        <f t="shared" ref="BC84" si="206">AZ84</f>
        <v>0</v>
      </c>
      <c r="BD84" s="380"/>
      <c r="BE84" s="379">
        <f t="shared" ref="BE84:BF84" si="207">BB84</f>
        <v>0</v>
      </c>
      <c r="BF84" s="379">
        <f t="shared" si="207"/>
        <v>0</v>
      </c>
      <c r="BG84" s="380"/>
      <c r="BH84" s="379">
        <f t="shared" ref="BH84:BI84" si="208">AY84-BB84</f>
        <v>0</v>
      </c>
      <c r="BI84" s="380">
        <f t="shared" si="208"/>
        <v>0</v>
      </c>
      <c r="BJ84" s="380"/>
      <c r="BK84" s="380"/>
      <c r="BL84" s="380"/>
      <c r="BM84" s="380"/>
      <c r="BN84" s="380"/>
      <c r="BO84" s="379">
        <f t="shared" ref="BO84" si="209">BP84</f>
        <v>0</v>
      </c>
      <c r="BP84" s="379">
        <f t="shared" ref="BP84" si="210">AY84</f>
        <v>0</v>
      </c>
      <c r="BQ84" s="133"/>
      <c r="BR84" s="133"/>
      <c r="BS84" s="133"/>
      <c r="BT84" s="22" t="s">
        <v>358</v>
      </c>
    </row>
    <row r="85" spans="1:72" s="22" customFormat="1" ht="56.25" hidden="1" customHeight="1">
      <c r="A85" s="768" t="s">
        <v>150</v>
      </c>
      <c r="B85" s="824" t="s">
        <v>148</v>
      </c>
      <c r="C85" s="763"/>
      <c r="D85" s="762"/>
      <c r="E85" s="768"/>
      <c r="F85" s="388">
        <f>F86</f>
        <v>75030</v>
      </c>
      <c r="G85" s="388">
        <f t="shared" ref="G85:AZ88" si="211">G86</f>
        <v>60024</v>
      </c>
      <c r="H85" s="388"/>
      <c r="I85" s="388"/>
      <c r="J85" s="388"/>
      <c r="K85" s="388">
        <f t="shared" si="211"/>
        <v>51460</v>
      </c>
      <c r="L85" s="388">
        <f t="shared" si="211"/>
        <v>42960</v>
      </c>
      <c r="M85" s="388">
        <f t="shared" si="211"/>
        <v>17000</v>
      </c>
      <c r="N85" s="388">
        <f t="shared" si="211"/>
        <v>17000</v>
      </c>
      <c r="O85" s="388">
        <f t="shared" si="211"/>
        <v>0</v>
      </c>
      <c r="P85" s="388">
        <f t="shared" si="211"/>
        <v>0</v>
      </c>
      <c r="Q85" s="388">
        <f t="shared" si="211"/>
        <v>17000</v>
      </c>
      <c r="R85" s="388">
        <f t="shared" si="211"/>
        <v>0</v>
      </c>
      <c r="S85" s="388">
        <f t="shared" si="211"/>
        <v>0</v>
      </c>
      <c r="T85" s="388">
        <f t="shared" si="211"/>
        <v>13343</v>
      </c>
      <c r="U85" s="388">
        <f t="shared" si="211"/>
        <v>0</v>
      </c>
      <c r="V85" s="388">
        <f t="shared" si="211"/>
        <v>0</v>
      </c>
      <c r="W85" s="388">
        <f t="shared" si="211"/>
        <v>3657</v>
      </c>
      <c r="X85" s="388">
        <f t="shared" si="211"/>
        <v>0</v>
      </c>
      <c r="Y85" s="388">
        <f t="shared" si="211"/>
        <v>0</v>
      </c>
      <c r="Z85" s="388">
        <f t="shared" si="211"/>
        <v>445</v>
      </c>
      <c r="AA85" s="388">
        <f t="shared" si="211"/>
        <v>0</v>
      </c>
      <c r="AB85" s="388">
        <f t="shared" si="211"/>
        <v>0</v>
      </c>
      <c r="AC85" s="388">
        <f t="shared" si="211"/>
        <v>0</v>
      </c>
      <c r="AD85" s="388">
        <f t="shared" si="211"/>
        <v>0</v>
      </c>
      <c r="AE85" s="388">
        <f t="shared" si="211"/>
        <v>0</v>
      </c>
      <c r="AF85" s="388">
        <f t="shared" si="211"/>
        <v>0</v>
      </c>
      <c r="AG85" s="388">
        <f t="shared" si="211"/>
        <v>0</v>
      </c>
      <c r="AH85" s="388">
        <f t="shared" si="211"/>
        <v>0</v>
      </c>
      <c r="AI85" s="388">
        <f t="shared" si="211"/>
        <v>0</v>
      </c>
      <c r="AJ85" s="388">
        <f t="shared" si="211"/>
        <v>0</v>
      </c>
      <c r="AK85" s="388">
        <f t="shared" si="211"/>
        <v>0</v>
      </c>
      <c r="AL85" s="388">
        <f t="shared" si="211"/>
        <v>0</v>
      </c>
      <c r="AM85" s="388">
        <f t="shared" si="211"/>
        <v>0</v>
      </c>
      <c r="AN85" s="388">
        <f t="shared" si="211"/>
        <v>0</v>
      </c>
      <c r="AO85" s="388">
        <f t="shared" si="211"/>
        <v>0</v>
      </c>
      <c r="AP85" s="388">
        <f t="shared" si="211"/>
        <v>0</v>
      </c>
      <c r="AQ85" s="760">
        <f t="shared" si="211"/>
        <v>0</v>
      </c>
      <c r="AR85" s="388">
        <f t="shared" si="211"/>
        <v>0</v>
      </c>
      <c r="AS85" s="388">
        <f t="shared" si="211"/>
        <v>0</v>
      </c>
      <c r="AT85" s="388">
        <f t="shared" si="211"/>
        <v>0</v>
      </c>
      <c r="AU85" s="761">
        <f t="shared" si="211"/>
        <v>17000</v>
      </c>
      <c r="AV85" s="761">
        <f t="shared" si="211"/>
        <v>0</v>
      </c>
      <c r="AW85" s="761">
        <f t="shared" si="211"/>
        <v>0</v>
      </c>
      <c r="AX85" s="388">
        <f t="shared" si="211"/>
        <v>0</v>
      </c>
      <c r="AY85" s="388">
        <f t="shared" si="211"/>
        <v>0</v>
      </c>
      <c r="AZ85" s="1083">
        <f t="shared" si="211"/>
        <v>0</v>
      </c>
      <c r="BA85" s="388">
        <f t="shared" ref="BA85:BM88" si="212">BA86</f>
        <v>0</v>
      </c>
      <c r="BB85" s="388">
        <f t="shared" si="212"/>
        <v>0</v>
      </c>
      <c r="BC85" s="388">
        <f t="shared" si="212"/>
        <v>0</v>
      </c>
      <c r="BD85" s="388">
        <f t="shared" si="212"/>
        <v>0</v>
      </c>
      <c r="BE85" s="388">
        <f t="shared" si="212"/>
        <v>0</v>
      </c>
      <c r="BF85" s="388">
        <f t="shared" si="212"/>
        <v>0</v>
      </c>
      <c r="BG85" s="388">
        <f t="shared" si="212"/>
        <v>0</v>
      </c>
      <c r="BH85" s="388">
        <f t="shared" si="212"/>
        <v>0</v>
      </c>
      <c r="BI85" s="388">
        <f t="shared" si="212"/>
        <v>0</v>
      </c>
      <c r="BJ85" s="388">
        <f t="shared" si="212"/>
        <v>0</v>
      </c>
      <c r="BK85" s="388">
        <f t="shared" si="212"/>
        <v>0</v>
      </c>
      <c r="BL85" s="388">
        <f t="shared" si="212"/>
        <v>0</v>
      </c>
      <c r="BM85" s="388">
        <f t="shared" si="212"/>
        <v>0</v>
      </c>
      <c r="BN85" s="388"/>
      <c r="BO85" s="388">
        <f t="shared" ref="BO85:BR88" si="213">BO86</f>
        <v>0</v>
      </c>
      <c r="BP85" s="388">
        <f t="shared" si="213"/>
        <v>0</v>
      </c>
      <c r="BQ85" s="388">
        <f t="shared" si="213"/>
        <v>0</v>
      </c>
      <c r="BR85" s="388">
        <f t="shared" si="213"/>
        <v>0</v>
      </c>
      <c r="BS85" s="133"/>
    </row>
    <row r="86" spans="1:72" s="22" customFormat="1" ht="56.25" hidden="1" customHeight="1">
      <c r="A86" s="768"/>
      <c r="B86" s="824" t="s">
        <v>30</v>
      </c>
      <c r="C86" s="763"/>
      <c r="D86" s="762"/>
      <c r="E86" s="768"/>
      <c r="F86" s="388">
        <f>F87</f>
        <v>75030</v>
      </c>
      <c r="G86" s="388">
        <f t="shared" si="211"/>
        <v>60024</v>
      </c>
      <c r="H86" s="388"/>
      <c r="I86" s="388"/>
      <c r="J86" s="388"/>
      <c r="K86" s="388">
        <f t="shared" si="211"/>
        <v>51460</v>
      </c>
      <c r="L86" s="388">
        <f t="shared" si="211"/>
        <v>42960</v>
      </c>
      <c r="M86" s="388">
        <f t="shared" si="211"/>
        <v>17000</v>
      </c>
      <c r="N86" s="388">
        <f t="shared" si="211"/>
        <v>17000</v>
      </c>
      <c r="O86" s="388">
        <f t="shared" si="211"/>
        <v>0</v>
      </c>
      <c r="P86" s="388">
        <f t="shared" si="211"/>
        <v>0</v>
      </c>
      <c r="Q86" s="388">
        <f t="shared" si="211"/>
        <v>17000</v>
      </c>
      <c r="R86" s="388">
        <f t="shared" si="211"/>
        <v>0</v>
      </c>
      <c r="S86" s="388">
        <f t="shared" si="211"/>
        <v>0</v>
      </c>
      <c r="T86" s="388">
        <f t="shared" si="211"/>
        <v>13343</v>
      </c>
      <c r="U86" s="388">
        <f t="shared" si="211"/>
        <v>0</v>
      </c>
      <c r="V86" s="388">
        <f t="shared" si="211"/>
        <v>0</v>
      </c>
      <c r="W86" s="388">
        <f t="shared" si="211"/>
        <v>3657</v>
      </c>
      <c r="X86" s="388">
        <f t="shared" si="211"/>
        <v>0</v>
      </c>
      <c r="Y86" s="388">
        <f t="shared" si="211"/>
        <v>0</v>
      </c>
      <c r="Z86" s="388">
        <f t="shared" si="211"/>
        <v>445</v>
      </c>
      <c r="AA86" s="388">
        <f t="shared" si="211"/>
        <v>0</v>
      </c>
      <c r="AB86" s="388">
        <f t="shared" si="211"/>
        <v>0</v>
      </c>
      <c r="AC86" s="388">
        <f t="shared" si="211"/>
        <v>0</v>
      </c>
      <c r="AD86" s="388">
        <f t="shared" si="211"/>
        <v>0</v>
      </c>
      <c r="AE86" s="388">
        <f t="shared" si="211"/>
        <v>0</v>
      </c>
      <c r="AF86" s="388">
        <f t="shared" si="211"/>
        <v>0</v>
      </c>
      <c r="AG86" s="388">
        <f t="shared" si="211"/>
        <v>0</v>
      </c>
      <c r="AH86" s="388">
        <f t="shared" si="211"/>
        <v>0</v>
      </c>
      <c r="AI86" s="388">
        <f t="shared" si="211"/>
        <v>0</v>
      </c>
      <c r="AJ86" s="388">
        <f t="shared" si="211"/>
        <v>0</v>
      </c>
      <c r="AK86" s="388">
        <f t="shared" si="211"/>
        <v>0</v>
      </c>
      <c r="AL86" s="388">
        <f t="shared" si="211"/>
        <v>0</v>
      </c>
      <c r="AM86" s="388">
        <f t="shared" si="211"/>
        <v>0</v>
      </c>
      <c r="AN86" s="388">
        <f t="shared" si="211"/>
        <v>0</v>
      </c>
      <c r="AO86" s="388">
        <f t="shared" si="211"/>
        <v>0</v>
      </c>
      <c r="AP86" s="388">
        <f t="shared" si="211"/>
        <v>0</v>
      </c>
      <c r="AQ86" s="760">
        <f t="shared" si="211"/>
        <v>0</v>
      </c>
      <c r="AR86" s="388">
        <f t="shared" si="211"/>
        <v>0</v>
      </c>
      <c r="AS86" s="388">
        <f t="shared" si="211"/>
        <v>0</v>
      </c>
      <c r="AT86" s="388">
        <f t="shared" si="211"/>
        <v>0</v>
      </c>
      <c r="AU86" s="761">
        <f t="shared" si="211"/>
        <v>17000</v>
      </c>
      <c r="AV86" s="761">
        <f t="shared" si="211"/>
        <v>0</v>
      </c>
      <c r="AW86" s="761">
        <f t="shared" si="211"/>
        <v>0</v>
      </c>
      <c r="AX86" s="388">
        <f t="shared" si="211"/>
        <v>0</v>
      </c>
      <c r="AY86" s="388">
        <f t="shared" si="211"/>
        <v>0</v>
      </c>
      <c r="AZ86" s="1083">
        <f t="shared" si="211"/>
        <v>0</v>
      </c>
      <c r="BA86" s="388">
        <f t="shared" si="212"/>
        <v>0</v>
      </c>
      <c r="BB86" s="388">
        <f t="shared" si="212"/>
        <v>0</v>
      </c>
      <c r="BC86" s="388">
        <f t="shared" si="212"/>
        <v>0</v>
      </c>
      <c r="BD86" s="388">
        <f t="shared" si="212"/>
        <v>0</v>
      </c>
      <c r="BE86" s="388">
        <f t="shared" si="212"/>
        <v>0</v>
      </c>
      <c r="BF86" s="388">
        <f t="shared" si="212"/>
        <v>0</v>
      </c>
      <c r="BG86" s="388">
        <f t="shared" si="212"/>
        <v>0</v>
      </c>
      <c r="BH86" s="388">
        <f t="shared" si="212"/>
        <v>0</v>
      </c>
      <c r="BI86" s="388">
        <f t="shared" si="212"/>
        <v>0</v>
      </c>
      <c r="BJ86" s="388">
        <f t="shared" si="212"/>
        <v>0</v>
      </c>
      <c r="BK86" s="388">
        <f t="shared" si="212"/>
        <v>0</v>
      </c>
      <c r="BL86" s="388">
        <f t="shared" si="212"/>
        <v>0</v>
      </c>
      <c r="BM86" s="388">
        <f t="shared" si="212"/>
        <v>0</v>
      </c>
      <c r="BN86" s="388"/>
      <c r="BO86" s="388">
        <f t="shared" si="213"/>
        <v>0</v>
      </c>
      <c r="BP86" s="388">
        <f t="shared" si="213"/>
        <v>0</v>
      </c>
      <c r="BQ86" s="388">
        <f t="shared" si="213"/>
        <v>0</v>
      </c>
      <c r="BR86" s="388">
        <f t="shared" si="213"/>
        <v>0</v>
      </c>
      <c r="BS86" s="133"/>
    </row>
    <row r="87" spans="1:72" s="22" customFormat="1" ht="56.25" hidden="1" customHeight="1">
      <c r="A87" s="768" t="s">
        <v>29</v>
      </c>
      <c r="B87" s="789" t="s">
        <v>264</v>
      </c>
      <c r="C87" s="763"/>
      <c r="D87" s="762"/>
      <c r="E87" s="768"/>
      <c r="F87" s="388">
        <f>F88</f>
        <v>75030</v>
      </c>
      <c r="G87" s="388">
        <f t="shared" si="211"/>
        <v>60024</v>
      </c>
      <c r="H87" s="388"/>
      <c r="I87" s="388"/>
      <c r="J87" s="388"/>
      <c r="K87" s="388">
        <f t="shared" si="211"/>
        <v>51460</v>
      </c>
      <c r="L87" s="388">
        <f t="shared" si="211"/>
        <v>42960</v>
      </c>
      <c r="M87" s="388">
        <f t="shared" si="211"/>
        <v>17000</v>
      </c>
      <c r="N87" s="388">
        <f t="shared" si="211"/>
        <v>17000</v>
      </c>
      <c r="O87" s="388">
        <f t="shared" si="211"/>
        <v>0</v>
      </c>
      <c r="P87" s="388">
        <f t="shared" si="211"/>
        <v>0</v>
      </c>
      <c r="Q87" s="388">
        <f t="shared" si="211"/>
        <v>17000</v>
      </c>
      <c r="R87" s="388">
        <f t="shared" si="211"/>
        <v>0</v>
      </c>
      <c r="S87" s="388">
        <f t="shared" si="211"/>
        <v>0</v>
      </c>
      <c r="T87" s="388">
        <f t="shared" si="211"/>
        <v>13343</v>
      </c>
      <c r="U87" s="388">
        <f t="shared" si="211"/>
        <v>0</v>
      </c>
      <c r="V87" s="388">
        <f t="shared" si="211"/>
        <v>0</v>
      </c>
      <c r="W87" s="388">
        <f t="shared" si="211"/>
        <v>3657</v>
      </c>
      <c r="X87" s="388">
        <f t="shared" si="211"/>
        <v>0</v>
      </c>
      <c r="Y87" s="388">
        <f t="shared" si="211"/>
        <v>0</v>
      </c>
      <c r="Z87" s="388">
        <f t="shared" si="211"/>
        <v>445</v>
      </c>
      <c r="AA87" s="388">
        <f t="shared" si="211"/>
        <v>0</v>
      </c>
      <c r="AB87" s="388">
        <f t="shared" si="211"/>
        <v>0</v>
      </c>
      <c r="AC87" s="388">
        <f t="shared" si="211"/>
        <v>0</v>
      </c>
      <c r="AD87" s="388">
        <f t="shared" si="211"/>
        <v>0</v>
      </c>
      <c r="AE87" s="388">
        <f t="shared" si="211"/>
        <v>0</v>
      </c>
      <c r="AF87" s="388">
        <f t="shared" si="211"/>
        <v>0</v>
      </c>
      <c r="AG87" s="388">
        <f t="shared" si="211"/>
        <v>0</v>
      </c>
      <c r="AH87" s="388">
        <f t="shared" si="211"/>
        <v>0</v>
      </c>
      <c r="AI87" s="388">
        <f t="shared" si="211"/>
        <v>0</v>
      </c>
      <c r="AJ87" s="388">
        <f t="shared" si="211"/>
        <v>0</v>
      </c>
      <c r="AK87" s="388">
        <f t="shared" si="211"/>
        <v>0</v>
      </c>
      <c r="AL87" s="388">
        <f t="shared" si="211"/>
        <v>0</v>
      </c>
      <c r="AM87" s="388">
        <f t="shared" si="211"/>
        <v>0</v>
      </c>
      <c r="AN87" s="388">
        <f t="shared" si="211"/>
        <v>0</v>
      </c>
      <c r="AO87" s="388">
        <f t="shared" si="211"/>
        <v>0</v>
      </c>
      <c r="AP87" s="388">
        <f t="shared" si="211"/>
        <v>0</v>
      </c>
      <c r="AQ87" s="760">
        <f t="shared" si="211"/>
        <v>0</v>
      </c>
      <c r="AR87" s="388">
        <f t="shared" si="211"/>
        <v>0</v>
      </c>
      <c r="AS87" s="388">
        <f t="shared" si="211"/>
        <v>0</v>
      </c>
      <c r="AT87" s="388">
        <f t="shared" si="211"/>
        <v>0</v>
      </c>
      <c r="AU87" s="761">
        <f t="shared" si="211"/>
        <v>17000</v>
      </c>
      <c r="AV87" s="761">
        <f t="shared" si="211"/>
        <v>0</v>
      </c>
      <c r="AW87" s="761">
        <f t="shared" si="211"/>
        <v>0</v>
      </c>
      <c r="AX87" s="388">
        <f t="shared" si="211"/>
        <v>0</v>
      </c>
      <c r="AY87" s="388">
        <f t="shared" si="211"/>
        <v>0</v>
      </c>
      <c r="AZ87" s="1083">
        <f t="shared" si="211"/>
        <v>0</v>
      </c>
      <c r="BA87" s="388">
        <f t="shared" si="212"/>
        <v>0</v>
      </c>
      <c r="BB87" s="388">
        <f t="shared" si="212"/>
        <v>0</v>
      </c>
      <c r="BC87" s="388">
        <f t="shared" si="212"/>
        <v>0</v>
      </c>
      <c r="BD87" s="388">
        <f t="shared" si="212"/>
        <v>0</v>
      </c>
      <c r="BE87" s="388">
        <f t="shared" si="212"/>
        <v>0</v>
      </c>
      <c r="BF87" s="388">
        <f t="shared" si="212"/>
        <v>0</v>
      </c>
      <c r="BG87" s="388">
        <f t="shared" si="212"/>
        <v>0</v>
      </c>
      <c r="BH87" s="388">
        <f t="shared" si="212"/>
        <v>0</v>
      </c>
      <c r="BI87" s="388">
        <f t="shared" si="212"/>
        <v>0</v>
      </c>
      <c r="BJ87" s="388">
        <f t="shared" si="212"/>
        <v>0</v>
      </c>
      <c r="BK87" s="388">
        <f t="shared" si="212"/>
        <v>0</v>
      </c>
      <c r="BL87" s="388">
        <f t="shared" si="212"/>
        <v>0</v>
      </c>
      <c r="BM87" s="388">
        <f t="shared" si="212"/>
        <v>0</v>
      </c>
      <c r="BN87" s="388"/>
      <c r="BO87" s="388">
        <f t="shared" si="213"/>
        <v>0</v>
      </c>
      <c r="BP87" s="388">
        <f t="shared" si="213"/>
        <v>0</v>
      </c>
      <c r="BQ87" s="388">
        <f t="shared" si="213"/>
        <v>0</v>
      </c>
      <c r="BR87" s="388">
        <f t="shared" si="213"/>
        <v>0</v>
      </c>
      <c r="BS87" s="133"/>
    </row>
    <row r="88" spans="1:72" s="43" customFormat="1" ht="56.25" hidden="1" customHeight="1">
      <c r="A88" s="775"/>
      <c r="B88" s="804" t="s">
        <v>25</v>
      </c>
      <c r="C88" s="776"/>
      <c r="D88" s="777"/>
      <c r="E88" s="775"/>
      <c r="F88" s="779">
        <f>F89</f>
        <v>75030</v>
      </c>
      <c r="G88" s="779">
        <f t="shared" si="211"/>
        <v>60024</v>
      </c>
      <c r="H88" s="779"/>
      <c r="I88" s="779"/>
      <c r="J88" s="779"/>
      <c r="K88" s="779">
        <f t="shared" si="211"/>
        <v>51460</v>
      </c>
      <c r="L88" s="779">
        <f t="shared" si="211"/>
        <v>42960</v>
      </c>
      <c r="M88" s="779">
        <f t="shared" si="211"/>
        <v>17000</v>
      </c>
      <c r="N88" s="779">
        <f t="shared" si="211"/>
        <v>17000</v>
      </c>
      <c r="O88" s="779">
        <f t="shared" si="211"/>
        <v>0</v>
      </c>
      <c r="P88" s="779">
        <f t="shared" si="211"/>
        <v>0</v>
      </c>
      <c r="Q88" s="779">
        <f t="shared" si="211"/>
        <v>17000</v>
      </c>
      <c r="R88" s="779">
        <f t="shared" si="211"/>
        <v>0</v>
      </c>
      <c r="S88" s="779">
        <f t="shared" si="211"/>
        <v>0</v>
      </c>
      <c r="T88" s="779">
        <f t="shared" si="211"/>
        <v>13343</v>
      </c>
      <c r="U88" s="779">
        <f t="shared" si="211"/>
        <v>0</v>
      </c>
      <c r="V88" s="779">
        <f t="shared" si="211"/>
        <v>0</v>
      </c>
      <c r="W88" s="779">
        <f t="shared" si="211"/>
        <v>3657</v>
      </c>
      <c r="X88" s="779">
        <f t="shared" si="211"/>
        <v>0</v>
      </c>
      <c r="Y88" s="779">
        <f t="shared" si="211"/>
        <v>0</v>
      </c>
      <c r="Z88" s="779">
        <f t="shared" si="211"/>
        <v>445</v>
      </c>
      <c r="AA88" s="779">
        <f t="shared" si="211"/>
        <v>0</v>
      </c>
      <c r="AB88" s="779">
        <f t="shared" si="211"/>
        <v>0</v>
      </c>
      <c r="AC88" s="779">
        <f t="shared" si="211"/>
        <v>0</v>
      </c>
      <c r="AD88" s="779">
        <f t="shared" si="211"/>
        <v>0</v>
      </c>
      <c r="AE88" s="779">
        <f t="shared" si="211"/>
        <v>0</v>
      </c>
      <c r="AF88" s="779">
        <f t="shared" si="211"/>
        <v>0</v>
      </c>
      <c r="AG88" s="779">
        <f t="shared" si="211"/>
        <v>0</v>
      </c>
      <c r="AH88" s="779">
        <f t="shared" si="211"/>
        <v>0</v>
      </c>
      <c r="AI88" s="779">
        <f t="shared" si="211"/>
        <v>0</v>
      </c>
      <c r="AJ88" s="779">
        <f t="shared" si="211"/>
        <v>0</v>
      </c>
      <c r="AK88" s="779">
        <f t="shared" si="211"/>
        <v>0</v>
      </c>
      <c r="AL88" s="779">
        <f t="shared" si="211"/>
        <v>0</v>
      </c>
      <c r="AM88" s="779">
        <f t="shared" si="211"/>
        <v>0</v>
      </c>
      <c r="AN88" s="779">
        <f t="shared" si="211"/>
        <v>0</v>
      </c>
      <c r="AO88" s="779">
        <f t="shared" si="211"/>
        <v>0</v>
      </c>
      <c r="AP88" s="779">
        <f t="shared" si="211"/>
        <v>0</v>
      </c>
      <c r="AQ88" s="935">
        <f t="shared" si="211"/>
        <v>0</v>
      </c>
      <c r="AR88" s="779">
        <f t="shared" si="211"/>
        <v>0</v>
      </c>
      <c r="AS88" s="779">
        <f t="shared" si="211"/>
        <v>0</v>
      </c>
      <c r="AT88" s="779">
        <f t="shared" si="211"/>
        <v>0</v>
      </c>
      <c r="AU88" s="780">
        <f t="shared" si="211"/>
        <v>17000</v>
      </c>
      <c r="AV88" s="780">
        <f t="shared" si="211"/>
        <v>0</v>
      </c>
      <c r="AW88" s="780">
        <f t="shared" si="211"/>
        <v>0</v>
      </c>
      <c r="AX88" s="779">
        <f t="shared" si="211"/>
        <v>0</v>
      </c>
      <c r="AY88" s="779">
        <f t="shared" si="211"/>
        <v>0</v>
      </c>
      <c r="AZ88" s="1085">
        <f t="shared" si="211"/>
        <v>0</v>
      </c>
      <c r="BA88" s="779">
        <f t="shared" si="212"/>
        <v>0</v>
      </c>
      <c r="BB88" s="779">
        <f t="shared" si="212"/>
        <v>0</v>
      </c>
      <c r="BC88" s="779">
        <f t="shared" si="212"/>
        <v>0</v>
      </c>
      <c r="BD88" s="779">
        <f t="shared" si="212"/>
        <v>0</v>
      </c>
      <c r="BE88" s="779">
        <f t="shared" si="212"/>
        <v>0</v>
      </c>
      <c r="BF88" s="779">
        <f t="shared" si="212"/>
        <v>0</v>
      </c>
      <c r="BG88" s="779">
        <f t="shared" si="212"/>
        <v>0</v>
      </c>
      <c r="BH88" s="779">
        <f t="shared" si="212"/>
        <v>0</v>
      </c>
      <c r="BI88" s="779">
        <f t="shared" si="212"/>
        <v>0</v>
      </c>
      <c r="BJ88" s="779">
        <f t="shared" si="212"/>
        <v>0</v>
      </c>
      <c r="BK88" s="779">
        <f t="shared" si="212"/>
        <v>0</v>
      </c>
      <c r="BL88" s="779">
        <f t="shared" si="212"/>
        <v>0</v>
      </c>
      <c r="BM88" s="779">
        <f t="shared" si="212"/>
        <v>0</v>
      </c>
      <c r="BN88" s="779"/>
      <c r="BO88" s="779">
        <f t="shared" si="213"/>
        <v>0</v>
      </c>
      <c r="BP88" s="779">
        <f t="shared" si="213"/>
        <v>0</v>
      </c>
      <c r="BQ88" s="779">
        <f t="shared" si="213"/>
        <v>0</v>
      </c>
      <c r="BR88" s="779">
        <f t="shared" si="213"/>
        <v>0</v>
      </c>
      <c r="BS88" s="781"/>
    </row>
    <row r="89" spans="1:72" s="22" customFormat="1" ht="56.25" hidden="1" customHeight="1">
      <c r="A89" s="762">
        <v>1</v>
      </c>
      <c r="B89" s="774" t="s">
        <v>149</v>
      </c>
      <c r="C89" s="808"/>
      <c r="D89" s="783" t="s">
        <v>174</v>
      </c>
      <c r="E89" s="825" t="s">
        <v>202</v>
      </c>
      <c r="F89" s="378">
        <v>75030</v>
      </c>
      <c r="G89" s="378">
        <v>60024</v>
      </c>
      <c r="H89" s="378"/>
      <c r="I89" s="378"/>
      <c r="J89" s="378"/>
      <c r="K89" s="378">
        <v>51460</v>
      </c>
      <c r="L89" s="378">
        <v>42960</v>
      </c>
      <c r="M89" s="736">
        <f t="shared" ref="M89" si="214">N89</f>
        <v>17000</v>
      </c>
      <c r="N89" s="378">
        <v>17000</v>
      </c>
      <c r="O89" s="378">
        <v>0</v>
      </c>
      <c r="P89" s="380"/>
      <c r="Q89" s="797">
        <v>17000</v>
      </c>
      <c r="R89" s="751"/>
      <c r="S89" s="797"/>
      <c r="T89" s="797">
        <v>13343</v>
      </c>
      <c r="U89" s="751"/>
      <c r="V89" s="797"/>
      <c r="W89" s="799">
        <f>Q89-T89</f>
        <v>3657</v>
      </c>
      <c r="X89" s="799"/>
      <c r="Y89" s="799"/>
      <c r="Z89" s="797">
        <v>445</v>
      </c>
      <c r="AA89" s="751"/>
      <c r="AB89" s="797"/>
      <c r="AC89" s="797">
        <f>AD89+AE89</f>
        <v>0</v>
      </c>
      <c r="AD89" s="174"/>
      <c r="AE89" s="797"/>
      <c r="AF89" s="736">
        <f>AG89+AH89</f>
        <v>0</v>
      </c>
      <c r="AG89" s="751"/>
      <c r="AH89" s="380"/>
      <c r="AI89" s="799">
        <f>AC89-AF89</f>
        <v>0</v>
      </c>
      <c r="AJ89" s="799"/>
      <c r="AK89" s="799"/>
      <c r="AL89" s="380"/>
      <c r="AM89" s="751"/>
      <c r="AN89" s="380"/>
      <c r="AO89" s="732">
        <f t="shared" ref="AO89" si="215">AP89+AQ89</f>
        <v>0</v>
      </c>
      <c r="AP89" s="751"/>
      <c r="AQ89" s="798"/>
      <c r="AR89" s="736">
        <f>AO89</f>
        <v>0</v>
      </c>
      <c r="AS89" s="735">
        <f>AP89</f>
        <v>0</v>
      </c>
      <c r="AT89" s="380">
        <f>AQ89</f>
        <v>0</v>
      </c>
      <c r="AU89" s="743">
        <f t="shared" ref="AU89:AW89" si="216">Q89+AC89+AO89</f>
        <v>17000</v>
      </c>
      <c r="AV89" s="743">
        <f t="shared" si="216"/>
        <v>0</v>
      </c>
      <c r="AW89" s="743">
        <f t="shared" si="216"/>
        <v>0</v>
      </c>
      <c r="AX89" s="379">
        <f t="shared" ref="AX89" si="217">AY89</f>
        <v>0</v>
      </c>
      <c r="AY89" s="607">
        <f t="shared" ref="AY89:BA89" si="218">N89-AU89</f>
        <v>0</v>
      </c>
      <c r="AZ89" s="737">
        <f t="shared" si="218"/>
        <v>0</v>
      </c>
      <c r="BA89" s="380">
        <f t="shared" si="218"/>
        <v>0</v>
      </c>
      <c r="BB89" s="379">
        <f t="shared" ref="BB89" si="219">AX89</f>
        <v>0</v>
      </c>
      <c r="BC89" s="379">
        <f t="shared" ref="BC89" si="220">AZ89</f>
        <v>0</v>
      </c>
      <c r="BD89" s="380"/>
      <c r="BE89" s="379">
        <f t="shared" ref="BE89:BF89" si="221">BB89</f>
        <v>0</v>
      </c>
      <c r="BF89" s="379">
        <f t="shared" si="221"/>
        <v>0</v>
      </c>
      <c r="BG89" s="380"/>
      <c r="BH89" s="379">
        <f t="shared" ref="BH89:BI89" si="222">AY89-BB89</f>
        <v>0</v>
      </c>
      <c r="BI89" s="380">
        <f t="shared" si="222"/>
        <v>0</v>
      </c>
      <c r="BJ89" s="380"/>
      <c r="BK89" s="380"/>
      <c r="BL89" s="380"/>
      <c r="BM89" s="380"/>
      <c r="BN89" s="380"/>
      <c r="BO89" s="379">
        <f t="shared" ref="BO89" si="223">BP89</f>
        <v>0</v>
      </c>
      <c r="BP89" s="379">
        <f t="shared" ref="BP89" si="224">AY89</f>
        <v>0</v>
      </c>
      <c r="BQ89" s="133"/>
      <c r="BR89" s="133"/>
      <c r="BS89" s="133"/>
      <c r="BT89" s="22" t="s">
        <v>359</v>
      </c>
    </row>
    <row r="90" spans="1:72" s="22" customFormat="1" ht="56.25" hidden="1" customHeight="1">
      <c r="A90" s="768" t="s">
        <v>366</v>
      </c>
      <c r="B90" s="826" t="s">
        <v>151</v>
      </c>
      <c r="C90" s="763"/>
      <c r="D90" s="762"/>
      <c r="E90" s="768"/>
      <c r="F90" s="388">
        <f>F91</f>
        <v>797119</v>
      </c>
      <c r="G90" s="388">
        <f t="shared" ref="G90:BR90" si="225">G91</f>
        <v>795842</v>
      </c>
      <c r="H90" s="388"/>
      <c r="I90" s="388"/>
      <c r="J90" s="388"/>
      <c r="K90" s="388">
        <f t="shared" si="225"/>
        <v>293209</v>
      </c>
      <c r="L90" s="388">
        <f t="shared" si="225"/>
        <v>293209</v>
      </c>
      <c r="M90" s="388">
        <f t="shared" si="225"/>
        <v>314000</v>
      </c>
      <c r="N90" s="388">
        <f t="shared" si="225"/>
        <v>314000</v>
      </c>
      <c r="O90" s="388">
        <f t="shared" si="225"/>
        <v>35600</v>
      </c>
      <c r="P90" s="388">
        <f t="shared" si="225"/>
        <v>0</v>
      </c>
      <c r="Q90" s="388">
        <f t="shared" si="225"/>
        <v>110000</v>
      </c>
      <c r="R90" s="388">
        <f t="shared" si="225"/>
        <v>0</v>
      </c>
      <c r="S90" s="388">
        <f t="shared" si="225"/>
        <v>0</v>
      </c>
      <c r="T90" s="388">
        <f t="shared" si="225"/>
        <v>104101</v>
      </c>
      <c r="U90" s="388">
        <f t="shared" si="225"/>
        <v>0</v>
      </c>
      <c r="V90" s="388">
        <f t="shared" si="225"/>
        <v>0</v>
      </c>
      <c r="W90" s="388">
        <f t="shared" si="225"/>
        <v>5899</v>
      </c>
      <c r="X90" s="388">
        <f t="shared" si="225"/>
        <v>0</v>
      </c>
      <c r="Y90" s="388">
        <f t="shared" si="225"/>
        <v>0</v>
      </c>
      <c r="Z90" s="388">
        <f t="shared" si="225"/>
        <v>5899</v>
      </c>
      <c r="AA90" s="388">
        <f t="shared" si="225"/>
        <v>0</v>
      </c>
      <c r="AB90" s="388">
        <f t="shared" si="225"/>
        <v>0</v>
      </c>
      <c r="AC90" s="388">
        <f t="shared" si="225"/>
        <v>0</v>
      </c>
      <c r="AD90" s="388">
        <f t="shared" si="225"/>
        <v>0</v>
      </c>
      <c r="AE90" s="388">
        <f t="shared" si="225"/>
        <v>0</v>
      </c>
      <c r="AF90" s="388">
        <f t="shared" si="225"/>
        <v>0</v>
      </c>
      <c r="AG90" s="388">
        <f t="shared" si="225"/>
        <v>0</v>
      </c>
      <c r="AH90" s="388">
        <f t="shared" si="225"/>
        <v>0</v>
      </c>
      <c r="AI90" s="388">
        <f t="shared" si="225"/>
        <v>0</v>
      </c>
      <c r="AJ90" s="388">
        <f t="shared" si="225"/>
        <v>0</v>
      </c>
      <c r="AK90" s="388">
        <f t="shared" si="225"/>
        <v>0</v>
      </c>
      <c r="AL90" s="388">
        <f t="shared" si="225"/>
        <v>0</v>
      </c>
      <c r="AM90" s="388">
        <f t="shared" si="225"/>
        <v>0</v>
      </c>
      <c r="AN90" s="388">
        <f t="shared" si="225"/>
        <v>0</v>
      </c>
      <c r="AO90" s="388">
        <f t="shared" si="225"/>
        <v>0</v>
      </c>
      <c r="AP90" s="388">
        <f t="shared" si="225"/>
        <v>0</v>
      </c>
      <c r="AQ90" s="760">
        <f t="shared" si="225"/>
        <v>0</v>
      </c>
      <c r="AR90" s="388">
        <f t="shared" si="225"/>
        <v>0</v>
      </c>
      <c r="AS90" s="388">
        <f t="shared" si="225"/>
        <v>0</v>
      </c>
      <c r="AT90" s="388">
        <f t="shared" si="225"/>
        <v>0</v>
      </c>
      <c r="AU90" s="761">
        <f t="shared" si="225"/>
        <v>110000</v>
      </c>
      <c r="AV90" s="761">
        <f t="shared" si="225"/>
        <v>0</v>
      </c>
      <c r="AW90" s="761">
        <f t="shared" si="225"/>
        <v>0</v>
      </c>
      <c r="AX90" s="388">
        <f t="shared" si="225"/>
        <v>204000</v>
      </c>
      <c r="AY90" s="388">
        <f t="shared" si="225"/>
        <v>204000</v>
      </c>
      <c r="AZ90" s="1083">
        <f t="shared" si="225"/>
        <v>35600</v>
      </c>
      <c r="BA90" s="388">
        <f t="shared" si="225"/>
        <v>0</v>
      </c>
      <c r="BB90" s="388">
        <f t="shared" si="225"/>
        <v>204000</v>
      </c>
      <c r="BC90" s="388">
        <f t="shared" si="225"/>
        <v>35600</v>
      </c>
      <c r="BD90" s="388">
        <f t="shared" si="225"/>
        <v>0</v>
      </c>
      <c r="BE90" s="388">
        <f t="shared" si="225"/>
        <v>204000</v>
      </c>
      <c r="BF90" s="388">
        <f t="shared" si="225"/>
        <v>35600</v>
      </c>
      <c r="BG90" s="388">
        <f t="shared" si="225"/>
        <v>0</v>
      </c>
      <c r="BH90" s="388">
        <f t="shared" si="225"/>
        <v>0</v>
      </c>
      <c r="BI90" s="388">
        <f t="shared" si="225"/>
        <v>0</v>
      </c>
      <c r="BJ90" s="388">
        <f t="shared" si="225"/>
        <v>0</v>
      </c>
      <c r="BK90" s="388">
        <f t="shared" si="225"/>
        <v>0</v>
      </c>
      <c r="BL90" s="388">
        <f t="shared" si="225"/>
        <v>0</v>
      </c>
      <c r="BM90" s="388">
        <f t="shared" si="225"/>
        <v>0</v>
      </c>
      <c r="BN90" s="388"/>
      <c r="BO90" s="388">
        <f t="shared" si="225"/>
        <v>199000</v>
      </c>
      <c r="BP90" s="388">
        <f t="shared" si="225"/>
        <v>199000</v>
      </c>
      <c r="BQ90" s="388">
        <f t="shared" si="225"/>
        <v>35600</v>
      </c>
      <c r="BR90" s="388">
        <f t="shared" si="225"/>
        <v>0</v>
      </c>
      <c r="BS90" s="133"/>
    </row>
    <row r="91" spans="1:72" s="22" customFormat="1" ht="56.25" hidden="1" customHeight="1">
      <c r="A91" s="768"/>
      <c r="B91" s="826" t="s">
        <v>30</v>
      </c>
      <c r="C91" s="763"/>
      <c r="D91" s="762"/>
      <c r="E91" s="768"/>
      <c r="F91" s="388">
        <f>F92+F96</f>
        <v>797119</v>
      </c>
      <c r="G91" s="388">
        <f t="shared" ref="G91:BR91" si="226">G92+G96</f>
        <v>795842</v>
      </c>
      <c r="H91" s="388"/>
      <c r="I91" s="388"/>
      <c r="J91" s="388"/>
      <c r="K91" s="388">
        <f t="shared" si="226"/>
        <v>293209</v>
      </c>
      <c r="L91" s="388">
        <f t="shared" si="226"/>
        <v>293209</v>
      </c>
      <c r="M91" s="388">
        <f t="shared" si="226"/>
        <v>314000</v>
      </c>
      <c r="N91" s="388">
        <f t="shared" si="226"/>
        <v>314000</v>
      </c>
      <c r="O91" s="388">
        <f t="shared" si="226"/>
        <v>35600</v>
      </c>
      <c r="P91" s="388">
        <f t="shared" si="226"/>
        <v>0</v>
      </c>
      <c r="Q91" s="388">
        <f t="shared" si="226"/>
        <v>110000</v>
      </c>
      <c r="R91" s="388">
        <f t="shared" si="226"/>
        <v>0</v>
      </c>
      <c r="S91" s="388">
        <f t="shared" si="226"/>
        <v>0</v>
      </c>
      <c r="T91" s="388">
        <f t="shared" si="226"/>
        <v>104101</v>
      </c>
      <c r="U91" s="388">
        <f t="shared" si="226"/>
        <v>0</v>
      </c>
      <c r="V91" s="388">
        <f t="shared" si="226"/>
        <v>0</v>
      </c>
      <c r="W91" s="388">
        <f t="shared" si="226"/>
        <v>5899</v>
      </c>
      <c r="X91" s="388">
        <f t="shared" si="226"/>
        <v>0</v>
      </c>
      <c r="Y91" s="388">
        <f t="shared" si="226"/>
        <v>0</v>
      </c>
      <c r="Z91" s="388">
        <f t="shared" si="226"/>
        <v>5899</v>
      </c>
      <c r="AA91" s="388">
        <f t="shared" si="226"/>
        <v>0</v>
      </c>
      <c r="AB91" s="388">
        <f t="shared" si="226"/>
        <v>0</v>
      </c>
      <c r="AC91" s="388">
        <f t="shared" si="226"/>
        <v>0</v>
      </c>
      <c r="AD91" s="388">
        <f t="shared" si="226"/>
        <v>0</v>
      </c>
      <c r="AE91" s="388">
        <f t="shared" si="226"/>
        <v>0</v>
      </c>
      <c r="AF91" s="388">
        <f t="shared" si="226"/>
        <v>0</v>
      </c>
      <c r="AG91" s="388">
        <f t="shared" si="226"/>
        <v>0</v>
      </c>
      <c r="AH91" s="388">
        <f t="shared" si="226"/>
        <v>0</v>
      </c>
      <c r="AI91" s="388">
        <f t="shared" si="226"/>
        <v>0</v>
      </c>
      <c r="AJ91" s="388">
        <f t="shared" si="226"/>
        <v>0</v>
      </c>
      <c r="AK91" s="388">
        <f t="shared" si="226"/>
        <v>0</v>
      </c>
      <c r="AL91" s="388">
        <f t="shared" si="226"/>
        <v>0</v>
      </c>
      <c r="AM91" s="388">
        <f t="shared" si="226"/>
        <v>0</v>
      </c>
      <c r="AN91" s="388">
        <f t="shared" si="226"/>
        <v>0</v>
      </c>
      <c r="AO91" s="388">
        <f t="shared" si="226"/>
        <v>0</v>
      </c>
      <c r="AP91" s="388">
        <f t="shared" si="226"/>
        <v>0</v>
      </c>
      <c r="AQ91" s="760">
        <f t="shared" si="226"/>
        <v>0</v>
      </c>
      <c r="AR91" s="388">
        <f t="shared" si="226"/>
        <v>0</v>
      </c>
      <c r="AS91" s="388">
        <f t="shared" si="226"/>
        <v>0</v>
      </c>
      <c r="AT91" s="388">
        <f t="shared" si="226"/>
        <v>0</v>
      </c>
      <c r="AU91" s="761">
        <f t="shared" si="226"/>
        <v>110000</v>
      </c>
      <c r="AV91" s="761">
        <f t="shared" si="226"/>
        <v>0</v>
      </c>
      <c r="AW91" s="761">
        <f t="shared" si="226"/>
        <v>0</v>
      </c>
      <c r="AX91" s="388">
        <f t="shared" si="226"/>
        <v>204000</v>
      </c>
      <c r="AY91" s="388">
        <f t="shared" si="226"/>
        <v>204000</v>
      </c>
      <c r="AZ91" s="1083">
        <f t="shared" si="226"/>
        <v>35600</v>
      </c>
      <c r="BA91" s="388">
        <f t="shared" si="226"/>
        <v>0</v>
      </c>
      <c r="BB91" s="388">
        <f t="shared" si="226"/>
        <v>204000</v>
      </c>
      <c r="BC91" s="388">
        <f t="shared" si="226"/>
        <v>35600</v>
      </c>
      <c r="BD91" s="388">
        <f t="shared" si="226"/>
        <v>0</v>
      </c>
      <c r="BE91" s="388">
        <f t="shared" si="226"/>
        <v>204000</v>
      </c>
      <c r="BF91" s="388">
        <f t="shared" si="226"/>
        <v>35600</v>
      </c>
      <c r="BG91" s="388">
        <f t="shared" si="226"/>
        <v>0</v>
      </c>
      <c r="BH91" s="388">
        <f t="shared" si="226"/>
        <v>0</v>
      </c>
      <c r="BI91" s="388">
        <f t="shared" si="226"/>
        <v>0</v>
      </c>
      <c r="BJ91" s="388">
        <f t="shared" si="226"/>
        <v>0</v>
      </c>
      <c r="BK91" s="388">
        <f t="shared" si="226"/>
        <v>0</v>
      </c>
      <c r="BL91" s="388">
        <f t="shared" si="226"/>
        <v>0</v>
      </c>
      <c r="BM91" s="388">
        <f t="shared" si="226"/>
        <v>0</v>
      </c>
      <c r="BN91" s="388"/>
      <c r="BO91" s="388">
        <f t="shared" si="226"/>
        <v>199000</v>
      </c>
      <c r="BP91" s="388">
        <f t="shared" si="226"/>
        <v>199000</v>
      </c>
      <c r="BQ91" s="388">
        <f t="shared" si="226"/>
        <v>35600</v>
      </c>
      <c r="BR91" s="388">
        <f t="shared" si="226"/>
        <v>0</v>
      </c>
      <c r="BS91" s="133"/>
    </row>
    <row r="92" spans="1:72" s="22" customFormat="1" ht="56.25" hidden="1" customHeight="1">
      <c r="A92" s="788" t="s">
        <v>29</v>
      </c>
      <c r="B92" s="789" t="s">
        <v>111</v>
      </c>
      <c r="C92" s="763"/>
      <c r="D92" s="766"/>
      <c r="E92" s="768"/>
      <c r="F92" s="388">
        <f>F93</f>
        <v>455842</v>
      </c>
      <c r="G92" s="388">
        <f t="shared" ref="G92:BR92" si="227">G93</f>
        <v>455842</v>
      </c>
      <c r="H92" s="388"/>
      <c r="I92" s="388"/>
      <c r="J92" s="388"/>
      <c r="K92" s="388">
        <f t="shared" si="227"/>
        <v>293209</v>
      </c>
      <c r="L92" s="388">
        <f t="shared" si="227"/>
        <v>293209</v>
      </c>
      <c r="M92" s="388">
        <f t="shared" si="227"/>
        <v>200000</v>
      </c>
      <c r="N92" s="388">
        <f t="shared" si="227"/>
        <v>200000</v>
      </c>
      <c r="O92" s="388">
        <f t="shared" si="227"/>
        <v>35600</v>
      </c>
      <c r="P92" s="388">
        <f t="shared" si="227"/>
        <v>0</v>
      </c>
      <c r="Q92" s="388">
        <f t="shared" si="227"/>
        <v>100000</v>
      </c>
      <c r="R92" s="388">
        <f t="shared" si="227"/>
        <v>0</v>
      </c>
      <c r="S92" s="388">
        <f t="shared" si="227"/>
        <v>0</v>
      </c>
      <c r="T92" s="388">
        <f t="shared" si="227"/>
        <v>94101</v>
      </c>
      <c r="U92" s="388">
        <f t="shared" si="227"/>
        <v>0</v>
      </c>
      <c r="V92" s="388">
        <f t="shared" si="227"/>
        <v>0</v>
      </c>
      <c r="W92" s="388">
        <f t="shared" si="227"/>
        <v>5899</v>
      </c>
      <c r="X92" s="388">
        <f t="shared" si="227"/>
        <v>0</v>
      </c>
      <c r="Y92" s="388">
        <f t="shared" si="227"/>
        <v>0</v>
      </c>
      <c r="Z92" s="388">
        <f t="shared" si="227"/>
        <v>5899</v>
      </c>
      <c r="AA92" s="388">
        <f t="shared" si="227"/>
        <v>0</v>
      </c>
      <c r="AB92" s="388">
        <f t="shared" si="227"/>
        <v>0</v>
      </c>
      <c r="AC92" s="388">
        <f t="shared" si="227"/>
        <v>0</v>
      </c>
      <c r="AD92" s="388">
        <f t="shared" si="227"/>
        <v>0</v>
      </c>
      <c r="AE92" s="388">
        <f t="shared" si="227"/>
        <v>0</v>
      </c>
      <c r="AF92" s="388">
        <f t="shared" si="227"/>
        <v>0</v>
      </c>
      <c r="AG92" s="388">
        <f t="shared" si="227"/>
        <v>0</v>
      </c>
      <c r="AH92" s="388">
        <f t="shared" si="227"/>
        <v>0</v>
      </c>
      <c r="AI92" s="388">
        <f t="shared" si="227"/>
        <v>0</v>
      </c>
      <c r="AJ92" s="388">
        <f t="shared" si="227"/>
        <v>0</v>
      </c>
      <c r="AK92" s="388">
        <f t="shared" si="227"/>
        <v>0</v>
      </c>
      <c r="AL92" s="388">
        <f t="shared" si="227"/>
        <v>0</v>
      </c>
      <c r="AM92" s="388">
        <f t="shared" si="227"/>
        <v>0</v>
      </c>
      <c r="AN92" s="388">
        <f t="shared" si="227"/>
        <v>0</v>
      </c>
      <c r="AO92" s="388">
        <f t="shared" si="227"/>
        <v>0</v>
      </c>
      <c r="AP92" s="388">
        <f t="shared" si="227"/>
        <v>0</v>
      </c>
      <c r="AQ92" s="760">
        <f t="shared" si="227"/>
        <v>0</v>
      </c>
      <c r="AR92" s="388">
        <f t="shared" si="227"/>
        <v>0</v>
      </c>
      <c r="AS92" s="388">
        <f t="shared" si="227"/>
        <v>0</v>
      </c>
      <c r="AT92" s="388">
        <f t="shared" si="227"/>
        <v>0</v>
      </c>
      <c r="AU92" s="761">
        <f t="shared" si="227"/>
        <v>100000</v>
      </c>
      <c r="AV92" s="761">
        <f t="shared" si="227"/>
        <v>0</v>
      </c>
      <c r="AW92" s="761">
        <f t="shared" si="227"/>
        <v>0</v>
      </c>
      <c r="AX92" s="388">
        <f t="shared" si="227"/>
        <v>100000</v>
      </c>
      <c r="AY92" s="388">
        <f t="shared" si="227"/>
        <v>100000</v>
      </c>
      <c r="AZ92" s="1083">
        <f t="shared" si="227"/>
        <v>35600</v>
      </c>
      <c r="BA92" s="388">
        <f t="shared" si="227"/>
        <v>0</v>
      </c>
      <c r="BB92" s="388">
        <f t="shared" si="227"/>
        <v>100000</v>
      </c>
      <c r="BC92" s="388">
        <f t="shared" si="227"/>
        <v>35600</v>
      </c>
      <c r="BD92" s="388">
        <f t="shared" si="227"/>
        <v>0</v>
      </c>
      <c r="BE92" s="388">
        <f t="shared" si="227"/>
        <v>100000</v>
      </c>
      <c r="BF92" s="388">
        <f t="shared" si="227"/>
        <v>35600</v>
      </c>
      <c r="BG92" s="388">
        <f t="shared" si="227"/>
        <v>0</v>
      </c>
      <c r="BH92" s="388">
        <f t="shared" si="227"/>
        <v>0</v>
      </c>
      <c r="BI92" s="388">
        <f t="shared" si="227"/>
        <v>0</v>
      </c>
      <c r="BJ92" s="388">
        <f t="shared" si="227"/>
        <v>0</v>
      </c>
      <c r="BK92" s="388">
        <f t="shared" si="227"/>
        <v>0</v>
      </c>
      <c r="BL92" s="388">
        <f t="shared" si="227"/>
        <v>0</v>
      </c>
      <c r="BM92" s="388">
        <f t="shared" si="227"/>
        <v>0</v>
      </c>
      <c r="BN92" s="388"/>
      <c r="BO92" s="388">
        <f t="shared" si="227"/>
        <v>95000</v>
      </c>
      <c r="BP92" s="388">
        <f t="shared" si="227"/>
        <v>95000</v>
      </c>
      <c r="BQ92" s="388">
        <f t="shared" si="227"/>
        <v>35600</v>
      </c>
      <c r="BR92" s="388">
        <f t="shared" si="227"/>
        <v>0</v>
      </c>
      <c r="BS92" s="133"/>
    </row>
    <row r="93" spans="1:72" s="43" customFormat="1" ht="56.25" hidden="1" customHeight="1">
      <c r="A93" s="814"/>
      <c r="B93" s="804" t="s">
        <v>25</v>
      </c>
      <c r="C93" s="776"/>
      <c r="D93" s="819"/>
      <c r="E93" s="775"/>
      <c r="F93" s="779">
        <f>SUM(F94:F95)</f>
        <v>455842</v>
      </c>
      <c r="G93" s="779">
        <f t="shared" ref="G93:BR93" si="228">SUM(G94:G95)</f>
        <v>455842</v>
      </c>
      <c r="H93" s="779"/>
      <c r="I93" s="779"/>
      <c r="J93" s="779"/>
      <c r="K93" s="779">
        <f t="shared" si="228"/>
        <v>293209</v>
      </c>
      <c r="L93" s="779">
        <f t="shared" si="228"/>
        <v>293209</v>
      </c>
      <c r="M93" s="779">
        <f t="shared" si="228"/>
        <v>200000</v>
      </c>
      <c r="N93" s="779">
        <f t="shared" si="228"/>
        <v>200000</v>
      </c>
      <c r="O93" s="779">
        <f t="shared" si="228"/>
        <v>35600</v>
      </c>
      <c r="P93" s="779">
        <f t="shared" si="228"/>
        <v>0</v>
      </c>
      <c r="Q93" s="779">
        <f t="shared" si="228"/>
        <v>100000</v>
      </c>
      <c r="R93" s="779">
        <f t="shared" si="228"/>
        <v>0</v>
      </c>
      <c r="S93" s="779">
        <f t="shared" si="228"/>
        <v>0</v>
      </c>
      <c r="T93" s="779">
        <f t="shared" si="228"/>
        <v>94101</v>
      </c>
      <c r="U93" s="779">
        <f t="shared" si="228"/>
        <v>0</v>
      </c>
      <c r="V93" s="779">
        <f t="shared" si="228"/>
        <v>0</v>
      </c>
      <c r="W93" s="779">
        <f t="shared" si="228"/>
        <v>5899</v>
      </c>
      <c r="X93" s="779">
        <f t="shared" si="228"/>
        <v>0</v>
      </c>
      <c r="Y93" s="779">
        <f t="shared" si="228"/>
        <v>0</v>
      </c>
      <c r="Z93" s="779">
        <f t="shared" si="228"/>
        <v>5899</v>
      </c>
      <c r="AA93" s="779">
        <f t="shared" si="228"/>
        <v>0</v>
      </c>
      <c r="AB93" s="779">
        <f t="shared" si="228"/>
        <v>0</v>
      </c>
      <c r="AC93" s="779">
        <f t="shared" si="228"/>
        <v>0</v>
      </c>
      <c r="AD93" s="779">
        <f t="shared" si="228"/>
        <v>0</v>
      </c>
      <c r="AE93" s="779">
        <f t="shared" si="228"/>
        <v>0</v>
      </c>
      <c r="AF93" s="779">
        <f t="shared" si="228"/>
        <v>0</v>
      </c>
      <c r="AG93" s="779">
        <f t="shared" si="228"/>
        <v>0</v>
      </c>
      <c r="AH93" s="779">
        <f t="shared" si="228"/>
        <v>0</v>
      </c>
      <c r="AI93" s="779">
        <f t="shared" si="228"/>
        <v>0</v>
      </c>
      <c r="AJ93" s="779">
        <f t="shared" si="228"/>
        <v>0</v>
      </c>
      <c r="AK93" s="779">
        <f t="shared" si="228"/>
        <v>0</v>
      </c>
      <c r="AL93" s="779">
        <f t="shared" si="228"/>
        <v>0</v>
      </c>
      <c r="AM93" s="779">
        <f t="shared" si="228"/>
        <v>0</v>
      </c>
      <c r="AN93" s="779">
        <f t="shared" si="228"/>
        <v>0</v>
      </c>
      <c r="AO93" s="779">
        <f t="shared" si="228"/>
        <v>0</v>
      </c>
      <c r="AP93" s="779">
        <f t="shared" si="228"/>
        <v>0</v>
      </c>
      <c r="AQ93" s="935">
        <f t="shared" si="228"/>
        <v>0</v>
      </c>
      <c r="AR93" s="779">
        <f t="shared" si="228"/>
        <v>0</v>
      </c>
      <c r="AS93" s="779">
        <f t="shared" si="228"/>
        <v>0</v>
      </c>
      <c r="AT93" s="779">
        <f t="shared" si="228"/>
        <v>0</v>
      </c>
      <c r="AU93" s="780">
        <f t="shared" si="228"/>
        <v>100000</v>
      </c>
      <c r="AV93" s="780">
        <f t="shared" si="228"/>
        <v>0</v>
      </c>
      <c r="AW93" s="780">
        <f t="shared" si="228"/>
        <v>0</v>
      </c>
      <c r="AX93" s="779">
        <f t="shared" si="228"/>
        <v>100000</v>
      </c>
      <c r="AY93" s="779">
        <f t="shared" si="228"/>
        <v>100000</v>
      </c>
      <c r="AZ93" s="1085">
        <f t="shared" si="228"/>
        <v>35600</v>
      </c>
      <c r="BA93" s="779">
        <f t="shared" si="228"/>
        <v>0</v>
      </c>
      <c r="BB93" s="779">
        <f t="shared" si="228"/>
        <v>100000</v>
      </c>
      <c r="BC93" s="779">
        <f t="shared" si="228"/>
        <v>35600</v>
      </c>
      <c r="BD93" s="779">
        <f t="shared" si="228"/>
        <v>0</v>
      </c>
      <c r="BE93" s="779">
        <f t="shared" si="228"/>
        <v>100000</v>
      </c>
      <c r="BF93" s="779">
        <f t="shared" si="228"/>
        <v>35600</v>
      </c>
      <c r="BG93" s="779">
        <f t="shared" si="228"/>
        <v>0</v>
      </c>
      <c r="BH93" s="779">
        <f t="shared" si="228"/>
        <v>0</v>
      </c>
      <c r="BI93" s="779">
        <f t="shared" si="228"/>
        <v>0</v>
      </c>
      <c r="BJ93" s="779">
        <f t="shared" si="228"/>
        <v>0</v>
      </c>
      <c r="BK93" s="779">
        <f t="shared" si="228"/>
        <v>0</v>
      </c>
      <c r="BL93" s="779">
        <f t="shared" si="228"/>
        <v>0</v>
      </c>
      <c r="BM93" s="779">
        <f t="shared" si="228"/>
        <v>0</v>
      </c>
      <c r="BN93" s="779"/>
      <c r="BO93" s="779">
        <f t="shared" si="228"/>
        <v>95000</v>
      </c>
      <c r="BP93" s="779">
        <f t="shared" si="228"/>
        <v>95000</v>
      </c>
      <c r="BQ93" s="779">
        <f t="shared" si="228"/>
        <v>35600</v>
      </c>
      <c r="BR93" s="779">
        <f t="shared" si="228"/>
        <v>0</v>
      </c>
      <c r="BS93" s="781"/>
    </row>
    <row r="94" spans="1:72" s="22" customFormat="1" ht="56.25" hidden="1" customHeight="1">
      <c r="A94" s="762">
        <v>1</v>
      </c>
      <c r="B94" s="376" t="s">
        <v>152</v>
      </c>
      <c r="C94" s="763"/>
      <c r="D94" s="766" t="s">
        <v>175</v>
      </c>
      <c r="E94" s="767" t="s">
        <v>203</v>
      </c>
      <c r="F94" s="378">
        <v>62555</v>
      </c>
      <c r="G94" s="378">
        <v>62555</v>
      </c>
      <c r="H94" s="806" t="s">
        <v>361</v>
      </c>
      <c r="I94" s="378">
        <v>62555</v>
      </c>
      <c r="J94" s="378">
        <v>62555</v>
      </c>
      <c r="K94" s="378">
        <v>50209</v>
      </c>
      <c r="L94" s="378">
        <v>50209</v>
      </c>
      <c r="M94" s="736">
        <f t="shared" ref="M94:M98" si="229">N94</f>
        <v>5000</v>
      </c>
      <c r="N94" s="378">
        <v>5000</v>
      </c>
      <c r="O94" s="378">
        <v>0</v>
      </c>
      <c r="P94" s="380"/>
      <c r="Q94" s="797">
        <v>5000</v>
      </c>
      <c r="R94" s="751"/>
      <c r="S94" s="797"/>
      <c r="T94" s="797">
        <v>5000</v>
      </c>
      <c r="U94" s="751"/>
      <c r="V94" s="797"/>
      <c r="W94" s="799">
        <f t="shared" ref="W94:W95" si="230">Q94-T94</f>
        <v>0</v>
      </c>
      <c r="X94" s="799"/>
      <c r="Y94" s="799"/>
      <c r="Z94" s="797">
        <f t="shared" ref="Z94" si="231">AA94+AB94</f>
        <v>0</v>
      </c>
      <c r="AA94" s="751"/>
      <c r="AB94" s="798"/>
      <c r="AC94" s="797">
        <f>AD94+AE94</f>
        <v>0</v>
      </c>
      <c r="AD94" s="174"/>
      <c r="AE94" s="797"/>
      <c r="AF94" s="736">
        <f>AG94+AH94</f>
        <v>0</v>
      </c>
      <c r="AG94" s="751"/>
      <c r="AH94" s="380"/>
      <c r="AI94" s="799">
        <f t="shared" ref="AI94:AI95" si="232">AC94-AF94</f>
        <v>0</v>
      </c>
      <c r="AJ94" s="799"/>
      <c r="AK94" s="799"/>
      <c r="AL94" s="380"/>
      <c r="AM94" s="751"/>
      <c r="AN94" s="380"/>
      <c r="AO94" s="732">
        <f t="shared" ref="AO94:AO95" si="233">AP94+AQ94</f>
        <v>0</v>
      </c>
      <c r="AP94" s="751"/>
      <c r="AQ94" s="798"/>
      <c r="AR94" s="736">
        <f t="shared" ref="AR94:AT95" si="234">AO94</f>
        <v>0</v>
      </c>
      <c r="AS94" s="735">
        <f t="shared" si="234"/>
        <v>0</v>
      </c>
      <c r="AT94" s="380">
        <f t="shared" si="234"/>
        <v>0</v>
      </c>
      <c r="AU94" s="743">
        <f t="shared" ref="AU94:AW95" si="235">Q94+AC94+AO94</f>
        <v>5000</v>
      </c>
      <c r="AV94" s="743">
        <f t="shared" si="235"/>
        <v>0</v>
      </c>
      <c r="AW94" s="743">
        <f t="shared" si="235"/>
        <v>0</v>
      </c>
      <c r="AX94" s="379">
        <f t="shared" ref="AX94:AX95" si="236">AY94</f>
        <v>0</v>
      </c>
      <c r="AY94" s="607">
        <f t="shared" ref="AY94:BA95" si="237">N94-AU94</f>
        <v>0</v>
      </c>
      <c r="AZ94" s="737">
        <f t="shared" si="237"/>
        <v>0</v>
      </c>
      <c r="BA94" s="380">
        <f t="shared" si="237"/>
        <v>0</v>
      </c>
      <c r="BB94" s="379">
        <f t="shared" ref="BB94:BB95" si="238">AX94</f>
        <v>0</v>
      </c>
      <c r="BC94" s="379">
        <f t="shared" ref="BC94:BC95" si="239">AZ94</f>
        <v>0</v>
      </c>
      <c r="BD94" s="380"/>
      <c r="BE94" s="379">
        <f t="shared" ref="BE94:BF95" si="240">BB94</f>
        <v>0</v>
      </c>
      <c r="BF94" s="379">
        <f t="shared" si="240"/>
        <v>0</v>
      </c>
      <c r="BG94" s="380"/>
      <c r="BH94" s="379">
        <f t="shared" ref="BH94:BI95" si="241">AY94-BB94</f>
        <v>0</v>
      </c>
      <c r="BI94" s="380">
        <f t="shared" si="241"/>
        <v>0</v>
      </c>
      <c r="BJ94" s="380"/>
      <c r="BK94" s="380"/>
      <c r="BL94" s="380"/>
      <c r="BM94" s="380"/>
      <c r="BN94" s="380"/>
      <c r="BO94" s="379">
        <f t="shared" ref="BO94:BO95" si="242">BP94</f>
        <v>0</v>
      </c>
      <c r="BP94" s="379">
        <f t="shared" ref="BP94" si="243">AY94</f>
        <v>0</v>
      </c>
      <c r="BQ94" s="133"/>
      <c r="BR94" s="133"/>
      <c r="BS94" s="133"/>
      <c r="BT94" s="22" t="s">
        <v>343</v>
      </c>
    </row>
    <row r="95" spans="1:72" s="22" customFormat="1" ht="56.25" hidden="1" customHeight="1">
      <c r="A95" s="762">
        <v>2</v>
      </c>
      <c r="B95" s="376" t="s">
        <v>153</v>
      </c>
      <c r="C95" s="763"/>
      <c r="D95" s="766" t="s">
        <v>176</v>
      </c>
      <c r="E95" s="767" t="s">
        <v>360</v>
      </c>
      <c r="F95" s="378">
        <v>393287</v>
      </c>
      <c r="G95" s="378">
        <v>393287</v>
      </c>
      <c r="H95" s="806" t="s">
        <v>204</v>
      </c>
      <c r="I95" s="378">
        <v>598490</v>
      </c>
      <c r="J95" s="378">
        <v>598490</v>
      </c>
      <c r="K95" s="378">
        <v>243000</v>
      </c>
      <c r="L95" s="378">
        <v>243000</v>
      </c>
      <c r="M95" s="736">
        <f t="shared" si="229"/>
        <v>195000</v>
      </c>
      <c r="N95" s="378">
        <f>180000+15000</f>
        <v>195000</v>
      </c>
      <c r="O95" s="378">
        <v>35600</v>
      </c>
      <c r="P95" s="380"/>
      <c r="Q95" s="797">
        <v>95000</v>
      </c>
      <c r="R95" s="751"/>
      <c r="S95" s="797"/>
      <c r="T95" s="797">
        <v>89101</v>
      </c>
      <c r="U95" s="751"/>
      <c r="V95" s="797"/>
      <c r="W95" s="799">
        <f t="shared" si="230"/>
        <v>5899</v>
      </c>
      <c r="X95" s="799"/>
      <c r="Y95" s="799"/>
      <c r="Z95" s="797">
        <v>5899</v>
      </c>
      <c r="AA95" s="751"/>
      <c r="AB95" s="797"/>
      <c r="AC95" s="797">
        <f>AD95+AE95</f>
        <v>0</v>
      </c>
      <c r="AD95" s="174"/>
      <c r="AE95" s="797"/>
      <c r="AF95" s="736">
        <f>AG95+AH95</f>
        <v>0</v>
      </c>
      <c r="AG95" s="751"/>
      <c r="AH95" s="380"/>
      <c r="AI95" s="799">
        <f t="shared" si="232"/>
        <v>0</v>
      </c>
      <c r="AJ95" s="799"/>
      <c r="AK95" s="799"/>
      <c r="AL95" s="380"/>
      <c r="AM95" s="751"/>
      <c r="AN95" s="380"/>
      <c r="AO95" s="732">
        <f t="shared" si="233"/>
        <v>0</v>
      </c>
      <c r="AP95" s="751"/>
      <c r="AQ95" s="798"/>
      <c r="AR95" s="736">
        <f t="shared" si="234"/>
        <v>0</v>
      </c>
      <c r="AS95" s="735">
        <f t="shared" si="234"/>
        <v>0</v>
      </c>
      <c r="AT95" s="380">
        <f t="shared" si="234"/>
        <v>0</v>
      </c>
      <c r="AU95" s="743">
        <f t="shared" si="235"/>
        <v>95000</v>
      </c>
      <c r="AV95" s="743">
        <f t="shared" si="235"/>
        <v>0</v>
      </c>
      <c r="AW95" s="743">
        <f t="shared" si="235"/>
        <v>0</v>
      </c>
      <c r="AX95" s="379">
        <f t="shared" si="236"/>
        <v>100000</v>
      </c>
      <c r="AY95" s="607">
        <f t="shared" si="237"/>
        <v>100000</v>
      </c>
      <c r="AZ95" s="737">
        <f t="shared" si="237"/>
        <v>35600</v>
      </c>
      <c r="BA95" s="380">
        <f t="shared" si="237"/>
        <v>0</v>
      </c>
      <c r="BB95" s="379">
        <f t="shared" si="238"/>
        <v>100000</v>
      </c>
      <c r="BC95" s="379">
        <f t="shared" si="239"/>
        <v>35600</v>
      </c>
      <c r="BD95" s="380"/>
      <c r="BE95" s="379">
        <f t="shared" si="240"/>
        <v>100000</v>
      </c>
      <c r="BF95" s="379">
        <f t="shared" si="240"/>
        <v>35600</v>
      </c>
      <c r="BG95" s="380"/>
      <c r="BH95" s="379">
        <f t="shared" si="241"/>
        <v>0</v>
      </c>
      <c r="BI95" s="380">
        <f t="shared" si="241"/>
        <v>0</v>
      </c>
      <c r="BJ95" s="380"/>
      <c r="BK95" s="380"/>
      <c r="BL95" s="380"/>
      <c r="BM95" s="380"/>
      <c r="BN95" s="380"/>
      <c r="BO95" s="379">
        <f t="shared" si="242"/>
        <v>95000</v>
      </c>
      <c r="BP95" s="379">
        <v>95000</v>
      </c>
      <c r="BQ95" s="379">
        <f>AZ95</f>
        <v>35600</v>
      </c>
      <c r="BR95" s="133"/>
      <c r="BS95" s="133"/>
      <c r="BT95" s="22" t="s">
        <v>343</v>
      </c>
    </row>
    <row r="96" spans="1:72" s="22" customFormat="1" ht="56.25" hidden="1" customHeight="1">
      <c r="A96" s="788" t="s">
        <v>28</v>
      </c>
      <c r="B96" s="789" t="s">
        <v>126</v>
      </c>
      <c r="C96" s="763"/>
      <c r="D96" s="766"/>
      <c r="E96" s="768"/>
      <c r="F96" s="388">
        <f t="shared" ref="F96:L96" si="244">F98</f>
        <v>341277</v>
      </c>
      <c r="G96" s="388">
        <f t="shared" si="244"/>
        <v>340000</v>
      </c>
      <c r="H96" s="388"/>
      <c r="I96" s="388"/>
      <c r="J96" s="388"/>
      <c r="K96" s="388">
        <f t="shared" si="244"/>
        <v>0</v>
      </c>
      <c r="L96" s="388">
        <f t="shared" si="244"/>
        <v>0</v>
      </c>
      <c r="M96" s="388">
        <f>M97</f>
        <v>114000</v>
      </c>
      <c r="N96" s="388">
        <f t="shared" ref="N96:BR96" si="245">N97</f>
        <v>114000</v>
      </c>
      <c r="O96" s="388">
        <f t="shared" si="245"/>
        <v>0</v>
      </c>
      <c r="P96" s="388">
        <f t="shared" si="245"/>
        <v>0</v>
      </c>
      <c r="Q96" s="388">
        <f t="shared" si="245"/>
        <v>10000</v>
      </c>
      <c r="R96" s="388">
        <f t="shared" si="245"/>
        <v>0</v>
      </c>
      <c r="S96" s="388">
        <f t="shared" si="245"/>
        <v>0</v>
      </c>
      <c r="T96" s="388">
        <f t="shared" si="245"/>
        <v>10000</v>
      </c>
      <c r="U96" s="388">
        <f t="shared" si="245"/>
        <v>0</v>
      </c>
      <c r="V96" s="388">
        <f t="shared" si="245"/>
        <v>0</v>
      </c>
      <c r="W96" s="388">
        <f t="shared" si="245"/>
        <v>0</v>
      </c>
      <c r="X96" s="388">
        <f t="shared" si="245"/>
        <v>0</v>
      </c>
      <c r="Y96" s="388">
        <f t="shared" si="245"/>
        <v>0</v>
      </c>
      <c r="Z96" s="388">
        <f t="shared" si="245"/>
        <v>0</v>
      </c>
      <c r="AA96" s="388">
        <f t="shared" si="245"/>
        <v>0</v>
      </c>
      <c r="AB96" s="388">
        <f t="shared" si="245"/>
        <v>0</v>
      </c>
      <c r="AC96" s="388">
        <f t="shared" si="245"/>
        <v>0</v>
      </c>
      <c r="AD96" s="388">
        <f t="shared" si="245"/>
        <v>0</v>
      </c>
      <c r="AE96" s="388">
        <f t="shared" si="245"/>
        <v>0</v>
      </c>
      <c r="AF96" s="388">
        <f t="shared" si="245"/>
        <v>0</v>
      </c>
      <c r="AG96" s="388">
        <f t="shared" si="245"/>
        <v>0</v>
      </c>
      <c r="AH96" s="388">
        <f t="shared" si="245"/>
        <v>0</v>
      </c>
      <c r="AI96" s="388">
        <f t="shared" si="245"/>
        <v>0</v>
      </c>
      <c r="AJ96" s="388">
        <f t="shared" si="245"/>
        <v>0</v>
      </c>
      <c r="AK96" s="388">
        <f t="shared" si="245"/>
        <v>0</v>
      </c>
      <c r="AL96" s="388">
        <f t="shared" si="245"/>
        <v>0</v>
      </c>
      <c r="AM96" s="388">
        <f t="shared" si="245"/>
        <v>0</v>
      </c>
      <c r="AN96" s="388">
        <f t="shared" si="245"/>
        <v>0</v>
      </c>
      <c r="AO96" s="388">
        <f t="shared" si="245"/>
        <v>0</v>
      </c>
      <c r="AP96" s="388">
        <f t="shared" si="245"/>
        <v>0</v>
      </c>
      <c r="AQ96" s="760">
        <f t="shared" si="245"/>
        <v>0</v>
      </c>
      <c r="AR96" s="388">
        <f t="shared" si="245"/>
        <v>0</v>
      </c>
      <c r="AS96" s="388">
        <f t="shared" si="245"/>
        <v>0</v>
      </c>
      <c r="AT96" s="388">
        <f t="shared" si="245"/>
        <v>0</v>
      </c>
      <c r="AU96" s="761">
        <f t="shared" si="245"/>
        <v>10000</v>
      </c>
      <c r="AV96" s="761">
        <f t="shared" si="245"/>
        <v>0</v>
      </c>
      <c r="AW96" s="761">
        <f t="shared" si="245"/>
        <v>0</v>
      </c>
      <c r="AX96" s="388">
        <f t="shared" si="245"/>
        <v>104000</v>
      </c>
      <c r="AY96" s="388">
        <f t="shared" si="245"/>
        <v>104000</v>
      </c>
      <c r="AZ96" s="1083">
        <f t="shared" si="245"/>
        <v>0</v>
      </c>
      <c r="BA96" s="388">
        <f t="shared" si="245"/>
        <v>0</v>
      </c>
      <c r="BB96" s="388">
        <f t="shared" si="245"/>
        <v>104000</v>
      </c>
      <c r="BC96" s="388">
        <f t="shared" si="245"/>
        <v>0</v>
      </c>
      <c r="BD96" s="388">
        <f t="shared" si="245"/>
        <v>0</v>
      </c>
      <c r="BE96" s="388">
        <f t="shared" si="245"/>
        <v>104000</v>
      </c>
      <c r="BF96" s="388">
        <f t="shared" si="245"/>
        <v>0</v>
      </c>
      <c r="BG96" s="388">
        <f t="shared" si="245"/>
        <v>0</v>
      </c>
      <c r="BH96" s="388">
        <f t="shared" si="245"/>
        <v>0</v>
      </c>
      <c r="BI96" s="388">
        <f t="shared" si="245"/>
        <v>0</v>
      </c>
      <c r="BJ96" s="388">
        <f t="shared" si="245"/>
        <v>0</v>
      </c>
      <c r="BK96" s="388">
        <f t="shared" si="245"/>
        <v>0</v>
      </c>
      <c r="BL96" s="388">
        <f t="shared" si="245"/>
        <v>0</v>
      </c>
      <c r="BM96" s="388">
        <f t="shared" si="245"/>
        <v>0</v>
      </c>
      <c r="BN96" s="388"/>
      <c r="BO96" s="388">
        <f t="shared" si="245"/>
        <v>104000</v>
      </c>
      <c r="BP96" s="388">
        <f t="shared" si="245"/>
        <v>104000</v>
      </c>
      <c r="BQ96" s="388">
        <f t="shared" si="245"/>
        <v>0</v>
      </c>
      <c r="BR96" s="388">
        <f t="shared" si="245"/>
        <v>0</v>
      </c>
      <c r="BS96" s="133"/>
    </row>
    <row r="97" spans="1:75" s="43" customFormat="1" ht="56.25" hidden="1" customHeight="1">
      <c r="A97" s="814"/>
      <c r="B97" s="804" t="s">
        <v>25</v>
      </c>
      <c r="C97" s="776"/>
      <c r="D97" s="819"/>
      <c r="E97" s="775"/>
      <c r="F97" s="779">
        <f>F98</f>
        <v>341277</v>
      </c>
      <c r="G97" s="779">
        <f t="shared" ref="G97:BR97" si="246">G98</f>
        <v>340000</v>
      </c>
      <c r="H97" s="779"/>
      <c r="I97" s="779"/>
      <c r="J97" s="779"/>
      <c r="K97" s="779">
        <f t="shared" si="246"/>
        <v>0</v>
      </c>
      <c r="L97" s="779">
        <f t="shared" si="246"/>
        <v>0</v>
      </c>
      <c r="M97" s="779">
        <f t="shared" si="246"/>
        <v>114000</v>
      </c>
      <c r="N97" s="779">
        <f t="shared" si="246"/>
        <v>114000</v>
      </c>
      <c r="O97" s="779">
        <f t="shared" si="246"/>
        <v>0</v>
      </c>
      <c r="P97" s="779">
        <f t="shared" si="246"/>
        <v>0</v>
      </c>
      <c r="Q97" s="779">
        <f t="shared" si="246"/>
        <v>10000</v>
      </c>
      <c r="R97" s="779">
        <f t="shared" si="246"/>
        <v>0</v>
      </c>
      <c r="S97" s="779">
        <f t="shared" si="246"/>
        <v>0</v>
      </c>
      <c r="T97" s="779">
        <f t="shared" si="246"/>
        <v>10000</v>
      </c>
      <c r="U97" s="779">
        <f t="shared" si="246"/>
        <v>0</v>
      </c>
      <c r="V97" s="779">
        <f t="shared" si="246"/>
        <v>0</v>
      </c>
      <c r="W97" s="779">
        <f t="shared" si="246"/>
        <v>0</v>
      </c>
      <c r="X97" s="779">
        <f t="shared" si="246"/>
        <v>0</v>
      </c>
      <c r="Y97" s="779">
        <f t="shared" si="246"/>
        <v>0</v>
      </c>
      <c r="Z97" s="779">
        <f t="shared" si="246"/>
        <v>0</v>
      </c>
      <c r="AA97" s="779">
        <f t="shared" si="246"/>
        <v>0</v>
      </c>
      <c r="AB97" s="779">
        <f t="shared" si="246"/>
        <v>0</v>
      </c>
      <c r="AC97" s="779">
        <f t="shared" si="246"/>
        <v>0</v>
      </c>
      <c r="AD97" s="779">
        <f t="shared" si="246"/>
        <v>0</v>
      </c>
      <c r="AE97" s="779">
        <f t="shared" si="246"/>
        <v>0</v>
      </c>
      <c r="AF97" s="779">
        <f t="shared" si="246"/>
        <v>0</v>
      </c>
      <c r="AG97" s="779">
        <f t="shared" si="246"/>
        <v>0</v>
      </c>
      <c r="AH97" s="779">
        <f t="shared" si="246"/>
        <v>0</v>
      </c>
      <c r="AI97" s="779">
        <f t="shared" si="246"/>
        <v>0</v>
      </c>
      <c r="AJ97" s="779">
        <f t="shared" si="246"/>
        <v>0</v>
      </c>
      <c r="AK97" s="779">
        <f t="shared" si="246"/>
        <v>0</v>
      </c>
      <c r="AL97" s="779">
        <f t="shared" si="246"/>
        <v>0</v>
      </c>
      <c r="AM97" s="779">
        <f t="shared" si="246"/>
        <v>0</v>
      </c>
      <c r="AN97" s="779">
        <f t="shared" si="246"/>
        <v>0</v>
      </c>
      <c r="AO97" s="779">
        <f t="shared" si="246"/>
        <v>0</v>
      </c>
      <c r="AP97" s="779">
        <f t="shared" si="246"/>
        <v>0</v>
      </c>
      <c r="AQ97" s="935">
        <f t="shared" si="246"/>
        <v>0</v>
      </c>
      <c r="AR97" s="779">
        <f t="shared" si="246"/>
        <v>0</v>
      </c>
      <c r="AS97" s="779">
        <f t="shared" si="246"/>
        <v>0</v>
      </c>
      <c r="AT97" s="779">
        <f t="shared" si="246"/>
        <v>0</v>
      </c>
      <c r="AU97" s="780">
        <f t="shared" si="246"/>
        <v>10000</v>
      </c>
      <c r="AV97" s="780">
        <f t="shared" si="246"/>
        <v>0</v>
      </c>
      <c r="AW97" s="780">
        <f t="shared" si="246"/>
        <v>0</v>
      </c>
      <c r="AX97" s="779">
        <f t="shared" si="246"/>
        <v>104000</v>
      </c>
      <c r="AY97" s="779">
        <f t="shared" si="246"/>
        <v>104000</v>
      </c>
      <c r="AZ97" s="1085">
        <f t="shared" si="246"/>
        <v>0</v>
      </c>
      <c r="BA97" s="779">
        <f t="shared" si="246"/>
        <v>0</v>
      </c>
      <c r="BB97" s="779">
        <f t="shared" si="246"/>
        <v>104000</v>
      </c>
      <c r="BC97" s="779">
        <f t="shared" si="246"/>
        <v>0</v>
      </c>
      <c r="BD97" s="779">
        <f t="shared" si="246"/>
        <v>0</v>
      </c>
      <c r="BE97" s="779">
        <f t="shared" si="246"/>
        <v>104000</v>
      </c>
      <c r="BF97" s="779">
        <f t="shared" si="246"/>
        <v>0</v>
      </c>
      <c r="BG97" s="779">
        <f t="shared" si="246"/>
        <v>0</v>
      </c>
      <c r="BH97" s="779">
        <f t="shared" si="246"/>
        <v>0</v>
      </c>
      <c r="BI97" s="779">
        <f t="shared" si="246"/>
        <v>0</v>
      </c>
      <c r="BJ97" s="779">
        <f t="shared" si="246"/>
        <v>0</v>
      </c>
      <c r="BK97" s="779">
        <f t="shared" si="246"/>
        <v>0</v>
      </c>
      <c r="BL97" s="779">
        <f t="shared" si="246"/>
        <v>0</v>
      </c>
      <c r="BM97" s="779">
        <f t="shared" si="246"/>
        <v>0</v>
      </c>
      <c r="BN97" s="779"/>
      <c r="BO97" s="779">
        <f t="shared" si="246"/>
        <v>104000</v>
      </c>
      <c r="BP97" s="779">
        <f t="shared" si="246"/>
        <v>104000</v>
      </c>
      <c r="BQ97" s="779">
        <f t="shared" si="246"/>
        <v>0</v>
      </c>
      <c r="BR97" s="779">
        <f t="shared" si="246"/>
        <v>0</v>
      </c>
      <c r="BS97" s="781"/>
    </row>
    <row r="98" spans="1:75" s="22" customFormat="1" ht="56.25" hidden="1" customHeight="1">
      <c r="A98" s="762">
        <v>1</v>
      </c>
      <c r="B98" s="774" t="s">
        <v>154</v>
      </c>
      <c r="C98" s="759"/>
      <c r="D98" s="759" t="s">
        <v>169</v>
      </c>
      <c r="E98" s="759" t="s">
        <v>205</v>
      </c>
      <c r="F98" s="378">
        <v>341277</v>
      </c>
      <c r="G98" s="383">
        <v>340000</v>
      </c>
      <c r="H98" s="383"/>
      <c r="I98" s="383"/>
      <c r="J98" s="383"/>
      <c r="K98" s="378"/>
      <c r="L98" s="378"/>
      <c r="M98" s="736">
        <f t="shared" si="229"/>
        <v>114000</v>
      </c>
      <c r="N98" s="764">
        <v>114000</v>
      </c>
      <c r="O98" s="764">
        <v>0</v>
      </c>
      <c r="P98" s="380"/>
      <c r="Q98" s="797">
        <v>10000</v>
      </c>
      <c r="R98" s="751"/>
      <c r="S98" s="797"/>
      <c r="T98" s="797">
        <v>10000</v>
      </c>
      <c r="U98" s="751"/>
      <c r="V98" s="797"/>
      <c r="W98" s="799">
        <f>Q98-T98</f>
        <v>0</v>
      </c>
      <c r="X98" s="799">
        <f>R98-U98</f>
        <v>0</v>
      </c>
      <c r="Y98" s="799">
        <f>S98-V98</f>
        <v>0</v>
      </c>
      <c r="Z98" s="797">
        <f t="shared" ref="Z98" si="247">AA98+AB98</f>
        <v>0</v>
      </c>
      <c r="AA98" s="751"/>
      <c r="AB98" s="798"/>
      <c r="AC98" s="797">
        <f>AD98+AE98</f>
        <v>0</v>
      </c>
      <c r="AD98" s="174"/>
      <c r="AE98" s="797"/>
      <c r="AF98" s="736">
        <f>AG98+AH98</f>
        <v>0</v>
      </c>
      <c r="AG98" s="751"/>
      <c r="AH98" s="380"/>
      <c r="AI98" s="799">
        <f>AC98-AF98</f>
        <v>0</v>
      </c>
      <c r="AJ98" s="799"/>
      <c r="AK98" s="799"/>
      <c r="AL98" s="380"/>
      <c r="AM98" s="751"/>
      <c r="AN98" s="380"/>
      <c r="AO98" s="732">
        <f t="shared" ref="AO98" si="248">AP98+AQ98</f>
        <v>0</v>
      </c>
      <c r="AP98" s="751"/>
      <c r="AQ98" s="798"/>
      <c r="AR98" s="736">
        <f>AO98</f>
        <v>0</v>
      </c>
      <c r="AS98" s="735">
        <f>AP98</f>
        <v>0</v>
      </c>
      <c r="AT98" s="380">
        <f>AQ98</f>
        <v>0</v>
      </c>
      <c r="AU98" s="743">
        <f t="shared" ref="AU98:AW98" si="249">Q98+AC98+AO98</f>
        <v>10000</v>
      </c>
      <c r="AV98" s="743">
        <f t="shared" si="249"/>
        <v>0</v>
      </c>
      <c r="AW98" s="743">
        <f t="shared" si="249"/>
        <v>0</v>
      </c>
      <c r="AX98" s="379">
        <f t="shared" ref="AX98" si="250">AY98</f>
        <v>104000</v>
      </c>
      <c r="AY98" s="607">
        <f t="shared" ref="AY98:BA98" si="251">N98-AU98</f>
        <v>104000</v>
      </c>
      <c r="AZ98" s="737">
        <f t="shared" si="251"/>
        <v>0</v>
      </c>
      <c r="BA98" s="380">
        <f t="shared" si="251"/>
        <v>0</v>
      </c>
      <c r="BB98" s="379">
        <f t="shared" ref="BB98" si="252">AX98</f>
        <v>104000</v>
      </c>
      <c r="BC98" s="379">
        <f t="shared" ref="BC98" si="253">AZ98</f>
        <v>0</v>
      </c>
      <c r="BD98" s="380"/>
      <c r="BE98" s="379">
        <f t="shared" ref="BE98:BF98" si="254">BB98</f>
        <v>104000</v>
      </c>
      <c r="BF98" s="379">
        <f t="shared" si="254"/>
        <v>0</v>
      </c>
      <c r="BG98" s="380"/>
      <c r="BH98" s="379">
        <f t="shared" ref="BH98:BI98" si="255">AY98-BB98</f>
        <v>0</v>
      </c>
      <c r="BI98" s="380">
        <f t="shared" si="255"/>
        <v>0</v>
      </c>
      <c r="BJ98" s="380"/>
      <c r="BK98" s="380"/>
      <c r="BL98" s="380"/>
      <c r="BM98" s="380"/>
      <c r="BN98" s="380"/>
      <c r="BO98" s="379">
        <f t="shared" ref="BO98" si="256">BP98</f>
        <v>104000</v>
      </c>
      <c r="BP98" s="379">
        <f t="shared" ref="BP98" si="257">AY98</f>
        <v>104000</v>
      </c>
      <c r="BQ98" s="379">
        <f>AZ98</f>
        <v>0</v>
      </c>
      <c r="BR98" s="133"/>
      <c r="BS98" s="133"/>
      <c r="BT98" s="22" t="s">
        <v>344</v>
      </c>
    </row>
    <row r="99" spans="1:75" s="748" customFormat="1" ht="56.25" hidden="1" customHeight="1">
      <c r="A99" s="1537" t="s">
        <v>420</v>
      </c>
      <c r="B99" s="1537" t="s">
        <v>421</v>
      </c>
      <c r="C99" s="827"/>
      <c r="D99" s="827"/>
      <c r="E99" s="827"/>
      <c r="F99" s="828"/>
      <c r="G99" s="784"/>
      <c r="H99" s="784">
        <f t="shared" ref="H99:BM99" si="258">H22*0.1/0.9</f>
        <v>0</v>
      </c>
      <c r="I99" s="784">
        <f t="shared" si="258"/>
        <v>0</v>
      </c>
      <c r="J99" s="784">
        <f t="shared" si="258"/>
        <v>0</v>
      </c>
      <c r="K99" s="784"/>
      <c r="L99" s="784"/>
      <c r="M99" s="784">
        <f t="shared" si="258"/>
        <v>187762.33333333334</v>
      </c>
      <c r="N99" s="784">
        <f t="shared" si="258"/>
        <v>187762.33333333334</v>
      </c>
      <c r="O99" s="784"/>
      <c r="P99" s="784">
        <f t="shared" si="258"/>
        <v>0</v>
      </c>
      <c r="Q99" s="784"/>
      <c r="R99" s="784"/>
      <c r="S99" s="784">
        <f t="shared" si="258"/>
        <v>0</v>
      </c>
      <c r="T99" s="784"/>
      <c r="U99" s="784"/>
      <c r="V99" s="784"/>
      <c r="W99" s="784"/>
      <c r="X99" s="784"/>
      <c r="Y99" s="784"/>
      <c r="Z99" s="784"/>
      <c r="AA99" s="784"/>
      <c r="AB99" s="784"/>
      <c r="AC99" s="784"/>
      <c r="AD99" s="784"/>
      <c r="AE99" s="784"/>
      <c r="AF99" s="784"/>
      <c r="AG99" s="784"/>
      <c r="AH99" s="784"/>
      <c r="AI99" s="784"/>
      <c r="AJ99" s="784"/>
      <c r="AK99" s="784"/>
      <c r="AL99" s="784"/>
      <c r="AM99" s="784"/>
      <c r="AN99" s="784"/>
      <c r="AO99" s="784"/>
      <c r="AP99" s="784"/>
      <c r="AQ99" s="784"/>
      <c r="AR99" s="784"/>
      <c r="AS99" s="784"/>
      <c r="AT99" s="784"/>
      <c r="AU99" s="784"/>
      <c r="AV99" s="784"/>
      <c r="AW99" s="784"/>
      <c r="AX99" s="784">
        <f>N99</f>
        <v>187762.33333333334</v>
      </c>
      <c r="AY99" s="784">
        <f>AX99</f>
        <v>187762.33333333334</v>
      </c>
      <c r="AZ99" s="1088"/>
      <c r="BA99" s="784">
        <f t="shared" si="258"/>
        <v>0</v>
      </c>
      <c r="BB99" s="784"/>
      <c r="BC99" s="784"/>
      <c r="BD99" s="784">
        <f t="shared" si="258"/>
        <v>0</v>
      </c>
      <c r="BE99" s="784"/>
      <c r="BF99" s="784"/>
      <c r="BG99" s="784">
        <f t="shared" si="258"/>
        <v>0</v>
      </c>
      <c r="BH99" s="784">
        <f t="shared" si="258"/>
        <v>0</v>
      </c>
      <c r="BI99" s="784">
        <f t="shared" si="258"/>
        <v>0</v>
      </c>
      <c r="BJ99" s="784">
        <f t="shared" si="258"/>
        <v>0</v>
      </c>
      <c r="BK99" s="784">
        <f t="shared" si="258"/>
        <v>0</v>
      </c>
      <c r="BL99" s="784">
        <f t="shared" si="258"/>
        <v>0</v>
      </c>
      <c r="BM99" s="784">
        <f t="shared" si="258"/>
        <v>0</v>
      </c>
      <c r="BN99" s="747"/>
      <c r="BO99" s="743"/>
      <c r="BP99" s="743"/>
      <c r="BQ99" s="743"/>
      <c r="BR99" s="745"/>
      <c r="BS99" s="745"/>
      <c r="BW99" s="748">
        <v>187762</v>
      </c>
    </row>
    <row r="100" spans="1:75" s="22" customFormat="1" ht="56.25" hidden="1" customHeight="1">
      <c r="A100" s="768" t="s">
        <v>407</v>
      </c>
      <c r="B100" s="826" t="s">
        <v>367</v>
      </c>
      <c r="C100" s="763"/>
      <c r="D100" s="762"/>
      <c r="E100" s="768"/>
      <c r="F100" s="388">
        <f>F101</f>
        <v>399874</v>
      </c>
      <c r="G100" s="388">
        <f t="shared" ref="G100:BR102" si="259">G101</f>
        <v>399874</v>
      </c>
      <c r="H100" s="388"/>
      <c r="I100" s="388"/>
      <c r="J100" s="388"/>
      <c r="K100" s="388">
        <f t="shared" si="259"/>
        <v>0</v>
      </c>
      <c r="L100" s="388">
        <f t="shared" si="259"/>
        <v>0</v>
      </c>
      <c r="M100" s="388">
        <f t="shared" si="259"/>
        <v>100000</v>
      </c>
      <c r="N100" s="388">
        <f t="shared" si="259"/>
        <v>100000</v>
      </c>
      <c r="O100" s="388">
        <f t="shared" si="259"/>
        <v>0</v>
      </c>
      <c r="P100" s="388">
        <f t="shared" si="259"/>
        <v>0</v>
      </c>
      <c r="Q100" s="388">
        <f t="shared" si="259"/>
        <v>0</v>
      </c>
      <c r="R100" s="388">
        <f t="shared" si="259"/>
        <v>0</v>
      </c>
      <c r="S100" s="388">
        <f t="shared" si="259"/>
        <v>0</v>
      </c>
      <c r="T100" s="388">
        <f t="shared" si="259"/>
        <v>0</v>
      </c>
      <c r="U100" s="388">
        <f t="shared" si="259"/>
        <v>0</v>
      </c>
      <c r="V100" s="388">
        <f t="shared" si="259"/>
        <v>0</v>
      </c>
      <c r="W100" s="388">
        <f t="shared" si="259"/>
        <v>0</v>
      </c>
      <c r="X100" s="388">
        <f t="shared" si="259"/>
        <v>0</v>
      </c>
      <c r="Y100" s="388">
        <f t="shared" si="259"/>
        <v>0</v>
      </c>
      <c r="Z100" s="388">
        <f t="shared" si="259"/>
        <v>0</v>
      </c>
      <c r="AA100" s="388">
        <f t="shared" si="259"/>
        <v>0</v>
      </c>
      <c r="AB100" s="388">
        <f t="shared" si="259"/>
        <v>0</v>
      </c>
      <c r="AC100" s="388">
        <f t="shared" si="259"/>
        <v>50000</v>
      </c>
      <c r="AD100" s="388">
        <f t="shared" si="259"/>
        <v>0</v>
      </c>
      <c r="AE100" s="388">
        <f t="shared" si="259"/>
        <v>0</v>
      </c>
      <c r="AF100" s="388">
        <f t="shared" si="259"/>
        <v>0</v>
      </c>
      <c r="AG100" s="388">
        <f t="shared" si="259"/>
        <v>0</v>
      </c>
      <c r="AH100" s="388">
        <f t="shared" si="259"/>
        <v>0</v>
      </c>
      <c r="AI100" s="388">
        <f t="shared" si="259"/>
        <v>50000</v>
      </c>
      <c r="AJ100" s="388">
        <f t="shared" si="259"/>
        <v>0</v>
      </c>
      <c r="AK100" s="388">
        <f t="shared" si="259"/>
        <v>0</v>
      </c>
      <c r="AL100" s="388">
        <f t="shared" si="259"/>
        <v>50000</v>
      </c>
      <c r="AM100" s="388">
        <f t="shared" si="259"/>
        <v>0</v>
      </c>
      <c r="AN100" s="388">
        <f t="shared" si="259"/>
        <v>0</v>
      </c>
      <c r="AO100" s="388">
        <f t="shared" si="259"/>
        <v>0</v>
      </c>
      <c r="AP100" s="388">
        <f t="shared" si="259"/>
        <v>0</v>
      </c>
      <c r="AQ100" s="760">
        <f t="shared" si="259"/>
        <v>0</v>
      </c>
      <c r="AR100" s="388">
        <f t="shared" si="259"/>
        <v>0</v>
      </c>
      <c r="AS100" s="388">
        <f t="shared" si="259"/>
        <v>0</v>
      </c>
      <c r="AT100" s="388">
        <f t="shared" si="259"/>
        <v>0</v>
      </c>
      <c r="AU100" s="761">
        <f t="shared" si="259"/>
        <v>50000</v>
      </c>
      <c r="AV100" s="761">
        <f t="shared" si="259"/>
        <v>0</v>
      </c>
      <c r="AW100" s="761">
        <f t="shared" si="259"/>
        <v>0</v>
      </c>
      <c r="AX100" s="388">
        <f t="shared" si="259"/>
        <v>50000</v>
      </c>
      <c r="AY100" s="388">
        <f t="shared" si="259"/>
        <v>50000</v>
      </c>
      <c r="AZ100" s="1083">
        <f t="shared" si="259"/>
        <v>0</v>
      </c>
      <c r="BA100" s="388">
        <f t="shared" si="259"/>
        <v>0</v>
      </c>
      <c r="BB100" s="388"/>
      <c r="BC100" s="388"/>
      <c r="BD100" s="388"/>
      <c r="BE100" s="388"/>
      <c r="BF100" s="388"/>
      <c r="BG100" s="388"/>
      <c r="BH100" s="388"/>
      <c r="BI100" s="388"/>
      <c r="BJ100" s="388"/>
      <c r="BK100" s="388"/>
      <c r="BL100" s="388"/>
      <c r="BM100" s="388"/>
      <c r="BN100" s="388"/>
      <c r="BO100" s="388">
        <f t="shared" si="259"/>
        <v>50000</v>
      </c>
      <c r="BP100" s="388">
        <f t="shared" si="259"/>
        <v>50000</v>
      </c>
      <c r="BQ100" s="388">
        <f t="shared" si="259"/>
        <v>0</v>
      </c>
      <c r="BR100" s="388">
        <f t="shared" si="259"/>
        <v>0</v>
      </c>
      <c r="BS100" s="133"/>
    </row>
    <row r="101" spans="1:75" s="22" customFormat="1" ht="56.25" hidden="1" customHeight="1">
      <c r="A101" s="768"/>
      <c r="B101" s="826" t="s">
        <v>30</v>
      </c>
      <c r="C101" s="763"/>
      <c r="D101" s="762"/>
      <c r="E101" s="768"/>
      <c r="F101" s="388">
        <f>F102</f>
        <v>399874</v>
      </c>
      <c r="G101" s="388">
        <f t="shared" si="259"/>
        <v>399874</v>
      </c>
      <c r="H101" s="388">
        <f t="shared" si="259"/>
        <v>0</v>
      </c>
      <c r="I101" s="388">
        <f t="shared" si="259"/>
        <v>0</v>
      </c>
      <c r="J101" s="388">
        <f t="shared" si="259"/>
        <v>0</v>
      </c>
      <c r="K101" s="388">
        <f t="shared" si="259"/>
        <v>0</v>
      </c>
      <c r="L101" s="388">
        <f t="shared" si="259"/>
        <v>0</v>
      </c>
      <c r="M101" s="388">
        <f t="shared" si="259"/>
        <v>100000</v>
      </c>
      <c r="N101" s="388">
        <f t="shared" si="259"/>
        <v>100000</v>
      </c>
      <c r="O101" s="388">
        <f t="shared" si="259"/>
        <v>0</v>
      </c>
      <c r="P101" s="388">
        <f t="shared" si="259"/>
        <v>0</v>
      </c>
      <c r="Q101" s="388">
        <f t="shared" si="259"/>
        <v>0</v>
      </c>
      <c r="R101" s="388">
        <f t="shared" si="259"/>
        <v>0</v>
      </c>
      <c r="S101" s="388">
        <f t="shared" si="259"/>
        <v>0</v>
      </c>
      <c r="T101" s="388">
        <f t="shared" si="259"/>
        <v>0</v>
      </c>
      <c r="U101" s="388">
        <f t="shared" si="259"/>
        <v>0</v>
      </c>
      <c r="V101" s="388">
        <f t="shared" si="259"/>
        <v>0</v>
      </c>
      <c r="W101" s="388">
        <f t="shared" si="259"/>
        <v>0</v>
      </c>
      <c r="X101" s="388">
        <f t="shared" si="259"/>
        <v>0</v>
      </c>
      <c r="Y101" s="388">
        <f t="shared" si="259"/>
        <v>0</v>
      </c>
      <c r="Z101" s="388">
        <f t="shared" si="259"/>
        <v>0</v>
      </c>
      <c r="AA101" s="388">
        <f t="shared" si="259"/>
        <v>0</v>
      </c>
      <c r="AB101" s="388">
        <f t="shared" si="259"/>
        <v>0</v>
      </c>
      <c r="AC101" s="388">
        <f t="shared" si="259"/>
        <v>50000</v>
      </c>
      <c r="AD101" s="388">
        <f t="shared" si="259"/>
        <v>0</v>
      </c>
      <c r="AE101" s="388">
        <f t="shared" si="259"/>
        <v>0</v>
      </c>
      <c r="AF101" s="388">
        <f t="shared" si="259"/>
        <v>0</v>
      </c>
      <c r="AG101" s="388">
        <f t="shared" si="259"/>
        <v>0</v>
      </c>
      <c r="AH101" s="388">
        <f t="shared" si="259"/>
        <v>0</v>
      </c>
      <c r="AI101" s="388">
        <f t="shared" si="259"/>
        <v>50000</v>
      </c>
      <c r="AJ101" s="388">
        <f t="shared" si="259"/>
        <v>0</v>
      </c>
      <c r="AK101" s="388">
        <f t="shared" si="259"/>
        <v>0</v>
      </c>
      <c r="AL101" s="388">
        <f t="shared" si="259"/>
        <v>50000</v>
      </c>
      <c r="AM101" s="388">
        <f t="shared" si="259"/>
        <v>0</v>
      </c>
      <c r="AN101" s="388">
        <f t="shared" si="259"/>
        <v>0</v>
      </c>
      <c r="AO101" s="388">
        <f t="shared" si="259"/>
        <v>0</v>
      </c>
      <c r="AP101" s="388">
        <f t="shared" si="259"/>
        <v>0</v>
      </c>
      <c r="AQ101" s="388">
        <f t="shared" si="259"/>
        <v>0</v>
      </c>
      <c r="AR101" s="388">
        <f t="shared" si="259"/>
        <v>0</v>
      </c>
      <c r="AS101" s="388">
        <f t="shared" si="259"/>
        <v>0</v>
      </c>
      <c r="AT101" s="388">
        <f t="shared" si="259"/>
        <v>0</v>
      </c>
      <c r="AU101" s="761">
        <f t="shared" si="259"/>
        <v>50000</v>
      </c>
      <c r="AV101" s="761">
        <f t="shared" si="259"/>
        <v>0</v>
      </c>
      <c r="AW101" s="761">
        <f t="shared" si="259"/>
        <v>0</v>
      </c>
      <c r="AX101" s="388">
        <f t="shared" si="259"/>
        <v>50000</v>
      </c>
      <c r="AY101" s="388">
        <f t="shared" si="259"/>
        <v>50000</v>
      </c>
      <c r="AZ101" s="1083">
        <f t="shared" si="259"/>
        <v>0</v>
      </c>
      <c r="BA101" s="388">
        <f t="shared" si="259"/>
        <v>0</v>
      </c>
      <c r="BB101" s="388"/>
      <c r="BC101" s="388"/>
      <c r="BD101" s="388"/>
      <c r="BE101" s="388"/>
      <c r="BF101" s="388"/>
      <c r="BG101" s="388"/>
      <c r="BH101" s="388"/>
      <c r="BI101" s="388"/>
      <c r="BJ101" s="388"/>
      <c r="BK101" s="388"/>
      <c r="BL101" s="388"/>
      <c r="BM101" s="388"/>
      <c r="BN101" s="388"/>
      <c r="BO101" s="388">
        <f t="shared" si="259"/>
        <v>50000</v>
      </c>
      <c r="BP101" s="388">
        <f t="shared" si="259"/>
        <v>50000</v>
      </c>
      <c r="BQ101" s="388">
        <f t="shared" si="259"/>
        <v>0</v>
      </c>
      <c r="BR101" s="388">
        <f t="shared" si="259"/>
        <v>0</v>
      </c>
      <c r="BS101" s="133"/>
    </row>
    <row r="102" spans="1:75" s="22" customFormat="1" ht="56.25" hidden="1" customHeight="1">
      <c r="A102" s="788" t="s">
        <v>29</v>
      </c>
      <c r="B102" s="826" t="s">
        <v>368</v>
      </c>
      <c r="C102" s="763"/>
      <c r="D102" s="766"/>
      <c r="E102" s="768"/>
      <c r="F102" s="388">
        <f>F103</f>
        <v>399874</v>
      </c>
      <c r="G102" s="388">
        <f t="shared" si="259"/>
        <v>399874</v>
      </c>
      <c r="H102" s="388"/>
      <c r="I102" s="388"/>
      <c r="J102" s="388"/>
      <c r="K102" s="388">
        <f t="shared" si="259"/>
        <v>0</v>
      </c>
      <c r="L102" s="388">
        <f t="shared" si="259"/>
        <v>0</v>
      </c>
      <c r="M102" s="388">
        <f t="shared" si="259"/>
        <v>100000</v>
      </c>
      <c r="N102" s="388">
        <f t="shared" si="259"/>
        <v>100000</v>
      </c>
      <c r="O102" s="388">
        <f t="shared" si="259"/>
        <v>0</v>
      </c>
      <c r="P102" s="388">
        <f t="shared" si="259"/>
        <v>0</v>
      </c>
      <c r="Q102" s="388">
        <f t="shared" si="259"/>
        <v>0</v>
      </c>
      <c r="R102" s="388">
        <f t="shared" si="259"/>
        <v>0</v>
      </c>
      <c r="S102" s="388">
        <f t="shared" si="259"/>
        <v>0</v>
      </c>
      <c r="T102" s="388">
        <f t="shared" si="259"/>
        <v>0</v>
      </c>
      <c r="U102" s="388">
        <f t="shared" si="259"/>
        <v>0</v>
      </c>
      <c r="V102" s="388">
        <f t="shared" si="259"/>
        <v>0</v>
      </c>
      <c r="W102" s="388">
        <f t="shared" si="259"/>
        <v>0</v>
      </c>
      <c r="X102" s="388">
        <f t="shared" si="259"/>
        <v>0</v>
      </c>
      <c r="Y102" s="388">
        <f t="shared" si="259"/>
        <v>0</v>
      </c>
      <c r="Z102" s="388">
        <f t="shared" si="259"/>
        <v>0</v>
      </c>
      <c r="AA102" s="388">
        <f t="shared" si="259"/>
        <v>0</v>
      </c>
      <c r="AB102" s="388">
        <f t="shared" si="259"/>
        <v>0</v>
      </c>
      <c r="AC102" s="388">
        <f t="shared" si="259"/>
        <v>50000</v>
      </c>
      <c r="AD102" s="388">
        <f t="shared" si="259"/>
        <v>0</v>
      </c>
      <c r="AE102" s="388">
        <f t="shared" si="259"/>
        <v>0</v>
      </c>
      <c r="AF102" s="388">
        <f t="shared" si="259"/>
        <v>0</v>
      </c>
      <c r="AG102" s="388">
        <f t="shared" si="259"/>
        <v>0</v>
      </c>
      <c r="AH102" s="388">
        <f t="shared" si="259"/>
        <v>0</v>
      </c>
      <c r="AI102" s="388">
        <f t="shared" si="259"/>
        <v>50000</v>
      </c>
      <c r="AJ102" s="388">
        <f t="shared" si="259"/>
        <v>0</v>
      </c>
      <c r="AK102" s="388">
        <f t="shared" si="259"/>
        <v>0</v>
      </c>
      <c r="AL102" s="388">
        <f t="shared" si="259"/>
        <v>50000</v>
      </c>
      <c r="AM102" s="388">
        <f t="shared" si="259"/>
        <v>0</v>
      </c>
      <c r="AN102" s="388">
        <f t="shared" si="259"/>
        <v>0</v>
      </c>
      <c r="AO102" s="388">
        <f t="shared" si="259"/>
        <v>0</v>
      </c>
      <c r="AP102" s="388">
        <f t="shared" si="259"/>
        <v>0</v>
      </c>
      <c r="AQ102" s="760">
        <f t="shared" si="259"/>
        <v>0</v>
      </c>
      <c r="AR102" s="388">
        <f t="shared" si="259"/>
        <v>0</v>
      </c>
      <c r="AS102" s="388">
        <f t="shared" si="259"/>
        <v>0</v>
      </c>
      <c r="AT102" s="388">
        <f t="shared" si="259"/>
        <v>0</v>
      </c>
      <c r="AU102" s="761">
        <f t="shared" si="259"/>
        <v>50000</v>
      </c>
      <c r="AV102" s="761">
        <f t="shared" si="259"/>
        <v>0</v>
      </c>
      <c r="AW102" s="761">
        <f t="shared" si="259"/>
        <v>0</v>
      </c>
      <c r="AX102" s="388">
        <f t="shared" si="259"/>
        <v>50000</v>
      </c>
      <c r="AY102" s="388">
        <f t="shared" si="259"/>
        <v>50000</v>
      </c>
      <c r="AZ102" s="1083">
        <f t="shared" si="259"/>
        <v>0</v>
      </c>
      <c r="BA102" s="388">
        <f t="shared" si="259"/>
        <v>0</v>
      </c>
      <c r="BB102" s="388"/>
      <c r="BC102" s="388"/>
      <c r="BD102" s="388"/>
      <c r="BE102" s="388"/>
      <c r="BF102" s="388"/>
      <c r="BG102" s="388"/>
      <c r="BH102" s="388"/>
      <c r="BI102" s="388"/>
      <c r="BJ102" s="388"/>
      <c r="BK102" s="388"/>
      <c r="BL102" s="388"/>
      <c r="BM102" s="388"/>
      <c r="BN102" s="388"/>
      <c r="BO102" s="388">
        <f t="shared" si="259"/>
        <v>50000</v>
      </c>
      <c r="BP102" s="388">
        <f t="shared" si="259"/>
        <v>50000</v>
      </c>
      <c r="BQ102" s="388">
        <f t="shared" si="259"/>
        <v>0</v>
      </c>
      <c r="BR102" s="388">
        <f t="shared" si="259"/>
        <v>0</v>
      </c>
      <c r="BS102" s="133"/>
    </row>
    <row r="103" spans="1:75" s="43" customFormat="1" ht="56.25" hidden="1" customHeight="1">
      <c r="A103" s="814"/>
      <c r="B103" s="804" t="s">
        <v>25</v>
      </c>
      <c r="C103" s="776"/>
      <c r="D103" s="819"/>
      <c r="E103" s="775"/>
      <c r="F103" s="779">
        <f>SUM(F104:F104)</f>
        <v>399874</v>
      </c>
      <c r="G103" s="779">
        <f>SUM(G104:G104)</f>
        <v>399874</v>
      </c>
      <c r="H103" s="779"/>
      <c r="I103" s="779"/>
      <c r="J103" s="779"/>
      <c r="K103" s="779">
        <f t="shared" ref="K103:BR103" si="260">SUM(K104:K104)</f>
        <v>0</v>
      </c>
      <c r="L103" s="779">
        <f t="shared" si="260"/>
        <v>0</v>
      </c>
      <c r="M103" s="779">
        <f t="shared" si="260"/>
        <v>100000</v>
      </c>
      <c r="N103" s="779">
        <f t="shared" si="260"/>
        <v>100000</v>
      </c>
      <c r="O103" s="779">
        <f t="shared" si="260"/>
        <v>0</v>
      </c>
      <c r="P103" s="779">
        <f t="shared" si="260"/>
        <v>0</v>
      </c>
      <c r="Q103" s="779">
        <f t="shared" si="260"/>
        <v>0</v>
      </c>
      <c r="R103" s="779">
        <f t="shared" si="260"/>
        <v>0</v>
      </c>
      <c r="S103" s="779">
        <f t="shared" si="260"/>
        <v>0</v>
      </c>
      <c r="T103" s="779">
        <f t="shared" si="260"/>
        <v>0</v>
      </c>
      <c r="U103" s="779">
        <f t="shared" si="260"/>
        <v>0</v>
      </c>
      <c r="V103" s="779">
        <f t="shared" si="260"/>
        <v>0</v>
      </c>
      <c r="W103" s="779">
        <f t="shared" si="260"/>
        <v>0</v>
      </c>
      <c r="X103" s="779">
        <f t="shared" si="260"/>
        <v>0</v>
      </c>
      <c r="Y103" s="779">
        <f t="shared" si="260"/>
        <v>0</v>
      </c>
      <c r="Z103" s="779">
        <f t="shared" si="260"/>
        <v>0</v>
      </c>
      <c r="AA103" s="779">
        <f t="shared" si="260"/>
        <v>0</v>
      </c>
      <c r="AB103" s="779">
        <f t="shared" si="260"/>
        <v>0</v>
      </c>
      <c r="AC103" s="779">
        <f t="shared" si="260"/>
        <v>50000</v>
      </c>
      <c r="AD103" s="779">
        <f t="shared" si="260"/>
        <v>0</v>
      </c>
      <c r="AE103" s="779">
        <f t="shared" si="260"/>
        <v>0</v>
      </c>
      <c r="AF103" s="779">
        <f t="shared" si="260"/>
        <v>0</v>
      </c>
      <c r="AG103" s="779">
        <f t="shared" si="260"/>
        <v>0</v>
      </c>
      <c r="AH103" s="779">
        <f t="shared" si="260"/>
        <v>0</v>
      </c>
      <c r="AI103" s="779">
        <f t="shared" si="260"/>
        <v>50000</v>
      </c>
      <c r="AJ103" s="779">
        <f t="shared" si="260"/>
        <v>0</v>
      </c>
      <c r="AK103" s="779">
        <f t="shared" si="260"/>
        <v>0</v>
      </c>
      <c r="AL103" s="779">
        <f t="shared" si="260"/>
        <v>50000</v>
      </c>
      <c r="AM103" s="779">
        <f t="shared" si="260"/>
        <v>0</v>
      </c>
      <c r="AN103" s="779">
        <f t="shared" si="260"/>
        <v>0</v>
      </c>
      <c r="AO103" s="779">
        <f t="shared" si="260"/>
        <v>0</v>
      </c>
      <c r="AP103" s="779">
        <f t="shared" si="260"/>
        <v>0</v>
      </c>
      <c r="AQ103" s="935">
        <f t="shared" si="260"/>
        <v>0</v>
      </c>
      <c r="AR103" s="779">
        <f t="shared" si="260"/>
        <v>0</v>
      </c>
      <c r="AS103" s="779">
        <f t="shared" si="260"/>
        <v>0</v>
      </c>
      <c r="AT103" s="779">
        <f t="shared" si="260"/>
        <v>0</v>
      </c>
      <c r="AU103" s="780">
        <f t="shared" si="260"/>
        <v>50000</v>
      </c>
      <c r="AV103" s="780">
        <f t="shared" si="260"/>
        <v>0</v>
      </c>
      <c r="AW103" s="780">
        <f t="shared" si="260"/>
        <v>0</v>
      </c>
      <c r="AX103" s="779">
        <f t="shared" si="260"/>
        <v>50000</v>
      </c>
      <c r="AY103" s="779">
        <f t="shared" si="260"/>
        <v>50000</v>
      </c>
      <c r="AZ103" s="1085">
        <f t="shared" si="260"/>
        <v>0</v>
      </c>
      <c r="BA103" s="779">
        <f t="shared" si="260"/>
        <v>0</v>
      </c>
      <c r="BB103" s="779"/>
      <c r="BC103" s="779"/>
      <c r="BD103" s="779"/>
      <c r="BE103" s="779"/>
      <c r="BF103" s="779"/>
      <c r="BG103" s="779"/>
      <c r="BH103" s="779"/>
      <c r="BI103" s="779"/>
      <c r="BJ103" s="779"/>
      <c r="BK103" s="779"/>
      <c r="BL103" s="779"/>
      <c r="BM103" s="779"/>
      <c r="BN103" s="779"/>
      <c r="BO103" s="779">
        <f t="shared" si="260"/>
        <v>50000</v>
      </c>
      <c r="BP103" s="779">
        <f t="shared" si="260"/>
        <v>50000</v>
      </c>
      <c r="BQ103" s="779">
        <f t="shared" si="260"/>
        <v>0</v>
      </c>
      <c r="BR103" s="779">
        <f t="shared" si="260"/>
        <v>0</v>
      </c>
      <c r="BS103" s="781"/>
    </row>
    <row r="104" spans="1:75" s="803" customFormat="1" ht="56.25" hidden="1" customHeight="1">
      <c r="A104" s="1544">
        <v>1</v>
      </c>
      <c r="B104" s="1545" t="s">
        <v>412</v>
      </c>
      <c r="C104" s="1546"/>
      <c r="D104" s="1547" t="s">
        <v>175</v>
      </c>
      <c r="E104" s="1548" t="s">
        <v>370</v>
      </c>
      <c r="F104" s="1549">
        <v>399874</v>
      </c>
      <c r="G104" s="1549">
        <v>399874</v>
      </c>
      <c r="H104" s="1525">
        <v>100000</v>
      </c>
      <c r="I104" s="1525">
        <v>100000</v>
      </c>
      <c r="J104" s="1550"/>
      <c r="K104" s="1550"/>
      <c r="L104" s="1550"/>
      <c r="M104" s="1525">
        <v>100000</v>
      </c>
      <c r="N104" s="1525">
        <v>100000</v>
      </c>
      <c r="O104" s="1550">
        <v>0</v>
      </c>
      <c r="P104" s="1065"/>
      <c r="Q104" s="1522"/>
      <c r="R104" s="1551"/>
      <c r="S104" s="1522"/>
      <c r="T104" s="1522"/>
      <c r="U104" s="1551"/>
      <c r="V104" s="1522"/>
      <c r="W104" s="949">
        <f t="shared" ref="W104" si="261">Q104-T104</f>
        <v>0</v>
      </c>
      <c r="X104" s="949"/>
      <c r="Y104" s="949"/>
      <c r="Z104" s="1522">
        <f t="shared" ref="Z104" si="262">AA104+AB104</f>
        <v>0</v>
      </c>
      <c r="AA104" s="1551"/>
      <c r="AB104" s="1065"/>
      <c r="AC104" s="1522">
        <v>50000</v>
      </c>
      <c r="AD104" s="1552"/>
      <c r="AE104" s="1522"/>
      <c r="AF104" s="1522">
        <f>AG104+AH104</f>
        <v>0</v>
      </c>
      <c r="AG104" s="1551"/>
      <c r="AH104" s="1065"/>
      <c r="AI104" s="949">
        <f t="shared" ref="AI104" si="263">AC104-AF104</f>
        <v>50000</v>
      </c>
      <c r="AJ104" s="949"/>
      <c r="AK104" s="949"/>
      <c r="AL104" s="949">
        <v>50000</v>
      </c>
      <c r="AM104" s="1551"/>
      <c r="AN104" s="1065"/>
      <c r="AO104" s="1553">
        <f t="shared" ref="AO104" si="264">AP104+AQ104</f>
        <v>0</v>
      </c>
      <c r="AP104" s="1551"/>
      <c r="AQ104" s="1065"/>
      <c r="AR104" s="1522">
        <f t="shared" ref="AR104:AT104" si="265">AO104</f>
        <v>0</v>
      </c>
      <c r="AS104" s="1554">
        <f t="shared" si="265"/>
        <v>0</v>
      </c>
      <c r="AT104" s="1065">
        <f t="shared" si="265"/>
        <v>0</v>
      </c>
      <c r="AU104" s="872">
        <f t="shared" ref="AU104:AW104" si="266">Q104+AC104+AO104</f>
        <v>50000</v>
      </c>
      <c r="AV104" s="872">
        <f t="shared" si="266"/>
        <v>0</v>
      </c>
      <c r="AW104" s="872">
        <f t="shared" si="266"/>
        <v>0</v>
      </c>
      <c r="AX104" s="949">
        <v>50000</v>
      </c>
      <c r="AY104" s="1525">
        <v>50000</v>
      </c>
      <c r="AZ104" s="1555">
        <f t="shared" ref="AZ104:BA104" si="267">O104-AV104</f>
        <v>0</v>
      </c>
      <c r="BA104" s="1065">
        <f t="shared" si="267"/>
        <v>0</v>
      </c>
      <c r="BB104" s="1065"/>
      <c r="BC104" s="1065"/>
      <c r="BD104" s="1065"/>
      <c r="BE104" s="1065"/>
      <c r="BF104" s="1065"/>
      <c r="BG104" s="1065"/>
      <c r="BH104" s="1065"/>
      <c r="BI104" s="1065"/>
      <c r="BJ104" s="1065"/>
      <c r="BK104" s="1065"/>
      <c r="BL104" s="1065"/>
      <c r="BM104" s="1065"/>
      <c r="BN104" s="1065"/>
      <c r="BO104" s="799">
        <f t="shared" ref="BO104" si="268">BP104</f>
        <v>50000</v>
      </c>
      <c r="BP104" s="799">
        <f t="shared" ref="BP104" si="269">AY104</f>
        <v>50000</v>
      </c>
      <c r="BQ104" s="800"/>
      <c r="BR104" s="800"/>
      <c r="BS104" s="800" t="s">
        <v>371</v>
      </c>
      <c r="BT104" s="803" t="s">
        <v>345</v>
      </c>
    </row>
    <row r="105" spans="1:75" s="1543" customFormat="1" ht="16.5" customHeight="1">
      <c r="A105" s="1556"/>
      <c r="B105" s="1557" t="s">
        <v>331</v>
      </c>
      <c r="C105" s="1556"/>
      <c r="D105" s="1556"/>
      <c r="E105" s="1558"/>
      <c r="F105" s="1559">
        <f>F106+F116+F123</f>
        <v>2788720</v>
      </c>
      <c r="G105" s="1559">
        <f>G106+G116+G123</f>
        <v>2626133</v>
      </c>
      <c r="H105" s="1559"/>
      <c r="I105" s="1559"/>
      <c r="J105" s="1559"/>
      <c r="K105" s="1559">
        <f>K106+K116+K123</f>
        <v>195892</v>
      </c>
      <c r="L105" s="1559">
        <f>L106+L116+L123</f>
        <v>195892</v>
      </c>
      <c r="M105" s="1559">
        <f>M106+M115+M122</f>
        <v>880000</v>
      </c>
      <c r="N105" s="1559">
        <f>N106+N115+N122</f>
        <v>880000</v>
      </c>
      <c r="O105" s="1559">
        <f t="shared" ref="O105:BM105" si="270">O106+O115+O122</f>
        <v>0</v>
      </c>
      <c r="P105" s="1559">
        <f t="shared" si="270"/>
        <v>0</v>
      </c>
      <c r="Q105" s="1559">
        <f t="shared" si="270"/>
        <v>253675</v>
      </c>
      <c r="R105" s="1559">
        <f t="shared" si="270"/>
        <v>0</v>
      </c>
      <c r="S105" s="1559">
        <f t="shared" si="270"/>
        <v>0</v>
      </c>
      <c r="T105" s="1559">
        <f t="shared" si="270"/>
        <v>223953</v>
      </c>
      <c r="U105" s="1559">
        <f t="shared" si="270"/>
        <v>0</v>
      </c>
      <c r="V105" s="1559">
        <f t="shared" si="270"/>
        <v>0</v>
      </c>
      <c r="W105" s="1559">
        <f t="shared" si="270"/>
        <v>29722</v>
      </c>
      <c r="X105" s="1559">
        <f t="shared" si="270"/>
        <v>0</v>
      </c>
      <c r="Y105" s="1559">
        <f t="shared" si="270"/>
        <v>0</v>
      </c>
      <c r="Z105" s="1559">
        <f t="shared" si="270"/>
        <v>29722</v>
      </c>
      <c r="AA105" s="1559">
        <f t="shared" si="270"/>
        <v>0</v>
      </c>
      <c r="AB105" s="1559">
        <f t="shared" si="270"/>
        <v>0</v>
      </c>
      <c r="AC105" s="1559">
        <f t="shared" si="270"/>
        <v>277000</v>
      </c>
      <c r="AD105" s="1559">
        <f t="shared" si="270"/>
        <v>0</v>
      </c>
      <c r="AE105" s="1559">
        <f t="shared" si="270"/>
        <v>0</v>
      </c>
      <c r="AF105" s="1559">
        <f t="shared" si="270"/>
        <v>11875</v>
      </c>
      <c r="AG105" s="1559">
        <f t="shared" si="270"/>
        <v>0</v>
      </c>
      <c r="AH105" s="1559">
        <f t="shared" si="270"/>
        <v>1354</v>
      </c>
      <c r="AI105" s="1559">
        <f t="shared" si="270"/>
        <v>265125</v>
      </c>
      <c r="AJ105" s="1559">
        <f t="shared" si="270"/>
        <v>0</v>
      </c>
      <c r="AK105" s="1559">
        <f t="shared" si="270"/>
        <v>0</v>
      </c>
      <c r="AL105" s="1559">
        <f t="shared" si="270"/>
        <v>265125</v>
      </c>
      <c r="AM105" s="1559">
        <f t="shared" si="270"/>
        <v>0</v>
      </c>
      <c r="AN105" s="1559">
        <f t="shared" si="270"/>
        <v>0</v>
      </c>
      <c r="AO105" s="1559">
        <f t="shared" si="270"/>
        <v>515000</v>
      </c>
      <c r="AP105" s="1559">
        <f t="shared" si="270"/>
        <v>0</v>
      </c>
      <c r="AQ105" s="1559">
        <f t="shared" si="270"/>
        <v>0</v>
      </c>
      <c r="AR105" s="1559">
        <f t="shared" si="270"/>
        <v>515000</v>
      </c>
      <c r="AS105" s="1559">
        <f t="shared" si="270"/>
        <v>0</v>
      </c>
      <c r="AT105" s="1559">
        <f t="shared" si="270"/>
        <v>0</v>
      </c>
      <c r="AU105" s="1560">
        <f t="shared" si="270"/>
        <v>792000</v>
      </c>
      <c r="AV105" s="1560">
        <f t="shared" si="270"/>
        <v>0</v>
      </c>
      <c r="AW105" s="1560">
        <f t="shared" si="270"/>
        <v>0</v>
      </c>
      <c r="AX105" s="1559">
        <f t="shared" si="270"/>
        <v>88000</v>
      </c>
      <c r="AY105" s="1559">
        <f t="shared" si="270"/>
        <v>88000</v>
      </c>
      <c r="AZ105" s="1561">
        <f t="shared" si="270"/>
        <v>0</v>
      </c>
      <c r="BA105" s="1559">
        <f t="shared" si="270"/>
        <v>0</v>
      </c>
      <c r="BB105" s="1559">
        <f t="shared" si="270"/>
        <v>53000</v>
      </c>
      <c r="BC105" s="1559">
        <f t="shared" si="270"/>
        <v>0</v>
      </c>
      <c r="BD105" s="1559">
        <f t="shared" si="270"/>
        <v>0</v>
      </c>
      <c r="BE105" s="1559">
        <f t="shared" si="270"/>
        <v>53000</v>
      </c>
      <c r="BF105" s="1559">
        <f t="shared" si="270"/>
        <v>0</v>
      </c>
      <c r="BG105" s="1559">
        <f t="shared" si="270"/>
        <v>0</v>
      </c>
      <c r="BH105" s="1559">
        <f t="shared" si="270"/>
        <v>35000</v>
      </c>
      <c r="BI105" s="1559">
        <f t="shared" si="270"/>
        <v>0</v>
      </c>
      <c r="BJ105" s="1559">
        <f t="shared" si="270"/>
        <v>0</v>
      </c>
      <c r="BK105" s="1559">
        <f t="shared" si="270"/>
        <v>35000</v>
      </c>
      <c r="BL105" s="1559">
        <f t="shared" si="270"/>
        <v>0</v>
      </c>
      <c r="BM105" s="1559">
        <f t="shared" si="270"/>
        <v>0</v>
      </c>
      <c r="BN105" s="1559"/>
      <c r="BO105" s="1541">
        <f>BO106+BO116+BO123</f>
        <v>53000</v>
      </c>
      <c r="BP105" s="1541">
        <f>BP106+BP116+BP123</f>
        <v>53000</v>
      </c>
      <c r="BQ105" s="1541">
        <f>BQ106+BQ116+BQ123</f>
        <v>0</v>
      </c>
      <c r="BR105" s="1541">
        <f>BR106+BR116+BR123</f>
        <v>0</v>
      </c>
      <c r="BS105" s="1542"/>
    </row>
    <row r="106" spans="1:75" ht="19.5" customHeight="1">
      <c r="A106" s="133" t="s">
        <v>22</v>
      </c>
      <c r="B106" s="835" t="s">
        <v>255</v>
      </c>
      <c r="C106" s="133"/>
      <c r="D106" s="133"/>
      <c r="E106" s="134"/>
      <c r="F106" s="732">
        <f>F107</f>
        <v>1797427</v>
      </c>
      <c r="G106" s="732">
        <f t="shared" ref="G106:BA108" si="271">G107</f>
        <v>1746133</v>
      </c>
      <c r="H106" s="732"/>
      <c r="I106" s="732"/>
      <c r="J106" s="732"/>
      <c r="K106" s="732">
        <f t="shared" si="271"/>
        <v>195892</v>
      </c>
      <c r="L106" s="732">
        <f t="shared" si="271"/>
        <v>195892</v>
      </c>
      <c r="M106" s="732">
        <f t="shared" si="271"/>
        <v>0</v>
      </c>
      <c r="N106" s="732">
        <f t="shared" si="271"/>
        <v>0</v>
      </c>
      <c r="O106" s="732">
        <f t="shared" si="271"/>
        <v>0</v>
      </c>
      <c r="P106" s="732">
        <f t="shared" si="271"/>
        <v>0</v>
      </c>
      <c r="Q106" s="732">
        <f t="shared" si="271"/>
        <v>253675</v>
      </c>
      <c r="R106" s="732">
        <f t="shared" si="271"/>
        <v>0</v>
      </c>
      <c r="S106" s="732">
        <f t="shared" si="271"/>
        <v>0</v>
      </c>
      <c r="T106" s="732">
        <f t="shared" si="271"/>
        <v>223953</v>
      </c>
      <c r="U106" s="732">
        <f t="shared" si="271"/>
        <v>0</v>
      </c>
      <c r="V106" s="732">
        <f t="shared" si="271"/>
        <v>0</v>
      </c>
      <c r="W106" s="732">
        <f t="shared" si="271"/>
        <v>29722</v>
      </c>
      <c r="X106" s="732">
        <f t="shared" si="271"/>
        <v>0</v>
      </c>
      <c r="Y106" s="732">
        <f t="shared" si="271"/>
        <v>0</v>
      </c>
      <c r="Z106" s="732">
        <f t="shared" si="271"/>
        <v>29722</v>
      </c>
      <c r="AA106" s="732">
        <f t="shared" si="271"/>
        <v>0</v>
      </c>
      <c r="AB106" s="732">
        <f t="shared" si="271"/>
        <v>0</v>
      </c>
      <c r="AC106" s="732">
        <f t="shared" si="271"/>
        <v>0</v>
      </c>
      <c r="AD106" s="732">
        <f t="shared" si="271"/>
        <v>0</v>
      </c>
      <c r="AE106" s="732">
        <f t="shared" si="271"/>
        <v>0</v>
      </c>
      <c r="AF106" s="732">
        <f t="shared" si="271"/>
        <v>0</v>
      </c>
      <c r="AG106" s="732">
        <f t="shared" si="271"/>
        <v>0</v>
      </c>
      <c r="AH106" s="732">
        <f t="shared" si="271"/>
        <v>0</v>
      </c>
      <c r="AI106" s="732">
        <f t="shared" si="271"/>
        <v>0</v>
      </c>
      <c r="AJ106" s="732">
        <f t="shared" si="271"/>
        <v>0</v>
      </c>
      <c r="AK106" s="732">
        <f t="shared" si="271"/>
        <v>0</v>
      </c>
      <c r="AL106" s="732">
        <f t="shared" si="271"/>
        <v>0</v>
      </c>
      <c r="AM106" s="732">
        <f t="shared" si="271"/>
        <v>0</v>
      </c>
      <c r="AN106" s="732">
        <f t="shared" si="271"/>
        <v>0</v>
      </c>
      <c r="AO106" s="732">
        <f t="shared" si="271"/>
        <v>0</v>
      </c>
      <c r="AP106" s="732">
        <f t="shared" si="271"/>
        <v>0</v>
      </c>
      <c r="AQ106" s="732">
        <f t="shared" si="271"/>
        <v>0</v>
      </c>
      <c r="AR106" s="732">
        <f t="shared" si="271"/>
        <v>0</v>
      </c>
      <c r="AS106" s="732">
        <f t="shared" si="271"/>
        <v>0</v>
      </c>
      <c r="AT106" s="732">
        <f t="shared" si="271"/>
        <v>0</v>
      </c>
      <c r="AU106" s="733">
        <f t="shared" si="271"/>
        <v>0</v>
      </c>
      <c r="AV106" s="733">
        <f t="shared" si="271"/>
        <v>0</v>
      </c>
      <c r="AW106" s="733">
        <f t="shared" si="271"/>
        <v>0</v>
      </c>
      <c r="AX106" s="732">
        <f t="shared" si="271"/>
        <v>0</v>
      </c>
      <c r="AY106" s="732">
        <f t="shared" si="271"/>
        <v>0</v>
      </c>
      <c r="AZ106" s="1079">
        <f t="shared" si="271"/>
        <v>0</v>
      </c>
      <c r="BA106" s="732">
        <f t="shared" ref="BA106:BR108" si="272">BA107</f>
        <v>0</v>
      </c>
      <c r="BB106" s="732">
        <f t="shared" si="272"/>
        <v>0</v>
      </c>
      <c r="BC106" s="732">
        <f t="shared" si="272"/>
        <v>0</v>
      </c>
      <c r="BD106" s="732">
        <f t="shared" si="272"/>
        <v>0</v>
      </c>
      <c r="BE106" s="732">
        <f t="shared" si="272"/>
        <v>0</v>
      </c>
      <c r="BF106" s="732">
        <f t="shared" si="272"/>
        <v>0</v>
      </c>
      <c r="BG106" s="732">
        <f t="shared" si="272"/>
        <v>0</v>
      </c>
      <c r="BH106" s="732">
        <f t="shared" si="272"/>
        <v>0</v>
      </c>
      <c r="BI106" s="732">
        <f t="shared" si="272"/>
        <v>0</v>
      </c>
      <c r="BJ106" s="732">
        <f t="shared" si="272"/>
        <v>0</v>
      </c>
      <c r="BK106" s="732">
        <f t="shared" si="272"/>
        <v>0</v>
      </c>
      <c r="BL106" s="732">
        <f t="shared" si="272"/>
        <v>0</v>
      </c>
      <c r="BM106" s="732">
        <f t="shared" si="272"/>
        <v>0</v>
      </c>
      <c r="BN106" s="732"/>
      <c r="BO106" s="732">
        <f t="shared" si="272"/>
        <v>0</v>
      </c>
      <c r="BP106" s="732">
        <f t="shared" si="272"/>
        <v>0</v>
      </c>
      <c r="BQ106" s="732">
        <f t="shared" si="272"/>
        <v>0</v>
      </c>
      <c r="BR106" s="732">
        <f t="shared" si="272"/>
        <v>0</v>
      </c>
      <c r="BS106" s="836"/>
    </row>
    <row r="107" spans="1:75" ht="15.6" customHeight="1">
      <c r="A107" s="133"/>
      <c r="B107" s="835" t="s">
        <v>30</v>
      </c>
      <c r="C107" s="133"/>
      <c r="D107" s="133"/>
      <c r="E107" s="134"/>
      <c r="F107" s="732">
        <f>F108</f>
        <v>1797427</v>
      </c>
      <c r="G107" s="732">
        <f t="shared" si="271"/>
        <v>1746133</v>
      </c>
      <c r="H107" s="732"/>
      <c r="I107" s="732"/>
      <c r="J107" s="732"/>
      <c r="K107" s="732">
        <f t="shared" si="271"/>
        <v>195892</v>
      </c>
      <c r="L107" s="732">
        <f t="shared" si="271"/>
        <v>195892</v>
      </c>
      <c r="M107" s="732">
        <f t="shared" si="271"/>
        <v>0</v>
      </c>
      <c r="N107" s="732">
        <f t="shared" si="271"/>
        <v>0</v>
      </c>
      <c r="O107" s="732">
        <f t="shared" si="271"/>
        <v>0</v>
      </c>
      <c r="P107" s="732">
        <f t="shared" si="271"/>
        <v>0</v>
      </c>
      <c r="Q107" s="732">
        <f t="shared" si="271"/>
        <v>253675</v>
      </c>
      <c r="R107" s="732">
        <f t="shared" si="271"/>
        <v>0</v>
      </c>
      <c r="S107" s="732">
        <f t="shared" si="271"/>
        <v>0</v>
      </c>
      <c r="T107" s="732">
        <f t="shared" si="271"/>
        <v>223953</v>
      </c>
      <c r="U107" s="732">
        <f t="shared" si="271"/>
        <v>0</v>
      </c>
      <c r="V107" s="732">
        <f t="shared" si="271"/>
        <v>0</v>
      </c>
      <c r="W107" s="732">
        <f t="shared" si="271"/>
        <v>29722</v>
      </c>
      <c r="X107" s="732">
        <f t="shared" si="271"/>
        <v>0</v>
      </c>
      <c r="Y107" s="732">
        <f t="shared" si="271"/>
        <v>0</v>
      </c>
      <c r="Z107" s="732">
        <f t="shared" si="271"/>
        <v>29722</v>
      </c>
      <c r="AA107" s="732">
        <f t="shared" si="271"/>
        <v>0</v>
      </c>
      <c r="AB107" s="732">
        <f t="shared" si="271"/>
        <v>0</v>
      </c>
      <c r="AC107" s="732">
        <f t="shared" si="271"/>
        <v>0</v>
      </c>
      <c r="AD107" s="732">
        <f t="shared" si="271"/>
        <v>0</v>
      </c>
      <c r="AE107" s="732">
        <f t="shared" si="271"/>
        <v>0</v>
      </c>
      <c r="AF107" s="732">
        <f t="shared" si="271"/>
        <v>0</v>
      </c>
      <c r="AG107" s="732">
        <f t="shared" si="271"/>
        <v>0</v>
      </c>
      <c r="AH107" s="732">
        <f t="shared" si="271"/>
        <v>0</v>
      </c>
      <c r="AI107" s="732">
        <f t="shared" si="271"/>
        <v>0</v>
      </c>
      <c r="AJ107" s="732">
        <f t="shared" si="271"/>
        <v>0</v>
      </c>
      <c r="AK107" s="732">
        <f t="shared" si="271"/>
        <v>0</v>
      </c>
      <c r="AL107" s="732">
        <f t="shared" si="271"/>
        <v>0</v>
      </c>
      <c r="AM107" s="732">
        <f t="shared" si="271"/>
        <v>0</v>
      </c>
      <c r="AN107" s="732">
        <f t="shared" si="271"/>
        <v>0</v>
      </c>
      <c r="AO107" s="732">
        <f t="shared" si="271"/>
        <v>0</v>
      </c>
      <c r="AP107" s="732">
        <f t="shared" si="271"/>
        <v>0</v>
      </c>
      <c r="AQ107" s="732">
        <f t="shared" si="271"/>
        <v>0</v>
      </c>
      <c r="AR107" s="732">
        <f t="shared" si="271"/>
        <v>0</v>
      </c>
      <c r="AS107" s="732">
        <f t="shared" si="271"/>
        <v>0</v>
      </c>
      <c r="AT107" s="732">
        <f t="shared" si="271"/>
        <v>0</v>
      </c>
      <c r="AU107" s="733">
        <f t="shared" si="271"/>
        <v>0</v>
      </c>
      <c r="AV107" s="733">
        <f t="shared" si="271"/>
        <v>0</v>
      </c>
      <c r="AW107" s="733">
        <f t="shared" si="271"/>
        <v>0</v>
      </c>
      <c r="AX107" s="732">
        <f t="shared" si="271"/>
        <v>0</v>
      </c>
      <c r="AY107" s="732">
        <f t="shared" si="271"/>
        <v>0</v>
      </c>
      <c r="AZ107" s="1079">
        <f t="shared" si="271"/>
        <v>0</v>
      </c>
      <c r="BA107" s="732">
        <f t="shared" si="272"/>
        <v>0</v>
      </c>
      <c r="BB107" s="732">
        <f t="shared" si="272"/>
        <v>0</v>
      </c>
      <c r="BC107" s="732">
        <f t="shared" si="272"/>
        <v>0</v>
      </c>
      <c r="BD107" s="732">
        <f t="shared" si="272"/>
        <v>0</v>
      </c>
      <c r="BE107" s="732">
        <f t="shared" si="272"/>
        <v>0</v>
      </c>
      <c r="BF107" s="732">
        <f t="shared" si="272"/>
        <v>0</v>
      </c>
      <c r="BG107" s="732">
        <f t="shared" si="272"/>
        <v>0</v>
      </c>
      <c r="BH107" s="732">
        <f t="shared" si="272"/>
        <v>0</v>
      </c>
      <c r="BI107" s="732">
        <f t="shared" si="272"/>
        <v>0</v>
      </c>
      <c r="BJ107" s="732">
        <f t="shared" si="272"/>
        <v>0</v>
      </c>
      <c r="BK107" s="732">
        <f t="shared" si="272"/>
        <v>0</v>
      </c>
      <c r="BL107" s="732">
        <f t="shared" si="272"/>
        <v>0</v>
      </c>
      <c r="BM107" s="732">
        <f t="shared" si="272"/>
        <v>0</v>
      </c>
      <c r="BN107" s="732"/>
      <c r="BO107" s="732">
        <f t="shared" si="272"/>
        <v>0</v>
      </c>
      <c r="BP107" s="732">
        <f t="shared" si="272"/>
        <v>0</v>
      </c>
      <c r="BQ107" s="732">
        <f t="shared" si="272"/>
        <v>0</v>
      </c>
      <c r="BR107" s="732">
        <f t="shared" si="272"/>
        <v>0</v>
      </c>
      <c r="BS107" s="836"/>
    </row>
    <row r="108" spans="1:75" ht="46.15" customHeight="1">
      <c r="A108" s="133" t="s">
        <v>29</v>
      </c>
      <c r="B108" s="377" t="s">
        <v>256</v>
      </c>
      <c r="C108" s="133"/>
      <c r="D108" s="133"/>
      <c r="E108" s="134"/>
      <c r="F108" s="732">
        <f>F109</f>
        <v>1797427</v>
      </c>
      <c r="G108" s="732">
        <f t="shared" si="271"/>
        <v>1746133</v>
      </c>
      <c r="H108" s="732"/>
      <c r="I108" s="732"/>
      <c r="J108" s="732"/>
      <c r="K108" s="732">
        <f t="shared" si="271"/>
        <v>195892</v>
      </c>
      <c r="L108" s="732">
        <f t="shared" si="271"/>
        <v>195892</v>
      </c>
      <c r="M108" s="732">
        <f t="shared" si="271"/>
        <v>0</v>
      </c>
      <c r="N108" s="732">
        <f t="shared" si="271"/>
        <v>0</v>
      </c>
      <c r="O108" s="732">
        <f t="shared" si="271"/>
        <v>0</v>
      </c>
      <c r="P108" s="732">
        <f t="shared" si="271"/>
        <v>0</v>
      </c>
      <c r="Q108" s="732">
        <f t="shared" si="271"/>
        <v>253675</v>
      </c>
      <c r="R108" s="732">
        <f t="shared" si="271"/>
        <v>0</v>
      </c>
      <c r="S108" s="732">
        <f t="shared" si="271"/>
        <v>0</v>
      </c>
      <c r="T108" s="732">
        <f t="shared" si="271"/>
        <v>223953</v>
      </c>
      <c r="U108" s="732">
        <f t="shared" si="271"/>
        <v>0</v>
      </c>
      <c r="V108" s="732">
        <f t="shared" si="271"/>
        <v>0</v>
      </c>
      <c r="W108" s="732">
        <f t="shared" si="271"/>
        <v>29722</v>
      </c>
      <c r="X108" s="732">
        <f t="shared" si="271"/>
        <v>0</v>
      </c>
      <c r="Y108" s="732">
        <f t="shared" si="271"/>
        <v>0</v>
      </c>
      <c r="Z108" s="732">
        <f t="shared" si="271"/>
        <v>29722</v>
      </c>
      <c r="AA108" s="732">
        <f t="shared" si="271"/>
        <v>0</v>
      </c>
      <c r="AB108" s="732">
        <f t="shared" si="271"/>
        <v>0</v>
      </c>
      <c r="AC108" s="732">
        <f t="shared" si="271"/>
        <v>0</v>
      </c>
      <c r="AD108" s="732">
        <f t="shared" si="271"/>
        <v>0</v>
      </c>
      <c r="AE108" s="732">
        <f t="shared" si="271"/>
        <v>0</v>
      </c>
      <c r="AF108" s="732">
        <f t="shared" si="271"/>
        <v>0</v>
      </c>
      <c r="AG108" s="732">
        <f t="shared" si="271"/>
        <v>0</v>
      </c>
      <c r="AH108" s="732">
        <f t="shared" si="271"/>
        <v>0</v>
      </c>
      <c r="AI108" s="732">
        <f t="shared" si="271"/>
        <v>0</v>
      </c>
      <c r="AJ108" s="732">
        <f t="shared" si="271"/>
        <v>0</v>
      </c>
      <c r="AK108" s="732">
        <f t="shared" si="271"/>
        <v>0</v>
      </c>
      <c r="AL108" s="732">
        <f t="shared" si="271"/>
        <v>0</v>
      </c>
      <c r="AM108" s="732">
        <f t="shared" si="271"/>
        <v>0</v>
      </c>
      <c r="AN108" s="732">
        <f t="shared" si="271"/>
        <v>0</v>
      </c>
      <c r="AO108" s="732">
        <f t="shared" si="271"/>
        <v>0</v>
      </c>
      <c r="AP108" s="732">
        <f t="shared" si="271"/>
        <v>0</v>
      </c>
      <c r="AQ108" s="732">
        <f t="shared" si="271"/>
        <v>0</v>
      </c>
      <c r="AR108" s="732">
        <f t="shared" si="271"/>
        <v>0</v>
      </c>
      <c r="AS108" s="732">
        <f t="shared" si="271"/>
        <v>0</v>
      </c>
      <c r="AT108" s="732">
        <f t="shared" si="271"/>
        <v>0</v>
      </c>
      <c r="AU108" s="733">
        <f t="shared" si="271"/>
        <v>0</v>
      </c>
      <c r="AV108" s="733">
        <f t="shared" si="271"/>
        <v>0</v>
      </c>
      <c r="AW108" s="733">
        <f t="shared" si="271"/>
        <v>0</v>
      </c>
      <c r="AX108" s="732">
        <f t="shared" si="271"/>
        <v>0</v>
      </c>
      <c r="AY108" s="732">
        <f t="shared" si="271"/>
        <v>0</v>
      </c>
      <c r="AZ108" s="1079">
        <f t="shared" si="271"/>
        <v>0</v>
      </c>
      <c r="BA108" s="732">
        <f t="shared" si="271"/>
        <v>0</v>
      </c>
      <c r="BB108" s="732">
        <f t="shared" si="272"/>
        <v>0</v>
      </c>
      <c r="BC108" s="732">
        <f t="shared" si="272"/>
        <v>0</v>
      </c>
      <c r="BD108" s="732">
        <f t="shared" si="272"/>
        <v>0</v>
      </c>
      <c r="BE108" s="732">
        <f t="shared" si="272"/>
        <v>0</v>
      </c>
      <c r="BF108" s="732">
        <f t="shared" si="272"/>
        <v>0</v>
      </c>
      <c r="BG108" s="732">
        <f t="shared" si="272"/>
        <v>0</v>
      </c>
      <c r="BH108" s="732">
        <f t="shared" si="272"/>
        <v>0</v>
      </c>
      <c r="BI108" s="732">
        <f t="shared" si="272"/>
        <v>0</v>
      </c>
      <c r="BJ108" s="732">
        <f t="shared" si="272"/>
        <v>0</v>
      </c>
      <c r="BK108" s="732">
        <f t="shared" si="272"/>
        <v>0</v>
      </c>
      <c r="BL108" s="732">
        <f t="shared" si="272"/>
        <v>0</v>
      </c>
      <c r="BM108" s="732">
        <f t="shared" si="272"/>
        <v>0</v>
      </c>
      <c r="BN108" s="732"/>
      <c r="BO108" s="732"/>
      <c r="BP108" s="732"/>
      <c r="BQ108" s="732"/>
      <c r="BR108" s="732"/>
      <c r="BS108" s="836"/>
    </row>
    <row r="109" spans="1:75" ht="27" customHeight="1">
      <c r="A109" s="133"/>
      <c r="B109" s="377" t="s">
        <v>25</v>
      </c>
      <c r="C109" s="133"/>
      <c r="D109" s="133"/>
      <c r="E109" s="134"/>
      <c r="F109" s="732">
        <f>SUM(F110:F112)</f>
        <v>1797427</v>
      </c>
      <c r="G109" s="732">
        <f t="shared" ref="G109:BR109" si="273">SUM(G110:G112)</f>
        <v>1746133</v>
      </c>
      <c r="H109" s="732"/>
      <c r="I109" s="732"/>
      <c r="J109" s="732"/>
      <c r="K109" s="732">
        <f t="shared" si="273"/>
        <v>195892</v>
      </c>
      <c r="L109" s="732">
        <f t="shared" si="273"/>
        <v>195892</v>
      </c>
      <c r="M109" s="732">
        <f t="shared" si="273"/>
        <v>0</v>
      </c>
      <c r="N109" s="732">
        <f t="shared" si="273"/>
        <v>0</v>
      </c>
      <c r="O109" s="732">
        <f t="shared" si="273"/>
        <v>0</v>
      </c>
      <c r="P109" s="732">
        <f t="shared" si="273"/>
        <v>0</v>
      </c>
      <c r="Q109" s="732">
        <f t="shared" si="273"/>
        <v>253675</v>
      </c>
      <c r="R109" s="732">
        <f t="shared" si="273"/>
        <v>0</v>
      </c>
      <c r="S109" s="732">
        <f t="shared" si="273"/>
        <v>0</v>
      </c>
      <c r="T109" s="732">
        <f t="shared" si="273"/>
        <v>223953</v>
      </c>
      <c r="U109" s="732">
        <f t="shared" si="273"/>
        <v>0</v>
      </c>
      <c r="V109" s="732">
        <f t="shared" si="273"/>
        <v>0</v>
      </c>
      <c r="W109" s="732">
        <f t="shared" si="273"/>
        <v>29722</v>
      </c>
      <c r="X109" s="732">
        <f t="shared" si="273"/>
        <v>0</v>
      </c>
      <c r="Y109" s="732">
        <f t="shared" si="273"/>
        <v>0</v>
      </c>
      <c r="Z109" s="732">
        <f t="shared" si="273"/>
        <v>29722</v>
      </c>
      <c r="AA109" s="732">
        <f t="shared" si="273"/>
        <v>0</v>
      </c>
      <c r="AB109" s="732">
        <f t="shared" si="273"/>
        <v>0</v>
      </c>
      <c r="AC109" s="732">
        <f t="shared" si="273"/>
        <v>0</v>
      </c>
      <c r="AD109" s="732">
        <f t="shared" si="273"/>
        <v>0</v>
      </c>
      <c r="AE109" s="732">
        <f t="shared" si="273"/>
        <v>0</v>
      </c>
      <c r="AF109" s="732">
        <f t="shared" si="273"/>
        <v>0</v>
      </c>
      <c r="AG109" s="732">
        <f t="shared" si="273"/>
        <v>0</v>
      </c>
      <c r="AH109" s="732">
        <f t="shared" si="273"/>
        <v>0</v>
      </c>
      <c r="AI109" s="732">
        <f t="shared" si="273"/>
        <v>0</v>
      </c>
      <c r="AJ109" s="732">
        <f t="shared" si="273"/>
        <v>0</v>
      </c>
      <c r="AK109" s="732">
        <f t="shared" si="273"/>
        <v>0</v>
      </c>
      <c r="AL109" s="732">
        <f t="shared" si="273"/>
        <v>0</v>
      </c>
      <c r="AM109" s="732">
        <f t="shared" si="273"/>
        <v>0</v>
      </c>
      <c r="AN109" s="732">
        <f t="shared" si="273"/>
        <v>0</v>
      </c>
      <c r="AO109" s="732">
        <f t="shared" si="273"/>
        <v>0</v>
      </c>
      <c r="AP109" s="732">
        <f t="shared" si="273"/>
        <v>0</v>
      </c>
      <c r="AQ109" s="732">
        <f t="shared" si="273"/>
        <v>0</v>
      </c>
      <c r="AR109" s="732">
        <f t="shared" si="273"/>
        <v>0</v>
      </c>
      <c r="AS109" s="732">
        <f t="shared" si="273"/>
        <v>0</v>
      </c>
      <c r="AT109" s="732">
        <f t="shared" si="273"/>
        <v>0</v>
      </c>
      <c r="AU109" s="733">
        <f t="shared" si="273"/>
        <v>0</v>
      </c>
      <c r="AV109" s="733">
        <f t="shared" si="273"/>
        <v>0</v>
      </c>
      <c r="AW109" s="733">
        <f t="shared" si="273"/>
        <v>0</v>
      </c>
      <c r="AX109" s="732">
        <f t="shared" si="273"/>
        <v>0</v>
      </c>
      <c r="AY109" s="732">
        <f t="shared" si="273"/>
        <v>0</v>
      </c>
      <c r="AZ109" s="1079">
        <f t="shared" si="273"/>
        <v>0</v>
      </c>
      <c r="BA109" s="732">
        <f t="shared" si="273"/>
        <v>0</v>
      </c>
      <c r="BB109" s="732">
        <f t="shared" si="273"/>
        <v>0</v>
      </c>
      <c r="BC109" s="732">
        <f t="shared" si="273"/>
        <v>0</v>
      </c>
      <c r="BD109" s="732">
        <f t="shared" si="273"/>
        <v>0</v>
      </c>
      <c r="BE109" s="732">
        <f t="shared" si="273"/>
        <v>0</v>
      </c>
      <c r="BF109" s="732">
        <f t="shared" si="273"/>
        <v>0</v>
      </c>
      <c r="BG109" s="732">
        <f t="shared" si="273"/>
        <v>0</v>
      </c>
      <c r="BH109" s="732">
        <f t="shared" si="273"/>
        <v>0</v>
      </c>
      <c r="BI109" s="732">
        <f t="shared" si="273"/>
        <v>0</v>
      </c>
      <c r="BJ109" s="732">
        <f t="shared" si="273"/>
        <v>0</v>
      </c>
      <c r="BK109" s="732">
        <f t="shared" si="273"/>
        <v>0</v>
      </c>
      <c r="BL109" s="732">
        <f t="shared" si="273"/>
        <v>0</v>
      </c>
      <c r="BM109" s="732">
        <f t="shared" si="273"/>
        <v>0</v>
      </c>
      <c r="BN109" s="732"/>
      <c r="BO109" s="732">
        <f t="shared" si="273"/>
        <v>0</v>
      </c>
      <c r="BP109" s="732">
        <f t="shared" si="273"/>
        <v>0</v>
      </c>
      <c r="BQ109" s="732">
        <f t="shared" si="273"/>
        <v>0</v>
      </c>
      <c r="BR109" s="732">
        <f t="shared" si="273"/>
        <v>0</v>
      </c>
      <c r="BS109" s="836"/>
    </row>
    <row r="110" spans="1:75" ht="31.5" customHeight="1">
      <c r="A110" s="642">
        <v>1</v>
      </c>
      <c r="B110" s="837" t="s">
        <v>206</v>
      </c>
      <c r="C110" s="642" t="s">
        <v>207</v>
      </c>
      <c r="D110" s="642" t="s">
        <v>208</v>
      </c>
      <c r="E110" s="557" t="s">
        <v>209</v>
      </c>
      <c r="F110" s="736">
        <v>929608</v>
      </c>
      <c r="G110" s="607">
        <v>927981</v>
      </c>
      <c r="H110" s="607"/>
      <c r="I110" s="607"/>
      <c r="J110" s="607"/>
      <c r="K110" s="736"/>
      <c r="L110" s="607"/>
      <c r="M110" s="736"/>
      <c r="N110" s="607"/>
      <c r="O110" s="736"/>
      <c r="P110" s="607"/>
      <c r="Q110" s="607">
        <v>1000</v>
      </c>
      <c r="R110" s="736"/>
      <c r="S110" s="607"/>
      <c r="T110" s="607">
        <v>1000</v>
      </c>
      <c r="U110" s="736"/>
      <c r="V110" s="607"/>
      <c r="W110" s="736">
        <f>Q110-T110</f>
        <v>0</v>
      </c>
      <c r="X110" s="736"/>
      <c r="Y110" s="736"/>
      <c r="Z110" s="736"/>
      <c r="AA110" s="736"/>
      <c r="AB110" s="607"/>
      <c r="AC110" s="736"/>
      <c r="AD110" s="736"/>
      <c r="AE110" s="932"/>
      <c r="AF110" s="736"/>
      <c r="AG110" s="736"/>
      <c r="AH110" s="736"/>
      <c r="AI110" s="736"/>
      <c r="AJ110" s="736"/>
      <c r="AK110" s="607"/>
      <c r="AL110" s="736"/>
      <c r="AM110" s="607"/>
      <c r="AN110" s="736"/>
      <c r="AO110" s="607"/>
      <c r="AP110" s="736"/>
      <c r="AQ110" s="736"/>
      <c r="AR110" s="736"/>
      <c r="AS110" s="736"/>
      <c r="AT110" s="736"/>
      <c r="AU110" s="749"/>
      <c r="AV110" s="749"/>
      <c r="AW110" s="749"/>
      <c r="AX110" s="736"/>
      <c r="AY110" s="607">
        <f t="shared" ref="AY110:AY114" si="274">N110-AU110</f>
        <v>0</v>
      </c>
      <c r="AZ110" s="742"/>
      <c r="BA110" s="736"/>
      <c r="BB110" s="736"/>
      <c r="BC110" s="736"/>
      <c r="BD110" s="736"/>
      <c r="BE110" s="736"/>
      <c r="BF110" s="736"/>
      <c r="BG110" s="736"/>
      <c r="BH110" s="736"/>
      <c r="BI110" s="736"/>
      <c r="BJ110" s="736"/>
      <c r="BK110" s="736"/>
      <c r="BL110" s="736"/>
      <c r="BM110" s="736"/>
      <c r="BN110" s="736"/>
      <c r="BO110" s="838"/>
      <c r="BP110" s="838"/>
      <c r="BQ110" s="838"/>
      <c r="BR110" s="838"/>
      <c r="BS110" s="839"/>
    </row>
    <row r="111" spans="1:75" ht="31.5" customHeight="1">
      <c r="A111" s="642">
        <v>2</v>
      </c>
      <c r="B111" s="837" t="s">
        <v>265</v>
      </c>
      <c r="C111" s="642" t="s">
        <v>210</v>
      </c>
      <c r="D111" s="642" t="s">
        <v>175</v>
      </c>
      <c r="E111" s="557" t="s">
        <v>211</v>
      </c>
      <c r="F111" s="736">
        <v>395146</v>
      </c>
      <c r="G111" s="736">
        <v>345479</v>
      </c>
      <c r="H111" s="736"/>
      <c r="I111" s="736"/>
      <c r="J111" s="736"/>
      <c r="K111" s="736">
        <f>L111</f>
        <v>195892</v>
      </c>
      <c r="L111" s="607">
        <v>195892</v>
      </c>
      <c r="M111" s="607"/>
      <c r="N111" s="607"/>
      <c r="O111" s="736"/>
      <c r="P111" s="607"/>
      <c r="Q111" s="607">
        <v>129560</v>
      </c>
      <c r="R111" s="736"/>
      <c r="S111" s="607"/>
      <c r="T111" s="607">
        <v>99838</v>
      </c>
      <c r="U111" s="736"/>
      <c r="V111" s="607"/>
      <c r="W111" s="736">
        <f t="shared" ref="W111:W114" si="275">Q111-T111</f>
        <v>29722</v>
      </c>
      <c r="X111" s="736"/>
      <c r="Y111" s="736"/>
      <c r="Z111" s="736">
        <v>29722</v>
      </c>
      <c r="AA111" s="736"/>
      <c r="AB111" s="607"/>
      <c r="AC111" s="736"/>
      <c r="AD111" s="736"/>
      <c r="AE111" s="932"/>
      <c r="AF111" s="736"/>
      <c r="AG111" s="736"/>
      <c r="AH111" s="736"/>
      <c r="AI111" s="736"/>
      <c r="AJ111" s="736"/>
      <c r="AK111" s="607"/>
      <c r="AL111" s="736"/>
      <c r="AM111" s="607"/>
      <c r="AN111" s="736"/>
      <c r="AO111" s="607"/>
      <c r="AP111" s="736"/>
      <c r="AQ111" s="736"/>
      <c r="AR111" s="736"/>
      <c r="AS111" s="736"/>
      <c r="AT111" s="736"/>
      <c r="AU111" s="749"/>
      <c r="AV111" s="749"/>
      <c r="AW111" s="749"/>
      <c r="AX111" s="736"/>
      <c r="AY111" s="607">
        <f t="shared" si="274"/>
        <v>0</v>
      </c>
      <c r="AZ111" s="742"/>
      <c r="BA111" s="736"/>
      <c r="BB111" s="736"/>
      <c r="BC111" s="736"/>
      <c r="BD111" s="736"/>
      <c r="BE111" s="736"/>
      <c r="BF111" s="736"/>
      <c r="BG111" s="736"/>
      <c r="BH111" s="736"/>
      <c r="BI111" s="736"/>
      <c r="BJ111" s="736"/>
      <c r="BK111" s="736"/>
      <c r="BL111" s="736"/>
      <c r="BM111" s="736"/>
      <c r="BN111" s="736"/>
      <c r="BO111" s="838"/>
      <c r="BP111" s="838"/>
      <c r="BQ111" s="838"/>
      <c r="BR111" s="838"/>
      <c r="BS111" s="839"/>
    </row>
    <row r="112" spans="1:75" ht="35.65" customHeight="1">
      <c r="A112" s="642">
        <v>3</v>
      </c>
      <c r="B112" s="837" t="s">
        <v>212</v>
      </c>
      <c r="C112" s="642" t="s">
        <v>213</v>
      </c>
      <c r="D112" s="642" t="s">
        <v>214</v>
      </c>
      <c r="E112" s="557" t="s">
        <v>215</v>
      </c>
      <c r="F112" s="736">
        <v>472673</v>
      </c>
      <c r="G112" s="736">
        <v>472673</v>
      </c>
      <c r="H112" s="736"/>
      <c r="I112" s="736"/>
      <c r="J112" s="736"/>
      <c r="K112" s="736"/>
      <c r="L112" s="607"/>
      <c r="M112" s="736"/>
      <c r="N112" s="607"/>
      <c r="O112" s="736"/>
      <c r="P112" s="607"/>
      <c r="Q112" s="607">
        <f>Q113+Q114</f>
        <v>123115</v>
      </c>
      <c r="R112" s="736"/>
      <c r="S112" s="607"/>
      <c r="T112" s="607">
        <f>T113+T114</f>
        <v>123115</v>
      </c>
      <c r="U112" s="736"/>
      <c r="V112" s="607"/>
      <c r="W112" s="736">
        <f t="shared" si="275"/>
        <v>0</v>
      </c>
      <c r="X112" s="736"/>
      <c r="Y112" s="736"/>
      <c r="Z112" s="736"/>
      <c r="AA112" s="736"/>
      <c r="AB112" s="607"/>
      <c r="AC112" s="736"/>
      <c r="AD112" s="736"/>
      <c r="AE112" s="932"/>
      <c r="AF112" s="736"/>
      <c r="AG112" s="736"/>
      <c r="AH112" s="736"/>
      <c r="AI112" s="736"/>
      <c r="AJ112" s="736"/>
      <c r="AK112" s="607"/>
      <c r="AL112" s="736"/>
      <c r="AM112" s="607"/>
      <c r="AN112" s="736"/>
      <c r="AO112" s="607"/>
      <c r="AP112" s="736"/>
      <c r="AQ112" s="736"/>
      <c r="AR112" s="736"/>
      <c r="AS112" s="736"/>
      <c r="AT112" s="736"/>
      <c r="AU112" s="749"/>
      <c r="AV112" s="749"/>
      <c r="AW112" s="749"/>
      <c r="AX112" s="736"/>
      <c r="AY112" s="607">
        <f t="shared" si="274"/>
        <v>0</v>
      </c>
      <c r="AZ112" s="742"/>
      <c r="BA112" s="736"/>
      <c r="BB112" s="736"/>
      <c r="BC112" s="736"/>
      <c r="BD112" s="736"/>
      <c r="BE112" s="736"/>
      <c r="BF112" s="736"/>
      <c r="BG112" s="736"/>
      <c r="BH112" s="736"/>
      <c r="BI112" s="736"/>
      <c r="BJ112" s="736"/>
      <c r="BK112" s="736"/>
      <c r="BL112" s="736"/>
      <c r="BM112" s="736"/>
      <c r="BN112" s="736"/>
      <c r="BO112" s="838"/>
      <c r="BP112" s="838"/>
      <c r="BQ112" s="838"/>
      <c r="BR112" s="838"/>
      <c r="BS112" s="839"/>
    </row>
    <row r="113" spans="1:71" ht="34.5" customHeight="1">
      <c r="A113" s="840" t="s">
        <v>218</v>
      </c>
      <c r="B113" s="837" t="s">
        <v>216</v>
      </c>
      <c r="C113" s="642"/>
      <c r="D113" s="642"/>
      <c r="E113" s="557"/>
      <c r="F113" s="736"/>
      <c r="G113" s="607"/>
      <c r="H113" s="607"/>
      <c r="I113" s="607"/>
      <c r="J113" s="607"/>
      <c r="K113" s="736"/>
      <c r="L113" s="607"/>
      <c r="M113" s="736"/>
      <c r="N113" s="607"/>
      <c r="O113" s="736"/>
      <c r="P113" s="607"/>
      <c r="Q113" s="607">
        <v>103115</v>
      </c>
      <c r="R113" s="736"/>
      <c r="S113" s="607"/>
      <c r="T113" s="607">
        <v>103115</v>
      </c>
      <c r="U113" s="736"/>
      <c r="V113" s="607"/>
      <c r="W113" s="736">
        <f t="shared" si="275"/>
        <v>0</v>
      </c>
      <c r="X113" s="736"/>
      <c r="Y113" s="736"/>
      <c r="Z113" s="736"/>
      <c r="AA113" s="736"/>
      <c r="AB113" s="607"/>
      <c r="AC113" s="736"/>
      <c r="AD113" s="736"/>
      <c r="AE113" s="932"/>
      <c r="AF113" s="736"/>
      <c r="AG113" s="736"/>
      <c r="AH113" s="736"/>
      <c r="AI113" s="736"/>
      <c r="AJ113" s="736"/>
      <c r="AK113" s="607"/>
      <c r="AL113" s="736"/>
      <c r="AM113" s="607"/>
      <c r="AN113" s="736"/>
      <c r="AO113" s="607"/>
      <c r="AP113" s="736"/>
      <c r="AQ113" s="736"/>
      <c r="AR113" s="736"/>
      <c r="AS113" s="736"/>
      <c r="AT113" s="736"/>
      <c r="AU113" s="749"/>
      <c r="AV113" s="749"/>
      <c r="AW113" s="749"/>
      <c r="AX113" s="736"/>
      <c r="AY113" s="607">
        <f t="shared" si="274"/>
        <v>0</v>
      </c>
      <c r="AZ113" s="742"/>
      <c r="BA113" s="736"/>
      <c r="BB113" s="736"/>
      <c r="BC113" s="736"/>
      <c r="BD113" s="736"/>
      <c r="BE113" s="736"/>
      <c r="BF113" s="736"/>
      <c r="BG113" s="736"/>
      <c r="BH113" s="736"/>
      <c r="BI113" s="736"/>
      <c r="BJ113" s="736"/>
      <c r="BK113" s="736"/>
      <c r="BL113" s="736"/>
      <c r="BM113" s="736"/>
      <c r="BN113" s="736"/>
      <c r="BO113" s="838"/>
      <c r="BP113" s="838"/>
      <c r="BQ113" s="838"/>
      <c r="BR113" s="838"/>
      <c r="BS113" s="839"/>
    </row>
    <row r="114" spans="1:71" ht="35.1" customHeight="1">
      <c r="A114" s="840" t="s">
        <v>218</v>
      </c>
      <c r="B114" s="837" t="s">
        <v>217</v>
      </c>
      <c r="C114" s="642"/>
      <c r="D114" s="642"/>
      <c r="E114" s="557"/>
      <c r="F114" s="736"/>
      <c r="G114" s="607"/>
      <c r="H114" s="607"/>
      <c r="I114" s="607"/>
      <c r="J114" s="607"/>
      <c r="K114" s="736"/>
      <c r="L114" s="607"/>
      <c r="M114" s="736"/>
      <c r="N114" s="607"/>
      <c r="O114" s="736"/>
      <c r="P114" s="607"/>
      <c r="Q114" s="607">
        <v>20000</v>
      </c>
      <c r="R114" s="736"/>
      <c r="S114" s="607"/>
      <c r="T114" s="607">
        <v>20000</v>
      </c>
      <c r="U114" s="736"/>
      <c r="V114" s="607"/>
      <c r="W114" s="736">
        <f t="shared" si="275"/>
        <v>0</v>
      </c>
      <c r="X114" s="736"/>
      <c r="Y114" s="736"/>
      <c r="Z114" s="736"/>
      <c r="AA114" s="736"/>
      <c r="AB114" s="607"/>
      <c r="AC114" s="736"/>
      <c r="AD114" s="736"/>
      <c r="AE114" s="932"/>
      <c r="AF114" s="736"/>
      <c r="AG114" s="736"/>
      <c r="AH114" s="736"/>
      <c r="AI114" s="736"/>
      <c r="AJ114" s="736"/>
      <c r="AK114" s="607"/>
      <c r="AL114" s="736"/>
      <c r="AM114" s="607"/>
      <c r="AN114" s="736"/>
      <c r="AO114" s="607"/>
      <c r="AP114" s="736"/>
      <c r="AQ114" s="736"/>
      <c r="AR114" s="736"/>
      <c r="AS114" s="736"/>
      <c r="AT114" s="736"/>
      <c r="AU114" s="749"/>
      <c r="AV114" s="749"/>
      <c r="AW114" s="749"/>
      <c r="AX114" s="736"/>
      <c r="AY114" s="607">
        <f t="shared" si="274"/>
        <v>0</v>
      </c>
      <c r="AZ114" s="742"/>
      <c r="BA114" s="736"/>
      <c r="BB114" s="736"/>
      <c r="BC114" s="736"/>
      <c r="BD114" s="736"/>
      <c r="BE114" s="736"/>
      <c r="BF114" s="736"/>
      <c r="BG114" s="736"/>
      <c r="BH114" s="736"/>
      <c r="BI114" s="736"/>
      <c r="BJ114" s="736"/>
      <c r="BK114" s="736"/>
      <c r="BL114" s="736"/>
      <c r="BM114" s="736"/>
      <c r="BN114" s="736"/>
      <c r="BO114" s="838"/>
      <c r="BP114" s="838"/>
      <c r="BQ114" s="838"/>
      <c r="BR114" s="838"/>
      <c r="BS114" s="839"/>
    </row>
    <row r="115" spans="1:71" s="977" customFormat="1" ht="20.65" customHeight="1">
      <c r="A115" s="841" t="s">
        <v>23</v>
      </c>
      <c r="B115" s="835" t="s">
        <v>58</v>
      </c>
      <c r="C115" s="133"/>
      <c r="D115" s="133"/>
      <c r="E115" s="134"/>
      <c r="F115" s="732"/>
      <c r="G115" s="174"/>
      <c r="H115" s="174"/>
      <c r="I115" s="174"/>
      <c r="J115" s="174"/>
      <c r="K115" s="732"/>
      <c r="L115" s="174"/>
      <c r="M115" s="732">
        <f>M116+M121</f>
        <v>850000</v>
      </c>
      <c r="N115" s="732">
        <f>N116+N121</f>
        <v>850000</v>
      </c>
      <c r="O115" s="732">
        <f t="shared" ref="O115:BM115" si="276">O116+O121</f>
        <v>0</v>
      </c>
      <c r="P115" s="732">
        <f t="shared" si="276"/>
        <v>0</v>
      </c>
      <c r="Q115" s="732">
        <f t="shared" si="276"/>
        <v>0</v>
      </c>
      <c r="R115" s="732">
        <f t="shared" si="276"/>
        <v>0</v>
      </c>
      <c r="S115" s="732">
        <f t="shared" si="276"/>
        <v>0</v>
      </c>
      <c r="T115" s="732">
        <f t="shared" si="276"/>
        <v>0</v>
      </c>
      <c r="U115" s="732">
        <f t="shared" si="276"/>
        <v>0</v>
      </c>
      <c r="V115" s="732">
        <f t="shared" si="276"/>
        <v>0</v>
      </c>
      <c r="W115" s="732">
        <f t="shared" si="276"/>
        <v>0</v>
      </c>
      <c r="X115" s="732">
        <f t="shared" si="276"/>
        <v>0</v>
      </c>
      <c r="Y115" s="732">
        <f t="shared" si="276"/>
        <v>0</v>
      </c>
      <c r="Z115" s="732">
        <f t="shared" si="276"/>
        <v>0</v>
      </c>
      <c r="AA115" s="732">
        <f t="shared" si="276"/>
        <v>0</v>
      </c>
      <c r="AB115" s="732">
        <f t="shared" si="276"/>
        <v>0</v>
      </c>
      <c r="AC115" s="732">
        <f t="shared" si="276"/>
        <v>250000</v>
      </c>
      <c r="AD115" s="732">
        <f t="shared" si="276"/>
        <v>0</v>
      </c>
      <c r="AE115" s="732">
        <f t="shared" si="276"/>
        <v>0</v>
      </c>
      <c r="AF115" s="732">
        <f t="shared" si="276"/>
        <v>10521</v>
      </c>
      <c r="AG115" s="732">
        <f t="shared" si="276"/>
        <v>0</v>
      </c>
      <c r="AH115" s="732">
        <f t="shared" si="276"/>
        <v>0</v>
      </c>
      <c r="AI115" s="732">
        <f t="shared" si="276"/>
        <v>239479</v>
      </c>
      <c r="AJ115" s="732">
        <f t="shared" si="276"/>
        <v>0</v>
      </c>
      <c r="AK115" s="732">
        <f t="shared" si="276"/>
        <v>0</v>
      </c>
      <c r="AL115" s="732">
        <f t="shared" si="276"/>
        <v>239479</v>
      </c>
      <c r="AM115" s="732">
        <f t="shared" si="276"/>
        <v>0</v>
      </c>
      <c r="AN115" s="732">
        <f t="shared" si="276"/>
        <v>0</v>
      </c>
      <c r="AO115" s="732">
        <f t="shared" si="276"/>
        <v>515000</v>
      </c>
      <c r="AP115" s="732">
        <f t="shared" si="276"/>
        <v>0</v>
      </c>
      <c r="AQ115" s="732">
        <f t="shared" si="276"/>
        <v>0</v>
      </c>
      <c r="AR115" s="732">
        <f t="shared" si="276"/>
        <v>515000</v>
      </c>
      <c r="AS115" s="732">
        <f t="shared" si="276"/>
        <v>0</v>
      </c>
      <c r="AT115" s="732">
        <f t="shared" si="276"/>
        <v>0</v>
      </c>
      <c r="AU115" s="733">
        <f t="shared" si="276"/>
        <v>765000</v>
      </c>
      <c r="AV115" s="733">
        <f t="shared" si="276"/>
        <v>0</v>
      </c>
      <c r="AW115" s="733">
        <f t="shared" si="276"/>
        <v>0</v>
      </c>
      <c r="AX115" s="732">
        <f t="shared" si="276"/>
        <v>85000</v>
      </c>
      <c r="AY115" s="732">
        <f t="shared" si="276"/>
        <v>85000</v>
      </c>
      <c r="AZ115" s="1079">
        <f t="shared" si="276"/>
        <v>0</v>
      </c>
      <c r="BA115" s="732">
        <f t="shared" si="276"/>
        <v>0</v>
      </c>
      <c r="BB115" s="732">
        <f t="shared" si="276"/>
        <v>50000</v>
      </c>
      <c r="BC115" s="732">
        <f t="shared" si="276"/>
        <v>0</v>
      </c>
      <c r="BD115" s="732">
        <f t="shared" si="276"/>
        <v>0</v>
      </c>
      <c r="BE115" s="732">
        <f t="shared" si="276"/>
        <v>50000</v>
      </c>
      <c r="BF115" s="732">
        <f t="shared" si="276"/>
        <v>0</v>
      </c>
      <c r="BG115" s="732">
        <f t="shared" si="276"/>
        <v>0</v>
      </c>
      <c r="BH115" s="732">
        <f t="shared" si="276"/>
        <v>35000</v>
      </c>
      <c r="BI115" s="732">
        <f t="shared" si="276"/>
        <v>0</v>
      </c>
      <c r="BJ115" s="732">
        <f t="shared" si="276"/>
        <v>0</v>
      </c>
      <c r="BK115" s="732">
        <f t="shared" si="276"/>
        <v>35000</v>
      </c>
      <c r="BL115" s="732">
        <f t="shared" si="276"/>
        <v>0</v>
      </c>
      <c r="BM115" s="732">
        <f t="shared" si="276"/>
        <v>0</v>
      </c>
      <c r="BN115" s="732"/>
      <c r="BO115" s="860"/>
      <c r="BP115" s="860"/>
      <c r="BQ115" s="860"/>
      <c r="BR115" s="860"/>
      <c r="BS115" s="836"/>
    </row>
    <row r="116" spans="1:71" ht="22.15" customHeight="1">
      <c r="A116" s="870" t="s">
        <v>2</v>
      </c>
      <c r="B116" s="842" t="s">
        <v>415</v>
      </c>
      <c r="C116" s="642"/>
      <c r="D116" s="642"/>
      <c r="E116" s="557"/>
      <c r="F116" s="732">
        <f>F117</f>
        <v>950018</v>
      </c>
      <c r="G116" s="732">
        <f>G117</f>
        <v>850000</v>
      </c>
      <c r="H116" s="732"/>
      <c r="I116" s="732"/>
      <c r="J116" s="732"/>
      <c r="K116" s="732">
        <f t="shared" ref="K116:AY116" si="277">K117</f>
        <v>0</v>
      </c>
      <c r="L116" s="732">
        <f t="shared" si="277"/>
        <v>0</v>
      </c>
      <c r="M116" s="732">
        <f t="shared" si="277"/>
        <v>765000</v>
      </c>
      <c r="N116" s="732">
        <f t="shared" si="277"/>
        <v>765000</v>
      </c>
      <c r="O116" s="732">
        <f t="shared" si="277"/>
        <v>0</v>
      </c>
      <c r="P116" s="732">
        <f t="shared" si="277"/>
        <v>0</v>
      </c>
      <c r="Q116" s="732">
        <f t="shared" si="277"/>
        <v>0</v>
      </c>
      <c r="R116" s="732">
        <f t="shared" si="277"/>
        <v>0</v>
      </c>
      <c r="S116" s="732">
        <f t="shared" si="277"/>
        <v>0</v>
      </c>
      <c r="T116" s="732">
        <f t="shared" si="277"/>
        <v>0</v>
      </c>
      <c r="U116" s="732">
        <f t="shared" si="277"/>
        <v>0</v>
      </c>
      <c r="V116" s="732">
        <f t="shared" si="277"/>
        <v>0</v>
      </c>
      <c r="W116" s="732">
        <f t="shared" si="277"/>
        <v>0</v>
      </c>
      <c r="X116" s="732">
        <f t="shared" si="277"/>
        <v>0</v>
      </c>
      <c r="Y116" s="732">
        <f t="shared" si="277"/>
        <v>0</v>
      </c>
      <c r="Z116" s="732">
        <f t="shared" si="277"/>
        <v>0</v>
      </c>
      <c r="AA116" s="732">
        <f t="shared" si="277"/>
        <v>0</v>
      </c>
      <c r="AB116" s="732">
        <f t="shared" si="277"/>
        <v>0</v>
      </c>
      <c r="AC116" s="732">
        <f t="shared" si="277"/>
        <v>250000</v>
      </c>
      <c r="AD116" s="732">
        <f t="shared" si="277"/>
        <v>0</v>
      </c>
      <c r="AE116" s="732">
        <f t="shared" si="277"/>
        <v>0</v>
      </c>
      <c r="AF116" s="732">
        <f t="shared" si="277"/>
        <v>10521</v>
      </c>
      <c r="AG116" s="732">
        <f t="shared" si="277"/>
        <v>0</v>
      </c>
      <c r="AH116" s="732">
        <f t="shared" si="277"/>
        <v>0</v>
      </c>
      <c r="AI116" s="732">
        <f t="shared" si="277"/>
        <v>239479</v>
      </c>
      <c r="AJ116" s="732">
        <f t="shared" si="277"/>
        <v>0</v>
      </c>
      <c r="AK116" s="732">
        <f t="shared" si="277"/>
        <v>0</v>
      </c>
      <c r="AL116" s="732">
        <f t="shared" si="277"/>
        <v>239479</v>
      </c>
      <c r="AM116" s="732">
        <f t="shared" si="277"/>
        <v>0</v>
      </c>
      <c r="AN116" s="732">
        <f t="shared" si="277"/>
        <v>0</v>
      </c>
      <c r="AO116" s="732">
        <f t="shared" si="277"/>
        <v>515000</v>
      </c>
      <c r="AP116" s="732">
        <f t="shared" si="277"/>
        <v>0</v>
      </c>
      <c r="AQ116" s="732">
        <f t="shared" si="277"/>
        <v>0</v>
      </c>
      <c r="AR116" s="732">
        <f t="shared" si="277"/>
        <v>515000</v>
      </c>
      <c r="AS116" s="732">
        <f t="shared" si="277"/>
        <v>0</v>
      </c>
      <c r="AT116" s="732">
        <f t="shared" si="277"/>
        <v>0</v>
      </c>
      <c r="AU116" s="733">
        <f t="shared" si="277"/>
        <v>765000</v>
      </c>
      <c r="AV116" s="733">
        <f t="shared" si="277"/>
        <v>0</v>
      </c>
      <c r="AW116" s="733">
        <f t="shared" si="277"/>
        <v>0</v>
      </c>
      <c r="AX116" s="732">
        <f t="shared" si="277"/>
        <v>0</v>
      </c>
      <c r="AY116" s="732">
        <f t="shared" si="277"/>
        <v>0</v>
      </c>
      <c r="AZ116" s="1079">
        <f t="shared" ref="AZ116:BM119" si="278">AZ117</f>
        <v>0</v>
      </c>
      <c r="BA116" s="732">
        <f t="shared" si="278"/>
        <v>0</v>
      </c>
      <c r="BB116" s="732">
        <f t="shared" si="278"/>
        <v>50000</v>
      </c>
      <c r="BC116" s="732">
        <f t="shared" si="278"/>
        <v>0</v>
      </c>
      <c r="BD116" s="732">
        <f t="shared" si="278"/>
        <v>0</v>
      </c>
      <c r="BE116" s="732">
        <f t="shared" si="278"/>
        <v>50000</v>
      </c>
      <c r="BF116" s="732">
        <f t="shared" si="278"/>
        <v>0</v>
      </c>
      <c r="BG116" s="732">
        <f t="shared" si="278"/>
        <v>0</v>
      </c>
      <c r="BH116" s="732">
        <f t="shared" si="278"/>
        <v>35000</v>
      </c>
      <c r="BI116" s="732">
        <f t="shared" si="278"/>
        <v>0</v>
      </c>
      <c r="BJ116" s="732">
        <f t="shared" si="278"/>
        <v>0</v>
      </c>
      <c r="BK116" s="732">
        <f t="shared" si="278"/>
        <v>35000</v>
      </c>
      <c r="BL116" s="732">
        <f t="shared" si="278"/>
        <v>0</v>
      </c>
      <c r="BM116" s="732">
        <f t="shared" si="278"/>
        <v>0</v>
      </c>
      <c r="BN116" s="732"/>
      <c r="BO116" s="732">
        <f>BO117</f>
        <v>50000</v>
      </c>
      <c r="BP116" s="732">
        <f>BP117</f>
        <v>50000</v>
      </c>
      <c r="BQ116" s="732">
        <f>BQ117</f>
        <v>0</v>
      </c>
      <c r="BR116" s="732">
        <f>BR117</f>
        <v>0</v>
      </c>
      <c r="BS116" s="839"/>
    </row>
    <row r="117" spans="1:71" ht="19.5" customHeight="1">
      <c r="A117" s="841"/>
      <c r="B117" s="835" t="s">
        <v>30</v>
      </c>
      <c r="C117" s="642"/>
      <c r="D117" s="642"/>
      <c r="E117" s="557"/>
      <c r="F117" s="732">
        <f>F118</f>
        <v>950018</v>
      </c>
      <c r="G117" s="732">
        <f t="shared" ref="G117:AZ119" si="279">G118</f>
        <v>850000</v>
      </c>
      <c r="H117" s="732"/>
      <c r="I117" s="732"/>
      <c r="J117" s="732"/>
      <c r="K117" s="732">
        <f t="shared" si="279"/>
        <v>0</v>
      </c>
      <c r="L117" s="732">
        <f t="shared" si="279"/>
        <v>0</v>
      </c>
      <c r="M117" s="732">
        <f t="shared" si="279"/>
        <v>765000</v>
      </c>
      <c r="N117" s="732">
        <f t="shared" si="279"/>
        <v>765000</v>
      </c>
      <c r="O117" s="732">
        <f t="shared" si="279"/>
        <v>0</v>
      </c>
      <c r="P117" s="732">
        <f t="shared" si="279"/>
        <v>0</v>
      </c>
      <c r="Q117" s="732">
        <f t="shared" si="279"/>
        <v>0</v>
      </c>
      <c r="R117" s="732">
        <f t="shared" si="279"/>
        <v>0</v>
      </c>
      <c r="S117" s="732">
        <f t="shared" si="279"/>
        <v>0</v>
      </c>
      <c r="T117" s="732">
        <f t="shared" si="279"/>
        <v>0</v>
      </c>
      <c r="U117" s="732">
        <f t="shared" si="279"/>
        <v>0</v>
      </c>
      <c r="V117" s="732">
        <f t="shared" si="279"/>
        <v>0</v>
      </c>
      <c r="W117" s="732">
        <f t="shared" si="279"/>
        <v>0</v>
      </c>
      <c r="X117" s="732">
        <f t="shared" si="279"/>
        <v>0</v>
      </c>
      <c r="Y117" s="732">
        <f t="shared" si="279"/>
        <v>0</v>
      </c>
      <c r="Z117" s="732">
        <f t="shared" si="279"/>
        <v>0</v>
      </c>
      <c r="AA117" s="732">
        <f t="shared" si="279"/>
        <v>0</v>
      </c>
      <c r="AB117" s="732">
        <f t="shared" si="279"/>
        <v>0</v>
      </c>
      <c r="AC117" s="732">
        <f t="shared" si="279"/>
        <v>250000</v>
      </c>
      <c r="AD117" s="732">
        <f t="shared" si="279"/>
        <v>0</v>
      </c>
      <c r="AE117" s="732">
        <f t="shared" si="279"/>
        <v>0</v>
      </c>
      <c r="AF117" s="732">
        <f t="shared" si="279"/>
        <v>10521</v>
      </c>
      <c r="AG117" s="732">
        <f t="shared" si="279"/>
        <v>0</v>
      </c>
      <c r="AH117" s="732">
        <f t="shared" si="279"/>
        <v>0</v>
      </c>
      <c r="AI117" s="732">
        <f t="shared" si="279"/>
        <v>239479</v>
      </c>
      <c r="AJ117" s="732">
        <f t="shared" si="279"/>
        <v>0</v>
      </c>
      <c r="AK117" s="732">
        <f t="shared" si="279"/>
        <v>0</v>
      </c>
      <c r="AL117" s="732">
        <f t="shared" si="279"/>
        <v>239479</v>
      </c>
      <c r="AM117" s="732">
        <f t="shared" si="279"/>
        <v>0</v>
      </c>
      <c r="AN117" s="732">
        <f t="shared" si="279"/>
        <v>0</v>
      </c>
      <c r="AO117" s="732">
        <f t="shared" si="279"/>
        <v>515000</v>
      </c>
      <c r="AP117" s="732">
        <f t="shared" si="279"/>
        <v>0</v>
      </c>
      <c r="AQ117" s="732">
        <f t="shared" si="279"/>
        <v>0</v>
      </c>
      <c r="AR117" s="732">
        <f t="shared" si="279"/>
        <v>515000</v>
      </c>
      <c r="AS117" s="732">
        <f t="shared" si="279"/>
        <v>0</v>
      </c>
      <c r="AT117" s="732">
        <f t="shared" si="279"/>
        <v>0</v>
      </c>
      <c r="AU117" s="733">
        <f t="shared" si="279"/>
        <v>765000</v>
      </c>
      <c r="AV117" s="733">
        <f t="shared" si="279"/>
        <v>0</v>
      </c>
      <c r="AW117" s="733">
        <f t="shared" si="279"/>
        <v>0</v>
      </c>
      <c r="AX117" s="732">
        <f t="shared" si="279"/>
        <v>0</v>
      </c>
      <c r="AY117" s="732">
        <f t="shared" si="279"/>
        <v>0</v>
      </c>
      <c r="AZ117" s="1079">
        <f t="shared" si="279"/>
        <v>0</v>
      </c>
      <c r="BA117" s="732">
        <f t="shared" si="278"/>
        <v>0</v>
      </c>
      <c r="BB117" s="732">
        <f t="shared" si="278"/>
        <v>50000</v>
      </c>
      <c r="BC117" s="732">
        <f t="shared" si="278"/>
        <v>0</v>
      </c>
      <c r="BD117" s="732">
        <f t="shared" si="278"/>
        <v>0</v>
      </c>
      <c r="BE117" s="732">
        <f t="shared" si="278"/>
        <v>50000</v>
      </c>
      <c r="BF117" s="732">
        <f t="shared" si="278"/>
        <v>0</v>
      </c>
      <c r="BG117" s="732">
        <f t="shared" si="278"/>
        <v>0</v>
      </c>
      <c r="BH117" s="732">
        <f t="shared" si="278"/>
        <v>35000</v>
      </c>
      <c r="BI117" s="732">
        <f t="shared" si="278"/>
        <v>0</v>
      </c>
      <c r="BJ117" s="732">
        <f t="shared" si="278"/>
        <v>0</v>
      </c>
      <c r="BK117" s="732">
        <f t="shared" si="278"/>
        <v>35000</v>
      </c>
      <c r="BL117" s="732">
        <f t="shared" si="278"/>
        <v>0</v>
      </c>
      <c r="BM117" s="732">
        <f t="shared" si="278"/>
        <v>0</v>
      </c>
      <c r="BN117" s="732"/>
      <c r="BO117" s="732">
        <f t="shared" ref="BO117:BR119" si="280">BO118</f>
        <v>50000</v>
      </c>
      <c r="BP117" s="732">
        <f t="shared" si="280"/>
        <v>50000</v>
      </c>
      <c r="BQ117" s="732">
        <f t="shared" si="280"/>
        <v>0</v>
      </c>
      <c r="BR117" s="732">
        <f t="shared" si="280"/>
        <v>0</v>
      </c>
      <c r="BS117" s="839"/>
    </row>
    <row r="118" spans="1:71" ht="45" customHeight="1">
      <c r="A118" s="841" t="s">
        <v>29</v>
      </c>
      <c r="B118" s="377" t="s">
        <v>266</v>
      </c>
      <c r="C118" s="642"/>
      <c r="D118" s="642"/>
      <c r="E118" s="557"/>
      <c r="F118" s="732">
        <f>F119</f>
        <v>950018</v>
      </c>
      <c r="G118" s="732">
        <f t="shared" si="279"/>
        <v>850000</v>
      </c>
      <c r="H118" s="732"/>
      <c r="I118" s="732"/>
      <c r="J118" s="732"/>
      <c r="K118" s="732">
        <f t="shared" si="279"/>
        <v>0</v>
      </c>
      <c r="L118" s="732">
        <f t="shared" si="279"/>
        <v>0</v>
      </c>
      <c r="M118" s="732">
        <f t="shared" si="279"/>
        <v>765000</v>
      </c>
      <c r="N118" s="732">
        <f t="shared" si="279"/>
        <v>765000</v>
      </c>
      <c r="O118" s="732">
        <f t="shared" si="279"/>
        <v>0</v>
      </c>
      <c r="P118" s="732">
        <f t="shared" si="279"/>
        <v>0</v>
      </c>
      <c r="Q118" s="732">
        <f t="shared" si="279"/>
        <v>0</v>
      </c>
      <c r="R118" s="732">
        <f t="shared" si="279"/>
        <v>0</v>
      </c>
      <c r="S118" s="732">
        <f t="shared" si="279"/>
        <v>0</v>
      </c>
      <c r="T118" s="732">
        <f t="shared" si="279"/>
        <v>0</v>
      </c>
      <c r="U118" s="732">
        <f t="shared" si="279"/>
        <v>0</v>
      </c>
      <c r="V118" s="732">
        <f t="shared" si="279"/>
        <v>0</v>
      </c>
      <c r="W118" s="732">
        <f t="shared" si="279"/>
        <v>0</v>
      </c>
      <c r="X118" s="732">
        <f t="shared" si="279"/>
        <v>0</v>
      </c>
      <c r="Y118" s="732">
        <f t="shared" si="279"/>
        <v>0</v>
      </c>
      <c r="Z118" s="732">
        <f t="shared" si="279"/>
        <v>0</v>
      </c>
      <c r="AA118" s="732">
        <f t="shared" si="279"/>
        <v>0</v>
      </c>
      <c r="AB118" s="732">
        <f t="shared" si="279"/>
        <v>0</v>
      </c>
      <c r="AC118" s="732">
        <f t="shared" si="279"/>
        <v>250000</v>
      </c>
      <c r="AD118" s="732">
        <f t="shared" si="279"/>
        <v>0</v>
      </c>
      <c r="AE118" s="732">
        <f t="shared" si="279"/>
        <v>0</v>
      </c>
      <c r="AF118" s="732">
        <f t="shared" si="279"/>
        <v>10521</v>
      </c>
      <c r="AG118" s="732">
        <f t="shared" si="279"/>
        <v>0</v>
      </c>
      <c r="AH118" s="732">
        <f t="shared" si="279"/>
        <v>0</v>
      </c>
      <c r="AI118" s="732">
        <f t="shared" si="279"/>
        <v>239479</v>
      </c>
      <c r="AJ118" s="732">
        <f t="shared" si="279"/>
        <v>0</v>
      </c>
      <c r="AK118" s="732">
        <f t="shared" si="279"/>
        <v>0</v>
      </c>
      <c r="AL118" s="732">
        <f t="shared" si="279"/>
        <v>239479</v>
      </c>
      <c r="AM118" s="732">
        <f t="shared" si="279"/>
        <v>0</v>
      </c>
      <c r="AN118" s="732">
        <f t="shared" si="279"/>
        <v>0</v>
      </c>
      <c r="AO118" s="732">
        <f t="shared" si="279"/>
        <v>515000</v>
      </c>
      <c r="AP118" s="732">
        <f t="shared" si="279"/>
        <v>0</v>
      </c>
      <c r="AQ118" s="732">
        <f t="shared" si="279"/>
        <v>0</v>
      </c>
      <c r="AR118" s="732">
        <f t="shared" si="279"/>
        <v>515000</v>
      </c>
      <c r="AS118" s="732">
        <f t="shared" si="279"/>
        <v>0</v>
      </c>
      <c r="AT118" s="732">
        <f t="shared" si="279"/>
        <v>0</v>
      </c>
      <c r="AU118" s="733">
        <f t="shared" si="279"/>
        <v>765000</v>
      </c>
      <c r="AV118" s="733">
        <f t="shared" si="279"/>
        <v>0</v>
      </c>
      <c r="AW118" s="733">
        <f t="shared" si="279"/>
        <v>0</v>
      </c>
      <c r="AX118" s="732">
        <f t="shared" si="279"/>
        <v>0</v>
      </c>
      <c r="AY118" s="732">
        <f t="shared" si="279"/>
        <v>0</v>
      </c>
      <c r="AZ118" s="1079">
        <f t="shared" si="279"/>
        <v>0</v>
      </c>
      <c r="BA118" s="732">
        <f t="shared" si="278"/>
        <v>0</v>
      </c>
      <c r="BB118" s="732">
        <f t="shared" si="278"/>
        <v>50000</v>
      </c>
      <c r="BC118" s="732">
        <f t="shared" si="278"/>
        <v>0</v>
      </c>
      <c r="BD118" s="732">
        <f t="shared" si="278"/>
        <v>0</v>
      </c>
      <c r="BE118" s="732">
        <f t="shared" si="278"/>
        <v>50000</v>
      </c>
      <c r="BF118" s="732">
        <f t="shared" si="278"/>
        <v>0</v>
      </c>
      <c r="BG118" s="732">
        <f t="shared" si="278"/>
        <v>0</v>
      </c>
      <c r="BH118" s="732">
        <f t="shared" si="278"/>
        <v>35000</v>
      </c>
      <c r="BI118" s="732">
        <f t="shared" si="278"/>
        <v>0</v>
      </c>
      <c r="BJ118" s="732">
        <f t="shared" si="278"/>
        <v>0</v>
      </c>
      <c r="BK118" s="732">
        <f t="shared" si="278"/>
        <v>35000</v>
      </c>
      <c r="BL118" s="732">
        <f t="shared" si="278"/>
        <v>0</v>
      </c>
      <c r="BM118" s="732">
        <f t="shared" si="278"/>
        <v>0</v>
      </c>
      <c r="BN118" s="732"/>
      <c r="BO118" s="732">
        <f t="shared" si="280"/>
        <v>50000</v>
      </c>
      <c r="BP118" s="732">
        <f t="shared" si="280"/>
        <v>50000</v>
      </c>
      <c r="BQ118" s="732">
        <f t="shared" si="280"/>
        <v>0</v>
      </c>
      <c r="BR118" s="732">
        <f t="shared" si="280"/>
        <v>0</v>
      </c>
      <c r="BS118" s="839"/>
    </row>
    <row r="119" spans="1:71" ht="15.75" customHeight="1">
      <c r="A119" s="841"/>
      <c r="B119" s="377" t="s">
        <v>25</v>
      </c>
      <c r="C119" s="642"/>
      <c r="D119" s="642"/>
      <c r="E119" s="557"/>
      <c r="F119" s="732">
        <f>F120</f>
        <v>950018</v>
      </c>
      <c r="G119" s="732">
        <f t="shared" si="279"/>
        <v>850000</v>
      </c>
      <c r="H119" s="732"/>
      <c r="I119" s="732"/>
      <c r="J119" s="732"/>
      <c r="K119" s="732">
        <f t="shared" si="279"/>
        <v>0</v>
      </c>
      <c r="L119" s="732">
        <f t="shared" si="279"/>
        <v>0</v>
      </c>
      <c r="M119" s="732">
        <f t="shared" si="279"/>
        <v>765000</v>
      </c>
      <c r="N119" s="732">
        <f t="shared" si="279"/>
        <v>765000</v>
      </c>
      <c r="O119" s="732">
        <f t="shared" si="279"/>
        <v>0</v>
      </c>
      <c r="P119" s="732">
        <f t="shared" si="279"/>
        <v>0</v>
      </c>
      <c r="Q119" s="732">
        <f t="shared" si="279"/>
        <v>0</v>
      </c>
      <c r="R119" s="732">
        <f t="shared" si="279"/>
        <v>0</v>
      </c>
      <c r="S119" s="732">
        <f t="shared" si="279"/>
        <v>0</v>
      </c>
      <c r="T119" s="732">
        <f t="shared" si="279"/>
        <v>0</v>
      </c>
      <c r="U119" s="732">
        <f t="shared" si="279"/>
        <v>0</v>
      </c>
      <c r="V119" s="732">
        <f t="shared" si="279"/>
        <v>0</v>
      </c>
      <c r="W119" s="732">
        <f t="shared" si="279"/>
        <v>0</v>
      </c>
      <c r="X119" s="732">
        <f t="shared" si="279"/>
        <v>0</v>
      </c>
      <c r="Y119" s="732">
        <f t="shared" si="279"/>
        <v>0</v>
      </c>
      <c r="Z119" s="732">
        <f t="shared" si="279"/>
        <v>0</v>
      </c>
      <c r="AA119" s="732">
        <f t="shared" si="279"/>
        <v>0</v>
      </c>
      <c r="AB119" s="732">
        <f t="shared" si="279"/>
        <v>0</v>
      </c>
      <c r="AC119" s="732">
        <f t="shared" si="279"/>
        <v>250000</v>
      </c>
      <c r="AD119" s="732">
        <f t="shared" si="279"/>
        <v>0</v>
      </c>
      <c r="AE119" s="732">
        <f t="shared" si="279"/>
        <v>0</v>
      </c>
      <c r="AF119" s="732">
        <f t="shared" si="279"/>
        <v>10521</v>
      </c>
      <c r="AG119" s="732">
        <f t="shared" si="279"/>
        <v>0</v>
      </c>
      <c r="AH119" s="732">
        <f t="shared" si="279"/>
        <v>0</v>
      </c>
      <c r="AI119" s="732">
        <f t="shared" si="279"/>
        <v>239479</v>
      </c>
      <c r="AJ119" s="732">
        <f t="shared" si="279"/>
        <v>0</v>
      </c>
      <c r="AK119" s="732">
        <f t="shared" si="279"/>
        <v>0</v>
      </c>
      <c r="AL119" s="732">
        <f t="shared" si="279"/>
        <v>239479</v>
      </c>
      <c r="AM119" s="732">
        <f t="shared" si="279"/>
        <v>0</v>
      </c>
      <c r="AN119" s="732">
        <f t="shared" si="279"/>
        <v>0</v>
      </c>
      <c r="AO119" s="732">
        <f t="shared" si="279"/>
        <v>515000</v>
      </c>
      <c r="AP119" s="732">
        <f t="shared" si="279"/>
        <v>0</v>
      </c>
      <c r="AQ119" s="732">
        <f t="shared" si="279"/>
        <v>0</v>
      </c>
      <c r="AR119" s="732">
        <f t="shared" si="279"/>
        <v>515000</v>
      </c>
      <c r="AS119" s="732">
        <f t="shared" si="279"/>
        <v>0</v>
      </c>
      <c r="AT119" s="732">
        <f t="shared" si="279"/>
        <v>0</v>
      </c>
      <c r="AU119" s="733">
        <f t="shared" si="279"/>
        <v>765000</v>
      </c>
      <c r="AV119" s="733">
        <f t="shared" si="279"/>
        <v>0</v>
      </c>
      <c r="AW119" s="733">
        <f t="shared" si="279"/>
        <v>0</v>
      </c>
      <c r="AX119" s="732">
        <f t="shared" si="279"/>
        <v>0</v>
      </c>
      <c r="AY119" s="732">
        <f t="shared" si="279"/>
        <v>0</v>
      </c>
      <c r="AZ119" s="1079">
        <f t="shared" si="279"/>
        <v>0</v>
      </c>
      <c r="BA119" s="732">
        <f t="shared" si="278"/>
        <v>0</v>
      </c>
      <c r="BB119" s="732">
        <f t="shared" si="278"/>
        <v>50000</v>
      </c>
      <c r="BC119" s="732">
        <f t="shared" si="278"/>
        <v>0</v>
      </c>
      <c r="BD119" s="732">
        <f t="shared" si="278"/>
        <v>0</v>
      </c>
      <c r="BE119" s="732">
        <f t="shared" si="278"/>
        <v>50000</v>
      </c>
      <c r="BF119" s="732">
        <f t="shared" si="278"/>
        <v>0</v>
      </c>
      <c r="BG119" s="732">
        <f t="shared" si="278"/>
        <v>0</v>
      </c>
      <c r="BH119" s="732">
        <f t="shared" si="278"/>
        <v>35000</v>
      </c>
      <c r="BI119" s="732">
        <f t="shared" si="278"/>
        <v>0</v>
      </c>
      <c r="BJ119" s="732">
        <f t="shared" si="278"/>
        <v>0</v>
      </c>
      <c r="BK119" s="732">
        <f t="shared" si="278"/>
        <v>35000</v>
      </c>
      <c r="BL119" s="732">
        <f t="shared" si="278"/>
        <v>0</v>
      </c>
      <c r="BM119" s="732">
        <f t="shared" si="278"/>
        <v>0</v>
      </c>
      <c r="BN119" s="732"/>
      <c r="BO119" s="732">
        <f t="shared" si="280"/>
        <v>50000</v>
      </c>
      <c r="BP119" s="732">
        <f t="shared" si="280"/>
        <v>50000</v>
      </c>
      <c r="BQ119" s="732">
        <f t="shared" si="280"/>
        <v>0</v>
      </c>
      <c r="BR119" s="732">
        <f t="shared" si="280"/>
        <v>0</v>
      </c>
      <c r="BS119" s="839"/>
    </row>
    <row r="120" spans="1:71" ht="58.5" customHeight="1">
      <c r="A120" s="847">
        <v>1</v>
      </c>
      <c r="B120" s="848" t="s">
        <v>219</v>
      </c>
      <c r="C120" s="642"/>
      <c r="D120" s="642"/>
      <c r="E120" s="849" t="s">
        <v>237</v>
      </c>
      <c r="F120" s="850">
        <v>950018</v>
      </c>
      <c r="G120" s="850">
        <v>850000</v>
      </c>
      <c r="H120" s="850"/>
      <c r="I120" s="850"/>
      <c r="J120" s="850"/>
      <c r="K120" s="736"/>
      <c r="L120" s="607"/>
      <c r="M120" s="736">
        <f>N120</f>
        <v>765000</v>
      </c>
      <c r="N120" s="850">
        <v>765000</v>
      </c>
      <c r="O120" s="736"/>
      <c r="P120" s="850"/>
      <c r="Q120" s="736"/>
      <c r="R120" s="736"/>
      <c r="S120" s="607"/>
      <c r="T120" s="736"/>
      <c r="U120" s="736"/>
      <c r="V120" s="607"/>
      <c r="W120" s="736"/>
      <c r="X120" s="736"/>
      <c r="Y120" s="607"/>
      <c r="Z120" s="736"/>
      <c r="AA120" s="736"/>
      <c r="AB120" s="607"/>
      <c r="AC120" s="932">
        <v>250000</v>
      </c>
      <c r="AD120" s="736"/>
      <c r="AE120" s="932"/>
      <c r="AF120" s="736">
        <v>10521</v>
      </c>
      <c r="AG120" s="736"/>
      <c r="AH120" s="736"/>
      <c r="AI120" s="799">
        <f t="shared" ref="AI120" si="281">AC120-AF120</f>
        <v>239479</v>
      </c>
      <c r="AJ120" s="736"/>
      <c r="AK120" s="607"/>
      <c r="AL120" s="736">
        <f>AI120</f>
        <v>239479</v>
      </c>
      <c r="AM120" s="607"/>
      <c r="AN120" s="736"/>
      <c r="AO120" s="736">
        <v>515000</v>
      </c>
      <c r="AP120" s="736"/>
      <c r="AQ120" s="736"/>
      <c r="AR120" s="736">
        <f>AO120</f>
        <v>515000</v>
      </c>
      <c r="AS120" s="736"/>
      <c r="AT120" s="736"/>
      <c r="AU120" s="743">
        <f t="shared" ref="AU120:AW120" si="282">Q120+AC120+AO120</f>
        <v>765000</v>
      </c>
      <c r="AV120" s="743">
        <f t="shared" si="282"/>
        <v>0</v>
      </c>
      <c r="AW120" s="743">
        <f t="shared" si="282"/>
        <v>0</v>
      </c>
      <c r="AX120" s="379"/>
      <c r="AY120" s="607">
        <f>N120-AU120</f>
        <v>0</v>
      </c>
      <c r="AZ120" s="737">
        <f t="shared" ref="AZ120:BA120" si="283">O120-AV120</f>
        <v>0</v>
      </c>
      <c r="BA120" s="380">
        <f t="shared" si="283"/>
        <v>0</v>
      </c>
      <c r="BB120" s="379">
        <v>50000</v>
      </c>
      <c r="BC120" s="380"/>
      <c r="BD120" s="380"/>
      <c r="BE120" s="379">
        <v>50000</v>
      </c>
      <c r="BF120" s="380"/>
      <c r="BG120" s="380"/>
      <c r="BH120" s="379">
        <v>35000</v>
      </c>
      <c r="BI120" s="379"/>
      <c r="BJ120" s="380"/>
      <c r="BK120" s="379">
        <v>35000</v>
      </c>
      <c r="BL120" s="380"/>
      <c r="BM120" s="380"/>
      <c r="BN120" s="379" t="s">
        <v>428</v>
      </c>
      <c r="BO120" s="838">
        <v>50000</v>
      </c>
      <c r="BP120" s="838">
        <v>50000</v>
      </c>
      <c r="BQ120" s="838"/>
      <c r="BR120" s="838"/>
      <c r="BS120" s="945" t="s">
        <v>374</v>
      </c>
    </row>
    <row r="121" spans="1:71" ht="17.25" customHeight="1">
      <c r="A121" s="870" t="s">
        <v>3</v>
      </c>
      <c r="B121" s="842" t="s">
        <v>417</v>
      </c>
      <c r="C121" s="642"/>
      <c r="D121" s="642"/>
      <c r="E121" s="849"/>
      <c r="F121" s="850"/>
      <c r="G121" s="850"/>
      <c r="H121" s="850"/>
      <c r="I121" s="850"/>
      <c r="J121" s="850"/>
      <c r="K121" s="736"/>
      <c r="L121" s="607"/>
      <c r="M121" s="732">
        <f>M116*0.1/0.9</f>
        <v>85000</v>
      </c>
      <c r="N121" s="850">
        <f>M121</f>
        <v>85000</v>
      </c>
      <c r="O121" s="736"/>
      <c r="P121" s="850"/>
      <c r="Q121" s="736"/>
      <c r="R121" s="736"/>
      <c r="S121" s="607"/>
      <c r="T121" s="736"/>
      <c r="U121" s="736"/>
      <c r="V121" s="607"/>
      <c r="W121" s="736"/>
      <c r="X121" s="736"/>
      <c r="Y121" s="607"/>
      <c r="Z121" s="736"/>
      <c r="AA121" s="736"/>
      <c r="AB121" s="607"/>
      <c r="AC121" s="932"/>
      <c r="AD121" s="736"/>
      <c r="AE121" s="932"/>
      <c r="AF121" s="736"/>
      <c r="AG121" s="736"/>
      <c r="AH121" s="736"/>
      <c r="AI121" s="799"/>
      <c r="AJ121" s="736"/>
      <c r="AK121" s="607"/>
      <c r="AL121" s="736"/>
      <c r="AM121" s="607"/>
      <c r="AN121" s="736"/>
      <c r="AO121" s="736"/>
      <c r="AP121" s="736"/>
      <c r="AQ121" s="736"/>
      <c r="AR121" s="736"/>
      <c r="AS121" s="736"/>
      <c r="AT121" s="736"/>
      <c r="AU121" s="743"/>
      <c r="AV121" s="743"/>
      <c r="AW121" s="743"/>
      <c r="AX121" s="379">
        <f>AY121</f>
        <v>85000</v>
      </c>
      <c r="AY121" s="607">
        <f>M121-AU121</f>
        <v>85000</v>
      </c>
      <c r="AZ121" s="737"/>
      <c r="BA121" s="380"/>
      <c r="BB121" s="379"/>
      <c r="BC121" s="380"/>
      <c r="BD121" s="380"/>
      <c r="BE121" s="379"/>
      <c r="BF121" s="380"/>
      <c r="BG121" s="380"/>
      <c r="BH121" s="379"/>
      <c r="BI121" s="380"/>
      <c r="BJ121" s="380"/>
      <c r="BK121" s="380"/>
      <c r="BL121" s="380"/>
      <c r="BM121" s="380"/>
      <c r="BN121" s="380"/>
      <c r="BO121" s="838"/>
      <c r="BP121" s="838"/>
      <c r="BQ121" s="838"/>
      <c r="BR121" s="838"/>
      <c r="BS121" s="945"/>
    </row>
    <row r="122" spans="1:71" ht="36.75" customHeight="1">
      <c r="A122" s="870" t="s">
        <v>64</v>
      </c>
      <c r="B122" s="842" t="s">
        <v>220</v>
      </c>
      <c r="C122" s="642"/>
      <c r="D122" s="642"/>
      <c r="E122" s="849"/>
      <c r="F122" s="850">
        <f>F123+F143</f>
        <v>45861.111111111109</v>
      </c>
      <c r="G122" s="850"/>
      <c r="H122" s="850"/>
      <c r="I122" s="850"/>
      <c r="J122" s="850"/>
      <c r="K122" s="736"/>
      <c r="L122" s="607"/>
      <c r="M122" s="732">
        <f>M123+M143</f>
        <v>30000</v>
      </c>
      <c r="N122" s="732">
        <f t="shared" ref="N122:P122" si="284">N123+N143</f>
        <v>30000</v>
      </c>
      <c r="O122" s="732">
        <f t="shared" si="284"/>
        <v>0</v>
      </c>
      <c r="P122" s="732">
        <f t="shared" si="284"/>
        <v>0</v>
      </c>
      <c r="Q122" s="732">
        <f>Q123+Q143</f>
        <v>0</v>
      </c>
      <c r="R122" s="732">
        <f t="shared" ref="R122:S122" si="285">R123+R143</f>
        <v>0</v>
      </c>
      <c r="S122" s="732">
        <f t="shared" si="285"/>
        <v>0</v>
      </c>
      <c r="T122" s="732">
        <f t="shared" ref="T122" si="286">T123+T143</f>
        <v>0</v>
      </c>
      <c r="U122" s="732">
        <f t="shared" ref="U122" si="287">U123+U143</f>
        <v>0</v>
      </c>
      <c r="V122" s="732">
        <f t="shared" ref="V122:W122" si="288">V123+V143</f>
        <v>0</v>
      </c>
      <c r="W122" s="732">
        <f t="shared" si="288"/>
        <v>0</v>
      </c>
      <c r="X122" s="732">
        <f t="shared" ref="X122:Y122" si="289">X123+X143</f>
        <v>0</v>
      </c>
      <c r="Y122" s="732">
        <f t="shared" si="289"/>
        <v>0</v>
      </c>
      <c r="Z122" s="732">
        <f t="shared" ref="Z122" si="290">Z123+Z143</f>
        <v>0</v>
      </c>
      <c r="AA122" s="732">
        <f t="shared" ref="AA122" si="291">AA123+AA143</f>
        <v>0</v>
      </c>
      <c r="AB122" s="732">
        <f t="shared" ref="AB122:AC122" si="292">AB123+AB143</f>
        <v>0</v>
      </c>
      <c r="AC122" s="732">
        <f t="shared" si="292"/>
        <v>27000</v>
      </c>
      <c r="AD122" s="732">
        <f t="shared" ref="AD122:AE122" si="293">AD123+AD143</f>
        <v>0</v>
      </c>
      <c r="AE122" s="732">
        <f t="shared" si="293"/>
        <v>0</v>
      </c>
      <c r="AF122" s="732">
        <f t="shared" ref="AF122" si="294">AF123+AF143</f>
        <v>1354</v>
      </c>
      <c r="AG122" s="732">
        <f t="shared" ref="AG122" si="295">AG123+AG143</f>
        <v>0</v>
      </c>
      <c r="AH122" s="732">
        <f t="shared" ref="AH122:AI122" si="296">AH123+AH143</f>
        <v>1354</v>
      </c>
      <c r="AI122" s="732">
        <f t="shared" si="296"/>
        <v>25646</v>
      </c>
      <c r="AJ122" s="732">
        <f t="shared" ref="AJ122:AK122" si="297">AJ123+AJ143</f>
        <v>0</v>
      </c>
      <c r="AK122" s="732">
        <f t="shared" si="297"/>
        <v>0</v>
      </c>
      <c r="AL122" s="732">
        <f t="shared" ref="AL122" si="298">AL123+AL143</f>
        <v>25646</v>
      </c>
      <c r="AM122" s="732">
        <f t="shared" ref="AM122" si="299">AM123+AM143</f>
        <v>0</v>
      </c>
      <c r="AN122" s="732">
        <f t="shared" ref="AN122:AO122" si="300">AN123+AN143</f>
        <v>0</v>
      </c>
      <c r="AO122" s="732">
        <f t="shared" si="300"/>
        <v>0</v>
      </c>
      <c r="AP122" s="732">
        <f t="shared" ref="AP122:AQ122" si="301">AP123+AP143</f>
        <v>0</v>
      </c>
      <c r="AQ122" s="732">
        <f t="shared" si="301"/>
        <v>0</v>
      </c>
      <c r="AR122" s="732">
        <f t="shared" ref="AR122" si="302">AR123+AR143</f>
        <v>0</v>
      </c>
      <c r="AS122" s="732">
        <f t="shared" ref="AS122" si="303">AS123+AS143</f>
        <v>0</v>
      </c>
      <c r="AT122" s="732">
        <f t="shared" ref="AT122:AU122" si="304">AT123+AT143</f>
        <v>0</v>
      </c>
      <c r="AU122" s="733">
        <f t="shared" si="304"/>
        <v>27000</v>
      </c>
      <c r="AV122" s="733">
        <f t="shared" ref="AV122:AW122" si="305">AV123+AV143</f>
        <v>0</v>
      </c>
      <c r="AW122" s="733">
        <f t="shared" si="305"/>
        <v>0</v>
      </c>
      <c r="AX122" s="732">
        <f t="shared" ref="AX122" si="306">AX123+AX143</f>
        <v>3000</v>
      </c>
      <c r="AY122" s="732">
        <f t="shared" ref="AY122" si="307">AY123+AY143</f>
        <v>3000</v>
      </c>
      <c r="AZ122" s="1079">
        <f t="shared" ref="AZ122:BA122" si="308">AZ123+AZ143</f>
        <v>0</v>
      </c>
      <c r="BA122" s="732">
        <f t="shared" si="308"/>
        <v>0</v>
      </c>
      <c r="BB122" s="732">
        <f t="shared" ref="BB122:BC122" si="309">BB123+BB143</f>
        <v>3000</v>
      </c>
      <c r="BC122" s="732">
        <f t="shared" si="309"/>
        <v>0</v>
      </c>
      <c r="BD122" s="732">
        <f t="shared" ref="BD122" si="310">BD123+BD143</f>
        <v>0</v>
      </c>
      <c r="BE122" s="732">
        <f t="shared" ref="BE122" si="311">BE123+BE143</f>
        <v>3000</v>
      </c>
      <c r="BF122" s="732">
        <f t="shared" ref="BF122:BG122" si="312">BF123+BF143</f>
        <v>0</v>
      </c>
      <c r="BG122" s="732">
        <f t="shared" si="312"/>
        <v>0</v>
      </c>
      <c r="BH122" s="732">
        <f t="shared" ref="BH122:BI122" si="313">BH123+BH143</f>
        <v>0</v>
      </c>
      <c r="BI122" s="732">
        <f t="shared" si="313"/>
        <v>0</v>
      </c>
      <c r="BJ122" s="732">
        <f t="shared" ref="BJ122" si="314">BJ123+BJ143</f>
        <v>0</v>
      </c>
      <c r="BK122" s="732">
        <f t="shared" ref="BK122" si="315">BK123+BK143</f>
        <v>0</v>
      </c>
      <c r="BL122" s="732">
        <f t="shared" ref="BL122:BM122" si="316">BL123+BL143</f>
        <v>0</v>
      </c>
      <c r="BM122" s="732">
        <f t="shared" si="316"/>
        <v>0</v>
      </c>
      <c r="BN122" s="380"/>
      <c r="BO122" s="838"/>
      <c r="BP122" s="838"/>
      <c r="BQ122" s="838"/>
      <c r="BR122" s="838"/>
      <c r="BS122" s="945"/>
    </row>
    <row r="123" spans="1:71" ht="15" customHeight="1">
      <c r="A123" s="841" t="s">
        <v>2</v>
      </c>
      <c r="B123" s="842" t="s">
        <v>415</v>
      </c>
      <c r="C123" s="642"/>
      <c r="D123" s="642"/>
      <c r="E123" s="849"/>
      <c r="F123" s="853">
        <f>F124</f>
        <v>41275</v>
      </c>
      <c r="G123" s="853">
        <f t="shared" ref="G123:AZ125" si="317">G124</f>
        <v>30000</v>
      </c>
      <c r="H123" s="853"/>
      <c r="I123" s="853"/>
      <c r="J123" s="853"/>
      <c r="K123" s="853">
        <f t="shared" si="317"/>
        <v>0</v>
      </c>
      <c r="L123" s="853">
        <f t="shared" si="317"/>
        <v>0</v>
      </c>
      <c r="M123" s="853">
        <f t="shared" si="317"/>
        <v>27000</v>
      </c>
      <c r="N123" s="853">
        <f t="shared" si="317"/>
        <v>27000</v>
      </c>
      <c r="O123" s="853">
        <f t="shared" si="317"/>
        <v>0</v>
      </c>
      <c r="P123" s="853">
        <f t="shared" si="317"/>
        <v>0</v>
      </c>
      <c r="Q123" s="853">
        <f t="shared" si="317"/>
        <v>0</v>
      </c>
      <c r="R123" s="853">
        <f t="shared" si="317"/>
        <v>0</v>
      </c>
      <c r="S123" s="853">
        <f t="shared" si="317"/>
        <v>0</v>
      </c>
      <c r="T123" s="853">
        <f t="shared" si="317"/>
        <v>0</v>
      </c>
      <c r="U123" s="853">
        <f t="shared" si="317"/>
        <v>0</v>
      </c>
      <c r="V123" s="853">
        <f t="shared" si="317"/>
        <v>0</v>
      </c>
      <c r="W123" s="853">
        <f t="shared" si="317"/>
        <v>0</v>
      </c>
      <c r="X123" s="853">
        <f t="shared" si="317"/>
        <v>0</v>
      </c>
      <c r="Y123" s="853">
        <f t="shared" si="317"/>
        <v>0</v>
      </c>
      <c r="Z123" s="853">
        <f t="shared" si="317"/>
        <v>0</v>
      </c>
      <c r="AA123" s="853">
        <f t="shared" si="317"/>
        <v>0</v>
      </c>
      <c r="AB123" s="853">
        <f t="shared" si="317"/>
        <v>0</v>
      </c>
      <c r="AC123" s="853">
        <f t="shared" si="317"/>
        <v>27000</v>
      </c>
      <c r="AD123" s="853">
        <f t="shared" si="317"/>
        <v>0</v>
      </c>
      <c r="AE123" s="853">
        <f t="shared" si="317"/>
        <v>0</v>
      </c>
      <c r="AF123" s="853">
        <f t="shared" si="317"/>
        <v>1354</v>
      </c>
      <c r="AG123" s="853">
        <f t="shared" si="317"/>
        <v>0</v>
      </c>
      <c r="AH123" s="853">
        <f t="shared" si="317"/>
        <v>1354</v>
      </c>
      <c r="AI123" s="853">
        <f t="shared" si="317"/>
        <v>25646</v>
      </c>
      <c r="AJ123" s="853">
        <f t="shared" si="317"/>
        <v>0</v>
      </c>
      <c r="AK123" s="853">
        <f t="shared" si="317"/>
        <v>0</v>
      </c>
      <c r="AL123" s="853">
        <f t="shared" si="317"/>
        <v>25646</v>
      </c>
      <c r="AM123" s="853">
        <f t="shared" si="317"/>
        <v>0</v>
      </c>
      <c r="AN123" s="853">
        <f t="shared" si="317"/>
        <v>0</v>
      </c>
      <c r="AO123" s="853">
        <f t="shared" si="317"/>
        <v>0</v>
      </c>
      <c r="AP123" s="853">
        <f t="shared" si="317"/>
        <v>0</v>
      </c>
      <c r="AQ123" s="853">
        <f t="shared" si="317"/>
        <v>0</v>
      </c>
      <c r="AR123" s="853">
        <f t="shared" si="317"/>
        <v>0</v>
      </c>
      <c r="AS123" s="853">
        <f t="shared" si="317"/>
        <v>0</v>
      </c>
      <c r="AT123" s="853">
        <f t="shared" si="317"/>
        <v>0</v>
      </c>
      <c r="AU123" s="854">
        <f t="shared" si="317"/>
        <v>27000</v>
      </c>
      <c r="AV123" s="854">
        <f t="shared" si="317"/>
        <v>0</v>
      </c>
      <c r="AW123" s="854">
        <f t="shared" si="317"/>
        <v>0</v>
      </c>
      <c r="AX123" s="853">
        <f t="shared" si="317"/>
        <v>0</v>
      </c>
      <c r="AY123" s="853">
        <f t="shared" si="317"/>
        <v>0</v>
      </c>
      <c r="AZ123" s="1089">
        <f t="shared" si="317"/>
        <v>0</v>
      </c>
      <c r="BA123" s="853">
        <f t="shared" ref="BA123:BM125" si="318">BA124</f>
        <v>0</v>
      </c>
      <c r="BB123" s="853">
        <f t="shared" si="318"/>
        <v>3000</v>
      </c>
      <c r="BC123" s="853">
        <f t="shared" si="318"/>
        <v>0</v>
      </c>
      <c r="BD123" s="853">
        <f t="shared" si="318"/>
        <v>0</v>
      </c>
      <c r="BE123" s="853">
        <f t="shared" si="318"/>
        <v>3000</v>
      </c>
      <c r="BF123" s="853">
        <f t="shared" si="318"/>
        <v>0</v>
      </c>
      <c r="BG123" s="853">
        <f t="shared" si="318"/>
        <v>0</v>
      </c>
      <c r="BH123" s="853">
        <f t="shared" si="318"/>
        <v>0</v>
      </c>
      <c r="BI123" s="853">
        <f t="shared" si="318"/>
        <v>0</v>
      </c>
      <c r="BJ123" s="853">
        <f t="shared" si="318"/>
        <v>0</v>
      </c>
      <c r="BK123" s="853">
        <f t="shared" si="318"/>
        <v>0</v>
      </c>
      <c r="BL123" s="853">
        <f t="shared" si="318"/>
        <v>0</v>
      </c>
      <c r="BM123" s="853">
        <f t="shared" si="318"/>
        <v>0</v>
      </c>
      <c r="BN123" s="853"/>
      <c r="BO123" s="853">
        <f t="shared" ref="BO123:BR125" si="319">BO124</f>
        <v>3000</v>
      </c>
      <c r="BP123" s="853">
        <f t="shared" si="319"/>
        <v>3000</v>
      </c>
      <c r="BQ123" s="853">
        <f t="shared" si="319"/>
        <v>0</v>
      </c>
      <c r="BR123" s="853">
        <f t="shared" si="319"/>
        <v>0</v>
      </c>
      <c r="BS123" s="945" t="s">
        <v>374</v>
      </c>
    </row>
    <row r="124" spans="1:71" ht="19.5" customHeight="1">
      <c r="A124" s="841"/>
      <c r="B124" s="835" t="s">
        <v>30</v>
      </c>
      <c r="C124" s="642"/>
      <c r="D124" s="642"/>
      <c r="E124" s="849"/>
      <c r="F124" s="853">
        <f>F125</f>
        <v>41275</v>
      </c>
      <c r="G124" s="853">
        <f t="shared" si="317"/>
        <v>30000</v>
      </c>
      <c r="H124" s="853"/>
      <c r="I124" s="853"/>
      <c r="J124" s="853"/>
      <c r="K124" s="853">
        <f t="shared" si="317"/>
        <v>0</v>
      </c>
      <c r="L124" s="853">
        <f t="shared" si="317"/>
        <v>0</v>
      </c>
      <c r="M124" s="853">
        <f t="shared" si="317"/>
        <v>27000</v>
      </c>
      <c r="N124" s="853">
        <f t="shared" si="317"/>
        <v>27000</v>
      </c>
      <c r="O124" s="853">
        <f t="shared" si="317"/>
        <v>0</v>
      </c>
      <c r="P124" s="853">
        <f t="shared" si="317"/>
        <v>0</v>
      </c>
      <c r="Q124" s="853">
        <f t="shared" si="317"/>
        <v>0</v>
      </c>
      <c r="R124" s="853">
        <f t="shared" si="317"/>
        <v>0</v>
      </c>
      <c r="S124" s="853">
        <f t="shared" si="317"/>
        <v>0</v>
      </c>
      <c r="T124" s="853">
        <f t="shared" si="317"/>
        <v>0</v>
      </c>
      <c r="U124" s="853">
        <f t="shared" si="317"/>
        <v>0</v>
      </c>
      <c r="V124" s="853">
        <f t="shared" si="317"/>
        <v>0</v>
      </c>
      <c r="W124" s="853">
        <f t="shared" si="317"/>
        <v>0</v>
      </c>
      <c r="X124" s="853">
        <f t="shared" si="317"/>
        <v>0</v>
      </c>
      <c r="Y124" s="853">
        <f t="shared" si="317"/>
        <v>0</v>
      </c>
      <c r="Z124" s="853">
        <f t="shared" si="317"/>
        <v>0</v>
      </c>
      <c r="AA124" s="853">
        <f t="shared" si="317"/>
        <v>0</v>
      </c>
      <c r="AB124" s="853">
        <f t="shared" si="317"/>
        <v>0</v>
      </c>
      <c r="AC124" s="853">
        <f t="shared" si="317"/>
        <v>27000</v>
      </c>
      <c r="AD124" s="853">
        <f t="shared" si="317"/>
        <v>0</v>
      </c>
      <c r="AE124" s="853">
        <f t="shared" si="317"/>
        <v>0</v>
      </c>
      <c r="AF124" s="853">
        <f t="shared" si="317"/>
        <v>1354</v>
      </c>
      <c r="AG124" s="853">
        <f t="shared" si="317"/>
        <v>0</v>
      </c>
      <c r="AH124" s="853">
        <f t="shared" si="317"/>
        <v>1354</v>
      </c>
      <c r="AI124" s="853">
        <f t="shared" si="317"/>
        <v>25646</v>
      </c>
      <c r="AJ124" s="853">
        <f t="shared" si="317"/>
        <v>0</v>
      </c>
      <c r="AK124" s="853">
        <f t="shared" si="317"/>
        <v>0</v>
      </c>
      <c r="AL124" s="853">
        <f t="shared" si="317"/>
        <v>25646</v>
      </c>
      <c r="AM124" s="853">
        <f t="shared" si="317"/>
        <v>0</v>
      </c>
      <c r="AN124" s="853">
        <f t="shared" si="317"/>
        <v>0</v>
      </c>
      <c r="AO124" s="853">
        <f t="shared" si="317"/>
        <v>0</v>
      </c>
      <c r="AP124" s="853">
        <f t="shared" si="317"/>
        <v>0</v>
      </c>
      <c r="AQ124" s="853">
        <f t="shared" si="317"/>
        <v>0</v>
      </c>
      <c r="AR124" s="853">
        <f t="shared" si="317"/>
        <v>0</v>
      </c>
      <c r="AS124" s="853">
        <f t="shared" si="317"/>
        <v>0</v>
      </c>
      <c r="AT124" s="853">
        <f t="shared" si="317"/>
        <v>0</v>
      </c>
      <c r="AU124" s="854">
        <f t="shared" si="317"/>
        <v>27000</v>
      </c>
      <c r="AV124" s="854">
        <f t="shared" si="317"/>
        <v>0</v>
      </c>
      <c r="AW124" s="854">
        <f t="shared" si="317"/>
        <v>0</v>
      </c>
      <c r="AX124" s="853">
        <f t="shared" si="317"/>
        <v>0</v>
      </c>
      <c r="AY124" s="853">
        <f t="shared" si="317"/>
        <v>0</v>
      </c>
      <c r="AZ124" s="1089">
        <f t="shared" si="317"/>
        <v>0</v>
      </c>
      <c r="BA124" s="853">
        <f t="shared" si="318"/>
        <v>0</v>
      </c>
      <c r="BB124" s="853">
        <f t="shared" si="318"/>
        <v>3000</v>
      </c>
      <c r="BC124" s="853">
        <f t="shared" si="318"/>
        <v>0</v>
      </c>
      <c r="BD124" s="853">
        <f t="shared" si="318"/>
        <v>0</v>
      </c>
      <c r="BE124" s="853">
        <f t="shared" si="318"/>
        <v>3000</v>
      </c>
      <c r="BF124" s="853">
        <f t="shared" si="318"/>
        <v>0</v>
      </c>
      <c r="BG124" s="853">
        <f t="shared" si="318"/>
        <v>0</v>
      </c>
      <c r="BH124" s="853">
        <f t="shared" si="318"/>
        <v>0</v>
      </c>
      <c r="BI124" s="853">
        <f t="shared" si="318"/>
        <v>0</v>
      </c>
      <c r="BJ124" s="853">
        <f t="shared" si="318"/>
        <v>0</v>
      </c>
      <c r="BK124" s="853">
        <f t="shared" si="318"/>
        <v>0</v>
      </c>
      <c r="BL124" s="853">
        <f t="shared" si="318"/>
        <v>0</v>
      </c>
      <c r="BM124" s="853"/>
      <c r="BN124" s="853"/>
      <c r="BO124" s="853">
        <f t="shared" si="319"/>
        <v>3000</v>
      </c>
      <c r="BP124" s="853">
        <f t="shared" si="319"/>
        <v>3000</v>
      </c>
      <c r="BQ124" s="853">
        <f t="shared" si="319"/>
        <v>0</v>
      </c>
      <c r="BR124" s="853">
        <f t="shared" si="319"/>
        <v>0</v>
      </c>
      <c r="BS124" s="839"/>
    </row>
    <row r="125" spans="1:71" ht="49.5" customHeight="1">
      <c r="A125" s="841" t="s">
        <v>29</v>
      </c>
      <c r="B125" s="377" t="s">
        <v>266</v>
      </c>
      <c r="C125" s="642"/>
      <c r="D125" s="642"/>
      <c r="E125" s="849"/>
      <c r="F125" s="853">
        <f>F126</f>
        <v>41275</v>
      </c>
      <c r="G125" s="853">
        <f t="shared" si="317"/>
        <v>30000</v>
      </c>
      <c r="H125" s="853"/>
      <c r="I125" s="853"/>
      <c r="J125" s="853"/>
      <c r="K125" s="853">
        <f t="shared" si="317"/>
        <v>0</v>
      </c>
      <c r="L125" s="853">
        <f t="shared" si="317"/>
        <v>0</v>
      </c>
      <c r="M125" s="853">
        <f t="shared" si="317"/>
        <v>27000</v>
      </c>
      <c r="N125" s="853">
        <f t="shared" si="317"/>
        <v>27000</v>
      </c>
      <c r="O125" s="853">
        <f t="shared" si="317"/>
        <v>0</v>
      </c>
      <c r="P125" s="853">
        <f t="shared" si="317"/>
        <v>0</v>
      </c>
      <c r="Q125" s="853">
        <f t="shared" si="317"/>
        <v>0</v>
      </c>
      <c r="R125" s="853">
        <f t="shared" si="317"/>
        <v>0</v>
      </c>
      <c r="S125" s="853">
        <f t="shared" si="317"/>
        <v>0</v>
      </c>
      <c r="T125" s="853">
        <f t="shared" si="317"/>
        <v>0</v>
      </c>
      <c r="U125" s="853">
        <f t="shared" si="317"/>
        <v>0</v>
      </c>
      <c r="V125" s="853">
        <f t="shared" si="317"/>
        <v>0</v>
      </c>
      <c r="W125" s="853">
        <f t="shared" si="317"/>
        <v>0</v>
      </c>
      <c r="X125" s="853">
        <f t="shared" si="317"/>
        <v>0</v>
      </c>
      <c r="Y125" s="853">
        <f t="shared" si="317"/>
        <v>0</v>
      </c>
      <c r="Z125" s="853">
        <f t="shared" si="317"/>
        <v>0</v>
      </c>
      <c r="AA125" s="853">
        <f t="shared" si="317"/>
        <v>0</v>
      </c>
      <c r="AB125" s="853">
        <f t="shared" si="317"/>
        <v>0</v>
      </c>
      <c r="AC125" s="853">
        <f t="shared" si="317"/>
        <v>27000</v>
      </c>
      <c r="AD125" s="853">
        <f t="shared" si="317"/>
        <v>0</v>
      </c>
      <c r="AE125" s="853">
        <f t="shared" si="317"/>
        <v>0</v>
      </c>
      <c r="AF125" s="853">
        <f t="shared" si="317"/>
        <v>1354</v>
      </c>
      <c r="AG125" s="853">
        <f t="shared" si="317"/>
        <v>0</v>
      </c>
      <c r="AH125" s="853">
        <f t="shared" si="317"/>
        <v>1354</v>
      </c>
      <c r="AI125" s="853">
        <f t="shared" si="317"/>
        <v>25646</v>
      </c>
      <c r="AJ125" s="853">
        <f t="shared" si="317"/>
        <v>0</v>
      </c>
      <c r="AK125" s="853">
        <f t="shared" si="317"/>
        <v>0</v>
      </c>
      <c r="AL125" s="853">
        <f t="shared" si="317"/>
        <v>25646</v>
      </c>
      <c r="AM125" s="853">
        <f t="shared" si="317"/>
        <v>0</v>
      </c>
      <c r="AN125" s="853">
        <f t="shared" si="317"/>
        <v>0</v>
      </c>
      <c r="AO125" s="853">
        <f t="shared" si="317"/>
        <v>0</v>
      </c>
      <c r="AP125" s="853">
        <f t="shared" si="317"/>
        <v>0</v>
      </c>
      <c r="AQ125" s="853">
        <f t="shared" si="317"/>
        <v>0</v>
      </c>
      <c r="AR125" s="853">
        <f t="shared" si="317"/>
        <v>0</v>
      </c>
      <c r="AS125" s="853">
        <f t="shared" si="317"/>
        <v>0</v>
      </c>
      <c r="AT125" s="853">
        <f t="shared" si="317"/>
        <v>0</v>
      </c>
      <c r="AU125" s="854">
        <f t="shared" si="317"/>
        <v>27000</v>
      </c>
      <c r="AV125" s="854">
        <f t="shared" si="317"/>
        <v>0</v>
      </c>
      <c r="AW125" s="854">
        <f t="shared" si="317"/>
        <v>0</v>
      </c>
      <c r="AX125" s="853">
        <f t="shared" si="317"/>
        <v>0</v>
      </c>
      <c r="AY125" s="853">
        <f t="shared" si="317"/>
        <v>0</v>
      </c>
      <c r="AZ125" s="1089">
        <f t="shared" si="317"/>
        <v>0</v>
      </c>
      <c r="BA125" s="853">
        <f t="shared" si="318"/>
        <v>0</v>
      </c>
      <c r="BB125" s="853">
        <f t="shared" si="318"/>
        <v>3000</v>
      </c>
      <c r="BC125" s="853">
        <f t="shared" si="318"/>
        <v>0</v>
      </c>
      <c r="BD125" s="853">
        <f t="shared" si="318"/>
        <v>0</v>
      </c>
      <c r="BE125" s="853">
        <f t="shared" si="318"/>
        <v>3000</v>
      </c>
      <c r="BF125" s="853">
        <f t="shared" si="318"/>
        <v>0</v>
      </c>
      <c r="BG125" s="853">
        <f t="shared" si="318"/>
        <v>0</v>
      </c>
      <c r="BH125" s="853">
        <f t="shared" si="318"/>
        <v>0</v>
      </c>
      <c r="BI125" s="853">
        <f t="shared" si="318"/>
        <v>0</v>
      </c>
      <c r="BJ125" s="853">
        <f t="shared" si="318"/>
        <v>0</v>
      </c>
      <c r="BK125" s="853">
        <f t="shared" si="318"/>
        <v>0</v>
      </c>
      <c r="BL125" s="853">
        <f t="shared" si="318"/>
        <v>0</v>
      </c>
      <c r="BM125" s="853">
        <f t="shared" si="318"/>
        <v>0</v>
      </c>
      <c r="BN125" s="853"/>
      <c r="BO125" s="853">
        <f t="shared" si="319"/>
        <v>3000</v>
      </c>
      <c r="BP125" s="853">
        <f t="shared" si="319"/>
        <v>3000</v>
      </c>
      <c r="BQ125" s="853">
        <f t="shared" si="319"/>
        <v>0</v>
      </c>
      <c r="BR125" s="853">
        <f t="shared" si="319"/>
        <v>0</v>
      </c>
      <c r="BS125" s="839"/>
    </row>
    <row r="126" spans="1:71" ht="50.1" customHeight="1">
      <c r="A126" s="843"/>
      <c r="B126" s="381" t="s">
        <v>24</v>
      </c>
      <c r="C126" s="844"/>
      <c r="D126" s="844"/>
      <c r="E126" s="855"/>
      <c r="F126" s="856">
        <f t="shared" ref="F126:BR126" si="320">SUM(F127:F142)</f>
        <v>41275</v>
      </c>
      <c r="G126" s="856">
        <f t="shared" si="320"/>
        <v>30000</v>
      </c>
      <c r="H126" s="856"/>
      <c r="I126" s="856"/>
      <c r="J126" s="856"/>
      <c r="K126" s="856">
        <f t="shared" si="320"/>
        <v>0</v>
      </c>
      <c r="L126" s="856">
        <f t="shared" si="320"/>
        <v>0</v>
      </c>
      <c r="M126" s="856">
        <f t="shared" si="320"/>
        <v>27000</v>
      </c>
      <c r="N126" s="856">
        <f t="shared" si="320"/>
        <v>27000</v>
      </c>
      <c r="O126" s="856">
        <f t="shared" si="320"/>
        <v>0</v>
      </c>
      <c r="P126" s="856">
        <f t="shared" si="320"/>
        <v>0</v>
      </c>
      <c r="Q126" s="856">
        <f t="shared" si="320"/>
        <v>0</v>
      </c>
      <c r="R126" s="856">
        <f t="shared" si="320"/>
        <v>0</v>
      </c>
      <c r="S126" s="856">
        <f t="shared" si="320"/>
        <v>0</v>
      </c>
      <c r="T126" s="856">
        <f t="shared" si="320"/>
        <v>0</v>
      </c>
      <c r="U126" s="856">
        <f t="shared" si="320"/>
        <v>0</v>
      </c>
      <c r="V126" s="856">
        <f t="shared" si="320"/>
        <v>0</v>
      </c>
      <c r="W126" s="856">
        <f t="shared" si="320"/>
        <v>0</v>
      </c>
      <c r="X126" s="856">
        <f t="shared" si="320"/>
        <v>0</v>
      </c>
      <c r="Y126" s="856">
        <f t="shared" si="320"/>
        <v>0</v>
      </c>
      <c r="Z126" s="856">
        <f t="shared" si="320"/>
        <v>0</v>
      </c>
      <c r="AA126" s="856">
        <f t="shared" si="320"/>
        <v>0</v>
      </c>
      <c r="AB126" s="856">
        <f t="shared" si="320"/>
        <v>0</v>
      </c>
      <c r="AC126" s="856">
        <f t="shared" si="320"/>
        <v>27000</v>
      </c>
      <c r="AD126" s="856">
        <f t="shared" si="320"/>
        <v>0</v>
      </c>
      <c r="AE126" s="856">
        <f t="shared" si="320"/>
        <v>0</v>
      </c>
      <c r="AF126" s="856">
        <f t="shared" si="320"/>
        <v>1354</v>
      </c>
      <c r="AG126" s="856">
        <f t="shared" si="320"/>
        <v>0</v>
      </c>
      <c r="AH126" s="856">
        <f t="shared" si="320"/>
        <v>1354</v>
      </c>
      <c r="AI126" s="856">
        <f t="shared" si="320"/>
        <v>25646</v>
      </c>
      <c r="AJ126" s="856">
        <f t="shared" si="320"/>
        <v>0</v>
      </c>
      <c r="AK126" s="856">
        <f t="shared" si="320"/>
        <v>0</v>
      </c>
      <c r="AL126" s="856">
        <f t="shared" si="320"/>
        <v>25646</v>
      </c>
      <c r="AM126" s="856">
        <f t="shared" si="320"/>
        <v>0</v>
      </c>
      <c r="AN126" s="856">
        <f t="shared" si="320"/>
        <v>0</v>
      </c>
      <c r="AO126" s="856">
        <f t="shared" si="320"/>
        <v>0</v>
      </c>
      <c r="AP126" s="856">
        <f t="shared" si="320"/>
        <v>0</v>
      </c>
      <c r="AQ126" s="856">
        <f t="shared" si="320"/>
        <v>0</v>
      </c>
      <c r="AR126" s="856">
        <f t="shared" si="320"/>
        <v>0</v>
      </c>
      <c r="AS126" s="856">
        <f t="shared" si="320"/>
        <v>0</v>
      </c>
      <c r="AT126" s="856">
        <f t="shared" si="320"/>
        <v>0</v>
      </c>
      <c r="AU126" s="857">
        <f t="shared" si="320"/>
        <v>27000</v>
      </c>
      <c r="AV126" s="857">
        <f t="shared" si="320"/>
        <v>0</v>
      </c>
      <c r="AW126" s="857">
        <f t="shared" si="320"/>
        <v>0</v>
      </c>
      <c r="AX126" s="856">
        <f t="shared" si="320"/>
        <v>0</v>
      </c>
      <c r="AY126" s="856">
        <f t="shared" si="320"/>
        <v>0</v>
      </c>
      <c r="AZ126" s="1090">
        <f t="shared" si="320"/>
        <v>0</v>
      </c>
      <c r="BA126" s="856">
        <f t="shared" si="320"/>
        <v>0</v>
      </c>
      <c r="BB126" s="856">
        <f t="shared" si="320"/>
        <v>3000</v>
      </c>
      <c r="BC126" s="856">
        <f t="shared" si="320"/>
        <v>0</v>
      </c>
      <c r="BD126" s="856">
        <f t="shared" si="320"/>
        <v>0</v>
      </c>
      <c r="BE126" s="856">
        <f t="shared" si="320"/>
        <v>3000</v>
      </c>
      <c r="BF126" s="856">
        <f t="shared" si="320"/>
        <v>0</v>
      </c>
      <c r="BG126" s="856">
        <f t="shared" si="320"/>
        <v>0</v>
      </c>
      <c r="BH126" s="856">
        <f t="shared" si="320"/>
        <v>0</v>
      </c>
      <c r="BI126" s="856">
        <f t="shared" si="320"/>
        <v>0</v>
      </c>
      <c r="BJ126" s="856">
        <f t="shared" si="320"/>
        <v>0</v>
      </c>
      <c r="BK126" s="856">
        <f t="shared" si="320"/>
        <v>0</v>
      </c>
      <c r="BL126" s="856">
        <f t="shared" si="320"/>
        <v>0</v>
      </c>
      <c r="BM126" s="856">
        <f t="shared" si="320"/>
        <v>0</v>
      </c>
      <c r="BN126" s="379" t="s">
        <v>429</v>
      </c>
      <c r="BO126" s="856">
        <f t="shared" si="320"/>
        <v>3000</v>
      </c>
      <c r="BP126" s="856">
        <f t="shared" si="320"/>
        <v>3000</v>
      </c>
      <c r="BQ126" s="856">
        <f t="shared" si="320"/>
        <v>0</v>
      </c>
      <c r="BR126" s="856">
        <f t="shared" si="320"/>
        <v>0</v>
      </c>
      <c r="BS126" s="846"/>
    </row>
    <row r="127" spans="1:71" ht="36" customHeight="1">
      <c r="A127" s="847">
        <v>1</v>
      </c>
      <c r="B127" s="848" t="s">
        <v>221</v>
      </c>
      <c r="C127" s="642"/>
      <c r="D127" s="642"/>
      <c r="E127" s="849" t="s">
        <v>238</v>
      </c>
      <c r="F127" s="850">
        <v>1309</v>
      </c>
      <c r="G127" s="858">
        <v>1150</v>
      </c>
      <c r="H127" s="858"/>
      <c r="I127" s="858"/>
      <c r="J127" s="858"/>
      <c r="K127" s="736"/>
      <c r="L127" s="607"/>
      <c r="M127" s="736">
        <f>N127</f>
        <v>1035</v>
      </c>
      <c r="N127" s="607">
        <f>G127*0.9</f>
        <v>1035</v>
      </c>
      <c r="O127" s="736"/>
      <c r="P127" s="850"/>
      <c r="Q127" s="736"/>
      <c r="R127" s="736"/>
      <c r="S127" s="607"/>
      <c r="T127" s="736"/>
      <c r="U127" s="736"/>
      <c r="V127" s="607"/>
      <c r="W127" s="736"/>
      <c r="X127" s="736"/>
      <c r="Y127" s="607"/>
      <c r="Z127" s="736"/>
      <c r="AA127" s="736"/>
      <c r="AB127" s="607"/>
      <c r="AC127" s="736">
        <f>N127</f>
        <v>1035</v>
      </c>
      <c r="AD127" s="736"/>
      <c r="AE127" s="946"/>
      <c r="AF127" s="736">
        <f t="shared" ref="AF127:AF142" si="321">AG127+AH127</f>
        <v>0</v>
      </c>
      <c r="AG127" s="736"/>
      <c r="AH127" s="736"/>
      <c r="AI127" s="799">
        <f t="shared" ref="AI127:AI142" si="322">AC127-AF127</f>
        <v>1035</v>
      </c>
      <c r="AJ127" s="736"/>
      <c r="AK127" s="607"/>
      <c r="AL127" s="736">
        <f>AI127</f>
        <v>1035</v>
      </c>
      <c r="AM127" s="607"/>
      <c r="AN127" s="736"/>
      <c r="AO127" s="607"/>
      <c r="AP127" s="736"/>
      <c r="AQ127" s="736"/>
      <c r="AR127" s="736"/>
      <c r="AS127" s="736"/>
      <c r="AT127" s="736"/>
      <c r="AU127" s="743">
        <f t="shared" ref="AU127:AW142" si="323">Q127+AC127+AO127</f>
        <v>1035</v>
      </c>
      <c r="AV127" s="743">
        <f t="shared" si="323"/>
        <v>0</v>
      </c>
      <c r="AW127" s="743">
        <f t="shared" si="323"/>
        <v>0</v>
      </c>
      <c r="AX127" s="379">
        <f t="shared" ref="AX127:AX143" si="324">AY127</f>
        <v>0</v>
      </c>
      <c r="AY127" s="607">
        <f t="shared" ref="AY127:BA142" si="325">N127-AU127</f>
        <v>0</v>
      </c>
      <c r="AZ127" s="737">
        <f t="shared" si="325"/>
        <v>0</v>
      </c>
      <c r="BA127" s="380">
        <f t="shared" si="325"/>
        <v>0</v>
      </c>
      <c r="BB127" s="379">
        <f>N127*0.1/0.9</f>
        <v>115</v>
      </c>
      <c r="BC127" s="380"/>
      <c r="BD127" s="380"/>
      <c r="BE127" s="379">
        <f>BB127</f>
        <v>115</v>
      </c>
      <c r="BF127" s="380"/>
      <c r="BG127" s="380"/>
      <c r="BH127" s="380"/>
      <c r="BI127" s="380"/>
      <c r="BJ127" s="380"/>
      <c r="BK127" s="380"/>
      <c r="BL127" s="380"/>
      <c r="BM127" s="380"/>
      <c r="BN127" s="380"/>
      <c r="BO127" s="838">
        <f>BP127</f>
        <v>115</v>
      </c>
      <c r="BP127" s="838">
        <f>G127*0.1</f>
        <v>115</v>
      </c>
      <c r="BQ127" s="838"/>
      <c r="BR127" s="838"/>
      <c r="BS127" s="839"/>
    </row>
    <row r="128" spans="1:71" ht="36" customHeight="1">
      <c r="A128" s="847">
        <f t="shared" ref="A128:A140" si="326">+A127+1</f>
        <v>2</v>
      </c>
      <c r="B128" s="848" t="s">
        <v>222</v>
      </c>
      <c r="C128" s="642"/>
      <c r="D128" s="642"/>
      <c r="E128" s="849" t="s">
        <v>239</v>
      </c>
      <c r="F128" s="850">
        <v>1941</v>
      </c>
      <c r="G128" s="858">
        <v>1725</v>
      </c>
      <c r="H128" s="858"/>
      <c r="I128" s="858"/>
      <c r="J128" s="858"/>
      <c r="K128" s="736"/>
      <c r="L128" s="607"/>
      <c r="M128" s="736">
        <f t="shared" ref="M128:M142" si="327">N128</f>
        <v>1552.5</v>
      </c>
      <c r="N128" s="607">
        <f t="shared" ref="N128:N142" si="328">G128*0.9</f>
        <v>1552.5</v>
      </c>
      <c r="O128" s="736"/>
      <c r="P128" s="850"/>
      <c r="Q128" s="736"/>
      <c r="R128" s="736"/>
      <c r="S128" s="607"/>
      <c r="T128" s="736"/>
      <c r="U128" s="736"/>
      <c r="V128" s="607"/>
      <c r="W128" s="736"/>
      <c r="X128" s="736"/>
      <c r="Y128" s="607"/>
      <c r="Z128" s="736"/>
      <c r="AA128" s="736"/>
      <c r="AB128" s="607"/>
      <c r="AC128" s="736">
        <f t="shared" ref="AC128:AC142" si="329">N128</f>
        <v>1552.5</v>
      </c>
      <c r="AD128" s="736"/>
      <c r="AE128" s="946"/>
      <c r="AF128" s="736">
        <f t="shared" si="321"/>
        <v>0</v>
      </c>
      <c r="AG128" s="736"/>
      <c r="AH128" s="736"/>
      <c r="AI128" s="799">
        <f t="shared" si="322"/>
        <v>1552.5</v>
      </c>
      <c r="AJ128" s="736"/>
      <c r="AK128" s="607"/>
      <c r="AL128" s="736">
        <f t="shared" ref="AL128:AL142" si="330">AI128</f>
        <v>1552.5</v>
      </c>
      <c r="AM128" s="607"/>
      <c r="AN128" s="736"/>
      <c r="AO128" s="607"/>
      <c r="AP128" s="736"/>
      <c r="AQ128" s="736"/>
      <c r="AR128" s="736"/>
      <c r="AS128" s="736"/>
      <c r="AT128" s="736"/>
      <c r="AU128" s="743">
        <f t="shared" si="323"/>
        <v>1552.5</v>
      </c>
      <c r="AV128" s="743">
        <f t="shared" si="323"/>
        <v>0</v>
      </c>
      <c r="AW128" s="743">
        <f t="shared" si="323"/>
        <v>0</v>
      </c>
      <c r="AX128" s="379">
        <f t="shared" si="324"/>
        <v>0</v>
      </c>
      <c r="AY128" s="607">
        <f t="shared" si="325"/>
        <v>0</v>
      </c>
      <c r="AZ128" s="737">
        <f t="shared" si="325"/>
        <v>0</v>
      </c>
      <c r="BA128" s="380">
        <f t="shared" si="325"/>
        <v>0</v>
      </c>
      <c r="BB128" s="379">
        <f t="shared" ref="BB128:BB142" si="331">N128*0.1/0.9</f>
        <v>172.5</v>
      </c>
      <c r="BC128" s="380"/>
      <c r="BD128" s="380"/>
      <c r="BE128" s="379">
        <f t="shared" ref="BE128:BE142" si="332">BB128</f>
        <v>172.5</v>
      </c>
      <c r="BF128" s="380"/>
      <c r="BG128" s="380"/>
      <c r="BH128" s="380"/>
      <c r="BI128" s="380"/>
      <c r="BJ128" s="380"/>
      <c r="BK128" s="380"/>
      <c r="BL128" s="380"/>
      <c r="BM128" s="380"/>
      <c r="BN128" s="380"/>
      <c r="BO128" s="838">
        <f t="shared" ref="BO128:BO142" si="333">BP128</f>
        <v>172.5</v>
      </c>
      <c r="BP128" s="838">
        <f t="shared" ref="BP128:BP142" si="334">G128*0.1</f>
        <v>172.5</v>
      </c>
      <c r="BQ128" s="838"/>
      <c r="BR128" s="838"/>
      <c r="BS128" s="839"/>
    </row>
    <row r="129" spans="1:71" ht="36" customHeight="1">
      <c r="A129" s="847">
        <v>3</v>
      </c>
      <c r="B129" s="848" t="s">
        <v>223</v>
      </c>
      <c r="C129" s="642"/>
      <c r="D129" s="642"/>
      <c r="E129" s="849" t="s">
        <v>240</v>
      </c>
      <c r="F129" s="850">
        <v>1481</v>
      </c>
      <c r="G129" s="858">
        <v>1150</v>
      </c>
      <c r="H129" s="858"/>
      <c r="I129" s="858"/>
      <c r="J129" s="858"/>
      <c r="K129" s="736"/>
      <c r="L129" s="607"/>
      <c r="M129" s="736">
        <f t="shared" si="327"/>
        <v>1035</v>
      </c>
      <c r="N129" s="607">
        <f t="shared" si="328"/>
        <v>1035</v>
      </c>
      <c r="O129" s="736"/>
      <c r="P129" s="850"/>
      <c r="Q129" s="736"/>
      <c r="R129" s="736"/>
      <c r="S129" s="607"/>
      <c r="T129" s="736"/>
      <c r="U129" s="736"/>
      <c r="V129" s="607"/>
      <c r="W129" s="736"/>
      <c r="X129" s="736"/>
      <c r="Y129" s="607"/>
      <c r="Z129" s="736"/>
      <c r="AA129" s="736"/>
      <c r="AB129" s="607"/>
      <c r="AC129" s="736">
        <f t="shared" si="329"/>
        <v>1035</v>
      </c>
      <c r="AD129" s="736"/>
      <c r="AE129" s="946"/>
      <c r="AF129" s="736">
        <f t="shared" si="321"/>
        <v>87</v>
      </c>
      <c r="AG129" s="736"/>
      <c r="AH129" s="736">
        <v>87</v>
      </c>
      <c r="AI129" s="799">
        <f t="shared" si="322"/>
        <v>948</v>
      </c>
      <c r="AJ129" s="736"/>
      <c r="AK129" s="607"/>
      <c r="AL129" s="736">
        <f t="shared" si="330"/>
        <v>948</v>
      </c>
      <c r="AM129" s="607"/>
      <c r="AN129" s="736"/>
      <c r="AO129" s="607"/>
      <c r="AP129" s="736"/>
      <c r="AQ129" s="736"/>
      <c r="AR129" s="736"/>
      <c r="AS129" s="736"/>
      <c r="AT129" s="736"/>
      <c r="AU129" s="743">
        <f t="shared" si="323"/>
        <v>1035</v>
      </c>
      <c r="AV129" s="743">
        <f t="shared" si="323"/>
        <v>0</v>
      </c>
      <c r="AW129" s="743">
        <f t="shared" si="323"/>
        <v>0</v>
      </c>
      <c r="AX129" s="379">
        <f t="shared" si="324"/>
        <v>0</v>
      </c>
      <c r="AY129" s="607">
        <f t="shared" si="325"/>
        <v>0</v>
      </c>
      <c r="AZ129" s="737">
        <f t="shared" si="325"/>
        <v>0</v>
      </c>
      <c r="BA129" s="380">
        <f t="shared" si="325"/>
        <v>0</v>
      </c>
      <c r="BB129" s="379">
        <f t="shared" si="331"/>
        <v>115</v>
      </c>
      <c r="BC129" s="380"/>
      <c r="BD129" s="380"/>
      <c r="BE129" s="379">
        <f t="shared" si="332"/>
        <v>115</v>
      </c>
      <c r="BF129" s="380"/>
      <c r="BG129" s="380"/>
      <c r="BH129" s="380"/>
      <c r="BI129" s="380"/>
      <c r="BJ129" s="380"/>
      <c r="BK129" s="380"/>
      <c r="BL129" s="380"/>
      <c r="BM129" s="380"/>
      <c r="BN129" s="380"/>
      <c r="BO129" s="838">
        <f t="shared" si="333"/>
        <v>115</v>
      </c>
      <c r="BP129" s="838">
        <f t="shared" si="334"/>
        <v>115</v>
      </c>
      <c r="BQ129" s="838"/>
      <c r="BR129" s="838"/>
      <c r="BS129" s="839"/>
    </row>
    <row r="130" spans="1:71" ht="36" customHeight="1">
      <c r="A130" s="847">
        <f t="shared" si="326"/>
        <v>4</v>
      </c>
      <c r="B130" s="848" t="s">
        <v>224</v>
      </c>
      <c r="C130" s="642"/>
      <c r="D130" s="642"/>
      <c r="E130" s="849" t="s">
        <v>241</v>
      </c>
      <c r="F130" s="850">
        <v>2403</v>
      </c>
      <c r="G130" s="858">
        <v>1800</v>
      </c>
      <c r="H130" s="858"/>
      <c r="I130" s="858"/>
      <c r="J130" s="858"/>
      <c r="K130" s="736"/>
      <c r="L130" s="607"/>
      <c r="M130" s="736">
        <f t="shared" si="327"/>
        <v>1620</v>
      </c>
      <c r="N130" s="607">
        <f t="shared" si="328"/>
        <v>1620</v>
      </c>
      <c r="O130" s="736"/>
      <c r="P130" s="850"/>
      <c r="Q130" s="736"/>
      <c r="R130" s="736"/>
      <c r="S130" s="607"/>
      <c r="T130" s="736"/>
      <c r="U130" s="736"/>
      <c r="V130" s="607"/>
      <c r="W130" s="736"/>
      <c r="X130" s="736"/>
      <c r="Y130" s="607"/>
      <c r="Z130" s="736"/>
      <c r="AA130" s="736"/>
      <c r="AB130" s="607"/>
      <c r="AC130" s="736">
        <f t="shared" si="329"/>
        <v>1620</v>
      </c>
      <c r="AD130" s="736"/>
      <c r="AE130" s="946"/>
      <c r="AF130" s="736">
        <f t="shared" si="321"/>
        <v>117</v>
      </c>
      <c r="AG130" s="736"/>
      <c r="AH130" s="736">
        <v>117</v>
      </c>
      <c r="AI130" s="799">
        <f t="shared" si="322"/>
        <v>1503</v>
      </c>
      <c r="AJ130" s="736"/>
      <c r="AK130" s="607"/>
      <c r="AL130" s="736">
        <f t="shared" si="330"/>
        <v>1503</v>
      </c>
      <c r="AM130" s="607"/>
      <c r="AN130" s="736"/>
      <c r="AO130" s="607"/>
      <c r="AP130" s="736"/>
      <c r="AQ130" s="736"/>
      <c r="AR130" s="736"/>
      <c r="AS130" s="736"/>
      <c r="AT130" s="736"/>
      <c r="AU130" s="743">
        <f t="shared" si="323"/>
        <v>1620</v>
      </c>
      <c r="AV130" s="743">
        <f t="shared" si="323"/>
        <v>0</v>
      </c>
      <c r="AW130" s="743">
        <f t="shared" si="323"/>
        <v>0</v>
      </c>
      <c r="AX130" s="379">
        <f t="shared" si="324"/>
        <v>0</v>
      </c>
      <c r="AY130" s="607">
        <f t="shared" si="325"/>
        <v>0</v>
      </c>
      <c r="AZ130" s="737">
        <f t="shared" si="325"/>
        <v>0</v>
      </c>
      <c r="BA130" s="380">
        <f t="shared" si="325"/>
        <v>0</v>
      </c>
      <c r="BB130" s="379">
        <f t="shared" si="331"/>
        <v>180</v>
      </c>
      <c r="BC130" s="380"/>
      <c r="BD130" s="380"/>
      <c r="BE130" s="379">
        <f t="shared" si="332"/>
        <v>180</v>
      </c>
      <c r="BF130" s="380"/>
      <c r="BG130" s="380"/>
      <c r="BH130" s="380"/>
      <c r="BI130" s="380"/>
      <c r="BJ130" s="380"/>
      <c r="BK130" s="380"/>
      <c r="BL130" s="380"/>
      <c r="BM130" s="380"/>
      <c r="BN130" s="380"/>
      <c r="BO130" s="838">
        <f t="shared" si="333"/>
        <v>180</v>
      </c>
      <c r="BP130" s="838">
        <f t="shared" si="334"/>
        <v>180</v>
      </c>
      <c r="BQ130" s="838"/>
      <c r="BR130" s="838"/>
      <c r="BS130" s="839"/>
    </row>
    <row r="131" spans="1:71" ht="36" customHeight="1">
      <c r="A131" s="847">
        <v>6</v>
      </c>
      <c r="B131" s="848" t="s">
        <v>226</v>
      </c>
      <c r="C131" s="642"/>
      <c r="D131" s="642"/>
      <c r="E131" s="849" t="s">
        <v>243</v>
      </c>
      <c r="F131" s="850">
        <v>3202</v>
      </c>
      <c r="G131" s="858">
        <v>2900</v>
      </c>
      <c r="H131" s="858"/>
      <c r="I131" s="858"/>
      <c r="J131" s="858"/>
      <c r="K131" s="736"/>
      <c r="L131" s="607"/>
      <c r="M131" s="736">
        <f t="shared" si="327"/>
        <v>2610</v>
      </c>
      <c r="N131" s="607">
        <f>G131*0.9</f>
        <v>2610</v>
      </c>
      <c r="O131" s="736"/>
      <c r="P131" s="850"/>
      <c r="Q131" s="736"/>
      <c r="R131" s="736"/>
      <c r="S131" s="607"/>
      <c r="T131" s="736"/>
      <c r="U131" s="736"/>
      <c r="V131" s="607"/>
      <c r="W131" s="736"/>
      <c r="X131" s="736"/>
      <c r="Y131" s="607"/>
      <c r="Z131" s="736"/>
      <c r="AA131" s="736"/>
      <c r="AB131" s="607"/>
      <c r="AC131" s="736">
        <f>N131</f>
        <v>2610</v>
      </c>
      <c r="AD131" s="736"/>
      <c r="AE131" s="946"/>
      <c r="AF131" s="736">
        <f t="shared" si="321"/>
        <v>0</v>
      </c>
      <c r="AG131" s="736"/>
      <c r="AH131" s="736"/>
      <c r="AI131" s="799">
        <f t="shared" si="322"/>
        <v>2610</v>
      </c>
      <c r="AJ131" s="736"/>
      <c r="AK131" s="607"/>
      <c r="AL131" s="736">
        <f t="shared" si="330"/>
        <v>2610</v>
      </c>
      <c r="AM131" s="607"/>
      <c r="AN131" s="736"/>
      <c r="AO131" s="607"/>
      <c r="AP131" s="736"/>
      <c r="AQ131" s="736"/>
      <c r="AR131" s="736"/>
      <c r="AS131" s="736"/>
      <c r="AT131" s="736"/>
      <c r="AU131" s="743">
        <f t="shared" si="323"/>
        <v>2610</v>
      </c>
      <c r="AV131" s="743">
        <f t="shared" si="323"/>
        <v>0</v>
      </c>
      <c r="AW131" s="743">
        <f t="shared" si="323"/>
        <v>0</v>
      </c>
      <c r="AX131" s="379">
        <f t="shared" si="324"/>
        <v>0</v>
      </c>
      <c r="AY131" s="607">
        <f t="shared" si="325"/>
        <v>0</v>
      </c>
      <c r="AZ131" s="737">
        <f t="shared" si="325"/>
        <v>0</v>
      </c>
      <c r="BA131" s="380">
        <f t="shared" si="325"/>
        <v>0</v>
      </c>
      <c r="BB131" s="379">
        <f t="shared" si="331"/>
        <v>290</v>
      </c>
      <c r="BC131" s="380"/>
      <c r="BD131" s="380"/>
      <c r="BE131" s="379">
        <f t="shared" si="332"/>
        <v>290</v>
      </c>
      <c r="BF131" s="380"/>
      <c r="BG131" s="380"/>
      <c r="BH131" s="380"/>
      <c r="BI131" s="380"/>
      <c r="BJ131" s="380"/>
      <c r="BK131" s="380"/>
      <c r="BL131" s="380"/>
      <c r="BM131" s="380"/>
      <c r="BN131" s="380"/>
      <c r="BO131" s="838">
        <f t="shared" si="333"/>
        <v>290</v>
      </c>
      <c r="BP131" s="838">
        <f t="shared" si="334"/>
        <v>290</v>
      </c>
      <c r="BQ131" s="838"/>
      <c r="BR131" s="838"/>
      <c r="BS131" s="839"/>
    </row>
    <row r="132" spans="1:71" ht="36" customHeight="1">
      <c r="A132" s="847">
        <f>+A130+1</f>
        <v>5</v>
      </c>
      <c r="B132" s="848" t="s">
        <v>225</v>
      </c>
      <c r="C132" s="642"/>
      <c r="D132" s="642"/>
      <c r="E132" s="849" t="s">
        <v>242</v>
      </c>
      <c r="F132" s="850">
        <v>2330</v>
      </c>
      <c r="G132" s="858">
        <v>1800</v>
      </c>
      <c r="H132" s="858"/>
      <c r="I132" s="858"/>
      <c r="J132" s="858"/>
      <c r="K132" s="736"/>
      <c r="L132" s="607"/>
      <c r="M132" s="736">
        <f t="shared" si="327"/>
        <v>1620</v>
      </c>
      <c r="N132" s="607">
        <f t="shared" si="328"/>
        <v>1620</v>
      </c>
      <c r="O132" s="736"/>
      <c r="P132" s="850"/>
      <c r="Q132" s="736"/>
      <c r="R132" s="736"/>
      <c r="S132" s="607"/>
      <c r="T132" s="736"/>
      <c r="U132" s="736"/>
      <c r="V132" s="607"/>
      <c r="W132" s="736"/>
      <c r="X132" s="736"/>
      <c r="Y132" s="607"/>
      <c r="Z132" s="736"/>
      <c r="AA132" s="736"/>
      <c r="AB132" s="607"/>
      <c r="AC132" s="736">
        <f t="shared" si="329"/>
        <v>1620</v>
      </c>
      <c r="AD132" s="736"/>
      <c r="AE132" s="946"/>
      <c r="AF132" s="736">
        <f t="shared" si="321"/>
        <v>114</v>
      </c>
      <c r="AG132" s="736"/>
      <c r="AH132" s="736">
        <v>114</v>
      </c>
      <c r="AI132" s="799">
        <f t="shared" si="322"/>
        <v>1506</v>
      </c>
      <c r="AJ132" s="736"/>
      <c r="AK132" s="607"/>
      <c r="AL132" s="736">
        <f t="shared" si="330"/>
        <v>1506</v>
      </c>
      <c r="AM132" s="607"/>
      <c r="AN132" s="736"/>
      <c r="AO132" s="607"/>
      <c r="AP132" s="736"/>
      <c r="AQ132" s="736"/>
      <c r="AR132" s="736"/>
      <c r="AS132" s="736"/>
      <c r="AT132" s="736"/>
      <c r="AU132" s="743">
        <f t="shared" si="323"/>
        <v>1620</v>
      </c>
      <c r="AV132" s="743">
        <f t="shared" si="323"/>
        <v>0</v>
      </c>
      <c r="AW132" s="743">
        <f t="shared" si="323"/>
        <v>0</v>
      </c>
      <c r="AX132" s="379">
        <f t="shared" si="324"/>
        <v>0</v>
      </c>
      <c r="AY132" s="607">
        <f t="shared" si="325"/>
        <v>0</v>
      </c>
      <c r="AZ132" s="737">
        <f t="shared" si="325"/>
        <v>0</v>
      </c>
      <c r="BA132" s="380">
        <f t="shared" si="325"/>
        <v>0</v>
      </c>
      <c r="BB132" s="379">
        <f t="shared" si="331"/>
        <v>180</v>
      </c>
      <c r="BC132" s="380"/>
      <c r="BD132" s="380"/>
      <c r="BE132" s="379">
        <f t="shared" si="332"/>
        <v>180</v>
      </c>
      <c r="BF132" s="380"/>
      <c r="BG132" s="380"/>
      <c r="BH132" s="380"/>
      <c r="BI132" s="380"/>
      <c r="BJ132" s="380"/>
      <c r="BK132" s="380"/>
      <c r="BL132" s="380"/>
      <c r="BM132" s="380"/>
      <c r="BN132" s="380"/>
      <c r="BO132" s="838">
        <f t="shared" si="333"/>
        <v>180</v>
      </c>
      <c r="BP132" s="838">
        <f t="shared" si="334"/>
        <v>180</v>
      </c>
      <c r="BQ132" s="838"/>
      <c r="BR132" s="838"/>
      <c r="BS132" s="839"/>
    </row>
    <row r="133" spans="1:71" ht="36" customHeight="1">
      <c r="A133" s="847">
        <v>7</v>
      </c>
      <c r="B133" s="848" t="s">
        <v>227</v>
      </c>
      <c r="C133" s="642"/>
      <c r="D133" s="642"/>
      <c r="E133" s="849" t="s">
        <v>244</v>
      </c>
      <c r="F133" s="850">
        <v>3303</v>
      </c>
      <c r="G133" s="858">
        <v>2300</v>
      </c>
      <c r="H133" s="858"/>
      <c r="I133" s="858"/>
      <c r="J133" s="858"/>
      <c r="K133" s="736"/>
      <c r="L133" s="607"/>
      <c r="M133" s="736">
        <f t="shared" si="327"/>
        <v>2070</v>
      </c>
      <c r="N133" s="607">
        <f t="shared" si="328"/>
        <v>2070</v>
      </c>
      <c r="O133" s="736"/>
      <c r="P133" s="850"/>
      <c r="Q133" s="736"/>
      <c r="R133" s="736"/>
      <c r="S133" s="607"/>
      <c r="T133" s="736"/>
      <c r="U133" s="736"/>
      <c r="V133" s="607"/>
      <c r="W133" s="736"/>
      <c r="X133" s="736"/>
      <c r="Y133" s="607"/>
      <c r="Z133" s="736"/>
      <c r="AA133" s="736"/>
      <c r="AB133" s="607"/>
      <c r="AC133" s="736">
        <f t="shared" si="329"/>
        <v>2070</v>
      </c>
      <c r="AD133" s="736"/>
      <c r="AE133" s="946"/>
      <c r="AF133" s="736">
        <f t="shared" si="321"/>
        <v>275</v>
      </c>
      <c r="AG133" s="736"/>
      <c r="AH133" s="736">
        <v>275</v>
      </c>
      <c r="AI133" s="799">
        <f t="shared" si="322"/>
        <v>1795</v>
      </c>
      <c r="AJ133" s="736"/>
      <c r="AK133" s="607"/>
      <c r="AL133" s="736">
        <f t="shared" si="330"/>
        <v>1795</v>
      </c>
      <c r="AM133" s="607"/>
      <c r="AN133" s="736"/>
      <c r="AO133" s="607"/>
      <c r="AP133" s="736"/>
      <c r="AQ133" s="736"/>
      <c r="AR133" s="736"/>
      <c r="AS133" s="736"/>
      <c r="AT133" s="736"/>
      <c r="AU133" s="743">
        <f t="shared" si="323"/>
        <v>2070</v>
      </c>
      <c r="AV133" s="743">
        <f t="shared" si="323"/>
        <v>0</v>
      </c>
      <c r="AW133" s="743">
        <f t="shared" si="323"/>
        <v>0</v>
      </c>
      <c r="AX133" s="379">
        <f t="shared" si="324"/>
        <v>0</v>
      </c>
      <c r="AY133" s="607">
        <f t="shared" si="325"/>
        <v>0</v>
      </c>
      <c r="AZ133" s="737">
        <f t="shared" si="325"/>
        <v>0</v>
      </c>
      <c r="BA133" s="380">
        <f t="shared" si="325"/>
        <v>0</v>
      </c>
      <c r="BB133" s="379">
        <f t="shared" si="331"/>
        <v>230</v>
      </c>
      <c r="BC133" s="380"/>
      <c r="BD133" s="380"/>
      <c r="BE133" s="379">
        <f t="shared" si="332"/>
        <v>230</v>
      </c>
      <c r="BF133" s="380"/>
      <c r="BG133" s="380"/>
      <c r="BH133" s="380"/>
      <c r="BI133" s="380"/>
      <c r="BJ133" s="380"/>
      <c r="BK133" s="380"/>
      <c r="BL133" s="380"/>
      <c r="BM133" s="380"/>
      <c r="BN133" s="380"/>
      <c r="BO133" s="838">
        <f t="shared" si="333"/>
        <v>230</v>
      </c>
      <c r="BP133" s="838">
        <f t="shared" si="334"/>
        <v>230</v>
      </c>
      <c r="BQ133" s="838"/>
      <c r="BR133" s="838"/>
      <c r="BS133" s="839"/>
    </row>
    <row r="134" spans="1:71" ht="36" customHeight="1">
      <c r="A134" s="847">
        <f t="shared" si="326"/>
        <v>8</v>
      </c>
      <c r="B134" s="848" t="s">
        <v>228</v>
      </c>
      <c r="C134" s="642"/>
      <c r="D134" s="642"/>
      <c r="E134" s="849" t="s">
        <v>245</v>
      </c>
      <c r="F134" s="850">
        <v>1811</v>
      </c>
      <c r="G134" s="858">
        <v>1150</v>
      </c>
      <c r="H134" s="858"/>
      <c r="I134" s="858"/>
      <c r="J134" s="858"/>
      <c r="K134" s="736"/>
      <c r="L134" s="607"/>
      <c r="M134" s="736">
        <f t="shared" si="327"/>
        <v>1035</v>
      </c>
      <c r="N134" s="607">
        <f t="shared" si="328"/>
        <v>1035</v>
      </c>
      <c r="O134" s="736"/>
      <c r="P134" s="850"/>
      <c r="Q134" s="736"/>
      <c r="R134" s="736"/>
      <c r="S134" s="607"/>
      <c r="T134" s="736"/>
      <c r="U134" s="736"/>
      <c r="V134" s="607"/>
      <c r="W134" s="736"/>
      <c r="X134" s="736"/>
      <c r="Y134" s="607"/>
      <c r="Z134" s="736"/>
      <c r="AA134" s="736"/>
      <c r="AB134" s="607"/>
      <c r="AC134" s="736">
        <f t="shared" si="329"/>
        <v>1035</v>
      </c>
      <c r="AD134" s="736"/>
      <c r="AE134" s="946"/>
      <c r="AF134" s="736">
        <f t="shared" si="321"/>
        <v>171</v>
      </c>
      <c r="AG134" s="736"/>
      <c r="AH134" s="736">
        <v>171</v>
      </c>
      <c r="AI134" s="799">
        <f t="shared" si="322"/>
        <v>864</v>
      </c>
      <c r="AJ134" s="736"/>
      <c r="AK134" s="607"/>
      <c r="AL134" s="736">
        <f t="shared" si="330"/>
        <v>864</v>
      </c>
      <c r="AM134" s="607"/>
      <c r="AN134" s="736"/>
      <c r="AO134" s="607"/>
      <c r="AP134" s="736"/>
      <c r="AQ134" s="736"/>
      <c r="AR134" s="736"/>
      <c r="AS134" s="736"/>
      <c r="AT134" s="736"/>
      <c r="AU134" s="743">
        <f t="shared" si="323"/>
        <v>1035</v>
      </c>
      <c r="AV134" s="743">
        <f t="shared" si="323"/>
        <v>0</v>
      </c>
      <c r="AW134" s="743">
        <f t="shared" si="323"/>
        <v>0</v>
      </c>
      <c r="AX134" s="379">
        <f t="shared" si="324"/>
        <v>0</v>
      </c>
      <c r="AY134" s="607">
        <f t="shared" si="325"/>
        <v>0</v>
      </c>
      <c r="AZ134" s="737">
        <f t="shared" si="325"/>
        <v>0</v>
      </c>
      <c r="BA134" s="380">
        <f t="shared" si="325"/>
        <v>0</v>
      </c>
      <c r="BB134" s="379">
        <f t="shared" si="331"/>
        <v>115</v>
      </c>
      <c r="BC134" s="380"/>
      <c r="BD134" s="380"/>
      <c r="BE134" s="379">
        <f t="shared" si="332"/>
        <v>115</v>
      </c>
      <c r="BF134" s="380"/>
      <c r="BG134" s="380"/>
      <c r="BH134" s="380"/>
      <c r="BI134" s="380"/>
      <c r="BJ134" s="380"/>
      <c r="BK134" s="380"/>
      <c r="BL134" s="380"/>
      <c r="BM134" s="380"/>
      <c r="BN134" s="380"/>
      <c r="BO134" s="838">
        <f t="shared" si="333"/>
        <v>115</v>
      </c>
      <c r="BP134" s="838">
        <f t="shared" si="334"/>
        <v>115</v>
      </c>
      <c r="BQ134" s="838"/>
      <c r="BR134" s="838"/>
      <c r="BS134" s="839"/>
    </row>
    <row r="135" spans="1:71" ht="36" customHeight="1">
      <c r="A135" s="847">
        <f t="shared" si="326"/>
        <v>9</v>
      </c>
      <c r="B135" s="848" t="s">
        <v>229</v>
      </c>
      <c r="C135" s="642"/>
      <c r="D135" s="642"/>
      <c r="E135" s="849" t="s">
        <v>246</v>
      </c>
      <c r="F135" s="850">
        <v>1687</v>
      </c>
      <c r="G135" s="858">
        <v>1150</v>
      </c>
      <c r="H135" s="858"/>
      <c r="I135" s="858"/>
      <c r="J135" s="858"/>
      <c r="K135" s="736"/>
      <c r="L135" s="607"/>
      <c r="M135" s="736">
        <f t="shared" si="327"/>
        <v>1035</v>
      </c>
      <c r="N135" s="607">
        <f t="shared" si="328"/>
        <v>1035</v>
      </c>
      <c r="O135" s="736"/>
      <c r="P135" s="850"/>
      <c r="Q135" s="736"/>
      <c r="R135" s="736"/>
      <c r="S135" s="607"/>
      <c r="T135" s="736"/>
      <c r="U135" s="736"/>
      <c r="V135" s="607"/>
      <c r="W135" s="736"/>
      <c r="X135" s="736"/>
      <c r="Y135" s="607"/>
      <c r="Z135" s="736"/>
      <c r="AA135" s="736"/>
      <c r="AB135" s="607"/>
      <c r="AC135" s="736">
        <f t="shared" si="329"/>
        <v>1035</v>
      </c>
      <c r="AD135" s="736"/>
      <c r="AE135" s="946"/>
      <c r="AF135" s="736">
        <f t="shared" si="321"/>
        <v>155</v>
      </c>
      <c r="AG135" s="736"/>
      <c r="AH135" s="736">
        <v>155</v>
      </c>
      <c r="AI135" s="799">
        <f t="shared" si="322"/>
        <v>880</v>
      </c>
      <c r="AJ135" s="736"/>
      <c r="AK135" s="607"/>
      <c r="AL135" s="736">
        <f t="shared" si="330"/>
        <v>880</v>
      </c>
      <c r="AM135" s="607"/>
      <c r="AN135" s="736"/>
      <c r="AO135" s="607"/>
      <c r="AP135" s="736"/>
      <c r="AQ135" s="736"/>
      <c r="AR135" s="736"/>
      <c r="AS135" s="736"/>
      <c r="AT135" s="736"/>
      <c r="AU135" s="743">
        <f t="shared" si="323"/>
        <v>1035</v>
      </c>
      <c r="AV135" s="743">
        <f t="shared" si="323"/>
        <v>0</v>
      </c>
      <c r="AW135" s="743">
        <f t="shared" si="323"/>
        <v>0</v>
      </c>
      <c r="AX135" s="379">
        <f t="shared" si="324"/>
        <v>0</v>
      </c>
      <c r="AY135" s="607">
        <f t="shared" si="325"/>
        <v>0</v>
      </c>
      <c r="AZ135" s="737">
        <f t="shared" si="325"/>
        <v>0</v>
      </c>
      <c r="BA135" s="380">
        <f t="shared" si="325"/>
        <v>0</v>
      </c>
      <c r="BB135" s="379">
        <f t="shared" si="331"/>
        <v>115</v>
      </c>
      <c r="BC135" s="380"/>
      <c r="BD135" s="380"/>
      <c r="BE135" s="379">
        <f t="shared" si="332"/>
        <v>115</v>
      </c>
      <c r="BF135" s="380"/>
      <c r="BG135" s="380"/>
      <c r="BH135" s="380"/>
      <c r="BI135" s="380"/>
      <c r="BJ135" s="380"/>
      <c r="BK135" s="380"/>
      <c r="BL135" s="380"/>
      <c r="BM135" s="380"/>
      <c r="BN135" s="380"/>
      <c r="BO135" s="838">
        <f t="shared" si="333"/>
        <v>115</v>
      </c>
      <c r="BP135" s="838">
        <f t="shared" si="334"/>
        <v>115</v>
      </c>
      <c r="BQ135" s="838"/>
      <c r="BR135" s="838"/>
      <c r="BS135" s="839"/>
    </row>
    <row r="136" spans="1:71" ht="36" customHeight="1">
      <c r="A136" s="847">
        <f t="shared" si="326"/>
        <v>10</v>
      </c>
      <c r="B136" s="848" t="s">
        <v>230</v>
      </c>
      <c r="C136" s="642"/>
      <c r="D136" s="642"/>
      <c r="E136" s="849" t="s">
        <v>247</v>
      </c>
      <c r="F136" s="850">
        <v>2802</v>
      </c>
      <c r="G136" s="858">
        <v>2250</v>
      </c>
      <c r="H136" s="858"/>
      <c r="I136" s="858"/>
      <c r="J136" s="858"/>
      <c r="K136" s="736"/>
      <c r="L136" s="607"/>
      <c r="M136" s="736">
        <f t="shared" si="327"/>
        <v>2025</v>
      </c>
      <c r="N136" s="607">
        <f t="shared" si="328"/>
        <v>2025</v>
      </c>
      <c r="O136" s="736"/>
      <c r="P136" s="850"/>
      <c r="Q136" s="736"/>
      <c r="R136" s="736"/>
      <c r="S136" s="607"/>
      <c r="T136" s="736"/>
      <c r="U136" s="736"/>
      <c r="V136" s="607"/>
      <c r="W136" s="736"/>
      <c r="X136" s="736"/>
      <c r="Y136" s="607"/>
      <c r="Z136" s="736"/>
      <c r="AA136" s="736"/>
      <c r="AB136" s="607"/>
      <c r="AC136" s="736">
        <f t="shared" si="329"/>
        <v>2025</v>
      </c>
      <c r="AD136" s="736"/>
      <c r="AE136" s="946"/>
      <c r="AF136" s="736">
        <f t="shared" si="321"/>
        <v>255</v>
      </c>
      <c r="AG136" s="736"/>
      <c r="AH136" s="736">
        <v>255</v>
      </c>
      <c r="AI136" s="799">
        <f t="shared" si="322"/>
        <v>1770</v>
      </c>
      <c r="AJ136" s="736"/>
      <c r="AK136" s="607"/>
      <c r="AL136" s="736">
        <f t="shared" si="330"/>
        <v>1770</v>
      </c>
      <c r="AM136" s="607"/>
      <c r="AN136" s="736"/>
      <c r="AO136" s="607"/>
      <c r="AP136" s="736"/>
      <c r="AQ136" s="736"/>
      <c r="AR136" s="736"/>
      <c r="AS136" s="736"/>
      <c r="AT136" s="736"/>
      <c r="AU136" s="743">
        <f t="shared" si="323"/>
        <v>2025</v>
      </c>
      <c r="AV136" s="743">
        <f t="shared" si="323"/>
        <v>0</v>
      </c>
      <c r="AW136" s="743">
        <f t="shared" si="323"/>
        <v>0</v>
      </c>
      <c r="AX136" s="379">
        <f t="shared" si="324"/>
        <v>0</v>
      </c>
      <c r="AY136" s="607">
        <f t="shared" si="325"/>
        <v>0</v>
      </c>
      <c r="AZ136" s="737">
        <f t="shared" si="325"/>
        <v>0</v>
      </c>
      <c r="BA136" s="380">
        <f t="shared" si="325"/>
        <v>0</v>
      </c>
      <c r="BB136" s="379">
        <f t="shared" si="331"/>
        <v>225</v>
      </c>
      <c r="BC136" s="380"/>
      <c r="BD136" s="380"/>
      <c r="BE136" s="379">
        <f t="shared" si="332"/>
        <v>225</v>
      </c>
      <c r="BF136" s="380"/>
      <c r="BG136" s="380"/>
      <c r="BH136" s="380"/>
      <c r="BI136" s="380"/>
      <c r="BJ136" s="380"/>
      <c r="BK136" s="380"/>
      <c r="BL136" s="380"/>
      <c r="BM136" s="380"/>
      <c r="BN136" s="380"/>
      <c r="BO136" s="838">
        <f t="shared" si="333"/>
        <v>225</v>
      </c>
      <c r="BP136" s="838">
        <f t="shared" si="334"/>
        <v>225</v>
      </c>
      <c r="BQ136" s="838"/>
      <c r="BR136" s="838"/>
      <c r="BS136" s="839"/>
    </row>
    <row r="137" spans="1:71" ht="36" customHeight="1">
      <c r="A137" s="847">
        <f t="shared" si="326"/>
        <v>11</v>
      </c>
      <c r="B137" s="848" t="s">
        <v>231</v>
      </c>
      <c r="C137" s="642"/>
      <c r="D137" s="642"/>
      <c r="E137" s="849" t="s">
        <v>248</v>
      </c>
      <c r="F137" s="850">
        <v>2750</v>
      </c>
      <c r="G137" s="858">
        <v>2250</v>
      </c>
      <c r="H137" s="858"/>
      <c r="I137" s="858"/>
      <c r="J137" s="858"/>
      <c r="K137" s="736"/>
      <c r="L137" s="607"/>
      <c r="M137" s="736">
        <f t="shared" si="327"/>
        <v>2025</v>
      </c>
      <c r="N137" s="607">
        <f t="shared" si="328"/>
        <v>2025</v>
      </c>
      <c r="O137" s="736"/>
      <c r="P137" s="850"/>
      <c r="Q137" s="736"/>
      <c r="R137" s="736"/>
      <c r="S137" s="607"/>
      <c r="T137" s="736"/>
      <c r="U137" s="736"/>
      <c r="V137" s="607"/>
      <c r="W137" s="736"/>
      <c r="X137" s="736"/>
      <c r="Y137" s="607"/>
      <c r="Z137" s="736"/>
      <c r="AA137" s="736"/>
      <c r="AB137" s="607"/>
      <c r="AC137" s="736">
        <f t="shared" si="329"/>
        <v>2025</v>
      </c>
      <c r="AD137" s="736"/>
      <c r="AE137" s="946"/>
      <c r="AF137" s="736">
        <f t="shared" si="321"/>
        <v>180</v>
      </c>
      <c r="AG137" s="736"/>
      <c r="AH137" s="736">
        <v>180</v>
      </c>
      <c r="AI137" s="799">
        <f t="shared" si="322"/>
        <v>1845</v>
      </c>
      <c r="AJ137" s="736"/>
      <c r="AK137" s="607"/>
      <c r="AL137" s="736">
        <f t="shared" si="330"/>
        <v>1845</v>
      </c>
      <c r="AM137" s="607"/>
      <c r="AN137" s="736"/>
      <c r="AO137" s="607"/>
      <c r="AP137" s="736"/>
      <c r="AQ137" s="736"/>
      <c r="AR137" s="736"/>
      <c r="AS137" s="736"/>
      <c r="AT137" s="736"/>
      <c r="AU137" s="743">
        <f t="shared" si="323"/>
        <v>2025</v>
      </c>
      <c r="AV137" s="743">
        <f t="shared" si="323"/>
        <v>0</v>
      </c>
      <c r="AW137" s="743">
        <f t="shared" si="323"/>
        <v>0</v>
      </c>
      <c r="AX137" s="379">
        <f t="shared" si="324"/>
        <v>0</v>
      </c>
      <c r="AY137" s="607">
        <f t="shared" si="325"/>
        <v>0</v>
      </c>
      <c r="AZ137" s="737">
        <f t="shared" si="325"/>
        <v>0</v>
      </c>
      <c r="BA137" s="380">
        <f t="shared" si="325"/>
        <v>0</v>
      </c>
      <c r="BB137" s="379">
        <f t="shared" si="331"/>
        <v>225</v>
      </c>
      <c r="BC137" s="380"/>
      <c r="BD137" s="380"/>
      <c r="BE137" s="379">
        <f t="shared" si="332"/>
        <v>225</v>
      </c>
      <c r="BF137" s="380"/>
      <c r="BG137" s="380"/>
      <c r="BH137" s="380"/>
      <c r="BI137" s="380"/>
      <c r="BJ137" s="380"/>
      <c r="BK137" s="380"/>
      <c r="BL137" s="380"/>
      <c r="BM137" s="380"/>
      <c r="BN137" s="380"/>
      <c r="BO137" s="838">
        <f t="shared" si="333"/>
        <v>225</v>
      </c>
      <c r="BP137" s="838">
        <f t="shared" si="334"/>
        <v>225</v>
      </c>
      <c r="BQ137" s="838"/>
      <c r="BR137" s="838"/>
      <c r="BS137" s="839"/>
    </row>
    <row r="138" spans="1:71" ht="36" customHeight="1">
      <c r="A138" s="847">
        <v>12</v>
      </c>
      <c r="B138" s="848" t="s">
        <v>232</v>
      </c>
      <c r="C138" s="642"/>
      <c r="D138" s="642"/>
      <c r="E138" s="849" t="s">
        <v>249</v>
      </c>
      <c r="F138" s="850">
        <v>4424</v>
      </c>
      <c r="G138" s="858">
        <v>2875</v>
      </c>
      <c r="H138" s="858"/>
      <c r="I138" s="858"/>
      <c r="J138" s="858"/>
      <c r="K138" s="736"/>
      <c r="L138" s="607"/>
      <c r="M138" s="736">
        <f t="shared" si="327"/>
        <v>2587.5</v>
      </c>
      <c r="N138" s="607">
        <f t="shared" si="328"/>
        <v>2587.5</v>
      </c>
      <c r="O138" s="736"/>
      <c r="P138" s="850"/>
      <c r="Q138" s="736"/>
      <c r="R138" s="736"/>
      <c r="S138" s="607"/>
      <c r="T138" s="736"/>
      <c r="U138" s="736"/>
      <c r="V138" s="607"/>
      <c r="W138" s="736"/>
      <c r="X138" s="736"/>
      <c r="Y138" s="607"/>
      <c r="Z138" s="736"/>
      <c r="AA138" s="736"/>
      <c r="AB138" s="607"/>
      <c r="AC138" s="736">
        <f t="shared" si="329"/>
        <v>2587.5</v>
      </c>
      <c r="AD138" s="736"/>
      <c r="AE138" s="946"/>
      <c r="AF138" s="736">
        <f t="shared" si="321"/>
        <v>0</v>
      </c>
      <c r="AG138" s="736"/>
      <c r="AH138" s="736"/>
      <c r="AI138" s="799">
        <f t="shared" si="322"/>
        <v>2587.5</v>
      </c>
      <c r="AJ138" s="736"/>
      <c r="AK138" s="607"/>
      <c r="AL138" s="736">
        <f t="shared" si="330"/>
        <v>2587.5</v>
      </c>
      <c r="AM138" s="607"/>
      <c r="AN138" s="736"/>
      <c r="AO138" s="607"/>
      <c r="AP138" s="736"/>
      <c r="AQ138" s="736"/>
      <c r="AR138" s="736"/>
      <c r="AS138" s="736"/>
      <c r="AT138" s="736"/>
      <c r="AU138" s="743">
        <f t="shared" si="323"/>
        <v>2587.5</v>
      </c>
      <c r="AV138" s="743">
        <f t="shared" si="323"/>
        <v>0</v>
      </c>
      <c r="AW138" s="743">
        <f t="shared" si="323"/>
        <v>0</v>
      </c>
      <c r="AX138" s="379">
        <f t="shared" si="324"/>
        <v>0</v>
      </c>
      <c r="AY138" s="607">
        <f t="shared" si="325"/>
        <v>0</v>
      </c>
      <c r="AZ138" s="737">
        <f t="shared" si="325"/>
        <v>0</v>
      </c>
      <c r="BA138" s="380">
        <f t="shared" si="325"/>
        <v>0</v>
      </c>
      <c r="BB138" s="379">
        <f t="shared" si="331"/>
        <v>287.5</v>
      </c>
      <c r="BC138" s="380"/>
      <c r="BD138" s="380"/>
      <c r="BE138" s="379">
        <f t="shared" si="332"/>
        <v>287.5</v>
      </c>
      <c r="BF138" s="380"/>
      <c r="BG138" s="380"/>
      <c r="BH138" s="380"/>
      <c r="BI138" s="380"/>
      <c r="BJ138" s="380"/>
      <c r="BK138" s="380"/>
      <c r="BL138" s="380"/>
      <c r="BM138" s="380"/>
      <c r="BN138" s="380"/>
      <c r="BO138" s="838">
        <f t="shared" si="333"/>
        <v>287.5</v>
      </c>
      <c r="BP138" s="838">
        <f t="shared" si="334"/>
        <v>287.5</v>
      </c>
      <c r="BQ138" s="838"/>
      <c r="BR138" s="838"/>
      <c r="BS138" s="839"/>
    </row>
    <row r="139" spans="1:71" ht="36" customHeight="1">
      <c r="A139" s="847">
        <f t="shared" si="326"/>
        <v>13</v>
      </c>
      <c r="B139" s="848" t="s">
        <v>233</v>
      </c>
      <c r="C139" s="642"/>
      <c r="D139" s="642"/>
      <c r="E139" s="849" t="s">
        <v>250</v>
      </c>
      <c r="F139" s="850">
        <v>2098</v>
      </c>
      <c r="G139" s="858">
        <v>1150</v>
      </c>
      <c r="H139" s="858"/>
      <c r="I139" s="858"/>
      <c r="J139" s="858"/>
      <c r="K139" s="736"/>
      <c r="L139" s="607"/>
      <c r="M139" s="736">
        <f t="shared" si="327"/>
        <v>1035</v>
      </c>
      <c r="N139" s="607">
        <f t="shared" si="328"/>
        <v>1035</v>
      </c>
      <c r="O139" s="736"/>
      <c r="P139" s="850"/>
      <c r="Q139" s="736"/>
      <c r="R139" s="736"/>
      <c r="S139" s="607"/>
      <c r="T139" s="736"/>
      <c r="U139" s="736"/>
      <c r="V139" s="607"/>
      <c r="W139" s="736"/>
      <c r="X139" s="736"/>
      <c r="Y139" s="607"/>
      <c r="Z139" s="736"/>
      <c r="AA139" s="736"/>
      <c r="AB139" s="607"/>
      <c r="AC139" s="736">
        <f t="shared" si="329"/>
        <v>1035</v>
      </c>
      <c r="AD139" s="736"/>
      <c r="AE139" s="946"/>
      <c r="AF139" s="736">
        <f t="shared" si="321"/>
        <v>0</v>
      </c>
      <c r="AG139" s="736"/>
      <c r="AH139" s="736"/>
      <c r="AI139" s="799">
        <f t="shared" si="322"/>
        <v>1035</v>
      </c>
      <c r="AJ139" s="736"/>
      <c r="AK139" s="607"/>
      <c r="AL139" s="736">
        <f t="shared" si="330"/>
        <v>1035</v>
      </c>
      <c r="AM139" s="607"/>
      <c r="AN139" s="736"/>
      <c r="AO139" s="607"/>
      <c r="AP139" s="736"/>
      <c r="AQ139" s="736"/>
      <c r="AR139" s="736"/>
      <c r="AS139" s="736"/>
      <c r="AT139" s="736"/>
      <c r="AU139" s="743">
        <f t="shared" si="323"/>
        <v>1035</v>
      </c>
      <c r="AV139" s="743">
        <f t="shared" si="323"/>
        <v>0</v>
      </c>
      <c r="AW139" s="743">
        <f t="shared" si="323"/>
        <v>0</v>
      </c>
      <c r="AX139" s="379">
        <f t="shared" si="324"/>
        <v>0</v>
      </c>
      <c r="AY139" s="607">
        <f t="shared" si="325"/>
        <v>0</v>
      </c>
      <c r="AZ139" s="737">
        <f t="shared" si="325"/>
        <v>0</v>
      </c>
      <c r="BA139" s="380">
        <f t="shared" si="325"/>
        <v>0</v>
      </c>
      <c r="BB139" s="379">
        <f t="shared" si="331"/>
        <v>115</v>
      </c>
      <c r="BC139" s="380"/>
      <c r="BD139" s="380"/>
      <c r="BE139" s="379">
        <f t="shared" si="332"/>
        <v>115</v>
      </c>
      <c r="BF139" s="380"/>
      <c r="BG139" s="380"/>
      <c r="BH139" s="380"/>
      <c r="BI139" s="380"/>
      <c r="BJ139" s="380"/>
      <c r="BK139" s="380"/>
      <c r="BL139" s="380"/>
      <c r="BM139" s="380"/>
      <c r="BN139" s="380"/>
      <c r="BO139" s="838">
        <f t="shared" si="333"/>
        <v>115</v>
      </c>
      <c r="BP139" s="838">
        <f t="shared" si="334"/>
        <v>115</v>
      </c>
      <c r="BQ139" s="838"/>
      <c r="BR139" s="838"/>
      <c r="BS139" s="839"/>
    </row>
    <row r="140" spans="1:71" ht="36" customHeight="1">
      <c r="A140" s="847">
        <f t="shared" si="326"/>
        <v>14</v>
      </c>
      <c r="B140" s="848" t="s">
        <v>234</v>
      </c>
      <c r="C140" s="642"/>
      <c r="D140" s="642"/>
      <c r="E140" s="849" t="s">
        <v>251</v>
      </c>
      <c r="F140" s="850">
        <v>4520</v>
      </c>
      <c r="G140" s="858">
        <v>3150</v>
      </c>
      <c r="H140" s="858"/>
      <c r="I140" s="858"/>
      <c r="J140" s="858"/>
      <c r="K140" s="736"/>
      <c r="L140" s="607"/>
      <c r="M140" s="736">
        <f t="shared" si="327"/>
        <v>2835</v>
      </c>
      <c r="N140" s="607">
        <f t="shared" si="328"/>
        <v>2835</v>
      </c>
      <c r="O140" s="736"/>
      <c r="P140" s="850"/>
      <c r="Q140" s="736"/>
      <c r="R140" s="736"/>
      <c r="S140" s="607"/>
      <c r="T140" s="736"/>
      <c r="U140" s="736"/>
      <c r="V140" s="607"/>
      <c r="W140" s="736"/>
      <c r="X140" s="736"/>
      <c r="Y140" s="607"/>
      <c r="Z140" s="736"/>
      <c r="AA140" s="736"/>
      <c r="AB140" s="607"/>
      <c r="AC140" s="736">
        <f t="shared" si="329"/>
        <v>2835</v>
      </c>
      <c r="AD140" s="736"/>
      <c r="AE140" s="946"/>
      <c r="AF140" s="736">
        <f t="shared" si="321"/>
        <v>0</v>
      </c>
      <c r="AG140" s="736"/>
      <c r="AH140" s="736"/>
      <c r="AI140" s="799">
        <f t="shared" si="322"/>
        <v>2835</v>
      </c>
      <c r="AJ140" s="736"/>
      <c r="AK140" s="607"/>
      <c r="AL140" s="736">
        <f t="shared" si="330"/>
        <v>2835</v>
      </c>
      <c r="AM140" s="607"/>
      <c r="AN140" s="736"/>
      <c r="AO140" s="607"/>
      <c r="AP140" s="736"/>
      <c r="AQ140" s="736"/>
      <c r="AR140" s="736"/>
      <c r="AS140" s="736"/>
      <c r="AT140" s="736"/>
      <c r="AU140" s="743">
        <f t="shared" si="323"/>
        <v>2835</v>
      </c>
      <c r="AV140" s="743">
        <f t="shared" si="323"/>
        <v>0</v>
      </c>
      <c r="AW140" s="743">
        <f t="shared" si="323"/>
        <v>0</v>
      </c>
      <c r="AX140" s="379">
        <f t="shared" si="324"/>
        <v>0</v>
      </c>
      <c r="AY140" s="607">
        <f t="shared" si="325"/>
        <v>0</v>
      </c>
      <c r="AZ140" s="737">
        <f t="shared" si="325"/>
        <v>0</v>
      </c>
      <c r="BA140" s="380">
        <f t="shared" si="325"/>
        <v>0</v>
      </c>
      <c r="BB140" s="379">
        <f t="shared" si="331"/>
        <v>315</v>
      </c>
      <c r="BC140" s="380"/>
      <c r="BD140" s="380"/>
      <c r="BE140" s="379">
        <f t="shared" si="332"/>
        <v>315</v>
      </c>
      <c r="BF140" s="380"/>
      <c r="BG140" s="380"/>
      <c r="BH140" s="380"/>
      <c r="BI140" s="380"/>
      <c r="BJ140" s="380"/>
      <c r="BK140" s="380"/>
      <c r="BL140" s="380"/>
      <c r="BM140" s="380"/>
      <c r="BN140" s="380"/>
      <c r="BO140" s="838">
        <f t="shared" si="333"/>
        <v>315</v>
      </c>
      <c r="BP140" s="838">
        <f t="shared" si="334"/>
        <v>315</v>
      </c>
      <c r="BQ140" s="838"/>
      <c r="BR140" s="838"/>
      <c r="BS140" s="839"/>
    </row>
    <row r="141" spans="1:71" ht="36" customHeight="1">
      <c r="A141" s="847">
        <v>15</v>
      </c>
      <c r="B141" s="848" t="s">
        <v>235</v>
      </c>
      <c r="C141" s="642"/>
      <c r="D141" s="642"/>
      <c r="E141" s="849" t="s">
        <v>252</v>
      </c>
      <c r="F141" s="850">
        <v>3892</v>
      </c>
      <c r="G141" s="858">
        <v>2300</v>
      </c>
      <c r="H141" s="858"/>
      <c r="I141" s="858"/>
      <c r="J141" s="858"/>
      <c r="K141" s="736"/>
      <c r="L141" s="607"/>
      <c r="M141" s="736">
        <f t="shared" si="327"/>
        <v>2070</v>
      </c>
      <c r="N141" s="607">
        <f t="shared" si="328"/>
        <v>2070</v>
      </c>
      <c r="O141" s="736"/>
      <c r="P141" s="850"/>
      <c r="Q141" s="736"/>
      <c r="R141" s="736"/>
      <c r="S141" s="607"/>
      <c r="T141" s="736"/>
      <c r="U141" s="736"/>
      <c r="V141" s="607"/>
      <c r="W141" s="736"/>
      <c r="X141" s="736"/>
      <c r="Y141" s="607"/>
      <c r="Z141" s="736"/>
      <c r="AA141" s="736"/>
      <c r="AB141" s="607"/>
      <c r="AC141" s="736">
        <f t="shared" si="329"/>
        <v>2070</v>
      </c>
      <c r="AD141" s="736"/>
      <c r="AE141" s="946"/>
      <c r="AF141" s="736">
        <f t="shared" si="321"/>
        <v>0</v>
      </c>
      <c r="AG141" s="736"/>
      <c r="AH141" s="736"/>
      <c r="AI141" s="799">
        <f t="shared" si="322"/>
        <v>2070</v>
      </c>
      <c r="AJ141" s="736"/>
      <c r="AK141" s="607"/>
      <c r="AL141" s="736">
        <f t="shared" si="330"/>
        <v>2070</v>
      </c>
      <c r="AM141" s="607"/>
      <c r="AN141" s="736"/>
      <c r="AO141" s="607"/>
      <c r="AP141" s="736"/>
      <c r="AQ141" s="736"/>
      <c r="AR141" s="736"/>
      <c r="AS141" s="736"/>
      <c r="AT141" s="736"/>
      <c r="AU141" s="743">
        <f t="shared" si="323"/>
        <v>2070</v>
      </c>
      <c r="AV141" s="743">
        <f t="shared" si="323"/>
        <v>0</v>
      </c>
      <c r="AW141" s="743">
        <f t="shared" si="323"/>
        <v>0</v>
      </c>
      <c r="AX141" s="379">
        <f t="shared" si="324"/>
        <v>0</v>
      </c>
      <c r="AY141" s="607">
        <f t="shared" si="325"/>
        <v>0</v>
      </c>
      <c r="AZ141" s="737">
        <f t="shared" si="325"/>
        <v>0</v>
      </c>
      <c r="BA141" s="380">
        <f t="shared" si="325"/>
        <v>0</v>
      </c>
      <c r="BB141" s="379">
        <f t="shared" si="331"/>
        <v>230</v>
      </c>
      <c r="BC141" s="380"/>
      <c r="BD141" s="380"/>
      <c r="BE141" s="379">
        <f t="shared" si="332"/>
        <v>230</v>
      </c>
      <c r="BF141" s="380"/>
      <c r="BG141" s="380"/>
      <c r="BH141" s="380"/>
      <c r="BI141" s="380"/>
      <c r="BJ141" s="380"/>
      <c r="BK141" s="380"/>
      <c r="BL141" s="380"/>
      <c r="BM141" s="380"/>
      <c r="BN141" s="380"/>
      <c r="BO141" s="838">
        <f t="shared" si="333"/>
        <v>230</v>
      </c>
      <c r="BP141" s="838">
        <f t="shared" si="334"/>
        <v>230</v>
      </c>
      <c r="BQ141" s="838"/>
      <c r="BR141" s="838"/>
      <c r="BS141" s="839"/>
    </row>
    <row r="142" spans="1:71" ht="36" customHeight="1">
      <c r="A142" s="847">
        <f>+A141+1</f>
        <v>16</v>
      </c>
      <c r="B142" s="848" t="s">
        <v>236</v>
      </c>
      <c r="C142" s="642"/>
      <c r="D142" s="642"/>
      <c r="E142" s="849" t="s">
        <v>253</v>
      </c>
      <c r="F142" s="850">
        <v>1322</v>
      </c>
      <c r="G142" s="858">
        <v>900</v>
      </c>
      <c r="H142" s="858"/>
      <c r="I142" s="858"/>
      <c r="J142" s="858"/>
      <c r="K142" s="736"/>
      <c r="L142" s="607"/>
      <c r="M142" s="736">
        <f t="shared" si="327"/>
        <v>810</v>
      </c>
      <c r="N142" s="607">
        <f t="shared" si="328"/>
        <v>810</v>
      </c>
      <c r="O142" s="736"/>
      <c r="P142" s="850"/>
      <c r="Q142" s="736"/>
      <c r="R142" s="736"/>
      <c r="S142" s="607"/>
      <c r="T142" s="736"/>
      <c r="U142" s="736"/>
      <c r="V142" s="607"/>
      <c r="W142" s="736"/>
      <c r="X142" s="736"/>
      <c r="Y142" s="607"/>
      <c r="Z142" s="736"/>
      <c r="AA142" s="736"/>
      <c r="AB142" s="607"/>
      <c r="AC142" s="736">
        <f t="shared" si="329"/>
        <v>810</v>
      </c>
      <c r="AD142" s="736"/>
      <c r="AE142" s="946"/>
      <c r="AF142" s="736">
        <f t="shared" si="321"/>
        <v>0</v>
      </c>
      <c r="AG142" s="736"/>
      <c r="AH142" s="736"/>
      <c r="AI142" s="799">
        <f t="shared" si="322"/>
        <v>810</v>
      </c>
      <c r="AJ142" s="736"/>
      <c r="AK142" s="607"/>
      <c r="AL142" s="736">
        <f t="shared" si="330"/>
        <v>810</v>
      </c>
      <c r="AM142" s="607"/>
      <c r="AN142" s="736"/>
      <c r="AO142" s="607"/>
      <c r="AP142" s="736"/>
      <c r="AQ142" s="736"/>
      <c r="AR142" s="736"/>
      <c r="AS142" s="736"/>
      <c r="AT142" s="736"/>
      <c r="AU142" s="743">
        <f t="shared" si="323"/>
        <v>810</v>
      </c>
      <c r="AV142" s="743">
        <f t="shared" si="323"/>
        <v>0</v>
      </c>
      <c r="AW142" s="743">
        <f t="shared" si="323"/>
        <v>0</v>
      </c>
      <c r="AX142" s="379">
        <f t="shared" si="324"/>
        <v>0</v>
      </c>
      <c r="AY142" s="607">
        <f t="shared" si="325"/>
        <v>0</v>
      </c>
      <c r="AZ142" s="737">
        <f t="shared" si="325"/>
        <v>0</v>
      </c>
      <c r="BA142" s="380">
        <f t="shared" si="325"/>
        <v>0</v>
      </c>
      <c r="BB142" s="379">
        <f t="shared" si="331"/>
        <v>90</v>
      </c>
      <c r="BC142" s="380"/>
      <c r="BD142" s="380"/>
      <c r="BE142" s="379">
        <f t="shared" si="332"/>
        <v>90</v>
      </c>
      <c r="BF142" s="380"/>
      <c r="BG142" s="380"/>
      <c r="BH142" s="380"/>
      <c r="BI142" s="380"/>
      <c r="BJ142" s="380"/>
      <c r="BK142" s="380"/>
      <c r="BL142" s="380"/>
      <c r="BM142" s="380"/>
      <c r="BN142" s="380"/>
      <c r="BO142" s="838">
        <f t="shared" si="333"/>
        <v>90</v>
      </c>
      <c r="BP142" s="838">
        <f t="shared" si="334"/>
        <v>90</v>
      </c>
      <c r="BQ142" s="838"/>
      <c r="BR142" s="838"/>
      <c r="BS142" s="839"/>
    </row>
    <row r="143" spans="1:71" s="977" customFormat="1" ht="16.5" customHeight="1">
      <c r="A143" s="841"/>
      <c r="B143" s="842" t="s">
        <v>417</v>
      </c>
      <c r="C143" s="864"/>
      <c r="D143" s="864"/>
      <c r="E143" s="1126"/>
      <c r="F143" s="853">
        <f>F123*0.1/0.9</f>
        <v>4586.1111111111113</v>
      </c>
      <c r="G143" s="853">
        <f>G123*0.1/0.9</f>
        <v>3333.333333333333</v>
      </c>
      <c r="H143" s="853">
        <f t="shared" ref="H143:N143" si="335">H123*0.1/0.9</f>
        <v>0</v>
      </c>
      <c r="I143" s="853">
        <f t="shared" si="335"/>
        <v>0</v>
      </c>
      <c r="J143" s="853">
        <f t="shared" si="335"/>
        <v>0</v>
      </c>
      <c r="K143" s="853">
        <f t="shared" si="335"/>
        <v>0</v>
      </c>
      <c r="L143" s="853">
        <f t="shared" si="335"/>
        <v>0</v>
      </c>
      <c r="M143" s="853">
        <f t="shared" si="335"/>
        <v>3000</v>
      </c>
      <c r="N143" s="853">
        <f t="shared" si="335"/>
        <v>3000</v>
      </c>
      <c r="O143" s="865"/>
      <c r="P143" s="853"/>
      <c r="Q143" s="865"/>
      <c r="R143" s="865"/>
      <c r="S143" s="865"/>
      <c r="T143" s="865"/>
      <c r="U143" s="865"/>
      <c r="V143" s="865"/>
      <c r="W143" s="865"/>
      <c r="X143" s="865"/>
      <c r="Y143" s="865"/>
      <c r="Z143" s="865"/>
      <c r="AA143" s="865"/>
      <c r="AB143" s="865"/>
      <c r="AC143" s="732"/>
      <c r="AD143" s="865"/>
      <c r="AE143" s="1538"/>
      <c r="AF143" s="732"/>
      <c r="AG143" s="732"/>
      <c r="AH143" s="732"/>
      <c r="AI143" s="798"/>
      <c r="AJ143" s="732"/>
      <c r="AK143" s="174"/>
      <c r="AL143" s="732"/>
      <c r="AM143" s="865"/>
      <c r="AN143" s="732"/>
      <c r="AO143" s="174"/>
      <c r="AP143" s="732"/>
      <c r="AQ143" s="732"/>
      <c r="AR143" s="732"/>
      <c r="AS143" s="732"/>
      <c r="AT143" s="732"/>
      <c r="AU143" s="747"/>
      <c r="AV143" s="747"/>
      <c r="AW143" s="747"/>
      <c r="AX143" s="380">
        <f t="shared" si="324"/>
        <v>3000</v>
      </c>
      <c r="AY143" s="174">
        <f>N143-AU143</f>
        <v>3000</v>
      </c>
      <c r="AZ143" s="1082"/>
      <c r="BA143" s="380"/>
      <c r="BB143" s="380"/>
      <c r="BC143" s="380"/>
      <c r="BD143" s="380"/>
      <c r="BE143" s="380"/>
      <c r="BF143" s="380"/>
      <c r="BG143" s="380"/>
      <c r="BH143" s="380"/>
      <c r="BI143" s="380"/>
      <c r="BJ143" s="380"/>
      <c r="BK143" s="380"/>
      <c r="BL143" s="380"/>
      <c r="BM143" s="380"/>
      <c r="BN143" s="380"/>
      <c r="BO143" s="860"/>
      <c r="BP143" s="860"/>
      <c r="BQ143" s="866"/>
      <c r="BR143" s="866"/>
      <c r="BS143" s="869"/>
    </row>
    <row r="144" spans="1:71" ht="14.25" customHeight="1">
      <c r="A144" s="874"/>
      <c r="B144" s="875"/>
      <c r="C144" s="876"/>
      <c r="D144" s="876"/>
      <c r="E144" s="876"/>
      <c r="F144" s="877"/>
      <c r="G144" s="877"/>
      <c r="H144" s="877"/>
      <c r="I144" s="877"/>
      <c r="J144" s="877"/>
      <c r="K144" s="877"/>
      <c r="L144" s="877"/>
      <c r="M144" s="877"/>
      <c r="N144" s="877"/>
      <c r="O144" s="877"/>
      <c r="P144" s="877"/>
      <c r="Q144" s="877"/>
      <c r="R144" s="877"/>
      <c r="S144" s="877"/>
      <c r="T144" s="877"/>
      <c r="U144" s="877"/>
      <c r="V144" s="877"/>
      <c r="W144" s="877"/>
      <c r="X144" s="877"/>
      <c r="Y144" s="877"/>
      <c r="Z144" s="877"/>
      <c r="AA144" s="877"/>
      <c r="AB144" s="877"/>
      <c r="AC144" s="877"/>
      <c r="AD144" s="877"/>
      <c r="AE144" s="950"/>
      <c r="AF144" s="877"/>
      <c r="AG144" s="877"/>
      <c r="AH144" s="877"/>
      <c r="AI144" s="877"/>
      <c r="AJ144" s="877"/>
      <c r="AK144" s="877"/>
      <c r="AL144" s="877"/>
      <c r="AM144" s="877"/>
      <c r="AN144" s="877"/>
      <c r="AO144" s="877"/>
      <c r="AP144" s="877"/>
      <c r="AQ144" s="879"/>
      <c r="AR144" s="879"/>
      <c r="AS144" s="879"/>
      <c r="AT144" s="879"/>
      <c r="AU144" s="1066"/>
      <c r="AV144" s="1066"/>
      <c r="AW144" s="1066"/>
      <c r="AX144" s="879"/>
      <c r="AY144" s="879"/>
      <c r="AZ144" s="1091"/>
      <c r="BA144" s="879"/>
      <c r="BB144" s="879"/>
      <c r="BC144" s="879"/>
      <c r="BD144" s="879"/>
      <c r="BE144" s="879"/>
      <c r="BF144" s="879"/>
      <c r="BG144" s="879"/>
      <c r="BH144" s="879"/>
      <c r="BI144" s="879"/>
      <c r="BJ144" s="879"/>
      <c r="BK144" s="879"/>
      <c r="BL144" s="879"/>
      <c r="BM144" s="879"/>
      <c r="BN144" s="879"/>
      <c r="BO144" s="879"/>
      <c r="BP144" s="879"/>
      <c r="BQ144" s="879"/>
      <c r="BR144" s="879"/>
      <c r="BS144" s="879"/>
    </row>
    <row r="145" spans="1:71" ht="8.25">
      <c r="A145" s="24"/>
      <c r="B145" s="20"/>
      <c r="C145" s="20"/>
      <c r="D145" s="20"/>
      <c r="E145" s="20"/>
      <c r="F145" s="20"/>
      <c r="G145" s="20"/>
      <c r="H145" s="20"/>
      <c r="I145" s="20"/>
      <c r="J145" s="20"/>
      <c r="K145" s="20"/>
      <c r="L145" s="20"/>
      <c r="M145" s="20"/>
      <c r="N145" s="20"/>
      <c r="O145" s="20"/>
      <c r="P145" s="20"/>
      <c r="Q145" s="40"/>
      <c r="R145" s="20"/>
      <c r="S145" s="40"/>
      <c r="T145" s="20"/>
      <c r="U145" s="20"/>
      <c r="V145" s="20"/>
      <c r="W145" s="40"/>
      <c r="X145" s="40"/>
      <c r="Y145" s="40"/>
      <c r="Z145" s="20"/>
      <c r="AA145" s="20"/>
      <c r="AB145" s="40"/>
      <c r="AC145" s="20"/>
      <c r="AD145" s="20"/>
      <c r="AE145" s="40"/>
      <c r="AF145" s="20"/>
      <c r="AG145" s="20"/>
      <c r="AH145" s="20"/>
      <c r="AI145" s="20"/>
      <c r="AJ145" s="20"/>
      <c r="AK145" s="20"/>
      <c r="AL145" s="20"/>
      <c r="AM145" s="20"/>
      <c r="AN145" s="20"/>
      <c r="AO145" s="20"/>
      <c r="AP145" s="20"/>
      <c r="AQ145" s="40"/>
      <c r="AR145" s="20"/>
      <c r="AS145" s="20"/>
      <c r="AT145" s="20"/>
      <c r="AU145" s="40"/>
      <c r="AV145" s="40"/>
      <c r="AW145" s="40"/>
      <c r="AX145" s="20"/>
      <c r="AY145" s="20"/>
      <c r="AZ145" s="1092"/>
      <c r="BA145" s="20"/>
      <c r="BB145" s="20"/>
      <c r="BC145" s="20"/>
      <c r="BD145" s="20"/>
      <c r="BE145" s="20"/>
      <c r="BF145" s="20"/>
      <c r="BG145" s="20"/>
      <c r="BH145" s="20"/>
      <c r="BI145" s="20"/>
      <c r="BJ145" s="20"/>
      <c r="BK145" s="20"/>
      <c r="BL145" s="20"/>
      <c r="BM145" s="20"/>
      <c r="BN145" s="20"/>
      <c r="BO145" s="20"/>
      <c r="BP145" s="20"/>
      <c r="BQ145" s="20"/>
      <c r="BR145" s="20"/>
      <c r="BS145" s="20"/>
    </row>
    <row r="146" spans="1:71" ht="8.25">
      <c r="A146" s="24"/>
      <c r="B146" s="20"/>
      <c r="C146" s="20"/>
      <c r="D146" s="20"/>
      <c r="E146" s="20"/>
      <c r="F146" s="20"/>
      <c r="G146" s="20"/>
      <c r="H146" s="20"/>
      <c r="I146" s="20"/>
      <c r="J146" s="20"/>
      <c r="K146" s="20"/>
      <c r="L146" s="20"/>
      <c r="M146" s="20"/>
      <c r="N146" s="20"/>
      <c r="O146" s="20"/>
      <c r="P146" s="20"/>
      <c r="Q146" s="40"/>
      <c r="R146" s="20"/>
      <c r="S146" s="40"/>
      <c r="T146" s="20"/>
      <c r="U146" s="20"/>
      <c r="V146" s="20"/>
      <c r="W146" s="40"/>
      <c r="X146" s="40"/>
      <c r="Y146" s="40"/>
      <c r="Z146" s="20"/>
      <c r="AA146" s="20"/>
      <c r="AB146" s="40"/>
      <c r="AC146" s="20"/>
      <c r="AD146" s="20"/>
      <c r="AE146" s="40"/>
      <c r="AF146" s="20"/>
      <c r="AG146" s="20"/>
      <c r="AH146" s="20"/>
      <c r="AI146" s="20"/>
      <c r="AJ146" s="20"/>
      <c r="AK146" s="20"/>
      <c r="AL146" s="20"/>
      <c r="AM146" s="20"/>
      <c r="AN146" s="20"/>
      <c r="AO146" s="20"/>
      <c r="AP146" s="20"/>
      <c r="AQ146" s="40"/>
      <c r="AR146" s="20"/>
      <c r="AS146" s="20"/>
      <c r="AT146" s="20"/>
      <c r="AU146" s="40"/>
      <c r="AV146" s="40"/>
      <c r="AW146" s="40"/>
      <c r="AX146" s="20"/>
      <c r="AY146" s="20"/>
      <c r="AZ146" s="1092"/>
      <c r="BA146" s="20"/>
      <c r="BB146" s="20"/>
      <c r="BC146" s="20"/>
      <c r="BD146" s="20"/>
      <c r="BE146" s="20"/>
      <c r="BF146" s="20"/>
      <c r="BG146" s="20"/>
      <c r="BH146" s="20"/>
      <c r="BI146" s="20"/>
      <c r="BJ146" s="20"/>
      <c r="BK146" s="20"/>
      <c r="BL146" s="20"/>
      <c r="BM146" s="20"/>
      <c r="BN146" s="20"/>
      <c r="BO146" s="20"/>
      <c r="BP146" s="20"/>
      <c r="BQ146" s="20"/>
      <c r="BR146" s="20"/>
      <c r="BS146" s="20"/>
    </row>
    <row r="147" spans="1:71" ht="8.25">
      <c r="A147" s="24"/>
      <c r="B147" s="20"/>
      <c r="C147" s="20"/>
      <c r="D147" s="20"/>
      <c r="E147" s="20"/>
      <c r="F147" s="20"/>
      <c r="G147" s="20"/>
      <c r="H147" s="20"/>
      <c r="I147" s="20"/>
      <c r="J147" s="20"/>
      <c r="K147" s="20"/>
      <c r="L147" s="20"/>
      <c r="M147" s="20"/>
      <c r="N147" s="20"/>
      <c r="O147" s="20"/>
      <c r="P147" s="20"/>
      <c r="Q147" s="40"/>
      <c r="R147" s="20"/>
      <c r="S147" s="40"/>
      <c r="T147" s="20"/>
      <c r="U147" s="20"/>
      <c r="V147" s="20"/>
      <c r="W147" s="40"/>
      <c r="X147" s="40"/>
      <c r="Y147" s="40"/>
      <c r="Z147" s="20"/>
      <c r="AA147" s="20"/>
      <c r="AB147" s="40"/>
      <c r="AC147" s="20"/>
      <c r="AD147" s="20"/>
      <c r="AE147" s="40"/>
      <c r="AF147" s="20"/>
      <c r="AG147" s="20"/>
      <c r="AH147" s="20"/>
      <c r="AI147" s="20"/>
      <c r="AJ147" s="20"/>
      <c r="AK147" s="20"/>
      <c r="AL147" s="20"/>
      <c r="AM147" s="20"/>
      <c r="AN147" s="20"/>
      <c r="AO147" s="20"/>
      <c r="AP147" s="20"/>
      <c r="AQ147" s="40"/>
      <c r="AR147" s="20"/>
      <c r="AS147" s="20"/>
      <c r="AT147" s="20"/>
      <c r="AU147" s="40"/>
      <c r="AV147" s="40"/>
      <c r="AW147" s="40"/>
      <c r="AX147" s="20"/>
      <c r="AY147" s="20"/>
      <c r="AZ147" s="1092"/>
      <c r="BA147" s="20"/>
      <c r="BB147" s="20"/>
      <c r="BC147" s="20"/>
      <c r="BD147" s="20"/>
      <c r="BE147" s="20"/>
      <c r="BF147" s="20"/>
      <c r="BG147" s="20"/>
      <c r="BH147" s="20"/>
      <c r="BI147" s="20"/>
      <c r="BJ147" s="20"/>
      <c r="BK147" s="20"/>
      <c r="BL147" s="20"/>
      <c r="BM147" s="20"/>
      <c r="BN147" s="20"/>
      <c r="BO147" s="20"/>
      <c r="BP147" s="20"/>
      <c r="BQ147" s="20"/>
      <c r="BR147" s="20"/>
      <c r="BS147" s="20"/>
    </row>
    <row r="148" spans="1:71" ht="8.25" hidden="1">
      <c r="A148" s="24"/>
      <c r="B148" s="20"/>
      <c r="C148" s="20"/>
      <c r="D148" s="20"/>
      <c r="E148" s="20"/>
      <c r="F148" s="20"/>
      <c r="G148" s="20"/>
      <c r="H148" s="20"/>
      <c r="I148" s="20"/>
      <c r="J148" s="20"/>
      <c r="K148" s="20"/>
      <c r="L148" s="20"/>
      <c r="M148" s="20"/>
      <c r="N148" s="20"/>
      <c r="O148" s="20"/>
      <c r="P148" s="20"/>
      <c r="Q148" s="40"/>
      <c r="R148" s="20"/>
      <c r="S148" s="40"/>
      <c r="T148" s="20"/>
      <c r="U148" s="20"/>
      <c r="V148" s="20"/>
      <c r="W148" s="40"/>
      <c r="X148" s="40"/>
      <c r="Y148" s="40"/>
      <c r="Z148" s="20"/>
      <c r="AA148" s="20"/>
      <c r="AB148" s="40"/>
      <c r="AC148" s="20"/>
      <c r="AD148" s="20"/>
      <c r="AE148" s="40"/>
      <c r="AF148" s="20"/>
      <c r="AG148" s="20"/>
      <c r="AH148" s="20"/>
      <c r="AI148" s="20"/>
      <c r="AJ148" s="20"/>
      <c r="AK148" s="20"/>
      <c r="AL148" s="20"/>
      <c r="AM148" s="20"/>
      <c r="AN148" s="20"/>
      <c r="AO148" s="20"/>
      <c r="AP148" s="20"/>
      <c r="AQ148" s="40"/>
      <c r="AR148" s="20"/>
      <c r="AS148" s="20"/>
      <c r="AT148" s="20"/>
      <c r="AU148" s="40"/>
      <c r="AV148" s="40"/>
      <c r="AW148" s="40"/>
      <c r="AX148" s="20"/>
      <c r="AY148" s="20"/>
      <c r="AZ148" s="1092"/>
      <c r="BA148" s="20"/>
      <c r="BB148" s="20"/>
      <c r="BC148" s="20"/>
      <c r="BD148" s="20"/>
      <c r="BE148" s="20"/>
      <c r="BF148" s="20"/>
      <c r="BG148" s="20"/>
      <c r="BH148" s="20"/>
      <c r="BI148" s="20"/>
      <c r="BJ148" s="20"/>
      <c r="BK148" s="20"/>
      <c r="BL148" s="20"/>
      <c r="BM148" s="20"/>
      <c r="BN148" s="20"/>
      <c r="BO148" s="20"/>
      <c r="BP148" s="20"/>
      <c r="BQ148" s="20"/>
      <c r="BR148" s="20"/>
      <c r="BS148" s="20"/>
    </row>
    <row r="149" spans="1:71" ht="8.25" hidden="1">
      <c r="A149" s="24"/>
      <c r="B149" s="20" t="s">
        <v>497</v>
      </c>
      <c r="C149" s="20"/>
      <c r="D149" s="20"/>
      <c r="E149" s="20"/>
      <c r="F149" s="20"/>
      <c r="G149" s="20"/>
      <c r="H149" s="20"/>
      <c r="I149" s="20"/>
      <c r="J149" s="20"/>
      <c r="K149" s="20"/>
      <c r="L149" s="20"/>
      <c r="M149" s="20"/>
      <c r="N149" s="20"/>
      <c r="O149" s="20"/>
      <c r="P149" s="20"/>
      <c r="Q149" s="40"/>
      <c r="R149" s="20"/>
      <c r="S149" s="40"/>
      <c r="T149" s="20"/>
      <c r="U149" s="20"/>
      <c r="V149" s="20"/>
      <c r="W149" s="40"/>
      <c r="X149" s="40"/>
      <c r="Y149" s="40"/>
      <c r="Z149" s="20"/>
      <c r="AA149" s="20"/>
      <c r="AB149" s="40"/>
      <c r="AC149" s="20"/>
      <c r="AD149" s="20"/>
      <c r="AE149" s="40"/>
      <c r="AF149" s="20"/>
      <c r="AG149" s="20"/>
      <c r="AH149" s="20"/>
      <c r="AI149" s="20"/>
      <c r="AJ149" s="20"/>
      <c r="AK149" s="20"/>
      <c r="AL149" s="20"/>
      <c r="AM149" s="20"/>
      <c r="AN149" s="20"/>
      <c r="AO149" s="20"/>
      <c r="AP149" s="20"/>
      <c r="AQ149" s="40"/>
      <c r="AR149" s="20"/>
      <c r="AS149" s="20"/>
      <c r="AT149" s="20"/>
      <c r="AU149" s="40"/>
      <c r="AV149" s="40"/>
      <c r="AW149" s="40"/>
      <c r="AX149" s="20"/>
      <c r="AY149" s="20"/>
      <c r="AZ149" s="1092"/>
      <c r="BA149" s="20"/>
      <c r="BB149" s="20"/>
      <c r="BC149" s="20"/>
      <c r="BD149" s="20"/>
      <c r="BE149" s="20"/>
      <c r="BF149" s="20"/>
      <c r="BG149" s="20"/>
      <c r="BH149" s="20"/>
      <c r="BI149" s="20"/>
      <c r="BJ149" s="20"/>
      <c r="BK149" s="20"/>
      <c r="BL149" s="20"/>
      <c r="BM149" s="20"/>
      <c r="BN149" s="20"/>
      <c r="BO149" s="20"/>
      <c r="BP149" s="20"/>
      <c r="BQ149" s="20"/>
      <c r="BR149" s="20"/>
      <c r="BS149" s="20"/>
    </row>
    <row r="150" spans="1:71" ht="8.25">
      <c r="A150" s="24"/>
      <c r="B150" s="20"/>
      <c r="C150" s="20"/>
      <c r="D150" s="20"/>
      <c r="E150" s="20"/>
      <c r="F150" s="20"/>
      <c r="G150" s="20"/>
      <c r="H150" s="20"/>
      <c r="I150" s="20"/>
      <c r="J150" s="20"/>
      <c r="K150" s="20"/>
      <c r="L150" s="20"/>
      <c r="M150" s="20"/>
      <c r="N150" s="20"/>
      <c r="O150" s="20"/>
      <c r="P150" s="20"/>
      <c r="Q150" s="40"/>
      <c r="R150" s="20"/>
      <c r="S150" s="40"/>
      <c r="T150" s="20"/>
      <c r="U150" s="20"/>
      <c r="V150" s="20"/>
      <c r="W150" s="40"/>
      <c r="X150" s="40"/>
      <c r="Y150" s="40"/>
      <c r="Z150" s="20"/>
      <c r="AA150" s="20"/>
      <c r="AB150" s="40"/>
      <c r="AC150" s="20"/>
      <c r="AD150" s="20"/>
      <c r="AE150" s="40"/>
      <c r="AF150" s="20"/>
      <c r="AG150" s="20"/>
      <c r="AH150" s="20"/>
      <c r="AI150" s="20"/>
      <c r="AJ150" s="20"/>
      <c r="AK150" s="20"/>
      <c r="AL150" s="20"/>
      <c r="AM150" s="20"/>
      <c r="AN150" s="20"/>
      <c r="AO150" s="20"/>
      <c r="AP150" s="20"/>
      <c r="AQ150" s="40"/>
      <c r="AR150" s="20"/>
      <c r="AS150" s="20"/>
      <c r="AT150" s="20"/>
      <c r="AU150" s="40"/>
      <c r="AV150" s="40"/>
      <c r="AW150" s="40"/>
      <c r="AX150" s="20"/>
      <c r="AY150" s="20"/>
      <c r="AZ150" s="1092"/>
      <c r="BA150" s="20"/>
      <c r="BB150" s="20"/>
      <c r="BC150" s="20"/>
      <c r="BD150" s="20"/>
      <c r="BE150" s="20"/>
      <c r="BF150" s="20"/>
      <c r="BG150" s="20"/>
      <c r="BH150" s="20"/>
      <c r="BI150" s="20"/>
      <c r="BJ150" s="20"/>
      <c r="BK150" s="20"/>
      <c r="BL150" s="20"/>
      <c r="BM150" s="20"/>
      <c r="BN150" s="20"/>
      <c r="BO150" s="20"/>
      <c r="BP150" s="20"/>
      <c r="BQ150" s="20"/>
      <c r="BR150" s="20"/>
      <c r="BS150" s="20"/>
    </row>
    <row r="151" spans="1:71" ht="8.25">
      <c r="A151" s="24"/>
      <c r="B151" s="20"/>
      <c r="C151" s="20"/>
      <c r="D151" s="20"/>
      <c r="E151" s="20"/>
      <c r="F151" s="20"/>
      <c r="G151" s="20"/>
      <c r="H151" s="20"/>
      <c r="I151" s="20"/>
      <c r="J151" s="20"/>
      <c r="K151" s="20"/>
      <c r="L151" s="20"/>
      <c r="M151" s="20"/>
      <c r="N151" s="20"/>
      <c r="O151" s="20"/>
      <c r="P151" s="20"/>
      <c r="Q151" s="40"/>
      <c r="R151" s="20"/>
      <c r="S151" s="40"/>
      <c r="T151" s="20"/>
      <c r="U151" s="20"/>
      <c r="V151" s="20"/>
      <c r="W151" s="40"/>
      <c r="X151" s="40"/>
      <c r="Y151" s="40"/>
      <c r="Z151" s="20"/>
      <c r="AA151" s="20"/>
      <c r="AB151" s="40"/>
      <c r="AC151" s="20"/>
      <c r="AD151" s="20"/>
      <c r="AE151" s="40"/>
      <c r="AF151" s="20"/>
      <c r="AG151" s="20"/>
      <c r="AH151" s="20"/>
      <c r="AI151" s="20"/>
      <c r="AJ151" s="20"/>
      <c r="AK151" s="20"/>
      <c r="AL151" s="20"/>
      <c r="AM151" s="20"/>
      <c r="AN151" s="20"/>
      <c r="AO151" s="20"/>
      <c r="AP151" s="20"/>
      <c r="AQ151" s="40"/>
      <c r="AR151" s="20"/>
      <c r="AS151" s="20"/>
      <c r="AT151" s="20"/>
      <c r="AU151" s="40"/>
      <c r="AV151" s="40"/>
      <c r="AW151" s="40"/>
      <c r="AX151" s="20"/>
      <c r="AY151" s="20"/>
      <c r="AZ151" s="1092"/>
      <c r="BA151" s="20"/>
      <c r="BB151" s="20"/>
      <c r="BC151" s="20"/>
      <c r="BD151" s="20"/>
      <c r="BE151" s="20"/>
      <c r="BF151" s="20"/>
      <c r="BG151" s="20"/>
      <c r="BH151" s="20"/>
      <c r="BI151" s="20"/>
      <c r="BJ151" s="20"/>
      <c r="BK151" s="20"/>
      <c r="BL151" s="20"/>
      <c r="BM151" s="20"/>
      <c r="BN151" s="20"/>
      <c r="BO151" s="20"/>
      <c r="BP151" s="20"/>
      <c r="BQ151" s="20"/>
      <c r="BR151" s="20"/>
      <c r="BS151" s="20"/>
    </row>
    <row r="152" spans="1:71" ht="8.25">
      <c r="A152" s="24"/>
      <c r="B152" s="20"/>
      <c r="C152" s="20"/>
      <c r="D152" s="20"/>
      <c r="E152" s="20"/>
      <c r="F152" s="20"/>
      <c r="G152" s="20"/>
      <c r="H152" s="20"/>
      <c r="I152" s="20"/>
      <c r="J152" s="20"/>
      <c r="K152" s="20"/>
      <c r="L152" s="20"/>
      <c r="M152" s="20"/>
      <c r="N152" s="20"/>
      <c r="O152" s="20"/>
      <c r="P152" s="20"/>
      <c r="Q152" s="40"/>
      <c r="R152" s="20"/>
      <c r="S152" s="40"/>
      <c r="T152" s="20"/>
      <c r="U152" s="20"/>
      <c r="V152" s="20"/>
      <c r="W152" s="40"/>
      <c r="X152" s="40"/>
      <c r="Y152" s="40"/>
      <c r="Z152" s="20"/>
      <c r="AA152" s="20"/>
      <c r="AB152" s="40"/>
      <c r="AC152" s="20"/>
      <c r="AD152" s="20"/>
      <c r="AE152" s="40"/>
      <c r="AF152" s="20"/>
      <c r="AG152" s="20"/>
      <c r="AH152" s="20"/>
      <c r="AI152" s="20"/>
      <c r="AJ152" s="20"/>
      <c r="AK152" s="20"/>
      <c r="AL152" s="20"/>
      <c r="AM152" s="20"/>
      <c r="AN152" s="20"/>
      <c r="AO152" s="20"/>
      <c r="AP152" s="20"/>
      <c r="AQ152" s="40"/>
      <c r="AR152" s="20"/>
      <c r="AS152" s="20"/>
      <c r="AT152" s="20"/>
      <c r="AU152" s="40"/>
      <c r="AV152" s="40"/>
      <c r="AW152" s="40"/>
      <c r="AX152" s="20"/>
      <c r="AY152" s="20"/>
      <c r="AZ152" s="1092"/>
      <c r="BA152" s="20"/>
      <c r="BB152" s="20"/>
      <c r="BC152" s="20"/>
      <c r="BD152" s="20"/>
      <c r="BE152" s="20"/>
      <c r="BF152" s="20"/>
      <c r="BG152" s="20"/>
      <c r="BH152" s="20"/>
      <c r="BI152" s="20"/>
      <c r="BJ152" s="20"/>
      <c r="BK152" s="20"/>
      <c r="BL152" s="20"/>
      <c r="BM152" s="20"/>
      <c r="BN152" s="20"/>
      <c r="BO152" s="20"/>
      <c r="BP152" s="20"/>
      <c r="BQ152" s="20"/>
      <c r="BR152" s="20"/>
      <c r="BS152" s="20"/>
    </row>
    <row r="153" spans="1:71" ht="8.25">
      <c r="A153" s="24"/>
      <c r="B153" s="20"/>
      <c r="C153" s="20"/>
      <c r="D153" s="20"/>
      <c r="E153" s="20"/>
      <c r="F153" s="20"/>
      <c r="G153" s="20"/>
      <c r="H153" s="20"/>
      <c r="I153" s="20"/>
      <c r="J153" s="20"/>
      <c r="K153" s="20"/>
      <c r="L153" s="20"/>
      <c r="M153" s="20"/>
      <c r="N153" s="20"/>
      <c r="O153" s="20"/>
      <c r="P153" s="20"/>
      <c r="Q153" s="40"/>
      <c r="R153" s="20"/>
      <c r="S153" s="40"/>
      <c r="T153" s="20"/>
      <c r="U153" s="20"/>
      <c r="V153" s="20"/>
      <c r="W153" s="40"/>
      <c r="X153" s="40"/>
      <c r="Y153" s="40"/>
      <c r="Z153" s="20"/>
      <c r="AA153" s="20"/>
      <c r="AB153" s="40"/>
      <c r="AC153" s="20"/>
      <c r="AD153" s="20"/>
      <c r="AE153" s="40"/>
      <c r="AF153" s="20"/>
      <c r="AG153" s="20"/>
      <c r="AH153" s="20"/>
      <c r="AI153" s="20"/>
      <c r="AJ153" s="20"/>
      <c r="AK153" s="20"/>
      <c r="AL153" s="20"/>
      <c r="AM153" s="20"/>
      <c r="AN153" s="20"/>
      <c r="AO153" s="20"/>
      <c r="AP153" s="20"/>
      <c r="AQ153" s="40"/>
      <c r="AR153" s="20"/>
      <c r="AS153" s="20"/>
      <c r="AT153" s="20"/>
      <c r="AU153" s="40"/>
      <c r="AV153" s="40"/>
      <c r="AW153" s="40"/>
      <c r="AX153" s="20"/>
      <c r="AY153" s="20"/>
      <c r="AZ153" s="1092"/>
      <c r="BA153" s="20"/>
      <c r="BB153" s="20"/>
      <c r="BC153" s="20"/>
      <c r="BD153" s="20"/>
      <c r="BE153" s="20"/>
      <c r="BF153" s="20"/>
      <c r="BG153" s="20"/>
      <c r="BH153" s="20"/>
      <c r="BI153" s="20"/>
      <c r="BJ153" s="20"/>
      <c r="BK153" s="20"/>
      <c r="BL153" s="20"/>
      <c r="BM153" s="20"/>
      <c r="BN153" s="20"/>
      <c r="BO153" s="20"/>
      <c r="BP153" s="20"/>
      <c r="BQ153" s="20"/>
      <c r="BR153" s="20"/>
      <c r="BS153" s="20"/>
    </row>
    <row r="154" spans="1:71" ht="56.25" customHeight="1">
      <c r="A154" s="24"/>
      <c r="B154" s="20"/>
      <c r="C154" s="20"/>
      <c r="D154" s="20"/>
      <c r="E154" s="20"/>
      <c r="F154" s="20"/>
      <c r="G154" s="20"/>
      <c r="H154" s="20"/>
      <c r="I154" s="20"/>
      <c r="J154" s="20"/>
      <c r="K154" s="20"/>
      <c r="L154" s="20"/>
      <c r="M154" s="20"/>
      <c r="N154" s="20"/>
      <c r="O154" s="20"/>
      <c r="P154" s="20"/>
      <c r="Q154" s="40"/>
      <c r="R154" s="20"/>
      <c r="S154" s="40"/>
      <c r="T154" s="20"/>
      <c r="U154" s="20"/>
      <c r="V154" s="20"/>
      <c r="W154" s="40"/>
      <c r="X154" s="40"/>
      <c r="Y154" s="40"/>
      <c r="Z154" s="20"/>
      <c r="AA154" s="20"/>
      <c r="AB154" s="40"/>
      <c r="AC154" s="20"/>
      <c r="AD154" s="20"/>
      <c r="AE154" s="40"/>
      <c r="AF154" s="20"/>
      <c r="AG154" s="20"/>
      <c r="AH154" s="20"/>
      <c r="AI154" s="20"/>
      <c r="AJ154" s="20"/>
      <c r="AK154" s="20"/>
      <c r="AL154" s="20"/>
      <c r="AM154" s="20"/>
      <c r="AN154" s="20"/>
      <c r="AO154" s="20"/>
      <c r="AP154" s="20"/>
      <c r="AQ154" s="40"/>
      <c r="AR154" s="20"/>
      <c r="AS154" s="20"/>
      <c r="AT154" s="20"/>
      <c r="AU154" s="40"/>
      <c r="AV154" s="40"/>
      <c r="AW154" s="40"/>
      <c r="AX154" s="20"/>
      <c r="AY154" s="20"/>
      <c r="AZ154" s="1092"/>
      <c r="BA154" s="20"/>
      <c r="BB154" s="20"/>
      <c r="BC154" s="20"/>
      <c r="BD154" s="20"/>
      <c r="BE154" s="20"/>
      <c r="BF154" s="20"/>
      <c r="BG154" s="20"/>
      <c r="BH154" s="20"/>
      <c r="BI154" s="20"/>
      <c r="BJ154" s="20"/>
      <c r="BK154" s="20"/>
      <c r="BL154" s="20"/>
      <c r="BM154" s="20"/>
      <c r="BN154" s="20"/>
      <c r="BO154" s="20"/>
      <c r="BP154" s="20"/>
      <c r="BQ154" s="20"/>
      <c r="BR154" s="20"/>
      <c r="BS154" s="20"/>
    </row>
    <row r="155" spans="1:71" ht="56.25" customHeight="1">
      <c r="A155" s="24"/>
      <c r="B155" s="20"/>
      <c r="C155" s="20"/>
      <c r="D155" s="20"/>
      <c r="E155" s="20"/>
      <c r="F155" s="20"/>
      <c r="G155" s="20"/>
      <c r="H155" s="20"/>
      <c r="I155" s="20"/>
      <c r="J155" s="20"/>
      <c r="K155" s="20"/>
      <c r="L155" s="20"/>
      <c r="M155" s="20"/>
      <c r="N155" s="20"/>
      <c r="O155" s="20"/>
      <c r="P155" s="20"/>
      <c r="Q155" s="40"/>
      <c r="R155" s="20"/>
      <c r="S155" s="40"/>
      <c r="T155" s="20"/>
      <c r="U155" s="20"/>
      <c r="V155" s="20"/>
      <c r="W155" s="40"/>
      <c r="X155" s="40"/>
      <c r="Y155" s="40"/>
      <c r="Z155" s="20"/>
      <c r="AA155" s="20"/>
      <c r="AB155" s="40"/>
      <c r="AC155" s="20"/>
      <c r="AD155" s="20"/>
      <c r="AE155" s="40"/>
      <c r="AF155" s="20"/>
      <c r="AG155" s="20"/>
      <c r="AH155" s="20"/>
      <c r="AI155" s="20"/>
      <c r="AJ155" s="20"/>
      <c r="AK155" s="20"/>
      <c r="AL155" s="20"/>
      <c r="AM155" s="20"/>
      <c r="AN155" s="20"/>
      <c r="AO155" s="20"/>
      <c r="AP155" s="20"/>
      <c r="AQ155" s="40"/>
      <c r="AR155" s="20"/>
      <c r="AS155" s="20"/>
      <c r="AT155" s="20"/>
      <c r="AU155" s="40"/>
      <c r="AV155" s="40"/>
      <c r="AW155" s="40"/>
      <c r="AX155" s="20"/>
      <c r="AY155" s="20"/>
      <c r="AZ155" s="1092"/>
      <c r="BA155" s="20"/>
      <c r="BB155" s="20"/>
      <c r="BC155" s="20"/>
      <c r="BD155" s="20"/>
      <c r="BE155" s="20"/>
      <c r="BF155" s="20"/>
      <c r="BG155" s="20"/>
      <c r="BH155" s="20"/>
      <c r="BI155" s="20"/>
      <c r="BJ155" s="20"/>
      <c r="BK155" s="20"/>
      <c r="BL155" s="20"/>
      <c r="BM155" s="20"/>
      <c r="BN155" s="20"/>
      <c r="BO155" s="20"/>
      <c r="BP155" s="20"/>
      <c r="BQ155" s="20"/>
      <c r="BR155" s="20"/>
      <c r="BS155" s="20"/>
    </row>
    <row r="156" spans="1:71" ht="56.25" customHeight="1">
      <c r="A156" s="24"/>
      <c r="B156" s="20"/>
      <c r="C156" s="20"/>
      <c r="D156" s="20"/>
      <c r="E156" s="20"/>
      <c r="F156" s="20"/>
      <c r="G156" s="20"/>
      <c r="H156" s="20"/>
      <c r="I156" s="20"/>
      <c r="J156" s="20"/>
      <c r="K156" s="20"/>
      <c r="L156" s="20"/>
      <c r="M156" s="20"/>
      <c r="N156" s="20"/>
      <c r="O156" s="20"/>
      <c r="P156" s="20"/>
      <c r="Q156" s="40"/>
      <c r="R156" s="20"/>
      <c r="S156" s="40"/>
      <c r="T156" s="20"/>
      <c r="U156" s="20"/>
      <c r="V156" s="20"/>
      <c r="W156" s="40"/>
      <c r="X156" s="40"/>
      <c r="Y156" s="40"/>
      <c r="Z156" s="20"/>
      <c r="AA156" s="20"/>
      <c r="AB156" s="40"/>
      <c r="AC156" s="20"/>
      <c r="AD156" s="20"/>
      <c r="AE156" s="40"/>
      <c r="AF156" s="20"/>
      <c r="AG156" s="20"/>
      <c r="AH156" s="20"/>
      <c r="AI156" s="20"/>
      <c r="AJ156" s="20"/>
      <c r="AK156" s="20"/>
      <c r="AL156" s="20"/>
      <c r="AM156" s="20"/>
      <c r="AN156" s="20"/>
      <c r="AO156" s="20"/>
      <c r="AP156" s="20"/>
      <c r="AQ156" s="40"/>
      <c r="AR156" s="20"/>
      <c r="AS156" s="20"/>
      <c r="AT156" s="20"/>
      <c r="AU156" s="40"/>
      <c r="AV156" s="40"/>
      <c r="AW156" s="40"/>
      <c r="AX156" s="20"/>
      <c r="AY156" s="20"/>
      <c r="AZ156" s="1092"/>
      <c r="BA156" s="20"/>
      <c r="BB156" s="20"/>
      <c r="BC156" s="20"/>
      <c r="BD156" s="20"/>
      <c r="BE156" s="20"/>
      <c r="BF156" s="20"/>
      <c r="BG156" s="20"/>
      <c r="BH156" s="20"/>
      <c r="BI156" s="20"/>
      <c r="BJ156" s="20"/>
      <c r="BK156" s="20"/>
      <c r="BL156" s="20"/>
      <c r="BM156" s="20"/>
      <c r="BN156" s="20"/>
      <c r="BO156" s="20"/>
      <c r="BP156" s="20"/>
      <c r="BQ156" s="20"/>
      <c r="BR156" s="20"/>
      <c r="BS156" s="20"/>
    </row>
    <row r="157" spans="1:71" ht="56.25" customHeight="1">
      <c r="A157" s="24"/>
      <c r="B157" s="20"/>
      <c r="C157" s="20"/>
      <c r="D157" s="20"/>
      <c r="E157" s="20"/>
      <c r="F157" s="20"/>
      <c r="G157" s="20"/>
      <c r="H157" s="20"/>
      <c r="I157" s="20"/>
      <c r="J157" s="20"/>
      <c r="K157" s="20"/>
      <c r="L157" s="20"/>
      <c r="M157" s="20"/>
      <c r="N157" s="20"/>
      <c r="O157" s="20"/>
      <c r="P157" s="20"/>
      <c r="Q157" s="40"/>
      <c r="R157" s="20"/>
      <c r="S157" s="40"/>
      <c r="T157" s="20"/>
      <c r="U157" s="20"/>
      <c r="V157" s="20"/>
      <c r="W157" s="40"/>
      <c r="X157" s="40"/>
      <c r="Y157" s="40"/>
      <c r="Z157" s="20"/>
      <c r="AA157" s="20"/>
      <c r="AB157" s="40"/>
      <c r="AC157" s="20"/>
      <c r="AD157" s="20"/>
      <c r="AE157" s="40"/>
      <c r="AF157" s="20"/>
      <c r="AG157" s="20"/>
      <c r="AH157" s="20"/>
      <c r="AI157" s="20"/>
      <c r="AJ157" s="20"/>
      <c r="AK157" s="20"/>
      <c r="AL157" s="20"/>
      <c r="AM157" s="20"/>
      <c r="AN157" s="20"/>
      <c r="AO157" s="20"/>
      <c r="AP157" s="20"/>
      <c r="AQ157" s="40"/>
      <c r="AR157" s="20"/>
      <c r="AS157" s="20"/>
      <c r="AT157" s="20"/>
      <c r="AU157" s="40"/>
      <c r="AV157" s="40"/>
      <c r="AW157" s="40"/>
      <c r="AX157" s="20"/>
      <c r="AY157" s="20"/>
      <c r="AZ157" s="1092"/>
      <c r="BA157" s="20"/>
      <c r="BB157" s="20"/>
      <c r="BC157" s="20"/>
      <c r="BD157" s="20"/>
      <c r="BE157" s="20"/>
      <c r="BF157" s="20"/>
      <c r="BG157" s="20"/>
      <c r="BH157" s="20"/>
      <c r="BI157" s="20"/>
      <c r="BJ157" s="20"/>
      <c r="BK157" s="20"/>
      <c r="BL157" s="20"/>
      <c r="BM157" s="20"/>
      <c r="BN157" s="20"/>
      <c r="BO157" s="20"/>
      <c r="BP157" s="20"/>
      <c r="BQ157" s="20"/>
      <c r="BR157" s="20"/>
      <c r="BS157" s="20"/>
    </row>
    <row r="158" spans="1:71" ht="56.25" customHeight="1">
      <c r="A158" s="24"/>
      <c r="B158" s="20"/>
      <c r="C158" s="20"/>
      <c r="D158" s="20"/>
      <c r="E158" s="20"/>
      <c r="F158" s="20"/>
      <c r="G158" s="20"/>
      <c r="H158" s="20"/>
      <c r="I158" s="20"/>
      <c r="J158" s="20"/>
      <c r="K158" s="20"/>
      <c r="L158" s="20"/>
      <c r="M158" s="20"/>
      <c r="N158" s="20"/>
      <c r="O158" s="20"/>
      <c r="P158" s="20"/>
      <c r="Q158" s="40"/>
      <c r="R158" s="20"/>
      <c r="S158" s="40"/>
      <c r="T158" s="20"/>
      <c r="U158" s="20"/>
      <c r="V158" s="20"/>
      <c r="W158" s="40"/>
      <c r="X158" s="40"/>
      <c r="Y158" s="40"/>
      <c r="Z158" s="20"/>
      <c r="AA158" s="20"/>
      <c r="AB158" s="40"/>
      <c r="AC158" s="20"/>
      <c r="AD158" s="20"/>
      <c r="AE158" s="40"/>
      <c r="AF158" s="20"/>
      <c r="AG158" s="20"/>
      <c r="AH158" s="20"/>
      <c r="AI158" s="20"/>
      <c r="AJ158" s="20"/>
      <c r="AK158" s="20"/>
      <c r="AL158" s="20"/>
      <c r="AM158" s="20"/>
      <c r="AN158" s="20"/>
      <c r="AO158" s="20"/>
      <c r="AP158" s="20"/>
      <c r="AQ158" s="40"/>
      <c r="AR158" s="20"/>
      <c r="AS158" s="20"/>
      <c r="AT158" s="20"/>
      <c r="AU158" s="40"/>
      <c r="AV158" s="40"/>
      <c r="AW158" s="40"/>
      <c r="AX158" s="20"/>
      <c r="AY158" s="20"/>
      <c r="AZ158" s="1092"/>
      <c r="BA158" s="20"/>
      <c r="BB158" s="20"/>
      <c r="BC158" s="20"/>
      <c r="BD158" s="20"/>
      <c r="BE158" s="20"/>
      <c r="BF158" s="20"/>
      <c r="BG158" s="20"/>
      <c r="BH158" s="20"/>
      <c r="BI158" s="20"/>
      <c r="BJ158" s="20"/>
      <c r="BK158" s="20"/>
      <c r="BL158" s="20"/>
      <c r="BM158" s="20"/>
      <c r="BN158" s="20"/>
      <c r="BO158" s="20"/>
      <c r="BP158" s="20"/>
      <c r="BQ158" s="20"/>
      <c r="BR158" s="20"/>
      <c r="BS158" s="20"/>
    </row>
    <row r="159" spans="1:71" ht="56.25" customHeight="1">
      <c r="A159" s="24"/>
      <c r="B159" s="20"/>
      <c r="C159" s="20"/>
      <c r="D159" s="20"/>
      <c r="E159" s="20"/>
      <c r="F159" s="20"/>
      <c r="G159" s="20"/>
      <c r="H159" s="20"/>
      <c r="I159" s="20"/>
      <c r="J159" s="20"/>
      <c r="K159" s="20"/>
      <c r="L159" s="20"/>
      <c r="M159" s="20"/>
      <c r="N159" s="20"/>
      <c r="O159" s="20"/>
      <c r="P159" s="20"/>
      <c r="Q159" s="40"/>
      <c r="R159" s="20"/>
      <c r="S159" s="40"/>
      <c r="T159" s="20"/>
      <c r="U159" s="20"/>
      <c r="V159" s="20"/>
      <c r="W159" s="40"/>
      <c r="X159" s="40"/>
      <c r="Y159" s="40"/>
      <c r="Z159" s="20"/>
      <c r="AA159" s="20"/>
      <c r="AB159" s="40"/>
      <c r="AC159" s="20"/>
      <c r="AD159" s="20"/>
      <c r="AE159" s="40"/>
      <c r="AF159" s="20"/>
      <c r="AG159" s="20"/>
      <c r="AH159" s="20"/>
      <c r="AI159" s="20"/>
      <c r="AJ159" s="20"/>
      <c r="AK159" s="20"/>
      <c r="AL159" s="20"/>
      <c r="AM159" s="20"/>
      <c r="AN159" s="20"/>
      <c r="AO159" s="20"/>
      <c r="AP159" s="20"/>
      <c r="AQ159" s="40"/>
      <c r="AR159" s="20"/>
      <c r="AS159" s="20"/>
      <c r="AT159" s="20"/>
      <c r="AU159" s="40"/>
      <c r="AV159" s="40"/>
      <c r="AW159" s="40"/>
      <c r="AX159" s="20"/>
      <c r="AY159" s="20"/>
      <c r="AZ159" s="1092"/>
      <c r="BA159" s="20"/>
      <c r="BB159" s="20"/>
      <c r="BC159" s="20"/>
      <c r="BD159" s="20"/>
      <c r="BE159" s="20"/>
      <c r="BF159" s="20"/>
      <c r="BG159" s="20"/>
      <c r="BH159" s="20"/>
      <c r="BI159" s="20"/>
      <c r="BJ159" s="20"/>
      <c r="BK159" s="20"/>
      <c r="BL159" s="20"/>
      <c r="BM159" s="20"/>
      <c r="BN159" s="20"/>
      <c r="BO159" s="20"/>
      <c r="BP159" s="20"/>
      <c r="BQ159" s="20"/>
      <c r="BR159" s="20"/>
      <c r="BS159" s="20"/>
    </row>
    <row r="160" spans="1:71" ht="56.25" customHeight="1">
      <c r="A160" s="24"/>
      <c r="B160" s="20"/>
      <c r="C160" s="20"/>
      <c r="D160" s="20"/>
      <c r="E160" s="20"/>
      <c r="F160" s="20"/>
      <c r="G160" s="20"/>
      <c r="H160" s="20"/>
      <c r="I160" s="20"/>
      <c r="J160" s="20"/>
      <c r="K160" s="20"/>
      <c r="L160" s="20"/>
      <c r="M160" s="20"/>
      <c r="N160" s="20"/>
      <c r="O160" s="20"/>
      <c r="P160" s="20"/>
      <c r="Q160" s="40"/>
      <c r="R160" s="20"/>
      <c r="S160" s="40"/>
      <c r="T160" s="20"/>
      <c r="U160" s="20"/>
      <c r="V160" s="20"/>
      <c r="W160" s="40"/>
      <c r="X160" s="40"/>
      <c r="Y160" s="40"/>
      <c r="Z160" s="20"/>
      <c r="AA160" s="20"/>
      <c r="AB160" s="40"/>
      <c r="AC160" s="20"/>
      <c r="AD160" s="20"/>
      <c r="AE160" s="40"/>
      <c r="AF160" s="20"/>
      <c r="AG160" s="20"/>
      <c r="AH160" s="20"/>
      <c r="AI160" s="20"/>
      <c r="AJ160" s="20"/>
      <c r="AK160" s="20"/>
      <c r="AL160" s="20"/>
      <c r="AM160" s="20"/>
      <c r="AN160" s="20"/>
      <c r="AO160" s="20"/>
      <c r="AP160" s="20"/>
      <c r="AQ160" s="40"/>
      <c r="AR160" s="20"/>
      <c r="AS160" s="20"/>
      <c r="AT160" s="20"/>
      <c r="AU160" s="40"/>
      <c r="AV160" s="40"/>
      <c r="AW160" s="40"/>
      <c r="AX160" s="20"/>
      <c r="AY160" s="20"/>
      <c r="AZ160" s="1092"/>
      <c r="BA160" s="20"/>
      <c r="BB160" s="20"/>
      <c r="BC160" s="20"/>
      <c r="BD160" s="20"/>
      <c r="BE160" s="20"/>
      <c r="BF160" s="20"/>
      <c r="BG160" s="20"/>
      <c r="BH160" s="20"/>
      <c r="BI160" s="20"/>
      <c r="BJ160" s="20"/>
      <c r="BK160" s="20"/>
      <c r="BL160" s="20"/>
      <c r="BM160" s="20"/>
      <c r="BN160" s="20"/>
      <c r="BO160" s="20"/>
      <c r="BP160" s="20"/>
      <c r="BQ160" s="20"/>
      <c r="BR160" s="20"/>
      <c r="BS160" s="20"/>
    </row>
    <row r="161" spans="1:71" ht="56.25" customHeight="1">
      <c r="A161" s="24"/>
      <c r="B161" s="20"/>
      <c r="C161" s="20"/>
      <c r="D161" s="20"/>
      <c r="E161" s="20"/>
      <c r="F161" s="20"/>
      <c r="G161" s="20"/>
      <c r="H161" s="20"/>
      <c r="I161" s="20"/>
      <c r="J161" s="20"/>
      <c r="K161" s="20"/>
      <c r="L161" s="20"/>
      <c r="M161" s="20"/>
      <c r="N161" s="20"/>
      <c r="O161" s="20"/>
      <c r="P161" s="20"/>
      <c r="Q161" s="40"/>
      <c r="R161" s="20"/>
      <c r="S161" s="40"/>
      <c r="T161" s="20"/>
      <c r="U161" s="20"/>
      <c r="V161" s="20"/>
      <c r="W161" s="40"/>
      <c r="X161" s="40"/>
      <c r="Y161" s="40"/>
      <c r="Z161" s="20"/>
      <c r="AA161" s="20"/>
      <c r="AB161" s="40"/>
      <c r="AC161" s="20"/>
      <c r="AD161" s="20"/>
      <c r="AE161" s="40"/>
      <c r="AF161" s="20"/>
      <c r="AG161" s="20"/>
      <c r="AH161" s="20"/>
      <c r="AI161" s="20"/>
      <c r="AJ161" s="20"/>
      <c r="AK161" s="20"/>
      <c r="AL161" s="20"/>
      <c r="AM161" s="20"/>
      <c r="AN161" s="20"/>
      <c r="AO161" s="20"/>
      <c r="AP161" s="20"/>
      <c r="AQ161" s="40"/>
      <c r="AR161" s="20"/>
      <c r="AS161" s="20"/>
      <c r="AT161" s="20"/>
      <c r="AU161" s="40"/>
      <c r="AV161" s="40"/>
      <c r="AW161" s="40"/>
      <c r="AX161" s="20"/>
      <c r="AY161" s="20"/>
      <c r="AZ161" s="1092"/>
      <c r="BA161" s="20"/>
      <c r="BB161" s="20"/>
      <c r="BC161" s="20"/>
      <c r="BD161" s="20"/>
      <c r="BE161" s="20"/>
      <c r="BF161" s="20"/>
      <c r="BG161" s="20"/>
      <c r="BH161" s="20"/>
      <c r="BI161" s="20"/>
      <c r="BJ161" s="20"/>
      <c r="BK161" s="20"/>
      <c r="BL161" s="20"/>
      <c r="BM161" s="20"/>
      <c r="BN161" s="20"/>
      <c r="BO161" s="20"/>
      <c r="BP161" s="20"/>
      <c r="BQ161" s="20"/>
      <c r="BR161" s="20"/>
      <c r="BS161" s="20"/>
    </row>
    <row r="162" spans="1:71" ht="56.25" customHeight="1">
      <c r="A162" s="24"/>
      <c r="B162" s="20"/>
      <c r="C162" s="20"/>
      <c r="D162" s="20"/>
      <c r="E162" s="20"/>
      <c r="F162" s="20"/>
      <c r="G162" s="20"/>
      <c r="H162" s="20"/>
      <c r="I162" s="20"/>
      <c r="J162" s="20"/>
      <c r="K162" s="20"/>
      <c r="L162" s="20"/>
      <c r="M162" s="20"/>
      <c r="N162" s="20"/>
      <c r="O162" s="20"/>
      <c r="P162" s="20"/>
      <c r="Q162" s="40"/>
      <c r="R162" s="20"/>
      <c r="S162" s="40"/>
      <c r="T162" s="20"/>
      <c r="U162" s="20"/>
      <c r="V162" s="20"/>
      <c r="W162" s="40"/>
      <c r="X162" s="40"/>
      <c r="Y162" s="40"/>
      <c r="Z162" s="20"/>
      <c r="AA162" s="20"/>
      <c r="AB162" s="40"/>
      <c r="AC162" s="20"/>
      <c r="AD162" s="20"/>
      <c r="AE162" s="40"/>
      <c r="AF162" s="20"/>
      <c r="AG162" s="20"/>
      <c r="AH162" s="20"/>
      <c r="AI162" s="20"/>
      <c r="AJ162" s="20"/>
      <c r="AK162" s="20"/>
      <c r="AL162" s="20"/>
      <c r="AM162" s="20"/>
      <c r="AN162" s="20"/>
      <c r="AO162" s="20"/>
      <c r="AP162" s="20"/>
      <c r="AQ162" s="40"/>
      <c r="AR162" s="20"/>
      <c r="AS162" s="20"/>
      <c r="AT162" s="20"/>
      <c r="AU162" s="40"/>
      <c r="AV162" s="40"/>
      <c r="AW162" s="40"/>
      <c r="AX162" s="20"/>
      <c r="AY162" s="20"/>
      <c r="AZ162" s="1092"/>
      <c r="BA162" s="20"/>
      <c r="BB162" s="20"/>
      <c r="BC162" s="20"/>
      <c r="BD162" s="20"/>
      <c r="BE162" s="20"/>
      <c r="BF162" s="20"/>
      <c r="BG162" s="20"/>
      <c r="BH162" s="20"/>
      <c r="BI162" s="20"/>
      <c r="BJ162" s="20"/>
      <c r="BK162" s="20"/>
      <c r="BL162" s="20"/>
      <c r="BM162" s="20"/>
      <c r="BN162" s="20"/>
      <c r="BO162" s="20"/>
      <c r="BP162" s="20"/>
      <c r="BQ162" s="20"/>
      <c r="BR162" s="20"/>
      <c r="BS162" s="20"/>
    </row>
    <row r="163" spans="1:71" ht="56.25" customHeight="1">
      <c r="A163" s="24"/>
      <c r="B163" s="20"/>
      <c r="C163" s="20"/>
      <c r="D163" s="20"/>
      <c r="E163" s="20"/>
      <c r="F163" s="20"/>
      <c r="G163" s="20"/>
      <c r="H163" s="20"/>
      <c r="I163" s="20"/>
      <c r="J163" s="20"/>
      <c r="K163" s="20"/>
      <c r="L163" s="20"/>
      <c r="M163" s="20"/>
      <c r="N163" s="20"/>
      <c r="O163" s="20"/>
      <c r="P163" s="20"/>
      <c r="Q163" s="40"/>
      <c r="R163" s="20"/>
      <c r="S163" s="40"/>
      <c r="T163" s="20"/>
      <c r="U163" s="20"/>
      <c r="V163" s="20"/>
      <c r="W163" s="40"/>
      <c r="X163" s="40"/>
      <c r="Y163" s="40"/>
      <c r="Z163" s="20"/>
      <c r="AA163" s="20"/>
      <c r="AB163" s="40"/>
      <c r="AC163" s="20"/>
      <c r="AD163" s="20"/>
      <c r="AE163" s="40"/>
      <c r="AF163" s="20"/>
      <c r="AG163" s="20"/>
      <c r="AH163" s="20"/>
      <c r="AI163" s="20"/>
      <c r="AJ163" s="20"/>
      <c r="AK163" s="20"/>
      <c r="AL163" s="20"/>
      <c r="AM163" s="20"/>
      <c r="AN163" s="20"/>
      <c r="AO163" s="20"/>
      <c r="AP163" s="20"/>
      <c r="AQ163" s="40"/>
      <c r="AR163" s="20"/>
      <c r="AS163" s="20"/>
      <c r="AT163" s="20"/>
      <c r="AU163" s="40"/>
      <c r="AV163" s="40"/>
      <c r="AW163" s="40"/>
      <c r="AX163" s="20"/>
      <c r="AY163" s="20"/>
      <c r="AZ163" s="1092"/>
      <c r="BA163" s="20"/>
      <c r="BB163" s="20"/>
      <c r="BC163" s="20"/>
      <c r="BD163" s="20"/>
      <c r="BE163" s="20"/>
      <c r="BF163" s="20"/>
      <c r="BG163" s="20"/>
      <c r="BH163" s="20"/>
      <c r="BI163" s="20"/>
      <c r="BJ163" s="20"/>
      <c r="BK163" s="20"/>
      <c r="BL163" s="20"/>
      <c r="BM163" s="20"/>
      <c r="BN163" s="20"/>
      <c r="BO163" s="20"/>
      <c r="BP163" s="20"/>
      <c r="BQ163" s="20"/>
      <c r="BR163" s="20"/>
      <c r="BS163" s="20"/>
    </row>
    <row r="164" spans="1:71" ht="56.25" customHeight="1">
      <c r="A164" s="24"/>
      <c r="B164" s="20"/>
      <c r="C164" s="20"/>
      <c r="D164" s="20"/>
      <c r="E164" s="20"/>
      <c r="F164" s="20"/>
      <c r="G164" s="20"/>
      <c r="H164" s="20"/>
      <c r="I164" s="20"/>
      <c r="J164" s="20"/>
      <c r="K164" s="20"/>
      <c r="L164" s="20"/>
      <c r="M164" s="20"/>
      <c r="N164" s="20"/>
      <c r="O164" s="20"/>
      <c r="P164" s="20"/>
      <c r="Q164" s="40"/>
      <c r="R164" s="20"/>
      <c r="S164" s="40"/>
      <c r="T164" s="20"/>
      <c r="U164" s="20"/>
      <c r="V164" s="20"/>
      <c r="W164" s="40"/>
      <c r="X164" s="40"/>
      <c r="Y164" s="40"/>
      <c r="Z164" s="20"/>
      <c r="AA164" s="20"/>
      <c r="AB164" s="40"/>
      <c r="AC164" s="20"/>
      <c r="AD164" s="20"/>
      <c r="AE164" s="40"/>
      <c r="AF164" s="20"/>
      <c r="AG164" s="20"/>
      <c r="AH164" s="20"/>
      <c r="AI164" s="20"/>
      <c r="AJ164" s="20"/>
      <c r="AK164" s="20"/>
      <c r="AL164" s="20"/>
      <c r="AM164" s="20"/>
      <c r="AN164" s="20"/>
      <c r="AO164" s="20"/>
      <c r="AP164" s="20"/>
      <c r="AQ164" s="40"/>
      <c r="AR164" s="20"/>
      <c r="AS164" s="20"/>
      <c r="AT164" s="20"/>
      <c r="AU164" s="40"/>
      <c r="AV164" s="40"/>
      <c r="AW164" s="40"/>
      <c r="AX164" s="20"/>
      <c r="AY164" s="20"/>
      <c r="AZ164" s="1092"/>
      <c r="BA164" s="20"/>
      <c r="BB164" s="20"/>
      <c r="BC164" s="20"/>
      <c r="BD164" s="20"/>
      <c r="BE164" s="20"/>
      <c r="BF164" s="20"/>
      <c r="BG164" s="20"/>
      <c r="BH164" s="20"/>
      <c r="BI164" s="20"/>
      <c r="BJ164" s="20"/>
      <c r="BK164" s="20"/>
      <c r="BL164" s="20"/>
      <c r="BM164" s="20"/>
      <c r="BN164" s="20"/>
      <c r="BO164" s="20"/>
      <c r="BP164" s="20"/>
      <c r="BQ164" s="20"/>
      <c r="BR164" s="20"/>
      <c r="BS164" s="20"/>
    </row>
    <row r="165" spans="1:71" ht="56.25" customHeight="1">
      <c r="A165" s="24"/>
      <c r="B165" s="20"/>
      <c r="C165" s="20"/>
      <c r="D165" s="20"/>
      <c r="E165" s="20"/>
      <c r="F165" s="20"/>
      <c r="G165" s="20"/>
      <c r="H165" s="20"/>
      <c r="I165" s="20"/>
      <c r="J165" s="20"/>
      <c r="K165" s="20"/>
      <c r="L165" s="20"/>
      <c r="M165" s="20"/>
      <c r="N165" s="20"/>
      <c r="O165" s="20"/>
      <c r="P165" s="20"/>
      <c r="Q165" s="40"/>
      <c r="R165" s="20"/>
      <c r="S165" s="40"/>
      <c r="T165" s="20"/>
      <c r="U165" s="20"/>
      <c r="V165" s="20"/>
      <c r="W165" s="40"/>
      <c r="X165" s="40"/>
      <c r="Y165" s="40"/>
      <c r="Z165" s="20"/>
      <c r="AA165" s="20"/>
      <c r="AB165" s="40"/>
      <c r="AC165" s="20"/>
      <c r="AD165" s="20"/>
      <c r="AE165" s="40"/>
      <c r="AF165" s="20"/>
      <c r="AG165" s="20"/>
      <c r="AH165" s="20"/>
      <c r="AI165" s="20"/>
      <c r="AJ165" s="20"/>
      <c r="AK165" s="20"/>
      <c r="AL165" s="20"/>
      <c r="AM165" s="20"/>
      <c r="AN165" s="20"/>
      <c r="AO165" s="20"/>
      <c r="AP165" s="20"/>
      <c r="AQ165" s="40"/>
      <c r="AR165" s="20"/>
      <c r="AS165" s="20"/>
      <c r="AT165" s="20"/>
      <c r="AU165" s="40"/>
      <c r="AV165" s="40"/>
      <c r="AW165" s="40"/>
      <c r="AX165" s="20"/>
      <c r="AY165" s="20"/>
      <c r="AZ165" s="1092"/>
      <c r="BA165" s="20"/>
      <c r="BB165" s="20"/>
      <c r="BC165" s="20"/>
      <c r="BD165" s="20"/>
      <c r="BE165" s="20"/>
      <c r="BF165" s="20"/>
      <c r="BG165" s="20"/>
      <c r="BH165" s="20"/>
      <c r="BI165" s="20"/>
      <c r="BJ165" s="20"/>
      <c r="BK165" s="20"/>
      <c r="BL165" s="20"/>
      <c r="BM165" s="20"/>
      <c r="BN165" s="20"/>
      <c r="BO165" s="20"/>
      <c r="BP165" s="20"/>
      <c r="BQ165" s="20"/>
      <c r="BR165" s="20"/>
      <c r="BS165" s="20"/>
    </row>
    <row r="166" spans="1:71" ht="56.25" customHeight="1">
      <c r="A166" s="24"/>
      <c r="B166" s="20"/>
      <c r="C166" s="20"/>
      <c r="D166" s="20"/>
      <c r="E166" s="20"/>
      <c r="F166" s="20"/>
      <c r="G166" s="20"/>
      <c r="H166" s="20"/>
      <c r="I166" s="20"/>
      <c r="J166" s="20"/>
      <c r="K166" s="20"/>
      <c r="L166" s="20"/>
      <c r="M166" s="20"/>
      <c r="N166" s="20"/>
      <c r="O166" s="20"/>
      <c r="P166" s="20"/>
      <c r="Q166" s="40"/>
      <c r="R166" s="20"/>
      <c r="S166" s="40"/>
      <c r="T166" s="20"/>
      <c r="U166" s="20"/>
      <c r="V166" s="20"/>
      <c r="W166" s="40"/>
      <c r="X166" s="40"/>
      <c r="Y166" s="40"/>
      <c r="Z166" s="20"/>
      <c r="AA166" s="20"/>
      <c r="AB166" s="40"/>
      <c r="AC166" s="20"/>
      <c r="AD166" s="20"/>
      <c r="AE166" s="40"/>
      <c r="AF166" s="20"/>
      <c r="AG166" s="20"/>
      <c r="AH166" s="20"/>
      <c r="AI166" s="20"/>
      <c r="AJ166" s="20"/>
      <c r="AK166" s="20"/>
      <c r="AL166" s="20"/>
      <c r="AM166" s="20"/>
      <c r="AN166" s="20"/>
      <c r="AO166" s="20"/>
      <c r="AP166" s="20"/>
      <c r="AQ166" s="40"/>
      <c r="AR166" s="20"/>
      <c r="AS166" s="20"/>
      <c r="AT166" s="20"/>
      <c r="AU166" s="40"/>
      <c r="AV166" s="40"/>
      <c r="AW166" s="40"/>
      <c r="AX166" s="20"/>
      <c r="AY166" s="20"/>
      <c r="AZ166" s="1092"/>
      <c r="BA166" s="20"/>
      <c r="BB166" s="20"/>
      <c r="BC166" s="20"/>
      <c r="BD166" s="20"/>
      <c r="BE166" s="20"/>
      <c r="BF166" s="20"/>
      <c r="BG166" s="20"/>
      <c r="BH166" s="20"/>
      <c r="BI166" s="20"/>
      <c r="BJ166" s="20"/>
      <c r="BK166" s="20"/>
      <c r="BL166" s="20"/>
      <c r="BM166" s="20"/>
      <c r="BN166" s="20"/>
      <c r="BO166" s="20"/>
      <c r="BP166" s="20"/>
      <c r="BQ166" s="20"/>
      <c r="BR166" s="20"/>
      <c r="BS166" s="20"/>
    </row>
    <row r="167" spans="1:71" ht="56.25" customHeight="1">
      <c r="A167" s="24"/>
      <c r="B167" s="20"/>
      <c r="C167" s="20"/>
      <c r="D167" s="20"/>
      <c r="E167" s="20"/>
      <c r="F167" s="20"/>
      <c r="G167" s="20"/>
      <c r="H167" s="20"/>
      <c r="I167" s="20"/>
      <c r="J167" s="20"/>
      <c r="K167" s="20"/>
      <c r="L167" s="20"/>
      <c r="M167" s="20"/>
      <c r="N167" s="20"/>
      <c r="O167" s="20"/>
      <c r="P167" s="20"/>
      <c r="Q167" s="40"/>
      <c r="R167" s="20"/>
      <c r="S167" s="40"/>
      <c r="T167" s="20"/>
      <c r="U167" s="20"/>
      <c r="V167" s="20"/>
      <c r="W167" s="40"/>
      <c r="X167" s="40"/>
      <c r="Y167" s="40"/>
      <c r="Z167" s="20"/>
      <c r="AA167" s="20"/>
      <c r="AB167" s="40"/>
      <c r="AC167" s="20"/>
      <c r="AD167" s="20"/>
      <c r="AE167" s="40"/>
      <c r="AF167" s="20"/>
      <c r="AG167" s="20"/>
      <c r="AH167" s="20"/>
      <c r="AI167" s="20"/>
      <c r="AJ167" s="20"/>
      <c r="AK167" s="20"/>
      <c r="AL167" s="20"/>
      <c r="AM167" s="20"/>
      <c r="AN167" s="20"/>
      <c r="AO167" s="20"/>
      <c r="AP167" s="20"/>
      <c r="AQ167" s="40"/>
      <c r="AR167" s="20"/>
      <c r="AS167" s="20"/>
      <c r="AT167" s="20"/>
      <c r="AU167" s="40"/>
      <c r="AV167" s="40"/>
      <c r="AW167" s="40"/>
      <c r="AX167" s="20"/>
      <c r="AY167" s="20"/>
      <c r="AZ167" s="1092"/>
      <c r="BA167" s="20"/>
      <c r="BB167" s="20"/>
      <c r="BC167" s="20"/>
      <c r="BD167" s="20"/>
      <c r="BE167" s="20"/>
      <c r="BF167" s="20"/>
      <c r="BG167" s="20"/>
      <c r="BH167" s="20"/>
      <c r="BI167" s="20"/>
      <c r="BJ167" s="20"/>
      <c r="BK167" s="20"/>
      <c r="BL167" s="20"/>
      <c r="BM167" s="20"/>
      <c r="BN167" s="20"/>
      <c r="BO167" s="20"/>
      <c r="BP167" s="20"/>
      <c r="BQ167" s="20"/>
      <c r="BR167" s="20"/>
      <c r="BS167" s="20"/>
    </row>
    <row r="168" spans="1:71" ht="56.25" customHeight="1">
      <c r="A168" s="24"/>
      <c r="B168" s="20"/>
      <c r="C168" s="20"/>
      <c r="D168" s="20"/>
      <c r="E168" s="20"/>
      <c r="F168" s="20"/>
      <c r="G168" s="20"/>
      <c r="H168" s="20"/>
      <c r="I168" s="20"/>
      <c r="J168" s="20"/>
      <c r="K168" s="20"/>
      <c r="L168" s="20"/>
      <c r="M168" s="20"/>
      <c r="N168" s="20"/>
      <c r="O168" s="20"/>
      <c r="P168" s="20"/>
      <c r="Q168" s="40"/>
      <c r="R168" s="20"/>
      <c r="S168" s="40"/>
      <c r="T168" s="20"/>
      <c r="U168" s="20"/>
      <c r="V168" s="20"/>
      <c r="W168" s="40"/>
      <c r="X168" s="40"/>
      <c r="Y168" s="40"/>
      <c r="Z168" s="20"/>
      <c r="AA168" s="20"/>
      <c r="AB168" s="40"/>
      <c r="AC168" s="20"/>
      <c r="AD168" s="20"/>
      <c r="AE168" s="40"/>
      <c r="AF168" s="20"/>
      <c r="AG168" s="20"/>
      <c r="AH168" s="20"/>
      <c r="AI168" s="20"/>
      <c r="AJ168" s="20"/>
      <c r="AK168" s="20"/>
      <c r="AL168" s="20"/>
      <c r="AM168" s="20"/>
      <c r="AN168" s="20"/>
      <c r="AO168" s="20"/>
      <c r="AP168" s="20"/>
      <c r="AQ168" s="40"/>
      <c r="AR168" s="20"/>
      <c r="AS168" s="20"/>
      <c r="AT168" s="20"/>
      <c r="AU168" s="40"/>
      <c r="AV168" s="40"/>
      <c r="AW168" s="40"/>
      <c r="AX168" s="20"/>
      <c r="AY168" s="20"/>
      <c r="AZ168" s="1092"/>
      <c r="BA168" s="20"/>
      <c r="BB168" s="20"/>
      <c r="BC168" s="20"/>
      <c r="BD168" s="20"/>
      <c r="BE168" s="20"/>
      <c r="BF168" s="20"/>
      <c r="BG168" s="20"/>
      <c r="BH168" s="20"/>
      <c r="BI168" s="20"/>
      <c r="BJ168" s="20"/>
      <c r="BK168" s="20"/>
      <c r="BL168" s="20"/>
      <c r="BM168" s="20"/>
      <c r="BN168" s="20"/>
      <c r="BO168" s="20"/>
      <c r="BP168" s="20"/>
      <c r="BQ168" s="20"/>
      <c r="BR168" s="20"/>
      <c r="BS168" s="20"/>
    </row>
    <row r="169" spans="1:71" ht="56.25" customHeight="1">
      <c r="A169" s="24"/>
      <c r="B169" s="20"/>
      <c r="C169" s="20"/>
      <c r="D169" s="20"/>
      <c r="E169" s="20"/>
      <c r="F169" s="20"/>
      <c r="G169" s="20"/>
      <c r="H169" s="20"/>
      <c r="I169" s="20"/>
      <c r="J169" s="20"/>
      <c r="K169" s="20"/>
      <c r="L169" s="20"/>
      <c r="M169" s="20"/>
      <c r="N169" s="20"/>
      <c r="O169" s="20"/>
      <c r="P169" s="20"/>
      <c r="Q169" s="40"/>
      <c r="R169" s="20"/>
      <c r="S169" s="40"/>
      <c r="T169" s="20"/>
      <c r="U169" s="20"/>
      <c r="V169" s="20"/>
      <c r="W169" s="40"/>
      <c r="X169" s="40"/>
      <c r="Y169" s="40"/>
      <c r="Z169" s="20"/>
      <c r="AA169" s="20"/>
      <c r="AB169" s="40"/>
      <c r="AC169" s="20"/>
      <c r="AD169" s="20"/>
      <c r="AE169" s="40"/>
      <c r="AF169" s="20"/>
      <c r="AG169" s="20"/>
      <c r="AH169" s="20"/>
      <c r="AI169" s="20"/>
      <c r="AJ169" s="20"/>
      <c r="AK169" s="20"/>
      <c r="AL169" s="20"/>
      <c r="AM169" s="20"/>
      <c r="AN169" s="20"/>
      <c r="AO169" s="20"/>
      <c r="AP169" s="20"/>
      <c r="AQ169" s="40"/>
      <c r="AR169" s="20"/>
      <c r="AS169" s="20"/>
      <c r="AT169" s="20"/>
      <c r="AU169" s="40"/>
      <c r="AV169" s="40"/>
      <c r="AW169" s="40"/>
      <c r="AX169" s="20"/>
      <c r="AY169" s="20"/>
      <c r="AZ169" s="1092"/>
      <c r="BA169" s="20"/>
      <c r="BB169" s="20"/>
      <c r="BC169" s="20"/>
      <c r="BD169" s="20"/>
      <c r="BE169" s="20"/>
      <c r="BF169" s="20"/>
      <c r="BG169" s="20"/>
      <c r="BH169" s="20"/>
      <c r="BI169" s="20"/>
      <c r="BJ169" s="20"/>
      <c r="BK169" s="20"/>
      <c r="BL169" s="20"/>
      <c r="BM169" s="20"/>
      <c r="BN169" s="20"/>
      <c r="BO169" s="20"/>
      <c r="BP169" s="20"/>
      <c r="BQ169" s="20"/>
      <c r="BR169" s="20"/>
      <c r="BS169" s="20"/>
    </row>
    <row r="170" spans="1:71" ht="56.25" customHeight="1">
      <c r="A170" s="24"/>
      <c r="B170" s="20"/>
      <c r="C170" s="20"/>
      <c r="D170" s="20"/>
      <c r="E170" s="20"/>
      <c r="F170" s="20"/>
      <c r="G170" s="20"/>
      <c r="H170" s="20"/>
      <c r="I170" s="20"/>
      <c r="J170" s="20"/>
      <c r="K170" s="20"/>
      <c r="L170" s="20"/>
      <c r="M170" s="20"/>
      <c r="N170" s="20"/>
      <c r="O170" s="20"/>
      <c r="P170" s="20"/>
      <c r="Q170" s="40"/>
      <c r="R170" s="20"/>
      <c r="S170" s="40"/>
      <c r="T170" s="20"/>
      <c r="U170" s="20"/>
      <c r="V170" s="20"/>
      <c r="W170" s="40"/>
      <c r="X170" s="40"/>
      <c r="Y170" s="40"/>
      <c r="Z170" s="20"/>
      <c r="AA170" s="20"/>
      <c r="AB170" s="40"/>
      <c r="AC170" s="20"/>
      <c r="AD170" s="20"/>
      <c r="AE170" s="40"/>
      <c r="AF170" s="20"/>
      <c r="AG170" s="20"/>
      <c r="AH170" s="20"/>
      <c r="AI170" s="20"/>
      <c r="AJ170" s="20"/>
      <c r="AK170" s="20"/>
      <c r="AL170" s="20"/>
      <c r="AM170" s="20"/>
      <c r="AN170" s="20"/>
      <c r="AO170" s="20"/>
      <c r="AP170" s="20"/>
      <c r="AQ170" s="40"/>
      <c r="AR170" s="20"/>
      <c r="AS170" s="20"/>
      <c r="AT170" s="20"/>
      <c r="AU170" s="40"/>
      <c r="AV170" s="40"/>
      <c r="AW170" s="40"/>
      <c r="AX170" s="20"/>
      <c r="AY170" s="20"/>
      <c r="AZ170" s="1092"/>
      <c r="BA170" s="20"/>
      <c r="BB170" s="20"/>
      <c r="BC170" s="20"/>
      <c r="BD170" s="20"/>
      <c r="BE170" s="20"/>
      <c r="BF170" s="20"/>
      <c r="BG170" s="20"/>
      <c r="BH170" s="20"/>
      <c r="BI170" s="20"/>
      <c r="BJ170" s="20"/>
      <c r="BK170" s="20"/>
      <c r="BL170" s="20"/>
      <c r="BM170" s="20"/>
      <c r="BN170" s="20"/>
      <c r="BO170" s="20"/>
      <c r="BP170" s="20"/>
      <c r="BQ170" s="20"/>
      <c r="BR170" s="20"/>
      <c r="BS170" s="20"/>
    </row>
    <row r="171" spans="1:71" ht="56.25" customHeight="1">
      <c r="A171" s="24"/>
      <c r="B171" s="20"/>
      <c r="C171" s="20"/>
      <c r="D171" s="20"/>
      <c r="E171" s="20"/>
      <c r="F171" s="20"/>
      <c r="G171" s="20"/>
      <c r="H171" s="20"/>
      <c r="I171" s="20"/>
      <c r="J171" s="20"/>
      <c r="K171" s="20"/>
      <c r="L171" s="20"/>
      <c r="M171" s="20"/>
      <c r="N171" s="20"/>
      <c r="O171" s="20"/>
      <c r="P171" s="20"/>
      <c r="Q171" s="40"/>
      <c r="R171" s="20"/>
      <c r="S171" s="40"/>
      <c r="T171" s="20"/>
      <c r="U171" s="20"/>
      <c r="V171" s="20"/>
      <c r="W171" s="40"/>
      <c r="X171" s="40"/>
      <c r="Y171" s="40"/>
      <c r="Z171" s="20"/>
      <c r="AA171" s="20"/>
      <c r="AB171" s="40"/>
      <c r="AC171" s="20"/>
      <c r="AD171" s="20"/>
      <c r="AE171" s="40"/>
      <c r="AF171" s="20"/>
      <c r="AG171" s="20"/>
      <c r="AH171" s="20"/>
      <c r="AI171" s="20"/>
      <c r="AJ171" s="20"/>
      <c r="AK171" s="20"/>
      <c r="AL171" s="20"/>
      <c r="AM171" s="20"/>
      <c r="AN171" s="20"/>
      <c r="AO171" s="20"/>
      <c r="AP171" s="20"/>
      <c r="AQ171" s="40"/>
      <c r="AR171" s="20"/>
      <c r="AS171" s="20"/>
      <c r="AT171" s="20"/>
      <c r="AU171" s="40"/>
      <c r="AV171" s="40"/>
      <c r="AW171" s="40"/>
      <c r="AX171" s="20"/>
      <c r="AY171" s="20"/>
      <c r="AZ171" s="1092"/>
      <c r="BA171" s="20"/>
      <c r="BB171" s="20"/>
      <c r="BC171" s="20"/>
      <c r="BD171" s="20"/>
      <c r="BE171" s="20"/>
      <c r="BF171" s="20"/>
      <c r="BG171" s="20"/>
      <c r="BH171" s="20"/>
      <c r="BI171" s="20"/>
      <c r="BJ171" s="20"/>
      <c r="BK171" s="20"/>
      <c r="BL171" s="20"/>
      <c r="BM171" s="20"/>
      <c r="BN171" s="20"/>
      <c r="BO171" s="20"/>
      <c r="BP171" s="20"/>
      <c r="BQ171" s="20"/>
      <c r="BR171" s="20"/>
      <c r="BS171" s="20"/>
    </row>
    <row r="172" spans="1:71" ht="56.25" customHeight="1">
      <c r="A172" s="24"/>
      <c r="B172" s="20"/>
      <c r="C172" s="20"/>
      <c r="D172" s="20"/>
      <c r="E172" s="20"/>
      <c r="F172" s="20"/>
      <c r="G172" s="20"/>
      <c r="H172" s="20"/>
      <c r="I172" s="20"/>
      <c r="J172" s="20"/>
      <c r="K172" s="20"/>
      <c r="L172" s="20"/>
      <c r="M172" s="20"/>
      <c r="N172" s="20"/>
      <c r="O172" s="20"/>
      <c r="P172" s="20"/>
      <c r="Q172" s="40"/>
      <c r="R172" s="20"/>
      <c r="S172" s="40"/>
      <c r="T172" s="20"/>
      <c r="U172" s="20"/>
      <c r="V172" s="20"/>
      <c r="W172" s="40"/>
      <c r="X172" s="40"/>
      <c r="Y172" s="40"/>
      <c r="Z172" s="20"/>
      <c r="AA172" s="20"/>
      <c r="AB172" s="40"/>
      <c r="AC172" s="20"/>
      <c r="AD172" s="20"/>
      <c r="AE172" s="40"/>
      <c r="AF172" s="20"/>
      <c r="AG172" s="20"/>
      <c r="AH172" s="20"/>
      <c r="AI172" s="20"/>
      <c r="AJ172" s="20"/>
      <c r="AK172" s="20"/>
      <c r="AL172" s="20"/>
      <c r="AM172" s="20"/>
      <c r="AN172" s="20"/>
      <c r="AO172" s="20"/>
      <c r="AP172" s="20"/>
      <c r="AQ172" s="40"/>
      <c r="AR172" s="20"/>
      <c r="AS172" s="20"/>
      <c r="AT172" s="20"/>
      <c r="AU172" s="40"/>
      <c r="AV172" s="40"/>
      <c r="AW172" s="40"/>
      <c r="AX172" s="20"/>
      <c r="AY172" s="20"/>
      <c r="AZ172" s="1092"/>
      <c r="BA172" s="20"/>
      <c r="BB172" s="20"/>
      <c r="BC172" s="20"/>
      <c r="BD172" s="20"/>
      <c r="BE172" s="20"/>
      <c r="BF172" s="20"/>
      <c r="BG172" s="20"/>
      <c r="BH172" s="20"/>
      <c r="BI172" s="20"/>
      <c r="BJ172" s="20"/>
      <c r="BK172" s="20"/>
      <c r="BL172" s="20"/>
      <c r="BM172" s="20"/>
      <c r="BN172" s="20"/>
      <c r="BO172" s="20"/>
      <c r="BP172" s="20"/>
      <c r="BQ172" s="20"/>
      <c r="BR172" s="20"/>
      <c r="BS172" s="20"/>
    </row>
    <row r="173" spans="1:71" ht="56.25" customHeight="1">
      <c r="A173" s="24"/>
      <c r="B173" s="20"/>
      <c r="C173" s="20"/>
      <c r="D173" s="20"/>
      <c r="E173" s="20"/>
      <c r="F173" s="20"/>
      <c r="G173" s="20"/>
      <c r="H173" s="20"/>
      <c r="I173" s="20"/>
      <c r="J173" s="20"/>
      <c r="K173" s="20"/>
      <c r="L173" s="20"/>
      <c r="M173" s="20"/>
      <c r="N173" s="20"/>
      <c r="O173" s="20"/>
      <c r="P173" s="20"/>
      <c r="Q173" s="40"/>
      <c r="R173" s="20"/>
      <c r="S173" s="40"/>
      <c r="T173" s="20"/>
      <c r="U173" s="20"/>
      <c r="V173" s="20"/>
      <c r="W173" s="40"/>
      <c r="X173" s="40"/>
      <c r="Y173" s="40"/>
      <c r="Z173" s="20"/>
      <c r="AA173" s="20"/>
      <c r="AB173" s="40"/>
      <c r="AC173" s="20"/>
      <c r="AD173" s="20"/>
      <c r="AE173" s="40"/>
      <c r="AF173" s="20"/>
      <c r="AG173" s="20"/>
      <c r="AH173" s="20"/>
      <c r="AI173" s="20"/>
      <c r="AJ173" s="20"/>
      <c r="AK173" s="20"/>
      <c r="AL173" s="20"/>
      <c r="AM173" s="20"/>
      <c r="AN173" s="20"/>
      <c r="AO173" s="20"/>
      <c r="AP173" s="20"/>
      <c r="AQ173" s="40"/>
      <c r="AR173" s="20"/>
      <c r="AS173" s="20"/>
      <c r="AT173" s="20"/>
      <c r="AU173" s="40"/>
      <c r="AV173" s="40"/>
      <c r="AW173" s="40"/>
      <c r="AX173" s="20"/>
      <c r="AY173" s="20"/>
      <c r="AZ173" s="1092"/>
      <c r="BA173" s="20"/>
      <c r="BB173" s="20"/>
      <c r="BC173" s="20"/>
      <c r="BD173" s="20"/>
      <c r="BE173" s="20"/>
      <c r="BF173" s="20"/>
      <c r="BG173" s="20"/>
      <c r="BH173" s="20"/>
      <c r="BI173" s="20"/>
      <c r="BJ173" s="20"/>
      <c r="BK173" s="20"/>
      <c r="BL173" s="20"/>
      <c r="BM173" s="20"/>
      <c r="BN173" s="20"/>
      <c r="BO173" s="20"/>
      <c r="BP173" s="20"/>
      <c r="BQ173" s="20"/>
      <c r="BR173" s="20"/>
      <c r="BS173" s="20"/>
    </row>
    <row r="174" spans="1:71" ht="56.25" customHeight="1">
      <c r="A174" s="24"/>
      <c r="B174" s="20"/>
      <c r="C174" s="20"/>
      <c r="D174" s="20"/>
      <c r="E174" s="20"/>
      <c r="F174" s="20"/>
      <c r="G174" s="20"/>
      <c r="H174" s="20"/>
      <c r="I174" s="20"/>
      <c r="J174" s="20"/>
      <c r="K174" s="20"/>
      <c r="L174" s="20"/>
      <c r="M174" s="20"/>
      <c r="N174" s="20"/>
      <c r="O174" s="20"/>
      <c r="P174" s="20"/>
      <c r="Q174" s="40"/>
      <c r="R174" s="20"/>
      <c r="S174" s="40"/>
      <c r="T174" s="20"/>
      <c r="U174" s="20"/>
      <c r="V174" s="20"/>
      <c r="W174" s="40"/>
      <c r="X174" s="40"/>
      <c r="Y174" s="40"/>
      <c r="Z174" s="20"/>
      <c r="AA174" s="20"/>
      <c r="AB174" s="40"/>
      <c r="AC174" s="20"/>
      <c r="AD174" s="20"/>
      <c r="AE174" s="40"/>
      <c r="AF174" s="20"/>
      <c r="AG174" s="20"/>
      <c r="AH174" s="20"/>
      <c r="AI174" s="20"/>
      <c r="AJ174" s="20"/>
      <c r="AK174" s="20"/>
      <c r="AL174" s="20"/>
      <c r="AM174" s="20"/>
      <c r="AN174" s="20"/>
      <c r="AO174" s="20"/>
      <c r="AP174" s="20"/>
      <c r="AQ174" s="40"/>
      <c r="AR174" s="20"/>
      <c r="AS174" s="20"/>
      <c r="AT174" s="20"/>
      <c r="AU174" s="40"/>
      <c r="AV174" s="40"/>
      <c r="AW174" s="40"/>
      <c r="AX174" s="20"/>
      <c r="AY174" s="20"/>
      <c r="AZ174" s="1092"/>
      <c r="BA174" s="20"/>
      <c r="BB174" s="20"/>
      <c r="BC174" s="20"/>
      <c r="BD174" s="20"/>
      <c r="BE174" s="20"/>
      <c r="BF174" s="20"/>
      <c r="BG174" s="20"/>
      <c r="BH174" s="20"/>
      <c r="BI174" s="20"/>
      <c r="BJ174" s="20"/>
      <c r="BK174" s="20"/>
      <c r="BL174" s="20"/>
      <c r="BM174" s="20"/>
      <c r="BN174" s="20"/>
      <c r="BO174" s="20"/>
      <c r="BP174" s="20"/>
      <c r="BQ174" s="20"/>
      <c r="BR174" s="20"/>
      <c r="BS174" s="20"/>
    </row>
    <row r="175" spans="1:71" ht="56.25" customHeight="1">
      <c r="A175" s="24"/>
      <c r="B175" s="20"/>
      <c r="C175" s="20"/>
      <c r="D175" s="20"/>
      <c r="E175" s="20"/>
      <c r="F175" s="20"/>
      <c r="G175" s="20"/>
      <c r="H175" s="20"/>
      <c r="I175" s="20"/>
      <c r="J175" s="20"/>
      <c r="K175" s="20"/>
      <c r="L175" s="20"/>
      <c r="M175" s="20"/>
      <c r="N175" s="20"/>
      <c r="O175" s="20"/>
      <c r="P175" s="20"/>
      <c r="Q175" s="40"/>
      <c r="R175" s="20"/>
      <c r="S175" s="40"/>
      <c r="T175" s="20"/>
      <c r="U175" s="20"/>
      <c r="V175" s="20"/>
      <c r="W175" s="40"/>
      <c r="X175" s="40"/>
      <c r="Y175" s="40"/>
      <c r="Z175" s="20"/>
      <c r="AA175" s="20"/>
      <c r="AB175" s="40"/>
      <c r="AC175" s="20"/>
      <c r="AD175" s="20"/>
      <c r="AE175" s="40"/>
      <c r="AF175" s="20"/>
      <c r="AG175" s="20"/>
      <c r="AH175" s="20"/>
      <c r="AI175" s="20"/>
      <c r="AJ175" s="20"/>
      <c r="AK175" s="20"/>
      <c r="AL175" s="20"/>
      <c r="AM175" s="20"/>
      <c r="AN175" s="20"/>
      <c r="AO175" s="20"/>
      <c r="AP175" s="20"/>
      <c r="AQ175" s="40"/>
      <c r="AR175" s="20"/>
      <c r="AS175" s="20"/>
      <c r="AT175" s="20"/>
      <c r="AU175" s="40"/>
      <c r="AV175" s="40"/>
      <c r="AW175" s="40"/>
      <c r="AX175" s="20"/>
      <c r="AY175" s="20"/>
      <c r="AZ175" s="1092"/>
      <c r="BA175" s="20"/>
      <c r="BB175" s="20"/>
      <c r="BC175" s="20"/>
      <c r="BD175" s="20"/>
      <c r="BE175" s="20"/>
      <c r="BF175" s="20"/>
      <c r="BG175" s="20"/>
      <c r="BH175" s="20"/>
      <c r="BI175" s="20"/>
      <c r="BJ175" s="20"/>
      <c r="BK175" s="20"/>
      <c r="BL175" s="20"/>
      <c r="BM175" s="20"/>
      <c r="BN175" s="20"/>
      <c r="BO175" s="20"/>
      <c r="BP175" s="20"/>
      <c r="BQ175" s="20"/>
      <c r="BR175" s="20"/>
      <c r="BS175" s="20"/>
    </row>
    <row r="176" spans="1:71" ht="56.25" customHeight="1">
      <c r="A176" s="24"/>
      <c r="B176" s="20"/>
      <c r="C176" s="20"/>
      <c r="D176" s="20"/>
      <c r="E176" s="20"/>
      <c r="F176" s="20"/>
      <c r="G176" s="20"/>
      <c r="H176" s="20"/>
      <c r="I176" s="20"/>
      <c r="J176" s="20"/>
      <c r="K176" s="20"/>
      <c r="L176" s="20"/>
      <c r="M176" s="20"/>
      <c r="N176" s="20"/>
      <c r="O176" s="20"/>
      <c r="P176" s="20"/>
      <c r="Q176" s="40"/>
      <c r="R176" s="20"/>
      <c r="S176" s="40"/>
      <c r="T176" s="20"/>
      <c r="U176" s="20"/>
      <c r="V176" s="20"/>
      <c r="W176" s="40"/>
      <c r="X176" s="40"/>
      <c r="Y176" s="40"/>
      <c r="Z176" s="20"/>
      <c r="AA176" s="20"/>
      <c r="AB176" s="40"/>
      <c r="AC176" s="20"/>
      <c r="AD176" s="20"/>
      <c r="AE176" s="40"/>
      <c r="AF176" s="20"/>
      <c r="AG176" s="20"/>
      <c r="AH176" s="20"/>
      <c r="AI176" s="20"/>
      <c r="AJ176" s="20"/>
      <c r="AK176" s="20"/>
      <c r="AL176" s="20"/>
      <c r="AM176" s="20"/>
      <c r="AN176" s="20"/>
      <c r="AO176" s="20"/>
      <c r="AP176" s="20"/>
      <c r="AQ176" s="40"/>
      <c r="AR176" s="20"/>
      <c r="AS176" s="20"/>
      <c r="AT176" s="20"/>
      <c r="AU176" s="40"/>
      <c r="AV176" s="40"/>
      <c r="AW176" s="40"/>
      <c r="AX176" s="20"/>
      <c r="AY176" s="20"/>
      <c r="AZ176" s="1092"/>
      <c r="BA176" s="20"/>
      <c r="BB176" s="20"/>
      <c r="BC176" s="20"/>
      <c r="BD176" s="20"/>
      <c r="BE176" s="20"/>
      <c r="BF176" s="20"/>
      <c r="BG176" s="20"/>
      <c r="BH176" s="20"/>
      <c r="BI176" s="20"/>
      <c r="BJ176" s="20"/>
      <c r="BK176" s="20"/>
      <c r="BL176" s="20"/>
      <c r="BM176" s="20"/>
      <c r="BN176" s="20"/>
      <c r="BO176" s="20"/>
      <c r="BP176" s="20"/>
      <c r="BQ176" s="20"/>
      <c r="BR176" s="20"/>
      <c r="BS176" s="20"/>
    </row>
    <row r="177" spans="1:71" ht="56.25" customHeight="1">
      <c r="A177" s="24"/>
      <c r="B177" s="20"/>
      <c r="C177" s="20"/>
      <c r="D177" s="20"/>
      <c r="E177" s="20"/>
      <c r="F177" s="20"/>
      <c r="G177" s="20"/>
      <c r="H177" s="20"/>
      <c r="I177" s="20"/>
      <c r="J177" s="20"/>
      <c r="K177" s="20"/>
      <c r="L177" s="20"/>
      <c r="M177" s="20"/>
      <c r="N177" s="20"/>
      <c r="O177" s="20"/>
      <c r="P177" s="20"/>
      <c r="Q177" s="40"/>
      <c r="R177" s="20"/>
      <c r="S177" s="40"/>
      <c r="T177" s="20"/>
      <c r="U177" s="20"/>
      <c r="V177" s="20"/>
      <c r="W177" s="40"/>
      <c r="X177" s="40"/>
      <c r="Y177" s="40"/>
      <c r="Z177" s="20"/>
      <c r="AA177" s="20"/>
      <c r="AB177" s="40"/>
      <c r="AC177" s="20"/>
      <c r="AD177" s="20"/>
      <c r="AE177" s="40"/>
      <c r="AF177" s="20"/>
      <c r="AG177" s="20"/>
      <c r="AH177" s="20"/>
      <c r="AI177" s="20"/>
      <c r="AJ177" s="20"/>
      <c r="AK177" s="20"/>
      <c r="AL177" s="20"/>
      <c r="AM177" s="20"/>
      <c r="AN177" s="20"/>
      <c r="AO177" s="20"/>
      <c r="AP177" s="20"/>
      <c r="AQ177" s="40"/>
      <c r="AR177" s="20"/>
      <c r="AS177" s="20"/>
      <c r="AT177" s="20"/>
      <c r="AU177" s="40"/>
      <c r="AV177" s="40"/>
      <c r="AW177" s="40"/>
      <c r="AX177" s="20"/>
      <c r="AY177" s="20"/>
      <c r="AZ177" s="1092"/>
      <c r="BA177" s="20"/>
      <c r="BB177" s="20"/>
      <c r="BC177" s="20"/>
      <c r="BD177" s="20"/>
      <c r="BE177" s="20"/>
      <c r="BF177" s="20"/>
      <c r="BG177" s="20"/>
      <c r="BH177" s="20"/>
      <c r="BI177" s="20"/>
      <c r="BJ177" s="20"/>
      <c r="BK177" s="20"/>
      <c r="BL177" s="20"/>
      <c r="BM177" s="20"/>
      <c r="BN177" s="20"/>
      <c r="BO177" s="20"/>
      <c r="BP177" s="20"/>
      <c r="BQ177" s="20"/>
      <c r="BR177" s="20"/>
      <c r="BS177" s="20"/>
    </row>
    <row r="178" spans="1:71" ht="56.25" customHeight="1">
      <c r="A178" s="24"/>
      <c r="B178" s="20"/>
      <c r="C178" s="20"/>
      <c r="D178" s="20"/>
      <c r="E178" s="20"/>
      <c r="F178" s="20"/>
      <c r="G178" s="20"/>
      <c r="H178" s="20"/>
      <c r="I178" s="20"/>
      <c r="J178" s="20"/>
      <c r="K178" s="20"/>
      <c r="L178" s="20"/>
      <c r="M178" s="20"/>
      <c r="N178" s="20"/>
      <c r="O178" s="20"/>
      <c r="P178" s="20"/>
      <c r="Q178" s="40"/>
      <c r="R178" s="20"/>
      <c r="S178" s="40"/>
      <c r="T178" s="20"/>
      <c r="U178" s="20"/>
      <c r="V178" s="20"/>
      <c r="W178" s="40"/>
      <c r="X178" s="40"/>
      <c r="Y178" s="40"/>
      <c r="Z178" s="20"/>
      <c r="AA178" s="20"/>
      <c r="AB178" s="40"/>
      <c r="AC178" s="20"/>
      <c r="AD178" s="20"/>
      <c r="AE178" s="40"/>
      <c r="AF178" s="20"/>
      <c r="AG178" s="20"/>
      <c r="AH178" s="20"/>
      <c r="AI178" s="20"/>
      <c r="AJ178" s="20"/>
      <c r="AK178" s="20"/>
      <c r="AL178" s="20"/>
      <c r="AM178" s="20"/>
      <c r="AN178" s="20"/>
      <c r="AO178" s="20"/>
      <c r="AP178" s="20"/>
      <c r="AQ178" s="40"/>
      <c r="AR178" s="20"/>
      <c r="AS178" s="20"/>
      <c r="AT178" s="20"/>
      <c r="AU178" s="40"/>
      <c r="AV178" s="40"/>
      <c r="AW178" s="40"/>
      <c r="AX178" s="20"/>
      <c r="AY178" s="20"/>
      <c r="AZ178" s="1092"/>
      <c r="BA178" s="20"/>
      <c r="BB178" s="20"/>
      <c r="BC178" s="20"/>
      <c r="BD178" s="20"/>
      <c r="BE178" s="20"/>
      <c r="BF178" s="20"/>
      <c r="BG178" s="20"/>
      <c r="BH178" s="20"/>
      <c r="BI178" s="20"/>
      <c r="BJ178" s="20"/>
      <c r="BK178" s="20"/>
      <c r="BL178" s="20"/>
      <c r="BM178" s="20"/>
      <c r="BN178" s="20"/>
      <c r="BO178" s="20"/>
      <c r="BP178" s="20"/>
      <c r="BQ178" s="20"/>
      <c r="BR178" s="20"/>
      <c r="BS178" s="20"/>
    </row>
    <row r="179" spans="1:71" ht="56.25" customHeight="1">
      <c r="A179" s="24"/>
      <c r="B179" s="20"/>
      <c r="C179" s="20"/>
      <c r="D179" s="20"/>
      <c r="E179" s="20"/>
      <c r="F179" s="20"/>
      <c r="G179" s="20"/>
      <c r="H179" s="20"/>
      <c r="I179" s="20"/>
      <c r="J179" s="20"/>
      <c r="K179" s="20"/>
      <c r="L179" s="20"/>
      <c r="M179" s="20"/>
      <c r="N179" s="20"/>
      <c r="O179" s="20"/>
      <c r="P179" s="20"/>
      <c r="Q179" s="40"/>
      <c r="R179" s="20"/>
      <c r="S179" s="40"/>
      <c r="T179" s="20"/>
      <c r="U179" s="20"/>
      <c r="V179" s="20"/>
      <c r="W179" s="40"/>
      <c r="X179" s="40"/>
      <c r="Y179" s="40"/>
      <c r="Z179" s="20"/>
      <c r="AA179" s="20"/>
      <c r="AB179" s="40"/>
      <c r="AC179" s="20"/>
      <c r="AD179" s="20"/>
      <c r="AE179" s="40"/>
      <c r="AF179" s="20"/>
      <c r="AG179" s="20"/>
      <c r="AH179" s="20"/>
      <c r="AI179" s="20"/>
      <c r="AJ179" s="20"/>
      <c r="AK179" s="20"/>
      <c r="AL179" s="20"/>
      <c r="AM179" s="20"/>
      <c r="AN179" s="20"/>
      <c r="AO179" s="20"/>
      <c r="AP179" s="20"/>
      <c r="AQ179" s="40"/>
      <c r="AR179" s="20"/>
      <c r="AS179" s="20"/>
      <c r="AT179" s="20"/>
      <c r="AU179" s="40"/>
      <c r="AV179" s="40"/>
      <c r="AW179" s="40"/>
      <c r="AX179" s="20"/>
      <c r="AY179" s="20"/>
      <c r="AZ179" s="1092"/>
      <c r="BA179" s="20"/>
      <c r="BB179" s="20"/>
      <c r="BC179" s="20"/>
      <c r="BD179" s="20"/>
      <c r="BE179" s="20"/>
      <c r="BF179" s="20"/>
      <c r="BG179" s="20"/>
      <c r="BH179" s="20"/>
      <c r="BI179" s="20"/>
      <c r="BJ179" s="20"/>
      <c r="BK179" s="20"/>
      <c r="BL179" s="20"/>
      <c r="BM179" s="20"/>
      <c r="BN179" s="20"/>
      <c r="BO179" s="20"/>
      <c r="BP179" s="20"/>
      <c r="BQ179" s="20"/>
      <c r="BR179" s="20"/>
      <c r="BS179" s="20"/>
    </row>
    <row r="180" spans="1:71" ht="56.25" customHeight="1">
      <c r="A180" s="24"/>
      <c r="B180" s="20"/>
      <c r="C180" s="20"/>
      <c r="D180" s="20"/>
      <c r="E180" s="20"/>
      <c r="F180" s="20"/>
      <c r="G180" s="20"/>
      <c r="H180" s="20"/>
      <c r="I180" s="20"/>
      <c r="J180" s="20"/>
      <c r="K180" s="20"/>
      <c r="L180" s="20"/>
      <c r="M180" s="20"/>
      <c r="N180" s="20"/>
      <c r="O180" s="20"/>
      <c r="P180" s="20"/>
      <c r="Q180" s="40"/>
      <c r="R180" s="20"/>
      <c r="S180" s="40"/>
      <c r="T180" s="20"/>
      <c r="U180" s="20"/>
      <c r="V180" s="20"/>
      <c r="W180" s="40"/>
      <c r="X180" s="40"/>
      <c r="Y180" s="40"/>
      <c r="Z180" s="20"/>
      <c r="AA180" s="20"/>
      <c r="AB180" s="40"/>
      <c r="AC180" s="20"/>
      <c r="AD180" s="20"/>
      <c r="AE180" s="40"/>
      <c r="AF180" s="20"/>
      <c r="AG180" s="20"/>
      <c r="AH180" s="20"/>
      <c r="AI180" s="20"/>
      <c r="AJ180" s="20"/>
      <c r="AK180" s="20"/>
      <c r="AL180" s="20"/>
      <c r="AM180" s="20"/>
      <c r="AN180" s="20"/>
      <c r="AO180" s="20"/>
      <c r="AP180" s="20"/>
      <c r="AQ180" s="40"/>
      <c r="AR180" s="20"/>
      <c r="AS180" s="20"/>
      <c r="AT180" s="20"/>
      <c r="AU180" s="40"/>
      <c r="AV180" s="40"/>
      <c r="AW180" s="40"/>
      <c r="AX180" s="20"/>
      <c r="AY180" s="20"/>
      <c r="AZ180" s="1092"/>
      <c r="BA180" s="20"/>
      <c r="BB180" s="20"/>
      <c r="BC180" s="20"/>
      <c r="BD180" s="20"/>
      <c r="BE180" s="20"/>
      <c r="BF180" s="20"/>
      <c r="BG180" s="20"/>
      <c r="BH180" s="20"/>
      <c r="BI180" s="20"/>
      <c r="BJ180" s="20"/>
      <c r="BK180" s="20"/>
      <c r="BL180" s="20"/>
      <c r="BM180" s="20"/>
      <c r="BN180" s="20"/>
      <c r="BO180" s="20"/>
      <c r="BP180" s="20"/>
      <c r="BQ180" s="20"/>
      <c r="BR180" s="20"/>
      <c r="BS180" s="20"/>
    </row>
    <row r="181" spans="1:71" ht="56.25" customHeight="1">
      <c r="A181" s="24"/>
      <c r="B181" s="20"/>
      <c r="C181" s="20"/>
      <c r="D181" s="20"/>
      <c r="E181" s="20"/>
      <c r="F181" s="20"/>
      <c r="G181" s="20"/>
      <c r="H181" s="20"/>
      <c r="I181" s="20"/>
      <c r="J181" s="20"/>
      <c r="K181" s="20"/>
      <c r="L181" s="20"/>
      <c r="M181" s="20"/>
      <c r="N181" s="20"/>
      <c r="O181" s="20"/>
      <c r="P181" s="20"/>
      <c r="Q181" s="40"/>
      <c r="R181" s="20"/>
      <c r="S181" s="40"/>
      <c r="T181" s="20"/>
      <c r="U181" s="20"/>
      <c r="V181" s="20"/>
      <c r="W181" s="40"/>
      <c r="X181" s="40"/>
      <c r="Y181" s="40"/>
      <c r="Z181" s="20"/>
      <c r="AA181" s="20"/>
      <c r="AB181" s="40"/>
      <c r="AC181" s="20"/>
      <c r="AD181" s="20"/>
      <c r="AE181" s="40"/>
      <c r="AF181" s="20"/>
      <c r="AG181" s="20"/>
      <c r="AH181" s="20"/>
      <c r="AI181" s="20"/>
      <c r="AJ181" s="20"/>
      <c r="AK181" s="20"/>
      <c r="AL181" s="20"/>
      <c r="AM181" s="20"/>
      <c r="AN181" s="20"/>
      <c r="AO181" s="20"/>
      <c r="AP181" s="20"/>
      <c r="AQ181" s="40"/>
      <c r="AR181" s="20"/>
      <c r="AS181" s="20"/>
      <c r="AT181" s="20"/>
      <c r="AU181" s="40"/>
      <c r="AV181" s="40"/>
      <c r="AW181" s="40"/>
      <c r="AX181" s="20"/>
      <c r="AY181" s="20"/>
      <c r="AZ181" s="1092"/>
      <c r="BA181" s="20"/>
      <c r="BB181" s="20"/>
      <c r="BC181" s="20"/>
      <c r="BD181" s="20"/>
      <c r="BE181" s="20"/>
      <c r="BF181" s="20"/>
      <c r="BG181" s="20"/>
      <c r="BH181" s="20"/>
      <c r="BI181" s="20"/>
      <c r="BJ181" s="20"/>
      <c r="BK181" s="20"/>
      <c r="BL181" s="20"/>
      <c r="BM181" s="20"/>
      <c r="BN181" s="20"/>
      <c r="BO181" s="20"/>
      <c r="BP181" s="20"/>
      <c r="BQ181" s="20"/>
      <c r="BR181" s="20"/>
      <c r="BS181" s="20"/>
    </row>
    <row r="182" spans="1:71" ht="56.25" customHeight="1">
      <c r="A182" s="24"/>
      <c r="B182" s="20"/>
      <c r="C182" s="20"/>
      <c r="D182" s="20"/>
      <c r="E182" s="20"/>
      <c r="F182" s="20"/>
      <c r="G182" s="20"/>
      <c r="H182" s="20"/>
      <c r="I182" s="20"/>
      <c r="J182" s="20"/>
      <c r="K182" s="20"/>
      <c r="L182" s="20"/>
      <c r="M182" s="20"/>
      <c r="N182" s="20"/>
      <c r="O182" s="20"/>
      <c r="P182" s="20"/>
      <c r="Q182" s="40"/>
      <c r="R182" s="20"/>
      <c r="S182" s="40"/>
      <c r="T182" s="20"/>
      <c r="U182" s="20"/>
      <c r="V182" s="20"/>
      <c r="W182" s="40"/>
      <c r="X182" s="40"/>
      <c r="Y182" s="40"/>
      <c r="Z182" s="20"/>
      <c r="AA182" s="20"/>
      <c r="AB182" s="40"/>
      <c r="AC182" s="20"/>
      <c r="AD182" s="20"/>
      <c r="AE182" s="40"/>
      <c r="AF182" s="20"/>
      <c r="AG182" s="20"/>
      <c r="AH182" s="20"/>
      <c r="AI182" s="20"/>
      <c r="AJ182" s="20"/>
      <c r="AK182" s="20"/>
      <c r="AL182" s="20"/>
      <c r="AM182" s="20"/>
      <c r="AN182" s="20"/>
      <c r="AO182" s="20"/>
      <c r="AP182" s="20"/>
      <c r="AQ182" s="40"/>
      <c r="AR182" s="20"/>
      <c r="AS182" s="20"/>
      <c r="AT182" s="20"/>
      <c r="AU182" s="40"/>
      <c r="AV182" s="40"/>
      <c r="AW182" s="40"/>
      <c r="AX182" s="20"/>
      <c r="AY182" s="20"/>
      <c r="AZ182" s="1092"/>
      <c r="BA182" s="20"/>
      <c r="BB182" s="20"/>
      <c r="BC182" s="20"/>
      <c r="BD182" s="20"/>
      <c r="BE182" s="20"/>
      <c r="BF182" s="20"/>
      <c r="BG182" s="20"/>
      <c r="BH182" s="20"/>
      <c r="BI182" s="20"/>
      <c r="BJ182" s="20"/>
      <c r="BK182" s="20"/>
      <c r="BL182" s="20"/>
      <c r="BM182" s="20"/>
      <c r="BN182" s="20"/>
      <c r="BO182" s="20"/>
      <c r="BP182" s="20"/>
      <c r="BQ182" s="20"/>
      <c r="BR182" s="20"/>
      <c r="BS182" s="20"/>
    </row>
    <row r="183" spans="1:71" ht="56.25" customHeight="1">
      <c r="A183" s="24"/>
      <c r="B183" s="20"/>
      <c r="C183" s="20"/>
      <c r="D183" s="20"/>
      <c r="E183" s="20"/>
      <c r="F183" s="20"/>
      <c r="G183" s="20"/>
      <c r="H183" s="20"/>
      <c r="I183" s="20"/>
      <c r="J183" s="20"/>
      <c r="K183" s="20"/>
      <c r="L183" s="20"/>
      <c r="M183" s="20"/>
      <c r="N183" s="20"/>
      <c r="O183" s="20"/>
      <c r="P183" s="20"/>
      <c r="Q183" s="40"/>
      <c r="R183" s="20"/>
      <c r="S183" s="40"/>
      <c r="T183" s="20"/>
      <c r="U183" s="20"/>
      <c r="V183" s="20"/>
      <c r="W183" s="40"/>
      <c r="X183" s="40"/>
      <c r="Y183" s="40"/>
      <c r="Z183" s="20"/>
      <c r="AA183" s="20"/>
      <c r="AB183" s="40"/>
      <c r="AC183" s="20"/>
      <c r="AD183" s="20"/>
      <c r="AE183" s="40"/>
      <c r="AF183" s="20"/>
      <c r="AG183" s="20"/>
      <c r="AH183" s="20"/>
      <c r="AI183" s="20"/>
      <c r="AJ183" s="20"/>
      <c r="AK183" s="20"/>
      <c r="AL183" s="20"/>
      <c r="AM183" s="20"/>
      <c r="AN183" s="20"/>
      <c r="AO183" s="20"/>
      <c r="AP183" s="20"/>
      <c r="AQ183" s="40"/>
      <c r="AR183" s="20"/>
      <c r="AS183" s="20"/>
      <c r="AT183" s="20"/>
      <c r="AU183" s="40"/>
      <c r="AV183" s="40"/>
      <c r="AW183" s="40"/>
      <c r="AX183" s="20"/>
      <c r="AY183" s="20"/>
      <c r="AZ183" s="1092"/>
      <c r="BA183" s="20"/>
      <c r="BB183" s="20"/>
      <c r="BC183" s="20"/>
      <c r="BD183" s="20"/>
      <c r="BE183" s="20"/>
      <c r="BF183" s="20"/>
      <c r="BG183" s="20"/>
      <c r="BH183" s="20"/>
      <c r="BI183" s="20"/>
      <c r="BJ183" s="20"/>
      <c r="BK183" s="20"/>
      <c r="BL183" s="20"/>
      <c r="BM183" s="20"/>
      <c r="BN183" s="20"/>
      <c r="BO183" s="20"/>
      <c r="BP183" s="20"/>
      <c r="BQ183" s="20"/>
      <c r="BR183" s="20"/>
      <c r="BS183" s="20"/>
    </row>
    <row r="184" spans="1:71" ht="56.25" customHeight="1">
      <c r="A184" s="24"/>
      <c r="B184" s="20"/>
      <c r="C184" s="20"/>
      <c r="D184" s="20"/>
      <c r="E184" s="20"/>
      <c r="F184" s="20"/>
      <c r="G184" s="20"/>
      <c r="H184" s="20"/>
      <c r="I184" s="20"/>
      <c r="J184" s="20"/>
      <c r="K184" s="20"/>
      <c r="L184" s="20"/>
      <c r="M184" s="20"/>
      <c r="N184" s="20"/>
      <c r="O184" s="20"/>
      <c r="P184" s="20"/>
      <c r="Q184" s="40"/>
      <c r="R184" s="20"/>
      <c r="S184" s="40"/>
      <c r="T184" s="20"/>
      <c r="U184" s="20"/>
      <c r="V184" s="20"/>
      <c r="W184" s="40"/>
      <c r="X184" s="40"/>
      <c r="Y184" s="40"/>
      <c r="Z184" s="20"/>
      <c r="AA184" s="20"/>
      <c r="AB184" s="40"/>
      <c r="AC184" s="20"/>
      <c r="AD184" s="20"/>
      <c r="AE184" s="40"/>
      <c r="AF184" s="20"/>
      <c r="AG184" s="20"/>
      <c r="AH184" s="20"/>
      <c r="AI184" s="20"/>
      <c r="AJ184" s="20"/>
      <c r="AK184" s="20"/>
      <c r="AL184" s="20"/>
      <c r="AM184" s="20"/>
      <c r="AN184" s="20"/>
      <c r="AO184" s="20"/>
      <c r="AP184" s="20"/>
      <c r="AQ184" s="40"/>
      <c r="AR184" s="20"/>
      <c r="AS184" s="20"/>
      <c r="AT184" s="20"/>
      <c r="AU184" s="40"/>
      <c r="AV184" s="40"/>
      <c r="AW184" s="40"/>
      <c r="AX184" s="20"/>
      <c r="AY184" s="20"/>
      <c r="AZ184" s="1092"/>
      <c r="BA184" s="20"/>
      <c r="BB184" s="20"/>
      <c r="BC184" s="20"/>
      <c r="BD184" s="20"/>
      <c r="BE184" s="20"/>
      <c r="BF184" s="20"/>
      <c r="BG184" s="20"/>
      <c r="BH184" s="20"/>
      <c r="BI184" s="20"/>
      <c r="BJ184" s="20"/>
      <c r="BK184" s="20"/>
      <c r="BL184" s="20"/>
      <c r="BM184" s="20"/>
      <c r="BN184" s="20"/>
      <c r="BO184" s="20"/>
      <c r="BP184" s="20"/>
      <c r="BQ184" s="20"/>
      <c r="BR184" s="20"/>
      <c r="BS184" s="20"/>
    </row>
    <row r="185" spans="1:71" ht="56.25" customHeight="1">
      <c r="A185" s="24"/>
      <c r="B185" s="20"/>
      <c r="C185" s="20"/>
      <c r="D185" s="20"/>
      <c r="E185" s="20"/>
      <c r="F185" s="20"/>
      <c r="G185" s="20"/>
      <c r="H185" s="20"/>
      <c r="I185" s="20"/>
      <c r="J185" s="20"/>
      <c r="K185" s="20"/>
      <c r="L185" s="20"/>
      <c r="M185" s="20"/>
      <c r="N185" s="20"/>
      <c r="O185" s="20"/>
      <c r="P185" s="20"/>
      <c r="Q185" s="40"/>
      <c r="R185" s="20"/>
      <c r="S185" s="40"/>
      <c r="T185" s="20"/>
      <c r="U185" s="20"/>
      <c r="V185" s="20"/>
      <c r="W185" s="40"/>
      <c r="X185" s="40"/>
      <c r="Y185" s="40"/>
      <c r="Z185" s="20"/>
      <c r="AA185" s="20"/>
      <c r="AB185" s="40"/>
      <c r="AC185" s="20"/>
      <c r="AD185" s="20"/>
      <c r="AE185" s="40"/>
      <c r="AF185" s="20"/>
      <c r="AG185" s="20"/>
      <c r="AH185" s="20"/>
      <c r="AI185" s="20"/>
      <c r="AJ185" s="20"/>
      <c r="AK185" s="20"/>
      <c r="AL185" s="20"/>
      <c r="AM185" s="20"/>
      <c r="AN185" s="20"/>
      <c r="AO185" s="20"/>
      <c r="AP185" s="20"/>
      <c r="AQ185" s="40"/>
      <c r="AR185" s="20"/>
      <c r="AS185" s="20"/>
      <c r="AT185" s="20"/>
      <c r="AU185" s="40"/>
      <c r="AV185" s="40"/>
      <c r="AW185" s="40"/>
      <c r="AX185" s="20"/>
      <c r="AY185" s="20"/>
      <c r="AZ185" s="1092"/>
      <c r="BA185" s="20"/>
      <c r="BB185" s="20"/>
      <c r="BC185" s="20"/>
      <c r="BD185" s="20"/>
      <c r="BE185" s="20"/>
      <c r="BF185" s="20"/>
      <c r="BG185" s="20"/>
      <c r="BH185" s="20"/>
      <c r="BI185" s="20"/>
      <c r="BJ185" s="20"/>
      <c r="BK185" s="20"/>
      <c r="BL185" s="20"/>
      <c r="BM185" s="20"/>
      <c r="BN185" s="20"/>
      <c r="BO185" s="20"/>
      <c r="BP185" s="20"/>
      <c r="BQ185" s="20"/>
      <c r="BR185" s="20"/>
      <c r="BS185" s="20"/>
    </row>
    <row r="186" spans="1:71" ht="56.25" customHeight="1">
      <c r="A186" s="24"/>
      <c r="B186" s="20"/>
      <c r="C186" s="20"/>
      <c r="D186" s="20"/>
      <c r="E186" s="20"/>
      <c r="F186" s="20"/>
      <c r="G186" s="20"/>
      <c r="H186" s="20"/>
      <c r="I186" s="20"/>
      <c r="J186" s="20"/>
      <c r="K186" s="20"/>
      <c r="L186" s="20"/>
      <c r="M186" s="20"/>
      <c r="N186" s="20"/>
      <c r="O186" s="20"/>
      <c r="P186" s="20"/>
      <c r="Q186" s="40"/>
      <c r="R186" s="20"/>
      <c r="S186" s="40"/>
      <c r="T186" s="20"/>
      <c r="U186" s="20"/>
      <c r="V186" s="20"/>
      <c r="W186" s="40"/>
      <c r="X186" s="40"/>
      <c r="Y186" s="40"/>
      <c r="Z186" s="20"/>
      <c r="AA186" s="20"/>
      <c r="AB186" s="40"/>
      <c r="AC186" s="20"/>
      <c r="AD186" s="20"/>
      <c r="AE186" s="40"/>
      <c r="AF186" s="20"/>
      <c r="AG186" s="20"/>
      <c r="AH186" s="20"/>
      <c r="AI186" s="20"/>
      <c r="AJ186" s="20"/>
      <c r="AK186" s="20"/>
      <c r="AL186" s="20"/>
      <c r="AM186" s="20"/>
      <c r="AN186" s="20"/>
      <c r="AO186" s="20"/>
      <c r="AP186" s="20"/>
      <c r="AQ186" s="40"/>
      <c r="AR186" s="20"/>
      <c r="AS186" s="20"/>
      <c r="AT186" s="20"/>
      <c r="AU186" s="40"/>
      <c r="AV186" s="40"/>
      <c r="AW186" s="40"/>
      <c r="AX186" s="20"/>
      <c r="AY186" s="20"/>
      <c r="AZ186" s="1092"/>
      <c r="BA186" s="20"/>
      <c r="BB186" s="20"/>
      <c r="BC186" s="20"/>
      <c r="BD186" s="20"/>
      <c r="BE186" s="20"/>
      <c r="BF186" s="20"/>
      <c r="BG186" s="20"/>
      <c r="BH186" s="20"/>
      <c r="BI186" s="20"/>
      <c r="BJ186" s="20"/>
      <c r="BK186" s="20"/>
      <c r="BL186" s="20"/>
      <c r="BM186" s="20"/>
      <c r="BN186" s="20"/>
      <c r="BO186" s="20"/>
      <c r="BP186" s="20"/>
      <c r="BQ186" s="20"/>
      <c r="BR186" s="20"/>
      <c r="BS186" s="20"/>
    </row>
    <row r="187" spans="1:71" ht="56.25" customHeight="1">
      <c r="A187" s="24"/>
      <c r="B187" s="20"/>
      <c r="C187" s="20"/>
      <c r="D187" s="20"/>
      <c r="E187" s="20"/>
      <c r="F187" s="20"/>
      <c r="G187" s="20"/>
      <c r="H187" s="20"/>
      <c r="I187" s="20"/>
      <c r="J187" s="20"/>
      <c r="K187" s="20"/>
      <c r="L187" s="20"/>
      <c r="M187" s="20"/>
      <c r="N187" s="20"/>
      <c r="O187" s="20"/>
      <c r="P187" s="20"/>
      <c r="Q187" s="40"/>
      <c r="R187" s="20"/>
      <c r="S187" s="40"/>
      <c r="T187" s="20"/>
      <c r="U187" s="20"/>
      <c r="V187" s="20"/>
      <c r="W187" s="40"/>
      <c r="X187" s="40"/>
      <c r="Y187" s="40"/>
      <c r="Z187" s="20"/>
      <c r="AA187" s="20"/>
      <c r="AB187" s="40"/>
      <c r="AC187" s="20"/>
      <c r="AD187" s="20"/>
      <c r="AE187" s="40"/>
      <c r="AF187" s="20"/>
      <c r="AG187" s="20"/>
      <c r="AH187" s="20"/>
      <c r="AI187" s="20"/>
      <c r="AJ187" s="20"/>
      <c r="AK187" s="20"/>
      <c r="AL187" s="20"/>
      <c r="AM187" s="20"/>
      <c r="AN187" s="20"/>
      <c r="AO187" s="20"/>
      <c r="AP187" s="20"/>
      <c r="AQ187" s="40"/>
      <c r="AR187" s="20"/>
      <c r="AS187" s="20"/>
      <c r="AT187" s="20"/>
      <c r="AU187" s="40"/>
      <c r="AV187" s="40"/>
      <c r="AW187" s="40"/>
      <c r="AX187" s="20"/>
      <c r="AY187" s="20"/>
      <c r="AZ187" s="1092"/>
      <c r="BA187" s="20"/>
      <c r="BB187" s="20"/>
      <c r="BC187" s="20"/>
      <c r="BD187" s="20"/>
      <c r="BE187" s="20"/>
      <c r="BF187" s="20"/>
      <c r="BG187" s="20"/>
      <c r="BH187" s="20"/>
      <c r="BI187" s="20"/>
      <c r="BJ187" s="20"/>
      <c r="BK187" s="20"/>
      <c r="BL187" s="20"/>
      <c r="BM187" s="20"/>
      <c r="BN187" s="20"/>
      <c r="BO187" s="20"/>
      <c r="BP187" s="20"/>
      <c r="BQ187" s="20"/>
      <c r="BR187" s="20"/>
      <c r="BS187" s="20"/>
    </row>
    <row r="188" spans="1:71" ht="56.25" customHeight="1">
      <c r="A188" s="24"/>
      <c r="B188" s="20"/>
      <c r="C188" s="20"/>
      <c r="D188" s="20"/>
      <c r="E188" s="20"/>
      <c r="F188" s="20"/>
      <c r="G188" s="20"/>
      <c r="H188" s="20"/>
      <c r="I188" s="20"/>
      <c r="J188" s="20"/>
      <c r="K188" s="20"/>
      <c r="L188" s="20"/>
      <c r="M188" s="20"/>
      <c r="N188" s="20"/>
      <c r="O188" s="20"/>
      <c r="P188" s="20"/>
      <c r="Q188" s="40"/>
      <c r="R188" s="20"/>
      <c r="S188" s="40"/>
      <c r="T188" s="20"/>
      <c r="U188" s="20"/>
      <c r="V188" s="20"/>
      <c r="W188" s="40"/>
      <c r="X188" s="40"/>
      <c r="Y188" s="40"/>
      <c r="Z188" s="20"/>
      <c r="AA188" s="20"/>
      <c r="AB188" s="40"/>
      <c r="AC188" s="20"/>
      <c r="AD188" s="20"/>
      <c r="AE188" s="40"/>
      <c r="AF188" s="20"/>
      <c r="AG188" s="20"/>
      <c r="AH188" s="20"/>
      <c r="AI188" s="20"/>
      <c r="AJ188" s="20"/>
      <c r="AK188" s="20"/>
      <c r="AL188" s="20"/>
      <c r="AM188" s="20"/>
      <c r="AN188" s="20"/>
      <c r="AO188" s="20"/>
      <c r="AP188" s="20"/>
      <c r="AQ188" s="40"/>
      <c r="AR188" s="20"/>
      <c r="AS188" s="20"/>
      <c r="AT188" s="20"/>
      <c r="AU188" s="40"/>
      <c r="AV188" s="40"/>
      <c r="AW188" s="40"/>
      <c r="AX188" s="20"/>
      <c r="AY188" s="20"/>
      <c r="AZ188" s="1092"/>
      <c r="BA188" s="20"/>
      <c r="BB188" s="20"/>
      <c r="BC188" s="20"/>
      <c r="BD188" s="20"/>
      <c r="BE188" s="20"/>
      <c r="BF188" s="20"/>
      <c r="BG188" s="20"/>
      <c r="BH188" s="20"/>
      <c r="BI188" s="20"/>
      <c r="BJ188" s="20"/>
      <c r="BK188" s="20"/>
      <c r="BL188" s="20"/>
      <c r="BM188" s="20"/>
      <c r="BN188" s="20"/>
      <c r="BO188" s="20"/>
      <c r="BP188" s="20"/>
      <c r="BQ188" s="20"/>
      <c r="BR188" s="20"/>
      <c r="BS188" s="20"/>
    </row>
    <row r="189" spans="1:71" ht="56.25" customHeight="1">
      <c r="A189" s="24"/>
      <c r="B189" s="20"/>
      <c r="C189" s="20"/>
      <c r="D189" s="20"/>
      <c r="E189" s="20"/>
      <c r="F189" s="20"/>
      <c r="G189" s="20"/>
      <c r="H189" s="20"/>
      <c r="I189" s="20"/>
      <c r="J189" s="20"/>
      <c r="K189" s="20"/>
      <c r="L189" s="20"/>
      <c r="M189" s="20"/>
      <c r="N189" s="20"/>
      <c r="O189" s="20"/>
      <c r="P189" s="20"/>
      <c r="Q189" s="40"/>
      <c r="R189" s="20"/>
      <c r="S189" s="40"/>
      <c r="T189" s="20"/>
      <c r="U189" s="20"/>
      <c r="V189" s="20"/>
      <c r="W189" s="40"/>
      <c r="X189" s="40"/>
      <c r="Y189" s="40"/>
      <c r="Z189" s="20"/>
      <c r="AA189" s="20"/>
      <c r="AB189" s="40"/>
      <c r="AC189" s="20"/>
      <c r="AD189" s="20"/>
      <c r="AE189" s="40"/>
      <c r="AF189" s="20"/>
      <c r="AG189" s="20"/>
      <c r="AH189" s="20"/>
      <c r="AI189" s="20"/>
      <c r="AJ189" s="20"/>
      <c r="AK189" s="20"/>
      <c r="AL189" s="20"/>
      <c r="AM189" s="20"/>
      <c r="AN189" s="20"/>
      <c r="AO189" s="20"/>
      <c r="AP189" s="20"/>
      <c r="AQ189" s="40"/>
      <c r="AR189" s="20"/>
      <c r="AS189" s="20"/>
      <c r="AT189" s="20"/>
      <c r="AU189" s="40"/>
      <c r="AV189" s="40"/>
      <c r="AW189" s="40"/>
      <c r="AX189" s="20"/>
      <c r="AY189" s="20"/>
      <c r="AZ189" s="1092"/>
      <c r="BA189" s="20"/>
      <c r="BB189" s="20"/>
      <c r="BC189" s="20"/>
      <c r="BD189" s="20"/>
      <c r="BE189" s="20"/>
      <c r="BF189" s="20"/>
      <c r="BG189" s="20"/>
      <c r="BH189" s="20"/>
      <c r="BI189" s="20"/>
      <c r="BJ189" s="20"/>
      <c r="BK189" s="20"/>
      <c r="BL189" s="20"/>
      <c r="BM189" s="20"/>
      <c r="BN189" s="20"/>
      <c r="BO189" s="20"/>
      <c r="BP189" s="20"/>
      <c r="BQ189" s="20"/>
      <c r="BR189" s="20"/>
      <c r="BS189" s="20"/>
    </row>
    <row r="190" spans="1:71" ht="56.25" customHeight="1">
      <c r="A190" s="24"/>
      <c r="B190" s="20"/>
      <c r="C190" s="20"/>
      <c r="D190" s="20"/>
      <c r="E190" s="20"/>
      <c r="F190" s="20"/>
      <c r="G190" s="20"/>
      <c r="H190" s="20"/>
      <c r="I190" s="20"/>
      <c r="J190" s="20"/>
      <c r="K190" s="20"/>
      <c r="L190" s="20"/>
      <c r="M190" s="20"/>
      <c r="N190" s="20"/>
      <c r="O190" s="20"/>
      <c r="P190" s="20"/>
      <c r="Q190" s="40"/>
      <c r="R190" s="20"/>
      <c r="S190" s="40"/>
      <c r="T190" s="20"/>
      <c r="U190" s="20"/>
      <c r="V190" s="20"/>
      <c r="W190" s="40"/>
      <c r="X190" s="40"/>
      <c r="Y190" s="40"/>
      <c r="Z190" s="20"/>
      <c r="AA190" s="20"/>
      <c r="AB190" s="40"/>
      <c r="AC190" s="20"/>
      <c r="AD190" s="20"/>
      <c r="AE190" s="40"/>
      <c r="AF190" s="20"/>
      <c r="AG190" s="20"/>
      <c r="AH190" s="20"/>
      <c r="AI190" s="20"/>
      <c r="AJ190" s="20"/>
      <c r="AK190" s="20"/>
      <c r="AL190" s="20"/>
      <c r="AM190" s="20"/>
      <c r="AN190" s="20"/>
      <c r="AO190" s="20"/>
      <c r="AP190" s="20"/>
      <c r="AQ190" s="40"/>
      <c r="AR190" s="20"/>
      <c r="AS190" s="20"/>
      <c r="AT190" s="20"/>
      <c r="AU190" s="40"/>
      <c r="AV190" s="40"/>
      <c r="AW190" s="40"/>
      <c r="AX190" s="20"/>
      <c r="AY190" s="20"/>
      <c r="AZ190" s="1092"/>
      <c r="BA190" s="20"/>
      <c r="BB190" s="20"/>
      <c r="BC190" s="20"/>
      <c r="BD190" s="20"/>
      <c r="BE190" s="20"/>
      <c r="BF190" s="20"/>
      <c r="BG190" s="20"/>
      <c r="BH190" s="20"/>
      <c r="BI190" s="20"/>
      <c r="BJ190" s="20"/>
      <c r="BK190" s="20"/>
      <c r="BL190" s="20"/>
      <c r="BM190" s="20"/>
      <c r="BN190" s="20"/>
      <c r="BO190" s="20"/>
      <c r="BP190" s="20"/>
      <c r="BQ190" s="20"/>
      <c r="BR190" s="20"/>
      <c r="BS190" s="20"/>
    </row>
    <row r="191" spans="1:71" ht="56.25" customHeight="1">
      <c r="A191" s="24"/>
      <c r="B191" s="20"/>
      <c r="C191" s="20"/>
      <c r="D191" s="20"/>
      <c r="E191" s="20"/>
      <c r="F191" s="20"/>
      <c r="G191" s="20"/>
      <c r="H191" s="20"/>
      <c r="I191" s="20"/>
      <c r="J191" s="20"/>
      <c r="K191" s="20"/>
      <c r="L191" s="20"/>
      <c r="M191" s="20"/>
      <c r="N191" s="20"/>
      <c r="O191" s="20"/>
      <c r="P191" s="20"/>
      <c r="Q191" s="40"/>
      <c r="R191" s="20"/>
      <c r="S191" s="40"/>
      <c r="T191" s="20"/>
      <c r="U191" s="20"/>
      <c r="V191" s="20"/>
      <c r="W191" s="40"/>
      <c r="X191" s="40"/>
      <c r="Y191" s="40"/>
      <c r="Z191" s="20"/>
      <c r="AA191" s="20"/>
      <c r="AB191" s="40"/>
      <c r="AC191" s="20"/>
      <c r="AD191" s="20"/>
      <c r="AE191" s="40"/>
      <c r="AF191" s="20"/>
      <c r="AG191" s="20"/>
      <c r="AH191" s="20"/>
      <c r="AI191" s="20"/>
      <c r="AJ191" s="20"/>
      <c r="AK191" s="20"/>
      <c r="AL191" s="20"/>
      <c r="AM191" s="20"/>
      <c r="AN191" s="20"/>
      <c r="AO191" s="20"/>
      <c r="AP191" s="20"/>
      <c r="AQ191" s="40"/>
      <c r="AR191" s="20"/>
      <c r="AS191" s="20"/>
      <c r="AT191" s="20"/>
      <c r="AU191" s="40"/>
      <c r="AV191" s="40"/>
      <c r="AW191" s="40"/>
      <c r="AX191" s="20"/>
      <c r="AY191" s="20"/>
      <c r="AZ191" s="1092"/>
      <c r="BA191" s="20"/>
      <c r="BB191" s="20"/>
      <c r="BC191" s="20"/>
      <c r="BD191" s="20"/>
      <c r="BE191" s="20"/>
      <c r="BF191" s="20"/>
      <c r="BG191" s="20"/>
      <c r="BH191" s="20"/>
      <c r="BI191" s="20"/>
      <c r="BJ191" s="20"/>
      <c r="BK191" s="20"/>
      <c r="BL191" s="20"/>
      <c r="BM191" s="20"/>
      <c r="BN191" s="20"/>
      <c r="BO191" s="20"/>
      <c r="BP191" s="20"/>
      <c r="BQ191" s="20"/>
      <c r="BR191" s="20"/>
      <c r="BS191" s="20"/>
    </row>
    <row r="192" spans="1:71" ht="56.25" customHeight="1">
      <c r="A192" s="24"/>
      <c r="B192" s="20"/>
      <c r="C192" s="20"/>
      <c r="D192" s="20"/>
      <c r="E192" s="20"/>
      <c r="F192" s="20"/>
      <c r="G192" s="20"/>
      <c r="H192" s="20"/>
      <c r="I192" s="20"/>
      <c r="J192" s="20"/>
      <c r="K192" s="20"/>
      <c r="L192" s="20"/>
      <c r="M192" s="20"/>
      <c r="N192" s="20"/>
      <c r="O192" s="20"/>
      <c r="P192" s="20"/>
      <c r="Q192" s="40"/>
      <c r="R192" s="20"/>
      <c r="S192" s="40"/>
      <c r="T192" s="20"/>
      <c r="U192" s="20"/>
      <c r="V192" s="20"/>
      <c r="W192" s="40"/>
      <c r="X192" s="40"/>
      <c r="Y192" s="40"/>
      <c r="Z192" s="20"/>
      <c r="AA192" s="20"/>
      <c r="AB192" s="40"/>
      <c r="AC192" s="20"/>
      <c r="AD192" s="20"/>
      <c r="AE192" s="40"/>
      <c r="AF192" s="20"/>
      <c r="AG192" s="20"/>
      <c r="AH192" s="20"/>
      <c r="AI192" s="20"/>
      <c r="AJ192" s="20"/>
      <c r="AK192" s="20"/>
      <c r="AL192" s="20"/>
      <c r="AM192" s="20"/>
      <c r="AN192" s="20"/>
      <c r="AO192" s="20"/>
      <c r="AP192" s="20"/>
      <c r="AQ192" s="40"/>
      <c r="AR192" s="20"/>
      <c r="AS192" s="20"/>
      <c r="AT192" s="20"/>
      <c r="AU192" s="40"/>
      <c r="AV192" s="40"/>
      <c r="AW192" s="40"/>
      <c r="AX192" s="20"/>
      <c r="AY192" s="20"/>
      <c r="AZ192" s="1092"/>
      <c r="BA192" s="20"/>
      <c r="BB192" s="20"/>
      <c r="BC192" s="20"/>
      <c r="BD192" s="20"/>
      <c r="BE192" s="20"/>
      <c r="BF192" s="20"/>
      <c r="BG192" s="20"/>
      <c r="BH192" s="20"/>
      <c r="BI192" s="20"/>
      <c r="BJ192" s="20"/>
      <c r="BK192" s="20"/>
      <c r="BL192" s="20"/>
      <c r="BM192" s="20"/>
      <c r="BN192" s="20"/>
      <c r="BO192" s="20"/>
      <c r="BP192" s="20"/>
      <c r="BQ192" s="20"/>
      <c r="BR192" s="20"/>
      <c r="BS192" s="20"/>
    </row>
    <row r="193" spans="1:71" ht="56.25" customHeight="1">
      <c r="A193" s="24"/>
      <c r="B193" s="20"/>
      <c r="C193" s="20"/>
      <c r="D193" s="20"/>
      <c r="E193" s="20"/>
      <c r="F193" s="20"/>
      <c r="G193" s="20"/>
      <c r="H193" s="20"/>
      <c r="I193" s="20"/>
      <c r="J193" s="20"/>
      <c r="K193" s="20"/>
      <c r="L193" s="20"/>
      <c r="M193" s="20"/>
      <c r="N193" s="20"/>
      <c r="O193" s="20"/>
      <c r="P193" s="20"/>
      <c r="Q193" s="40"/>
      <c r="R193" s="20"/>
      <c r="S193" s="40"/>
      <c r="T193" s="20"/>
      <c r="U193" s="20"/>
      <c r="V193" s="20"/>
      <c r="W193" s="40"/>
      <c r="X193" s="40"/>
      <c r="Y193" s="40"/>
      <c r="Z193" s="20"/>
      <c r="AA193" s="20"/>
      <c r="AB193" s="40"/>
      <c r="AC193" s="20"/>
      <c r="AD193" s="20"/>
      <c r="AE193" s="40"/>
      <c r="AF193" s="20"/>
      <c r="AG193" s="20"/>
      <c r="AH193" s="20"/>
      <c r="AI193" s="20"/>
      <c r="AJ193" s="20"/>
      <c r="AK193" s="20"/>
      <c r="AL193" s="20"/>
      <c r="AM193" s="20"/>
      <c r="AN193" s="20"/>
      <c r="AO193" s="20"/>
      <c r="AP193" s="20"/>
      <c r="AQ193" s="40"/>
      <c r="AR193" s="20"/>
      <c r="AS193" s="20"/>
      <c r="AT193" s="20"/>
      <c r="AU193" s="40"/>
      <c r="AV193" s="40"/>
      <c r="AW193" s="40"/>
      <c r="AX193" s="20"/>
      <c r="AY193" s="20"/>
      <c r="AZ193" s="1092"/>
      <c r="BA193" s="20"/>
      <c r="BB193" s="20"/>
      <c r="BC193" s="20"/>
      <c r="BD193" s="20"/>
      <c r="BE193" s="20"/>
      <c r="BF193" s="20"/>
      <c r="BG193" s="20"/>
      <c r="BH193" s="20"/>
      <c r="BI193" s="20"/>
      <c r="BJ193" s="20"/>
      <c r="BK193" s="20"/>
      <c r="BL193" s="20"/>
      <c r="BM193" s="20"/>
      <c r="BN193" s="20"/>
      <c r="BO193" s="20"/>
      <c r="BP193" s="20"/>
      <c r="BQ193" s="20"/>
      <c r="BR193" s="20"/>
      <c r="BS193" s="20"/>
    </row>
    <row r="194" spans="1:71" ht="56.25" customHeight="1">
      <c r="A194" s="24"/>
      <c r="B194" s="20"/>
      <c r="C194" s="20"/>
      <c r="D194" s="20"/>
      <c r="E194" s="20"/>
      <c r="F194" s="20"/>
      <c r="G194" s="20"/>
      <c r="H194" s="20"/>
      <c r="I194" s="20"/>
      <c r="J194" s="20"/>
      <c r="K194" s="20"/>
      <c r="L194" s="20"/>
      <c r="M194" s="20"/>
      <c r="N194" s="20"/>
      <c r="O194" s="20"/>
      <c r="P194" s="20"/>
      <c r="Q194" s="40"/>
      <c r="R194" s="20"/>
      <c r="S194" s="40"/>
      <c r="T194" s="20"/>
      <c r="U194" s="20"/>
      <c r="V194" s="20"/>
      <c r="W194" s="40"/>
      <c r="X194" s="40"/>
      <c r="Y194" s="40"/>
      <c r="Z194" s="20"/>
      <c r="AA194" s="20"/>
      <c r="AB194" s="40"/>
      <c r="AC194" s="20"/>
      <c r="AD194" s="20"/>
      <c r="AE194" s="40"/>
      <c r="AF194" s="20"/>
      <c r="AG194" s="20"/>
      <c r="AH194" s="20"/>
      <c r="AI194" s="20"/>
      <c r="AJ194" s="20"/>
      <c r="AK194" s="20"/>
      <c r="AL194" s="20"/>
      <c r="AM194" s="20"/>
      <c r="AN194" s="20"/>
      <c r="AO194" s="20"/>
      <c r="AP194" s="20"/>
      <c r="AQ194" s="40"/>
      <c r="AR194" s="20"/>
      <c r="AS194" s="20"/>
      <c r="AT194" s="20"/>
      <c r="AU194" s="40"/>
      <c r="AV194" s="40"/>
      <c r="AW194" s="40"/>
      <c r="AX194" s="20"/>
      <c r="AY194" s="20"/>
      <c r="AZ194" s="1092"/>
      <c r="BA194" s="20"/>
      <c r="BB194" s="20"/>
      <c r="BC194" s="20"/>
      <c r="BD194" s="20"/>
      <c r="BE194" s="20"/>
      <c r="BF194" s="20"/>
      <c r="BG194" s="20"/>
      <c r="BH194" s="20"/>
      <c r="BI194" s="20"/>
      <c r="BJ194" s="20"/>
      <c r="BK194" s="20"/>
      <c r="BL194" s="20"/>
      <c r="BM194" s="20"/>
      <c r="BN194" s="20"/>
      <c r="BO194" s="20"/>
      <c r="BP194" s="20"/>
      <c r="BQ194" s="20"/>
      <c r="BR194" s="20"/>
      <c r="BS194" s="20"/>
    </row>
    <row r="195" spans="1:71" ht="56.25" customHeight="1">
      <c r="A195" s="24"/>
      <c r="B195" s="20"/>
      <c r="C195" s="20"/>
      <c r="D195" s="20"/>
      <c r="E195" s="20"/>
      <c r="F195" s="20"/>
      <c r="G195" s="20"/>
      <c r="H195" s="20"/>
      <c r="I195" s="20"/>
      <c r="J195" s="20"/>
      <c r="K195" s="20"/>
      <c r="L195" s="20"/>
      <c r="M195" s="20"/>
      <c r="N195" s="20"/>
      <c r="O195" s="20"/>
      <c r="P195" s="20"/>
      <c r="Q195" s="40"/>
      <c r="R195" s="20"/>
      <c r="S195" s="40"/>
      <c r="T195" s="20"/>
      <c r="U195" s="20"/>
      <c r="V195" s="20"/>
      <c r="W195" s="40"/>
      <c r="X195" s="40"/>
      <c r="Y195" s="40"/>
      <c r="Z195" s="20"/>
      <c r="AA195" s="20"/>
      <c r="AB195" s="40"/>
      <c r="AC195" s="20"/>
      <c r="AD195" s="20"/>
      <c r="AE195" s="40"/>
      <c r="AF195" s="20"/>
      <c r="AG195" s="20"/>
      <c r="AH195" s="20"/>
      <c r="AI195" s="20"/>
      <c r="AJ195" s="20"/>
      <c r="AK195" s="20"/>
      <c r="AL195" s="20"/>
      <c r="AM195" s="20"/>
      <c r="AN195" s="20"/>
      <c r="AO195" s="20"/>
      <c r="AP195" s="20"/>
      <c r="AQ195" s="40"/>
      <c r="AR195" s="20"/>
      <c r="AS195" s="20"/>
      <c r="AT195" s="20"/>
      <c r="AU195" s="40"/>
      <c r="AV195" s="40"/>
      <c r="AW195" s="40"/>
      <c r="AX195" s="20"/>
      <c r="AY195" s="20"/>
      <c r="AZ195" s="1092"/>
      <c r="BA195" s="20"/>
      <c r="BB195" s="20"/>
      <c r="BC195" s="20"/>
      <c r="BD195" s="20"/>
      <c r="BE195" s="20"/>
      <c r="BF195" s="20"/>
      <c r="BG195" s="20"/>
      <c r="BH195" s="20"/>
      <c r="BI195" s="20"/>
      <c r="BJ195" s="20"/>
      <c r="BK195" s="20"/>
      <c r="BL195" s="20"/>
      <c r="BM195" s="20"/>
      <c r="BN195" s="20"/>
      <c r="BO195" s="20"/>
      <c r="BP195" s="20"/>
      <c r="BQ195" s="20"/>
      <c r="BR195" s="20"/>
      <c r="BS195" s="20"/>
    </row>
    <row r="196" spans="1:71" ht="56.25" customHeight="1">
      <c r="A196" s="24"/>
      <c r="B196" s="20"/>
      <c r="C196" s="20"/>
      <c r="D196" s="20"/>
      <c r="E196" s="20"/>
      <c r="F196" s="20"/>
      <c r="G196" s="20"/>
      <c r="H196" s="20"/>
      <c r="I196" s="20"/>
      <c r="J196" s="20"/>
      <c r="K196" s="20"/>
      <c r="L196" s="20"/>
      <c r="M196" s="20"/>
      <c r="N196" s="20"/>
      <c r="O196" s="20"/>
      <c r="P196" s="20"/>
      <c r="Q196" s="40"/>
      <c r="R196" s="20"/>
      <c r="S196" s="40"/>
      <c r="T196" s="20"/>
      <c r="U196" s="20"/>
      <c r="V196" s="20"/>
      <c r="W196" s="40"/>
      <c r="X196" s="40"/>
      <c r="Y196" s="40"/>
      <c r="Z196" s="20"/>
      <c r="AA196" s="20"/>
      <c r="AB196" s="40"/>
      <c r="AC196" s="20"/>
      <c r="AD196" s="20"/>
      <c r="AE196" s="40"/>
      <c r="AF196" s="20"/>
      <c r="AG196" s="20"/>
      <c r="AH196" s="20"/>
      <c r="AI196" s="20"/>
      <c r="AJ196" s="20"/>
      <c r="AK196" s="20"/>
      <c r="AL196" s="20"/>
      <c r="AM196" s="20"/>
      <c r="AN196" s="20"/>
      <c r="AO196" s="20"/>
      <c r="AP196" s="20"/>
      <c r="AQ196" s="40"/>
      <c r="AR196" s="20"/>
      <c r="AS196" s="20"/>
      <c r="AT196" s="20"/>
      <c r="AU196" s="40"/>
      <c r="AV196" s="40"/>
      <c r="AW196" s="40"/>
      <c r="AX196" s="20"/>
      <c r="AY196" s="20"/>
      <c r="AZ196" s="1092"/>
      <c r="BA196" s="20"/>
      <c r="BB196" s="20"/>
      <c r="BC196" s="20"/>
      <c r="BD196" s="20"/>
      <c r="BE196" s="20"/>
      <c r="BF196" s="20"/>
      <c r="BG196" s="20"/>
      <c r="BH196" s="20"/>
      <c r="BI196" s="20"/>
      <c r="BJ196" s="20"/>
      <c r="BK196" s="20"/>
      <c r="BL196" s="20"/>
      <c r="BM196" s="20"/>
      <c r="BN196" s="20"/>
      <c r="BO196" s="20"/>
      <c r="BP196" s="20"/>
      <c r="BQ196" s="20"/>
      <c r="BR196" s="20"/>
      <c r="BS196" s="20"/>
    </row>
    <row r="197" spans="1:71" ht="56.25" customHeight="1">
      <c r="A197" s="24"/>
      <c r="B197" s="20"/>
      <c r="C197" s="20"/>
      <c r="D197" s="20"/>
      <c r="E197" s="20"/>
      <c r="F197" s="20"/>
      <c r="G197" s="20"/>
      <c r="H197" s="20"/>
      <c r="I197" s="20"/>
      <c r="J197" s="20"/>
      <c r="K197" s="20"/>
      <c r="L197" s="20"/>
      <c r="M197" s="20"/>
      <c r="N197" s="20"/>
      <c r="O197" s="20"/>
      <c r="P197" s="20"/>
      <c r="Q197" s="40"/>
      <c r="R197" s="20"/>
      <c r="S197" s="40"/>
      <c r="T197" s="20"/>
      <c r="U197" s="20"/>
      <c r="V197" s="20"/>
      <c r="W197" s="40"/>
      <c r="X197" s="40"/>
      <c r="Y197" s="40"/>
      <c r="Z197" s="20"/>
      <c r="AA197" s="20"/>
      <c r="AB197" s="40"/>
      <c r="AC197" s="20"/>
      <c r="AD197" s="20"/>
      <c r="AE197" s="40"/>
      <c r="AF197" s="20"/>
      <c r="AG197" s="20"/>
      <c r="AH197" s="20"/>
      <c r="AI197" s="20"/>
      <c r="AJ197" s="20"/>
      <c r="AK197" s="20"/>
      <c r="AL197" s="20"/>
      <c r="AM197" s="20"/>
      <c r="AN197" s="20"/>
      <c r="AO197" s="20"/>
      <c r="AP197" s="20"/>
      <c r="AQ197" s="40"/>
      <c r="AR197" s="20"/>
      <c r="AS197" s="20"/>
      <c r="AT197" s="20"/>
      <c r="AU197" s="40"/>
      <c r="AV197" s="40"/>
      <c r="AW197" s="40"/>
      <c r="AX197" s="20"/>
      <c r="AY197" s="20"/>
      <c r="AZ197" s="1092"/>
      <c r="BA197" s="20"/>
      <c r="BB197" s="20"/>
      <c r="BC197" s="20"/>
      <c r="BD197" s="20"/>
      <c r="BE197" s="20"/>
      <c r="BF197" s="20"/>
      <c r="BG197" s="20"/>
      <c r="BH197" s="20"/>
      <c r="BI197" s="20"/>
      <c r="BJ197" s="20"/>
      <c r="BK197" s="20"/>
      <c r="BL197" s="20"/>
      <c r="BM197" s="20"/>
      <c r="BN197" s="20"/>
      <c r="BO197" s="20"/>
      <c r="BP197" s="20"/>
      <c r="BQ197" s="20"/>
      <c r="BR197" s="20"/>
      <c r="BS197" s="20"/>
    </row>
    <row r="198" spans="1:71" ht="56.25" customHeight="1">
      <c r="A198" s="24"/>
      <c r="B198" s="20"/>
      <c r="C198" s="20"/>
      <c r="D198" s="20"/>
      <c r="E198" s="20"/>
      <c r="F198" s="20"/>
      <c r="G198" s="20"/>
      <c r="H198" s="20"/>
      <c r="I198" s="20"/>
      <c r="J198" s="20"/>
      <c r="K198" s="20"/>
      <c r="L198" s="20"/>
      <c r="M198" s="20"/>
      <c r="N198" s="20"/>
      <c r="O198" s="20"/>
      <c r="P198" s="20"/>
      <c r="Q198" s="40"/>
      <c r="R198" s="20"/>
      <c r="S198" s="40"/>
      <c r="T198" s="20"/>
      <c r="U198" s="20"/>
      <c r="V198" s="20"/>
      <c r="W198" s="40"/>
      <c r="X198" s="40"/>
      <c r="Y198" s="40"/>
      <c r="Z198" s="20"/>
      <c r="AA198" s="20"/>
      <c r="AB198" s="40"/>
      <c r="AC198" s="20"/>
      <c r="AD198" s="20"/>
      <c r="AE198" s="40"/>
      <c r="AF198" s="20"/>
      <c r="AG198" s="20"/>
      <c r="AH198" s="20"/>
      <c r="AI198" s="20"/>
      <c r="AJ198" s="20"/>
      <c r="AK198" s="20"/>
      <c r="AL198" s="20"/>
      <c r="AM198" s="20"/>
      <c r="AN198" s="20"/>
      <c r="AO198" s="20"/>
      <c r="AP198" s="20"/>
      <c r="AQ198" s="40"/>
      <c r="AR198" s="20"/>
      <c r="AS198" s="20"/>
      <c r="AT198" s="20"/>
      <c r="AU198" s="40"/>
      <c r="AV198" s="40"/>
      <c r="AW198" s="40"/>
      <c r="AX198" s="20"/>
      <c r="AY198" s="20"/>
      <c r="AZ198" s="1092"/>
      <c r="BA198" s="20"/>
      <c r="BB198" s="20"/>
      <c r="BC198" s="20"/>
      <c r="BD198" s="20"/>
      <c r="BE198" s="20"/>
      <c r="BF198" s="20"/>
      <c r="BG198" s="20"/>
      <c r="BH198" s="20"/>
      <c r="BI198" s="20"/>
      <c r="BJ198" s="20"/>
      <c r="BK198" s="20"/>
      <c r="BL198" s="20"/>
      <c r="BM198" s="20"/>
      <c r="BN198" s="20"/>
      <c r="BO198" s="20"/>
      <c r="BP198" s="20"/>
      <c r="BQ198" s="20"/>
      <c r="BR198" s="20"/>
      <c r="BS198" s="20"/>
    </row>
    <row r="199" spans="1:71" ht="56.25" customHeight="1">
      <c r="A199" s="24"/>
      <c r="B199" s="20"/>
      <c r="C199" s="20"/>
      <c r="D199" s="20"/>
      <c r="E199" s="20"/>
      <c r="F199" s="20"/>
      <c r="G199" s="20"/>
      <c r="H199" s="20"/>
      <c r="I199" s="20"/>
      <c r="J199" s="20"/>
      <c r="K199" s="20"/>
      <c r="L199" s="20"/>
      <c r="M199" s="20"/>
      <c r="N199" s="20"/>
      <c r="O199" s="20"/>
      <c r="P199" s="20"/>
      <c r="Q199" s="40"/>
      <c r="R199" s="20"/>
      <c r="S199" s="40"/>
      <c r="T199" s="20"/>
      <c r="U199" s="20"/>
      <c r="V199" s="20"/>
      <c r="W199" s="40"/>
      <c r="X199" s="40"/>
      <c r="Y199" s="40"/>
      <c r="Z199" s="20"/>
      <c r="AA199" s="20"/>
      <c r="AB199" s="40"/>
      <c r="AC199" s="20"/>
      <c r="AD199" s="20"/>
      <c r="AE199" s="40"/>
      <c r="AF199" s="20"/>
      <c r="AG199" s="20"/>
      <c r="AH199" s="20"/>
      <c r="AI199" s="20"/>
      <c r="AJ199" s="20"/>
      <c r="AK199" s="20"/>
      <c r="AL199" s="20"/>
      <c r="AM199" s="20"/>
      <c r="AN199" s="20"/>
      <c r="AO199" s="20"/>
      <c r="AP199" s="20"/>
      <c r="AQ199" s="40"/>
      <c r="AR199" s="20"/>
      <c r="AS199" s="20"/>
      <c r="AT199" s="20"/>
      <c r="AU199" s="40"/>
      <c r="AV199" s="40"/>
      <c r="AW199" s="40"/>
      <c r="AX199" s="20"/>
      <c r="AY199" s="20"/>
      <c r="AZ199" s="1092"/>
      <c r="BA199" s="20"/>
      <c r="BB199" s="20"/>
      <c r="BC199" s="20"/>
      <c r="BD199" s="20"/>
      <c r="BE199" s="20"/>
      <c r="BF199" s="20"/>
      <c r="BG199" s="20"/>
      <c r="BH199" s="20"/>
      <c r="BI199" s="20"/>
      <c r="BJ199" s="20"/>
      <c r="BK199" s="20"/>
      <c r="BL199" s="20"/>
      <c r="BM199" s="20"/>
      <c r="BN199" s="20"/>
      <c r="BO199" s="20"/>
      <c r="BP199" s="20"/>
      <c r="BQ199" s="20"/>
      <c r="BR199" s="20"/>
      <c r="BS199" s="20"/>
    </row>
    <row r="200" spans="1:71" ht="56.25" customHeight="1">
      <c r="A200" s="24"/>
      <c r="B200" s="20"/>
      <c r="C200" s="20"/>
      <c r="D200" s="20"/>
      <c r="E200" s="20"/>
      <c r="F200" s="20"/>
      <c r="G200" s="20"/>
      <c r="H200" s="20"/>
      <c r="I200" s="20"/>
      <c r="J200" s="20"/>
      <c r="K200" s="20"/>
      <c r="L200" s="20"/>
      <c r="M200" s="20"/>
      <c r="N200" s="20"/>
      <c r="O200" s="20"/>
      <c r="P200" s="20"/>
      <c r="Q200" s="40"/>
      <c r="R200" s="20"/>
      <c r="S200" s="40"/>
      <c r="T200" s="20"/>
      <c r="U200" s="20"/>
      <c r="V200" s="20"/>
      <c r="W200" s="40"/>
      <c r="X200" s="40"/>
      <c r="Y200" s="40"/>
      <c r="Z200" s="20"/>
      <c r="AA200" s="20"/>
      <c r="AB200" s="40"/>
      <c r="AC200" s="20"/>
      <c r="AD200" s="20"/>
      <c r="AE200" s="40"/>
      <c r="AF200" s="20"/>
      <c r="AG200" s="20"/>
      <c r="AH200" s="20"/>
      <c r="AI200" s="20"/>
      <c r="AJ200" s="20"/>
      <c r="AK200" s="20"/>
      <c r="AL200" s="20"/>
      <c r="AM200" s="20"/>
      <c r="AN200" s="20"/>
      <c r="AO200" s="20"/>
      <c r="AP200" s="20"/>
      <c r="AQ200" s="40"/>
      <c r="AR200" s="20"/>
      <c r="AS200" s="20"/>
      <c r="AT200" s="20"/>
      <c r="AU200" s="40"/>
      <c r="AV200" s="40"/>
      <c r="AW200" s="40"/>
      <c r="AX200" s="20"/>
      <c r="AY200" s="20"/>
      <c r="AZ200" s="1092"/>
      <c r="BA200" s="20"/>
      <c r="BB200" s="20"/>
      <c r="BC200" s="20"/>
      <c r="BD200" s="20"/>
      <c r="BE200" s="20"/>
      <c r="BF200" s="20"/>
      <c r="BG200" s="20"/>
      <c r="BH200" s="20"/>
      <c r="BI200" s="20"/>
      <c r="BJ200" s="20"/>
      <c r="BK200" s="20"/>
      <c r="BL200" s="20"/>
      <c r="BM200" s="20"/>
      <c r="BN200" s="20"/>
      <c r="BO200" s="20"/>
      <c r="BP200" s="20"/>
      <c r="BQ200" s="20"/>
      <c r="BR200" s="20"/>
      <c r="BS200" s="20"/>
    </row>
    <row r="201" spans="1:71" ht="56.25" customHeight="1">
      <c r="A201" s="24"/>
      <c r="B201" s="20"/>
      <c r="C201" s="20"/>
      <c r="D201" s="20"/>
      <c r="E201" s="20"/>
      <c r="F201" s="20"/>
      <c r="G201" s="20"/>
      <c r="H201" s="20"/>
      <c r="I201" s="20"/>
      <c r="J201" s="20"/>
      <c r="K201" s="20"/>
      <c r="L201" s="20"/>
      <c r="M201" s="20"/>
      <c r="N201" s="20"/>
      <c r="O201" s="20"/>
      <c r="P201" s="20"/>
      <c r="Q201" s="40"/>
      <c r="R201" s="20"/>
      <c r="S201" s="40"/>
      <c r="T201" s="20"/>
      <c r="U201" s="20"/>
      <c r="V201" s="20"/>
      <c r="W201" s="40"/>
      <c r="X201" s="40"/>
      <c r="Y201" s="40"/>
      <c r="Z201" s="20"/>
      <c r="AA201" s="20"/>
      <c r="AB201" s="40"/>
      <c r="AC201" s="20"/>
      <c r="AD201" s="20"/>
      <c r="AE201" s="40"/>
      <c r="AF201" s="20"/>
      <c r="AG201" s="20"/>
      <c r="AH201" s="20"/>
      <c r="AI201" s="20"/>
      <c r="AJ201" s="20"/>
      <c r="AK201" s="20"/>
      <c r="AL201" s="20"/>
      <c r="AM201" s="20"/>
      <c r="AN201" s="20"/>
      <c r="AO201" s="20"/>
      <c r="AP201" s="20"/>
      <c r="AQ201" s="40"/>
      <c r="AR201" s="20"/>
      <c r="AS201" s="20"/>
      <c r="AT201" s="20"/>
      <c r="AU201" s="40"/>
      <c r="AV201" s="40"/>
      <c r="AW201" s="40"/>
      <c r="AX201" s="20"/>
      <c r="AY201" s="20"/>
      <c r="AZ201" s="1092"/>
      <c r="BA201" s="20"/>
      <c r="BB201" s="20"/>
      <c r="BC201" s="20"/>
      <c r="BD201" s="20"/>
      <c r="BE201" s="20"/>
      <c r="BF201" s="20"/>
      <c r="BG201" s="20"/>
      <c r="BH201" s="20"/>
      <c r="BI201" s="20"/>
      <c r="BJ201" s="20"/>
      <c r="BK201" s="20"/>
      <c r="BL201" s="20"/>
      <c r="BM201" s="20"/>
      <c r="BN201" s="20"/>
      <c r="BO201" s="20"/>
      <c r="BP201" s="20"/>
      <c r="BQ201" s="20"/>
      <c r="BR201" s="20"/>
      <c r="BS201" s="20"/>
    </row>
    <row r="202" spans="1:71" ht="56.25" customHeight="1">
      <c r="A202" s="24"/>
      <c r="B202" s="20"/>
      <c r="C202" s="20"/>
      <c r="D202" s="20"/>
      <c r="E202" s="20"/>
      <c r="F202" s="20"/>
      <c r="G202" s="20"/>
      <c r="H202" s="20"/>
      <c r="I202" s="20"/>
      <c r="J202" s="20"/>
      <c r="K202" s="20"/>
      <c r="L202" s="20"/>
      <c r="M202" s="20"/>
      <c r="N202" s="20"/>
      <c r="O202" s="20"/>
      <c r="P202" s="20"/>
      <c r="Q202" s="40"/>
      <c r="R202" s="20"/>
      <c r="S202" s="40"/>
      <c r="T202" s="20"/>
      <c r="U202" s="20"/>
      <c r="V202" s="20"/>
      <c r="W202" s="40"/>
      <c r="X202" s="40"/>
      <c r="Y202" s="40"/>
      <c r="Z202" s="20"/>
      <c r="AA202" s="20"/>
      <c r="AB202" s="40"/>
      <c r="AC202" s="20"/>
      <c r="AD202" s="20"/>
      <c r="AE202" s="40"/>
      <c r="AF202" s="20"/>
      <c r="AG202" s="20"/>
      <c r="AH202" s="20"/>
      <c r="AI202" s="20"/>
      <c r="AJ202" s="20"/>
      <c r="AK202" s="20"/>
      <c r="AL202" s="20"/>
      <c r="AM202" s="20"/>
      <c r="AN202" s="20"/>
      <c r="AO202" s="20"/>
      <c r="AP202" s="20"/>
      <c r="AQ202" s="40"/>
      <c r="AR202" s="20"/>
      <c r="AS202" s="20"/>
      <c r="AT202" s="20"/>
      <c r="AU202" s="40"/>
      <c r="AV202" s="40"/>
      <c r="AW202" s="40"/>
      <c r="AX202" s="20"/>
      <c r="AY202" s="20"/>
      <c r="AZ202" s="1092"/>
      <c r="BA202" s="20"/>
      <c r="BB202" s="20"/>
      <c r="BC202" s="20"/>
      <c r="BD202" s="20"/>
      <c r="BE202" s="20"/>
      <c r="BF202" s="20"/>
      <c r="BG202" s="20"/>
      <c r="BH202" s="20"/>
      <c r="BI202" s="20"/>
      <c r="BJ202" s="20"/>
      <c r="BK202" s="20"/>
      <c r="BL202" s="20"/>
      <c r="BM202" s="20"/>
      <c r="BN202" s="20"/>
      <c r="BO202" s="20"/>
      <c r="BP202" s="20"/>
      <c r="BQ202" s="20"/>
      <c r="BR202" s="20"/>
      <c r="BS202" s="20"/>
    </row>
    <row r="203" spans="1:71" ht="56.25" customHeight="1">
      <c r="A203" s="24"/>
      <c r="B203" s="20"/>
      <c r="C203" s="20"/>
      <c r="D203" s="20"/>
      <c r="E203" s="20"/>
      <c r="F203" s="20"/>
      <c r="G203" s="20"/>
      <c r="H203" s="20"/>
      <c r="I203" s="20"/>
      <c r="J203" s="20"/>
      <c r="K203" s="20"/>
      <c r="L203" s="20"/>
      <c r="M203" s="20"/>
      <c r="N203" s="20"/>
      <c r="O203" s="20"/>
      <c r="P203" s="20"/>
      <c r="Q203" s="40"/>
      <c r="R203" s="20"/>
      <c r="S203" s="40"/>
      <c r="T203" s="20"/>
      <c r="U203" s="20"/>
      <c r="V203" s="20"/>
      <c r="W203" s="40"/>
      <c r="X203" s="40"/>
      <c r="Y203" s="40"/>
      <c r="Z203" s="20"/>
      <c r="AA203" s="20"/>
      <c r="AB203" s="40"/>
      <c r="AC203" s="20"/>
      <c r="AD203" s="20"/>
      <c r="AE203" s="40"/>
      <c r="AF203" s="20"/>
      <c r="AG203" s="20"/>
      <c r="AH203" s="20"/>
      <c r="AI203" s="20"/>
      <c r="AJ203" s="20"/>
      <c r="AK203" s="20"/>
      <c r="AL203" s="20"/>
      <c r="AM203" s="20"/>
      <c r="AN203" s="20"/>
      <c r="AO203" s="20"/>
      <c r="AP203" s="20"/>
      <c r="AQ203" s="40"/>
      <c r="AR203" s="20"/>
      <c r="AS203" s="20"/>
      <c r="AT203" s="20"/>
      <c r="AU203" s="40"/>
      <c r="AV203" s="40"/>
      <c r="AW203" s="40"/>
      <c r="AX203" s="20"/>
      <c r="AY203" s="20"/>
      <c r="AZ203" s="1092"/>
      <c r="BA203" s="20"/>
      <c r="BB203" s="20"/>
      <c r="BC203" s="20"/>
      <c r="BD203" s="20"/>
      <c r="BE203" s="20"/>
      <c r="BF203" s="20"/>
      <c r="BG203" s="20"/>
      <c r="BH203" s="20"/>
      <c r="BI203" s="20"/>
      <c r="BJ203" s="20"/>
      <c r="BK203" s="20"/>
      <c r="BL203" s="20"/>
      <c r="BM203" s="20"/>
      <c r="BN203" s="20"/>
      <c r="BO203" s="20"/>
      <c r="BP203" s="20"/>
      <c r="BQ203" s="20"/>
      <c r="BR203" s="20"/>
      <c r="BS203" s="20"/>
    </row>
    <row r="204" spans="1:71" ht="56.25" customHeight="1">
      <c r="A204" s="24"/>
      <c r="B204" s="20"/>
      <c r="C204" s="20"/>
      <c r="D204" s="20"/>
      <c r="E204" s="20"/>
      <c r="F204" s="20"/>
      <c r="G204" s="20"/>
      <c r="H204" s="20"/>
      <c r="I204" s="20"/>
      <c r="J204" s="20"/>
      <c r="K204" s="20"/>
      <c r="L204" s="20"/>
      <c r="M204" s="20"/>
      <c r="N204" s="20"/>
      <c r="O204" s="20"/>
      <c r="P204" s="20"/>
      <c r="Q204" s="40"/>
      <c r="R204" s="20"/>
      <c r="S204" s="40"/>
      <c r="T204" s="20"/>
      <c r="U204" s="20"/>
      <c r="V204" s="20"/>
      <c r="W204" s="40"/>
      <c r="X204" s="40"/>
      <c r="Y204" s="40"/>
      <c r="Z204" s="20"/>
      <c r="AA204" s="20"/>
      <c r="AB204" s="40"/>
      <c r="AC204" s="20"/>
      <c r="AD204" s="20"/>
      <c r="AE204" s="40"/>
      <c r="AF204" s="20"/>
      <c r="AG204" s="20"/>
      <c r="AH204" s="20"/>
      <c r="AI204" s="20"/>
      <c r="AJ204" s="20"/>
      <c r="AK204" s="20"/>
      <c r="AL204" s="20"/>
      <c r="AM204" s="20"/>
      <c r="AN204" s="20"/>
      <c r="AO204" s="20"/>
      <c r="AP204" s="20"/>
      <c r="AQ204" s="40"/>
      <c r="AR204" s="20"/>
      <c r="AS204" s="20"/>
      <c r="AT204" s="20"/>
      <c r="AU204" s="40"/>
      <c r="AV204" s="40"/>
      <c r="AW204" s="40"/>
      <c r="AX204" s="20"/>
      <c r="AY204" s="20"/>
      <c r="AZ204" s="1092"/>
      <c r="BA204" s="20"/>
      <c r="BB204" s="20"/>
      <c r="BC204" s="20"/>
      <c r="BD204" s="20"/>
      <c r="BE204" s="20"/>
      <c r="BF204" s="20"/>
      <c r="BG204" s="20"/>
      <c r="BH204" s="20"/>
      <c r="BI204" s="20"/>
      <c r="BJ204" s="20"/>
      <c r="BK204" s="20"/>
      <c r="BL204" s="20"/>
      <c r="BM204" s="20"/>
      <c r="BN204" s="20"/>
      <c r="BO204" s="20"/>
      <c r="BP204" s="20"/>
      <c r="BQ204" s="20"/>
      <c r="BR204" s="20"/>
      <c r="BS204" s="20"/>
    </row>
    <row r="205" spans="1:71" ht="56.25" customHeight="1">
      <c r="A205" s="24"/>
      <c r="B205" s="20"/>
      <c r="C205" s="20"/>
      <c r="D205" s="20"/>
      <c r="E205" s="20"/>
      <c r="F205" s="20"/>
      <c r="G205" s="20"/>
      <c r="H205" s="20"/>
      <c r="I205" s="20"/>
      <c r="J205" s="20"/>
      <c r="K205" s="20"/>
      <c r="L205" s="20"/>
      <c r="M205" s="20"/>
      <c r="N205" s="20"/>
      <c r="O205" s="20"/>
      <c r="P205" s="20"/>
      <c r="Q205" s="40"/>
      <c r="R205" s="20"/>
      <c r="S205" s="40"/>
      <c r="T205" s="20"/>
      <c r="U205" s="20"/>
      <c r="V205" s="20"/>
      <c r="W205" s="40"/>
      <c r="X205" s="40"/>
      <c r="Y205" s="40"/>
      <c r="Z205" s="20"/>
      <c r="AA205" s="20"/>
      <c r="AB205" s="40"/>
      <c r="AC205" s="20"/>
      <c r="AD205" s="20"/>
      <c r="AE205" s="40"/>
      <c r="AF205" s="20"/>
      <c r="AG205" s="20"/>
      <c r="AH205" s="20"/>
      <c r="AI205" s="20"/>
      <c r="AJ205" s="20"/>
      <c r="AK205" s="20"/>
      <c r="AL205" s="20"/>
      <c r="AM205" s="20"/>
      <c r="AN205" s="20"/>
      <c r="AO205" s="20"/>
      <c r="AP205" s="20"/>
      <c r="AQ205" s="40"/>
      <c r="AR205" s="20"/>
      <c r="AS205" s="20"/>
      <c r="AT205" s="20"/>
      <c r="AU205" s="40"/>
      <c r="AV205" s="40"/>
      <c r="AW205" s="40"/>
      <c r="AX205" s="20"/>
      <c r="AY205" s="20"/>
      <c r="AZ205" s="1092"/>
      <c r="BA205" s="20"/>
      <c r="BB205" s="20"/>
      <c r="BC205" s="20"/>
      <c r="BD205" s="20"/>
      <c r="BE205" s="20"/>
      <c r="BF205" s="20"/>
      <c r="BG205" s="20"/>
      <c r="BH205" s="20"/>
      <c r="BI205" s="20"/>
      <c r="BJ205" s="20"/>
      <c r="BK205" s="20"/>
      <c r="BL205" s="20"/>
      <c r="BM205" s="20"/>
      <c r="BN205" s="20"/>
      <c r="BO205" s="20"/>
      <c r="BP205" s="20"/>
      <c r="BQ205" s="20"/>
      <c r="BR205" s="20"/>
      <c r="BS205" s="20"/>
    </row>
    <row r="206" spans="1:71" ht="56.25" customHeight="1">
      <c r="A206" s="24"/>
      <c r="B206" s="20"/>
      <c r="C206" s="20"/>
      <c r="D206" s="20"/>
      <c r="E206" s="20"/>
      <c r="F206" s="20"/>
      <c r="G206" s="20"/>
      <c r="H206" s="20"/>
      <c r="I206" s="20"/>
      <c r="J206" s="20"/>
      <c r="K206" s="20"/>
      <c r="L206" s="20"/>
      <c r="M206" s="20"/>
      <c r="N206" s="20"/>
      <c r="O206" s="20"/>
      <c r="P206" s="20"/>
      <c r="Q206" s="40"/>
      <c r="R206" s="20"/>
      <c r="S206" s="40"/>
      <c r="T206" s="20"/>
      <c r="U206" s="20"/>
      <c r="V206" s="20"/>
      <c r="W206" s="40"/>
      <c r="X206" s="40"/>
      <c r="Y206" s="40"/>
      <c r="Z206" s="20"/>
      <c r="AA206" s="20"/>
      <c r="AB206" s="40"/>
      <c r="AC206" s="20"/>
      <c r="AD206" s="20"/>
      <c r="AE206" s="40"/>
      <c r="AF206" s="20"/>
      <c r="AG206" s="20"/>
      <c r="AH206" s="20"/>
      <c r="AI206" s="20"/>
      <c r="AJ206" s="20"/>
      <c r="AK206" s="20"/>
      <c r="AL206" s="20"/>
      <c r="AM206" s="20"/>
      <c r="AN206" s="20"/>
      <c r="AO206" s="20"/>
      <c r="AP206" s="20"/>
      <c r="AQ206" s="40"/>
      <c r="AR206" s="20"/>
      <c r="AS206" s="20"/>
      <c r="AT206" s="20"/>
      <c r="AU206" s="40"/>
      <c r="AV206" s="40"/>
      <c r="AW206" s="40"/>
      <c r="AX206" s="20"/>
      <c r="AY206" s="20"/>
      <c r="AZ206" s="1092"/>
      <c r="BA206" s="20"/>
      <c r="BB206" s="20"/>
      <c r="BC206" s="20"/>
      <c r="BD206" s="20"/>
      <c r="BE206" s="20"/>
      <c r="BF206" s="20"/>
      <c r="BG206" s="20"/>
      <c r="BH206" s="20"/>
      <c r="BI206" s="20"/>
      <c r="BJ206" s="20"/>
      <c r="BK206" s="20"/>
      <c r="BL206" s="20"/>
      <c r="BM206" s="20"/>
      <c r="BN206" s="20"/>
      <c r="BO206" s="20"/>
      <c r="BP206" s="20"/>
      <c r="BQ206" s="20"/>
      <c r="BR206" s="20"/>
      <c r="BS206" s="20"/>
    </row>
    <row r="207" spans="1:71" ht="56.25" customHeight="1">
      <c r="A207" s="24"/>
      <c r="B207" s="20"/>
      <c r="C207" s="20"/>
      <c r="D207" s="20"/>
      <c r="E207" s="20"/>
      <c r="F207" s="20"/>
      <c r="G207" s="20"/>
      <c r="H207" s="20"/>
      <c r="I207" s="20"/>
      <c r="J207" s="20"/>
      <c r="K207" s="20"/>
      <c r="L207" s="20"/>
      <c r="M207" s="20"/>
      <c r="N207" s="20"/>
      <c r="O207" s="20"/>
      <c r="P207" s="20"/>
      <c r="Q207" s="40"/>
      <c r="R207" s="20"/>
      <c r="S207" s="40"/>
      <c r="T207" s="20"/>
      <c r="U207" s="20"/>
      <c r="V207" s="20"/>
      <c r="W207" s="40"/>
      <c r="X207" s="40"/>
      <c r="Y207" s="40"/>
      <c r="Z207" s="20"/>
      <c r="AA207" s="20"/>
      <c r="AB207" s="40"/>
      <c r="AC207" s="20"/>
      <c r="AD207" s="20"/>
      <c r="AE207" s="40"/>
      <c r="AF207" s="20"/>
      <c r="AG207" s="20"/>
      <c r="AH207" s="20"/>
      <c r="AI207" s="20"/>
      <c r="AJ207" s="20"/>
      <c r="AK207" s="20"/>
      <c r="AL207" s="20"/>
      <c r="AM207" s="20"/>
      <c r="AN207" s="20"/>
      <c r="AO207" s="20"/>
      <c r="AP207" s="20"/>
      <c r="AQ207" s="40"/>
      <c r="AR207" s="20"/>
      <c r="AS207" s="20"/>
      <c r="AT207" s="20"/>
      <c r="AU207" s="40"/>
      <c r="AV207" s="40"/>
      <c r="AW207" s="40"/>
      <c r="AX207" s="20"/>
      <c r="AY207" s="20"/>
      <c r="AZ207" s="1092"/>
      <c r="BA207" s="20"/>
      <c r="BB207" s="20"/>
      <c r="BC207" s="20"/>
      <c r="BD207" s="20"/>
      <c r="BE207" s="20"/>
      <c r="BF207" s="20"/>
      <c r="BG207" s="20"/>
      <c r="BH207" s="20"/>
      <c r="BI207" s="20"/>
      <c r="BJ207" s="20"/>
      <c r="BK207" s="20"/>
      <c r="BL207" s="20"/>
      <c r="BM207" s="20"/>
      <c r="BN207" s="20"/>
      <c r="BO207" s="20"/>
      <c r="BP207" s="20"/>
      <c r="BQ207" s="20"/>
      <c r="BR207" s="20"/>
      <c r="BS207" s="20"/>
    </row>
    <row r="208" spans="1:71" ht="56.25" customHeight="1">
      <c r="A208" s="24"/>
      <c r="B208" s="20"/>
      <c r="C208" s="20"/>
      <c r="D208" s="20"/>
      <c r="E208" s="20"/>
      <c r="F208" s="20"/>
      <c r="G208" s="20"/>
      <c r="H208" s="20"/>
      <c r="I208" s="20"/>
      <c r="J208" s="20"/>
      <c r="K208" s="20"/>
      <c r="L208" s="20"/>
      <c r="M208" s="20"/>
      <c r="N208" s="20"/>
      <c r="O208" s="20"/>
      <c r="P208" s="20"/>
      <c r="Q208" s="40"/>
      <c r="R208" s="20"/>
      <c r="S208" s="40"/>
      <c r="T208" s="20"/>
      <c r="U208" s="20"/>
      <c r="V208" s="20"/>
      <c r="W208" s="40"/>
      <c r="X208" s="40"/>
      <c r="Y208" s="40"/>
      <c r="Z208" s="20"/>
      <c r="AA208" s="20"/>
      <c r="AB208" s="40"/>
      <c r="AC208" s="20"/>
      <c r="AD208" s="20"/>
      <c r="AE208" s="40"/>
      <c r="AF208" s="20"/>
      <c r="AG208" s="20"/>
      <c r="AH208" s="20"/>
      <c r="AI208" s="20"/>
      <c r="AJ208" s="20"/>
      <c r="AK208" s="20"/>
      <c r="AL208" s="20"/>
      <c r="AM208" s="20"/>
      <c r="AN208" s="20"/>
      <c r="AO208" s="20"/>
      <c r="AP208" s="20"/>
      <c r="AQ208" s="40"/>
      <c r="AR208" s="20"/>
      <c r="AS208" s="20"/>
      <c r="AT208" s="20"/>
      <c r="AU208" s="40"/>
      <c r="AV208" s="40"/>
      <c r="AW208" s="40"/>
      <c r="AX208" s="20"/>
      <c r="AY208" s="20"/>
      <c r="AZ208" s="1092"/>
      <c r="BA208" s="20"/>
      <c r="BB208" s="20"/>
      <c r="BC208" s="20"/>
      <c r="BD208" s="20"/>
      <c r="BE208" s="20"/>
      <c r="BF208" s="20"/>
      <c r="BG208" s="20"/>
      <c r="BH208" s="20"/>
      <c r="BI208" s="20"/>
      <c r="BJ208" s="20"/>
      <c r="BK208" s="20"/>
      <c r="BL208" s="20"/>
      <c r="BM208" s="20"/>
      <c r="BN208" s="20"/>
      <c r="BO208" s="20"/>
      <c r="BP208" s="20"/>
      <c r="BQ208" s="20"/>
      <c r="BR208" s="20"/>
      <c r="BS208" s="20"/>
    </row>
    <row r="209" spans="1:71" ht="56.25" customHeight="1">
      <c r="A209" s="24"/>
      <c r="B209" s="20"/>
      <c r="C209" s="20"/>
      <c r="D209" s="20"/>
      <c r="E209" s="20"/>
      <c r="F209" s="20"/>
      <c r="G209" s="20"/>
      <c r="H209" s="20"/>
      <c r="I209" s="20"/>
      <c r="J209" s="20"/>
      <c r="K209" s="20"/>
      <c r="L209" s="20"/>
      <c r="M209" s="20"/>
      <c r="N209" s="20"/>
      <c r="O209" s="20"/>
      <c r="P209" s="20"/>
      <c r="Q209" s="40"/>
      <c r="R209" s="20"/>
      <c r="S209" s="40"/>
      <c r="T209" s="20"/>
      <c r="U209" s="20"/>
      <c r="V209" s="20"/>
      <c r="W209" s="40"/>
      <c r="X209" s="40"/>
      <c r="Y209" s="40"/>
      <c r="Z209" s="20"/>
      <c r="AA209" s="20"/>
      <c r="AB209" s="40"/>
      <c r="AC209" s="20"/>
      <c r="AD209" s="20"/>
      <c r="AE209" s="40"/>
      <c r="AF209" s="20"/>
      <c r="AG209" s="20"/>
      <c r="AH209" s="20"/>
      <c r="AI209" s="20"/>
      <c r="AJ209" s="20"/>
      <c r="AK209" s="20"/>
      <c r="AL209" s="20"/>
      <c r="AM209" s="20"/>
      <c r="AN209" s="20"/>
      <c r="AO209" s="20"/>
      <c r="AP209" s="20"/>
      <c r="AQ209" s="40"/>
      <c r="AR209" s="20"/>
      <c r="AS209" s="20"/>
      <c r="AT209" s="20"/>
      <c r="AU209" s="40"/>
      <c r="AV209" s="40"/>
      <c r="AW209" s="40"/>
      <c r="AX209" s="20"/>
      <c r="AY209" s="20"/>
      <c r="AZ209" s="1092"/>
      <c r="BA209" s="20"/>
      <c r="BB209" s="20"/>
      <c r="BC209" s="20"/>
      <c r="BD209" s="20"/>
      <c r="BE209" s="20"/>
      <c r="BF209" s="20"/>
      <c r="BG209" s="20"/>
      <c r="BH209" s="20"/>
      <c r="BI209" s="20"/>
      <c r="BJ209" s="20"/>
      <c r="BK209" s="20"/>
      <c r="BL209" s="20"/>
      <c r="BM209" s="20"/>
      <c r="BN209" s="20"/>
      <c r="BO209" s="20"/>
      <c r="BP209" s="20"/>
      <c r="BQ209" s="20"/>
      <c r="BR209" s="20"/>
      <c r="BS209" s="20"/>
    </row>
    <row r="210" spans="1:71" ht="56.25" customHeight="1">
      <c r="A210" s="24"/>
      <c r="B210" s="20"/>
      <c r="C210" s="20"/>
      <c r="D210" s="20"/>
      <c r="E210" s="20"/>
      <c r="F210" s="20"/>
      <c r="G210" s="20"/>
      <c r="H210" s="20"/>
      <c r="I210" s="20"/>
      <c r="J210" s="20"/>
      <c r="K210" s="20"/>
      <c r="L210" s="20"/>
      <c r="M210" s="20"/>
      <c r="N210" s="20"/>
      <c r="O210" s="20"/>
      <c r="P210" s="20"/>
      <c r="Q210" s="40"/>
      <c r="R210" s="20"/>
      <c r="S210" s="40"/>
      <c r="T210" s="20"/>
      <c r="U210" s="20"/>
      <c r="V210" s="20"/>
      <c r="W210" s="40"/>
      <c r="X210" s="40"/>
      <c r="Y210" s="40"/>
      <c r="Z210" s="20"/>
      <c r="AA210" s="20"/>
      <c r="AB210" s="40"/>
      <c r="AC210" s="20"/>
      <c r="AD210" s="20"/>
      <c r="AE210" s="40"/>
      <c r="AF210" s="20"/>
      <c r="AG210" s="20"/>
      <c r="AH210" s="20"/>
      <c r="AI210" s="20"/>
      <c r="AJ210" s="20"/>
      <c r="AK210" s="20"/>
      <c r="AL210" s="20"/>
      <c r="AM210" s="20"/>
      <c r="AN210" s="20"/>
      <c r="AO210" s="20"/>
      <c r="AP210" s="20"/>
      <c r="AQ210" s="40"/>
      <c r="AR210" s="20"/>
      <c r="AS210" s="20"/>
      <c r="AT210" s="20"/>
      <c r="AU210" s="40"/>
      <c r="AV210" s="40"/>
      <c r="AW210" s="40"/>
      <c r="AX210" s="20"/>
      <c r="AY210" s="20"/>
      <c r="AZ210" s="1092"/>
      <c r="BA210" s="20"/>
      <c r="BB210" s="20"/>
      <c r="BC210" s="20"/>
      <c r="BD210" s="20"/>
      <c r="BE210" s="20"/>
      <c r="BF210" s="20"/>
      <c r="BG210" s="20"/>
      <c r="BH210" s="20"/>
      <c r="BI210" s="20"/>
      <c r="BJ210" s="20"/>
      <c r="BK210" s="20"/>
      <c r="BL210" s="20"/>
      <c r="BM210" s="20"/>
      <c r="BN210" s="20"/>
      <c r="BO210" s="20"/>
      <c r="BP210" s="20"/>
      <c r="BQ210" s="20"/>
      <c r="BR210" s="20"/>
      <c r="BS210" s="20"/>
    </row>
    <row r="211" spans="1:71" ht="56.25" customHeight="1">
      <c r="A211" s="24"/>
      <c r="B211" s="20"/>
      <c r="C211" s="20"/>
      <c r="D211" s="20"/>
      <c r="E211" s="20"/>
      <c r="F211" s="20"/>
      <c r="G211" s="20"/>
      <c r="H211" s="20"/>
      <c r="I211" s="20"/>
      <c r="J211" s="20"/>
      <c r="K211" s="20"/>
      <c r="L211" s="20"/>
      <c r="M211" s="20"/>
      <c r="N211" s="20"/>
      <c r="O211" s="20"/>
      <c r="P211" s="20"/>
      <c r="Q211" s="40"/>
      <c r="R211" s="20"/>
      <c r="S211" s="40"/>
      <c r="T211" s="20"/>
      <c r="U211" s="20"/>
      <c r="V211" s="20"/>
      <c r="W211" s="40"/>
      <c r="X211" s="40"/>
      <c r="Y211" s="40"/>
      <c r="Z211" s="20"/>
      <c r="AA211" s="20"/>
      <c r="AB211" s="40"/>
      <c r="AC211" s="20"/>
      <c r="AD211" s="20"/>
      <c r="AE211" s="40"/>
      <c r="AF211" s="20"/>
      <c r="AG211" s="20"/>
      <c r="AH211" s="20"/>
      <c r="AI211" s="20"/>
      <c r="AJ211" s="20"/>
      <c r="AK211" s="20"/>
      <c r="AL211" s="20"/>
      <c r="AM211" s="20"/>
      <c r="AN211" s="20"/>
      <c r="AO211" s="20"/>
      <c r="AP211" s="20"/>
      <c r="AQ211" s="40"/>
      <c r="AR211" s="20"/>
      <c r="AS211" s="20"/>
      <c r="AT211" s="20"/>
      <c r="AU211" s="40"/>
      <c r="AV211" s="40"/>
      <c r="AW211" s="40"/>
      <c r="AX211" s="20"/>
      <c r="AY211" s="20"/>
      <c r="AZ211" s="1092"/>
      <c r="BA211" s="20"/>
      <c r="BB211" s="20"/>
      <c r="BC211" s="20"/>
      <c r="BD211" s="20"/>
      <c r="BE211" s="20"/>
      <c r="BF211" s="20"/>
      <c r="BG211" s="20"/>
      <c r="BH211" s="20"/>
      <c r="BI211" s="20"/>
      <c r="BJ211" s="20"/>
      <c r="BK211" s="20"/>
      <c r="BL211" s="20"/>
      <c r="BM211" s="20"/>
      <c r="BN211" s="20"/>
      <c r="BO211" s="20"/>
      <c r="BP211" s="20"/>
      <c r="BQ211" s="20"/>
      <c r="BR211" s="20"/>
      <c r="BS211" s="20"/>
    </row>
    <row r="212" spans="1:71" ht="56.25" customHeight="1">
      <c r="A212" s="24"/>
      <c r="B212" s="20"/>
      <c r="C212" s="20"/>
      <c r="D212" s="20"/>
      <c r="E212" s="20"/>
      <c r="F212" s="20"/>
      <c r="G212" s="20"/>
      <c r="H212" s="20"/>
      <c r="I212" s="20"/>
      <c r="J212" s="20"/>
      <c r="K212" s="20"/>
      <c r="L212" s="20"/>
      <c r="M212" s="20"/>
      <c r="N212" s="20"/>
      <c r="O212" s="20"/>
      <c r="P212" s="20"/>
      <c r="Q212" s="40"/>
      <c r="R212" s="20"/>
      <c r="S212" s="40"/>
      <c r="T212" s="20"/>
      <c r="U212" s="20"/>
      <c r="V212" s="20"/>
      <c r="W212" s="40"/>
      <c r="X212" s="40"/>
      <c r="Y212" s="40"/>
      <c r="Z212" s="20"/>
      <c r="AA212" s="20"/>
      <c r="AB212" s="40"/>
      <c r="AC212" s="20"/>
      <c r="AD212" s="20"/>
      <c r="AE212" s="40"/>
      <c r="AF212" s="20"/>
      <c r="AG212" s="20"/>
      <c r="AH212" s="20"/>
      <c r="AI212" s="20"/>
      <c r="AJ212" s="20"/>
      <c r="AK212" s="20"/>
      <c r="AL212" s="20"/>
      <c r="AM212" s="20"/>
      <c r="AN212" s="20"/>
      <c r="AO212" s="20"/>
      <c r="AP212" s="20"/>
      <c r="AQ212" s="40"/>
      <c r="AR212" s="20"/>
      <c r="AS212" s="20"/>
      <c r="AT212" s="20"/>
      <c r="AU212" s="40"/>
      <c r="AV212" s="40"/>
      <c r="AW212" s="40"/>
      <c r="AX212" s="20"/>
      <c r="AY212" s="20"/>
      <c r="AZ212" s="1092"/>
      <c r="BA212" s="20"/>
      <c r="BB212" s="20"/>
      <c r="BC212" s="20"/>
      <c r="BD212" s="20"/>
      <c r="BE212" s="20"/>
      <c r="BF212" s="20"/>
      <c r="BG212" s="20"/>
      <c r="BH212" s="20"/>
      <c r="BI212" s="20"/>
      <c r="BJ212" s="20"/>
      <c r="BK212" s="20"/>
      <c r="BL212" s="20"/>
      <c r="BM212" s="20"/>
      <c r="BN212" s="20"/>
      <c r="BO212" s="20"/>
      <c r="BP212" s="20"/>
      <c r="BQ212" s="20"/>
      <c r="BR212" s="20"/>
      <c r="BS212" s="20"/>
    </row>
    <row r="213" spans="1:71" ht="56.25" customHeight="1">
      <c r="A213" s="24"/>
      <c r="B213" s="20"/>
      <c r="C213" s="20"/>
      <c r="D213" s="20"/>
      <c r="E213" s="20"/>
      <c r="F213" s="20"/>
      <c r="G213" s="20"/>
      <c r="H213" s="20"/>
      <c r="I213" s="20"/>
      <c r="J213" s="20"/>
      <c r="K213" s="20"/>
      <c r="L213" s="20"/>
      <c r="M213" s="20"/>
      <c r="N213" s="20"/>
      <c r="O213" s="20"/>
      <c r="P213" s="20"/>
      <c r="Q213" s="40"/>
      <c r="R213" s="20"/>
      <c r="S213" s="40"/>
      <c r="T213" s="20"/>
      <c r="U213" s="20"/>
      <c r="V213" s="20"/>
      <c r="W213" s="40"/>
      <c r="X213" s="40"/>
      <c r="Y213" s="40"/>
      <c r="Z213" s="20"/>
      <c r="AA213" s="20"/>
      <c r="AB213" s="40"/>
      <c r="AC213" s="20"/>
      <c r="AD213" s="20"/>
      <c r="AE213" s="40"/>
      <c r="AF213" s="20"/>
      <c r="AG213" s="20"/>
      <c r="AH213" s="20"/>
      <c r="AI213" s="20"/>
      <c r="AJ213" s="20"/>
      <c r="AK213" s="20"/>
      <c r="AL213" s="20"/>
      <c r="AM213" s="20"/>
      <c r="AN213" s="20"/>
      <c r="AO213" s="20"/>
      <c r="AP213" s="20"/>
      <c r="AQ213" s="40"/>
      <c r="AR213" s="20"/>
      <c r="AS213" s="20"/>
      <c r="AT213" s="20"/>
      <c r="AU213" s="40"/>
      <c r="AV213" s="40"/>
      <c r="AW213" s="40"/>
      <c r="AX213" s="20"/>
      <c r="AY213" s="20"/>
      <c r="AZ213" s="1092"/>
      <c r="BA213" s="20"/>
      <c r="BB213" s="20"/>
      <c r="BC213" s="20"/>
      <c r="BD213" s="20"/>
      <c r="BE213" s="20"/>
      <c r="BF213" s="20"/>
      <c r="BG213" s="20"/>
      <c r="BH213" s="20"/>
      <c r="BI213" s="20"/>
      <c r="BJ213" s="20"/>
      <c r="BK213" s="20"/>
      <c r="BL213" s="20"/>
      <c r="BM213" s="20"/>
      <c r="BN213" s="20"/>
      <c r="BO213" s="20"/>
      <c r="BP213" s="20"/>
      <c r="BQ213" s="20"/>
      <c r="BR213" s="20"/>
      <c r="BS213" s="20"/>
    </row>
    <row r="214" spans="1:71" ht="56.25" customHeight="1">
      <c r="A214" s="24"/>
      <c r="B214" s="20"/>
      <c r="C214" s="20"/>
      <c r="D214" s="20"/>
      <c r="E214" s="20"/>
      <c r="F214" s="20"/>
      <c r="G214" s="20"/>
      <c r="H214" s="20"/>
      <c r="I214" s="20"/>
      <c r="J214" s="20"/>
      <c r="K214" s="20"/>
      <c r="L214" s="20"/>
      <c r="M214" s="20"/>
      <c r="N214" s="20"/>
      <c r="O214" s="20"/>
      <c r="P214" s="20"/>
      <c r="Q214" s="40"/>
      <c r="R214" s="20"/>
      <c r="S214" s="40"/>
      <c r="T214" s="20"/>
      <c r="U214" s="20"/>
      <c r="V214" s="20"/>
      <c r="W214" s="40"/>
      <c r="X214" s="40"/>
      <c r="Y214" s="40"/>
      <c r="Z214" s="20"/>
      <c r="AA214" s="20"/>
      <c r="AB214" s="40"/>
      <c r="AC214" s="20"/>
      <c r="AD214" s="20"/>
      <c r="AE214" s="40"/>
      <c r="AF214" s="20"/>
      <c r="AG214" s="20"/>
      <c r="AH214" s="20"/>
      <c r="AI214" s="20"/>
      <c r="AJ214" s="20"/>
      <c r="AK214" s="20"/>
      <c r="AL214" s="20"/>
      <c r="AM214" s="20"/>
      <c r="AN214" s="20"/>
      <c r="AO214" s="20"/>
      <c r="AP214" s="20"/>
      <c r="AQ214" s="40"/>
      <c r="AR214" s="20"/>
      <c r="AS214" s="20"/>
      <c r="AT214" s="20"/>
      <c r="AU214" s="40"/>
      <c r="AV214" s="40"/>
      <c r="AW214" s="40"/>
      <c r="AX214" s="20"/>
      <c r="AY214" s="20"/>
      <c r="AZ214" s="1092"/>
      <c r="BA214" s="20"/>
      <c r="BB214" s="20"/>
      <c r="BC214" s="20"/>
      <c r="BD214" s="20"/>
      <c r="BE214" s="20"/>
      <c r="BF214" s="20"/>
      <c r="BG214" s="20"/>
      <c r="BH214" s="20"/>
      <c r="BI214" s="20"/>
      <c r="BJ214" s="20"/>
      <c r="BK214" s="20"/>
      <c r="BL214" s="20"/>
      <c r="BM214" s="20"/>
      <c r="BN214" s="20"/>
      <c r="BO214" s="20"/>
      <c r="BP214" s="20"/>
      <c r="BQ214" s="20"/>
      <c r="BR214" s="20"/>
      <c r="BS214" s="20"/>
    </row>
    <row r="215" spans="1:71" ht="56.25" customHeight="1">
      <c r="A215" s="24"/>
      <c r="B215" s="20"/>
      <c r="C215" s="20"/>
      <c r="D215" s="20"/>
      <c r="E215" s="20"/>
      <c r="F215" s="20"/>
      <c r="G215" s="20"/>
      <c r="H215" s="20"/>
      <c r="I215" s="20"/>
      <c r="J215" s="20"/>
      <c r="K215" s="20"/>
      <c r="L215" s="20"/>
      <c r="M215" s="20"/>
      <c r="N215" s="20"/>
      <c r="O215" s="20"/>
      <c r="P215" s="20"/>
      <c r="Q215" s="40"/>
      <c r="R215" s="20"/>
      <c r="S215" s="40"/>
      <c r="T215" s="20"/>
      <c r="U215" s="20"/>
      <c r="V215" s="20"/>
      <c r="W215" s="40"/>
      <c r="X215" s="40"/>
      <c r="Y215" s="40"/>
      <c r="Z215" s="20"/>
      <c r="AA215" s="20"/>
      <c r="AB215" s="40"/>
      <c r="AC215" s="20"/>
      <c r="AD215" s="20"/>
      <c r="AE215" s="40"/>
      <c r="AF215" s="20"/>
      <c r="AG215" s="20"/>
      <c r="AH215" s="20"/>
      <c r="AI215" s="20"/>
      <c r="AJ215" s="20"/>
      <c r="AK215" s="20"/>
      <c r="AL215" s="20"/>
      <c r="AM215" s="20"/>
      <c r="AN215" s="20"/>
      <c r="AO215" s="20"/>
      <c r="AP215" s="20"/>
      <c r="AQ215" s="40"/>
      <c r="AR215" s="20"/>
      <c r="AS215" s="20"/>
      <c r="AT215" s="20"/>
      <c r="AU215" s="40"/>
      <c r="AV215" s="40"/>
      <c r="AW215" s="40"/>
      <c r="AX215" s="20"/>
      <c r="AY215" s="20"/>
      <c r="AZ215" s="1092"/>
      <c r="BA215" s="20"/>
      <c r="BB215" s="20"/>
      <c r="BC215" s="20"/>
      <c r="BD215" s="20"/>
      <c r="BE215" s="20"/>
      <c r="BF215" s="20"/>
      <c r="BG215" s="20"/>
      <c r="BH215" s="20"/>
      <c r="BI215" s="20"/>
      <c r="BJ215" s="20"/>
      <c r="BK215" s="20"/>
      <c r="BL215" s="20"/>
      <c r="BM215" s="20"/>
      <c r="BN215" s="20"/>
      <c r="BO215" s="20"/>
      <c r="BP215" s="20"/>
      <c r="BQ215" s="20"/>
      <c r="BR215" s="20"/>
      <c r="BS215" s="20"/>
    </row>
    <row r="216" spans="1:71" ht="56.25" customHeight="1">
      <c r="A216" s="24"/>
      <c r="B216" s="20"/>
      <c r="C216" s="20"/>
      <c r="D216" s="20"/>
      <c r="E216" s="20"/>
      <c r="F216" s="20"/>
      <c r="G216" s="20"/>
      <c r="H216" s="20"/>
      <c r="I216" s="20"/>
      <c r="J216" s="20"/>
      <c r="K216" s="20"/>
      <c r="L216" s="20"/>
      <c r="M216" s="20"/>
      <c r="N216" s="20"/>
      <c r="O216" s="20"/>
      <c r="P216" s="20"/>
      <c r="Q216" s="40"/>
      <c r="R216" s="20"/>
      <c r="S216" s="40"/>
      <c r="T216" s="20"/>
      <c r="U216" s="20"/>
      <c r="V216" s="20"/>
      <c r="W216" s="40"/>
      <c r="X216" s="40"/>
      <c r="Y216" s="40"/>
      <c r="Z216" s="20"/>
      <c r="AA216" s="20"/>
      <c r="AB216" s="40"/>
      <c r="AC216" s="20"/>
      <c r="AD216" s="20"/>
      <c r="AE216" s="40"/>
      <c r="AF216" s="20"/>
      <c r="AG216" s="20"/>
      <c r="AH216" s="20"/>
      <c r="AI216" s="20"/>
      <c r="AJ216" s="20"/>
      <c r="AK216" s="20"/>
      <c r="AL216" s="20"/>
      <c r="AM216" s="20"/>
      <c r="AN216" s="20"/>
      <c r="AO216" s="20"/>
      <c r="AP216" s="20"/>
      <c r="AQ216" s="40"/>
      <c r="AR216" s="20"/>
      <c r="AS216" s="20"/>
      <c r="AT216" s="20"/>
      <c r="AU216" s="40"/>
      <c r="AV216" s="40"/>
      <c r="AW216" s="40"/>
      <c r="AX216" s="20"/>
      <c r="AY216" s="20"/>
      <c r="AZ216" s="1092"/>
      <c r="BA216" s="20"/>
      <c r="BB216" s="20"/>
      <c r="BC216" s="20"/>
      <c r="BD216" s="20"/>
      <c r="BE216" s="20"/>
      <c r="BF216" s="20"/>
      <c r="BG216" s="20"/>
      <c r="BH216" s="20"/>
      <c r="BI216" s="20"/>
      <c r="BJ216" s="20"/>
      <c r="BK216" s="20"/>
      <c r="BL216" s="20"/>
      <c r="BM216" s="20"/>
      <c r="BN216" s="20"/>
      <c r="BO216" s="20"/>
      <c r="BP216" s="20"/>
      <c r="BQ216" s="20"/>
      <c r="BR216" s="20"/>
      <c r="BS216" s="20"/>
    </row>
    <row r="217" spans="1:71" ht="56.25" customHeight="1">
      <c r="A217" s="24"/>
      <c r="B217" s="20"/>
      <c r="C217" s="20"/>
      <c r="D217" s="20"/>
      <c r="E217" s="20"/>
      <c r="F217" s="20"/>
      <c r="G217" s="20"/>
      <c r="H217" s="20"/>
      <c r="I217" s="20"/>
      <c r="J217" s="20"/>
      <c r="K217" s="20"/>
      <c r="L217" s="20"/>
      <c r="M217" s="20"/>
      <c r="N217" s="20"/>
      <c r="O217" s="20"/>
      <c r="P217" s="20"/>
      <c r="Q217" s="40"/>
      <c r="R217" s="20"/>
      <c r="S217" s="40"/>
      <c r="T217" s="20"/>
      <c r="U217" s="20"/>
      <c r="V217" s="20"/>
      <c r="W217" s="40"/>
      <c r="X217" s="40"/>
      <c r="Y217" s="40"/>
      <c r="Z217" s="20"/>
      <c r="AA217" s="20"/>
      <c r="AB217" s="40"/>
      <c r="AC217" s="20"/>
      <c r="AD217" s="20"/>
      <c r="AE217" s="40"/>
      <c r="AF217" s="20"/>
      <c r="AG217" s="20"/>
      <c r="AH217" s="20"/>
      <c r="AI217" s="20"/>
      <c r="AJ217" s="20"/>
      <c r="AK217" s="20"/>
      <c r="AL217" s="20"/>
      <c r="AM217" s="20"/>
      <c r="AN217" s="20"/>
      <c r="AO217" s="20"/>
      <c r="AP217" s="20"/>
      <c r="AQ217" s="40"/>
      <c r="AR217" s="20"/>
      <c r="AS217" s="20"/>
      <c r="AT217" s="20"/>
      <c r="AU217" s="40"/>
      <c r="AV217" s="40"/>
      <c r="AW217" s="40"/>
      <c r="AX217" s="20"/>
      <c r="AY217" s="20"/>
      <c r="AZ217" s="1092"/>
      <c r="BA217" s="20"/>
      <c r="BB217" s="20"/>
      <c r="BC217" s="20"/>
      <c r="BD217" s="20"/>
      <c r="BE217" s="20"/>
      <c r="BF217" s="20"/>
      <c r="BG217" s="20"/>
      <c r="BH217" s="20"/>
      <c r="BI217" s="20"/>
      <c r="BJ217" s="20"/>
      <c r="BK217" s="20"/>
      <c r="BL217" s="20"/>
      <c r="BM217" s="20"/>
      <c r="BN217" s="20"/>
      <c r="BO217" s="20"/>
      <c r="BP217" s="20"/>
      <c r="BQ217" s="20"/>
      <c r="BR217" s="20"/>
      <c r="BS217" s="20"/>
    </row>
    <row r="218" spans="1:71" ht="56.25" customHeight="1">
      <c r="A218" s="24"/>
      <c r="B218" s="20"/>
      <c r="C218" s="20"/>
      <c r="D218" s="20"/>
      <c r="E218" s="20"/>
      <c r="F218" s="20"/>
      <c r="G218" s="20"/>
      <c r="H218" s="20"/>
      <c r="I218" s="20"/>
      <c r="J218" s="20"/>
      <c r="K218" s="20"/>
      <c r="L218" s="20"/>
      <c r="M218" s="20"/>
      <c r="N218" s="20"/>
      <c r="O218" s="20"/>
      <c r="P218" s="20"/>
      <c r="Q218" s="40"/>
      <c r="R218" s="20"/>
      <c r="S218" s="40"/>
      <c r="T218" s="20"/>
      <c r="U218" s="20"/>
      <c r="V218" s="20"/>
      <c r="W218" s="40"/>
      <c r="X218" s="40"/>
      <c r="Y218" s="40"/>
      <c r="Z218" s="20"/>
      <c r="AA218" s="20"/>
      <c r="AB218" s="40"/>
      <c r="AC218" s="20"/>
      <c r="AD218" s="20"/>
      <c r="AE218" s="40"/>
      <c r="AF218" s="20"/>
      <c r="AG218" s="20"/>
      <c r="AH218" s="20"/>
      <c r="AI218" s="20"/>
      <c r="AJ218" s="20"/>
      <c r="AK218" s="20"/>
      <c r="AL218" s="20"/>
      <c r="AM218" s="20"/>
      <c r="AN218" s="20"/>
      <c r="AO218" s="20"/>
      <c r="AP218" s="20"/>
      <c r="AQ218" s="40"/>
      <c r="AR218" s="20"/>
      <c r="AS218" s="20"/>
      <c r="AT218" s="20"/>
      <c r="AU218" s="40"/>
      <c r="AV218" s="40"/>
      <c r="AW218" s="40"/>
      <c r="AX218" s="20"/>
      <c r="AY218" s="20"/>
      <c r="AZ218" s="1092"/>
      <c r="BA218" s="20"/>
      <c r="BB218" s="20"/>
      <c r="BC218" s="20"/>
      <c r="BD218" s="20"/>
      <c r="BE218" s="20"/>
      <c r="BF218" s="20"/>
      <c r="BG218" s="20"/>
      <c r="BH218" s="20"/>
      <c r="BI218" s="20"/>
      <c r="BJ218" s="20"/>
      <c r="BK218" s="20"/>
      <c r="BL218" s="20"/>
      <c r="BM218" s="20"/>
      <c r="BN218" s="20"/>
      <c r="BO218" s="20"/>
      <c r="BP218" s="20"/>
      <c r="BQ218" s="20"/>
      <c r="BR218" s="20"/>
      <c r="BS218" s="20"/>
    </row>
    <row r="219" spans="1:71" ht="56.25" customHeight="1">
      <c r="A219" s="24"/>
      <c r="B219" s="20"/>
      <c r="C219" s="20"/>
      <c r="D219" s="20"/>
      <c r="E219" s="20"/>
      <c r="F219" s="20"/>
      <c r="G219" s="20"/>
      <c r="H219" s="20"/>
      <c r="I219" s="20"/>
      <c r="J219" s="20"/>
      <c r="K219" s="20"/>
      <c r="L219" s="20"/>
      <c r="M219" s="20"/>
      <c r="N219" s="20"/>
      <c r="O219" s="20"/>
      <c r="P219" s="20"/>
      <c r="Q219" s="40"/>
      <c r="R219" s="20"/>
      <c r="S219" s="40"/>
      <c r="T219" s="20"/>
      <c r="U219" s="20"/>
      <c r="V219" s="20"/>
      <c r="W219" s="40"/>
      <c r="X219" s="40"/>
      <c r="Y219" s="40"/>
      <c r="Z219" s="20"/>
      <c r="AA219" s="20"/>
      <c r="AB219" s="40"/>
      <c r="AC219" s="20"/>
      <c r="AD219" s="20"/>
      <c r="AE219" s="40"/>
      <c r="AF219" s="20"/>
      <c r="AG219" s="20"/>
      <c r="AH219" s="20"/>
      <c r="AI219" s="20"/>
      <c r="AJ219" s="20"/>
      <c r="AK219" s="20"/>
      <c r="AL219" s="20"/>
      <c r="AM219" s="20"/>
      <c r="AN219" s="20"/>
      <c r="AO219" s="20"/>
      <c r="AP219" s="20"/>
      <c r="AQ219" s="40"/>
      <c r="AR219" s="20"/>
      <c r="AS219" s="20"/>
      <c r="AT219" s="20"/>
      <c r="AU219" s="40"/>
      <c r="AV219" s="40"/>
      <c r="AW219" s="40"/>
      <c r="AX219" s="20"/>
      <c r="AY219" s="20"/>
      <c r="AZ219" s="1092"/>
      <c r="BA219" s="20"/>
      <c r="BB219" s="20"/>
      <c r="BC219" s="20"/>
      <c r="BD219" s="20"/>
      <c r="BE219" s="20"/>
      <c r="BF219" s="20"/>
      <c r="BG219" s="20"/>
      <c r="BH219" s="20"/>
      <c r="BI219" s="20"/>
      <c r="BJ219" s="20"/>
      <c r="BK219" s="20"/>
      <c r="BL219" s="20"/>
      <c r="BM219" s="20"/>
      <c r="BN219" s="20"/>
      <c r="BO219" s="20"/>
      <c r="BP219" s="20"/>
      <c r="BQ219" s="20"/>
      <c r="BR219" s="20"/>
      <c r="BS219" s="20"/>
    </row>
    <row r="220" spans="1:71" ht="56.25" customHeight="1">
      <c r="A220" s="24"/>
      <c r="B220" s="20"/>
      <c r="C220" s="20"/>
      <c r="D220" s="20"/>
      <c r="E220" s="20"/>
      <c r="F220" s="20"/>
      <c r="G220" s="20"/>
      <c r="H220" s="20"/>
      <c r="I220" s="20"/>
      <c r="J220" s="20"/>
      <c r="K220" s="20"/>
      <c r="L220" s="20"/>
      <c r="M220" s="20"/>
      <c r="N220" s="20"/>
      <c r="O220" s="20"/>
      <c r="P220" s="20"/>
      <c r="Q220" s="40"/>
      <c r="R220" s="20"/>
      <c r="S220" s="40"/>
      <c r="T220" s="20"/>
      <c r="U220" s="20"/>
      <c r="V220" s="20"/>
      <c r="W220" s="40"/>
      <c r="X220" s="40"/>
      <c r="Y220" s="40"/>
      <c r="Z220" s="20"/>
      <c r="AA220" s="20"/>
      <c r="AB220" s="40"/>
      <c r="AC220" s="20"/>
      <c r="AD220" s="20"/>
      <c r="AE220" s="40"/>
      <c r="AF220" s="20"/>
      <c r="AG220" s="20"/>
      <c r="AH220" s="20"/>
      <c r="AI220" s="20"/>
      <c r="AJ220" s="20"/>
      <c r="AK220" s="20"/>
      <c r="AL220" s="20"/>
      <c r="AM220" s="20"/>
      <c r="AN220" s="20"/>
      <c r="AO220" s="20"/>
      <c r="AP220" s="20"/>
      <c r="AQ220" s="40"/>
      <c r="AR220" s="20"/>
      <c r="AS220" s="20"/>
      <c r="AT220" s="20"/>
      <c r="AU220" s="40"/>
      <c r="AV220" s="40"/>
      <c r="AW220" s="40"/>
      <c r="AX220" s="20"/>
      <c r="AY220" s="20"/>
      <c r="AZ220" s="1092"/>
      <c r="BA220" s="20"/>
      <c r="BB220" s="20"/>
      <c r="BC220" s="20"/>
      <c r="BD220" s="20"/>
      <c r="BE220" s="20"/>
      <c r="BF220" s="20"/>
      <c r="BG220" s="20"/>
      <c r="BH220" s="20"/>
      <c r="BI220" s="20"/>
      <c r="BJ220" s="20"/>
      <c r="BK220" s="20"/>
      <c r="BL220" s="20"/>
      <c r="BM220" s="20"/>
      <c r="BN220" s="20"/>
      <c r="BO220" s="20"/>
      <c r="BP220" s="20"/>
      <c r="BQ220" s="20"/>
      <c r="BR220" s="20"/>
      <c r="BS220" s="20"/>
    </row>
    <row r="221" spans="1:71" ht="56.25" customHeight="1">
      <c r="A221" s="24"/>
      <c r="B221" s="20"/>
      <c r="C221" s="20"/>
      <c r="D221" s="20"/>
      <c r="E221" s="20"/>
      <c r="F221" s="20"/>
      <c r="G221" s="20"/>
      <c r="H221" s="20"/>
      <c r="I221" s="20"/>
      <c r="J221" s="20"/>
      <c r="K221" s="20"/>
      <c r="L221" s="20"/>
      <c r="M221" s="20"/>
      <c r="N221" s="20"/>
      <c r="O221" s="20"/>
      <c r="P221" s="20"/>
      <c r="Q221" s="40"/>
      <c r="R221" s="20"/>
      <c r="S221" s="40"/>
      <c r="T221" s="20"/>
      <c r="U221" s="20"/>
      <c r="V221" s="20"/>
      <c r="W221" s="40"/>
      <c r="X221" s="40"/>
      <c r="Y221" s="40"/>
      <c r="Z221" s="20"/>
      <c r="AA221" s="20"/>
      <c r="AB221" s="40"/>
      <c r="AC221" s="20"/>
      <c r="AD221" s="20"/>
      <c r="AE221" s="40"/>
      <c r="AF221" s="20"/>
      <c r="AG221" s="20"/>
      <c r="AH221" s="20"/>
      <c r="AI221" s="20"/>
      <c r="AJ221" s="20"/>
      <c r="AK221" s="20"/>
      <c r="AL221" s="20"/>
      <c r="AM221" s="20"/>
      <c r="AN221" s="20"/>
      <c r="AO221" s="20"/>
      <c r="AP221" s="20"/>
      <c r="AQ221" s="40"/>
      <c r="AR221" s="20"/>
      <c r="AS221" s="20"/>
      <c r="AT221" s="20"/>
      <c r="AU221" s="40"/>
      <c r="AV221" s="40"/>
      <c r="AW221" s="40"/>
      <c r="AX221" s="20"/>
      <c r="AY221" s="20"/>
      <c r="AZ221" s="1092"/>
      <c r="BA221" s="20"/>
      <c r="BB221" s="20"/>
      <c r="BC221" s="20"/>
      <c r="BD221" s="20"/>
      <c r="BE221" s="20"/>
      <c r="BF221" s="20"/>
      <c r="BG221" s="20"/>
      <c r="BH221" s="20"/>
      <c r="BI221" s="20"/>
      <c r="BJ221" s="20"/>
      <c r="BK221" s="20"/>
      <c r="BL221" s="20"/>
      <c r="BM221" s="20"/>
      <c r="BN221" s="20"/>
      <c r="BO221" s="20"/>
      <c r="BP221" s="20"/>
      <c r="BQ221" s="20"/>
      <c r="BR221" s="20"/>
      <c r="BS221" s="20"/>
    </row>
    <row r="222" spans="1:71" ht="56.25" customHeight="1">
      <c r="A222" s="24"/>
      <c r="B222" s="20"/>
      <c r="C222" s="20"/>
      <c r="D222" s="20"/>
      <c r="E222" s="20"/>
      <c r="F222" s="20"/>
      <c r="G222" s="20"/>
      <c r="H222" s="20"/>
      <c r="I222" s="20"/>
      <c r="J222" s="20"/>
      <c r="K222" s="20"/>
      <c r="L222" s="20"/>
      <c r="M222" s="20"/>
      <c r="N222" s="20"/>
      <c r="O222" s="20"/>
      <c r="P222" s="20"/>
      <c r="Q222" s="40"/>
      <c r="R222" s="20"/>
      <c r="S222" s="40"/>
      <c r="T222" s="20"/>
      <c r="U222" s="20"/>
      <c r="V222" s="20"/>
      <c r="W222" s="40"/>
      <c r="X222" s="40"/>
      <c r="Y222" s="40"/>
      <c r="Z222" s="20"/>
      <c r="AA222" s="20"/>
      <c r="AB222" s="40"/>
      <c r="AC222" s="20"/>
      <c r="AD222" s="20"/>
      <c r="AE222" s="40"/>
      <c r="AF222" s="20"/>
      <c r="AG222" s="20"/>
      <c r="AH222" s="20"/>
      <c r="AI222" s="20"/>
      <c r="AJ222" s="20"/>
      <c r="AK222" s="20"/>
      <c r="AL222" s="20"/>
      <c r="AM222" s="20"/>
      <c r="AN222" s="20"/>
      <c r="AO222" s="20"/>
      <c r="AP222" s="20"/>
      <c r="AQ222" s="40"/>
      <c r="AR222" s="20"/>
      <c r="AS222" s="20"/>
      <c r="AT222" s="20"/>
      <c r="AU222" s="40"/>
      <c r="AV222" s="40"/>
      <c r="AW222" s="40"/>
      <c r="AX222" s="20"/>
      <c r="AY222" s="20"/>
      <c r="AZ222" s="1092"/>
      <c r="BA222" s="20"/>
      <c r="BB222" s="20"/>
      <c r="BC222" s="20"/>
      <c r="BD222" s="20"/>
      <c r="BE222" s="20"/>
      <c r="BF222" s="20"/>
      <c r="BG222" s="20"/>
      <c r="BH222" s="20"/>
      <c r="BI222" s="20"/>
      <c r="BJ222" s="20"/>
      <c r="BK222" s="20"/>
      <c r="BL222" s="20"/>
      <c r="BM222" s="20"/>
      <c r="BN222" s="20"/>
      <c r="BO222" s="20"/>
      <c r="BP222" s="20"/>
      <c r="BQ222" s="20"/>
      <c r="BR222" s="20"/>
      <c r="BS222" s="20"/>
    </row>
    <row r="223" spans="1:71" ht="56.25" customHeight="1">
      <c r="A223" s="24"/>
      <c r="B223" s="20"/>
      <c r="C223" s="20"/>
      <c r="D223" s="20"/>
      <c r="E223" s="20"/>
      <c r="F223" s="20"/>
      <c r="G223" s="20"/>
      <c r="H223" s="20"/>
      <c r="I223" s="20"/>
      <c r="J223" s="20"/>
      <c r="K223" s="20"/>
      <c r="L223" s="20"/>
      <c r="M223" s="20"/>
      <c r="N223" s="20"/>
      <c r="O223" s="20"/>
      <c r="P223" s="20"/>
      <c r="Q223" s="40"/>
      <c r="R223" s="20"/>
      <c r="S223" s="40"/>
      <c r="T223" s="20"/>
      <c r="U223" s="20"/>
      <c r="V223" s="20"/>
      <c r="W223" s="40"/>
      <c r="X223" s="40"/>
      <c r="Y223" s="40"/>
      <c r="Z223" s="20"/>
      <c r="AA223" s="20"/>
      <c r="AB223" s="40"/>
      <c r="AC223" s="20"/>
      <c r="AD223" s="20"/>
      <c r="AE223" s="40"/>
      <c r="AF223" s="20"/>
      <c r="AG223" s="20"/>
      <c r="AH223" s="20"/>
      <c r="AI223" s="20"/>
      <c r="AJ223" s="20"/>
      <c r="AK223" s="20"/>
      <c r="AL223" s="20"/>
      <c r="AM223" s="20"/>
      <c r="AN223" s="20"/>
      <c r="AO223" s="20"/>
      <c r="AP223" s="20"/>
      <c r="AQ223" s="40"/>
      <c r="AR223" s="20"/>
      <c r="AS223" s="20"/>
      <c r="AT223" s="20"/>
      <c r="AU223" s="40"/>
      <c r="AV223" s="40"/>
      <c r="AW223" s="40"/>
      <c r="AX223" s="20"/>
      <c r="AY223" s="20"/>
      <c r="AZ223" s="1092"/>
      <c r="BA223" s="20"/>
      <c r="BB223" s="20"/>
      <c r="BC223" s="20"/>
      <c r="BD223" s="20"/>
      <c r="BE223" s="20"/>
      <c r="BF223" s="20"/>
      <c r="BG223" s="20"/>
      <c r="BH223" s="20"/>
      <c r="BI223" s="20"/>
      <c r="BJ223" s="20"/>
      <c r="BK223" s="20"/>
      <c r="BL223" s="20"/>
      <c r="BM223" s="20"/>
      <c r="BN223" s="20"/>
      <c r="BO223" s="20"/>
      <c r="BP223" s="20"/>
      <c r="BQ223" s="20"/>
      <c r="BR223" s="20"/>
      <c r="BS223" s="20"/>
    </row>
    <row r="224" spans="1:71" ht="56.25" customHeight="1">
      <c r="A224" s="24"/>
      <c r="B224" s="20"/>
      <c r="C224" s="20"/>
      <c r="D224" s="20"/>
      <c r="E224" s="20"/>
      <c r="F224" s="20"/>
      <c r="G224" s="20"/>
      <c r="H224" s="20"/>
      <c r="I224" s="20"/>
      <c r="J224" s="20"/>
      <c r="K224" s="20"/>
      <c r="L224" s="20"/>
      <c r="M224" s="20"/>
      <c r="N224" s="20"/>
      <c r="O224" s="20"/>
      <c r="P224" s="20"/>
      <c r="Q224" s="40"/>
      <c r="R224" s="20"/>
      <c r="S224" s="40"/>
      <c r="T224" s="20"/>
      <c r="U224" s="20"/>
      <c r="V224" s="20"/>
      <c r="W224" s="40"/>
      <c r="X224" s="40"/>
      <c r="Y224" s="40"/>
      <c r="Z224" s="20"/>
      <c r="AA224" s="20"/>
      <c r="AB224" s="40"/>
      <c r="AC224" s="20"/>
      <c r="AD224" s="20"/>
      <c r="AE224" s="40"/>
      <c r="AF224" s="20"/>
      <c r="AG224" s="20"/>
      <c r="AH224" s="20"/>
      <c r="AI224" s="20"/>
      <c r="AJ224" s="20"/>
      <c r="AK224" s="20"/>
      <c r="AL224" s="20"/>
      <c r="AM224" s="20"/>
      <c r="AN224" s="20"/>
      <c r="AO224" s="20"/>
      <c r="AP224" s="20"/>
      <c r="AQ224" s="40"/>
      <c r="AR224" s="20"/>
      <c r="AS224" s="20"/>
      <c r="AT224" s="20"/>
      <c r="AU224" s="40"/>
      <c r="AV224" s="40"/>
      <c r="AW224" s="40"/>
      <c r="AX224" s="20"/>
      <c r="AY224" s="20"/>
      <c r="AZ224" s="1092"/>
      <c r="BA224" s="20"/>
      <c r="BB224" s="20"/>
      <c r="BC224" s="20"/>
      <c r="BD224" s="20"/>
      <c r="BE224" s="20"/>
      <c r="BF224" s="20"/>
      <c r="BG224" s="20"/>
      <c r="BH224" s="20"/>
      <c r="BI224" s="20"/>
      <c r="BJ224" s="20"/>
      <c r="BK224" s="20"/>
      <c r="BL224" s="20"/>
      <c r="BM224" s="20"/>
      <c r="BN224" s="20"/>
      <c r="BO224" s="20"/>
      <c r="BP224" s="20"/>
      <c r="BQ224" s="20"/>
      <c r="BR224" s="20"/>
      <c r="BS224" s="20"/>
    </row>
    <row r="225" spans="1:71" ht="56.25" customHeight="1">
      <c r="A225" s="24"/>
      <c r="B225" s="20"/>
      <c r="C225" s="20"/>
      <c r="D225" s="20"/>
      <c r="E225" s="20"/>
      <c r="F225" s="20"/>
      <c r="G225" s="20"/>
      <c r="H225" s="20"/>
      <c r="I225" s="20"/>
      <c r="J225" s="20"/>
      <c r="K225" s="20"/>
      <c r="L225" s="20"/>
      <c r="M225" s="20"/>
      <c r="N225" s="20"/>
      <c r="O225" s="20"/>
      <c r="P225" s="20"/>
      <c r="Q225" s="40"/>
      <c r="R225" s="20"/>
      <c r="S225" s="40"/>
      <c r="T225" s="20"/>
      <c r="U225" s="20"/>
      <c r="V225" s="20"/>
      <c r="W225" s="40"/>
      <c r="X225" s="40"/>
      <c r="Y225" s="40"/>
      <c r="Z225" s="20"/>
      <c r="AA225" s="20"/>
      <c r="AB225" s="40"/>
      <c r="AC225" s="20"/>
      <c r="AD225" s="20"/>
      <c r="AE225" s="40"/>
      <c r="AF225" s="20"/>
      <c r="AG225" s="20"/>
      <c r="AH225" s="20"/>
      <c r="AI225" s="20"/>
      <c r="AJ225" s="20"/>
      <c r="AK225" s="20"/>
      <c r="AL225" s="20"/>
      <c r="AM225" s="20"/>
      <c r="AN225" s="20"/>
      <c r="AO225" s="20"/>
      <c r="AP225" s="20"/>
      <c r="AQ225" s="40"/>
      <c r="AR225" s="20"/>
      <c r="AS225" s="20"/>
      <c r="AT225" s="20"/>
      <c r="AU225" s="40"/>
      <c r="AV225" s="40"/>
      <c r="AW225" s="40"/>
      <c r="AX225" s="20"/>
      <c r="AY225" s="20"/>
      <c r="AZ225" s="1092"/>
      <c r="BA225" s="20"/>
      <c r="BB225" s="20"/>
      <c r="BC225" s="20"/>
      <c r="BD225" s="20"/>
      <c r="BE225" s="20"/>
      <c r="BF225" s="20"/>
      <c r="BG225" s="20"/>
      <c r="BH225" s="20"/>
      <c r="BI225" s="20"/>
      <c r="BJ225" s="20"/>
      <c r="BK225" s="20"/>
      <c r="BL225" s="20"/>
      <c r="BM225" s="20"/>
      <c r="BN225" s="20"/>
      <c r="BO225" s="20"/>
      <c r="BP225" s="20"/>
      <c r="BQ225" s="20"/>
      <c r="BR225" s="20"/>
      <c r="BS225" s="20"/>
    </row>
    <row r="226" spans="1:71" ht="56.25" customHeight="1">
      <c r="A226" s="24"/>
      <c r="B226" s="20"/>
      <c r="C226" s="20"/>
      <c r="D226" s="20"/>
      <c r="E226" s="20"/>
      <c r="F226" s="20"/>
      <c r="G226" s="20"/>
      <c r="H226" s="20"/>
      <c r="I226" s="20"/>
      <c r="J226" s="20"/>
      <c r="K226" s="20"/>
      <c r="L226" s="20"/>
      <c r="M226" s="20"/>
      <c r="N226" s="20"/>
      <c r="O226" s="20"/>
      <c r="P226" s="20"/>
      <c r="Q226" s="40"/>
      <c r="R226" s="20"/>
      <c r="S226" s="40"/>
      <c r="T226" s="20"/>
      <c r="U226" s="20"/>
      <c r="V226" s="20"/>
      <c r="W226" s="40"/>
      <c r="X226" s="40"/>
      <c r="Y226" s="40"/>
      <c r="Z226" s="20"/>
      <c r="AA226" s="20"/>
      <c r="AB226" s="40"/>
      <c r="AC226" s="20"/>
      <c r="AD226" s="20"/>
      <c r="AE226" s="40"/>
      <c r="AF226" s="20"/>
      <c r="AG226" s="20"/>
      <c r="AH226" s="20"/>
      <c r="AI226" s="20"/>
      <c r="AJ226" s="20"/>
      <c r="AK226" s="20"/>
      <c r="AL226" s="20"/>
      <c r="AM226" s="20"/>
      <c r="AN226" s="20"/>
      <c r="AO226" s="20"/>
      <c r="AP226" s="20"/>
      <c r="AQ226" s="40"/>
      <c r="AR226" s="20"/>
      <c r="AS226" s="20"/>
      <c r="AT226" s="20"/>
      <c r="AU226" s="40"/>
      <c r="AV226" s="40"/>
      <c r="AW226" s="40"/>
      <c r="AX226" s="20"/>
      <c r="AY226" s="20"/>
      <c r="AZ226" s="1092"/>
      <c r="BA226" s="20"/>
      <c r="BB226" s="20"/>
      <c r="BC226" s="20"/>
      <c r="BD226" s="20"/>
      <c r="BE226" s="20"/>
      <c r="BF226" s="20"/>
      <c r="BG226" s="20"/>
      <c r="BH226" s="20"/>
      <c r="BI226" s="20"/>
      <c r="BJ226" s="20"/>
      <c r="BK226" s="20"/>
      <c r="BL226" s="20"/>
      <c r="BM226" s="20"/>
      <c r="BN226" s="20"/>
      <c r="BO226" s="20"/>
      <c r="BP226" s="20"/>
      <c r="BQ226" s="20"/>
      <c r="BR226" s="20"/>
      <c r="BS226" s="20"/>
    </row>
    <row r="227" spans="1:71" ht="56.25" customHeight="1">
      <c r="A227" s="24"/>
      <c r="B227" s="20"/>
      <c r="C227" s="20"/>
      <c r="D227" s="20"/>
      <c r="E227" s="20"/>
      <c r="F227" s="20"/>
      <c r="G227" s="20"/>
      <c r="H227" s="20"/>
      <c r="I227" s="20"/>
      <c r="J227" s="20"/>
      <c r="K227" s="20"/>
      <c r="L227" s="20"/>
      <c r="M227" s="20"/>
      <c r="N227" s="20"/>
      <c r="O227" s="20"/>
      <c r="P227" s="20"/>
      <c r="Q227" s="40"/>
      <c r="R227" s="20"/>
      <c r="S227" s="40"/>
      <c r="T227" s="20"/>
      <c r="U227" s="20"/>
      <c r="V227" s="20"/>
      <c r="W227" s="40"/>
      <c r="X227" s="40"/>
      <c r="Y227" s="40"/>
      <c r="Z227" s="20"/>
      <c r="AA227" s="20"/>
      <c r="AB227" s="40"/>
      <c r="AC227" s="20"/>
      <c r="AD227" s="20"/>
      <c r="AE227" s="40"/>
      <c r="AF227" s="20"/>
      <c r="AG227" s="20"/>
      <c r="AH227" s="20"/>
      <c r="AI227" s="20"/>
      <c r="AJ227" s="20"/>
      <c r="AK227" s="20"/>
      <c r="AL227" s="20"/>
      <c r="AM227" s="20"/>
      <c r="AN227" s="20"/>
      <c r="AO227" s="20"/>
      <c r="AP227" s="20"/>
      <c r="AQ227" s="40"/>
      <c r="AR227" s="20"/>
      <c r="AS227" s="20"/>
      <c r="AT227" s="20"/>
      <c r="AU227" s="40"/>
      <c r="AV227" s="40"/>
      <c r="AW227" s="40"/>
      <c r="AX227" s="20"/>
      <c r="AY227" s="20"/>
      <c r="AZ227" s="1092"/>
      <c r="BA227" s="20"/>
      <c r="BB227" s="20"/>
      <c r="BC227" s="20"/>
      <c r="BD227" s="20"/>
      <c r="BE227" s="20"/>
      <c r="BF227" s="20"/>
      <c r="BG227" s="20"/>
      <c r="BH227" s="20"/>
      <c r="BI227" s="20"/>
      <c r="BJ227" s="20"/>
      <c r="BK227" s="20"/>
      <c r="BL227" s="20"/>
      <c r="BM227" s="20"/>
      <c r="BN227" s="20"/>
      <c r="BO227" s="20"/>
      <c r="BP227" s="20"/>
      <c r="BQ227" s="20"/>
      <c r="BR227" s="20"/>
      <c r="BS227" s="20"/>
    </row>
    <row r="228" spans="1:71" ht="56.25" customHeight="1">
      <c r="A228" s="24"/>
      <c r="B228" s="20"/>
      <c r="C228" s="20"/>
      <c r="D228" s="20"/>
      <c r="E228" s="20"/>
      <c r="F228" s="20"/>
      <c r="G228" s="20"/>
      <c r="H228" s="20"/>
      <c r="I228" s="20"/>
      <c r="J228" s="20"/>
      <c r="K228" s="20"/>
      <c r="L228" s="20"/>
      <c r="M228" s="20"/>
      <c r="N228" s="20"/>
      <c r="O228" s="20"/>
      <c r="P228" s="20"/>
      <c r="Q228" s="40"/>
      <c r="R228" s="20"/>
      <c r="S228" s="40"/>
      <c r="T228" s="20"/>
      <c r="U228" s="20"/>
      <c r="V228" s="20"/>
      <c r="W228" s="40"/>
      <c r="X228" s="40"/>
      <c r="Y228" s="40"/>
      <c r="Z228" s="20"/>
      <c r="AA228" s="20"/>
      <c r="AB228" s="40"/>
      <c r="AC228" s="20"/>
      <c r="AD228" s="20"/>
      <c r="AE228" s="40"/>
      <c r="AF228" s="20"/>
      <c r="AG228" s="20"/>
      <c r="AH228" s="20"/>
      <c r="AI228" s="20"/>
      <c r="AJ228" s="20"/>
      <c r="AK228" s="20"/>
      <c r="AL228" s="20"/>
      <c r="AM228" s="20"/>
      <c r="AN228" s="20"/>
      <c r="AO228" s="20"/>
      <c r="AP228" s="20"/>
      <c r="AQ228" s="40"/>
      <c r="AR228" s="20"/>
      <c r="AS228" s="20"/>
      <c r="AT228" s="20"/>
      <c r="AU228" s="40"/>
      <c r="AV228" s="40"/>
      <c r="AW228" s="40"/>
      <c r="AX228" s="20"/>
      <c r="AY228" s="20"/>
      <c r="AZ228" s="1092"/>
      <c r="BA228" s="20"/>
      <c r="BB228" s="20"/>
      <c r="BC228" s="20"/>
      <c r="BD228" s="20"/>
      <c r="BE228" s="20"/>
      <c r="BF228" s="20"/>
      <c r="BG228" s="20"/>
      <c r="BH228" s="20"/>
      <c r="BI228" s="20"/>
      <c r="BJ228" s="20"/>
      <c r="BK228" s="20"/>
      <c r="BL228" s="20"/>
      <c r="BM228" s="20"/>
      <c r="BN228" s="20"/>
      <c r="BO228" s="20"/>
      <c r="BP228" s="20"/>
      <c r="BQ228" s="20"/>
      <c r="BR228" s="20"/>
      <c r="BS228" s="20"/>
    </row>
    <row r="229" spans="1:71" ht="56.25" customHeight="1">
      <c r="A229" s="24"/>
      <c r="B229" s="20"/>
      <c r="C229" s="20"/>
      <c r="D229" s="20"/>
      <c r="E229" s="20"/>
      <c r="F229" s="20"/>
      <c r="G229" s="20"/>
      <c r="H229" s="20"/>
      <c r="I229" s="20"/>
      <c r="J229" s="20"/>
      <c r="K229" s="20"/>
      <c r="L229" s="20"/>
      <c r="M229" s="20"/>
      <c r="N229" s="20"/>
      <c r="O229" s="20"/>
      <c r="P229" s="20"/>
      <c r="Q229" s="40"/>
      <c r="R229" s="20"/>
      <c r="S229" s="40"/>
      <c r="T229" s="20"/>
      <c r="U229" s="20"/>
      <c r="V229" s="20"/>
      <c r="W229" s="40"/>
      <c r="X229" s="40"/>
      <c r="Y229" s="40"/>
      <c r="Z229" s="20"/>
      <c r="AA229" s="20"/>
      <c r="AB229" s="40"/>
      <c r="AC229" s="20"/>
      <c r="AD229" s="20"/>
      <c r="AE229" s="40"/>
      <c r="AF229" s="20"/>
      <c r="AG229" s="20"/>
      <c r="AH229" s="20"/>
      <c r="AI229" s="20"/>
      <c r="AJ229" s="20"/>
      <c r="AK229" s="20"/>
      <c r="AL229" s="20"/>
      <c r="AM229" s="20"/>
      <c r="AN229" s="20"/>
      <c r="AO229" s="20"/>
      <c r="AP229" s="20"/>
      <c r="AQ229" s="40"/>
      <c r="AR229" s="20"/>
      <c r="AS229" s="20"/>
      <c r="AT229" s="20"/>
      <c r="AU229" s="40"/>
      <c r="AV229" s="40"/>
      <c r="AW229" s="40"/>
      <c r="AX229" s="20"/>
      <c r="AY229" s="20"/>
      <c r="AZ229" s="1092"/>
      <c r="BA229" s="20"/>
      <c r="BB229" s="20"/>
      <c r="BC229" s="20"/>
      <c r="BD229" s="20"/>
      <c r="BE229" s="20"/>
      <c r="BF229" s="20"/>
      <c r="BG229" s="20"/>
      <c r="BH229" s="20"/>
      <c r="BI229" s="20"/>
      <c r="BJ229" s="20"/>
      <c r="BK229" s="20"/>
      <c r="BL229" s="20"/>
      <c r="BM229" s="20"/>
      <c r="BN229" s="20"/>
      <c r="BO229" s="20"/>
      <c r="BP229" s="20"/>
      <c r="BQ229" s="20"/>
      <c r="BR229" s="20"/>
      <c r="BS229" s="20"/>
    </row>
    <row r="230" spans="1:71" ht="56.25" customHeight="1">
      <c r="A230" s="24"/>
      <c r="B230" s="20"/>
      <c r="C230" s="20"/>
      <c r="D230" s="20"/>
      <c r="E230" s="20"/>
      <c r="F230" s="20"/>
      <c r="G230" s="20"/>
      <c r="H230" s="20"/>
      <c r="I230" s="20"/>
      <c r="J230" s="20"/>
      <c r="K230" s="20"/>
      <c r="L230" s="20"/>
      <c r="M230" s="20"/>
      <c r="N230" s="20"/>
      <c r="O230" s="20"/>
      <c r="P230" s="20"/>
      <c r="Q230" s="40"/>
      <c r="R230" s="20"/>
      <c r="S230" s="40"/>
      <c r="T230" s="20"/>
      <c r="U230" s="20"/>
      <c r="V230" s="20"/>
      <c r="W230" s="40"/>
      <c r="X230" s="40"/>
      <c r="Y230" s="40"/>
      <c r="Z230" s="20"/>
      <c r="AA230" s="20"/>
      <c r="AB230" s="40"/>
      <c r="AC230" s="20"/>
      <c r="AD230" s="20"/>
      <c r="AE230" s="40"/>
      <c r="AF230" s="20"/>
      <c r="AG230" s="20"/>
      <c r="AH230" s="20"/>
      <c r="AI230" s="20"/>
      <c r="AJ230" s="20"/>
      <c r="AK230" s="20"/>
      <c r="AL230" s="20"/>
      <c r="AM230" s="20"/>
      <c r="AN230" s="20"/>
      <c r="AO230" s="20"/>
      <c r="AP230" s="20"/>
      <c r="AQ230" s="40"/>
      <c r="AR230" s="20"/>
      <c r="AS230" s="20"/>
      <c r="AT230" s="20"/>
      <c r="AU230" s="40"/>
      <c r="AV230" s="40"/>
      <c r="AW230" s="40"/>
      <c r="AX230" s="20"/>
      <c r="AY230" s="20"/>
      <c r="AZ230" s="1092"/>
      <c r="BA230" s="20"/>
      <c r="BB230" s="20"/>
      <c r="BC230" s="20"/>
      <c r="BD230" s="20"/>
      <c r="BE230" s="20"/>
      <c r="BF230" s="20"/>
      <c r="BG230" s="20"/>
      <c r="BH230" s="20"/>
      <c r="BI230" s="20"/>
      <c r="BJ230" s="20"/>
      <c r="BK230" s="20"/>
      <c r="BL230" s="20"/>
      <c r="BM230" s="20"/>
      <c r="BN230" s="20"/>
      <c r="BO230" s="20"/>
      <c r="BP230" s="20"/>
      <c r="BQ230" s="20"/>
      <c r="BR230" s="20"/>
      <c r="BS230" s="20"/>
    </row>
    <row r="231" spans="1:71" ht="56.25" customHeight="1">
      <c r="A231" s="24"/>
      <c r="B231" s="20"/>
      <c r="C231" s="20"/>
      <c r="D231" s="20"/>
      <c r="E231" s="20"/>
      <c r="F231" s="20"/>
      <c r="G231" s="20"/>
      <c r="H231" s="20"/>
      <c r="I231" s="20"/>
      <c r="J231" s="20"/>
      <c r="K231" s="20"/>
      <c r="L231" s="20"/>
      <c r="M231" s="20"/>
      <c r="N231" s="20"/>
      <c r="O231" s="20"/>
      <c r="P231" s="20"/>
      <c r="Q231" s="40"/>
      <c r="R231" s="20"/>
      <c r="S231" s="40"/>
      <c r="T231" s="20"/>
      <c r="U231" s="20"/>
      <c r="V231" s="20"/>
      <c r="W231" s="40"/>
      <c r="X231" s="40"/>
      <c r="Y231" s="40"/>
      <c r="Z231" s="20"/>
      <c r="AA231" s="20"/>
      <c r="AB231" s="40"/>
      <c r="AC231" s="20"/>
      <c r="AD231" s="20"/>
      <c r="AE231" s="40"/>
      <c r="AF231" s="20"/>
      <c r="AG231" s="20"/>
      <c r="AH231" s="20"/>
      <c r="AI231" s="20"/>
      <c r="AJ231" s="20"/>
      <c r="AK231" s="20"/>
      <c r="AL231" s="20"/>
      <c r="AM231" s="20"/>
      <c r="AN231" s="20"/>
      <c r="AO231" s="20"/>
      <c r="AP231" s="20"/>
      <c r="AQ231" s="40"/>
      <c r="AR231" s="20"/>
      <c r="AS231" s="20"/>
      <c r="AT231" s="20"/>
      <c r="AU231" s="40"/>
      <c r="AV231" s="40"/>
      <c r="AW231" s="40"/>
      <c r="AX231" s="20"/>
      <c r="AY231" s="20"/>
      <c r="AZ231" s="1092"/>
      <c r="BA231" s="20"/>
      <c r="BB231" s="20"/>
      <c r="BC231" s="20"/>
      <c r="BD231" s="20"/>
      <c r="BE231" s="20"/>
      <c r="BF231" s="20"/>
      <c r="BG231" s="20"/>
      <c r="BH231" s="20"/>
      <c r="BI231" s="20"/>
      <c r="BJ231" s="20"/>
      <c r="BK231" s="20"/>
      <c r="BL231" s="20"/>
      <c r="BM231" s="20"/>
      <c r="BN231" s="20"/>
      <c r="BO231" s="20"/>
      <c r="BP231" s="20"/>
      <c r="BQ231" s="20"/>
      <c r="BR231" s="20"/>
      <c r="BS231" s="20"/>
    </row>
    <row r="232" spans="1:71" ht="56.25" customHeight="1">
      <c r="A232" s="24"/>
      <c r="B232" s="20"/>
      <c r="C232" s="20"/>
      <c r="D232" s="20"/>
      <c r="E232" s="20"/>
      <c r="F232" s="20"/>
      <c r="G232" s="20"/>
      <c r="H232" s="20"/>
      <c r="I232" s="20"/>
      <c r="J232" s="20"/>
      <c r="K232" s="20"/>
      <c r="L232" s="20"/>
      <c r="M232" s="20"/>
      <c r="N232" s="20"/>
      <c r="O232" s="20"/>
      <c r="P232" s="20"/>
      <c r="Q232" s="40"/>
      <c r="R232" s="20"/>
      <c r="S232" s="40"/>
      <c r="T232" s="20"/>
      <c r="U232" s="20"/>
      <c r="V232" s="20"/>
      <c r="W232" s="40"/>
      <c r="X232" s="40"/>
      <c r="Y232" s="40"/>
      <c r="Z232" s="20"/>
      <c r="AA232" s="20"/>
      <c r="AB232" s="40"/>
      <c r="AC232" s="20"/>
      <c r="AD232" s="20"/>
      <c r="AE232" s="40"/>
      <c r="AF232" s="20"/>
      <c r="AG232" s="20"/>
      <c r="AH232" s="20"/>
      <c r="AI232" s="20"/>
      <c r="AJ232" s="20"/>
      <c r="AK232" s="20"/>
      <c r="AL232" s="20"/>
      <c r="AM232" s="20"/>
      <c r="AN232" s="20"/>
      <c r="AO232" s="20"/>
      <c r="AP232" s="20"/>
      <c r="AQ232" s="40"/>
      <c r="AR232" s="20"/>
      <c r="AS232" s="20"/>
      <c r="AT232" s="20"/>
      <c r="AU232" s="40"/>
      <c r="AV232" s="40"/>
      <c r="AW232" s="40"/>
      <c r="AX232" s="20"/>
      <c r="AY232" s="20"/>
      <c r="AZ232" s="1092"/>
      <c r="BA232" s="20"/>
      <c r="BB232" s="20"/>
      <c r="BC232" s="20"/>
      <c r="BD232" s="20"/>
      <c r="BE232" s="20"/>
      <c r="BF232" s="20"/>
      <c r="BG232" s="20"/>
      <c r="BH232" s="20"/>
      <c r="BI232" s="20"/>
      <c r="BJ232" s="20"/>
      <c r="BK232" s="20"/>
      <c r="BL232" s="20"/>
      <c r="BM232" s="20"/>
      <c r="BN232" s="20"/>
      <c r="BO232" s="20"/>
      <c r="BP232" s="20"/>
      <c r="BQ232" s="20"/>
      <c r="BR232" s="20"/>
      <c r="BS232" s="20"/>
    </row>
    <row r="233" spans="1:71" ht="56.25" customHeight="1">
      <c r="A233" s="24"/>
      <c r="B233" s="20"/>
      <c r="C233" s="20"/>
      <c r="D233" s="20"/>
      <c r="E233" s="20"/>
      <c r="F233" s="20"/>
      <c r="G233" s="20"/>
      <c r="H233" s="20"/>
      <c r="I233" s="20"/>
      <c r="J233" s="20"/>
      <c r="K233" s="20"/>
      <c r="L233" s="20"/>
      <c r="M233" s="20"/>
      <c r="N233" s="20"/>
      <c r="O233" s="20"/>
      <c r="P233" s="20"/>
      <c r="Q233" s="40"/>
      <c r="R233" s="20"/>
      <c r="S233" s="40"/>
      <c r="T233" s="20"/>
      <c r="U233" s="20"/>
      <c r="V233" s="20"/>
      <c r="W233" s="40"/>
      <c r="X233" s="40"/>
      <c r="Y233" s="40"/>
      <c r="Z233" s="20"/>
      <c r="AA233" s="20"/>
      <c r="AB233" s="40"/>
      <c r="AC233" s="20"/>
      <c r="AD233" s="20"/>
      <c r="AE233" s="40"/>
      <c r="AF233" s="20"/>
      <c r="AG233" s="20"/>
      <c r="AH233" s="20"/>
      <c r="AI233" s="20"/>
      <c r="AJ233" s="20"/>
      <c r="AK233" s="20"/>
      <c r="AL233" s="20"/>
      <c r="AM233" s="20"/>
      <c r="AN233" s="20"/>
      <c r="AO233" s="20"/>
      <c r="AP233" s="20"/>
      <c r="AQ233" s="40"/>
      <c r="AR233" s="20"/>
      <c r="AS233" s="20"/>
      <c r="AT233" s="20"/>
      <c r="AU233" s="40"/>
      <c r="AV233" s="40"/>
      <c r="AW233" s="40"/>
      <c r="AX233" s="20"/>
      <c r="AY233" s="20"/>
      <c r="AZ233" s="1092"/>
      <c r="BA233" s="20"/>
      <c r="BB233" s="20"/>
      <c r="BC233" s="20"/>
      <c r="BD233" s="20"/>
      <c r="BE233" s="20"/>
      <c r="BF233" s="20"/>
      <c r="BG233" s="20"/>
      <c r="BH233" s="20"/>
      <c r="BI233" s="20"/>
      <c r="BJ233" s="20"/>
      <c r="BK233" s="20"/>
      <c r="BL233" s="20"/>
      <c r="BM233" s="20"/>
      <c r="BN233" s="20"/>
      <c r="BO233" s="20"/>
      <c r="BP233" s="20"/>
      <c r="BQ233" s="20"/>
      <c r="BR233" s="20"/>
      <c r="BS233" s="20"/>
    </row>
    <row r="234" spans="1:71" ht="56.25" customHeight="1">
      <c r="A234" s="24"/>
      <c r="B234" s="20"/>
      <c r="C234" s="20"/>
      <c r="D234" s="20"/>
      <c r="E234" s="20"/>
      <c r="F234" s="20"/>
      <c r="G234" s="20"/>
      <c r="H234" s="20"/>
      <c r="I234" s="20"/>
      <c r="J234" s="20"/>
      <c r="K234" s="20"/>
      <c r="L234" s="20"/>
      <c r="M234" s="20"/>
      <c r="N234" s="20"/>
      <c r="O234" s="20"/>
      <c r="P234" s="20"/>
      <c r="Q234" s="40"/>
      <c r="R234" s="20"/>
      <c r="S234" s="40"/>
      <c r="T234" s="20"/>
      <c r="U234" s="20"/>
      <c r="V234" s="20"/>
      <c r="W234" s="40"/>
      <c r="X234" s="40"/>
      <c r="Y234" s="40"/>
      <c r="Z234" s="20"/>
      <c r="AA234" s="20"/>
      <c r="AB234" s="40"/>
      <c r="AC234" s="20"/>
      <c r="AD234" s="20"/>
      <c r="AE234" s="40"/>
      <c r="AF234" s="20"/>
      <c r="AG234" s="20"/>
      <c r="AH234" s="20"/>
      <c r="AI234" s="20"/>
      <c r="AJ234" s="20"/>
      <c r="AK234" s="20"/>
      <c r="AL234" s="20"/>
      <c r="AM234" s="20"/>
      <c r="AN234" s="20"/>
      <c r="AO234" s="20"/>
      <c r="AP234" s="20"/>
      <c r="AQ234" s="40"/>
      <c r="AR234" s="20"/>
      <c r="AS234" s="20"/>
      <c r="AT234" s="20"/>
      <c r="AU234" s="40"/>
      <c r="AV234" s="40"/>
      <c r="AW234" s="40"/>
      <c r="AX234" s="20"/>
      <c r="AY234" s="20"/>
      <c r="AZ234" s="1092"/>
      <c r="BA234" s="20"/>
      <c r="BB234" s="20"/>
      <c r="BC234" s="20"/>
      <c r="BD234" s="20"/>
      <c r="BE234" s="20"/>
      <c r="BF234" s="20"/>
      <c r="BG234" s="20"/>
      <c r="BH234" s="20"/>
      <c r="BI234" s="20"/>
      <c r="BJ234" s="20"/>
      <c r="BK234" s="20"/>
      <c r="BL234" s="20"/>
      <c r="BM234" s="20"/>
      <c r="BN234" s="20"/>
      <c r="BO234" s="20"/>
      <c r="BP234" s="20"/>
      <c r="BQ234" s="20"/>
      <c r="BR234" s="20"/>
      <c r="BS234" s="20"/>
    </row>
    <row r="235" spans="1:71" ht="56.25" customHeight="1">
      <c r="A235" s="24"/>
      <c r="B235" s="20"/>
      <c r="C235" s="20"/>
      <c r="D235" s="20"/>
      <c r="E235" s="20"/>
      <c r="F235" s="20"/>
      <c r="G235" s="20"/>
      <c r="H235" s="20"/>
      <c r="I235" s="20"/>
      <c r="J235" s="20"/>
      <c r="K235" s="20"/>
      <c r="L235" s="20"/>
      <c r="M235" s="20"/>
      <c r="N235" s="20"/>
      <c r="O235" s="20"/>
      <c r="P235" s="20"/>
      <c r="Q235" s="40"/>
      <c r="R235" s="20"/>
      <c r="S235" s="40"/>
      <c r="T235" s="20"/>
      <c r="U235" s="20"/>
      <c r="V235" s="20"/>
      <c r="W235" s="40"/>
      <c r="X235" s="40"/>
      <c r="Y235" s="40"/>
      <c r="Z235" s="20"/>
      <c r="AA235" s="20"/>
      <c r="AB235" s="40"/>
      <c r="AC235" s="20"/>
      <c r="AD235" s="20"/>
      <c r="AE235" s="40"/>
      <c r="AF235" s="20"/>
      <c r="AG235" s="20"/>
      <c r="AH235" s="20"/>
      <c r="AI235" s="20"/>
      <c r="AJ235" s="20"/>
      <c r="AK235" s="20"/>
      <c r="AL235" s="20"/>
      <c r="AM235" s="20"/>
      <c r="AN235" s="20"/>
      <c r="AO235" s="20"/>
      <c r="AP235" s="20"/>
      <c r="AQ235" s="40"/>
      <c r="AR235" s="20"/>
      <c r="AS235" s="20"/>
      <c r="AT235" s="20"/>
      <c r="AU235" s="40"/>
      <c r="AV235" s="40"/>
      <c r="AW235" s="40"/>
      <c r="AX235" s="20"/>
      <c r="AY235" s="20"/>
      <c r="AZ235" s="1092"/>
      <c r="BA235" s="20"/>
      <c r="BB235" s="20"/>
      <c r="BC235" s="20"/>
      <c r="BD235" s="20"/>
      <c r="BE235" s="20"/>
      <c r="BF235" s="20"/>
      <c r="BG235" s="20"/>
      <c r="BH235" s="20"/>
      <c r="BI235" s="20"/>
      <c r="BJ235" s="20"/>
      <c r="BK235" s="20"/>
      <c r="BL235" s="20"/>
      <c r="BM235" s="20"/>
      <c r="BN235" s="20"/>
      <c r="BO235" s="20"/>
      <c r="BP235" s="20"/>
      <c r="BQ235" s="20"/>
      <c r="BR235" s="20"/>
      <c r="BS235" s="20"/>
    </row>
    <row r="236" spans="1:71" ht="56.25" customHeight="1">
      <c r="A236" s="24"/>
      <c r="B236" s="20"/>
      <c r="C236" s="20"/>
      <c r="D236" s="20"/>
      <c r="E236" s="20"/>
      <c r="F236" s="20"/>
      <c r="G236" s="20"/>
      <c r="H236" s="20"/>
      <c r="I236" s="20"/>
      <c r="J236" s="20"/>
      <c r="K236" s="20"/>
      <c r="L236" s="20"/>
      <c r="M236" s="20"/>
      <c r="N236" s="20"/>
      <c r="O236" s="20"/>
      <c r="P236" s="20"/>
      <c r="Q236" s="40"/>
      <c r="R236" s="20"/>
      <c r="S236" s="40"/>
      <c r="T236" s="20"/>
      <c r="U236" s="20"/>
      <c r="V236" s="20"/>
      <c r="W236" s="40"/>
      <c r="X236" s="40"/>
      <c r="Y236" s="40"/>
      <c r="Z236" s="20"/>
      <c r="AA236" s="20"/>
      <c r="AB236" s="40"/>
      <c r="AC236" s="20"/>
      <c r="AD236" s="20"/>
      <c r="AE236" s="40"/>
      <c r="AF236" s="20"/>
      <c r="AG236" s="20"/>
      <c r="AH236" s="20"/>
      <c r="AI236" s="20"/>
      <c r="AJ236" s="20"/>
      <c r="AK236" s="20"/>
      <c r="AL236" s="20"/>
      <c r="AM236" s="20"/>
      <c r="AN236" s="20"/>
      <c r="AO236" s="20"/>
      <c r="AP236" s="20"/>
      <c r="AQ236" s="40"/>
      <c r="AR236" s="20"/>
      <c r="AS236" s="20"/>
      <c r="AT236" s="20"/>
      <c r="AU236" s="40"/>
      <c r="AV236" s="40"/>
      <c r="AW236" s="40"/>
      <c r="AX236" s="20"/>
      <c r="AY236" s="20"/>
      <c r="AZ236" s="1092"/>
      <c r="BA236" s="20"/>
      <c r="BB236" s="20"/>
      <c r="BC236" s="20"/>
      <c r="BD236" s="20"/>
      <c r="BE236" s="20"/>
      <c r="BF236" s="20"/>
      <c r="BG236" s="20"/>
      <c r="BH236" s="20"/>
      <c r="BI236" s="20"/>
      <c r="BJ236" s="20"/>
      <c r="BK236" s="20"/>
      <c r="BL236" s="20"/>
      <c r="BM236" s="20"/>
      <c r="BN236" s="20"/>
      <c r="BO236" s="20"/>
      <c r="BP236" s="20"/>
      <c r="BQ236" s="20"/>
      <c r="BR236" s="20"/>
      <c r="BS236" s="20"/>
    </row>
    <row r="237" spans="1:71" ht="56.25" customHeight="1">
      <c r="A237" s="24"/>
      <c r="B237" s="20"/>
      <c r="C237" s="20"/>
      <c r="D237" s="20"/>
      <c r="E237" s="20"/>
      <c r="F237" s="20"/>
      <c r="G237" s="20"/>
      <c r="H237" s="20"/>
      <c r="I237" s="20"/>
      <c r="J237" s="20"/>
      <c r="K237" s="20"/>
      <c r="L237" s="20"/>
      <c r="M237" s="20"/>
      <c r="N237" s="20"/>
      <c r="O237" s="20"/>
      <c r="P237" s="20"/>
      <c r="Q237" s="40"/>
      <c r="R237" s="20"/>
      <c r="S237" s="40"/>
      <c r="T237" s="20"/>
      <c r="U237" s="20"/>
      <c r="V237" s="20"/>
      <c r="W237" s="40"/>
      <c r="X237" s="40"/>
      <c r="Y237" s="40"/>
      <c r="Z237" s="20"/>
      <c r="AA237" s="20"/>
      <c r="AB237" s="40"/>
      <c r="AC237" s="20"/>
      <c r="AD237" s="20"/>
      <c r="AE237" s="40"/>
      <c r="AF237" s="20"/>
      <c r="AG237" s="20"/>
      <c r="AH237" s="20"/>
      <c r="AI237" s="20"/>
      <c r="AJ237" s="20"/>
      <c r="AK237" s="20"/>
      <c r="AL237" s="20"/>
      <c r="AM237" s="20"/>
      <c r="AN237" s="20"/>
      <c r="AO237" s="20"/>
      <c r="AP237" s="20"/>
      <c r="AQ237" s="40"/>
      <c r="AR237" s="20"/>
      <c r="AS237" s="20"/>
      <c r="AT237" s="20"/>
      <c r="AU237" s="40"/>
      <c r="AV237" s="40"/>
      <c r="AW237" s="40"/>
      <c r="AX237" s="20"/>
      <c r="AY237" s="20"/>
      <c r="AZ237" s="1092"/>
      <c r="BA237" s="20"/>
      <c r="BB237" s="20"/>
      <c r="BC237" s="20"/>
      <c r="BD237" s="20"/>
      <c r="BE237" s="20"/>
      <c r="BF237" s="20"/>
      <c r="BG237" s="20"/>
      <c r="BH237" s="20"/>
      <c r="BI237" s="20"/>
      <c r="BJ237" s="20"/>
      <c r="BK237" s="20"/>
      <c r="BL237" s="20"/>
      <c r="BM237" s="20"/>
      <c r="BN237" s="20"/>
      <c r="BO237" s="20"/>
      <c r="BP237" s="20"/>
      <c r="BQ237" s="20"/>
      <c r="BR237" s="20"/>
      <c r="BS237" s="20"/>
    </row>
    <row r="238" spans="1:71" ht="56.25" customHeight="1">
      <c r="A238" s="24"/>
      <c r="B238" s="20"/>
      <c r="C238" s="20"/>
      <c r="D238" s="20"/>
      <c r="E238" s="20"/>
      <c r="F238" s="20"/>
      <c r="G238" s="20"/>
      <c r="H238" s="20"/>
      <c r="I238" s="20"/>
      <c r="J238" s="20"/>
      <c r="K238" s="20"/>
      <c r="L238" s="20"/>
      <c r="M238" s="20"/>
      <c r="N238" s="20"/>
      <c r="O238" s="20"/>
      <c r="P238" s="20"/>
      <c r="Q238" s="40"/>
      <c r="R238" s="20"/>
      <c r="S238" s="40"/>
      <c r="T238" s="20"/>
      <c r="U238" s="20"/>
      <c r="V238" s="20"/>
      <c r="W238" s="40"/>
      <c r="X238" s="40"/>
      <c r="Y238" s="40"/>
      <c r="Z238" s="20"/>
      <c r="AA238" s="20"/>
      <c r="AB238" s="40"/>
      <c r="AC238" s="20"/>
      <c r="AD238" s="20"/>
      <c r="AE238" s="40"/>
      <c r="AF238" s="20"/>
      <c r="AG238" s="20"/>
      <c r="AH238" s="20"/>
      <c r="AI238" s="20"/>
      <c r="AJ238" s="20"/>
      <c r="AK238" s="20"/>
      <c r="AL238" s="20"/>
      <c r="AM238" s="20"/>
      <c r="AN238" s="20"/>
      <c r="AO238" s="20"/>
      <c r="AP238" s="20"/>
      <c r="AQ238" s="40"/>
      <c r="AR238" s="20"/>
      <c r="AS238" s="20"/>
      <c r="AT238" s="20"/>
      <c r="AU238" s="40"/>
      <c r="AV238" s="40"/>
      <c r="AW238" s="40"/>
      <c r="AX238" s="20"/>
      <c r="AY238" s="20"/>
      <c r="AZ238" s="1092"/>
      <c r="BA238" s="20"/>
      <c r="BB238" s="20"/>
      <c r="BC238" s="20"/>
      <c r="BD238" s="20"/>
      <c r="BE238" s="20"/>
      <c r="BF238" s="20"/>
      <c r="BG238" s="20"/>
      <c r="BH238" s="20"/>
      <c r="BI238" s="20"/>
      <c r="BJ238" s="20"/>
      <c r="BK238" s="20"/>
      <c r="BL238" s="20"/>
      <c r="BM238" s="20"/>
      <c r="BN238" s="20"/>
      <c r="BO238" s="20"/>
      <c r="BP238" s="20"/>
      <c r="BQ238" s="20"/>
      <c r="BR238" s="20"/>
      <c r="BS238" s="20"/>
    </row>
    <row r="239" spans="1:71" ht="56.25" customHeight="1">
      <c r="A239" s="24"/>
      <c r="B239" s="20"/>
      <c r="C239" s="20"/>
      <c r="D239" s="20"/>
      <c r="E239" s="20"/>
      <c r="F239" s="20"/>
      <c r="G239" s="20"/>
      <c r="H239" s="20"/>
      <c r="I239" s="20"/>
      <c r="J239" s="20"/>
      <c r="K239" s="20"/>
      <c r="L239" s="20"/>
      <c r="M239" s="20"/>
      <c r="N239" s="20"/>
      <c r="O239" s="20"/>
      <c r="P239" s="20"/>
      <c r="Q239" s="40"/>
      <c r="R239" s="20"/>
      <c r="S239" s="40"/>
      <c r="T239" s="20"/>
      <c r="U239" s="20"/>
      <c r="V239" s="20"/>
      <c r="W239" s="40"/>
      <c r="X239" s="40"/>
      <c r="Y239" s="40"/>
      <c r="Z239" s="20"/>
      <c r="AA239" s="20"/>
      <c r="AB239" s="40"/>
      <c r="AC239" s="20"/>
      <c r="AD239" s="20"/>
      <c r="AE239" s="40"/>
      <c r="AF239" s="20"/>
      <c r="AG239" s="20"/>
      <c r="AH239" s="20"/>
      <c r="AI239" s="20"/>
      <c r="AJ239" s="20"/>
      <c r="AK239" s="20"/>
      <c r="AL239" s="20"/>
      <c r="AM239" s="20"/>
      <c r="AN239" s="20"/>
      <c r="AO239" s="20"/>
      <c r="AP239" s="20"/>
      <c r="AQ239" s="40"/>
      <c r="AR239" s="20"/>
      <c r="AS239" s="20"/>
      <c r="AT239" s="20"/>
      <c r="AU239" s="40"/>
      <c r="AV239" s="40"/>
      <c r="AW239" s="40"/>
      <c r="AX239" s="20"/>
      <c r="AY239" s="20"/>
      <c r="AZ239" s="1092"/>
      <c r="BA239" s="20"/>
      <c r="BB239" s="20"/>
      <c r="BC239" s="20"/>
      <c r="BD239" s="20"/>
      <c r="BE239" s="20"/>
      <c r="BF239" s="20"/>
      <c r="BG239" s="20"/>
      <c r="BH239" s="20"/>
      <c r="BI239" s="20"/>
      <c r="BJ239" s="20"/>
      <c r="BK239" s="20"/>
      <c r="BL239" s="20"/>
      <c r="BM239" s="20"/>
      <c r="BN239" s="20"/>
      <c r="BO239" s="20"/>
      <c r="BP239" s="20"/>
      <c r="BQ239" s="20"/>
      <c r="BR239" s="20"/>
      <c r="BS239" s="20"/>
    </row>
    <row r="240" spans="1:71" ht="56.25" customHeight="1">
      <c r="A240" s="24"/>
      <c r="B240" s="20"/>
      <c r="C240" s="20"/>
      <c r="D240" s="20"/>
      <c r="E240" s="20"/>
      <c r="F240" s="20"/>
      <c r="G240" s="20"/>
      <c r="H240" s="20"/>
      <c r="I240" s="20"/>
      <c r="J240" s="20"/>
      <c r="K240" s="20"/>
      <c r="L240" s="20"/>
      <c r="M240" s="20"/>
      <c r="N240" s="20"/>
      <c r="O240" s="20"/>
      <c r="P240" s="20"/>
      <c r="Q240" s="40"/>
      <c r="R240" s="20"/>
      <c r="S240" s="40"/>
      <c r="T240" s="20"/>
      <c r="U240" s="20"/>
      <c r="V240" s="20"/>
      <c r="W240" s="40"/>
      <c r="X240" s="40"/>
      <c r="Y240" s="40"/>
      <c r="Z240" s="20"/>
      <c r="AA240" s="20"/>
      <c r="AB240" s="40"/>
      <c r="AC240" s="20"/>
      <c r="AD240" s="20"/>
      <c r="AE240" s="40"/>
      <c r="AF240" s="20"/>
      <c r="AG240" s="20"/>
      <c r="AH240" s="20"/>
      <c r="AI240" s="20"/>
      <c r="AJ240" s="20"/>
      <c r="AK240" s="20"/>
      <c r="AL240" s="20"/>
      <c r="AM240" s="20"/>
      <c r="AN240" s="20"/>
      <c r="AO240" s="20"/>
      <c r="AP240" s="20"/>
      <c r="AQ240" s="40"/>
      <c r="AR240" s="20"/>
      <c r="AS240" s="20"/>
      <c r="AT240" s="20"/>
      <c r="AU240" s="40"/>
      <c r="AV240" s="40"/>
      <c r="AW240" s="40"/>
      <c r="AX240" s="20"/>
      <c r="AY240" s="20"/>
      <c r="AZ240" s="1092"/>
      <c r="BA240" s="20"/>
      <c r="BB240" s="20"/>
      <c r="BC240" s="20"/>
      <c r="BD240" s="20"/>
      <c r="BE240" s="20"/>
      <c r="BF240" s="20"/>
      <c r="BG240" s="20"/>
      <c r="BH240" s="20"/>
      <c r="BI240" s="20"/>
      <c r="BJ240" s="20"/>
      <c r="BK240" s="20"/>
      <c r="BL240" s="20"/>
      <c r="BM240" s="20"/>
      <c r="BN240" s="20"/>
      <c r="BO240" s="20"/>
      <c r="BP240" s="20"/>
      <c r="BQ240" s="20"/>
      <c r="BR240" s="20"/>
      <c r="BS240" s="20"/>
    </row>
    <row r="241" spans="1:71" ht="56.25" customHeight="1">
      <c r="A241" s="24"/>
      <c r="B241" s="20"/>
      <c r="C241" s="20"/>
      <c r="D241" s="20"/>
      <c r="E241" s="20"/>
      <c r="F241" s="20"/>
      <c r="G241" s="20"/>
      <c r="H241" s="20"/>
      <c r="I241" s="20"/>
      <c r="J241" s="20"/>
      <c r="K241" s="20"/>
      <c r="L241" s="20"/>
      <c r="M241" s="20"/>
      <c r="N241" s="20"/>
      <c r="O241" s="20"/>
      <c r="P241" s="20"/>
      <c r="Q241" s="40"/>
      <c r="R241" s="20"/>
      <c r="S241" s="40"/>
      <c r="T241" s="20"/>
      <c r="U241" s="20"/>
      <c r="V241" s="20"/>
      <c r="W241" s="40"/>
      <c r="X241" s="40"/>
      <c r="Y241" s="40"/>
      <c r="Z241" s="20"/>
      <c r="AA241" s="20"/>
      <c r="AB241" s="40"/>
      <c r="AC241" s="20"/>
      <c r="AD241" s="20"/>
      <c r="AE241" s="40"/>
      <c r="AF241" s="20"/>
      <c r="AG241" s="20"/>
      <c r="AH241" s="20"/>
      <c r="AI241" s="20"/>
      <c r="AJ241" s="20"/>
      <c r="AK241" s="20"/>
      <c r="AL241" s="20"/>
      <c r="AM241" s="20"/>
      <c r="AN241" s="20"/>
      <c r="AO241" s="20"/>
      <c r="AP241" s="20"/>
      <c r="AQ241" s="40"/>
      <c r="AR241" s="20"/>
      <c r="AS241" s="20"/>
      <c r="AT241" s="20"/>
      <c r="AU241" s="40"/>
      <c r="AV241" s="40"/>
      <c r="AW241" s="40"/>
      <c r="AX241" s="20"/>
      <c r="AY241" s="20"/>
      <c r="AZ241" s="1092"/>
      <c r="BA241" s="20"/>
      <c r="BB241" s="20"/>
      <c r="BC241" s="20"/>
      <c r="BD241" s="20"/>
      <c r="BE241" s="20"/>
      <c r="BF241" s="20"/>
      <c r="BG241" s="20"/>
      <c r="BH241" s="20"/>
      <c r="BI241" s="20"/>
      <c r="BJ241" s="20"/>
      <c r="BK241" s="20"/>
      <c r="BL241" s="20"/>
      <c r="BM241" s="20"/>
      <c r="BN241" s="20"/>
      <c r="BO241" s="20"/>
      <c r="BP241" s="20"/>
      <c r="BQ241" s="20"/>
      <c r="BR241" s="20"/>
      <c r="BS241" s="20"/>
    </row>
    <row r="242" spans="1:71" ht="56.25" customHeight="1">
      <c r="A242" s="24"/>
      <c r="B242" s="20"/>
      <c r="C242" s="20"/>
      <c r="D242" s="20"/>
      <c r="E242" s="20"/>
      <c r="F242" s="20"/>
      <c r="G242" s="20"/>
      <c r="H242" s="20"/>
      <c r="I242" s="20"/>
      <c r="J242" s="20"/>
      <c r="K242" s="20"/>
      <c r="L242" s="20"/>
      <c r="M242" s="20"/>
      <c r="N242" s="20"/>
      <c r="O242" s="20"/>
      <c r="P242" s="20"/>
      <c r="Q242" s="40"/>
      <c r="R242" s="20"/>
      <c r="S242" s="40"/>
      <c r="T242" s="20"/>
      <c r="U242" s="20"/>
      <c r="V242" s="20"/>
      <c r="W242" s="40"/>
      <c r="X242" s="40"/>
      <c r="Y242" s="40"/>
      <c r="Z242" s="20"/>
      <c r="AA242" s="20"/>
      <c r="AB242" s="40"/>
      <c r="AC242" s="20"/>
      <c r="AD242" s="20"/>
      <c r="AE242" s="40"/>
      <c r="AF242" s="20"/>
      <c r="AG242" s="20"/>
      <c r="AH242" s="20"/>
      <c r="AI242" s="20"/>
      <c r="AJ242" s="20"/>
      <c r="AK242" s="20"/>
      <c r="AL242" s="20"/>
      <c r="AM242" s="20"/>
      <c r="AN242" s="20"/>
      <c r="AO242" s="20"/>
      <c r="AP242" s="20"/>
      <c r="AQ242" s="40"/>
      <c r="AR242" s="20"/>
      <c r="AS242" s="20"/>
      <c r="AT242" s="20"/>
      <c r="AU242" s="40"/>
      <c r="AV242" s="40"/>
      <c r="AW242" s="40"/>
      <c r="AX242" s="20"/>
      <c r="AY242" s="20"/>
      <c r="AZ242" s="1092"/>
      <c r="BA242" s="20"/>
      <c r="BB242" s="20"/>
      <c r="BC242" s="20"/>
      <c r="BD242" s="20"/>
      <c r="BE242" s="20"/>
      <c r="BF242" s="20"/>
      <c r="BG242" s="20"/>
      <c r="BH242" s="20"/>
      <c r="BI242" s="20"/>
      <c r="BJ242" s="20"/>
      <c r="BK242" s="20"/>
      <c r="BL242" s="20"/>
      <c r="BM242" s="20"/>
      <c r="BN242" s="20"/>
      <c r="BO242" s="20"/>
      <c r="BP242" s="20"/>
      <c r="BQ242" s="20"/>
      <c r="BR242" s="20"/>
      <c r="BS242" s="20"/>
    </row>
    <row r="243" spans="1:71" ht="56.25" customHeight="1">
      <c r="A243" s="24"/>
      <c r="B243" s="20"/>
      <c r="C243" s="20"/>
      <c r="D243" s="20"/>
      <c r="E243" s="20"/>
      <c r="F243" s="20"/>
      <c r="G243" s="20"/>
      <c r="H243" s="20"/>
      <c r="I243" s="20"/>
      <c r="J243" s="20"/>
      <c r="K243" s="20"/>
      <c r="L243" s="20"/>
      <c r="M243" s="20"/>
      <c r="N243" s="20"/>
      <c r="O243" s="20"/>
      <c r="P243" s="20"/>
      <c r="Q243" s="40"/>
      <c r="R243" s="20"/>
      <c r="S243" s="40"/>
      <c r="T243" s="20"/>
      <c r="U243" s="20"/>
      <c r="V243" s="20"/>
      <c r="W243" s="40"/>
      <c r="X243" s="40"/>
      <c r="Y243" s="40"/>
      <c r="Z243" s="20"/>
      <c r="AA243" s="20"/>
      <c r="AB243" s="40"/>
      <c r="AC243" s="20"/>
      <c r="AD243" s="20"/>
      <c r="AE243" s="40"/>
      <c r="AF243" s="20"/>
      <c r="AG243" s="20"/>
      <c r="AH243" s="20"/>
      <c r="AI243" s="20"/>
      <c r="AJ243" s="20"/>
      <c r="AK243" s="20"/>
      <c r="AL243" s="20"/>
      <c r="AM243" s="20"/>
      <c r="AN243" s="20"/>
      <c r="AO243" s="20"/>
      <c r="AP243" s="20"/>
      <c r="AQ243" s="40"/>
      <c r="AR243" s="20"/>
      <c r="AS243" s="20"/>
      <c r="AT243" s="20"/>
      <c r="AU243" s="40"/>
      <c r="AV243" s="40"/>
      <c r="AW243" s="40"/>
      <c r="AX243" s="20"/>
      <c r="AY243" s="20"/>
      <c r="AZ243" s="1092"/>
      <c r="BA243" s="20"/>
      <c r="BB243" s="20"/>
      <c r="BC243" s="20"/>
      <c r="BD243" s="20"/>
      <c r="BE243" s="20"/>
      <c r="BF243" s="20"/>
      <c r="BG243" s="20"/>
      <c r="BH243" s="20"/>
      <c r="BI243" s="20"/>
      <c r="BJ243" s="20"/>
      <c r="BK243" s="20"/>
      <c r="BL243" s="20"/>
      <c r="BM243" s="20"/>
      <c r="BN243" s="20"/>
      <c r="BO243" s="20"/>
      <c r="BP243" s="20"/>
      <c r="BQ243" s="20"/>
      <c r="BR243" s="20"/>
      <c r="BS243" s="20"/>
    </row>
    <row r="244" spans="1:71" ht="56.25" customHeight="1">
      <c r="A244" s="24"/>
      <c r="B244" s="20"/>
      <c r="C244" s="20"/>
      <c r="D244" s="20"/>
      <c r="E244" s="20"/>
      <c r="F244" s="20"/>
      <c r="G244" s="20"/>
      <c r="H244" s="20"/>
      <c r="I244" s="20"/>
      <c r="J244" s="20"/>
      <c r="K244" s="20"/>
      <c r="L244" s="20"/>
      <c r="M244" s="20"/>
      <c r="N244" s="20"/>
      <c r="O244" s="20"/>
      <c r="P244" s="20"/>
      <c r="Q244" s="40"/>
      <c r="R244" s="20"/>
      <c r="S244" s="40"/>
      <c r="T244" s="20"/>
      <c r="U244" s="20"/>
      <c r="V244" s="20"/>
      <c r="W244" s="40"/>
      <c r="X244" s="40"/>
      <c r="Y244" s="40"/>
      <c r="Z244" s="20"/>
      <c r="AA244" s="20"/>
      <c r="AB244" s="40"/>
      <c r="AC244" s="20"/>
      <c r="AD244" s="20"/>
      <c r="AE244" s="40"/>
      <c r="AF244" s="20"/>
      <c r="AG244" s="20"/>
      <c r="AH244" s="20"/>
      <c r="AI244" s="20"/>
      <c r="AJ244" s="20"/>
      <c r="AK244" s="20"/>
      <c r="AL244" s="20"/>
      <c r="AM244" s="20"/>
      <c r="AN244" s="20"/>
      <c r="AO244" s="20"/>
      <c r="AP244" s="20"/>
      <c r="AQ244" s="40"/>
      <c r="AR244" s="20"/>
      <c r="AS244" s="20"/>
      <c r="AT244" s="20"/>
      <c r="AU244" s="40"/>
      <c r="AV244" s="40"/>
      <c r="AW244" s="40"/>
      <c r="AX244" s="20"/>
      <c r="AY244" s="20"/>
      <c r="AZ244" s="1092"/>
      <c r="BA244" s="20"/>
      <c r="BB244" s="20"/>
      <c r="BC244" s="20"/>
      <c r="BD244" s="20"/>
      <c r="BE244" s="20"/>
      <c r="BF244" s="20"/>
      <c r="BG244" s="20"/>
      <c r="BH244" s="20"/>
      <c r="BI244" s="20"/>
      <c r="BJ244" s="20"/>
      <c r="BK244" s="20"/>
      <c r="BL244" s="20"/>
      <c r="BM244" s="20"/>
      <c r="BN244" s="20"/>
      <c r="BO244" s="20"/>
      <c r="BP244" s="20"/>
      <c r="BQ244" s="20"/>
      <c r="BR244" s="20"/>
      <c r="BS244" s="20"/>
    </row>
    <row r="245" spans="1:71" ht="56.25" customHeight="1">
      <c r="A245" s="24"/>
      <c r="B245" s="20"/>
      <c r="C245" s="20"/>
      <c r="D245" s="20"/>
      <c r="E245" s="20"/>
      <c r="F245" s="20"/>
      <c r="G245" s="20"/>
      <c r="H245" s="20"/>
      <c r="I245" s="20"/>
      <c r="J245" s="20"/>
      <c r="K245" s="20"/>
      <c r="L245" s="20"/>
      <c r="M245" s="20"/>
      <c r="N245" s="20"/>
      <c r="O245" s="20"/>
      <c r="P245" s="20"/>
      <c r="Q245" s="40"/>
      <c r="R245" s="20"/>
      <c r="S245" s="40"/>
      <c r="T245" s="20"/>
      <c r="U245" s="20"/>
      <c r="V245" s="20"/>
      <c r="W245" s="40"/>
      <c r="X245" s="40"/>
      <c r="Y245" s="40"/>
      <c r="Z245" s="20"/>
      <c r="AA245" s="20"/>
      <c r="AB245" s="40"/>
      <c r="AC245" s="20"/>
      <c r="AD245" s="20"/>
      <c r="AE245" s="40"/>
      <c r="AF245" s="20"/>
      <c r="AG245" s="20"/>
      <c r="AH245" s="20"/>
      <c r="AI245" s="20"/>
      <c r="AJ245" s="20"/>
      <c r="AK245" s="20"/>
      <c r="AL245" s="20"/>
      <c r="AM245" s="20"/>
      <c r="AN245" s="20"/>
      <c r="AO245" s="20"/>
      <c r="AP245" s="20"/>
      <c r="AQ245" s="40"/>
      <c r="AR245" s="20"/>
      <c r="AS245" s="20"/>
      <c r="AT245" s="20"/>
      <c r="AU245" s="40"/>
      <c r="AV245" s="40"/>
      <c r="AW245" s="40"/>
      <c r="AX245" s="20"/>
      <c r="AY245" s="20"/>
      <c r="AZ245" s="1092"/>
      <c r="BA245" s="20"/>
      <c r="BB245" s="20"/>
      <c r="BC245" s="20"/>
      <c r="BD245" s="20"/>
      <c r="BE245" s="20"/>
      <c r="BF245" s="20"/>
      <c r="BG245" s="20"/>
      <c r="BH245" s="20"/>
      <c r="BI245" s="20"/>
      <c r="BJ245" s="20"/>
      <c r="BK245" s="20"/>
      <c r="BL245" s="20"/>
      <c r="BM245" s="20"/>
      <c r="BN245" s="20"/>
      <c r="BO245" s="20"/>
      <c r="BP245" s="20"/>
      <c r="BQ245" s="20"/>
      <c r="BR245" s="20"/>
      <c r="BS245" s="20"/>
    </row>
    <row r="246" spans="1:71" ht="56.25" customHeight="1">
      <c r="A246" s="24"/>
      <c r="B246" s="20"/>
      <c r="C246" s="20"/>
      <c r="D246" s="20"/>
      <c r="E246" s="20"/>
      <c r="F246" s="20"/>
      <c r="G246" s="20"/>
      <c r="H246" s="20"/>
      <c r="I246" s="20"/>
      <c r="J246" s="20"/>
      <c r="K246" s="20"/>
      <c r="L246" s="20"/>
      <c r="M246" s="20"/>
      <c r="N246" s="20"/>
      <c r="O246" s="20"/>
      <c r="P246" s="20"/>
      <c r="Q246" s="40"/>
      <c r="R246" s="20"/>
      <c r="S246" s="40"/>
      <c r="T246" s="20"/>
      <c r="U246" s="20"/>
      <c r="V246" s="20"/>
      <c r="W246" s="40"/>
      <c r="X246" s="40"/>
      <c r="Y246" s="40"/>
      <c r="Z246" s="20"/>
      <c r="AA246" s="20"/>
      <c r="AB246" s="40"/>
      <c r="AC246" s="20"/>
      <c r="AD246" s="20"/>
      <c r="AE246" s="40"/>
      <c r="AF246" s="20"/>
      <c r="AG246" s="20"/>
      <c r="AH246" s="20"/>
      <c r="AI246" s="20"/>
      <c r="AJ246" s="20"/>
      <c r="AK246" s="20"/>
      <c r="AL246" s="20"/>
      <c r="AM246" s="20"/>
      <c r="AN246" s="20"/>
      <c r="AO246" s="20"/>
      <c r="AP246" s="20"/>
      <c r="AQ246" s="40"/>
      <c r="AR246" s="20"/>
      <c r="AS246" s="20"/>
      <c r="AT246" s="20"/>
      <c r="AU246" s="40"/>
      <c r="AV246" s="40"/>
      <c r="AW246" s="40"/>
      <c r="AX246" s="20"/>
      <c r="AY246" s="20"/>
      <c r="AZ246" s="1092"/>
      <c r="BA246" s="20"/>
      <c r="BB246" s="20"/>
      <c r="BC246" s="20"/>
      <c r="BD246" s="20"/>
      <c r="BE246" s="20"/>
      <c r="BF246" s="20"/>
      <c r="BG246" s="20"/>
      <c r="BH246" s="20"/>
      <c r="BI246" s="20"/>
      <c r="BJ246" s="20"/>
      <c r="BK246" s="20"/>
      <c r="BL246" s="20"/>
      <c r="BM246" s="20"/>
      <c r="BN246" s="20"/>
      <c r="BO246" s="20"/>
      <c r="BP246" s="20"/>
      <c r="BQ246" s="20"/>
      <c r="BR246" s="20"/>
      <c r="BS246" s="20"/>
    </row>
    <row r="247" spans="1:71" ht="56.25" customHeight="1">
      <c r="A247" s="24"/>
      <c r="B247" s="20"/>
      <c r="C247" s="20"/>
      <c r="D247" s="20"/>
      <c r="E247" s="20"/>
      <c r="F247" s="20"/>
      <c r="G247" s="20"/>
      <c r="H247" s="20"/>
      <c r="I247" s="20"/>
      <c r="J247" s="20"/>
      <c r="K247" s="20"/>
      <c r="L247" s="20"/>
      <c r="M247" s="20"/>
      <c r="N247" s="20"/>
      <c r="O247" s="20"/>
      <c r="P247" s="20"/>
      <c r="Q247" s="40"/>
      <c r="R247" s="20"/>
      <c r="S247" s="40"/>
      <c r="T247" s="20"/>
      <c r="U247" s="20"/>
      <c r="V247" s="20"/>
      <c r="W247" s="40"/>
      <c r="X247" s="40"/>
      <c r="Y247" s="40"/>
      <c r="Z247" s="20"/>
      <c r="AA247" s="20"/>
      <c r="AB247" s="40"/>
      <c r="AC247" s="20"/>
      <c r="AD247" s="20"/>
      <c r="AE247" s="40"/>
      <c r="AF247" s="20"/>
      <c r="AG247" s="20"/>
      <c r="AH247" s="20"/>
      <c r="AI247" s="20"/>
      <c r="AJ247" s="20"/>
      <c r="AK247" s="20"/>
      <c r="AL247" s="20"/>
      <c r="AM247" s="20"/>
      <c r="AN247" s="20"/>
      <c r="AO247" s="20"/>
      <c r="AP247" s="20"/>
      <c r="AQ247" s="40"/>
      <c r="AR247" s="20"/>
      <c r="AS247" s="20"/>
      <c r="AT247" s="20"/>
      <c r="AU247" s="40"/>
      <c r="AV247" s="40"/>
      <c r="AW247" s="40"/>
      <c r="AX247" s="20"/>
      <c r="AY247" s="20"/>
      <c r="AZ247" s="1092"/>
      <c r="BA247" s="20"/>
      <c r="BB247" s="20"/>
      <c r="BC247" s="20"/>
      <c r="BD247" s="20"/>
      <c r="BE247" s="20"/>
      <c r="BF247" s="20"/>
      <c r="BG247" s="20"/>
      <c r="BH247" s="20"/>
      <c r="BI247" s="20"/>
      <c r="BJ247" s="20"/>
      <c r="BK247" s="20"/>
      <c r="BL247" s="20"/>
      <c r="BM247" s="20"/>
      <c r="BN247" s="20"/>
      <c r="BO247" s="20"/>
      <c r="BP247" s="20"/>
      <c r="BQ247" s="20"/>
      <c r="BR247" s="20"/>
      <c r="BS247" s="20"/>
    </row>
    <row r="248" spans="1:71" ht="56.25" customHeight="1">
      <c r="A248" s="24"/>
      <c r="B248" s="20"/>
      <c r="C248" s="20"/>
      <c r="D248" s="20"/>
      <c r="E248" s="20"/>
      <c r="F248" s="20"/>
      <c r="G248" s="20"/>
      <c r="H248" s="20"/>
      <c r="I248" s="20"/>
      <c r="J248" s="20"/>
      <c r="K248" s="20"/>
      <c r="L248" s="20"/>
      <c r="M248" s="20"/>
      <c r="N248" s="20"/>
      <c r="O248" s="20"/>
      <c r="P248" s="20"/>
      <c r="Q248" s="40"/>
      <c r="R248" s="20"/>
      <c r="S248" s="40"/>
      <c r="T248" s="20"/>
      <c r="U248" s="20"/>
      <c r="V248" s="20"/>
      <c r="W248" s="40"/>
      <c r="X248" s="40"/>
      <c r="Y248" s="40"/>
      <c r="Z248" s="20"/>
      <c r="AA248" s="20"/>
      <c r="AB248" s="40"/>
      <c r="AC248" s="20"/>
      <c r="AD248" s="20"/>
      <c r="AE248" s="40"/>
      <c r="AF248" s="20"/>
      <c r="AG248" s="20"/>
      <c r="AH248" s="20"/>
      <c r="AI248" s="20"/>
      <c r="AJ248" s="20"/>
      <c r="AK248" s="20"/>
      <c r="AL248" s="20"/>
      <c r="AM248" s="20"/>
      <c r="AN248" s="20"/>
      <c r="AO248" s="20"/>
      <c r="AP248" s="20"/>
      <c r="AQ248" s="40"/>
      <c r="AR248" s="20"/>
      <c r="AS248" s="20"/>
      <c r="AT248" s="20"/>
      <c r="AU248" s="40"/>
      <c r="AV248" s="40"/>
      <c r="AW248" s="40"/>
      <c r="AX248" s="20"/>
      <c r="AY248" s="20"/>
      <c r="AZ248" s="1092"/>
      <c r="BA248" s="20"/>
      <c r="BB248" s="20"/>
      <c r="BC248" s="20"/>
      <c r="BD248" s="20"/>
      <c r="BE248" s="20"/>
      <c r="BF248" s="20"/>
      <c r="BG248" s="20"/>
      <c r="BH248" s="20"/>
      <c r="BI248" s="20"/>
      <c r="BJ248" s="20"/>
      <c r="BK248" s="20"/>
      <c r="BL248" s="20"/>
      <c r="BM248" s="20"/>
      <c r="BN248" s="20"/>
      <c r="BO248" s="20"/>
      <c r="BP248" s="20"/>
      <c r="BQ248" s="20"/>
      <c r="BR248" s="20"/>
      <c r="BS248" s="20"/>
    </row>
    <row r="249" spans="1:71" ht="56.25" customHeight="1">
      <c r="A249" s="24"/>
      <c r="B249" s="20"/>
      <c r="C249" s="20"/>
      <c r="D249" s="20"/>
      <c r="E249" s="20"/>
      <c r="F249" s="20"/>
      <c r="G249" s="20"/>
      <c r="H249" s="20"/>
      <c r="I249" s="20"/>
      <c r="J249" s="20"/>
      <c r="K249" s="20"/>
      <c r="L249" s="20"/>
      <c r="M249" s="20"/>
      <c r="N249" s="20"/>
      <c r="O249" s="20"/>
      <c r="P249" s="20"/>
      <c r="Q249" s="40"/>
      <c r="R249" s="20"/>
      <c r="S249" s="40"/>
      <c r="T249" s="20"/>
      <c r="U249" s="20"/>
      <c r="V249" s="20"/>
      <c r="W249" s="40"/>
      <c r="X249" s="40"/>
      <c r="Y249" s="40"/>
      <c r="Z249" s="20"/>
      <c r="AA249" s="20"/>
      <c r="AB249" s="40"/>
      <c r="AC249" s="20"/>
      <c r="AD249" s="20"/>
      <c r="AE249" s="40"/>
      <c r="AF249" s="20"/>
      <c r="AG249" s="20"/>
      <c r="AH249" s="20"/>
      <c r="AI249" s="20"/>
      <c r="AJ249" s="20"/>
      <c r="AK249" s="20"/>
      <c r="AL249" s="20"/>
      <c r="AM249" s="20"/>
      <c r="AN249" s="20"/>
      <c r="AO249" s="20"/>
      <c r="AP249" s="20"/>
      <c r="AQ249" s="40"/>
      <c r="AR249" s="20"/>
      <c r="AS249" s="20"/>
      <c r="AT249" s="20"/>
      <c r="AU249" s="40"/>
      <c r="AV249" s="40"/>
      <c r="AW249" s="40"/>
      <c r="AX249" s="20"/>
      <c r="AY249" s="20"/>
      <c r="AZ249" s="1092"/>
      <c r="BA249" s="20"/>
      <c r="BB249" s="20"/>
      <c r="BC249" s="20"/>
      <c r="BD249" s="20"/>
      <c r="BE249" s="20"/>
      <c r="BF249" s="20"/>
      <c r="BG249" s="20"/>
      <c r="BH249" s="20"/>
      <c r="BI249" s="20"/>
      <c r="BJ249" s="20"/>
      <c r="BK249" s="20"/>
      <c r="BL249" s="20"/>
      <c r="BM249" s="20"/>
      <c r="BN249" s="20"/>
      <c r="BO249" s="20"/>
      <c r="BP249" s="20"/>
      <c r="BQ249" s="20"/>
      <c r="BR249" s="20"/>
      <c r="BS249" s="20"/>
    </row>
    <row r="250" spans="1:71" ht="56.25" customHeight="1">
      <c r="A250" s="24"/>
      <c r="B250" s="20"/>
      <c r="C250" s="20"/>
      <c r="D250" s="20"/>
      <c r="E250" s="20"/>
      <c r="F250" s="20"/>
      <c r="G250" s="20"/>
      <c r="H250" s="20"/>
      <c r="I250" s="20"/>
      <c r="J250" s="20"/>
      <c r="K250" s="20"/>
      <c r="L250" s="20"/>
      <c r="M250" s="20"/>
      <c r="N250" s="20"/>
      <c r="O250" s="20"/>
      <c r="P250" s="20"/>
      <c r="Q250" s="40"/>
      <c r="R250" s="20"/>
      <c r="S250" s="40"/>
      <c r="T250" s="20"/>
      <c r="U250" s="20"/>
      <c r="V250" s="20"/>
      <c r="W250" s="40"/>
      <c r="X250" s="40"/>
      <c r="Y250" s="40"/>
      <c r="Z250" s="20"/>
      <c r="AA250" s="20"/>
      <c r="AB250" s="40"/>
      <c r="AC250" s="20"/>
      <c r="AD250" s="20"/>
      <c r="AE250" s="40"/>
      <c r="AF250" s="20"/>
      <c r="AG250" s="20"/>
      <c r="AH250" s="20"/>
      <c r="AI250" s="20"/>
      <c r="AJ250" s="20"/>
      <c r="AK250" s="20"/>
      <c r="AL250" s="20"/>
      <c r="AM250" s="20"/>
      <c r="AN250" s="20"/>
      <c r="AO250" s="20"/>
      <c r="AP250" s="20"/>
      <c r="AQ250" s="40"/>
      <c r="AR250" s="20"/>
      <c r="AS250" s="20"/>
      <c r="AT250" s="20"/>
      <c r="AU250" s="40"/>
      <c r="AV250" s="40"/>
      <c r="AW250" s="40"/>
      <c r="AX250" s="20"/>
      <c r="AY250" s="20"/>
      <c r="AZ250" s="1092"/>
      <c r="BA250" s="20"/>
      <c r="BB250" s="20"/>
      <c r="BC250" s="20"/>
      <c r="BD250" s="20"/>
      <c r="BE250" s="20"/>
      <c r="BF250" s="20"/>
      <c r="BG250" s="20"/>
      <c r="BH250" s="20"/>
      <c r="BI250" s="20"/>
      <c r="BJ250" s="20"/>
      <c r="BK250" s="20"/>
      <c r="BL250" s="20"/>
      <c r="BM250" s="20"/>
      <c r="BN250" s="20"/>
      <c r="BO250" s="20"/>
      <c r="BP250" s="20"/>
      <c r="BQ250" s="20"/>
      <c r="BR250" s="20"/>
      <c r="BS250" s="20"/>
    </row>
    <row r="251" spans="1:71" ht="56.25" customHeight="1">
      <c r="A251" s="24"/>
      <c r="B251" s="20"/>
      <c r="C251" s="20"/>
      <c r="D251" s="20"/>
      <c r="E251" s="20"/>
      <c r="F251" s="20"/>
      <c r="G251" s="20"/>
      <c r="H251" s="20"/>
      <c r="I251" s="20"/>
      <c r="J251" s="20"/>
      <c r="K251" s="20"/>
      <c r="L251" s="20"/>
      <c r="M251" s="20"/>
      <c r="N251" s="20"/>
      <c r="O251" s="20"/>
      <c r="P251" s="20"/>
      <c r="Q251" s="40"/>
      <c r="R251" s="20"/>
      <c r="S251" s="40"/>
      <c r="T251" s="20"/>
      <c r="U251" s="20"/>
      <c r="V251" s="20"/>
      <c r="W251" s="40"/>
      <c r="X251" s="40"/>
      <c r="Y251" s="40"/>
      <c r="Z251" s="20"/>
      <c r="AA251" s="20"/>
      <c r="AB251" s="40"/>
      <c r="AC251" s="20"/>
      <c r="AD251" s="20"/>
      <c r="AE251" s="40"/>
      <c r="AF251" s="20"/>
      <c r="AG251" s="20"/>
      <c r="AH251" s="20"/>
      <c r="AI251" s="20"/>
      <c r="AJ251" s="20"/>
      <c r="AK251" s="20"/>
      <c r="AL251" s="20"/>
      <c r="AM251" s="20"/>
      <c r="AN251" s="20"/>
      <c r="AO251" s="20"/>
      <c r="AP251" s="20"/>
      <c r="AQ251" s="40"/>
      <c r="AR251" s="20"/>
      <c r="AS251" s="20"/>
      <c r="AT251" s="20"/>
      <c r="AU251" s="40"/>
      <c r="AV251" s="40"/>
      <c r="AW251" s="40"/>
      <c r="AX251" s="20"/>
      <c r="AY251" s="20"/>
      <c r="AZ251" s="1092"/>
      <c r="BA251" s="20"/>
      <c r="BB251" s="20"/>
      <c r="BC251" s="20"/>
      <c r="BD251" s="20"/>
      <c r="BE251" s="20"/>
      <c r="BF251" s="20"/>
      <c r="BG251" s="20"/>
      <c r="BH251" s="20"/>
      <c r="BI251" s="20"/>
      <c r="BJ251" s="20"/>
      <c r="BK251" s="20"/>
      <c r="BL251" s="20"/>
      <c r="BM251" s="20"/>
      <c r="BN251" s="20"/>
      <c r="BO251" s="20"/>
      <c r="BP251" s="20"/>
      <c r="BQ251" s="20"/>
      <c r="BR251" s="20"/>
      <c r="BS251" s="20"/>
    </row>
    <row r="252" spans="1:71" ht="56.25" customHeight="1">
      <c r="A252" s="24"/>
      <c r="B252" s="20"/>
      <c r="C252" s="20"/>
      <c r="D252" s="20"/>
      <c r="E252" s="20"/>
      <c r="F252" s="20"/>
      <c r="G252" s="20"/>
      <c r="H252" s="20"/>
      <c r="I252" s="20"/>
      <c r="J252" s="20"/>
      <c r="K252" s="20"/>
      <c r="L252" s="20"/>
      <c r="M252" s="20"/>
      <c r="N252" s="20"/>
      <c r="O252" s="20"/>
      <c r="P252" s="20"/>
      <c r="Q252" s="40"/>
      <c r="R252" s="20"/>
      <c r="S252" s="40"/>
      <c r="T252" s="20"/>
      <c r="U252" s="20"/>
      <c r="V252" s="20"/>
      <c r="W252" s="40"/>
      <c r="X252" s="40"/>
      <c r="Y252" s="40"/>
      <c r="Z252" s="20"/>
      <c r="AA252" s="20"/>
      <c r="AB252" s="40"/>
      <c r="AC252" s="20"/>
      <c r="AD252" s="20"/>
      <c r="AE252" s="40"/>
      <c r="AF252" s="20"/>
      <c r="AG252" s="20"/>
      <c r="AH252" s="20"/>
      <c r="AI252" s="20"/>
      <c r="AJ252" s="20"/>
      <c r="AK252" s="20"/>
      <c r="AL252" s="20"/>
      <c r="AM252" s="20"/>
      <c r="AN252" s="20"/>
      <c r="AO252" s="20"/>
      <c r="AP252" s="20"/>
      <c r="AQ252" s="40"/>
      <c r="AR252" s="20"/>
      <c r="AS252" s="20"/>
      <c r="AT252" s="20"/>
      <c r="AU252" s="40"/>
      <c r="AV252" s="40"/>
      <c r="AW252" s="40"/>
      <c r="AX252" s="20"/>
      <c r="AY252" s="20"/>
      <c r="AZ252" s="1092"/>
      <c r="BA252" s="20"/>
      <c r="BB252" s="20"/>
      <c r="BC252" s="20"/>
      <c r="BD252" s="20"/>
      <c r="BE252" s="20"/>
      <c r="BF252" s="20"/>
      <c r="BG252" s="20"/>
      <c r="BH252" s="20"/>
      <c r="BI252" s="20"/>
      <c r="BJ252" s="20"/>
      <c r="BK252" s="20"/>
      <c r="BL252" s="20"/>
      <c r="BM252" s="20"/>
      <c r="BN252" s="20"/>
      <c r="BO252" s="20"/>
      <c r="BP252" s="20"/>
      <c r="BQ252" s="20"/>
      <c r="BR252" s="20"/>
      <c r="BS252" s="20"/>
    </row>
    <row r="253" spans="1:71" ht="56.25" customHeight="1">
      <c r="A253" s="24"/>
      <c r="B253" s="20"/>
      <c r="C253" s="20"/>
      <c r="D253" s="20"/>
      <c r="E253" s="20"/>
      <c r="F253" s="20"/>
      <c r="G253" s="20"/>
      <c r="H253" s="20"/>
      <c r="I253" s="20"/>
      <c r="J253" s="20"/>
      <c r="K253" s="20"/>
      <c r="L253" s="20"/>
      <c r="M253" s="20"/>
      <c r="N253" s="20"/>
      <c r="O253" s="20"/>
      <c r="P253" s="20"/>
      <c r="Q253" s="40"/>
      <c r="R253" s="20"/>
      <c r="S253" s="40"/>
      <c r="T253" s="20"/>
      <c r="U253" s="20"/>
      <c r="V253" s="20"/>
      <c r="W253" s="40"/>
      <c r="X253" s="40"/>
      <c r="Y253" s="40"/>
      <c r="Z253" s="20"/>
      <c r="AA253" s="20"/>
      <c r="AB253" s="40"/>
      <c r="AC253" s="20"/>
      <c r="AD253" s="20"/>
      <c r="AE253" s="40"/>
      <c r="AF253" s="20"/>
      <c r="AG253" s="20"/>
      <c r="AH253" s="20"/>
      <c r="AI253" s="20"/>
      <c r="AJ253" s="20"/>
      <c r="AK253" s="20"/>
      <c r="AL253" s="20"/>
      <c r="AM253" s="20"/>
      <c r="AN253" s="20"/>
      <c r="AO253" s="20"/>
      <c r="AP253" s="20"/>
      <c r="AQ253" s="40"/>
      <c r="AR253" s="20"/>
      <c r="AS253" s="20"/>
      <c r="AT253" s="20"/>
      <c r="AU253" s="40"/>
      <c r="AV253" s="40"/>
      <c r="AW253" s="40"/>
      <c r="AX253" s="20"/>
      <c r="AY253" s="20"/>
      <c r="AZ253" s="1092"/>
      <c r="BA253" s="20"/>
      <c r="BB253" s="20"/>
      <c r="BC253" s="20"/>
      <c r="BD253" s="20"/>
      <c r="BE253" s="20"/>
      <c r="BF253" s="20"/>
      <c r="BG253" s="20"/>
      <c r="BH253" s="20"/>
      <c r="BI253" s="20"/>
      <c r="BJ253" s="20"/>
      <c r="BK253" s="20"/>
      <c r="BL253" s="20"/>
      <c r="BM253" s="20"/>
      <c r="BN253" s="20"/>
      <c r="BO253" s="20"/>
      <c r="BP253" s="20"/>
      <c r="BQ253" s="20"/>
      <c r="BR253" s="20"/>
      <c r="BS253" s="20"/>
    </row>
    <row r="254" spans="1:71" ht="56.25" customHeight="1">
      <c r="A254" s="24"/>
      <c r="B254" s="20"/>
      <c r="C254" s="20"/>
      <c r="D254" s="20"/>
      <c r="E254" s="20"/>
      <c r="F254" s="20"/>
      <c r="G254" s="20"/>
      <c r="H254" s="20"/>
      <c r="I254" s="20"/>
      <c r="J254" s="20"/>
      <c r="K254" s="20"/>
      <c r="L254" s="20"/>
      <c r="M254" s="20"/>
      <c r="N254" s="20"/>
      <c r="O254" s="20"/>
      <c r="P254" s="20"/>
      <c r="Q254" s="40"/>
      <c r="R254" s="20"/>
      <c r="S254" s="40"/>
      <c r="T254" s="20"/>
      <c r="U254" s="20"/>
      <c r="V254" s="20"/>
      <c r="W254" s="40"/>
      <c r="X254" s="40"/>
      <c r="Y254" s="40"/>
      <c r="Z254" s="20"/>
      <c r="AA254" s="20"/>
      <c r="AB254" s="40"/>
      <c r="AC254" s="20"/>
      <c r="AD254" s="20"/>
      <c r="AE254" s="40"/>
      <c r="AF254" s="20"/>
      <c r="AG254" s="20"/>
      <c r="AH254" s="20"/>
      <c r="AI254" s="20"/>
      <c r="AJ254" s="20"/>
      <c r="AK254" s="20"/>
      <c r="AL254" s="20"/>
      <c r="AM254" s="20"/>
      <c r="AN254" s="20"/>
      <c r="AO254" s="20"/>
      <c r="AP254" s="20"/>
      <c r="AQ254" s="40"/>
      <c r="AR254" s="20"/>
      <c r="AS254" s="20"/>
      <c r="AT254" s="20"/>
      <c r="AU254" s="40"/>
      <c r="AV254" s="40"/>
      <c r="AW254" s="40"/>
      <c r="AX254" s="20"/>
      <c r="AY254" s="20"/>
      <c r="AZ254" s="1092"/>
      <c r="BA254" s="20"/>
      <c r="BB254" s="20"/>
      <c r="BC254" s="20"/>
      <c r="BD254" s="20"/>
      <c r="BE254" s="20"/>
      <c r="BF254" s="20"/>
      <c r="BG254" s="20"/>
      <c r="BH254" s="20"/>
      <c r="BI254" s="20"/>
      <c r="BJ254" s="20"/>
      <c r="BK254" s="20"/>
      <c r="BL254" s="20"/>
      <c r="BM254" s="20"/>
      <c r="BN254" s="20"/>
      <c r="BO254" s="20"/>
      <c r="BP254" s="20"/>
      <c r="BQ254" s="20"/>
      <c r="BR254" s="20"/>
      <c r="BS254" s="20"/>
    </row>
    <row r="255" spans="1:71" ht="56.25" customHeight="1">
      <c r="A255" s="24"/>
      <c r="B255" s="20"/>
      <c r="C255" s="20"/>
      <c r="D255" s="20"/>
      <c r="E255" s="20"/>
      <c r="F255" s="20"/>
      <c r="G255" s="20"/>
      <c r="H255" s="20"/>
      <c r="I255" s="20"/>
      <c r="J255" s="20"/>
      <c r="K255" s="20"/>
      <c r="L255" s="20"/>
      <c r="M255" s="20"/>
      <c r="N255" s="20"/>
      <c r="O255" s="20"/>
      <c r="P255" s="20"/>
      <c r="Q255" s="40"/>
      <c r="R255" s="20"/>
      <c r="S255" s="40"/>
      <c r="T255" s="20"/>
      <c r="U255" s="20"/>
      <c r="V255" s="20"/>
      <c r="W255" s="40"/>
      <c r="X255" s="40"/>
      <c r="Y255" s="40"/>
      <c r="Z255" s="20"/>
      <c r="AA255" s="20"/>
      <c r="AB255" s="40"/>
      <c r="AC255" s="20"/>
      <c r="AD255" s="20"/>
      <c r="AE255" s="40"/>
      <c r="AF255" s="20"/>
      <c r="AG255" s="20"/>
      <c r="AH255" s="20"/>
      <c r="AI255" s="20"/>
      <c r="AJ255" s="20"/>
      <c r="AK255" s="20"/>
      <c r="AL255" s="20"/>
      <c r="AM255" s="20"/>
      <c r="AN255" s="20"/>
      <c r="AO255" s="20"/>
      <c r="AP255" s="20"/>
      <c r="AQ255" s="40"/>
      <c r="AR255" s="20"/>
      <c r="AS255" s="20"/>
      <c r="AT255" s="20"/>
      <c r="AU255" s="40"/>
      <c r="AV255" s="40"/>
      <c r="AW255" s="40"/>
      <c r="AX255" s="20"/>
      <c r="AY255" s="20"/>
      <c r="AZ255" s="1092"/>
      <c r="BA255" s="20"/>
      <c r="BB255" s="20"/>
      <c r="BC255" s="20"/>
      <c r="BD255" s="20"/>
      <c r="BE255" s="20"/>
      <c r="BF255" s="20"/>
      <c r="BG255" s="20"/>
      <c r="BH255" s="20"/>
      <c r="BI255" s="20"/>
      <c r="BJ255" s="20"/>
      <c r="BK255" s="20"/>
      <c r="BL255" s="20"/>
      <c r="BM255" s="20"/>
      <c r="BN255" s="20"/>
      <c r="BO255" s="20"/>
      <c r="BP255" s="20"/>
      <c r="BQ255" s="20"/>
      <c r="BR255" s="20"/>
      <c r="BS255" s="20"/>
    </row>
    <row r="256" spans="1:71" ht="56.25" customHeight="1">
      <c r="A256" s="24"/>
      <c r="B256" s="20"/>
      <c r="C256" s="20"/>
      <c r="D256" s="20"/>
      <c r="E256" s="20"/>
      <c r="F256" s="20"/>
      <c r="G256" s="20"/>
      <c r="H256" s="20"/>
      <c r="I256" s="20"/>
      <c r="J256" s="20"/>
      <c r="K256" s="20"/>
      <c r="L256" s="20"/>
      <c r="M256" s="20"/>
      <c r="N256" s="20"/>
      <c r="O256" s="20"/>
      <c r="P256" s="20"/>
      <c r="Q256" s="40"/>
      <c r="R256" s="20"/>
      <c r="S256" s="40"/>
      <c r="T256" s="20"/>
      <c r="U256" s="20"/>
      <c r="V256" s="20"/>
      <c r="W256" s="40"/>
      <c r="X256" s="40"/>
      <c r="Y256" s="40"/>
      <c r="Z256" s="20"/>
      <c r="AA256" s="20"/>
      <c r="AB256" s="40"/>
      <c r="AC256" s="20"/>
      <c r="AD256" s="20"/>
      <c r="AE256" s="40"/>
      <c r="AF256" s="20"/>
      <c r="AG256" s="20"/>
      <c r="AH256" s="20"/>
      <c r="AI256" s="20"/>
      <c r="AJ256" s="20"/>
      <c r="AK256" s="20"/>
      <c r="AL256" s="20"/>
      <c r="AM256" s="20"/>
      <c r="AN256" s="20"/>
      <c r="AO256" s="20"/>
      <c r="AP256" s="20"/>
      <c r="AQ256" s="40"/>
      <c r="AR256" s="20"/>
      <c r="AS256" s="20"/>
      <c r="AT256" s="20"/>
      <c r="AU256" s="40"/>
      <c r="AV256" s="40"/>
      <c r="AW256" s="40"/>
      <c r="AX256" s="20"/>
      <c r="AY256" s="20"/>
      <c r="AZ256" s="1092"/>
      <c r="BA256" s="20"/>
      <c r="BB256" s="20"/>
      <c r="BC256" s="20"/>
      <c r="BD256" s="20"/>
      <c r="BE256" s="20"/>
      <c r="BF256" s="20"/>
      <c r="BG256" s="20"/>
      <c r="BH256" s="20"/>
      <c r="BI256" s="20"/>
      <c r="BJ256" s="20"/>
      <c r="BK256" s="20"/>
      <c r="BL256" s="20"/>
      <c r="BM256" s="20"/>
      <c r="BN256" s="20"/>
      <c r="BO256" s="20"/>
      <c r="BP256" s="20"/>
      <c r="BQ256" s="20"/>
      <c r="BR256" s="20"/>
      <c r="BS256" s="20"/>
    </row>
    <row r="257" spans="1:71" ht="56.25" customHeight="1">
      <c r="A257" s="24"/>
      <c r="B257" s="20"/>
      <c r="C257" s="20"/>
      <c r="D257" s="20"/>
      <c r="E257" s="20"/>
      <c r="F257" s="20"/>
      <c r="G257" s="20"/>
      <c r="H257" s="20"/>
      <c r="I257" s="20"/>
      <c r="J257" s="20"/>
      <c r="K257" s="20"/>
      <c r="L257" s="20"/>
      <c r="M257" s="20"/>
      <c r="N257" s="20"/>
      <c r="O257" s="20"/>
      <c r="P257" s="20"/>
      <c r="Q257" s="40"/>
      <c r="R257" s="20"/>
      <c r="S257" s="40"/>
      <c r="T257" s="20"/>
      <c r="U257" s="20"/>
      <c r="V257" s="20"/>
      <c r="W257" s="40"/>
      <c r="X257" s="40"/>
      <c r="Y257" s="40"/>
      <c r="Z257" s="20"/>
      <c r="AA257" s="20"/>
      <c r="AB257" s="40"/>
      <c r="AC257" s="20"/>
      <c r="AD257" s="20"/>
      <c r="AE257" s="40"/>
      <c r="AF257" s="20"/>
      <c r="AG257" s="20"/>
      <c r="AH257" s="20"/>
      <c r="AI257" s="20"/>
      <c r="AJ257" s="20"/>
      <c r="AK257" s="20"/>
      <c r="AL257" s="20"/>
      <c r="AM257" s="20"/>
      <c r="AN257" s="20"/>
      <c r="AO257" s="20"/>
      <c r="AP257" s="20"/>
      <c r="AQ257" s="40"/>
      <c r="AR257" s="20"/>
      <c r="AS257" s="20"/>
      <c r="AT257" s="20"/>
      <c r="AU257" s="40"/>
      <c r="AV257" s="40"/>
      <c r="AW257" s="40"/>
      <c r="AX257" s="20"/>
      <c r="AY257" s="20"/>
      <c r="AZ257" s="1092"/>
      <c r="BA257" s="20"/>
      <c r="BB257" s="20"/>
      <c r="BC257" s="20"/>
      <c r="BD257" s="20"/>
      <c r="BE257" s="20"/>
      <c r="BF257" s="20"/>
      <c r="BG257" s="20"/>
      <c r="BH257" s="20"/>
      <c r="BI257" s="20"/>
      <c r="BJ257" s="20"/>
      <c r="BK257" s="20"/>
      <c r="BL257" s="20"/>
      <c r="BM257" s="20"/>
      <c r="BN257" s="20"/>
      <c r="BO257" s="20"/>
      <c r="BP257" s="20"/>
      <c r="BQ257" s="20"/>
      <c r="BR257" s="20"/>
      <c r="BS257" s="20"/>
    </row>
    <row r="258" spans="1:71" ht="56.25" customHeight="1">
      <c r="A258" s="24"/>
      <c r="B258" s="20"/>
      <c r="C258" s="20"/>
      <c r="D258" s="20"/>
      <c r="E258" s="20"/>
      <c r="F258" s="20"/>
      <c r="G258" s="20"/>
      <c r="H258" s="20"/>
      <c r="I258" s="20"/>
      <c r="J258" s="20"/>
      <c r="K258" s="20"/>
      <c r="L258" s="20"/>
      <c r="M258" s="20"/>
      <c r="N258" s="20"/>
      <c r="O258" s="20"/>
      <c r="P258" s="20"/>
      <c r="Q258" s="40"/>
      <c r="R258" s="20"/>
      <c r="S258" s="40"/>
      <c r="T258" s="20"/>
      <c r="U258" s="20"/>
      <c r="V258" s="20"/>
      <c r="W258" s="40"/>
      <c r="X258" s="40"/>
      <c r="Y258" s="40"/>
      <c r="Z258" s="20"/>
      <c r="AA258" s="20"/>
      <c r="AB258" s="40"/>
      <c r="AC258" s="20"/>
      <c r="AD258" s="20"/>
      <c r="AE258" s="40"/>
      <c r="AF258" s="20"/>
      <c r="AG258" s="20"/>
      <c r="AH258" s="20"/>
      <c r="AI258" s="20"/>
      <c r="AJ258" s="20"/>
      <c r="AK258" s="20"/>
      <c r="AL258" s="20"/>
      <c r="AM258" s="20"/>
      <c r="AN258" s="20"/>
      <c r="AO258" s="20"/>
      <c r="AP258" s="20"/>
      <c r="AQ258" s="40"/>
      <c r="AR258" s="20"/>
      <c r="AS258" s="20"/>
      <c r="AT258" s="20"/>
      <c r="AU258" s="40"/>
      <c r="AV258" s="40"/>
      <c r="AW258" s="40"/>
      <c r="AX258" s="20"/>
      <c r="AY258" s="20"/>
      <c r="AZ258" s="1092"/>
      <c r="BA258" s="20"/>
      <c r="BB258" s="20"/>
      <c r="BC258" s="20"/>
      <c r="BD258" s="20"/>
      <c r="BE258" s="20"/>
      <c r="BF258" s="20"/>
      <c r="BG258" s="20"/>
      <c r="BH258" s="20"/>
      <c r="BI258" s="20"/>
      <c r="BJ258" s="20"/>
      <c r="BK258" s="20"/>
      <c r="BL258" s="20"/>
      <c r="BM258" s="20"/>
      <c r="BN258" s="20"/>
      <c r="BO258" s="20"/>
      <c r="BP258" s="20"/>
      <c r="BQ258" s="20"/>
      <c r="BR258" s="20"/>
      <c r="BS258" s="20"/>
    </row>
    <row r="259" spans="1:71" ht="56.25" customHeight="1">
      <c r="A259" s="24"/>
      <c r="B259" s="20"/>
      <c r="C259" s="20"/>
      <c r="D259" s="20"/>
      <c r="E259" s="20"/>
      <c r="F259" s="20"/>
      <c r="G259" s="20"/>
      <c r="H259" s="20"/>
      <c r="I259" s="20"/>
      <c r="J259" s="20"/>
      <c r="K259" s="20"/>
      <c r="L259" s="20"/>
      <c r="M259" s="20"/>
      <c r="N259" s="20"/>
      <c r="O259" s="20"/>
      <c r="P259" s="20"/>
      <c r="Q259" s="40"/>
      <c r="R259" s="20"/>
      <c r="S259" s="40"/>
      <c r="T259" s="20"/>
      <c r="U259" s="20"/>
      <c r="V259" s="20"/>
      <c r="W259" s="40"/>
      <c r="X259" s="40"/>
      <c r="Y259" s="40"/>
      <c r="Z259" s="20"/>
      <c r="AA259" s="20"/>
      <c r="AB259" s="40"/>
      <c r="AC259" s="20"/>
      <c r="AD259" s="20"/>
      <c r="AE259" s="40"/>
      <c r="AF259" s="20"/>
      <c r="AG259" s="20"/>
      <c r="AH259" s="20"/>
      <c r="AI259" s="20"/>
      <c r="AJ259" s="20"/>
      <c r="AK259" s="20"/>
      <c r="AL259" s="20"/>
      <c r="AM259" s="20"/>
      <c r="AN259" s="20"/>
      <c r="AO259" s="20"/>
      <c r="AP259" s="20"/>
      <c r="AQ259" s="40"/>
      <c r="AR259" s="20"/>
      <c r="AS259" s="20"/>
      <c r="AT259" s="20"/>
      <c r="AU259" s="40"/>
      <c r="AV259" s="40"/>
      <c r="AW259" s="40"/>
      <c r="AX259" s="20"/>
      <c r="AY259" s="20"/>
      <c r="AZ259" s="1092"/>
      <c r="BA259" s="20"/>
      <c r="BB259" s="20"/>
      <c r="BC259" s="20"/>
      <c r="BD259" s="20"/>
      <c r="BE259" s="20"/>
      <c r="BF259" s="20"/>
      <c r="BG259" s="20"/>
      <c r="BH259" s="20"/>
      <c r="BI259" s="20"/>
      <c r="BJ259" s="20"/>
      <c r="BK259" s="20"/>
      <c r="BL259" s="20"/>
      <c r="BM259" s="20"/>
      <c r="BN259" s="20"/>
      <c r="BO259" s="20"/>
      <c r="BP259" s="20"/>
      <c r="BQ259" s="20"/>
      <c r="BR259" s="20"/>
      <c r="BS259" s="20"/>
    </row>
    <row r="260" spans="1:71" ht="56.25" customHeight="1">
      <c r="A260" s="24"/>
      <c r="B260" s="20"/>
      <c r="C260" s="20"/>
      <c r="D260" s="20"/>
      <c r="E260" s="20"/>
      <c r="F260" s="20"/>
      <c r="G260" s="20"/>
      <c r="H260" s="20"/>
      <c r="I260" s="20"/>
      <c r="J260" s="20"/>
      <c r="K260" s="20"/>
      <c r="L260" s="20"/>
      <c r="M260" s="20"/>
      <c r="N260" s="20"/>
      <c r="O260" s="20"/>
      <c r="P260" s="20"/>
      <c r="Q260" s="40"/>
      <c r="R260" s="20"/>
      <c r="S260" s="40"/>
      <c r="T260" s="20"/>
      <c r="U260" s="20"/>
      <c r="V260" s="20"/>
      <c r="W260" s="40"/>
      <c r="X260" s="40"/>
      <c r="Y260" s="40"/>
      <c r="Z260" s="20"/>
      <c r="AA260" s="20"/>
      <c r="AB260" s="40"/>
      <c r="AC260" s="20"/>
      <c r="AD260" s="20"/>
      <c r="AE260" s="40"/>
      <c r="AF260" s="20"/>
      <c r="AG260" s="20"/>
      <c r="AH260" s="20"/>
      <c r="AI260" s="20"/>
      <c r="AJ260" s="20"/>
      <c r="AK260" s="20"/>
      <c r="AL260" s="20"/>
      <c r="AM260" s="20"/>
      <c r="AN260" s="20"/>
      <c r="AO260" s="20"/>
      <c r="AP260" s="20"/>
      <c r="AQ260" s="40"/>
      <c r="AR260" s="20"/>
      <c r="AS260" s="20"/>
      <c r="AT260" s="20"/>
      <c r="AU260" s="40"/>
      <c r="AV260" s="40"/>
      <c r="AW260" s="40"/>
      <c r="AX260" s="20"/>
      <c r="AY260" s="20"/>
      <c r="AZ260" s="1092"/>
      <c r="BA260" s="20"/>
      <c r="BB260" s="20"/>
      <c r="BC260" s="20"/>
      <c r="BD260" s="20"/>
      <c r="BE260" s="20"/>
      <c r="BF260" s="20"/>
      <c r="BG260" s="20"/>
      <c r="BH260" s="20"/>
      <c r="BI260" s="20"/>
      <c r="BJ260" s="20"/>
      <c r="BK260" s="20"/>
      <c r="BL260" s="20"/>
      <c r="BM260" s="20"/>
      <c r="BN260" s="20"/>
      <c r="BO260" s="20"/>
      <c r="BP260" s="20"/>
      <c r="BQ260" s="20"/>
      <c r="BR260" s="20"/>
      <c r="BS260" s="20"/>
    </row>
    <row r="261" spans="1:71" ht="56.25" customHeight="1">
      <c r="A261" s="24"/>
      <c r="B261" s="20"/>
      <c r="C261" s="20"/>
      <c r="D261" s="20"/>
      <c r="E261" s="20"/>
      <c r="F261" s="20"/>
      <c r="G261" s="20"/>
      <c r="H261" s="20"/>
      <c r="I261" s="20"/>
      <c r="J261" s="20"/>
      <c r="K261" s="20"/>
      <c r="L261" s="20"/>
      <c r="M261" s="20"/>
      <c r="N261" s="20"/>
      <c r="O261" s="20"/>
      <c r="P261" s="20"/>
      <c r="Q261" s="40"/>
      <c r="R261" s="20"/>
      <c r="S261" s="40"/>
      <c r="T261" s="20"/>
      <c r="U261" s="20"/>
      <c r="V261" s="20"/>
      <c r="W261" s="40"/>
      <c r="X261" s="40"/>
      <c r="Y261" s="40"/>
      <c r="Z261" s="20"/>
      <c r="AA261" s="20"/>
      <c r="AB261" s="40"/>
      <c r="AC261" s="20"/>
      <c r="AD261" s="20"/>
      <c r="AE261" s="40"/>
      <c r="AF261" s="20"/>
      <c r="AG261" s="20"/>
      <c r="AH261" s="20"/>
      <c r="AI261" s="20"/>
      <c r="AJ261" s="20"/>
      <c r="AK261" s="20"/>
      <c r="AL261" s="20"/>
      <c r="AM261" s="20"/>
      <c r="AN261" s="20"/>
      <c r="AO261" s="20"/>
      <c r="AP261" s="20"/>
      <c r="AQ261" s="40"/>
      <c r="AR261" s="20"/>
      <c r="AS261" s="20"/>
      <c r="AT261" s="20"/>
      <c r="AU261" s="40"/>
      <c r="AV261" s="40"/>
      <c r="AW261" s="40"/>
      <c r="AX261" s="20"/>
      <c r="AY261" s="20"/>
      <c r="AZ261" s="1092"/>
      <c r="BA261" s="20"/>
      <c r="BB261" s="20"/>
      <c r="BC261" s="20"/>
      <c r="BD261" s="20"/>
      <c r="BE261" s="20"/>
      <c r="BF261" s="20"/>
      <c r="BG261" s="20"/>
      <c r="BH261" s="20"/>
      <c r="BI261" s="20"/>
      <c r="BJ261" s="20"/>
      <c r="BK261" s="20"/>
      <c r="BL261" s="20"/>
      <c r="BM261" s="20"/>
      <c r="BN261" s="20"/>
      <c r="BO261" s="20"/>
      <c r="BP261" s="20"/>
      <c r="BQ261" s="20"/>
      <c r="BR261" s="20"/>
      <c r="BS261" s="20"/>
    </row>
    <row r="262" spans="1:71" ht="56.25" customHeight="1">
      <c r="A262" s="24"/>
      <c r="B262" s="20"/>
      <c r="C262" s="20"/>
      <c r="D262" s="20"/>
      <c r="E262" s="20"/>
      <c r="F262" s="20"/>
      <c r="G262" s="20"/>
      <c r="H262" s="20"/>
      <c r="I262" s="20"/>
      <c r="J262" s="20"/>
      <c r="K262" s="20"/>
      <c r="L262" s="20"/>
      <c r="M262" s="20"/>
      <c r="N262" s="20"/>
      <c r="O262" s="20"/>
      <c r="P262" s="20"/>
      <c r="Q262" s="40"/>
      <c r="R262" s="20"/>
      <c r="S262" s="40"/>
      <c r="T262" s="20"/>
      <c r="U262" s="20"/>
      <c r="V262" s="20"/>
      <c r="W262" s="40"/>
      <c r="X262" s="40"/>
      <c r="Y262" s="40"/>
      <c r="Z262" s="20"/>
      <c r="AA262" s="20"/>
      <c r="AB262" s="40"/>
      <c r="AC262" s="20"/>
      <c r="AD262" s="20"/>
      <c r="AE262" s="40"/>
      <c r="AF262" s="20"/>
      <c r="AG262" s="20"/>
      <c r="AH262" s="20"/>
      <c r="AI262" s="20"/>
      <c r="AJ262" s="20"/>
      <c r="AK262" s="20"/>
      <c r="AL262" s="20"/>
      <c r="AM262" s="20"/>
      <c r="AN262" s="20"/>
      <c r="AO262" s="20"/>
      <c r="AP262" s="20"/>
      <c r="AQ262" s="40"/>
      <c r="AR262" s="20"/>
      <c r="AS262" s="20"/>
      <c r="AT262" s="20"/>
      <c r="AU262" s="40"/>
      <c r="AV262" s="40"/>
      <c r="AW262" s="40"/>
      <c r="AX262" s="20"/>
      <c r="AY262" s="20"/>
      <c r="AZ262" s="1092"/>
      <c r="BA262" s="20"/>
      <c r="BB262" s="20"/>
      <c r="BC262" s="20"/>
      <c r="BD262" s="20"/>
      <c r="BE262" s="20"/>
      <c r="BF262" s="20"/>
      <c r="BG262" s="20"/>
      <c r="BH262" s="20"/>
      <c r="BI262" s="20"/>
      <c r="BJ262" s="20"/>
      <c r="BK262" s="20"/>
      <c r="BL262" s="20"/>
      <c r="BM262" s="20"/>
      <c r="BN262" s="20"/>
      <c r="BO262" s="20"/>
      <c r="BP262" s="20"/>
      <c r="BQ262" s="20"/>
      <c r="BR262" s="20"/>
      <c r="BS262" s="20"/>
    </row>
    <row r="263" spans="1:71" ht="56.25" customHeight="1">
      <c r="A263" s="24"/>
      <c r="B263" s="20"/>
      <c r="C263" s="20"/>
      <c r="D263" s="20"/>
      <c r="E263" s="20"/>
      <c r="F263" s="20"/>
      <c r="G263" s="20"/>
      <c r="H263" s="20"/>
      <c r="I263" s="20"/>
      <c r="J263" s="20"/>
      <c r="K263" s="20"/>
      <c r="L263" s="20"/>
      <c r="M263" s="20"/>
      <c r="N263" s="20"/>
      <c r="O263" s="20"/>
      <c r="P263" s="20"/>
      <c r="Q263" s="40"/>
      <c r="R263" s="20"/>
      <c r="S263" s="40"/>
      <c r="T263" s="20"/>
      <c r="U263" s="20"/>
      <c r="V263" s="20"/>
      <c r="W263" s="40"/>
      <c r="X263" s="40"/>
      <c r="Y263" s="40"/>
      <c r="Z263" s="20"/>
      <c r="AA263" s="20"/>
      <c r="AB263" s="40"/>
      <c r="AC263" s="20"/>
      <c r="AD263" s="20"/>
      <c r="AE263" s="40"/>
      <c r="AF263" s="20"/>
      <c r="AG263" s="20"/>
      <c r="AH263" s="20"/>
      <c r="AI263" s="20"/>
      <c r="AJ263" s="20"/>
      <c r="AK263" s="20"/>
      <c r="AL263" s="20"/>
      <c r="AM263" s="20"/>
      <c r="AN263" s="20"/>
      <c r="AO263" s="20"/>
      <c r="AP263" s="20"/>
      <c r="AQ263" s="40"/>
      <c r="AR263" s="20"/>
      <c r="AS263" s="20"/>
      <c r="AT263" s="20"/>
      <c r="AU263" s="40"/>
      <c r="AV263" s="40"/>
      <c r="AW263" s="40"/>
      <c r="AX263" s="20"/>
      <c r="AY263" s="20"/>
      <c r="AZ263" s="1092"/>
      <c r="BA263" s="20"/>
      <c r="BB263" s="20"/>
      <c r="BC263" s="20"/>
      <c r="BD263" s="20"/>
      <c r="BE263" s="20"/>
      <c r="BF263" s="20"/>
      <c r="BG263" s="20"/>
      <c r="BH263" s="20"/>
      <c r="BI263" s="20"/>
      <c r="BJ263" s="20"/>
      <c r="BK263" s="20"/>
      <c r="BL263" s="20"/>
      <c r="BM263" s="20"/>
      <c r="BN263" s="20"/>
      <c r="BO263" s="20"/>
      <c r="BP263" s="20"/>
      <c r="BQ263" s="20"/>
      <c r="BR263" s="20"/>
      <c r="BS263" s="20"/>
    </row>
    <row r="264" spans="1:71" ht="56.25" customHeight="1">
      <c r="A264" s="24"/>
      <c r="B264" s="20"/>
      <c r="C264" s="20"/>
      <c r="D264" s="20"/>
      <c r="E264" s="20"/>
      <c r="F264" s="20"/>
      <c r="G264" s="20"/>
      <c r="H264" s="20"/>
      <c r="I264" s="20"/>
      <c r="J264" s="20"/>
      <c r="K264" s="20"/>
      <c r="L264" s="20"/>
      <c r="M264" s="20"/>
      <c r="N264" s="20"/>
      <c r="O264" s="20"/>
      <c r="P264" s="20"/>
      <c r="Q264" s="40"/>
      <c r="R264" s="20"/>
      <c r="S264" s="40"/>
      <c r="T264" s="20"/>
      <c r="U264" s="20"/>
      <c r="V264" s="20"/>
      <c r="W264" s="40"/>
      <c r="X264" s="40"/>
      <c r="Y264" s="40"/>
      <c r="Z264" s="20"/>
      <c r="AA264" s="20"/>
      <c r="AB264" s="40"/>
      <c r="AC264" s="20"/>
      <c r="AD264" s="20"/>
      <c r="AE264" s="40"/>
      <c r="AF264" s="20"/>
      <c r="AG264" s="20"/>
      <c r="AH264" s="20"/>
      <c r="AI264" s="20"/>
      <c r="AJ264" s="20"/>
      <c r="AK264" s="20"/>
      <c r="AL264" s="20"/>
      <c r="AM264" s="20"/>
      <c r="AN264" s="20"/>
      <c r="AO264" s="20"/>
      <c r="AP264" s="20"/>
      <c r="AQ264" s="40"/>
      <c r="AR264" s="20"/>
      <c r="AS264" s="20"/>
      <c r="AT264" s="20"/>
      <c r="AU264" s="40"/>
      <c r="AV264" s="40"/>
      <c r="AW264" s="40"/>
      <c r="AX264" s="20"/>
      <c r="AY264" s="20"/>
      <c r="AZ264" s="1092"/>
      <c r="BA264" s="20"/>
      <c r="BB264" s="20"/>
      <c r="BC264" s="20"/>
      <c r="BD264" s="20"/>
      <c r="BE264" s="20"/>
      <c r="BF264" s="20"/>
      <c r="BG264" s="20"/>
      <c r="BH264" s="20"/>
      <c r="BI264" s="20"/>
      <c r="BJ264" s="20"/>
      <c r="BK264" s="20"/>
      <c r="BL264" s="20"/>
      <c r="BM264" s="20"/>
      <c r="BN264" s="20"/>
      <c r="BO264" s="20"/>
      <c r="BP264" s="20"/>
      <c r="BQ264" s="20"/>
      <c r="BR264" s="20"/>
      <c r="BS264" s="20"/>
    </row>
    <row r="265" spans="1:71" ht="56.25" customHeight="1">
      <c r="A265" s="24"/>
      <c r="B265" s="20"/>
      <c r="C265" s="20"/>
      <c r="D265" s="20"/>
      <c r="E265" s="20"/>
      <c r="F265" s="20"/>
      <c r="G265" s="20"/>
      <c r="H265" s="20"/>
      <c r="I265" s="20"/>
      <c r="J265" s="20"/>
      <c r="K265" s="20"/>
      <c r="L265" s="20"/>
      <c r="M265" s="20"/>
      <c r="N265" s="20"/>
      <c r="O265" s="20"/>
      <c r="P265" s="20"/>
      <c r="Q265" s="40"/>
      <c r="R265" s="20"/>
      <c r="S265" s="40"/>
      <c r="T265" s="20"/>
      <c r="U265" s="20"/>
      <c r="V265" s="20"/>
      <c r="W265" s="40"/>
      <c r="X265" s="40"/>
      <c r="Y265" s="40"/>
      <c r="Z265" s="20"/>
      <c r="AA265" s="20"/>
      <c r="AB265" s="40"/>
      <c r="AC265" s="20"/>
      <c r="AD265" s="20"/>
      <c r="AE265" s="40"/>
      <c r="AF265" s="20"/>
      <c r="AG265" s="20"/>
      <c r="AH265" s="20"/>
      <c r="AI265" s="20"/>
      <c r="AJ265" s="20"/>
      <c r="AK265" s="20"/>
      <c r="AL265" s="20"/>
      <c r="AM265" s="20"/>
      <c r="AN265" s="20"/>
      <c r="AO265" s="20"/>
      <c r="AP265" s="20"/>
      <c r="AQ265" s="40"/>
      <c r="AR265" s="20"/>
      <c r="AS265" s="20"/>
      <c r="AT265" s="20"/>
      <c r="AU265" s="40"/>
      <c r="AV265" s="40"/>
      <c r="AW265" s="40"/>
      <c r="AX265" s="20"/>
      <c r="AY265" s="20"/>
      <c r="AZ265" s="1092"/>
      <c r="BA265" s="20"/>
      <c r="BB265" s="20"/>
      <c r="BC265" s="20"/>
      <c r="BD265" s="20"/>
      <c r="BE265" s="20"/>
      <c r="BF265" s="20"/>
      <c r="BG265" s="20"/>
      <c r="BH265" s="20"/>
      <c r="BI265" s="20"/>
      <c r="BJ265" s="20"/>
      <c r="BK265" s="20"/>
      <c r="BL265" s="20"/>
      <c r="BM265" s="20"/>
      <c r="BN265" s="20"/>
      <c r="BO265" s="20"/>
      <c r="BP265" s="20"/>
      <c r="BQ265" s="20"/>
      <c r="BR265" s="20"/>
      <c r="BS265" s="20"/>
    </row>
    <row r="266" spans="1:71" ht="56.25" customHeight="1">
      <c r="A266" s="24"/>
      <c r="B266" s="20"/>
      <c r="C266" s="20"/>
      <c r="D266" s="20"/>
      <c r="E266" s="20"/>
      <c r="F266" s="20"/>
      <c r="G266" s="20"/>
      <c r="H266" s="20"/>
      <c r="I266" s="20"/>
      <c r="J266" s="20"/>
      <c r="K266" s="20"/>
      <c r="L266" s="20"/>
      <c r="M266" s="20"/>
      <c r="N266" s="20"/>
      <c r="O266" s="20"/>
      <c r="P266" s="20"/>
      <c r="Q266" s="40"/>
      <c r="R266" s="20"/>
      <c r="S266" s="40"/>
      <c r="T266" s="20"/>
      <c r="U266" s="20"/>
      <c r="V266" s="20"/>
      <c r="W266" s="40"/>
      <c r="X266" s="40"/>
      <c r="Y266" s="40"/>
      <c r="Z266" s="20"/>
      <c r="AA266" s="20"/>
      <c r="AB266" s="40"/>
      <c r="AC266" s="20"/>
      <c r="AD266" s="20"/>
      <c r="AE266" s="40"/>
      <c r="AF266" s="20"/>
      <c r="AG266" s="20"/>
      <c r="AH266" s="20"/>
      <c r="AI266" s="20"/>
      <c r="AJ266" s="20"/>
      <c r="AK266" s="20"/>
      <c r="AL266" s="20"/>
      <c r="AM266" s="20"/>
      <c r="AN266" s="20"/>
      <c r="AO266" s="20"/>
      <c r="AP266" s="20"/>
      <c r="AQ266" s="40"/>
      <c r="AR266" s="20"/>
      <c r="AS266" s="20"/>
      <c r="AT266" s="20"/>
      <c r="AU266" s="40"/>
      <c r="AV266" s="40"/>
      <c r="AW266" s="40"/>
      <c r="AX266" s="20"/>
      <c r="AY266" s="20"/>
      <c r="AZ266" s="1092"/>
      <c r="BA266" s="20"/>
      <c r="BB266" s="20"/>
      <c r="BC266" s="20"/>
      <c r="BD266" s="20"/>
      <c r="BE266" s="20"/>
      <c r="BF266" s="20"/>
      <c r="BG266" s="20"/>
      <c r="BH266" s="20"/>
      <c r="BI266" s="20"/>
      <c r="BJ266" s="20"/>
      <c r="BK266" s="20"/>
      <c r="BL266" s="20"/>
      <c r="BM266" s="20"/>
      <c r="BN266" s="20"/>
      <c r="BO266" s="20"/>
      <c r="BP266" s="20"/>
      <c r="BQ266" s="20"/>
      <c r="BR266" s="20"/>
      <c r="BS266" s="20"/>
    </row>
    <row r="267" spans="1:71" ht="56.25" customHeight="1">
      <c r="A267" s="24"/>
      <c r="B267" s="20"/>
      <c r="C267" s="20"/>
      <c r="D267" s="20"/>
      <c r="E267" s="20"/>
      <c r="F267" s="20"/>
      <c r="G267" s="20"/>
      <c r="H267" s="20"/>
      <c r="I267" s="20"/>
      <c r="J267" s="20"/>
      <c r="K267" s="20"/>
      <c r="L267" s="20"/>
      <c r="M267" s="20"/>
      <c r="N267" s="20"/>
      <c r="O267" s="20"/>
      <c r="P267" s="20"/>
      <c r="Q267" s="40"/>
      <c r="R267" s="20"/>
      <c r="S267" s="40"/>
      <c r="T267" s="20"/>
      <c r="U267" s="20"/>
      <c r="V267" s="20"/>
      <c r="W267" s="40"/>
      <c r="X267" s="40"/>
      <c r="Y267" s="40"/>
      <c r="Z267" s="20"/>
      <c r="AA267" s="20"/>
      <c r="AB267" s="40"/>
      <c r="AC267" s="20"/>
      <c r="AD267" s="20"/>
      <c r="AE267" s="40"/>
      <c r="AF267" s="20"/>
      <c r="AG267" s="20"/>
      <c r="AH267" s="20"/>
      <c r="AI267" s="20"/>
      <c r="AJ267" s="20"/>
      <c r="AK267" s="20"/>
      <c r="AL267" s="20"/>
      <c r="AM267" s="20"/>
      <c r="AN267" s="20"/>
      <c r="AO267" s="20"/>
      <c r="AP267" s="20"/>
      <c r="AQ267" s="40"/>
      <c r="AR267" s="20"/>
      <c r="AS267" s="20"/>
      <c r="AT267" s="20"/>
      <c r="AU267" s="40"/>
      <c r="AV267" s="40"/>
      <c r="AW267" s="40"/>
      <c r="AX267" s="20"/>
      <c r="AY267" s="20"/>
      <c r="AZ267" s="1092"/>
      <c r="BA267" s="20"/>
      <c r="BB267" s="20"/>
      <c r="BC267" s="20"/>
      <c r="BD267" s="20"/>
      <c r="BE267" s="20"/>
      <c r="BF267" s="20"/>
      <c r="BG267" s="20"/>
      <c r="BH267" s="20"/>
      <c r="BI267" s="20"/>
      <c r="BJ267" s="20"/>
      <c r="BK267" s="20"/>
      <c r="BL267" s="20"/>
      <c r="BM267" s="20"/>
      <c r="BN267" s="20"/>
      <c r="BO267" s="20"/>
      <c r="BP267" s="20"/>
      <c r="BQ267" s="20"/>
      <c r="BR267" s="20"/>
      <c r="BS267" s="20"/>
    </row>
    <row r="268" spans="1:71" ht="56.25" customHeight="1">
      <c r="A268" s="24"/>
      <c r="B268" s="20"/>
      <c r="C268" s="20"/>
      <c r="D268" s="20"/>
      <c r="E268" s="20"/>
      <c r="F268" s="20"/>
      <c r="G268" s="20"/>
      <c r="H268" s="20"/>
      <c r="I268" s="20"/>
      <c r="J268" s="20"/>
      <c r="K268" s="20"/>
      <c r="L268" s="20"/>
      <c r="M268" s="20"/>
      <c r="N268" s="20"/>
      <c r="O268" s="20"/>
      <c r="P268" s="20"/>
      <c r="Q268" s="40"/>
      <c r="R268" s="20"/>
      <c r="S268" s="40"/>
      <c r="T268" s="20"/>
      <c r="U268" s="20"/>
      <c r="V268" s="20"/>
      <c r="W268" s="40"/>
      <c r="X268" s="40"/>
      <c r="Y268" s="40"/>
      <c r="Z268" s="20"/>
      <c r="AA268" s="20"/>
      <c r="AB268" s="40"/>
      <c r="AC268" s="20"/>
      <c r="AD268" s="20"/>
      <c r="AE268" s="40"/>
      <c r="AF268" s="20"/>
      <c r="AG268" s="20"/>
      <c r="AH268" s="20"/>
      <c r="AI268" s="20"/>
      <c r="AJ268" s="20"/>
      <c r="AK268" s="20"/>
      <c r="AL268" s="20"/>
      <c r="AM268" s="20"/>
      <c r="AN268" s="20"/>
      <c r="AO268" s="20"/>
      <c r="AP268" s="20"/>
      <c r="AQ268" s="40"/>
      <c r="AR268" s="20"/>
      <c r="AS268" s="20"/>
      <c r="AT268" s="20"/>
      <c r="AU268" s="40"/>
      <c r="AV268" s="40"/>
      <c r="AW268" s="40"/>
      <c r="AX268" s="20"/>
      <c r="AY268" s="20"/>
      <c r="AZ268" s="1092"/>
      <c r="BA268" s="20"/>
      <c r="BB268" s="20"/>
      <c r="BC268" s="20"/>
      <c r="BD268" s="20"/>
      <c r="BE268" s="20"/>
      <c r="BF268" s="20"/>
      <c r="BG268" s="20"/>
      <c r="BH268" s="20"/>
      <c r="BI268" s="20"/>
      <c r="BJ268" s="20"/>
      <c r="BK268" s="20"/>
      <c r="BL268" s="20"/>
      <c r="BM268" s="20"/>
      <c r="BN268" s="20"/>
      <c r="BO268" s="20"/>
      <c r="BP268" s="20"/>
      <c r="BQ268" s="20"/>
      <c r="BR268" s="20"/>
      <c r="BS268" s="20"/>
    </row>
    <row r="269" spans="1:71" ht="56.25" customHeight="1">
      <c r="A269" s="24"/>
      <c r="B269" s="20"/>
      <c r="C269" s="20"/>
      <c r="D269" s="20"/>
      <c r="E269" s="20"/>
      <c r="F269" s="20"/>
      <c r="G269" s="20"/>
      <c r="H269" s="20"/>
      <c r="I269" s="20"/>
      <c r="J269" s="20"/>
      <c r="K269" s="20"/>
      <c r="L269" s="20"/>
      <c r="M269" s="20"/>
      <c r="N269" s="20"/>
      <c r="O269" s="20"/>
      <c r="P269" s="20"/>
      <c r="Q269" s="40"/>
      <c r="R269" s="20"/>
      <c r="S269" s="40"/>
      <c r="T269" s="20"/>
      <c r="U269" s="20"/>
      <c r="V269" s="20"/>
      <c r="W269" s="40"/>
      <c r="X269" s="40"/>
      <c r="Y269" s="40"/>
      <c r="Z269" s="20"/>
      <c r="AA269" s="20"/>
      <c r="AB269" s="40"/>
      <c r="AC269" s="20"/>
      <c r="AD269" s="20"/>
      <c r="AE269" s="40"/>
      <c r="AF269" s="20"/>
      <c r="AG269" s="20"/>
      <c r="AH269" s="20"/>
      <c r="AI269" s="20"/>
      <c r="AJ269" s="20"/>
      <c r="AK269" s="20"/>
      <c r="AL269" s="20"/>
      <c r="AM269" s="20"/>
      <c r="AN269" s="20"/>
      <c r="AO269" s="20"/>
      <c r="AP269" s="20"/>
      <c r="AQ269" s="40"/>
      <c r="AR269" s="20"/>
      <c r="AS269" s="20"/>
      <c r="AT269" s="20"/>
      <c r="AU269" s="40"/>
      <c r="AV269" s="40"/>
      <c r="AW269" s="40"/>
      <c r="AX269" s="20"/>
      <c r="AY269" s="20"/>
      <c r="AZ269" s="1092"/>
      <c r="BA269" s="20"/>
      <c r="BB269" s="20"/>
      <c r="BC269" s="20"/>
      <c r="BD269" s="20"/>
      <c r="BE269" s="20"/>
      <c r="BF269" s="20"/>
      <c r="BG269" s="20"/>
      <c r="BH269" s="20"/>
      <c r="BI269" s="20"/>
      <c r="BJ269" s="20"/>
      <c r="BK269" s="20"/>
      <c r="BL269" s="20"/>
      <c r="BM269" s="20"/>
      <c r="BN269" s="20"/>
      <c r="BO269" s="20"/>
      <c r="BP269" s="20"/>
      <c r="BQ269" s="20"/>
      <c r="BR269" s="20"/>
      <c r="BS269" s="20"/>
    </row>
    <row r="270" spans="1:71" ht="56.25" customHeight="1">
      <c r="A270" s="24"/>
      <c r="B270" s="20"/>
      <c r="C270" s="20"/>
      <c r="D270" s="20"/>
      <c r="E270" s="20"/>
      <c r="F270" s="20"/>
      <c r="G270" s="20"/>
      <c r="H270" s="20"/>
      <c r="I270" s="20"/>
      <c r="J270" s="20"/>
      <c r="K270" s="20"/>
      <c r="L270" s="20"/>
      <c r="M270" s="20"/>
      <c r="N270" s="20"/>
      <c r="O270" s="20"/>
      <c r="P270" s="20"/>
      <c r="Q270" s="40"/>
      <c r="R270" s="20"/>
      <c r="S270" s="40"/>
      <c r="T270" s="20"/>
      <c r="U270" s="20"/>
      <c r="V270" s="20"/>
      <c r="W270" s="40"/>
      <c r="X270" s="40"/>
      <c r="Y270" s="40"/>
      <c r="Z270" s="20"/>
      <c r="AA270" s="20"/>
      <c r="AB270" s="40"/>
      <c r="AC270" s="20"/>
      <c r="AD270" s="20"/>
      <c r="AE270" s="40"/>
      <c r="AF270" s="20"/>
      <c r="AG270" s="20"/>
      <c r="AH270" s="20"/>
      <c r="AI270" s="20"/>
      <c r="AJ270" s="20"/>
      <c r="AK270" s="20"/>
      <c r="AL270" s="20"/>
      <c r="AM270" s="20"/>
      <c r="AN270" s="20"/>
      <c r="AO270" s="20"/>
      <c r="AP270" s="20"/>
      <c r="AQ270" s="40"/>
      <c r="AR270" s="20"/>
      <c r="AS270" s="20"/>
      <c r="AT270" s="20"/>
      <c r="AU270" s="40"/>
      <c r="AV270" s="40"/>
      <c r="AW270" s="40"/>
      <c r="AX270" s="20"/>
      <c r="AY270" s="20"/>
      <c r="AZ270" s="1092"/>
      <c r="BA270" s="20"/>
      <c r="BB270" s="20"/>
      <c r="BC270" s="20"/>
      <c r="BD270" s="20"/>
      <c r="BE270" s="20"/>
      <c r="BF270" s="20"/>
      <c r="BG270" s="20"/>
      <c r="BH270" s="20"/>
      <c r="BI270" s="20"/>
      <c r="BJ270" s="20"/>
      <c r="BK270" s="20"/>
      <c r="BL270" s="20"/>
      <c r="BM270" s="20"/>
      <c r="BN270" s="20"/>
      <c r="BO270" s="20"/>
      <c r="BP270" s="20"/>
      <c r="BQ270" s="20"/>
      <c r="BR270" s="20"/>
      <c r="BS270" s="20"/>
    </row>
    <row r="271" spans="1:71" ht="56.25" customHeight="1">
      <c r="A271" s="24"/>
      <c r="B271" s="20"/>
      <c r="C271" s="20"/>
      <c r="D271" s="20"/>
      <c r="E271" s="20"/>
      <c r="F271" s="20"/>
      <c r="G271" s="20"/>
      <c r="H271" s="20"/>
      <c r="I271" s="20"/>
      <c r="J271" s="20"/>
      <c r="K271" s="20"/>
      <c r="L271" s="20"/>
      <c r="M271" s="20"/>
      <c r="N271" s="20"/>
      <c r="O271" s="20"/>
      <c r="P271" s="20"/>
      <c r="Q271" s="40"/>
      <c r="R271" s="20"/>
      <c r="S271" s="40"/>
      <c r="T271" s="20"/>
      <c r="U271" s="20"/>
      <c r="V271" s="20"/>
      <c r="W271" s="40"/>
      <c r="X271" s="40"/>
      <c r="Y271" s="40"/>
      <c r="Z271" s="20"/>
      <c r="AA271" s="20"/>
      <c r="AB271" s="40"/>
      <c r="AC271" s="20"/>
      <c r="AD271" s="20"/>
      <c r="AE271" s="40"/>
      <c r="AF271" s="20"/>
      <c r="AG271" s="20"/>
      <c r="AH271" s="20"/>
      <c r="AI271" s="20"/>
      <c r="AJ271" s="20"/>
      <c r="AK271" s="20"/>
      <c r="AL271" s="20"/>
      <c r="AM271" s="20"/>
      <c r="AN271" s="20"/>
      <c r="AO271" s="20"/>
      <c r="AP271" s="20"/>
      <c r="AQ271" s="40"/>
      <c r="AR271" s="20"/>
      <c r="AS271" s="20"/>
      <c r="AT271" s="20"/>
      <c r="AU271" s="40"/>
      <c r="AV271" s="40"/>
      <c r="AW271" s="40"/>
      <c r="AX271" s="20"/>
      <c r="AY271" s="20"/>
      <c r="AZ271" s="1092"/>
      <c r="BA271" s="20"/>
      <c r="BB271" s="20"/>
      <c r="BC271" s="20"/>
      <c r="BD271" s="20"/>
      <c r="BE271" s="20"/>
      <c r="BF271" s="20"/>
      <c r="BG271" s="20"/>
      <c r="BH271" s="20"/>
      <c r="BI271" s="20"/>
      <c r="BJ271" s="20"/>
      <c r="BK271" s="20"/>
      <c r="BL271" s="20"/>
      <c r="BM271" s="20"/>
      <c r="BN271" s="20"/>
      <c r="BO271" s="20"/>
      <c r="BP271" s="20"/>
      <c r="BQ271" s="20"/>
      <c r="BR271" s="20"/>
      <c r="BS271" s="20"/>
    </row>
    <row r="272" spans="1:71" ht="56.25" customHeight="1">
      <c r="A272" s="24"/>
      <c r="B272" s="20"/>
      <c r="C272" s="20"/>
      <c r="D272" s="20"/>
      <c r="E272" s="20"/>
      <c r="F272" s="20"/>
      <c r="G272" s="20"/>
      <c r="H272" s="20"/>
      <c r="I272" s="20"/>
      <c r="J272" s="20"/>
      <c r="K272" s="20"/>
      <c r="L272" s="20"/>
      <c r="M272" s="20"/>
      <c r="N272" s="20"/>
      <c r="O272" s="20"/>
      <c r="P272" s="20"/>
      <c r="Q272" s="40"/>
      <c r="R272" s="20"/>
      <c r="S272" s="40"/>
      <c r="T272" s="20"/>
      <c r="U272" s="20"/>
      <c r="V272" s="20"/>
      <c r="W272" s="40"/>
      <c r="X272" s="40"/>
      <c r="Y272" s="40"/>
      <c r="Z272" s="20"/>
      <c r="AA272" s="20"/>
      <c r="AB272" s="40"/>
      <c r="AC272" s="20"/>
      <c r="AD272" s="20"/>
      <c r="AE272" s="40"/>
      <c r="AF272" s="20"/>
      <c r="AG272" s="20"/>
      <c r="AH272" s="20"/>
      <c r="AI272" s="20"/>
      <c r="AJ272" s="20"/>
      <c r="AK272" s="20"/>
      <c r="AL272" s="20"/>
      <c r="AM272" s="20"/>
      <c r="AN272" s="20"/>
      <c r="AO272" s="20"/>
      <c r="AP272" s="20"/>
      <c r="AQ272" s="40"/>
      <c r="AR272" s="20"/>
      <c r="AS272" s="20"/>
      <c r="AT272" s="20"/>
      <c r="AU272" s="40"/>
      <c r="AV272" s="40"/>
      <c r="AW272" s="40"/>
      <c r="AX272" s="20"/>
      <c r="AY272" s="20"/>
      <c r="AZ272" s="1092"/>
      <c r="BA272" s="20"/>
      <c r="BB272" s="20"/>
      <c r="BC272" s="20"/>
      <c r="BD272" s="20"/>
      <c r="BE272" s="20"/>
      <c r="BF272" s="20"/>
      <c r="BG272" s="20"/>
      <c r="BH272" s="20"/>
      <c r="BI272" s="20"/>
      <c r="BJ272" s="20"/>
      <c r="BK272" s="20"/>
      <c r="BL272" s="20"/>
      <c r="BM272" s="20"/>
      <c r="BN272" s="20"/>
      <c r="BO272" s="20"/>
      <c r="BP272" s="20"/>
      <c r="BQ272" s="20"/>
      <c r="BR272" s="20"/>
      <c r="BS272" s="20"/>
    </row>
    <row r="273" spans="1:71" ht="56.25" customHeight="1">
      <c r="A273" s="24"/>
      <c r="B273" s="20"/>
      <c r="C273" s="20"/>
      <c r="D273" s="20"/>
      <c r="E273" s="20"/>
      <c r="F273" s="20"/>
      <c r="G273" s="20"/>
      <c r="H273" s="20"/>
      <c r="I273" s="20"/>
      <c r="J273" s="20"/>
      <c r="K273" s="20"/>
      <c r="L273" s="20"/>
      <c r="M273" s="20"/>
      <c r="N273" s="20"/>
      <c r="O273" s="20"/>
      <c r="P273" s="20"/>
      <c r="Q273" s="40"/>
      <c r="R273" s="20"/>
      <c r="S273" s="40"/>
      <c r="T273" s="20"/>
      <c r="U273" s="20"/>
      <c r="V273" s="20"/>
      <c r="W273" s="40"/>
      <c r="X273" s="40"/>
      <c r="Y273" s="40"/>
      <c r="Z273" s="20"/>
      <c r="AA273" s="20"/>
      <c r="AB273" s="40"/>
      <c r="AC273" s="20"/>
      <c r="AD273" s="20"/>
      <c r="AE273" s="40"/>
      <c r="AF273" s="20"/>
      <c r="AG273" s="20"/>
      <c r="AH273" s="20"/>
      <c r="AI273" s="20"/>
      <c r="AJ273" s="20"/>
      <c r="AK273" s="20"/>
      <c r="AL273" s="20"/>
      <c r="AM273" s="20"/>
      <c r="AN273" s="20"/>
      <c r="AO273" s="20"/>
      <c r="AP273" s="20"/>
      <c r="AQ273" s="40"/>
      <c r="AR273" s="20"/>
      <c r="AS273" s="20"/>
      <c r="AT273" s="20"/>
      <c r="AU273" s="40"/>
      <c r="AV273" s="40"/>
      <c r="AW273" s="40"/>
      <c r="AX273" s="20"/>
      <c r="AY273" s="20"/>
      <c r="AZ273" s="1092"/>
      <c r="BA273" s="20"/>
      <c r="BB273" s="20"/>
      <c r="BC273" s="20"/>
      <c r="BD273" s="20"/>
      <c r="BE273" s="20"/>
      <c r="BF273" s="20"/>
      <c r="BG273" s="20"/>
      <c r="BH273" s="20"/>
      <c r="BI273" s="20"/>
      <c r="BJ273" s="20"/>
      <c r="BK273" s="20"/>
      <c r="BL273" s="20"/>
      <c r="BM273" s="20"/>
      <c r="BN273" s="20"/>
      <c r="BO273" s="20"/>
      <c r="BP273" s="20"/>
      <c r="BQ273" s="20"/>
      <c r="BR273" s="20"/>
      <c r="BS273" s="20"/>
    </row>
    <row r="274" spans="1:71" ht="56.25" customHeight="1">
      <c r="A274" s="24"/>
      <c r="B274" s="20"/>
      <c r="C274" s="20"/>
      <c r="D274" s="20"/>
      <c r="E274" s="20"/>
      <c r="F274" s="20"/>
      <c r="G274" s="20"/>
      <c r="H274" s="20"/>
      <c r="I274" s="20"/>
      <c r="J274" s="20"/>
      <c r="K274" s="20"/>
      <c r="L274" s="20"/>
      <c r="M274" s="20"/>
      <c r="N274" s="20"/>
      <c r="O274" s="20"/>
      <c r="P274" s="20"/>
      <c r="Q274" s="40"/>
      <c r="R274" s="20"/>
      <c r="S274" s="40"/>
      <c r="T274" s="20"/>
      <c r="U274" s="20"/>
      <c r="V274" s="20"/>
      <c r="W274" s="40"/>
      <c r="X274" s="40"/>
      <c r="Y274" s="40"/>
      <c r="Z274" s="20"/>
      <c r="AA274" s="20"/>
      <c r="AB274" s="40"/>
      <c r="AC274" s="20"/>
      <c r="AD274" s="20"/>
      <c r="AE274" s="40"/>
      <c r="AF274" s="20"/>
      <c r="AG274" s="20"/>
      <c r="AH274" s="20"/>
      <c r="AI274" s="20"/>
      <c r="AJ274" s="20"/>
      <c r="AK274" s="20"/>
      <c r="AL274" s="20"/>
      <c r="AM274" s="20"/>
      <c r="AN274" s="20"/>
      <c r="AO274" s="20"/>
      <c r="AP274" s="20"/>
      <c r="AQ274" s="40"/>
      <c r="AR274" s="20"/>
      <c r="AS274" s="20"/>
      <c r="AT274" s="20"/>
      <c r="AU274" s="40"/>
      <c r="AV274" s="40"/>
      <c r="AW274" s="40"/>
      <c r="AX274" s="20"/>
      <c r="AY274" s="20"/>
      <c r="AZ274" s="1092"/>
      <c r="BA274" s="20"/>
      <c r="BB274" s="20"/>
      <c r="BC274" s="20"/>
      <c r="BD274" s="20"/>
      <c r="BE274" s="20"/>
      <c r="BF274" s="20"/>
      <c r="BG274" s="20"/>
      <c r="BH274" s="20"/>
      <c r="BI274" s="20"/>
      <c r="BJ274" s="20"/>
      <c r="BK274" s="20"/>
      <c r="BL274" s="20"/>
      <c r="BM274" s="20"/>
      <c r="BN274" s="20"/>
      <c r="BO274" s="20"/>
      <c r="BP274" s="20"/>
      <c r="BQ274" s="20"/>
      <c r="BR274" s="20"/>
      <c r="BS274" s="20"/>
    </row>
    <row r="275" spans="1:71" ht="56.25" customHeight="1">
      <c r="A275" s="24"/>
      <c r="B275" s="20"/>
      <c r="C275" s="20"/>
      <c r="D275" s="20"/>
      <c r="E275" s="20"/>
      <c r="F275" s="20"/>
      <c r="G275" s="20"/>
      <c r="H275" s="20"/>
      <c r="I275" s="20"/>
      <c r="J275" s="20"/>
      <c r="K275" s="20"/>
      <c r="L275" s="20"/>
      <c r="M275" s="20"/>
      <c r="N275" s="20"/>
      <c r="O275" s="20"/>
      <c r="P275" s="20"/>
      <c r="Q275" s="40"/>
      <c r="R275" s="20"/>
      <c r="S275" s="40"/>
      <c r="T275" s="20"/>
      <c r="U275" s="20"/>
      <c r="V275" s="20"/>
      <c r="W275" s="40"/>
      <c r="X275" s="40"/>
      <c r="Y275" s="40"/>
      <c r="Z275" s="20"/>
      <c r="AA275" s="20"/>
      <c r="AB275" s="40"/>
      <c r="AC275" s="20"/>
      <c r="AD275" s="20"/>
      <c r="AE275" s="40"/>
      <c r="AF275" s="20"/>
      <c r="AG275" s="20"/>
      <c r="AH275" s="20"/>
      <c r="AI275" s="20"/>
      <c r="AJ275" s="20"/>
      <c r="AK275" s="20"/>
      <c r="AL275" s="20"/>
      <c r="AM275" s="20"/>
      <c r="AN275" s="20"/>
      <c r="AO275" s="20"/>
      <c r="AP275" s="20"/>
      <c r="AQ275" s="40"/>
      <c r="AR275" s="20"/>
      <c r="AS275" s="20"/>
      <c r="AT275" s="20"/>
      <c r="AU275" s="40"/>
      <c r="AV275" s="40"/>
      <c r="AW275" s="40"/>
      <c r="AX275" s="20"/>
      <c r="AY275" s="20"/>
      <c r="AZ275" s="1092"/>
      <c r="BA275" s="20"/>
      <c r="BB275" s="20"/>
      <c r="BC275" s="20"/>
      <c r="BD275" s="20"/>
      <c r="BE275" s="20"/>
      <c r="BF275" s="20"/>
      <c r="BG275" s="20"/>
      <c r="BH275" s="20"/>
      <c r="BI275" s="20"/>
      <c r="BJ275" s="20"/>
      <c r="BK275" s="20"/>
      <c r="BL275" s="20"/>
      <c r="BM275" s="20"/>
      <c r="BN275" s="20"/>
      <c r="BO275" s="20"/>
      <c r="BP275" s="20"/>
      <c r="BQ275" s="20"/>
      <c r="BR275" s="20"/>
      <c r="BS275" s="20"/>
    </row>
    <row r="276" spans="1:71" ht="56.25" customHeight="1">
      <c r="A276" s="24"/>
      <c r="B276" s="20"/>
      <c r="C276" s="20"/>
      <c r="D276" s="20"/>
      <c r="E276" s="20"/>
      <c r="F276" s="20"/>
      <c r="G276" s="20"/>
      <c r="H276" s="20"/>
      <c r="I276" s="20"/>
      <c r="J276" s="20"/>
      <c r="K276" s="20"/>
      <c r="L276" s="20"/>
      <c r="M276" s="20"/>
      <c r="N276" s="20"/>
      <c r="O276" s="20"/>
      <c r="P276" s="20"/>
      <c r="Q276" s="40"/>
      <c r="R276" s="20"/>
      <c r="S276" s="40"/>
      <c r="T276" s="20"/>
      <c r="U276" s="20"/>
      <c r="V276" s="20"/>
      <c r="W276" s="40"/>
      <c r="X276" s="40"/>
      <c r="Y276" s="40"/>
      <c r="Z276" s="20"/>
      <c r="AA276" s="20"/>
      <c r="AB276" s="40"/>
      <c r="AC276" s="20"/>
      <c r="AD276" s="20"/>
      <c r="AE276" s="40"/>
      <c r="AF276" s="20"/>
      <c r="AG276" s="20"/>
      <c r="AH276" s="20"/>
      <c r="AI276" s="20"/>
      <c r="AJ276" s="20"/>
      <c r="AK276" s="20"/>
      <c r="AL276" s="20"/>
      <c r="AM276" s="20"/>
      <c r="AN276" s="20"/>
      <c r="AO276" s="20"/>
      <c r="AP276" s="20"/>
      <c r="AQ276" s="40"/>
      <c r="AR276" s="20"/>
      <c r="AS276" s="20"/>
      <c r="AT276" s="20"/>
      <c r="AU276" s="40"/>
      <c r="AV276" s="40"/>
      <c r="AW276" s="40"/>
      <c r="AX276" s="20"/>
      <c r="AY276" s="20"/>
      <c r="AZ276" s="1092"/>
      <c r="BA276" s="20"/>
      <c r="BB276" s="20"/>
      <c r="BC276" s="20"/>
      <c r="BD276" s="20"/>
      <c r="BE276" s="20"/>
      <c r="BF276" s="20"/>
      <c r="BG276" s="20"/>
      <c r="BH276" s="20"/>
      <c r="BI276" s="20"/>
      <c r="BJ276" s="20"/>
      <c r="BK276" s="20"/>
      <c r="BL276" s="20"/>
      <c r="BM276" s="20"/>
      <c r="BN276" s="20"/>
      <c r="BO276" s="20"/>
      <c r="BP276" s="20"/>
      <c r="BQ276" s="20"/>
      <c r="BR276" s="20"/>
      <c r="BS276" s="20"/>
    </row>
    <row r="277" spans="1:71" ht="56.25" customHeight="1">
      <c r="A277" s="24"/>
      <c r="B277" s="20"/>
      <c r="C277" s="20"/>
      <c r="D277" s="20"/>
      <c r="E277" s="20"/>
      <c r="F277" s="20"/>
      <c r="G277" s="20"/>
      <c r="H277" s="20"/>
      <c r="I277" s="20"/>
      <c r="J277" s="20"/>
      <c r="K277" s="20"/>
      <c r="L277" s="20"/>
      <c r="M277" s="20"/>
      <c r="N277" s="20"/>
      <c r="O277" s="20"/>
      <c r="P277" s="20"/>
      <c r="Q277" s="40"/>
      <c r="R277" s="20"/>
      <c r="S277" s="40"/>
      <c r="T277" s="20"/>
      <c r="U277" s="20"/>
      <c r="V277" s="20"/>
      <c r="W277" s="40"/>
      <c r="X277" s="40"/>
      <c r="Y277" s="40"/>
      <c r="Z277" s="20"/>
      <c r="AA277" s="20"/>
      <c r="AB277" s="40"/>
      <c r="AC277" s="20"/>
      <c r="AD277" s="20"/>
      <c r="AE277" s="40"/>
      <c r="AF277" s="20"/>
      <c r="AG277" s="20"/>
      <c r="AH277" s="20"/>
      <c r="AI277" s="20"/>
      <c r="AJ277" s="20"/>
      <c r="AK277" s="20"/>
      <c r="AL277" s="20"/>
      <c r="AM277" s="20"/>
      <c r="AN277" s="20"/>
      <c r="AO277" s="20"/>
      <c r="AP277" s="20"/>
      <c r="AQ277" s="40"/>
      <c r="AR277" s="20"/>
      <c r="AS277" s="20"/>
      <c r="AT277" s="20"/>
      <c r="AU277" s="40"/>
      <c r="AV277" s="40"/>
      <c r="AW277" s="40"/>
      <c r="AX277" s="20"/>
      <c r="AY277" s="20"/>
      <c r="AZ277" s="1092"/>
      <c r="BA277" s="20"/>
      <c r="BB277" s="20"/>
      <c r="BC277" s="20"/>
      <c r="BD277" s="20"/>
      <c r="BE277" s="20"/>
      <c r="BF277" s="20"/>
      <c r="BG277" s="20"/>
      <c r="BH277" s="20"/>
      <c r="BI277" s="20"/>
      <c r="BJ277" s="20"/>
      <c r="BK277" s="20"/>
      <c r="BL277" s="20"/>
      <c r="BM277" s="20"/>
      <c r="BN277" s="20"/>
      <c r="BO277" s="20"/>
      <c r="BP277" s="20"/>
      <c r="BQ277" s="20"/>
      <c r="BR277" s="20"/>
      <c r="BS277" s="20"/>
    </row>
    <row r="278" spans="1:71" ht="56.25" customHeight="1">
      <c r="A278" s="24"/>
      <c r="B278" s="20"/>
      <c r="C278" s="20"/>
      <c r="D278" s="20"/>
      <c r="E278" s="20"/>
      <c r="F278" s="20"/>
      <c r="G278" s="20"/>
      <c r="H278" s="20"/>
      <c r="I278" s="20"/>
      <c r="J278" s="20"/>
      <c r="K278" s="20"/>
      <c r="L278" s="20"/>
      <c r="M278" s="20"/>
      <c r="N278" s="20"/>
      <c r="O278" s="20"/>
      <c r="P278" s="20"/>
      <c r="Q278" s="40"/>
      <c r="R278" s="20"/>
      <c r="S278" s="40"/>
      <c r="T278" s="20"/>
      <c r="U278" s="20"/>
      <c r="V278" s="20"/>
      <c r="W278" s="40"/>
      <c r="X278" s="40"/>
      <c r="Y278" s="40"/>
      <c r="Z278" s="20"/>
      <c r="AA278" s="20"/>
      <c r="AB278" s="40"/>
      <c r="AC278" s="20"/>
      <c r="AD278" s="20"/>
      <c r="AE278" s="40"/>
      <c r="AF278" s="20"/>
      <c r="AG278" s="20"/>
      <c r="AH278" s="20"/>
      <c r="AI278" s="20"/>
      <c r="AJ278" s="20"/>
      <c r="AK278" s="20"/>
      <c r="AL278" s="20"/>
      <c r="AM278" s="20"/>
      <c r="AN278" s="20"/>
      <c r="AO278" s="20"/>
      <c r="AP278" s="20"/>
      <c r="AQ278" s="40"/>
      <c r="AR278" s="20"/>
      <c r="AS278" s="20"/>
      <c r="AT278" s="20"/>
      <c r="AU278" s="40"/>
      <c r="AV278" s="40"/>
      <c r="AW278" s="40"/>
      <c r="AX278" s="20"/>
      <c r="AY278" s="20"/>
      <c r="AZ278" s="1092"/>
      <c r="BA278" s="20"/>
      <c r="BB278" s="20"/>
      <c r="BC278" s="20"/>
      <c r="BD278" s="20"/>
      <c r="BE278" s="20"/>
      <c r="BF278" s="20"/>
      <c r="BG278" s="20"/>
      <c r="BH278" s="20"/>
      <c r="BI278" s="20"/>
      <c r="BJ278" s="20"/>
      <c r="BK278" s="20"/>
      <c r="BL278" s="20"/>
      <c r="BM278" s="20"/>
      <c r="BN278" s="20"/>
      <c r="BO278" s="20"/>
      <c r="BP278" s="20"/>
      <c r="BQ278" s="20"/>
      <c r="BR278" s="20"/>
      <c r="BS278" s="20"/>
    </row>
    <row r="279" spans="1:71" ht="56.25" customHeight="1">
      <c r="A279" s="24"/>
      <c r="B279" s="20"/>
      <c r="C279" s="20"/>
      <c r="D279" s="20"/>
      <c r="E279" s="20"/>
      <c r="F279" s="20"/>
      <c r="G279" s="20"/>
      <c r="H279" s="20"/>
      <c r="I279" s="20"/>
      <c r="J279" s="20"/>
      <c r="K279" s="20"/>
      <c r="L279" s="20"/>
      <c r="M279" s="20"/>
      <c r="N279" s="20"/>
      <c r="O279" s="20"/>
      <c r="P279" s="20"/>
      <c r="Q279" s="40"/>
      <c r="R279" s="20"/>
      <c r="S279" s="40"/>
      <c r="T279" s="20"/>
      <c r="U279" s="20"/>
      <c r="V279" s="20"/>
      <c r="W279" s="40"/>
      <c r="X279" s="40"/>
      <c r="Y279" s="40"/>
      <c r="Z279" s="20"/>
      <c r="AA279" s="20"/>
      <c r="AB279" s="40"/>
      <c r="AC279" s="20"/>
      <c r="AD279" s="20"/>
      <c r="AE279" s="40"/>
      <c r="AF279" s="20"/>
      <c r="AG279" s="20"/>
      <c r="AH279" s="20"/>
      <c r="AI279" s="20"/>
      <c r="AJ279" s="20"/>
      <c r="AK279" s="20"/>
      <c r="AL279" s="20"/>
      <c r="AM279" s="20"/>
      <c r="AN279" s="20"/>
      <c r="AO279" s="20"/>
      <c r="AP279" s="20"/>
      <c r="AQ279" s="40"/>
      <c r="AR279" s="20"/>
      <c r="AS279" s="20"/>
      <c r="AT279" s="20"/>
      <c r="AU279" s="40"/>
      <c r="AV279" s="40"/>
      <c r="AW279" s="40"/>
      <c r="AX279" s="20"/>
      <c r="AY279" s="20"/>
      <c r="AZ279" s="1092"/>
      <c r="BA279" s="20"/>
      <c r="BB279" s="20"/>
      <c r="BC279" s="20"/>
      <c r="BD279" s="20"/>
      <c r="BE279" s="20"/>
      <c r="BF279" s="20"/>
      <c r="BG279" s="20"/>
      <c r="BH279" s="20"/>
      <c r="BI279" s="20"/>
      <c r="BJ279" s="20"/>
      <c r="BK279" s="20"/>
      <c r="BL279" s="20"/>
      <c r="BM279" s="20"/>
      <c r="BN279" s="20"/>
      <c r="BO279" s="20"/>
      <c r="BP279" s="20"/>
      <c r="BQ279" s="20"/>
      <c r="BR279" s="20"/>
      <c r="BS279" s="20"/>
    </row>
    <row r="280" spans="1:71" ht="56.25" customHeight="1">
      <c r="A280" s="24"/>
      <c r="B280" s="20"/>
      <c r="C280" s="20"/>
      <c r="D280" s="20"/>
      <c r="E280" s="20"/>
      <c r="F280" s="20"/>
      <c r="G280" s="20"/>
      <c r="H280" s="20"/>
      <c r="I280" s="20"/>
      <c r="J280" s="20"/>
      <c r="K280" s="20"/>
      <c r="L280" s="20"/>
      <c r="M280" s="20"/>
      <c r="N280" s="20"/>
      <c r="O280" s="20"/>
      <c r="P280" s="20"/>
      <c r="Q280" s="40"/>
      <c r="R280" s="20"/>
      <c r="S280" s="40"/>
      <c r="T280" s="20"/>
      <c r="U280" s="20"/>
      <c r="V280" s="20"/>
      <c r="W280" s="40"/>
      <c r="X280" s="40"/>
      <c r="Y280" s="40"/>
      <c r="Z280" s="20"/>
      <c r="AA280" s="20"/>
      <c r="AB280" s="40"/>
      <c r="AC280" s="20"/>
      <c r="AD280" s="20"/>
      <c r="AE280" s="40"/>
      <c r="AF280" s="20"/>
      <c r="AG280" s="20"/>
      <c r="AH280" s="20"/>
      <c r="AI280" s="20"/>
      <c r="AJ280" s="20"/>
      <c r="AK280" s="20"/>
      <c r="AL280" s="20"/>
      <c r="AM280" s="20"/>
      <c r="AN280" s="20"/>
      <c r="AO280" s="20"/>
      <c r="AP280" s="20"/>
      <c r="AQ280" s="40"/>
      <c r="AR280" s="20"/>
      <c r="AS280" s="20"/>
      <c r="AT280" s="20"/>
      <c r="AU280" s="40"/>
      <c r="AV280" s="40"/>
      <c r="AW280" s="40"/>
      <c r="AX280" s="20"/>
      <c r="AY280" s="20"/>
      <c r="AZ280" s="1092"/>
      <c r="BA280" s="20"/>
      <c r="BB280" s="20"/>
      <c r="BC280" s="20"/>
      <c r="BD280" s="20"/>
      <c r="BE280" s="20"/>
      <c r="BF280" s="20"/>
      <c r="BG280" s="20"/>
      <c r="BH280" s="20"/>
      <c r="BI280" s="20"/>
      <c r="BJ280" s="20"/>
      <c r="BK280" s="20"/>
      <c r="BL280" s="20"/>
      <c r="BM280" s="20"/>
      <c r="BN280" s="20"/>
      <c r="BO280" s="20"/>
      <c r="BP280" s="20"/>
      <c r="BQ280" s="20"/>
      <c r="BR280" s="20"/>
      <c r="BS280" s="20"/>
    </row>
    <row r="281" spans="1:71" ht="56.25" customHeight="1">
      <c r="A281" s="24"/>
      <c r="B281" s="20"/>
      <c r="C281" s="20"/>
      <c r="D281" s="20"/>
      <c r="E281" s="20"/>
      <c r="F281" s="20"/>
      <c r="G281" s="20"/>
      <c r="H281" s="20"/>
      <c r="I281" s="20"/>
      <c r="J281" s="20"/>
      <c r="K281" s="20"/>
      <c r="L281" s="20"/>
      <c r="M281" s="20"/>
      <c r="N281" s="20"/>
      <c r="O281" s="20"/>
      <c r="P281" s="20"/>
      <c r="Q281" s="40"/>
      <c r="R281" s="20"/>
      <c r="S281" s="40"/>
      <c r="T281" s="20"/>
      <c r="U281" s="20"/>
      <c r="V281" s="20"/>
      <c r="W281" s="40"/>
      <c r="X281" s="40"/>
      <c r="Y281" s="40"/>
      <c r="Z281" s="20"/>
      <c r="AA281" s="20"/>
      <c r="AB281" s="40"/>
      <c r="AC281" s="20"/>
      <c r="AD281" s="20"/>
      <c r="AE281" s="40"/>
      <c r="AF281" s="20"/>
      <c r="AG281" s="20"/>
      <c r="AH281" s="20"/>
      <c r="AI281" s="20"/>
      <c r="AJ281" s="20"/>
      <c r="AK281" s="20"/>
      <c r="AL281" s="20"/>
      <c r="AM281" s="20"/>
      <c r="AN281" s="20"/>
      <c r="AO281" s="20"/>
      <c r="AP281" s="20"/>
      <c r="AQ281" s="40"/>
      <c r="AR281" s="20"/>
      <c r="AS281" s="20"/>
      <c r="AT281" s="20"/>
      <c r="AU281" s="40"/>
      <c r="AV281" s="40"/>
      <c r="AW281" s="40"/>
      <c r="AX281" s="20"/>
      <c r="AY281" s="20"/>
      <c r="AZ281" s="1092"/>
      <c r="BA281" s="20"/>
      <c r="BB281" s="20"/>
      <c r="BC281" s="20"/>
      <c r="BD281" s="20"/>
      <c r="BE281" s="20"/>
      <c r="BF281" s="20"/>
      <c r="BG281" s="20"/>
      <c r="BH281" s="20"/>
      <c r="BI281" s="20"/>
      <c r="BJ281" s="20"/>
      <c r="BK281" s="20"/>
      <c r="BL281" s="20"/>
      <c r="BM281" s="20"/>
      <c r="BN281" s="20"/>
      <c r="BO281" s="20"/>
      <c r="BP281" s="20"/>
      <c r="BQ281" s="20"/>
      <c r="BR281" s="20"/>
      <c r="BS281" s="20"/>
    </row>
    <row r="282" spans="1:71" ht="56.25" customHeight="1">
      <c r="A282" s="24"/>
      <c r="B282" s="20"/>
      <c r="C282" s="20"/>
      <c r="D282" s="20"/>
      <c r="E282" s="20"/>
      <c r="F282" s="20"/>
      <c r="G282" s="20"/>
      <c r="H282" s="20"/>
      <c r="I282" s="20"/>
      <c r="J282" s="20"/>
      <c r="K282" s="20"/>
      <c r="L282" s="20"/>
      <c r="M282" s="20"/>
      <c r="N282" s="20"/>
      <c r="O282" s="20"/>
      <c r="P282" s="20"/>
      <c r="Q282" s="40"/>
      <c r="R282" s="20"/>
      <c r="S282" s="40"/>
      <c r="T282" s="20"/>
      <c r="U282" s="20"/>
      <c r="V282" s="20"/>
      <c r="W282" s="40"/>
      <c r="X282" s="40"/>
      <c r="Y282" s="40"/>
      <c r="Z282" s="20"/>
      <c r="AA282" s="20"/>
      <c r="AB282" s="40"/>
      <c r="AC282" s="20"/>
      <c r="AD282" s="20"/>
      <c r="AE282" s="40"/>
      <c r="AF282" s="20"/>
      <c r="AG282" s="20"/>
      <c r="AH282" s="20"/>
      <c r="AI282" s="20"/>
      <c r="AJ282" s="20"/>
      <c r="AK282" s="20"/>
      <c r="AL282" s="20"/>
      <c r="AM282" s="20"/>
      <c r="AN282" s="20"/>
      <c r="AO282" s="20"/>
      <c r="AP282" s="20"/>
      <c r="AQ282" s="40"/>
      <c r="AR282" s="20"/>
      <c r="AS282" s="20"/>
      <c r="AT282" s="20"/>
      <c r="AU282" s="40"/>
      <c r="AV282" s="40"/>
      <c r="AW282" s="40"/>
      <c r="AX282" s="20"/>
      <c r="AY282" s="20"/>
      <c r="AZ282" s="1092"/>
      <c r="BA282" s="20"/>
      <c r="BB282" s="20"/>
      <c r="BC282" s="20"/>
      <c r="BD282" s="20"/>
      <c r="BE282" s="20"/>
      <c r="BF282" s="20"/>
      <c r="BG282" s="20"/>
      <c r="BH282" s="20"/>
      <c r="BI282" s="20"/>
      <c r="BJ282" s="20"/>
      <c r="BK282" s="20"/>
      <c r="BL282" s="20"/>
      <c r="BM282" s="20"/>
      <c r="BN282" s="20"/>
      <c r="BO282" s="20"/>
      <c r="BP282" s="20"/>
      <c r="BQ282" s="20"/>
      <c r="BR282" s="20"/>
      <c r="BS282" s="20"/>
    </row>
    <row r="283" spans="1:71" ht="56.25" customHeight="1">
      <c r="A283" s="24"/>
      <c r="B283" s="20"/>
      <c r="C283" s="20"/>
      <c r="D283" s="20"/>
      <c r="E283" s="20"/>
      <c r="F283" s="20"/>
      <c r="G283" s="20"/>
      <c r="H283" s="20"/>
      <c r="I283" s="20"/>
      <c r="J283" s="20"/>
      <c r="K283" s="20"/>
      <c r="L283" s="20"/>
      <c r="M283" s="20"/>
      <c r="N283" s="20"/>
      <c r="O283" s="20"/>
      <c r="P283" s="20"/>
      <c r="Q283" s="40"/>
      <c r="R283" s="20"/>
      <c r="S283" s="40"/>
      <c r="T283" s="20"/>
      <c r="U283" s="20"/>
      <c r="V283" s="20"/>
      <c r="W283" s="40"/>
      <c r="X283" s="40"/>
      <c r="Y283" s="40"/>
      <c r="Z283" s="20"/>
      <c r="AA283" s="20"/>
      <c r="AB283" s="40"/>
      <c r="AC283" s="20"/>
      <c r="AD283" s="20"/>
      <c r="AE283" s="40"/>
      <c r="AF283" s="20"/>
      <c r="AG283" s="20"/>
      <c r="AH283" s="20"/>
      <c r="AI283" s="20"/>
      <c r="AJ283" s="20"/>
      <c r="AK283" s="20"/>
      <c r="AL283" s="20"/>
      <c r="AM283" s="20"/>
      <c r="AN283" s="20"/>
      <c r="AO283" s="20"/>
      <c r="AP283" s="20"/>
      <c r="AQ283" s="40"/>
      <c r="AR283" s="20"/>
      <c r="AS283" s="20"/>
      <c r="AT283" s="20"/>
      <c r="AU283" s="40"/>
      <c r="AV283" s="40"/>
      <c r="AW283" s="40"/>
      <c r="AX283" s="20"/>
      <c r="AY283" s="20"/>
      <c r="AZ283" s="1092"/>
      <c r="BA283" s="20"/>
      <c r="BB283" s="20"/>
      <c r="BC283" s="20"/>
      <c r="BD283" s="20"/>
      <c r="BE283" s="20"/>
      <c r="BF283" s="20"/>
      <c r="BG283" s="20"/>
      <c r="BH283" s="20"/>
      <c r="BI283" s="20"/>
      <c r="BJ283" s="20"/>
      <c r="BK283" s="20"/>
      <c r="BL283" s="20"/>
      <c r="BM283" s="20"/>
      <c r="BN283" s="20"/>
      <c r="BO283" s="20"/>
      <c r="BP283" s="20"/>
      <c r="BQ283" s="20"/>
      <c r="BR283" s="20"/>
      <c r="BS283" s="20"/>
    </row>
    <row r="284" spans="1:71" ht="56.25" customHeight="1">
      <c r="A284" s="24"/>
      <c r="B284" s="20"/>
      <c r="C284" s="20"/>
      <c r="D284" s="20"/>
      <c r="E284" s="20"/>
      <c r="F284" s="20"/>
      <c r="G284" s="20"/>
      <c r="H284" s="20"/>
      <c r="I284" s="20"/>
      <c r="J284" s="20"/>
      <c r="K284" s="20"/>
      <c r="L284" s="20"/>
      <c r="M284" s="20"/>
      <c r="N284" s="20"/>
      <c r="O284" s="20"/>
      <c r="P284" s="20"/>
      <c r="Q284" s="40"/>
      <c r="R284" s="20"/>
      <c r="S284" s="40"/>
      <c r="T284" s="20"/>
      <c r="U284" s="20"/>
      <c r="V284" s="20"/>
      <c r="W284" s="40"/>
      <c r="X284" s="40"/>
      <c r="Y284" s="40"/>
      <c r="Z284" s="20"/>
      <c r="AA284" s="20"/>
      <c r="AB284" s="40"/>
      <c r="AC284" s="20"/>
      <c r="AD284" s="20"/>
      <c r="AE284" s="40"/>
      <c r="AF284" s="20"/>
      <c r="AG284" s="20"/>
      <c r="AH284" s="20"/>
      <c r="AI284" s="20"/>
      <c r="AJ284" s="20"/>
      <c r="AK284" s="20"/>
      <c r="AL284" s="20"/>
      <c r="AM284" s="20"/>
      <c r="AN284" s="20"/>
      <c r="AO284" s="20"/>
      <c r="AP284" s="20"/>
      <c r="AQ284" s="40"/>
      <c r="AR284" s="20"/>
      <c r="AS284" s="20"/>
      <c r="AT284" s="20"/>
      <c r="AU284" s="40"/>
      <c r="AV284" s="40"/>
      <c r="AW284" s="40"/>
      <c r="AX284" s="20"/>
      <c r="AY284" s="20"/>
      <c r="AZ284" s="1092"/>
      <c r="BA284" s="20"/>
      <c r="BB284" s="20"/>
      <c r="BC284" s="20"/>
      <c r="BD284" s="20"/>
      <c r="BE284" s="20"/>
      <c r="BF284" s="20"/>
      <c r="BG284" s="20"/>
      <c r="BH284" s="20"/>
      <c r="BI284" s="20"/>
      <c r="BJ284" s="20"/>
      <c r="BK284" s="20"/>
      <c r="BL284" s="20"/>
      <c r="BM284" s="20"/>
      <c r="BN284" s="20"/>
      <c r="BO284" s="20"/>
      <c r="BP284" s="20"/>
      <c r="BQ284" s="20"/>
      <c r="BR284" s="20"/>
      <c r="BS284" s="20"/>
    </row>
    <row r="285" spans="1:71" ht="56.25" customHeight="1">
      <c r="A285" s="24"/>
      <c r="B285" s="20"/>
      <c r="C285" s="20"/>
      <c r="D285" s="20"/>
      <c r="E285" s="20"/>
      <c r="F285" s="20"/>
      <c r="G285" s="20"/>
      <c r="H285" s="20"/>
      <c r="I285" s="20"/>
      <c r="J285" s="20"/>
      <c r="K285" s="20"/>
      <c r="L285" s="20"/>
      <c r="M285" s="20"/>
      <c r="N285" s="20"/>
      <c r="O285" s="20"/>
      <c r="P285" s="20"/>
      <c r="Q285" s="40"/>
      <c r="R285" s="20"/>
      <c r="S285" s="40"/>
      <c r="T285" s="20"/>
      <c r="U285" s="20"/>
      <c r="V285" s="20"/>
      <c r="W285" s="40"/>
      <c r="X285" s="40"/>
      <c r="Y285" s="40"/>
      <c r="Z285" s="20"/>
      <c r="AA285" s="20"/>
      <c r="AB285" s="40"/>
      <c r="AC285" s="20"/>
      <c r="AD285" s="20"/>
      <c r="AE285" s="40"/>
      <c r="AF285" s="20"/>
      <c r="AG285" s="20"/>
      <c r="AH285" s="20"/>
      <c r="AI285" s="20"/>
      <c r="AJ285" s="20"/>
      <c r="AK285" s="20"/>
      <c r="AL285" s="20"/>
      <c r="AM285" s="20"/>
      <c r="AN285" s="20"/>
      <c r="AO285" s="20"/>
      <c r="AP285" s="20"/>
      <c r="AQ285" s="40"/>
      <c r="AR285" s="20"/>
      <c r="AS285" s="20"/>
      <c r="AT285" s="20"/>
      <c r="AU285" s="40"/>
      <c r="AV285" s="40"/>
      <c r="AW285" s="40"/>
      <c r="AX285" s="20"/>
      <c r="AY285" s="20"/>
      <c r="AZ285" s="1092"/>
      <c r="BA285" s="20"/>
      <c r="BB285" s="20"/>
      <c r="BC285" s="20"/>
      <c r="BD285" s="20"/>
      <c r="BE285" s="20"/>
      <c r="BF285" s="20"/>
      <c r="BG285" s="20"/>
      <c r="BH285" s="20"/>
      <c r="BI285" s="20"/>
      <c r="BJ285" s="20"/>
      <c r="BK285" s="20"/>
      <c r="BL285" s="20"/>
      <c r="BM285" s="20"/>
      <c r="BN285" s="20"/>
      <c r="BO285" s="20"/>
      <c r="BP285" s="20"/>
      <c r="BQ285" s="20"/>
      <c r="BR285" s="20"/>
      <c r="BS285" s="20"/>
    </row>
    <row r="286" spans="1:71" ht="56.25" customHeight="1">
      <c r="A286" s="24"/>
      <c r="B286" s="20"/>
      <c r="C286" s="20"/>
      <c r="D286" s="20"/>
      <c r="E286" s="20"/>
      <c r="F286" s="20"/>
      <c r="G286" s="20"/>
      <c r="H286" s="20"/>
      <c r="I286" s="20"/>
      <c r="J286" s="20"/>
      <c r="K286" s="20"/>
      <c r="L286" s="20"/>
      <c r="M286" s="20"/>
      <c r="N286" s="20"/>
      <c r="O286" s="20"/>
      <c r="P286" s="20"/>
      <c r="Q286" s="40"/>
      <c r="R286" s="20"/>
      <c r="S286" s="40"/>
      <c r="T286" s="20"/>
      <c r="U286" s="20"/>
      <c r="V286" s="20"/>
      <c r="W286" s="40"/>
      <c r="X286" s="40"/>
      <c r="Y286" s="40"/>
      <c r="Z286" s="20"/>
      <c r="AA286" s="20"/>
      <c r="AB286" s="40"/>
      <c r="AC286" s="20"/>
      <c r="AD286" s="20"/>
      <c r="AE286" s="40"/>
      <c r="AF286" s="20"/>
      <c r="AG286" s="20"/>
      <c r="AH286" s="20"/>
      <c r="AI286" s="20"/>
      <c r="AJ286" s="20"/>
      <c r="AK286" s="20"/>
      <c r="AL286" s="20"/>
      <c r="AM286" s="20"/>
      <c r="AN286" s="20"/>
      <c r="AO286" s="20"/>
      <c r="AP286" s="20"/>
      <c r="AQ286" s="40"/>
      <c r="AR286" s="20"/>
      <c r="AS286" s="20"/>
      <c r="AT286" s="20"/>
      <c r="AU286" s="40"/>
      <c r="AV286" s="40"/>
      <c r="AW286" s="40"/>
      <c r="AX286" s="20"/>
      <c r="AY286" s="20"/>
      <c r="AZ286" s="1092"/>
      <c r="BA286" s="20"/>
      <c r="BB286" s="20"/>
      <c r="BC286" s="20"/>
      <c r="BD286" s="20"/>
      <c r="BE286" s="20"/>
      <c r="BF286" s="20"/>
      <c r="BG286" s="20"/>
      <c r="BH286" s="20"/>
      <c r="BI286" s="20"/>
      <c r="BJ286" s="20"/>
      <c r="BK286" s="20"/>
      <c r="BL286" s="20"/>
      <c r="BM286" s="20"/>
      <c r="BN286" s="20"/>
      <c r="BO286" s="20"/>
      <c r="BP286" s="20"/>
      <c r="BQ286" s="20"/>
      <c r="BR286" s="20"/>
      <c r="BS286" s="20"/>
    </row>
    <row r="287" spans="1:71" ht="56.25" customHeight="1">
      <c r="A287" s="24"/>
      <c r="B287" s="20"/>
      <c r="C287" s="20"/>
      <c r="D287" s="20"/>
      <c r="E287" s="20"/>
      <c r="F287" s="20"/>
      <c r="G287" s="20"/>
      <c r="H287" s="20"/>
      <c r="I287" s="20"/>
      <c r="J287" s="20"/>
      <c r="K287" s="20"/>
      <c r="L287" s="20"/>
      <c r="M287" s="20"/>
      <c r="N287" s="20"/>
      <c r="O287" s="20"/>
      <c r="P287" s="20"/>
      <c r="Q287" s="40"/>
      <c r="R287" s="20"/>
      <c r="S287" s="40"/>
      <c r="T287" s="20"/>
      <c r="U287" s="20"/>
      <c r="V287" s="20"/>
      <c r="W287" s="40"/>
      <c r="X287" s="40"/>
      <c r="Y287" s="40"/>
      <c r="Z287" s="20"/>
      <c r="AA287" s="20"/>
      <c r="AB287" s="40"/>
      <c r="AC287" s="20"/>
      <c r="AD287" s="20"/>
      <c r="AE287" s="40"/>
      <c r="AF287" s="20"/>
      <c r="AG287" s="20"/>
      <c r="AH287" s="20"/>
      <c r="AI287" s="20"/>
      <c r="AJ287" s="20"/>
      <c r="AK287" s="20"/>
      <c r="AL287" s="20"/>
      <c r="AM287" s="20"/>
      <c r="AN287" s="20"/>
      <c r="AO287" s="20"/>
      <c r="AP287" s="20"/>
      <c r="AQ287" s="40"/>
      <c r="AR287" s="20"/>
      <c r="AS287" s="20"/>
      <c r="AT287" s="20"/>
      <c r="AU287" s="40"/>
      <c r="AV287" s="40"/>
      <c r="AW287" s="40"/>
      <c r="AX287" s="20"/>
      <c r="AY287" s="20"/>
      <c r="AZ287" s="1092"/>
      <c r="BA287" s="20"/>
      <c r="BB287" s="20"/>
      <c r="BC287" s="20"/>
      <c r="BD287" s="20"/>
      <c r="BE287" s="20"/>
      <c r="BF287" s="20"/>
      <c r="BG287" s="20"/>
      <c r="BH287" s="20"/>
      <c r="BI287" s="20"/>
      <c r="BJ287" s="20"/>
      <c r="BK287" s="20"/>
      <c r="BL287" s="20"/>
      <c r="BM287" s="20"/>
      <c r="BN287" s="20"/>
      <c r="BO287" s="20"/>
      <c r="BP287" s="20"/>
      <c r="BQ287" s="20"/>
      <c r="BR287" s="20"/>
      <c r="BS287" s="20"/>
    </row>
    <row r="288" spans="1:71" ht="56.25" customHeight="1">
      <c r="A288" s="24"/>
      <c r="B288" s="20"/>
      <c r="C288" s="20"/>
      <c r="D288" s="20"/>
      <c r="E288" s="20"/>
      <c r="F288" s="20"/>
      <c r="G288" s="20"/>
      <c r="H288" s="20"/>
      <c r="I288" s="20"/>
      <c r="J288" s="20"/>
      <c r="K288" s="20"/>
      <c r="L288" s="20"/>
      <c r="M288" s="20"/>
      <c r="N288" s="20"/>
      <c r="O288" s="20"/>
      <c r="P288" s="20"/>
      <c r="Q288" s="40"/>
      <c r="R288" s="20"/>
      <c r="S288" s="40"/>
      <c r="T288" s="20"/>
      <c r="U288" s="20"/>
      <c r="V288" s="20"/>
      <c r="W288" s="40"/>
      <c r="X288" s="40"/>
      <c r="Y288" s="40"/>
      <c r="Z288" s="20"/>
      <c r="AA288" s="20"/>
      <c r="AB288" s="40"/>
      <c r="AC288" s="20"/>
      <c r="AD288" s="20"/>
      <c r="AE288" s="40"/>
      <c r="AF288" s="20"/>
      <c r="AG288" s="20"/>
      <c r="AH288" s="20"/>
      <c r="AI288" s="20"/>
      <c r="AJ288" s="20"/>
      <c r="AK288" s="20"/>
      <c r="AL288" s="20"/>
      <c r="AM288" s="20"/>
      <c r="AN288" s="20"/>
      <c r="AO288" s="20"/>
      <c r="AP288" s="20"/>
      <c r="AQ288" s="40"/>
      <c r="AR288" s="20"/>
      <c r="AS288" s="20"/>
      <c r="AT288" s="20"/>
      <c r="AU288" s="40"/>
      <c r="AV288" s="40"/>
      <c r="AW288" s="40"/>
      <c r="AX288" s="20"/>
      <c r="AY288" s="20"/>
      <c r="AZ288" s="1092"/>
      <c r="BA288" s="20"/>
      <c r="BB288" s="20"/>
      <c r="BC288" s="20"/>
      <c r="BD288" s="20"/>
      <c r="BE288" s="20"/>
      <c r="BF288" s="20"/>
      <c r="BG288" s="20"/>
      <c r="BH288" s="20"/>
      <c r="BI288" s="20"/>
      <c r="BJ288" s="20"/>
      <c r="BK288" s="20"/>
      <c r="BL288" s="20"/>
      <c r="BM288" s="20"/>
      <c r="BN288" s="20"/>
      <c r="BO288" s="20"/>
      <c r="BP288" s="20"/>
      <c r="BQ288" s="20"/>
      <c r="BR288" s="20"/>
      <c r="BS288" s="20"/>
    </row>
    <row r="289" spans="1:71" ht="56.25" customHeight="1">
      <c r="A289" s="24"/>
      <c r="B289" s="20"/>
      <c r="C289" s="20"/>
      <c r="D289" s="20"/>
      <c r="E289" s="20"/>
      <c r="F289" s="20"/>
      <c r="G289" s="20"/>
      <c r="H289" s="20"/>
      <c r="I289" s="20"/>
      <c r="J289" s="20"/>
      <c r="K289" s="20"/>
      <c r="L289" s="20"/>
      <c r="M289" s="20"/>
      <c r="N289" s="20"/>
      <c r="O289" s="20"/>
      <c r="P289" s="20"/>
      <c r="Q289" s="40"/>
      <c r="R289" s="20"/>
      <c r="S289" s="40"/>
      <c r="T289" s="20"/>
      <c r="U289" s="20"/>
      <c r="V289" s="20"/>
      <c r="W289" s="40"/>
      <c r="X289" s="40"/>
      <c r="Y289" s="40"/>
      <c r="Z289" s="20"/>
      <c r="AA289" s="20"/>
      <c r="AB289" s="40"/>
      <c r="AC289" s="20"/>
      <c r="AD289" s="20"/>
      <c r="AE289" s="40"/>
      <c r="AF289" s="20"/>
      <c r="AG289" s="20"/>
      <c r="AH289" s="20"/>
      <c r="AI289" s="20"/>
      <c r="AJ289" s="20"/>
      <c r="AK289" s="20"/>
      <c r="AL289" s="20"/>
      <c r="AM289" s="20"/>
      <c r="AN289" s="20"/>
      <c r="AO289" s="20"/>
      <c r="AP289" s="20"/>
      <c r="AQ289" s="40"/>
      <c r="AR289" s="20"/>
      <c r="AS289" s="20"/>
      <c r="AT289" s="20"/>
      <c r="AU289" s="40"/>
      <c r="AV289" s="40"/>
      <c r="AW289" s="40"/>
      <c r="AX289" s="20"/>
      <c r="AY289" s="20"/>
      <c r="AZ289" s="1092"/>
      <c r="BA289" s="20"/>
      <c r="BB289" s="20"/>
      <c r="BC289" s="20"/>
      <c r="BD289" s="20"/>
      <c r="BE289" s="20"/>
      <c r="BF289" s="20"/>
      <c r="BG289" s="20"/>
      <c r="BH289" s="20"/>
      <c r="BI289" s="20"/>
      <c r="BJ289" s="20"/>
      <c r="BK289" s="20"/>
      <c r="BL289" s="20"/>
      <c r="BM289" s="20"/>
      <c r="BN289" s="20"/>
      <c r="BO289" s="20"/>
      <c r="BP289" s="20"/>
      <c r="BQ289" s="20"/>
      <c r="BR289" s="20"/>
      <c r="BS289" s="20"/>
    </row>
    <row r="290" spans="1:71" ht="56.25" customHeight="1">
      <c r="A290" s="24"/>
      <c r="B290" s="20"/>
      <c r="C290" s="20"/>
      <c r="D290" s="20"/>
      <c r="E290" s="20"/>
      <c r="F290" s="20"/>
      <c r="G290" s="20"/>
      <c r="H290" s="20"/>
      <c r="I290" s="20"/>
      <c r="J290" s="20"/>
      <c r="K290" s="20"/>
      <c r="L290" s="20"/>
      <c r="M290" s="20"/>
      <c r="N290" s="20"/>
      <c r="O290" s="20"/>
      <c r="P290" s="20"/>
      <c r="Q290" s="40"/>
      <c r="R290" s="20"/>
      <c r="S290" s="40"/>
      <c r="T290" s="20"/>
      <c r="U290" s="20"/>
      <c r="V290" s="20"/>
      <c r="W290" s="40"/>
      <c r="X290" s="40"/>
      <c r="Y290" s="40"/>
      <c r="Z290" s="20"/>
      <c r="AA290" s="20"/>
      <c r="AB290" s="40"/>
      <c r="AC290" s="20"/>
      <c r="AD290" s="20"/>
      <c r="AE290" s="40"/>
      <c r="AF290" s="20"/>
      <c r="AG290" s="20"/>
      <c r="AH290" s="20"/>
      <c r="AI290" s="20"/>
      <c r="AJ290" s="20"/>
      <c r="AK290" s="20"/>
      <c r="AL290" s="20"/>
      <c r="AM290" s="20"/>
      <c r="AN290" s="20"/>
      <c r="AO290" s="20"/>
      <c r="AP290" s="20"/>
      <c r="AQ290" s="40"/>
      <c r="AR290" s="20"/>
      <c r="AS290" s="20"/>
      <c r="AT290" s="20"/>
      <c r="AU290" s="40"/>
      <c r="AV290" s="40"/>
      <c r="AW290" s="40"/>
      <c r="AX290" s="20"/>
      <c r="AY290" s="20"/>
      <c r="AZ290" s="1092"/>
      <c r="BA290" s="20"/>
      <c r="BB290" s="20"/>
      <c r="BC290" s="20"/>
      <c r="BD290" s="20"/>
      <c r="BE290" s="20"/>
      <c r="BF290" s="20"/>
      <c r="BG290" s="20"/>
      <c r="BH290" s="20"/>
      <c r="BI290" s="20"/>
      <c r="BJ290" s="20"/>
      <c r="BK290" s="20"/>
      <c r="BL290" s="20"/>
      <c r="BM290" s="20"/>
      <c r="BN290" s="20"/>
      <c r="BO290" s="20"/>
      <c r="BP290" s="20"/>
      <c r="BQ290" s="20"/>
      <c r="BR290" s="20"/>
      <c r="BS290" s="20"/>
    </row>
    <row r="291" spans="1:71" ht="56.25" customHeight="1">
      <c r="A291" s="24"/>
      <c r="B291" s="20"/>
      <c r="C291" s="20"/>
      <c r="D291" s="20"/>
      <c r="E291" s="20"/>
      <c r="F291" s="20"/>
      <c r="G291" s="20"/>
      <c r="H291" s="20"/>
      <c r="I291" s="20"/>
      <c r="J291" s="20"/>
      <c r="K291" s="20"/>
      <c r="L291" s="20"/>
      <c r="M291" s="20"/>
      <c r="N291" s="20"/>
      <c r="O291" s="20"/>
      <c r="P291" s="20"/>
      <c r="Q291" s="40"/>
      <c r="R291" s="20"/>
      <c r="S291" s="40"/>
      <c r="T291" s="20"/>
      <c r="U291" s="20"/>
      <c r="V291" s="20"/>
      <c r="W291" s="40"/>
      <c r="X291" s="40"/>
      <c r="Y291" s="40"/>
      <c r="Z291" s="20"/>
      <c r="AA291" s="20"/>
      <c r="AB291" s="40"/>
      <c r="AC291" s="20"/>
      <c r="AD291" s="20"/>
      <c r="AE291" s="40"/>
      <c r="AF291" s="20"/>
      <c r="AG291" s="20"/>
      <c r="AH291" s="20"/>
      <c r="AI291" s="20"/>
      <c r="AJ291" s="20"/>
      <c r="AK291" s="20"/>
      <c r="AL291" s="20"/>
      <c r="AM291" s="20"/>
      <c r="AN291" s="20"/>
      <c r="AO291" s="20"/>
      <c r="AP291" s="20"/>
      <c r="AQ291" s="40"/>
      <c r="AR291" s="20"/>
      <c r="AS291" s="20"/>
      <c r="AT291" s="20"/>
      <c r="AU291" s="40"/>
      <c r="AV291" s="40"/>
      <c r="AW291" s="40"/>
      <c r="AX291" s="20"/>
      <c r="AY291" s="20"/>
      <c r="AZ291" s="1092"/>
      <c r="BA291" s="20"/>
      <c r="BB291" s="20"/>
      <c r="BC291" s="20"/>
      <c r="BD291" s="20"/>
      <c r="BE291" s="20"/>
      <c r="BF291" s="20"/>
      <c r="BG291" s="20"/>
      <c r="BH291" s="20"/>
      <c r="BI291" s="20"/>
      <c r="BJ291" s="20"/>
      <c r="BK291" s="20"/>
      <c r="BL291" s="20"/>
      <c r="BM291" s="20"/>
      <c r="BN291" s="20"/>
      <c r="BO291" s="20"/>
      <c r="BP291" s="20"/>
      <c r="BQ291" s="20"/>
      <c r="BR291" s="20"/>
      <c r="BS291" s="20"/>
    </row>
    <row r="292" spans="1:71" ht="56.25" customHeight="1">
      <c r="A292" s="24"/>
      <c r="B292" s="20"/>
      <c r="C292" s="20"/>
      <c r="D292" s="20"/>
      <c r="E292" s="20"/>
      <c r="F292" s="20"/>
      <c r="G292" s="20"/>
      <c r="H292" s="20"/>
      <c r="I292" s="20"/>
      <c r="J292" s="20"/>
      <c r="K292" s="20"/>
      <c r="L292" s="20"/>
      <c r="M292" s="20"/>
      <c r="N292" s="20"/>
      <c r="O292" s="20"/>
      <c r="P292" s="20"/>
      <c r="Q292" s="40"/>
      <c r="R292" s="20"/>
      <c r="S292" s="40"/>
      <c r="T292" s="20"/>
      <c r="U292" s="20"/>
      <c r="V292" s="20"/>
      <c r="W292" s="40"/>
      <c r="X292" s="40"/>
      <c r="Y292" s="40"/>
      <c r="Z292" s="20"/>
      <c r="AA292" s="20"/>
      <c r="AB292" s="40"/>
      <c r="AC292" s="20"/>
      <c r="AD292" s="20"/>
      <c r="AE292" s="40"/>
      <c r="AF292" s="20"/>
      <c r="AG292" s="20"/>
      <c r="AH292" s="20"/>
      <c r="AI292" s="20"/>
      <c r="AJ292" s="20"/>
      <c r="AK292" s="20"/>
      <c r="AL292" s="20"/>
      <c r="AM292" s="20"/>
      <c r="AN292" s="20"/>
      <c r="AO292" s="20"/>
      <c r="AP292" s="20"/>
      <c r="AQ292" s="40"/>
      <c r="AR292" s="20"/>
      <c r="AS292" s="20"/>
      <c r="AT292" s="20"/>
      <c r="AU292" s="40"/>
      <c r="AV292" s="40"/>
      <c r="AW292" s="40"/>
      <c r="AX292" s="20"/>
      <c r="AY292" s="20"/>
      <c r="AZ292" s="1092"/>
      <c r="BA292" s="20"/>
      <c r="BB292" s="20"/>
      <c r="BC292" s="20"/>
      <c r="BD292" s="20"/>
      <c r="BE292" s="20"/>
      <c r="BF292" s="20"/>
      <c r="BG292" s="20"/>
      <c r="BH292" s="20"/>
      <c r="BI292" s="20"/>
      <c r="BJ292" s="20"/>
      <c r="BK292" s="20"/>
      <c r="BL292" s="20"/>
      <c r="BM292" s="20"/>
      <c r="BN292" s="20"/>
      <c r="BO292" s="20"/>
      <c r="BP292" s="20"/>
      <c r="BQ292" s="20"/>
      <c r="BR292" s="20"/>
      <c r="BS292" s="20"/>
    </row>
    <row r="293" spans="1:71" ht="56.25" customHeight="1">
      <c r="A293" s="24"/>
      <c r="B293" s="20"/>
      <c r="C293" s="20"/>
      <c r="D293" s="20"/>
      <c r="E293" s="20"/>
      <c r="F293" s="20"/>
      <c r="G293" s="20"/>
      <c r="H293" s="20"/>
      <c r="I293" s="20"/>
      <c r="J293" s="20"/>
      <c r="K293" s="20"/>
      <c r="L293" s="20"/>
      <c r="M293" s="20"/>
      <c r="N293" s="20"/>
      <c r="O293" s="20"/>
      <c r="P293" s="20"/>
      <c r="Q293" s="40"/>
      <c r="R293" s="20"/>
      <c r="S293" s="40"/>
      <c r="T293" s="20"/>
      <c r="U293" s="20"/>
      <c r="V293" s="20"/>
      <c r="W293" s="40"/>
      <c r="X293" s="40"/>
      <c r="Y293" s="40"/>
      <c r="Z293" s="20"/>
      <c r="AA293" s="20"/>
      <c r="AB293" s="40"/>
      <c r="AC293" s="20"/>
      <c r="AD293" s="20"/>
      <c r="AE293" s="40"/>
      <c r="AF293" s="20"/>
      <c r="AG293" s="20"/>
      <c r="AH293" s="20"/>
      <c r="AI293" s="20"/>
      <c r="AJ293" s="20"/>
      <c r="AK293" s="20"/>
      <c r="AL293" s="20"/>
      <c r="AM293" s="20"/>
      <c r="AN293" s="20"/>
      <c r="AO293" s="20"/>
      <c r="AP293" s="20"/>
      <c r="AQ293" s="40"/>
      <c r="AR293" s="20"/>
      <c r="AS293" s="20"/>
      <c r="AT293" s="20"/>
      <c r="AU293" s="40"/>
      <c r="AV293" s="40"/>
      <c r="AW293" s="40"/>
      <c r="AX293" s="20"/>
      <c r="AY293" s="20"/>
      <c r="AZ293" s="1092"/>
      <c r="BA293" s="20"/>
      <c r="BB293" s="20"/>
      <c r="BC293" s="20"/>
      <c r="BD293" s="20"/>
      <c r="BE293" s="20"/>
      <c r="BF293" s="20"/>
      <c r="BG293" s="20"/>
      <c r="BH293" s="20"/>
      <c r="BI293" s="20"/>
      <c r="BJ293" s="20"/>
      <c r="BK293" s="20"/>
      <c r="BL293" s="20"/>
      <c r="BM293" s="20"/>
      <c r="BN293" s="20"/>
      <c r="BO293" s="20"/>
      <c r="BP293" s="20"/>
      <c r="BQ293" s="20"/>
      <c r="BR293" s="20"/>
      <c r="BS293" s="20"/>
    </row>
    <row r="294" spans="1:71" ht="56.25" customHeight="1">
      <c r="A294" s="24"/>
      <c r="B294" s="20"/>
      <c r="C294" s="20"/>
      <c r="D294" s="20"/>
      <c r="E294" s="20"/>
      <c r="F294" s="20"/>
      <c r="G294" s="20"/>
      <c r="H294" s="20"/>
      <c r="I294" s="20"/>
      <c r="J294" s="20"/>
      <c r="K294" s="20"/>
      <c r="L294" s="20"/>
      <c r="M294" s="20"/>
      <c r="N294" s="20"/>
      <c r="O294" s="20"/>
      <c r="P294" s="20"/>
      <c r="Q294" s="40"/>
      <c r="R294" s="20"/>
      <c r="S294" s="40"/>
      <c r="T294" s="20"/>
      <c r="U294" s="20"/>
      <c r="V294" s="20"/>
      <c r="W294" s="40"/>
      <c r="X294" s="40"/>
      <c r="Y294" s="40"/>
      <c r="Z294" s="20"/>
      <c r="AA294" s="20"/>
      <c r="AB294" s="40"/>
      <c r="AC294" s="20"/>
      <c r="AD294" s="20"/>
      <c r="AE294" s="40"/>
      <c r="AF294" s="20"/>
      <c r="AG294" s="20"/>
      <c r="AH294" s="20"/>
      <c r="AI294" s="20"/>
      <c r="AJ294" s="20"/>
      <c r="AK294" s="20"/>
      <c r="AL294" s="20"/>
      <c r="AM294" s="20"/>
      <c r="AN294" s="20"/>
      <c r="AO294" s="20"/>
      <c r="AP294" s="20"/>
      <c r="AQ294" s="40"/>
      <c r="AR294" s="20"/>
      <c r="AS294" s="20"/>
      <c r="AT294" s="20"/>
      <c r="AU294" s="40"/>
      <c r="AV294" s="40"/>
      <c r="AW294" s="40"/>
      <c r="AX294" s="20"/>
      <c r="AY294" s="20"/>
      <c r="AZ294" s="1092"/>
      <c r="BA294" s="20"/>
      <c r="BB294" s="20"/>
      <c r="BC294" s="20"/>
      <c r="BD294" s="20"/>
      <c r="BE294" s="20"/>
      <c r="BF294" s="20"/>
      <c r="BG294" s="20"/>
      <c r="BH294" s="20"/>
      <c r="BI294" s="20"/>
      <c r="BJ294" s="20"/>
      <c r="BK294" s="20"/>
      <c r="BL294" s="20"/>
      <c r="BM294" s="20"/>
      <c r="BN294" s="20"/>
      <c r="BO294" s="20"/>
      <c r="BP294" s="20"/>
      <c r="BQ294" s="20"/>
      <c r="BR294" s="20"/>
      <c r="BS294" s="20"/>
    </row>
    <row r="295" spans="1:71" ht="56.25" customHeight="1">
      <c r="A295" s="24"/>
      <c r="B295" s="20"/>
      <c r="C295" s="20"/>
      <c r="D295" s="20"/>
      <c r="E295" s="20"/>
      <c r="F295" s="20"/>
      <c r="G295" s="20"/>
      <c r="H295" s="20"/>
      <c r="I295" s="20"/>
      <c r="J295" s="20"/>
      <c r="K295" s="20"/>
      <c r="L295" s="20"/>
      <c r="M295" s="20"/>
      <c r="N295" s="20"/>
      <c r="O295" s="20"/>
      <c r="P295" s="20"/>
      <c r="Q295" s="40"/>
      <c r="R295" s="20"/>
      <c r="S295" s="40"/>
      <c r="T295" s="20"/>
      <c r="U295" s="20"/>
      <c r="V295" s="20"/>
      <c r="W295" s="40"/>
      <c r="X295" s="40"/>
      <c r="Y295" s="40"/>
      <c r="Z295" s="20"/>
      <c r="AA295" s="20"/>
      <c r="AB295" s="40"/>
      <c r="AC295" s="20"/>
      <c r="AD295" s="20"/>
      <c r="AE295" s="40"/>
      <c r="AF295" s="20"/>
      <c r="AG295" s="20"/>
      <c r="AH295" s="20"/>
      <c r="AI295" s="20"/>
      <c r="AJ295" s="20"/>
      <c r="AK295" s="20"/>
      <c r="AL295" s="20"/>
      <c r="AM295" s="20"/>
      <c r="AN295" s="20"/>
      <c r="AO295" s="20"/>
      <c r="AP295" s="20"/>
      <c r="AQ295" s="40"/>
      <c r="AR295" s="20"/>
      <c r="AS295" s="20"/>
      <c r="AT295" s="20"/>
      <c r="AU295" s="40"/>
      <c r="AV295" s="40"/>
      <c r="AW295" s="40"/>
      <c r="AX295" s="20"/>
      <c r="AY295" s="20"/>
      <c r="AZ295" s="1092"/>
      <c r="BA295" s="20"/>
      <c r="BB295" s="20"/>
      <c r="BC295" s="20"/>
      <c r="BD295" s="20"/>
      <c r="BE295" s="20"/>
      <c r="BF295" s="20"/>
      <c r="BG295" s="20"/>
      <c r="BH295" s="20"/>
      <c r="BI295" s="20"/>
      <c r="BJ295" s="20"/>
      <c r="BK295" s="20"/>
      <c r="BL295" s="20"/>
      <c r="BM295" s="20"/>
      <c r="BN295" s="20"/>
      <c r="BO295" s="20"/>
      <c r="BP295" s="20"/>
      <c r="BQ295" s="20"/>
      <c r="BR295" s="20"/>
      <c r="BS295" s="20"/>
    </row>
    <row r="296" spans="1:71" ht="56.25" customHeight="1">
      <c r="A296" s="24"/>
      <c r="B296" s="20"/>
      <c r="C296" s="20"/>
      <c r="D296" s="20"/>
      <c r="E296" s="20"/>
      <c r="F296" s="20"/>
      <c r="G296" s="20"/>
      <c r="H296" s="20"/>
      <c r="I296" s="20"/>
      <c r="J296" s="20"/>
      <c r="K296" s="20"/>
      <c r="L296" s="20"/>
      <c r="M296" s="20"/>
      <c r="N296" s="20"/>
      <c r="O296" s="20"/>
      <c r="P296" s="20"/>
      <c r="Q296" s="40"/>
      <c r="R296" s="20"/>
      <c r="S296" s="40"/>
      <c r="T296" s="20"/>
      <c r="U296" s="20"/>
      <c r="V296" s="20"/>
      <c r="W296" s="40"/>
      <c r="X296" s="40"/>
      <c r="Y296" s="40"/>
      <c r="Z296" s="20"/>
      <c r="AA296" s="20"/>
      <c r="AB296" s="40"/>
      <c r="AC296" s="20"/>
      <c r="AD296" s="20"/>
      <c r="AE296" s="40"/>
      <c r="AF296" s="20"/>
      <c r="AG296" s="20"/>
      <c r="AH296" s="20"/>
      <c r="AI296" s="20"/>
      <c r="AJ296" s="20"/>
      <c r="AK296" s="20"/>
      <c r="AL296" s="20"/>
      <c r="AM296" s="20"/>
      <c r="AN296" s="20"/>
      <c r="AO296" s="20"/>
      <c r="AP296" s="20"/>
      <c r="AQ296" s="40"/>
      <c r="AR296" s="20"/>
      <c r="AS296" s="20"/>
      <c r="AT296" s="20"/>
      <c r="AU296" s="40"/>
      <c r="AV296" s="40"/>
      <c r="AW296" s="40"/>
      <c r="AX296" s="20"/>
      <c r="AY296" s="20"/>
      <c r="AZ296" s="1092"/>
      <c r="BA296" s="20"/>
      <c r="BB296" s="20"/>
      <c r="BC296" s="20"/>
      <c r="BD296" s="20"/>
      <c r="BE296" s="20"/>
      <c r="BF296" s="20"/>
      <c r="BG296" s="20"/>
      <c r="BH296" s="20"/>
      <c r="BI296" s="20"/>
      <c r="BJ296" s="20"/>
      <c r="BK296" s="20"/>
      <c r="BL296" s="20"/>
      <c r="BM296" s="20"/>
      <c r="BN296" s="20"/>
      <c r="BO296" s="20"/>
      <c r="BP296" s="20"/>
      <c r="BQ296" s="20"/>
      <c r="BR296" s="20"/>
      <c r="BS296" s="20"/>
    </row>
    <row r="297" spans="1:71" ht="56.25" customHeight="1">
      <c r="A297" s="24"/>
      <c r="B297" s="20"/>
      <c r="C297" s="20"/>
      <c r="D297" s="20"/>
      <c r="E297" s="20"/>
      <c r="F297" s="20"/>
      <c r="G297" s="20"/>
      <c r="H297" s="20"/>
      <c r="I297" s="20"/>
      <c r="J297" s="20"/>
      <c r="K297" s="20"/>
      <c r="L297" s="20"/>
      <c r="M297" s="20"/>
      <c r="N297" s="20"/>
      <c r="O297" s="20"/>
      <c r="P297" s="20"/>
      <c r="Q297" s="40"/>
      <c r="R297" s="20"/>
      <c r="S297" s="40"/>
      <c r="T297" s="20"/>
      <c r="U297" s="20"/>
      <c r="V297" s="20"/>
      <c r="W297" s="40"/>
      <c r="X297" s="40"/>
      <c r="Y297" s="40"/>
      <c r="Z297" s="20"/>
      <c r="AA297" s="20"/>
      <c r="AB297" s="40"/>
      <c r="AC297" s="20"/>
      <c r="AD297" s="20"/>
      <c r="AE297" s="40"/>
      <c r="AF297" s="20"/>
      <c r="AG297" s="20"/>
      <c r="AH297" s="20"/>
      <c r="AI297" s="20"/>
      <c r="AJ297" s="20"/>
      <c r="AK297" s="20"/>
      <c r="AL297" s="20"/>
      <c r="AM297" s="20"/>
      <c r="AN297" s="20"/>
      <c r="AO297" s="20"/>
      <c r="AP297" s="20"/>
      <c r="AQ297" s="40"/>
      <c r="AR297" s="20"/>
      <c r="AS297" s="20"/>
      <c r="AT297" s="20"/>
      <c r="AU297" s="40"/>
      <c r="AV297" s="40"/>
      <c r="AW297" s="40"/>
      <c r="AX297" s="20"/>
      <c r="AY297" s="20"/>
      <c r="AZ297" s="1092"/>
      <c r="BA297" s="20"/>
      <c r="BB297" s="20"/>
      <c r="BC297" s="20"/>
      <c r="BD297" s="20"/>
      <c r="BE297" s="20"/>
      <c r="BF297" s="20"/>
      <c r="BG297" s="20"/>
      <c r="BH297" s="20"/>
      <c r="BI297" s="20"/>
      <c r="BJ297" s="20"/>
      <c r="BK297" s="20"/>
      <c r="BL297" s="20"/>
      <c r="BM297" s="20"/>
      <c r="BN297" s="20"/>
      <c r="BO297" s="20"/>
      <c r="BP297" s="20"/>
      <c r="BQ297" s="20"/>
      <c r="BR297" s="20"/>
      <c r="BS297" s="20"/>
    </row>
    <row r="298" spans="1:71" ht="56.25" customHeight="1">
      <c r="A298" s="24"/>
      <c r="B298" s="20"/>
      <c r="C298" s="20"/>
      <c r="D298" s="20"/>
      <c r="E298" s="20"/>
      <c r="F298" s="20"/>
      <c r="G298" s="20"/>
      <c r="H298" s="20"/>
      <c r="I298" s="20"/>
      <c r="J298" s="20"/>
      <c r="K298" s="20"/>
      <c r="L298" s="20"/>
      <c r="M298" s="20"/>
      <c r="N298" s="20"/>
      <c r="O298" s="20"/>
      <c r="P298" s="20"/>
      <c r="Q298" s="40"/>
      <c r="R298" s="20"/>
      <c r="S298" s="40"/>
      <c r="T298" s="20"/>
      <c r="U298" s="20"/>
      <c r="V298" s="20"/>
      <c r="W298" s="40"/>
      <c r="X298" s="40"/>
      <c r="Y298" s="40"/>
      <c r="Z298" s="20"/>
      <c r="AA298" s="20"/>
      <c r="AB298" s="40"/>
      <c r="AC298" s="20"/>
      <c r="AD298" s="20"/>
      <c r="AE298" s="40"/>
      <c r="AF298" s="20"/>
      <c r="AG298" s="20"/>
      <c r="AH298" s="20"/>
      <c r="AI298" s="20"/>
      <c r="AJ298" s="20"/>
      <c r="AK298" s="20"/>
      <c r="AL298" s="20"/>
      <c r="AM298" s="20"/>
      <c r="AN298" s="20"/>
      <c r="AO298" s="20"/>
      <c r="AP298" s="20"/>
      <c r="AQ298" s="40"/>
      <c r="AR298" s="20"/>
      <c r="AS298" s="20"/>
      <c r="AT298" s="20"/>
      <c r="AU298" s="40"/>
      <c r="AV298" s="40"/>
      <c r="AW298" s="40"/>
      <c r="AX298" s="20"/>
      <c r="AY298" s="20"/>
      <c r="AZ298" s="1092"/>
      <c r="BA298" s="20"/>
      <c r="BB298" s="20"/>
      <c r="BC298" s="20"/>
      <c r="BD298" s="20"/>
      <c r="BE298" s="20"/>
      <c r="BF298" s="20"/>
      <c r="BG298" s="20"/>
      <c r="BH298" s="20"/>
      <c r="BI298" s="20"/>
      <c r="BJ298" s="20"/>
      <c r="BK298" s="20"/>
      <c r="BL298" s="20"/>
      <c r="BM298" s="20"/>
      <c r="BN298" s="20"/>
      <c r="BO298" s="20"/>
      <c r="BP298" s="20"/>
      <c r="BQ298" s="20"/>
      <c r="BR298" s="20"/>
      <c r="BS298" s="20"/>
    </row>
    <row r="299" spans="1:71" ht="56.25" customHeight="1">
      <c r="A299" s="24"/>
      <c r="B299" s="20"/>
      <c r="C299" s="20"/>
      <c r="D299" s="20"/>
      <c r="E299" s="20"/>
      <c r="F299" s="20"/>
      <c r="G299" s="20"/>
      <c r="H299" s="20"/>
      <c r="I299" s="20"/>
      <c r="J299" s="20"/>
      <c r="K299" s="20"/>
      <c r="L299" s="20"/>
      <c r="M299" s="20"/>
      <c r="N299" s="20"/>
      <c r="O299" s="20"/>
      <c r="P299" s="20"/>
      <c r="Q299" s="40"/>
      <c r="R299" s="20"/>
      <c r="S299" s="40"/>
      <c r="T299" s="20"/>
      <c r="U299" s="20"/>
      <c r="V299" s="20"/>
      <c r="W299" s="40"/>
      <c r="X299" s="40"/>
      <c r="Y299" s="40"/>
      <c r="Z299" s="20"/>
      <c r="AA299" s="20"/>
      <c r="AB299" s="40"/>
      <c r="AC299" s="20"/>
      <c r="AD299" s="20"/>
      <c r="AE299" s="40"/>
      <c r="AF299" s="20"/>
      <c r="AG299" s="20"/>
      <c r="AH299" s="20"/>
      <c r="AI299" s="20"/>
      <c r="AJ299" s="20"/>
      <c r="AK299" s="20"/>
      <c r="AL299" s="20"/>
      <c r="AM299" s="20"/>
      <c r="AN299" s="20"/>
      <c r="AO299" s="20"/>
      <c r="AP299" s="20"/>
      <c r="AQ299" s="40"/>
      <c r="AR299" s="20"/>
      <c r="AS299" s="20"/>
      <c r="AT299" s="20"/>
      <c r="AU299" s="40"/>
      <c r="AV299" s="40"/>
      <c r="AW299" s="40"/>
      <c r="AX299" s="20"/>
      <c r="AY299" s="20"/>
      <c r="AZ299" s="1092"/>
      <c r="BA299" s="20"/>
      <c r="BB299" s="20"/>
      <c r="BC299" s="20"/>
      <c r="BD299" s="20"/>
      <c r="BE299" s="20"/>
      <c r="BF299" s="20"/>
      <c r="BG299" s="20"/>
      <c r="BH299" s="20"/>
      <c r="BI299" s="20"/>
      <c r="BJ299" s="20"/>
      <c r="BK299" s="20"/>
      <c r="BL299" s="20"/>
      <c r="BM299" s="20"/>
      <c r="BN299" s="20"/>
      <c r="BO299" s="20"/>
      <c r="BP299" s="20"/>
      <c r="BQ299" s="20"/>
      <c r="BR299" s="20"/>
      <c r="BS299" s="20"/>
    </row>
    <row r="300" spans="1:71" ht="56.25" customHeight="1">
      <c r="A300" s="24"/>
      <c r="B300" s="20"/>
      <c r="C300" s="20"/>
      <c r="D300" s="20"/>
      <c r="E300" s="20"/>
      <c r="F300" s="20"/>
      <c r="G300" s="20"/>
      <c r="H300" s="20"/>
      <c r="I300" s="20"/>
      <c r="J300" s="20"/>
      <c r="K300" s="20"/>
      <c r="L300" s="20"/>
      <c r="M300" s="20"/>
      <c r="N300" s="20"/>
      <c r="O300" s="20"/>
      <c r="P300" s="20"/>
      <c r="Q300" s="40"/>
      <c r="R300" s="20"/>
      <c r="S300" s="40"/>
      <c r="T300" s="20"/>
      <c r="U300" s="20"/>
      <c r="V300" s="20"/>
      <c r="W300" s="40"/>
      <c r="X300" s="40"/>
      <c r="Y300" s="40"/>
      <c r="Z300" s="20"/>
      <c r="AA300" s="20"/>
      <c r="AB300" s="40"/>
      <c r="AC300" s="20"/>
      <c r="AD300" s="20"/>
      <c r="AE300" s="40"/>
      <c r="AF300" s="20"/>
      <c r="AG300" s="20"/>
      <c r="AH300" s="20"/>
      <c r="AI300" s="20"/>
      <c r="AJ300" s="20"/>
      <c r="AK300" s="20"/>
      <c r="AL300" s="20"/>
      <c r="AM300" s="20"/>
      <c r="AN300" s="20"/>
      <c r="AO300" s="20"/>
      <c r="AP300" s="20"/>
      <c r="AQ300" s="40"/>
      <c r="AR300" s="20"/>
      <c r="AS300" s="20"/>
      <c r="AT300" s="20"/>
      <c r="AU300" s="40"/>
      <c r="AV300" s="40"/>
      <c r="AW300" s="40"/>
      <c r="AX300" s="20"/>
      <c r="AY300" s="20"/>
      <c r="AZ300" s="1092"/>
      <c r="BA300" s="20"/>
      <c r="BB300" s="20"/>
      <c r="BC300" s="20"/>
      <c r="BD300" s="20"/>
      <c r="BE300" s="20"/>
      <c r="BF300" s="20"/>
      <c r="BG300" s="20"/>
      <c r="BH300" s="20"/>
      <c r="BI300" s="20"/>
      <c r="BJ300" s="20"/>
      <c r="BK300" s="20"/>
      <c r="BL300" s="20"/>
      <c r="BM300" s="20"/>
      <c r="BN300" s="20"/>
      <c r="BO300" s="20"/>
      <c r="BP300" s="20"/>
      <c r="BQ300" s="20"/>
      <c r="BR300" s="20"/>
      <c r="BS300" s="20"/>
    </row>
    <row r="301" spans="1:71" ht="56.25" customHeight="1">
      <c r="A301" s="24"/>
      <c r="B301" s="20"/>
      <c r="C301" s="20"/>
      <c r="D301" s="20"/>
      <c r="E301" s="20"/>
      <c r="F301" s="20"/>
      <c r="G301" s="20"/>
      <c r="H301" s="20"/>
      <c r="I301" s="20"/>
      <c r="J301" s="20"/>
      <c r="K301" s="20"/>
      <c r="L301" s="20"/>
      <c r="M301" s="20"/>
      <c r="N301" s="20"/>
      <c r="O301" s="20"/>
      <c r="P301" s="20"/>
      <c r="Q301" s="40"/>
      <c r="R301" s="20"/>
      <c r="S301" s="40"/>
      <c r="T301" s="20"/>
      <c r="U301" s="20"/>
      <c r="V301" s="20"/>
      <c r="W301" s="40"/>
      <c r="X301" s="40"/>
      <c r="Y301" s="40"/>
      <c r="Z301" s="20"/>
      <c r="AA301" s="20"/>
      <c r="AB301" s="40"/>
      <c r="AC301" s="20"/>
      <c r="AD301" s="20"/>
      <c r="AE301" s="40"/>
      <c r="AF301" s="20"/>
      <c r="AG301" s="20"/>
      <c r="AH301" s="20"/>
      <c r="AI301" s="20"/>
      <c r="AJ301" s="20"/>
      <c r="AK301" s="20"/>
      <c r="AL301" s="20"/>
      <c r="AM301" s="20"/>
      <c r="AN301" s="20"/>
      <c r="AO301" s="20"/>
      <c r="AP301" s="20"/>
      <c r="AQ301" s="40"/>
      <c r="AR301" s="20"/>
      <c r="AS301" s="20"/>
      <c r="AT301" s="20"/>
      <c r="AU301" s="40"/>
      <c r="AV301" s="40"/>
      <c r="AW301" s="40"/>
      <c r="AX301" s="20"/>
      <c r="AY301" s="20"/>
      <c r="AZ301" s="1092"/>
      <c r="BA301" s="20"/>
      <c r="BB301" s="20"/>
      <c r="BC301" s="20"/>
      <c r="BD301" s="20"/>
      <c r="BE301" s="20"/>
      <c r="BF301" s="20"/>
      <c r="BG301" s="20"/>
      <c r="BH301" s="20"/>
      <c r="BI301" s="20"/>
      <c r="BJ301" s="20"/>
      <c r="BK301" s="20"/>
      <c r="BL301" s="20"/>
      <c r="BM301" s="20"/>
      <c r="BN301" s="20"/>
      <c r="BO301" s="20"/>
      <c r="BP301" s="20"/>
      <c r="BQ301" s="20"/>
      <c r="BR301" s="20"/>
      <c r="BS301" s="20"/>
    </row>
    <row r="302" spans="1:71" ht="56.25" customHeight="1">
      <c r="A302" s="24"/>
      <c r="B302" s="20"/>
      <c r="C302" s="20"/>
      <c r="D302" s="20"/>
      <c r="E302" s="20"/>
      <c r="F302" s="20"/>
      <c r="G302" s="20"/>
      <c r="H302" s="20"/>
      <c r="I302" s="20"/>
      <c r="J302" s="20"/>
      <c r="K302" s="20"/>
      <c r="L302" s="20"/>
      <c r="M302" s="20"/>
      <c r="N302" s="20"/>
      <c r="O302" s="20"/>
      <c r="P302" s="20"/>
      <c r="Q302" s="40"/>
      <c r="R302" s="20"/>
      <c r="S302" s="40"/>
      <c r="T302" s="20"/>
      <c r="U302" s="20"/>
      <c r="V302" s="20"/>
      <c r="W302" s="40"/>
      <c r="X302" s="40"/>
      <c r="Y302" s="40"/>
      <c r="Z302" s="20"/>
      <c r="AA302" s="20"/>
      <c r="AB302" s="40"/>
      <c r="AC302" s="20"/>
      <c r="AD302" s="20"/>
      <c r="AE302" s="40"/>
      <c r="AF302" s="20"/>
      <c r="AG302" s="20"/>
      <c r="AH302" s="20"/>
      <c r="AI302" s="20"/>
      <c r="AJ302" s="20"/>
      <c r="AK302" s="20"/>
      <c r="AL302" s="20"/>
      <c r="AM302" s="20"/>
      <c r="AN302" s="20"/>
      <c r="AO302" s="20"/>
      <c r="AP302" s="20"/>
      <c r="AQ302" s="40"/>
      <c r="AR302" s="20"/>
      <c r="AS302" s="20"/>
      <c r="AT302" s="20"/>
      <c r="AU302" s="40"/>
      <c r="AV302" s="40"/>
      <c r="AW302" s="40"/>
      <c r="AX302" s="20"/>
      <c r="AY302" s="20"/>
      <c r="AZ302" s="1092"/>
      <c r="BA302" s="20"/>
      <c r="BB302" s="20"/>
      <c r="BC302" s="20"/>
      <c r="BD302" s="20"/>
      <c r="BE302" s="20"/>
      <c r="BF302" s="20"/>
      <c r="BG302" s="20"/>
      <c r="BH302" s="20"/>
      <c r="BI302" s="20"/>
      <c r="BJ302" s="20"/>
      <c r="BK302" s="20"/>
      <c r="BL302" s="20"/>
      <c r="BM302" s="20"/>
      <c r="BN302" s="20"/>
      <c r="BO302" s="20"/>
      <c r="BP302" s="20"/>
      <c r="BQ302" s="20"/>
      <c r="BR302" s="20"/>
      <c r="BS302" s="20"/>
    </row>
    <row r="303" spans="1:71" ht="56.25" customHeight="1">
      <c r="A303" s="24"/>
      <c r="B303" s="20"/>
      <c r="C303" s="20"/>
      <c r="D303" s="20"/>
      <c r="E303" s="20"/>
      <c r="F303" s="20"/>
      <c r="G303" s="20"/>
      <c r="H303" s="20"/>
      <c r="I303" s="20"/>
      <c r="J303" s="20"/>
      <c r="K303" s="20"/>
      <c r="L303" s="20"/>
      <c r="M303" s="20"/>
      <c r="N303" s="20"/>
      <c r="O303" s="20"/>
      <c r="P303" s="20"/>
      <c r="Q303" s="40"/>
      <c r="R303" s="20"/>
      <c r="S303" s="40"/>
      <c r="T303" s="20"/>
      <c r="U303" s="20"/>
      <c r="V303" s="20"/>
      <c r="W303" s="40"/>
      <c r="X303" s="40"/>
      <c r="Y303" s="40"/>
      <c r="Z303" s="20"/>
      <c r="AA303" s="20"/>
      <c r="AB303" s="40"/>
      <c r="AC303" s="20"/>
      <c r="AD303" s="20"/>
      <c r="AE303" s="40"/>
      <c r="AF303" s="20"/>
      <c r="AG303" s="20"/>
      <c r="AH303" s="20"/>
      <c r="AI303" s="20"/>
      <c r="AJ303" s="20"/>
      <c r="AK303" s="20"/>
      <c r="AL303" s="20"/>
      <c r="AM303" s="20"/>
      <c r="AN303" s="20"/>
      <c r="AO303" s="20"/>
      <c r="AP303" s="20"/>
      <c r="AQ303" s="40"/>
      <c r="AR303" s="20"/>
      <c r="AS303" s="20"/>
      <c r="AT303" s="20"/>
      <c r="AU303" s="40"/>
      <c r="AV303" s="40"/>
      <c r="AW303" s="40"/>
      <c r="AX303" s="20"/>
      <c r="AY303" s="20"/>
      <c r="AZ303" s="1092"/>
      <c r="BA303" s="20"/>
      <c r="BB303" s="20"/>
      <c r="BC303" s="20"/>
      <c r="BD303" s="20"/>
      <c r="BE303" s="20"/>
      <c r="BF303" s="20"/>
      <c r="BG303" s="20"/>
      <c r="BH303" s="20"/>
      <c r="BI303" s="20"/>
      <c r="BJ303" s="20"/>
      <c r="BK303" s="20"/>
      <c r="BL303" s="20"/>
      <c r="BM303" s="20"/>
      <c r="BN303" s="20"/>
      <c r="BO303" s="20"/>
      <c r="BP303" s="20"/>
      <c r="BQ303" s="20"/>
      <c r="BR303" s="20"/>
      <c r="BS303" s="20"/>
    </row>
    <row r="304" spans="1:71" ht="56.25" customHeight="1">
      <c r="A304" s="24"/>
      <c r="B304" s="20"/>
      <c r="C304" s="20"/>
      <c r="D304" s="20"/>
      <c r="E304" s="20"/>
      <c r="F304" s="20"/>
      <c r="G304" s="20"/>
      <c r="H304" s="20"/>
      <c r="I304" s="20"/>
      <c r="J304" s="20"/>
      <c r="K304" s="20"/>
      <c r="L304" s="20"/>
      <c r="M304" s="20"/>
      <c r="N304" s="20"/>
      <c r="O304" s="20"/>
      <c r="P304" s="20"/>
      <c r="Q304" s="40"/>
      <c r="R304" s="20"/>
      <c r="S304" s="40"/>
      <c r="T304" s="20"/>
      <c r="U304" s="20"/>
      <c r="V304" s="20"/>
      <c r="W304" s="40"/>
      <c r="X304" s="40"/>
      <c r="Y304" s="40"/>
      <c r="Z304" s="20"/>
      <c r="AA304" s="20"/>
      <c r="AB304" s="40"/>
      <c r="AC304" s="20"/>
      <c r="AD304" s="20"/>
      <c r="AE304" s="40"/>
      <c r="AF304" s="20"/>
      <c r="AG304" s="20"/>
      <c r="AH304" s="20"/>
      <c r="AI304" s="20"/>
      <c r="AJ304" s="20"/>
      <c r="AK304" s="20"/>
      <c r="AL304" s="20"/>
      <c r="AM304" s="20"/>
      <c r="AN304" s="20"/>
      <c r="AO304" s="20"/>
      <c r="AP304" s="20"/>
      <c r="AQ304" s="40"/>
      <c r="AR304" s="20"/>
      <c r="AS304" s="20"/>
      <c r="AT304" s="20"/>
      <c r="AU304" s="40"/>
      <c r="AV304" s="40"/>
      <c r="AW304" s="40"/>
      <c r="AX304" s="20"/>
      <c r="AY304" s="20"/>
      <c r="AZ304" s="1092"/>
      <c r="BA304" s="20"/>
      <c r="BB304" s="20"/>
      <c r="BC304" s="20"/>
      <c r="BD304" s="20"/>
      <c r="BE304" s="20"/>
      <c r="BF304" s="20"/>
      <c r="BG304" s="20"/>
      <c r="BH304" s="20"/>
      <c r="BI304" s="20"/>
      <c r="BJ304" s="20"/>
      <c r="BK304" s="20"/>
      <c r="BL304" s="20"/>
      <c r="BM304" s="20"/>
      <c r="BN304" s="20"/>
      <c r="BO304" s="20"/>
      <c r="BP304" s="20"/>
      <c r="BQ304" s="20"/>
      <c r="BR304" s="20"/>
      <c r="BS304" s="20"/>
    </row>
    <row r="305" spans="1:71" ht="56.25" customHeight="1">
      <c r="A305" s="24"/>
      <c r="B305" s="20"/>
      <c r="C305" s="20"/>
      <c r="D305" s="20"/>
      <c r="E305" s="20"/>
      <c r="F305" s="20"/>
      <c r="G305" s="20"/>
      <c r="H305" s="20"/>
      <c r="I305" s="20"/>
      <c r="J305" s="20"/>
      <c r="K305" s="20"/>
      <c r="L305" s="20"/>
      <c r="M305" s="20"/>
      <c r="N305" s="20"/>
      <c r="O305" s="20"/>
      <c r="P305" s="20"/>
      <c r="Q305" s="40"/>
      <c r="R305" s="20"/>
      <c r="S305" s="40"/>
      <c r="T305" s="20"/>
      <c r="U305" s="20"/>
      <c r="V305" s="20"/>
      <c r="W305" s="40"/>
      <c r="X305" s="40"/>
      <c r="Y305" s="40"/>
      <c r="Z305" s="20"/>
      <c r="AA305" s="20"/>
      <c r="AB305" s="40"/>
      <c r="AC305" s="20"/>
      <c r="AD305" s="20"/>
      <c r="AE305" s="40"/>
      <c r="AF305" s="20"/>
      <c r="AG305" s="20"/>
      <c r="AH305" s="20"/>
      <c r="AI305" s="20"/>
      <c r="AJ305" s="20"/>
      <c r="AK305" s="20"/>
      <c r="AL305" s="20"/>
      <c r="AM305" s="20"/>
      <c r="AN305" s="20"/>
      <c r="AO305" s="20"/>
      <c r="AP305" s="20"/>
      <c r="AQ305" s="40"/>
      <c r="AR305" s="20"/>
      <c r="AS305" s="20"/>
      <c r="AT305" s="20"/>
      <c r="AU305" s="40"/>
      <c r="AV305" s="40"/>
      <c r="AW305" s="40"/>
      <c r="AX305" s="20"/>
      <c r="AY305" s="20"/>
      <c r="AZ305" s="1092"/>
      <c r="BA305" s="20"/>
      <c r="BB305" s="20"/>
      <c r="BC305" s="20"/>
      <c r="BD305" s="20"/>
      <c r="BE305" s="20"/>
      <c r="BF305" s="20"/>
      <c r="BG305" s="20"/>
      <c r="BH305" s="20"/>
      <c r="BI305" s="20"/>
      <c r="BJ305" s="20"/>
      <c r="BK305" s="20"/>
      <c r="BL305" s="20"/>
      <c r="BM305" s="20"/>
      <c r="BN305" s="20"/>
      <c r="BO305" s="20"/>
      <c r="BP305" s="20"/>
      <c r="BQ305" s="20"/>
      <c r="BR305" s="20"/>
      <c r="BS305" s="20"/>
    </row>
    <row r="306" spans="1:71" ht="56.25" customHeight="1">
      <c r="A306" s="24"/>
      <c r="B306" s="20"/>
      <c r="C306" s="20"/>
      <c r="D306" s="20"/>
      <c r="E306" s="20"/>
      <c r="F306" s="20"/>
      <c r="G306" s="20"/>
      <c r="H306" s="20"/>
      <c r="I306" s="20"/>
      <c r="J306" s="20"/>
      <c r="K306" s="20"/>
      <c r="L306" s="20"/>
      <c r="M306" s="20"/>
      <c r="N306" s="20"/>
      <c r="O306" s="20"/>
      <c r="P306" s="20"/>
      <c r="Q306" s="40"/>
      <c r="R306" s="20"/>
      <c r="S306" s="40"/>
      <c r="T306" s="20"/>
      <c r="U306" s="20"/>
      <c r="V306" s="20"/>
      <c r="W306" s="40"/>
      <c r="X306" s="40"/>
      <c r="Y306" s="40"/>
      <c r="Z306" s="20"/>
      <c r="AA306" s="20"/>
      <c r="AB306" s="40"/>
      <c r="AC306" s="20"/>
      <c r="AD306" s="20"/>
      <c r="AE306" s="40"/>
      <c r="AF306" s="20"/>
      <c r="AG306" s="20"/>
      <c r="AH306" s="20"/>
      <c r="AI306" s="20"/>
      <c r="AJ306" s="20"/>
      <c r="AK306" s="20"/>
      <c r="AL306" s="20"/>
      <c r="AM306" s="20"/>
      <c r="AN306" s="20"/>
      <c r="AO306" s="20"/>
      <c r="AP306" s="20"/>
      <c r="AQ306" s="40"/>
      <c r="AR306" s="20"/>
      <c r="AS306" s="20"/>
      <c r="AT306" s="20"/>
      <c r="AU306" s="40"/>
      <c r="AV306" s="40"/>
      <c r="AW306" s="40"/>
      <c r="AX306" s="20"/>
      <c r="AY306" s="20"/>
      <c r="AZ306" s="1092"/>
      <c r="BA306" s="20"/>
      <c r="BB306" s="20"/>
      <c r="BC306" s="20"/>
      <c r="BD306" s="20"/>
      <c r="BE306" s="20"/>
      <c r="BF306" s="20"/>
      <c r="BG306" s="20"/>
      <c r="BH306" s="20"/>
      <c r="BI306" s="20"/>
      <c r="BJ306" s="20"/>
      <c r="BK306" s="20"/>
      <c r="BL306" s="20"/>
      <c r="BM306" s="20"/>
      <c r="BN306" s="20"/>
      <c r="BO306" s="20"/>
      <c r="BP306" s="20"/>
      <c r="BQ306" s="20"/>
      <c r="BR306" s="20"/>
      <c r="BS306" s="20"/>
    </row>
    <row r="307" spans="1:71" ht="56.25" customHeight="1">
      <c r="A307" s="24"/>
      <c r="B307" s="20"/>
      <c r="C307" s="20"/>
      <c r="D307" s="20"/>
      <c r="E307" s="20"/>
      <c r="F307" s="20"/>
      <c r="G307" s="20"/>
      <c r="H307" s="20"/>
      <c r="I307" s="20"/>
      <c r="J307" s="20"/>
      <c r="K307" s="20"/>
      <c r="L307" s="20"/>
      <c r="M307" s="20"/>
      <c r="N307" s="20"/>
      <c r="O307" s="20"/>
      <c r="P307" s="20"/>
      <c r="Q307" s="40"/>
      <c r="R307" s="20"/>
      <c r="S307" s="40"/>
      <c r="T307" s="20"/>
      <c r="U307" s="20"/>
      <c r="V307" s="20"/>
      <c r="W307" s="40"/>
      <c r="X307" s="40"/>
      <c r="Y307" s="40"/>
      <c r="Z307" s="20"/>
      <c r="AA307" s="20"/>
      <c r="AB307" s="40"/>
      <c r="AC307" s="20"/>
      <c r="AD307" s="20"/>
      <c r="AE307" s="40"/>
      <c r="AF307" s="20"/>
      <c r="AG307" s="20"/>
      <c r="AH307" s="20"/>
      <c r="AI307" s="20"/>
      <c r="AJ307" s="20"/>
      <c r="AK307" s="20"/>
      <c r="AL307" s="20"/>
      <c r="AM307" s="20"/>
      <c r="AN307" s="20"/>
      <c r="AO307" s="20"/>
      <c r="AP307" s="20"/>
      <c r="AQ307" s="40"/>
      <c r="AR307" s="20"/>
      <c r="AS307" s="20"/>
      <c r="AT307" s="20"/>
      <c r="AU307" s="40"/>
      <c r="AV307" s="40"/>
      <c r="AW307" s="40"/>
      <c r="AX307" s="20"/>
      <c r="AY307" s="20"/>
      <c r="AZ307" s="1092"/>
      <c r="BA307" s="20"/>
      <c r="BB307" s="20"/>
      <c r="BC307" s="20"/>
      <c r="BD307" s="20"/>
      <c r="BE307" s="20"/>
      <c r="BF307" s="20"/>
      <c r="BG307" s="20"/>
      <c r="BH307" s="20"/>
      <c r="BI307" s="20"/>
      <c r="BJ307" s="20"/>
      <c r="BK307" s="20"/>
      <c r="BL307" s="20"/>
      <c r="BM307" s="20"/>
      <c r="BN307" s="20"/>
      <c r="BO307" s="20"/>
      <c r="BP307" s="20"/>
      <c r="BQ307" s="20"/>
      <c r="BR307" s="20"/>
      <c r="BS307" s="20"/>
    </row>
    <row r="308" spans="1:71" ht="56.25" customHeight="1">
      <c r="A308" s="24"/>
      <c r="B308" s="20"/>
      <c r="C308" s="20"/>
      <c r="D308" s="20"/>
      <c r="E308" s="20"/>
      <c r="F308" s="20"/>
      <c r="G308" s="20"/>
      <c r="H308" s="20"/>
      <c r="I308" s="20"/>
      <c r="J308" s="20"/>
      <c r="K308" s="20"/>
      <c r="L308" s="20"/>
      <c r="M308" s="20"/>
      <c r="N308" s="20"/>
      <c r="O308" s="20"/>
      <c r="P308" s="20"/>
      <c r="Q308" s="40"/>
      <c r="R308" s="20"/>
      <c r="S308" s="40"/>
      <c r="T308" s="20"/>
      <c r="U308" s="20"/>
      <c r="V308" s="20"/>
      <c r="W308" s="40"/>
      <c r="X308" s="40"/>
      <c r="Y308" s="40"/>
      <c r="Z308" s="20"/>
      <c r="AA308" s="20"/>
      <c r="AB308" s="40"/>
      <c r="AC308" s="20"/>
      <c r="AD308" s="20"/>
      <c r="AE308" s="40"/>
      <c r="AF308" s="20"/>
      <c r="AG308" s="20"/>
      <c r="AH308" s="20"/>
      <c r="AI308" s="20"/>
      <c r="AJ308" s="20"/>
      <c r="AK308" s="20"/>
      <c r="AL308" s="20"/>
      <c r="AM308" s="20"/>
      <c r="AN308" s="20"/>
      <c r="AO308" s="20"/>
      <c r="AP308" s="20"/>
      <c r="AQ308" s="40"/>
      <c r="AR308" s="20"/>
      <c r="AS308" s="20"/>
      <c r="AT308" s="20"/>
      <c r="AU308" s="40"/>
      <c r="AV308" s="40"/>
      <c r="AW308" s="40"/>
      <c r="AX308" s="20"/>
      <c r="AY308" s="20"/>
      <c r="AZ308" s="1092"/>
      <c r="BA308" s="20"/>
      <c r="BB308" s="20"/>
      <c r="BC308" s="20"/>
      <c r="BD308" s="20"/>
      <c r="BE308" s="20"/>
      <c r="BF308" s="20"/>
      <c r="BG308" s="20"/>
      <c r="BH308" s="20"/>
      <c r="BI308" s="20"/>
      <c r="BJ308" s="20"/>
      <c r="BK308" s="20"/>
      <c r="BL308" s="20"/>
      <c r="BM308" s="20"/>
      <c r="BN308" s="20"/>
      <c r="BO308" s="20"/>
      <c r="BP308" s="20"/>
      <c r="BQ308" s="20"/>
      <c r="BR308" s="20"/>
      <c r="BS308" s="20"/>
    </row>
    <row r="309" spans="1:71" ht="56.25" customHeight="1">
      <c r="A309" s="24"/>
      <c r="B309" s="20"/>
      <c r="C309" s="20"/>
      <c r="D309" s="20"/>
      <c r="E309" s="20"/>
      <c r="F309" s="20"/>
      <c r="G309" s="20"/>
      <c r="H309" s="20"/>
      <c r="I309" s="20"/>
      <c r="J309" s="20"/>
      <c r="K309" s="20"/>
      <c r="L309" s="20"/>
      <c r="M309" s="20"/>
      <c r="N309" s="20"/>
      <c r="O309" s="20"/>
      <c r="P309" s="20"/>
      <c r="Q309" s="40"/>
      <c r="R309" s="20"/>
      <c r="S309" s="40"/>
      <c r="T309" s="20"/>
      <c r="U309" s="20"/>
      <c r="V309" s="20"/>
      <c r="W309" s="40"/>
      <c r="X309" s="40"/>
      <c r="Y309" s="40"/>
      <c r="Z309" s="20"/>
      <c r="AA309" s="20"/>
      <c r="AB309" s="40"/>
      <c r="AC309" s="20"/>
      <c r="AD309" s="20"/>
      <c r="AE309" s="40"/>
      <c r="AF309" s="20"/>
      <c r="AG309" s="20"/>
      <c r="AH309" s="20"/>
      <c r="AI309" s="20"/>
      <c r="AJ309" s="20"/>
      <c r="AK309" s="20"/>
      <c r="AL309" s="20"/>
      <c r="AM309" s="20"/>
      <c r="AN309" s="20"/>
      <c r="AO309" s="20"/>
      <c r="AP309" s="20"/>
      <c r="AQ309" s="40"/>
      <c r="AR309" s="20"/>
      <c r="AS309" s="20"/>
      <c r="AT309" s="20"/>
      <c r="AU309" s="40"/>
      <c r="AV309" s="40"/>
      <c r="AW309" s="40"/>
      <c r="AX309" s="20"/>
      <c r="AY309" s="20"/>
      <c r="AZ309" s="1092"/>
      <c r="BA309" s="20"/>
      <c r="BB309" s="20"/>
      <c r="BC309" s="20"/>
      <c r="BD309" s="20"/>
      <c r="BE309" s="20"/>
      <c r="BF309" s="20"/>
      <c r="BG309" s="20"/>
      <c r="BH309" s="20"/>
      <c r="BI309" s="20"/>
      <c r="BJ309" s="20"/>
      <c r="BK309" s="20"/>
      <c r="BL309" s="20"/>
      <c r="BM309" s="20"/>
      <c r="BN309" s="20"/>
      <c r="BO309" s="20"/>
      <c r="BP309" s="20"/>
      <c r="BQ309" s="20"/>
      <c r="BR309" s="20"/>
      <c r="BS309" s="20"/>
    </row>
    <row r="310" spans="1:71" ht="56.25" customHeight="1">
      <c r="A310" s="24"/>
      <c r="B310" s="20"/>
      <c r="C310" s="20"/>
      <c r="D310" s="20"/>
      <c r="E310" s="20"/>
      <c r="F310" s="20"/>
      <c r="G310" s="20"/>
      <c r="H310" s="20"/>
      <c r="I310" s="20"/>
      <c r="J310" s="20"/>
      <c r="K310" s="20"/>
      <c r="L310" s="20"/>
      <c r="M310" s="20"/>
      <c r="N310" s="20"/>
      <c r="O310" s="20"/>
      <c r="P310" s="20"/>
      <c r="Q310" s="40"/>
      <c r="R310" s="20"/>
      <c r="S310" s="40"/>
      <c r="T310" s="20"/>
      <c r="U310" s="20"/>
      <c r="V310" s="20"/>
      <c r="W310" s="40"/>
      <c r="X310" s="40"/>
      <c r="Y310" s="40"/>
      <c r="Z310" s="20"/>
      <c r="AA310" s="20"/>
      <c r="AB310" s="40"/>
      <c r="AC310" s="20"/>
      <c r="AD310" s="20"/>
      <c r="AE310" s="40"/>
      <c r="AF310" s="20"/>
      <c r="AG310" s="20"/>
      <c r="AH310" s="20"/>
      <c r="AI310" s="20"/>
      <c r="AJ310" s="20"/>
      <c r="AK310" s="20"/>
      <c r="AL310" s="20"/>
      <c r="AM310" s="20"/>
      <c r="AN310" s="20"/>
      <c r="AO310" s="20"/>
      <c r="AP310" s="20"/>
      <c r="AQ310" s="40"/>
      <c r="AR310" s="20"/>
      <c r="AS310" s="20"/>
      <c r="AT310" s="20"/>
      <c r="AU310" s="40"/>
      <c r="AV310" s="40"/>
      <c r="AW310" s="40"/>
      <c r="AX310" s="20"/>
      <c r="AY310" s="20"/>
      <c r="AZ310" s="1092"/>
      <c r="BA310" s="20"/>
      <c r="BB310" s="20"/>
      <c r="BC310" s="20"/>
      <c r="BD310" s="20"/>
      <c r="BE310" s="20"/>
      <c r="BF310" s="20"/>
      <c r="BG310" s="20"/>
      <c r="BH310" s="20"/>
      <c r="BI310" s="20"/>
      <c r="BJ310" s="20"/>
      <c r="BK310" s="20"/>
      <c r="BL310" s="20"/>
      <c r="BM310" s="20"/>
      <c r="BN310" s="20"/>
      <c r="BO310" s="20"/>
      <c r="BP310" s="20"/>
      <c r="BQ310" s="20"/>
      <c r="BR310" s="20"/>
      <c r="BS310" s="20"/>
    </row>
    <row r="311" spans="1:71" ht="56.25" customHeight="1">
      <c r="A311" s="24"/>
      <c r="B311" s="20"/>
      <c r="C311" s="20"/>
      <c r="D311" s="20"/>
      <c r="E311" s="20"/>
      <c r="F311" s="20"/>
      <c r="G311" s="20"/>
      <c r="H311" s="20"/>
      <c r="I311" s="20"/>
      <c r="J311" s="20"/>
      <c r="K311" s="20"/>
      <c r="L311" s="20"/>
      <c r="M311" s="20"/>
      <c r="N311" s="20"/>
      <c r="O311" s="20"/>
      <c r="P311" s="20"/>
      <c r="Q311" s="40"/>
      <c r="R311" s="20"/>
      <c r="S311" s="40"/>
      <c r="T311" s="20"/>
      <c r="U311" s="20"/>
      <c r="V311" s="20"/>
      <c r="W311" s="40"/>
      <c r="X311" s="40"/>
      <c r="Y311" s="40"/>
      <c r="Z311" s="20"/>
      <c r="AA311" s="20"/>
      <c r="AB311" s="40"/>
      <c r="AC311" s="20"/>
      <c r="AD311" s="20"/>
      <c r="AE311" s="40"/>
      <c r="AF311" s="20"/>
      <c r="AG311" s="20"/>
      <c r="AH311" s="20"/>
      <c r="AI311" s="20"/>
      <c r="AJ311" s="20"/>
      <c r="AK311" s="20"/>
      <c r="AL311" s="20"/>
      <c r="AM311" s="20"/>
      <c r="AN311" s="20"/>
      <c r="AO311" s="20"/>
      <c r="AP311" s="20"/>
      <c r="AQ311" s="40"/>
      <c r="AR311" s="20"/>
      <c r="AS311" s="20"/>
      <c r="AT311" s="20"/>
      <c r="AU311" s="40"/>
      <c r="AV311" s="40"/>
      <c r="AW311" s="40"/>
      <c r="AX311" s="20"/>
      <c r="AY311" s="20"/>
      <c r="AZ311" s="1092"/>
      <c r="BA311" s="20"/>
      <c r="BB311" s="20"/>
      <c r="BC311" s="20"/>
      <c r="BD311" s="20"/>
      <c r="BE311" s="20"/>
      <c r="BF311" s="20"/>
      <c r="BG311" s="20"/>
      <c r="BH311" s="20"/>
      <c r="BI311" s="20"/>
      <c r="BJ311" s="20"/>
      <c r="BK311" s="20"/>
      <c r="BL311" s="20"/>
      <c r="BM311" s="20"/>
      <c r="BN311" s="20"/>
      <c r="BO311" s="20"/>
      <c r="BP311" s="20"/>
      <c r="BQ311" s="20"/>
      <c r="BR311" s="20"/>
      <c r="BS311" s="20"/>
    </row>
    <row r="312" spans="1:71" ht="56.25" customHeight="1">
      <c r="A312" s="24"/>
      <c r="B312" s="20"/>
      <c r="C312" s="20"/>
      <c r="D312" s="20"/>
      <c r="E312" s="20"/>
      <c r="F312" s="20"/>
      <c r="G312" s="20"/>
      <c r="H312" s="20"/>
      <c r="I312" s="20"/>
      <c r="J312" s="20"/>
      <c r="K312" s="20"/>
      <c r="L312" s="20"/>
      <c r="M312" s="20"/>
      <c r="N312" s="20"/>
      <c r="O312" s="20"/>
      <c r="P312" s="20"/>
      <c r="Q312" s="40"/>
      <c r="R312" s="20"/>
      <c r="S312" s="40"/>
      <c r="T312" s="20"/>
      <c r="U312" s="20"/>
      <c r="V312" s="20"/>
      <c r="W312" s="40"/>
      <c r="X312" s="40"/>
      <c r="Y312" s="40"/>
      <c r="Z312" s="20"/>
      <c r="AA312" s="20"/>
      <c r="AB312" s="40"/>
      <c r="AC312" s="20"/>
      <c r="AD312" s="20"/>
      <c r="AE312" s="40"/>
      <c r="AF312" s="20"/>
      <c r="AG312" s="20"/>
      <c r="AH312" s="20"/>
      <c r="AI312" s="20"/>
      <c r="AJ312" s="20"/>
      <c r="AK312" s="20"/>
      <c r="AL312" s="20"/>
      <c r="AM312" s="20"/>
      <c r="AN312" s="20"/>
      <c r="AO312" s="20"/>
      <c r="AP312" s="20"/>
      <c r="AQ312" s="40"/>
      <c r="AR312" s="20"/>
      <c r="AS312" s="20"/>
      <c r="AT312" s="20"/>
      <c r="AU312" s="40"/>
      <c r="AV312" s="40"/>
      <c r="AW312" s="40"/>
      <c r="AX312" s="20"/>
      <c r="AY312" s="20"/>
      <c r="AZ312" s="1092"/>
      <c r="BA312" s="20"/>
      <c r="BB312" s="20"/>
      <c r="BC312" s="20"/>
      <c r="BD312" s="20"/>
      <c r="BE312" s="20"/>
      <c r="BF312" s="20"/>
      <c r="BG312" s="20"/>
      <c r="BH312" s="20"/>
      <c r="BI312" s="20"/>
      <c r="BJ312" s="20"/>
      <c r="BK312" s="20"/>
      <c r="BL312" s="20"/>
      <c r="BM312" s="20"/>
      <c r="BN312" s="20"/>
      <c r="BO312" s="20"/>
      <c r="BP312" s="20"/>
      <c r="BQ312" s="20"/>
      <c r="BR312" s="20"/>
      <c r="BS312" s="20"/>
    </row>
    <row r="313" spans="1:71" ht="56.25" customHeight="1">
      <c r="A313" s="24"/>
      <c r="B313" s="20"/>
      <c r="C313" s="20"/>
      <c r="D313" s="20"/>
      <c r="E313" s="20"/>
      <c r="F313" s="20"/>
      <c r="G313" s="20"/>
      <c r="H313" s="20"/>
      <c r="I313" s="20"/>
      <c r="J313" s="20"/>
      <c r="K313" s="20"/>
      <c r="L313" s="20"/>
      <c r="M313" s="20"/>
      <c r="N313" s="20"/>
      <c r="O313" s="20"/>
      <c r="P313" s="20"/>
      <c r="Q313" s="40"/>
      <c r="R313" s="20"/>
      <c r="S313" s="40"/>
      <c r="T313" s="20"/>
      <c r="U313" s="20"/>
      <c r="V313" s="20"/>
      <c r="W313" s="40"/>
      <c r="X313" s="40"/>
      <c r="Y313" s="40"/>
      <c r="Z313" s="20"/>
      <c r="AA313" s="20"/>
      <c r="AB313" s="40"/>
      <c r="AC313" s="20"/>
      <c r="AD313" s="20"/>
      <c r="AE313" s="40"/>
      <c r="AF313" s="20"/>
      <c r="AG313" s="20"/>
      <c r="AH313" s="20"/>
      <c r="AI313" s="20"/>
      <c r="AJ313" s="20"/>
      <c r="AK313" s="20"/>
      <c r="AL313" s="20"/>
      <c r="AM313" s="20"/>
      <c r="AN313" s="20"/>
      <c r="AO313" s="20"/>
      <c r="AP313" s="20"/>
      <c r="AQ313" s="40"/>
      <c r="AR313" s="20"/>
      <c r="AS313" s="20"/>
      <c r="AT313" s="20"/>
      <c r="AU313" s="40"/>
      <c r="AV313" s="40"/>
      <c r="AW313" s="40"/>
      <c r="AX313" s="20"/>
      <c r="AY313" s="20"/>
      <c r="AZ313" s="1092"/>
      <c r="BA313" s="20"/>
      <c r="BB313" s="20"/>
      <c r="BC313" s="20"/>
      <c r="BD313" s="20"/>
      <c r="BE313" s="20"/>
      <c r="BF313" s="20"/>
      <c r="BG313" s="20"/>
      <c r="BH313" s="20"/>
      <c r="BI313" s="20"/>
      <c r="BJ313" s="20"/>
      <c r="BK313" s="20"/>
      <c r="BL313" s="20"/>
      <c r="BM313" s="20"/>
      <c r="BN313" s="20"/>
      <c r="BO313" s="20"/>
      <c r="BP313" s="20"/>
      <c r="BQ313" s="20"/>
      <c r="BR313" s="20"/>
      <c r="BS313" s="20"/>
    </row>
    <row r="314" spans="1:71" ht="56.25" customHeight="1">
      <c r="A314" s="24"/>
      <c r="B314" s="20"/>
      <c r="C314" s="20"/>
      <c r="D314" s="20"/>
      <c r="E314" s="20"/>
      <c r="F314" s="20"/>
      <c r="G314" s="20"/>
      <c r="H314" s="20"/>
      <c r="I314" s="20"/>
      <c r="J314" s="20"/>
      <c r="K314" s="20"/>
      <c r="L314" s="20"/>
      <c r="M314" s="20"/>
      <c r="N314" s="20"/>
      <c r="O314" s="20"/>
      <c r="P314" s="20"/>
      <c r="Q314" s="40"/>
      <c r="R314" s="20"/>
      <c r="S314" s="40"/>
      <c r="T314" s="20"/>
      <c r="U314" s="20"/>
      <c r="V314" s="20"/>
      <c r="W314" s="40"/>
      <c r="X314" s="40"/>
      <c r="Y314" s="40"/>
      <c r="Z314" s="20"/>
      <c r="AA314" s="20"/>
      <c r="AB314" s="40"/>
      <c r="AC314" s="20"/>
      <c r="AD314" s="20"/>
      <c r="AE314" s="40"/>
      <c r="AF314" s="20"/>
      <c r="AG314" s="20"/>
      <c r="AH314" s="20"/>
      <c r="AI314" s="20"/>
      <c r="AJ314" s="20"/>
      <c r="AK314" s="20"/>
      <c r="AL314" s="20"/>
      <c r="AM314" s="20"/>
      <c r="AN314" s="20"/>
      <c r="AO314" s="20"/>
      <c r="AP314" s="20"/>
      <c r="AQ314" s="40"/>
      <c r="AR314" s="20"/>
      <c r="AS314" s="20"/>
      <c r="AT314" s="20"/>
      <c r="AU314" s="40"/>
      <c r="AV314" s="40"/>
      <c r="AW314" s="40"/>
      <c r="AX314" s="20"/>
      <c r="AY314" s="20"/>
      <c r="AZ314" s="1092"/>
      <c r="BA314" s="20"/>
      <c r="BB314" s="20"/>
      <c r="BC314" s="20"/>
      <c r="BD314" s="20"/>
      <c r="BE314" s="20"/>
      <c r="BF314" s="20"/>
      <c r="BG314" s="20"/>
      <c r="BH314" s="20"/>
      <c r="BI314" s="20"/>
      <c r="BJ314" s="20"/>
      <c r="BK314" s="20"/>
      <c r="BL314" s="20"/>
      <c r="BM314" s="20"/>
      <c r="BN314" s="20"/>
      <c r="BO314" s="20"/>
      <c r="BP314" s="20"/>
      <c r="BQ314" s="20"/>
      <c r="BR314" s="20"/>
      <c r="BS314" s="20"/>
    </row>
    <row r="315" spans="1:71" ht="56.25" customHeight="1">
      <c r="A315" s="24"/>
      <c r="B315" s="20"/>
      <c r="C315" s="20"/>
      <c r="D315" s="20"/>
      <c r="E315" s="20"/>
      <c r="F315" s="20"/>
      <c r="G315" s="20"/>
      <c r="H315" s="20"/>
      <c r="I315" s="20"/>
      <c r="J315" s="20"/>
      <c r="K315" s="20"/>
      <c r="L315" s="20"/>
      <c r="M315" s="20"/>
      <c r="N315" s="20"/>
      <c r="O315" s="20"/>
      <c r="P315" s="20"/>
      <c r="Q315" s="40"/>
      <c r="R315" s="20"/>
      <c r="S315" s="40"/>
      <c r="T315" s="20"/>
      <c r="U315" s="20"/>
      <c r="V315" s="20"/>
      <c r="W315" s="40"/>
      <c r="X315" s="40"/>
      <c r="Y315" s="40"/>
      <c r="Z315" s="20"/>
      <c r="AA315" s="20"/>
      <c r="AB315" s="40"/>
      <c r="AC315" s="20"/>
      <c r="AD315" s="20"/>
      <c r="AE315" s="40"/>
      <c r="AF315" s="20"/>
      <c r="AG315" s="20"/>
      <c r="AH315" s="20"/>
      <c r="AI315" s="20"/>
      <c r="AJ315" s="20"/>
      <c r="AK315" s="20"/>
      <c r="AL315" s="20"/>
      <c r="AM315" s="20"/>
      <c r="AN315" s="20"/>
      <c r="AO315" s="20"/>
      <c r="AP315" s="20"/>
      <c r="AQ315" s="40"/>
      <c r="AR315" s="20"/>
      <c r="AS315" s="20"/>
      <c r="AT315" s="20"/>
      <c r="AU315" s="40"/>
      <c r="AV315" s="40"/>
      <c r="AW315" s="40"/>
      <c r="AX315" s="20"/>
      <c r="AY315" s="20"/>
      <c r="AZ315" s="1092"/>
      <c r="BA315" s="20"/>
      <c r="BB315" s="20"/>
      <c r="BC315" s="20"/>
      <c r="BD315" s="20"/>
      <c r="BE315" s="20"/>
      <c r="BF315" s="20"/>
      <c r="BG315" s="20"/>
      <c r="BH315" s="20"/>
      <c r="BI315" s="20"/>
      <c r="BJ315" s="20"/>
      <c r="BK315" s="20"/>
      <c r="BL315" s="20"/>
      <c r="BM315" s="20"/>
      <c r="BN315" s="20"/>
      <c r="BO315" s="20"/>
      <c r="BP315" s="20"/>
      <c r="BQ315" s="20"/>
      <c r="BR315" s="20"/>
      <c r="BS315" s="20"/>
    </row>
    <row r="316" spans="1:71" ht="56.25" customHeight="1">
      <c r="A316" s="24"/>
      <c r="B316" s="20"/>
      <c r="C316" s="20"/>
      <c r="D316" s="20"/>
      <c r="E316" s="20"/>
      <c r="F316" s="20"/>
      <c r="G316" s="20"/>
      <c r="H316" s="20"/>
      <c r="I316" s="20"/>
      <c r="J316" s="20"/>
      <c r="K316" s="20"/>
      <c r="L316" s="20"/>
      <c r="M316" s="20"/>
      <c r="N316" s="20"/>
      <c r="O316" s="20"/>
      <c r="P316" s="20"/>
      <c r="Q316" s="40"/>
      <c r="R316" s="20"/>
      <c r="S316" s="40"/>
      <c r="T316" s="20"/>
      <c r="U316" s="20"/>
      <c r="V316" s="20"/>
      <c r="W316" s="40"/>
      <c r="X316" s="40"/>
      <c r="Y316" s="40"/>
      <c r="Z316" s="20"/>
      <c r="AA316" s="20"/>
      <c r="AB316" s="40"/>
      <c r="AC316" s="20"/>
      <c r="AD316" s="20"/>
      <c r="AE316" s="40"/>
      <c r="AF316" s="20"/>
      <c r="AG316" s="20"/>
      <c r="AH316" s="20"/>
      <c r="AI316" s="20"/>
      <c r="AJ316" s="20"/>
      <c r="AK316" s="20"/>
      <c r="AL316" s="20"/>
      <c r="AM316" s="20"/>
      <c r="AN316" s="20"/>
      <c r="AO316" s="20"/>
      <c r="AP316" s="20"/>
      <c r="AQ316" s="40"/>
      <c r="AR316" s="20"/>
      <c r="AS316" s="20"/>
      <c r="AT316" s="20"/>
      <c r="AU316" s="40"/>
      <c r="AV316" s="40"/>
      <c r="AW316" s="40"/>
      <c r="AX316" s="20"/>
      <c r="AY316" s="20"/>
      <c r="AZ316" s="1092"/>
      <c r="BA316" s="20"/>
      <c r="BB316" s="20"/>
      <c r="BC316" s="20"/>
      <c r="BD316" s="20"/>
      <c r="BE316" s="20"/>
      <c r="BF316" s="20"/>
      <c r="BG316" s="20"/>
      <c r="BH316" s="20"/>
      <c r="BI316" s="20"/>
      <c r="BJ316" s="20"/>
      <c r="BK316" s="20"/>
      <c r="BL316" s="20"/>
      <c r="BM316" s="20"/>
      <c r="BN316" s="20"/>
      <c r="BO316" s="20"/>
      <c r="BP316" s="20"/>
      <c r="BQ316" s="20"/>
      <c r="BR316" s="20"/>
      <c r="BS316" s="20"/>
    </row>
    <row r="317" spans="1:71" ht="56.25" customHeight="1">
      <c r="A317" s="24"/>
      <c r="B317" s="20"/>
      <c r="C317" s="20"/>
      <c r="D317" s="20"/>
      <c r="E317" s="20"/>
      <c r="F317" s="20"/>
      <c r="G317" s="20"/>
      <c r="H317" s="20"/>
      <c r="I317" s="20"/>
      <c r="J317" s="20"/>
      <c r="K317" s="20"/>
      <c r="L317" s="20"/>
      <c r="M317" s="20"/>
      <c r="N317" s="20"/>
      <c r="O317" s="20"/>
      <c r="P317" s="20"/>
      <c r="Q317" s="40"/>
      <c r="R317" s="20"/>
      <c r="S317" s="40"/>
      <c r="T317" s="20"/>
      <c r="U317" s="20"/>
      <c r="V317" s="20"/>
      <c r="W317" s="40"/>
      <c r="X317" s="40"/>
      <c r="Y317" s="40"/>
      <c r="Z317" s="20"/>
      <c r="AA317" s="20"/>
      <c r="AB317" s="40"/>
      <c r="AC317" s="20"/>
      <c r="AD317" s="20"/>
      <c r="AE317" s="40"/>
      <c r="AF317" s="20"/>
      <c r="AG317" s="20"/>
      <c r="AH317" s="20"/>
      <c r="AI317" s="20"/>
      <c r="AJ317" s="20"/>
      <c r="AK317" s="20"/>
      <c r="AL317" s="20"/>
      <c r="AM317" s="20"/>
      <c r="AN317" s="20"/>
      <c r="AO317" s="20"/>
      <c r="AP317" s="20"/>
      <c r="AQ317" s="40"/>
      <c r="AR317" s="20"/>
      <c r="AS317" s="20"/>
      <c r="AT317" s="20"/>
      <c r="AU317" s="40"/>
      <c r="AV317" s="40"/>
      <c r="AW317" s="40"/>
      <c r="AX317" s="20"/>
      <c r="AY317" s="20"/>
      <c r="AZ317" s="1092"/>
      <c r="BA317" s="20"/>
      <c r="BB317" s="20"/>
      <c r="BC317" s="20"/>
      <c r="BD317" s="20"/>
      <c r="BE317" s="20"/>
      <c r="BF317" s="20"/>
      <c r="BG317" s="20"/>
      <c r="BH317" s="20"/>
      <c r="BI317" s="20"/>
      <c r="BJ317" s="20"/>
      <c r="BK317" s="20"/>
      <c r="BL317" s="20"/>
      <c r="BM317" s="20"/>
      <c r="BN317" s="20"/>
      <c r="BO317" s="20"/>
      <c r="BP317" s="20"/>
      <c r="BQ317" s="20"/>
      <c r="BR317" s="20"/>
      <c r="BS317" s="20"/>
    </row>
    <row r="318" spans="1:71" ht="56.25" customHeight="1">
      <c r="A318" s="24"/>
      <c r="B318" s="20"/>
      <c r="C318" s="20"/>
      <c r="D318" s="20"/>
      <c r="E318" s="20"/>
      <c r="F318" s="20"/>
      <c r="G318" s="20"/>
      <c r="H318" s="20"/>
      <c r="I318" s="20"/>
      <c r="J318" s="20"/>
      <c r="K318" s="20"/>
      <c r="L318" s="20"/>
      <c r="M318" s="20"/>
      <c r="N318" s="20"/>
      <c r="O318" s="20"/>
      <c r="P318" s="20"/>
      <c r="Q318" s="40"/>
      <c r="R318" s="20"/>
      <c r="S318" s="40"/>
      <c r="T318" s="20"/>
      <c r="U318" s="20"/>
      <c r="V318" s="20"/>
      <c r="W318" s="40"/>
      <c r="X318" s="40"/>
      <c r="Y318" s="40"/>
      <c r="Z318" s="20"/>
      <c r="AA318" s="20"/>
      <c r="AB318" s="40"/>
      <c r="AC318" s="20"/>
      <c r="AD318" s="20"/>
      <c r="AE318" s="40"/>
      <c r="AF318" s="20"/>
      <c r="AG318" s="20"/>
      <c r="AH318" s="20"/>
      <c r="AI318" s="20"/>
      <c r="AJ318" s="20"/>
      <c r="AK318" s="20"/>
      <c r="AL318" s="20"/>
      <c r="AM318" s="20"/>
      <c r="AN318" s="20"/>
      <c r="AO318" s="20"/>
      <c r="AP318" s="20"/>
      <c r="AQ318" s="40"/>
      <c r="AR318" s="20"/>
      <c r="AS318" s="20"/>
      <c r="AT318" s="20"/>
      <c r="AU318" s="40"/>
      <c r="AV318" s="40"/>
      <c r="AW318" s="40"/>
      <c r="AX318" s="20"/>
      <c r="AY318" s="20"/>
      <c r="AZ318" s="1092"/>
      <c r="BA318" s="20"/>
      <c r="BB318" s="20"/>
      <c r="BC318" s="20"/>
      <c r="BD318" s="20"/>
      <c r="BE318" s="20"/>
      <c r="BF318" s="20"/>
      <c r="BG318" s="20"/>
      <c r="BH318" s="20"/>
      <c r="BI318" s="20"/>
      <c r="BJ318" s="20"/>
      <c r="BK318" s="20"/>
      <c r="BL318" s="20"/>
      <c r="BM318" s="20"/>
      <c r="BN318" s="20"/>
      <c r="BO318" s="20"/>
      <c r="BP318" s="20"/>
      <c r="BQ318" s="20"/>
      <c r="BR318" s="20"/>
      <c r="BS318" s="20"/>
    </row>
    <row r="319" spans="1:71" ht="56.25" customHeight="1">
      <c r="A319" s="24"/>
      <c r="B319" s="20"/>
      <c r="C319" s="20"/>
      <c r="D319" s="20"/>
      <c r="E319" s="20"/>
      <c r="F319" s="20"/>
      <c r="G319" s="20"/>
      <c r="H319" s="20"/>
      <c r="I319" s="20"/>
      <c r="J319" s="20"/>
      <c r="K319" s="20"/>
      <c r="L319" s="20"/>
      <c r="M319" s="20"/>
      <c r="N319" s="20"/>
      <c r="O319" s="20"/>
      <c r="P319" s="20"/>
      <c r="Q319" s="40"/>
      <c r="R319" s="20"/>
      <c r="S319" s="40"/>
      <c r="T319" s="20"/>
      <c r="U319" s="20"/>
      <c r="V319" s="20"/>
      <c r="W319" s="40"/>
      <c r="X319" s="40"/>
      <c r="Y319" s="40"/>
      <c r="Z319" s="20"/>
      <c r="AA319" s="20"/>
      <c r="AB319" s="40"/>
      <c r="AC319" s="20"/>
      <c r="AD319" s="20"/>
      <c r="AE319" s="40"/>
      <c r="AF319" s="20"/>
      <c r="AG319" s="20"/>
      <c r="AH319" s="20"/>
      <c r="AI319" s="20"/>
      <c r="AJ319" s="20"/>
      <c r="AK319" s="20"/>
      <c r="AL319" s="20"/>
      <c r="AM319" s="20"/>
      <c r="AN319" s="20"/>
      <c r="AO319" s="20"/>
      <c r="AP319" s="20"/>
      <c r="AQ319" s="40"/>
      <c r="AR319" s="20"/>
      <c r="AS319" s="20"/>
      <c r="AT319" s="20"/>
      <c r="AU319" s="40"/>
      <c r="AV319" s="40"/>
      <c r="AW319" s="40"/>
      <c r="AX319" s="20"/>
      <c r="AY319" s="20"/>
      <c r="AZ319" s="1092"/>
      <c r="BA319" s="20"/>
      <c r="BB319" s="20"/>
      <c r="BC319" s="20"/>
      <c r="BD319" s="20"/>
      <c r="BE319" s="20"/>
      <c r="BF319" s="20"/>
      <c r="BG319" s="20"/>
      <c r="BH319" s="20"/>
      <c r="BI319" s="20"/>
      <c r="BJ319" s="20"/>
      <c r="BK319" s="20"/>
      <c r="BL319" s="20"/>
      <c r="BM319" s="20"/>
      <c r="BN319" s="20"/>
      <c r="BO319" s="20"/>
      <c r="BP319" s="20"/>
      <c r="BQ319" s="20"/>
      <c r="BR319" s="20"/>
      <c r="BS319" s="20"/>
    </row>
    <row r="320" spans="1:71" ht="56.25" customHeight="1">
      <c r="A320" s="24"/>
      <c r="B320" s="20"/>
      <c r="C320" s="20"/>
      <c r="D320" s="20"/>
      <c r="E320" s="20"/>
      <c r="F320" s="20"/>
      <c r="G320" s="20"/>
      <c r="H320" s="20"/>
      <c r="I320" s="20"/>
      <c r="J320" s="20"/>
      <c r="K320" s="20"/>
      <c r="L320" s="20"/>
      <c r="M320" s="20"/>
      <c r="N320" s="20"/>
      <c r="O320" s="20"/>
      <c r="P320" s="20"/>
      <c r="Q320" s="40"/>
      <c r="R320" s="20"/>
      <c r="S320" s="40"/>
      <c r="T320" s="20"/>
      <c r="U320" s="20"/>
      <c r="V320" s="20"/>
      <c r="W320" s="40"/>
      <c r="X320" s="40"/>
      <c r="Y320" s="40"/>
      <c r="Z320" s="20"/>
      <c r="AA320" s="20"/>
      <c r="AB320" s="40"/>
      <c r="AC320" s="20"/>
      <c r="AD320" s="20"/>
      <c r="AE320" s="40"/>
      <c r="AF320" s="20"/>
      <c r="AG320" s="20"/>
      <c r="AH320" s="20"/>
      <c r="AI320" s="20"/>
      <c r="AJ320" s="20"/>
      <c r="AK320" s="20"/>
      <c r="AL320" s="20"/>
      <c r="AM320" s="20"/>
      <c r="AN320" s="20"/>
      <c r="AO320" s="20"/>
      <c r="AP320" s="20"/>
      <c r="AQ320" s="40"/>
      <c r="AR320" s="20"/>
      <c r="AS320" s="20"/>
      <c r="AT320" s="20"/>
      <c r="AU320" s="40"/>
      <c r="AV320" s="40"/>
      <c r="AW320" s="40"/>
      <c r="AX320" s="20"/>
      <c r="AY320" s="20"/>
      <c r="AZ320" s="1092"/>
      <c r="BA320" s="20"/>
      <c r="BB320" s="20"/>
      <c r="BC320" s="20"/>
      <c r="BD320" s="20"/>
      <c r="BE320" s="20"/>
      <c r="BF320" s="20"/>
      <c r="BG320" s="20"/>
      <c r="BH320" s="20"/>
      <c r="BI320" s="20"/>
      <c r="BJ320" s="20"/>
      <c r="BK320" s="20"/>
      <c r="BL320" s="20"/>
      <c r="BM320" s="20"/>
      <c r="BN320" s="20"/>
      <c r="BO320" s="20"/>
      <c r="BP320" s="20"/>
      <c r="BQ320" s="20"/>
      <c r="BR320" s="20"/>
      <c r="BS320" s="20"/>
    </row>
    <row r="321" spans="1:71" ht="56.25" customHeight="1">
      <c r="A321" s="24"/>
      <c r="B321" s="20"/>
      <c r="C321" s="20"/>
      <c r="D321" s="20"/>
      <c r="E321" s="20"/>
      <c r="F321" s="20"/>
      <c r="G321" s="20"/>
      <c r="H321" s="20"/>
      <c r="I321" s="20"/>
      <c r="J321" s="20"/>
      <c r="K321" s="20"/>
      <c r="L321" s="20"/>
      <c r="M321" s="20"/>
      <c r="N321" s="20"/>
      <c r="O321" s="20"/>
      <c r="P321" s="20"/>
      <c r="Q321" s="40"/>
      <c r="R321" s="20"/>
      <c r="S321" s="40"/>
      <c r="T321" s="20"/>
      <c r="U321" s="20"/>
      <c r="V321" s="20"/>
      <c r="W321" s="40"/>
      <c r="X321" s="40"/>
      <c r="Y321" s="40"/>
      <c r="Z321" s="20"/>
      <c r="AA321" s="20"/>
      <c r="AB321" s="40"/>
      <c r="AC321" s="20"/>
      <c r="AD321" s="20"/>
      <c r="AE321" s="40"/>
      <c r="AF321" s="20"/>
      <c r="AG321" s="20"/>
      <c r="AH321" s="20"/>
      <c r="AI321" s="20"/>
      <c r="AJ321" s="20"/>
      <c r="AK321" s="20"/>
      <c r="AL321" s="20"/>
      <c r="AM321" s="20"/>
      <c r="AN321" s="20"/>
      <c r="AO321" s="20"/>
      <c r="AP321" s="20"/>
      <c r="AQ321" s="40"/>
      <c r="AR321" s="20"/>
      <c r="AS321" s="20"/>
      <c r="AT321" s="20"/>
      <c r="AU321" s="40"/>
      <c r="AV321" s="40"/>
      <c r="AW321" s="40"/>
      <c r="AX321" s="20"/>
      <c r="AY321" s="20"/>
      <c r="AZ321" s="1092"/>
      <c r="BA321" s="20"/>
      <c r="BB321" s="20"/>
      <c r="BC321" s="20"/>
      <c r="BD321" s="20"/>
      <c r="BE321" s="20"/>
      <c r="BF321" s="20"/>
      <c r="BG321" s="20"/>
      <c r="BH321" s="20"/>
      <c r="BI321" s="20"/>
      <c r="BJ321" s="20"/>
      <c r="BK321" s="20"/>
      <c r="BL321" s="20"/>
      <c r="BM321" s="20"/>
      <c r="BN321" s="20"/>
      <c r="BO321" s="20"/>
      <c r="BP321" s="20"/>
      <c r="BQ321" s="20"/>
      <c r="BR321" s="20"/>
      <c r="BS321" s="20"/>
    </row>
    <row r="322" spans="1:71" ht="56.25" customHeight="1">
      <c r="A322" s="24"/>
      <c r="B322" s="20"/>
      <c r="C322" s="20"/>
      <c r="D322" s="20"/>
      <c r="E322" s="20"/>
      <c r="F322" s="20"/>
      <c r="G322" s="20"/>
      <c r="H322" s="20"/>
      <c r="I322" s="20"/>
      <c r="J322" s="20"/>
      <c r="K322" s="20"/>
      <c r="L322" s="20"/>
      <c r="M322" s="20"/>
      <c r="N322" s="20"/>
      <c r="O322" s="20"/>
      <c r="P322" s="20"/>
      <c r="Q322" s="40"/>
      <c r="R322" s="20"/>
      <c r="S322" s="40"/>
      <c r="T322" s="20"/>
      <c r="U322" s="20"/>
      <c r="V322" s="20"/>
      <c r="W322" s="40"/>
      <c r="X322" s="40"/>
      <c r="Y322" s="40"/>
      <c r="Z322" s="20"/>
      <c r="AA322" s="20"/>
      <c r="AB322" s="40"/>
      <c r="AC322" s="20"/>
      <c r="AD322" s="20"/>
      <c r="AE322" s="40"/>
      <c r="AF322" s="20"/>
      <c r="AG322" s="20"/>
      <c r="AH322" s="20"/>
      <c r="AI322" s="20"/>
      <c r="AJ322" s="20"/>
      <c r="AK322" s="20"/>
      <c r="AL322" s="20"/>
      <c r="AM322" s="20"/>
      <c r="AN322" s="20"/>
      <c r="AO322" s="20"/>
      <c r="AP322" s="20"/>
      <c r="AQ322" s="40"/>
      <c r="AR322" s="20"/>
      <c r="AS322" s="20"/>
      <c r="AT322" s="20"/>
      <c r="AU322" s="40"/>
      <c r="AV322" s="40"/>
      <c r="AW322" s="40"/>
      <c r="AX322" s="20"/>
      <c r="AY322" s="20"/>
      <c r="AZ322" s="1092"/>
      <c r="BA322" s="20"/>
      <c r="BB322" s="20"/>
      <c r="BC322" s="20"/>
      <c r="BD322" s="20"/>
      <c r="BE322" s="20"/>
      <c r="BF322" s="20"/>
      <c r="BG322" s="20"/>
      <c r="BH322" s="20"/>
      <c r="BI322" s="20"/>
      <c r="BJ322" s="20"/>
      <c r="BK322" s="20"/>
      <c r="BL322" s="20"/>
      <c r="BM322" s="20"/>
      <c r="BN322" s="20"/>
      <c r="BO322" s="20"/>
      <c r="BP322" s="20"/>
      <c r="BQ322" s="20"/>
      <c r="BR322" s="20"/>
      <c r="BS322" s="20"/>
    </row>
    <row r="323" spans="1:71" ht="56.25" customHeight="1">
      <c r="A323" s="24"/>
      <c r="B323" s="20"/>
      <c r="C323" s="20"/>
      <c r="D323" s="20"/>
      <c r="E323" s="20"/>
      <c r="F323" s="20"/>
      <c r="G323" s="20"/>
      <c r="H323" s="20"/>
      <c r="I323" s="20"/>
      <c r="J323" s="20"/>
      <c r="K323" s="20"/>
      <c r="L323" s="20"/>
      <c r="M323" s="20"/>
      <c r="N323" s="20"/>
      <c r="O323" s="20"/>
      <c r="P323" s="20"/>
      <c r="Q323" s="40"/>
      <c r="R323" s="20"/>
      <c r="S323" s="40"/>
      <c r="T323" s="20"/>
      <c r="U323" s="20"/>
      <c r="V323" s="20"/>
      <c r="W323" s="40"/>
      <c r="X323" s="40"/>
      <c r="Y323" s="40"/>
      <c r="Z323" s="20"/>
      <c r="AA323" s="20"/>
      <c r="AB323" s="40"/>
      <c r="AC323" s="20"/>
      <c r="AD323" s="20"/>
      <c r="AE323" s="40"/>
      <c r="AF323" s="20"/>
      <c r="AG323" s="20"/>
      <c r="AH323" s="20"/>
      <c r="AI323" s="20"/>
      <c r="AJ323" s="20"/>
      <c r="AK323" s="20"/>
      <c r="AL323" s="20"/>
      <c r="AM323" s="20"/>
      <c r="AN323" s="20"/>
      <c r="AO323" s="20"/>
      <c r="AP323" s="20"/>
      <c r="AQ323" s="40"/>
      <c r="AR323" s="20"/>
      <c r="AS323" s="20"/>
      <c r="AT323" s="20"/>
      <c r="AU323" s="40"/>
      <c r="AV323" s="40"/>
      <c r="AW323" s="40"/>
      <c r="AX323" s="20"/>
      <c r="AY323" s="20"/>
      <c r="AZ323" s="1092"/>
      <c r="BA323" s="20"/>
      <c r="BB323" s="20"/>
      <c r="BC323" s="20"/>
      <c r="BD323" s="20"/>
      <c r="BE323" s="20"/>
      <c r="BF323" s="20"/>
      <c r="BG323" s="20"/>
      <c r="BH323" s="20"/>
      <c r="BI323" s="20"/>
      <c r="BJ323" s="20"/>
      <c r="BK323" s="20"/>
      <c r="BL323" s="20"/>
      <c r="BM323" s="20"/>
      <c r="BN323" s="20"/>
      <c r="BO323" s="20"/>
      <c r="BP323" s="20"/>
      <c r="BQ323" s="20"/>
      <c r="BR323" s="20"/>
      <c r="BS323" s="20"/>
    </row>
    <row r="324" spans="1:71" ht="56.25" customHeight="1">
      <c r="A324" s="24"/>
      <c r="B324" s="20"/>
      <c r="C324" s="20"/>
      <c r="D324" s="20"/>
      <c r="E324" s="20"/>
      <c r="F324" s="20"/>
      <c r="G324" s="20"/>
      <c r="H324" s="20"/>
      <c r="I324" s="20"/>
      <c r="J324" s="20"/>
      <c r="K324" s="20"/>
      <c r="L324" s="20"/>
      <c r="M324" s="20"/>
      <c r="N324" s="20"/>
      <c r="O324" s="20"/>
      <c r="P324" s="20"/>
      <c r="Q324" s="40"/>
      <c r="R324" s="20"/>
      <c r="S324" s="40"/>
      <c r="T324" s="20"/>
      <c r="U324" s="20"/>
      <c r="V324" s="20"/>
      <c r="W324" s="40"/>
      <c r="X324" s="40"/>
      <c r="Y324" s="40"/>
      <c r="Z324" s="20"/>
      <c r="AA324" s="20"/>
      <c r="AB324" s="40"/>
      <c r="AC324" s="20"/>
      <c r="AD324" s="20"/>
      <c r="AE324" s="40"/>
      <c r="AF324" s="20"/>
      <c r="AG324" s="20"/>
      <c r="AH324" s="20"/>
      <c r="AI324" s="20"/>
      <c r="AJ324" s="20"/>
      <c r="AK324" s="20"/>
      <c r="AL324" s="20"/>
      <c r="AM324" s="20"/>
      <c r="AN324" s="20"/>
      <c r="AO324" s="20"/>
      <c r="AP324" s="20"/>
      <c r="AQ324" s="40"/>
      <c r="AR324" s="20"/>
      <c r="AS324" s="20"/>
      <c r="AT324" s="20"/>
      <c r="AU324" s="40"/>
      <c r="AV324" s="40"/>
      <c r="AW324" s="40"/>
      <c r="AX324" s="20"/>
      <c r="AY324" s="20"/>
      <c r="AZ324" s="1092"/>
      <c r="BA324" s="20"/>
      <c r="BB324" s="20"/>
      <c r="BC324" s="20"/>
      <c r="BD324" s="20"/>
      <c r="BE324" s="20"/>
      <c r="BF324" s="20"/>
      <c r="BG324" s="20"/>
      <c r="BH324" s="20"/>
      <c r="BI324" s="20"/>
      <c r="BJ324" s="20"/>
      <c r="BK324" s="20"/>
      <c r="BL324" s="20"/>
      <c r="BM324" s="20"/>
      <c r="BN324" s="20"/>
      <c r="BO324" s="20"/>
      <c r="BP324" s="20"/>
      <c r="BQ324" s="20"/>
      <c r="BR324" s="20"/>
      <c r="BS324" s="20"/>
    </row>
    <row r="325" spans="1:71" ht="56.25" customHeight="1">
      <c r="A325" s="24"/>
      <c r="B325" s="20"/>
      <c r="C325" s="20"/>
      <c r="D325" s="20"/>
      <c r="E325" s="20"/>
      <c r="F325" s="20"/>
      <c r="G325" s="20"/>
      <c r="H325" s="20"/>
      <c r="I325" s="20"/>
      <c r="J325" s="20"/>
      <c r="K325" s="20"/>
      <c r="L325" s="20"/>
      <c r="M325" s="20"/>
      <c r="N325" s="20"/>
      <c r="O325" s="20"/>
      <c r="P325" s="20"/>
      <c r="Q325" s="40"/>
      <c r="R325" s="20"/>
      <c r="S325" s="40"/>
      <c r="T325" s="20"/>
      <c r="U325" s="20"/>
      <c r="V325" s="20"/>
      <c r="W325" s="40"/>
      <c r="X325" s="40"/>
      <c r="Y325" s="40"/>
      <c r="Z325" s="20"/>
      <c r="AA325" s="20"/>
      <c r="AB325" s="40"/>
      <c r="AC325" s="20"/>
      <c r="AD325" s="20"/>
      <c r="AE325" s="40"/>
      <c r="AF325" s="20"/>
      <c r="AG325" s="20"/>
      <c r="AH325" s="20"/>
      <c r="AI325" s="20"/>
      <c r="AJ325" s="20"/>
      <c r="AK325" s="20"/>
      <c r="AL325" s="20"/>
      <c r="AM325" s="20"/>
      <c r="AN325" s="20"/>
      <c r="AO325" s="20"/>
      <c r="AP325" s="20"/>
      <c r="AQ325" s="40"/>
      <c r="AR325" s="20"/>
      <c r="AS325" s="20"/>
      <c r="AT325" s="20"/>
      <c r="AU325" s="40"/>
      <c r="AV325" s="40"/>
      <c r="AW325" s="40"/>
      <c r="AX325" s="20"/>
      <c r="AY325" s="20"/>
      <c r="AZ325" s="1092"/>
      <c r="BA325" s="20"/>
      <c r="BB325" s="20"/>
      <c r="BC325" s="20"/>
      <c r="BD325" s="20"/>
      <c r="BE325" s="20"/>
      <c r="BF325" s="20"/>
      <c r="BG325" s="20"/>
      <c r="BH325" s="20"/>
      <c r="BI325" s="20"/>
      <c r="BJ325" s="20"/>
      <c r="BK325" s="20"/>
      <c r="BL325" s="20"/>
      <c r="BM325" s="20"/>
      <c r="BN325" s="20"/>
      <c r="BO325" s="20"/>
      <c r="BP325" s="20"/>
      <c r="BQ325" s="20"/>
      <c r="BR325" s="20"/>
      <c r="BS325" s="20"/>
    </row>
    <row r="326" spans="1:71" ht="56.25" customHeight="1">
      <c r="A326" s="24"/>
      <c r="B326" s="20"/>
      <c r="C326" s="20"/>
      <c r="D326" s="20"/>
      <c r="E326" s="20"/>
      <c r="F326" s="20"/>
      <c r="G326" s="20"/>
      <c r="H326" s="20"/>
      <c r="I326" s="20"/>
      <c r="J326" s="20"/>
      <c r="K326" s="20"/>
      <c r="L326" s="20"/>
      <c r="M326" s="20"/>
      <c r="N326" s="20"/>
      <c r="O326" s="20"/>
      <c r="P326" s="20"/>
      <c r="Q326" s="40"/>
      <c r="R326" s="20"/>
      <c r="S326" s="40"/>
      <c r="T326" s="20"/>
      <c r="U326" s="20"/>
      <c r="V326" s="20"/>
      <c r="W326" s="40"/>
      <c r="X326" s="40"/>
      <c r="Y326" s="40"/>
      <c r="Z326" s="20"/>
      <c r="AA326" s="20"/>
      <c r="AB326" s="40"/>
      <c r="AC326" s="20"/>
      <c r="AD326" s="20"/>
      <c r="AE326" s="40"/>
      <c r="AF326" s="20"/>
      <c r="AG326" s="20"/>
      <c r="AH326" s="20"/>
      <c r="AI326" s="20"/>
      <c r="AJ326" s="20"/>
      <c r="AK326" s="20"/>
      <c r="AL326" s="20"/>
      <c r="AM326" s="20"/>
      <c r="AN326" s="20"/>
      <c r="AO326" s="20"/>
      <c r="AP326" s="20"/>
      <c r="AQ326" s="40"/>
      <c r="AR326" s="20"/>
      <c r="AS326" s="20"/>
      <c r="AT326" s="20"/>
      <c r="AU326" s="40"/>
      <c r="AV326" s="40"/>
      <c r="AW326" s="40"/>
      <c r="AX326" s="20"/>
      <c r="AY326" s="20"/>
      <c r="AZ326" s="1092"/>
      <c r="BA326" s="20"/>
      <c r="BB326" s="20"/>
      <c r="BC326" s="20"/>
      <c r="BD326" s="20"/>
      <c r="BE326" s="20"/>
      <c r="BF326" s="20"/>
      <c r="BG326" s="20"/>
      <c r="BH326" s="20"/>
      <c r="BI326" s="20"/>
      <c r="BJ326" s="20"/>
      <c r="BK326" s="20"/>
      <c r="BL326" s="20"/>
      <c r="BM326" s="20"/>
      <c r="BN326" s="20"/>
      <c r="BO326" s="20"/>
      <c r="BP326" s="20"/>
      <c r="BQ326" s="20"/>
      <c r="BR326" s="20"/>
      <c r="BS326" s="20"/>
    </row>
    <row r="327" spans="1:71" ht="56.25" customHeight="1">
      <c r="A327" s="24"/>
      <c r="B327" s="20"/>
      <c r="C327" s="20"/>
      <c r="D327" s="20"/>
      <c r="E327" s="20"/>
      <c r="F327" s="20"/>
      <c r="G327" s="20"/>
      <c r="H327" s="20"/>
      <c r="I327" s="20"/>
      <c r="J327" s="20"/>
      <c r="K327" s="20"/>
      <c r="L327" s="20"/>
      <c r="M327" s="20"/>
      <c r="N327" s="20"/>
      <c r="O327" s="20"/>
      <c r="P327" s="20"/>
      <c r="Q327" s="40"/>
      <c r="R327" s="20"/>
      <c r="S327" s="40"/>
      <c r="T327" s="20"/>
      <c r="U327" s="20"/>
      <c r="V327" s="20"/>
      <c r="W327" s="40"/>
      <c r="X327" s="40"/>
      <c r="Y327" s="40"/>
      <c r="Z327" s="20"/>
      <c r="AA327" s="20"/>
      <c r="AB327" s="40"/>
      <c r="AC327" s="20"/>
      <c r="AD327" s="20"/>
      <c r="AE327" s="40"/>
      <c r="AF327" s="20"/>
      <c r="AG327" s="20"/>
      <c r="AH327" s="20"/>
      <c r="AI327" s="20"/>
      <c r="AJ327" s="20"/>
      <c r="AK327" s="20"/>
      <c r="AL327" s="20"/>
      <c r="AM327" s="20"/>
      <c r="AN327" s="20"/>
      <c r="AO327" s="20"/>
      <c r="AP327" s="20"/>
      <c r="AQ327" s="40"/>
      <c r="AR327" s="20"/>
      <c r="AS327" s="20"/>
      <c r="AT327" s="20"/>
      <c r="AU327" s="40"/>
      <c r="AV327" s="40"/>
      <c r="AW327" s="40"/>
      <c r="AX327" s="20"/>
      <c r="AY327" s="20"/>
      <c r="AZ327" s="1092"/>
      <c r="BA327" s="20"/>
      <c r="BB327" s="20"/>
      <c r="BC327" s="20"/>
      <c r="BD327" s="20"/>
      <c r="BE327" s="20"/>
      <c r="BF327" s="20"/>
      <c r="BG327" s="20"/>
      <c r="BH327" s="20"/>
      <c r="BI327" s="20"/>
      <c r="BJ327" s="20"/>
      <c r="BK327" s="20"/>
      <c r="BL327" s="20"/>
      <c r="BM327" s="20"/>
      <c r="BN327" s="20"/>
      <c r="BO327" s="20"/>
      <c r="BP327" s="20"/>
      <c r="BQ327" s="20"/>
      <c r="BR327" s="20"/>
      <c r="BS327" s="20"/>
    </row>
    <row r="328" spans="1:71" ht="56.25" customHeight="1">
      <c r="A328" s="24"/>
      <c r="B328" s="20"/>
      <c r="C328" s="20"/>
      <c r="D328" s="20"/>
      <c r="E328" s="20"/>
      <c r="F328" s="20"/>
      <c r="G328" s="20"/>
      <c r="H328" s="20"/>
      <c r="I328" s="20"/>
      <c r="J328" s="20"/>
      <c r="K328" s="20"/>
      <c r="L328" s="20"/>
      <c r="M328" s="20"/>
      <c r="N328" s="20"/>
      <c r="O328" s="20"/>
      <c r="P328" s="20"/>
      <c r="Q328" s="40"/>
      <c r="R328" s="20"/>
      <c r="S328" s="40"/>
      <c r="T328" s="20"/>
      <c r="U328" s="20"/>
      <c r="V328" s="20"/>
      <c r="W328" s="40"/>
      <c r="X328" s="40"/>
      <c r="Y328" s="40"/>
      <c r="Z328" s="20"/>
      <c r="AA328" s="20"/>
      <c r="AB328" s="40"/>
      <c r="AC328" s="20"/>
      <c r="AD328" s="20"/>
      <c r="AE328" s="40"/>
      <c r="AF328" s="20"/>
      <c r="AG328" s="20"/>
      <c r="AH328" s="20"/>
      <c r="AI328" s="20"/>
      <c r="AJ328" s="20"/>
      <c r="AK328" s="20"/>
      <c r="AL328" s="20"/>
      <c r="AM328" s="20"/>
      <c r="AN328" s="20"/>
      <c r="AO328" s="20"/>
      <c r="AP328" s="20"/>
      <c r="AQ328" s="40"/>
      <c r="AR328" s="20"/>
      <c r="AS328" s="20"/>
      <c r="AT328" s="20"/>
      <c r="AU328" s="40"/>
      <c r="AV328" s="40"/>
      <c r="AW328" s="40"/>
      <c r="AX328" s="20"/>
      <c r="AY328" s="20"/>
      <c r="AZ328" s="1092"/>
      <c r="BA328" s="20"/>
      <c r="BB328" s="20"/>
      <c r="BC328" s="20"/>
      <c r="BD328" s="20"/>
      <c r="BE328" s="20"/>
      <c r="BF328" s="20"/>
      <c r="BG328" s="20"/>
      <c r="BH328" s="20"/>
      <c r="BI328" s="20"/>
      <c r="BJ328" s="20"/>
      <c r="BK328" s="20"/>
      <c r="BL328" s="20"/>
      <c r="BM328" s="20"/>
      <c r="BN328" s="20"/>
      <c r="BO328" s="20"/>
      <c r="BP328" s="20"/>
      <c r="BQ328" s="20"/>
      <c r="BR328" s="20"/>
      <c r="BS328" s="20"/>
    </row>
    <row r="329" spans="1:71" ht="56.25" customHeight="1">
      <c r="A329" s="24"/>
      <c r="B329" s="20"/>
      <c r="C329" s="20"/>
      <c r="D329" s="20"/>
      <c r="E329" s="20"/>
      <c r="F329" s="20"/>
      <c r="G329" s="20"/>
      <c r="H329" s="20"/>
      <c r="I329" s="20"/>
      <c r="J329" s="20"/>
      <c r="K329" s="20"/>
      <c r="L329" s="20"/>
      <c r="M329" s="20"/>
      <c r="N329" s="20"/>
      <c r="O329" s="20"/>
      <c r="P329" s="20"/>
      <c r="Q329" s="40"/>
      <c r="R329" s="20"/>
      <c r="S329" s="40"/>
      <c r="T329" s="20"/>
      <c r="U329" s="20"/>
      <c r="V329" s="20"/>
      <c r="W329" s="40"/>
      <c r="X329" s="40"/>
      <c r="Y329" s="40"/>
      <c r="Z329" s="20"/>
      <c r="AA329" s="20"/>
      <c r="AB329" s="40"/>
      <c r="AC329" s="20"/>
      <c r="AD329" s="20"/>
      <c r="AE329" s="40"/>
      <c r="AF329" s="20"/>
      <c r="AG329" s="20"/>
      <c r="AH329" s="20"/>
      <c r="AI329" s="20"/>
      <c r="AJ329" s="20"/>
      <c r="AK329" s="20"/>
      <c r="AL329" s="20"/>
      <c r="AM329" s="20"/>
      <c r="AN329" s="20"/>
      <c r="AO329" s="20"/>
      <c r="AP329" s="20"/>
      <c r="AQ329" s="40"/>
      <c r="AR329" s="20"/>
      <c r="AS329" s="20"/>
      <c r="AT329" s="20"/>
      <c r="AU329" s="40"/>
      <c r="AV329" s="40"/>
      <c r="AW329" s="40"/>
      <c r="AX329" s="20"/>
      <c r="AY329" s="20"/>
      <c r="AZ329" s="1092"/>
      <c r="BA329" s="20"/>
      <c r="BB329" s="20"/>
      <c r="BC329" s="20"/>
      <c r="BD329" s="20"/>
      <c r="BE329" s="20"/>
      <c r="BF329" s="20"/>
      <c r="BG329" s="20"/>
      <c r="BH329" s="20"/>
      <c r="BI329" s="20"/>
      <c r="BJ329" s="20"/>
      <c r="BK329" s="20"/>
      <c r="BL329" s="20"/>
      <c r="BM329" s="20"/>
      <c r="BN329" s="20"/>
      <c r="BO329" s="20"/>
      <c r="BP329" s="20"/>
      <c r="BQ329" s="20"/>
      <c r="BR329" s="20"/>
      <c r="BS329" s="20"/>
    </row>
    <row r="330" spans="1:71" ht="56.25" customHeight="1">
      <c r="A330" s="24"/>
      <c r="B330" s="20"/>
      <c r="C330" s="20"/>
      <c r="D330" s="20"/>
      <c r="E330" s="20"/>
      <c r="F330" s="20"/>
      <c r="G330" s="20"/>
      <c r="H330" s="20"/>
      <c r="I330" s="20"/>
      <c r="J330" s="20"/>
      <c r="K330" s="20"/>
      <c r="L330" s="20"/>
      <c r="M330" s="20"/>
      <c r="N330" s="20"/>
      <c r="O330" s="20"/>
      <c r="P330" s="20"/>
      <c r="Q330" s="40"/>
      <c r="R330" s="20"/>
      <c r="S330" s="40"/>
      <c r="T330" s="20"/>
      <c r="U330" s="20"/>
      <c r="V330" s="20"/>
      <c r="W330" s="40"/>
      <c r="X330" s="40"/>
      <c r="Y330" s="40"/>
      <c r="Z330" s="20"/>
      <c r="AA330" s="20"/>
      <c r="AB330" s="40"/>
      <c r="AC330" s="20"/>
      <c r="AD330" s="20"/>
      <c r="AE330" s="40"/>
      <c r="AF330" s="20"/>
      <c r="AG330" s="20"/>
      <c r="AH330" s="20"/>
      <c r="AI330" s="20"/>
      <c r="AJ330" s="20"/>
      <c r="AK330" s="20"/>
      <c r="AL330" s="20"/>
      <c r="AM330" s="20"/>
      <c r="AN330" s="20"/>
      <c r="AO330" s="20"/>
      <c r="AP330" s="20"/>
      <c r="AQ330" s="40"/>
      <c r="AR330" s="20"/>
      <c r="AS330" s="20"/>
      <c r="AT330" s="20"/>
      <c r="AU330" s="40"/>
      <c r="AV330" s="40"/>
      <c r="AW330" s="40"/>
      <c r="AX330" s="20"/>
      <c r="AY330" s="20"/>
      <c r="AZ330" s="1092"/>
      <c r="BA330" s="20"/>
      <c r="BB330" s="20"/>
      <c r="BC330" s="20"/>
      <c r="BD330" s="20"/>
      <c r="BE330" s="20"/>
      <c r="BF330" s="20"/>
      <c r="BG330" s="20"/>
      <c r="BH330" s="20"/>
      <c r="BI330" s="20"/>
      <c r="BJ330" s="20"/>
      <c r="BK330" s="20"/>
      <c r="BL330" s="20"/>
      <c r="BM330" s="20"/>
      <c r="BN330" s="20"/>
      <c r="BO330" s="20"/>
      <c r="BP330" s="20"/>
      <c r="BQ330" s="20"/>
      <c r="BR330" s="20"/>
      <c r="BS330" s="20"/>
    </row>
    <row r="331" spans="1:71" ht="56.25" customHeight="1">
      <c r="A331" s="24"/>
      <c r="B331" s="20"/>
      <c r="C331" s="20"/>
      <c r="D331" s="20"/>
      <c r="E331" s="20"/>
      <c r="F331" s="20"/>
      <c r="G331" s="20"/>
      <c r="H331" s="20"/>
      <c r="I331" s="20"/>
      <c r="J331" s="20"/>
      <c r="K331" s="20"/>
      <c r="L331" s="20"/>
      <c r="M331" s="20"/>
      <c r="N331" s="20"/>
      <c r="O331" s="20"/>
      <c r="P331" s="20"/>
      <c r="Q331" s="40"/>
      <c r="R331" s="20"/>
      <c r="S331" s="40"/>
      <c r="T331" s="20"/>
      <c r="U331" s="20"/>
      <c r="V331" s="20"/>
      <c r="W331" s="40"/>
      <c r="X331" s="40"/>
      <c r="Y331" s="40"/>
      <c r="Z331" s="20"/>
      <c r="AA331" s="20"/>
      <c r="AB331" s="40"/>
      <c r="AC331" s="20"/>
      <c r="AD331" s="20"/>
      <c r="AE331" s="40"/>
      <c r="AF331" s="20"/>
      <c r="AG331" s="20"/>
      <c r="AH331" s="20"/>
      <c r="AI331" s="20"/>
      <c r="AJ331" s="20"/>
      <c r="AK331" s="20"/>
      <c r="AL331" s="20"/>
      <c r="AM331" s="20"/>
      <c r="AN331" s="20"/>
      <c r="AO331" s="20"/>
      <c r="AP331" s="20"/>
      <c r="AQ331" s="40"/>
      <c r="AR331" s="20"/>
      <c r="AS331" s="20"/>
      <c r="AT331" s="20"/>
      <c r="AU331" s="40"/>
      <c r="AV331" s="40"/>
      <c r="AW331" s="40"/>
      <c r="AX331" s="20"/>
      <c r="AY331" s="20"/>
      <c r="AZ331" s="1092"/>
      <c r="BA331" s="20"/>
      <c r="BB331" s="20"/>
      <c r="BC331" s="20"/>
      <c r="BD331" s="20"/>
      <c r="BE331" s="20"/>
      <c r="BF331" s="20"/>
      <c r="BG331" s="20"/>
      <c r="BH331" s="20"/>
      <c r="BI331" s="20"/>
      <c r="BJ331" s="20"/>
      <c r="BK331" s="20"/>
      <c r="BL331" s="20"/>
      <c r="BM331" s="20"/>
      <c r="BN331" s="20"/>
      <c r="BO331" s="20"/>
      <c r="BP331" s="20"/>
      <c r="BQ331" s="20"/>
      <c r="BR331" s="20"/>
      <c r="BS331" s="20"/>
    </row>
    <row r="332" spans="1:71" ht="56.25" customHeight="1">
      <c r="A332" s="24"/>
      <c r="B332" s="20"/>
      <c r="C332" s="20"/>
      <c r="D332" s="20"/>
      <c r="E332" s="20"/>
      <c r="F332" s="20"/>
      <c r="G332" s="20"/>
      <c r="H332" s="20"/>
      <c r="I332" s="20"/>
      <c r="J332" s="20"/>
      <c r="K332" s="20"/>
      <c r="L332" s="20"/>
      <c r="M332" s="20"/>
      <c r="N332" s="20"/>
      <c r="O332" s="20"/>
      <c r="P332" s="20"/>
      <c r="Q332" s="40"/>
      <c r="R332" s="20"/>
      <c r="S332" s="40"/>
      <c r="T332" s="20"/>
      <c r="U332" s="20"/>
      <c r="V332" s="20"/>
      <c r="W332" s="40"/>
      <c r="X332" s="40"/>
      <c r="Y332" s="40"/>
      <c r="Z332" s="20"/>
      <c r="AA332" s="20"/>
      <c r="AB332" s="40"/>
      <c r="AC332" s="20"/>
      <c r="AD332" s="20"/>
      <c r="AE332" s="40"/>
      <c r="AF332" s="20"/>
      <c r="AG332" s="20"/>
      <c r="AH332" s="20"/>
      <c r="AI332" s="20"/>
      <c r="AJ332" s="20"/>
      <c r="AK332" s="20"/>
      <c r="AL332" s="20"/>
      <c r="AM332" s="20"/>
      <c r="AN332" s="20"/>
      <c r="AO332" s="20"/>
      <c r="AP332" s="20"/>
      <c r="AQ332" s="40"/>
      <c r="AR332" s="20"/>
      <c r="AS332" s="20"/>
      <c r="AT332" s="20"/>
      <c r="AU332" s="40"/>
      <c r="AV332" s="40"/>
      <c r="AW332" s="40"/>
      <c r="AX332" s="20"/>
      <c r="AY332" s="20"/>
      <c r="AZ332" s="1092"/>
      <c r="BA332" s="20"/>
      <c r="BB332" s="20"/>
      <c r="BC332" s="20"/>
      <c r="BD332" s="20"/>
      <c r="BE332" s="20"/>
      <c r="BF332" s="20"/>
      <c r="BG332" s="20"/>
      <c r="BH332" s="20"/>
      <c r="BI332" s="20"/>
      <c r="BJ332" s="20"/>
      <c r="BK332" s="20"/>
      <c r="BL332" s="20"/>
      <c r="BM332" s="20"/>
      <c r="BN332" s="20"/>
      <c r="BO332" s="20"/>
      <c r="BP332" s="20"/>
      <c r="BQ332" s="20"/>
      <c r="BR332" s="20"/>
      <c r="BS332" s="20"/>
    </row>
    <row r="333" spans="1:71" ht="56.25" customHeight="1">
      <c r="A333" s="24"/>
      <c r="B333" s="20"/>
      <c r="C333" s="20"/>
      <c r="D333" s="20"/>
      <c r="E333" s="20"/>
      <c r="F333" s="20"/>
      <c r="G333" s="20"/>
      <c r="H333" s="20"/>
      <c r="I333" s="20"/>
      <c r="J333" s="20"/>
      <c r="K333" s="20"/>
      <c r="L333" s="20"/>
      <c r="M333" s="20"/>
      <c r="N333" s="20"/>
      <c r="O333" s="20"/>
      <c r="P333" s="20"/>
      <c r="Q333" s="40"/>
      <c r="R333" s="20"/>
      <c r="S333" s="40"/>
      <c r="T333" s="20"/>
      <c r="U333" s="20"/>
      <c r="V333" s="20"/>
      <c r="W333" s="40"/>
      <c r="X333" s="40"/>
      <c r="Y333" s="40"/>
      <c r="Z333" s="20"/>
      <c r="AA333" s="20"/>
      <c r="AB333" s="40"/>
      <c r="AC333" s="20"/>
      <c r="AD333" s="20"/>
      <c r="AE333" s="40"/>
      <c r="AF333" s="20"/>
      <c r="AG333" s="20"/>
      <c r="AH333" s="20"/>
      <c r="AI333" s="20"/>
      <c r="AJ333" s="20"/>
      <c r="AK333" s="20"/>
      <c r="AL333" s="20"/>
      <c r="AM333" s="20"/>
      <c r="AN333" s="20"/>
      <c r="AO333" s="20"/>
      <c r="AP333" s="20"/>
      <c r="AQ333" s="40"/>
      <c r="AR333" s="20"/>
      <c r="AS333" s="20"/>
      <c r="AT333" s="20"/>
      <c r="AU333" s="40"/>
      <c r="AV333" s="40"/>
      <c r="AW333" s="40"/>
      <c r="AX333" s="20"/>
      <c r="AY333" s="20"/>
      <c r="AZ333" s="1092"/>
      <c r="BA333" s="20"/>
      <c r="BB333" s="20"/>
      <c r="BC333" s="20"/>
      <c r="BD333" s="20"/>
      <c r="BE333" s="20"/>
      <c r="BF333" s="20"/>
      <c r="BG333" s="20"/>
      <c r="BH333" s="20"/>
      <c r="BI333" s="20"/>
      <c r="BJ333" s="20"/>
      <c r="BK333" s="20"/>
      <c r="BL333" s="20"/>
      <c r="BM333" s="20"/>
      <c r="BN333" s="20"/>
      <c r="BO333" s="20"/>
      <c r="BP333" s="20"/>
      <c r="BQ333" s="20"/>
      <c r="BR333" s="20"/>
      <c r="BS333" s="20"/>
    </row>
    <row r="334" spans="1:71" ht="56.25" customHeight="1">
      <c r="A334" s="24"/>
      <c r="B334" s="20"/>
      <c r="C334" s="20"/>
      <c r="D334" s="20"/>
      <c r="E334" s="20"/>
      <c r="F334" s="20"/>
      <c r="G334" s="20"/>
      <c r="H334" s="20"/>
      <c r="I334" s="20"/>
      <c r="J334" s="20"/>
      <c r="K334" s="20"/>
      <c r="L334" s="20"/>
      <c r="M334" s="20"/>
      <c r="N334" s="20"/>
      <c r="O334" s="20"/>
      <c r="P334" s="20"/>
      <c r="Q334" s="40"/>
      <c r="R334" s="20"/>
      <c r="S334" s="40"/>
      <c r="T334" s="20"/>
      <c r="U334" s="20"/>
      <c r="V334" s="20"/>
      <c r="W334" s="40"/>
      <c r="X334" s="40"/>
      <c r="Y334" s="40"/>
      <c r="Z334" s="20"/>
      <c r="AA334" s="20"/>
      <c r="AB334" s="40"/>
      <c r="AC334" s="20"/>
      <c r="AD334" s="20"/>
      <c r="AE334" s="40"/>
      <c r="AF334" s="20"/>
      <c r="AG334" s="20"/>
      <c r="AH334" s="20"/>
      <c r="AI334" s="20"/>
      <c r="AJ334" s="20"/>
      <c r="AK334" s="20"/>
      <c r="AL334" s="20"/>
      <c r="AM334" s="20"/>
      <c r="AN334" s="20"/>
      <c r="AO334" s="20"/>
      <c r="AP334" s="20"/>
      <c r="AQ334" s="40"/>
      <c r="AR334" s="20"/>
      <c r="AS334" s="20"/>
      <c r="AT334" s="20"/>
      <c r="AU334" s="40"/>
      <c r="AV334" s="40"/>
      <c r="AW334" s="40"/>
      <c r="AX334" s="20"/>
      <c r="AY334" s="20"/>
      <c r="AZ334" s="1092"/>
      <c r="BA334" s="20"/>
      <c r="BB334" s="20"/>
      <c r="BC334" s="20"/>
      <c r="BD334" s="20"/>
      <c r="BE334" s="20"/>
      <c r="BF334" s="20"/>
      <c r="BG334" s="20"/>
      <c r="BH334" s="20"/>
      <c r="BI334" s="20"/>
      <c r="BJ334" s="20"/>
      <c r="BK334" s="20"/>
      <c r="BL334" s="20"/>
      <c r="BM334" s="20"/>
      <c r="BN334" s="20"/>
      <c r="BO334" s="20"/>
      <c r="BP334" s="20"/>
      <c r="BQ334" s="20"/>
      <c r="BR334" s="20"/>
      <c r="BS334" s="20"/>
    </row>
    <row r="335" spans="1:71" ht="56.25" customHeight="1">
      <c r="A335" s="24"/>
      <c r="B335" s="20"/>
      <c r="C335" s="20"/>
      <c r="D335" s="20"/>
      <c r="E335" s="20"/>
      <c r="F335" s="20"/>
      <c r="G335" s="20"/>
      <c r="H335" s="20"/>
      <c r="I335" s="20"/>
      <c r="J335" s="20"/>
      <c r="K335" s="20"/>
      <c r="L335" s="20"/>
      <c r="M335" s="20"/>
      <c r="N335" s="20"/>
      <c r="O335" s="20"/>
      <c r="P335" s="20"/>
      <c r="Q335" s="40"/>
      <c r="R335" s="20"/>
      <c r="S335" s="40"/>
      <c r="T335" s="20"/>
      <c r="U335" s="20"/>
      <c r="V335" s="20"/>
      <c r="W335" s="40"/>
      <c r="X335" s="40"/>
      <c r="Y335" s="40"/>
      <c r="Z335" s="20"/>
      <c r="AA335" s="20"/>
      <c r="AB335" s="40"/>
      <c r="AC335" s="20"/>
      <c r="AD335" s="20"/>
      <c r="AE335" s="40"/>
      <c r="AF335" s="20"/>
      <c r="AG335" s="20"/>
      <c r="AH335" s="20"/>
      <c r="AI335" s="20"/>
      <c r="AJ335" s="20"/>
      <c r="AK335" s="20"/>
      <c r="AL335" s="20"/>
      <c r="AM335" s="20"/>
      <c r="AN335" s="20"/>
      <c r="AO335" s="20"/>
      <c r="AP335" s="20"/>
      <c r="AQ335" s="40"/>
      <c r="AR335" s="20"/>
      <c r="AS335" s="20"/>
      <c r="AT335" s="20"/>
      <c r="AU335" s="40"/>
      <c r="AV335" s="40"/>
      <c r="AW335" s="40"/>
      <c r="AX335" s="20"/>
      <c r="AY335" s="20"/>
      <c r="AZ335" s="1092"/>
      <c r="BA335" s="20"/>
      <c r="BB335" s="20"/>
      <c r="BC335" s="20"/>
      <c r="BD335" s="20"/>
      <c r="BE335" s="20"/>
      <c r="BF335" s="20"/>
      <c r="BG335" s="20"/>
      <c r="BH335" s="20"/>
      <c r="BI335" s="20"/>
      <c r="BJ335" s="20"/>
      <c r="BK335" s="20"/>
      <c r="BL335" s="20"/>
      <c r="BM335" s="20"/>
      <c r="BN335" s="20"/>
      <c r="BO335" s="20"/>
      <c r="BP335" s="20"/>
      <c r="BQ335" s="20"/>
      <c r="BR335" s="20"/>
      <c r="BS335" s="20"/>
    </row>
    <row r="336" spans="1:71" ht="56.25" customHeight="1">
      <c r="A336" s="24"/>
      <c r="B336" s="20"/>
      <c r="C336" s="20"/>
      <c r="D336" s="20"/>
      <c r="E336" s="20"/>
      <c r="F336" s="20"/>
      <c r="G336" s="20"/>
      <c r="H336" s="20"/>
      <c r="I336" s="20"/>
      <c r="J336" s="20"/>
      <c r="K336" s="20"/>
      <c r="L336" s="20"/>
      <c r="M336" s="20"/>
      <c r="N336" s="20"/>
      <c r="O336" s="20"/>
      <c r="P336" s="20"/>
      <c r="Q336" s="40"/>
      <c r="R336" s="20"/>
      <c r="S336" s="40"/>
      <c r="T336" s="20"/>
      <c r="U336" s="20"/>
      <c r="V336" s="20"/>
      <c r="W336" s="40"/>
      <c r="X336" s="40"/>
      <c r="Y336" s="40"/>
      <c r="Z336" s="20"/>
      <c r="AA336" s="20"/>
      <c r="AB336" s="40"/>
      <c r="AC336" s="20"/>
      <c r="AD336" s="20"/>
      <c r="AE336" s="40"/>
      <c r="AF336" s="20"/>
      <c r="AG336" s="20"/>
      <c r="AH336" s="20"/>
      <c r="AI336" s="20"/>
      <c r="AJ336" s="20"/>
      <c r="AK336" s="20"/>
      <c r="AL336" s="20"/>
      <c r="AM336" s="20"/>
      <c r="AN336" s="20"/>
      <c r="AO336" s="20"/>
      <c r="AP336" s="20"/>
      <c r="AQ336" s="40"/>
      <c r="AR336" s="20"/>
      <c r="AS336" s="20"/>
      <c r="AT336" s="20"/>
      <c r="AU336" s="40"/>
      <c r="AV336" s="40"/>
      <c r="AW336" s="40"/>
      <c r="AX336" s="20"/>
      <c r="AY336" s="20"/>
      <c r="AZ336" s="1092"/>
      <c r="BA336" s="20"/>
      <c r="BB336" s="20"/>
      <c r="BC336" s="20"/>
      <c r="BD336" s="20"/>
      <c r="BE336" s="20"/>
      <c r="BF336" s="20"/>
      <c r="BG336" s="20"/>
      <c r="BH336" s="20"/>
      <c r="BI336" s="20"/>
      <c r="BJ336" s="20"/>
      <c r="BK336" s="20"/>
      <c r="BL336" s="20"/>
      <c r="BM336" s="20"/>
      <c r="BN336" s="20"/>
      <c r="BO336" s="20"/>
      <c r="BP336" s="20"/>
      <c r="BQ336" s="20"/>
      <c r="BR336" s="20"/>
      <c r="BS336" s="20"/>
    </row>
    <row r="337" spans="1:71" ht="56.25" customHeight="1">
      <c r="A337" s="24"/>
      <c r="B337" s="20"/>
      <c r="C337" s="20"/>
      <c r="D337" s="20"/>
      <c r="E337" s="20"/>
      <c r="F337" s="20"/>
      <c r="G337" s="20"/>
      <c r="H337" s="20"/>
      <c r="I337" s="20"/>
      <c r="J337" s="20"/>
      <c r="K337" s="20"/>
      <c r="L337" s="20"/>
      <c r="M337" s="20"/>
      <c r="N337" s="20"/>
      <c r="O337" s="20"/>
      <c r="P337" s="20"/>
      <c r="Q337" s="40"/>
      <c r="R337" s="20"/>
      <c r="S337" s="40"/>
      <c r="T337" s="20"/>
      <c r="U337" s="20"/>
      <c r="V337" s="20"/>
      <c r="W337" s="40"/>
      <c r="X337" s="40"/>
      <c r="Y337" s="40"/>
      <c r="Z337" s="20"/>
      <c r="AA337" s="20"/>
      <c r="AB337" s="40"/>
      <c r="AC337" s="20"/>
      <c r="AD337" s="20"/>
      <c r="AE337" s="40"/>
      <c r="AF337" s="20"/>
      <c r="AG337" s="20"/>
      <c r="AH337" s="20"/>
      <c r="AI337" s="20"/>
      <c r="AJ337" s="20"/>
      <c r="AK337" s="20"/>
      <c r="AL337" s="20"/>
      <c r="AM337" s="20"/>
      <c r="AN337" s="20"/>
      <c r="AO337" s="20"/>
      <c r="AP337" s="20"/>
      <c r="AQ337" s="40"/>
      <c r="AR337" s="20"/>
      <c r="AS337" s="20"/>
      <c r="AT337" s="20"/>
      <c r="AU337" s="40"/>
      <c r="AV337" s="40"/>
      <c r="AW337" s="40"/>
      <c r="AX337" s="20"/>
      <c r="AY337" s="20"/>
      <c r="AZ337" s="1092"/>
      <c r="BA337" s="20"/>
      <c r="BB337" s="20"/>
      <c r="BC337" s="20"/>
      <c r="BD337" s="20"/>
      <c r="BE337" s="20"/>
      <c r="BF337" s="20"/>
      <c r="BG337" s="20"/>
      <c r="BH337" s="20"/>
      <c r="BI337" s="20"/>
      <c r="BJ337" s="20"/>
      <c r="BK337" s="20"/>
      <c r="BL337" s="20"/>
      <c r="BM337" s="20"/>
      <c r="BN337" s="20"/>
      <c r="BO337" s="20"/>
      <c r="BP337" s="20"/>
      <c r="BQ337" s="20"/>
      <c r="BR337" s="20"/>
      <c r="BS337" s="20"/>
    </row>
    <row r="338" spans="1:71" ht="56.25" customHeight="1">
      <c r="A338" s="24"/>
      <c r="B338" s="20"/>
      <c r="C338" s="20"/>
      <c r="D338" s="20"/>
      <c r="E338" s="20"/>
      <c r="F338" s="20"/>
      <c r="G338" s="20"/>
      <c r="H338" s="20"/>
      <c r="I338" s="20"/>
      <c r="J338" s="20"/>
      <c r="K338" s="20"/>
      <c r="L338" s="20"/>
      <c r="M338" s="20"/>
      <c r="N338" s="20"/>
      <c r="O338" s="20"/>
      <c r="P338" s="20"/>
      <c r="Q338" s="40"/>
      <c r="R338" s="20"/>
      <c r="S338" s="40"/>
      <c r="T338" s="20"/>
      <c r="U338" s="20"/>
      <c r="V338" s="20"/>
      <c r="W338" s="40"/>
      <c r="X338" s="40"/>
      <c r="Y338" s="40"/>
      <c r="Z338" s="20"/>
      <c r="AA338" s="20"/>
      <c r="AB338" s="40"/>
      <c r="AC338" s="20"/>
      <c r="AD338" s="20"/>
      <c r="AE338" s="40"/>
      <c r="AF338" s="20"/>
      <c r="AG338" s="20"/>
      <c r="AH338" s="20"/>
      <c r="AI338" s="20"/>
      <c r="AJ338" s="20"/>
      <c r="AK338" s="20"/>
      <c r="AL338" s="20"/>
      <c r="AM338" s="20"/>
      <c r="AN338" s="20"/>
      <c r="AO338" s="20"/>
      <c r="AP338" s="20"/>
      <c r="AQ338" s="40"/>
      <c r="AR338" s="20"/>
      <c r="AS338" s="20"/>
      <c r="AT338" s="20"/>
      <c r="AU338" s="40"/>
      <c r="AV338" s="40"/>
      <c r="AW338" s="40"/>
      <c r="AX338" s="20"/>
      <c r="AY338" s="20"/>
      <c r="AZ338" s="1092"/>
      <c r="BA338" s="20"/>
      <c r="BB338" s="20"/>
      <c r="BC338" s="20"/>
      <c r="BD338" s="20"/>
      <c r="BE338" s="20"/>
      <c r="BF338" s="20"/>
      <c r="BG338" s="20"/>
      <c r="BH338" s="20"/>
      <c r="BI338" s="20"/>
      <c r="BJ338" s="20"/>
      <c r="BK338" s="20"/>
      <c r="BL338" s="20"/>
      <c r="BM338" s="20"/>
      <c r="BN338" s="20"/>
      <c r="BO338" s="20"/>
      <c r="BP338" s="20"/>
      <c r="BQ338" s="20"/>
      <c r="BR338" s="20"/>
      <c r="BS338" s="20"/>
    </row>
    <row r="339" spans="1:71" ht="56.25" customHeight="1">
      <c r="A339" s="24"/>
      <c r="B339" s="20"/>
      <c r="C339" s="20"/>
      <c r="D339" s="20"/>
      <c r="E339" s="20"/>
      <c r="F339" s="20"/>
      <c r="G339" s="20"/>
      <c r="H339" s="20"/>
      <c r="I339" s="20"/>
      <c r="J339" s="20"/>
      <c r="K339" s="20"/>
      <c r="L339" s="20"/>
      <c r="M339" s="20"/>
      <c r="N339" s="20"/>
      <c r="O339" s="20"/>
      <c r="P339" s="20"/>
      <c r="Q339" s="40"/>
      <c r="R339" s="20"/>
      <c r="S339" s="40"/>
      <c r="T339" s="20"/>
      <c r="U339" s="20"/>
      <c r="V339" s="20"/>
      <c r="W339" s="40"/>
      <c r="X339" s="40"/>
      <c r="Y339" s="40"/>
      <c r="Z339" s="20"/>
      <c r="AA339" s="20"/>
      <c r="AB339" s="40"/>
      <c r="AC339" s="20"/>
      <c r="AD339" s="20"/>
      <c r="AE339" s="40"/>
      <c r="AF339" s="20"/>
      <c r="AG339" s="20"/>
      <c r="AH339" s="20"/>
      <c r="AI339" s="20"/>
      <c r="AJ339" s="20"/>
      <c r="AK339" s="20"/>
      <c r="AL339" s="20"/>
      <c r="AM339" s="20"/>
      <c r="AN339" s="20"/>
      <c r="AO339" s="20"/>
      <c r="AP339" s="20"/>
      <c r="AQ339" s="40"/>
      <c r="AR339" s="20"/>
      <c r="AS339" s="20"/>
      <c r="AT339" s="20"/>
      <c r="AU339" s="40"/>
      <c r="AV339" s="40"/>
      <c r="AW339" s="40"/>
      <c r="AX339" s="20"/>
      <c r="AY339" s="20"/>
      <c r="AZ339" s="1092"/>
      <c r="BA339" s="20"/>
      <c r="BB339" s="20"/>
      <c r="BC339" s="20"/>
      <c r="BD339" s="20"/>
      <c r="BE339" s="20"/>
      <c r="BF339" s="20"/>
      <c r="BG339" s="20"/>
      <c r="BH339" s="20"/>
      <c r="BI339" s="20"/>
      <c r="BJ339" s="20"/>
      <c r="BK339" s="20"/>
      <c r="BL339" s="20"/>
      <c r="BM339" s="20"/>
      <c r="BN339" s="20"/>
      <c r="BO339" s="20"/>
      <c r="BP339" s="20"/>
      <c r="BQ339" s="20"/>
      <c r="BR339" s="20"/>
      <c r="BS339" s="20"/>
    </row>
    <row r="340" spans="1:71" ht="56.25" customHeight="1">
      <c r="A340" s="24"/>
      <c r="B340" s="20"/>
      <c r="C340" s="20"/>
      <c r="D340" s="20"/>
      <c r="E340" s="20"/>
      <c r="F340" s="20"/>
      <c r="G340" s="20"/>
      <c r="H340" s="20"/>
      <c r="I340" s="20"/>
      <c r="J340" s="20"/>
      <c r="K340" s="20"/>
      <c r="L340" s="20"/>
      <c r="M340" s="20"/>
      <c r="N340" s="20"/>
      <c r="O340" s="20"/>
      <c r="P340" s="20"/>
      <c r="Q340" s="40"/>
      <c r="R340" s="20"/>
      <c r="S340" s="40"/>
      <c r="T340" s="20"/>
      <c r="U340" s="20"/>
      <c r="V340" s="20"/>
      <c r="W340" s="40"/>
      <c r="X340" s="40"/>
      <c r="Y340" s="40"/>
      <c r="Z340" s="20"/>
      <c r="AA340" s="20"/>
      <c r="AB340" s="40"/>
      <c r="AC340" s="20"/>
      <c r="AD340" s="20"/>
      <c r="AE340" s="40"/>
      <c r="AF340" s="20"/>
      <c r="AG340" s="20"/>
      <c r="AH340" s="20"/>
      <c r="AI340" s="20"/>
      <c r="AJ340" s="20"/>
      <c r="AK340" s="20"/>
      <c r="AL340" s="20"/>
      <c r="AM340" s="20"/>
      <c r="AN340" s="20"/>
      <c r="AO340" s="20"/>
      <c r="AP340" s="20"/>
      <c r="AQ340" s="40"/>
      <c r="AR340" s="20"/>
      <c r="AS340" s="20"/>
      <c r="AT340" s="20"/>
      <c r="AU340" s="40"/>
      <c r="AV340" s="40"/>
      <c r="AW340" s="40"/>
      <c r="AX340" s="20"/>
      <c r="AY340" s="20"/>
      <c r="AZ340" s="1092"/>
      <c r="BA340" s="20"/>
      <c r="BB340" s="20"/>
      <c r="BC340" s="20"/>
      <c r="BD340" s="20"/>
      <c r="BE340" s="20"/>
      <c r="BF340" s="20"/>
      <c r="BG340" s="20"/>
      <c r="BH340" s="20"/>
      <c r="BI340" s="20"/>
      <c r="BJ340" s="20"/>
      <c r="BK340" s="20"/>
      <c r="BL340" s="20"/>
      <c r="BM340" s="20"/>
      <c r="BN340" s="20"/>
      <c r="BO340" s="20"/>
      <c r="BP340" s="20"/>
      <c r="BQ340" s="20"/>
      <c r="BR340" s="20"/>
      <c r="BS340" s="20"/>
    </row>
    <row r="341" spans="1:71" ht="56.25" customHeight="1">
      <c r="A341" s="24"/>
      <c r="B341" s="20"/>
      <c r="C341" s="20"/>
      <c r="D341" s="20"/>
      <c r="E341" s="20"/>
      <c r="F341" s="20"/>
      <c r="G341" s="20"/>
      <c r="H341" s="20"/>
      <c r="I341" s="20"/>
      <c r="J341" s="20"/>
      <c r="K341" s="20"/>
      <c r="L341" s="20"/>
      <c r="M341" s="20"/>
      <c r="N341" s="20"/>
      <c r="O341" s="20"/>
      <c r="P341" s="20"/>
      <c r="Q341" s="40"/>
      <c r="R341" s="20"/>
      <c r="S341" s="40"/>
      <c r="T341" s="20"/>
      <c r="U341" s="20"/>
      <c r="V341" s="20"/>
      <c r="W341" s="40"/>
      <c r="X341" s="40"/>
      <c r="Y341" s="40"/>
      <c r="Z341" s="20"/>
      <c r="AA341" s="20"/>
      <c r="AB341" s="40"/>
      <c r="AC341" s="20"/>
      <c r="AD341" s="20"/>
      <c r="AE341" s="40"/>
      <c r="AF341" s="20"/>
      <c r="AG341" s="20"/>
      <c r="AH341" s="20"/>
      <c r="AI341" s="20"/>
      <c r="AJ341" s="20"/>
      <c r="AK341" s="20"/>
      <c r="AL341" s="20"/>
      <c r="AM341" s="20"/>
      <c r="AN341" s="20"/>
      <c r="AO341" s="20"/>
      <c r="AP341" s="20"/>
      <c r="AQ341" s="40"/>
      <c r="AR341" s="20"/>
      <c r="AS341" s="20"/>
      <c r="AT341" s="20"/>
      <c r="AU341" s="40"/>
      <c r="AV341" s="40"/>
      <c r="AW341" s="40"/>
      <c r="AX341" s="20"/>
      <c r="AY341" s="20"/>
      <c r="AZ341" s="1092"/>
      <c r="BA341" s="20"/>
      <c r="BB341" s="20"/>
      <c r="BC341" s="20"/>
      <c r="BD341" s="20"/>
      <c r="BE341" s="20"/>
      <c r="BF341" s="20"/>
      <c r="BG341" s="20"/>
      <c r="BH341" s="20"/>
      <c r="BI341" s="20"/>
      <c r="BJ341" s="20"/>
      <c r="BK341" s="20"/>
      <c r="BL341" s="20"/>
      <c r="BM341" s="20"/>
      <c r="BN341" s="20"/>
      <c r="BO341" s="20"/>
      <c r="BP341" s="20"/>
      <c r="BQ341" s="20"/>
      <c r="BR341" s="20"/>
      <c r="BS341" s="20"/>
    </row>
    <row r="342" spans="1:71" ht="56.25" customHeight="1">
      <c r="A342" s="24"/>
      <c r="B342" s="20"/>
      <c r="C342" s="20"/>
      <c r="D342" s="20"/>
      <c r="E342" s="20"/>
      <c r="F342" s="20"/>
      <c r="G342" s="20"/>
      <c r="H342" s="20"/>
      <c r="I342" s="20"/>
      <c r="J342" s="20"/>
      <c r="K342" s="20"/>
      <c r="L342" s="20"/>
      <c r="M342" s="20"/>
      <c r="N342" s="20"/>
      <c r="O342" s="20"/>
      <c r="P342" s="20"/>
      <c r="Q342" s="40"/>
      <c r="R342" s="20"/>
      <c r="S342" s="40"/>
      <c r="T342" s="20"/>
      <c r="U342" s="20"/>
      <c r="V342" s="20"/>
      <c r="W342" s="40"/>
      <c r="X342" s="40"/>
      <c r="Y342" s="40"/>
      <c r="Z342" s="20"/>
      <c r="AA342" s="20"/>
      <c r="AB342" s="40"/>
      <c r="AC342" s="20"/>
      <c r="AD342" s="20"/>
      <c r="AE342" s="40"/>
      <c r="AF342" s="20"/>
      <c r="AG342" s="20"/>
      <c r="AH342" s="20"/>
      <c r="AI342" s="20"/>
      <c r="AJ342" s="20"/>
      <c r="AK342" s="20"/>
      <c r="AL342" s="20"/>
      <c r="AM342" s="20"/>
      <c r="AN342" s="20"/>
      <c r="AO342" s="20"/>
      <c r="AP342" s="20"/>
      <c r="AQ342" s="40"/>
      <c r="AR342" s="20"/>
      <c r="AS342" s="20"/>
      <c r="AT342" s="20"/>
      <c r="AU342" s="40"/>
      <c r="AV342" s="40"/>
      <c r="AW342" s="40"/>
      <c r="AX342" s="20"/>
      <c r="AY342" s="20"/>
      <c r="AZ342" s="1092"/>
      <c r="BA342" s="20"/>
      <c r="BB342" s="20"/>
      <c r="BC342" s="20"/>
      <c r="BD342" s="20"/>
      <c r="BE342" s="20"/>
      <c r="BF342" s="20"/>
      <c r="BG342" s="20"/>
      <c r="BH342" s="20"/>
      <c r="BI342" s="20"/>
      <c r="BJ342" s="20"/>
      <c r="BK342" s="20"/>
      <c r="BL342" s="20"/>
      <c r="BM342" s="20"/>
      <c r="BN342" s="20"/>
      <c r="BO342" s="20"/>
      <c r="BP342" s="20"/>
      <c r="BQ342" s="20"/>
      <c r="BR342" s="20"/>
      <c r="BS342" s="20"/>
    </row>
    <row r="343" spans="1:71" ht="56.25" customHeight="1">
      <c r="A343" s="24"/>
      <c r="B343" s="20"/>
      <c r="C343" s="20"/>
      <c r="D343" s="20"/>
      <c r="E343" s="20"/>
      <c r="F343" s="20"/>
      <c r="G343" s="20"/>
      <c r="H343" s="20"/>
      <c r="I343" s="20"/>
      <c r="J343" s="20"/>
      <c r="K343" s="20"/>
      <c r="L343" s="20"/>
      <c r="M343" s="20"/>
      <c r="N343" s="20"/>
      <c r="O343" s="20"/>
      <c r="P343" s="20"/>
      <c r="Q343" s="40"/>
      <c r="R343" s="20"/>
      <c r="S343" s="40"/>
      <c r="T343" s="20"/>
      <c r="U343" s="20"/>
      <c r="V343" s="20"/>
      <c r="W343" s="40"/>
      <c r="X343" s="40"/>
      <c r="Y343" s="40"/>
      <c r="Z343" s="20"/>
      <c r="AA343" s="20"/>
      <c r="AB343" s="40"/>
      <c r="AC343" s="20"/>
      <c r="AD343" s="20"/>
      <c r="AE343" s="40"/>
      <c r="AF343" s="20"/>
      <c r="AG343" s="20"/>
      <c r="AH343" s="20"/>
      <c r="AI343" s="20"/>
      <c r="AJ343" s="20"/>
      <c r="AK343" s="20"/>
      <c r="AL343" s="20"/>
      <c r="AM343" s="20"/>
      <c r="AN343" s="20"/>
      <c r="AO343" s="20"/>
      <c r="AP343" s="20"/>
      <c r="AQ343" s="40"/>
      <c r="AR343" s="20"/>
      <c r="AS343" s="20"/>
      <c r="AT343" s="20"/>
      <c r="AU343" s="40"/>
      <c r="AV343" s="40"/>
      <c r="AW343" s="40"/>
      <c r="AX343" s="20"/>
      <c r="AY343" s="20"/>
      <c r="AZ343" s="1092"/>
      <c r="BA343" s="20"/>
      <c r="BB343" s="20"/>
      <c r="BC343" s="20"/>
      <c r="BD343" s="20"/>
      <c r="BE343" s="20"/>
      <c r="BF343" s="20"/>
      <c r="BG343" s="20"/>
      <c r="BH343" s="20"/>
      <c r="BI343" s="20"/>
      <c r="BJ343" s="20"/>
      <c r="BK343" s="20"/>
      <c r="BL343" s="20"/>
      <c r="BM343" s="20"/>
      <c r="BN343" s="20"/>
      <c r="BO343" s="20"/>
      <c r="BP343" s="20"/>
      <c r="BQ343" s="20"/>
      <c r="BR343" s="20"/>
      <c r="BS343" s="20"/>
    </row>
    <row r="344" spans="1:71" ht="56.25" customHeight="1">
      <c r="A344" s="24"/>
      <c r="B344" s="20"/>
      <c r="C344" s="20"/>
      <c r="D344" s="20"/>
      <c r="E344" s="20"/>
      <c r="F344" s="20"/>
      <c r="G344" s="20"/>
      <c r="H344" s="20"/>
      <c r="I344" s="20"/>
      <c r="J344" s="20"/>
      <c r="K344" s="20"/>
      <c r="L344" s="20"/>
      <c r="M344" s="20"/>
      <c r="N344" s="20"/>
      <c r="O344" s="20"/>
      <c r="P344" s="20"/>
      <c r="Q344" s="40"/>
      <c r="R344" s="20"/>
      <c r="S344" s="40"/>
      <c r="T344" s="20"/>
      <c r="U344" s="20"/>
      <c r="V344" s="20"/>
      <c r="W344" s="40"/>
      <c r="X344" s="40"/>
      <c r="Y344" s="40"/>
      <c r="Z344" s="20"/>
      <c r="AA344" s="20"/>
      <c r="AB344" s="40"/>
      <c r="AC344" s="20"/>
      <c r="AD344" s="20"/>
      <c r="AE344" s="40"/>
      <c r="AF344" s="20"/>
      <c r="AG344" s="20"/>
      <c r="AH344" s="20"/>
      <c r="AI344" s="20"/>
      <c r="AJ344" s="20"/>
      <c r="AK344" s="20"/>
      <c r="AL344" s="20"/>
      <c r="AM344" s="20"/>
      <c r="AN344" s="20"/>
      <c r="AO344" s="20"/>
      <c r="AP344" s="20"/>
      <c r="AQ344" s="40"/>
      <c r="AR344" s="20"/>
      <c r="AS344" s="20"/>
      <c r="AT344" s="20"/>
      <c r="AU344" s="40"/>
      <c r="AV344" s="40"/>
      <c r="AW344" s="40"/>
      <c r="AX344" s="20"/>
      <c r="AY344" s="20"/>
      <c r="AZ344" s="1092"/>
      <c r="BA344" s="20"/>
      <c r="BB344" s="20"/>
      <c r="BC344" s="20"/>
      <c r="BD344" s="20"/>
      <c r="BE344" s="20"/>
      <c r="BF344" s="20"/>
      <c r="BG344" s="20"/>
      <c r="BH344" s="20"/>
      <c r="BI344" s="20"/>
      <c r="BJ344" s="20"/>
      <c r="BK344" s="20"/>
      <c r="BL344" s="20"/>
      <c r="BM344" s="20"/>
      <c r="BN344" s="20"/>
      <c r="BO344" s="20"/>
      <c r="BP344" s="20"/>
      <c r="BQ344" s="20"/>
      <c r="BR344" s="20"/>
      <c r="BS344" s="20"/>
    </row>
    <row r="345" spans="1:71" ht="56.25" customHeight="1">
      <c r="A345" s="24"/>
      <c r="B345" s="20"/>
      <c r="C345" s="20"/>
      <c r="D345" s="20"/>
      <c r="E345" s="20"/>
      <c r="F345" s="20"/>
      <c r="G345" s="20"/>
      <c r="H345" s="20"/>
      <c r="I345" s="20"/>
      <c r="J345" s="20"/>
      <c r="K345" s="20"/>
      <c r="L345" s="20"/>
      <c r="M345" s="20"/>
      <c r="N345" s="20"/>
      <c r="O345" s="20"/>
      <c r="P345" s="20"/>
      <c r="Q345" s="40"/>
      <c r="R345" s="20"/>
      <c r="S345" s="40"/>
      <c r="T345" s="20"/>
      <c r="U345" s="20"/>
      <c r="V345" s="20"/>
      <c r="W345" s="40"/>
      <c r="X345" s="40"/>
      <c r="Y345" s="40"/>
      <c r="Z345" s="20"/>
      <c r="AA345" s="20"/>
      <c r="AB345" s="40"/>
      <c r="AC345" s="20"/>
      <c r="AD345" s="20"/>
      <c r="AE345" s="40"/>
      <c r="AF345" s="20"/>
      <c r="AG345" s="20"/>
      <c r="AH345" s="20"/>
      <c r="AI345" s="20"/>
      <c r="AJ345" s="20"/>
      <c r="AK345" s="20"/>
      <c r="AL345" s="20"/>
      <c r="AM345" s="20"/>
      <c r="AN345" s="20"/>
      <c r="AO345" s="20"/>
      <c r="AP345" s="20"/>
      <c r="AQ345" s="40"/>
      <c r="AR345" s="20"/>
      <c r="AS345" s="20"/>
      <c r="AT345" s="20"/>
      <c r="AU345" s="40"/>
      <c r="AV345" s="40"/>
      <c r="AW345" s="40"/>
      <c r="AX345" s="20"/>
      <c r="AY345" s="20"/>
      <c r="AZ345" s="1092"/>
      <c r="BA345" s="20"/>
      <c r="BB345" s="20"/>
      <c r="BC345" s="20"/>
      <c r="BD345" s="20"/>
      <c r="BE345" s="20"/>
      <c r="BF345" s="20"/>
      <c r="BG345" s="20"/>
      <c r="BH345" s="20"/>
      <c r="BI345" s="20"/>
      <c r="BJ345" s="20"/>
      <c r="BK345" s="20"/>
      <c r="BL345" s="20"/>
      <c r="BM345" s="20"/>
      <c r="BN345" s="20"/>
      <c r="BO345" s="20"/>
      <c r="BP345" s="20"/>
      <c r="BQ345" s="20"/>
      <c r="BR345" s="20"/>
      <c r="BS345" s="20"/>
    </row>
    <row r="346" spans="1:71" ht="56.25" customHeight="1">
      <c r="A346" s="24"/>
      <c r="B346" s="20"/>
      <c r="C346" s="20"/>
      <c r="D346" s="20"/>
      <c r="E346" s="20"/>
      <c r="F346" s="20"/>
      <c r="G346" s="20"/>
      <c r="H346" s="20"/>
      <c r="I346" s="20"/>
      <c r="J346" s="20"/>
      <c r="K346" s="20"/>
      <c r="L346" s="20"/>
      <c r="M346" s="20"/>
      <c r="N346" s="20"/>
      <c r="O346" s="20"/>
      <c r="P346" s="20"/>
      <c r="Q346" s="40"/>
      <c r="R346" s="20"/>
      <c r="S346" s="40"/>
      <c r="T346" s="20"/>
      <c r="U346" s="20"/>
      <c r="V346" s="20"/>
      <c r="W346" s="40"/>
      <c r="X346" s="40"/>
      <c r="Y346" s="40"/>
      <c r="Z346" s="20"/>
      <c r="AA346" s="20"/>
      <c r="AB346" s="40"/>
      <c r="AC346" s="20"/>
      <c r="AD346" s="20"/>
      <c r="AE346" s="40"/>
      <c r="AF346" s="20"/>
      <c r="AG346" s="20"/>
      <c r="AH346" s="20"/>
      <c r="AI346" s="20"/>
      <c r="AJ346" s="20"/>
      <c r="AK346" s="20"/>
      <c r="AL346" s="20"/>
      <c r="AM346" s="20"/>
      <c r="AN346" s="20"/>
      <c r="AO346" s="20"/>
      <c r="AP346" s="20"/>
      <c r="AQ346" s="40"/>
      <c r="AR346" s="20"/>
      <c r="AS346" s="20"/>
      <c r="AT346" s="20"/>
      <c r="AU346" s="40"/>
      <c r="AV346" s="40"/>
      <c r="AW346" s="40"/>
      <c r="AX346" s="20"/>
      <c r="AY346" s="20"/>
      <c r="AZ346" s="1092"/>
      <c r="BA346" s="20"/>
      <c r="BB346" s="20"/>
      <c r="BC346" s="20"/>
      <c r="BD346" s="20"/>
      <c r="BE346" s="20"/>
      <c r="BF346" s="20"/>
      <c r="BG346" s="20"/>
      <c r="BH346" s="20"/>
      <c r="BI346" s="20"/>
      <c r="BJ346" s="20"/>
      <c r="BK346" s="20"/>
      <c r="BL346" s="20"/>
      <c r="BM346" s="20"/>
      <c r="BN346" s="20"/>
      <c r="BO346" s="20"/>
      <c r="BP346" s="20"/>
      <c r="BQ346" s="20"/>
      <c r="BR346" s="20"/>
      <c r="BS346" s="20"/>
    </row>
    <row r="347" spans="1:71" ht="56.25" customHeight="1">
      <c r="A347" s="24"/>
      <c r="B347" s="20"/>
      <c r="C347" s="20"/>
      <c r="D347" s="20"/>
      <c r="E347" s="20"/>
      <c r="F347" s="20"/>
      <c r="G347" s="20"/>
      <c r="H347" s="20"/>
      <c r="I347" s="20"/>
      <c r="J347" s="20"/>
      <c r="K347" s="20"/>
      <c r="L347" s="20"/>
      <c r="M347" s="20"/>
      <c r="N347" s="20"/>
      <c r="O347" s="20"/>
      <c r="P347" s="20"/>
      <c r="Q347" s="40"/>
      <c r="R347" s="20"/>
      <c r="S347" s="40"/>
      <c r="T347" s="20"/>
      <c r="U347" s="20"/>
      <c r="V347" s="20"/>
      <c r="W347" s="40"/>
      <c r="X347" s="40"/>
      <c r="Y347" s="40"/>
      <c r="Z347" s="20"/>
      <c r="AA347" s="20"/>
      <c r="AB347" s="40"/>
      <c r="AC347" s="20"/>
      <c r="AD347" s="20"/>
      <c r="AE347" s="40"/>
      <c r="AF347" s="20"/>
      <c r="AG347" s="20"/>
      <c r="AH347" s="20"/>
      <c r="AI347" s="20"/>
      <c r="AJ347" s="20"/>
      <c r="AK347" s="20"/>
      <c r="AL347" s="20"/>
      <c r="AM347" s="20"/>
      <c r="AN347" s="20"/>
      <c r="AO347" s="20"/>
      <c r="AP347" s="20"/>
      <c r="AQ347" s="40"/>
      <c r="AR347" s="20"/>
      <c r="AS347" s="20"/>
      <c r="AT347" s="20"/>
      <c r="AU347" s="40"/>
      <c r="AV347" s="40"/>
      <c r="AW347" s="40"/>
      <c r="AX347" s="20"/>
      <c r="AY347" s="20"/>
      <c r="AZ347" s="1092"/>
      <c r="BA347" s="20"/>
      <c r="BB347" s="20"/>
      <c r="BC347" s="20"/>
      <c r="BD347" s="20"/>
      <c r="BE347" s="20"/>
      <c r="BF347" s="20"/>
      <c r="BG347" s="20"/>
      <c r="BH347" s="20"/>
      <c r="BI347" s="20"/>
      <c r="BJ347" s="20"/>
      <c r="BK347" s="20"/>
      <c r="BL347" s="20"/>
      <c r="BM347" s="20"/>
      <c r="BN347" s="20"/>
      <c r="BO347" s="20"/>
      <c r="BP347" s="20"/>
      <c r="BQ347" s="20"/>
      <c r="BR347" s="20"/>
      <c r="BS347" s="20"/>
    </row>
    <row r="348" spans="1:71" ht="56.25" customHeight="1">
      <c r="A348" s="24"/>
      <c r="B348" s="20"/>
      <c r="C348" s="20"/>
      <c r="D348" s="20"/>
      <c r="E348" s="20"/>
      <c r="F348" s="20"/>
      <c r="G348" s="20"/>
      <c r="H348" s="20"/>
      <c r="I348" s="20"/>
      <c r="J348" s="20"/>
      <c r="K348" s="20"/>
      <c r="L348" s="20"/>
      <c r="M348" s="20"/>
      <c r="N348" s="20"/>
      <c r="O348" s="20"/>
      <c r="P348" s="20"/>
      <c r="Q348" s="40"/>
      <c r="R348" s="20"/>
      <c r="S348" s="40"/>
      <c r="T348" s="20"/>
      <c r="U348" s="20"/>
      <c r="V348" s="20"/>
      <c r="W348" s="40"/>
      <c r="X348" s="40"/>
      <c r="Y348" s="40"/>
      <c r="Z348" s="20"/>
      <c r="AA348" s="20"/>
      <c r="AB348" s="40"/>
      <c r="AC348" s="20"/>
      <c r="AD348" s="20"/>
      <c r="AE348" s="40"/>
      <c r="AF348" s="20"/>
      <c r="AG348" s="20"/>
      <c r="AH348" s="20"/>
      <c r="AI348" s="20"/>
      <c r="AJ348" s="20"/>
      <c r="AK348" s="20"/>
      <c r="AL348" s="20"/>
      <c r="AM348" s="20"/>
      <c r="AN348" s="20"/>
      <c r="AO348" s="20"/>
      <c r="AP348" s="20"/>
      <c r="AQ348" s="40"/>
      <c r="AR348" s="20"/>
      <c r="AS348" s="20"/>
      <c r="AT348" s="20"/>
      <c r="AU348" s="40"/>
      <c r="AV348" s="40"/>
      <c r="AW348" s="40"/>
      <c r="AX348" s="20"/>
      <c r="AY348" s="20"/>
      <c r="AZ348" s="1092"/>
      <c r="BA348" s="20"/>
      <c r="BB348" s="20"/>
      <c r="BC348" s="20"/>
      <c r="BD348" s="20"/>
      <c r="BE348" s="20"/>
      <c r="BF348" s="20"/>
      <c r="BG348" s="20"/>
      <c r="BH348" s="20"/>
      <c r="BI348" s="20"/>
      <c r="BJ348" s="20"/>
      <c r="BK348" s="20"/>
      <c r="BL348" s="20"/>
      <c r="BM348" s="20"/>
      <c r="BN348" s="20"/>
      <c r="BO348" s="20"/>
      <c r="BP348" s="20"/>
      <c r="BQ348" s="20"/>
      <c r="BR348" s="20"/>
      <c r="BS348" s="20"/>
    </row>
    <row r="349" spans="1:71" ht="56.25" customHeight="1">
      <c r="A349" s="24"/>
      <c r="B349" s="20"/>
      <c r="C349" s="20"/>
      <c r="D349" s="20"/>
      <c r="E349" s="20"/>
      <c r="F349" s="20"/>
      <c r="G349" s="20"/>
      <c r="H349" s="20"/>
      <c r="I349" s="20"/>
      <c r="J349" s="20"/>
      <c r="K349" s="20"/>
      <c r="L349" s="20"/>
      <c r="M349" s="20"/>
      <c r="N349" s="20"/>
      <c r="O349" s="20"/>
      <c r="P349" s="20"/>
      <c r="Q349" s="40"/>
      <c r="R349" s="20"/>
      <c r="S349" s="40"/>
      <c r="T349" s="20"/>
      <c r="U349" s="20"/>
      <c r="V349" s="20"/>
      <c r="W349" s="40"/>
      <c r="X349" s="40"/>
      <c r="Y349" s="40"/>
      <c r="Z349" s="20"/>
      <c r="AA349" s="20"/>
      <c r="AB349" s="40"/>
      <c r="AC349" s="20"/>
      <c r="AD349" s="20"/>
      <c r="AE349" s="40"/>
      <c r="AF349" s="20"/>
      <c r="AG349" s="20"/>
      <c r="AH349" s="20"/>
      <c r="AI349" s="20"/>
      <c r="AJ349" s="20"/>
      <c r="AK349" s="20"/>
      <c r="AL349" s="20"/>
      <c r="AM349" s="20"/>
      <c r="AN349" s="20"/>
      <c r="AO349" s="20"/>
      <c r="AP349" s="20"/>
      <c r="AQ349" s="40"/>
      <c r="AR349" s="20"/>
      <c r="AS349" s="20"/>
      <c r="AT349" s="20"/>
      <c r="AU349" s="40"/>
      <c r="AV349" s="40"/>
      <c r="AW349" s="40"/>
      <c r="AX349" s="20"/>
      <c r="AY349" s="20"/>
      <c r="AZ349" s="1092"/>
      <c r="BA349" s="20"/>
      <c r="BB349" s="20"/>
      <c r="BC349" s="20"/>
      <c r="BD349" s="20"/>
      <c r="BE349" s="20"/>
      <c r="BF349" s="20"/>
      <c r="BG349" s="20"/>
      <c r="BH349" s="20"/>
      <c r="BI349" s="20"/>
      <c r="BJ349" s="20"/>
      <c r="BK349" s="20"/>
      <c r="BL349" s="20"/>
      <c r="BM349" s="20"/>
      <c r="BN349" s="20"/>
      <c r="BO349" s="20"/>
      <c r="BP349" s="20"/>
      <c r="BQ349" s="20"/>
      <c r="BR349" s="20"/>
      <c r="BS349" s="20"/>
    </row>
    <row r="350" spans="1:71" ht="56.25" customHeight="1">
      <c r="A350" s="24"/>
      <c r="B350" s="20"/>
      <c r="C350" s="20"/>
      <c r="D350" s="20"/>
      <c r="E350" s="20"/>
      <c r="F350" s="20"/>
      <c r="G350" s="20"/>
      <c r="H350" s="20"/>
      <c r="I350" s="20"/>
      <c r="J350" s="20"/>
      <c r="K350" s="20"/>
      <c r="L350" s="20"/>
      <c r="M350" s="20"/>
      <c r="N350" s="20"/>
      <c r="O350" s="20"/>
      <c r="P350" s="20"/>
      <c r="Q350" s="40"/>
      <c r="R350" s="20"/>
      <c r="S350" s="40"/>
      <c r="T350" s="20"/>
      <c r="U350" s="20"/>
      <c r="V350" s="20"/>
      <c r="W350" s="40"/>
      <c r="X350" s="40"/>
      <c r="Y350" s="40"/>
      <c r="Z350" s="20"/>
      <c r="AA350" s="20"/>
      <c r="AB350" s="40"/>
      <c r="AC350" s="20"/>
      <c r="AD350" s="20"/>
      <c r="AE350" s="40"/>
      <c r="AF350" s="20"/>
      <c r="AG350" s="20"/>
      <c r="AH350" s="20"/>
      <c r="AI350" s="20"/>
      <c r="AJ350" s="20"/>
      <c r="AK350" s="20"/>
      <c r="AL350" s="20"/>
      <c r="AM350" s="20"/>
      <c r="AN350" s="20"/>
      <c r="AO350" s="20"/>
      <c r="AP350" s="20"/>
      <c r="AQ350" s="40"/>
      <c r="AR350" s="20"/>
      <c r="AS350" s="20"/>
      <c r="AT350" s="20"/>
      <c r="AU350" s="40"/>
      <c r="AV350" s="40"/>
      <c r="AW350" s="40"/>
      <c r="AX350" s="20"/>
      <c r="AY350" s="20"/>
      <c r="AZ350" s="1092"/>
      <c r="BA350" s="20"/>
      <c r="BB350" s="20"/>
      <c r="BC350" s="20"/>
      <c r="BD350" s="20"/>
      <c r="BE350" s="20"/>
      <c r="BF350" s="20"/>
      <c r="BG350" s="20"/>
      <c r="BH350" s="20"/>
      <c r="BI350" s="20"/>
      <c r="BJ350" s="20"/>
      <c r="BK350" s="20"/>
      <c r="BL350" s="20"/>
      <c r="BM350" s="20"/>
      <c r="BN350" s="20"/>
      <c r="BO350" s="20"/>
      <c r="BP350" s="20"/>
      <c r="BQ350" s="20"/>
      <c r="BR350" s="20"/>
      <c r="BS350" s="20"/>
    </row>
    <row r="351" spans="1:71" ht="56.25" customHeight="1">
      <c r="A351" s="24"/>
      <c r="B351" s="20"/>
      <c r="C351" s="20"/>
      <c r="D351" s="20"/>
      <c r="E351" s="20"/>
      <c r="F351" s="20"/>
      <c r="G351" s="20"/>
      <c r="H351" s="20"/>
      <c r="I351" s="20"/>
      <c r="J351" s="20"/>
      <c r="K351" s="20"/>
      <c r="L351" s="20"/>
      <c r="M351" s="20"/>
      <c r="N351" s="20"/>
      <c r="O351" s="20"/>
      <c r="P351" s="20"/>
      <c r="Q351" s="40"/>
      <c r="R351" s="20"/>
      <c r="S351" s="40"/>
      <c r="T351" s="20"/>
      <c r="U351" s="20"/>
      <c r="V351" s="20"/>
      <c r="W351" s="40"/>
      <c r="X351" s="40"/>
      <c r="Y351" s="40"/>
      <c r="Z351" s="20"/>
      <c r="AA351" s="20"/>
      <c r="AB351" s="40"/>
      <c r="AC351" s="20"/>
      <c r="AD351" s="20"/>
      <c r="AE351" s="40"/>
      <c r="AF351" s="20"/>
      <c r="AG351" s="20"/>
      <c r="AH351" s="20"/>
      <c r="AI351" s="20"/>
      <c r="AJ351" s="20"/>
      <c r="AK351" s="20"/>
      <c r="AL351" s="20"/>
      <c r="AM351" s="20"/>
      <c r="AN351" s="20"/>
      <c r="AO351" s="20"/>
      <c r="AP351" s="20"/>
      <c r="AQ351" s="40"/>
      <c r="AR351" s="20"/>
      <c r="AS351" s="20"/>
      <c r="AT351" s="20"/>
      <c r="AU351" s="40"/>
      <c r="AV351" s="40"/>
      <c r="AW351" s="40"/>
      <c r="AX351" s="20"/>
      <c r="AY351" s="20"/>
      <c r="AZ351" s="1092"/>
      <c r="BA351" s="20"/>
      <c r="BB351" s="20"/>
      <c r="BC351" s="20"/>
      <c r="BD351" s="20"/>
      <c r="BE351" s="20"/>
      <c r="BF351" s="20"/>
      <c r="BG351" s="20"/>
      <c r="BH351" s="20"/>
      <c r="BI351" s="20"/>
      <c r="BJ351" s="20"/>
      <c r="BK351" s="20"/>
      <c r="BL351" s="20"/>
      <c r="BM351" s="20"/>
      <c r="BN351" s="20"/>
      <c r="BO351" s="20"/>
      <c r="BP351" s="20"/>
      <c r="BQ351" s="20"/>
      <c r="BR351" s="20"/>
      <c r="BS351" s="20"/>
    </row>
    <row r="352" spans="1:71" ht="56.25" customHeight="1">
      <c r="A352" s="24"/>
      <c r="B352" s="20"/>
      <c r="C352" s="20"/>
      <c r="D352" s="20"/>
      <c r="E352" s="20"/>
      <c r="F352" s="20"/>
      <c r="G352" s="20"/>
      <c r="H352" s="20"/>
      <c r="I352" s="20"/>
      <c r="J352" s="20"/>
      <c r="K352" s="20"/>
      <c r="L352" s="20"/>
      <c r="M352" s="20"/>
      <c r="N352" s="20"/>
      <c r="O352" s="20"/>
      <c r="P352" s="20"/>
      <c r="Q352" s="40"/>
      <c r="R352" s="20"/>
      <c r="S352" s="40"/>
      <c r="T352" s="20"/>
      <c r="U352" s="20"/>
      <c r="V352" s="20"/>
      <c r="W352" s="40"/>
      <c r="X352" s="40"/>
      <c r="Y352" s="40"/>
      <c r="Z352" s="20"/>
      <c r="AA352" s="20"/>
      <c r="AB352" s="40"/>
      <c r="AC352" s="20"/>
      <c r="AD352" s="20"/>
      <c r="AE352" s="40"/>
      <c r="AF352" s="20"/>
      <c r="AG352" s="20"/>
      <c r="AH352" s="20"/>
      <c r="AI352" s="20"/>
      <c r="AJ352" s="20"/>
      <c r="AK352" s="20"/>
      <c r="AL352" s="20"/>
      <c r="AM352" s="20"/>
      <c r="AN352" s="20"/>
      <c r="AO352" s="20"/>
      <c r="AP352" s="20"/>
      <c r="AQ352" s="40"/>
      <c r="AR352" s="20"/>
      <c r="AS352" s="20"/>
      <c r="AT352" s="20"/>
      <c r="AU352" s="40"/>
      <c r="AV352" s="40"/>
      <c r="AW352" s="40"/>
      <c r="AX352" s="20"/>
      <c r="AY352" s="20"/>
      <c r="AZ352" s="1092"/>
      <c r="BA352" s="20"/>
      <c r="BB352" s="20"/>
      <c r="BC352" s="20"/>
      <c r="BD352" s="20"/>
      <c r="BE352" s="20"/>
      <c r="BF352" s="20"/>
      <c r="BG352" s="20"/>
      <c r="BH352" s="20"/>
      <c r="BI352" s="20"/>
      <c r="BJ352" s="20"/>
      <c r="BK352" s="20"/>
      <c r="BL352" s="20"/>
      <c r="BM352" s="20"/>
      <c r="BN352" s="20"/>
      <c r="BO352" s="20"/>
      <c r="BP352" s="20"/>
      <c r="BQ352" s="20"/>
      <c r="BR352" s="20"/>
      <c r="BS352" s="20"/>
    </row>
    <row r="353" spans="1:71" ht="56.25" customHeight="1">
      <c r="A353" s="24"/>
      <c r="B353" s="20"/>
      <c r="C353" s="20"/>
      <c r="D353" s="20"/>
      <c r="E353" s="20"/>
      <c r="F353" s="20"/>
      <c r="G353" s="20"/>
      <c r="H353" s="20"/>
      <c r="I353" s="20"/>
      <c r="J353" s="20"/>
      <c r="K353" s="20"/>
      <c r="L353" s="20"/>
      <c r="M353" s="20"/>
      <c r="N353" s="20"/>
      <c r="O353" s="20"/>
      <c r="P353" s="20"/>
      <c r="Q353" s="40"/>
      <c r="R353" s="20"/>
      <c r="S353" s="40"/>
      <c r="T353" s="20"/>
      <c r="U353" s="20"/>
      <c r="V353" s="20"/>
      <c r="W353" s="40"/>
      <c r="X353" s="40"/>
      <c r="Y353" s="40"/>
      <c r="Z353" s="20"/>
      <c r="AA353" s="20"/>
      <c r="AB353" s="40"/>
      <c r="AC353" s="20"/>
      <c r="AD353" s="20"/>
      <c r="AE353" s="40"/>
      <c r="AF353" s="20"/>
      <c r="AG353" s="20"/>
      <c r="AH353" s="20"/>
      <c r="AI353" s="20"/>
      <c r="AJ353" s="20"/>
      <c r="AK353" s="20"/>
      <c r="AL353" s="20"/>
      <c r="AM353" s="20"/>
      <c r="AN353" s="20"/>
      <c r="AO353" s="20"/>
      <c r="AP353" s="20"/>
      <c r="AQ353" s="40"/>
      <c r="AR353" s="20"/>
      <c r="AS353" s="20"/>
      <c r="AT353" s="20"/>
      <c r="AU353" s="40"/>
      <c r="AV353" s="40"/>
      <c r="AW353" s="40"/>
      <c r="AX353" s="20"/>
      <c r="AY353" s="20"/>
      <c r="AZ353" s="1092"/>
      <c r="BA353" s="20"/>
      <c r="BB353" s="20"/>
      <c r="BC353" s="20"/>
      <c r="BD353" s="20"/>
      <c r="BE353" s="20"/>
      <c r="BF353" s="20"/>
      <c r="BG353" s="20"/>
      <c r="BH353" s="20"/>
      <c r="BI353" s="20"/>
      <c r="BJ353" s="20"/>
      <c r="BK353" s="20"/>
      <c r="BL353" s="20"/>
      <c r="BM353" s="20"/>
      <c r="BN353" s="20"/>
      <c r="BO353" s="20"/>
      <c r="BP353" s="20"/>
      <c r="BQ353" s="20"/>
      <c r="BR353" s="20"/>
      <c r="BS353" s="20"/>
    </row>
    <row r="354" spans="1:71" ht="56.25" customHeight="1">
      <c r="A354" s="24"/>
      <c r="B354" s="20"/>
      <c r="C354" s="20"/>
      <c r="D354" s="20"/>
      <c r="E354" s="20"/>
      <c r="F354" s="20"/>
      <c r="G354" s="20"/>
      <c r="H354" s="20"/>
      <c r="I354" s="20"/>
      <c r="J354" s="20"/>
      <c r="K354" s="20"/>
      <c r="L354" s="20"/>
      <c r="M354" s="20"/>
      <c r="N354" s="20"/>
      <c r="O354" s="20"/>
      <c r="P354" s="20"/>
      <c r="Q354" s="40"/>
      <c r="R354" s="20"/>
      <c r="S354" s="40"/>
      <c r="T354" s="20"/>
      <c r="U354" s="20"/>
      <c r="V354" s="20"/>
      <c r="W354" s="40"/>
      <c r="X354" s="40"/>
      <c r="Y354" s="40"/>
      <c r="Z354" s="20"/>
      <c r="AA354" s="20"/>
      <c r="AB354" s="40"/>
      <c r="AC354" s="20"/>
      <c r="AD354" s="20"/>
      <c r="AE354" s="40"/>
      <c r="AF354" s="20"/>
      <c r="AG354" s="20"/>
      <c r="AH354" s="20"/>
      <c r="AI354" s="20"/>
      <c r="AJ354" s="20"/>
      <c r="AK354" s="20"/>
      <c r="AL354" s="20"/>
      <c r="AM354" s="20"/>
      <c r="AN354" s="20"/>
      <c r="AO354" s="20"/>
      <c r="AP354" s="20"/>
      <c r="AQ354" s="40"/>
      <c r="AR354" s="20"/>
      <c r="AS354" s="20"/>
      <c r="AT354" s="20"/>
      <c r="AU354" s="40"/>
      <c r="AV354" s="40"/>
      <c r="AW354" s="40"/>
      <c r="AX354" s="20"/>
      <c r="AY354" s="20"/>
      <c r="AZ354" s="1092"/>
      <c r="BA354" s="20"/>
      <c r="BB354" s="20"/>
      <c r="BC354" s="20"/>
      <c r="BD354" s="20"/>
      <c r="BE354" s="20"/>
      <c r="BF354" s="20"/>
      <c r="BG354" s="20"/>
      <c r="BH354" s="20"/>
      <c r="BI354" s="20"/>
      <c r="BJ354" s="20"/>
      <c r="BK354" s="20"/>
      <c r="BL354" s="20"/>
      <c r="BM354" s="20"/>
      <c r="BN354" s="20"/>
      <c r="BO354" s="20"/>
      <c r="BP354" s="20"/>
      <c r="BQ354" s="20"/>
      <c r="BR354" s="20"/>
      <c r="BS354" s="20"/>
    </row>
    <row r="355" spans="1:71" ht="56.25" customHeight="1">
      <c r="A355" s="24"/>
      <c r="B355" s="20"/>
      <c r="C355" s="20"/>
      <c r="D355" s="20"/>
      <c r="E355" s="20"/>
      <c r="F355" s="20"/>
      <c r="G355" s="20"/>
      <c r="H355" s="20"/>
      <c r="I355" s="20"/>
      <c r="J355" s="20"/>
      <c r="K355" s="20"/>
      <c r="L355" s="20"/>
      <c r="M355" s="20"/>
      <c r="N355" s="20"/>
      <c r="O355" s="20"/>
      <c r="P355" s="20"/>
      <c r="Q355" s="40"/>
      <c r="R355" s="20"/>
      <c r="S355" s="40"/>
      <c r="T355" s="20"/>
      <c r="U355" s="20"/>
      <c r="V355" s="20"/>
      <c r="W355" s="40"/>
      <c r="X355" s="40"/>
      <c r="Y355" s="40"/>
      <c r="Z355" s="20"/>
      <c r="AA355" s="20"/>
      <c r="AB355" s="40"/>
      <c r="AC355" s="20"/>
      <c r="AD355" s="20"/>
      <c r="AE355" s="40"/>
      <c r="AF355" s="20"/>
      <c r="AG355" s="20"/>
      <c r="AH355" s="20"/>
      <c r="AI355" s="20"/>
      <c r="AJ355" s="20"/>
      <c r="AK355" s="20"/>
      <c r="AL355" s="20"/>
      <c r="AM355" s="20"/>
      <c r="AN355" s="20"/>
      <c r="AO355" s="20"/>
      <c r="AP355" s="20"/>
      <c r="AQ355" s="40"/>
      <c r="AR355" s="20"/>
      <c r="AS355" s="20"/>
      <c r="AT355" s="20"/>
      <c r="AU355" s="40"/>
      <c r="AV355" s="40"/>
      <c r="AW355" s="40"/>
      <c r="AX355" s="20"/>
      <c r="AY355" s="20"/>
      <c r="AZ355" s="1092"/>
      <c r="BA355" s="20"/>
      <c r="BB355" s="20"/>
      <c r="BC355" s="20"/>
      <c r="BD355" s="20"/>
      <c r="BE355" s="20"/>
      <c r="BF355" s="20"/>
      <c r="BG355" s="20"/>
      <c r="BH355" s="20"/>
      <c r="BI355" s="20"/>
      <c r="BJ355" s="20"/>
      <c r="BK355" s="20"/>
      <c r="BL355" s="20"/>
      <c r="BM355" s="20"/>
      <c r="BN355" s="20"/>
      <c r="BO355" s="20"/>
      <c r="BP355" s="20"/>
      <c r="BQ355" s="20"/>
      <c r="BR355" s="20"/>
      <c r="BS355" s="20"/>
    </row>
    <row r="356" spans="1:71" ht="56.25" customHeight="1">
      <c r="A356" s="24"/>
      <c r="B356" s="20"/>
      <c r="C356" s="20"/>
      <c r="D356" s="20"/>
      <c r="E356" s="20"/>
      <c r="F356" s="20"/>
      <c r="G356" s="20"/>
      <c r="H356" s="20"/>
      <c r="I356" s="20"/>
      <c r="J356" s="20"/>
      <c r="K356" s="20"/>
      <c r="L356" s="20"/>
      <c r="M356" s="20"/>
      <c r="N356" s="20"/>
      <c r="O356" s="20"/>
      <c r="P356" s="20"/>
      <c r="Q356" s="40"/>
      <c r="R356" s="20"/>
      <c r="S356" s="40"/>
      <c r="T356" s="20"/>
      <c r="U356" s="20"/>
      <c r="V356" s="20"/>
      <c r="W356" s="40"/>
      <c r="X356" s="40"/>
      <c r="Y356" s="40"/>
      <c r="Z356" s="20"/>
      <c r="AA356" s="20"/>
      <c r="AB356" s="40"/>
      <c r="AC356" s="20"/>
      <c r="AD356" s="20"/>
      <c r="AE356" s="40"/>
      <c r="AF356" s="20"/>
      <c r="AG356" s="20"/>
      <c r="AH356" s="20"/>
      <c r="AI356" s="20"/>
      <c r="AJ356" s="20"/>
      <c r="AK356" s="20"/>
      <c r="AL356" s="20"/>
      <c r="AM356" s="20"/>
      <c r="AN356" s="20"/>
      <c r="AO356" s="20"/>
      <c r="AP356" s="20"/>
      <c r="AQ356" s="40"/>
      <c r="AR356" s="20"/>
      <c r="AS356" s="20"/>
      <c r="AT356" s="20"/>
      <c r="AU356" s="40"/>
      <c r="AV356" s="40"/>
      <c r="AW356" s="40"/>
      <c r="AX356" s="20"/>
      <c r="AY356" s="20"/>
      <c r="AZ356" s="1092"/>
      <c r="BA356" s="20"/>
      <c r="BB356" s="20"/>
      <c r="BC356" s="20"/>
      <c r="BD356" s="20"/>
      <c r="BE356" s="20"/>
      <c r="BF356" s="20"/>
      <c r="BG356" s="20"/>
      <c r="BH356" s="20"/>
      <c r="BI356" s="20"/>
      <c r="BJ356" s="20"/>
      <c r="BK356" s="20"/>
      <c r="BL356" s="20"/>
      <c r="BM356" s="20"/>
      <c r="BN356" s="20"/>
      <c r="BO356" s="20"/>
      <c r="BP356" s="20"/>
      <c r="BQ356" s="20"/>
      <c r="BR356" s="20"/>
      <c r="BS356" s="20"/>
    </row>
    <row r="357" spans="1:71" ht="56.25" customHeight="1">
      <c r="A357" s="24"/>
      <c r="B357" s="20"/>
      <c r="C357" s="20"/>
      <c r="D357" s="20"/>
      <c r="E357" s="20"/>
      <c r="F357" s="20"/>
      <c r="G357" s="20"/>
      <c r="H357" s="20"/>
      <c r="I357" s="20"/>
      <c r="J357" s="20"/>
      <c r="K357" s="20"/>
      <c r="L357" s="20"/>
      <c r="M357" s="20"/>
      <c r="N357" s="20"/>
      <c r="O357" s="20"/>
      <c r="P357" s="20"/>
      <c r="Q357" s="40"/>
      <c r="R357" s="20"/>
      <c r="S357" s="40"/>
      <c r="T357" s="20"/>
      <c r="U357" s="20"/>
      <c r="V357" s="20"/>
      <c r="W357" s="40"/>
      <c r="X357" s="40"/>
      <c r="Y357" s="40"/>
      <c r="Z357" s="20"/>
      <c r="AA357" s="20"/>
      <c r="AB357" s="40"/>
      <c r="AC357" s="20"/>
      <c r="AD357" s="20"/>
      <c r="AE357" s="40"/>
      <c r="AF357" s="20"/>
      <c r="AG357" s="20"/>
      <c r="AH357" s="20"/>
      <c r="AI357" s="20"/>
      <c r="AJ357" s="20"/>
      <c r="AK357" s="20"/>
      <c r="AL357" s="20"/>
      <c r="AM357" s="20"/>
      <c r="AN357" s="20"/>
      <c r="AO357" s="20"/>
      <c r="AP357" s="20"/>
      <c r="AQ357" s="40"/>
      <c r="AR357" s="20"/>
      <c r="AS357" s="20"/>
      <c r="AT357" s="20"/>
      <c r="AU357" s="40"/>
      <c r="AV357" s="40"/>
      <c r="AW357" s="40"/>
      <c r="AX357" s="20"/>
      <c r="AY357" s="20"/>
      <c r="AZ357" s="1092"/>
      <c r="BA357" s="20"/>
      <c r="BB357" s="20"/>
      <c r="BC357" s="20"/>
      <c r="BD357" s="20"/>
      <c r="BE357" s="20"/>
      <c r="BF357" s="20"/>
      <c r="BG357" s="20"/>
      <c r="BH357" s="20"/>
      <c r="BI357" s="20"/>
      <c r="BJ357" s="20"/>
      <c r="BK357" s="20"/>
      <c r="BL357" s="20"/>
      <c r="BM357" s="20"/>
      <c r="BN357" s="20"/>
      <c r="BO357" s="20"/>
      <c r="BP357" s="20"/>
      <c r="BQ357" s="20"/>
      <c r="BR357" s="20"/>
      <c r="BS357" s="20"/>
    </row>
    <row r="358" spans="1:71" ht="56.25" customHeight="1">
      <c r="A358" s="24"/>
      <c r="B358" s="20"/>
      <c r="C358" s="20"/>
      <c r="D358" s="20"/>
      <c r="E358" s="20"/>
      <c r="F358" s="20"/>
      <c r="G358" s="20"/>
      <c r="H358" s="20"/>
      <c r="I358" s="20"/>
      <c r="J358" s="20"/>
      <c r="K358" s="20"/>
      <c r="L358" s="20"/>
      <c r="M358" s="20"/>
      <c r="N358" s="20"/>
      <c r="O358" s="20"/>
      <c r="P358" s="20"/>
      <c r="Q358" s="40"/>
      <c r="R358" s="20"/>
      <c r="S358" s="40"/>
      <c r="T358" s="20"/>
      <c r="U358" s="20"/>
      <c r="V358" s="20"/>
      <c r="W358" s="40"/>
      <c r="X358" s="40"/>
      <c r="Y358" s="40"/>
      <c r="Z358" s="20"/>
      <c r="AA358" s="20"/>
      <c r="AB358" s="40"/>
      <c r="AC358" s="20"/>
      <c r="AD358" s="20"/>
      <c r="AE358" s="40"/>
      <c r="AF358" s="20"/>
      <c r="AG358" s="20"/>
      <c r="AH358" s="20"/>
      <c r="AI358" s="20"/>
      <c r="AJ358" s="20"/>
      <c r="AK358" s="20"/>
      <c r="AL358" s="20"/>
      <c r="AM358" s="20"/>
      <c r="AN358" s="20"/>
      <c r="AO358" s="20"/>
      <c r="AP358" s="20"/>
      <c r="AQ358" s="40"/>
      <c r="AR358" s="20"/>
      <c r="AS358" s="20"/>
      <c r="AT358" s="20"/>
      <c r="AU358" s="40"/>
      <c r="AV358" s="40"/>
      <c r="AW358" s="40"/>
      <c r="AX358" s="20"/>
      <c r="AY358" s="20"/>
      <c r="AZ358" s="1092"/>
      <c r="BA358" s="20"/>
      <c r="BB358" s="20"/>
      <c r="BC358" s="20"/>
      <c r="BD358" s="20"/>
      <c r="BE358" s="20"/>
      <c r="BF358" s="20"/>
      <c r="BG358" s="20"/>
      <c r="BH358" s="20"/>
      <c r="BI358" s="20"/>
      <c r="BJ358" s="20"/>
      <c r="BK358" s="20"/>
      <c r="BL358" s="20"/>
      <c r="BM358" s="20"/>
      <c r="BN358" s="20"/>
      <c r="BO358" s="20"/>
      <c r="BP358" s="20"/>
      <c r="BQ358" s="20"/>
      <c r="BR358" s="20"/>
      <c r="BS358" s="20"/>
    </row>
    <row r="359" spans="1:71" ht="56.25" customHeight="1">
      <c r="A359" s="24"/>
      <c r="B359" s="20"/>
      <c r="C359" s="20"/>
      <c r="D359" s="20"/>
      <c r="E359" s="20"/>
      <c r="F359" s="20"/>
      <c r="G359" s="20"/>
      <c r="H359" s="20"/>
      <c r="I359" s="20"/>
      <c r="J359" s="20"/>
      <c r="K359" s="20"/>
      <c r="L359" s="20"/>
      <c r="M359" s="20"/>
      <c r="N359" s="20"/>
      <c r="O359" s="20"/>
      <c r="P359" s="20"/>
      <c r="Q359" s="40"/>
      <c r="R359" s="20"/>
      <c r="S359" s="40"/>
      <c r="T359" s="20"/>
      <c r="U359" s="20"/>
      <c r="V359" s="20"/>
      <c r="W359" s="40"/>
      <c r="X359" s="40"/>
      <c r="Y359" s="40"/>
      <c r="Z359" s="20"/>
      <c r="AA359" s="20"/>
      <c r="AB359" s="40"/>
      <c r="AC359" s="20"/>
      <c r="AD359" s="20"/>
      <c r="AE359" s="40"/>
      <c r="AF359" s="20"/>
      <c r="AG359" s="20"/>
      <c r="AH359" s="20"/>
      <c r="AI359" s="20"/>
      <c r="AJ359" s="20"/>
      <c r="AK359" s="20"/>
      <c r="AL359" s="20"/>
      <c r="AM359" s="20"/>
      <c r="AN359" s="20"/>
      <c r="AO359" s="20"/>
      <c r="AP359" s="20"/>
      <c r="AQ359" s="40"/>
      <c r="AR359" s="20"/>
      <c r="AS359" s="20"/>
      <c r="AT359" s="20"/>
      <c r="AU359" s="40"/>
      <c r="AV359" s="40"/>
      <c r="AW359" s="40"/>
      <c r="AX359" s="20"/>
      <c r="AY359" s="20"/>
      <c r="AZ359" s="1092"/>
      <c r="BA359" s="20"/>
      <c r="BB359" s="20"/>
      <c r="BC359" s="20"/>
      <c r="BD359" s="20"/>
      <c r="BE359" s="20"/>
      <c r="BF359" s="20"/>
      <c r="BG359" s="20"/>
      <c r="BH359" s="20"/>
      <c r="BI359" s="20"/>
      <c r="BJ359" s="20"/>
      <c r="BK359" s="20"/>
      <c r="BL359" s="20"/>
      <c r="BM359" s="20"/>
      <c r="BN359" s="20"/>
      <c r="BO359" s="20"/>
      <c r="BP359" s="20"/>
      <c r="BQ359" s="20"/>
      <c r="BR359" s="20"/>
      <c r="BS359" s="20"/>
    </row>
    <row r="360" spans="1:71" ht="56.25" customHeight="1">
      <c r="A360" s="24"/>
      <c r="B360" s="20"/>
      <c r="C360" s="20"/>
      <c r="D360" s="20"/>
      <c r="E360" s="20"/>
      <c r="F360" s="20"/>
      <c r="G360" s="20"/>
      <c r="H360" s="20"/>
      <c r="I360" s="20"/>
      <c r="J360" s="20"/>
      <c r="K360" s="20"/>
      <c r="L360" s="20"/>
      <c r="M360" s="20"/>
      <c r="N360" s="20"/>
      <c r="O360" s="20"/>
      <c r="P360" s="20"/>
      <c r="Q360" s="40"/>
      <c r="R360" s="20"/>
      <c r="S360" s="40"/>
      <c r="T360" s="20"/>
      <c r="U360" s="20"/>
      <c r="V360" s="20"/>
      <c r="W360" s="40"/>
      <c r="X360" s="40"/>
      <c r="Y360" s="40"/>
      <c r="Z360" s="20"/>
      <c r="AA360" s="20"/>
      <c r="AB360" s="40"/>
      <c r="AC360" s="20"/>
      <c r="AD360" s="20"/>
      <c r="AE360" s="40"/>
      <c r="AF360" s="20"/>
      <c r="AG360" s="20"/>
      <c r="AH360" s="20"/>
      <c r="AI360" s="20"/>
      <c r="AJ360" s="20"/>
      <c r="AK360" s="20"/>
      <c r="AL360" s="20"/>
      <c r="AM360" s="20"/>
      <c r="AN360" s="20"/>
      <c r="AO360" s="20"/>
      <c r="AP360" s="20"/>
      <c r="AQ360" s="40"/>
      <c r="AR360" s="20"/>
      <c r="AS360" s="20"/>
      <c r="AT360" s="20"/>
      <c r="AU360" s="40"/>
      <c r="AV360" s="40"/>
      <c r="AW360" s="40"/>
      <c r="AX360" s="20"/>
      <c r="AY360" s="20"/>
      <c r="AZ360" s="1092"/>
      <c r="BA360" s="20"/>
      <c r="BB360" s="20"/>
      <c r="BC360" s="20"/>
      <c r="BD360" s="20"/>
      <c r="BE360" s="20"/>
      <c r="BF360" s="20"/>
      <c r="BG360" s="20"/>
      <c r="BH360" s="20"/>
      <c r="BI360" s="20"/>
      <c r="BJ360" s="20"/>
      <c r="BK360" s="20"/>
      <c r="BL360" s="20"/>
      <c r="BM360" s="20"/>
      <c r="BN360" s="20"/>
      <c r="BO360" s="20"/>
      <c r="BP360" s="20"/>
      <c r="BQ360" s="20"/>
      <c r="BR360" s="20"/>
      <c r="BS360" s="20"/>
    </row>
    <row r="361" spans="1:71" ht="56.25" customHeight="1">
      <c r="A361" s="24"/>
      <c r="B361" s="20"/>
      <c r="C361" s="20"/>
      <c r="D361" s="20"/>
      <c r="E361" s="20"/>
      <c r="F361" s="20"/>
      <c r="G361" s="20"/>
      <c r="H361" s="20"/>
      <c r="I361" s="20"/>
      <c r="J361" s="20"/>
      <c r="K361" s="20"/>
      <c r="L361" s="20"/>
      <c r="M361" s="20"/>
      <c r="N361" s="20"/>
      <c r="O361" s="20"/>
      <c r="P361" s="20"/>
      <c r="Q361" s="40"/>
      <c r="R361" s="20"/>
      <c r="S361" s="40"/>
      <c r="T361" s="20"/>
      <c r="U361" s="20"/>
      <c r="V361" s="20"/>
      <c r="W361" s="40"/>
      <c r="X361" s="40"/>
      <c r="Y361" s="40"/>
      <c r="Z361" s="20"/>
      <c r="AA361" s="20"/>
      <c r="AB361" s="40"/>
      <c r="AC361" s="20"/>
      <c r="AD361" s="20"/>
      <c r="AE361" s="40"/>
      <c r="AF361" s="20"/>
      <c r="AG361" s="20"/>
      <c r="AH361" s="20"/>
      <c r="AI361" s="20"/>
      <c r="AJ361" s="20"/>
      <c r="AK361" s="20"/>
      <c r="AL361" s="20"/>
      <c r="AM361" s="20"/>
      <c r="AN361" s="20"/>
      <c r="AO361" s="20"/>
      <c r="AP361" s="20"/>
      <c r="AQ361" s="40"/>
      <c r="AR361" s="20"/>
      <c r="AS361" s="20"/>
      <c r="AT361" s="20"/>
      <c r="AU361" s="40"/>
      <c r="AV361" s="40"/>
      <c r="AW361" s="40"/>
      <c r="AX361" s="20"/>
      <c r="AY361" s="20"/>
      <c r="AZ361" s="1092"/>
      <c r="BA361" s="20"/>
      <c r="BB361" s="20"/>
      <c r="BC361" s="20"/>
      <c r="BD361" s="20"/>
      <c r="BE361" s="20"/>
      <c r="BF361" s="20"/>
      <c r="BG361" s="20"/>
      <c r="BH361" s="20"/>
      <c r="BI361" s="20"/>
      <c r="BJ361" s="20"/>
      <c r="BK361" s="20"/>
      <c r="BL361" s="20"/>
      <c r="BM361" s="20"/>
      <c r="BN361" s="20"/>
      <c r="BO361" s="20"/>
      <c r="BP361" s="20"/>
      <c r="BQ361" s="20"/>
      <c r="BR361" s="20"/>
      <c r="BS361" s="20"/>
    </row>
    <row r="362" spans="1:71" ht="56.25" customHeight="1">
      <c r="A362" s="24"/>
      <c r="B362" s="20"/>
      <c r="C362" s="20"/>
      <c r="D362" s="20"/>
      <c r="E362" s="20"/>
      <c r="F362" s="20"/>
      <c r="G362" s="20"/>
      <c r="H362" s="20"/>
      <c r="I362" s="20"/>
      <c r="J362" s="20"/>
      <c r="K362" s="20"/>
      <c r="L362" s="20"/>
      <c r="M362" s="20"/>
      <c r="N362" s="20"/>
      <c r="O362" s="20"/>
      <c r="P362" s="20"/>
      <c r="Q362" s="40"/>
      <c r="R362" s="20"/>
      <c r="S362" s="40"/>
      <c r="T362" s="20"/>
      <c r="U362" s="20"/>
      <c r="V362" s="20"/>
      <c r="W362" s="40"/>
      <c r="X362" s="40"/>
      <c r="Y362" s="40"/>
      <c r="Z362" s="20"/>
      <c r="AA362" s="20"/>
      <c r="AB362" s="40"/>
      <c r="AC362" s="20"/>
      <c r="AD362" s="20"/>
      <c r="AE362" s="40"/>
      <c r="AF362" s="20"/>
      <c r="AG362" s="20"/>
      <c r="AH362" s="20"/>
      <c r="AI362" s="20"/>
      <c r="AJ362" s="20"/>
      <c r="AK362" s="20"/>
      <c r="AL362" s="20"/>
      <c r="AM362" s="20"/>
      <c r="AN362" s="20"/>
      <c r="AO362" s="20"/>
      <c r="AP362" s="20"/>
      <c r="AQ362" s="40"/>
      <c r="AR362" s="20"/>
      <c r="AS362" s="20"/>
      <c r="AT362" s="20"/>
      <c r="AU362" s="40"/>
      <c r="AV362" s="40"/>
      <c r="AW362" s="40"/>
      <c r="AX362" s="20"/>
      <c r="AY362" s="20"/>
      <c r="AZ362" s="1092"/>
      <c r="BA362" s="20"/>
      <c r="BB362" s="20"/>
      <c r="BC362" s="20"/>
      <c r="BD362" s="20"/>
      <c r="BE362" s="20"/>
      <c r="BF362" s="20"/>
      <c r="BG362" s="20"/>
      <c r="BH362" s="20"/>
      <c r="BI362" s="20"/>
      <c r="BJ362" s="20"/>
      <c r="BK362" s="20"/>
      <c r="BL362" s="20"/>
      <c r="BM362" s="20"/>
      <c r="BN362" s="20"/>
      <c r="BO362" s="20"/>
      <c r="BP362" s="20"/>
      <c r="BQ362" s="20"/>
      <c r="BR362" s="20"/>
      <c r="BS362" s="20"/>
    </row>
    <row r="363" spans="1:71" ht="56.25" customHeight="1">
      <c r="A363" s="24"/>
      <c r="B363" s="20"/>
      <c r="C363" s="20"/>
      <c r="D363" s="20"/>
      <c r="E363" s="20"/>
      <c r="F363" s="20"/>
      <c r="G363" s="20"/>
      <c r="H363" s="20"/>
      <c r="I363" s="20"/>
      <c r="J363" s="20"/>
      <c r="K363" s="20"/>
      <c r="L363" s="20"/>
      <c r="M363" s="20"/>
      <c r="N363" s="20"/>
      <c r="O363" s="20"/>
      <c r="P363" s="20"/>
      <c r="Q363" s="40"/>
      <c r="R363" s="20"/>
      <c r="S363" s="40"/>
      <c r="T363" s="20"/>
      <c r="U363" s="20"/>
      <c r="V363" s="20"/>
      <c r="W363" s="40"/>
      <c r="X363" s="40"/>
      <c r="Y363" s="40"/>
      <c r="Z363" s="20"/>
      <c r="AA363" s="20"/>
      <c r="AB363" s="40"/>
      <c r="AC363" s="20"/>
      <c r="AD363" s="20"/>
      <c r="AE363" s="40"/>
      <c r="AF363" s="20"/>
      <c r="AG363" s="20"/>
      <c r="AH363" s="20"/>
      <c r="AI363" s="20"/>
      <c r="AJ363" s="20"/>
      <c r="AK363" s="20"/>
      <c r="AL363" s="20"/>
      <c r="AM363" s="20"/>
      <c r="AN363" s="20"/>
      <c r="AO363" s="20"/>
      <c r="AP363" s="20"/>
      <c r="AQ363" s="40"/>
      <c r="AR363" s="20"/>
      <c r="AS363" s="20"/>
      <c r="AT363" s="20"/>
      <c r="AU363" s="40"/>
      <c r="AV363" s="40"/>
      <c r="AW363" s="40"/>
      <c r="AX363" s="20"/>
      <c r="AY363" s="20"/>
      <c r="AZ363" s="1092"/>
      <c r="BA363" s="20"/>
      <c r="BB363" s="20"/>
      <c r="BC363" s="20"/>
      <c r="BD363" s="20"/>
      <c r="BE363" s="20"/>
      <c r="BF363" s="20"/>
      <c r="BG363" s="20"/>
      <c r="BH363" s="20"/>
      <c r="BI363" s="20"/>
      <c r="BJ363" s="20"/>
      <c r="BK363" s="20"/>
      <c r="BL363" s="20"/>
      <c r="BM363" s="20"/>
      <c r="BN363" s="20"/>
      <c r="BO363" s="20"/>
      <c r="BP363" s="20"/>
      <c r="BQ363" s="20"/>
      <c r="BR363" s="20"/>
      <c r="BS363" s="20"/>
    </row>
    <row r="364" spans="1:71" ht="56.25" customHeight="1">
      <c r="A364" s="24"/>
      <c r="B364" s="20"/>
      <c r="C364" s="20"/>
      <c r="D364" s="20"/>
      <c r="E364" s="20"/>
      <c r="F364" s="20"/>
      <c r="G364" s="20"/>
      <c r="H364" s="20"/>
      <c r="I364" s="20"/>
      <c r="J364" s="20"/>
      <c r="K364" s="20"/>
      <c r="L364" s="20"/>
      <c r="M364" s="20"/>
      <c r="N364" s="20"/>
      <c r="O364" s="20"/>
      <c r="P364" s="20"/>
      <c r="Q364" s="40"/>
      <c r="R364" s="20"/>
      <c r="S364" s="40"/>
      <c r="T364" s="20"/>
      <c r="U364" s="20"/>
      <c r="V364" s="20"/>
      <c r="W364" s="40"/>
      <c r="X364" s="40"/>
      <c r="Y364" s="40"/>
      <c r="Z364" s="20"/>
      <c r="AA364" s="20"/>
      <c r="AB364" s="40"/>
      <c r="AC364" s="20"/>
      <c r="AD364" s="20"/>
      <c r="AE364" s="40"/>
      <c r="AF364" s="20"/>
      <c r="AG364" s="20"/>
      <c r="AH364" s="20"/>
      <c r="AI364" s="20"/>
      <c r="AJ364" s="20"/>
      <c r="AK364" s="20"/>
      <c r="AL364" s="20"/>
      <c r="AM364" s="20"/>
      <c r="AN364" s="20"/>
      <c r="AO364" s="20"/>
      <c r="AP364" s="20"/>
      <c r="AQ364" s="40"/>
      <c r="AR364" s="20"/>
      <c r="AS364" s="20"/>
      <c r="AT364" s="20"/>
      <c r="AU364" s="40"/>
      <c r="AV364" s="40"/>
      <c r="AW364" s="40"/>
      <c r="AX364" s="20"/>
      <c r="AY364" s="20"/>
      <c r="AZ364" s="1092"/>
      <c r="BA364" s="20"/>
      <c r="BB364" s="20"/>
      <c r="BC364" s="20"/>
      <c r="BD364" s="20"/>
      <c r="BE364" s="20"/>
      <c r="BF364" s="20"/>
      <c r="BG364" s="20"/>
      <c r="BH364" s="20"/>
      <c r="BI364" s="20"/>
      <c r="BJ364" s="20"/>
      <c r="BK364" s="20"/>
      <c r="BL364" s="20"/>
      <c r="BM364" s="20"/>
      <c r="BN364" s="20"/>
      <c r="BO364" s="20"/>
      <c r="BP364" s="20"/>
      <c r="BQ364" s="20"/>
      <c r="BR364" s="20"/>
      <c r="BS364" s="20"/>
    </row>
    <row r="365" spans="1:71" ht="56.25" customHeight="1">
      <c r="A365" s="24"/>
      <c r="B365" s="20"/>
      <c r="C365" s="20"/>
      <c r="D365" s="20"/>
      <c r="E365" s="20"/>
      <c r="F365" s="20"/>
      <c r="G365" s="20"/>
      <c r="H365" s="20"/>
      <c r="I365" s="20"/>
      <c r="J365" s="20"/>
      <c r="K365" s="20"/>
      <c r="L365" s="20"/>
      <c r="M365" s="20"/>
      <c r="N365" s="20"/>
      <c r="O365" s="20"/>
      <c r="P365" s="20"/>
      <c r="Q365" s="40"/>
      <c r="R365" s="20"/>
      <c r="S365" s="40"/>
      <c r="T365" s="20"/>
      <c r="U365" s="20"/>
      <c r="V365" s="20"/>
      <c r="W365" s="40"/>
      <c r="X365" s="40"/>
      <c r="Y365" s="40"/>
      <c r="Z365" s="20"/>
      <c r="AA365" s="20"/>
      <c r="AB365" s="40"/>
      <c r="AC365" s="20"/>
      <c r="AD365" s="20"/>
      <c r="AE365" s="40"/>
      <c r="AF365" s="20"/>
      <c r="AG365" s="20"/>
      <c r="AH365" s="20"/>
      <c r="AI365" s="20"/>
      <c r="AJ365" s="20"/>
      <c r="AK365" s="20"/>
      <c r="AL365" s="20"/>
      <c r="AM365" s="20"/>
      <c r="AN365" s="20"/>
      <c r="AO365" s="20"/>
      <c r="AP365" s="20"/>
      <c r="AQ365" s="40"/>
      <c r="AR365" s="20"/>
      <c r="AS365" s="20"/>
      <c r="AT365" s="20"/>
      <c r="AU365" s="40"/>
      <c r="AV365" s="40"/>
      <c r="AW365" s="40"/>
      <c r="AX365" s="20"/>
      <c r="AY365" s="20"/>
      <c r="AZ365" s="1092"/>
      <c r="BA365" s="20"/>
      <c r="BB365" s="20"/>
      <c r="BC365" s="20"/>
      <c r="BD365" s="20"/>
      <c r="BE365" s="20"/>
      <c r="BF365" s="20"/>
      <c r="BG365" s="20"/>
      <c r="BH365" s="20"/>
      <c r="BI365" s="20"/>
      <c r="BJ365" s="20"/>
      <c r="BK365" s="20"/>
      <c r="BL365" s="20"/>
      <c r="BM365" s="20"/>
      <c r="BN365" s="20"/>
      <c r="BO365" s="20"/>
      <c r="BP365" s="20"/>
      <c r="BQ365" s="20"/>
      <c r="BR365" s="20"/>
      <c r="BS365" s="20"/>
    </row>
    <row r="366" spans="1:71" ht="56.25" customHeight="1">
      <c r="A366" s="24"/>
      <c r="B366" s="20"/>
      <c r="C366" s="20"/>
      <c r="D366" s="20"/>
      <c r="E366" s="20"/>
      <c r="F366" s="20"/>
      <c r="G366" s="20"/>
      <c r="H366" s="20"/>
      <c r="I366" s="20"/>
      <c r="J366" s="20"/>
      <c r="K366" s="20"/>
      <c r="L366" s="20"/>
      <c r="M366" s="20"/>
      <c r="N366" s="20"/>
      <c r="O366" s="20"/>
      <c r="P366" s="20"/>
      <c r="Q366" s="40"/>
      <c r="R366" s="20"/>
      <c r="S366" s="40"/>
      <c r="T366" s="20"/>
      <c r="U366" s="20"/>
      <c r="V366" s="20"/>
      <c r="W366" s="40"/>
      <c r="X366" s="40"/>
      <c r="Y366" s="40"/>
      <c r="Z366" s="20"/>
      <c r="AA366" s="20"/>
      <c r="AB366" s="40"/>
      <c r="AC366" s="20"/>
      <c r="AD366" s="20"/>
      <c r="AE366" s="40"/>
      <c r="AF366" s="20"/>
      <c r="AG366" s="20"/>
      <c r="AH366" s="20"/>
      <c r="AI366" s="20"/>
      <c r="AJ366" s="20"/>
      <c r="AK366" s="20"/>
      <c r="AL366" s="20"/>
      <c r="AM366" s="20"/>
      <c r="AN366" s="20"/>
      <c r="AO366" s="20"/>
      <c r="AP366" s="20"/>
      <c r="AQ366" s="40"/>
      <c r="AR366" s="20"/>
      <c r="AS366" s="20"/>
      <c r="AT366" s="20"/>
      <c r="AU366" s="40"/>
      <c r="AV366" s="40"/>
      <c r="AW366" s="40"/>
      <c r="AX366" s="20"/>
      <c r="AY366" s="20"/>
      <c r="AZ366" s="1092"/>
      <c r="BA366" s="20"/>
      <c r="BB366" s="20"/>
      <c r="BC366" s="20"/>
      <c r="BD366" s="20"/>
      <c r="BE366" s="20"/>
      <c r="BF366" s="20"/>
      <c r="BG366" s="20"/>
      <c r="BH366" s="20"/>
      <c r="BI366" s="20"/>
      <c r="BJ366" s="20"/>
      <c r="BK366" s="20"/>
      <c r="BL366" s="20"/>
      <c r="BM366" s="20"/>
      <c r="BN366" s="20"/>
      <c r="BO366" s="20"/>
      <c r="BP366" s="20"/>
      <c r="BQ366" s="20"/>
      <c r="BR366" s="20"/>
      <c r="BS366" s="20"/>
    </row>
    <row r="367" spans="1:71" ht="56.25" customHeight="1">
      <c r="A367" s="24"/>
      <c r="B367" s="20"/>
      <c r="C367" s="20"/>
      <c r="D367" s="20"/>
      <c r="E367" s="20"/>
      <c r="F367" s="20"/>
      <c r="G367" s="20"/>
      <c r="H367" s="20"/>
      <c r="I367" s="20"/>
      <c r="J367" s="20"/>
      <c r="K367" s="20"/>
      <c r="L367" s="20"/>
      <c r="M367" s="20"/>
      <c r="N367" s="20"/>
      <c r="O367" s="20"/>
      <c r="P367" s="20"/>
      <c r="Q367" s="40"/>
      <c r="R367" s="20"/>
      <c r="S367" s="40"/>
      <c r="T367" s="20"/>
      <c r="U367" s="20"/>
      <c r="V367" s="20"/>
      <c r="W367" s="40"/>
      <c r="X367" s="40"/>
      <c r="Y367" s="40"/>
      <c r="Z367" s="20"/>
      <c r="AA367" s="20"/>
      <c r="AB367" s="40"/>
      <c r="AC367" s="20"/>
      <c r="AD367" s="20"/>
      <c r="AE367" s="40"/>
      <c r="AF367" s="20"/>
      <c r="AG367" s="20"/>
      <c r="AH367" s="20"/>
      <c r="AI367" s="20"/>
      <c r="AJ367" s="20"/>
      <c r="AK367" s="20"/>
      <c r="AL367" s="20"/>
      <c r="AM367" s="20"/>
      <c r="AN367" s="20"/>
      <c r="AO367" s="20"/>
      <c r="AP367" s="20"/>
      <c r="AQ367" s="40"/>
      <c r="AR367" s="20"/>
      <c r="AS367" s="20"/>
      <c r="AT367" s="20"/>
      <c r="AU367" s="40"/>
      <c r="AV367" s="40"/>
      <c r="AW367" s="40"/>
      <c r="AX367" s="20"/>
      <c r="AY367" s="20"/>
      <c r="AZ367" s="1092"/>
      <c r="BA367" s="20"/>
      <c r="BB367" s="20"/>
      <c r="BC367" s="20"/>
      <c r="BD367" s="20"/>
      <c r="BE367" s="20"/>
      <c r="BF367" s="20"/>
      <c r="BG367" s="20"/>
      <c r="BH367" s="20"/>
      <c r="BI367" s="20"/>
      <c r="BJ367" s="20"/>
      <c r="BK367" s="20"/>
      <c r="BL367" s="20"/>
      <c r="BM367" s="20"/>
      <c r="BN367" s="20"/>
      <c r="BO367" s="20"/>
      <c r="BP367" s="20"/>
      <c r="BQ367" s="20"/>
      <c r="BR367" s="20"/>
      <c r="BS367" s="20"/>
    </row>
    <row r="368" spans="1:71" ht="56.25" customHeight="1">
      <c r="A368" s="24"/>
      <c r="B368" s="20"/>
      <c r="C368" s="20"/>
      <c r="D368" s="20"/>
      <c r="E368" s="20"/>
      <c r="F368" s="20"/>
      <c r="G368" s="20"/>
      <c r="H368" s="20"/>
      <c r="I368" s="20"/>
      <c r="J368" s="20"/>
      <c r="K368" s="20"/>
      <c r="L368" s="20"/>
      <c r="M368" s="20"/>
      <c r="N368" s="20"/>
      <c r="O368" s="20"/>
      <c r="P368" s="20"/>
      <c r="Q368" s="40"/>
      <c r="R368" s="20"/>
      <c r="S368" s="40"/>
      <c r="T368" s="20"/>
      <c r="U368" s="20"/>
      <c r="V368" s="20"/>
      <c r="W368" s="40"/>
      <c r="X368" s="40"/>
      <c r="Y368" s="40"/>
      <c r="Z368" s="20"/>
      <c r="AA368" s="20"/>
      <c r="AB368" s="40"/>
      <c r="AC368" s="20"/>
      <c r="AD368" s="20"/>
      <c r="AE368" s="40"/>
      <c r="AF368" s="20"/>
      <c r="AG368" s="20"/>
      <c r="AH368" s="20"/>
      <c r="AI368" s="20"/>
      <c r="AJ368" s="20"/>
      <c r="AK368" s="20"/>
      <c r="AL368" s="20"/>
      <c r="AM368" s="20"/>
      <c r="AN368" s="20"/>
      <c r="AO368" s="20"/>
      <c r="AP368" s="20"/>
      <c r="AQ368" s="40"/>
      <c r="AR368" s="20"/>
      <c r="AS368" s="20"/>
      <c r="AT368" s="20"/>
      <c r="AU368" s="40"/>
      <c r="AV368" s="40"/>
      <c r="AW368" s="40"/>
      <c r="AX368" s="20"/>
      <c r="AY368" s="20"/>
      <c r="AZ368" s="1092"/>
      <c r="BA368" s="20"/>
      <c r="BB368" s="20"/>
      <c r="BC368" s="20"/>
      <c r="BD368" s="20"/>
      <c r="BE368" s="20"/>
      <c r="BF368" s="20"/>
      <c r="BG368" s="20"/>
      <c r="BH368" s="20"/>
      <c r="BI368" s="20"/>
      <c r="BJ368" s="20"/>
      <c r="BK368" s="20"/>
      <c r="BL368" s="20"/>
      <c r="BM368" s="20"/>
      <c r="BN368" s="20"/>
      <c r="BO368" s="20"/>
      <c r="BP368" s="20"/>
      <c r="BQ368" s="20"/>
      <c r="BR368" s="20"/>
      <c r="BS368" s="20"/>
    </row>
    <row r="369" spans="1:71" ht="56.25" customHeight="1">
      <c r="A369" s="24"/>
      <c r="B369" s="20"/>
      <c r="C369" s="20"/>
      <c r="D369" s="20"/>
      <c r="E369" s="20"/>
      <c r="F369" s="20"/>
      <c r="G369" s="20"/>
      <c r="H369" s="20"/>
      <c r="I369" s="20"/>
      <c r="J369" s="20"/>
      <c r="K369" s="20"/>
      <c r="L369" s="20"/>
      <c r="M369" s="20"/>
      <c r="N369" s="20"/>
      <c r="O369" s="20"/>
      <c r="P369" s="20"/>
      <c r="Q369" s="40"/>
      <c r="R369" s="20"/>
      <c r="S369" s="40"/>
      <c r="T369" s="20"/>
      <c r="U369" s="20"/>
      <c r="V369" s="20"/>
      <c r="W369" s="40"/>
      <c r="X369" s="40"/>
      <c r="Y369" s="40"/>
      <c r="Z369" s="20"/>
      <c r="AA369" s="20"/>
      <c r="AB369" s="40"/>
      <c r="AC369" s="20"/>
      <c r="AD369" s="20"/>
      <c r="AE369" s="40"/>
      <c r="AF369" s="20"/>
      <c r="AG369" s="20"/>
      <c r="AH369" s="20"/>
      <c r="AI369" s="20"/>
      <c r="AJ369" s="20"/>
      <c r="AK369" s="20"/>
      <c r="AL369" s="20"/>
      <c r="AM369" s="20"/>
      <c r="AN369" s="20"/>
      <c r="AO369" s="20"/>
      <c r="AP369" s="20"/>
      <c r="AQ369" s="40"/>
      <c r="AR369" s="20"/>
      <c r="AS369" s="20"/>
      <c r="AT369" s="20"/>
      <c r="AU369" s="40"/>
      <c r="AV369" s="40"/>
      <c r="AW369" s="40"/>
      <c r="AX369" s="20"/>
      <c r="AY369" s="20"/>
      <c r="AZ369" s="1092"/>
      <c r="BA369" s="20"/>
      <c r="BB369" s="20"/>
      <c r="BC369" s="20"/>
      <c r="BD369" s="20"/>
      <c r="BE369" s="20"/>
      <c r="BF369" s="20"/>
      <c r="BG369" s="20"/>
      <c r="BH369" s="20"/>
      <c r="BI369" s="20"/>
      <c r="BJ369" s="20"/>
      <c r="BK369" s="20"/>
      <c r="BL369" s="20"/>
      <c r="BM369" s="20"/>
      <c r="BN369" s="20"/>
      <c r="BO369" s="20"/>
      <c r="BP369" s="20"/>
      <c r="BQ369" s="20"/>
      <c r="BR369" s="20"/>
      <c r="BS369" s="20"/>
    </row>
    <row r="370" spans="1:71" ht="56.25" customHeight="1">
      <c r="A370" s="24"/>
      <c r="B370" s="20"/>
      <c r="C370" s="20"/>
      <c r="D370" s="20"/>
      <c r="E370" s="20"/>
      <c r="F370" s="20"/>
      <c r="G370" s="20"/>
      <c r="H370" s="20"/>
      <c r="I370" s="20"/>
      <c r="J370" s="20"/>
      <c r="K370" s="20"/>
      <c r="L370" s="20"/>
      <c r="M370" s="20"/>
      <c r="N370" s="20"/>
      <c r="O370" s="20"/>
      <c r="P370" s="20"/>
      <c r="Q370" s="40"/>
      <c r="R370" s="20"/>
      <c r="S370" s="40"/>
      <c r="T370" s="20"/>
      <c r="U370" s="20"/>
      <c r="V370" s="20"/>
      <c r="W370" s="40"/>
      <c r="X370" s="40"/>
      <c r="Y370" s="40"/>
      <c r="Z370" s="20"/>
      <c r="AA370" s="20"/>
      <c r="AB370" s="40"/>
      <c r="AC370" s="20"/>
      <c r="AD370" s="20"/>
      <c r="AE370" s="40"/>
      <c r="AF370" s="20"/>
      <c r="AG370" s="20"/>
      <c r="AH370" s="20"/>
      <c r="AI370" s="20"/>
      <c r="AJ370" s="20"/>
      <c r="AK370" s="20"/>
      <c r="AL370" s="20"/>
      <c r="AM370" s="20"/>
      <c r="AN370" s="20"/>
      <c r="AO370" s="20"/>
      <c r="AP370" s="20"/>
      <c r="AQ370" s="40"/>
      <c r="AR370" s="20"/>
      <c r="AS370" s="20"/>
      <c r="AT370" s="20"/>
      <c r="AU370" s="40"/>
      <c r="AV370" s="40"/>
      <c r="AW370" s="40"/>
      <c r="AX370" s="20"/>
      <c r="AY370" s="20"/>
      <c r="AZ370" s="1092"/>
      <c r="BA370" s="20"/>
      <c r="BB370" s="20"/>
      <c r="BC370" s="20"/>
      <c r="BD370" s="20"/>
      <c r="BE370" s="20"/>
      <c r="BF370" s="20"/>
      <c r="BG370" s="20"/>
      <c r="BH370" s="20"/>
      <c r="BI370" s="20"/>
      <c r="BJ370" s="20"/>
      <c r="BK370" s="20"/>
      <c r="BL370" s="20"/>
      <c r="BM370" s="20"/>
      <c r="BN370" s="20"/>
      <c r="BO370" s="20"/>
      <c r="BP370" s="20"/>
      <c r="BQ370" s="20"/>
      <c r="BR370" s="20"/>
      <c r="BS370" s="20"/>
    </row>
    <row r="371" spans="1:71" ht="56.25" customHeight="1">
      <c r="A371" s="24"/>
      <c r="B371" s="20"/>
      <c r="C371" s="20"/>
      <c r="D371" s="20"/>
      <c r="E371" s="20"/>
      <c r="F371" s="20"/>
      <c r="G371" s="20"/>
      <c r="H371" s="20"/>
      <c r="I371" s="20"/>
      <c r="J371" s="20"/>
      <c r="K371" s="20"/>
      <c r="L371" s="20"/>
      <c r="M371" s="20"/>
      <c r="N371" s="20"/>
      <c r="O371" s="20"/>
      <c r="P371" s="20"/>
      <c r="Q371" s="40"/>
      <c r="R371" s="20"/>
      <c r="S371" s="40"/>
      <c r="T371" s="20"/>
      <c r="U371" s="20"/>
      <c r="V371" s="20"/>
      <c r="W371" s="40"/>
      <c r="X371" s="40"/>
      <c r="Y371" s="40"/>
      <c r="Z371" s="20"/>
      <c r="AA371" s="20"/>
      <c r="AB371" s="40"/>
      <c r="AC371" s="20"/>
      <c r="AD371" s="20"/>
      <c r="AE371" s="40"/>
      <c r="AF371" s="20"/>
      <c r="AG371" s="20"/>
      <c r="AH371" s="20"/>
      <c r="AI371" s="20"/>
      <c r="AJ371" s="20"/>
      <c r="AK371" s="20"/>
      <c r="AL371" s="20"/>
      <c r="AM371" s="20"/>
      <c r="AN371" s="20"/>
      <c r="AO371" s="20"/>
      <c r="AP371" s="20"/>
      <c r="AQ371" s="40"/>
      <c r="AR371" s="20"/>
      <c r="AS371" s="20"/>
      <c r="AT371" s="20"/>
      <c r="AU371" s="40"/>
      <c r="AV371" s="40"/>
      <c r="AW371" s="40"/>
      <c r="AX371" s="20"/>
      <c r="AY371" s="20"/>
      <c r="AZ371" s="1092"/>
      <c r="BA371" s="20"/>
      <c r="BB371" s="20"/>
      <c r="BC371" s="20"/>
      <c r="BD371" s="20"/>
      <c r="BE371" s="20"/>
      <c r="BF371" s="20"/>
      <c r="BG371" s="20"/>
      <c r="BH371" s="20"/>
      <c r="BI371" s="20"/>
      <c r="BJ371" s="20"/>
      <c r="BK371" s="20"/>
      <c r="BL371" s="20"/>
      <c r="BM371" s="20"/>
      <c r="BN371" s="20"/>
      <c r="BO371" s="20"/>
      <c r="BP371" s="20"/>
      <c r="BQ371" s="20"/>
      <c r="BR371" s="20"/>
      <c r="BS371" s="20"/>
    </row>
    <row r="372" spans="1:71" ht="56.25" customHeight="1">
      <c r="A372" s="24"/>
      <c r="B372" s="20"/>
      <c r="C372" s="20"/>
      <c r="D372" s="20"/>
      <c r="E372" s="20"/>
      <c r="F372" s="20"/>
      <c r="G372" s="20"/>
      <c r="H372" s="20"/>
      <c r="I372" s="20"/>
      <c r="J372" s="20"/>
      <c r="K372" s="20"/>
      <c r="L372" s="20"/>
      <c r="M372" s="20"/>
      <c r="N372" s="20"/>
      <c r="O372" s="20"/>
      <c r="P372" s="20"/>
      <c r="Q372" s="40"/>
      <c r="R372" s="20"/>
      <c r="S372" s="40"/>
      <c r="T372" s="20"/>
      <c r="U372" s="20"/>
      <c r="V372" s="20"/>
      <c r="W372" s="40"/>
      <c r="X372" s="40"/>
      <c r="Y372" s="40"/>
      <c r="Z372" s="20"/>
      <c r="AA372" s="20"/>
      <c r="AB372" s="40"/>
      <c r="AC372" s="20"/>
      <c r="AD372" s="20"/>
      <c r="AE372" s="40"/>
      <c r="AF372" s="20"/>
      <c r="AG372" s="20"/>
      <c r="AH372" s="20"/>
      <c r="AI372" s="20"/>
      <c r="AJ372" s="20"/>
      <c r="AK372" s="20"/>
      <c r="AL372" s="20"/>
      <c r="AM372" s="20"/>
      <c r="AN372" s="20"/>
      <c r="AO372" s="20"/>
      <c r="AP372" s="20"/>
      <c r="AQ372" s="40"/>
      <c r="AR372" s="20"/>
      <c r="AS372" s="20"/>
      <c r="AT372" s="20"/>
      <c r="AU372" s="40"/>
      <c r="AV372" s="40"/>
      <c r="AW372" s="40"/>
      <c r="AX372" s="20"/>
      <c r="AY372" s="20"/>
      <c r="AZ372" s="1092"/>
      <c r="BA372" s="20"/>
      <c r="BB372" s="20"/>
      <c r="BC372" s="20"/>
      <c r="BD372" s="20"/>
      <c r="BE372" s="20"/>
      <c r="BF372" s="20"/>
      <c r="BG372" s="20"/>
      <c r="BH372" s="20"/>
      <c r="BI372" s="20"/>
      <c r="BJ372" s="20"/>
      <c r="BK372" s="20"/>
      <c r="BL372" s="20"/>
      <c r="BM372" s="20"/>
      <c r="BN372" s="20"/>
      <c r="BO372" s="20"/>
      <c r="BP372" s="20"/>
      <c r="BQ372" s="20"/>
      <c r="BR372" s="20"/>
      <c r="BS372" s="20"/>
    </row>
    <row r="373" spans="1:71" ht="56.25" customHeight="1">
      <c r="A373" s="24"/>
      <c r="B373" s="20"/>
      <c r="C373" s="20"/>
      <c r="D373" s="20"/>
      <c r="E373" s="20"/>
      <c r="F373" s="20"/>
      <c r="G373" s="20"/>
      <c r="H373" s="20"/>
      <c r="I373" s="20"/>
      <c r="J373" s="20"/>
      <c r="K373" s="20"/>
      <c r="L373" s="20"/>
      <c r="M373" s="20"/>
      <c r="N373" s="20"/>
      <c r="O373" s="20"/>
      <c r="P373" s="20"/>
      <c r="Q373" s="40"/>
      <c r="R373" s="20"/>
      <c r="S373" s="40"/>
      <c r="T373" s="20"/>
      <c r="U373" s="20"/>
      <c r="V373" s="20"/>
      <c r="W373" s="40"/>
      <c r="X373" s="40"/>
      <c r="Y373" s="40"/>
      <c r="Z373" s="20"/>
      <c r="AA373" s="20"/>
      <c r="AB373" s="40"/>
      <c r="AC373" s="20"/>
      <c r="AD373" s="20"/>
      <c r="AE373" s="40"/>
      <c r="AF373" s="20"/>
      <c r="AG373" s="20"/>
      <c r="AH373" s="20"/>
      <c r="AI373" s="20"/>
      <c r="AJ373" s="20"/>
      <c r="AK373" s="20"/>
      <c r="AL373" s="20"/>
      <c r="AM373" s="20"/>
      <c r="AN373" s="20"/>
      <c r="AO373" s="20"/>
      <c r="AP373" s="20"/>
      <c r="AQ373" s="40"/>
      <c r="AR373" s="20"/>
      <c r="AS373" s="20"/>
      <c r="AT373" s="20"/>
      <c r="AU373" s="40"/>
      <c r="AV373" s="40"/>
      <c r="AW373" s="40"/>
      <c r="AX373" s="20"/>
      <c r="AY373" s="20"/>
      <c r="AZ373" s="1092"/>
      <c r="BA373" s="20"/>
      <c r="BB373" s="20"/>
      <c r="BC373" s="20"/>
      <c r="BD373" s="20"/>
      <c r="BE373" s="20"/>
      <c r="BF373" s="20"/>
      <c r="BG373" s="20"/>
      <c r="BH373" s="20"/>
      <c r="BI373" s="20"/>
      <c r="BJ373" s="20"/>
      <c r="BK373" s="20"/>
      <c r="BL373" s="20"/>
      <c r="BM373" s="20"/>
      <c r="BN373" s="20"/>
      <c r="BO373" s="20"/>
      <c r="BP373" s="20"/>
      <c r="BQ373" s="20"/>
      <c r="BR373" s="20"/>
      <c r="BS373" s="20"/>
    </row>
    <row r="374" spans="1:71" ht="56.25" customHeight="1">
      <c r="A374" s="24"/>
      <c r="B374" s="20"/>
      <c r="C374" s="20"/>
      <c r="D374" s="20"/>
      <c r="E374" s="20"/>
      <c r="F374" s="20"/>
      <c r="G374" s="20"/>
      <c r="H374" s="20"/>
      <c r="I374" s="20"/>
      <c r="J374" s="20"/>
      <c r="K374" s="20"/>
      <c r="L374" s="20"/>
      <c r="M374" s="20"/>
      <c r="N374" s="20"/>
      <c r="O374" s="20"/>
      <c r="P374" s="20"/>
      <c r="Q374" s="40"/>
      <c r="R374" s="20"/>
      <c r="S374" s="40"/>
      <c r="T374" s="20"/>
      <c r="U374" s="20"/>
      <c r="V374" s="20"/>
      <c r="W374" s="40"/>
      <c r="X374" s="40"/>
      <c r="Y374" s="40"/>
      <c r="Z374" s="20"/>
      <c r="AA374" s="20"/>
      <c r="AB374" s="40"/>
      <c r="AC374" s="20"/>
      <c r="AD374" s="20"/>
      <c r="AE374" s="40"/>
      <c r="AF374" s="20"/>
      <c r="AG374" s="20"/>
      <c r="AH374" s="20"/>
      <c r="AI374" s="20"/>
      <c r="AJ374" s="20"/>
      <c r="AK374" s="20"/>
      <c r="AL374" s="20"/>
      <c r="AM374" s="20"/>
      <c r="AN374" s="20"/>
      <c r="AO374" s="20"/>
      <c r="AP374" s="20"/>
      <c r="AQ374" s="40"/>
      <c r="AR374" s="20"/>
      <c r="AS374" s="20"/>
      <c r="AT374" s="20"/>
      <c r="AU374" s="40"/>
      <c r="AV374" s="40"/>
      <c r="AW374" s="40"/>
      <c r="AX374" s="20"/>
      <c r="AY374" s="20"/>
      <c r="AZ374" s="1092"/>
      <c r="BA374" s="20"/>
      <c r="BB374" s="20"/>
      <c r="BC374" s="20"/>
      <c r="BD374" s="20"/>
      <c r="BE374" s="20"/>
      <c r="BF374" s="20"/>
      <c r="BG374" s="20"/>
      <c r="BH374" s="20"/>
      <c r="BI374" s="20"/>
      <c r="BJ374" s="20"/>
      <c r="BK374" s="20"/>
      <c r="BL374" s="20"/>
      <c r="BM374" s="20"/>
      <c r="BN374" s="20"/>
      <c r="BO374" s="20"/>
      <c r="BP374" s="20"/>
      <c r="BQ374" s="20"/>
      <c r="BR374" s="20"/>
      <c r="BS374" s="20"/>
    </row>
    <row r="375" spans="1:71" ht="56.25" customHeight="1">
      <c r="A375" s="24"/>
      <c r="B375" s="20"/>
      <c r="C375" s="20"/>
      <c r="D375" s="20"/>
      <c r="E375" s="20"/>
      <c r="F375" s="20"/>
      <c r="G375" s="20"/>
      <c r="H375" s="20"/>
      <c r="I375" s="20"/>
      <c r="J375" s="20"/>
      <c r="K375" s="20"/>
      <c r="L375" s="20"/>
      <c r="M375" s="20"/>
      <c r="N375" s="20"/>
      <c r="O375" s="20"/>
      <c r="P375" s="20"/>
      <c r="Q375" s="40"/>
      <c r="R375" s="20"/>
      <c r="S375" s="40"/>
      <c r="T375" s="20"/>
      <c r="U375" s="20"/>
      <c r="V375" s="20"/>
      <c r="W375" s="40"/>
      <c r="X375" s="40"/>
      <c r="Y375" s="40"/>
      <c r="Z375" s="20"/>
      <c r="AA375" s="20"/>
      <c r="AB375" s="40"/>
      <c r="AC375" s="20"/>
      <c r="AD375" s="20"/>
      <c r="AE375" s="40"/>
      <c r="AF375" s="20"/>
      <c r="AG375" s="20"/>
      <c r="AH375" s="20"/>
      <c r="AI375" s="20"/>
      <c r="AJ375" s="20"/>
      <c r="AK375" s="20"/>
      <c r="AL375" s="20"/>
      <c r="AM375" s="20"/>
      <c r="AN375" s="20"/>
      <c r="AO375" s="20"/>
      <c r="AP375" s="20"/>
      <c r="AQ375" s="40"/>
      <c r="AR375" s="20"/>
      <c r="AS375" s="20"/>
      <c r="AT375" s="20"/>
      <c r="AU375" s="40"/>
      <c r="AV375" s="40"/>
      <c r="AW375" s="40"/>
      <c r="AX375" s="20"/>
      <c r="AY375" s="20"/>
      <c r="AZ375" s="1092"/>
      <c r="BA375" s="20"/>
      <c r="BB375" s="20"/>
      <c r="BC375" s="20"/>
      <c r="BD375" s="20"/>
      <c r="BE375" s="20"/>
      <c r="BF375" s="20"/>
      <c r="BG375" s="20"/>
      <c r="BH375" s="20"/>
      <c r="BI375" s="20"/>
      <c r="BJ375" s="20"/>
      <c r="BK375" s="20"/>
      <c r="BL375" s="20"/>
      <c r="BM375" s="20"/>
      <c r="BN375" s="20"/>
      <c r="BO375" s="20"/>
      <c r="BP375" s="20"/>
      <c r="BQ375" s="20"/>
      <c r="BR375" s="20"/>
      <c r="BS375" s="20"/>
    </row>
    <row r="376" spans="1:71" ht="56.25" customHeight="1">
      <c r="A376" s="24"/>
      <c r="B376" s="20"/>
      <c r="C376" s="20"/>
      <c r="D376" s="20"/>
      <c r="E376" s="20"/>
      <c r="F376" s="20"/>
      <c r="G376" s="20"/>
      <c r="H376" s="20"/>
      <c r="I376" s="20"/>
      <c r="J376" s="20"/>
      <c r="K376" s="20"/>
      <c r="L376" s="20"/>
      <c r="M376" s="20"/>
      <c r="N376" s="20"/>
      <c r="O376" s="20"/>
      <c r="P376" s="20"/>
      <c r="Q376" s="40"/>
      <c r="R376" s="20"/>
      <c r="S376" s="40"/>
      <c r="T376" s="20"/>
      <c r="U376" s="20"/>
      <c r="V376" s="20"/>
      <c r="W376" s="40"/>
      <c r="X376" s="40"/>
      <c r="Y376" s="40"/>
      <c r="Z376" s="20"/>
      <c r="AA376" s="20"/>
      <c r="AB376" s="40"/>
      <c r="AC376" s="20"/>
      <c r="AD376" s="20"/>
      <c r="AE376" s="40"/>
      <c r="AF376" s="20"/>
      <c r="AG376" s="20"/>
      <c r="AH376" s="20"/>
      <c r="AI376" s="20"/>
      <c r="AJ376" s="20"/>
      <c r="AK376" s="20"/>
      <c r="AL376" s="20"/>
      <c r="AM376" s="20"/>
      <c r="AN376" s="20"/>
      <c r="AO376" s="20"/>
      <c r="AP376" s="20"/>
      <c r="AQ376" s="40"/>
      <c r="AR376" s="20"/>
      <c r="AS376" s="20"/>
      <c r="AT376" s="20"/>
      <c r="AU376" s="40"/>
      <c r="AV376" s="40"/>
      <c r="AW376" s="40"/>
      <c r="AX376" s="20"/>
      <c r="AY376" s="20"/>
      <c r="AZ376" s="1092"/>
      <c r="BA376" s="20"/>
      <c r="BB376" s="20"/>
      <c r="BC376" s="20"/>
      <c r="BD376" s="20"/>
      <c r="BE376" s="20"/>
      <c r="BF376" s="20"/>
      <c r="BG376" s="20"/>
      <c r="BH376" s="20"/>
      <c r="BI376" s="20"/>
      <c r="BJ376" s="20"/>
      <c r="BK376" s="20"/>
      <c r="BL376" s="20"/>
      <c r="BM376" s="20"/>
      <c r="BN376" s="20"/>
      <c r="BO376" s="20"/>
      <c r="BP376" s="20"/>
      <c r="BQ376" s="20"/>
      <c r="BR376" s="20"/>
      <c r="BS376" s="20"/>
    </row>
    <row r="377" spans="1:71" ht="56.25" customHeight="1">
      <c r="A377" s="24"/>
      <c r="B377" s="20"/>
      <c r="C377" s="20"/>
      <c r="D377" s="20"/>
      <c r="E377" s="20"/>
      <c r="F377" s="20"/>
      <c r="G377" s="20"/>
      <c r="H377" s="20"/>
      <c r="I377" s="20"/>
      <c r="J377" s="20"/>
      <c r="K377" s="20"/>
      <c r="L377" s="20"/>
      <c r="M377" s="20"/>
      <c r="N377" s="20"/>
      <c r="O377" s="20"/>
      <c r="P377" s="20"/>
      <c r="Q377" s="40"/>
      <c r="R377" s="20"/>
      <c r="S377" s="40"/>
      <c r="T377" s="20"/>
      <c r="U377" s="20"/>
      <c r="V377" s="20"/>
      <c r="W377" s="40"/>
      <c r="X377" s="40"/>
      <c r="Y377" s="40"/>
      <c r="Z377" s="20"/>
      <c r="AA377" s="20"/>
      <c r="AB377" s="40"/>
      <c r="AC377" s="20"/>
      <c r="AD377" s="20"/>
      <c r="AE377" s="40"/>
      <c r="AF377" s="20"/>
      <c r="AG377" s="20"/>
      <c r="AH377" s="20"/>
      <c r="AI377" s="20"/>
      <c r="AJ377" s="20"/>
      <c r="AK377" s="20"/>
      <c r="AL377" s="20"/>
      <c r="AM377" s="20"/>
      <c r="AN377" s="20"/>
      <c r="AO377" s="20"/>
      <c r="AP377" s="20"/>
      <c r="AQ377" s="40"/>
      <c r="AR377" s="20"/>
      <c r="AS377" s="20"/>
      <c r="AT377" s="20"/>
      <c r="AU377" s="40"/>
      <c r="AV377" s="40"/>
      <c r="AW377" s="40"/>
      <c r="AX377" s="20"/>
      <c r="AY377" s="20"/>
      <c r="AZ377" s="1092"/>
      <c r="BA377" s="20"/>
      <c r="BB377" s="20"/>
      <c r="BC377" s="20"/>
      <c r="BD377" s="20"/>
      <c r="BE377" s="20"/>
      <c r="BF377" s="20"/>
      <c r="BG377" s="20"/>
      <c r="BH377" s="20"/>
      <c r="BI377" s="20"/>
      <c r="BJ377" s="20"/>
      <c r="BK377" s="20"/>
      <c r="BL377" s="20"/>
      <c r="BM377" s="20"/>
      <c r="BN377" s="20"/>
      <c r="BO377" s="20"/>
      <c r="BP377" s="20"/>
      <c r="BQ377" s="20"/>
      <c r="BR377" s="20"/>
      <c r="BS377" s="20"/>
    </row>
    <row r="378" spans="1:71" ht="56.25" customHeight="1">
      <c r="A378" s="24"/>
      <c r="B378" s="20"/>
      <c r="C378" s="20"/>
      <c r="D378" s="20"/>
      <c r="E378" s="20"/>
      <c r="F378" s="20"/>
      <c r="G378" s="20"/>
      <c r="H378" s="20"/>
      <c r="I378" s="20"/>
      <c r="J378" s="20"/>
      <c r="K378" s="20"/>
      <c r="L378" s="20"/>
      <c r="M378" s="20"/>
      <c r="N378" s="20"/>
      <c r="O378" s="20"/>
      <c r="P378" s="20"/>
      <c r="Q378" s="40"/>
      <c r="R378" s="20"/>
      <c r="S378" s="40"/>
      <c r="T378" s="20"/>
      <c r="U378" s="20"/>
      <c r="V378" s="20"/>
      <c r="W378" s="40"/>
      <c r="X378" s="40"/>
      <c r="Y378" s="40"/>
      <c r="Z378" s="20"/>
      <c r="AA378" s="20"/>
      <c r="AB378" s="40"/>
      <c r="AC378" s="20"/>
      <c r="AD378" s="20"/>
      <c r="AE378" s="40"/>
      <c r="AF378" s="20"/>
      <c r="AG378" s="20"/>
      <c r="AH378" s="20"/>
      <c r="AI378" s="20"/>
      <c r="AJ378" s="20"/>
      <c r="AK378" s="20"/>
      <c r="AL378" s="20"/>
      <c r="AM378" s="20"/>
      <c r="AN378" s="20"/>
      <c r="AO378" s="20"/>
      <c r="AP378" s="20"/>
      <c r="AQ378" s="40"/>
      <c r="AR378" s="20"/>
      <c r="AS378" s="20"/>
      <c r="AT378" s="20"/>
      <c r="AU378" s="40"/>
      <c r="AV378" s="40"/>
      <c r="AW378" s="40"/>
      <c r="AX378" s="20"/>
      <c r="AY378" s="20"/>
      <c r="AZ378" s="1092"/>
      <c r="BA378" s="20"/>
      <c r="BB378" s="20"/>
      <c r="BC378" s="20"/>
      <c r="BD378" s="20"/>
      <c r="BE378" s="20"/>
      <c r="BF378" s="20"/>
      <c r="BG378" s="20"/>
      <c r="BH378" s="20"/>
      <c r="BI378" s="20"/>
      <c r="BJ378" s="20"/>
      <c r="BK378" s="20"/>
      <c r="BL378" s="20"/>
      <c r="BM378" s="20"/>
      <c r="BN378" s="20"/>
      <c r="BO378" s="20"/>
      <c r="BP378" s="20"/>
      <c r="BQ378" s="20"/>
      <c r="BR378" s="20"/>
      <c r="BS378" s="20"/>
    </row>
    <row r="379" spans="1:71" ht="56.25" customHeight="1">
      <c r="A379" s="24"/>
      <c r="B379" s="20"/>
      <c r="C379" s="20"/>
      <c r="D379" s="20"/>
      <c r="E379" s="20"/>
      <c r="F379" s="20"/>
      <c r="G379" s="20"/>
      <c r="H379" s="20"/>
      <c r="I379" s="20"/>
      <c r="J379" s="20"/>
      <c r="K379" s="20"/>
      <c r="L379" s="20"/>
      <c r="M379" s="20"/>
      <c r="N379" s="20"/>
      <c r="O379" s="20"/>
      <c r="P379" s="20"/>
      <c r="Q379" s="40"/>
      <c r="R379" s="20"/>
      <c r="S379" s="40"/>
      <c r="T379" s="20"/>
      <c r="U379" s="20"/>
      <c r="V379" s="20"/>
      <c r="W379" s="40"/>
      <c r="X379" s="40"/>
      <c r="Y379" s="40"/>
      <c r="Z379" s="20"/>
      <c r="AA379" s="20"/>
      <c r="AB379" s="40"/>
      <c r="AC379" s="20"/>
      <c r="AD379" s="20"/>
      <c r="AE379" s="40"/>
      <c r="AF379" s="20"/>
      <c r="AG379" s="20"/>
      <c r="AH379" s="20"/>
      <c r="AI379" s="20"/>
      <c r="AJ379" s="20"/>
      <c r="AK379" s="20"/>
      <c r="AL379" s="20"/>
      <c r="AM379" s="20"/>
      <c r="AN379" s="20"/>
      <c r="AO379" s="20"/>
      <c r="AP379" s="20"/>
      <c r="AQ379" s="40"/>
      <c r="AR379" s="20"/>
      <c r="AS379" s="20"/>
      <c r="AT379" s="20"/>
      <c r="AU379" s="40"/>
      <c r="AV379" s="40"/>
      <c r="AW379" s="40"/>
      <c r="AX379" s="20"/>
      <c r="AY379" s="20"/>
      <c r="AZ379" s="1092"/>
      <c r="BA379" s="20"/>
      <c r="BB379" s="20"/>
      <c r="BC379" s="20"/>
      <c r="BD379" s="20"/>
      <c r="BE379" s="20"/>
      <c r="BF379" s="20"/>
      <c r="BG379" s="20"/>
      <c r="BH379" s="20"/>
      <c r="BI379" s="20"/>
      <c r="BJ379" s="20"/>
      <c r="BK379" s="20"/>
      <c r="BL379" s="20"/>
      <c r="BM379" s="20"/>
      <c r="BN379" s="20"/>
      <c r="BO379" s="20"/>
      <c r="BP379" s="20"/>
      <c r="BQ379" s="20"/>
      <c r="BR379" s="20"/>
      <c r="BS379" s="20"/>
    </row>
    <row r="380" spans="1:71" ht="56.25" customHeight="1">
      <c r="A380" s="24"/>
      <c r="B380" s="20"/>
      <c r="C380" s="20"/>
      <c r="D380" s="20"/>
      <c r="E380" s="20"/>
      <c r="F380" s="20"/>
      <c r="G380" s="20"/>
      <c r="H380" s="20"/>
      <c r="I380" s="20"/>
      <c r="J380" s="20"/>
      <c r="K380" s="20"/>
      <c r="L380" s="20"/>
      <c r="M380" s="20"/>
      <c r="N380" s="20"/>
      <c r="O380" s="20"/>
      <c r="P380" s="20"/>
      <c r="Q380" s="40"/>
      <c r="R380" s="20"/>
      <c r="S380" s="40"/>
      <c r="T380" s="20"/>
      <c r="U380" s="20"/>
      <c r="V380" s="20"/>
      <c r="W380" s="40"/>
      <c r="X380" s="40"/>
      <c r="Y380" s="40"/>
      <c r="Z380" s="20"/>
      <c r="AA380" s="20"/>
      <c r="AB380" s="40"/>
      <c r="AC380" s="20"/>
      <c r="AD380" s="20"/>
      <c r="AE380" s="40"/>
      <c r="AF380" s="20"/>
      <c r="AG380" s="20"/>
      <c r="AH380" s="20"/>
      <c r="AI380" s="20"/>
      <c r="AJ380" s="20"/>
      <c r="AK380" s="20"/>
      <c r="AL380" s="20"/>
      <c r="AM380" s="20"/>
      <c r="AN380" s="20"/>
      <c r="AO380" s="20"/>
      <c r="AP380" s="20"/>
      <c r="AQ380" s="40"/>
      <c r="AR380" s="20"/>
      <c r="AS380" s="20"/>
      <c r="AT380" s="20"/>
      <c r="AU380" s="40"/>
      <c r="AV380" s="40"/>
      <c r="AW380" s="40"/>
      <c r="AX380" s="20"/>
      <c r="AY380" s="20"/>
      <c r="AZ380" s="1092"/>
      <c r="BA380" s="20"/>
      <c r="BB380" s="20"/>
      <c r="BC380" s="20"/>
      <c r="BD380" s="20"/>
      <c r="BE380" s="20"/>
      <c r="BF380" s="20"/>
      <c r="BG380" s="20"/>
      <c r="BH380" s="20"/>
      <c r="BI380" s="20"/>
      <c r="BJ380" s="20"/>
      <c r="BK380" s="20"/>
      <c r="BL380" s="20"/>
      <c r="BM380" s="20"/>
      <c r="BN380" s="20"/>
      <c r="BO380" s="20"/>
      <c r="BP380" s="20"/>
      <c r="BQ380" s="20"/>
      <c r="BR380" s="20"/>
      <c r="BS380" s="20"/>
    </row>
    <row r="381" spans="1:71" ht="56.25" customHeight="1">
      <c r="A381" s="24"/>
      <c r="B381" s="20"/>
      <c r="C381" s="20"/>
      <c r="D381" s="20"/>
      <c r="E381" s="20"/>
      <c r="F381" s="20"/>
      <c r="G381" s="20"/>
      <c r="H381" s="20"/>
      <c r="I381" s="20"/>
      <c r="J381" s="20"/>
      <c r="K381" s="20"/>
      <c r="L381" s="20"/>
      <c r="M381" s="20"/>
      <c r="N381" s="20"/>
      <c r="O381" s="20"/>
      <c r="P381" s="20"/>
      <c r="Q381" s="40"/>
      <c r="R381" s="20"/>
      <c r="S381" s="40"/>
      <c r="T381" s="20"/>
      <c r="U381" s="20"/>
      <c r="V381" s="20"/>
      <c r="W381" s="40"/>
      <c r="X381" s="40"/>
      <c r="Y381" s="40"/>
      <c r="Z381" s="20"/>
      <c r="AA381" s="20"/>
      <c r="AB381" s="40"/>
      <c r="AC381" s="20"/>
      <c r="AD381" s="20"/>
      <c r="AE381" s="40"/>
      <c r="AF381" s="20"/>
      <c r="AG381" s="20"/>
      <c r="AH381" s="20"/>
      <c r="AI381" s="20"/>
      <c r="AJ381" s="20"/>
      <c r="AK381" s="20"/>
      <c r="AL381" s="20"/>
      <c r="AM381" s="20"/>
      <c r="AN381" s="20"/>
      <c r="AO381" s="20"/>
      <c r="AP381" s="20"/>
      <c r="AQ381" s="40"/>
      <c r="AR381" s="20"/>
      <c r="AS381" s="20"/>
      <c r="AT381" s="20"/>
      <c r="AU381" s="40"/>
      <c r="AV381" s="40"/>
      <c r="AW381" s="40"/>
      <c r="AX381" s="20"/>
      <c r="AY381" s="20"/>
      <c r="AZ381" s="1092"/>
      <c r="BA381" s="20"/>
      <c r="BB381" s="20"/>
      <c r="BC381" s="20"/>
      <c r="BD381" s="20"/>
      <c r="BE381" s="20"/>
      <c r="BF381" s="20"/>
      <c r="BG381" s="20"/>
      <c r="BH381" s="20"/>
      <c r="BI381" s="20"/>
      <c r="BJ381" s="20"/>
      <c r="BK381" s="20"/>
      <c r="BL381" s="20"/>
      <c r="BM381" s="20"/>
      <c r="BN381" s="20"/>
      <c r="BO381" s="20"/>
      <c r="BP381" s="20"/>
      <c r="BQ381" s="20"/>
      <c r="BR381" s="20"/>
      <c r="BS381" s="20"/>
    </row>
    <row r="382" spans="1:71" ht="56.25" customHeight="1">
      <c r="A382" s="24"/>
      <c r="B382" s="20"/>
      <c r="C382" s="20"/>
      <c r="D382" s="20"/>
      <c r="E382" s="20"/>
      <c r="F382" s="20"/>
      <c r="G382" s="20"/>
      <c r="H382" s="20"/>
      <c r="I382" s="20"/>
      <c r="J382" s="20"/>
      <c r="K382" s="20"/>
      <c r="L382" s="20"/>
      <c r="M382" s="20"/>
      <c r="N382" s="20"/>
      <c r="O382" s="20"/>
      <c r="P382" s="20"/>
      <c r="Q382" s="40"/>
      <c r="R382" s="20"/>
      <c r="S382" s="40"/>
      <c r="T382" s="20"/>
      <c r="U382" s="20"/>
      <c r="V382" s="20"/>
      <c r="W382" s="40"/>
      <c r="X382" s="40"/>
      <c r="Y382" s="40"/>
      <c r="Z382" s="20"/>
      <c r="AA382" s="20"/>
      <c r="AB382" s="40"/>
      <c r="AC382" s="20"/>
      <c r="AD382" s="20"/>
      <c r="AE382" s="40"/>
      <c r="AF382" s="20"/>
      <c r="AG382" s="20"/>
      <c r="AH382" s="20"/>
      <c r="AI382" s="20"/>
      <c r="AJ382" s="20"/>
      <c r="AK382" s="20"/>
      <c r="AL382" s="20"/>
      <c r="AM382" s="20"/>
      <c r="AN382" s="20"/>
      <c r="AO382" s="20"/>
      <c r="AP382" s="20"/>
      <c r="AQ382" s="40"/>
      <c r="AR382" s="20"/>
      <c r="AS382" s="20"/>
      <c r="AT382" s="20"/>
      <c r="AU382" s="40"/>
      <c r="AV382" s="40"/>
      <c r="AW382" s="40"/>
      <c r="AX382" s="20"/>
      <c r="AY382" s="20"/>
      <c r="AZ382" s="1092"/>
      <c r="BA382" s="20"/>
      <c r="BB382" s="20"/>
      <c r="BC382" s="20"/>
      <c r="BD382" s="20"/>
      <c r="BE382" s="20"/>
      <c r="BF382" s="20"/>
      <c r="BG382" s="20"/>
      <c r="BH382" s="20"/>
      <c r="BI382" s="20"/>
      <c r="BJ382" s="20"/>
      <c r="BK382" s="20"/>
      <c r="BL382" s="20"/>
      <c r="BM382" s="20"/>
      <c r="BN382" s="20"/>
      <c r="BO382" s="20"/>
      <c r="BP382" s="20"/>
      <c r="BQ382" s="20"/>
      <c r="BR382" s="20"/>
      <c r="BS382" s="20"/>
    </row>
    <row r="383" spans="1:71" ht="56.25" customHeight="1">
      <c r="A383" s="24"/>
      <c r="B383" s="20"/>
      <c r="C383" s="20"/>
      <c r="D383" s="20"/>
      <c r="E383" s="20"/>
      <c r="F383" s="20"/>
      <c r="G383" s="20"/>
      <c r="H383" s="20"/>
      <c r="I383" s="20"/>
      <c r="J383" s="20"/>
      <c r="K383" s="20"/>
      <c r="L383" s="20"/>
      <c r="M383" s="20"/>
      <c r="N383" s="20"/>
      <c r="O383" s="20"/>
      <c r="P383" s="20"/>
      <c r="Q383" s="40"/>
      <c r="R383" s="20"/>
      <c r="S383" s="40"/>
      <c r="T383" s="20"/>
      <c r="U383" s="20"/>
      <c r="V383" s="20"/>
      <c r="W383" s="40"/>
      <c r="X383" s="40"/>
      <c r="Y383" s="40"/>
      <c r="Z383" s="20"/>
      <c r="AA383" s="20"/>
      <c r="AB383" s="40"/>
      <c r="AC383" s="20"/>
      <c r="AD383" s="20"/>
      <c r="AE383" s="40"/>
      <c r="AF383" s="20"/>
      <c r="AG383" s="20"/>
      <c r="AH383" s="20"/>
      <c r="AI383" s="20"/>
      <c r="AJ383" s="20"/>
      <c r="AK383" s="20"/>
      <c r="AL383" s="20"/>
      <c r="AM383" s="20"/>
      <c r="AN383" s="20"/>
      <c r="AO383" s="20"/>
      <c r="AP383" s="20"/>
      <c r="AQ383" s="40"/>
      <c r="AR383" s="20"/>
      <c r="AS383" s="20"/>
      <c r="AT383" s="20"/>
      <c r="AU383" s="40"/>
      <c r="AV383" s="40"/>
      <c r="AW383" s="40"/>
      <c r="AX383" s="20"/>
      <c r="AY383" s="20"/>
      <c r="AZ383" s="1092"/>
      <c r="BA383" s="20"/>
      <c r="BB383" s="20"/>
      <c r="BC383" s="20"/>
      <c r="BD383" s="20"/>
      <c r="BE383" s="20"/>
      <c r="BF383" s="20"/>
      <c r="BG383" s="20"/>
      <c r="BH383" s="20"/>
      <c r="BI383" s="20"/>
      <c r="BJ383" s="20"/>
      <c r="BK383" s="20"/>
      <c r="BL383" s="20"/>
      <c r="BM383" s="20"/>
      <c r="BN383" s="20"/>
      <c r="BO383" s="20"/>
      <c r="BP383" s="20"/>
      <c r="BQ383" s="20"/>
      <c r="BR383" s="20"/>
      <c r="BS383" s="20"/>
    </row>
    <row r="384" spans="1:71" ht="56.25" customHeight="1">
      <c r="A384" s="24"/>
      <c r="B384" s="20"/>
      <c r="C384" s="20"/>
      <c r="D384" s="20"/>
      <c r="E384" s="20"/>
      <c r="F384" s="20"/>
      <c r="G384" s="20"/>
      <c r="H384" s="20"/>
      <c r="I384" s="20"/>
      <c r="J384" s="20"/>
      <c r="K384" s="20"/>
      <c r="L384" s="20"/>
      <c r="M384" s="20"/>
      <c r="N384" s="20"/>
      <c r="O384" s="20"/>
      <c r="P384" s="20"/>
      <c r="Q384" s="40"/>
      <c r="R384" s="20"/>
      <c r="S384" s="40"/>
      <c r="T384" s="20"/>
      <c r="U384" s="20"/>
      <c r="V384" s="20"/>
      <c r="W384" s="40"/>
      <c r="X384" s="40"/>
      <c r="Y384" s="40"/>
      <c r="Z384" s="20"/>
      <c r="AA384" s="20"/>
      <c r="AB384" s="40"/>
      <c r="AC384" s="20"/>
      <c r="AD384" s="20"/>
      <c r="AE384" s="40"/>
      <c r="AF384" s="20"/>
      <c r="AG384" s="20"/>
      <c r="AH384" s="20"/>
      <c r="AI384" s="20"/>
      <c r="AJ384" s="20"/>
      <c r="AK384" s="20"/>
      <c r="AL384" s="20"/>
      <c r="AM384" s="20"/>
      <c r="AN384" s="20"/>
      <c r="AO384" s="20"/>
      <c r="AP384" s="20"/>
      <c r="AQ384" s="40"/>
      <c r="AR384" s="20"/>
      <c r="AS384" s="20"/>
      <c r="AT384" s="20"/>
      <c r="AU384" s="40"/>
      <c r="AV384" s="40"/>
      <c r="AW384" s="40"/>
      <c r="AX384" s="20"/>
      <c r="AY384" s="20"/>
      <c r="AZ384" s="1092"/>
      <c r="BA384" s="20"/>
      <c r="BB384" s="20"/>
      <c r="BC384" s="20"/>
      <c r="BD384" s="20"/>
      <c r="BE384" s="20"/>
      <c r="BF384" s="20"/>
      <c r="BG384" s="20"/>
      <c r="BH384" s="20"/>
      <c r="BI384" s="20"/>
      <c r="BJ384" s="20"/>
      <c r="BK384" s="20"/>
      <c r="BL384" s="20"/>
      <c r="BM384" s="20"/>
      <c r="BN384" s="20"/>
      <c r="BO384" s="20"/>
      <c r="BP384" s="20"/>
      <c r="BQ384" s="20"/>
      <c r="BR384" s="20"/>
      <c r="BS384" s="20"/>
    </row>
    <row r="385" spans="1:71" ht="56.25" customHeight="1">
      <c r="A385" s="24"/>
      <c r="B385" s="20"/>
      <c r="C385" s="20"/>
      <c r="D385" s="20"/>
      <c r="E385" s="20"/>
      <c r="F385" s="20"/>
      <c r="G385" s="20"/>
      <c r="H385" s="20"/>
      <c r="I385" s="20"/>
      <c r="J385" s="20"/>
      <c r="K385" s="20"/>
      <c r="L385" s="20"/>
      <c r="M385" s="20"/>
      <c r="N385" s="20"/>
      <c r="O385" s="20"/>
      <c r="P385" s="20"/>
      <c r="Q385" s="40"/>
      <c r="R385" s="20"/>
      <c r="S385" s="40"/>
      <c r="T385" s="20"/>
      <c r="U385" s="20"/>
      <c r="V385" s="20"/>
      <c r="W385" s="40"/>
      <c r="X385" s="40"/>
      <c r="Y385" s="40"/>
      <c r="Z385" s="20"/>
      <c r="AA385" s="20"/>
      <c r="AB385" s="40"/>
      <c r="AC385" s="20"/>
      <c r="AD385" s="20"/>
      <c r="AE385" s="40"/>
      <c r="AF385" s="20"/>
      <c r="AG385" s="20"/>
      <c r="AH385" s="20"/>
      <c r="AI385" s="20"/>
      <c r="AJ385" s="20"/>
      <c r="AK385" s="20"/>
      <c r="AL385" s="20"/>
      <c r="AM385" s="20"/>
      <c r="AN385" s="20"/>
      <c r="AO385" s="20"/>
      <c r="AP385" s="20"/>
      <c r="AQ385" s="40"/>
      <c r="AR385" s="20"/>
      <c r="AS385" s="20"/>
      <c r="AT385" s="20"/>
      <c r="AU385" s="40"/>
      <c r="AV385" s="40"/>
      <c r="AW385" s="40"/>
      <c r="AX385" s="20"/>
      <c r="AY385" s="20"/>
      <c r="AZ385" s="1092"/>
      <c r="BA385" s="20"/>
      <c r="BB385" s="20"/>
      <c r="BC385" s="20"/>
      <c r="BD385" s="20"/>
      <c r="BE385" s="20"/>
      <c r="BF385" s="20"/>
      <c r="BG385" s="20"/>
      <c r="BH385" s="20"/>
      <c r="BI385" s="20"/>
      <c r="BJ385" s="20"/>
      <c r="BK385" s="20"/>
      <c r="BL385" s="20"/>
      <c r="BM385" s="20"/>
      <c r="BN385" s="20"/>
      <c r="BO385" s="20"/>
      <c r="BP385" s="20"/>
      <c r="BQ385" s="20"/>
      <c r="BR385" s="20"/>
      <c r="BS385" s="20"/>
    </row>
    <row r="386" spans="1:71" ht="56.25" customHeight="1">
      <c r="A386" s="24"/>
      <c r="B386" s="20"/>
      <c r="C386" s="20"/>
      <c r="D386" s="20"/>
      <c r="E386" s="20"/>
      <c r="F386" s="20"/>
      <c r="G386" s="20"/>
      <c r="H386" s="20"/>
      <c r="I386" s="20"/>
      <c r="J386" s="20"/>
      <c r="K386" s="20"/>
      <c r="L386" s="20"/>
      <c r="M386" s="20"/>
      <c r="N386" s="20"/>
      <c r="O386" s="20"/>
      <c r="P386" s="20"/>
      <c r="Q386" s="40"/>
      <c r="R386" s="20"/>
      <c r="S386" s="40"/>
      <c r="T386" s="20"/>
      <c r="U386" s="20"/>
      <c r="V386" s="20"/>
      <c r="W386" s="40"/>
      <c r="X386" s="40"/>
      <c r="Y386" s="40"/>
      <c r="Z386" s="20"/>
      <c r="AA386" s="20"/>
      <c r="AB386" s="40"/>
      <c r="AC386" s="20"/>
      <c r="AD386" s="20"/>
      <c r="AE386" s="40"/>
      <c r="AF386" s="20"/>
      <c r="AG386" s="20"/>
      <c r="AH386" s="20"/>
      <c r="AI386" s="20"/>
      <c r="AJ386" s="20"/>
      <c r="AK386" s="20"/>
      <c r="AL386" s="20"/>
      <c r="AM386" s="20"/>
      <c r="AN386" s="20"/>
      <c r="AO386" s="20"/>
      <c r="AP386" s="20"/>
      <c r="AQ386" s="40"/>
      <c r="AR386" s="20"/>
      <c r="AS386" s="20"/>
      <c r="AT386" s="20"/>
      <c r="AU386" s="40"/>
      <c r="AV386" s="40"/>
      <c r="AW386" s="40"/>
      <c r="AX386" s="20"/>
      <c r="AY386" s="20"/>
      <c r="AZ386" s="1092"/>
      <c r="BA386" s="20"/>
      <c r="BB386" s="20"/>
      <c r="BC386" s="20"/>
      <c r="BD386" s="20"/>
      <c r="BE386" s="20"/>
      <c r="BF386" s="20"/>
      <c r="BG386" s="20"/>
      <c r="BH386" s="20"/>
      <c r="BI386" s="20"/>
      <c r="BJ386" s="20"/>
      <c r="BK386" s="20"/>
      <c r="BL386" s="20"/>
      <c r="BM386" s="20"/>
      <c r="BN386" s="20"/>
      <c r="BO386" s="20"/>
      <c r="BP386" s="20"/>
      <c r="BQ386" s="20"/>
      <c r="BR386" s="20"/>
      <c r="BS386" s="20"/>
    </row>
    <row r="387" spans="1:71" ht="56.25" customHeight="1">
      <c r="A387" s="24"/>
      <c r="B387" s="20"/>
      <c r="C387" s="20"/>
      <c r="D387" s="20"/>
      <c r="E387" s="20"/>
      <c r="F387" s="20"/>
      <c r="G387" s="20"/>
      <c r="H387" s="20"/>
      <c r="I387" s="20"/>
      <c r="J387" s="20"/>
      <c r="K387" s="20"/>
      <c r="L387" s="20"/>
      <c r="M387" s="20"/>
      <c r="N387" s="20"/>
      <c r="O387" s="20"/>
      <c r="P387" s="20"/>
      <c r="Q387" s="40"/>
      <c r="R387" s="20"/>
      <c r="S387" s="40"/>
      <c r="T387" s="20"/>
      <c r="U387" s="20"/>
      <c r="V387" s="20"/>
      <c r="W387" s="40"/>
      <c r="X387" s="40"/>
      <c r="Y387" s="40"/>
      <c r="Z387" s="20"/>
      <c r="AA387" s="20"/>
      <c r="AB387" s="40"/>
      <c r="AC387" s="20"/>
      <c r="AD387" s="20"/>
      <c r="AE387" s="40"/>
      <c r="AF387" s="20"/>
      <c r="AG387" s="20"/>
      <c r="AH387" s="20"/>
      <c r="AI387" s="20"/>
      <c r="AJ387" s="20"/>
      <c r="AK387" s="20"/>
      <c r="AL387" s="20"/>
      <c r="AM387" s="20"/>
      <c r="AN387" s="20"/>
      <c r="AO387" s="20"/>
      <c r="AP387" s="20"/>
      <c r="AQ387" s="40"/>
      <c r="AR387" s="20"/>
      <c r="AS387" s="20"/>
      <c r="AT387" s="20"/>
      <c r="AU387" s="40"/>
      <c r="AV387" s="40"/>
      <c r="AW387" s="40"/>
      <c r="AX387" s="20"/>
      <c r="AY387" s="20"/>
      <c r="AZ387" s="1092"/>
      <c r="BA387" s="20"/>
      <c r="BB387" s="20"/>
      <c r="BC387" s="20"/>
      <c r="BD387" s="20"/>
      <c r="BE387" s="20"/>
      <c r="BF387" s="20"/>
      <c r="BG387" s="20"/>
      <c r="BH387" s="20"/>
      <c r="BI387" s="20"/>
      <c r="BJ387" s="20"/>
      <c r="BK387" s="20"/>
      <c r="BL387" s="20"/>
      <c r="BM387" s="20"/>
      <c r="BN387" s="20"/>
      <c r="BO387" s="20"/>
      <c r="BP387" s="20"/>
      <c r="BQ387" s="20"/>
      <c r="BR387" s="20"/>
      <c r="BS387" s="20"/>
    </row>
    <row r="388" spans="1:71" ht="56.25" customHeight="1">
      <c r="A388" s="24"/>
      <c r="B388" s="20"/>
      <c r="C388" s="20"/>
      <c r="D388" s="20"/>
      <c r="E388" s="20"/>
      <c r="F388" s="20"/>
      <c r="G388" s="20"/>
      <c r="H388" s="20"/>
      <c r="I388" s="20"/>
      <c r="J388" s="20"/>
      <c r="K388" s="20"/>
      <c r="L388" s="20"/>
      <c r="M388" s="20"/>
      <c r="N388" s="20"/>
      <c r="O388" s="20"/>
      <c r="P388" s="20"/>
      <c r="Q388" s="40"/>
      <c r="R388" s="20"/>
      <c r="S388" s="40"/>
      <c r="T388" s="20"/>
      <c r="U388" s="20"/>
      <c r="V388" s="20"/>
      <c r="W388" s="40"/>
      <c r="X388" s="40"/>
      <c r="Y388" s="40"/>
      <c r="Z388" s="20"/>
      <c r="AA388" s="20"/>
      <c r="AB388" s="40"/>
      <c r="AC388" s="20"/>
      <c r="AD388" s="20"/>
      <c r="AE388" s="40"/>
      <c r="AF388" s="20"/>
      <c r="AG388" s="20"/>
      <c r="AH388" s="20"/>
      <c r="AI388" s="20"/>
      <c r="AJ388" s="20"/>
      <c r="AK388" s="20"/>
      <c r="AL388" s="20"/>
      <c r="AM388" s="20"/>
      <c r="AN388" s="20"/>
      <c r="AO388" s="20"/>
      <c r="AP388" s="20"/>
      <c r="AQ388" s="40"/>
      <c r="AR388" s="20"/>
      <c r="AS388" s="20"/>
      <c r="AT388" s="20"/>
      <c r="AU388" s="40"/>
      <c r="AV388" s="40"/>
      <c r="AW388" s="40"/>
      <c r="AX388" s="20"/>
      <c r="AY388" s="20"/>
      <c r="AZ388" s="1092"/>
      <c r="BA388" s="20"/>
      <c r="BB388" s="20"/>
      <c r="BC388" s="20"/>
      <c r="BD388" s="20"/>
      <c r="BE388" s="20"/>
      <c r="BF388" s="20"/>
      <c r="BG388" s="20"/>
      <c r="BH388" s="20"/>
      <c r="BI388" s="20"/>
      <c r="BJ388" s="20"/>
      <c r="BK388" s="20"/>
      <c r="BL388" s="20"/>
      <c r="BM388" s="20"/>
      <c r="BN388" s="20"/>
      <c r="BO388" s="20"/>
      <c r="BP388" s="20"/>
      <c r="BQ388" s="20"/>
      <c r="BR388" s="20"/>
      <c r="BS388" s="20"/>
    </row>
    <row r="389" spans="1:71" ht="56.25" customHeight="1">
      <c r="A389" s="24"/>
      <c r="B389" s="20"/>
      <c r="C389" s="20"/>
      <c r="D389" s="20"/>
      <c r="E389" s="20"/>
      <c r="F389" s="20"/>
      <c r="G389" s="20"/>
      <c r="H389" s="20"/>
      <c r="I389" s="20"/>
      <c r="J389" s="20"/>
      <c r="K389" s="20"/>
      <c r="L389" s="20"/>
      <c r="M389" s="20"/>
      <c r="N389" s="20"/>
      <c r="O389" s="20"/>
      <c r="P389" s="20"/>
      <c r="Q389" s="40"/>
      <c r="R389" s="20"/>
      <c r="S389" s="40"/>
      <c r="T389" s="20"/>
      <c r="U389" s="20"/>
      <c r="V389" s="20"/>
      <c r="W389" s="40"/>
      <c r="X389" s="40"/>
      <c r="Y389" s="40"/>
      <c r="Z389" s="20"/>
      <c r="AA389" s="20"/>
      <c r="AB389" s="40"/>
      <c r="AC389" s="20"/>
      <c r="AD389" s="20"/>
      <c r="AE389" s="40"/>
      <c r="AF389" s="20"/>
      <c r="AG389" s="20"/>
      <c r="AH389" s="20"/>
      <c r="AI389" s="20"/>
      <c r="AJ389" s="20"/>
      <c r="AK389" s="20"/>
      <c r="AL389" s="20"/>
      <c r="AM389" s="20"/>
      <c r="AN389" s="20"/>
      <c r="AO389" s="20"/>
      <c r="AP389" s="20"/>
      <c r="AQ389" s="40"/>
      <c r="AR389" s="20"/>
      <c r="AS389" s="20"/>
      <c r="AT389" s="20"/>
      <c r="AU389" s="40"/>
      <c r="AV389" s="40"/>
      <c r="AW389" s="40"/>
      <c r="AX389" s="20"/>
      <c r="AY389" s="20"/>
      <c r="AZ389" s="1092"/>
      <c r="BA389" s="20"/>
      <c r="BB389" s="20"/>
      <c r="BC389" s="20"/>
      <c r="BD389" s="20"/>
      <c r="BE389" s="20"/>
      <c r="BF389" s="20"/>
      <c r="BG389" s="20"/>
      <c r="BH389" s="20"/>
      <c r="BI389" s="20"/>
      <c r="BJ389" s="20"/>
      <c r="BK389" s="20"/>
      <c r="BL389" s="20"/>
      <c r="BM389" s="20"/>
      <c r="BN389" s="20"/>
      <c r="BO389" s="20"/>
      <c r="BP389" s="20"/>
      <c r="BQ389" s="20"/>
      <c r="BR389" s="20"/>
      <c r="BS389" s="20"/>
    </row>
    <row r="390" spans="1:71" ht="56.25" customHeight="1">
      <c r="A390" s="24"/>
      <c r="B390" s="20"/>
      <c r="C390" s="20"/>
      <c r="D390" s="20"/>
      <c r="E390" s="20"/>
      <c r="F390" s="20"/>
      <c r="G390" s="20"/>
      <c r="H390" s="20"/>
      <c r="I390" s="20"/>
      <c r="J390" s="20"/>
      <c r="K390" s="20"/>
      <c r="L390" s="20"/>
      <c r="M390" s="20"/>
      <c r="N390" s="20"/>
      <c r="O390" s="20"/>
      <c r="P390" s="20"/>
      <c r="Q390" s="40"/>
      <c r="R390" s="20"/>
      <c r="S390" s="40"/>
      <c r="T390" s="20"/>
      <c r="U390" s="20"/>
      <c r="V390" s="20"/>
      <c r="W390" s="40"/>
      <c r="X390" s="40"/>
      <c r="Y390" s="40"/>
      <c r="Z390" s="20"/>
      <c r="AA390" s="20"/>
      <c r="AB390" s="40"/>
      <c r="AC390" s="20"/>
      <c r="AD390" s="20"/>
      <c r="AE390" s="40"/>
      <c r="AF390" s="20"/>
      <c r="AG390" s="20"/>
      <c r="AH390" s="20"/>
      <c r="AI390" s="20"/>
      <c r="AJ390" s="20"/>
      <c r="AK390" s="20"/>
      <c r="AL390" s="20"/>
      <c r="AM390" s="20"/>
      <c r="AN390" s="20"/>
      <c r="AO390" s="20"/>
      <c r="AP390" s="20"/>
      <c r="AQ390" s="40"/>
      <c r="AR390" s="20"/>
      <c r="AS390" s="20"/>
      <c r="AT390" s="20"/>
      <c r="AU390" s="40"/>
      <c r="AV390" s="40"/>
      <c r="AW390" s="40"/>
      <c r="AX390" s="20"/>
      <c r="AY390" s="20"/>
      <c r="AZ390" s="1092"/>
      <c r="BA390" s="20"/>
      <c r="BB390" s="20"/>
      <c r="BC390" s="20"/>
      <c r="BD390" s="20"/>
      <c r="BE390" s="20"/>
      <c r="BF390" s="20"/>
      <c r="BG390" s="20"/>
      <c r="BH390" s="20"/>
      <c r="BI390" s="20"/>
      <c r="BJ390" s="20"/>
      <c r="BK390" s="20"/>
      <c r="BL390" s="20"/>
      <c r="BM390" s="20"/>
      <c r="BN390" s="20"/>
      <c r="BO390" s="20"/>
      <c r="BP390" s="20"/>
      <c r="BQ390" s="20"/>
      <c r="BR390" s="20"/>
      <c r="BS390" s="20"/>
    </row>
    <row r="391" spans="1:71" ht="56.25" customHeight="1">
      <c r="A391" s="24"/>
      <c r="B391" s="20"/>
      <c r="C391" s="20"/>
      <c r="D391" s="20"/>
      <c r="E391" s="20"/>
      <c r="F391" s="20"/>
      <c r="G391" s="20"/>
      <c r="H391" s="20"/>
      <c r="I391" s="20"/>
      <c r="J391" s="20"/>
      <c r="K391" s="20"/>
      <c r="L391" s="20"/>
      <c r="M391" s="20"/>
      <c r="N391" s="20"/>
      <c r="O391" s="20"/>
      <c r="P391" s="20"/>
      <c r="Q391" s="40"/>
      <c r="R391" s="20"/>
      <c r="S391" s="40"/>
      <c r="T391" s="20"/>
      <c r="U391" s="20"/>
      <c r="V391" s="20"/>
      <c r="W391" s="40"/>
      <c r="X391" s="40"/>
      <c r="Y391" s="40"/>
      <c r="Z391" s="20"/>
      <c r="AA391" s="20"/>
      <c r="AB391" s="40"/>
      <c r="AC391" s="20"/>
      <c r="AD391" s="20"/>
      <c r="AE391" s="40"/>
      <c r="AF391" s="20"/>
      <c r="AG391" s="20"/>
      <c r="AH391" s="20"/>
      <c r="AI391" s="20"/>
      <c r="AJ391" s="20"/>
      <c r="AK391" s="20"/>
      <c r="AL391" s="20"/>
      <c r="AM391" s="20"/>
      <c r="AN391" s="20"/>
      <c r="AO391" s="20"/>
      <c r="AP391" s="20"/>
      <c r="AQ391" s="40"/>
      <c r="AR391" s="20"/>
      <c r="AS391" s="20"/>
      <c r="AT391" s="20"/>
      <c r="AU391" s="40"/>
      <c r="AV391" s="40"/>
      <c r="AW391" s="40"/>
      <c r="AX391" s="20"/>
      <c r="AY391" s="20"/>
      <c r="AZ391" s="1092"/>
      <c r="BA391" s="20"/>
      <c r="BB391" s="20"/>
      <c r="BC391" s="20"/>
      <c r="BD391" s="20"/>
      <c r="BE391" s="20"/>
      <c r="BF391" s="20"/>
      <c r="BG391" s="20"/>
      <c r="BH391" s="20"/>
      <c r="BI391" s="20"/>
      <c r="BJ391" s="20"/>
      <c r="BK391" s="20"/>
      <c r="BL391" s="20"/>
      <c r="BM391" s="20"/>
      <c r="BN391" s="20"/>
      <c r="BO391" s="20"/>
      <c r="BP391" s="20"/>
      <c r="BQ391" s="20"/>
      <c r="BR391" s="20"/>
      <c r="BS391" s="20"/>
    </row>
    <row r="392" spans="1:71" ht="56.25" customHeight="1">
      <c r="A392" s="24"/>
      <c r="B392" s="20"/>
      <c r="C392" s="20"/>
      <c r="D392" s="20"/>
      <c r="E392" s="20"/>
      <c r="F392" s="20"/>
      <c r="G392" s="20"/>
      <c r="H392" s="20"/>
      <c r="I392" s="20"/>
      <c r="J392" s="20"/>
      <c r="K392" s="20"/>
      <c r="L392" s="20"/>
      <c r="M392" s="20"/>
      <c r="N392" s="20"/>
      <c r="O392" s="20"/>
      <c r="P392" s="20"/>
      <c r="Q392" s="40"/>
      <c r="R392" s="20"/>
      <c r="S392" s="40"/>
      <c r="T392" s="20"/>
      <c r="U392" s="20"/>
      <c r="V392" s="20"/>
      <c r="W392" s="40"/>
      <c r="X392" s="40"/>
      <c r="Y392" s="40"/>
      <c r="Z392" s="20"/>
      <c r="AA392" s="20"/>
      <c r="AB392" s="40"/>
      <c r="AC392" s="20"/>
      <c r="AD392" s="20"/>
      <c r="AE392" s="40"/>
      <c r="AF392" s="20"/>
      <c r="AG392" s="20"/>
      <c r="AH392" s="20"/>
      <c r="AI392" s="20"/>
      <c r="AJ392" s="20"/>
      <c r="AK392" s="20"/>
      <c r="AL392" s="20"/>
      <c r="AM392" s="20"/>
      <c r="AN392" s="20"/>
      <c r="AO392" s="20"/>
      <c r="AP392" s="20"/>
      <c r="AQ392" s="40"/>
      <c r="AR392" s="20"/>
      <c r="AS392" s="20"/>
      <c r="AT392" s="20"/>
      <c r="AU392" s="40"/>
      <c r="AV392" s="40"/>
      <c r="AW392" s="40"/>
      <c r="AX392" s="20"/>
      <c r="AY392" s="20"/>
      <c r="AZ392" s="1092"/>
      <c r="BA392" s="20"/>
      <c r="BB392" s="20"/>
      <c r="BC392" s="20"/>
      <c r="BD392" s="20"/>
      <c r="BE392" s="20"/>
      <c r="BF392" s="20"/>
      <c r="BG392" s="20"/>
      <c r="BH392" s="20"/>
      <c r="BI392" s="20"/>
      <c r="BJ392" s="20"/>
      <c r="BK392" s="20"/>
      <c r="BL392" s="20"/>
      <c r="BM392" s="20"/>
      <c r="BN392" s="20"/>
      <c r="BO392" s="20"/>
      <c r="BP392" s="20"/>
      <c r="BQ392" s="20"/>
      <c r="BR392" s="20"/>
      <c r="BS392" s="20"/>
    </row>
    <row r="393" spans="1:71" ht="56.25" customHeight="1">
      <c r="A393" s="24"/>
      <c r="B393" s="20"/>
      <c r="C393" s="20"/>
      <c r="D393" s="20"/>
      <c r="E393" s="20"/>
      <c r="F393" s="20"/>
      <c r="G393" s="20"/>
      <c r="H393" s="20"/>
      <c r="I393" s="20"/>
      <c r="J393" s="20"/>
      <c r="K393" s="20"/>
      <c r="L393" s="20"/>
      <c r="M393" s="20"/>
      <c r="N393" s="20"/>
      <c r="O393" s="20"/>
      <c r="P393" s="20"/>
      <c r="Q393" s="40"/>
      <c r="R393" s="20"/>
      <c r="S393" s="40"/>
      <c r="T393" s="20"/>
      <c r="U393" s="20"/>
      <c r="V393" s="20"/>
      <c r="W393" s="40"/>
      <c r="X393" s="40"/>
      <c r="Y393" s="40"/>
      <c r="Z393" s="20"/>
      <c r="AA393" s="20"/>
      <c r="AB393" s="40"/>
      <c r="AC393" s="20"/>
      <c r="AD393" s="20"/>
      <c r="AE393" s="40"/>
      <c r="AF393" s="20"/>
      <c r="AG393" s="20"/>
      <c r="AH393" s="20"/>
      <c r="AI393" s="20"/>
      <c r="AJ393" s="20"/>
      <c r="AK393" s="20"/>
      <c r="AL393" s="20"/>
      <c r="AM393" s="20"/>
      <c r="AN393" s="20"/>
      <c r="AO393" s="20"/>
      <c r="AP393" s="20"/>
      <c r="AQ393" s="40"/>
      <c r="AR393" s="20"/>
      <c r="AS393" s="20"/>
      <c r="AT393" s="20"/>
      <c r="AU393" s="40"/>
      <c r="AV393" s="40"/>
      <c r="AW393" s="40"/>
      <c r="AX393" s="20"/>
      <c r="AY393" s="20"/>
      <c r="AZ393" s="1092"/>
      <c r="BA393" s="20"/>
      <c r="BB393" s="20"/>
      <c r="BC393" s="20"/>
      <c r="BD393" s="20"/>
      <c r="BE393" s="20"/>
      <c r="BF393" s="20"/>
      <c r="BG393" s="20"/>
      <c r="BH393" s="20"/>
      <c r="BI393" s="20"/>
      <c r="BJ393" s="20"/>
      <c r="BK393" s="20"/>
      <c r="BL393" s="20"/>
      <c r="BM393" s="20"/>
      <c r="BN393" s="20"/>
      <c r="BO393" s="20"/>
      <c r="BP393" s="20"/>
      <c r="BQ393" s="20"/>
      <c r="BR393" s="20"/>
      <c r="BS393" s="20"/>
    </row>
    <row r="394" spans="1:71" ht="56.25" customHeight="1">
      <c r="A394" s="24"/>
      <c r="B394" s="20"/>
      <c r="C394" s="20"/>
      <c r="D394" s="20"/>
      <c r="E394" s="20"/>
      <c r="F394" s="20"/>
      <c r="G394" s="20"/>
      <c r="H394" s="20"/>
      <c r="I394" s="20"/>
      <c r="J394" s="20"/>
      <c r="K394" s="20"/>
      <c r="L394" s="20"/>
      <c r="M394" s="20"/>
      <c r="N394" s="20"/>
      <c r="O394" s="20"/>
      <c r="P394" s="20"/>
      <c r="Q394" s="40"/>
      <c r="R394" s="20"/>
      <c r="S394" s="40"/>
      <c r="T394" s="20"/>
      <c r="U394" s="20"/>
      <c r="V394" s="20"/>
      <c r="W394" s="40"/>
      <c r="X394" s="40"/>
      <c r="Y394" s="40"/>
      <c r="Z394" s="20"/>
      <c r="AA394" s="20"/>
      <c r="AB394" s="40"/>
      <c r="AC394" s="20"/>
      <c r="AD394" s="20"/>
      <c r="AE394" s="40"/>
      <c r="AF394" s="20"/>
      <c r="AG394" s="20"/>
      <c r="AH394" s="20"/>
      <c r="AI394" s="20"/>
      <c r="AJ394" s="20"/>
      <c r="AK394" s="20"/>
      <c r="AL394" s="20"/>
      <c r="AM394" s="20"/>
      <c r="AN394" s="20"/>
      <c r="AO394" s="20"/>
      <c r="AP394" s="20"/>
      <c r="AQ394" s="40"/>
      <c r="AR394" s="20"/>
      <c r="AS394" s="20"/>
      <c r="AT394" s="20"/>
      <c r="AU394" s="40"/>
      <c r="AV394" s="40"/>
      <c r="AW394" s="40"/>
      <c r="AX394" s="20"/>
      <c r="AY394" s="20"/>
      <c r="AZ394" s="1092"/>
      <c r="BA394" s="20"/>
      <c r="BB394" s="20"/>
      <c r="BC394" s="20"/>
      <c r="BD394" s="20"/>
      <c r="BE394" s="20"/>
      <c r="BF394" s="20"/>
      <c r="BG394" s="20"/>
      <c r="BH394" s="20"/>
      <c r="BI394" s="20"/>
      <c r="BJ394" s="20"/>
      <c r="BK394" s="20"/>
      <c r="BL394" s="20"/>
      <c r="BM394" s="20"/>
      <c r="BN394" s="20"/>
      <c r="BO394" s="20"/>
      <c r="BP394" s="20"/>
      <c r="BQ394" s="20"/>
      <c r="BR394" s="20"/>
      <c r="BS394" s="20"/>
    </row>
    <row r="395" spans="1:71" ht="56.25" customHeight="1">
      <c r="A395" s="24"/>
      <c r="B395" s="20"/>
      <c r="C395" s="20"/>
      <c r="D395" s="20"/>
      <c r="E395" s="20"/>
      <c r="F395" s="20"/>
      <c r="G395" s="20"/>
      <c r="H395" s="20"/>
      <c r="I395" s="20"/>
      <c r="J395" s="20"/>
      <c r="K395" s="20"/>
      <c r="L395" s="20"/>
      <c r="M395" s="20"/>
      <c r="N395" s="20"/>
      <c r="O395" s="20"/>
      <c r="P395" s="20"/>
      <c r="Q395" s="40"/>
      <c r="R395" s="20"/>
      <c r="S395" s="40"/>
      <c r="T395" s="20"/>
      <c r="U395" s="20"/>
      <c r="V395" s="20"/>
      <c r="W395" s="40"/>
      <c r="X395" s="40"/>
      <c r="Y395" s="40"/>
      <c r="Z395" s="20"/>
      <c r="AA395" s="20"/>
      <c r="AB395" s="40"/>
      <c r="AC395" s="20"/>
      <c r="AD395" s="20"/>
      <c r="AE395" s="40"/>
      <c r="AF395" s="20"/>
      <c r="AG395" s="20"/>
      <c r="AH395" s="20"/>
      <c r="AI395" s="20"/>
      <c r="AJ395" s="20"/>
      <c r="AK395" s="20"/>
      <c r="AL395" s="20"/>
      <c r="AM395" s="20"/>
      <c r="AN395" s="20"/>
      <c r="AO395" s="20"/>
      <c r="AP395" s="20"/>
      <c r="AQ395" s="40"/>
      <c r="AR395" s="20"/>
      <c r="AS395" s="20"/>
      <c r="AT395" s="20"/>
      <c r="AU395" s="40"/>
      <c r="AV395" s="40"/>
      <c r="AW395" s="40"/>
      <c r="AX395" s="20"/>
      <c r="AY395" s="20"/>
      <c r="AZ395" s="1092"/>
      <c r="BA395" s="20"/>
      <c r="BB395" s="20"/>
      <c r="BC395" s="20"/>
      <c r="BD395" s="20"/>
      <c r="BE395" s="20"/>
      <c r="BF395" s="20"/>
      <c r="BG395" s="20"/>
      <c r="BH395" s="20"/>
      <c r="BI395" s="20"/>
      <c r="BJ395" s="20"/>
      <c r="BK395" s="20"/>
      <c r="BL395" s="20"/>
      <c r="BM395" s="20"/>
      <c r="BN395" s="20"/>
      <c r="BO395" s="20"/>
      <c r="BP395" s="20"/>
      <c r="BQ395" s="20"/>
      <c r="BR395" s="20"/>
      <c r="BS395" s="20"/>
    </row>
    <row r="396" spans="1:71" ht="56.25" customHeight="1">
      <c r="A396" s="24"/>
      <c r="B396" s="20"/>
      <c r="C396" s="20"/>
      <c r="D396" s="20"/>
      <c r="E396" s="20"/>
      <c r="F396" s="20"/>
      <c r="G396" s="20"/>
      <c r="H396" s="20"/>
      <c r="I396" s="20"/>
      <c r="J396" s="20"/>
      <c r="K396" s="20"/>
      <c r="L396" s="20"/>
      <c r="M396" s="20"/>
      <c r="N396" s="20"/>
      <c r="O396" s="20"/>
      <c r="P396" s="20"/>
      <c r="Q396" s="40"/>
      <c r="R396" s="20"/>
      <c r="S396" s="40"/>
      <c r="T396" s="20"/>
      <c r="U396" s="20"/>
      <c r="V396" s="20"/>
      <c r="W396" s="40"/>
      <c r="X396" s="40"/>
      <c r="Y396" s="40"/>
      <c r="Z396" s="20"/>
      <c r="AA396" s="20"/>
      <c r="AB396" s="40"/>
      <c r="AC396" s="20"/>
      <c r="AD396" s="20"/>
      <c r="AE396" s="40"/>
      <c r="AF396" s="20"/>
      <c r="AG396" s="20"/>
      <c r="AH396" s="20"/>
      <c r="AI396" s="20"/>
      <c r="AJ396" s="20"/>
      <c r="AK396" s="20"/>
      <c r="AL396" s="20"/>
      <c r="AM396" s="20"/>
      <c r="AN396" s="20"/>
      <c r="AO396" s="20"/>
      <c r="AP396" s="20"/>
      <c r="AQ396" s="40"/>
      <c r="AR396" s="20"/>
      <c r="AS396" s="20"/>
      <c r="AT396" s="20"/>
      <c r="AU396" s="40"/>
      <c r="AV396" s="40"/>
      <c r="AW396" s="40"/>
      <c r="AX396" s="20"/>
      <c r="AY396" s="20"/>
      <c r="AZ396" s="1092"/>
      <c r="BA396" s="20"/>
      <c r="BB396" s="20"/>
      <c r="BC396" s="20"/>
      <c r="BD396" s="20"/>
      <c r="BE396" s="20"/>
      <c r="BF396" s="20"/>
      <c r="BG396" s="20"/>
      <c r="BH396" s="20"/>
      <c r="BI396" s="20"/>
      <c r="BJ396" s="20"/>
      <c r="BK396" s="20"/>
      <c r="BL396" s="20"/>
      <c r="BM396" s="20"/>
      <c r="BN396" s="20"/>
      <c r="BO396" s="20"/>
      <c r="BP396" s="20"/>
      <c r="BQ396" s="20"/>
      <c r="BR396" s="20"/>
      <c r="BS396" s="20"/>
    </row>
    <row r="397" spans="1:71" ht="56.25" customHeight="1">
      <c r="A397" s="24"/>
      <c r="B397" s="20"/>
      <c r="C397" s="20"/>
      <c r="D397" s="20"/>
      <c r="E397" s="20"/>
      <c r="F397" s="20"/>
      <c r="G397" s="20"/>
      <c r="H397" s="20"/>
      <c r="I397" s="20"/>
      <c r="J397" s="20"/>
      <c r="K397" s="20"/>
      <c r="L397" s="20"/>
      <c r="M397" s="20"/>
      <c r="N397" s="20"/>
      <c r="O397" s="20"/>
      <c r="P397" s="20"/>
      <c r="Q397" s="40"/>
      <c r="R397" s="20"/>
      <c r="S397" s="40"/>
      <c r="T397" s="20"/>
      <c r="U397" s="20"/>
      <c r="V397" s="20"/>
      <c r="W397" s="40"/>
      <c r="X397" s="40"/>
      <c r="Y397" s="40"/>
      <c r="Z397" s="20"/>
      <c r="AA397" s="20"/>
      <c r="AB397" s="40"/>
      <c r="AC397" s="20"/>
      <c r="AD397" s="20"/>
      <c r="AE397" s="40"/>
      <c r="AF397" s="20"/>
      <c r="AG397" s="20"/>
      <c r="AH397" s="20"/>
      <c r="AI397" s="20"/>
      <c r="AJ397" s="20"/>
      <c r="AK397" s="20"/>
      <c r="AL397" s="20"/>
      <c r="AM397" s="20"/>
      <c r="AN397" s="20"/>
      <c r="AO397" s="20"/>
      <c r="AP397" s="20"/>
      <c r="AQ397" s="40"/>
      <c r="AR397" s="20"/>
      <c r="AS397" s="20"/>
      <c r="AT397" s="20"/>
      <c r="AU397" s="40"/>
      <c r="AV397" s="40"/>
      <c r="AW397" s="40"/>
      <c r="AX397" s="20"/>
      <c r="AY397" s="20"/>
      <c r="AZ397" s="1092"/>
      <c r="BA397" s="20"/>
      <c r="BB397" s="20"/>
      <c r="BC397" s="20"/>
      <c r="BD397" s="20"/>
      <c r="BE397" s="20"/>
      <c r="BF397" s="20"/>
      <c r="BG397" s="20"/>
      <c r="BH397" s="20"/>
      <c r="BI397" s="20"/>
      <c r="BJ397" s="20"/>
      <c r="BK397" s="20"/>
      <c r="BL397" s="20"/>
      <c r="BM397" s="20"/>
      <c r="BN397" s="20"/>
      <c r="BO397" s="20"/>
      <c r="BP397" s="20"/>
      <c r="BQ397" s="20"/>
      <c r="BR397" s="20"/>
      <c r="BS397" s="20"/>
    </row>
    <row r="398" spans="1:71" ht="56.25" customHeight="1">
      <c r="A398" s="24"/>
      <c r="B398" s="20"/>
      <c r="C398" s="20"/>
      <c r="D398" s="20"/>
      <c r="E398" s="20"/>
      <c r="F398" s="20"/>
      <c r="G398" s="20"/>
      <c r="H398" s="20"/>
      <c r="I398" s="20"/>
      <c r="J398" s="20"/>
      <c r="K398" s="20"/>
      <c r="L398" s="20"/>
      <c r="M398" s="20"/>
      <c r="N398" s="20"/>
      <c r="O398" s="20"/>
      <c r="P398" s="20"/>
      <c r="Q398" s="40"/>
      <c r="R398" s="20"/>
      <c r="S398" s="40"/>
      <c r="T398" s="20"/>
      <c r="U398" s="20"/>
      <c r="V398" s="20"/>
      <c r="W398" s="40"/>
      <c r="X398" s="40"/>
      <c r="Y398" s="40"/>
      <c r="Z398" s="20"/>
      <c r="AA398" s="20"/>
      <c r="AB398" s="40"/>
      <c r="AC398" s="20"/>
      <c r="AD398" s="20"/>
      <c r="AE398" s="40"/>
      <c r="AF398" s="20"/>
      <c r="AG398" s="20"/>
      <c r="AH398" s="20"/>
      <c r="AI398" s="20"/>
      <c r="AJ398" s="20"/>
      <c r="AK398" s="20"/>
      <c r="AL398" s="20"/>
      <c r="AM398" s="20"/>
      <c r="AN398" s="20"/>
      <c r="AO398" s="20"/>
      <c r="AP398" s="20"/>
      <c r="AQ398" s="40"/>
      <c r="AR398" s="20"/>
      <c r="AS398" s="20"/>
      <c r="AT398" s="20"/>
      <c r="AU398" s="40"/>
      <c r="AV398" s="40"/>
      <c r="AW398" s="40"/>
      <c r="AX398" s="20"/>
      <c r="AY398" s="20"/>
      <c r="AZ398" s="1092"/>
      <c r="BA398" s="20"/>
      <c r="BB398" s="20"/>
      <c r="BC398" s="20"/>
      <c r="BD398" s="20"/>
      <c r="BE398" s="20"/>
      <c r="BF398" s="20"/>
      <c r="BG398" s="20"/>
      <c r="BH398" s="20"/>
      <c r="BI398" s="20"/>
      <c r="BJ398" s="20"/>
      <c r="BK398" s="20"/>
      <c r="BL398" s="20"/>
      <c r="BM398" s="20"/>
      <c r="BN398" s="20"/>
      <c r="BO398" s="20"/>
      <c r="BP398" s="20"/>
      <c r="BQ398" s="20"/>
      <c r="BR398" s="20"/>
      <c r="BS398" s="20"/>
    </row>
    <row r="399" spans="1:71" ht="56.25" customHeight="1">
      <c r="A399" s="24"/>
      <c r="B399" s="20"/>
      <c r="C399" s="20"/>
      <c r="D399" s="20"/>
      <c r="E399" s="20"/>
      <c r="F399" s="20"/>
      <c r="G399" s="20"/>
      <c r="H399" s="20"/>
      <c r="I399" s="20"/>
      <c r="J399" s="20"/>
      <c r="K399" s="20"/>
      <c r="L399" s="20"/>
      <c r="M399" s="20"/>
      <c r="N399" s="20"/>
      <c r="O399" s="20"/>
      <c r="P399" s="20"/>
      <c r="Q399" s="40"/>
      <c r="R399" s="20"/>
      <c r="S399" s="40"/>
      <c r="T399" s="20"/>
      <c r="U399" s="20"/>
      <c r="V399" s="20"/>
      <c r="W399" s="40"/>
      <c r="X399" s="40"/>
      <c r="Y399" s="40"/>
      <c r="Z399" s="20"/>
      <c r="AA399" s="20"/>
      <c r="AB399" s="40"/>
      <c r="AC399" s="20"/>
      <c r="AD399" s="20"/>
      <c r="AE399" s="40"/>
      <c r="AF399" s="20"/>
      <c r="AG399" s="20"/>
      <c r="AH399" s="20"/>
      <c r="AI399" s="20"/>
      <c r="AJ399" s="20"/>
      <c r="AK399" s="20"/>
      <c r="AL399" s="20"/>
      <c r="AM399" s="20"/>
      <c r="AN399" s="20"/>
      <c r="AO399" s="20"/>
      <c r="AP399" s="20"/>
      <c r="AQ399" s="40"/>
      <c r="AR399" s="20"/>
      <c r="AS399" s="20"/>
      <c r="AT399" s="20"/>
      <c r="AU399" s="40"/>
      <c r="AV399" s="40"/>
      <c r="AW399" s="40"/>
      <c r="AX399" s="20"/>
      <c r="AY399" s="20"/>
      <c r="AZ399" s="1092"/>
      <c r="BA399" s="20"/>
      <c r="BB399" s="20"/>
      <c r="BC399" s="20"/>
      <c r="BD399" s="20"/>
      <c r="BE399" s="20"/>
      <c r="BF399" s="20"/>
      <c r="BG399" s="20"/>
      <c r="BH399" s="20"/>
      <c r="BI399" s="20"/>
      <c r="BJ399" s="20"/>
      <c r="BK399" s="20"/>
      <c r="BL399" s="20"/>
      <c r="BM399" s="20"/>
      <c r="BN399" s="20"/>
      <c r="BO399" s="20"/>
      <c r="BP399" s="20"/>
      <c r="BQ399" s="20"/>
      <c r="BR399" s="20"/>
      <c r="BS399" s="20"/>
    </row>
    <row r="400" spans="1:71" ht="56.25" customHeight="1">
      <c r="A400" s="24"/>
      <c r="B400" s="20"/>
      <c r="C400" s="20"/>
      <c r="D400" s="20"/>
      <c r="E400" s="20"/>
      <c r="F400" s="20"/>
      <c r="G400" s="20"/>
      <c r="H400" s="20"/>
      <c r="I400" s="20"/>
      <c r="J400" s="20"/>
      <c r="K400" s="20"/>
      <c r="L400" s="20"/>
      <c r="M400" s="20"/>
      <c r="N400" s="20"/>
      <c r="O400" s="20"/>
      <c r="P400" s="20"/>
      <c r="Q400" s="40"/>
      <c r="R400" s="20"/>
      <c r="S400" s="40"/>
      <c r="T400" s="20"/>
      <c r="U400" s="20"/>
      <c r="V400" s="20"/>
      <c r="W400" s="40"/>
      <c r="X400" s="40"/>
      <c r="Y400" s="40"/>
      <c r="Z400" s="20"/>
      <c r="AA400" s="20"/>
      <c r="AB400" s="40"/>
      <c r="AC400" s="20"/>
      <c r="AD400" s="20"/>
      <c r="AE400" s="40"/>
      <c r="AF400" s="20"/>
      <c r="AG400" s="20"/>
      <c r="AH400" s="20"/>
      <c r="AI400" s="20"/>
      <c r="AJ400" s="20"/>
      <c r="AK400" s="20"/>
      <c r="AL400" s="20"/>
      <c r="AM400" s="20"/>
      <c r="AN400" s="20"/>
      <c r="AO400" s="20"/>
      <c r="AP400" s="20"/>
      <c r="AQ400" s="40"/>
      <c r="AR400" s="20"/>
      <c r="AS400" s="20"/>
      <c r="AT400" s="20"/>
      <c r="AU400" s="40"/>
      <c r="AV400" s="40"/>
      <c r="AW400" s="40"/>
      <c r="AX400" s="20"/>
      <c r="AY400" s="20"/>
      <c r="AZ400" s="1092"/>
      <c r="BA400" s="20"/>
      <c r="BB400" s="20"/>
      <c r="BC400" s="20"/>
      <c r="BD400" s="20"/>
      <c r="BE400" s="20"/>
      <c r="BF400" s="20"/>
      <c r="BG400" s="20"/>
      <c r="BH400" s="20"/>
      <c r="BI400" s="20"/>
      <c r="BJ400" s="20"/>
      <c r="BK400" s="20"/>
      <c r="BL400" s="20"/>
      <c r="BM400" s="20"/>
      <c r="BN400" s="20"/>
      <c r="BO400" s="20"/>
      <c r="BP400" s="20"/>
      <c r="BQ400" s="20"/>
      <c r="BR400" s="20"/>
      <c r="BS400" s="20"/>
    </row>
    <row r="401" spans="1:71" ht="56.25" customHeight="1">
      <c r="A401" s="24"/>
      <c r="B401" s="20"/>
      <c r="C401" s="20"/>
      <c r="D401" s="20"/>
      <c r="E401" s="20"/>
      <c r="F401" s="20"/>
      <c r="G401" s="20"/>
      <c r="H401" s="20"/>
      <c r="I401" s="20"/>
      <c r="J401" s="20"/>
      <c r="K401" s="20"/>
      <c r="L401" s="20"/>
      <c r="M401" s="20"/>
      <c r="N401" s="20"/>
      <c r="O401" s="20"/>
      <c r="P401" s="20"/>
      <c r="Q401" s="40"/>
      <c r="R401" s="20"/>
      <c r="S401" s="40"/>
      <c r="T401" s="20"/>
      <c r="U401" s="20"/>
      <c r="V401" s="20"/>
      <c r="W401" s="40"/>
      <c r="X401" s="40"/>
      <c r="Y401" s="40"/>
      <c r="Z401" s="20"/>
      <c r="AA401" s="20"/>
      <c r="AB401" s="40"/>
      <c r="AC401" s="20"/>
      <c r="AD401" s="20"/>
      <c r="AE401" s="40"/>
      <c r="AF401" s="20"/>
      <c r="AG401" s="20"/>
      <c r="AH401" s="20"/>
      <c r="AI401" s="20"/>
      <c r="AJ401" s="20"/>
      <c r="AK401" s="20"/>
      <c r="AL401" s="20"/>
      <c r="AM401" s="20"/>
      <c r="AN401" s="20"/>
      <c r="AO401" s="20"/>
      <c r="AP401" s="20"/>
      <c r="AQ401" s="40"/>
      <c r="AR401" s="20"/>
      <c r="AS401" s="20"/>
      <c r="AT401" s="20"/>
      <c r="AU401" s="40"/>
      <c r="AV401" s="40"/>
      <c r="AW401" s="40"/>
      <c r="AX401" s="20"/>
      <c r="AY401" s="20"/>
      <c r="AZ401" s="1092"/>
      <c r="BA401" s="20"/>
      <c r="BB401" s="20"/>
      <c r="BC401" s="20"/>
      <c r="BD401" s="20"/>
      <c r="BE401" s="20"/>
      <c r="BF401" s="20"/>
      <c r="BG401" s="20"/>
      <c r="BH401" s="20"/>
      <c r="BI401" s="20"/>
      <c r="BJ401" s="20"/>
      <c r="BK401" s="20"/>
      <c r="BL401" s="20"/>
      <c r="BM401" s="20"/>
      <c r="BN401" s="20"/>
      <c r="BO401" s="20"/>
      <c r="BP401" s="20"/>
      <c r="BQ401" s="20"/>
      <c r="BR401" s="20"/>
      <c r="BS401" s="20"/>
    </row>
    <row r="402" spans="1:71" ht="56.25" customHeight="1">
      <c r="A402" s="24"/>
      <c r="B402" s="20"/>
      <c r="C402" s="20"/>
      <c r="D402" s="20"/>
      <c r="E402" s="20"/>
      <c r="F402" s="20"/>
      <c r="G402" s="20"/>
      <c r="H402" s="20"/>
      <c r="I402" s="20"/>
      <c r="J402" s="20"/>
      <c r="K402" s="20"/>
      <c r="L402" s="20"/>
      <c r="M402" s="20"/>
      <c r="N402" s="20"/>
      <c r="O402" s="20"/>
      <c r="P402" s="20"/>
      <c r="Q402" s="40"/>
      <c r="R402" s="20"/>
      <c r="S402" s="40"/>
      <c r="T402" s="20"/>
      <c r="U402" s="20"/>
      <c r="V402" s="20"/>
      <c r="W402" s="40"/>
      <c r="X402" s="40"/>
      <c r="Y402" s="40"/>
      <c r="Z402" s="20"/>
      <c r="AA402" s="20"/>
      <c r="AB402" s="40"/>
      <c r="AC402" s="20"/>
      <c r="AD402" s="20"/>
      <c r="AE402" s="40"/>
      <c r="AF402" s="20"/>
      <c r="AG402" s="20"/>
      <c r="AH402" s="20"/>
      <c r="AI402" s="20"/>
      <c r="AJ402" s="20"/>
      <c r="AK402" s="20"/>
      <c r="AL402" s="20"/>
      <c r="AM402" s="20"/>
      <c r="AN402" s="20"/>
      <c r="AO402" s="20"/>
      <c r="AP402" s="20"/>
      <c r="AQ402" s="40"/>
      <c r="AR402" s="20"/>
      <c r="AS402" s="20"/>
      <c r="AT402" s="20"/>
      <c r="AU402" s="40"/>
      <c r="AV402" s="40"/>
      <c r="AW402" s="40"/>
      <c r="AX402" s="20"/>
      <c r="AY402" s="20"/>
      <c r="AZ402" s="1092"/>
      <c r="BA402" s="20"/>
      <c r="BB402" s="20"/>
      <c r="BC402" s="20"/>
      <c r="BD402" s="20"/>
      <c r="BE402" s="20"/>
      <c r="BF402" s="20"/>
      <c r="BG402" s="20"/>
      <c r="BH402" s="20"/>
      <c r="BI402" s="20"/>
      <c r="BJ402" s="20"/>
      <c r="BK402" s="20"/>
      <c r="BL402" s="20"/>
      <c r="BM402" s="20"/>
      <c r="BN402" s="20"/>
      <c r="BO402" s="20"/>
      <c r="BP402" s="20"/>
      <c r="BQ402" s="20"/>
      <c r="BR402" s="20"/>
      <c r="BS402" s="20"/>
    </row>
    <row r="403" spans="1:71" ht="56.25" customHeight="1">
      <c r="A403" s="24"/>
      <c r="B403" s="20"/>
      <c r="C403" s="20"/>
      <c r="D403" s="20"/>
      <c r="E403" s="20"/>
      <c r="F403" s="20"/>
      <c r="G403" s="20"/>
      <c r="H403" s="20"/>
      <c r="I403" s="20"/>
      <c r="J403" s="20"/>
      <c r="K403" s="20"/>
      <c r="L403" s="20"/>
      <c r="M403" s="20"/>
      <c r="N403" s="20"/>
      <c r="O403" s="20"/>
      <c r="P403" s="20"/>
      <c r="Q403" s="40"/>
      <c r="R403" s="20"/>
      <c r="S403" s="40"/>
      <c r="T403" s="20"/>
      <c r="U403" s="20"/>
      <c r="V403" s="20"/>
      <c r="W403" s="40"/>
      <c r="X403" s="40"/>
      <c r="Y403" s="40"/>
      <c r="Z403" s="20"/>
      <c r="AA403" s="20"/>
      <c r="AB403" s="40"/>
      <c r="AC403" s="20"/>
      <c r="AD403" s="20"/>
      <c r="AE403" s="40"/>
      <c r="AF403" s="20"/>
      <c r="AG403" s="20"/>
      <c r="AH403" s="20"/>
      <c r="AI403" s="20"/>
      <c r="AJ403" s="20"/>
      <c r="AK403" s="20"/>
      <c r="AL403" s="20"/>
      <c r="AM403" s="20"/>
      <c r="AN403" s="20"/>
      <c r="AO403" s="20"/>
      <c r="AP403" s="20"/>
      <c r="AQ403" s="40"/>
      <c r="AR403" s="20"/>
      <c r="AS403" s="20"/>
      <c r="AT403" s="20"/>
      <c r="AU403" s="40"/>
      <c r="AV403" s="40"/>
      <c r="AW403" s="40"/>
      <c r="AX403" s="20"/>
      <c r="AY403" s="20"/>
      <c r="AZ403" s="1092"/>
      <c r="BA403" s="20"/>
      <c r="BB403" s="20"/>
      <c r="BC403" s="20"/>
      <c r="BD403" s="20"/>
      <c r="BE403" s="20"/>
      <c r="BF403" s="20"/>
      <c r="BG403" s="20"/>
      <c r="BH403" s="20"/>
      <c r="BI403" s="20"/>
      <c r="BJ403" s="20"/>
      <c r="BK403" s="20"/>
      <c r="BL403" s="20"/>
      <c r="BM403" s="20"/>
      <c r="BN403" s="20"/>
      <c r="BO403" s="20"/>
      <c r="BP403" s="20"/>
      <c r="BQ403" s="20"/>
      <c r="BR403" s="20"/>
      <c r="BS403" s="20"/>
    </row>
    <row r="404" spans="1:71" ht="56.25" customHeight="1">
      <c r="A404" s="24"/>
      <c r="B404" s="20"/>
      <c r="C404" s="20"/>
      <c r="D404" s="20"/>
      <c r="E404" s="20"/>
      <c r="F404" s="20"/>
      <c r="G404" s="20"/>
      <c r="H404" s="20"/>
      <c r="I404" s="20"/>
      <c r="J404" s="20"/>
      <c r="K404" s="20"/>
      <c r="L404" s="20"/>
      <c r="M404" s="20"/>
      <c r="N404" s="20"/>
      <c r="O404" s="20"/>
      <c r="P404" s="20"/>
      <c r="Q404" s="40"/>
      <c r="R404" s="20"/>
      <c r="S404" s="40"/>
      <c r="T404" s="20"/>
      <c r="U404" s="20"/>
      <c r="V404" s="20"/>
      <c r="W404" s="40"/>
      <c r="X404" s="40"/>
      <c r="Y404" s="40"/>
      <c r="Z404" s="20"/>
      <c r="AA404" s="20"/>
      <c r="AB404" s="40"/>
      <c r="AC404" s="20"/>
      <c r="AD404" s="20"/>
      <c r="AE404" s="40"/>
      <c r="AF404" s="20"/>
      <c r="AG404" s="20"/>
      <c r="AH404" s="20"/>
      <c r="AI404" s="20"/>
      <c r="AJ404" s="20"/>
      <c r="AK404" s="20"/>
      <c r="AL404" s="20"/>
      <c r="AM404" s="20"/>
      <c r="AN404" s="20"/>
      <c r="AO404" s="20"/>
      <c r="AP404" s="20"/>
      <c r="AQ404" s="40"/>
      <c r="AR404" s="20"/>
      <c r="AS404" s="20"/>
      <c r="AT404" s="20"/>
      <c r="AU404" s="40"/>
      <c r="AV404" s="40"/>
      <c r="AW404" s="40"/>
      <c r="AX404" s="20"/>
      <c r="AY404" s="20"/>
      <c r="AZ404" s="1092"/>
      <c r="BA404" s="20"/>
      <c r="BB404" s="20"/>
      <c r="BC404" s="20"/>
      <c r="BD404" s="20"/>
      <c r="BE404" s="20"/>
      <c r="BF404" s="20"/>
      <c r="BG404" s="20"/>
      <c r="BH404" s="20"/>
      <c r="BI404" s="20"/>
      <c r="BJ404" s="20"/>
      <c r="BK404" s="20"/>
      <c r="BL404" s="20"/>
      <c r="BM404" s="20"/>
      <c r="BN404" s="20"/>
      <c r="BO404" s="20"/>
      <c r="BP404" s="20"/>
      <c r="BQ404" s="20"/>
      <c r="BR404" s="20"/>
      <c r="BS404" s="20"/>
    </row>
    <row r="405" spans="1:71" ht="56.25" customHeight="1">
      <c r="A405" s="24"/>
      <c r="B405" s="20"/>
      <c r="C405" s="20"/>
      <c r="D405" s="20"/>
      <c r="E405" s="20"/>
      <c r="F405" s="20"/>
      <c r="G405" s="20"/>
      <c r="H405" s="20"/>
      <c r="I405" s="20"/>
      <c r="J405" s="20"/>
      <c r="K405" s="20"/>
      <c r="L405" s="20"/>
      <c r="M405" s="20"/>
      <c r="N405" s="20"/>
      <c r="O405" s="20"/>
      <c r="P405" s="20"/>
      <c r="Q405" s="40"/>
      <c r="R405" s="20"/>
      <c r="S405" s="40"/>
      <c r="T405" s="20"/>
      <c r="U405" s="20"/>
      <c r="V405" s="20"/>
      <c r="W405" s="40"/>
      <c r="X405" s="40"/>
      <c r="Y405" s="40"/>
      <c r="Z405" s="20"/>
      <c r="AA405" s="20"/>
      <c r="AB405" s="40"/>
      <c r="AC405" s="20"/>
      <c r="AD405" s="20"/>
      <c r="AE405" s="40"/>
      <c r="AF405" s="20"/>
      <c r="AG405" s="20"/>
      <c r="AH405" s="20"/>
      <c r="AI405" s="20"/>
      <c r="AJ405" s="20"/>
      <c r="AK405" s="20"/>
      <c r="AL405" s="20"/>
      <c r="AM405" s="20"/>
      <c r="AN405" s="20"/>
      <c r="AO405" s="20"/>
      <c r="AP405" s="20"/>
      <c r="AQ405" s="40"/>
      <c r="AR405" s="20"/>
      <c r="AS405" s="20"/>
      <c r="AT405" s="20"/>
      <c r="AU405" s="40"/>
      <c r="AV405" s="40"/>
      <c r="AW405" s="40"/>
      <c r="AX405" s="20"/>
      <c r="AY405" s="20"/>
      <c r="AZ405" s="1092"/>
      <c r="BA405" s="20"/>
      <c r="BB405" s="20"/>
      <c r="BC405" s="20"/>
      <c r="BD405" s="20"/>
      <c r="BE405" s="20"/>
      <c r="BF405" s="20"/>
      <c r="BG405" s="20"/>
      <c r="BH405" s="20"/>
      <c r="BI405" s="20"/>
      <c r="BJ405" s="20"/>
      <c r="BK405" s="20"/>
      <c r="BL405" s="20"/>
      <c r="BM405" s="20"/>
      <c r="BN405" s="20"/>
      <c r="BO405" s="20"/>
      <c r="BP405" s="20"/>
      <c r="BQ405" s="20"/>
      <c r="BR405" s="20"/>
      <c r="BS405" s="20"/>
    </row>
    <row r="406" spans="1:71" ht="56.25" customHeight="1">
      <c r="A406" s="24"/>
      <c r="B406" s="20"/>
      <c r="C406" s="20"/>
      <c r="D406" s="20"/>
      <c r="E406" s="20"/>
      <c r="F406" s="20"/>
      <c r="G406" s="20"/>
      <c r="H406" s="20"/>
      <c r="I406" s="20"/>
      <c r="J406" s="20"/>
      <c r="K406" s="20"/>
      <c r="L406" s="20"/>
      <c r="M406" s="20"/>
      <c r="N406" s="20"/>
      <c r="O406" s="20"/>
      <c r="P406" s="20"/>
      <c r="Q406" s="40"/>
      <c r="R406" s="20"/>
      <c r="S406" s="40"/>
      <c r="T406" s="20"/>
      <c r="U406" s="20"/>
      <c r="V406" s="20"/>
      <c r="W406" s="40"/>
      <c r="X406" s="40"/>
      <c r="Y406" s="40"/>
      <c r="Z406" s="20"/>
      <c r="AA406" s="20"/>
      <c r="AB406" s="40"/>
      <c r="AC406" s="20"/>
      <c r="AD406" s="20"/>
      <c r="AE406" s="40"/>
      <c r="AF406" s="20"/>
      <c r="AG406" s="20"/>
      <c r="AH406" s="20"/>
      <c r="AI406" s="20"/>
      <c r="AJ406" s="20"/>
      <c r="AK406" s="20"/>
      <c r="AL406" s="20"/>
      <c r="AM406" s="20"/>
      <c r="AN406" s="20"/>
      <c r="AO406" s="20"/>
      <c r="AP406" s="20"/>
      <c r="AQ406" s="40"/>
      <c r="AR406" s="20"/>
      <c r="AS406" s="20"/>
      <c r="AT406" s="20"/>
      <c r="AU406" s="40"/>
      <c r="AV406" s="40"/>
      <c r="AW406" s="40"/>
      <c r="AX406" s="20"/>
      <c r="AY406" s="20"/>
      <c r="AZ406" s="1092"/>
      <c r="BA406" s="20"/>
      <c r="BB406" s="20"/>
      <c r="BC406" s="20"/>
      <c r="BD406" s="20"/>
      <c r="BE406" s="20"/>
      <c r="BF406" s="20"/>
      <c r="BG406" s="20"/>
      <c r="BH406" s="20"/>
      <c r="BI406" s="20"/>
      <c r="BJ406" s="20"/>
      <c r="BK406" s="20"/>
      <c r="BL406" s="20"/>
      <c r="BM406" s="20"/>
      <c r="BN406" s="20"/>
      <c r="BO406" s="20"/>
      <c r="BP406" s="20"/>
      <c r="BQ406" s="20"/>
      <c r="BR406" s="20"/>
      <c r="BS406" s="20"/>
    </row>
    <row r="407" spans="1:71" ht="56.25" customHeight="1">
      <c r="A407" s="24"/>
      <c r="B407" s="20"/>
      <c r="C407" s="20"/>
      <c r="D407" s="20"/>
      <c r="E407" s="20"/>
      <c r="F407" s="20"/>
      <c r="G407" s="20"/>
      <c r="H407" s="20"/>
      <c r="I407" s="20"/>
      <c r="J407" s="20"/>
      <c r="K407" s="20"/>
      <c r="L407" s="20"/>
      <c r="M407" s="20"/>
      <c r="N407" s="20"/>
      <c r="O407" s="20"/>
      <c r="P407" s="20"/>
      <c r="Q407" s="40"/>
      <c r="R407" s="20"/>
      <c r="S407" s="40"/>
      <c r="T407" s="20"/>
      <c r="U407" s="20"/>
      <c r="V407" s="20"/>
      <c r="W407" s="40"/>
      <c r="X407" s="40"/>
      <c r="Y407" s="40"/>
      <c r="Z407" s="20"/>
      <c r="AA407" s="20"/>
      <c r="AB407" s="40"/>
      <c r="AC407" s="20"/>
      <c r="AD407" s="20"/>
      <c r="AE407" s="40"/>
      <c r="AF407" s="20"/>
      <c r="AG407" s="20"/>
      <c r="AH407" s="20"/>
      <c r="AI407" s="20"/>
      <c r="AJ407" s="20"/>
      <c r="AK407" s="20"/>
      <c r="AL407" s="20"/>
      <c r="AM407" s="20"/>
      <c r="AN407" s="20"/>
      <c r="AO407" s="20"/>
      <c r="AP407" s="20"/>
      <c r="AQ407" s="40"/>
      <c r="AR407" s="20"/>
      <c r="AS407" s="20"/>
      <c r="AT407" s="20"/>
      <c r="AU407" s="40"/>
      <c r="AV407" s="40"/>
      <c r="AW407" s="40"/>
      <c r="AX407" s="20"/>
      <c r="AY407" s="20"/>
      <c r="AZ407" s="1092"/>
      <c r="BA407" s="20"/>
      <c r="BB407" s="20"/>
      <c r="BC407" s="20"/>
      <c r="BD407" s="20"/>
      <c r="BE407" s="20"/>
      <c r="BF407" s="20"/>
      <c r="BG407" s="20"/>
      <c r="BH407" s="20"/>
      <c r="BI407" s="20"/>
      <c r="BJ407" s="20"/>
      <c r="BK407" s="20"/>
      <c r="BL407" s="20"/>
      <c r="BM407" s="20"/>
      <c r="BN407" s="20"/>
      <c r="BO407" s="20"/>
      <c r="BP407" s="20"/>
      <c r="BQ407" s="20"/>
      <c r="BR407" s="20"/>
      <c r="BS407" s="20"/>
    </row>
    <row r="408" spans="1:71" ht="56.25" customHeight="1">
      <c r="A408" s="24"/>
      <c r="B408" s="20"/>
      <c r="C408" s="20"/>
      <c r="D408" s="20"/>
      <c r="E408" s="20"/>
      <c r="F408" s="20"/>
      <c r="G408" s="20"/>
      <c r="H408" s="20"/>
      <c r="I408" s="20"/>
      <c r="J408" s="20"/>
      <c r="K408" s="20"/>
      <c r="L408" s="20"/>
      <c r="M408" s="20"/>
      <c r="N408" s="20"/>
      <c r="O408" s="20"/>
      <c r="P408" s="20"/>
      <c r="Q408" s="40"/>
      <c r="R408" s="20"/>
      <c r="S408" s="40"/>
      <c r="T408" s="20"/>
      <c r="U408" s="20"/>
      <c r="V408" s="20"/>
      <c r="W408" s="40"/>
      <c r="X408" s="40"/>
      <c r="Y408" s="40"/>
      <c r="Z408" s="20"/>
      <c r="AA408" s="20"/>
      <c r="AB408" s="40"/>
      <c r="AC408" s="20"/>
      <c r="AD408" s="20"/>
      <c r="AE408" s="40"/>
      <c r="AF408" s="20"/>
      <c r="AG408" s="20"/>
      <c r="AH408" s="20"/>
      <c r="AI408" s="20"/>
      <c r="AJ408" s="20"/>
      <c r="AK408" s="20"/>
      <c r="AL408" s="20"/>
      <c r="AM408" s="20"/>
      <c r="AN408" s="20"/>
      <c r="AO408" s="20"/>
      <c r="AP408" s="20"/>
      <c r="AQ408" s="40"/>
      <c r="AR408" s="20"/>
      <c r="AS408" s="20"/>
      <c r="AT408" s="20"/>
      <c r="AU408" s="40"/>
      <c r="AV408" s="40"/>
      <c r="AW408" s="40"/>
      <c r="AX408" s="20"/>
      <c r="AY408" s="20"/>
      <c r="AZ408" s="1092"/>
      <c r="BA408" s="20"/>
      <c r="BB408" s="20"/>
      <c r="BC408" s="20"/>
      <c r="BD408" s="20"/>
      <c r="BE408" s="20"/>
      <c r="BF408" s="20"/>
      <c r="BG408" s="20"/>
      <c r="BH408" s="20"/>
      <c r="BI408" s="20"/>
      <c r="BJ408" s="20"/>
      <c r="BK408" s="20"/>
      <c r="BL408" s="20"/>
      <c r="BM408" s="20"/>
      <c r="BN408" s="20"/>
      <c r="BO408" s="20"/>
      <c r="BP408" s="20"/>
      <c r="BQ408" s="20"/>
      <c r="BR408" s="20"/>
      <c r="BS408" s="20"/>
    </row>
    <row r="409" spans="1:71" ht="56.25" customHeight="1">
      <c r="A409" s="24"/>
      <c r="B409" s="20"/>
      <c r="C409" s="20"/>
      <c r="D409" s="20"/>
      <c r="E409" s="20"/>
      <c r="F409" s="20"/>
      <c r="G409" s="20"/>
      <c r="H409" s="20"/>
      <c r="I409" s="20"/>
      <c r="J409" s="20"/>
      <c r="K409" s="20"/>
      <c r="L409" s="20"/>
      <c r="M409" s="20"/>
      <c r="N409" s="20"/>
      <c r="O409" s="20"/>
      <c r="P409" s="20"/>
      <c r="Q409" s="40"/>
      <c r="R409" s="20"/>
      <c r="S409" s="40"/>
      <c r="T409" s="20"/>
      <c r="U409" s="20"/>
      <c r="V409" s="20"/>
      <c r="W409" s="40"/>
      <c r="X409" s="40"/>
      <c r="Y409" s="40"/>
      <c r="Z409" s="20"/>
      <c r="AA409" s="20"/>
      <c r="AB409" s="40"/>
      <c r="AC409" s="20"/>
      <c r="AD409" s="20"/>
      <c r="AE409" s="40"/>
      <c r="AF409" s="20"/>
      <c r="AG409" s="20"/>
      <c r="AH409" s="20"/>
      <c r="AI409" s="20"/>
      <c r="AJ409" s="20"/>
      <c r="AK409" s="20"/>
      <c r="AL409" s="20"/>
      <c r="AM409" s="20"/>
      <c r="AN409" s="20"/>
      <c r="AO409" s="20"/>
      <c r="AP409" s="20"/>
      <c r="AQ409" s="40"/>
      <c r="AR409" s="20"/>
      <c r="AS409" s="20"/>
      <c r="AT409" s="20"/>
      <c r="AU409" s="40"/>
      <c r="AV409" s="40"/>
      <c r="AW409" s="40"/>
      <c r="AX409" s="20"/>
      <c r="AY409" s="20"/>
      <c r="AZ409" s="1092"/>
      <c r="BA409" s="20"/>
      <c r="BB409" s="20"/>
      <c r="BC409" s="20"/>
      <c r="BD409" s="20"/>
      <c r="BE409" s="20"/>
      <c r="BF409" s="20"/>
      <c r="BG409" s="20"/>
      <c r="BH409" s="20"/>
      <c r="BI409" s="20"/>
      <c r="BJ409" s="20"/>
      <c r="BK409" s="20"/>
      <c r="BL409" s="20"/>
      <c r="BM409" s="20"/>
      <c r="BN409" s="20"/>
      <c r="BO409" s="20"/>
      <c r="BP409" s="20"/>
      <c r="BQ409" s="20"/>
      <c r="BR409" s="20"/>
      <c r="BS409" s="20"/>
    </row>
    <row r="410" spans="1:71" ht="56.25" customHeight="1">
      <c r="A410" s="24"/>
      <c r="B410" s="20"/>
      <c r="C410" s="20"/>
      <c r="D410" s="20"/>
      <c r="E410" s="20"/>
      <c r="F410" s="20"/>
      <c r="G410" s="20"/>
      <c r="H410" s="20"/>
      <c r="I410" s="20"/>
      <c r="J410" s="20"/>
      <c r="K410" s="20"/>
      <c r="L410" s="20"/>
      <c r="M410" s="20"/>
      <c r="N410" s="20"/>
      <c r="O410" s="20"/>
      <c r="P410" s="20"/>
      <c r="Q410" s="40"/>
      <c r="R410" s="20"/>
      <c r="S410" s="40"/>
      <c r="T410" s="20"/>
      <c r="U410" s="20"/>
      <c r="V410" s="20"/>
      <c r="W410" s="40"/>
      <c r="X410" s="40"/>
      <c r="Y410" s="40"/>
      <c r="Z410" s="20"/>
      <c r="AA410" s="20"/>
      <c r="AB410" s="40"/>
      <c r="AC410" s="20"/>
      <c r="AD410" s="20"/>
      <c r="AE410" s="40"/>
      <c r="AF410" s="20"/>
      <c r="AG410" s="20"/>
      <c r="AH410" s="20"/>
      <c r="AI410" s="20"/>
      <c r="AJ410" s="20"/>
      <c r="AK410" s="20"/>
      <c r="AL410" s="20"/>
      <c r="AM410" s="20"/>
      <c r="AN410" s="20"/>
      <c r="AO410" s="20"/>
      <c r="AP410" s="20"/>
      <c r="AQ410" s="40"/>
      <c r="AR410" s="20"/>
      <c r="AS410" s="20"/>
      <c r="AT410" s="20"/>
      <c r="AU410" s="40"/>
      <c r="AV410" s="40"/>
      <c r="AW410" s="40"/>
      <c r="AX410" s="20"/>
      <c r="AY410" s="20"/>
      <c r="AZ410" s="1092"/>
      <c r="BA410" s="20"/>
      <c r="BB410" s="20"/>
      <c r="BC410" s="20"/>
      <c r="BD410" s="20"/>
      <c r="BE410" s="20"/>
      <c r="BF410" s="20"/>
      <c r="BG410" s="20"/>
      <c r="BH410" s="20"/>
      <c r="BI410" s="20"/>
      <c r="BJ410" s="20"/>
      <c r="BK410" s="20"/>
      <c r="BL410" s="20"/>
      <c r="BM410" s="20"/>
      <c r="BN410" s="20"/>
      <c r="BO410" s="20"/>
      <c r="BP410" s="20"/>
      <c r="BQ410" s="20"/>
      <c r="BR410" s="20"/>
      <c r="BS410" s="20"/>
    </row>
    <row r="411" spans="1:71" ht="56.25" customHeight="1">
      <c r="A411" s="24"/>
      <c r="B411" s="20"/>
      <c r="C411" s="20"/>
      <c r="D411" s="20"/>
      <c r="E411" s="20"/>
      <c r="F411" s="20"/>
      <c r="G411" s="20"/>
      <c r="H411" s="20"/>
      <c r="I411" s="20"/>
      <c r="J411" s="20"/>
      <c r="K411" s="20"/>
      <c r="L411" s="20"/>
      <c r="M411" s="20"/>
      <c r="N411" s="20"/>
      <c r="O411" s="20"/>
      <c r="P411" s="20"/>
      <c r="Q411" s="40"/>
      <c r="R411" s="20"/>
      <c r="S411" s="40"/>
      <c r="T411" s="20"/>
      <c r="U411" s="20"/>
      <c r="V411" s="20"/>
      <c r="W411" s="40"/>
      <c r="X411" s="40"/>
      <c r="Y411" s="40"/>
      <c r="Z411" s="20"/>
      <c r="AA411" s="20"/>
      <c r="AB411" s="40"/>
      <c r="AC411" s="20"/>
      <c r="AD411" s="20"/>
      <c r="AE411" s="40"/>
      <c r="AF411" s="20"/>
      <c r="AG411" s="20"/>
      <c r="AH411" s="20"/>
      <c r="AI411" s="20"/>
      <c r="AJ411" s="20"/>
      <c r="AK411" s="20"/>
      <c r="AL411" s="20"/>
      <c r="AM411" s="20"/>
      <c r="AN411" s="20"/>
      <c r="AO411" s="20"/>
      <c r="AP411" s="20"/>
      <c r="AQ411" s="40"/>
      <c r="AR411" s="20"/>
      <c r="AS411" s="20"/>
      <c r="AT411" s="20"/>
      <c r="AU411" s="40"/>
      <c r="AV411" s="40"/>
      <c r="AW411" s="40"/>
      <c r="AX411" s="20"/>
      <c r="AY411" s="20"/>
      <c r="AZ411" s="1092"/>
      <c r="BA411" s="20"/>
      <c r="BB411" s="20"/>
      <c r="BC411" s="20"/>
      <c r="BD411" s="20"/>
      <c r="BE411" s="20"/>
      <c r="BF411" s="20"/>
      <c r="BG411" s="20"/>
      <c r="BH411" s="20"/>
      <c r="BI411" s="20"/>
      <c r="BJ411" s="20"/>
      <c r="BK411" s="20"/>
      <c r="BL411" s="20"/>
      <c r="BM411" s="20"/>
      <c r="BN411" s="20"/>
      <c r="BO411" s="20"/>
      <c r="BP411" s="20"/>
      <c r="BQ411" s="20"/>
      <c r="BR411" s="20"/>
      <c r="BS411" s="20"/>
    </row>
    <row r="412" spans="1:71" ht="56.25" customHeight="1">
      <c r="A412" s="24"/>
      <c r="B412" s="20"/>
      <c r="C412" s="20"/>
      <c r="D412" s="20"/>
      <c r="E412" s="20"/>
      <c r="F412" s="20"/>
      <c r="G412" s="20"/>
      <c r="H412" s="20"/>
      <c r="I412" s="20"/>
      <c r="J412" s="20"/>
      <c r="K412" s="20"/>
      <c r="L412" s="20"/>
      <c r="M412" s="20"/>
      <c r="N412" s="20"/>
      <c r="O412" s="20"/>
      <c r="P412" s="20"/>
      <c r="Q412" s="40"/>
      <c r="R412" s="20"/>
      <c r="S412" s="40"/>
      <c r="T412" s="20"/>
      <c r="U412" s="20"/>
      <c r="V412" s="20"/>
      <c r="W412" s="40"/>
      <c r="X412" s="40"/>
      <c r="Y412" s="40"/>
      <c r="Z412" s="20"/>
      <c r="AA412" s="20"/>
      <c r="AB412" s="40"/>
      <c r="AC412" s="20"/>
      <c r="AD412" s="20"/>
      <c r="AE412" s="40"/>
      <c r="AF412" s="20"/>
      <c r="AG412" s="20"/>
      <c r="AH412" s="20"/>
      <c r="AI412" s="20"/>
      <c r="AJ412" s="20"/>
      <c r="AK412" s="20"/>
      <c r="AL412" s="20"/>
      <c r="AM412" s="20"/>
      <c r="AN412" s="20"/>
      <c r="AO412" s="20"/>
      <c r="AP412" s="20"/>
      <c r="AQ412" s="40"/>
      <c r="AR412" s="20"/>
      <c r="AS412" s="20"/>
      <c r="AT412" s="20"/>
      <c r="AU412" s="40"/>
      <c r="AV412" s="40"/>
      <c r="AW412" s="40"/>
      <c r="AX412" s="20"/>
      <c r="AY412" s="20"/>
      <c r="AZ412" s="1092"/>
      <c r="BA412" s="20"/>
      <c r="BB412" s="20"/>
      <c r="BC412" s="20"/>
      <c r="BD412" s="20"/>
      <c r="BE412" s="20"/>
      <c r="BF412" s="20"/>
      <c r="BG412" s="20"/>
      <c r="BH412" s="20"/>
      <c r="BI412" s="20"/>
      <c r="BJ412" s="20"/>
      <c r="BK412" s="20"/>
      <c r="BL412" s="20"/>
      <c r="BM412" s="20"/>
      <c r="BN412" s="20"/>
      <c r="BO412" s="20"/>
      <c r="BP412" s="20"/>
      <c r="BQ412" s="20"/>
      <c r="BR412" s="20"/>
      <c r="BS412" s="20"/>
    </row>
    <row r="413" spans="1:71" ht="56.25" customHeight="1">
      <c r="A413" s="24"/>
      <c r="B413" s="20"/>
      <c r="C413" s="20"/>
      <c r="D413" s="20"/>
      <c r="E413" s="20"/>
      <c r="F413" s="20"/>
      <c r="G413" s="20"/>
      <c r="H413" s="20"/>
      <c r="I413" s="20"/>
      <c r="J413" s="20"/>
      <c r="K413" s="20"/>
      <c r="L413" s="20"/>
      <c r="M413" s="20"/>
      <c r="N413" s="20"/>
      <c r="O413" s="20"/>
      <c r="P413" s="20"/>
      <c r="Q413" s="40"/>
      <c r="R413" s="20"/>
      <c r="S413" s="40"/>
      <c r="T413" s="20"/>
      <c r="U413" s="20"/>
      <c r="V413" s="20"/>
      <c r="W413" s="40"/>
      <c r="X413" s="40"/>
      <c r="Y413" s="40"/>
      <c r="Z413" s="20"/>
      <c r="AA413" s="20"/>
      <c r="AB413" s="40"/>
      <c r="AC413" s="20"/>
      <c r="AD413" s="20"/>
      <c r="AE413" s="40"/>
      <c r="AF413" s="20"/>
      <c r="AG413" s="20"/>
      <c r="AH413" s="20"/>
      <c r="AI413" s="20"/>
      <c r="AJ413" s="20"/>
      <c r="AK413" s="20"/>
      <c r="AL413" s="20"/>
      <c r="AM413" s="20"/>
      <c r="AN413" s="20"/>
      <c r="AO413" s="20"/>
      <c r="AP413" s="20"/>
      <c r="AQ413" s="40"/>
      <c r="AR413" s="20"/>
      <c r="AS413" s="20"/>
      <c r="AT413" s="20"/>
      <c r="AU413" s="40"/>
      <c r="AV413" s="40"/>
      <c r="AW413" s="40"/>
      <c r="AX413" s="20"/>
      <c r="AY413" s="20"/>
      <c r="AZ413" s="1092"/>
      <c r="BA413" s="20"/>
      <c r="BB413" s="20"/>
      <c r="BC413" s="20"/>
      <c r="BD413" s="20"/>
      <c r="BE413" s="20"/>
      <c r="BF413" s="20"/>
      <c r="BG413" s="20"/>
      <c r="BH413" s="20"/>
      <c r="BI413" s="20"/>
      <c r="BJ413" s="20"/>
      <c r="BK413" s="20"/>
      <c r="BL413" s="20"/>
      <c r="BM413" s="20"/>
      <c r="BN413" s="20"/>
      <c r="BO413" s="20"/>
      <c r="BP413" s="20"/>
      <c r="BQ413" s="20"/>
      <c r="BR413" s="20"/>
      <c r="BS413" s="20"/>
    </row>
    <row r="414" spans="1:71" ht="56.25" customHeight="1">
      <c r="A414" s="24"/>
      <c r="B414" s="20"/>
      <c r="C414" s="20"/>
      <c r="D414" s="20"/>
      <c r="E414" s="20"/>
      <c r="F414" s="20"/>
      <c r="G414" s="20"/>
      <c r="H414" s="20"/>
      <c r="I414" s="20"/>
      <c r="J414" s="20"/>
      <c r="K414" s="20"/>
      <c r="L414" s="20"/>
      <c r="M414" s="20"/>
      <c r="N414" s="20"/>
      <c r="O414" s="20"/>
      <c r="P414" s="20"/>
      <c r="Q414" s="40"/>
      <c r="R414" s="20"/>
      <c r="S414" s="40"/>
      <c r="T414" s="20"/>
      <c r="U414" s="20"/>
      <c r="V414" s="20"/>
      <c r="W414" s="40"/>
      <c r="X414" s="40"/>
      <c r="Y414" s="40"/>
      <c r="Z414" s="20"/>
      <c r="AA414" s="20"/>
      <c r="AB414" s="40"/>
      <c r="AC414" s="20"/>
      <c r="AD414" s="20"/>
      <c r="AE414" s="40"/>
      <c r="AF414" s="20"/>
      <c r="AG414" s="20"/>
      <c r="AH414" s="20"/>
      <c r="AI414" s="20"/>
      <c r="AJ414" s="20"/>
      <c r="AK414" s="20"/>
      <c r="AL414" s="20"/>
      <c r="AM414" s="20"/>
      <c r="AN414" s="20"/>
      <c r="AO414" s="20"/>
      <c r="AP414" s="20"/>
      <c r="AQ414" s="40"/>
      <c r="AR414" s="20"/>
      <c r="AS414" s="20"/>
      <c r="AT414" s="20"/>
      <c r="AU414" s="40"/>
      <c r="AV414" s="40"/>
      <c r="AW414" s="40"/>
      <c r="AX414" s="20"/>
      <c r="AY414" s="20"/>
      <c r="AZ414" s="1092"/>
      <c r="BA414" s="20"/>
      <c r="BB414" s="20"/>
      <c r="BC414" s="20"/>
      <c r="BD414" s="20"/>
      <c r="BE414" s="20"/>
      <c r="BF414" s="20"/>
      <c r="BG414" s="20"/>
      <c r="BH414" s="20"/>
      <c r="BI414" s="20"/>
      <c r="BJ414" s="20"/>
      <c r="BK414" s="20"/>
      <c r="BL414" s="20"/>
      <c r="BM414" s="20"/>
      <c r="BN414" s="20"/>
      <c r="BO414" s="20"/>
      <c r="BP414" s="20"/>
      <c r="BQ414" s="20"/>
      <c r="BR414" s="20"/>
      <c r="BS414" s="20"/>
    </row>
    <row r="415" spans="1:71" ht="56.25" customHeight="1">
      <c r="A415" s="24"/>
      <c r="B415" s="20"/>
      <c r="C415" s="20"/>
      <c r="D415" s="20"/>
      <c r="E415" s="20"/>
      <c r="F415" s="20"/>
      <c r="G415" s="20"/>
      <c r="H415" s="20"/>
      <c r="I415" s="20"/>
      <c r="J415" s="20"/>
      <c r="K415" s="20"/>
      <c r="L415" s="20"/>
      <c r="M415" s="20"/>
      <c r="N415" s="20"/>
      <c r="O415" s="20"/>
      <c r="P415" s="20"/>
      <c r="Q415" s="40"/>
      <c r="R415" s="20"/>
      <c r="S415" s="40"/>
      <c r="T415" s="20"/>
      <c r="U415" s="20"/>
      <c r="V415" s="20"/>
      <c r="W415" s="40"/>
      <c r="X415" s="40"/>
      <c r="Y415" s="40"/>
      <c r="Z415" s="20"/>
      <c r="AA415" s="20"/>
      <c r="AB415" s="40"/>
      <c r="AC415" s="20"/>
      <c r="AD415" s="20"/>
      <c r="AE415" s="40"/>
      <c r="AF415" s="20"/>
      <c r="AG415" s="20"/>
      <c r="AH415" s="20"/>
      <c r="AI415" s="20"/>
      <c r="AJ415" s="20"/>
      <c r="AK415" s="20"/>
      <c r="AL415" s="20"/>
      <c r="AM415" s="20"/>
      <c r="AN415" s="20"/>
      <c r="AO415" s="20"/>
      <c r="AP415" s="20"/>
      <c r="AQ415" s="40"/>
      <c r="AR415" s="20"/>
      <c r="AS415" s="20"/>
      <c r="AT415" s="20"/>
      <c r="AU415" s="40"/>
      <c r="AV415" s="40"/>
      <c r="AW415" s="40"/>
      <c r="AX415" s="20"/>
      <c r="AY415" s="20"/>
      <c r="AZ415" s="1092"/>
      <c r="BA415" s="20"/>
      <c r="BB415" s="20"/>
      <c r="BC415" s="20"/>
      <c r="BD415" s="20"/>
      <c r="BE415" s="20"/>
      <c r="BF415" s="20"/>
      <c r="BG415" s="20"/>
      <c r="BH415" s="20"/>
      <c r="BI415" s="20"/>
      <c r="BJ415" s="20"/>
      <c r="BK415" s="20"/>
      <c r="BL415" s="20"/>
      <c r="BM415" s="20"/>
      <c r="BN415" s="20"/>
      <c r="BO415" s="20"/>
      <c r="BP415" s="20"/>
      <c r="BQ415" s="20"/>
      <c r="BR415" s="20"/>
      <c r="BS415" s="20"/>
    </row>
    <row r="416" spans="1:71" ht="56.25" customHeight="1">
      <c r="A416" s="24"/>
      <c r="B416" s="20"/>
      <c r="C416" s="20"/>
      <c r="D416" s="20"/>
      <c r="E416" s="20"/>
      <c r="F416" s="20"/>
      <c r="G416" s="20"/>
      <c r="H416" s="20"/>
      <c r="I416" s="20"/>
      <c r="J416" s="20"/>
      <c r="K416" s="20"/>
      <c r="L416" s="20"/>
      <c r="M416" s="20"/>
      <c r="N416" s="20"/>
      <c r="O416" s="20"/>
      <c r="P416" s="20"/>
      <c r="Q416" s="40"/>
      <c r="R416" s="20"/>
      <c r="S416" s="40"/>
      <c r="T416" s="20"/>
      <c r="U416" s="20"/>
      <c r="V416" s="20"/>
      <c r="W416" s="40"/>
      <c r="X416" s="40"/>
      <c r="Y416" s="40"/>
      <c r="Z416" s="20"/>
      <c r="AA416" s="20"/>
      <c r="AB416" s="40"/>
      <c r="AC416" s="20"/>
      <c r="AD416" s="20"/>
      <c r="AE416" s="40"/>
      <c r="AF416" s="20"/>
      <c r="AG416" s="20"/>
      <c r="AH416" s="20"/>
      <c r="AI416" s="20"/>
      <c r="AJ416" s="20"/>
      <c r="AK416" s="20"/>
      <c r="AL416" s="20"/>
      <c r="AM416" s="20"/>
      <c r="AN416" s="20"/>
      <c r="AO416" s="20"/>
      <c r="AP416" s="20"/>
      <c r="AQ416" s="40"/>
      <c r="AR416" s="20"/>
      <c r="AS416" s="20"/>
      <c r="AT416" s="20"/>
      <c r="AU416" s="40"/>
      <c r="AV416" s="40"/>
      <c r="AW416" s="40"/>
      <c r="AX416" s="20"/>
      <c r="AY416" s="20"/>
      <c r="AZ416" s="1092"/>
      <c r="BA416" s="20"/>
      <c r="BB416" s="20"/>
      <c r="BC416" s="20"/>
      <c r="BD416" s="20"/>
      <c r="BE416" s="20"/>
      <c r="BF416" s="20"/>
      <c r="BG416" s="20"/>
      <c r="BH416" s="20"/>
      <c r="BI416" s="20"/>
      <c r="BJ416" s="20"/>
      <c r="BK416" s="20"/>
      <c r="BL416" s="20"/>
      <c r="BM416" s="20"/>
      <c r="BN416" s="20"/>
      <c r="BO416" s="20"/>
      <c r="BP416" s="20"/>
      <c r="BQ416" s="20"/>
      <c r="BR416" s="20"/>
      <c r="BS416" s="20"/>
    </row>
    <row r="417" spans="1:71" ht="56.25" customHeight="1">
      <c r="A417" s="24"/>
      <c r="B417" s="20"/>
      <c r="C417" s="20"/>
      <c r="D417" s="20"/>
      <c r="E417" s="20"/>
      <c r="F417" s="20"/>
      <c r="G417" s="20"/>
      <c r="H417" s="20"/>
      <c r="I417" s="20"/>
      <c r="J417" s="20"/>
      <c r="K417" s="20"/>
      <c r="L417" s="20"/>
      <c r="M417" s="20"/>
      <c r="N417" s="20"/>
      <c r="O417" s="20"/>
      <c r="P417" s="20"/>
      <c r="Q417" s="40"/>
      <c r="R417" s="20"/>
      <c r="S417" s="40"/>
      <c r="T417" s="20"/>
      <c r="U417" s="20"/>
      <c r="V417" s="20"/>
      <c r="W417" s="40"/>
      <c r="X417" s="40"/>
      <c r="Y417" s="40"/>
      <c r="Z417" s="20"/>
      <c r="AA417" s="20"/>
      <c r="AB417" s="40"/>
      <c r="AC417" s="20"/>
      <c r="AD417" s="20"/>
      <c r="AE417" s="40"/>
      <c r="AF417" s="20"/>
      <c r="AG417" s="20"/>
      <c r="AH417" s="20"/>
      <c r="AI417" s="20"/>
      <c r="AJ417" s="20"/>
      <c r="AK417" s="20"/>
      <c r="AL417" s="20"/>
      <c r="AM417" s="20"/>
      <c r="AN417" s="20"/>
      <c r="AO417" s="20"/>
      <c r="AP417" s="20"/>
      <c r="AQ417" s="40"/>
      <c r="AR417" s="20"/>
      <c r="AS417" s="20"/>
      <c r="AT417" s="20"/>
      <c r="AU417" s="40"/>
      <c r="AV417" s="40"/>
      <c r="AW417" s="40"/>
      <c r="AX417" s="20"/>
      <c r="AY417" s="20"/>
      <c r="AZ417" s="1092"/>
      <c r="BA417" s="20"/>
      <c r="BB417" s="20"/>
      <c r="BC417" s="20"/>
      <c r="BD417" s="20"/>
      <c r="BE417" s="20"/>
      <c r="BF417" s="20"/>
      <c r="BG417" s="20"/>
      <c r="BH417" s="20"/>
      <c r="BI417" s="20"/>
      <c r="BJ417" s="20"/>
      <c r="BK417" s="20"/>
      <c r="BL417" s="20"/>
      <c r="BM417" s="20"/>
      <c r="BN417" s="20"/>
      <c r="BO417" s="20"/>
      <c r="BP417" s="20"/>
      <c r="BQ417" s="20"/>
      <c r="BR417" s="20"/>
      <c r="BS417" s="20"/>
    </row>
    <row r="418" spans="1:71" ht="56.25" customHeight="1">
      <c r="A418" s="24"/>
      <c r="B418" s="20"/>
      <c r="C418" s="20"/>
      <c r="D418" s="20"/>
      <c r="E418" s="20"/>
      <c r="F418" s="20"/>
      <c r="G418" s="20"/>
      <c r="H418" s="20"/>
      <c r="I418" s="20"/>
      <c r="J418" s="20"/>
      <c r="K418" s="20"/>
      <c r="L418" s="20"/>
      <c r="M418" s="20"/>
      <c r="N418" s="20"/>
      <c r="O418" s="20"/>
      <c r="P418" s="20"/>
      <c r="Q418" s="40"/>
      <c r="R418" s="20"/>
      <c r="S418" s="40"/>
      <c r="T418" s="20"/>
      <c r="U418" s="20"/>
      <c r="V418" s="20"/>
      <c r="W418" s="40"/>
      <c r="X418" s="40"/>
      <c r="Y418" s="40"/>
      <c r="Z418" s="20"/>
      <c r="AA418" s="20"/>
      <c r="AB418" s="40"/>
      <c r="AC418" s="20"/>
      <c r="AD418" s="20"/>
      <c r="AE418" s="40"/>
      <c r="AF418" s="20"/>
      <c r="AG418" s="20"/>
      <c r="AH418" s="20"/>
      <c r="AI418" s="20"/>
      <c r="AJ418" s="20"/>
      <c r="AK418" s="20"/>
      <c r="AL418" s="20"/>
      <c r="AM418" s="20"/>
      <c r="AN418" s="20"/>
      <c r="AO418" s="20"/>
      <c r="AP418" s="20"/>
      <c r="AQ418" s="40"/>
      <c r="AR418" s="20"/>
      <c r="AS418" s="20"/>
      <c r="AT418" s="20"/>
      <c r="AU418" s="40"/>
      <c r="AV418" s="40"/>
      <c r="AW418" s="40"/>
      <c r="AX418" s="20"/>
      <c r="AY418" s="20"/>
      <c r="AZ418" s="1092"/>
      <c r="BA418" s="20"/>
      <c r="BB418" s="20"/>
      <c r="BC418" s="20"/>
      <c r="BD418" s="20"/>
      <c r="BE418" s="20"/>
      <c r="BF418" s="20"/>
      <c r="BG418" s="20"/>
      <c r="BH418" s="20"/>
      <c r="BI418" s="20"/>
      <c r="BJ418" s="20"/>
      <c r="BK418" s="20"/>
      <c r="BL418" s="20"/>
      <c r="BM418" s="20"/>
      <c r="BN418" s="20"/>
      <c r="BO418" s="20"/>
      <c r="BP418" s="20"/>
      <c r="BQ418" s="20"/>
      <c r="BR418" s="20"/>
      <c r="BS418" s="20"/>
    </row>
    <row r="419" spans="1:71" ht="56.25" customHeight="1">
      <c r="A419" s="24"/>
      <c r="B419" s="20"/>
      <c r="C419" s="20"/>
      <c r="D419" s="20"/>
      <c r="E419" s="20"/>
      <c r="F419" s="20"/>
      <c r="G419" s="20"/>
      <c r="H419" s="20"/>
      <c r="I419" s="20"/>
      <c r="J419" s="20"/>
      <c r="K419" s="20"/>
      <c r="L419" s="20"/>
      <c r="M419" s="20"/>
      <c r="N419" s="20"/>
      <c r="O419" s="20"/>
      <c r="P419" s="20"/>
      <c r="Q419" s="40"/>
      <c r="R419" s="20"/>
      <c r="S419" s="40"/>
      <c r="T419" s="20"/>
      <c r="U419" s="20"/>
      <c r="V419" s="20"/>
      <c r="W419" s="40"/>
      <c r="X419" s="40"/>
      <c r="Y419" s="40"/>
      <c r="Z419" s="20"/>
      <c r="AA419" s="20"/>
      <c r="AB419" s="40"/>
      <c r="AC419" s="20"/>
      <c r="AD419" s="20"/>
      <c r="AE419" s="40"/>
      <c r="AF419" s="20"/>
      <c r="AG419" s="20"/>
      <c r="AH419" s="20"/>
      <c r="AI419" s="20"/>
      <c r="AJ419" s="20"/>
      <c r="AK419" s="20"/>
      <c r="AL419" s="20"/>
      <c r="AM419" s="20"/>
      <c r="AN419" s="20"/>
      <c r="AO419" s="20"/>
      <c r="AP419" s="20"/>
      <c r="AQ419" s="40"/>
      <c r="AR419" s="20"/>
      <c r="AS419" s="20"/>
      <c r="AT419" s="20"/>
      <c r="AU419" s="40"/>
      <c r="AV419" s="40"/>
      <c r="AW419" s="40"/>
      <c r="AX419" s="20"/>
      <c r="AY419" s="20"/>
      <c r="AZ419" s="1092"/>
      <c r="BA419" s="20"/>
      <c r="BB419" s="20"/>
      <c r="BC419" s="20"/>
      <c r="BD419" s="20"/>
      <c r="BE419" s="20"/>
      <c r="BF419" s="20"/>
      <c r="BG419" s="20"/>
      <c r="BH419" s="20"/>
      <c r="BI419" s="20"/>
      <c r="BJ419" s="20"/>
      <c r="BK419" s="20"/>
      <c r="BL419" s="20"/>
      <c r="BM419" s="20"/>
      <c r="BN419" s="20"/>
      <c r="BO419" s="20"/>
      <c r="BP419" s="20"/>
      <c r="BQ419" s="20"/>
      <c r="BR419" s="20"/>
      <c r="BS419" s="20"/>
    </row>
    <row r="420" spans="1:71" ht="56.25" customHeight="1">
      <c r="A420" s="24"/>
      <c r="B420" s="20"/>
      <c r="C420" s="20"/>
      <c r="D420" s="20"/>
      <c r="E420" s="20"/>
      <c r="F420" s="20"/>
      <c r="G420" s="20"/>
      <c r="H420" s="20"/>
      <c r="I420" s="20"/>
      <c r="J420" s="20"/>
      <c r="K420" s="20"/>
      <c r="L420" s="20"/>
      <c r="M420" s="20"/>
      <c r="N420" s="20"/>
      <c r="O420" s="20"/>
      <c r="P420" s="20"/>
      <c r="Q420" s="40"/>
      <c r="R420" s="20"/>
      <c r="S420" s="40"/>
      <c r="T420" s="20"/>
      <c r="U420" s="20"/>
      <c r="V420" s="20"/>
      <c r="W420" s="40"/>
      <c r="X420" s="40"/>
      <c r="Y420" s="40"/>
      <c r="Z420" s="20"/>
      <c r="AA420" s="20"/>
      <c r="AB420" s="40"/>
      <c r="AC420" s="20"/>
      <c r="AD420" s="20"/>
      <c r="AE420" s="40"/>
      <c r="AF420" s="20"/>
      <c r="AG420" s="20"/>
      <c r="AH420" s="20"/>
      <c r="AI420" s="20"/>
      <c r="AJ420" s="20"/>
      <c r="AK420" s="20"/>
      <c r="AL420" s="20"/>
      <c r="AM420" s="20"/>
      <c r="AN420" s="20"/>
      <c r="AO420" s="20"/>
      <c r="AP420" s="20"/>
      <c r="AQ420" s="40"/>
      <c r="AR420" s="20"/>
      <c r="AS420" s="20"/>
      <c r="AT420" s="20"/>
      <c r="AU420" s="40"/>
      <c r="AV420" s="40"/>
      <c r="AW420" s="40"/>
      <c r="AX420" s="20"/>
      <c r="AY420" s="20"/>
      <c r="AZ420" s="1092"/>
      <c r="BA420" s="20"/>
      <c r="BB420" s="20"/>
      <c r="BC420" s="20"/>
      <c r="BD420" s="20"/>
      <c r="BE420" s="20"/>
      <c r="BF420" s="20"/>
      <c r="BG420" s="20"/>
      <c r="BH420" s="20"/>
      <c r="BI420" s="20"/>
      <c r="BJ420" s="20"/>
      <c r="BK420" s="20"/>
      <c r="BL420" s="20"/>
      <c r="BM420" s="20"/>
      <c r="BN420" s="20"/>
      <c r="BO420" s="20"/>
      <c r="BP420" s="20"/>
      <c r="BQ420" s="20"/>
      <c r="BR420" s="20"/>
      <c r="BS420" s="20"/>
    </row>
    <row r="421" spans="1:71" ht="56.25" customHeight="1">
      <c r="A421" s="24"/>
      <c r="B421" s="20"/>
      <c r="C421" s="20"/>
      <c r="D421" s="20"/>
      <c r="E421" s="20"/>
      <c r="F421" s="20"/>
      <c r="G421" s="20"/>
      <c r="H421" s="20"/>
      <c r="I421" s="20"/>
      <c r="J421" s="20"/>
      <c r="K421" s="20"/>
      <c r="L421" s="20"/>
      <c r="M421" s="20"/>
      <c r="N421" s="20"/>
      <c r="O421" s="20"/>
      <c r="P421" s="20"/>
      <c r="Q421" s="40"/>
      <c r="R421" s="20"/>
      <c r="S421" s="40"/>
      <c r="T421" s="20"/>
      <c r="U421" s="20"/>
      <c r="V421" s="20"/>
      <c r="W421" s="40"/>
      <c r="X421" s="40"/>
      <c r="Y421" s="40"/>
      <c r="Z421" s="20"/>
      <c r="AA421" s="20"/>
      <c r="AB421" s="40"/>
      <c r="AC421" s="20"/>
      <c r="AD421" s="20"/>
      <c r="AE421" s="40"/>
      <c r="AF421" s="20"/>
      <c r="AG421" s="20"/>
      <c r="AH421" s="20"/>
      <c r="AI421" s="20"/>
      <c r="AJ421" s="20"/>
      <c r="AK421" s="20"/>
      <c r="AL421" s="20"/>
      <c r="AM421" s="20"/>
      <c r="AN421" s="20"/>
      <c r="AO421" s="20"/>
      <c r="AP421" s="20"/>
      <c r="AQ421" s="40"/>
      <c r="AR421" s="20"/>
      <c r="AS421" s="20"/>
      <c r="AT421" s="20"/>
      <c r="AU421" s="40"/>
      <c r="AV421" s="40"/>
      <c r="AW421" s="40"/>
      <c r="AX421" s="20"/>
      <c r="AY421" s="20"/>
      <c r="AZ421" s="1092"/>
      <c r="BA421" s="20"/>
      <c r="BB421" s="20"/>
      <c r="BC421" s="20"/>
      <c r="BD421" s="20"/>
      <c r="BE421" s="20"/>
      <c r="BF421" s="20"/>
      <c r="BG421" s="20"/>
      <c r="BH421" s="20"/>
      <c r="BI421" s="20"/>
      <c r="BJ421" s="20"/>
      <c r="BK421" s="20"/>
      <c r="BL421" s="20"/>
      <c r="BM421" s="20"/>
      <c r="BN421" s="20"/>
      <c r="BO421" s="20"/>
      <c r="BP421" s="20"/>
      <c r="BQ421" s="20"/>
      <c r="BR421" s="20"/>
      <c r="BS421" s="20"/>
    </row>
    <row r="422" spans="1:71" ht="56.25" customHeight="1">
      <c r="A422" s="24"/>
      <c r="B422" s="20"/>
      <c r="C422" s="20"/>
      <c r="D422" s="20"/>
      <c r="E422" s="20"/>
      <c r="F422" s="20"/>
      <c r="G422" s="20"/>
      <c r="H422" s="20"/>
      <c r="I422" s="20"/>
      <c r="J422" s="20"/>
      <c r="K422" s="20"/>
      <c r="L422" s="20"/>
      <c r="M422" s="20"/>
      <c r="N422" s="20"/>
      <c r="O422" s="20"/>
      <c r="P422" s="20"/>
      <c r="Q422" s="40"/>
      <c r="R422" s="20"/>
      <c r="S422" s="40"/>
      <c r="T422" s="20"/>
      <c r="U422" s="20"/>
      <c r="V422" s="20"/>
      <c r="W422" s="40"/>
      <c r="X422" s="40"/>
      <c r="Y422" s="40"/>
      <c r="Z422" s="20"/>
      <c r="AA422" s="20"/>
      <c r="AB422" s="40"/>
      <c r="AC422" s="20"/>
      <c r="AD422" s="20"/>
      <c r="AE422" s="40"/>
      <c r="AF422" s="20"/>
      <c r="AG422" s="20"/>
      <c r="AH422" s="20"/>
      <c r="AI422" s="20"/>
      <c r="AJ422" s="20"/>
      <c r="AK422" s="20"/>
      <c r="AL422" s="20"/>
      <c r="AM422" s="20"/>
      <c r="AN422" s="20"/>
      <c r="AO422" s="20"/>
      <c r="AP422" s="20"/>
      <c r="AQ422" s="40"/>
      <c r="AR422" s="20"/>
      <c r="AS422" s="20"/>
      <c r="AT422" s="20"/>
      <c r="AU422" s="40"/>
      <c r="AV422" s="40"/>
      <c r="AW422" s="40"/>
      <c r="AX422" s="20"/>
      <c r="AY422" s="20"/>
      <c r="AZ422" s="1092"/>
      <c r="BA422" s="20"/>
      <c r="BB422" s="20"/>
      <c r="BC422" s="20"/>
      <c r="BD422" s="20"/>
      <c r="BE422" s="20"/>
      <c r="BF422" s="20"/>
      <c r="BG422" s="20"/>
      <c r="BH422" s="20"/>
      <c r="BI422" s="20"/>
      <c r="BJ422" s="20"/>
      <c r="BK422" s="20"/>
      <c r="BL422" s="20"/>
      <c r="BM422" s="20"/>
      <c r="BN422" s="20"/>
      <c r="BO422" s="20"/>
      <c r="BP422" s="20"/>
      <c r="BQ422" s="20"/>
      <c r="BR422" s="20"/>
      <c r="BS422" s="20"/>
    </row>
    <row r="423" spans="1:71" ht="56.25" customHeight="1">
      <c r="A423" s="24"/>
      <c r="B423" s="20"/>
      <c r="C423" s="20"/>
      <c r="D423" s="20"/>
      <c r="E423" s="20"/>
      <c r="F423" s="20"/>
      <c r="G423" s="20"/>
      <c r="H423" s="20"/>
      <c r="I423" s="20"/>
      <c r="J423" s="20"/>
      <c r="K423" s="20"/>
      <c r="L423" s="20"/>
      <c r="M423" s="20"/>
      <c r="N423" s="20"/>
      <c r="O423" s="20"/>
      <c r="P423" s="20"/>
      <c r="Q423" s="40"/>
      <c r="R423" s="20"/>
      <c r="S423" s="40"/>
      <c r="T423" s="20"/>
      <c r="U423" s="20"/>
      <c r="V423" s="20"/>
      <c r="W423" s="40"/>
      <c r="X423" s="40"/>
      <c r="Y423" s="40"/>
      <c r="Z423" s="20"/>
      <c r="AA423" s="20"/>
      <c r="AB423" s="40"/>
      <c r="AC423" s="20"/>
      <c r="AD423" s="20"/>
      <c r="AE423" s="40"/>
      <c r="AF423" s="20"/>
      <c r="AG423" s="20"/>
      <c r="AH423" s="20"/>
      <c r="AI423" s="20"/>
      <c r="AJ423" s="20"/>
      <c r="AK423" s="20"/>
      <c r="AL423" s="20"/>
      <c r="AM423" s="20"/>
      <c r="AN423" s="20"/>
      <c r="AO423" s="20"/>
      <c r="AP423" s="20"/>
      <c r="AQ423" s="40"/>
      <c r="AR423" s="20"/>
      <c r="AS423" s="20"/>
      <c r="AT423" s="20"/>
      <c r="AU423" s="40"/>
      <c r="AV423" s="40"/>
      <c r="AW423" s="40"/>
      <c r="AX423" s="20"/>
      <c r="AY423" s="20"/>
      <c r="AZ423" s="1092"/>
      <c r="BA423" s="20"/>
      <c r="BB423" s="20"/>
      <c r="BC423" s="20"/>
      <c r="BD423" s="20"/>
      <c r="BE423" s="20"/>
      <c r="BF423" s="20"/>
      <c r="BG423" s="20"/>
      <c r="BH423" s="20"/>
      <c r="BI423" s="20"/>
      <c r="BJ423" s="20"/>
      <c r="BK423" s="20"/>
      <c r="BL423" s="20"/>
      <c r="BM423" s="20"/>
      <c r="BN423" s="20"/>
      <c r="BO423" s="20"/>
      <c r="BP423" s="20"/>
      <c r="BQ423" s="20"/>
      <c r="BR423" s="20"/>
      <c r="BS423" s="20"/>
    </row>
    <row r="424" spans="1:71" ht="56.25" customHeight="1">
      <c r="A424" s="24"/>
      <c r="B424" s="20"/>
      <c r="C424" s="20"/>
      <c r="D424" s="20"/>
      <c r="E424" s="20"/>
      <c r="F424" s="20"/>
      <c r="G424" s="20"/>
      <c r="H424" s="20"/>
      <c r="I424" s="20"/>
      <c r="J424" s="20"/>
      <c r="K424" s="20"/>
      <c r="L424" s="20"/>
      <c r="M424" s="20"/>
      <c r="N424" s="20"/>
      <c r="O424" s="20"/>
      <c r="P424" s="20"/>
      <c r="Q424" s="40"/>
      <c r="R424" s="20"/>
      <c r="S424" s="40"/>
      <c r="T424" s="20"/>
      <c r="U424" s="20"/>
      <c r="V424" s="20"/>
      <c r="W424" s="40"/>
      <c r="X424" s="40"/>
      <c r="Y424" s="40"/>
      <c r="Z424" s="20"/>
      <c r="AA424" s="20"/>
      <c r="AB424" s="40"/>
      <c r="AC424" s="20"/>
      <c r="AD424" s="20"/>
      <c r="AE424" s="40"/>
      <c r="AF424" s="20"/>
      <c r="AG424" s="20"/>
      <c r="AH424" s="20"/>
      <c r="AI424" s="20"/>
      <c r="AJ424" s="20"/>
      <c r="AK424" s="20"/>
      <c r="AL424" s="20"/>
      <c r="AM424" s="20"/>
      <c r="AN424" s="20"/>
      <c r="AO424" s="20"/>
      <c r="AP424" s="20"/>
      <c r="AQ424" s="40"/>
      <c r="AR424" s="20"/>
      <c r="AS424" s="20"/>
      <c r="AT424" s="20"/>
      <c r="AU424" s="40"/>
      <c r="AV424" s="40"/>
      <c r="AW424" s="40"/>
      <c r="AX424" s="20"/>
      <c r="AY424" s="20"/>
      <c r="AZ424" s="1092"/>
      <c r="BA424" s="20"/>
      <c r="BB424" s="20"/>
      <c r="BC424" s="20"/>
      <c r="BD424" s="20"/>
      <c r="BE424" s="20"/>
      <c r="BF424" s="20"/>
      <c r="BG424" s="20"/>
      <c r="BH424" s="20"/>
      <c r="BI424" s="20"/>
      <c r="BJ424" s="20"/>
      <c r="BK424" s="20"/>
      <c r="BL424" s="20"/>
      <c r="BM424" s="20"/>
      <c r="BN424" s="20"/>
      <c r="BO424" s="20"/>
      <c r="BP424" s="20"/>
      <c r="BQ424" s="20"/>
      <c r="BR424" s="20"/>
      <c r="BS424" s="20"/>
    </row>
    <row r="425" spans="1:71" ht="56.25" customHeight="1">
      <c r="A425" s="24"/>
      <c r="B425" s="20"/>
      <c r="C425" s="20"/>
      <c r="D425" s="20"/>
      <c r="E425" s="20"/>
      <c r="F425" s="20"/>
      <c r="G425" s="20"/>
      <c r="H425" s="20"/>
      <c r="I425" s="20"/>
      <c r="J425" s="20"/>
      <c r="K425" s="20"/>
      <c r="L425" s="20"/>
      <c r="M425" s="20"/>
      <c r="N425" s="20"/>
      <c r="O425" s="20"/>
      <c r="P425" s="20"/>
      <c r="Q425" s="40"/>
      <c r="R425" s="20"/>
      <c r="S425" s="40"/>
      <c r="T425" s="20"/>
      <c r="U425" s="20"/>
      <c r="V425" s="20"/>
      <c r="W425" s="40"/>
      <c r="X425" s="40"/>
      <c r="Y425" s="40"/>
      <c r="Z425" s="20"/>
      <c r="AA425" s="20"/>
      <c r="AB425" s="40"/>
      <c r="AC425" s="20"/>
      <c r="AD425" s="20"/>
      <c r="AE425" s="40"/>
      <c r="AF425" s="20"/>
      <c r="AG425" s="20"/>
      <c r="AH425" s="20"/>
      <c r="AI425" s="20"/>
      <c r="AJ425" s="20"/>
      <c r="AK425" s="20"/>
      <c r="AL425" s="20"/>
      <c r="AM425" s="20"/>
      <c r="AN425" s="20"/>
      <c r="AO425" s="20"/>
      <c r="AP425" s="20"/>
      <c r="AQ425" s="40"/>
      <c r="AR425" s="20"/>
      <c r="AS425" s="20"/>
      <c r="AT425" s="20"/>
      <c r="AU425" s="40"/>
      <c r="AV425" s="40"/>
      <c r="AW425" s="40"/>
      <c r="AX425" s="20"/>
      <c r="AY425" s="20"/>
      <c r="AZ425" s="1092"/>
      <c r="BA425" s="20"/>
      <c r="BB425" s="20"/>
      <c r="BC425" s="20"/>
      <c r="BD425" s="20"/>
      <c r="BE425" s="20"/>
      <c r="BF425" s="20"/>
      <c r="BG425" s="20"/>
      <c r="BH425" s="20"/>
      <c r="BI425" s="20"/>
      <c r="BJ425" s="20"/>
      <c r="BK425" s="20"/>
      <c r="BL425" s="20"/>
      <c r="BM425" s="20"/>
      <c r="BN425" s="20"/>
      <c r="BO425" s="20"/>
      <c r="BP425" s="20"/>
      <c r="BQ425" s="20"/>
      <c r="BR425" s="20"/>
      <c r="BS425" s="20"/>
    </row>
    <row r="426" spans="1:71" ht="56.25" customHeight="1">
      <c r="A426" s="24"/>
      <c r="B426" s="20"/>
      <c r="C426" s="20"/>
      <c r="D426" s="20"/>
      <c r="E426" s="20"/>
      <c r="F426" s="20"/>
      <c r="G426" s="20"/>
      <c r="H426" s="20"/>
      <c r="I426" s="20"/>
      <c r="J426" s="20"/>
      <c r="K426" s="20"/>
      <c r="L426" s="20"/>
      <c r="M426" s="20"/>
      <c r="N426" s="20"/>
      <c r="O426" s="20"/>
      <c r="P426" s="20"/>
      <c r="Q426" s="40"/>
      <c r="R426" s="20"/>
      <c r="S426" s="40"/>
      <c r="T426" s="20"/>
      <c r="U426" s="20"/>
      <c r="V426" s="20"/>
      <c r="W426" s="40"/>
      <c r="X426" s="40"/>
      <c r="Y426" s="40"/>
      <c r="Z426" s="20"/>
      <c r="AA426" s="20"/>
      <c r="AB426" s="40"/>
      <c r="AC426" s="20"/>
      <c r="AD426" s="20"/>
      <c r="AE426" s="40"/>
      <c r="AF426" s="20"/>
      <c r="AG426" s="20"/>
      <c r="AH426" s="20"/>
      <c r="AI426" s="20"/>
      <c r="AJ426" s="20"/>
      <c r="AK426" s="20"/>
      <c r="AL426" s="20"/>
      <c r="AM426" s="20"/>
      <c r="AN426" s="20"/>
      <c r="AO426" s="20"/>
      <c r="AP426" s="20"/>
      <c r="AQ426" s="40"/>
      <c r="AR426" s="20"/>
      <c r="AS426" s="20"/>
      <c r="AT426" s="20"/>
      <c r="AU426" s="40"/>
      <c r="AV426" s="40"/>
      <c r="AW426" s="40"/>
      <c r="AX426" s="20"/>
      <c r="AY426" s="20"/>
      <c r="AZ426" s="1092"/>
      <c r="BA426" s="20"/>
      <c r="BB426" s="20"/>
      <c r="BC426" s="20"/>
      <c r="BD426" s="20"/>
      <c r="BE426" s="20"/>
      <c r="BF426" s="20"/>
      <c r="BG426" s="20"/>
      <c r="BH426" s="20"/>
      <c r="BI426" s="20"/>
      <c r="BJ426" s="20"/>
      <c r="BK426" s="20"/>
      <c r="BL426" s="20"/>
      <c r="BM426" s="20"/>
      <c r="BN426" s="20"/>
      <c r="BO426" s="20"/>
      <c r="BP426" s="20"/>
      <c r="BQ426" s="20"/>
      <c r="BR426" s="20"/>
      <c r="BS426" s="20"/>
    </row>
    <row r="427" spans="1:71" ht="56.25" customHeight="1">
      <c r="A427" s="24"/>
      <c r="B427" s="20"/>
      <c r="C427" s="20"/>
      <c r="D427" s="20"/>
      <c r="E427" s="20"/>
      <c r="F427" s="20"/>
      <c r="G427" s="20"/>
      <c r="H427" s="20"/>
      <c r="I427" s="20"/>
      <c r="J427" s="20"/>
      <c r="K427" s="20"/>
      <c r="L427" s="20"/>
      <c r="M427" s="20"/>
      <c r="N427" s="20"/>
      <c r="O427" s="20"/>
      <c r="P427" s="20"/>
      <c r="Q427" s="40"/>
      <c r="R427" s="20"/>
      <c r="S427" s="40"/>
      <c r="T427" s="20"/>
      <c r="U427" s="20"/>
      <c r="V427" s="20"/>
      <c r="W427" s="40"/>
      <c r="X427" s="40"/>
      <c r="Y427" s="40"/>
      <c r="Z427" s="20"/>
      <c r="AA427" s="20"/>
      <c r="AB427" s="40"/>
      <c r="AC427" s="20"/>
      <c r="AD427" s="20"/>
      <c r="AE427" s="40"/>
      <c r="AF427" s="20"/>
      <c r="AG427" s="20"/>
      <c r="AH427" s="20"/>
      <c r="AI427" s="20"/>
      <c r="AJ427" s="20"/>
      <c r="AK427" s="20"/>
      <c r="AL427" s="20"/>
      <c r="AM427" s="20"/>
      <c r="AN427" s="20"/>
      <c r="AO427" s="20"/>
      <c r="AP427" s="20"/>
      <c r="AQ427" s="40"/>
      <c r="AR427" s="20"/>
      <c r="AS427" s="20"/>
      <c r="AT427" s="20"/>
      <c r="AU427" s="40"/>
      <c r="AV427" s="40"/>
      <c r="AW427" s="40"/>
      <c r="AX427" s="20"/>
      <c r="AY427" s="20"/>
      <c r="AZ427" s="1092"/>
      <c r="BA427" s="20"/>
      <c r="BB427" s="20"/>
      <c r="BC427" s="20"/>
      <c r="BD427" s="20"/>
      <c r="BE427" s="20"/>
      <c r="BF427" s="20"/>
      <c r="BG427" s="20"/>
      <c r="BH427" s="20"/>
      <c r="BI427" s="20"/>
      <c r="BJ427" s="20"/>
      <c r="BK427" s="20"/>
      <c r="BL427" s="20"/>
      <c r="BM427" s="20"/>
      <c r="BN427" s="20"/>
      <c r="BO427" s="20"/>
      <c r="BP427" s="20"/>
      <c r="BQ427" s="20"/>
      <c r="BR427" s="20"/>
      <c r="BS427" s="20"/>
    </row>
    <row r="428" spans="1:71" ht="56.25" customHeight="1">
      <c r="A428" s="24"/>
      <c r="B428" s="20"/>
      <c r="C428" s="20"/>
      <c r="D428" s="20"/>
      <c r="E428" s="20"/>
      <c r="F428" s="20"/>
      <c r="G428" s="20"/>
      <c r="H428" s="20"/>
      <c r="I428" s="20"/>
      <c r="J428" s="20"/>
      <c r="K428" s="20"/>
      <c r="L428" s="20"/>
      <c r="M428" s="20"/>
      <c r="N428" s="20"/>
      <c r="O428" s="20"/>
      <c r="P428" s="20"/>
      <c r="Q428" s="40"/>
      <c r="R428" s="20"/>
      <c r="S428" s="40"/>
      <c r="T428" s="20"/>
      <c r="U428" s="20"/>
      <c r="V428" s="20"/>
      <c r="W428" s="40"/>
      <c r="X428" s="40"/>
      <c r="Y428" s="40"/>
      <c r="Z428" s="20"/>
      <c r="AA428" s="20"/>
      <c r="AB428" s="40"/>
      <c r="AC428" s="20"/>
      <c r="AD428" s="20"/>
      <c r="AE428" s="40"/>
      <c r="AF428" s="20"/>
      <c r="AG428" s="20"/>
      <c r="AH428" s="20"/>
      <c r="AI428" s="20"/>
      <c r="AJ428" s="20"/>
      <c r="AK428" s="20"/>
      <c r="AL428" s="20"/>
      <c r="AM428" s="20"/>
      <c r="AN428" s="20"/>
      <c r="AO428" s="20"/>
      <c r="AP428" s="20"/>
      <c r="AQ428" s="40"/>
      <c r="AR428" s="20"/>
      <c r="AS428" s="20"/>
      <c r="AT428" s="20"/>
      <c r="AU428" s="40"/>
      <c r="AV428" s="40"/>
      <c r="AW428" s="40"/>
      <c r="AX428" s="20"/>
      <c r="AY428" s="20"/>
      <c r="AZ428" s="1092"/>
      <c r="BA428" s="20"/>
      <c r="BB428" s="20"/>
      <c r="BC428" s="20"/>
      <c r="BD428" s="20"/>
      <c r="BE428" s="20"/>
      <c r="BF428" s="20"/>
      <c r="BG428" s="20"/>
      <c r="BH428" s="20"/>
      <c r="BI428" s="20"/>
      <c r="BJ428" s="20"/>
      <c r="BK428" s="20"/>
      <c r="BL428" s="20"/>
      <c r="BM428" s="20"/>
      <c r="BN428" s="20"/>
      <c r="BO428" s="20"/>
      <c r="BP428" s="20"/>
      <c r="BQ428" s="20"/>
      <c r="BR428" s="20"/>
      <c r="BS428" s="20"/>
    </row>
    <row r="429" spans="1:71" ht="56.25" customHeight="1">
      <c r="A429" s="24"/>
      <c r="B429" s="20"/>
      <c r="C429" s="20"/>
      <c r="D429" s="20"/>
      <c r="E429" s="20"/>
      <c r="F429" s="20"/>
      <c r="G429" s="20"/>
      <c r="H429" s="20"/>
      <c r="I429" s="20"/>
      <c r="J429" s="20"/>
      <c r="K429" s="20"/>
      <c r="L429" s="20"/>
      <c r="M429" s="20"/>
      <c r="N429" s="20"/>
      <c r="O429" s="20"/>
      <c r="P429" s="20"/>
      <c r="Q429" s="40"/>
      <c r="R429" s="20"/>
      <c r="S429" s="40"/>
      <c r="T429" s="20"/>
      <c r="U429" s="20"/>
      <c r="V429" s="20"/>
      <c r="W429" s="40"/>
      <c r="X429" s="40"/>
      <c r="Y429" s="40"/>
      <c r="Z429" s="20"/>
      <c r="AA429" s="20"/>
      <c r="AB429" s="40"/>
      <c r="AC429" s="20"/>
      <c r="AD429" s="20"/>
      <c r="AE429" s="40"/>
      <c r="AF429" s="20"/>
      <c r="AG429" s="20"/>
      <c r="AH429" s="20"/>
      <c r="AI429" s="20"/>
      <c r="AJ429" s="20"/>
      <c r="AK429" s="20"/>
      <c r="AL429" s="20"/>
      <c r="AM429" s="20"/>
      <c r="AN429" s="20"/>
      <c r="AO429" s="20"/>
      <c r="AP429" s="20"/>
      <c r="AQ429" s="40"/>
      <c r="AR429" s="20"/>
      <c r="AS429" s="20"/>
      <c r="AT429" s="20"/>
      <c r="AU429" s="40"/>
      <c r="AV429" s="40"/>
      <c r="AW429" s="40"/>
      <c r="AX429" s="20"/>
      <c r="AY429" s="20"/>
      <c r="AZ429" s="1092"/>
      <c r="BA429" s="20"/>
      <c r="BB429" s="20"/>
      <c r="BC429" s="20"/>
      <c r="BD429" s="20"/>
      <c r="BE429" s="20"/>
      <c r="BF429" s="20"/>
      <c r="BG429" s="20"/>
      <c r="BH429" s="20"/>
      <c r="BI429" s="20"/>
      <c r="BJ429" s="20"/>
      <c r="BK429" s="20"/>
      <c r="BL429" s="20"/>
      <c r="BM429" s="20"/>
      <c r="BN429" s="20"/>
      <c r="BO429" s="20"/>
      <c r="BP429" s="20"/>
      <c r="BQ429" s="20"/>
      <c r="BR429" s="20"/>
      <c r="BS429" s="20"/>
    </row>
    <row r="430" spans="1:71" ht="56.25" customHeight="1">
      <c r="A430" s="24"/>
      <c r="B430" s="20"/>
      <c r="C430" s="20"/>
      <c r="D430" s="20"/>
      <c r="E430" s="20"/>
      <c r="F430" s="20"/>
      <c r="G430" s="20"/>
      <c r="H430" s="20"/>
      <c r="I430" s="20"/>
      <c r="J430" s="20"/>
      <c r="K430" s="20"/>
      <c r="L430" s="20"/>
      <c r="M430" s="20"/>
      <c r="N430" s="20"/>
      <c r="O430" s="20"/>
      <c r="P430" s="20"/>
      <c r="Q430" s="40"/>
      <c r="R430" s="20"/>
      <c r="S430" s="40"/>
      <c r="T430" s="20"/>
      <c r="U430" s="20"/>
      <c r="V430" s="20"/>
      <c r="W430" s="40"/>
      <c r="X430" s="40"/>
      <c r="Y430" s="40"/>
      <c r="Z430" s="20"/>
      <c r="AA430" s="20"/>
      <c r="AB430" s="40"/>
      <c r="AC430" s="20"/>
      <c r="AD430" s="20"/>
      <c r="AE430" s="40"/>
      <c r="AF430" s="20"/>
      <c r="AG430" s="20"/>
      <c r="AH430" s="20"/>
      <c r="AI430" s="20"/>
      <c r="AJ430" s="20"/>
      <c r="AK430" s="20"/>
      <c r="AL430" s="20"/>
      <c r="AM430" s="20"/>
      <c r="AN430" s="20"/>
      <c r="AO430" s="20"/>
      <c r="AP430" s="20"/>
      <c r="AQ430" s="40"/>
      <c r="AR430" s="20"/>
      <c r="AS430" s="20"/>
      <c r="AT430" s="20"/>
      <c r="AU430" s="40"/>
      <c r="AV430" s="40"/>
      <c r="AW430" s="40"/>
      <c r="AX430" s="20"/>
      <c r="AY430" s="20"/>
      <c r="AZ430" s="1092"/>
      <c r="BA430" s="20"/>
      <c r="BB430" s="20"/>
      <c r="BC430" s="20"/>
      <c r="BD430" s="20"/>
      <c r="BE430" s="20"/>
      <c r="BF430" s="20"/>
      <c r="BG430" s="20"/>
      <c r="BH430" s="20"/>
      <c r="BI430" s="20"/>
      <c r="BJ430" s="20"/>
      <c r="BK430" s="20"/>
      <c r="BL430" s="20"/>
      <c r="BM430" s="20"/>
      <c r="BN430" s="20"/>
      <c r="BO430" s="20"/>
      <c r="BP430" s="20"/>
      <c r="BQ430" s="20"/>
      <c r="BR430" s="20"/>
      <c r="BS430" s="20"/>
    </row>
    <row r="431" spans="1:71" ht="56.25" customHeight="1">
      <c r="A431" s="24"/>
      <c r="B431" s="20"/>
      <c r="C431" s="20"/>
      <c r="D431" s="20"/>
      <c r="E431" s="20"/>
      <c r="F431" s="20"/>
      <c r="G431" s="20"/>
      <c r="H431" s="20"/>
      <c r="I431" s="20"/>
      <c r="J431" s="20"/>
      <c r="K431" s="20"/>
      <c r="L431" s="20"/>
      <c r="M431" s="20"/>
      <c r="N431" s="20"/>
      <c r="O431" s="20"/>
      <c r="P431" s="20"/>
      <c r="Q431" s="40"/>
      <c r="R431" s="20"/>
      <c r="S431" s="40"/>
      <c r="T431" s="20"/>
      <c r="U431" s="20"/>
      <c r="V431" s="20"/>
      <c r="W431" s="40"/>
      <c r="X431" s="40"/>
      <c r="Y431" s="40"/>
      <c r="Z431" s="20"/>
      <c r="AA431" s="20"/>
      <c r="AB431" s="40"/>
      <c r="AC431" s="20"/>
      <c r="AD431" s="20"/>
      <c r="AE431" s="40"/>
      <c r="AF431" s="20"/>
      <c r="AG431" s="20"/>
      <c r="AH431" s="20"/>
      <c r="AI431" s="20"/>
      <c r="AJ431" s="20"/>
      <c r="AK431" s="20"/>
      <c r="AL431" s="20"/>
      <c r="AM431" s="20"/>
      <c r="AN431" s="20"/>
      <c r="AO431" s="20"/>
      <c r="AP431" s="20"/>
      <c r="AQ431" s="40"/>
      <c r="AR431" s="20"/>
      <c r="AS431" s="20"/>
      <c r="AT431" s="20"/>
      <c r="AU431" s="40"/>
      <c r="AV431" s="40"/>
      <c r="AW431" s="40"/>
      <c r="AX431" s="20"/>
      <c r="AY431" s="20"/>
      <c r="AZ431" s="1092"/>
      <c r="BA431" s="20"/>
      <c r="BB431" s="20"/>
      <c r="BC431" s="20"/>
      <c r="BD431" s="20"/>
      <c r="BE431" s="20"/>
      <c r="BF431" s="20"/>
      <c r="BG431" s="20"/>
      <c r="BH431" s="20"/>
      <c r="BI431" s="20"/>
      <c r="BJ431" s="20"/>
      <c r="BK431" s="20"/>
      <c r="BL431" s="20"/>
      <c r="BM431" s="20"/>
      <c r="BN431" s="20"/>
      <c r="BO431" s="20"/>
      <c r="BP431" s="20"/>
      <c r="BQ431" s="20"/>
      <c r="BR431" s="20"/>
      <c r="BS431" s="20"/>
    </row>
    <row r="432" spans="1:71" ht="56.25" customHeight="1">
      <c r="A432" s="24"/>
      <c r="B432" s="20"/>
      <c r="C432" s="20"/>
      <c r="D432" s="20"/>
      <c r="E432" s="20"/>
      <c r="F432" s="20"/>
      <c r="G432" s="20"/>
      <c r="H432" s="20"/>
      <c r="I432" s="20"/>
      <c r="J432" s="20"/>
      <c r="K432" s="20"/>
      <c r="L432" s="20"/>
      <c r="M432" s="20"/>
      <c r="N432" s="20"/>
      <c r="O432" s="20"/>
      <c r="P432" s="20"/>
      <c r="Q432" s="40"/>
      <c r="R432" s="20"/>
      <c r="S432" s="40"/>
      <c r="T432" s="20"/>
      <c r="U432" s="20"/>
      <c r="V432" s="20"/>
      <c r="W432" s="40"/>
      <c r="X432" s="40"/>
      <c r="Y432" s="40"/>
      <c r="Z432" s="20"/>
      <c r="AA432" s="20"/>
      <c r="AB432" s="40"/>
      <c r="AC432" s="20"/>
      <c r="AD432" s="20"/>
      <c r="AE432" s="40"/>
      <c r="AF432" s="20"/>
      <c r="AG432" s="20"/>
      <c r="AH432" s="20"/>
      <c r="AI432" s="20"/>
      <c r="AJ432" s="20"/>
      <c r="AK432" s="20"/>
      <c r="AL432" s="20"/>
      <c r="AM432" s="20"/>
      <c r="AN432" s="20"/>
      <c r="AO432" s="20"/>
      <c r="AP432" s="20"/>
      <c r="AQ432" s="40"/>
      <c r="AR432" s="20"/>
      <c r="AS432" s="20"/>
      <c r="AT432" s="20"/>
      <c r="AU432" s="40"/>
      <c r="AV432" s="40"/>
      <c r="AW432" s="40"/>
      <c r="AX432" s="20"/>
      <c r="AY432" s="20"/>
      <c r="AZ432" s="1092"/>
      <c r="BA432" s="20"/>
      <c r="BB432" s="20"/>
      <c r="BC432" s="20"/>
      <c r="BD432" s="20"/>
      <c r="BE432" s="20"/>
      <c r="BF432" s="20"/>
      <c r="BG432" s="20"/>
      <c r="BH432" s="20"/>
      <c r="BI432" s="20"/>
      <c r="BJ432" s="20"/>
      <c r="BK432" s="20"/>
      <c r="BL432" s="20"/>
      <c r="BM432" s="20"/>
      <c r="BN432" s="20"/>
      <c r="BO432" s="20"/>
      <c r="BP432" s="20"/>
      <c r="BQ432" s="20"/>
      <c r="BR432" s="20"/>
      <c r="BS432" s="20"/>
    </row>
    <row r="433" spans="1:71" ht="56.25" customHeight="1">
      <c r="A433" s="24"/>
      <c r="B433" s="20"/>
      <c r="C433" s="20"/>
      <c r="D433" s="20"/>
      <c r="E433" s="20"/>
      <c r="F433" s="20"/>
      <c r="G433" s="20"/>
      <c r="H433" s="20"/>
      <c r="I433" s="20"/>
      <c r="J433" s="20"/>
      <c r="K433" s="20"/>
      <c r="L433" s="20"/>
      <c r="M433" s="20"/>
      <c r="N433" s="20"/>
      <c r="O433" s="20"/>
      <c r="P433" s="20"/>
      <c r="Q433" s="40"/>
      <c r="R433" s="20"/>
      <c r="S433" s="40"/>
      <c r="T433" s="20"/>
      <c r="U433" s="20"/>
      <c r="V433" s="20"/>
      <c r="W433" s="40"/>
      <c r="X433" s="40"/>
      <c r="Y433" s="40"/>
      <c r="Z433" s="20"/>
      <c r="AA433" s="20"/>
      <c r="AB433" s="40"/>
      <c r="AC433" s="20"/>
      <c r="AD433" s="20"/>
      <c r="AE433" s="40"/>
      <c r="AF433" s="20"/>
      <c r="AG433" s="20"/>
      <c r="AH433" s="20"/>
      <c r="AI433" s="20"/>
      <c r="AJ433" s="20"/>
      <c r="AK433" s="20"/>
      <c r="AL433" s="20"/>
      <c r="AM433" s="20"/>
      <c r="AN433" s="20"/>
      <c r="AO433" s="20"/>
      <c r="AP433" s="20"/>
      <c r="AQ433" s="40"/>
      <c r="AR433" s="20"/>
      <c r="AS433" s="20"/>
      <c r="AT433" s="20"/>
      <c r="AU433" s="40"/>
      <c r="AV433" s="40"/>
      <c r="AW433" s="40"/>
      <c r="AX433" s="20"/>
      <c r="AY433" s="20"/>
      <c r="AZ433" s="1092"/>
      <c r="BA433" s="20"/>
      <c r="BB433" s="20"/>
      <c r="BC433" s="20"/>
      <c r="BD433" s="20"/>
      <c r="BE433" s="20"/>
      <c r="BF433" s="20"/>
      <c r="BG433" s="20"/>
      <c r="BH433" s="20"/>
      <c r="BI433" s="20"/>
      <c r="BJ433" s="20"/>
      <c r="BK433" s="20"/>
      <c r="BL433" s="20"/>
      <c r="BM433" s="20"/>
      <c r="BN433" s="20"/>
      <c r="BO433" s="20"/>
      <c r="BP433" s="20"/>
      <c r="BQ433" s="20"/>
      <c r="BR433" s="20"/>
      <c r="BS433" s="20"/>
    </row>
    <row r="434" spans="1:71" ht="56.25" customHeight="1">
      <c r="A434" s="24"/>
      <c r="B434" s="20"/>
      <c r="C434" s="20"/>
      <c r="D434" s="20"/>
      <c r="E434" s="20"/>
      <c r="F434" s="20"/>
      <c r="G434" s="20"/>
      <c r="H434" s="20"/>
      <c r="I434" s="20"/>
      <c r="J434" s="20"/>
      <c r="K434" s="20"/>
      <c r="L434" s="20"/>
      <c r="M434" s="20"/>
      <c r="N434" s="20"/>
      <c r="O434" s="20"/>
      <c r="P434" s="20"/>
      <c r="Q434" s="40"/>
      <c r="R434" s="20"/>
      <c r="S434" s="40"/>
      <c r="T434" s="20"/>
      <c r="U434" s="20"/>
      <c r="V434" s="20"/>
      <c r="W434" s="40"/>
      <c r="X434" s="40"/>
      <c r="Y434" s="40"/>
      <c r="Z434" s="20"/>
      <c r="AA434" s="20"/>
      <c r="AB434" s="40"/>
      <c r="AC434" s="20"/>
      <c r="AD434" s="20"/>
      <c r="AE434" s="40"/>
      <c r="AF434" s="20"/>
      <c r="AG434" s="20"/>
      <c r="AH434" s="20"/>
      <c r="AI434" s="20"/>
      <c r="AJ434" s="20"/>
      <c r="AK434" s="20"/>
      <c r="AL434" s="20"/>
      <c r="AM434" s="20"/>
      <c r="AN434" s="20"/>
      <c r="AO434" s="20"/>
      <c r="AP434" s="20"/>
      <c r="AQ434" s="40"/>
      <c r="AR434" s="20"/>
      <c r="AS434" s="20"/>
      <c r="AT434" s="20"/>
      <c r="AU434" s="40"/>
      <c r="AV434" s="40"/>
      <c r="AW434" s="40"/>
      <c r="AX434" s="20"/>
      <c r="AY434" s="20"/>
      <c r="AZ434" s="1092"/>
      <c r="BA434" s="20"/>
      <c r="BB434" s="20"/>
      <c r="BC434" s="20"/>
      <c r="BD434" s="20"/>
      <c r="BE434" s="20"/>
      <c r="BF434" s="20"/>
      <c r="BG434" s="20"/>
      <c r="BH434" s="20"/>
      <c r="BI434" s="20"/>
      <c r="BJ434" s="20"/>
      <c r="BK434" s="20"/>
      <c r="BL434" s="20"/>
      <c r="BM434" s="20"/>
      <c r="BN434" s="20"/>
      <c r="BO434" s="20"/>
      <c r="BP434" s="20"/>
      <c r="BQ434" s="20"/>
      <c r="BR434" s="20"/>
      <c r="BS434" s="20"/>
    </row>
    <row r="435" spans="1:71" ht="56.25" customHeight="1">
      <c r="A435" s="24"/>
      <c r="B435" s="20"/>
      <c r="C435" s="20"/>
      <c r="D435" s="20"/>
      <c r="E435" s="20"/>
      <c r="F435" s="20"/>
      <c r="G435" s="20"/>
      <c r="H435" s="20"/>
      <c r="I435" s="20"/>
      <c r="J435" s="20"/>
      <c r="K435" s="20"/>
      <c r="L435" s="20"/>
      <c r="M435" s="20"/>
      <c r="N435" s="20"/>
      <c r="O435" s="20"/>
      <c r="P435" s="20"/>
      <c r="Q435" s="40"/>
      <c r="R435" s="20"/>
      <c r="S435" s="40"/>
      <c r="T435" s="20"/>
      <c r="U435" s="20"/>
      <c r="V435" s="20"/>
      <c r="W435" s="40"/>
      <c r="X435" s="40"/>
      <c r="Y435" s="40"/>
      <c r="Z435" s="20"/>
      <c r="AA435" s="20"/>
      <c r="AB435" s="40"/>
      <c r="AC435" s="20"/>
      <c r="AD435" s="20"/>
      <c r="AE435" s="40"/>
      <c r="AF435" s="20"/>
      <c r="AG435" s="20"/>
      <c r="AH435" s="20"/>
      <c r="AI435" s="20"/>
      <c r="AJ435" s="20"/>
      <c r="AK435" s="20"/>
      <c r="AL435" s="20"/>
      <c r="AM435" s="20"/>
      <c r="AN435" s="20"/>
      <c r="AO435" s="20"/>
      <c r="AP435" s="20"/>
      <c r="AQ435" s="40"/>
      <c r="AR435" s="20"/>
      <c r="AS435" s="20"/>
      <c r="AT435" s="20"/>
      <c r="AU435" s="40"/>
      <c r="AV435" s="40"/>
      <c r="AW435" s="40"/>
      <c r="AX435" s="20"/>
      <c r="AY435" s="20"/>
      <c r="AZ435" s="1092"/>
      <c r="BA435" s="20"/>
      <c r="BB435" s="20"/>
      <c r="BC435" s="20"/>
      <c r="BD435" s="20"/>
      <c r="BE435" s="20"/>
      <c r="BF435" s="20"/>
      <c r="BG435" s="20"/>
      <c r="BH435" s="20"/>
      <c r="BI435" s="20"/>
      <c r="BJ435" s="20"/>
      <c r="BK435" s="20"/>
      <c r="BL435" s="20"/>
      <c r="BM435" s="20"/>
      <c r="BN435" s="20"/>
      <c r="BO435" s="20"/>
      <c r="BP435" s="20"/>
      <c r="BQ435" s="20"/>
      <c r="BR435" s="20"/>
      <c r="BS435" s="20"/>
    </row>
    <row r="436" spans="1:71" ht="56.25" customHeight="1">
      <c r="A436" s="24"/>
      <c r="B436" s="20"/>
      <c r="C436" s="20"/>
      <c r="D436" s="20"/>
      <c r="E436" s="20"/>
      <c r="F436" s="20"/>
      <c r="G436" s="20"/>
      <c r="H436" s="20"/>
      <c r="I436" s="20"/>
      <c r="J436" s="20"/>
      <c r="K436" s="20"/>
      <c r="L436" s="20"/>
      <c r="M436" s="20"/>
      <c r="N436" s="20"/>
      <c r="O436" s="20"/>
      <c r="P436" s="20"/>
      <c r="Q436" s="40"/>
      <c r="R436" s="20"/>
      <c r="S436" s="40"/>
      <c r="T436" s="20"/>
      <c r="U436" s="20"/>
      <c r="V436" s="20"/>
      <c r="W436" s="40"/>
      <c r="X436" s="40"/>
      <c r="Y436" s="40"/>
      <c r="Z436" s="20"/>
      <c r="AA436" s="20"/>
      <c r="AB436" s="40"/>
      <c r="AC436" s="20"/>
      <c r="AD436" s="20"/>
      <c r="AE436" s="40"/>
      <c r="AF436" s="20"/>
      <c r="AG436" s="20"/>
      <c r="AH436" s="20"/>
      <c r="AI436" s="20"/>
      <c r="AJ436" s="20"/>
      <c r="AK436" s="20"/>
      <c r="AL436" s="20"/>
      <c r="AM436" s="20"/>
      <c r="AN436" s="20"/>
      <c r="AO436" s="20"/>
      <c r="AP436" s="20"/>
      <c r="AQ436" s="40"/>
      <c r="AR436" s="20"/>
      <c r="AS436" s="20"/>
      <c r="AT436" s="20"/>
      <c r="AU436" s="40"/>
      <c r="AV436" s="40"/>
      <c r="AW436" s="40"/>
      <c r="AX436" s="20"/>
      <c r="AY436" s="20"/>
      <c r="AZ436" s="1092"/>
      <c r="BA436" s="20"/>
      <c r="BB436" s="20"/>
      <c r="BC436" s="20"/>
      <c r="BD436" s="20"/>
      <c r="BE436" s="20"/>
      <c r="BF436" s="20"/>
      <c r="BG436" s="20"/>
      <c r="BH436" s="20"/>
      <c r="BI436" s="20"/>
      <c r="BJ436" s="20"/>
      <c r="BK436" s="20"/>
      <c r="BL436" s="20"/>
      <c r="BM436" s="20"/>
      <c r="BN436" s="20"/>
      <c r="BO436" s="20"/>
      <c r="BP436" s="20"/>
      <c r="BQ436" s="20"/>
      <c r="BR436" s="20"/>
      <c r="BS436" s="20"/>
    </row>
    <row r="437" spans="1:71" ht="56.25" customHeight="1">
      <c r="A437" s="24"/>
      <c r="B437" s="20"/>
      <c r="C437" s="20"/>
      <c r="D437" s="20"/>
      <c r="E437" s="20"/>
      <c r="F437" s="20"/>
      <c r="G437" s="20"/>
      <c r="H437" s="20"/>
      <c r="I437" s="20"/>
      <c r="J437" s="20"/>
      <c r="K437" s="20"/>
      <c r="L437" s="20"/>
      <c r="M437" s="20"/>
      <c r="N437" s="20"/>
      <c r="O437" s="20"/>
      <c r="P437" s="20"/>
      <c r="Q437" s="40"/>
      <c r="R437" s="20"/>
      <c r="S437" s="40"/>
      <c r="T437" s="20"/>
      <c r="U437" s="20"/>
      <c r="V437" s="20"/>
      <c r="W437" s="40"/>
      <c r="X437" s="40"/>
      <c r="Y437" s="40"/>
      <c r="Z437" s="20"/>
      <c r="AA437" s="20"/>
      <c r="AB437" s="40"/>
      <c r="AC437" s="20"/>
      <c r="AD437" s="20"/>
      <c r="AE437" s="40"/>
      <c r="AF437" s="20"/>
      <c r="AG437" s="20"/>
      <c r="AH437" s="20"/>
      <c r="AI437" s="20"/>
      <c r="AJ437" s="20"/>
      <c r="AK437" s="20"/>
      <c r="AL437" s="20"/>
      <c r="AM437" s="20"/>
      <c r="AN437" s="20"/>
      <c r="AO437" s="20"/>
      <c r="AP437" s="20"/>
      <c r="AQ437" s="40"/>
      <c r="AR437" s="20"/>
      <c r="AS437" s="20"/>
      <c r="AT437" s="20"/>
      <c r="AU437" s="40"/>
      <c r="AV437" s="40"/>
      <c r="AW437" s="40"/>
      <c r="AX437" s="20"/>
      <c r="AY437" s="20"/>
      <c r="AZ437" s="1092"/>
      <c r="BA437" s="20"/>
      <c r="BB437" s="20"/>
      <c r="BC437" s="20"/>
      <c r="BD437" s="20"/>
      <c r="BE437" s="20"/>
      <c r="BF437" s="20"/>
      <c r="BG437" s="20"/>
      <c r="BH437" s="20"/>
      <c r="BI437" s="20"/>
      <c r="BJ437" s="20"/>
      <c r="BK437" s="20"/>
      <c r="BL437" s="20"/>
      <c r="BM437" s="20"/>
      <c r="BN437" s="20"/>
      <c r="BO437" s="20"/>
      <c r="BP437" s="20"/>
      <c r="BQ437" s="20"/>
      <c r="BR437" s="20"/>
      <c r="BS437" s="20"/>
    </row>
    <row r="438" spans="1:71" ht="56.25" customHeight="1">
      <c r="A438" s="24"/>
      <c r="B438" s="20"/>
      <c r="C438" s="20"/>
      <c r="D438" s="20"/>
      <c r="E438" s="20"/>
      <c r="F438" s="20"/>
      <c r="G438" s="20"/>
      <c r="H438" s="20"/>
      <c r="I438" s="20"/>
      <c r="J438" s="20"/>
      <c r="K438" s="20"/>
      <c r="L438" s="20"/>
      <c r="M438" s="20"/>
      <c r="N438" s="20"/>
      <c r="O438" s="20"/>
      <c r="P438" s="20"/>
      <c r="Q438" s="40"/>
      <c r="R438" s="20"/>
      <c r="S438" s="40"/>
      <c r="T438" s="20"/>
      <c r="U438" s="20"/>
      <c r="V438" s="20"/>
      <c r="W438" s="40"/>
      <c r="X438" s="40"/>
      <c r="Y438" s="40"/>
      <c r="Z438" s="20"/>
      <c r="AA438" s="20"/>
      <c r="AB438" s="40"/>
      <c r="AC438" s="20"/>
      <c r="AD438" s="20"/>
      <c r="AE438" s="40"/>
      <c r="AF438" s="20"/>
      <c r="AG438" s="20"/>
      <c r="AH438" s="20"/>
      <c r="AI438" s="20"/>
      <c r="AJ438" s="20"/>
      <c r="AK438" s="20"/>
      <c r="AL438" s="20"/>
      <c r="AM438" s="20"/>
      <c r="AN438" s="20"/>
      <c r="AO438" s="20"/>
      <c r="AP438" s="20"/>
      <c r="AQ438" s="40"/>
      <c r="AR438" s="20"/>
      <c r="AS438" s="20"/>
      <c r="AT438" s="20"/>
      <c r="AU438" s="40"/>
      <c r="AV438" s="40"/>
      <c r="AW438" s="40"/>
      <c r="AX438" s="20"/>
      <c r="AY438" s="20"/>
      <c r="AZ438" s="1092"/>
      <c r="BA438" s="20"/>
      <c r="BB438" s="20"/>
      <c r="BC438" s="20"/>
      <c r="BD438" s="20"/>
      <c r="BE438" s="20"/>
      <c r="BF438" s="20"/>
      <c r="BG438" s="20"/>
      <c r="BH438" s="20"/>
      <c r="BI438" s="20"/>
      <c r="BJ438" s="20"/>
      <c r="BK438" s="20"/>
      <c r="BL438" s="20"/>
      <c r="BM438" s="20"/>
      <c r="BN438" s="20"/>
      <c r="BO438" s="20"/>
      <c r="BP438" s="20"/>
      <c r="BQ438" s="20"/>
      <c r="BR438" s="20"/>
      <c r="BS438" s="20"/>
    </row>
    <row r="439" spans="1:71" ht="56.25" customHeight="1">
      <c r="A439" s="24"/>
      <c r="B439" s="20"/>
      <c r="C439" s="20"/>
      <c r="D439" s="20"/>
      <c r="E439" s="20"/>
      <c r="F439" s="20"/>
      <c r="G439" s="20"/>
      <c r="H439" s="20"/>
      <c r="I439" s="20"/>
      <c r="J439" s="20"/>
      <c r="K439" s="20"/>
      <c r="L439" s="20"/>
      <c r="M439" s="20"/>
      <c r="N439" s="20"/>
      <c r="O439" s="20"/>
      <c r="P439" s="20"/>
      <c r="Q439" s="40"/>
      <c r="R439" s="20"/>
      <c r="S439" s="40"/>
      <c r="T439" s="20"/>
      <c r="U439" s="20"/>
      <c r="V439" s="20"/>
      <c r="W439" s="40"/>
      <c r="X439" s="40"/>
      <c r="Y439" s="40"/>
      <c r="Z439" s="20"/>
      <c r="AA439" s="20"/>
      <c r="AB439" s="40"/>
      <c r="AC439" s="20"/>
      <c r="AD439" s="20"/>
      <c r="AE439" s="40"/>
      <c r="AF439" s="20"/>
      <c r="AG439" s="20"/>
      <c r="AH439" s="20"/>
      <c r="AI439" s="20"/>
      <c r="AJ439" s="20"/>
      <c r="AK439" s="20"/>
      <c r="AL439" s="20"/>
      <c r="AM439" s="20"/>
      <c r="AN439" s="20"/>
      <c r="AO439" s="20"/>
      <c r="AP439" s="20"/>
      <c r="AQ439" s="40"/>
      <c r="AR439" s="20"/>
      <c r="AS439" s="20"/>
      <c r="AT439" s="20"/>
      <c r="AU439" s="40"/>
      <c r="AV439" s="40"/>
      <c r="AW439" s="40"/>
      <c r="AX439" s="20"/>
      <c r="AY439" s="20"/>
      <c r="AZ439" s="1092"/>
      <c r="BA439" s="20"/>
      <c r="BB439" s="20"/>
      <c r="BC439" s="20"/>
      <c r="BD439" s="20"/>
      <c r="BE439" s="20"/>
      <c r="BF439" s="20"/>
      <c r="BG439" s="20"/>
      <c r="BH439" s="20"/>
      <c r="BI439" s="20"/>
      <c r="BJ439" s="20"/>
      <c r="BK439" s="20"/>
      <c r="BL439" s="20"/>
      <c r="BM439" s="20"/>
      <c r="BN439" s="20"/>
      <c r="BO439" s="20"/>
      <c r="BP439" s="20"/>
      <c r="BQ439" s="20"/>
      <c r="BR439" s="20"/>
      <c r="BS439" s="20"/>
    </row>
    <row r="440" spans="1:71" ht="56.25" customHeight="1">
      <c r="A440" s="24"/>
      <c r="B440" s="20"/>
      <c r="C440" s="20"/>
      <c r="D440" s="20"/>
      <c r="E440" s="20"/>
      <c r="F440" s="20"/>
      <c r="G440" s="20"/>
      <c r="H440" s="20"/>
      <c r="I440" s="20"/>
      <c r="J440" s="20"/>
      <c r="K440" s="20"/>
      <c r="L440" s="20"/>
      <c r="M440" s="20"/>
      <c r="N440" s="20"/>
      <c r="O440" s="20"/>
      <c r="P440" s="20"/>
      <c r="Q440" s="40"/>
      <c r="R440" s="20"/>
      <c r="S440" s="40"/>
      <c r="T440" s="20"/>
      <c r="U440" s="20"/>
      <c r="V440" s="20"/>
      <c r="W440" s="40"/>
      <c r="X440" s="40"/>
      <c r="Y440" s="40"/>
      <c r="Z440" s="20"/>
      <c r="AA440" s="20"/>
      <c r="AB440" s="40"/>
      <c r="AC440" s="20"/>
      <c r="AD440" s="20"/>
      <c r="AE440" s="40"/>
      <c r="AF440" s="20"/>
      <c r="AG440" s="20"/>
      <c r="AH440" s="20"/>
      <c r="AI440" s="20"/>
      <c r="AJ440" s="20"/>
      <c r="AK440" s="20"/>
      <c r="AL440" s="20"/>
      <c r="AM440" s="20"/>
      <c r="AN440" s="20"/>
      <c r="AO440" s="20"/>
      <c r="AP440" s="20"/>
      <c r="AQ440" s="40"/>
      <c r="AR440" s="20"/>
      <c r="AS440" s="20"/>
      <c r="AT440" s="20"/>
      <c r="AU440" s="40"/>
      <c r="AV440" s="40"/>
      <c r="AW440" s="40"/>
      <c r="AX440" s="20"/>
      <c r="AY440" s="20"/>
      <c r="AZ440" s="1092"/>
      <c r="BA440" s="20"/>
      <c r="BB440" s="20"/>
      <c r="BC440" s="20"/>
      <c r="BD440" s="20"/>
      <c r="BE440" s="20"/>
      <c r="BF440" s="20"/>
      <c r="BG440" s="20"/>
      <c r="BH440" s="20"/>
      <c r="BI440" s="20"/>
      <c r="BJ440" s="20"/>
      <c r="BK440" s="20"/>
      <c r="BL440" s="20"/>
      <c r="BM440" s="20"/>
      <c r="BN440" s="20"/>
      <c r="BO440" s="20"/>
      <c r="BP440" s="20"/>
      <c r="BQ440" s="20"/>
      <c r="BR440" s="20"/>
      <c r="BS440" s="20"/>
    </row>
    <row r="441" spans="1:71" ht="56.25" customHeight="1">
      <c r="A441" s="24"/>
      <c r="B441" s="20"/>
      <c r="C441" s="20"/>
      <c r="D441" s="20"/>
      <c r="E441" s="20"/>
      <c r="F441" s="20"/>
      <c r="G441" s="20"/>
      <c r="H441" s="20"/>
      <c r="I441" s="20"/>
      <c r="J441" s="20"/>
      <c r="K441" s="20"/>
      <c r="L441" s="20"/>
      <c r="M441" s="20"/>
      <c r="N441" s="20"/>
      <c r="O441" s="20"/>
      <c r="P441" s="20"/>
      <c r="Q441" s="40"/>
      <c r="R441" s="20"/>
      <c r="S441" s="40"/>
      <c r="T441" s="20"/>
      <c r="U441" s="20"/>
      <c r="V441" s="20"/>
      <c r="W441" s="40"/>
      <c r="X441" s="40"/>
      <c r="Y441" s="40"/>
      <c r="Z441" s="20"/>
      <c r="AA441" s="20"/>
      <c r="AB441" s="40"/>
      <c r="AC441" s="20"/>
      <c r="AD441" s="20"/>
      <c r="AE441" s="40"/>
      <c r="AF441" s="20"/>
      <c r="AG441" s="20"/>
      <c r="AH441" s="20"/>
      <c r="AI441" s="20"/>
      <c r="AJ441" s="20"/>
      <c r="AK441" s="20"/>
      <c r="AL441" s="20"/>
      <c r="AM441" s="20"/>
      <c r="AN441" s="20"/>
      <c r="AO441" s="20"/>
      <c r="AP441" s="20"/>
      <c r="AQ441" s="40"/>
      <c r="AR441" s="20"/>
      <c r="AS441" s="20"/>
      <c r="AT441" s="20"/>
      <c r="AU441" s="40"/>
      <c r="AV441" s="40"/>
      <c r="AW441" s="40"/>
      <c r="AX441" s="20"/>
      <c r="AY441" s="20"/>
      <c r="AZ441" s="1092"/>
      <c r="BA441" s="20"/>
      <c r="BB441" s="20"/>
      <c r="BC441" s="20"/>
      <c r="BD441" s="20"/>
      <c r="BE441" s="20"/>
      <c r="BF441" s="20"/>
      <c r="BG441" s="20"/>
      <c r="BH441" s="20"/>
      <c r="BI441" s="20"/>
      <c r="BJ441" s="20"/>
      <c r="BK441" s="20"/>
      <c r="BL441" s="20"/>
      <c r="BM441" s="20"/>
      <c r="BN441" s="20"/>
      <c r="BO441" s="20"/>
      <c r="BP441" s="20"/>
      <c r="BQ441" s="20"/>
      <c r="BR441" s="20"/>
      <c r="BS441" s="20"/>
    </row>
    <row r="442" spans="1:71" ht="56.25" customHeight="1">
      <c r="A442" s="24"/>
      <c r="B442" s="20"/>
      <c r="C442" s="20"/>
      <c r="D442" s="20"/>
      <c r="E442" s="20"/>
      <c r="F442" s="20"/>
      <c r="G442" s="20"/>
      <c r="H442" s="20"/>
      <c r="I442" s="20"/>
      <c r="J442" s="20"/>
      <c r="K442" s="20"/>
      <c r="L442" s="20"/>
      <c r="M442" s="20"/>
      <c r="N442" s="20"/>
      <c r="O442" s="20"/>
      <c r="P442" s="20"/>
      <c r="Q442" s="40"/>
      <c r="R442" s="20"/>
      <c r="S442" s="40"/>
      <c r="T442" s="20"/>
      <c r="U442" s="20"/>
      <c r="V442" s="20"/>
      <c r="W442" s="40"/>
      <c r="X442" s="40"/>
      <c r="Y442" s="40"/>
      <c r="Z442" s="20"/>
      <c r="AA442" s="20"/>
      <c r="AB442" s="40"/>
      <c r="AC442" s="20"/>
      <c r="AD442" s="20"/>
      <c r="AE442" s="40"/>
      <c r="AF442" s="20"/>
      <c r="AG442" s="20"/>
      <c r="AH442" s="20"/>
      <c r="AI442" s="20"/>
      <c r="AJ442" s="20"/>
      <c r="AK442" s="20"/>
      <c r="AL442" s="20"/>
      <c r="AM442" s="20"/>
      <c r="AN442" s="20"/>
      <c r="AO442" s="20"/>
      <c r="AP442" s="20"/>
      <c r="AQ442" s="40"/>
      <c r="AR442" s="20"/>
      <c r="AS442" s="20"/>
      <c r="AT442" s="20"/>
      <c r="AU442" s="40"/>
      <c r="AV442" s="40"/>
      <c r="AW442" s="40"/>
      <c r="AX442" s="20"/>
      <c r="AY442" s="20"/>
      <c r="AZ442" s="1092"/>
      <c r="BA442" s="20"/>
      <c r="BB442" s="20"/>
      <c r="BC442" s="20"/>
      <c r="BD442" s="20"/>
      <c r="BE442" s="20"/>
      <c r="BF442" s="20"/>
      <c r="BG442" s="20"/>
      <c r="BH442" s="20"/>
      <c r="BI442" s="20"/>
      <c r="BJ442" s="20"/>
      <c r="BK442" s="20"/>
      <c r="BL442" s="20"/>
      <c r="BM442" s="20"/>
      <c r="BN442" s="20"/>
      <c r="BO442" s="20"/>
      <c r="BP442" s="20"/>
      <c r="BQ442" s="20"/>
      <c r="BR442" s="20"/>
      <c r="BS442" s="20"/>
    </row>
    <row r="443" spans="1:71" ht="56.25" customHeight="1">
      <c r="A443" s="24"/>
      <c r="B443" s="20"/>
      <c r="C443" s="20"/>
      <c r="D443" s="20"/>
      <c r="E443" s="20"/>
      <c r="F443" s="20"/>
      <c r="G443" s="20"/>
      <c r="H443" s="20"/>
      <c r="I443" s="20"/>
      <c r="J443" s="20"/>
      <c r="K443" s="20"/>
      <c r="L443" s="20"/>
      <c r="M443" s="20"/>
      <c r="N443" s="20"/>
      <c r="O443" s="20"/>
      <c r="P443" s="20"/>
      <c r="Q443" s="40"/>
      <c r="R443" s="20"/>
      <c r="S443" s="40"/>
      <c r="T443" s="20"/>
      <c r="U443" s="20"/>
      <c r="V443" s="20"/>
      <c r="W443" s="40"/>
      <c r="X443" s="40"/>
      <c r="Y443" s="40"/>
      <c r="Z443" s="20"/>
      <c r="AA443" s="20"/>
      <c r="AB443" s="40"/>
      <c r="AC443" s="20"/>
      <c r="AD443" s="20"/>
      <c r="AE443" s="40"/>
      <c r="AF443" s="20"/>
      <c r="AG443" s="20"/>
      <c r="AH443" s="20"/>
      <c r="AI443" s="20"/>
      <c r="AJ443" s="20"/>
      <c r="AK443" s="20"/>
      <c r="AL443" s="20"/>
      <c r="AM443" s="20"/>
      <c r="AN443" s="20"/>
      <c r="AO443" s="20"/>
      <c r="AP443" s="20"/>
      <c r="AQ443" s="40"/>
      <c r="AR443" s="20"/>
      <c r="AS443" s="20"/>
      <c r="AT443" s="20"/>
      <c r="AU443" s="40"/>
      <c r="AV443" s="40"/>
      <c r="AW443" s="40"/>
      <c r="AX443" s="20"/>
      <c r="AY443" s="20"/>
      <c r="AZ443" s="1092"/>
      <c r="BA443" s="20"/>
      <c r="BB443" s="20"/>
      <c r="BC443" s="20"/>
      <c r="BD443" s="20"/>
      <c r="BE443" s="20"/>
      <c r="BF443" s="20"/>
      <c r="BG443" s="20"/>
      <c r="BH443" s="20"/>
      <c r="BI443" s="20"/>
      <c r="BJ443" s="20"/>
      <c r="BK443" s="20"/>
      <c r="BL443" s="20"/>
      <c r="BM443" s="20"/>
      <c r="BN443" s="20"/>
      <c r="BO443" s="20"/>
      <c r="BP443" s="20"/>
      <c r="BQ443" s="20"/>
      <c r="BR443" s="20"/>
      <c r="BS443" s="20"/>
    </row>
    <row r="444" spans="1:71" ht="56.25" customHeight="1">
      <c r="A444" s="24"/>
      <c r="B444" s="20"/>
      <c r="C444" s="20"/>
      <c r="D444" s="20"/>
      <c r="E444" s="20"/>
      <c r="F444" s="20"/>
      <c r="G444" s="20"/>
      <c r="H444" s="20"/>
      <c r="I444" s="20"/>
      <c r="J444" s="20"/>
      <c r="K444" s="20"/>
      <c r="L444" s="20"/>
      <c r="M444" s="20"/>
      <c r="N444" s="20"/>
      <c r="O444" s="20"/>
      <c r="P444" s="20"/>
      <c r="Q444" s="40"/>
      <c r="R444" s="20"/>
      <c r="S444" s="40"/>
      <c r="T444" s="20"/>
      <c r="U444" s="20"/>
      <c r="V444" s="20"/>
      <c r="W444" s="40"/>
      <c r="X444" s="40"/>
      <c r="Y444" s="40"/>
      <c r="Z444" s="20"/>
      <c r="AA444" s="20"/>
      <c r="AB444" s="40"/>
      <c r="AC444" s="20"/>
      <c r="AD444" s="20"/>
      <c r="AE444" s="40"/>
      <c r="AF444" s="20"/>
      <c r="AG444" s="20"/>
      <c r="AH444" s="20"/>
      <c r="AI444" s="20"/>
      <c r="AJ444" s="20"/>
      <c r="AK444" s="20"/>
      <c r="AL444" s="20"/>
      <c r="AM444" s="20"/>
      <c r="AN444" s="20"/>
      <c r="AO444" s="20"/>
      <c r="AP444" s="20"/>
      <c r="AQ444" s="40"/>
      <c r="AR444" s="20"/>
      <c r="AS444" s="20"/>
      <c r="AT444" s="20"/>
      <c r="AU444" s="40"/>
      <c r="AV444" s="40"/>
      <c r="AW444" s="40"/>
      <c r="AX444" s="20"/>
      <c r="AY444" s="20"/>
      <c r="AZ444" s="1092"/>
      <c r="BA444" s="20"/>
      <c r="BB444" s="20"/>
      <c r="BC444" s="20"/>
      <c r="BD444" s="20"/>
      <c r="BE444" s="20"/>
      <c r="BF444" s="20"/>
      <c r="BG444" s="20"/>
      <c r="BH444" s="20"/>
      <c r="BI444" s="20"/>
      <c r="BJ444" s="20"/>
      <c r="BK444" s="20"/>
      <c r="BL444" s="20"/>
      <c r="BM444" s="20"/>
      <c r="BN444" s="20"/>
      <c r="BO444" s="20"/>
      <c r="BP444" s="20"/>
      <c r="BQ444" s="20"/>
      <c r="BR444" s="20"/>
      <c r="BS444" s="20"/>
    </row>
    <row r="445" spans="1:71" ht="56.25" customHeight="1">
      <c r="A445" s="24"/>
      <c r="B445" s="20"/>
      <c r="C445" s="20"/>
      <c r="D445" s="20"/>
      <c r="E445" s="20"/>
      <c r="F445" s="20"/>
      <c r="G445" s="20"/>
      <c r="H445" s="20"/>
      <c r="I445" s="20"/>
      <c r="J445" s="20"/>
      <c r="K445" s="20"/>
      <c r="L445" s="20"/>
      <c r="M445" s="20"/>
      <c r="N445" s="20"/>
      <c r="O445" s="20"/>
      <c r="P445" s="20"/>
      <c r="Q445" s="40"/>
      <c r="R445" s="20"/>
      <c r="S445" s="40"/>
      <c r="T445" s="20"/>
      <c r="U445" s="20"/>
      <c r="V445" s="20"/>
      <c r="W445" s="40"/>
      <c r="X445" s="40"/>
      <c r="Y445" s="40"/>
      <c r="Z445" s="20"/>
      <c r="AA445" s="20"/>
      <c r="AB445" s="40"/>
      <c r="AC445" s="20"/>
      <c r="AD445" s="20"/>
      <c r="AE445" s="40"/>
      <c r="AF445" s="20"/>
      <c r="AG445" s="20"/>
      <c r="AH445" s="20"/>
      <c r="AI445" s="20"/>
      <c r="AJ445" s="20"/>
      <c r="AK445" s="20"/>
      <c r="AL445" s="20"/>
      <c r="AM445" s="20"/>
      <c r="AN445" s="20"/>
      <c r="AO445" s="20"/>
      <c r="AP445" s="20"/>
      <c r="AQ445" s="40"/>
      <c r="AR445" s="20"/>
      <c r="AS445" s="20"/>
      <c r="AT445" s="20"/>
      <c r="AU445" s="40"/>
      <c r="AV445" s="40"/>
      <c r="AW445" s="40"/>
      <c r="AX445" s="20"/>
      <c r="AY445" s="20"/>
      <c r="AZ445" s="1092"/>
      <c r="BA445" s="20"/>
      <c r="BB445" s="20"/>
      <c r="BC445" s="20"/>
      <c r="BD445" s="20"/>
      <c r="BE445" s="20"/>
      <c r="BF445" s="20"/>
      <c r="BG445" s="20"/>
      <c r="BH445" s="20"/>
      <c r="BI445" s="20"/>
      <c r="BJ445" s="20"/>
      <c r="BK445" s="20"/>
      <c r="BL445" s="20"/>
      <c r="BM445" s="20"/>
      <c r="BN445" s="20"/>
      <c r="BO445" s="20"/>
      <c r="BP445" s="20"/>
      <c r="BQ445" s="20"/>
      <c r="BR445" s="20"/>
      <c r="BS445" s="20"/>
    </row>
    <row r="446" spans="1:71" ht="56.25" customHeight="1">
      <c r="A446" s="24"/>
      <c r="B446" s="20"/>
      <c r="C446" s="20"/>
      <c r="D446" s="20"/>
      <c r="E446" s="20"/>
      <c r="F446" s="20"/>
      <c r="G446" s="20"/>
      <c r="H446" s="20"/>
      <c r="I446" s="20"/>
      <c r="J446" s="20"/>
      <c r="K446" s="20"/>
      <c r="L446" s="20"/>
      <c r="M446" s="20"/>
      <c r="N446" s="20"/>
      <c r="O446" s="20"/>
      <c r="P446" s="20"/>
      <c r="Q446" s="40"/>
      <c r="R446" s="20"/>
      <c r="S446" s="40"/>
      <c r="T446" s="20"/>
      <c r="U446" s="20"/>
      <c r="V446" s="20"/>
      <c r="W446" s="40"/>
      <c r="X446" s="40"/>
      <c r="Y446" s="40"/>
      <c r="Z446" s="20"/>
      <c r="AA446" s="20"/>
      <c r="AB446" s="40"/>
      <c r="AC446" s="20"/>
      <c r="AD446" s="20"/>
      <c r="AE446" s="40"/>
      <c r="AF446" s="20"/>
      <c r="AG446" s="20"/>
      <c r="AH446" s="20"/>
      <c r="AI446" s="20"/>
      <c r="AJ446" s="20"/>
      <c r="AK446" s="20"/>
      <c r="AL446" s="20"/>
      <c r="AM446" s="20"/>
      <c r="AN446" s="20"/>
      <c r="AO446" s="20"/>
      <c r="AP446" s="20"/>
      <c r="AQ446" s="40"/>
      <c r="AR446" s="20"/>
      <c r="AS446" s="20"/>
      <c r="AT446" s="20"/>
      <c r="AU446" s="40"/>
      <c r="AV446" s="40"/>
      <c r="AW446" s="40"/>
      <c r="AX446" s="20"/>
      <c r="AY446" s="20"/>
      <c r="AZ446" s="1092"/>
      <c r="BA446" s="20"/>
      <c r="BB446" s="20"/>
      <c r="BC446" s="20"/>
      <c r="BD446" s="20"/>
      <c r="BE446" s="20"/>
      <c r="BF446" s="20"/>
      <c r="BG446" s="20"/>
      <c r="BH446" s="20"/>
      <c r="BI446" s="20"/>
      <c r="BJ446" s="20"/>
      <c r="BK446" s="20"/>
      <c r="BL446" s="20"/>
      <c r="BM446" s="20"/>
      <c r="BN446" s="20"/>
      <c r="BO446" s="20"/>
      <c r="BP446" s="20"/>
      <c r="BQ446" s="20"/>
      <c r="BR446" s="20"/>
      <c r="BS446" s="20"/>
    </row>
    <row r="447" spans="1:71" ht="56.25" customHeight="1">
      <c r="A447" s="24"/>
      <c r="B447" s="20"/>
      <c r="C447" s="20"/>
      <c r="D447" s="20"/>
      <c r="E447" s="20"/>
      <c r="F447" s="20"/>
      <c r="G447" s="20"/>
      <c r="H447" s="20"/>
      <c r="I447" s="20"/>
      <c r="J447" s="20"/>
      <c r="K447" s="20"/>
      <c r="L447" s="20"/>
      <c r="M447" s="20"/>
      <c r="N447" s="20"/>
      <c r="O447" s="20"/>
      <c r="P447" s="20"/>
      <c r="Q447" s="40"/>
      <c r="R447" s="20"/>
      <c r="S447" s="40"/>
      <c r="T447" s="20"/>
      <c r="U447" s="20"/>
      <c r="V447" s="20"/>
      <c r="W447" s="40"/>
      <c r="X447" s="40"/>
      <c r="Y447" s="40"/>
      <c r="Z447" s="20"/>
      <c r="AA447" s="20"/>
      <c r="AB447" s="40"/>
      <c r="AC447" s="20"/>
      <c r="AD447" s="20"/>
      <c r="AE447" s="40"/>
      <c r="AF447" s="20"/>
      <c r="AG447" s="20"/>
      <c r="AH447" s="20"/>
      <c r="AI447" s="20"/>
      <c r="AJ447" s="20"/>
      <c r="AK447" s="20"/>
      <c r="AL447" s="20"/>
      <c r="AM447" s="20"/>
      <c r="AN447" s="20"/>
      <c r="AO447" s="20"/>
      <c r="AP447" s="20"/>
      <c r="AQ447" s="40"/>
      <c r="AR447" s="20"/>
      <c r="AS447" s="20"/>
      <c r="AT447" s="20"/>
      <c r="AU447" s="40"/>
      <c r="AV447" s="40"/>
      <c r="AW447" s="40"/>
      <c r="AX447" s="20"/>
      <c r="AY447" s="20"/>
      <c r="AZ447" s="1092"/>
      <c r="BA447" s="20"/>
      <c r="BB447" s="20"/>
      <c r="BC447" s="20"/>
      <c r="BD447" s="20"/>
      <c r="BE447" s="20"/>
      <c r="BF447" s="20"/>
      <c r="BG447" s="20"/>
      <c r="BH447" s="20"/>
      <c r="BI447" s="20"/>
      <c r="BJ447" s="20"/>
      <c r="BK447" s="20"/>
      <c r="BL447" s="20"/>
      <c r="BM447" s="20"/>
      <c r="BN447" s="20"/>
      <c r="BO447" s="20"/>
      <c r="BP447" s="20"/>
      <c r="BQ447" s="20"/>
      <c r="BR447" s="20"/>
      <c r="BS447" s="20"/>
    </row>
  </sheetData>
  <mergeCells count="109">
    <mergeCell ref="R6:R7"/>
    <mergeCell ref="S6:S7"/>
    <mergeCell ref="U6:U7"/>
    <mergeCell ref="BQ6:BR6"/>
    <mergeCell ref="BW6:BW7"/>
    <mergeCell ref="BX6:BY6"/>
    <mergeCell ref="BH6:BH7"/>
    <mergeCell ref="BI6:BJ6"/>
    <mergeCell ref="BK6:BK7"/>
    <mergeCell ref="BL6:BM6"/>
    <mergeCell ref="BP6:BP7"/>
    <mergeCell ref="BO5:BO7"/>
    <mergeCell ref="BP5:BR5"/>
    <mergeCell ref="BH5:BJ5"/>
    <mergeCell ref="BK5:BM5"/>
    <mergeCell ref="V6:V7"/>
    <mergeCell ref="X6:X7"/>
    <mergeCell ref="Y6:Y7"/>
    <mergeCell ref="AA6:AA7"/>
    <mergeCell ref="AB6:AB7"/>
    <mergeCell ref="AR5:AR7"/>
    <mergeCell ref="AS5:AT5"/>
    <mergeCell ref="AU5:AU7"/>
    <mergeCell ref="AV5:AW5"/>
    <mergeCell ref="AA5:AB5"/>
    <mergeCell ref="AC5:AC7"/>
    <mergeCell ref="AF5:AF7"/>
    <mergeCell ref="AG5:AH5"/>
    <mergeCell ref="AI5:AI7"/>
    <mergeCell ref="AD6:AD7"/>
    <mergeCell ref="AE6:AE7"/>
    <mergeCell ref="AG6:AG7"/>
    <mergeCell ref="AH6:AH7"/>
    <mergeCell ref="T5:T7"/>
    <mergeCell ref="U5:V5"/>
    <mergeCell ref="W5:W7"/>
    <mergeCell ref="Z5:Z7"/>
    <mergeCell ref="AU4:AW4"/>
    <mergeCell ref="AX4:BA4"/>
    <mergeCell ref="BB4:BG4"/>
    <mergeCell ref="BH4:BM4"/>
    <mergeCell ref="BN4:BN7"/>
    <mergeCell ref="AY5:BA5"/>
    <mergeCell ref="BB5:BD5"/>
    <mergeCell ref="BE5:BG5"/>
    <mergeCell ref="AX5:AX7"/>
    <mergeCell ref="AS6:AS7"/>
    <mergeCell ref="AT6:AT7"/>
    <mergeCell ref="AV6:AV7"/>
    <mergeCell ref="AW6:AW7"/>
    <mergeCell ref="AJ5:AK5"/>
    <mergeCell ref="AL5:AL7"/>
    <mergeCell ref="AM5:AN5"/>
    <mergeCell ref="AO5:AO7"/>
    <mergeCell ref="AP5:AQ5"/>
    <mergeCell ref="AJ6:AJ7"/>
    <mergeCell ref="AK6:AK7"/>
    <mergeCell ref="E5:E7"/>
    <mergeCell ref="F5:G5"/>
    <mergeCell ref="H5:H7"/>
    <mergeCell ref="I5:J5"/>
    <mergeCell ref="K5:K7"/>
    <mergeCell ref="L5:L7"/>
    <mergeCell ref="M5:M7"/>
    <mergeCell ref="N5:P5"/>
    <mergeCell ref="Q5:Q7"/>
    <mergeCell ref="F6:F7"/>
    <mergeCell ref="G6:G7"/>
    <mergeCell ref="I6:I7"/>
    <mergeCell ref="J6:J7"/>
    <mergeCell ref="N6:N7"/>
    <mergeCell ref="O6:P6"/>
    <mergeCell ref="BF6:BG6"/>
    <mergeCell ref="AF4:AH4"/>
    <mergeCell ref="AI4:AK4"/>
    <mergeCell ref="AL4:AN4"/>
    <mergeCell ref="AO4:AQ4"/>
    <mergeCell ref="AR4:AT4"/>
    <mergeCell ref="BO4:BR4"/>
    <mergeCell ref="BS4:BS7"/>
    <mergeCell ref="BW4:BY5"/>
    <mergeCell ref="AM6:AM7"/>
    <mergeCell ref="AN6:AN7"/>
    <mergeCell ref="AP6:AP7"/>
    <mergeCell ref="AQ6:AQ7"/>
    <mergeCell ref="A1:BS1"/>
    <mergeCell ref="A2:BS2"/>
    <mergeCell ref="A3:BS3"/>
    <mergeCell ref="A4:A7"/>
    <mergeCell ref="B4:B7"/>
    <mergeCell ref="C4:C7"/>
    <mergeCell ref="D4:D7"/>
    <mergeCell ref="E4:G4"/>
    <mergeCell ref="H4:J4"/>
    <mergeCell ref="K4:L4"/>
    <mergeCell ref="M4:P4"/>
    <mergeCell ref="Q4:S4"/>
    <mergeCell ref="T4:V4"/>
    <mergeCell ref="W4:Y4"/>
    <mergeCell ref="Z4:AB4"/>
    <mergeCell ref="AC4:AE4"/>
    <mergeCell ref="R5:S5"/>
    <mergeCell ref="X5:Y5"/>
    <mergeCell ref="AD5:AE5"/>
    <mergeCell ref="AY6:AY7"/>
    <mergeCell ref="AZ6:BA6"/>
    <mergeCell ref="BB6:BB7"/>
    <mergeCell ref="BC6:BD6"/>
    <mergeCell ref="BE6:BE7"/>
  </mergeCells>
  <pageMargins left="0.27" right="0.17" top="0.34" bottom="0.32" header="0.3" footer="0.26"/>
  <pageSetup paperSize="9" pageOrder="overThenDown" orientation="landscape"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C289"/>
  <sheetViews>
    <sheetView topLeftCell="A7" zoomScale="136" zoomScaleNormal="136" workbookViewId="0">
      <selection activeCell="U12" sqref="U12"/>
    </sheetView>
  </sheetViews>
  <sheetFormatPr defaultColWidth="9.28515625" defaultRowHeight="8.25"/>
  <cols>
    <col min="1" max="1" width="2.28515625" style="1168" customWidth="1"/>
    <col min="2" max="2" width="10" style="1168" customWidth="1"/>
    <col min="3" max="3" width="4.28515625" style="1204" customWidth="1"/>
    <col min="4" max="6" width="3.28515625" style="1168" customWidth="1"/>
    <col min="7" max="7" width="6.28515625" style="1168" customWidth="1"/>
    <col min="8" max="8" width="6.7109375" style="1168" customWidth="1"/>
    <col min="9" max="9" width="6" style="1168" customWidth="1"/>
    <col min="10" max="11" width="5.28515625" style="1168" customWidth="1"/>
    <col min="12" max="13" width="6.28515625" style="1168" customWidth="1"/>
    <col min="14" max="32" width="4.42578125" style="1168" customWidth="1"/>
    <col min="33" max="37" width="5.28515625" style="1168" customWidth="1"/>
    <col min="38" max="38" width="3.28515625" style="1168" customWidth="1"/>
    <col min="39" max="39" width="3.42578125" style="1168" customWidth="1"/>
    <col min="40" max="40" width="3.28515625" style="1168" customWidth="1"/>
    <col min="41" max="41" width="4" style="1168" customWidth="1"/>
    <col min="42" max="55" width="5.28515625" style="1168" customWidth="1"/>
    <col min="56" max="56" width="3.28515625" style="1168" customWidth="1"/>
    <col min="57" max="57" width="4.7109375" style="1168" customWidth="1"/>
    <col min="58" max="59" width="5.42578125" style="1168" customWidth="1"/>
    <col min="60" max="60" width="4.7109375" style="1168" customWidth="1"/>
    <col min="61" max="64" width="5.42578125" style="1168" customWidth="1"/>
    <col min="65" max="65" width="4.42578125" style="1168" customWidth="1"/>
    <col min="66" max="72" width="5.42578125" style="1168" customWidth="1"/>
    <col min="73" max="73" width="5.28515625" style="1168" customWidth="1"/>
    <col min="74" max="74" width="4.7109375" style="1168" customWidth="1"/>
    <col min="75" max="75" width="5.42578125" style="1168" customWidth="1"/>
    <col min="76" max="78" width="4.7109375" style="1168" customWidth="1"/>
    <col min="79" max="79" width="6" style="1168" customWidth="1"/>
    <col min="80" max="80" width="3.28515625" style="1168" customWidth="1"/>
    <col min="81" max="16384" width="9.28515625" style="1168"/>
  </cols>
  <sheetData>
    <row r="1" spans="1:81" ht="12" customHeight="1">
      <c r="A1" s="2704" t="s">
        <v>567</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04"/>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c r="BU1" s="2704"/>
      <c r="BV1" s="2704"/>
      <c r="BW1" s="2704"/>
      <c r="BX1" s="2704"/>
      <c r="BY1" s="2704"/>
      <c r="BZ1" s="2704"/>
      <c r="CA1" s="2704"/>
      <c r="CB1" s="2704"/>
    </row>
    <row r="2" spans="1:81">
      <c r="A2" s="2931" t="s">
        <v>565</v>
      </c>
      <c r="B2" s="2931"/>
      <c r="C2" s="2931"/>
      <c r="D2" s="2931"/>
      <c r="E2" s="2931"/>
      <c r="F2" s="2931"/>
      <c r="G2" s="2931"/>
      <c r="H2" s="2931"/>
      <c r="I2" s="2931"/>
      <c r="J2" s="2931"/>
      <c r="K2" s="2931"/>
      <c r="L2" s="2931"/>
      <c r="M2" s="2931"/>
      <c r="N2" s="2931"/>
      <c r="O2" s="2931"/>
      <c r="P2" s="2931"/>
      <c r="Q2" s="2931"/>
      <c r="R2" s="2931"/>
      <c r="S2" s="2931"/>
      <c r="T2" s="2931"/>
      <c r="U2" s="2931"/>
      <c r="V2" s="2931"/>
      <c r="W2" s="2931"/>
      <c r="X2" s="2931"/>
      <c r="Y2" s="2931"/>
      <c r="Z2" s="2931"/>
      <c r="AA2" s="2931"/>
      <c r="AB2" s="2931"/>
      <c r="AC2" s="2931"/>
      <c r="AD2" s="2931"/>
      <c r="AE2" s="2931"/>
      <c r="AF2" s="2931"/>
      <c r="AG2" s="2931"/>
      <c r="AH2" s="2931"/>
      <c r="AI2" s="2931"/>
      <c r="AJ2" s="2931"/>
      <c r="AK2" s="2931"/>
      <c r="AL2" s="2931"/>
      <c r="AM2" s="2931"/>
      <c r="AN2" s="2931"/>
      <c r="AO2" s="2931"/>
      <c r="AP2" s="2931"/>
      <c r="AQ2" s="2931"/>
      <c r="AR2" s="2931"/>
      <c r="AS2" s="2931"/>
      <c r="AT2" s="2931"/>
      <c r="AU2" s="2931"/>
      <c r="AV2" s="2931"/>
      <c r="AW2" s="2931"/>
      <c r="AX2" s="2931"/>
      <c r="AY2" s="2931"/>
      <c r="AZ2" s="2931"/>
      <c r="BA2" s="2931"/>
      <c r="BB2" s="2931"/>
      <c r="BC2" s="2931"/>
      <c r="BD2" s="2931"/>
      <c r="BE2" s="2931"/>
      <c r="BF2" s="2931"/>
      <c r="BG2" s="2931"/>
      <c r="BH2" s="2931"/>
      <c r="BI2" s="2931"/>
      <c r="BJ2" s="2931"/>
      <c r="BK2" s="2931"/>
      <c r="BL2" s="2931"/>
      <c r="BM2" s="2931"/>
      <c r="BN2" s="2931"/>
      <c r="BO2" s="2931"/>
      <c r="BP2" s="2931"/>
      <c r="BQ2" s="2931"/>
      <c r="BR2" s="2931"/>
      <c r="BS2" s="2931"/>
      <c r="BT2" s="2931"/>
      <c r="BU2" s="2931"/>
      <c r="BV2" s="2931"/>
      <c r="BW2" s="2931"/>
      <c r="BX2" s="2931"/>
      <c r="BY2" s="2931"/>
      <c r="BZ2" s="2931"/>
      <c r="CA2" s="2931"/>
      <c r="CB2" s="2931"/>
    </row>
    <row r="3" spans="1:81" ht="3" customHeight="1">
      <c r="A3" s="2707" t="s">
        <v>0</v>
      </c>
      <c r="B3" s="2707"/>
      <c r="C3" s="2707"/>
      <c r="D3" s="2707"/>
      <c r="E3" s="2707"/>
      <c r="F3" s="2707"/>
      <c r="G3" s="2707"/>
      <c r="H3" s="2707"/>
      <c r="I3" s="2707"/>
      <c r="J3" s="2707"/>
      <c r="K3" s="2707"/>
      <c r="L3" s="2707"/>
      <c r="M3" s="2707"/>
      <c r="N3" s="2707"/>
      <c r="O3" s="2707"/>
      <c r="P3" s="2707"/>
      <c r="Q3" s="2707"/>
      <c r="R3" s="2707"/>
      <c r="S3" s="2707"/>
      <c r="T3" s="2707"/>
      <c r="U3" s="2707"/>
      <c r="V3" s="2707"/>
      <c r="W3" s="2707"/>
      <c r="X3" s="2707"/>
      <c r="Y3" s="2707"/>
      <c r="Z3" s="2707"/>
      <c r="AA3" s="2707"/>
      <c r="AB3" s="2707"/>
      <c r="AC3" s="2707"/>
      <c r="AD3" s="2707"/>
      <c r="AE3" s="2707"/>
      <c r="AF3" s="2707"/>
      <c r="AG3" s="2707"/>
      <c r="AH3" s="2707"/>
      <c r="AI3" s="2707"/>
      <c r="AJ3" s="2707"/>
      <c r="AK3" s="2707"/>
      <c r="AL3" s="2707"/>
      <c r="AM3" s="2707"/>
      <c r="AN3" s="2707"/>
      <c r="AO3" s="2707"/>
      <c r="AP3" s="2707"/>
      <c r="AQ3" s="2707"/>
      <c r="AR3" s="2707"/>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c r="BP3" s="2707"/>
      <c r="BQ3" s="2707"/>
      <c r="BR3" s="2707"/>
      <c r="BS3" s="2707"/>
      <c r="BT3" s="2707"/>
      <c r="BU3" s="2707"/>
      <c r="BV3" s="2707"/>
      <c r="BW3" s="2707"/>
      <c r="BX3" s="2707"/>
      <c r="BY3" s="2707"/>
      <c r="BZ3" s="2707"/>
      <c r="CA3" s="2707"/>
      <c r="CB3" s="2707"/>
    </row>
    <row r="4" spans="1:81" s="1169" customFormat="1" ht="12" customHeight="1">
      <c r="A4" s="2695" t="s">
        <v>268</v>
      </c>
      <c r="B4" s="2695" t="s">
        <v>44</v>
      </c>
      <c r="C4" s="2695" t="s">
        <v>15</v>
      </c>
      <c r="D4" s="2695" t="s">
        <v>16</v>
      </c>
      <c r="E4" s="2695" t="s">
        <v>17</v>
      </c>
      <c r="F4" s="2695" t="s">
        <v>45</v>
      </c>
      <c r="G4" s="2695" t="s">
        <v>46</v>
      </c>
      <c r="H4" s="2692" t="s">
        <v>36</v>
      </c>
      <c r="I4" s="2713"/>
      <c r="J4" s="2713"/>
      <c r="K4" s="2713"/>
      <c r="L4" s="2713"/>
      <c r="M4" s="2922"/>
      <c r="N4" s="2668" t="s">
        <v>47</v>
      </c>
      <c r="O4" s="2932"/>
      <c r="P4" s="2932"/>
      <c r="Q4" s="2932"/>
      <c r="R4" s="2932"/>
      <c r="S4" s="2933" t="s">
        <v>451</v>
      </c>
      <c r="T4" s="2934"/>
      <c r="U4" s="2935"/>
      <c r="V4" s="2668" t="s">
        <v>67</v>
      </c>
      <c r="W4" s="2932"/>
      <c r="X4" s="2932"/>
      <c r="Y4" s="2932"/>
      <c r="Z4" s="2932"/>
      <c r="AA4" s="2668" t="s">
        <v>68</v>
      </c>
      <c r="AB4" s="2932"/>
      <c r="AC4" s="2932"/>
      <c r="AD4" s="2932"/>
      <c r="AE4" s="2932"/>
      <c r="AF4" s="2668" t="s">
        <v>73</v>
      </c>
      <c r="AG4" s="2932"/>
      <c r="AH4" s="2932"/>
      <c r="AI4" s="2932"/>
      <c r="AJ4" s="2932"/>
      <c r="AK4" s="2923" t="s">
        <v>74</v>
      </c>
      <c r="AL4" s="2924"/>
      <c r="AM4" s="2924"/>
      <c r="AN4" s="2924"/>
      <c r="AO4" s="2925"/>
      <c r="AP4" s="2668" t="s">
        <v>75</v>
      </c>
      <c r="AQ4" s="2932"/>
      <c r="AR4" s="2932"/>
      <c r="AS4" s="2932"/>
      <c r="AT4" s="2932"/>
      <c r="AU4" s="2923" t="s">
        <v>76</v>
      </c>
      <c r="AV4" s="2924"/>
      <c r="AW4" s="2924"/>
      <c r="AX4" s="2924"/>
      <c r="AY4" s="2925"/>
      <c r="AZ4" s="2923" t="s">
        <v>82</v>
      </c>
      <c r="BA4" s="2924"/>
      <c r="BB4" s="2924"/>
      <c r="BC4" s="2924"/>
      <c r="BD4" s="2924"/>
      <c r="BE4" s="2924"/>
      <c r="BF4" s="2925"/>
      <c r="BG4" s="2923" t="s">
        <v>83</v>
      </c>
      <c r="BH4" s="2924"/>
      <c r="BI4" s="2924"/>
      <c r="BJ4" s="2924"/>
      <c r="BK4" s="2924"/>
      <c r="BL4" s="2924"/>
      <c r="BM4" s="2925"/>
      <c r="BN4" s="2923" t="s">
        <v>84</v>
      </c>
      <c r="BO4" s="2924"/>
      <c r="BP4" s="2924"/>
      <c r="BQ4" s="2924"/>
      <c r="BR4" s="2924"/>
      <c r="BS4" s="2924"/>
      <c r="BT4" s="2925"/>
      <c r="BU4" s="2923" t="s">
        <v>85</v>
      </c>
      <c r="BV4" s="2924"/>
      <c r="BW4" s="2924"/>
      <c r="BX4" s="2924"/>
      <c r="BY4" s="2924"/>
      <c r="BZ4" s="2924"/>
      <c r="CA4" s="2925"/>
      <c r="CB4" s="2695" t="s">
        <v>4</v>
      </c>
    </row>
    <row r="5" spans="1:81" s="1169" customFormat="1" ht="0.6" customHeight="1">
      <c r="A5" s="2929"/>
      <c r="B5" s="2929"/>
      <c r="C5" s="2929"/>
      <c r="D5" s="2929"/>
      <c r="E5" s="2929"/>
      <c r="F5" s="2929"/>
      <c r="G5" s="2929"/>
      <c r="H5" s="2668" t="s">
        <v>18</v>
      </c>
      <c r="I5" s="2668" t="s">
        <v>19</v>
      </c>
      <c r="J5" s="2668"/>
      <c r="K5" s="2668"/>
      <c r="L5" s="2668"/>
      <c r="M5" s="2668"/>
      <c r="N5" s="2932"/>
      <c r="O5" s="2932"/>
      <c r="P5" s="2932"/>
      <c r="Q5" s="2932"/>
      <c r="R5" s="2932"/>
      <c r="S5" s="2936"/>
      <c r="T5" s="2937"/>
      <c r="U5" s="2938"/>
      <c r="V5" s="2932"/>
      <c r="W5" s="2932"/>
      <c r="X5" s="2932"/>
      <c r="Y5" s="2932"/>
      <c r="Z5" s="2932"/>
      <c r="AA5" s="2932"/>
      <c r="AB5" s="2932"/>
      <c r="AC5" s="2932"/>
      <c r="AD5" s="2932"/>
      <c r="AE5" s="2932"/>
      <c r="AF5" s="2932"/>
      <c r="AG5" s="2932"/>
      <c r="AH5" s="2932"/>
      <c r="AI5" s="2932"/>
      <c r="AJ5" s="2932"/>
      <c r="AK5" s="2926"/>
      <c r="AL5" s="2927"/>
      <c r="AM5" s="2927"/>
      <c r="AN5" s="2927"/>
      <c r="AO5" s="2928"/>
      <c r="AP5" s="2932"/>
      <c r="AQ5" s="2932"/>
      <c r="AR5" s="2932"/>
      <c r="AS5" s="2932"/>
      <c r="AT5" s="2932"/>
      <c r="AU5" s="2926"/>
      <c r="AV5" s="2927"/>
      <c r="AW5" s="2927"/>
      <c r="AX5" s="2927"/>
      <c r="AY5" s="2928"/>
      <c r="AZ5" s="2926"/>
      <c r="BA5" s="2927"/>
      <c r="BB5" s="2927"/>
      <c r="BC5" s="2927"/>
      <c r="BD5" s="2927"/>
      <c r="BE5" s="2927"/>
      <c r="BF5" s="2928"/>
      <c r="BG5" s="2926"/>
      <c r="BH5" s="2927"/>
      <c r="BI5" s="2927"/>
      <c r="BJ5" s="2927"/>
      <c r="BK5" s="2927"/>
      <c r="BL5" s="2927"/>
      <c r="BM5" s="2928"/>
      <c r="BN5" s="2926"/>
      <c r="BO5" s="2927"/>
      <c r="BP5" s="2927"/>
      <c r="BQ5" s="2927"/>
      <c r="BR5" s="2927"/>
      <c r="BS5" s="2927"/>
      <c r="BT5" s="2928"/>
      <c r="BU5" s="2926"/>
      <c r="BV5" s="2927"/>
      <c r="BW5" s="2927"/>
      <c r="BX5" s="2927"/>
      <c r="BY5" s="2927"/>
      <c r="BZ5" s="2927"/>
      <c r="CA5" s="2928"/>
      <c r="CB5" s="2929"/>
    </row>
    <row r="6" spans="1:81" s="1169" customFormat="1" ht="9.6" customHeight="1">
      <c r="A6" s="2929"/>
      <c r="B6" s="2929"/>
      <c r="C6" s="2929"/>
      <c r="D6" s="2929"/>
      <c r="E6" s="2929"/>
      <c r="F6" s="2929"/>
      <c r="G6" s="2929"/>
      <c r="H6" s="2668"/>
      <c r="I6" s="2668" t="s">
        <v>20</v>
      </c>
      <c r="J6" s="2703" t="s">
        <v>11</v>
      </c>
      <c r="K6" s="2703"/>
      <c r="L6" s="2703"/>
      <c r="M6" s="2703"/>
      <c r="N6" s="2668" t="s">
        <v>20</v>
      </c>
      <c r="O6" s="2703" t="s">
        <v>11</v>
      </c>
      <c r="P6" s="2703"/>
      <c r="Q6" s="2703"/>
      <c r="R6" s="2703"/>
      <c r="S6" s="2939"/>
      <c r="T6" s="2940"/>
      <c r="U6" s="2941"/>
      <c r="V6" s="2668" t="s">
        <v>20</v>
      </c>
      <c r="W6" s="2703" t="s">
        <v>11</v>
      </c>
      <c r="X6" s="2703"/>
      <c r="Y6" s="2703"/>
      <c r="Z6" s="2703"/>
      <c r="AA6" s="2668" t="s">
        <v>20</v>
      </c>
      <c r="AB6" s="2703" t="s">
        <v>11</v>
      </c>
      <c r="AC6" s="2703"/>
      <c r="AD6" s="2703"/>
      <c r="AE6" s="2703"/>
      <c r="AF6" s="2668" t="s">
        <v>20</v>
      </c>
      <c r="AG6" s="2703" t="s">
        <v>11</v>
      </c>
      <c r="AH6" s="2703"/>
      <c r="AI6" s="2703"/>
      <c r="AJ6" s="2703"/>
      <c r="AK6" s="2668" t="s">
        <v>20</v>
      </c>
      <c r="AL6" s="2703" t="s">
        <v>11</v>
      </c>
      <c r="AM6" s="2703"/>
      <c r="AN6" s="2703"/>
      <c r="AO6" s="2703"/>
      <c r="AP6" s="2668" t="s">
        <v>20</v>
      </c>
      <c r="AQ6" s="2703" t="s">
        <v>11</v>
      </c>
      <c r="AR6" s="2703"/>
      <c r="AS6" s="2703"/>
      <c r="AT6" s="2703"/>
      <c r="AU6" s="2668" t="s">
        <v>20</v>
      </c>
      <c r="AV6" s="2703" t="s">
        <v>11</v>
      </c>
      <c r="AW6" s="2703"/>
      <c r="AX6" s="2703"/>
      <c r="AY6" s="2703"/>
      <c r="AZ6" s="2668" t="s">
        <v>20</v>
      </c>
      <c r="BA6" s="2703" t="s">
        <v>11</v>
      </c>
      <c r="BB6" s="2703"/>
      <c r="BC6" s="2703"/>
      <c r="BD6" s="2703"/>
      <c r="BE6" s="2703"/>
      <c r="BF6" s="2703"/>
      <c r="BG6" s="2668" t="s">
        <v>20</v>
      </c>
      <c r="BH6" s="2703" t="s">
        <v>11</v>
      </c>
      <c r="BI6" s="2703"/>
      <c r="BJ6" s="2703"/>
      <c r="BK6" s="2703"/>
      <c r="BL6" s="2703"/>
      <c r="BM6" s="2703"/>
      <c r="BN6" s="2668" t="s">
        <v>20</v>
      </c>
      <c r="BO6" s="2703" t="s">
        <v>11</v>
      </c>
      <c r="BP6" s="2703"/>
      <c r="BQ6" s="2703"/>
      <c r="BR6" s="2703"/>
      <c r="BS6" s="2703"/>
      <c r="BT6" s="2703"/>
      <c r="BU6" s="2668" t="s">
        <v>20</v>
      </c>
      <c r="BV6" s="2703" t="s">
        <v>11</v>
      </c>
      <c r="BW6" s="2703"/>
      <c r="BX6" s="2703"/>
      <c r="BY6" s="2703"/>
      <c r="BZ6" s="2703"/>
      <c r="CA6" s="2703"/>
      <c r="CB6" s="2929"/>
    </row>
    <row r="7" spans="1:81" s="1169" customFormat="1" ht="12" customHeight="1">
      <c r="A7" s="2929"/>
      <c r="B7" s="2929"/>
      <c r="C7" s="2929"/>
      <c r="D7" s="2929"/>
      <c r="E7" s="2929"/>
      <c r="F7" s="2929"/>
      <c r="G7" s="2929"/>
      <c r="H7" s="2668"/>
      <c r="I7" s="2668"/>
      <c r="J7" s="2668" t="s">
        <v>509</v>
      </c>
      <c r="K7" s="2668"/>
      <c r="L7" s="2668" t="s">
        <v>510</v>
      </c>
      <c r="M7" s="2668"/>
      <c r="N7" s="2668"/>
      <c r="O7" s="2668" t="s">
        <v>48</v>
      </c>
      <c r="P7" s="2668"/>
      <c r="Q7" s="2668"/>
      <c r="R7" s="2668" t="s">
        <v>49</v>
      </c>
      <c r="S7" s="2923" t="s">
        <v>452</v>
      </c>
      <c r="T7" s="2935"/>
      <c r="U7" s="2695" t="s">
        <v>453</v>
      </c>
      <c r="V7" s="2668"/>
      <c r="W7" s="2668" t="s">
        <v>48</v>
      </c>
      <c r="X7" s="2668"/>
      <c r="Y7" s="2668"/>
      <c r="Z7" s="2668" t="s">
        <v>49</v>
      </c>
      <c r="AA7" s="2668"/>
      <c r="AB7" s="2668" t="s">
        <v>48</v>
      </c>
      <c r="AC7" s="2668"/>
      <c r="AD7" s="2668"/>
      <c r="AE7" s="2668" t="s">
        <v>49</v>
      </c>
      <c r="AF7" s="2668"/>
      <c r="AG7" s="2668" t="s">
        <v>48</v>
      </c>
      <c r="AH7" s="2668"/>
      <c r="AI7" s="2668"/>
      <c r="AJ7" s="2668" t="s">
        <v>49</v>
      </c>
      <c r="AK7" s="2668"/>
      <c r="AL7" s="2668" t="s">
        <v>48</v>
      </c>
      <c r="AM7" s="2668"/>
      <c r="AN7" s="2668"/>
      <c r="AO7" s="2668" t="s">
        <v>49</v>
      </c>
      <c r="AP7" s="2668"/>
      <c r="AQ7" s="2668" t="s">
        <v>48</v>
      </c>
      <c r="AR7" s="2668"/>
      <c r="AS7" s="2668"/>
      <c r="AT7" s="2668" t="s">
        <v>49</v>
      </c>
      <c r="AU7" s="2668"/>
      <c r="AV7" s="2668" t="s">
        <v>48</v>
      </c>
      <c r="AW7" s="2668"/>
      <c r="AX7" s="2668"/>
      <c r="AY7" s="2668" t="s">
        <v>49</v>
      </c>
      <c r="AZ7" s="2668"/>
      <c r="BA7" s="2692" t="s">
        <v>48</v>
      </c>
      <c r="BB7" s="2713"/>
      <c r="BC7" s="2713"/>
      <c r="BD7" s="2713"/>
      <c r="BE7" s="2922"/>
      <c r="BF7" s="2668" t="s">
        <v>49</v>
      </c>
      <c r="BG7" s="2668"/>
      <c r="BH7" s="2692" t="s">
        <v>48</v>
      </c>
      <c r="BI7" s="2713"/>
      <c r="BJ7" s="2713"/>
      <c r="BK7" s="2713"/>
      <c r="BL7" s="2922"/>
      <c r="BM7" s="2668" t="s">
        <v>49</v>
      </c>
      <c r="BN7" s="2668"/>
      <c r="BO7" s="2692" t="s">
        <v>48</v>
      </c>
      <c r="BP7" s="2713"/>
      <c r="BQ7" s="2713"/>
      <c r="BR7" s="2713"/>
      <c r="BS7" s="2922"/>
      <c r="BT7" s="2668" t="s">
        <v>49</v>
      </c>
      <c r="BU7" s="2668"/>
      <c r="BV7" s="2692" t="s">
        <v>48</v>
      </c>
      <c r="BW7" s="2713"/>
      <c r="BX7" s="2713"/>
      <c r="BY7" s="2713"/>
      <c r="BZ7" s="2922"/>
      <c r="CA7" s="2668" t="s">
        <v>49</v>
      </c>
      <c r="CB7" s="2929"/>
    </row>
    <row r="8" spans="1:81" s="1169" customFormat="1" ht="9" customHeight="1">
      <c r="A8" s="2929"/>
      <c r="B8" s="2929"/>
      <c r="C8" s="2929"/>
      <c r="D8" s="2929"/>
      <c r="E8" s="2929"/>
      <c r="F8" s="2929"/>
      <c r="G8" s="2929"/>
      <c r="H8" s="2668"/>
      <c r="I8" s="2668"/>
      <c r="J8" s="2668"/>
      <c r="K8" s="2668"/>
      <c r="L8" s="2668"/>
      <c r="M8" s="2668"/>
      <c r="N8" s="2668"/>
      <c r="O8" s="2668" t="s">
        <v>1</v>
      </c>
      <c r="P8" s="2668" t="s">
        <v>5</v>
      </c>
      <c r="Q8" s="2668"/>
      <c r="R8" s="2668"/>
      <c r="S8" s="2939"/>
      <c r="T8" s="2941"/>
      <c r="U8" s="2942"/>
      <c r="V8" s="2668"/>
      <c r="W8" s="2668" t="s">
        <v>1</v>
      </c>
      <c r="X8" s="2668" t="s">
        <v>5</v>
      </c>
      <c r="Y8" s="2668"/>
      <c r="Z8" s="2668"/>
      <c r="AA8" s="2668"/>
      <c r="AB8" s="2668" t="s">
        <v>1</v>
      </c>
      <c r="AC8" s="2668" t="s">
        <v>5</v>
      </c>
      <c r="AD8" s="2668"/>
      <c r="AE8" s="2668"/>
      <c r="AF8" s="2668"/>
      <c r="AG8" s="2668" t="s">
        <v>1</v>
      </c>
      <c r="AH8" s="2668" t="s">
        <v>5</v>
      </c>
      <c r="AI8" s="2668"/>
      <c r="AJ8" s="2668"/>
      <c r="AK8" s="2668"/>
      <c r="AL8" s="2668" t="s">
        <v>1</v>
      </c>
      <c r="AM8" s="2668" t="s">
        <v>5</v>
      </c>
      <c r="AN8" s="2668"/>
      <c r="AO8" s="2668"/>
      <c r="AP8" s="2668"/>
      <c r="AQ8" s="2668" t="s">
        <v>1</v>
      </c>
      <c r="AR8" s="2668" t="s">
        <v>5</v>
      </c>
      <c r="AS8" s="2668"/>
      <c r="AT8" s="2668"/>
      <c r="AU8" s="2668"/>
      <c r="AV8" s="2668" t="s">
        <v>1</v>
      </c>
      <c r="AW8" s="2668" t="s">
        <v>5</v>
      </c>
      <c r="AX8" s="2668"/>
      <c r="AY8" s="2668"/>
      <c r="AZ8" s="2668"/>
      <c r="BA8" s="2668" t="s">
        <v>1</v>
      </c>
      <c r="BB8" s="2668" t="s">
        <v>5</v>
      </c>
      <c r="BC8" s="2668"/>
      <c r="BD8" s="2668"/>
      <c r="BE8" s="2668"/>
      <c r="BF8" s="2668"/>
      <c r="BG8" s="2668"/>
      <c r="BH8" s="2668" t="s">
        <v>1</v>
      </c>
      <c r="BI8" s="2668" t="s">
        <v>5</v>
      </c>
      <c r="BJ8" s="2668"/>
      <c r="BK8" s="2668"/>
      <c r="BL8" s="2668"/>
      <c r="BM8" s="2668"/>
      <c r="BN8" s="2668"/>
      <c r="BO8" s="2668" t="s">
        <v>1</v>
      </c>
      <c r="BP8" s="2668" t="s">
        <v>5</v>
      </c>
      <c r="BQ8" s="2668"/>
      <c r="BR8" s="2668"/>
      <c r="BS8" s="2668"/>
      <c r="BT8" s="2668"/>
      <c r="BU8" s="2668"/>
      <c r="BV8" s="2668" t="s">
        <v>1</v>
      </c>
      <c r="BW8" s="2668" t="s">
        <v>5</v>
      </c>
      <c r="BX8" s="2668"/>
      <c r="BY8" s="2668"/>
      <c r="BZ8" s="2668"/>
      <c r="CA8" s="2668"/>
      <c r="CB8" s="2929"/>
    </row>
    <row r="9" spans="1:81" s="1169" customFormat="1" ht="12.6" customHeight="1">
      <c r="A9" s="2929"/>
      <c r="B9" s="2929"/>
      <c r="C9" s="2929"/>
      <c r="D9" s="2929"/>
      <c r="E9" s="2929"/>
      <c r="F9" s="2929"/>
      <c r="G9" s="2929"/>
      <c r="H9" s="2668"/>
      <c r="I9" s="2668"/>
      <c r="J9" s="2668" t="s">
        <v>1</v>
      </c>
      <c r="K9" s="2668" t="s">
        <v>33</v>
      </c>
      <c r="L9" s="2668" t="s">
        <v>50</v>
      </c>
      <c r="M9" s="2668" t="s">
        <v>51</v>
      </c>
      <c r="N9" s="2668"/>
      <c r="O9" s="2668"/>
      <c r="P9" s="2668" t="s">
        <v>52</v>
      </c>
      <c r="Q9" s="2668" t="s">
        <v>7</v>
      </c>
      <c r="R9" s="2668"/>
      <c r="S9" s="2695" t="s">
        <v>1</v>
      </c>
      <c r="T9" s="2695" t="s">
        <v>454</v>
      </c>
      <c r="U9" s="2942"/>
      <c r="V9" s="2668"/>
      <c r="W9" s="2668"/>
      <c r="X9" s="2668" t="s">
        <v>52</v>
      </c>
      <c r="Y9" s="2668" t="s">
        <v>7</v>
      </c>
      <c r="Z9" s="2668"/>
      <c r="AA9" s="2668"/>
      <c r="AB9" s="2668"/>
      <c r="AC9" s="2668" t="s">
        <v>52</v>
      </c>
      <c r="AD9" s="2668" t="s">
        <v>7</v>
      </c>
      <c r="AE9" s="2668"/>
      <c r="AF9" s="2668"/>
      <c r="AG9" s="2668"/>
      <c r="AH9" s="2668" t="s">
        <v>52</v>
      </c>
      <c r="AI9" s="2668" t="s">
        <v>7</v>
      </c>
      <c r="AJ9" s="2668"/>
      <c r="AK9" s="2668"/>
      <c r="AL9" s="2668"/>
      <c r="AM9" s="2668" t="s">
        <v>52</v>
      </c>
      <c r="AN9" s="2668" t="s">
        <v>7</v>
      </c>
      <c r="AO9" s="2668"/>
      <c r="AP9" s="2668"/>
      <c r="AQ9" s="2668"/>
      <c r="AR9" s="2668" t="s">
        <v>52</v>
      </c>
      <c r="AS9" s="2668" t="s">
        <v>7</v>
      </c>
      <c r="AT9" s="2668"/>
      <c r="AU9" s="2668"/>
      <c r="AV9" s="2668"/>
      <c r="AW9" s="2668" t="s">
        <v>52</v>
      </c>
      <c r="AX9" s="2668" t="s">
        <v>7</v>
      </c>
      <c r="AY9" s="2668"/>
      <c r="AZ9" s="2668"/>
      <c r="BA9" s="2668"/>
      <c r="BB9" s="2668" t="s">
        <v>52</v>
      </c>
      <c r="BC9" s="2668"/>
      <c r="BD9" s="2668" t="s">
        <v>7</v>
      </c>
      <c r="BE9" s="2668"/>
      <c r="BF9" s="2668"/>
      <c r="BG9" s="2668"/>
      <c r="BH9" s="2668"/>
      <c r="BI9" s="2668" t="s">
        <v>52</v>
      </c>
      <c r="BJ9" s="2668"/>
      <c r="BK9" s="2668" t="s">
        <v>7</v>
      </c>
      <c r="BL9" s="2668"/>
      <c r="BM9" s="2668"/>
      <c r="BN9" s="2668"/>
      <c r="BO9" s="2668"/>
      <c r="BP9" s="2668" t="s">
        <v>52</v>
      </c>
      <c r="BQ9" s="2668"/>
      <c r="BR9" s="2668" t="s">
        <v>7</v>
      </c>
      <c r="BS9" s="2668"/>
      <c r="BT9" s="2668"/>
      <c r="BU9" s="2668"/>
      <c r="BV9" s="2668"/>
      <c r="BW9" s="2668" t="s">
        <v>52</v>
      </c>
      <c r="BX9" s="2668"/>
      <c r="BY9" s="2668" t="s">
        <v>7</v>
      </c>
      <c r="BZ9" s="2668"/>
      <c r="CA9" s="2668"/>
      <c r="CB9" s="2929"/>
    </row>
    <row r="10" spans="1:81" s="1169" customFormat="1" ht="43.15" customHeight="1">
      <c r="A10" s="2930"/>
      <c r="B10" s="2930"/>
      <c r="C10" s="2930"/>
      <c r="D10" s="2930"/>
      <c r="E10" s="2930"/>
      <c r="F10" s="2930"/>
      <c r="G10" s="2930"/>
      <c r="H10" s="2668"/>
      <c r="I10" s="2668"/>
      <c r="J10" s="2668"/>
      <c r="K10" s="2668"/>
      <c r="L10" s="2668"/>
      <c r="M10" s="2668"/>
      <c r="N10" s="2668"/>
      <c r="O10" s="2668"/>
      <c r="P10" s="2668"/>
      <c r="Q10" s="2668"/>
      <c r="R10" s="2668"/>
      <c r="S10" s="2943"/>
      <c r="T10" s="2943"/>
      <c r="U10" s="2943"/>
      <c r="V10" s="2668"/>
      <c r="W10" s="2668"/>
      <c r="X10" s="2668"/>
      <c r="Y10" s="2668"/>
      <c r="Z10" s="2668"/>
      <c r="AA10" s="2668"/>
      <c r="AB10" s="2668"/>
      <c r="AC10" s="2668"/>
      <c r="AD10" s="2668"/>
      <c r="AE10" s="2668"/>
      <c r="AF10" s="2668"/>
      <c r="AG10" s="2668"/>
      <c r="AH10" s="2668"/>
      <c r="AI10" s="2668"/>
      <c r="AJ10" s="2668"/>
      <c r="AK10" s="2668"/>
      <c r="AL10" s="2668"/>
      <c r="AM10" s="2668"/>
      <c r="AN10" s="2668"/>
      <c r="AO10" s="2668"/>
      <c r="AP10" s="2668"/>
      <c r="AQ10" s="2668"/>
      <c r="AR10" s="2668"/>
      <c r="AS10" s="2668"/>
      <c r="AT10" s="2668"/>
      <c r="AU10" s="2668"/>
      <c r="AV10" s="2668"/>
      <c r="AW10" s="2668"/>
      <c r="AX10" s="2668"/>
      <c r="AY10" s="2668"/>
      <c r="AZ10" s="2668"/>
      <c r="BA10" s="2668"/>
      <c r="BB10" s="1469" t="s">
        <v>1</v>
      </c>
      <c r="BC10" s="1468" t="s">
        <v>53</v>
      </c>
      <c r="BD10" s="1469" t="s">
        <v>1</v>
      </c>
      <c r="BE10" s="1468" t="s">
        <v>53</v>
      </c>
      <c r="BF10" s="2668"/>
      <c r="BG10" s="2668"/>
      <c r="BH10" s="2668"/>
      <c r="BI10" s="1469" t="s">
        <v>1</v>
      </c>
      <c r="BJ10" s="1468" t="s">
        <v>53</v>
      </c>
      <c r="BK10" s="1469" t="s">
        <v>1</v>
      </c>
      <c r="BL10" s="1468" t="s">
        <v>53</v>
      </c>
      <c r="BM10" s="2668"/>
      <c r="BN10" s="2668"/>
      <c r="BO10" s="2668"/>
      <c r="BP10" s="1469" t="s">
        <v>1</v>
      </c>
      <c r="BQ10" s="1468" t="s">
        <v>53</v>
      </c>
      <c r="BR10" s="1469" t="s">
        <v>1</v>
      </c>
      <c r="BS10" s="1468" t="s">
        <v>53</v>
      </c>
      <c r="BT10" s="2668"/>
      <c r="BU10" s="2668"/>
      <c r="BV10" s="2668"/>
      <c r="BW10" s="1469" t="s">
        <v>1</v>
      </c>
      <c r="BX10" s="1468" t="s">
        <v>53</v>
      </c>
      <c r="BY10" s="1469" t="s">
        <v>1</v>
      </c>
      <c r="BZ10" s="1468" t="s">
        <v>53</v>
      </c>
      <c r="CA10" s="2668"/>
      <c r="CB10" s="2930"/>
    </row>
    <row r="11" spans="1:81" ht="9.6" customHeight="1">
      <c r="A11" s="1170">
        <v>1</v>
      </c>
      <c r="B11" s="1170">
        <v>2</v>
      </c>
      <c r="C11" s="1170">
        <v>3</v>
      </c>
      <c r="D11" s="1170">
        <v>4</v>
      </c>
      <c r="E11" s="1170">
        <v>5</v>
      </c>
      <c r="F11" s="1170">
        <v>6</v>
      </c>
      <c r="G11" s="1170">
        <v>7</v>
      </c>
      <c r="H11" s="1170">
        <v>8</v>
      </c>
      <c r="I11" s="1170">
        <v>9</v>
      </c>
      <c r="J11" s="1170">
        <v>10</v>
      </c>
      <c r="K11" s="1170">
        <v>11</v>
      </c>
      <c r="L11" s="1170">
        <v>12</v>
      </c>
      <c r="M11" s="1170">
        <v>13</v>
      </c>
      <c r="N11" s="1170">
        <v>14</v>
      </c>
      <c r="O11" s="1170">
        <v>15</v>
      </c>
      <c r="P11" s="1170">
        <v>16</v>
      </c>
      <c r="Q11" s="1170">
        <v>17</v>
      </c>
      <c r="R11" s="1170">
        <v>18</v>
      </c>
      <c r="S11" s="1170"/>
      <c r="T11" s="1170"/>
      <c r="U11" s="1170"/>
      <c r="V11" s="1170">
        <v>19</v>
      </c>
      <c r="W11" s="1170">
        <v>20</v>
      </c>
      <c r="X11" s="1170">
        <v>21</v>
      </c>
      <c r="Y11" s="1170">
        <v>22</v>
      </c>
      <c r="Z11" s="1170">
        <v>23</v>
      </c>
      <c r="AA11" s="1170">
        <v>24</v>
      </c>
      <c r="AB11" s="1170">
        <v>25</v>
      </c>
      <c r="AC11" s="1170">
        <v>26</v>
      </c>
      <c r="AD11" s="1170">
        <v>27</v>
      </c>
      <c r="AE11" s="1170">
        <v>28</v>
      </c>
      <c r="AF11" s="1170">
        <v>29</v>
      </c>
      <c r="AG11" s="1170">
        <v>30</v>
      </c>
      <c r="AH11" s="1170">
        <v>31</v>
      </c>
      <c r="AI11" s="1170">
        <v>32</v>
      </c>
      <c r="AJ11" s="1170">
        <v>33</v>
      </c>
      <c r="AK11" s="1170">
        <v>34</v>
      </c>
      <c r="AL11" s="1170">
        <v>35</v>
      </c>
      <c r="AM11" s="1170">
        <v>36</v>
      </c>
      <c r="AN11" s="1170">
        <v>37</v>
      </c>
      <c r="AO11" s="1170">
        <v>38</v>
      </c>
      <c r="AP11" s="1170">
        <v>39</v>
      </c>
      <c r="AQ11" s="1170">
        <v>40</v>
      </c>
      <c r="AR11" s="1170">
        <v>41</v>
      </c>
      <c r="AS11" s="1170">
        <v>42</v>
      </c>
      <c r="AT11" s="1170">
        <v>43</v>
      </c>
      <c r="AU11" s="1170">
        <v>44</v>
      </c>
      <c r="AV11" s="1170">
        <v>45</v>
      </c>
      <c r="AW11" s="1170">
        <v>46</v>
      </c>
      <c r="AX11" s="1170">
        <v>47</v>
      </c>
      <c r="AY11" s="1170">
        <v>48</v>
      </c>
      <c r="AZ11" s="1170">
        <v>49</v>
      </c>
      <c r="BA11" s="1170">
        <v>50</v>
      </c>
      <c r="BB11" s="1170">
        <v>51</v>
      </c>
      <c r="BC11" s="1170">
        <v>52</v>
      </c>
      <c r="BD11" s="1170">
        <v>53</v>
      </c>
      <c r="BE11" s="1170">
        <v>54</v>
      </c>
      <c r="BF11" s="1170">
        <v>55</v>
      </c>
      <c r="BG11" s="1170">
        <v>56</v>
      </c>
      <c r="BH11" s="1170">
        <v>57</v>
      </c>
      <c r="BI11" s="1170">
        <v>58</v>
      </c>
      <c r="BJ11" s="1170">
        <v>59</v>
      </c>
      <c r="BK11" s="1170">
        <v>60</v>
      </c>
      <c r="BL11" s="1170">
        <v>61</v>
      </c>
      <c r="BM11" s="1170">
        <v>62</v>
      </c>
      <c r="BN11" s="1170">
        <v>63</v>
      </c>
      <c r="BO11" s="1170">
        <v>64</v>
      </c>
      <c r="BP11" s="1170">
        <v>65</v>
      </c>
      <c r="BQ11" s="1170">
        <v>66</v>
      </c>
      <c r="BR11" s="1170">
        <v>67</v>
      </c>
      <c r="BS11" s="1170">
        <v>68</v>
      </c>
      <c r="BT11" s="1170">
        <v>69</v>
      </c>
      <c r="BU11" s="1170">
        <v>70</v>
      </c>
      <c r="BV11" s="1170">
        <v>71</v>
      </c>
      <c r="BW11" s="1170">
        <v>72</v>
      </c>
      <c r="BX11" s="1170">
        <v>73</v>
      </c>
      <c r="BY11" s="1170">
        <v>74</v>
      </c>
      <c r="BZ11" s="1170">
        <v>75</v>
      </c>
      <c r="CA11" s="1170">
        <v>76</v>
      </c>
      <c r="CB11" s="1170">
        <v>77</v>
      </c>
    </row>
    <row r="12" spans="1:81" ht="11.65" customHeight="1">
      <c r="A12" s="1171"/>
      <c r="B12" s="1189" t="s">
        <v>1</v>
      </c>
      <c r="C12" s="1177"/>
      <c r="D12" s="1177"/>
      <c r="E12" s="1177"/>
      <c r="F12" s="1177"/>
      <c r="G12" s="1177"/>
      <c r="H12" s="1177"/>
      <c r="I12" s="1202">
        <f>I13+I18+I20</f>
        <v>2823629</v>
      </c>
      <c r="J12" s="1202">
        <f>J13+J18+J20</f>
        <v>879369</v>
      </c>
      <c r="K12" s="1202">
        <f>K13+K18+K20</f>
        <v>427612.5</v>
      </c>
      <c r="L12" s="1202">
        <f t="shared" ref="L12:BW12" si="0">L13+L18+L20</f>
        <v>1228220.3999999999</v>
      </c>
      <c r="M12" s="1202">
        <f t="shared" si="0"/>
        <v>1927991</v>
      </c>
      <c r="N12" s="1202">
        <f t="shared" si="0"/>
        <v>20415</v>
      </c>
      <c r="O12" s="1202">
        <f t="shared" si="0"/>
        <v>13872</v>
      </c>
      <c r="P12" s="1202">
        <f t="shared" si="0"/>
        <v>11311</v>
      </c>
      <c r="Q12" s="1202">
        <f t="shared" si="0"/>
        <v>0</v>
      </c>
      <c r="R12" s="1202">
        <f t="shared" si="0"/>
        <v>11543</v>
      </c>
      <c r="S12" s="1202">
        <f t="shared" si="0"/>
        <v>26259</v>
      </c>
      <c r="T12" s="1202">
        <f t="shared" si="0"/>
        <v>19500</v>
      </c>
      <c r="U12" s="1202">
        <f t="shared" si="0"/>
        <v>513879</v>
      </c>
      <c r="V12" s="1202">
        <f t="shared" si="0"/>
        <v>32522</v>
      </c>
      <c r="W12" s="1202">
        <f t="shared" si="0"/>
        <v>11000</v>
      </c>
      <c r="X12" s="1202">
        <f t="shared" si="0"/>
        <v>11000</v>
      </c>
      <c r="Y12" s="1202">
        <f t="shared" si="0"/>
        <v>0</v>
      </c>
      <c r="Z12" s="1202">
        <f t="shared" si="0"/>
        <v>21522</v>
      </c>
      <c r="AA12" s="1202">
        <f t="shared" si="0"/>
        <v>20570</v>
      </c>
      <c r="AB12" s="1202">
        <f t="shared" si="0"/>
        <v>1188</v>
      </c>
      <c r="AC12" s="1202">
        <f t="shared" si="0"/>
        <v>1188</v>
      </c>
      <c r="AD12" s="1202">
        <f t="shared" si="0"/>
        <v>0</v>
      </c>
      <c r="AE12" s="1202">
        <f t="shared" si="0"/>
        <v>19382</v>
      </c>
      <c r="AF12" s="1202">
        <f t="shared" si="0"/>
        <v>51804</v>
      </c>
      <c r="AG12" s="1202">
        <f t="shared" si="0"/>
        <v>22304</v>
      </c>
      <c r="AH12" s="1202">
        <f t="shared" si="0"/>
        <v>259</v>
      </c>
      <c r="AI12" s="1202">
        <f t="shared" si="0"/>
        <v>0</v>
      </c>
      <c r="AJ12" s="1202">
        <f t="shared" si="0"/>
        <v>51545</v>
      </c>
      <c r="AK12" s="1202">
        <f t="shared" si="0"/>
        <v>25269</v>
      </c>
      <c r="AL12" s="1202">
        <f t="shared" si="0"/>
        <v>0</v>
      </c>
      <c r="AM12" s="1202">
        <f t="shared" si="0"/>
        <v>0</v>
      </c>
      <c r="AN12" s="1202">
        <f t="shared" si="0"/>
        <v>0</v>
      </c>
      <c r="AO12" s="1202">
        <f t="shared" si="0"/>
        <v>25269</v>
      </c>
      <c r="AP12" s="1202">
        <f t="shared" si="0"/>
        <v>160591</v>
      </c>
      <c r="AQ12" s="1202">
        <f t="shared" si="0"/>
        <v>10259</v>
      </c>
      <c r="AR12" s="1202">
        <f t="shared" si="0"/>
        <v>10259</v>
      </c>
      <c r="AS12" s="1202">
        <f t="shared" si="0"/>
        <v>0</v>
      </c>
      <c r="AT12" s="1202">
        <f t="shared" si="0"/>
        <v>128752</v>
      </c>
      <c r="AU12" s="1202">
        <f t="shared" si="0"/>
        <v>160591</v>
      </c>
      <c r="AV12" s="1202">
        <f t="shared" si="0"/>
        <v>0</v>
      </c>
      <c r="AW12" s="1202">
        <f t="shared" si="0"/>
        <v>10259</v>
      </c>
      <c r="AX12" s="1202">
        <f t="shared" si="0"/>
        <v>0</v>
      </c>
      <c r="AY12" s="1202">
        <f t="shared" si="0"/>
        <v>128752</v>
      </c>
      <c r="AZ12" s="1202">
        <f t="shared" si="0"/>
        <v>225739</v>
      </c>
      <c r="BA12" s="1202">
        <f t="shared" si="0"/>
        <v>101763</v>
      </c>
      <c r="BB12" s="1202">
        <f t="shared" si="0"/>
        <v>101763</v>
      </c>
      <c r="BC12" s="1202">
        <f t="shared" si="0"/>
        <v>0</v>
      </c>
      <c r="BD12" s="1202">
        <f t="shared" si="0"/>
        <v>0</v>
      </c>
      <c r="BE12" s="1202">
        <f t="shared" si="0"/>
        <v>0</v>
      </c>
      <c r="BF12" s="1202">
        <f t="shared" si="0"/>
        <v>123976</v>
      </c>
      <c r="BG12" s="1202">
        <f t="shared" si="0"/>
        <v>225739</v>
      </c>
      <c r="BH12" s="1202">
        <f t="shared" si="0"/>
        <v>21763</v>
      </c>
      <c r="BI12" s="1202">
        <f t="shared" si="0"/>
        <v>101763</v>
      </c>
      <c r="BJ12" s="1202">
        <f t="shared" si="0"/>
        <v>0</v>
      </c>
      <c r="BK12" s="1202">
        <f t="shared" si="0"/>
        <v>0</v>
      </c>
      <c r="BL12" s="1202">
        <f t="shared" si="0"/>
        <v>0</v>
      </c>
      <c r="BM12" s="1202">
        <f t="shared" si="0"/>
        <v>123976</v>
      </c>
      <c r="BN12" s="1202">
        <f t="shared" si="0"/>
        <v>199648</v>
      </c>
      <c r="BO12" s="1202">
        <f t="shared" si="0"/>
        <v>94273</v>
      </c>
      <c r="BP12" s="1202">
        <f t="shared" si="0"/>
        <v>92273</v>
      </c>
      <c r="BQ12" s="1202">
        <f t="shared" si="0"/>
        <v>0</v>
      </c>
      <c r="BR12" s="1202">
        <f t="shared" si="0"/>
        <v>0</v>
      </c>
      <c r="BS12" s="1202">
        <f t="shared" si="0"/>
        <v>0</v>
      </c>
      <c r="BT12" s="1202">
        <f t="shared" si="0"/>
        <v>105375</v>
      </c>
      <c r="BU12" s="1202">
        <f t="shared" si="0"/>
        <v>199648</v>
      </c>
      <c r="BV12" s="1202">
        <f t="shared" si="0"/>
        <v>94273</v>
      </c>
      <c r="BW12" s="1202">
        <f t="shared" si="0"/>
        <v>92273</v>
      </c>
      <c r="BX12" s="1202">
        <f t="shared" ref="BX12:CA12" si="1">BX13+BX18+BX20</f>
        <v>0</v>
      </c>
      <c r="BY12" s="1202">
        <f t="shared" si="1"/>
        <v>0</v>
      </c>
      <c r="BZ12" s="1202">
        <f t="shared" si="1"/>
        <v>0</v>
      </c>
      <c r="CA12" s="1202">
        <f t="shared" si="1"/>
        <v>142692</v>
      </c>
      <c r="CB12" s="1175"/>
    </row>
    <row r="13" spans="1:81" ht="14.65" customHeight="1">
      <c r="A13" s="1171" t="s">
        <v>2</v>
      </c>
      <c r="B13" s="1172" t="s">
        <v>300</v>
      </c>
      <c r="C13" s="1171"/>
      <c r="D13" s="1171"/>
      <c r="E13" s="1171"/>
      <c r="F13" s="1171"/>
      <c r="G13" s="1173"/>
      <c r="H13" s="1173"/>
      <c r="I13" s="1174">
        <f>I14</f>
        <v>2176911</v>
      </c>
      <c r="J13" s="1174">
        <f t="shared" ref="J13:BU13" si="2">J14</f>
        <v>825117</v>
      </c>
      <c r="K13" s="1174">
        <f t="shared" si="2"/>
        <v>416608.5</v>
      </c>
      <c r="L13" s="1174">
        <f t="shared" si="2"/>
        <v>946209.6</v>
      </c>
      <c r="M13" s="1174">
        <f t="shared" si="2"/>
        <v>1351794</v>
      </c>
      <c r="N13" s="1174">
        <f t="shared" si="2"/>
        <v>20415</v>
      </c>
      <c r="O13" s="1174">
        <f t="shared" si="2"/>
        <v>13872</v>
      </c>
      <c r="P13" s="1174">
        <f t="shared" si="2"/>
        <v>11311</v>
      </c>
      <c r="Q13" s="1174">
        <f t="shared" si="2"/>
        <v>0</v>
      </c>
      <c r="R13" s="1174">
        <f t="shared" si="2"/>
        <v>11543</v>
      </c>
      <c r="S13" s="1174">
        <f t="shared" si="2"/>
        <v>26259</v>
      </c>
      <c r="T13" s="1174">
        <f t="shared" si="2"/>
        <v>19500</v>
      </c>
      <c r="U13" s="1174">
        <f t="shared" si="2"/>
        <v>140826</v>
      </c>
      <c r="V13" s="1174">
        <f t="shared" si="2"/>
        <v>23000</v>
      </c>
      <c r="W13" s="1174">
        <f t="shared" si="2"/>
        <v>11000</v>
      </c>
      <c r="X13" s="1174">
        <f t="shared" si="2"/>
        <v>11000</v>
      </c>
      <c r="Y13" s="1174">
        <f t="shared" si="2"/>
        <v>0</v>
      </c>
      <c r="Z13" s="1174">
        <f t="shared" si="2"/>
        <v>12000</v>
      </c>
      <c r="AA13" s="1174">
        <f t="shared" si="2"/>
        <v>13188</v>
      </c>
      <c r="AB13" s="1174">
        <f t="shared" si="2"/>
        <v>1188</v>
      </c>
      <c r="AC13" s="1174">
        <f t="shared" si="2"/>
        <v>1188</v>
      </c>
      <c r="AD13" s="1174">
        <f t="shared" si="2"/>
        <v>0</v>
      </c>
      <c r="AE13" s="1174">
        <f t="shared" si="2"/>
        <v>12000</v>
      </c>
      <c r="AF13" s="1174">
        <f t="shared" si="2"/>
        <v>10259</v>
      </c>
      <c r="AG13" s="1174">
        <f t="shared" si="2"/>
        <v>259</v>
      </c>
      <c r="AH13" s="1174">
        <f t="shared" si="2"/>
        <v>259</v>
      </c>
      <c r="AI13" s="1174">
        <f t="shared" si="2"/>
        <v>0</v>
      </c>
      <c r="AJ13" s="1174">
        <f t="shared" si="2"/>
        <v>10000</v>
      </c>
      <c r="AK13" s="1174">
        <f t="shared" si="2"/>
        <v>0</v>
      </c>
      <c r="AL13" s="1174">
        <f t="shared" si="2"/>
        <v>0</v>
      </c>
      <c r="AM13" s="1174">
        <f t="shared" si="2"/>
        <v>0</v>
      </c>
      <c r="AN13" s="1174">
        <f t="shared" si="2"/>
        <v>0</v>
      </c>
      <c r="AO13" s="1174">
        <f t="shared" si="2"/>
        <v>0</v>
      </c>
      <c r="AP13" s="1174">
        <f t="shared" si="2"/>
        <v>52155</v>
      </c>
      <c r="AQ13" s="1174">
        <f t="shared" si="2"/>
        <v>10259</v>
      </c>
      <c r="AR13" s="1174">
        <f t="shared" si="2"/>
        <v>10259</v>
      </c>
      <c r="AS13" s="1174">
        <f t="shared" si="2"/>
        <v>0</v>
      </c>
      <c r="AT13" s="1174">
        <f t="shared" si="2"/>
        <v>41896</v>
      </c>
      <c r="AU13" s="1174">
        <f t="shared" si="2"/>
        <v>52155</v>
      </c>
      <c r="AV13" s="1174">
        <f t="shared" si="2"/>
        <v>0</v>
      </c>
      <c r="AW13" s="1174">
        <f t="shared" si="2"/>
        <v>10259</v>
      </c>
      <c r="AX13" s="1174">
        <f t="shared" si="2"/>
        <v>0</v>
      </c>
      <c r="AY13" s="1174">
        <f t="shared" si="2"/>
        <v>41896</v>
      </c>
      <c r="AZ13" s="1174">
        <f t="shared" si="2"/>
        <v>81851</v>
      </c>
      <c r="BA13" s="1174">
        <f t="shared" si="2"/>
        <v>10075</v>
      </c>
      <c r="BB13" s="1174">
        <f t="shared" si="2"/>
        <v>10075</v>
      </c>
      <c r="BC13" s="1174">
        <f t="shared" si="2"/>
        <v>0</v>
      </c>
      <c r="BD13" s="1174">
        <f t="shared" si="2"/>
        <v>0</v>
      </c>
      <c r="BE13" s="1174">
        <f t="shared" si="2"/>
        <v>0</v>
      </c>
      <c r="BF13" s="1174">
        <f t="shared" si="2"/>
        <v>71776</v>
      </c>
      <c r="BG13" s="1174">
        <f t="shared" si="2"/>
        <v>81851</v>
      </c>
      <c r="BH13" s="1174">
        <f t="shared" si="2"/>
        <v>10075</v>
      </c>
      <c r="BI13" s="1174">
        <f t="shared" si="2"/>
        <v>10075</v>
      </c>
      <c r="BJ13" s="1174">
        <f t="shared" si="2"/>
        <v>0</v>
      </c>
      <c r="BK13" s="1174">
        <f t="shared" si="2"/>
        <v>0</v>
      </c>
      <c r="BL13" s="1174">
        <f t="shared" si="2"/>
        <v>0</v>
      </c>
      <c r="BM13" s="1174">
        <f t="shared" si="2"/>
        <v>71776</v>
      </c>
      <c r="BN13" s="1174">
        <f t="shared" si="2"/>
        <v>76248</v>
      </c>
      <c r="BO13" s="1174">
        <f t="shared" si="2"/>
        <v>23073</v>
      </c>
      <c r="BP13" s="1174">
        <f t="shared" si="2"/>
        <v>23073</v>
      </c>
      <c r="BQ13" s="1174">
        <f t="shared" si="2"/>
        <v>0</v>
      </c>
      <c r="BR13" s="1174">
        <f t="shared" si="2"/>
        <v>0</v>
      </c>
      <c r="BS13" s="1174">
        <f t="shared" si="2"/>
        <v>0</v>
      </c>
      <c r="BT13" s="1174">
        <f t="shared" si="2"/>
        <v>53175</v>
      </c>
      <c r="BU13" s="1174">
        <f t="shared" si="2"/>
        <v>76248</v>
      </c>
      <c r="BV13" s="1174">
        <f t="shared" ref="BV13:CA13" si="3">BV14</f>
        <v>23073</v>
      </c>
      <c r="BW13" s="1174">
        <f t="shared" si="3"/>
        <v>23073</v>
      </c>
      <c r="BX13" s="1174">
        <f t="shared" si="3"/>
        <v>0</v>
      </c>
      <c r="BY13" s="1174">
        <f t="shared" si="3"/>
        <v>0</v>
      </c>
      <c r="BZ13" s="1174">
        <f t="shared" si="3"/>
        <v>0</v>
      </c>
      <c r="CA13" s="1174">
        <f t="shared" si="3"/>
        <v>53175</v>
      </c>
      <c r="CB13" s="1175"/>
    </row>
    <row r="14" spans="1:81" ht="25.15" customHeight="1">
      <c r="A14" s="1171" t="s">
        <v>29</v>
      </c>
      <c r="B14" s="1176" t="s">
        <v>299</v>
      </c>
      <c r="C14" s="1171"/>
      <c r="D14" s="1171"/>
      <c r="E14" s="1171"/>
      <c r="F14" s="1171"/>
      <c r="G14" s="1173"/>
      <c r="H14" s="1173"/>
      <c r="I14" s="1174">
        <f>SUM(I15:I17)</f>
        <v>2176911</v>
      </c>
      <c r="J14" s="1174">
        <f>SUM(J15:J17)</f>
        <v>825117</v>
      </c>
      <c r="K14" s="1174">
        <f t="shared" ref="K14:BV14" si="4">SUM(K15:K17)</f>
        <v>416608.5</v>
      </c>
      <c r="L14" s="1174">
        <f t="shared" si="4"/>
        <v>946209.6</v>
      </c>
      <c r="M14" s="1174">
        <f t="shared" si="4"/>
        <v>1351794</v>
      </c>
      <c r="N14" s="1174">
        <f t="shared" si="4"/>
        <v>20415</v>
      </c>
      <c r="O14" s="1174">
        <f t="shared" si="4"/>
        <v>13872</v>
      </c>
      <c r="P14" s="1174">
        <f t="shared" si="4"/>
        <v>11311</v>
      </c>
      <c r="Q14" s="1174">
        <f t="shared" si="4"/>
        <v>0</v>
      </c>
      <c r="R14" s="1174">
        <f t="shared" si="4"/>
        <v>11543</v>
      </c>
      <c r="S14" s="1174">
        <f t="shared" si="4"/>
        <v>26259</v>
      </c>
      <c r="T14" s="1174">
        <f t="shared" si="4"/>
        <v>19500</v>
      </c>
      <c r="U14" s="1174">
        <f t="shared" si="4"/>
        <v>140826</v>
      </c>
      <c r="V14" s="1174">
        <f t="shared" si="4"/>
        <v>23000</v>
      </c>
      <c r="W14" s="1174">
        <f t="shared" si="4"/>
        <v>11000</v>
      </c>
      <c r="X14" s="1174">
        <f t="shared" si="4"/>
        <v>11000</v>
      </c>
      <c r="Y14" s="1174">
        <f t="shared" si="4"/>
        <v>0</v>
      </c>
      <c r="Z14" s="1174">
        <f t="shared" si="4"/>
        <v>12000</v>
      </c>
      <c r="AA14" s="1174">
        <f t="shared" si="4"/>
        <v>13188</v>
      </c>
      <c r="AB14" s="1174">
        <f t="shared" si="4"/>
        <v>1188</v>
      </c>
      <c r="AC14" s="1174">
        <f t="shared" si="4"/>
        <v>1188</v>
      </c>
      <c r="AD14" s="1174">
        <f t="shared" si="4"/>
        <v>0</v>
      </c>
      <c r="AE14" s="1174">
        <f t="shared" si="4"/>
        <v>12000</v>
      </c>
      <c r="AF14" s="1174">
        <f t="shared" si="4"/>
        <v>10259</v>
      </c>
      <c r="AG14" s="1174">
        <f t="shared" si="4"/>
        <v>259</v>
      </c>
      <c r="AH14" s="1174">
        <f t="shared" si="4"/>
        <v>259</v>
      </c>
      <c r="AI14" s="1174">
        <f t="shared" si="4"/>
        <v>0</v>
      </c>
      <c r="AJ14" s="1174">
        <f t="shared" si="4"/>
        <v>10000</v>
      </c>
      <c r="AK14" s="1174">
        <f t="shared" si="4"/>
        <v>0</v>
      </c>
      <c r="AL14" s="1174">
        <f t="shared" si="4"/>
        <v>0</v>
      </c>
      <c r="AM14" s="1174">
        <f t="shared" si="4"/>
        <v>0</v>
      </c>
      <c r="AN14" s="1174">
        <f t="shared" si="4"/>
        <v>0</v>
      </c>
      <c r="AO14" s="1174">
        <f t="shared" si="4"/>
        <v>0</v>
      </c>
      <c r="AP14" s="1174">
        <f t="shared" si="4"/>
        <v>52155</v>
      </c>
      <c r="AQ14" s="1174">
        <f t="shared" si="4"/>
        <v>10259</v>
      </c>
      <c r="AR14" s="1174">
        <f t="shared" si="4"/>
        <v>10259</v>
      </c>
      <c r="AS14" s="1174">
        <f t="shared" si="4"/>
        <v>0</v>
      </c>
      <c r="AT14" s="1174">
        <f t="shared" si="4"/>
        <v>41896</v>
      </c>
      <c r="AU14" s="1174">
        <f t="shared" si="4"/>
        <v>52155</v>
      </c>
      <c r="AV14" s="1174">
        <f t="shared" si="4"/>
        <v>0</v>
      </c>
      <c r="AW14" s="1174">
        <f t="shared" si="4"/>
        <v>10259</v>
      </c>
      <c r="AX14" s="1174">
        <f t="shared" si="4"/>
        <v>0</v>
      </c>
      <c r="AY14" s="1174">
        <f t="shared" si="4"/>
        <v>41896</v>
      </c>
      <c r="AZ14" s="1174">
        <f t="shared" si="4"/>
        <v>81851</v>
      </c>
      <c r="BA14" s="1174">
        <f t="shared" si="4"/>
        <v>10075</v>
      </c>
      <c r="BB14" s="1174">
        <f t="shared" si="4"/>
        <v>10075</v>
      </c>
      <c r="BC14" s="1174">
        <f t="shared" si="4"/>
        <v>0</v>
      </c>
      <c r="BD14" s="1174">
        <f t="shared" si="4"/>
        <v>0</v>
      </c>
      <c r="BE14" s="1174">
        <f t="shared" si="4"/>
        <v>0</v>
      </c>
      <c r="BF14" s="1174">
        <f t="shared" si="4"/>
        <v>71776</v>
      </c>
      <c r="BG14" s="1174">
        <f t="shared" si="4"/>
        <v>81851</v>
      </c>
      <c r="BH14" s="1174">
        <f t="shared" si="4"/>
        <v>10075</v>
      </c>
      <c r="BI14" s="1174">
        <f t="shared" si="4"/>
        <v>10075</v>
      </c>
      <c r="BJ14" s="1174">
        <f t="shared" si="4"/>
        <v>0</v>
      </c>
      <c r="BK14" s="1174">
        <f t="shared" si="4"/>
        <v>0</v>
      </c>
      <c r="BL14" s="1174">
        <f t="shared" si="4"/>
        <v>0</v>
      </c>
      <c r="BM14" s="1174">
        <f t="shared" si="4"/>
        <v>71776</v>
      </c>
      <c r="BN14" s="1174">
        <f t="shared" si="4"/>
        <v>76248</v>
      </c>
      <c r="BO14" s="1174">
        <f t="shared" si="4"/>
        <v>23073</v>
      </c>
      <c r="BP14" s="1174">
        <f t="shared" si="4"/>
        <v>23073</v>
      </c>
      <c r="BQ14" s="1174">
        <f t="shared" si="4"/>
        <v>0</v>
      </c>
      <c r="BR14" s="1174">
        <f t="shared" si="4"/>
        <v>0</v>
      </c>
      <c r="BS14" s="1174">
        <f t="shared" si="4"/>
        <v>0</v>
      </c>
      <c r="BT14" s="1174">
        <f t="shared" si="4"/>
        <v>53175</v>
      </c>
      <c r="BU14" s="1174">
        <f t="shared" si="4"/>
        <v>76248</v>
      </c>
      <c r="BV14" s="1174">
        <f t="shared" si="4"/>
        <v>23073</v>
      </c>
      <c r="BW14" s="1174">
        <f t="shared" ref="BW14:CA14" si="5">SUM(BW15:BW17)</f>
        <v>23073</v>
      </c>
      <c r="BX14" s="1174">
        <f t="shared" si="5"/>
        <v>0</v>
      </c>
      <c r="BY14" s="1174">
        <f t="shared" si="5"/>
        <v>0</v>
      </c>
      <c r="BZ14" s="1174">
        <f t="shared" si="5"/>
        <v>0</v>
      </c>
      <c r="CA14" s="1174">
        <f t="shared" si="5"/>
        <v>53175</v>
      </c>
      <c r="CB14" s="1175"/>
    </row>
    <row r="15" spans="1:81" ht="27" customHeight="1">
      <c r="A15" s="1177" t="s">
        <v>21</v>
      </c>
      <c r="B15" s="1178" t="s">
        <v>269</v>
      </c>
      <c r="C15" s="1179"/>
      <c r="D15" s="1179"/>
      <c r="E15" s="1180"/>
      <c r="F15" s="1180"/>
      <c r="G15" s="1181"/>
      <c r="H15" s="1182" t="s">
        <v>283</v>
      </c>
      <c r="I15" s="1183">
        <v>1547230</v>
      </c>
      <c r="J15" s="1183">
        <v>734400</v>
      </c>
      <c r="K15" s="1183">
        <v>367200</v>
      </c>
      <c r="L15" s="1183">
        <v>812830</v>
      </c>
      <c r="M15" s="1183">
        <v>812830</v>
      </c>
      <c r="N15" s="1184"/>
      <c r="O15" s="1184"/>
      <c r="P15" s="1184"/>
      <c r="Q15" s="1185"/>
      <c r="R15" s="1184"/>
      <c r="S15" s="1184">
        <v>19500</v>
      </c>
      <c r="T15" s="1184">
        <v>19500</v>
      </c>
      <c r="U15" s="1184"/>
      <c r="V15" s="1185">
        <f>W15+Z15</f>
        <v>4500</v>
      </c>
      <c r="W15" s="1185">
        <v>4500</v>
      </c>
      <c r="X15" s="1185">
        <v>4500</v>
      </c>
      <c r="Y15" s="1185"/>
      <c r="Z15" s="1185"/>
      <c r="AA15" s="1185"/>
      <c r="AB15" s="1185"/>
      <c r="AC15" s="1185"/>
      <c r="AD15" s="1185"/>
      <c r="AE15" s="1185"/>
      <c r="AF15" s="932">
        <f>AG15+AJ15</f>
        <v>0</v>
      </c>
      <c r="AG15" s="932">
        <f>AH15</f>
        <v>0</v>
      </c>
      <c r="AH15" s="1185"/>
      <c r="AI15" s="1185"/>
      <c r="AJ15" s="1185"/>
      <c r="AK15" s="1185"/>
      <c r="AL15" s="1185"/>
      <c r="AM15" s="1185"/>
      <c r="AN15" s="1185"/>
      <c r="AO15" s="1185"/>
      <c r="AP15" s="1185">
        <v>10259</v>
      </c>
      <c r="AQ15" s="1185">
        <f>AR15+AS15</f>
        <v>10259</v>
      </c>
      <c r="AR15" s="1185">
        <v>10259</v>
      </c>
      <c r="AS15" s="1185"/>
      <c r="AT15" s="1185"/>
      <c r="AU15" s="1185">
        <v>10259</v>
      </c>
      <c r="AV15" s="1185"/>
      <c r="AW15" s="1185">
        <v>10259</v>
      </c>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75"/>
      <c r="CC15" s="1186" t="s">
        <v>355</v>
      </c>
    </row>
    <row r="16" spans="1:81" ht="44.65" customHeight="1">
      <c r="A16" s="1177">
        <v>2</v>
      </c>
      <c r="B16" s="1178" t="s">
        <v>270</v>
      </c>
      <c r="C16" s="1179"/>
      <c r="D16" s="1179"/>
      <c r="E16" s="1180" t="s">
        <v>279</v>
      </c>
      <c r="F16" s="1180" t="s">
        <v>291</v>
      </c>
      <c r="G16" s="1181" t="s">
        <v>292</v>
      </c>
      <c r="H16" s="1180" t="s">
        <v>284</v>
      </c>
      <c r="I16" s="1184">
        <v>153881</v>
      </c>
      <c r="J16" s="1184">
        <v>20517</v>
      </c>
      <c r="K16" s="1184">
        <v>10258.5</v>
      </c>
      <c r="L16" s="1184">
        <v>133364</v>
      </c>
      <c r="M16" s="1184">
        <v>133364</v>
      </c>
      <c r="N16" s="1184">
        <v>16543</v>
      </c>
      <c r="O16" s="1184">
        <v>10000</v>
      </c>
      <c r="P16" s="1184">
        <v>10000</v>
      </c>
      <c r="Q16" s="1185"/>
      <c r="R16" s="1184">
        <v>11543</v>
      </c>
      <c r="S16" s="1184">
        <v>259</v>
      </c>
      <c r="T16" s="1184"/>
      <c r="U16" s="1184"/>
      <c r="V16" s="1185">
        <f>W16+Z16</f>
        <v>9000</v>
      </c>
      <c r="W16" s="1185"/>
      <c r="X16" s="1185"/>
      <c r="Y16" s="1185"/>
      <c r="Z16" s="1185">
        <v>9000</v>
      </c>
      <c r="AA16" s="1185">
        <f>AB16+AE16</f>
        <v>9000</v>
      </c>
      <c r="AB16" s="1185"/>
      <c r="AC16" s="1185"/>
      <c r="AD16" s="1185"/>
      <c r="AE16" s="1185">
        <v>9000</v>
      </c>
      <c r="AF16" s="1185">
        <f>AG16+AJ16</f>
        <v>259</v>
      </c>
      <c r="AG16" s="932">
        <f>AH16</f>
        <v>259</v>
      </c>
      <c r="AH16" s="1185">
        <v>259</v>
      </c>
      <c r="AI16" s="1185"/>
      <c r="AJ16" s="1185"/>
      <c r="AK16" s="1185"/>
      <c r="AL16" s="1185"/>
      <c r="AM16" s="1185"/>
      <c r="AN16" s="1185"/>
      <c r="AO16" s="1185"/>
      <c r="AP16" s="1185"/>
      <c r="AQ16" s="932">
        <f>AR16+AS16</f>
        <v>0</v>
      </c>
      <c r="AR16" s="1185"/>
      <c r="AS16" s="1185"/>
      <c r="AT16" s="1185"/>
      <c r="AU16" s="1185"/>
      <c r="AV16" s="1185"/>
      <c r="AW16" s="1185"/>
      <c r="AX16" s="1185"/>
      <c r="AY16" s="1185"/>
      <c r="AZ16" s="1185"/>
      <c r="BA16" s="1185"/>
      <c r="BB16" s="1185"/>
      <c r="BC16" s="1185"/>
      <c r="BD16" s="1185"/>
      <c r="BE16" s="1185"/>
      <c r="BF16" s="1185"/>
      <c r="BG16" s="1185"/>
      <c r="BH16" s="1185"/>
      <c r="BI16" s="1185"/>
      <c r="BJ16" s="1185"/>
      <c r="BK16" s="1185"/>
      <c r="BL16" s="1185"/>
      <c r="BM16" s="1185"/>
      <c r="BN16" s="1185"/>
      <c r="BO16" s="1185"/>
      <c r="BP16" s="1185"/>
      <c r="BQ16" s="1185"/>
      <c r="BR16" s="1185"/>
      <c r="BS16" s="1185"/>
      <c r="BT16" s="1185"/>
      <c r="BU16" s="1185"/>
      <c r="BV16" s="1185"/>
      <c r="BW16" s="1185"/>
      <c r="BX16" s="1185"/>
      <c r="BY16" s="1185"/>
      <c r="BZ16" s="1185"/>
      <c r="CA16" s="1185"/>
      <c r="CB16" s="1175"/>
      <c r="CC16" s="1186" t="s">
        <v>455</v>
      </c>
    </row>
    <row r="17" spans="1:81" ht="38.1" customHeight="1">
      <c r="A17" s="1177">
        <v>3</v>
      </c>
      <c r="B17" s="1178" t="s">
        <v>271</v>
      </c>
      <c r="C17" s="1187"/>
      <c r="D17" s="1187"/>
      <c r="E17" s="1179" t="s">
        <v>280</v>
      </c>
      <c r="F17" s="1179" t="s">
        <v>293</v>
      </c>
      <c r="G17" s="1181" t="s">
        <v>473</v>
      </c>
      <c r="H17" s="1180" t="s">
        <v>285</v>
      </c>
      <c r="I17" s="1184">
        <v>475800</v>
      </c>
      <c r="J17" s="1184">
        <v>70200</v>
      </c>
      <c r="K17" s="1184">
        <v>39150</v>
      </c>
      <c r="L17" s="1188">
        <v>15.6</v>
      </c>
      <c r="M17" s="1184">
        <v>405600</v>
      </c>
      <c r="N17" s="1184">
        <v>3872</v>
      </c>
      <c r="O17" s="1184">
        <v>3872</v>
      </c>
      <c r="P17" s="1184">
        <v>1311</v>
      </c>
      <c r="Q17" s="1185"/>
      <c r="R17" s="1184">
        <v>0</v>
      </c>
      <c r="S17" s="1184">
        <v>6500</v>
      </c>
      <c r="T17" s="1184"/>
      <c r="U17" s="1184">
        <v>140826</v>
      </c>
      <c r="V17" s="1185">
        <f>W17+Z17</f>
        <v>9500</v>
      </c>
      <c r="W17" s="1185">
        <v>6500</v>
      </c>
      <c r="X17" s="1185">
        <v>6500</v>
      </c>
      <c r="Y17" s="1185"/>
      <c r="Z17" s="1185">
        <v>3000</v>
      </c>
      <c r="AA17" s="1185">
        <v>4188</v>
      </c>
      <c r="AB17" s="1185">
        <v>1188</v>
      </c>
      <c r="AC17" s="1185">
        <v>1188</v>
      </c>
      <c r="AD17" s="1185"/>
      <c r="AE17" s="1185">
        <v>3000</v>
      </c>
      <c r="AF17" s="1185">
        <f>AG17+AJ17</f>
        <v>10000</v>
      </c>
      <c r="AG17" s="932">
        <f>AH17</f>
        <v>0</v>
      </c>
      <c r="AH17" s="1185"/>
      <c r="AI17" s="1185"/>
      <c r="AJ17" s="1185">
        <v>10000</v>
      </c>
      <c r="AK17" s="1185"/>
      <c r="AL17" s="1185"/>
      <c r="AM17" s="1185"/>
      <c r="AN17" s="1185"/>
      <c r="AO17" s="1185"/>
      <c r="AP17" s="1185">
        <v>41896</v>
      </c>
      <c r="AQ17" s="932">
        <f>AR17+AS17</f>
        <v>0</v>
      </c>
      <c r="AR17" s="1185"/>
      <c r="AS17" s="1185"/>
      <c r="AT17" s="1185">
        <v>41896</v>
      </c>
      <c r="AU17" s="1185">
        <f>AY17</f>
        <v>41896</v>
      </c>
      <c r="AV17" s="1185"/>
      <c r="AW17" s="1185"/>
      <c r="AX17" s="1185"/>
      <c r="AY17" s="1185">
        <v>41896</v>
      </c>
      <c r="AZ17" s="1185">
        <v>81851</v>
      </c>
      <c r="BA17" s="1185">
        <v>10075</v>
      </c>
      <c r="BB17" s="1185">
        <v>10075</v>
      </c>
      <c r="BC17" s="1185"/>
      <c r="BD17" s="1185"/>
      <c r="BE17" s="1185"/>
      <c r="BF17" s="1185">
        <v>71776</v>
      </c>
      <c r="BG17" s="1185">
        <v>81851</v>
      </c>
      <c r="BH17" s="1185">
        <v>10075</v>
      </c>
      <c r="BI17" s="1185">
        <v>10075</v>
      </c>
      <c r="BJ17" s="1185"/>
      <c r="BK17" s="1185"/>
      <c r="BL17" s="1185"/>
      <c r="BM17" s="1185">
        <v>71776</v>
      </c>
      <c r="BN17" s="1185">
        <v>76248</v>
      </c>
      <c r="BO17" s="1185">
        <v>23073</v>
      </c>
      <c r="BP17" s="1185">
        <v>23073</v>
      </c>
      <c r="BQ17" s="1185"/>
      <c r="BR17" s="1185"/>
      <c r="BS17" s="1185"/>
      <c r="BT17" s="1185">
        <v>53175</v>
      </c>
      <c r="BU17" s="1185">
        <f>BN17</f>
        <v>76248</v>
      </c>
      <c r="BV17" s="1185">
        <f>BO17</f>
        <v>23073</v>
      </c>
      <c r="BW17" s="1185">
        <f>BP17</f>
        <v>23073</v>
      </c>
      <c r="BX17" s="1185"/>
      <c r="BY17" s="1185"/>
      <c r="BZ17" s="1185"/>
      <c r="CA17" s="1185">
        <f>BT17</f>
        <v>53175</v>
      </c>
      <c r="CB17" s="1175"/>
      <c r="CC17" s="1186" t="s">
        <v>355</v>
      </c>
    </row>
    <row r="18" spans="1:81" s="1169" customFormat="1" ht="33.6" customHeight="1">
      <c r="A18" s="1189" t="s">
        <v>3</v>
      </c>
      <c r="B18" s="1176" t="s">
        <v>272</v>
      </c>
      <c r="C18" s="1190"/>
      <c r="D18" s="1190"/>
      <c r="E18" s="1189"/>
      <c r="F18" s="1189"/>
      <c r="G18" s="1181"/>
      <c r="H18" s="1191"/>
      <c r="I18" s="1192">
        <f>I19</f>
        <v>55754</v>
      </c>
      <c r="J18" s="1192">
        <f t="shared" ref="J18:N18" si="6">J19</f>
        <v>3754</v>
      </c>
      <c r="K18" s="1192">
        <f t="shared" si="6"/>
        <v>0</v>
      </c>
      <c r="L18" s="1192">
        <f t="shared" si="6"/>
        <v>52000</v>
      </c>
      <c r="M18" s="1192">
        <f t="shared" si="6"/>
        <v>52000</v>
      </c>
      <c r="N18" s="1192">
        <f t="shared" si="6"/>
        <v>0</v>
      </c>
      <c r="O18" s="1192">
        <f t="shared" ref="O18" si="7">O19</f>
        <v>0</v>
      </c>
      <c r="P18" s="1192">
        <f t="shared" ref="P18" si="8">P19</f>
        <v>0</v>
      </c>
      <c r="Q18" s="1192">
        <f t="shared" ref="Q18" si="9">Q19</f>
        <v>0</v>
      </c>
      <c r="R18" s="1192">
        <f t="shared" ref="R18:S18" si="10">R19</f>
        <v>0</v>
      </c>
      <c r="S18" s="1192">
        <f t="shared" si="10"/>
        <v>0</v>
      </c>
      <c r="T18" s="1192">
        <f t="shared" ref="T18" si="11">T19</f>
        <v>0</v>
      </c>
      <c r="U18" s="1192">
        <f t="shared" ref="U18" si="12">U19</f>
        <v>9522</v>
      </c>
      <c r="V18" s="1192">
        <f t="shared" ref="V18" si="13">V19</f>
        <v>9522</v>
      </c>
      <c r="W18" s="1192">
        <f t="shared" ref="W18:X18" si="14">W19</f>
        <v>0</v>
      </c>
      <c r="X18" s="1192">
        <f t="shared" si="14"/>
        <v>0</v>
      </c>
      <c r="Y18" s="1192">
        <f t="shared" ref="Y18" si="15">Y19</f>
        <v>0</v>
      </c>
      <c r="Z18" s="1192">
        <f t="shared" ref="Z18" si="16">Z19</f>
        <v>9522</v>
      </c>
      <c r="AA18" s="1192">
        <f t="shared" ref="AA18" si="17">AA19</f>
        <v>7382</v>
      </c>
      <c r="AB18" s="1192">
        <f t="shared" ref="AB18:AC18" si="18">AB19</f>
        <v>0</v>
      </c>
      <c r="AC18" s="1192">
        <f t="shared" si="18"/>
        <v>0</v>
      </c>
      <c r="AD18" s="1192">
        <f t="shared" ref="AD18" si="19">AD19</f>
        <v>0</v>
      </c>
      <c r="AE18" s="1192">
        <f t="shared" ref="AE18" si="20">AE19</f>
        <v>7382</v>
      </c>
      <c r="AF18" s="1192">
        <f t="shared" ref="AF18" si="21">AF19</f>
        <v>0</v>
      </c>
      <c r="AG18" s="1192">
        <f t="shared" ref="AG18:AH18" si="22">AG19</f>
        <v>0</v>
      </c>
      <c r="AH18" s="1192">
        <f t="shared" si="22"/>
        <v>0</v>
      </c>
      <c r="AI18" s="1192">
        <f t="shared" ref="AI18" si="23">AI19</f>
        <v>0</v>
      </c>
      <c r="AJ18" s="1192">
        <f t="shared" ref="AJ18" si="24">AJ19</f>
        <v>0</v>
      </c>
      <c r="AK18" s="1192">
        <f t="shared" ref="AK18" si="25">AK19</f>
        <v>0</v>
      </c>
      <c r="AL18" s="1192">
        <f t="shared" ref="AL18:AM18" si="26">AL19</f>
        <v>0</v>
      </c>
      <c r="AM18" s="1192">
        <f t="shared" si="26"/>
        <v>0</v>
      </c>
      <c r="AN18" s="1192">
        <f t="shared" ref="AN18" si="27">AN19</f>
        <v>0</v>
      </c>
      <c r="AO18" s="1192">
        <f t="shared" ref="AO18" si="28">AO19</f>
        <v>0</v>
      </c>
      <c r="AP18" s="1192">
        <f t="shared" ref="AP18" si="29">AP19</f>
        <v>5693</v>
      </c>
      <c r="AQ18" s="1192">
        <f t="shared" ref="AQ18:AR18" si="30">AQ19</f>
        <v>0</v>
      </c>
      <c r="AR18" s="1192">
        <f t="shared" si="30"/>
        <v>0</v>
      </c>
      <c r="AS18" s="1192">
        <f t="shared" ref="AS18" si="31">AS19</f>
        <v>0</v>
      </c>
      <c r="AT18" s="1192">
        <f t="shared" ref="AT18" si="32">AT19</f>
        <v>5693</v>
      </c>
      <c r="AU18" s="1192">
        <f t="shared" ref="AU18" si="33">AU19</f>
        <v>5693</v>
      </c>
      <c r="AV18" s="1192">
        <f t="shared" ref="AV18:AW18" si="34">AV19</f>
        <v>0</v>
      </c>
      <c r="AW18" s="1192">
        <f t="shared" si="34"/>
        <v>0</v>
      </c>
      <c r="AX18" s="1192">
        <f t="shared" ref="AX18" si="35">AX19</f>
        <v>0</v>
      </c>
      <c r="AY18" s="1192">
        <f t="shared" ref="AY18" si="36">AY19</f>
        <v>5693</v>
      </c>
      <c r="AZ18" s="1192">
        <f t="shared" ref="AZ18" si="37">AZ19</f>
        <v>0</v>
      </c>
      <c r="BA18" s="1192">
        <f t="shared" ref="BA18:BB18" si="38">BA19</f>
        <v>0</v>
      </c>
      <c r="BB18" s="1192">
        <f t="shared" si="38"/>
        <v>0</v>
      </c>
      <c r="BC18" s="1192">
        <f t="shared" ref="BC18" si="39">BC19</f>
        <v>0</v>
      </c>
      <c r="BD18" s="1192">
        <f t="shared" ref="BD18" si="40">BD19</f>
        <v>0</v>
      </c>
      <c r="BE18" s="1192">
        <f t="shared" ref="BE18" si="41">BE19</f>
        <v>0</v>
      </c>
      <c r="BF18" s="1192">
        <f t="shared" ref="BF18:BG18" si="42">BF19</f>
        <v>0</v>
      </c>
      <c r="BG18" s="1192">
        <f t="shared" si="42"/>
        <v>0</v>
      </c>
      <c r="BH18" s="1192">
        <f t="shared" ref="BH18" si="43">BH19</f>
        <v>0</v>
      </c>
      <c r="BI18" s="1192">
        <f t="shared" ref="BI18" si="44">BI19</f>
        <v>0</v>
      </c>
      <c r="BJ18" s="1192">
        <f t="shared" ref="BJ18" si="45">BJ19</f>
        <v>0</v>
      </c>
      <c r="BK18" s="1192">
        <f t="shared" ref="BK18:BL18" si="46">BK19</f>
        <v>0</v>
      </c>
      <c r="BL18" s="1192">
        <f t="shared" si="46"/>
        <v>0</v>
      </c>
      <c r="BM18" s="1192">
        <f t="shared" ref="BM18" si="47">BM19</f>
        <v>0</v>
      </c>
      <c r="BN18" s="1192">
        <f t="shared" ref="BN18" si="48">BN19</f>
        <v>0</v>
      </c>
      <c r="BO18" s="1192">
        <f t="shared" ref="BO18" si="49">BO19</f>
        <v>0</v>
      </c>
      <c r="BP18" s="1192">
        <f t="shared" ref="BP18:BQ18" si="50">BP19</f>
        <v>0</v>
      </c>
      <c r="BQ18" s="1192">
        <f t="shared" si="50"/>
        <v>0</v>
      </c>
      <c r="BR18" s="1192">
        <f t="shared" ref="BR18" si="51">BR19</f>
        <v>0</v>
      </c>
      <c r="BS18" s="1192">
        <f t="shared" ref="BS18" si="52">BS19</f>
        <v>0</v>
      </c>
      <c r="BT18" s="1192">
        <f t="shared" ref="BT18" si="53">BT19</f>
        <v>0</v>
      </c>
      <c r="BU18" s="1192">
        <f t="shared" ref="BU18:BV18" si="54">BU19</f>
        <v>0</v>
      </c>
      <c r="BV18" s="1192">
        <f t="shared" si="54"/>
        <v>0</v>
      </c>
      <c r="BW18" s="1192">
        <f t="shared" ref="BW18" si="55">BW19</f>
        <v>0</v>
      </c>
      <c r="BX18" s="1192">
        <f t="shared" ref="BX18" si="56">BX19</f>
        <v>0</v>
      </c>
      <c r="BY18" s="1192">
        <f t="shared" ref="BY18" si="57">BY19</f>
        <v>0</v>
      </c>
      <c r="BZ18" s="1192">
        <f t="shared" ref="BZ18:CA18" si="58">BZ19</f>
        <v>0</v>
      </c>
      <c r="CA18" s="1192">
        <f t="shared" si="58"/>
        <v>0</v>
      </c>
      <c r="CB18" s="1193"/>
      <c r="CC18" s="1194"/>
    </row>
    <row r="19" spans="1:81" ht="49.15" customHeight="1">
      <c r="A19" s="1177">
        <v>1</v>
      </c>
      <c r="B19" s="1178" t="s">
        <v>273</v>
      </c>
      <c r="C19" s="1179"/>
      <c r="D19" s="1179"/>
      <c r="E19" s="1180"/>
      <c r="F19" s="1180"/>
      <c r="G19" s="1181"/>
      <c r="H19" s="1180" t="s">
        <v>286</v>
      </c>
      <c r="I19" s="1184">
        <v>55754</v>
      </c>
      <c r="J19" s="1184">
        <v>3754</v>
      </c>
      <c r="K19" s="1184"/>
      <c r="L19" s="1184">
        <v>52000</v>
      </c>
      <c r="M19" s="1184">
        <v>52000</v>
      </c>
      <c r="N19" s="1184"/>
      <c r="O19" s="1184"/>
      <c r="P19" s="1184"/>
      <c r="Q19" s="1185"/>
      <c r="R19" s="1184"/>
      <c r="S19" s="1184"/>
      <c r="T19" s="1184"/>
      <c r="U19" s="1184">
        <v>9522</v>
      </c>
      <c r="V19" s="1185">
        <f>W19+Z19</f>
        <v>9522</v>
      </c>
      <c r="W19" s="1185"/>
      <c r="X19" s="1185"/>
      <c r="Y19" s="1185"/>
      <c r="Z19" s="1185">
        <v>9522</v>
      </c>
      <c r="AA19" s="1185">
        <f>AB19+AE19</f>
        <v>7382</v>
      </c>
      <c r="AB19" s="1185"/>
      <c r="AC19" s="1185"/>
      <c r="AD19" s="1185"/>
      <c r="AE19" s="1185">
        <v>7382</v>
      </c>
      <c r="AF19" s="1185"/>
      <c r="AG19" s="932"/>
      <c r="AH19" s="1185"/>
      <c r="AI19" s="1185"/>
      <c r="AJ19" s="1185"/>
      <c r="AK19" s="1185"/>
      <c r="AL19" s="1185"/>
      <c r="AM19" s="1185"/>
      <c r="AN19" s="1185"/>
      <c r="AO19" s="1185"/>
      <c r="AP19" s="1185">
        <v>5693</v>
      </c>
      <c r="AQ19" s="1185"/>
      <c r="AR19" s="1185"/>
      <c r="AS19" s="1185"/>
      <c r="AT19" s="1185">
        <v>5693</v>
      </c>
      <c r="AU19" s="1185">
        <v>5693</v>
      </c>
      <c r="AV19" s="1185"/>
      <c r="AW19" s="1185"/>
      <c r="AX19" s="1185"/>
      <c r="AY19" s="1185">
        <v>5693</v>
      </c>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75"/>
      <c r="CC19" s="1186"/>
    </row>
    <row r="20" spans="1:81" ht="24" customHeight="1">
      <c r="A20" s="1189" t="s">
        <v>12</v>
      </c>
      <c r="B20" s="1195" t="s">
        <v>274</v>
      </c>
      <c r="C20" s="1187"/>
      <c r="D20" s="1187"/>
      <c r="E20" s="1179"/>
      <c r="F20" s="1179"/>
      <c r="G20" s="1181"/>
      <c r="H20" s="1180"/>
      <c r="I20" s="1192">
        <f>SUM(I21:I24)</f>
        <v>590964</v>
      </c>
      <c r="J20" s="1192">
        <f t="shared" ref="J20:BU20" si="59">SUM(J21:J24)</f>
        <v>50498</v>
      </c>
      <c r="K20" s="1192">
        <f t="shared" si="59"/>
        <v>11004</v>
      </c>
      <c r="L20" s="1192">
        <f t="shared" si="59"/>
        <v>230010.8</v>
      </c>
      <c r="M20" s="1192">
        <f t="shared" si="59"/>
        <v>524197</v>
      </c>
      <c r="N20" s="1192">
        <f t="shared" si="59"/>
        <v>0</v>
      </c>
      <c r="O20" s="1192">
        <f t="shared" si="59"/>
        <v>0</v>
      </c>
      <c r="P20" s="1192">
        <f t="shared" si="59"/>
        <v>0</v>
      </c>
      <c r="Q20" s="1192">
        <f t="shared" si="59"/>
        <v>0</v>
      </c>
      <c r="R20" s="1192">
        <f t="shared" si="59"/>
        <v>0</v>
      </c>
      <c r="S20" s="1192">
        <f t="shared" si="59"/>
        <v>0</v>
      </c>
      <c r="T20" s="1192">
        <f t="shared" si="59"/>
        <v>0</v>
      </c>
      <c r="U20" s="1192">
        <f t="shared" si="59"/>
        <v>363531</v>
      </c>
      <c r="V20" s="1192">
        <f t="shared" si="59"/>
        <v>0</v>
      </c>
      <c r="W20" s="1192">
        <f t="shared" si="59"/>
        <v>0</v>
      </c>
      <c r="X20" s="1192">
        <f t="shared" si="59"/>
        <v>0</v>
      </c>
      <c r="Y20" s="1192">
        <f t="shared" si="59"/>
        <v>0</v>
      </c>
      <c r="Z20" s="1192">
        <f t="shared" si="59"/>
        <v>0</v>
      </c>
      <c r="AA20" s="1192">
        <f t="shared" si="59"/>
        <v>0</v>
      </c>
      <c r="AB20" s="1192">
        <f t="shared" si="59"/>
        <v>0</v>
      </c>
      <c r="AC20" s="1192">
        <f t="shared" si="59"/>
        <v>0</v>
      </c>
      <c r="AD20" s="1192">
        <f t="shared" si="59"/>
        <v>0</v>
      </c>
      <c r="AE20" s="1192">
        <f t="shared" si="59"/>
        <v>0</v>
      </c>
      <c r="AF20" s="1192">
        <f t="shared" si="59"/>
        <v>41545</v>
      </c>
      <c r="AG20" s="1192">
        <f t="shared" si="59"/>
        <v>22045</v>
      </c>
      <c r="AH20" s="1192">
        <f t="shared" si="59"/>
        <v>0</v>
      </c>
      <c r="AI20" s="1192">
        <f t="shared" si="59"/>
        <v>0</v>
      </c>
      <c r="AJ20" s="1192">
        <f t="shared" si="59"/>
        <v>41545</v>
      </c>
      <c r="AK20" s="1192">
        <f t="shared" si="59"/>
        <v>25269</v>
      </c>
      <c r="AL20" s="1192">
        <f t="shared" si="59"/>
        <v>0</v>
      </c>
      <c r="AM20" s="1192">
        <f t="shared" si="59"/>
        <v>0</v>
      </c>
      <c r="AN20" s="1192">
        <f t="shared" si="59"/>
        <v>0</v>
      </c>
      <c r="AO20" s="1192">
        <f t="shared" si="59"/>
        <v>25269</v>
      </c>
      <c r="AP20" s="1192">
        <f t="shared" si="59"/>
        <v>102743</v>
      </c>
      <c r="AQ20" s="1192">
        <f t="shared" si="59"/>
        <v>0</v>
      </c>
      <c r="AR20" s="1192">
        <f t="shared" si="59"/>
        <v>0</v>
      </c>
      <c r="AS20" s="1192">
        <f t="shared" si="59"/>
        <v>0</v>
      </c>
      <c r="AT20" s="1192">
        <f t="shared" si="59"/>
        <v>81163</v>
      </c>
      <c r="AU20" s="1192">
        <f t="shared" si="59"/>
        <v>102743</v>
      </c>
      <c r="AV20" s="1192">
        <f t="shared" si="59"/>
        <v>0</v>
      </c>
      <c r="AW20" s="1192">
        <f t="shared" si="59"/>
        <v>0</v>
      </c>
      <c r="AX20" s="1192">
        <f t="shared" si="59"/>
        <v>0</v>
      </c>
      <c r="AY20" s="1192">
        <f t="shared" si="59"/>
        <v>81163</v>
      </c>
      <c r="AZ20" s="1192">
        <f t="shared" si="59"/>
        <v>143888</v>
      </c>
      <c r="BA20" s="1192">
        <f t="shared" si="59"/>
        <v>91688</v>
      </c>
      <c r="BB20" s="1192">
        <f t="shared" si="59"/>
        <v>91688</v>
      </c>
      <c r="BC20" s="1192">
        <f t="shared" si="59"/>
        <v>0</v>
      </c>
      <c r="BD20" s="1192">
        <f t="shared" si="59"/>
        <v>0</v>
      </c>
      <c r="BE20" s="1192">
        <f t="shared" si="59"/>
        <v>0</v>
      </c>
      <c r="BF20" s="1192">
        <f t="shared" si="59"/>
        <v>52200</v>
      </c>
      <c r="BG20" s="1192">
        <f t="shared" si="59"/>
        <v>143888</v>
      </c>
      <c r="BH20" s="1192">
        <f t="shared" si="59"/>
        <v>11688</v>
      </c>
      <c r="BI20" s="1192">
        <f t="shared" si="59"/>
        <v>91688</v>
      </c>
      <c r="BJ20" s="1192">
        <f t="shared" si="59"/>
        <v>0</v>
      </c>
      <c r="BK20" s="1192">
        <f t="shared" si="59"/>
        <v>0</v>
      </c>
      <c r="BL20" s="1192">
        <f t="shared" si="59"/>
        <v>0</v>
      </c>
      <c r="BM20" s="1192">
        <f t="shared" si="59"/>
        <v>52200</v>
      </c>
      <c r="BN20" s="1192">
        <f t="shared" si="59"/>
        <v>123400</v>
      </c>
      <c r="BO20" s="1192">
        <f t="shared" si="59"/>
        <v>71200</v>
      </c>
      <c r="BP20" s="1192">
        <f t="shared" si="59"/>
        <v>69200</v>
      </c>
      <c r="BQ20" s="1192">
        <f t="shared" si="59"/>
        <v>0</v>
      </c>
      <c r="BR20" s="1192">
        <f t="shared" si="59"/>
        <v>0</v>
      </c>
      <c r="BS20" s="1192">
        <f t="shared" si="59"/>
        <v>0</v>
      </c>
      <c r="BT20" s="1192">
        <f t="shared" si="59"/>
        <v>52200</v>
      </c>
      <c r="BU20" s="1192">
        <f t="shared" si="59"/>
        <v>123400</v>
      </c>
      <c r="BV20" s="1192">
        <f t="shared" ref="BV20:CA20" si="60">SUM(BV21:BV24)</f>
        <v>71200</v>
      </c>
      <c r="BW20" s="1192">
        <f t="shared" si="60"/>
        <v>69200</v>
      </c>
      <c r="BX20" s="1192">
        <f t="shared" si="60"/>
        <v>0</v>
      </c>
      <c r="BY20" s="1192">
        <f t="shared" si="60"/>
        <v>0</v>
      </c>
      <c r="BZ20" s="1192">
        <f t="shared" si="60"/>
        <v>0</v>
      </c>
      <c r="CA20" s="1192">
        <f t="shared" si="60"/>
        <v>89517</v>
      </c>
      <c r="CB20" s="1175"/>
    </row>
    <row r="21" spans="1:81" ht="39" customHeight="1">
      <c r="A21" s="1179">
        <v>1</v>
      </c>
      <c r="B21" s="1178" t="s">
        <v>275</v>
      </c>
      <c r="C21" s="1187"/>
      <c r="D21" s="1187"/>
      <c r="E21" s="1179" t="s">
        <v>282</v>
      </c>
      <c r="F21" s="1179" t="s">
        <v>294</v>
      </c>
      <c r="G21" s="1181" t="s">
        <v>295</v>
      </c>
      <c r="H21" s="1180" t="s">
        <v>287</v>
      </c>
      <c r="I21" s="1184">
        <v>182343</v>
      </c>
      <c r="J21" s="1184">
        <v>16874</v>
      </c>
      <c r="K21" s="1184"/>
      <c r="L21" s="1184">
        <v>165500</v>
      </c>
      <c r="M21" s="1184">
        <v>149200</v>
      </c>
      <c r="N21" s="1184"/>
      <c r="O21" s="1184"/>
      <c r="P21" s="1184"/>
      <c r="Q21" s="1185"/>
      <c r="R21" s="1184"/>
      <c r="S21" s="1184"/>
      <c r="T21" s="1184"/>
      <c r="U21" s="1184">
        <v>149200</v>
      </c>
      <c r="V21" s="1185">
        <f>W21+Z21</f>
        <v>0</v>
      </c>
      <c r="W21" s="1185"/>
      <c r="X21" s="1185"/>
      <c r="Y21" s="1185"/>
      <c r="Z21" s="1185">
        <v>0</v>
      </c>
      <c r="AA21" s="1185"/>
      <c r="AB21" s="1185"/>
      <c r="AC21" s="1185"/>
      <c r="AD21" s="1185"/>
      <c r="AE21" s="1185"/>
      <c r="AF21" s="1185">
        <v>10000</v>
      </c>
      <c r="AG21" s="1185"/>
      <c r="AH21" s="1185"/>
      <c r="AI21" s="1185"/>
      <c r="AJ21" s="1185">
        <v>10000</v>
      </c>
      <c r="AK21" s="1185">
        <f>AL21+AO21</f>
        <v>415</v>
      </c>
      <c r="AL21" s="1185"/>
      <c r="AM21" s="1185"/>
      <c r="AN21" s="1185"/>
      <c r="AO21" s="1185">
        <v>415</v>
      </c>
      <c r="AP21" s="1185">
        <v>23000</v>
      </c>
      <c r="AQ21" s="1185"/>
      <c r="AR21" s="1185"/>
      <c r="AS21" s="1185"/>
      <c r="AT21" s="1185">
        <v>14820</v>
      </c>
      <c r="AU21" s="1185">
        <v>23000</v>
      </c>
      <c r="AV21" s="1185"/>
      <c r="AW21" s="1185"/>
      <c r="AX21" s="1185"/>
      <c r="AY21" s="1185">
        <v>14820</v>
      </c>
      <c r="AZ21" s="1185">
        <v>80000</v>
      </c>
      <c r="BA21" s="1185">
        <v>80000</v>
      </c>
      <c r="BB21" s="1185">
        <v>80000</v>
      </c>
      <c r="BC21" s="1185"/>
      <c r="BD21" s="1185"/>
      <c r="BE21" s="1185"/>
      <c r="BF21" s="1185"/>
      <c r="BG21" s="1185">
        <v>80000</v>
      </c>
      <c r="BH21" s="1185"/>
      <c r="BI21" s="1185">
        <v>80000</v>
      </c>
      <c r="BJ21" s="1185"/>
      <c r="BK21" s="1185"/>
      <c r="BL21" s="1185"/>
      <c r="BM21" s="1185"/>
      <c r="BN21" s="1185">
        <v>69200</v>
      </c>
      <c r="BO21" s="1185">
        <f>BP21</f>
        <v>69200</v>
      </c>
      <c r="BP21" s="1185">
        <v>69200</v>
      </c>
      <c r="BQ21" s="1185"/>
      <c r="BR21" s="1185"/>
      <c r="BS21" s="1185"/>
      <c r="BT21" s="1185"/>
      <c r="BU21" s="1185">
        <v>69200</v>
      </c>
      <c r="BV21" s="1185">
        <f>BW21</f>
        <v>69200</v>
      </c>
      <c r="BW21" s="1185">
        <v>69200</v>
      </c>
      <c r="BX21" s="1185"/>
      <c r="BY21" s="1185"/>
      <c r="BZ21" s="1185"/>
      <c r="CA21" s="1185">
        <v>37317</v>
      </c>
      <c r="CB21" s="1175"/>
      <c r="CC21" s="1186" t="s">
        <v>355</v>
      </c>
    </row>
    <row r="22" spans="1:81" ht="51" customHeight="1">
      <c r="A22" s="1179">
        <v>2</v>
      </c>
      <c r="B22" s="1196" t="s">
        <v>276</v>
      </c>
      <c r="C22" s="1197" t="s">
        <v>456</v>
      </c>
      <c r="D22" s="1198" t="s">
        <v>457</v>
      </c>
      <c r="E22" s="1198" t="s">
        <v>458</v>
      </c>
      <c r="F22" s="1198" t="s">
        <v>294</v>
      </c>
      <c r="G22" s="1181" t="s">
        <v>459</v>
      </c>
      <c r="H22" s="1198" t="s">
        <v>288</v>
      </c>
      <c r="I22" s="1184">
        <v>327600</v>
      </c>
      <c r="J22" s="1184">
        <v>17100</v>
      </c>
      <c r="K22" s="1184">
        <v>0</v>
      </c>
      <c r="L22" s="1188">
        <v>13.8</v>
      </c>
      <c r="M22" s="1184">
        <v>310500</v>
      </c>
      <c r="N22" s="1184">
        <v>0</v>
      </c>
      <c r="O22" s="1184">
        <v>0</v>
      </c>
      <c r="P22" s="1184">
        <v>0</v>
      </c>
      <c r="Q22" s="1185">
        <v>0</v>
      </c>
      <c r="R22" s="1184">
        <v>0</v>
      </c>
      <c r="S22" s="1184"/>
      <c r="T22" s="1184"/>
      <c r="U22" s="1184">
        <v>150000</v>
      </c>
      <c r="V22" s="932">
        <f t="shared" ref="V22:V23" si="61">W22+Z22</f>
        <v>0</v>
      </c>
      <c r="W22" s="1185"/>
      <c r="X22" s="1185"/>
      <c r="Y22" s="1185"/>
      <c r="Z22" s="1185">
        <v>0</v>
      </c>
      <c r="AA22" s="1185"/>
      <c r="AB22" s="1185"/>
      <c r="AC22" s="1185"/>
      <c r="AD22" s="1185"/>
      <c r="AE22" s="1185">
        <v>0</v>
      </c>
      <c r="AF22" s="1185">
        <v>5000</v>
      </c>
      <c r="AG22" s="1185"/>
      <c r="AH22" s="1185">
        <v>0</v>
      </c>
      <c r="AI22" s="1185"/>
      <c r="AJ22" s="1185">
        <v>5000</v>
      </c>
      <c r="AK22" s="1185">
        <f>AL22+AO22</f>
        <v>5000</v>
      </c>
      <c r="AL22" s="1185"/>
      <c r="AM22" s="1185"/>
      <c r="AN22" s="1185"/>
      <c r="AO22" s="1185">
        <v>5000</v>
      </c>
      <c r="AP22" s="1185">
        <v>54000</v>
      </c>
      <c r="AQ22" s="1185"/>
      <c r="AR22" s="1185"/>
      <c r="AS22" s="1185"/>
      <c r="AT22" s="1185">
        <v>40600</v>
      </c>
      <c r="AU22" s="1185">
        <v>54000</v>
      </c>
      <c r="AV22" s="1185"/>
      <c r="AW22" s="1185"/>
      <c r="AX22" s="1185"/>
      <c r="AY22" s="1185">
        <v>40600</v>
      </c>
      <c r="AZ22" s="1185">
        <v>55700</v>
      </c>
      <c r="BA22" s="1185">
        <v>3500</v>
      </c>
      <c r="BB22" s="1185">
        <v>3500</v>
      </c>
      <c r="BC22" s="1185"/>
      <c r="BD22" s="1185">
        <v>0</v>
      </c>
      <c r="BE22" s="1185"/>
      <c r="BF22" s="1185">
        <v>52200</v>
      </c>
      <c r="BG22" s="1185">
        <v>55700</v>
      </c>
      <c r="BH22" s="1185">
        <v>3500</v>
      </c>
      <c r="BI22" s="1185">
        <v>3500</v>
      </c>
      <c r="BJ22" s="1185"/>
      <c r="BK22" s="1185">
        <v>0</v>
      </c>
      <c r="BL22" s="1185"/>
      <c r="BM22" s="1185">
        <v>52200</v>
      </c>
      <c r="BN22" s="1185">
        <v>54200</v>
      </c>
      <c r="BO22" s="1185">
        <v>2000</v>
      </c>
      <c r="BP22" s="1185">
        <v>0</v>
      </c>
      <c r="BQ22" s="1185"/>
      <c r="BR22" s="1185">
        <v>0</v>
      </c>
      <c r="BS22" s="1185"/>
      <c r="BT22" s="1185">
        <v>52200</v>
      </c>
      <c r="BU22" s="1185">
        <v>54200</v>
      </c>
      <c r="BV22" s="1185">
        <v>2000</v>
      </c>
      <c r="BW22" s="1185">
        <v>0</v>
      </c>
      <c r="BX22" s="1185"/>
      <c r="BY22" s="1185">
        <v>0</v>
      </c>
      <c r="BZ22" s="1185"/>
      <c r="CA22" s="1185">
        <v>52200</v>
      </c>
      <c r="CB22" s="1175"/>
      <c r="CC22" s="1186"/>
    </row>
    <row r="23" spans="1:81" ht="25.5" customHeight="1">
      <c r="A23" s="1179">
        <v>3</v>
      </c>
      <c r="B23" s="1196" t="s">
        <v>277</v>
      </c>
      <c r="C23" s="1198"/>
      <c r="D23" s="1198"/>
      <c r="E23" s="1198"/>
      <c r="F23" s="1180" t="s">
        <v>296</v>
      </c>
      <c r="G23" s="1181" t="s">
        <v>297</v>
      </c>
      <c r="H23" s="1198" t="s">
        <v>289</v>
      </c>
      <c r="I23" s="1184">
        <v>29393</v>
      </c>
      <c r="J23" s="1184">
        <v>5520</v>
      </c>
      <c r="K23" s="1184"/>
      <c r="L23" s="1184">
        <v>23873</v>
      </c>
      <c r="M23" s="1184">
        <v>23873</v>
      </c>
      <c r="N23" s="1184"/>
      <c r="O23" s="1184"/>
      <c r="P23" s="1184"/>
      <c r="Q23" s="1185"/>
      <c r="R23" s="1184"/>
      <c r="S23" s="1184"/>
      <c r="T23" s="1184"/>
      <c r="U23" s="1184">
        <v>23765</v>
      </c>
      <c r="V23" s="932">
        <f t="shared" si="61"/>
        <v>0</v>
      </c>
      <c r="W23" s="1185"/>
      <c r="X23" s="1185"/>
      <c r="Y23" s="1185"/>
      <c r="Z23" s="1185"/>
      <c r="AA23" s="1185"/>
      <c r="AB23" s="1185"/>
      <c r="AC23" s="1185"/>
      <c r="AD23" s="1185"/>
      <c r="AE23" s="1185"/>
      <c r="AF23" s="1185">
        <v>4500</v>
      </c>
      <c r="AG23" s="1185"/>
      <c r="AH23" s="1185"/>
      <c r="AI23" s="1185"/>
      <c r="AJ23" s="1185">
        <v>4500</v>
      </c>
      <c r="AK23" s="1185">
        <f>AL23+AO23</f>
        <v>3600</v>
      </c>
      <c r="AL23" s="1185"/>
      <c r="AM23" s="1185"/>
      <c r="AN23" s="1185"/>
      <c r="AO23" s="1185">
        <v>3600</v>
      </c>
      <c r="AP23" s="1185">
        <v>7222</v>
      </c>
      <c r="AQ23" s="1185"/>
      <c r="AR23" s="1185"/>
      <c r="AS23" s="1185"/>
      <c r="AT23" s="1185">
        <v>7222</v>
      </c>
      <c r="AU23" s="1185">
        <v>7222</v>
      </c>
      <c r="AV23" s="1185"/>
      <c r="AW23" s="1185"/>
      <c r="AX23" s="1185"/>
      <c r="AY23" s="1185">
        <v>7222</v>
      </c>
      <c r="AZ23" s="1185">
        <v>8188</v>
      </c>
      <c r="BA23" s="1185">
        <v>8188</v>
      </c>
      <c r="BB23" s="1185">
        <v>8188</v>
      </c>
      <c r="BC23" s="1185"/>
      <c r="BD23" s="1185"/>
      <c r="BE23" s="1185"/>
      <c r="BF23" s="1185"/>
      <c r="BG23" s="1185">
        <v>8188</v>
      </c>
      <c r="BH23" s="1185">
        <v>8188</v>
      </c>
      <c r="BI23" s="1185">
        <v>8188</v>
      </c>
      <c r="BJ23" s="1185"/>
      <c r="BK23" s="1185"/>
      <c r="BL23" s="1185"/>
      <c r="BM23" s="1185"/>
      <c r="BN23" s="1185"/>
      <c r="BO23" s="1185"/>
      <c r="BP23" s="1185"/>
      <c r="BQ23" s="1185"/>
      <c r="BR23" s="1185"/>
      <c r="BS23" s="1185"/>
      <c r="BT23" s="1185"/>
      <c r="BU23" s="1185"/>
      <c r="BV23" s="1185"/>
      <c r="BW23" s="1185"/>
      <c r="BX23" s="1185"/>
      <c r="BY23" s="1185"/>
      <c r="BZ23" s="1185"/>
      <c r="CA23" s="1185"/>
      <c r="CB23" s="1175"/>
    </row>
    <row r="24" spans="1:81" ht="25.5" customHeight="1">
      <c r="A24" s="1179">
        <v>4</v>
      </c>
      <c r="B24" s="1196" t="s">
        <v>278</v>
      </c>
      <c r="C24" s="1198"/>
      <c r="D24" s="1198"/>
      <c r="E24" s="1198"/>
      <c r="F24" s="1198" t="s">
        <v>294</v>
      </c>
      <c r="G24" s="1181" t="s">
        <v>298</v>
      </c>
      <c r="H24" s="1198" t="s">
        <v>290</v>
      </c>
      <c r="I24" s="1184">
        <v>51628</v>
      </c>
      <c r="J24" s="1184">
        <v>11004</v>
      </c>
      <c r="K24" s="1184">
        <v>11004</v>
      </c>
      <c r="L24" s="1184">
        <v>40624</v>
      </c>
      <c r="M24" s="1184">
        <v>40624</v>
      </c>
      <c r="N24" s="1184"/>
      <c r="O24" s="1184"/>
      <c r="P24" s="1184"/>
      <c r="Q24" s="1185"/>
      <c r="R24" s="1184"/>
      <c r="S24" s="1184"/>
      <c r="T24" s="1184"/>
      <c r="U24" s="1184">
        <v>40566</v>
      </c>
      <c r="V24" s="932">
        <f>W24+Z24</f>
        <v>0</v>
      </c>
      <c r="W24" s="1185"/>
      <c r="X24" s="1185"/>
      <c r="Y24" s="1185"/>
      <c r="Z24" s="1185"/>
      <c r="AA24" s="1185"/>
      <c r="AB24" s="1185"/>
      <c r="AC24" s="1185"/>
      <c r="AD24" s="1185"/>
      <c r="AE24" s="1185"/>
      <c r="AF24" s="1185">
        <v>22045</v>
      </c>
      <c r="AG24" s="1185">
        <v>22045</v>
      </c>
      <c r="AH24" s="1185"/>
      <c r="AI24" s="1185"/>
      <c r="AJ24" s="1185">
        <v>22045</v>
      </c>
      <c r="AK24" s="1185">
        <f>AL24+AO24</f>
        <v>16254</v>
      </c>
      <c r="AL24" s="1200"/>
      <c r="AM24" s="1185"/>
      <c r="AN24" s="1185"/>
      <c r="AO24" s="1185">
        <v>16254</v>
      </c>
      <c r="AP24" s="1185">
        <v>18521</v>
      </c>
      <c r="AQ24" s="1185"/>
      <c r="AR24" s="1185"/>
      <c r="AS24" s="1185"/>
      <c r="AT24" s="1185">
        <v>18521</v>
      </c>
      <c r="AU24" s="1185">
        <v>18521</v>
      </c>
      <c r="AV24" s="1185"/>
      <c r="AW24" s="1185"/>
      <c r="AX24" s="1185"/>
      <c r="AY24" s="1185">
        <v>18521</v>
      </c>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75"/>
    </row>
    <row r="25" spans="1:81" ht="12" customHeight="1">
      <c r="A25" s="1249"/>
      <c r="B25" s="1250"/>
      <c r="C25" s="1251"/>
      <c r="D25" s="1251"/>
      <c r="E25" s="1251"/>
      <c r="F25" s="1251"/>
      <c r="G25" s="1252"/>
      <c r="H25" s="1251"/>
      <c r="I25" s="1253"/>
      <c r="J25" s="1253"/>
      <c r="K25" s="1253"/>
      <c r="L25" s="1253"/>
      <c r="M25" s="1253"/>
      <c r="N25" s="1253"/>
      <c r="O25" s="1253"/>
      <c r="P25" s="1253"/>
      <c r="Q25" s="1254"/>
      <c r="R25" s="1253"/>
      <c r="S25" s="1253"/>
      <c r="T25" s="1253"/>
      <c r="U25" s="1253"/>
      <c r="V25" s="1255"/>
      <c r="W25" s="1254"/>
      <c r="X25" s="1254"/>
      <c r="Y25" s="1254"/>
      <c r="Z25" s="1254"/>
      <c r="AA25" s="1254"/>
      <c r="AB25" s="1254"/>
      <c r="AC25" s="1254"/>
      <c r="AD25" s="1254"/>
      <c r="AE25" s="1254"/>
      <c r="AF25" s="1254"/>
      <c r="AG25" s="1254"/>
      <c r="AH25" s="1254"/>
      <c r="AI25" s="1254"/>
      <c r="AJ25" s="1254"/>
      <c r="AK25" s="1254"/>
      <c r="AL25" s="1256"/>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c r="CB25" s="1257"/>
    </row>
    <row r="26" spans="1:81" s="1258" customFormat="1" ht="27.6" customHeight="1">
      <c r="A26" s="1262"/>
      <c r="B26" s="1263"/>
      <c r="C26" s="1264"/>
      <c r="D26" s="1264"/>
      <c r="E26" s="1264"/>
      <c r="F26" s="1264"/>
      <c r="G26" s="1265"/>
      <c r="H26" s="1264"/>
      <c r="I26" s="1266"/>
      <c r="J26" s="1266"/>
      <c r="K26" s="1266"/>
      <c r="L26" s="1266"/>
      <c r="M26" s="1266"/>
      <c r="N26" s="1266"/>
      <c r="O26" s="1266"/>
      <c r="P26" s="1266"/>
      <c r="Q26" s="1267"/>
      <c r="R26" s="1266"/>
      <c r="S26" s="1266"/>
      <c r="T26" s="1266"/>
      <c r="U26" s="1266"/>
      <c r="V26" s="1268"/>
      <c r="W26" s="1267"/>
      <c r="X26" s="1267"/>
      <c r="Y26" s="1267"/>
      <c r="Z26" s="1267"/>
      <c r="AA26" s="1267"/>
      <c r="AB26" s="1267"/>
      <c r="AC26" s="1267"/>
      <c r="AD26" s="1267"/>
      <c r="AE26" s="1267"/>
      <c r="AF26" s="1267"/>
      <c r="AG26" s="1267"/>
      <c r="AH26" s="1267"/>
      <c r="AI26" s="1267"/>
      <c r="AJ26" s="1267"/>
      <c r="AK26" s="1267"/>
      <c r="AL26" s="1269"/>
      <c r="AM26" s="1267"/>
      <c r="AN26" s="1267"/>
      <c r="AO26" s="1267"/>
      <c r="AP26" s="1267"/>
      <c r="AQ26" s="1267"/>
      <c r="AR26" s="1267"/>
      <c r="AS26" s="1267"/>
      <c r="AT26" s="1267"/>
      <c r="AU26" s="1267"/>
      <c r="AV26" s="1267"/>
      <c r="AW26" s="1267"/>
      <c r="AX26" s="1267"/>
      <c r="AY26" s="1267"/>
      <c r="AZ26" s="1267"/>
      <c r="BA26" s="1267"/>
      <c r="BB26" s="1267"/>
      <c r="BC26" s="1267"/>
      <c r="BD26" s="1267"/>
      <c r="BE26" s="1267"/>
      <c r="BF26" s="1267"/>
      <c r="BG26" s="1267"/>
      <c r="BH26" s="1267"/>
      <c r="BI26" s="1267"/>
      <c r="BJ26" s="1267"/>
      <c r="BK26" s="1267"/>
      <c r="BL26" s="1267"/>
      <c r="BM26" s="1267"/>
      <c r="BN26" s="1267"/>
      <c r="BO26" s="1267"/>
      <c r="BP26" s="1267"/>
      <c r="BQ26" s="1267"/>
      <c r="BR26" s="1267"/>
      <c r="BS26" s="1267"/>
      <c r="BT26" s="1267"/>
      <c r="BU26" s="1267"/>
      <c r="BV26" s="1267"/>
      <c r="BW26" s="1267"/>
      <c r="BX26" s="1267"/>
      <c r="BY26" s="1267"/>
      <c r="BZ26" s="1267"/>
      <c r="CA26" s="1267"/>
      <c r="CB26" s="1270"/>
    </row>
    <row r="27" spans="1:81" s="1258" customFormat="1" ht="27.6" customHeight="1">
      <c r="A27" s="1262"/>
      <c r="B27" s="1263"/>
      <c r="C27" s="1264"/>
      <c r="D27" s="1264"/>
      <c r="E27" s="1264"/>
      <c r="F27" s="1264"/>
      <c r="G27" s="1265"/>
      <c r="H27" s="1264"/>
      <c r="I27" s="1266"/>
      <c r="J27" s="1266"/>
      <c r="K27" s="1266"/>
      <c r="L27" s="1266"/>
      <c r="M27" s="1266"/>
      <c r="N27" s="1266"/>
      <c r="O27" s="1266"/>
      <c r="P27" s="1266"/>
      <c r="Q27" s="1267"/>
      <c r="R27" s="1266"/>
      <c r="S27" s="1266"/>
      <c r="T27" s="1266"/>
      <c r="U27" s="1266"/>
      <c r="V27" s="1268"/>
      <c r="W27" s="1267"/>
      <c r="X27" s="1267"/>
      <c r="Y27" s="1267"/>
      <c r="Z27" s="1267"/>
      <c r="AA27" s="1267"/>
      <c r="AB27" s="1267"/>
      <c r="AC27" s="1267"/>
      <c r="AD27" s="1267"/>
      <c r="AE27" s="1267"/>
      <c r="AF27" s="1267"/>
      <c r="AG27" s="1267"/>
      <c r="AH27" s="1267"/>
      <c r="AI27" s="1267"/>
      <c r="AJ27" s="1267"/>
      <c r="AK27" s="1267"/>
      <c r="AL27" s="1269"/>
      <c r="AM27" s="1267"/>
      <c r="AN27" s="1267"/>
      <c r="AO27" s="1267"/>
      <c r="AP27" s="1267"/>
      <c r="AQ27" s="1267"/>
      <c r="AR27" s="1267"/>
      <c r="AS27" s="1267"/>
      <c r="AT27" s="1267"/>
      <c r="AU27" s="1267"/>
      <c r="AV27" s="1267"/>
      <c r="AW27" s="1267"/>
      <c r="AX27" s="1267"/>
      <c r="AY27" s="1267"/>
      <c r="AZ27" s="1267"/>
      <c r="BA27" s="1267"/>
      <c r="BB27" s="1267"/>
      <c r="BC27" s="1267"/>
      <c r="BD27" s="1267"/>
      <c r="BE27" s="1267"/>
      <c r="BF27" s="1267"/>
      <c r="BG27" s="1267"/>
      <c r="BH27" s="1267"/>
      <c r="BI27" s="1267"/>
      <c r="BJ27" s="1267"/>
      <c r="BK27" s="1267"/>
      <c r="BL27" s="1267"/>
      <c r="BM27" s="1267"/>
      <c r="BN27" s="1267"/>
      <c r="BO27" s="1267"/>
      <c r="BP27" s="1267"/>
      <c r="BQ27" s="1267"/>
      <c r="BR27" s="1267"/>
      <c r="BS27" s="1267"/>
      <c r="BT27" s="1267"/>
      <c r="BU27" s="1267"/>
      <c r="BV27" s="1267"/>
      <c r="BW27" s="1267"/>
      <c r="BX27" s="1267"/>
      <c r="BY27" s="1267"/>
      <c r="BZ27" s="1267"/>
      <c r="CA27" s="1267"/>
      <c r="CB27" s="1270"/>
    </row>
    <row r="28" spans="1:81" s="1258" customFormat="1" ht="27.6" customHeight="1">
      <c r="A28" s="1262"/>
      <c r="B28" s="1263"/>
      <c r="C28" s="1264"/>
      <c r="D28" s="1264"/>
      <c r="E28" s="1264"/>
      <c r="F28" s="1264"/>
      <c r="G28" s="1265"/>
      <c r="H28" s="1264"/>
      <c r="I28" s="1266"/>
      <c r="J28" s="1266"/>
      <c r="K28" s="1266"/>
      <c r="L28" s="1266"/>
      <c r="M28" s="1266"/>
      <c r="N28" s="1266"/>
      <c r="O28" s="1266"/>
      <c r="P28" s="1266"/>
      <c r="Q28" s="1267"/>
      <c r="R28" s="1266"/>
      <c r="S28" s="1266"/>
      <c r="T28" s="1266"/>
      <c r="U28" s="1266"/>
      <c r="V28" s="1268"/>
      <c r="W28" s="1267"/>
      <c r="X28" s="1267"/>
      <c r="Y28" s="1267"/>
      <c r="Z28" s="1267"/>
      <c r="AA28" s="1267"/>
      <c r="AB28" s="1267"/>
      <c r="AC28" s="1267"/>
      <c r="AD28" s="1267"/>
      <c r="AE28" s="1267"/>
      <c r="AF28" s="1267"/>
      <c r="AG28" s="1267"/>
      <c r="AH28" s="1267"/>
      <c r="AI28" s="1267"/>
      <c r="AJ28" s="1267"/>
      <c r="AK28" s="1267"/>
      <c r="AL28" s="1269"/>
      <c r="AM28" s="1267"/>
      <c r="AN28" s="1267"/>
      <c r="AO28" s="1267"/>
      <c r="AP28" s="1267"/>
      <c r="AQ28" s="1267"/>
      <c r="AR28" s="1267"/>
      <c r="AS28" s="1267"/>
      <c r="AT28" s="1267"/>
      <c r="AU28" s="1267"/>
      <c r="AV28" s="1267"/>
      <c r="AW28" s="1267"/>
      <c r="AX28" s="1267"/>
      <c r="AY28" s="1267"/>
      <c r="AZ28" s="1267"/>
      <c r="BA28" s="1267"/>
      <c r="BB28" s="1267"/>
      <c r="BC28" s="1267"/>
      <c r="BD28" s="1267"/>
      <c r="BE28" s="1267"/>
      <c r="BF28" s="1267"/>
      <c r="BG28" s="1267"/>
      <c r="BH28" s="1267"/>
      <c r="BI28" s="1267"/>
      <c r="BJ28" s="1267"/>
      <c r="BK28" s="1267"/>
      <c r="BL28" s="1267"/>
      <c r="BM28" s="1267"/>
      <c r="BN28" s="1267"/>
      <c r="BO28" s="1267"/>
      <c r="BP28" s="1267"/>
      <c r="BQ28" s="1267"/>
      <c r="BR28" s="1267"/>
      <c r="BS28" s="1267"/>
      <c r="BT28" s="1267"/>
      <c r="BU28" s="1267"/>
      <c r="BV28" s="1267"/>
      <c r="BW28" s="1267"/>
      <c r="BX28" s="1267"/>
      <c r="BY28" s="1267"/>
      <c r="BZ28" s="1267"/>
      <c r="CA28" s="1267"/>
      <c r="CB28" s="1270"/>
    </row>
    <row r="29" spans="1:81" s="1258" customFormat="1" ht="27.6" hidden="1" customHeight="1">
      <c r="A29" s="1262"/>
      <c r="B29" s="1263"/>
      <c r="C29" s="1264"/>
      <c r="D29" s="1264"/>
      <c r="E29" s="1264"/>
      <c r="F29" s="1264"/>
      <c r="G29" s="1265"/>
      <c r="H29" s="1264"/>
      <c r="I29" s="1266"/>
      <c r="J29" s="1266"/>
      <c r="K29" s="1266"/>
      <c r="L29" s="1266"/>
      <c r="M29" s="1266"/>
      <c r="N29" s="1266"/>
      <c r="O29" s="1266"/>
      <c r="P29" s="1266"/>
      <c r="Q29" s="1267"/>
      <c r="R29" s="1266"/>
      <c r="S29" s="1266"/>
      <c r="T29" s="1266"/>
      <c r="U29" s="1266"/>
      <c r="V29" s="1268"/>
      <c r="W29" s="1267"/>
      <c r="X29" s="1267"/>
      <c r="Y29" s="1267"/>
      <c r="Z29" s="1267"/>
      <c r="AA29" s="1267"/>
      <c r="AB29" s="1267"/>
      <c r="AC29" s="1267"/>
      <c r="AD29" s="1267"/>
      <c r="AE29" s="1267"/>
      <c r="AF29" s="1267"/>
      <c r="AG29" s="1267"/>
      <c r="AH29" s="1267"/>
      <c r="AI29" s="1267"/>
      <c r="AJ29" s="1267"/>
      <c r="AK29" s="1267"/>
      <c r="AL29" s="1269"/>
      <c r="AM29" s="1267"/>
      <c r="AN29" s="1267"/>
      <c r="AO29" s="1267"/>
      <c r="AP29" s="1267"/>
      <c r="AQ29" s="1267"/>
      <c r="AR29" s="1267"/>
      <c r="AS29" s="1267"/>
      <c r="AT29" s="1267"/>
      <c r="AU29" s="1267"/>
      <c r="AV29" s="1267"/>
      <c r="AW29" s="1267"/>
      <c r="AX29" s="1267"/>
      <c r="AY29" s="1267"/>
      <c r="AZ29" s="1267"/>
      <c r="BA29" s="1267"/>
      <c r="BB29" s="1267"/>
      <c r="BC29" s="1267"/>
      <c r="BD29" s="1267"/>
      <c r="BE29" s="1267"/>
      <c r="BF29" s="1267"/>
      <c r="BG29" s="1267"/>
      <c r="BH29" s="1267"/>
      <c r="BI29" s="1267"/>
      <c r="BJ29" s="1267"/>
      <c r="BK29" s="1267"/>
      <c r="BL29" s="1267"/>
      <c r="BM29" s="1267"/>
      <c r="BN29" s="1267"/>
      <c r="BO29" s="1267"/>
      <c r="BP29" s="1267"/>
      <c r="BQ29" s="1267"/>
      <c r="BR29" s="1267"/>
      <c r="BS29" s="1267"/>
      <c r="BT29" s="1267"/>
      <c r="BU29" s="1267"/>
      <c r="BV29" s="1267"/>
      <c r="BW29" s="1267"/>
      <c r="BX29" s="1267"/>
      <c r="BY29" s="1267"/>
      <c r="BZ29" s="1267"/>
      <c r="CA29" s="1267"/>
      <c r="CB29" s="1270"/>
    </row>
    <row r="30" spans="1:81" s="1277" customFormat="1" ht="18" hidden="1" customHeight="1">
      <c r="A30" s="1271" t="s">
        <v>28</v>
      </c>
      <c r="B30" s="1272" t="s">
        <v>126</v>
      </c>
      <c r="C30" s="1273"/>
      <c r="D30" s="1273"/>
      <c r="E30" s="1273"/>
      <c r="F30" s="1274"/>
      <c r="G30" s="1265"/>
      <c r="H30" s="1273"/>
      <c r="I30" s="1275">
        <f t="shared" ref="I30:AN30" si="62">I24+I32+I33</f>
        <v>349558</v>
      </c>
      <c r="J30" s="1275">
        <f t="shared" si="62"/>
        <v>27248</v>
      </c>
      <c r="K30" s="1275">
        <f t="shared" si="62"/>
        <v>11004</v>
      </c>
      <c r="L30" s="1275">
        <f t="shared" si="62"/>
        <v>40624</v>
      </c>
      <c r="M30" s="1275">
        <f t="shared" si="62"/>
        <v>322310</v>
      </c>
      <c r="N30" s="1275">
        <f t="shared" si="62"/>
        <v>5735.60376</v>
      </c>
      <c r="O30" s="1275">
        <f t="shared" si="62"/>
        <v>2583.3921260000002</v>
      </c>
      <c r="P30" s="1275">
        <f t="shared" si="62"/>
        <v>64</v>
      </c>
      <c r="Q30" s="1275">
        <f t="shared" si="62"/>
        <v>2396.1326600000002</v>
      </c>
      <c r="R30" s="1275">
        <f t="shared" si="62"/>
        <v>692.07897400000002</v>
      </c>
      <c r="S30" s="1275">
        <f t="shared" si="62"/>
        <v>0</v>
      </c>
      <c r="T30" s="1275">
        <f t="shared" si="62"/>
        <v>0</v>
      </c>
      <c r="U30" s="1275">
        <f t="shared" si="62"/>
        <v>40566</v>
      </c>
      <c r="V30" s="1275">
        <f t="shared" si="62"/>
        <v>0</v>
      </c>
      <c r="W30" s="1275">
        <f t="shared" si="62"/>
        <v>0</v>
      </c>
      <c r="X30" s="1275">
        <f t="shared" si="62"/>
        <v>0</v>
      </c>
      <c r="Y30" s="1275">
        <f t="shared" si="62"/>
        <v>0</v>
      </c>
      <c r="Z30" s="1275">
        <f t="shared" si="62"/>
        <v>0</v>
      </c>
      <c r="AA30" s="1275">
        <f t="shared" si="62"/>
        <v>0</v>
      </c>
      <c r="AB30" s="1275">
        <f t="shared" si="62"/>
        <v>0</v>
      </c>
      <c r="AC30" s="1275">
        <f t="shared" si="62"/>
        <v>0</v>
      </c>
      <c r="AD30" s="1275">
        <f t="shared" si="62"/>
        <v>0</v>
      </c>
      <c r="AE30" s="1275">
        <f t="shared" si="62"/>
        <v>0</v>
      </c>
      <c r="AF30" s="1275">
        <f t="shared" si="62"/>
        <v>22045</v>
      </c>
      <c r="AG30" s="1275">
        <f t="shared" si="62"/>
        <v>22045</v>
      </c>
      <c r="AH30" s="1275">
        <f t="shared" si="62"/>
        <v>0</v>
      </c>
      <c r="AI30" s="1275">
        <f t="shared" si="62"/>
        <v>0</v>
      </c>
      <c r="AJ30" s="1275">
        <f t="shared" si="62"/>
        <v>22045</v>
      </c>
      <c r="AK30" s="1275">
        <f t="shared" si="62"/>
        <v>16254</v>
      </c>
      <c r="AL30" s="1275">
        <f t="shared" si="62"/>
        <v>0</v>
      </c>
      <c r="AM30" s="1275">
        <f t="shared" si="62"/>
        <v>0</v>
      </c>
      <c r="AN30" s="1275">
        <f t="shared" si="62"/>
        <v>0</v>
      </c>
      <c r="AO30" s="1275">
        <f t="shared" ref="AO30:BT30" si="63">AO24+AO32+AO33</f>
        <v>16254</v>
      </c>
      <c r="AP30" s="1275">
        <f t="shared" si="63"/>
        <v>18521</v>
      </c>
      <c r="AQ30" s="1275">
        <f t="shared" si="63"/>
        <v>0</v>
      </c>
      <c r="AR30" s="1275">
        <f t="shared" si="63"/>
        <v>0</v>
      </c>
      <c r="AS30" s="1275">
        <f t="shared" si="63"/>
        <v>0</v>
      </c>
      <c r="AT30" s="1275">
        <f t="shared" si="63"/>
        <v>18521</v>
      </c>
      <c r="AU30" s="1275">
        <f t="shared" si="63"/>
        <v>18521</v>
      </c>
      <c r="AV30" s="1275">
        <f t="shared" si="63"/>
        <v>0</v>
      </c>
      <c r="AW30" s="1275">
        <f t="shared" si="63"/>
        <v>0</v>
      </c>
      <c r="AX30" s="1275">
        <f t="shared" si="63"/>
        <v>0</v>
      </c>
      <c r="AY30" s="1275">
        <f t="shared" si="63"/>
        <v>18521</v>
      </c>
      <c r="AZ30" s="1275">
        <f t="shared" si="63"/>
        <v>0</v>
      </c>
      <c r="BA30" s="1275">
        <f t="shared" si="63"/>
        <v>0</v>
      </c>
      <c r="BB30" s="1275">
        <f t="shared" si="63"/>
        <v>0</v>
      </c>
      <c r="BC30" s="1275">
        <f t="shared" si="63"/>
        <v>0</v>
      </c>
      <c r="BD30" s="1275">
        <f t="shared" si="63"/>
        <v>0</v>
      </c>
      <c r="BE30" s="1275">
        <f t="shared" si="63"/>
        <v>0</v>
      </c>
      <c r="BF30" s="1275">
        <f t="shared" si="63"/>
        <v>0</v>
      </c>
      <c r="BG30" s="1275">
        <f t="shared" si="63"/>
        <v>0</v>
      </c>
      <c r="BH30" s="1275">
        <f t="shared" si="63"/>
        <v>0</v>
      </c>
      <c r="BI30" s="1275">
        <f t="shared" si="63"/>
        <v>0</v>
      </c>
      <c r="BJ30" s="1275">
        <f t="shared" si="63"/>
        <v>0</v>
      </c>
      <c r="BK30" s="1275">
        <f t="shared" si="63"/>
        <v>0</v>
      </c>
      <c r="BL30" s="1275">
        <f t="shared" si="63"/>
        <v>0</v>
      </c>
      <c r="BM30" s="1275">
        <f t="shared" si="63"/>
        <v>0</v>
      </c>
      <c r="BN30" s="1275">
        <f t="shared" si="63"/>
        <v>0</v>
      </c>
      <c r="BO30" s="1275">
        <f t="shared" si="63"/>
        <v>0</v>
      </c>
      <c r="BP30" s="1275">
        <f t="shared" si="63"/>
        <v>0</v>
      </c>
      <c r="BQ30" s="1275">
        <f t="shared" si="63"/>
        <v>0</v>
      </c>
      <c r="BR30" s="1275">
        <f t="shared" si="63"/>
        <v>0</v>
      </c>
      <c r="BS30" s="1275">
        <f t="shared" si="63"/>
        <v>0</v>
      </c>
      <c r="BT30" s="1275">
        <f t="shared" si="63"/>
        <v>0</v>
      </c>
      <c r="BU30" s="1275">
        <f t="shared" ref="BU30:CA30" si="64">BU24+BU32+BU33</f>
        <v>0</v>
      </c>
      <c r="BV30" s="1275">
        <f t="shared" si="64"/>
        <v>0</v>
      </c>
      <c r="BW30" s="1275">
        <f t="shared" si="64"/>
        <v>0</v>
      </c>
      <c r="BX30" s="1275">
        <f t="shared" si="64"/>
        <v>0</v>
      </c>
      <c r="BY30" s="1275">
        <f t="shared" si="64"/>
        <v>0</v>
      </c>
      <c r="BZ30" s="1275">
        <f t="shared" si="64"/>
        <v>0</v>
      </c>
      <c r="CA30" s="1275">
        <f t="shared" si="64"/>
        <v>0</v>
      </c>
      <c r="CB30" s="1276"/>
    </row>
    <row r="31" spans="1:81" s="1258" customFormat="1" hidden="1">
      <c r="C31" s="1259"/>
    </row>
    <row r="32" spans="1:81" ht="26.65" hidden="1" customHeight="1">
      <c r="A32" s="1563">
        <v>2</v>
      </c>
      <c r="B32" s="1564" t="s">
        <v>470</v>
      </c>
      <c r="C32" s="1565" t="s">
        <v>460</v>
      </c>
      <c r="D32" s="1566"/>
      <c r="E32" s="1565" t="s">
        <v>172</v>
      </c>
      <c r="F32" s="1567" t="s">
        <v>296</v>
      </c>
      <c r="G32" s="1568"/>
      <c r="H32" s="1565" t="s">
        <v>461</v>
      </c>
      <c r="I32" s="1566">
        <v>253750</v>
      </c>
      <c r="J32" s="1566">
        <v>14744</v>
      </c>
      <c r="K32" s="1566"/>
      <c r="L32" s="1566"/>
      <c r="M32" s="1566">
        <v>239006</v>
      </c>
      <c r="N32" s="1566">
        <v>5735.60376</v>
      </c>
      <c r="O32" s="1566">
        <v>2583.3921260000002</v>
      </c>
      <c r="P32" s="1566">
        <v>64</v>
      </c>
      <c r="Q32" s="1566">
        <v>2396.1326600000002</v>
      </c>
      <c r="R32" s="1569">
        <v>692.07897400000002</v>
      </c>
      <c r="S32" s="1569"/>
      <c r="T32" s="1569"/>
      <c r="U32" s="1569"/>
      <c r="V32" s="1570"/>
      <c r="W32" s="1571"/>
      <c r="X32" s="1572"/>
      <c r="Y32" s="1566"/>
      <c r="Z32" s="1569"/>
      <c r="AA32" s="1566"/>
      <c r="AB32" s="1571"/>
      <c r="AC32" s="1572"/>
      <c r="AD32" s="1566"/>
      <c r="AE32" s="1569"/>
      <c r="AF32" s="1566"/>
      <c r="AG32" s="1571"/>
      <c r="AH32" s="1572"/>
      <c r="AI32" s="1566"/>
      <c r="AJ32" s="1573"/>
      <c r="AK32" s="1566"/>
      <c r="AL32" s="1571"/>
      <c r="AM32" s="1572"/>
      <c r="AN32" s="1566"/>
      <c r="AO32" s="1573"/>
      <c r="AP32" s="1566"/>
      <c r="AQ32" s="1566"/>
      <c r="AR32" s="1566"/>
      <c r="AS32" s="1566"/>
      <c r="AT32" s="1566"/>
      <c r="AU32" s="1566"/>
      <c r="AV32" s="1566"/>
      <c r="AW32" s="1572"/>
      <c r="AX32" s="1566"/>
      <c r="AY32" s="1571"/>
      <c r="AZ32" s="1566"/>
      <c r="BA32" s="1566"/>
      <c r="BB32" s="1566"/>
      <c r="BC32" s="1566"/>
      <c r="BD32" s="1566"/>
      <c r="BE32" s="1566"/>
      <c r="BF32" s="1566"/>
      <c r="BG32" s="1566"/>
      <c r="BH32" s="1566"/>
      <c r="BI32" s="1566"/>
      <c r="BJ32" s="1566"/>
      <c r="BK32" s="1566"/>
      <c r="BL32" s="1566"/>
      <c r="BM32" s="1574"/>
      <c r="BN32" s="1566"/>
      <c r="BO32" s="1566"/>
      <c r="BP32" s="1566"/>
      <c r="BQ32" s="1566"/>
      <c r="BR32" s="1566"/>
      <c r="BS32" s="1566"/>
      <c r="BT32" s="1566"/>
      <c r="BU32" s="1566"/>
      <c r="BV32" s="1566"/>
      <c r="BW32" s="1566"/>
      <c r="BX32" s="1566"/>
      <c r="BY32" s="1566"/>
      <c r="BZ32" s="1566"/>
      <c r="CA32" s="1566"/>
      <c r="CB32" s="1566"/>
      <c r="CC32" s="1186"/>
    </row>
    <row r="33" spans="1:81" ht="29.1" hidden="1" customHeight="1">
      <c r="A33" s="1179">
        <v>3</v>
      </c>
      <c r="B33" s="1196" t="s">
        <v>472</v>
      </c>
      <c r="C33" s="1198"/>
      <c r="D33" s="1198"/>
      <c r="E33" s="1198"/>
      <c r="F33" s="1198"/>
      <c r="G33" s="1181"/>
      <c r="H33" s="1198" t="s">
        <v>471</v>
      </c>
      <c r="I33" s="1184">
        <v>44180</v>
      </c>
      <c r="J33" s="1184">
        <v>1500</v>
      </c>
      <c r="K33" s="1184"/>
      <c r="L33" s="1184"/>
      <c r="M33" s="1184">
        <v>42680</v>
      </c>
      <c r="N33" s="1184"/>
      <c r="O33" s="1184"/>
      <c r="P33" s="1184"/>
      <c r="Q33" s="1185"/>
      <c r="R33" s="1184"/>
      <c r="S33" s="1184"/>
      <c r="T33" s="1184"/>
      <c r="U33" s="1184"/>
      <c r="V33" s="932"/>
      <c r="W33" s="1185"/>
      <c r="X33" s="1185"/>
      <c r="Y33" s="1185"/>
      <c r="Z33" s="1185"/>
      <c r="AA33" s="1185"/>
      <c r="AB33" s="1185"/>
      <c r="AC33" s="1185"/>
      <c r="AD33" s="1185"/>
      <c r="AE33" s="1185"/>
      <c r="AF33" s="1185"/>
      <c r="AG33" s="1185"/>
      <c r="AH33" s="1185"/>
      <c r="AI33" s="1185"/>
      <c r="AJ33" s="1185"/>
      <c r="AK33" s="1185"/>
      <c r="AL33" s="1200"/>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75"/>
    </row>
    <row r="34" spans="1:81" hidden="1"/>
    <row r="35" spans="1:81" hidden="1"/>
    <row r="36" spans="1:81" s="1258" customFormat="1" hidden="1">
      <c r="C36" s="1259"/>
    </row>
    <row r="37" spans="1:81" s="1258" customFormat="1" ht="10.5" hidden="1" customHeight="1">
      <c r="A37" s="1260"/>
      <c r="B37" s="1260"/>
      <c r="C37" s="1261"/>
      <c r="D37" s="1260"/>
      <c r="E37" s="1260"/>
      <c r="F37" s="1260"/>
      <c r="G37" s="1260"/>
      <c r="H37" s="1260"/>
      <c r="I37" s="1260"/>
      <c r="J37" s="1260"/>
      <c r="K37" s="1260"/>
      <c r="L37" s="1260"/>
      <c r="M37" s="1260"/>
      <c r="N37" s="1260"/>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c r="CB37" s="1260"/>
    </row>
    <row r="38" spans="1:81" s="1258" customFormat="1" hidden="1">
      <c r="A38" s="1260"/>
      <c r="B38" s="1260"/>
      <c r="C38" s="1261"/>
      <c r="D38" s="1260"/>
      <c r="E38" s="1260"/>
      <c r="F38" s="1260"/>
      <c r="G38" s="1260"/>
      <c r="H38" s="1260"/>
      <c r="I38" s="1260"/>
      <c r="J38" s="1260"/>
      <c r="K38" s="1260"/>
      <c r="L38" s="1260"/>
      <c r="M38" s="1260"/>
      <c r="N38" s="1260"/>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c r="CB38" s="1260"/>
    </row>
    <row r="39" spans="1:81" s="1258" customFormat="1" hidden="1">
      <c r="A39" s="1562"/>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row>
    <row r="40" spans="1:81" hidden="1">
      <c r="A40" s="1529"/>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row>
    <row r="41" spans="1:81" ht="26.65" hidden="1" customHeight="1">
      <c r="A41" s="1179">
        <v>2</v>
      </c>
      <c r="B41" s="1575" t="s">
        <v>470</v>
      </c>
      <c r="C41" s="1366" t="s">
        <v>460</v>
      </c>
      <c r="D41" s="1175"/>
      <c r="E41" s="1366" t="s">
        <v>172</v>
      </c>
      <c r="F41" s="1180" t="s">
        <v>296</v>
      </c>
      <c r="G41" s="1181"/>
      <c r="H41" s="1366" t="s">
        <v>461</v>
      </c>
      <c r="I41" s="1175">
        <v>253750</v>
      </c>
      <c r="J41" s="1175">
        <v>14744</v>
      </c>
      <c r="K41" s="1175"/>
      <c r="L41" s="1175"/>
      <c r="M41" s="1175">
        <v>239006</v>
      </c>
      <c r="N41" s="1175">
        <v>5735.60376</v>
      </c>
      <c r="O41" s="1175">
        <v>2583.3921260000002</v>
      </c>
      <c r="P41" s="1175">
        <v>64</v>
      </c>
      <c r="Q41" s="1175">
        <v>2396.1326600000002</v>
      </c>
      <c r="R41" s="1576">
        <v>692.07897400000002</v>
      </c>
      <c r="S41" s="1576"/>
      <c r="T41" s="1576"/>
      <c r="U41" s="1576"/>
      <c r="V41" s="932">
        <f t="shared" ref="V41" si="65">W41+Z41</f>
        <v>5000</v>
      </c>
      <c r="W41" s="1577"/>
      <c r="X41" s="1578"/>
      <c r="Y41" s="1175"/>
      <c r="Z41" s="1576">
        <v>5000</v>
      </c>
      <c r="AA41" s="1175"/>
      <c r="AB41" s="1577">
        <v>1341</v>
      </c>
      <c r="AC41" s="1578"/>
      <c r="AD41" s="1175"/>
      <c r="AE41" s="1576">
        <v>0</v>
      </c>
      <c r="AF41" s="1175"/>
      <c r="AG41" s="1577"/>
      <c r="AH41" s="1578"/>
      <c r="AI41" s="1175"/>
      <c r="AJ41" s="1579"/>
      <c r="AK41" s="1175"/>
      <c r="AL41" s="1577"/>
      <c r="AM41" s="1578"/>
      <c r="AN41" s="1175"/>
      <c r="AO41" s="1579"/>
      <c r="AP41" s="1175"/>
      <c r="AQ41" s="1175"/>
      <c r="AR41" s="1175"/>
      <c r="AS41" s="1175"/>
      <c r="AT41" s="1175"/>
      <c r="AU41" s="1175"/>
      <c r="AV41" s="1175"/>
      <c r="AW41" s="1578"/>
      <c r="AX41" s="1175"/>
      <c r="AY41" s="1577"/>
      <c r="AZ41" s="1175">
        <v>49756</v>
      </c>
      <c r="BA41" s="1175">
        <v>2000</v>
      </c>
      <c r="BB41" s="1175">
        <v>2000</v>
      </c>
      <c r="BC41" s="1175"/>
      <c r="BD41" s="1175"/>
      <c r="BE41" s="1175"/>
      <c r="BF41" s="1175">
        <v>47756</v>
      </c>
      <c r="BG41" s="1175">
        <v>49756</v>
      </c>
      <c r="BH41" s="1175">
        <v>2000</v>
      </c>
      <c r="BI41" s="1175">
        <v>2000</v>
      </c>
      <c r="BJ41" s="1175"/>
      <c r="BK41" s="1175"/>
      <c r="BL41" s="1175"/>
      <c r="BM41" s="933">
        <v>47756</v>
      </c>
      <c r="BN41" s="1175"/>
      <c r="BO41" s="1175"/>
      <c r="BP41" s="1175"/>
      <c r="BQ41" s="1175"/>
      <c r="BR41" s="1175"/>
      <c r="BS41" s="1175"/>
      <c r="BT41" s="1175"/>
      <c r="BU41" s="1175"/>
      <c r="BV41" s="1175"/>
      <c r="BW41" s="1175"/>
      <c r="BX41" s="1175"/>
      <c r="BY41" s="1175"/>
      <c r="BZ41" s="1175"/>
      <c r="CA41" s="1175"/>
      <c r="CB41" s="1175"/>
      <c r="CC41" s="1186"/>
    </row>
    <row r="42" spans="1:81" hidden="1"/>
    <row r="43" spans="1:81" ht="36" hidden="1" customHeight="1">
      <c r="A43" s="1179">
        <v>4</v>
      </c>
      <c r="B43" s="1199" t="s">
        <v>462</v>
      </c>
      <c r="C43" s="1197" t="s">
        <v>463</v>
      </c>
      <c r="D43" s="1175" t="s">
        <v>464</v>
      </c>
      <c r="E43" s="1175" t="s">
        <v>465</v>
      </c>
      <c r="F43" s="1175" t="s">
        <v>466</v>
      </c>
      <c r="G43" s="1181" t="s">
        <v>467</v>
      </c>
      <c r="H43" s="1175" t="s">
        <v>468</v>
      </c>
      <c r="I43" s="1185">
        <v>80100</v>
      </c>
      <c r="J43" s="1185">
        <v>14237</v>
      </c>
      <c r="K43" s="1185">
        <v>14237</v>
      </c>
      <c r="L43" s="1185" t="s">
        <v>469</v>
      </c>
      <c r="M43" s="1185">
        <v>65863</v>
      </c>
      <c r="N43" s="1185">
        <v>17904</v>
      </c>
      <c r="O43" s="1185">
        <v>4847</v>
      </c>
      <c r="P43" s="1185">
        <v>4847</v>
      </c>
      <c r="Q43" s="1185">
        <v>0</v>
      </c>
      <c r="R43" s="1185">
        <v>13057</v>
      </c>
      <c r="S43" s="1185"/>
      <c r="T43" s="1185"/>
      <c r="U43" s="1185"/>
      <c r="V43" s="932">
        <f>W43+Z43</f>
        <v>10000</v>
      </c>
      <c r="W43" s="932">
        <f>X43+Y43</f>
        <v>0</v>
      </c>
      <c r="X43" s="1185"/>
      <c r="Y43" s="1175"/>
      <c r="Z43" s="1185">
        <v>10000</v>
      </c>
      <c r="AA43" s="1185">
        <f>AB43+AE43</f>
        <v>5286</v>
      </c>
      <c r="AB43" s="1185"/>
      <c r="AC43" s="1185"/>
      <c r="AD43" s="1185">
        <v>0</v>
      </c>
      <c r="AE43" s="1185">
        <v>5286</v>
      </c>
      <c r="AF43" s="1185"/>
      <c r="AG43" s="1185"/>
      <c r="AH43" s="1185"/>
      <c r="AI43" s="1185"/>
      <c r="AJ43" s="1185"/>
      <c r="AK43" s="1185">
        <v>3645</v>
      </c>
      <c r="AL43" s="1185">
        <v>1000</v>
      </c>
      <c r="AM43" s="1185">
        <v>1000</v>
      </c>
      <c r="AN43" s="1175">
        <v>0</v>
      </c>
      <c r="AO43" s="1185">
        <v>2645</v>
      </c>
      <c r="AP43" s="1185"/>
      <c r="AQ43" s="1185"/>
      <c r="AR43" s="1185"/>
      <c r="AS43" s="1185"/>
      <c r="AT43" s="1185"/>
      <c r="AU43" s="1185"/>
      <c r="AV43" s="1185"/>
      <c r="AW43" s="1185"/>
      <c r="AX43" s="1185"/>
      <c r="AY43" s="1185"/>
      <c r="AZ43" s="1185">
        <v>10200</v>
      </c>
      <c r="BA43" s="1185">
        <v>1000</v>
      </c>
      <c r="BB43" s="1185">
        <v>1000</v>
      </c>
      <c r="BC43" s="1185">
        <v>0</v>
      </c>
      <c r="BD43" s="1185">
        <v>0</v>
      </c>
      <c r="BE43" s="1185">
        <v>0</v>
      </c>
      <c r="BF43" s="1185">
        <v>9200</v>
      </c>
      <c r="BG43" s="1185">
        <v>10200</v>
      </c>
      <c r="BH43" s="1185">
        <v>1000</v>
      </c>
      <c r="BI43" s="1185">
        <v>1000</v>
      </c>
      <c r="BJ43" s="1175">
        <v>0</v>
      </c>
      <c r="BK43" s="1175">
        <v>0</v>
      </c>
      <c r="BL43" s="1175">
        <v>0</v>
      </c>
      <c r="BM43" s="1185">
        <v>9200</v>
      </c>
      <c r="BN43" s="1185">
        <v>4500</v>
      </c>
      <c r="BO43" s="1185">
        <v>1000</v>
      </c>
      <c r="BP43" s="1185">
        <v>1000</v>
      </c>
      <c r="BQ43" s="1185">
        <v>0</v>
      </c>
      <c r="BR43" s="1185">
        <v>0</v>
      </c>
      <c r="BS43" s="1185">
        <v>0</v>
      </c>
      <c r="BT43" s="1185">
        <v>3500</v>
      </c>
      <c r="BU43" s="1185">
        <v>4500</v>
      </c>
      <c r="BV43" s="1185">
        <v>1000</v>
      </c>
      <c r="BW43" s="1185">
        <v>1000</v>
      </c>
      <c r="BX43" s="1185">
        <v>0</v>
      </c>
      <c r="BY43" s="1185">
        <v>0</v>
      </c>
      <c r="BZ43" s="1185">
        <v>0</v>
      </c>
      <c r="CA43" s="1185">
        <v>3500</v>
      </c>
      <c r="CB43" s="1175"/>
      <c r="CC43" s="1186"/>
    </row>
    <row r="44" spans="1:81">
      <c r="A44" s="1529"/>
      <c r="B44" s="40"/>
      <c r="C44" s="1458"/>
      <c r="D44" s="1458"/>
      <c r="E44" s="1458"/>
      <c r="F44" s="1458" t="s">
        <v>474</v>
      </c>
      <c r="G44" s="1458"/>
      <c r="H44" s="1202">
        <v>41545</v>
      </c>
      <c r="I44" s="40"/>
      <c r="J44" s="40"/>
      <c r="K44" s="40"/>
      <c r="L44" s="40"/>
      <c r="M44" s="40"/>
      <c r="N44" s="40"/>
      <c r="O44" s="40"/>
      <c r="P44" s="40"/>
      <c r="Q44" s="40"/>
      <c r="R44" s="40"/>
      <c r="S44" s="40"/>
      <c r="T44" s="40"/>
      <c r="U44" s="40"/>
      <c r="V44" s="40"/>
      <c r="W44" s="40"/>
      <c r="X44" s="40"/>
      <c r="Y44" s="40"/>
      <c r="Z44" s="40"/>
      <c r="AA44" s="40"/>
    </row>
    <row r="45" spans="1:81">
      <c r="A45" s="1529"/>
      <c r="B45" s="40"/>
      <c r="C45" s="1458"/>
      <c r="D45" s="1458"/>
      <c r="E45" s="1458"/>
      <c r="F45" s="1458" t="s">
        <v>475</v>
      </c>
      <c r="G45" s="1458"/>
      <c r="H45" s="1202">
        <v>10259</v>
      </c>
      <c r="I45" s="40"/>
      <c r="J45" s="40"/>
      <c r="K45" s="40"/>
      <c r="L45" s="40"/>
      <c r="M45" s="40"/>
      <c r="N45" s="40"/>
      <c r="O45" s="40"/>
      <c r="P45" s="40"/>
      <c r="Q45" s="40"/>
      <c r="R45" s="40"/>
      <c r="S45" s="40"/>
      <c r="T45" s="40"/>
      <c r="U45" s="40"/>
      <c r="V45" s="40"/>
      <c r="W45" s="40"/>
      <c r="X45" s="40"/>
      <c r="Y45" s="40"/>
      <c r="Z45" s="40"/>
      <c r="AA45" s="40"/>
    </row>
    <row r="46" spans="1:81">
      <c r="A46" s="1529"/>
      <c r="B46" s="40"/>
      <c r="C46" s="1458"/>
      <c r="D46" s="1458" t="s">
        <v>476</v>
      </c>
      <c r="E46" s="1458"/>
      <c r="F46" s="1458"/>
      <c r="G46" s="1458"/>
      <c r="H46" s="1202">
        <f>H47+H48</f>
        <v>50522</v>
      </c>
      <c r="I46" s="40"/>
      <c r="J46" s="40"/>
      <c r="K46" s="40"/>
      <c r="L46" s="40"/>
      <c r="M46" s="40"/>
      <c r="N46" s="40"/>
      <c r="O46" s="40"/>
      <c r="P46" s="40"/>
      <c r="Q46" s="40"/>
      <c r="R46" s="40"/>
      <c r="S46" s="40"/>
      <c r="T46" s="40"/>
      <c r="U46" s="40"/>
      <c r="V46" s="40"/>
      <c r="W46" s="40"/>
      <c r="X46" s="40"/>
      <c r="Y46" s="40"/>
      <c r="Z46" s="40"/>
      <c r="AA46" s="40"/>
    </row>
    <row r="47" spans="1:81">
      <c r="A47" s="1529"/>
      <c r="B47" s="40"/>
      <c r="C47" s="1458"/>
      <c r="D47" s="1458"/>
      <c r="E47" s="1458"/>
      <c r="F47" s="1458" t="s">
        <v>477</v>
      </c>
      <c r="G47" s="1458"/>
      <c r="H47" s="1202">
        <v>37022</v>
      </c>
      <c r="I47" s="40"/>
      <c r="J47" s="40"/>
      <c r="K47" s="40"/>
      <c r="L47" s="40"/>
      <c r="M47" s="40"/>
      <c r="N47" s="40"/>
      <c r="O47" s="40"/>
      <c r="P47" s="40"/>
      <c r="Q47" s="40"/>
      <c r="R47" s="40"/>
      <c r="S47" s="40"/>
      <c r="T47" s="40"/>
      <c r="U47" s="40"/>
      <c r="V47" s="40"/>
      <c r="W47" s="40"/>
      <c r="X47" s="40"/>
      <c r="Y47" s="40"/>
      <c r="Z47" s="40"/>
      <c r="AA47" s="40"/>
    </row>
    <row r="48" spans="1:81">
      <c r="A48" s="1529"/>
      <c r="B48" s="40"/>
      <c r="C48" s="1459"/>
      <c r="D48" s="1459"/>
      <c r="E48" s="1459"/>
      <c r="F48" s="1459" t="s">
        <v>478</v>
      </c>
      <c r="G48" s="1459"/>
      <c r="H48" s="1203">
        <v>13500</v>
      </c>
      <c r="I48" s="40"/>
      <c r="J48" s="40"/>
      <c r="K48" s="40"/>
      <c r="L48" s="40"/>
      <c r="M48" s="40"/>
      <c r="N48" s="40"/>
      <c r="O48" s="40"/>
      <c r="P48" s="40"/>
      <c r="Q48" s="40"/>
      <c r="R48" s="40"/>
      <c r="S48" s="40"/>
      <c r="T48" s="40"/>
      <c r="U48" s="40"/>
      <c r="V48" s="40"/>
      <c r="W48" s="40"/>
      <c r="X48" s="40"/>
      <c r="Y48" s="40"/>
      <c r="Z48" s="40"/>
      <c r="AA48" s="40"/>
    </row>
    <row r="49" spans="1:80">
      <c r="A49" s="1529"/>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row>
    <row r="50" spans="1:80">
      <c r="A50" s="1529"/>
      <c r="B50" s="40" t="s">
        <v>491</v>
      </c>
      <c r="C50" s="1168"/>
      <c r="D50" s="40" t="s">
        <v>489</v>
      </c>
      <c r="E50" s="40"/>
      <c r="F50" s="40"/>
      <c r="G50" s="40"/>
      <c r="H50" s="1202">
        <f>513879/0.9</f>
        <v>570976.66666666663</v>
      </c>
      <c r="I50" s="40"/>
      <c r="J50" s="40"/>
      <c r="K50" s="40"/>
      <c r="L50" s="40"/>
      <c r="M50" s="40"/>
      <c r="N50" s="40"/>
      <c r="O50" s="40"/>
      <c r="P50" s="40"/>
      <c r="Q50" s="40"/>
      <c r="R50" s="40"/>
      <c r="S50" s="40"/>
      <c r="T50" s="40"/>
      <c r="U50" s="40"/>
      <c r="V50" s="40"/>
      <c r="W50" s="40"/>
      <c r="X50" s="40"/>
      <c r="Y50" s="40"/>
      <c r="Z50" s="40"/>
      <c r="AA50" s="40"/>
    </row>
    <row r="51" spans="1:80">
      <c r="A51" s="1529"/>
      <c r="B51" s="40"/>
      <c r="C51" s="40"/>
      <c r="D51" s="40" t="s">
        <v>490</v>
      </c>
      <c r="E51" s="40"/>
      <c r="F51" s="40"/>
      <c r="G51" s="40"/>
      <c r="H51" s="1202">
        <f>26259/0.9</f>
        <v>29176.666666666664</v>
      </c>
      <c r="I51" s="40"/>
      <c r="J51" s="40"/>
      <c r="K51" s="40"/>
      <c r="L51" s="40"/>
      <c r="M51" s="40"/>
      <c r="N51" s="40"/>
      <c r="O51" s="40"/>
      <c r="P51" s="40"/>
      <c r="Q51" s="40"/>
      <c r="R51" s="40"/>
      <c r="S51" s="40"/>
      <c r="T51" s="40"/>
      <c r="U51" s="40"/>
      <c r="V51" s="40"/>
      <c r="W51" s="40"/>
      <c r="X51" s="40"/>
      <c r="Y51" s="40"/>
      <c r="Z51" s="40"/>
      <c r="AA51" s="40"/>
    </row>
    <row r="52" spans="1:80">
      <c r="A52" s="1529"/>
      <c r="B52" s="40" t="s">
        <v>492</v>
      </c>
      <c r="C52" s="40"/>
      <c r="D52" s="40"/>
      <c r="E52" s="40"/>
      <c r="F52" s="40"/>
      <c r="G52" s="40"/>
      <c r="H52" s="1202">
        <f>H50+H51</f>
        <v>600153.33333333326</v>
      </c>
      <c r="I52" s="40"/>
      <c r="J52" s="40"/>
      <c r="K52" s="40"/>
      <c r="L52" s="40"/>
      <c r="M52" s="40"/>
      <c r="N52" s="40"/>
      <c r="O52" s="40"/>
      <c r="P52" s="40"/>
      <c r="Q52" s="40"/>
      <c r="R52" s="40"/>
      <c r="S52" s="40"/>
      <c r="T52" s="40"/>
      <c r="U52" s="40"/>
      <c r="V52" s="40"/>
      <c r="W52" s="40"/>
      <c r="X52" s="40"/>
      <c r="Y52" s="40"/>
      <c r="Z52" s="40"/>
      <c r="AA52" s="40"/>
    </row>
    <row r="53" spans="1:80">
      <c r="A53" s="1529"/>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row>
    <row r="54" spans="1:80">
      <c r="A54" s="1529"/>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row>
    <row r="55" spans="1:80" ht="29.1" hidden="1" customHeight="1">
      <c r="A55" s="1179">
        <v>3</v>
      </c>
      <c r="B55" s="1196" t="s">
        <v>472</v>
      </c>
      <c r="C55" s="1198"/>
      <c r="D55" s="1198"/>
      <c r="E55" s="1198"/>
      <c r="F55" s="1198"/>
      <c r="G55" s="1181"/>
      <c r="H55" s="1198" t="s">
        <v>471</v>
      </c>
      <c r="I55" s="1184">
        <v>44180</v>
      </c>
      <c r="J55" s="1184">
        <v>1500</v>
      </c>
      <c r="K55" s="1184"/>
      <c r="L55" s="1184"/>
      <c r="M55" s="1184">
        <v>42680</v>
      </c>
      <c r="N55" s="1184"/>
      <c r="O55" s="1184"/>
      <c r="P55" s="1184"/>
      <c r="Q55" s="1185"/>
      <c r="R55" s="1184"/>
      <c r="S55" s="1184"/>
      <c r="T55" s="1184"/>
      <c r="U55" s="1184"/>
      <c r="V55" s="932">
        <f>W55+Z55</f>
        <v>3000</v>
      </c>
      <c r="W55" s="1185"/>
      <c r="X55" s="1185"/>
      <c r="Y55" s="1185"/>
      <c r="Z55" s="1185">
        <v>3000</v>
      </c>
      <c r="AA55" s="1185"/>
      <c r="AB55" s="1185"/>
      <c r="AC55" s="1185"/>
      <c r="AD55" s="1185"/>
      <c r="AE55" s="1185">
        <v>0</v>
      </c>
      <c r="AF55" s="1185"/>
      <c r="AG55" s="1185"/>
      <c r="AH55" s="1185"/>
      <c r="AI55" s="1185"/>
      <c r="AJ55" s="1185"/>
      <c r="AK55" s="1185"/>
      <c r="AL55" s="1200"/>
      <c r="AM55" s="1185"/>
      <c r="AN55" s="1185"/>
      <c r="AO55" s="1185"/>
      <c r="AP55" s="1185"/>
      <c r="AQ55" s="1185"/>
      <c r="AR55" s="1185"/>
      <c r="AS55" s="1185"/>
      <c r="AT55" s="1185"/>
      <c r="AU55" s="1185"/>
      <c r="AV55" s="1185"/>
      <c r="AW55" s="1185"/>
      <c r="AX55" s="1185"/>
      <c r="AY55" s="1185"/>
      <c r="AZ55" s="1185"/>
      <c r="BA55" s="1185"/>
      <c r="BB55" s="1185"/>
      <c r="BC55" s="1185"/>
      <c r="BD55" s="1185"/>
      <c r="BE55" s="1185"/>
      <c r="BF55" s="1185"/>
      <c r="BG55" s="1185"/>
      <c r="BH55" s="1185"/>
      <c r="BI55" s="1185"/>
      <c r="BJ55" s="1185"/>
      <c r="BK55" s="1185"/>
      <c r="BL55" s="1185"/>
      <c r="BM55" s="1185"/>
      <c r="BN55" s="1185"/>
      <c r="BO55" s="1185"/>
      <c r="BP55" s="1185"/>
      <c r="BQ55" s="1185"/>
      <c r="BR55" s="1185"/>
      <c r="BS55" s="1185"/>
      <c r="BT55" s="1185"/>
      <c r="BU55" s="1185"/>
      <c r="BV55" s="1185"/>
      <c r="BW55" s="1185"/>
      <c r="BX55" s="1185"/>
      <c r="BY55" s="1185"/>
      <c r="BZ55" s="1185"/>
      <c r="CA55" s="1185"/>
      <c r="CB55" s="1175"/>
    </row>
    <row r="56" spans="1:80">
      <c r="A56" s="1529"/>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row>
    <row r="57" spans="1:80">
      <c r="A57" s="1529"/>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row>
    <row r="58" spans="1:80">
      <c r="A58" s="152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row>
    <row r="59" spans="1:80">
      <c r="A59" s="1529"/>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row>
    <row r="60" spans="1:80">
      <c r="A60" s="1529"/>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row>
    <row r="61" spans="1:80">
      <c r="A61" s="1529"/>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row>
    <row r="62" spans="1:80">
      <c r="A62" s="1529"/>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row>
    <row r="63" spans="1:80">
      <c r="A63" s="1529"/>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row>
    <row r="64" spans="1:80">
      <c r="A64" s="1529"/>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row>
    <row r="65" spans="1:27">
      <c r="A65" s="1529"/>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row>
    <row r="66" spans="1:27">
      <c r="A66" s="152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row>
    <row r="67" spans="1:27">
      <c r="A67" s="1529"/>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row>
    <row r="68" spans="1:27">
      <c r="A68" s="1529"/>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row>
    <row r="69" spans="1:27">
      <c r="A69" s="1529"/>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row>
    <row r="70" spans="1:27">
      <c r="A70" s="1529"/>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row>
    <row r="71" spans="1:27">
      <c r="A71" s="1529"/>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row>
    <row r="72" spans="1:27">
      <c r="A72" s="1529"/>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row>
    <row r="73" spans="1:27">
      <c r="A73" s="1529"/>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row>
    <row r="74" spans="1:27">
      <c r="A74" s="1529"/>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row>
    <row r="75" spans="1:27">
      <c r="A75" s="1529"/>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row>
    <row r="76" spans="1:27">
      <c r="A76" s="1529"/>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row>
    <row r="77" spans="1:27">
      <c r="A77" s="1529"/>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row>
    <row r="78" spans="1:27">
      <c r="A78" s="1529"/>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row>
    <row r="79" spans="1:27">
      <c r="A79" s="1529"/>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row>
    <row r="80" spans="1:27">
      <c r="A80" s="1529"/>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row>
    <row r="81" spans="1:27">
      <c r="A81" s="1529"/>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row>
    <row r="82" spans="1:27">
      <c r="A82" s="1529"/>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row>
    <row r="83" spans="1:27">
      <c r="A83" s="1529"/>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row>
    <row r="84" spans="1:27">
      <c r="A84" s="1529"/>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row>
    <row r="85" spans="1:27">
      <c r="A85" s="1529"/>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row>
    <row r="86" spans="1:27">
      <c r="A86" s="1529"/>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row>
    <row r="87" spans="1:27">
      <c r="A87" s="1529"/>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row>
    <row r="88" spans="1:27">
      <c r="A88" s="1529"/>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row>
    <row r="89" spans="1:27">
      <c r="A89" s="1529"/>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row>
    <row r="90" spans="1:27">
      <c r="A90" s="1529"/>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row>
    <row r="91" spans="1:27">
      <c r="A91" s="1529"/>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row>
    <row r="92" spans="1:27">
      <c r="A92" s="1529"/>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row>
    <row r="93" spans="1:27">
      <c r="A93" s="1529"/>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row>
    <row r="94" spans="1:27">
      <c r="A94" s="1529"/>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row>
    <row r="95" spans="1:27">
      <c r="A95" s="1529"/>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row>
    <row r="96" spans="1:27">
      <c r="A96" s="1529"/>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row>
    <row r="97" spans="1:27">
      <c r="A97" s="1529"/>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row>
    <row r="98" spans="1:27">
      <c r="A98" s="1529"/>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row>
    <row r="99" spans="1:27">
      <c r="A99" s="1529"/>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row>
    <row r="100" spans="1:27">
      <c r="A100" s="1529"/>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row>
    <row r="101" spans="1:27">
      <c r="A101" s="1529"/>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row>
    <row r="102" spans="1:27">
      <c r="A102" s="1529"/>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row>
    <row r="103" spans="1:27">
      <c r="A103" s="1529"/>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row>
    <row r="104" spans="1:27">
      <c r="A104" s="1529"/>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row>
    <row r="105" spans="1:27">
      <c r="A105" s="1529"/>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row>
    <row r="106" spans="1:27">
      <c r="A106" s="1529"/>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row>
    <row r="107" spans="1:27">
      <c r="A107" s="1529"/>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row>
    <row r="108" spans="1:27">
      <c r="A108" s="1529"/>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row>
    <row r="109" spans="1:27">
      <c r="A109" s="1529"/>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row>
    <row r="110" spans="1:27">
      <c r="A110" s="1529"/>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row>
    <row r="111" spans="1:27">
      <c r="A111" s="1529"/>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row>
    <row r="112" spans="1:27">
      <c r="A112" s="1529"/>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row>
    <row r="113" spans="1:80">
      <c r="A113" s="1529"/>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row>
    <row r="114" spans="1:80">
      <c r="A114" s="152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row>
    <row r="115" spans="1:80">
      <c r="A115" s="1529"/>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row>
    <row r="116" spans="1:80">
      <c r="A116" s="1529"/>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row>
    <row r="117" spans="1:80">
      <c r="A117" s="1529"/>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row>
    <row r="118" spans="1:80">
      <c r="A118" s="1529"/>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row>
    <row r="119" spans="1:80">
      <c r="A119" s="1529"/>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row>
    <row r="120" spans="1:80">
      <c r="A120" s="1529"/>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row>
    <row r="121" spans="1:80">
      <c r="A121" s="40"/>
      <c r="B121" s="40"/>
      <c r="C121" s="1201"/>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row>
    <row r="122" spans="1:80">
      <c r="A122" s="40"/>
      <c r="B122" s="40"/>
      <c r="C122" s="1201"/>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row>
    <row r="123" spans="1:80">
      <c r="A123" s="40"/>
      <c r="B123" s="40"/>
      <c r="C123" s="1201"/>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row>
    <row r="124" spans="1:80">
      <c r="A124" s="40"/>
      <c r="B124" s="40"/>
      <c r="C124" s="1201"/>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row>
    <row r="125" spans="1:80">
      <c r="A125" s="40"/>
      <c r="B125" s="40"/>
      <c r="C125" s="1201"/>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row>
    <row r="126" spans="1:80">
      <c r="A126" s="40"/>
      <c r="B126" s="40"/>
      <c r="C126" s="1201"/>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row>
    <row r="127" spans="1:80">
      <c r="A127" s="40"/>
      <c r="B127" s="40"/>
      <c r="C127" s="1201"/>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row>
    <row r="128" spans="1:80">
      <c r="A128" s="40"/>
      <c r="B128" s="40"/>
      <c r="C128" s="1201"/>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row>
    <row r="129" spans="1:80">
      <c r="A129" s="40"/>
      <c r="B129" s="40"/>
      <c r="C129" s="1201"/>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row>
    <row r="130" spans="1:80">
      <c r="A130" s="40"/>
      <c r="B130" s="40"/>
      <c r="C130" s="1201"/>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row>
    <row r="131" spans="1:80">
      <c r="A131" s="40"/>
      <c r="B131" s="40"/>
      <c r="C131" s="1201"/>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row>
    <row r="132" spans="1:80">
      <c r="A132" s="40"/>
      <c r="B132" s="40"/>
      <c r="C132" s="1201"/>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row>
    <row r="133" spans="1:80">
      <c r="A133" s="40"/>
      <c r="B133" s="40"/>
      <c r="C133" s="1201"/>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row>
    <row r="134" spans="1:80">
      <c r="A134" s="40"/>
      <c r="B134" s="40"/>
      <c r="C134" s="1201"/>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row>
    <row r="135" spans="1:80">
      <c r="A135" s="40"/>
      <c r="B135" s="40"/>
      <c r="C135" s="1201"/>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row>
    <row r="136" spans="1:80">
      <c r="A136" s="40"/>
      <c r="B136" s="40"/>
      <c r="C136" s="1201"/>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row>
    <row r="137" spans="1:80">
      <c r="A137" s="40"/>
      <c r="B137" s="40"/>
      <c r="C137" s="1201"/>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row>
    <row r="138" spans="1:80">
      <c r="A138" s="40"/>
      <c r="B138" s="40"/>
      <c r="C138" s="1201"/>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row>
    <row r="139" spans="1:80">
      <c r="A139" s="40"/>
      <c r="B139" s="40"/>
      <c r="C139" s="1201"/>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row>
    <row r="140" spans="1:80">
      <c r="A140" s="40"/>
      <c r="B140" s="40"/>
      <c r="C140" s="1201"/>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row>
    <row r="141" spans="1:80">
      <c r="A141" s="40"/>
      <c r="B141" s="40"/>
      <c r="C141" s="1201"/>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row>
    <row r="142" spans="1:80">
      <c r="A142" s="40"/>
      <c r="B142" s="40"/>
      <c r="C142" s="1201"/>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row>
    <row r="143" spans="1:80">
      <c r="A143" s="40"/>
      <c r="B143" s="40"/>
      <c r="C143" s="1201"/>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row>
    <row r="144" spans="1:80">
      <c r="A144" s="40"/>
      <c r="B144" s="40"/>
      <c r="C144" s="1201"/>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row>
    <row r="145" spans="1:80">
      <c r="A145" s="40"/>
      <c r="B145" s="40"/>
      <c r="C145" s="1201"/>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row>
    <row r="146" spans="1:80">
      <c r="A146" s="40"/>
      <c r="B146" s="40"/>
      <c r="C146" s="1201"/>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row>
    <row r="147" spans="1:80">
      <c r="A147" s="40"/>
      <c r="B147" s="40"/>
      <c r="C147" s="1201"/>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row>
    <row r="148" spans="1:80">
      <c r="A148" s="40"/>
      <c r="B148" s="40"/>
      <c r="C148" s="1201"/>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row>
    <row r="149" spans="1:80">
      <c r="A149" s="40"/>
      <c r="B149" s="40"/>
      <c r="C149" s="1201"/>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row>
    <row r="150" spans="1:80">
      <c r="A150" s="40"/>
      <c r="B150" s="40"/>
      <c r="C150" s="1201"/>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row>
    <row r="151" spans="1:80">
      <c r="A151" s="40"/>
      <c r="B151" s="40"/>
      <c r="C151" s="1201"/>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row>
    <row r="152" spans="1:80">
      <c r="A152" s="40"/>
      <c r="B152" s="40"/>
      <c r="C152" s="1201"/>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row>
    <row r="153" spans="1:80">
      <c r="A153" s="40"/>
      <c r="B153" s="40"/>
      <c r="C153" s="1201"/>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row>
    <row r="154" spans="1:80">
      <c r="A154" s="40"/>
      <c r="B154" s="40"/>
      <c r="C154" s="1201"/>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row>
    <row r="155" spans="1:80">
      <c r="A155" s="40"/>
      <c r="B155" s="40"/>
      <c r="C155" s="1201"/>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row>
    <row r="156" spans="1:80">
      <c r="A156" s="40"/>
      <c r="B156" s="40"/>
      <c r="C156" s="1201"/>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row>
    <row r="157" spans="1:80">
      <c r="A157" s="40"/>
      <c r="B157" s="40"/>
      <c r="C157" s="1201"/>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row>
    <row r="158" spans="1:80">
      <c r="A158" s="40"/>
      <c r="B158" s="40"/>
      <c r="C158" s="1201"/>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row>
    <row r="159" spans="1:80">
      <c r="A159" s="40"/>
      <c r="B159" s="40"/>
      <c r="C159" s="1201"/>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row>
    <row r="160" spans="1:80">
      <c r="A160" s="40"/>
      <c r="B160" s="40"/>
      <c r="C160" s="1201"/>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row>
    <row r="161" spans="1:80">
      <c r="A161" s="40"/>
      <c r="B161" s="40"/>
      <c r="C161" s="1201"/>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row>
    <row r="162" spans="1:80">
      <c r="A162" s="40"/>
      <c r="B162" s="40"/>
      <c r="C162" s="1201"/>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row>
    <row r="163" spans="1:80">
      <c r="A163" s="40"/>
      <c r="B163" s="40"/>
      <c r="C163" s="1201"/>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row>
    <row r="164" spans="1:80">
      <c r="A164" s="40"/>
      <c r="B164" s="40"/>
      <c r="C164" s="1201"/>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row>
    <row r="165" spans="1:80">
      <c r="A165" s="40"/>
      <c r="B165" s="40"/>
      <c r="C165" s="1201"/>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row>
    <row r="166" spans="1:80">
      <c r="A166" s="40"/>
      <c r="B166" s="40"/>
      <c r="C166" s="1201"/>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row>
    <row r="167" spans="1:80">
      <c r="A167" s="40"/>
      <c r="B167" s="40"/>
      <c r="C167" s="1201"/>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row>
    <row r="168" spans="1:80">
      <c r="A168" s="40"/>
      <c r="B168" s="40"/>
      <c r="C168" s="1201"/>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row>
    <row r="169" spans="1:80">
      <c r="A169" s="40"/>
      <c r="B169" s="40"/>
      <c r="C169" s="1201"/>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row>
    <row r="170" spans="1:80">
      <c r="A170" s="40"/>
      <c r="B170" s="40"/>
      <c r="C170" s="1201"/>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row>
    <row r="171" spans="1:80">
      <c r="A171" s="40"/>
      <c r="B171" s="40"/>
      <c r="C171" s="1201"/>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row>
    <row r="172" spans="1:80">
      <c r="A172" s="40"/>
      <c r="B172" s="40"/>
      <c r="C172" s="1201"/>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row>
    <row r="173" spans="1:80">
      <c r="A173" s="40"/>
      <c r="B173" s="40"/>
      <c r="C173" s="1201"/>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row>
    <row r="174" spans="1:80">
      <c r="A174" s="40"/>
      <c r="B174" s="40"/>
      <c r="C174" s="1201"/>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row>
    <row r="175" spans="1:80">
      <c r="A175" s="40"/>
      <c r="B175" s="40"/>
      <c r="C175" s="1201"/>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row>
    <row r="176" spans="1:80">
      <c r="A176" s="40"/>
      <c r="B176" s="40"/>
      <c r="C176" s="1201"/>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row>
    <row r="177" spans="1:80">
      <c r="A177" s="40"/>
      <c r="B177" s="40"/>
      <c r="C177" s="1201"/>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row>
    <row r="178" spans="1:80">
      <c r="A178" s="40"/>
      <c r="B178" s="40"/>
      <c r="C178" s="1201"/>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row>
    <row r="179" spans="1:80">
      <c r="A179" s="40"/>
      <c r="B179" s="40"/>
      <c r="C179" s="1201"/>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row>
    <row r="180" spans="1:80">
      <c r="A180" s="40"/>
      <c r="B180" s="40"/>
      <c r="C180" s="1201"/>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row>
    <row r="181" spans="1:80">
      <c r="A181" s="40"/>
      <c r="B181" s="40"/>
      <c r="C181" s="1201"/>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row>
    <row r="182" spans="1:80">
      <c r="A182" s="40"/>
      <c r="B182" s="40"/>
      <c r="C182" s="120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row>
    <row r="183" spans="1:80">
      <c r="A183" s="40"/>
      <c r="B183" s="40"/>
      <c r="C183" s="1201"/>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row>
    <row r="184" spans="1:80">
      <c r="A184" s="40"/>
      <c r="B184" s="40"/>
      <c r="C184" s="1201"/>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row>
    <row r="185" spans="1:80">
      <c r="A185" s="40"/>
      <c r="B185" s="40"/>
      <c r="C185" s="1201"/>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row>
    <row r="186" spans="1:80">
      <c r="A186" s="40"/>
      <c r="B186" s="40"/>
      <c r="C186" s="1201"/>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row>
    <row r="187" spans="1:80">
      <c r="A187" s="40"/>
      <c r="B187" s="40"/>
      <c r="C187" s="1201"/>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row>
    <row r="188" spans="1:80">
      <c r="A188" s="40"/>
      <c r="B188" s="40"/>
      <c r="C188" s="1201"/>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row>
    <row r="189" spans="1:80">
      <c r="A189" s="40"/>
      <c r="B189" s="40"/>
      <c r="C189" s="1201"/>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row>
    <row r="190" spans="1:80">
      <c r="A190" s="40"/>
      <c r="B190" s="40"/>
      <c r="C190" s="1201"/>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row>
    <row r="191" spans="1:80">
      <c r="A191" s="40"/>
      <c r="B191" s="40"/>
      <c r="C191" s="1201"/>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row>
    <row r="192" spans="1:80">
      <c r="A192" s="40"/>
      <c r="B192" s="40"/>
      <c r="C192" s="1201"/>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row>
    <row r="193" spans="1:80">
      <c r="A193" s="40"/>
      <c r="B193" s="40"/>
      <c r="C193" s="1201"/>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row>
    <row r="194" spans="1:80">
      <c r="A194" s="40"/>
      <c r="B194" s="40"/>
      <c r="C194" s="1201"/>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row>
    <row r="195" spans="1:80">
      <c r="A195" s="40"/>
      <c r="B195" s="40"/>
      <c r="C195" s="1201"/>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row>
    <row r="196" spans="1:80">
      <c r="A196" s="40"/>
      <c r="B196" s="40"/>
      <c r="C196" s="1201"/>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row>
    <row r="197" spans="1:80">
      <c r="A197" s="40"/>
      <c r="B197" s="40"/>
      <c r="C197" s="1201"/>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row>
    <row r="198" spans="1:80">
      <c r="A198" s="40"/>
      <c r="B198" s="40"/>
      <c r="C198" s="1201"/>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row>
    <row r="199" spans="1:80">
      <c r="A199" s="40"/>
      <c r="B199" s="40"/>
      <c r="C199" s="1201"/>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row>
    <row r="200" spans="1:80">
      <c r="A200" s="40"/>
      <c r="B200" s="40"/>
      <c r="C200" s="1201"/>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row>
    <row r="201" spans="1:80">
      <c r="A201" s="40"/>
      <c r="B201" s="40"/>
      <c r="C201" s="1201"/>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row>
    <row r="202" spans="1:80">
      <c r="A202" s="40"/>
      <c r="B202" s="40"/>
      <c r="C202" s="1201"/>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row>
    <row r="203" spans="1:80">
      <c r="A203" s="40"/>
      <c r="B203" s="40"/>
      <c r="C203" s="1201"/>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row>
    <row r="204" spans="1:80">
      <c r="A204" s="40"/>
      <c r="B204" s="40"/>
      <c r="C204" s="1201"/>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row>
    <row r="205" spans="1:80">
      <c r="A205" s="40"/>
      <c r="B205" s="40"/>
      <c r="C205" s="1201"/>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row>
    <row r="206" spans="1:80">
      <c r="A206" s="40"/>
      <c r="B206" s="40"/>
      <c r="C206" s="1201"/>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row>
    <row r="207" spans="1:80">
      <c r="A207" s="40"/>
      <c r="B207" s="40"/>
      <c r="C207" s="1201"/>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row>
    <row r="208" spans="1:80">
      <c r="A208" s="40"/>
      <c r="B208" s="40"/>
      <c r="C208" s="1201"/>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row>
    <row r="209" spans="1:80">
      <c r="A209" s="40"/>
      <c r="B209" s="40"/>
      <c r="C209" s="1201"/>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row>
    <row r="210" spans="1:80">
      <c r="A210" s="40"/>
      <c r="B210" s="40"/>
      <c r="C210" s="1201"/>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row>
    <row r="211" spans="1:80">
      <c r="A211" s="40"/>
      <c r="B211" s="40"/>
      <c r="C211" s="1201"/>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row>
    <row r="212" spans="1:80">
      <c r="A212" s="40"/>
      <c r="B212" s="40"/>
      <c r="C212" s="1201"/>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row>
    <row r="213" spans="1:80">
      <c r="A213" s="40"/>
      <c r="B213" s="40"/>
      <c r="C213" s="1201"/>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row>
    <row r="214" spans="1:80">
      <c r="A214" s="40"/>
      <c r="B214" s="40"/>
      <c r="C214" s="1201"/>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row>
    <row r="215" spans="1:80">
      <c r="A215" s="40"/>
      <c r="B215" s="40"/>
      <c r="C215" s="1201"/>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row>
    <row r="216" spans="1:80">
      <c r="A216" s="40"/>
      <c r="B216" s="40"/>
      <c r="C216" s="1201"/>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row>
    <row r="217" spans="1:80">
      <c r="A217" s="40"/>
      <c r="B217" s="40"/>
      <c r="C217" s="1201"/>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row>
    <row r="218" spans="1:80">
      <c r="A218" s="40"/>
      <c r="B218" s="40"/>
      <c r="C218" s="1201"/>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row>
    <row r="219" spans="1:80">
      <c r="A219" s="40"/>
      <c r="B219" s="40"/>
      <c r="C219" s="1201"/>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row>
    <row r="220" spans="1:80">
      <c r="A220" s="40"/>
      <c r="B220" s="40"/>
      <c r="C220" s="1201"/>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row>
    <row r="221" spans="1:80">
      <c r="A221" s="40"/>
      <c r="B221" s="40"/>
      <c r="C221" s="1201"/>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row>
    <row r="222" spans="1:80">
      <c r="A222" s="40"/>
      <c r="B222" s="40"/>
      <c r="C222" s="1201"/>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row>
    <row r="223" spans="1:80">
      <c r="A223" s="40"/>
      <c r="B223" s="40"/>
      <c r="C223" s="1201"/>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row>
    <row r="224" spans="1:80">
      <c r="A224" s="40"/>
      <c r="B224" s="40"/>
      <c r="C224" s="1201"/>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row>
    <row r="225" spans="1:80">
      <c r="A225" s="40"/>
      <c r="B225" s="40"/>
      <c r="C225" s="1201"/>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row>
    <row r="226" spans="1:80">
      <c r="A226" s="40"/>
      <c r="B226" s="40"/>
      <c r="C226" s="1201"/>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row>
    <row r="227" spans="1:80">
      <c r="A227" s="40"/>
      <c r="B227" s="40"/>
      <c r="C227" s="1201"/>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row>
    <row r="228" spans="1:80">
      <c r="A228" s="40"/>
      <c r="B228" s="40"/>
      <c r="C228" s="1201"/>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row>
    <row r="229" spans="1:80">
      <c r="A229" s="40"/>
      <c r="B229" s="40"/>
      <c r="C229" s="1201"/>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row>
    <row r="230" spans="1:80">
      <c r="A230" s="40"/>
      <c r="B230" s="40"/>
      <c r="C230" s="1201"/>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row>
    <row r="231" spans="1:80">
      <c r="A231" s="40"/>
      <c r="B231" s="40"/>
      <c r="C231" s="1201"/>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row>
    <row r="232" spans="1:80">
      <c r="A232" s="40"/>
      <c r="B232" s="40"/>
      <c r="C232" s="1201"/>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row>
    <row r="233" spans="1:80">
      <c r="A233" s="40"/>
      <c r="B233" s="40"/>
      <c r="C233" s="1201"/>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row>
    <row r="234" spans="1:80">
      <c r="A234" s="40"/>
      <c r="B234" s="40"/>
      <c r="C234" s="1201"/>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row>
    <row r="235" spans="1:80">
      <c r="A235" s="40"/>
      <c r="B235" s="40"/>
      <c r="C235" s="1201"/>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row>
    <row r="236" spans="1:80">
      <c r="A236" s="40"/>
      <c r="B236" s="40"/>
      <c r="C236" s="1201"/>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row>
    <row r="237" spans="1:80">
      <c r="A237" s="40"/>
      <c r="B237" s="40"/>
      <c r="C237" s="1201"/>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row>
    <row r="238" spans="1:80">
      <c r="A238" s="40"/>
      <c r="B238" s="40"/>
      <c r="C238" s="1201"/>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row>
    <row r="239" spans="1:80">
      <c r="A239" s="40"/>
      <c r="B239" s="40"/>
      <c r="C239" s="1201"/>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row>
    <row r="240" spans="1:80">
      <c r="A240" s="40"/>
      <c r="B240" s="40"/>
      <c r="C240" s="1201"/>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row>
    <row r="241" spans="1:80">
      <c r="A241" s="40"/>
      <c r="B241" s="40"/>
      <c r="C241" s="1201"/>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row>
    <row r="242" spans="1:80">
      <c r="A242" s="40"/>
      <c r="B242" s="40"/>
      <c r="C242" s="1201"/>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row>
    <row r="243" spans="1:80">
      <c r="A243" s="40"/>
      <c r="B243" s="40"/>
      <c r="C243" s="1201"/>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row>
    <row r="244" spans="1:80">
      <c r="A244" s="40"/>
      <c r="B244" s="40"/>
      <c r="C244" s="1201"/>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row>
    <row r="245" spans="1:80">
      <c r="A245" s="40"/>
      <c r="B245" s="40"/>
      <c r="C245" s="1201"/>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row>
    <row r="246" spans="1:80">
      <c r="A246" s="40"/>
      <c r="B246" s="40"/>
      <c r="C246" s="1201"/>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row>
    <row r="247" spans="1:80">
      <c r="A247" s="40"/>
      <c r="B247" s="40"/>
      <c r="C247" s="1201"/>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row>
    <row r="248" spans="1:80">
      <c r="A248" s="40"/>
      <c r="B248" s="40"/>
      <c r="C248" s="1201"/>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row>
    <row r="249" spans="1:80">
      <c r="A249" s="40"/>
      <c r="B249" s="40"/>
      <c r="C249" s="1201"/>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row>
    <row r="250" spans="1:80">
      <c r="A250" s="40"/>
      <c r="B250" s="40"/>
      <c r="C250" s="1201"/>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row>
    <row r="251" spans="1:80">
      <c r="A251" s="40"/>
      <c r="B251" s="40"/>
      <c r="C251" s="1201"/>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row>
    <row r="252" spans="1:80">
      <c r="A252" s="40"/>
      <c r="B252" s="40"/>
      <c r="C252" s="1201"/>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row>
    <row r="253" spans="1:80">
      <c r="A253" s="40"/>
      <c r="B253" s="40"/>
      <c r="C253" s="1201"/>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row>
    <row r="254" spans="1:80">
      <c r="A254" s="40"/>
      <c r="B254" s="40"/>
      <c r="C254" s="1201"/>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row>
    <row r="255" spans="1:80">
      <c r="A255" s="40"/>
      <c r="B255" s="40"/>
      <c r="C255" s="1201"/>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row>
    <row r="256" spans="1:80">
      <c r="A256" s="40"/>
      <c r="B256" s="40"/>
      <c r="C256" s="1201"/>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row>
    <row r="257" spans="1:80">
      <c r="A257" s="40"/>
      <c r="B257" s="40"/>
      <c r="C257" s="120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row>
    <row r="258" spans="1:80">
      <c r="A258" s="40"/>
      <c r="B258" s="40"/>
      <c r="C258" s="1201"/>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row>
    <row r="259" spans="1:80">
      <c r="A259" s="40"/>
      <c r="B259" s="40"/>
      <c r="C259" s="1201"/>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row>
    <row r="260" spans="1:80">
      <c r="A260" s="40"/>
      <c r="B260" s="40"/>
      <c r="C260" s="1201"/>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row>
    <row r="261" spans="1:80">
      <c r="A261" s="40"/>
      <c r="B261" s="40"/>
      <c r="C261" s="1201"/>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row>
    <row r="262" spans="1:80">
      <c r="A262" s="40"/>
      <c r="B262" s="40"/>
      <c r="C262" s="1201"/>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row>
    <row r="263" spans="1:80">
      <c r="A263" s="40"/>
      <c r="B263" s="40"/>
      <c r="C263" s="1201"/>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row>
    <row r="264" spans="1:80">
      <c r="A264" s="40"/>
      <c r="B264" s="40"/>
      <c r="C264" s="1201"/>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row>
    <row r="265" spans="1:80">
      <c r="A265" s="40"/>
      <c r="B265" s="40"/>
      <c r="C265" s="1201"/>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row>
    <row r="266" spans="1:80">
      <c r="A266" s="40"/>
      <c r="B266" s="40"/>
      <c r="C266" s="1201"/>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row>
    <row r="267" spans="1:80">
      <c r="A267" s="40"/>
      <c r="B267" s="40"/>
      <c r="C267" s="1201"/>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row>
    <row r="268" spans="1:80">
      <c r="A268" s="40"/>
      <c r="B268" s="40"/>
      <c r="C268" s="1201"/>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row>
    <row r="269" spans="1:80">
      <c r="A269" s="40"/>
      <c r="B269" s="40"/>
      <c r="C269" s="1201"/>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row>
    <row r="270" spans="1:80">
      <c r="A270" s="40"/>
      <c r="B270" s="40"/>
      <c r="C270" s="1201"/>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row>
    <row r="271" spans="1:80">
      <c r="A271" s="40"/>
      <c r="B271" s="40"/>
      <c r="C271" s="1201"/>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row>
    <row r="272" spans="1:80">
      <c r="A272" s="40"/>
      <c r="B272" s="40"/>
      <c r="C272" s="1201"/>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row>
    <row r="273" spans="1:80">
      <c r="A273" s="40"/>
      <c r="B273" s="40"/>
      <c r="C273" s="1201"/>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row>
    <row r="274" spans="1:80">
      <c r="A274" s="40"/>
      <c r="B274" s="40"/>
      <c r="C274" s="1201"/>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row>
    <row r="275" spans="1:80">
      <c r="A275" s="40"/>
      <c r="B275" s="40"/>
      <c r="C275" s="1201"/>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row>
    <row r="276" spans="1:80">
      <c r="A276" s="40"/>
      <c r="B276" s="40"/>
      <c r="C276" s="1201"/>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row>
    <row r="277" spans="1:80">
      <c r="A277" s="40"/>
      <c r="B277" s="40"/>
      <c r="C277" s="1201"/>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row>
    <row r="278" spans="1:80">
      <c r="A278" s="40"/>
      <c r="B278" s="40"/>
      <c r="C278" s="1201"/>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row>
    <row r="279" spans="1:80">
      <c r="A279" s="40"/>
      <c r="B279" s="40"/>
      <c r="C279" s="1201"/>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row>
    <row r="280" spans="1:80">
      <c r="A280" s="40"/>
      <c r="B280" s="40"/>
      <c r="C280" s="1201"/>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row>
    <row r="281" spans="1:80">
      <c r="A281" s="40"/>
      <c r="B281" s="40"/>
      <c r="C281" s="1201"/>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row>
    <row r="282" spans="1:80">
      <c r="A282" s="40"/>
      <c r="B282" s="40"/>
      <c r="C282" s="1201"/>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row>
    <row r="283" spans="1:80">
      <c r="A283" s="40"/>
      <c r="B283" s="40"/>
      <c r="C283" s="1201"/>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row>
    <row r="284" spans="1:80">
      <c r="A284" s="40"/>
      <c r="B284" s="40"/>
      <c r="C284" s="1201"/>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row>
    <row r="285" spans="1:80">
      <c r="A285" s="40"/>
      <c r="B285" s="40"/>
      <c r="C285" s="1201"/>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row>
    <row r="286" spans="1:80">
      <c r="A286" s="40"/>
      <c r="B286" s="40"/>
      <c r="C286" s="1201"/>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row>
    <row r="287" spans="1:80">
      <c r="A287" s="40"/>
      <c r="B287" s="40"/>
      <c r="C287" s="1201"/>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row>
    <row r="288" spans="1:80">
      <c r="A288" s="40"/>
      <c r="B288" s="40"/>
      <c r="C288" s="1201"/>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row>
    <row r="289" spans="1:80">
      <c r="A289" s="40"/>
      <c r="B289" s="40"/>
      <c r="C289" s="1201"/>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row>
  </sheetData>
  <mergeCells count="126">
    <mergeCell ref="BK9:BL9"/>
    <mergeCell ref="BP9:BQ9"/>
    <mergeCell ref="S4:U6"/>
    <mergeCell ref="S7:T8"/>
    <mergeCell ref="U7:U10"/>
    <mergeCell ref="S9:S10"/>
    <mergeCell ref="T9:T10"/>
    <mergeCell ref="AZ4:BF5"/>
    <mergeCell ref="BG4:BM5"/>
    <mergeCell ref="BH7:BL7"/>
    <mergeCell ref="BM7:BM10"/>
    <mergeCell ref="BH6:BM6"/>
    <mergeCell ref="BB8:BE8"/>
    <mergeCell ref="BH8:BH10"/>
    <mergeCell ref="BI8:BL8"/>
    <mergeCell ref="BB9:BC9"/>
    <mergeCell ref="BD9:BE9"/>
    <mergeCell ref="BI9:BJ9"/>
    <mergeCell ref="BA6:BF6"/>
    <mergeCell ref="BO7:BS7"/>
    <mergeCell ref="AY7:AY10"/>
    <mergeCell ref="BO8:BO10"/>
    <mergeCell ref="BP8:BS8"/>
    <mergeCell ref="AF6:AF10"/>
    <mergeCell ref="R7:R10"/>
    <mergeCell ref="W7:Y7"/>
    <mergeCell ref="Z7:Z10"/>
    <mergeCell ref="V6:V10"/>
    <mergeCell ref="O8:O10"/>
    <mergeCell ref="P8:Q8"/>
    <mergeCell ref="W8:W10"/>
    <mergeCell ref="J9:J10"/>
    <mergeCell ref="K9:K10"/>
    <mergeCell ref="L9:L10"/>
    <mergeCell ref="M9:M10"/>
    <mergeCell ref="P9:P10"/>
    <mergeCell ref="I5:M5"/>
    <mergeCell ref="I6:I10"/>
    <mergeCell ref="J6:M6"/>
    <mergeCell ref="N6:N10"/>
    <mergeCell ref="O6:R6"/>
    <mergeCell ref="AU4:AY5"/>
    <mergeCell ref="AX9:AX10"/>
    <mergeCell ref="AG7:AI7"/>
    <mergeCell ref="AF4:AJ5"/>
    <mergeCell ref="AK4:AO5"/>
    <mergeCell ref="AP4:AT5"/>
    <mergeCell ref="AL7:AN7"/>
    <mergeCell ref="AO7:AO10"/>
    <mergeCell ref="AQ7:AS7"/>
    <mergeCell ref="AL8:AL10"/>
    <mergeCell ref="AM8:AN8"/>
    <mergeCell ref="AM9:AM10"/>
    <mergeCell ref="AN9:AN10"/>
    <mergeCell ref="Q9:Q10"/>
    <mergeCell ref="AV8:AV10"/>
    <mergeCell ref="AW8:AX8"/>
    <mergeCell ref="J7:K8"/>
    <mergeCell ref="L7:M8"/>
    <mergeCell ref="O7:Q7"/>
    <mergeCell ref="AG6:AJ6"/>
    <mergeCell ref="AK6:AK10"/>
    <mergeCell ref="AL6:AO6"/>
    <mergeCell ref="X8:Y8"/>
    <mergeCell ref="AB8:AB10"/>
    <mergeCell ref="AC8:AD8"/>
    <mergeCell ref="X9:X10"/>
    <mergeCell ref="Y9:Y10"/>
    <mergeCell ref="AC9:AC10"/>
    <mergeCell ref="AD9:AD10"/>
    <mergeCell ref="AE7:AE10"/>
    <mergeCell ref="AJ7:AJ10"/>
    <mergeCell ref="AI9:AI10"/>
    <mergeCell ref="AH8:AI8"/>
    <mergeCell ref="AG8:AG10"/>
    <mergeCell ref="AB6:AE6"/>
    <mergeCell ref="AB7:AD7"/>
    <mergeCell ref="AP6:AP10"/>
    <mergeCell ref="AQ6:AT6"/>
    <mergeCell ref="AT7:AT10"/>
    <mergeCell ref="AQ8:AQ10"/>
    <mergeCell ref="AR8:AS8"/>
    <mergeCell ref="AR9:AR10"/>
    <mergeCell ref="H5:H10"/>
    <mergeCell ref="AH9:AH10"/>
    <mergeCell ref="A1:CB1"/>
    <mergeCell ref="A2:CB2"/>
    <mergeCell ref="A3:CB3"/>
    <mergeCell ref="A4:A10"/>
    <mergeCell ref="B4:B10"/>
    <mergeCell ref="C4:C10"/>
    <mergeCell ref="D4:D10"/>
    <mergeCell ref="E4:E10"/>
    <mergeCell ref="F4:F10"/>
    <mergeCell ref="G4:G10"/>
    <mergeCell ref="H4:M4"/>
    <mergeCell ref="N4:R5"/>
    <mergeCell ref="V4:Z5"/>
    <mergeCell ref="AA4:AE5"/>
    <mergeCell ref="W6:Z6"/>
    <mergeCell ref="AA6:AA10"/>
    <mergeCell ref="BN4:BT5"/>
    <mergeCell ref="BU4:CA5"/>
    <mergeCell ref="CB4:CB10"/>
    <mergeCell ref="CA7:CA10"/>
    <mergeCell ref="BO6:BT6"/>
    <mergeCell ref="BU6:BU10"/>
    <mergeCell ref="BV6:CA6"/>
    <mergeCell ref="BY9:BZ9"/>
    <mergeCell ref="BT7:BT10"/>
    <mergeCell ref="BV7:BZ7"/>
    <mergeCell ref="BR9:BS9"/>
    <mergeCell ref="BW9:BX9"/>
    <mergeCell ref="BV8:BV10"/>
    <mergeCell ref="BW8:BZ8"/>
    <mergeCell ref="BN6:BN10"/>
    <mergeCell ref="AS9:AS10"/>
    <mergeCell ref="AW9:AW10"/>
    <mergeCell ref="BG6:BG10"/>
    <mergeCell ref="BA7:BE7"/>
    <mergeCell ref="BF7:BF10"/>
    <mergeCell ref="BA8:BA10"/>
    <mergeCell ref="AU6:AU10"/>
    <mergeCell ref="AV6:AY6"/>
    <mergeCell ref="AZ6:AZ10"/>
    <mergeCell ref="AV7:AX7"/>
  </mergeCells>
  <pageMargins left="0.31" right="0.27" top="0.4" bottom="0.38" header="0.3" footer="0.26"/>
  <pageSetup pageOrder="overThenDown" orientation="landscape"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W292"/>
  <sheetViews>
    <sheetView topLeftCell="A13" workbookViewId="0">
      <selection activeCell="F26" sqref="F26"/>
    </sheetView>
  </sheetViews>
  <sheetFormatPr defaultColWidth="9.28515625" defaultRowHeight="12"/>
  <cols>
    <col min="1" max="1" width="5.28515625" style="64" customWidth="1"/>
    <col min="2" max="2" width="15.42578125" style="64" customWidth="1"/>
    <col min="3" max="5" width="9.28515625" style="64"/>
    <col min="6" max="6" width="11.7109375" style="64" customWidth="1"/>
    <col min="7" max="7" width="11.28515625" style="64" customWidth="1"/>
    <col min="8" max="10" width="9.28515625" style="64"/>
    <col min="11" max="11" width="14.42578125" style="64" customWidth="1"/>
    <col min="12" max="16384" width="9.28515625" style="64"/>
  </cols>
  <sheetData>
    <row r="1" spans="1:101">
      <c r="A1" s="2959" t="s">
        <v>267</v>
      </c>
      <c r="B1" s="2959"/>
      <c r="C1" s="2959"/>
      <c r="D1" s="2959"/>
      <c r="E1" s="2959"/>
      <c r="F1" s="2959"/>
      <c r="G1" s="2959"/>
      <c r="H1" s="2959"/>
      <c r="I1" s="2959"/>
      <c r="J1" s="2959"/>
      <c r="K1" s="2959"/>
      <c r="L1" s="2959"/>
      <c r="M1" s="2959"/>
      <c r="N1" s="2959"/>
      <c r="O1" s="2959"/>
      <c r="P1" s="2959"/>
      <c r="Q1" s="2959"/>
      <c r="R1" s="2959"/>
      <c r="S1" s="2959"/>
      <c r="T1" s="2959"/>
      <c r="U1" s="2959"/>
      <c r="V1" s="2959"/>
      <c r="W1" s="2959"/>
      <c r="X1" s="2959"/>
      <c r="Y1" s="2959"/>
      <c r="Z1" s="2959"/>
      <c r="AA1" s="2959"/>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row>
    <row r="2" spans="1:101">
      <c r="A2" s="2960"/>
      <c r="B2" s="2960"/>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row>
    <row r="3" spans="1:101" s="62" customFormat="1">
      <c r="A3" s="2961" t="s">
        <v>440</v>
      </c>
      <c r="B3" s="2961"/>
      <c r="C3" s="2961"/>
      <c r="D3" s="2961"/>
      <c r="E3" s="2961"/>
      <c r="F3" s="2961"/>
      <c r="G3" s="2961"/>
      <c r="H3" s="2961"/>
      <c r="I3" s="2961"/>
      <c r="J3" s="2961"/>
      <c r="K3" s="2961"/>
      <c r="L3" s="2961"/>
      <c r="M3" s="2961"/>
      <c r="N3" s="2961"/>
      <c r="O3" s="2961"/>
      <c r="P3" s="2961"/>
      <c r="Q3" s="2961"/>
      <c r="R3" s="2961"/>
      <c r="S3" s="2961"/>
      <c r="T3" s="2961"/>
      <c r="U3" s="2961"/>
      <c r="V3" s="2961"/>
      <c r="W3" s="2961"/>
      <c r="X3" s="2961"/>
      <c r="Y3" s="2961"/>
      <c r="Z3" s="2961"/>
      <c r="AA3" s="2961"/>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row>
    <row r="4" spans="1:101" s="62" customFormat="1">
      <c r="A4" s="2962" t="s">
        <v>439</v>
      </c>
      <c r="B4" s="2962"/>
      <c r="C4" s="2962"/>
      <c r="D4" s="2962"/>
      <c r="E4" s="2962"/>
      <c r="F4" s="2962"/>
      <c r="G4" s="2962"/>
      <c r="H4" s="2962"/>
      <c r="I4" s="2962"/>
      <c r="J4" s="2962"/>
      <c r="K4" s="2962"/>
      <c r="L4" s="2962"/>
      <c r="M4" s="2962"/>
      <c r="N4" s="2962"/>
      <c r="O4" s="2962"/>
      <c r="P4" s="2962"/>
      <c r="Q4" s="2962"/>
      <c r="R4" s="2962"/>
      <c r="S4" s="2962"/>
      <c r="T4" s="2962"/>
      <c r="U4" s="2962"/>
      <c r="V4" s="2962"/>
      <c r="W4" s="2962"/>
      <c r="X4" s="2962"/>
      <c r="Y4" s="2962"/>
      <c r="Z4" s="2962"/>
      <c r="AA4" s="2962"/>
      <c r="AB4" s="61"/>
      <c r="AC4" s="61"/>
      <c r="AD4" s="61"/>
      <c r="AE4" s="61"/>
      <c r="AF4" s="61"/>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row>
    <row r="5" spans="1:101">
      <c r="A5" s="2963" t="s">
        <v>0</v>
      </c>
      <c r="B5" s="2963"/>
      <c r="C5" s="2963"/>
      <c r="D5" s="2963"/>
      <c r="E5" s="2963"/>
      <c r="F5" s="2963"/>
      <c r="G5" s="2963"/>
      <c r="H5" s="2963"/>
      <c r="I5" s="2963"/>
      <c r="J5" s="2963"/>
      <c r="K5" s="2963"/>
      <c r="L5" s="2963"/>
      <c r="M5" s="2963"/>
      <c r="N5" s="2963"/>
      <c r="O5" s="2963"/>
      <c r="P5" s="2963"/>
      <c r="Q5" s="2963"/>
      <c r="R5" s="2963"/>
      <c r="S5" s="2963"/>
      <c r="T5" s="2963"/>
      <c r="U5" s="2963"/>
      <c r="V5" s="2963"/>
      <c r="W5" s="2963"/>
      <c r="X5" s="2963"/>
      <c r="Y5" s="2963"/>
      <c r="Z5" s="2963"/>
      <c r="AA5" s="2963"/>
      <c r="AB5" s="11"/>
      <c r="AC5" s="11"/>
      <c r="AD5" s="12"/>
      <c r="AE5" s="12"/>
      <c r="AF5" s="12"/>
      <c r="AG5" s="12"/>
      <c r="AH5" s="12"/>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row>
    <row r="6" spans="1:101" ht="35.25" customHeight="1">
      <c r="A6" s="2964" t="s">
        <v>268</v>
      </c>
      <c r="B6" s="2955" t="s">
        <v>14</v>
      </c>
      <c r="C6" s="2955" t="s">
        <v>15</v>
      </c>
      <c r="D6" s="2955" t="s">
        <v>17</v>
      </c>
      <c r="E6" s="2949" t="s">
        <v>36</v>
      </c>
      <c r="F6" s="2949"/>
      <c r="G6" s="2949"/>
      <c r="H6" s="2955" t="s">
        <v>35</v>
      </c>
      <c r="I6" s="2955"/>
      <c r="J6" s="2949" t="s">
        <v>37</v>
      </c>
      <c r="K6" s="2949"/>
      <c r="L6" s="2944" t="s">
        <v>38</v>
      </c>
      <c r="M6" s="2944" t="s">
        <v>69</v>
      </c>
      <c r="N6" s="2944" t="s">
        <v>59</v>
      </c>
      <c r="O6" s="2944" t="s">
        <v>70</v>
      </c>
      <c r="P6" s="2944" t="s">
        <v>39</v>
      </c>
      <c r="Q6" s="2944" t="s">
        <v>71</v>
      </c>
      <c r="R6" s="2944" t="s">
        <v>60</v>
      </c>
      <c r="S6" s="2944" t="s">
        <v>72</v>
      </c>
      <c r="T6" s="2948" t="s">
        <v>40</v>
      </c>
      <c r="U6" s="2948" t="s">
        <v>41</v>
      </c>
      <c r="V6" s="2948" t="s">
        <v>42</v>
      </c>
      <c r="W6" s="2948" t="s">
        <v>86</v>
      </c>
      <c r="X6" s="2948"/>
      <c r="Y6" s="2948" t="s">
        <v>87</v>
      </c>
      <c r="Z6" s="2948"/>
      <c r="AA6" s="2948" t="s">
        <v>4</v>
      </c>
      <c r="AB6" s="60"/>
      <c r="AC6" s="60"/>
      <c r="AD6" s="60"/>
      <c r="AE6" s="2954"/>
      <c r="AF6" s="2954"/>
      <c r="AG6" s="2954"/>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row>
    <row r="7" spans="1:101">
      <c r="A7" s="2964"/>
      <c r="B7" s="2955"/>
      <c r="C7" s="2955"/>
      <c r="D7" s="2955"/>
      <c r="E7" s="2949" t="s">
        <v>34</v>
      </c>
      <c r="F7" s="2949" t="s">
        <v>19</v>
      </c>
      <c r="G7" s="2949"/>
      <c r="H7" s="2949" t="s">
        <v>20</v>
      </c>
      <c r="I7" s="2949" t="s">
        <v>77</v>
      </c>
      <c r="J7" s="2949" t="s">
        <v>20</v>
      </c>
      <c r="K7" s="2956" t="s">
        <v>77</v>
      </c>
      <c r="L7" s="2945"/>
      <c r="M7" s="2945"/>
      <c r="N7" s="2945"/>
      <c r="O7" s="2945"/>
      <c r="P7" s="2945"/>
      <c r="Q7" s="2945"/>
      <c r="R7" s="2945"/>
      <c r="S7" s="2945"/>
      <c r="T7" s="2948"/>
      <c r="U7" s="2948"/>
      <c r="V7" s="2948"/>
      <c r="W7" s="2948" t="s">
        <v>90</v>
      </c>
      <c r="X7" s="2948" t="s">
        <v>88</v>
      </c>
      <c r="Y7" s="2948" t="s">
        <v>89</v>
      </c>
      <c r="Z7" s="2948" t="s">
        <v>88</v>
      </c>
      <c r="AA7" s="2948"/>
      <c r="AB7" s="60"/>
      <c r="AC7" s="60"/>
      <c r="AD7" s="60"/>
      <c r="AE7" s="2954"/>
      <c r="AF7" s="2954"/>
      <c r="AG7" s="2954"/>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row>
    <row r="8" spans="1:101">
      <c r="A8" s="2964"/>
      <c r="B8" s="2955"/>
      <c r="C8" s="2955"/>
      <c r="D8" s="2955"/>
      <c r="E8" s="2949"/>
      <c r="F8" s="2949" t="s">
        <v>20</v>
      </c>
      <c r="G8" s="2951" t="s">
        <v>77</v>
      </c>
      <c r="H8" s="2949"/>
      <c r="I8" s="2949"/>
      <c r="J8" s="2949"/>
      <c r="K8" s="2957"/>
      <c r="L8" s="2945"/>
      <c r="M8" s="2945"/>
      <c r="N8" s="2945"/>
      <c r="O8" s="2945"/>
      <c r="P8" s="2945"/>
      <c r="Q8" s="2945"/>
      <c r="R8" s="2945"/>
      <c r="S8" s="2945"/>
      <c r="T8" s="2948"/>
      <c r="U8" s="2948"/>
      <c r="V8" s="2948"/>
      <c r="W8" s="2948"/>
      <c r="X8" s="2948"/>
      <c r="Y8" s="2948"/>
      <c r="Z8" s="2948"/>
      <c r="AA8" s="2948"/>
      <c r="AB8" s="60"/>
      <c r="AC8" s="60"/>
      <c r="AD8" s="60"/>
      <c r="AE8" s="2947"/>
      <c r="AF8" s="2953"/>
      <c r="AG8" s="2953"/>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row>
    <row r="9" spans="1:101" ht="52.5" customHeight="1">
      <c r="A9" s="2964"/>
      <c r="B9" s="2955"/>
      <c r="C9" s="2955"/>
      <c r="D9" s="2955"/>
      <c r="E9" s="2949"/>
      <c r="F9" s="2950"/>
      <c r="G9" s="2952"/>
      <c r="H9" s="2949"/>
      <c r="I9" s="2949"/>
      <c r="J9" s="2949"/>
      <c r="K9" s="2958"/>
      <c r="L9" s="2946"/>
      <c r="M9" s="2946"/>
      <c r="N9" s="2946"/>
      <c r="O9" s="2946"/>
      <c r="P9" s="2946"/>
      <c r="Q9" s="2946"/>
      <c r="R9" s="2946"/>
      <c r="S9" s="2946"/>
      <c r="T9" s="2948"/>
      <c r="U9" s="2948"/>
      <c r="V9" s="2948"/>
      <c r="W9" s="2948"/>
      <c r="X9" s="2948"/>
      <c r="Y9" s="2948"/>
      <c r="Z9" s="2948"/>
      <c r="AA9" s="2948"/>
      <c r="AB9" s="60"/>
      <c r="AC9" s="60"/>
      <c r="AD9" s="60"/>
      <c r="AE9" s="2947"/>
      <c r="AF9" s="59"/>
      <c r="AG9" s="59"/>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101">
      <c r="A10" s="58"/>
      <c r="B10" s="57" t="s">
        <v>6</v>
      </c>
      <c r="C10" s="58"/>
      <c r="D10" s="58"/>
      <c r="E10" s="57"/>
      <c r="F10" s="58"/>
      <c r="G10" s="57"/>
      <c r="H10" s="58"/>
      <c r="I10" s="57"/>
      <c r="J10" s="58"/>
      <c r="K10" s="57"/>
      <c r="L10" s="58"/>
      <c r="M10" s="58"/>
      <c r="N10" s="58"/>
      <c r="O10" s="58"/>
      <c r="P10" s="58"/>
      <c r="Q10" s="58"/>
      <c r="R10" s="58"/>
      <c r="S10" s="58"/>
      <c r="T10" s="58"/>
      <c r="U10" s="58"/>
      <c r="V10" s="58"/>
      <c r="W10" s="58"/>
      <c r="X10" s="58"/>
      <c r="Y10" s="57"/>
      <c r="Z10" s="58"/>
      <c r="AA10" s="58"/>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row>
    <row r="11" spans="1:101" ht="48">
      <c r="A11" s="14" t="s">
        <v>2</v>
      </c>
      <c r="B11" s="56" t="s">
        <v>272</v>
      </c>
      <c r="C11" s="14"/>
      <c r="D11" s="14"/>
      <c r="E11" s="15"/>
      <c r="F11" s="55">
        <f>F12</f>
        <v>57188</v>
      </c>
      <c r="G11" s="55">
        <f t="shared" ref="G11:Z11" si="0">G12</f>
        <v>52000</v>
      </c>
      <c r="H11" s="55">
        <f t="shared" si="0"/>
        <v>0</v>
      </c>
      <c r="I11" s="55">
        <f t="shared" si="0"/>
        <v>0</v>
      </c>
      <c r="J11" s="55">
        <f t="shared" si="0"/>
        <v>0</v>
      </c>
      <c r="K11" s="55">
        <f t="shared" si="0"/>
        <v>9522</v>
      </c>
      <c r="L11" s="55">
        <f t="shared" si="0"/>
        <v>0</v>
      </c>
      <c r="M11" s="55">
        <f t="shared" si="0"/>
        <v>0</v>
      </c>
      <c r="N11" s="55">
        <f t="shared" si="0"/>
        <v>0</v>
      </c>
      <c r="O11" s="55">
        <f t="shared" si="0"/>
        <v>0</v>
      </c>
      <c r="P11" s="55">
        <f t="shared" si="0"/>
        <v>0</v>
      </c>
      <c r="Q11" s="55">
        <f t="shared" si="0"/>
        <v>0</v>
      </c>
      <c r="R11" s="55">
        <f t="shared" si="0"/>
        <v>0</v>
      </c>
      <c r="S11" s="55">
        <f t="shared" si="0"/>
        <v>0</v>
      </c>
      <c r="T11" s="55">
        <f t="shared" si="0"/>
        <v>5693</v>
      </c>
      <c r="U11" s="55">
        <f t="shared" si="0"/>
        <v>5693</v>
      </c>
      <c r="V11" s="55">
        <f t="shared" si="0"/>
        <v>3829</v>
      </c>
      <c r="W11" s="55">
        <f t="shared" si="0"/>
        <v>3829</v>
      </c>
      <c r="X11" s="55">
        <f t="shared" si="0"/>
        <v>3829</v>
      </c>
      <c r="Y11" s="55">
        <f t="shared" si="0"/>
        <v>0</v>
      </c>
      <c r="Z11" s="55">
        <f t="shared" si="0"/>
        <v>0</v>
      </c>
      <c r="AA11" s="14"/>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row>
    <row r="12" spans="1:101" ht="48">
      <c r="A12" s="54" t="s">
        <v>29</v>
      </c>
      <c r="B12" s="53" t="s">
        <v>43</v>
      </c>
      <c r="C12" s="52"/>
      <c r="D12" s="52"/>
      <c r="E12" s="51"/>
      <c r="F12" s="52">
        <f>F13</f>
        <v>57188</v>
      </c>
      <c r="G12" s="52">
        <f t="shared" ref="G12:Z12" si="1">G13</f>
        <v>52000</v>
      </c>
      <c r="H12" s="52">
        <f t="shared" si="1"/>
        <v>0</v>
      </c>
      <c r="I12" s="52">
        <f t="shared" si="1"/>
        <v>0</v>
      </c>
      <c r="J12" s="52">
        <f t="shared" si="1"/>
        <v>0</v>
      </c>
      <c r="K12" s="52">
        <f t="shared" si="1"/>
        <v>9522</v>
      </c>
      <c r="L12" s="52">
        <f t="shared" si="1"/>
        <v>0</v>
      </c>
      <c r="M12" s="52">
        <f t="shared" si="1"/>
        <v>0</v>
      </c>
      <c r="N12" s="52">
        <f t="shared" si="1"/>
        <v>0</v>
      </c>
      <c r="O12" s="52">
        <f t="shared" si="1"/>
        <v>0</v>
      </c>
      <c r="P12" s="52">
        <f t="shared" si="1"/>
        <v>0</v>
      </c>
      <c r="Q12" s="52">
        <f t="shared" si="1"/>
        <v>0</v>
      </c>
      <c r="R12" s="52">
        <f t="shared" si="1"/>
        <v>0</v>
      </c>
      <c r="S12" s="52">
        <f t="shared" si="1"/>
        <v>0</v>
      </c>
      <c r="T12" s="52">
        <f t="shared" si="1"/>
        <v>5693</v>
      </c>
      <c r="U12" s="52">
        <f t="shared" si="1"/>
        <v>5693</v>
      </c>
      <c r="V12" s="52">
        <f t="shared" si="1"/>
        <v>3829</v>
      </c>
      <c r="W12" s="52">
        <f t="shared" si="1"/>
        <v>3829</v>
      </c>
      <c r="X12" s="52">
        <f t="shared" si="1"/>
        <v>3829</v>
      </c>
      <c r="Y12" s="52">
        <f t="shared" si="1"/>
        <v>0</v>
      </c>
      <c r="Z12" s="52">
        <f t="shared" si="1"/>
        <v>0</v>
      </c>
      <c r="AA12" s="54"/>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row>
    <row r="13" spans="1:101" ht="72">
      <c r="A13" s="50">
        <v>1</v>
      </c>
      <c r="B13" s="49" t="s">
        <v>273</v>
      </c>
      <c r="C13" s="52"/>
      <c r="D13" s="48" t="s">
        <v>281</v>
      </c>
      <c r="E13" s="48" t="s">
        <v>286</v>
      </c>
      <c r="F13" s="47">
        <v>57188</v>
      </c>
      <c r="G13" s="47">
        <v>52000</v>
      </c>
      <c r="H13" s="52"/>
      <c r="I13" s="51"/>
      <c r="J13" s="52"/>
      <c r="K13" s="47">
        <v>9522</v>
      </c>
      <c r="L13" s="52"/>
      <c r="M13" s="52"/>
      <c r="N13" s="52"/>
      <c r="O13" s="52"/>
      <c r="P13" s="52"/>
      <c r="Q13" s="52"/>
      <c r="R13" s="52"/>
      <c r="S13" s="52"/>
      <c r="T13" s="47">
        <v>5693</v>
      </c>
      <c r="U13" s="47">
        <v>5693</v>
      </c>
      <c r="V13" s="46">
        <f>K13-T13</f>
        <v>3829</v>
      </c>
      <c r="W13" s="46">
        <f>V13</f>
        <v>3829</v>
      </c>
      <c r="X13" s="46">
        <f>W13</f>
        <v>3829</v>
      </c>
      <c r="Y13" s="51"/>
      <c r="Z13" s="52"/>
      <c r="AA13" s="54"/>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row>
    <row r="14" spans="1:101">
      <c r="A14" s="45"/>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row>
    <row r="15" spans="1:101">
      <c r="A15" s="16"/>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row>
    <row r="16" spans="1:101">
      <c r="A16" s="16"/>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row>
    <row r="17" spans="1:27">
      <c r="A17" s="16"/>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row>
    <row r="18" spans="1:27">
      <c r="A18" s="16"/>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row>
    <row r="19" spans="1:27">
      <c r="A19" s="16"/>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row>
    <row r="20" spans="1:27">
      <c r="A20" s="16"/>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row>
    <row r="21" spans="1:27">
      <c r="A21" s="16"/>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spans="1:27">
      <c r="A22" s="16"/>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row>
    <row r="23" spans="1:27">
      <c r="A23" s="16"/>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c r="A24" s="16"/>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c r="A25" s="16"/>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c r="A26" s="16"/>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c r="A27" s="16"/>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c r="A28" s="16"/>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c r="A29" s="16"/>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c r="A30" s="16"/>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c r="A31" s="16"/>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c r="A32" s="16"/>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c r="A33" s="16"/>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c r="A34" s="16"/>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c r="A35" s="16"/>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c r="A36" s="16"/>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c r="A37" s="16"/>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c r="A38" s="16"/>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c r="A39" s="16"/>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c r="A40" s="16"/>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c r="A41" s="16"/>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c r="A42" s="16"/>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c r="A43" s="16"/>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c r="A44" s="16"/>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c r="A45" s="16"/>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c r="A46" s="16"/>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c r="A47" s="16"/>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c r="A48" s="16"/>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c r="A49" s="16"/>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c r="A50" s="16"/>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c r="A51" s="16"/>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c r="A52" s="16"/>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c r="A53" s="16"/>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c r="A54" s="16"/>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c r="A55" s="16"/>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c r="A56" s="16"/>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c r="A57" s="16"/>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c r="A58" s="16"/>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c r="A59" s="16"/>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c r="A60" s="16"/>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c r="A61" s="16"/>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c r="A62" s="16"/>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c r="A63" s="16"/>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c r="A64" s="16"/>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c r="A65" s="16"/>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c r="A66" s="16"/>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c r="A67" s="16"/>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c r="A68" s="16"/>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c r="A69" s="16"/>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c r="A70" s="16"/>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c r="A71" s="16"/>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c r="A72" s="16"/>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c r="A73" s="16"/>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c r="A74" s="16"/>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c r="A75" s="16"/>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c r="A76" s="16"/>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c r="A77" s="16"/>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c r="A78" s="16"/>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c r="A79" s="16"/>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c r="A80" s="16"/>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c r="A81" s="16"/>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c r="A82" s="16"/>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c r="A83" s="16"/>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c r="A84" s="16"/>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c r="A85" s="16"/>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c r="A86" s="16"/>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c r="A87" s="16"/>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c r="A88" s="16"/>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c r="A89" s="16"/>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c r="A90" s="16"/>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c r="A91" s="16"/>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c r="A92" s="16"/>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c r="A93" s="16"/>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c r="A94" s="16"/>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c r="A95" s="16"/>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c r="A96" s="16"/>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c r="A97" s="16"/>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c r="A98" s="16"/>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c r="A99" s="16"/>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c r="A100" s="16"/>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c r="A101" s="16"/>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c r="A102" s="16"/>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c r="A103" s="16"/>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c r="A104" s="16"/>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c r="A105" s="16"/>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c r="A106" s="16"/>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c r="A107" s="16"/>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c r="A108" s="16"/>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c r="A109" s="16"/>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c r="A110" s="16"/>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c r="A111" s="16"/>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c r="A112" s="16"/>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c r="A113" s="16"/>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c r="A114" s="16"/>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c r="A115" s="16"/>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c r="A116" s="16"/>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c r="A117" s="16"/>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c r="A118" s="16"/>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c r="A119" s="16"/>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c r="A120" s="16"/>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c r="A121" s="16"/>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c r="A122" s="16"/>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c r="A123" s="16"/>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c r="A124" s="16"/>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c r="A125" s="16"/>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c r="A126" s="16"/>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c r="A127" s="16"/>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c r="A128" s="16"/>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c r="A129" s="16"/>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c r="A130" s="16"/>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c r="A131" s="16"/>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c r="A132" s="16"/>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c r="A133" s="16"/>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c r="A134" s="16"/>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c r="A135" s="16"/>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c r="A136" s="16"/>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c r="A137" s="16"/>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c r="A138" s="16"/>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c r="A139" s="16"/>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c r="A140" s="16"/>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c r="A141" s="16"/>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c r="A142" s="16"/>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c r="A143" s="16"/>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c r="A144" s="16"/>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c r="A145" s="16"/>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c r="A146" s="16"/>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c r="A147" s="16"/>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c r="A148" s="16"/>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c r="A149" s="16"/>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c r="A150" s="16"/>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c r="A151" s="16"/>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c r="A152" s="16"/>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c r="A153" s="16"/>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c r="A154" s="16"/>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c r="A155" s="16"/>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c r="A156" s="16"/>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c r="A157" s="16"/>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c r="A158" s="16"/>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c r="A159" s="16"/>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c r="A160" s="16"/>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c r="A161" s="16"/>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c r="A162" s="16"/>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c r="A163" s="16"/>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c r="A164" s="16"/>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c r="A165" s="16"/>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c r="A166" s="16"/>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c r="A167" s="16"/>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c r="A168" s="16"/>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c r="A169" s="16"/>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c r="A170" s="16"/>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c r="A171" s="16"/>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c r="A172" s="16"/>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c r="A173" s="16"/>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c r="A174" s="16"/>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c r="A175" s="16"/>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c r="A176" s="16"/>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c r="A177" s="16"/>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c r="A178" s="16"/>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c r="A179" s="16"/>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c r="A180" s="16"/>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c r="A181" s="16"/>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c r="A182" s="16"/>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c r="A183" s="16"/>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c r="A184" s="16"/>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c r="A185" s="16"/>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c r="A186" s="16"/>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c r="A187" s="16"/>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c r="A188" s="16"/>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c r="A189" s="16"/>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c r="A190" s="16"/>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c r="A191" s="16"/>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c r="A192" s="16"/>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c r="A193" s="16"/>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c r="A194" s="16"/>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c r="A195" s="16"/>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c r="A196" s="16"/>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c r="A197" s="16"/>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c r="A198" s="16"/>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c r="A199" s="16"/>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c r="A200" s="16"/>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c r="A201" s="16"/>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c r="A202" s="16"/>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c r="A203" s="16"/>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c r="A204" s="16"/>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c r="A205" s="16"/>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c r="A206" s="16"/>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c r="A207" s="16"/>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c r="A208" s="16"/>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c r="A209" s="16"/>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c r="A210" s="16"/>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c r="A211" s="16"/>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c r="A212" s="16"/>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c r="A213" s="16"/>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c r="A214" s="16"/>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c r="A215" s="16"/>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c r="A216" s="16"/>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c r="A217" s="16"/>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c r="A218" s="16"/>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c r="A219" s="16"/>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c r="A220" s="16"/>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c r="A221" s="16"/>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c r="A222" s="16"/>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c r="A223" s="16"/>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c r="A224" s="16"/>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c r="A225" s="16"/>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c r="A226" s="16"/>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c r="A227" s="16"/>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c r="A228" s="16"/>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c r="A229" s="16"/>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c r="A230" s="16"/>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c r="A231" s="16"/>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c r="A232" s="16"/>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c r="A233" s="16"/>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c r="A234" s="16"/>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c r="A235" s="16"/>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c r="A236" s="16"/>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c r="A237" s="16"/>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c r="A238" s="16"/>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c r="A239" s="16"/>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c r="A240" s="16"/>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c r="A241" s="16"/>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c r="A242" s="16"/>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c r="A243" s="16"/>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c r="A244" s="16"/>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c r="A245" s="16"/>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c r="A246" s="16"/>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c r="A247" s="16"/>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c r="A248" s="16"/>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c r="A249" s="16"/>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c r="A250" s="16"/>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c r="A251" s="16"/>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c r="A252" s="16"/>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c r="A253" s="16"/>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c r="A254" s="16"/>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c r="A255" s="16"/>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c r="A256" s="16"/>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c r="A257" s="16"/>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c r="A258" s="16"/>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c r="A259" s="16"/>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c r="A260" s="16"/>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c r="A261" s="16"/>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c r="A262" s="16"/>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c r="A263" s="16"/>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c r="A264" s="16"/>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c r="A265" s="16"/>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c r="A266" s="16"/>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c r="A267" s="16"/>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c r="A268" s="16"/>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c r="A269" s="16"/>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c r="A270" s="16"/>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c r="A271" s="16"/>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c r="A272" s="16"/>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c r="A273" s="16"/>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c r="A274" s="16"/>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c r="A275" s="16"/>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c r="A276" s="16"/>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c r="A277" s="16"/>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c r="A278" s="16"/>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c r="A279" s="16"/>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c r="A280" s="16"/>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c r="A281" s="16"/>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c r="A282" s="16"/>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c r="A283" s="16"/>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c r="A284" s="16"/>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c r="A285" s="16"/>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c r="A286" s="16"/>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c r="A287" s="16"/>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c r="A288" s="16"/>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c r="A289" s="16"/>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c r="A290" s="16"/>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c r="A291" s="16"/>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c r="A292" s="16"/>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sheetData>
  <mergeCells count="41">
    <mergeCell ref="H6:I6"/>
    <mergeCell ref="J6:K6"/>
    <mergeCell ref="K7:K9"/>
    <mergeCell ref="A1:AA1"/>
    <mergeCell ref="A2:AA2"/>
    <mergeCell ref="A3:AA3"/>
    <mergeCell ref="A4:AA4"/>
    <mergeCell ref="A5:AA5"/>
    <mergeCell ref="A6:A9"/>
    <mergeCell ref="B6:B9"/>
    <mergeCell ref="C6:C9"/>
    <mergeCell ref="D6:D9"/>
    <mergeCell ref="E6:G6"/>
    <mergeCell ref="E7:E9"/>
    <mergeCell ref="F7:G7"/>
    <mergeCell ref="H7:H9"/>
    <mergeCell ref="I7:I9"/>
    <mergeCell ref="J7:J9"/>
    <mergeCell ref="F8:F9"/>
    <mergeCell ref="G8:G9"/>
    <mergeCell ref="AF8:AG8"/>
    <mergeCell ref="V6:V9"/>
    <mergeCell ref="AA6:AA9"/>
    <mergeCell ref="AE6:AG7"/>
    <mergeCell ref="W6:X6"/>
    <mergeCell ref="Y6:Z6"/>
    <mergeCell ref="W7:W9"/>
    <mergeCell ref="X7:X9"/>
    <mergeCell ref="Y7:Y9"/>
    <mergeCell ref="Z7:Z9"/>
    <mergeCell ref="L6:L9"/>
    <mergeCell ref="M6:M9"/>
    <mergeCell ref="N6:N9"/>
    <mergeCell ref="O6:O9"/>
    <mergeCell ref="AE8:AE9"/>
    <mergeCell ref="P6:P9"/>
    <mergeCell ref="Q6:Q9"/>
    <mergeCell ref="U6:U9"/>
    <mergeCell ref="R6:R9"/>
    <mergeCell ref="S6:S9"/>
    <mergeCell ref="T6:T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Z450"/>
  <sheetViews>
    <sheetView topLeftCell="A4" zoomScale="130" zoomScaleNormal="130" workbookViewId="0">
      <pane xSplit="12" ySplit="6" topLeftCell="BA16" activePane="bottomRight" state="frozen"/>
      <selection activeCell="A4" sqref="A4"/>
      <selection pane="topRight" activeCell="M4" sqref="M4"/>
      <selection pane="bottomLeft" activeCell="A10" sqref="A10"/>
      <selection pane="bottomRight" activeCell="M10" sqref="M10"/>
    </sheetView>
  </sheetViews>
  <sheetFormatPr defaultColWidth="4.28515625" defaultRowHeight="8.25"/>
  <cols>
    <col min="1" max="1" width="2.28515625" style="1530" customWidth="1"/>
    <col min="2" max="2" width="11.42578125" style="1531" customWidth="1"/>
    <col min="3" max="3" width="3" style="1532" hidden="1" customWidth="1"/>
    <col min="4" max="4" width="3.28515625" style="1532" hidden="1" customWidth="1"/>
    <col min="5" max="5" width="6.28515625" style="1532" hidden="1" customWidth="1"/>
    <col min="6" max="6" width="8.42578125" style="41" hidden="1" customWidth="1"/>
    <col min="7" max="9" width="8.28515625" style="41" hidden="1" customWidth="1"/>
    <col min="10" max="10" width="0.7109375" style="41" hidden="1" customWidth="1"/>
    <col min="11" max="11" width="7.28515625" style="41" hidden="1" customWidth="1"/>
    <col min="12" max="12" width="8.42578125" style="41" hidden="1" customWidth="1"/>
    <col min="13" max="14" width="5.42578125" style="41" customWidth="1"/>
    <col min="15" max="15" width="4.42578125" style="41" customWidth="1"/>
    <col min="16" max="16" width="3.42578125" style="41" customWidth="1"/>
    <col min="17" max="17" width="5.28515625" style="41" customWidth="1"/>
    <col min="18" max="18" width="5" style="41" customWidth="1"/>
    <col min="19" max="19" width="3.42578125" style="41" customWidth="1"/>
    <col min="20" max="20" width="5.28515625" style="41" customWidth="1"/>
    <col min="21" max="21" width="4.42578125" style="41" customWidth="1"/>
    <col min="22" max="22" width="3.42578125" style="41" customWidth="1"/>
    <col min="23" max="23" width="5.28515625" style="41" customWidth="1"/>
    <col min="24" max="24" width="4.28515625" style="41" customWidth="1"/>
    <col min="25" max="25" width="4" style="41" customWidth="1"/>
    <col min="26" max="26" width="4.5703125" style="41" customWidth="1"/>
    <col min="27" max="27" width="4.42578125" style="41" customWidth="1"/>
    <col min="28" max="28" width="4.28515625" style="41" customWidth="1"/>
    <col min="29" max="29" width="5.42578125" style="41" customWidth="1"/>
    <col min="30" max="30" width="4" style="41" customWidth="1"/>
    <col min="31" max="31" width="3.7109375" style="41" customWidth="1"/>
    <col min="32" max="32" width="5.42578125" style="41" customWidth="1"/>
    <col min="33" max="33" width="3.7109375" style="41" customWidth="1"/>
    <col min="34" max="34" width="4.42578125" style="41" customWidth="1"/>
    <col min="35" max="35" width="5.42578125" style="41" customWidth="1"/>
    <col min="36" max="37" width="4.42578125" style="41" customWidth="1"/>
    <col min="38" max="38" width="5.42578125" style="41" customWidth="1"/>
    <col min="39" max="40" width="4.42578125" style="41" customWidth="1"/>
    <col min="41" max="41" width="5.7109375" style="41" customWidth="1"/>
    <col min="42" max="42" width="7" style="41" customWidth="1"/>
    <col min="43" max="43" width="4.7109375" style="41" customWidth="1"/>
    <col min="44" max="44" width="6" style="41" customWidth="1"/>
    <col min="45" max="45" width="4.7109375" style="41" customWidth="1"/>
    <col min="46" max="46" width="4.28515625" style="41" customWidth="1"/>
    <col min="47" max="47" width="8.28515625" style="41" hidden="1" customWidth="1"/>
    <col min="48" max="49" width="7.42578125" style="41" hidden="1" customWidth="1"/>
    <col min="50" max="51" width="5.7109375" style="41" customWidth="1"/>
    <col min="52" max="52" width="5.42578125" style="41" customWidth="1"/>
    <col min="53" max="53" width="4.28515625" style="41" customWidth="1"/>
    <col min="54" max="54" width="5.7109375" style="41" customWidth="1"/>
    <col min="55" max="55" width="6.28515625" style="41" customWidth="1"/>
    <col min="56" max="56" width="4.7109375" style="41" customWidth="1"/>
    <col min="57" max="57" width="5.5703125" style="41" customWidth="1"/>
    <col min="58" max="58" width="6.42578125" style="41" customWidth="1"/>
    <col min="59" max="59" width="4.7109375" style="41" customWidth="1"/>
    <col min="60" max="60" width="5.42578125" style="41" customWidth="1"/>
    <col min="61" max="61" width="5.28515625" style="41" customWidth="1"/>
    <col min="62" max="62" width="3.7109375" style="41" customWidth="1"/>
    <col min="63" max="63" width="5.5703125" style="41" customWidth="1"/>
    <col min="64" max="64" width="5.7109375" style="41" customWidth="1"/>
    <col min="65" max="65" width="4.7109375" style="41" customWidth="1"/>
    <col min="66" max="66" width="3.7109375" style="41" customWidth="1"/>
    <col min="67" max="67" width="6.7109375" style="41" hidden="1" customWidth="1"/>
    <col min="68" max="68" width="6.42578125" style="41" hidden="1" customWidth="1"/>
    <col min="69" max="69" width="6.28515625" style="41" hidden="1" customWidth="1"/>
    <col min="70" max="70" width="6" style="41" hidden="1" customWidth="1"/>
    <col min="71" max="71" width="4.28515625" style="41" hidden="1" customWidth="1"/>
    <col min="72" max="72" width="4.28515625" style="40"/>
    <col min="73" max="73" width="7.7109375" style="40" bestFit="1" customWidth="1"/>
    <col min="74" max="74" width="8.28515625" style="40" bestFit="1" customWidth="1"/>
    <col min="75" max="75" width="8" style="40" bestFit="1" customWidth="1"/>
    <col min="76" max="16384" width="4.28515625" style="40"/>
  </cols>
  <sheetData>
    <row r="1" spans="1:78" ht="10.5" customHeight="1">
      <c r="A1" s="2704" t="s">
        <v>576</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04"/>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row>
    <row r="2" spans="1:78" ht="7.5" customHeight="1">
      <c r="A2" s="2705" t="s">
        <v>512</v>
      </c>
      <c r="B2" s="2706"/>
      <c r="C2" s="2706"/>
      <c r="D2" s="2706"/>
      <c r="E2" s="2706"/>
      <c r="F2" s="2706"/>
      <c r="G2" s="2706"/>
      <c r="H2" s="2706"/>
      <c r="I2" s="2706"/>
      <c r="J2" s="2706"/>
      <c r="K2" s="2706"/>
      <c r="L2" s="2706"/>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706"/>
      <c r="AO2" s="2706"/>
      <c r="AP2" s="2706"/>
      <c r="AQ2" s="2706"/>
      <c r="AR2" s="2706"/>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c r="BP2" s="2706"/>
      <c r="BQ2" s="2706"/>
      <c r="BR2" s="2706"/>
      <c r="BS2" s="2706"/>
      <c r="BT2" s="1480"/>
      <c r="BU2" s="1480"/>
      <c r="BV2" s="1480"/>
      <c r="BW2" s="1480"/>
      <c r="BX2" s="1480"/>
    </row>
    <row r="3" spans="1:78" ht="9" customHeight="1">
      <c r="A3" s="2707" t="s">
        <v>0</v>
      </c>
      <c r="B3" s="2707"/>
      <c r="C3" s="2707"/>
      <c r="D3" s="2707"/>
      <c r="E3" s="2707"/>
      <c r="F3" s="2707"/>
      <c r="G3" s="2707"/>
      <c r="H3" s="2707"/>
      <c r="I3" s="2707"/>
      <c r="J3" s="2707"/>
      <c r="K3" s="2707"/>
      <c r="L3" s="2707"/>
      <c r="M3" s="2707"/>
      <c r="N3" s="2707"/>
      <c r="O3" s="2707"/>
      <c r="P3" s="2707"/>
      <c r="Q3" s="2707"/>
      <c r="R3" s="2707"/>
      <c r="S3" s="2707"/>
      <c r="T3" s="2707"/>
      <c r="U3" s="2707"/>
      <c r="V3" s="2707"/>
      <c r="W3" s="2707"/>
      <c r="X3" s="2707"/>
      <c r="Y3" s="2707"/>
      <c r="Z3" s="2707"/>
      <c r="AA3" s="2707"/>
      <c r="AB3" s="2707"/>
      <c r="AC3" s="2707"/>
      <c r="AD3" s="2707"/>
      <c r="AE3" s="2707"/>
      <c r="AF3" s="2707"/>
      <c r="AG3" s="2707"/>
      <c r="AH3" s="2707"/>
      <c r="AI3" s="2707"/>
      <c r="AJ3" s="2707"/>
      <c r="AK3" s="2707"/>
      <c r="AL3" s="2707"/>
      <c r="AM3" s="2707"/>
      <c r="AN3" s="2707"/>
      <c r="AO3" s="2707"/>
      <c r="AP3" s="2707"/>
      <c r="AQ3" s="2707"/>
      <c r="AR3" s="2707"/>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c r="BP3" s="2707"/>
      <c r="BQ3" s="2707"/>
      <c r="BR3" s="2707"/>
      <c r="BS3" s="2707"/>
      <c r="BV3" s="1260"/>
      <c r="BW3" s="1260"/>
      <c r="BX3" s="1260"/>
      <c r="BY3" s="1260"/>
      <c r="BZ3" s="1260"/>
    </row>
    <row r="4" spans="1:78" s="1481" customFormat="1" ht="25.15" customHeight="1">
      <c r="A4" s="2979" t="s">
        <v>54</v>
      </c>
      <c r="B4" s="2668" t="s">
        <v>14</v>
      </c>
      <c r="C4" s="2668" t="s">
        <v>15</v>
      </c>
      <c r="D4" s="2668" t="s">
        <v>17</v>
      </c>
      <c r="E4" s="2668" t="s">
        <v>413</v>
      </c>
      <c r="F4" s="2668"/>
      <c r="G4" s="2668"/>
      <c r="H4" s="2668" t="s">
        <v>337</v>
      </c>
      <c r="I4" s="2668"/>
      <c r="J4" s="2668"/>
      <c r="K4" s="2668" t="s">
        <v>35</v>
      </c>
      <c r="L4" s="2668"/>
      <c r="M4" s="2668" t="s">
        <v>422</v>
      </c>
      <c r="N4" s="2668"/>
      <c r="O4" s="2668"/>
      <c r="P4" s="2668"/>
      <c r="Q4" s="2668" t="s">
        <v>38</v>
      </c>
      <c r="R4" s="2668"/>
      <c r="S4" s="2668"/>
      <c r="T4" s="2668" t="s">
        <v>69</v>
      </c>
      <c r="U4" s="2668"/>
      <c r="V4" s="2668"/>
      <c r="W4" s="2668" t="s">
        <v>59</v>
      </c>
      <c r="X4" s="2668"/>
      <c r="Y4" s="2668"/>
      <c r="Z4" s="2668" t="s">
        <v>70</v>
      </c>
      <c r="AA4" s="2668"/>
      <c r="AB4" s="2668"/>
      <c r="AC4" s="2668" t="s">
        <v>39</v>
      </c>
      <c r="AD4" s="2668"/>
      <c r="AE4" s="2668"/>
      <c r="AF4" s="2668" t="s">
        <v>71</v>
      </c>
      <c r="AG4" s="2668"/>
      <c r="AH4" s="2668"/>
      <c r="AI4" s="2668" t="s">
        <v>60</v>
      </c>
      <c r="AJ4" s="2668"/>
      <c r="AK4" s="2668"/>
      <c r="AL4" s="2668" t="s">
        <v>72</v>
      </c>
      <c r="AM4" s="2668"/>
      <c r="AN4" s="2668"/>
      <c r="AO4" s="2668" t="s">
        <v>40</v>
      </c>
      <c r="AP4" s="2668"/>
      <c r="AQ4" s="2668"/>
      <c r="AR4" s="2668" t="s">
        <v>41</v>
      </c>
      <c r="AS4" s="2668"/>
      <c r="AT4" s="2668"/>
      <c r="AU4" s="2668" t="s">
        <v>339</v>
      </c>
      <c r="AV4" s="2668"/>
      <c r="AW4" s="2668"/>
      <c r="AX4" s="2668" t="s">
        <v>42</v>
      </c>
      <c r="AY4" s="2976"/>
      <c r="AZ4" s="2976"/>
      <c r="BA4" s="2976"/>
      <c r="BB4" s="2668" t="s">
        <v>78</v>
      </c>
      <c r="BC4" s="2668"/>
      <c r="BD4" s="2668"/>
      <c r="BE4" s="2668"/>
      <c r="BF4" s="2668"/>
      <c r="BG4" s="2668"/>
      <c r="BH4" s="2668" t="s">
        <v>81</v>
      </c>
      <c r="BI4" s="2668"/>
      <c r="BJ4" s="2668"/>
      <c r="BK4" s="2668"/>
      <c r="BL4" s="2668"/>
      <c r="BM4" s="2668"/>
      <c r="BN4" s="2668" t="s">
        <v>4</v>
      </c>
      <c r="BO4" s="2709" t="s">
        <v>341</v>
      </c>
      <c r="BP4" s="2911"/>
      <c r="BQ4" s="2911"/>
      <c r="BR4" s="2912"/>
      <c r="BS4" s="2712" t="s">
        <v>4</v>
      </c>
      <c r="BW4" s="2718"/>
      <c r="BX4" s="2718"/>
      <c r="BY4" s="2718"/>
    </row>
    <row r="5" spans="1:78" s="1481" customFormat="1" ht="16.5" customHeight="1">
      <c r="A5" s="2979"/>
      <c r="B5" s="2668"/>
      <c r="C5" s="2668"/>
      <c r="D5" s="2668"/>
      <c r="E5" s="2668" t="s">
        <v>34</v>
      </c>
      <c r="F5" s="2668" t="s">
        <v>19</v>
      </c>
      <c r="G5" s="2668"/>
      <c r="H5" s="2668" t="s">
        <v>34</v>
      </c>
      <c r="I5" s="2668" t="s">
        <v>19</v>
      </c>
      <c r="J5" s="2668"/>
      <c r="K5" s="2668" t="s">
        <v>20</v>
      </c>
      <c r="L5" s="2668" t="s">
        <v>33</v>
      </c>
      <c r="M5" s="2668" t="s">
        <v>20</v>
      </c>
      <c r="N5" s="2668" t="s">
        <v>32</v>
      </c>
      <c r="O5" s="2668"/>
      <c r="P5" s="2668"/>
      <c r="Q5" s="2668" t="s">
        <v>1</v>
      </c>
      <c r="R5" s="2703" t="s">
        <v>8</v>
      </c>
      <c r="S5" s="2703"/>
      <c r="T5" s="2668" t="s">
        <v>1</v>
      </c>
      <c r="U5" s="2703" t="s">
        <v>8</v>
      </c>
      <c r="V5" s="2703"/>
      <c r="W5" s="2668" t="s">
        <v>1</v>
      </c>
      <c r="X5" s="2703" t="s">
        <v>8</v>
      </c>
      <c r="Y5" s="2703"/>
      <c r="Z5" s="2668" t="s">
        <v>1</v>
      </c>
      <c r="AA5" s="2703" t="s">
        <v>8</v>
      </c>
      <c r="AB5" s="2703"/>
      <c r="AC5" s="2668" t="s">
        <v>1</v>
      </c>
      <c r="AD5" s="2703" t="s">
        <v>8</v>
      </c>
      <c r="AE5" s="2703"/>
      <c r="AF5" s="2668" t="s">
        <v>1</v>
      </c>
      <c r="AG5" s="2703" t="s">
        <v>8</v>
      </c>
      <c r="AH5" s="2703"/>
      <c r="AI5" s="2668" t="s">
        <v>1</v>
      </c>
      <c r="AJ5" s="2703" t="s">
        <v>8</v>
      </c>
      <c r="AK5" s="2703"/>
      <c r="AL5" s="2668" t="s">
        <v>1</v>
      </c>
      <c r="AM5" s="2703" t="s">
        <v>8</v>
      </c>
      <c r="AN5" s="2703"/>
      <c r="AO5" s="2668" t="s">
        <v>1</v>
      </c>
      <c r="AP5" s="2703" t="s">
        <v>8</v>
      </c>
      <c r="AQ5" s="2703"/>
      <c r="AR5" s="2668" t="s">
        <v>1</v>
      </c>
      <c r="AS5" s="2703" t="s">
        <v>8</v>
      </c>
      <c r="AT5" s="2703"/>
      <c r="AU5" s="2668" t="s">
        <v>1</v>
      </c>
      <c r="AV5" s="2703" t="s">
        <v>8</v>
      </c>
      <c r="AW5" s="2703"/>
      <c r="AX5" s="2668" t="s">
        <v>20</v>
      </c>
      <c r="AY5" s="2668" t="s">
        <v>33</v>
      </c>
      <c r="AZ5" s="2976"/>
      <c r="BA5" s="2976"/>
      <c r="BB5" s="2668" t="s">
        <v>80</v>
      </c>
      <c r="BC5" s="2668"/>
      <c r="BD5" s="2668"/>
      <c r="BE5" s="2668" t="s">
        <v>79</v>
      </c>
      <c r="BF5" s="2668"/>
      <c r="BG5" s="2668"/>
      <c r="BH5" s="2668" t="s">
        <v>80</v>
      </c>
      <c r="BI5" s="2668"/>
      <c r="BJ5" s="2668"/>
      <c r="BK5" s="2668" t="s">
        <v>79</v>
      </c>
      <c r="BL5" s="2668"/>
      <c r="BM5" s="2668"/>
      <c r="BN5" s="2668"/>
      <c r="BO5" s="2720" t="s">
        <v>20</v>
      </c>
      <c r="BP5" s="2709" t="s">
        <v>33</v>
      </c>
      <c r="BQ5" s="2911"/>
      <c r="BR5" s="2912"/>
      <c r="BS5" s="2712"/>
      <c r="BW5" s="2718"/>
      <c r="BX5" s="2718"/>
      <c r="BY5" s="2718"/>
    </row>
    <row r="6" spans="1:78" s="1481" customFormat="1" ht="14.65" customHeight="1">
      <c r="A6" s="2979"/>
      <c r="B6" s="2668"/>
      <c r="C6" s="2668"/>
      <c r="D6" s="2668"/>
      <c r="E6" s="2668"/>
      <c r="F6" s="2668" t="s">
        <v>20</v>
      </c>
      <c r="G6" s="2668" t="s">
        <v>33</v>
      </c>
      <c r="H6" s="2668"/>
      <c r="I6" s="2668" t="s">
        <v>20</v>
      </c>
      <c r="J6" s="2668" t="s">
        <v>33</v>
      </c>
      <c r="K6" s="2668"/>
      <c r="L6" s="2668"/>
      <c r="M6" s="2668"/>
      <c r="N6" s="2668" t="s">
        <v>1</v>
      </c>
      <c r="O6" s="2668" t="s">
        <v>5</v>
      </c>
      <c r="P6" s="2668"/>
      <c r="Q6" s="2668"/>
      <c r="R6" s="2703" t="s">
        <v>9</v>
      </c>
      <c r="S6" s="2703" t="s">
        <v>10</v>
      </c>
      <c r="T6" s="2668"/>
      <c r="U6" s="2703" t="s">
        <v>9</v>
      </c>
      <c r="V6" s="2703" t="s">
        <v>10</v>
      </c>
      <c r="W6" s="2668"/>
      <c r="X6" s="2703" t="s">
        <v>9</v>
      </c>
      <c r="Y6" s="2703" t="s">
        <v>10</v>
      </c>
      <c r="Z6" s="2668"/>
      <c r="AA6" s="2703" t="s">
        <v>9</v>
      </c>
      <c r="AB6" s="2703" t="s">
        <v>10</v>
      </c>
      <c r="AC6" s="2668"/>
      <c r="AD6" s="2703" t="s">
        <v>9</v>
      </c>
      <c r="AE6" s="2703" t="s">
        <v>10</v>
      </c>
      <c r="AF6" s="2668"/>
      <c r="AG6" s="2703" t="s">
        <v>9</v>
      </c>
      <c r="AH6" s="2703" t="s">
        <v>10</v>
      </c>
      <c r="AI6" s="2668"/>
      <c r="AJ6" s="2703" t="s">
        <v>9</v>
      </c>
      <c r="AK6" s="2703" t="s">
        <v>10</v>
      </c>
      <c r="AL6" s="2668"/>
      <c r="AM6" s="2703" t="s">
        <v>9</v>
      </c>
      <c r="AN6" s="2703" t="s">
        <v>10</v>
      </c>
      <c r="AO6" s="2668"/>
      <c r="AP6" s="2703" t="s">
        <v>9</v>
      </c>
      <c r="AQ6" s="2703" t="s">
        <v>10</v>
      </c>
      <c r="AR6" s="2668"/>
      <c r="AS6" s="2703" t="s">
        <v>9</v>
      </c>
      <c r="AT6" s="2703" t="s">
        <v>10</v>
      </c>
      <c r="AU6" s="2668"/>
      <c r="AV6" s="2703" t="s">
        <v>9</v>
      </c>
      <c r="AW6" s="2703" t="s">
        <v>10</v>
      </c>
      <c r="AX6" s="2976"/>
      <c r="AY6" s="2703" t="s">
        <v>1</v>
      </c>
      <c r="AZ6" s="2703" t="s">
        <v>340</v>
      </c>
      <c r="BA6" s="2976"/>
      <c r="BB6" s="2668" t="s">
        <v>1</v>
      </c>
      <c r="BC6" s="2703" t="s">
        <v>8</v>
      </c>
      <c r="BD6" s="2703"/>
      <c r="BE6" s="2668" t="s">
        <v>1</v>
      </c>
      <c r="BF6" s="2703" t="s">
        <v>8</v>
      </c>
      <c r="BG6" s="2703"/>
      <c r="BH6" s="2668" t="s">
        <v>1</v>
      </c>
      <c r="BI6" s="2703" t="s">
        <v>8</v>
      </c>
      <c r="BJ6" s="2703"/>
      <c r="BK6" s="2668" t="s">
        <v>1</v>
      </c>
      <c r="BL6" s="2703" t="s">
        <v>8</v>
      </c>
      <c r="BM6" s="2703"/>
      <c r="BN6" s="2668"/>
      <c r="BO6" s="2978"/>
      <c r="BP6" s="2724" t="s">
        <v>1</v>
      </c>
      <c r="BQ6" s="2723" t="s">
        <v>340</v>
      </c>
      <c r="BR6" s="2912"/>
      <c r="BS6" s="2712"/>
      <c r="BW6" s="2718"/>
      <c r="BX6" s="2719"/>
      <c r="BY6" s="2719"/>
    </row>
    <row r="7" spans="1:78" s="1481" customFormat="1" ht="37.15" customHeight="1">
      <c r="A7" s="2979"/>
      <c r="B7" s="2668"/>
      <c r="C7" s="2668"/>
      <c r="D7" s="2668"/>
      <c r="E7" s="2668"/>
      <c r="F7" s="2977"/>
      <c r="G7" s="2668"/>
      <c r="H7" s="2668"/>
      <c r="I7" s="2977"/>
      <c r="J7" s="2668"/>
      <c r="K7" s="2668"/>
      <c r="L7" s="2668"/>
      <c r="M7" s="2668"/>
      <c r="N7" s="2668"/>
      <c r="O7" s="1472" t="s">
        <v>9</v>
      </c>
      <c r="P7" s="1472" t="s">
        <v>10</v>
      </c>
      <c r="Q7" s="2668"/>
      <c r="R7" s="2703"/>
      <c r="S7" s="2703"/>
      <c r="T7" s="2668"/>
      <c r="U7" s="2703"/>
      <c r="V7" s="2703"/>
      <c r="W7" s="2668"/>
      <c r="X7" s="2703"/>
      <c r="Y7" s="2703"/>
      <c r="Z7" s="2668"/>
      <c r="AA7" s="2703"/>
      <c r="AB7" s="2703"/>
      <c r="AC7" s="2668"/>
      <c r="AD7" s="2703"/>
      <c r="AE7" s="2703"/>
      <c r="AF7" s="2668"/>
      <c r="AG7" s="2703"/>
      <c r="AH7" s="2703"/>
      <c r="AI7" s="2668"/>
      <c r="AJ7" s="2703"/>
      <c r="AK7" s="2703"/>
      <c r="AL7" s="2668"/>
      <c r="AM7" s="2703"/>
      <c r="AN7" s="2703"/>
      <c r="AO7" s="2668"/>
      <c r="AP7" s="2703"/>
      <c r="AQ7" s="2703"/>
      <c r="AR7" s="2668"/>
      <c r="AS7" s="2703"/>
      <c r="AT7" s="2703"/>
      <c r="AU7" s="2668"/>
      <c r="AV7" s="2703"/>
      <c r="AW7" s="2703"/>
      <c r="AX7" s="2976"/>
      <c r="AY7" s="2976"/>
      <c r="AZ7" s="1472" t="s">
        <v>9</v>
      </c>
      <c r="BA7" s="1472" t="s">
        <v>10</v>
      </c>
      <c r="BB7" s="2668"/>
      <c r="BC7" s="1472" t="s">
        <v>9</v>
      </c>
      <c r="BD7" s="1472" t="s">
        <v>10</v>
      </c>
      <c r="BE7" s="2668"/>
      <c r="BF7" s="1472" t="s">
        <v>9</v>
      </c>
      <c r="BG7" s="1472" t="s">
        <v>10</v>
      </c>
      <c r="BH7" s="2668"/>
      <c r="BI7" s="1472" t="s">
        <v>9</v>
      </c>
      <c r="BJ7" s="1472" t="s">
        <v>10</v>
      </c>
      <c r="BK7" s="2668"/>
      <c r="BL7" s="1472" t="s">
        <v>9</v>
      </c>
      <c r="BM7" s="1472" t="s">
        <v>10</v>
      </c>
      <c r="BN7" s="2668"/>
      <c r="BO7" s="2975"/>
      <c r="BP7" s="2975"/>
      <c r="BQ7" s="1470" t="s">
        <v>9</v>
      </c>
      <c r="BR7" s="1470" t="s">
        <v>10</v>
      </c>
      <c r="BS7" s="2712"/>
      <c r="BW7" s="2718"/>
      <c r="BX7" s="1482"/>
      <c r="BY7" s="1482"/>
    </row>
    <row r="8" spans="1:78" s="1481" customFormat="1" ht="14.65" customHeight="1">
      <c r="A8" s="1588" t="s">
        <v>21</v>
      </c>
      <c r="B8" s="1586">
        <f>A8+1</f>
        <v>2</v>
      </c>
      <c r="C8" s="1586">
        <f>B8+1</f>
        <v>3</v>
      </c>
      <c r="D8" s="1586">
        <f t="shared" ref="D8:AY8" si="0">C8+1</f>
        <v>4</v>
      </c>
      <c r="E8" s="1586">
        <f>B8+1</f>
        <v>3</v>
      </c>
      <c r="F8" s="1586">
        <f t="shared" si="0"/>
        <v>4</v>
      </c>
      <c r="G8" s="1586">
        <f t="shared" si="0"/>
        <v>5</v>
      </c>
      <c r="H8" s="1586">
        <f>G8+1</f>
        <v>6</v>
      </c>
      <c r="I8" s="1586">
        <f>H8+1</f>
        <v>7</v>
      </c>
      <c r="J8" s="1586">
        <f>I8+1</f>
        <v>8</v>
      </c>
      <c r="K8" s="1586">
        <f>G8+1</f>
        <v>6</v>
      </c>
      <c r="L8" s="1586">
        <f t="shared" si="0"/>
        <v>7</v>
      </c>
      <c r="M8" s="1586">
        <f>B8+1</f>
        <v>3</v>
      </c>
      <c r="N8" s="1586">
        <f t="shared" si="0"/>
        <v>4</v>
      </c>
      <c r="O8" s="1586">
        <f>N8+1</f>
        <v>5</v>
      </c>
      <c r="P8" s="1586">
        <f t="shared" si="0"/>
        <v>6</v>
      </c>
      <c r="Q8" s="1586">
        <f t="shared" si="0"/>
        <v>7</v>
      </c>
      <c r="R8" s="1586">
        <f t="shared" si="0"/>
        <v>8</v>
      </c>
      <c r="S8" s="1586">
        <f t="shared" si="0"/>
        <v>9</v>
      </c>
      <c r="T8" s="1586">
        <f t="shared" si="0"/>
        <v>10</v>
      </c>
      <c r="U8" s="1586">
        <f t="shared" si="0"/>
        <v>11</v>
      </c>
      <c r="V8" s="1586">
        <f t="shared" si="0"/>
        <v>12</v>
      </c>
      <c r="W8" s="1586">
        <f t="shared" si="0"/>
        <v>13</v>
      </c>
      <c r="X8" s="1586">
        <f t="shared" si="0"/>
        <v>14</v>
      </c>
      <c r="Y8" s="1586">
        <f t="shared" si="0"/>
        <v>15</v>
      </c>
      <c r="Z8" s="1586">
        <f t="shared" si="0"/>
        <v>16</v>
      </c>
      <c r="AA8" s="1586">
        <f t="shared" si="0"/>
        <v>17</v>
      </c>
      <c r="AB8" s="1586">
        <f t="shared" si="0"/>
        <v>18</v>
      </c>
      <c r="AC8" s="1586">
        <f t="shared" si="0"/>
        <v>19</v>
      </c>
      <c r="AD8" s="1586">
        <f t="shared" si="0"/>
        <v>20</v>
      </c>
      <c r="AE8" s="1586">
        <f t="shared" si="0"/>
        <v>21</v>
      </c>
      <c r="AF8" s="1586">
        <f t="shared" si="0"/>
        <v>22</v>
      </c>
      <c r="AG8" s="1586">
        <f t="shared" si="0"/>
        <v>23</v>
      </c>
      <c r="AH8" s="1586">
        <f t="shared" si="0"/>
        <v>24</v>
      </c>
      <c r="AI8" s="1586">
        <f t="shared" si="0"/>
        <v>25</v>
      </c>
      <c r="AJ8" s="1586">
        <f t="shared" si="0"/>
        <v>26</v>
      </c>
      <c r="AK8" s="1586">
        <f t="shared" si="0"/>
        <v>27</v>
      </c>
      <c r="AL8" s="1586">
        <f t="shared" si="0"/>
        <v>28</v>
      </c>
      <c r="AM8" s="1586">
        <f t="shared" si="0"/>
        <v>29</v>
      </c>
      <c r="AN8" s="1586">
        <f t="shared" si="0"/>
        <v>30</v>
      </c>
      <c r="AO8" s="1586">
        <f t="shared" si="0"/>
        <v>31</v>
      </c>
      <c r="AP8" s="1586">
        <f t="shared" si="0"/>
        <v>32</v>
      </c>
      <c r="AQ8" s="1586">
        <f t="shared" si="0"/>
        <v>33</v>
      </c>
      <c r="AR8" s="1586">
        <f t="shared" si="0"/>
        <v>34</v>
      </c>
      <c r="AS8" s="1586">
        <f t="shared" si="0"/>
        <v>35</v>
      </c>
      <c r="AT8" s="1677">
        <f t="shared" si="0"/>
        <v>36</v>
      </c>
      <c r="AU8" s="1677"/>
      <c r="AV8" s="1677"/>
      <c r="AW8" s="1677"/>
      <c r="AX8" s="1677">
        <f>AT8+1</f>
        <v>37</v>
      </c>
      <c r="AY8" s="1586">
        <f t="shared" si="0"/>
        <v>38</v>
      </c>
      <c r="AZ8" s="1586">
        <f>AX8+1</f>
        <v>38</v>
      </c>
      <c r="BA8" s="1586">
        <f>AZ8+1</f>
        <v>39</v>
      </c>
      <c r="BB8" s="1586">
        <f>BA8+1</f>
        <v>40</v>
      </c>
      <c r="BC8" s="1586">
        <f t="shared" ref="BC8:BN8" si="1">BB8+1</f>
        <v>41</v>
      </c>
      <c r="BD8" s="1586">
        <f>BC8+1</f>
        <v>42</v>
      </c>
      <c r="BE8" s="1586">
        <f t="shared" si="1"/>
        <v>43</v>
      </c>
      <c r="BF8" s="1586">
        <f t="shared" si="1"/>
        <v>44</v>
      </c>
      <c r="BG8" s="1586">
        <f>BF8+1</f>
        <v>45</v>
      </c>
      <c r="BH8" s="1586">
        <f t="shared" si="1"/>
        <v>46</v>
      </c>
      <c r="BI8" s="1586">
        <f t="shared" si="1"/>
        <v>47</v>
      </c>
      <c r="BJ8" s="1586">
        <f>BI8+1</f>
        <v>48</v>
      </c>
      <c r="BK8" s="1586">
        <f t="shared" si="1"/>
        <v>49</v>
      </c>
      <c r="BL8" s="1586">
        <f t="shared" si="1"/>
        <v>50</v>
      </c>
      <c r="BM8" s="1586">
        <f>BL8+1</f>
        <v>51</v>
      </c>
      <c r="BN8" s="1586">
        <f t="shared" si="1"/>
        <v>52</v>
      </c>
      <c r="BO8" s="929">
        <f>BA8+1</f>
        <v>40</v>
      </c>
      <c r="BP8" s="929">
        <f t="shared" ref="BP8:BS8" si="2">BO8+1</f>
        <v>41</v>
      </c>
      <c r="BQ8" s="929">
        <f t="shared" si="2"/>
        <v>42</v>
      </c>
      <c r="BR8" s="929">
        <f t="shared" si="2"/>
        <v>43</v>
      </c>
      <c r="BS8" s="929">
        <f t="shared" si="2"/>
        <v>44</v>
      </c>
      <c r="BX8" s="1482"/>
      <c r="BY8" s="1482"/>
    </row>
    <row r="9" spans="1:78" s="1634" customFormat="1" ht="14.65" customHeight="1">
      <c r="A9" s="1630"/>
      <c r="B9" s="1631" t="s">
        <v>1</v>
      </c>
      <c r="C9" s="1631"/>
      <c r="D9" s="1631"/>
      <c r="E9" s="1631"/>
      <c r="F9" s="1582">
        <f>F10+F15</f>
        <v>6050074</v>
      </c>
      <c r="G9" s="1582">
        <f t="shared" ref="G9:O9" si="3">G10+G15</f>
        <v>6703576</v>
      </c>
      <c r="H9" s="1582">
        <f t="shared" si="3"/>
        <v>0</v>
      </c>
      <c r="I9" s="1582">
        <f t="shared" si="3"/>
        <v>0</v>
      </c>
      <c r="J9" s="1582">
        <f t="shared" si="3"/>
        <v>0</v>
      </c>
      <c r="K9" s="1582">
        <f t="shared" si="3"/>
        <v>1148540</v>
      </c>
      <c r="L9" s="1582">
        <f t="shared" si="3"/>
        <v>1000887</v>
      </c>
      <c r="M9" s="1582">
        <f t="shared" si="3"/>
        <v>13442362.444444444</v>
      </c>
      <c r="N9" s="1582">
        <f t="shared" si="3"/>
        <v>13442362.444444444</v>
      </c>
      <c r="O9" s="1582">
        <f t="shared" si="3"/>
        <v>916250</v>
      </c>
      <c r="P9" s="1582">
        <f t="shared" ref="P9" si="4">P10+P15</f>
        <v>0</v>
      </c>
      <c r="Q9" s="1582">
        <f t="shared" ref="Q9" si="5">Q10+Q15</f>
        <v>2353135</v>
      </c>
      <c r="R9" s="1582">
        <f t="shared" ref="R9" si="6">R10+R15</f>
        <v>120000</v>
      </c>
      <c r="S9" s="1582">
        <f t="shared" ref="S9" si="7">S10+S15</f>
        <v>0</v>
      </c>
      <c r="T9" s="1582">
        <f t="shared" ref="T9" si="8">T10+T15</f>
        <v>2118545</v>
      </c>
      <c r="U9" s="1582">
        <f t="shared" ref="U9" si="9">U10+U15</f>
        <v>22967</v>
      </c>
      <c r="V9" s="1582">
        <f t="shared" ref="V9" si="10">V10+V15</f>
        <v>0</v>
      </c>
      <c r="W9" s="1582">
        <f t="shared" ref="W9:X9" si="11">W10+W15</f>
        <v>222638</v>
      </c>
      <c r="X9" s="1582">
        <f t="shared" si="11"/>
        <v>97033</v>
      </c>
      <c r="Y9" s="1582">
        <f t="shared" ref="Y9" si="12">Y10+Y15</f>
        <v>0</v>
      </c>
      <c r="Z9" s="1582">
        <f t="shared" ref="Z9" si="13">Z10+Z15</f>
        <v>218348</v>
      </c>
      <c r="AA9" s="1582">
        <f t="shared" ref="AA9" si="14">AA10+AA15</f>
        <v>0</v>
      </c>
      <c r="AB9" s="1582">
        <f t="shared" ref="AB9" si="15">AB10+AB15</f>
        <v>0</v>
      </c>
      <c r="AC9" s="1582">
        <f t="shared" ref="AC9" si="16">AC10+AC15</f>
        <v>2471597</v>
      </c>
      <c r="AD9" s="1582">
        <f t="shared" ref="AD9" si="17">AD10+AD15</f>
        <v>0</v>
      </c>
      <c r="AE9" s="1582">
        <f t="shared" ref="AE9" si="18">AE10+AE15</f>
        <v>0</v>
      </c>
      <c r="AF9" s="1582">
        <f t="shared" ref="AF9:AG9" si="19">AF10+AF15</f>
        <v>2053516</v>
      </c>
      <c r="AG9" s="1582">
        <f t="shared" si="19"/>
        <v>0</v>
      </c>
      <c r="AH9" s="1582">
        <f t="shared" ref="AH9" si="20">AH10+AH15</f>
        <v>1354</v>
      </c>
      <c r="AI9" s="1582">
        <f t="shared" ref="AI9" si="21">AI10+AI15</f>
        <v>391546</v>
      </c>
      <c r="AJ9" s="1582">
        <f t="shared" ref="AJ9" si="22">AJ10+AJ15</f>
        <v>0</v>
      </c>
      <c r="AK9" s="1582">
        <f t="shared" ref="AK9" si="23">AK10+AK15</f>
        <v>0</v>
      </c>
      <c r="AL9" s="1582">
        <f t="shared" ref="AL9" si="24">AL10+AL15</f>
        <v>391546</v>
      </c>
      <c r="AM9" s="1582">
        <f t="shared" ref="AM9" si="25">AM10+AM15</f>
        <v>0</v>
      </c>
      <c r="AN9" s="1582">
        <f t="shared" ref="AN9" si="26">AN10+AN15</f>
        <v>0</v>
      </c>
      <c r="AO9" s="1582">
        <f t="shared" ref="AO9:AP9" si="27">AO10+AO15</f>
        <v>2801296</v>
      </c>
      <c r="AP9" s="1582">
        <f t="shared" si="27"/>
        <v>140243</v>
      </c>
      <c r="AQ9" s="1582">
        <f t="shared" ref="AQ9" si="28">AQ10+AQ15</f>
        <v>0</v>
      </c>
      <c r="AR9" s="1582">
        <f t="shared" ref="AR9" si="29">AR10+AR15</f>
        <v>2801296</v>
      </c>
      <c r="AS9" s="1582">
        <f t="shared" ref="AS9" si="30">AS10+AS15</f>
        <v>140243</v>
      </c>
      <c r="AT9" s="1582">
        <f t="shared" ref="AT9" si="31">AT10+AT15</f>
        <v>0</v>
      </c>
      <c r="AU9" s="1582">
        <f t="shared" ref="AU9" si="32">AU10+AU15</f>
        <v>7372353</v>
      </c>
      <c r="AV9" s="1582">
        <f t="shared" ref="AV9" si="33">AV10+AV15</f>
        <v>260243</v>
      </c>
      <c r="AW9" s="1582">
        <f t="shared" ref="AW9" si="34">AW10+AW15</f>
        <v>0</v>
      </c>
      <c r="AX9" s="1582">
        <f t="shared" ref="AX9:AY9" si="35">AX10+AX15</f>
        <v>6070009.444444444</v>
      </c>
      <c r="AY9" s="1582">
        <f t="shared" si="35"/>
        <v>5941257.444444444</v>
      </c>
      <c r="AZ9" s="1582">
        <f t="shared" ref="AZ9" si="36">AZ10+AZ15</f>
        <v>656007</v>
      </c>
      <c r="BA9" s="1582">
        <f t="shared" ref="BA9" si="37">BA10+BA15</f>
        <v>0</v>
      </c>
      <c r="BB9" s="1582">
        <f t="shared" ref="BB9" si="38">BB10+BB15</f>
        <v>3604739</v>
      </c>
      <c r="BC9" s="1582">
        <f t="shared" ref="BC9" si="39">BC10+BC15</f>
        <v>656007</v>
      </c>
      <c r="BD9" s="1582">
        <f t="shared" ref="BD9" si="40">BD10+BD15</f>
        <v>0</v>
      </c>
      <c r="BE9" s="1582">
        <f t="shared" ref="BE9" si="41">BE10+BE15</f>
        <v>3604739</v>
      </c>
      <c r="BF9" s="1582">
        <f t="shared" ref="BF9" si="42">BF10+BF15</f>
        <v>656007</v>
      </c>
      <c r="BG9" s="1582">
        <f t="shared" ref="BG9:BH9" si="43">BG10+BG15</f>
        <v>0</v>
      </c>
      <c r="BH9" s="1582">
        <f t="shared" si="43"/>
        <v>2465270.4444444445</v>
      </c>
      <c r="BI9" s="1582">
        <f t="shared" ref="BI9" si="44">BI10+BI15</f>
        <v>0</v>
      </c>
      <c r="BJ9" s="1582">
        <f t="shared" ref="BJ9" si="45">BJ10+BJ15</f>
        <v>0</v>
      </c>
      <c r="BK9" s="1582">
        <f t="shared" ref="BK9" si="46">BK10+BK15</f>
        <v>2465270.4444444445</v>
      </c>
      <c r="BL9" s="1582">
        <f t="shared" ref="BL9" si="47">BL10+BL15</f>
        <v>0</v>
      </c>
      <c r="BM9" s="1582">
        <f t="shared" ref="BM9" si="48">BM10+BM15</f>
        <v>0</v>
      </c>
      <c r="BN9" s="1631"/>
      <c r="BO9" s="1632"/>
      <c r="BP9" s="1633"/>
      <c r="BQ9" s="1633"/>
      <c r="BR9" s="1633"/>
      <c r="BS9" s="1633"/>
      <c r="BX9" s="1635"/>
      <c r="BY9" s="1635"/>
    </row>
    <row r="10" spans="1:78" s="1481" customFormat="1" ht="19.5" customHeight="1">
      <c r="A10" s="800" t="s">
        <v>22</v>
      </c>
      <c r="B10" s="1193" t="s">
        <v>96</v>
      </c>
      <c r="C10" s="1121"/>
      <c r="D10" s="1121"/>
      <c r="E10" s="1121"/>
      <c r="F10" s="1121"/>
      <c r="G10" s="1121"/>
      <c r="H10" s="1121"/>
      <c r="I10" s="1121"/>
      <c r="J10" s="1121"/>
      <c r="K10" s="1121"/>
      <c r="L10" s="1121"/>
      <c r="M10" s="939">
        <f>M11+M12+M13+M14</f>
        <v>9593333</v>
      </c>
      <c r="N10" s="939">
        <f t="shared" ref="N10:Q10" si="49">N11+N12+N13+N14</f>
        <v>9593333</v>
      </c>
      <c r="O10" s="939">
        <f t="shared" si="49"/>
        <v>0</v>
      </c>
      <c r="P10" s="939">
        <f t="shared" si="49"/>
        <v>0</v>
      </c>
      <c r="Q10" s="939">
        <f t="shared" si="49"/>
        <v>1552000</v>
      </c>
      <c r="R10" s="939">
        <f>R11+R12+R13+R14</f>
        <v>0</v>
      </c>
      <c r="S10" s="939">
        <f t="shared" ref="S10:T10" si="50">S11+S12+S13+S14</f>
        <v>0</v>
      </c>
      <c r="T10" s="939">
        <f t="shared" si="50"/>
        <v>1482727</v>
      </c>
      <c r="U10" s="939">
        <f>U11+U12+U13+U14</f>
        <v>0</v>
      </c>
      <c r="V10" s="939">
        <f t="shared" ref="V10:W10" si="51">V11+V12+V13+V14</f>
        <v>0</v>
      </c>
      <c r="W10" s="939">
        <f t="shared" si="51"/>
        <v>69273</v>
      </c>
      <c r="X10" s="939">
        <f t="shared" ref="X10:AQ10" si="52">SUM(X11:X14)</f>
        <v>0</v>
      </c>
      <c r="Y10" s="939">
        <f t="shared" si="52"/>
        <v>0</v>
      </c>
      <c r="Z10" s="939">
        <f t="shared" si="52"/>
        <v>69273</v>
      </c>
      <c r="AA10" s="939">
        <f t="shared" si="52"/>
        <v>0</v>
      </c>
      <c r="AB10" s="939">
        <f t="shared" si="52"/>
        <v>0</v>
      </c>
      <c r="AC10" s="939">
        <f t="shared" si="52"/>
        <v>2059000</v>
      </c>
      <c r="AD10" s="939">
        <f t="shared" si="52"/>
        <v>0</v>
      </c>
      <c r="AE10" s="939">
        <f t="shared" si="52"/>
        <v>0</v>
      </c>
      <c r="AF10" s="939">
        <f t="shared" si="52"/>
        <v>1945673</v>
      </c>
      <c r="AG10" s="939">
        <f t="shared" si="52"/>
        <v>0</v>
      </c>
      <c r="AH10" s="939">
        <f t="shared" si="52"/>
        <v>0</v>
      </c>
      <c r="AI10" s="939">
        <f t="shared" si="52"/>
        <v>113327</v>
      </c>
      <c r="AJ10" s="939">
        <f t="shared" si="52"/>
        <v>0</v>
      </c>
      <c r="AK10" s="939">
        <f t="shared" si="52"/>
        <v>0</v>
      </c>
      <c r="AL10" s="939">
        <f t="shared" si="52"/>
        <v>113327</v>
      </c>
      <c r="AM10" s="939">
        <f t="shared" si="52"/>
        <v>0</v>
      </c>
      <c r="AN10" s="939">
        <f t="shared" si="52"/>
        <v>0</v>
      </c>
      <c r="AO10" s="939">
        <f t="shared" si="52"/>
        <v>1908180</v>
      </c>
      <c r="AP10" s="939">
        <f t="shared" si="52"/>
        <v>0</v>
      </c>
      <c r="AQ10" s="939">
        <f t="shared" si="52"/>
        <v>0</v>
      </c>
      <c r="AR10" s="939">
        <f t="shared" ref="AR10:BM10" si="53">SUM(AR11:AR14)</f>
        <v>1908180</v>
      </c>
      <c r="AS10" s="939">
        <f t="shared" si="53"/>
        <v>0</v>
      </c>
      <c r="AT10" s="939">
        <f t="shared" si="53"/>
        <v>0</v>
      </c>
      <c r="AU10" s="939">
        <f t="shared" si="53"/>
        <v>5519180</v>
      </c>
      <c r="AV10" s="939">
        <f t="shared" si="53"/>
        <v>0</v>
      </c>
      <c r="AW10" s="939">
        <f t="shared" si="53"/>
        <v>0</v>
      </c>
      <c r="AX10" s="939">
        <f t="shared" si="53"/>
        <v>4074153</v>
      </c>
      <c r="AY10" s="939">
        <f t="shared" si="53"/>
        <v>4074153</v>
      </c>
      <c r="AZ10" s="939">
        <f t="shared" si="53"/>
        <v>0</v>
      </c>
      <c r="BA10" s="939">
        <f t="shared" si="53"/>
        <v>0</v>
      </c>
      <c r="BB10" s="939">
        <f t="shared" si="53"/>
        <v>2240000</v>
      </c>
      <c r="BC10" s="939">
        <f t="shared" si="53"/>
        <v>0</v>
      </c>
      <c r="BD10" s="939">
        <f t="shared" si="53"/>
        <v>0</v>
      </c>
      <c r="BE10" s="939">
        <f t="shared" si="53"/>
        <v>2240000</v>
      </c>
      <c r="BF10" s="939">
        <f t="shared" si="53"/>
        <v>0</v>
      </c>
      <c r="BG10" s="939">
        <f t="shared" si="53"/>
        <v>0</v>
      </c>
      <c r="BH10" s="939">
        <f t="shared" si="53"/>
        <v>1834153</v>
      </c>
      <c r="BI10" s="939">
        <f t="shared" si="53"/>
        <v>0</v>
      </c>
      <c r="BJ10" s="939">
        <f t="shared" si="53"/>
        <v>0</v>
      </c>
      <c r="BK10" s="939">
        <f t="shared" si="53"/>
        <v>1834153</v>
      </c>
      <c r="BL10" s="939">
        <f t="shared" si="53"/>
        <v>0</v>
      </c>
      <c r="BM10" s="939">
        <f t="shared" si="53"/>
        <v>0</v>
      </c>
      <c r="BN10" s="1121"/>
      <c r="BO10" s="1624"/>
      <c r="BP10" s="930"/>
      <c r="BQ10" s="930"/>
      <c r="BR10" s="930"/>
      <c r="BS10" s="930"/>
      <c r="BX10" s="1482"/>
      <c r="BY10" s="1482"/>
    </row>
    <row r="11" spans="1:78" s="1481" customFormat="1" ht="27.75" customHeight="1">
      <c r="A11" s="942" t="s">
        <v>2</v>
      </c>
      <c r="B11" s="1175" t="s">
        <v>97</v>
      </c>
      <c r="C11" s="1121"/>
      <c r="D11" s="1121"/>
      <c r="E11" s="1121"/>
      <c r="F11" s="1121"/>
      <c r="G11" s="1121"/>
      <c r="H11" s="1121"/>
      <c r="I11" s="1121"/>
      <c r="J11" s="1121"/>
      <c r="K11" s="1121"/>
      <c r="L11" s="1121"/>
      <c r="M11" s="1200">
        <f>N11</f>
        <v>2708889</v>
      </c>
      <c r="N11" s="932">
        <v>2708889</v>
      </c>
      <c r="O11" s="932"/>
      <c r="P11" s="1121"/>
      <c r="Q11" s="797">
        <f>1032000-Q12</f>
        <v>662000</v>
      </c>
      <c r="R11" s="932"/>
      <c r="S11" s="932"/>
      <c r="T11" s="740">
        <f t="shared" ref="T11:T12" si="54">Q11-W11</f>
        <v>642000</v>
      </c>
      <c r="U11" s="932"/>
      <c r="V11" s="932"/>
      <c r="W11" s="740">
        <v>20000</v>
      </c>
      <c r="X11" s="932"/>
      <c r="Y11" s="932"/>
      <c r="Z11" s="932">
        <f>W11</f>
        <v>20000</v>
      </c>
      <c r="AA11" s="932"/>
      <c r="AB11" s="932"/>
      <c r="AC11" s="797">
        <v>488000</v>
      </c>
      <c r="AD11" s="932"/>
      <c r="AE11" s="932"/>
      <c r="AF11" s="740">
        <f>AC11-AI11</f>
        <v>453019</v>
      </c>
      <c r="AG11" s="932"/>
      <c r="AH11" s="932"/>
      <c r="AI11" s="740">
        <v>34981</v>
      </c>
      <c r="AJ11" s="932"/>
      <c r="AK11" s="932"/>
      <c r="AL11" s="932">
        <f>AI11</f>
        <v>34981</v>
      </c>
      <c r="AM11" s="932"/>
      <c r="AN11" s="932"/>
      <c r="AO11" s="797">
        <v>488180</v>
      </c>
      <c r="AP11" s="932"/>
      <c r="AQ11" s="932"/>
      <c r="AR11" s="797">
        <f>AO11</f>
        <v>488180</v>
      </c>
      <c r="AS11" s="932"/>
      <c r="AT11" s="932"/>
      <c r="AU11" s="799">
        <f t="shared" ref="AU11:AU13" si="55">Q11+AC11+AO11</f>
        <v>1638180</v>
      </c>
      <c r="AV11" s="1121"/>
      <c r="AW11" s="1121"/>
      <c r="AX11" s="1200">
        <f>N11-AU11</f>
        <v>1070709</v>
      </c>
      <c r="AY11" s="1200">
        <f>AX11</f>
        <v>1070709</v>
      </c>
      <c r="AZ11" s="1121"/>
      <c r="BA11" s="1121"/>
      <c r="BB11" s="932">
        <v>590000</v>
      </c>
      <c r="BC11" s="1121"/>
      <c r="BD11" s="1121"/>
      <c r="BE11" s="932">
        <f>BB11</f>
        <v>590000</v>
      </c>
      <c r="BF11" s="1121"/>
      <c r="BG11" s="1121"/>
      <c r="BH11" s="740">
        <v>424153</v>
      </c>
      <c r="BI11" s="1121"/>
      <c r="BJ11" s="1121"/>
      <c r="BK11" s="932">
        <f>BH11</f>
        <v>424153</v>
      </c>
      <c r="BL11" s="1121"/>
      <c r="BM11" s="1121"/>
      <c r="BN11" s="1121"/>
      <c r="BO11" s="1624"/>
      <c r="BP11" s="930"/>
      <c r="BQ11" s="930"/>
      <c r="BR11" s="930"/>
      <c r="BS11" s="930"/>
      <c r="BX11" s="1482"/>
      <c r="BY11" s="1482"/>
    </row>
    <row r="12" spans="1:78" s="1481" customFormat="1" ht="25.5" customHeight="1">
      <c r="A12" s="942" t="s">
        <v>3</v>
      </c>
      <c r="B12" s="1175" t="s">
        <v>98</v>
      </c>
      <c r="C12" s="1121"/>
      <c r="D12" s="1121"/>
      <c r="E12" s="1121"/>
      <c r="F12" s="1121"/>
      <c r="G12" s="1121"/>
      <c r="H12" s="1121"/>
      <c r="I12" s="1121"/>
      <c r="J12" s="1121"/>
      <c r="K12" s="1121"/>
      <c r="L12" s="1121"/>
      <c r="M12" s="1200">
        <f t="shared" ref="M12:M13" si="56">N12</f>
        <v>3514444</v>
      </c>
      <c r="N12" s="932">
        <v>3514444</v>
      </c>
      <c r="O12" s="932"/>
      <c r="P12" s="1121"/>
      <c r="Q12" s="797">
        <v>370000</v>
      </c>
      <c r="R12" s="932"/>
      <c r="S12" s="932"/>
      <c r="T12" s="740">
        <f t="shared" si="54"/>
        <v>362811</v>
      </c>
      <c r="U12" s="932"/>
      <c r="V12" s="932"/>
      <c r="W12" s="740">
        <v>7189</v>
      </c>
      <c r="X12" s="932"/>
      <c r="Y12" s="932"/>
      <c r="Z12" s="932">
        <f t="shared" ref="Z12:Z13" si="57">W12</f>
        <v>7189</v>
      </c>
      <c r="AA12" s="932"/>
      <c r="AB12" s="932"/>
      <c r="AC12" s="765">
        <f>500000+481000</f>
        <v>981000</v>
      </c>
      <c r="AD12" s="932"/>
      <c r="AE12" s="932"/>
      <c r="AF12" s="740">
        <f>AC12-AI12</f>
        <v>931000</v>
      </c>
      <c r="AG12" s="932"/>
      <c r="AH12" s="932"/>
      <c r="AI12" s="740">
        <v>50000</v>
      </c>
      <c r="AJ12" s="932"/>
      <c r="AK12" s="932"/>
      <c r="AL12" s="932">
        <f t="shared" ref="AL12:AL13" si="58">AI12</f>
        <v>50000</v>
      </c>
      <c r="AM12" s="932"/>
      <c r="AN12" s="932"/>
      <c r="AO12" s="797">
        <v>700000</v>
      </c>
      <c r="AP12" s="932"/>
      <c r="AQ12" s="932"/>
      <c r="AR12" s="797">
        <v>700000</v>
      </c>
      <c r="AS12" s="932"/>
      <c r="AT12" s="932"/>
      <c r="AU12" s="799">
        <f t="shared" si="55"/>
        <v>2051000</v>
      </c>
      <c r="AV12" s="1121"/>
      <c r="AW12" s="1121"/>
      <c r="AX12" s="1200">
        <f t="shared" ref="AX12:AX13" si="59">N12-AU12</f>
        <v>1463444</v>
      </c>
      <c r="AY12" s="1200">
        <f t="shared" ref="AY12:AY13" si="60">AX12</f>
        <v>1463444</v>
      </c>
      <c r="AZ12" s="1121"/>
      <c r="BA12" s="1121"/>
      <c r="BB12" s="932">
        <v>700000</v>
      </c>
      <c r="BC12" s="1121"/>
      <c r="BD12" s="1121"/>
      <c r="BE12" s="932">
        <f t="shared" ref="BE12:BE13" si="61">BB12</f>
        <v>700000</v>
      </c>
      <c r="BF12" s="1121"/>
      <c r="BG12" s="1121"/>
      <c r="BH12" s="740">
        <v>700000</v>
      </c>
      <c r="BI12" s="1121"/>
      <c r="BJ12" s="1121"/>
      <c r="BK12" s="932">
        <f t="shared" ref="BK12:BK13" si="62">BH12</f>
        <v>700000</v>
      </c>
      <c r="BL12" s="1121"/>
      <c r="BM12" s="1121"/>
      <c r="BN12" s="1121"/>
      <c r="BO12" s="1624"/>
      <c r="BP12" s="930"/>
      <c r="BQ12" s="930"/>
      <c r="BR12" s="930"/>
      <c r="BS12" s="930"/>
      <c r="BX12" s="1482"/>
      <c r="BY12" s="1482"/>
    </row>
    <row r="13" spans="1:78" s="1481" customFormat="1" ht="23.25" customHeight="1">
      <c r="A13" s="942" t="s">
        <v>12</v>
      </c>
      <c r="B13" s="1175" t="s">
        <v>99</v>
      </c>
      <c r="C13" s="1121"/>
      <c r="D13" s="1121"/>
      <c r="E13" s="1121"/>
      <c r="F13" s="1121"/>
      <c r="G13" s="1121"/>
      <c r="H13" s="1121"/>
      <c r="I13" s="1121"/>
      <c r="J13" s="1121"/>
      <c r="K13" s="1121"/>
      <c r="L13" s="1121"/>
      <c r="M13" s="1200">
        <f t="shared" si="56"/>
        <v>3370000</v>
      </c>
      <c r="N13" s="932">
        <v>3370000</v>
      </c>
      <c r="O13" s="932"/>
      <c r="P13" s="1121"/>
      <c r="Q13" s="797">
        <v>520000</v>
      </c>
      <c r="R13" s="932"/>
      <c r="S13" s="932"/>
      <c r="T13" s="740">
        <f>Q13-W13</f>
        <v>477916</v>
      </c>
      <c r="U13" s="932"/>
      <c r="V13" s="932"/>
      <c r="W13" s="740">
        <v>42084</v>
      </c>
      <c r="X13" s="932"/>
      <c r="Y13" s="932"/>
      <c r="Z13" s="932">
        <f t="shared" si="57"/>
        <v>42084</v>
      </c>
      <c r="AA13" s="932"/>
      <c r="AB13" s="932"/>
      <c r="AC13" s="797">
        <v>590000</v>
      </c>
      <c r="AD13" s="932"/>
      <c r="AE13" s="932"/>
      <c r="AF13" s="740">
        <v>561654</v>
      </c>
      <c r="AG13" s="932"/>
      <c r="AH13" s="932"/>
      <c r="AI13" s="740">
        <f t="shared" ref="AI13" si="63">AC13-AF13</f>
        <v>28346</v>
      </c>
      <c r="AJ13" s="932"/>
      <c r="AK13" s="932"/>
      <c r="AL13" s="932">
        <f t="shared" si="58"/>
        <v>28346</v>
      </c>
      <c r="AM13" s="932"/>
      <c r="AN13" s="932"/>
      <c r="AO13" s="797">
        <v>720000</v>
      </c>
      <c r="AP13" s="932"/>
      <c r="AQ13" s="932"/>
      <c r="AR13" s="797">
        <v>720000</v>
      </c>
      <c r="AS13" s="932"/>
      <c r="AT13" s="932"/>
      <c r="AU13" s="799">
        <f t="shared" si="55"/>
        <v>1830000</v>
      </c>
      <c r="AV13" s="1121"/>
      <c r="AW13" s="1121"/>
      <c r="AX13" s="1200">
        <f t="shared" si="59"/>
        <v>1540000</v>
      </c>
      <c r="AY13" s="1200">
        <f t="shared" si="60"/>
        <v>1540000</v>
      </c>
      <c r="AZ13" s="1121"/>
      <c r="BA13" s="1121"/>
      <c r="BB13" s="932">
        <v>830000</v>
      </c>
      <c r="BC13" s="1121"/>
      <c r="BD13" s="1121"/>
      <c r="BE13" s="932">
        <f t="shared" si="61"/>
        <v>830000</v>
      </c>
      <c r="BF13" s="1121"/>
      <c r="BG13" s="1121"/>
      <c r="BH13" s="932">
        <f>AY13-BE13</f>
        <v>710000</v>
      </c>
      <c r="BI13" s="1121"/>
      <c r="BJ13" s="1121"/>
      <c r="BK13" s="932">
        <f t="shared" si="62"/>
        <v>710000</v>
      </c>
      <c r="BL13" s="1121"/>
      <c r="BM13" s="1121"/>
      <c r="BN13" s="1121"/>
      <c r="BO13" s="1624"/>
      <c r="BP13" s="930"/>
      <c r="BQ13" s="930"/>
      <c r="BR13" s="930"/>
      <c r="BS13" s="930"/>
      <c r="BX13" s="1482"/>
      <c r="BY13" s="1482"/>
    </row>
    <row r="14" spans="1:78" s="1481" customFormat="1" ht="19.5" customHeight="1">
      <c r="A14" s="942" t="s">
        <v>13</v>
      </c>
      <c r="B14" s="1175" t="s">
        <v>100</v>
      </c>
      <c r="C14" s="1121"/>
      <c r="D14" s="1121"/>
      <c r="E14" s="1121"/>
      <c r="F14" s="1121"/>
      <c r="G14" s="1121"/>
      <c r="H14" s="1121"/>
      <c r="I14" s="1121"/>
      <c r="J14" s="1121"/>
      <c r="K14" s="1121"/>
      <c r="L14" s="1121"/>
      <c r="M14" s="1121"/>
      <c r="N14" s="932">
        <f t="shared" ref="N14" si="64">O14</f>
        <v>0</v>
      </c>
      <c r="O14" s="932">
        <f>'b8-TH19'!N13</f>
        <v>0</v>
      </c>
      <c r="P14" s="1121"/>
      <c r="Q14" s="1121"/>
      <c r="R14" s="1121"/>
      <c r="S14" s="1121"/>
      <c r="T14" s="1121"/>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c r="AT14" s="1121"/>
      <c r="AU14" s="1121"/>
      <c r="AV14" s="1121"/>
      <c r="AW14" s="1121"/>
      <c r="AX14" s="1121"/>
      <c r="AY14" s="1121"/>
      <c r="AZ14" s="1121"/>
      <c r="BA14" s="1121"/>
      <c r="BB14" s="932">
        <v>120000</v>
      </c>
      <c r="BC14" s="1121"/>
      <c r="BD14" s="1121"/>
      <c r="BE14" s="1200">
        <f>BB14</f>
        <v>120000</v>
      </c>
      <c r="BF14" s="1121"/>
      <c r="BG14" s="1121"/>
      <c r="BH14" s="932"/>
      <c r="BI14" s="1121"/>
      <c r="BJ14" s="1121"/>
      <c r="BK14" s="932"/>
      <c r="BL14" s="1121"/>
      <c r="BM14" s="1121"/>
      <c r="BN14" s="1121"/>
      <c r="BO14" s="1624"/>
      <c r="BP14" s="930"/>
      <c r="BQ14" s="930"/>
      <c r="BR14" s="930"/>
      <c r="BS14" s="930"/>
      <c r="BX14" s="1482"/>
      <c r="BY14" s="1482"/>
    </row>
    <row r="15" spans="1:78" s="1673" customFormat="1" ht="32.25" customHeight="1">
      <c r="A15" s="800" t="s">
        <v>23</v>
      </c>
      <c r="B15" s="1193" t="s">
        <v>574</v>
      </c>
      <c r="C15" s="1121"/>
      <c r="D15" s="1121"/>
      <c r="E15" s="1121"/>
      <c r="F15" s="937">
        <f>F16+F260+F299</f>
        <v>6050074</v>
      </c>
      <c r="G15" s="937">
        <f t="shared" ref="G15:O15" si="65">G16+G260+G299</f>
        <v>6703576</v>
      </c>
      <c r="H15" s="937">
        <f t="shared" si="65"/>
        <v>0</v>
      </c>
      <c r="I15" s="937">
        <f t="shared" si="65"/>
        <v>0</v>
      </c>
      <c r="J15" s="937">
        <f t="shared" si="65"/>
        <v>0</v>
      </c>
      <c r="K15" s="937">
        <f t="shared" si="65"/>
        <v>1148540</v>
      </c>
      <c r="L15" s="937">
        <f t="shared" si="65"/>
        <v>1000887</v>
      </c>
      <c r="M15" s="937">
        <f t="shared" si="65"/>
        <v>3849029.4444444445</v>
      </c>
      <c r="N15" s="937">
        <f t="shared" si="65"/>
        <v>3849029.4444444445</v>
      </c>
      <c r="O15" s="937">
        <f t="shared" si="65"/>
        <v>916250</v>
      </c>
      <c r="P15" s="937">
        <f t="shared" ref="P15" si="66">P16+P260+P299</f>
        <v>0</v>
      </c>
      <c r="Q15" s="937">
        <f t="shared" ref="Q15:BL15" si="67">Q16+Q260+Q299</f>
        <v>801135</v>
      </c>
      <c r="R15" s="937">
        <f t="shared" si="67"/>
        <v>120000</v>
      </c>
      <c r="S15" s="937">
        <f t="shared" si="67"/>
        <v>0</v>
      </c>
      <c r="T15" s="937">
        <f t="shared" si="67"/>
        <v>635818</v>
      </c>
      <c r="U15" s="937">
        <f t="shared" si="67"/>
        <v>22967</v>
      </c>
      <c r="V15" s="937">
        <f t="shared" si="67"/>
        <v>0</v>
      </c>
      <c r="W15" s="937">
        <f t="shared" si="67"/>
        <v>153365</v>
      </c>
      <c r="X15" s="937">
        <f t="shared" si="67"/>
        <v>97033</v>
      </c>
      <c r="Y15" s="937">
        <f t="shared" si="67"/>
        <v>0</v>
      </c>
      <c r="Z15" s="937">
        <f t="shared" si="67"/>
        <v>149075</v>
      </c>
      <c r="AA15" s="937">
        <f t="shared" si="67"/>
        <v>0</v>
      </c>
      <c r="AB15" s="937">
        <f t="shared" si="67"/>
        <v>0</v>
      </c>
      <c r="AC15" s="937">
        <f t="shared" si="67"/>
        <v>412597</v>
      </c>
      <c r="AD15" s="937">
        <f t="shared" si="67"/>
        <v>0</v>
      </c>
      <c r="AE15" s="937">
        <f t="shared" si="67"/>
        <v>0</v>
      </c>
      <c r="AF15" s="937">
        <f t="shared" si="67"/>
        <v>107843</v>
      </c>
      <c r="AG15" s="937">
        <f t="shared" si="67"/>
        <v>0</v>
      </c>
      <c r="AH15" s="937">
        <f t="shared" si="67"/>
        <v>1354</v>
      </c>
      <c r="AI15" s="937">
        <f t="shared" si="67"/>
        <v>278219</v>
      </c>
      <c r="AJ15" s="937">
        <f t="shared" si="67"/>
        <v>0</v>
      </c>
      <c r="AK15" s="937">
        <f t="shared" si="67"/>
        <v>0</v>
      </c>
      <c r="AL15" s="937">
        <f t="shared" si="67"/>
        <v>278219</v>
      </c>
      <c r="AM15" s="937">
        <f t="shared" si="67"/>
        <v>0</v>
      </c>
      <c r="AN15" s="937">
        <f t="shared" si="67"/>
        <v>0</v>
      </c>
      <c r="AO15" s="937">
        <f t="shared" si="67"/>
        <v>893116</v>
      </c>
      <c r="AP15" s="937">
        <f t="shared" si="67"/>
        <v>140243</v>
      </c>
      <c r="AQ15" s="937">
        <f t="shared" si="67"/>
        <v>0</v>
      </c>
      <c r="AR15" s="937">
        <f t="shared" si="67"/>
        <v>893116</v>
      </c>
      <c r="AS15" s="937">
        <f t="shared" si="67"/>
        <v>140243</v>
      </c>
      <c r="AT15" s="937">
        <f t="shared" si="67"/>
        <v>0</v>
      </c>
      <c r="AU15" s="937">
        <f t="shared" si="67"/>
        <v>1853173</v>
      </c>
      <c r="AV15" s="937">
        <f t="shared" si="67"/>
        <v>260243</v>
      </c>
      <c r="AW15" s="937">
        <f t="shared" si="67"/>
        <v>0</v>
      </c>
      <c r="AX15" s="937">
        <f t="shared" si="67"/>
        <v>1995856.4444444445</v>
      </c>
      <c r="AY15" s="937">
        <f t="shared" si="67"/>
        <v>1867104.4444444445</v>
      </c>
      <c r="AZ15" s="937">
        <f t="shared" si="67"/>
        <v>656007</v>
      </c>
      <c r="BA15" s="937">
        <f t="shared" si="67"/>
        <v>0</v>
      </c>
      <c r="BB15" s="937">
        <f t="shared" si="67"/>
        <v>1364739</v>
      </c>
      <c r="BC15" s="937">
        <f t="shared" si="67"/>
        <v>656007</v>
      </c>
      <c r="BD15" s="937">
        <f t="shared" si="67"/>
        <v>0</v>
      </c>
      <c r="BE15" s="937">
        <f t="shared" si="67"/>
        <v>1364739</v>
      </c>
      <c r="BF15" s="937">
        <f t="shared" si="67"/>
        <v>656007</v>
      </c>
      <c r="BG15" s="937">
        <f t="shared" si="67"/>
        <v>0</v>
      </c>
      <c r="BH15" s="937">
        <f t="shared" si="67"/>
        <v>631117.4444444445</v>
      </c>
      <c r="BI15" s="937">
        <f t="shared" si="67"/>
        <v>0</v>
      </c>
      <c r="BJ15" s="937">
        <f t="shared" si="67"/>
        <v>0</v>
      </c>
      <c r="BK15" s="937">
        <f t="shared" si="67"/>
        <v>631117.4444444445</v>
      </c>
      <c r="BL15" s="937">
        <f t="shared" si="67"/>
        <v>0</v>
      </c>
      <c r="BM15" s="937">
        <f t="shared" ref="BM15" si="68">BM16+BM260+BM299</f>
        <v>0</v>
      </c>
      <c r="BN15" s="1121"/>
      <c r="BO15" s="1624"/>
      <c r="BP15" s="930"/>
      <c r="BQ15" s="930"/>
      <c r="BR15" s="930"/>
      <c r="BS15" s="930"/>
      <c r="BX15" s="1674"/>
      <c r="BY15" s="1674"/>
    </row>
    <row r="16" spans="1:78" s="1481" customFormat="1" ht="28.5" customHeight="1">
      <c r="A16" s="800" t="s">
        <v>418</v>
      </c>
      <c r="B16" s="1193" t="s">
        <v>433</v>
      </c>
      <c r="C16" s="1121"/>
      <c r="D16" s="1121"/>
      <c r="E16" s="1121"/>
      <c r="F16" s="937">
        <f>F17</f>
        <v>3261354</v>
      </c>
      <c r="G16" s="937">
        <f t="shared" ref="G16:K16" si="69">G17</f>
        <v>4077443</v>
      </c>
      <c r="H16" s="937">
        <f t="shared" si="69"/>
        <v>0</v>
      </c>
      <c r="I16" s="937">
        <f t="shared" si="69"/>
        <v>0</v>
      </c>
      <c r="J16" s="937">
        <f t="shared" si="69"/>
        <v>0</v>
      </c>
      <c r="K16" s="937">
        <f t="shared" si="69"/>
        <v>952648</v>
      </c>
      <c r="L16" s="937">
        <f>L17</f>
        <v>804995</v>
      </c>
      <c r="M16" s="937">
        <f t="shared" ref="M16" si="70">M17</f>
        <v>2368876.4444444445</v>
      </c>
      <c r="N16" s="937">
        <f>N17</f>
        <v>2368876.4444444445</v>
      </c>
      <c r="O16" s="937">
        <f>O17</f>
        <v>916250</v>
      </c>
      <c r="P16" s="937">
        <f t="shared" ref="P16" si="71">P17</f>
        <v>0</v>
      </c>
      <c r="Q16" s="937">
        <f>Q17</f>
        <v>514938</v>
      </c>
      <c r="R16" s="937">
        <f t="shared" ref="R16" si="72">R17</f>
        <v>120000</v>
      </c>
      <c r="S16" s="937">
        <f t="shared" ref="S16" si="73">S17</f>
        <v>0</v>
      </c>
      <c r="T16" s="937">
        <f>T17</f>
        <v>391295</v>
      </c>
      <c r="U16" s="937">
        <f t="shared" ref="U16" si="74">U17</f>
        <v>22967</v>
      </c>
      <c r="V16" s="937">
        <f t="shared" ref="V16" si="75">V17</f>
        <v>0</v>
      </c>
      <c r="W16" s="937">
        <f t="shared" ref="W16" si="76">W17</f>
        <v>123643</v>
      </c>
      <c r="X16" s="937">
        <f t="shared" ref="X16" si="77">X17</f>
        <v>97033</v>
      </c>
      <c r="Y16" s="937">
        <f t="shared" ref="Y16" si="78">Y17</f>
        <v>0</v>
      </c>
      <c r="Z16" s="937">
        <f>Z17</f>
        <v>119353</v>
      </c>
      <c r="AA16" s="937">
        <f t="shared" ref="AA16" si="79">AA17</f>
        <v>0</v>
      </c>
      <c r="AB16" s="937">
        <f>AB17</f>
        <v>0</v>
      </c>
      <c r="AC16" s="937">
        <f>AC17</f>
        <v>83793</v>
      </c>
      <c r="AD16" s="937">
        <f t="shared" ref="AD16" si="80">AD17</f>
        <v>0</v>
      </c>
      <c r="AE16" s="937">
        <f>AE17</f>
        <v>0</v>
      </c>
      <c r="AF16" s="937">
        <f t="shared" ref="AF16" si="81">AF17</f>
        <v>70699</v>
      </c>
      <c r="AG16" s="937">
        <f t="shared" ref="AG16" si="82">AG17</f>
        <v>0</v>
      </c>
      <c r="AH16" s="937">
        <f>AH17</f>
        <v>0</v>
      </c>
      <c r="AI16" s="937">
        <f t="shared" ref="AI16" si="83">AI17</f>
        <v>13094</v>
      </c>
      <c r="AJ16" s="937">
        <f t="shared" ref="AJ16" si="84">AJ17</f>
        <v>0</v>
      </c>
      <c r="AK16" s="937">
        <f>AK17</f>
        <v>0</v>
      </c>
      <c r="AL16" s="937">
        <f>AL17</f>
        <v>13094</v>
      </c>
      <c r="AM16" s="937">
        <f t="shared" ref="AM16" si="85">AM17</f>
        <v>0</v>
      </c>
      <c r="AN16" s="937">
        <f t="shared" ref="AN16" si="86">AN17</f>
        <v>0</v>
      </c>
      <c r="AO16" s="937">
        <f>AO17</f>
        <v>367857</v>
      </c>
      <c r="AP16" s="937">
        <f t="shared" ref="AP16" si="87">AP17</f>
        <v>140243</v>
      </c>
      <c r="AQ16" s="937">
        <f>AQ17</f>
        <v>0</v>
      </c>
      <c r="AR16" s="937">
        <f>AR17</f>
        <v>367857</v>
      </c>
      <c r="AS16" s="937">
        <f t="shared" ref="AS16" si="88">AS17</f>
        <v>140243</v>
      </c>
      <c r="AT16" s="937">
        <f t="shared" ref="AT16" si="89">AT17</f>
        <v>0</v>
      </c>
      <c r="AU16" s="937">
        <f>AU17</f>
        <v>966588</v>
      </c>
      <c r="AV16" s="937">
        <f>AV17</f>
        <v>260243</v>
      </c>
      <c r="AW16" s="937">
        <f t="shared" ref="AW16" si="90">AW17</f>
        <v>0</v>
      </c>
      <c r="AX16" s="937">
        <f t="shared" ref="AX16" si="91">AX17</f>
        <v>1402288.4444444445</v>
      </c>
      <c r="AY16" s="937">
        <f>AY17</f>
        <v>1402288.4444444445</v>
      </c>
      <c r="AZ16" s="937">
        <f>AZ17</f>
        <v>656007</v>
      </c>
      <c r="BA16" s="937">
        <f t="shared" ref="BA16" si="92">BA17</f>
        <v>0</v>
      </c>
      <c r="BB16" s="937">
        <f t="shared" ref="BB16" si="93">BB17</f>
        <v>1086000</v>
      </c>
      <c r="BC16" s="937">
        <f t="shared" ref="BC16" si="94">BC17</f>
        <v>656007</v>
      </c>
      <c r="BD16" s="937">
        <f t="shared" ref="BD16" si="95">BD17</f>
        <v>0</v>
      </c>
      <c r="BE16" s="937">
        <f t="shared" ref="BE16" si="96">BE17</f>
        <v>1086000</v>
      </c>
      <c r="BF16" s="937">
        <f t="shared" ref="BF16" si="97">BF17</f>
        <v>656007</v>
      </c>
      <c r="BG16" s="937">
        <f t="shared" ref="BG16" si="98">BG17</f>
        <v>0</v>
      </c>
      <c r="BH16" s="1372">
        <f t="shared" ref="BH16" si="99">BH17</f>
        <v>316288.44444444444</v>
      </c>
      <c r="BI16" s="1372">
        <f t="shared" ref="BI16" si="100">BI17</f>
        <v>0</v>
      </c>
      <c r="BJ16" s="1372">
        <f t="shared" ref="BJ16" si="101">BJ17</f>
        <v>0</v>
      </c>
      <c r="BK16" s="1372">
        <f t="shared" ref="BK16" si="102">BK17</f>
        <v>316288.44444444444</v>
      </c>
      <c r="BL16" s="1372">
        <f t="shared" ref="BL16" si="103">BL17</f>
        <v>0</v>
      </c>
      <c r="BM16" s="1372">
        <f t="shared" ref="BM16" si="104">BM17</f>
        <v>0</v>
      </c>
      <c r="BN16" s="1121"/>
      <c r="BO16" s="1624"/>
      <c r="BP16" s="930"/>
      <c r="BQ16" s="930"/>
      <c r="BR16" s="930"/>
      <c r="BS16" s="930"/>
      <c r="BW16" s="1481">
        <f>2235600+AX15</f>
        <v>4231456.444444444</v>
      </c>
      <c r="BX16" s="1482"/>
      <c r="BY16" s="1482"/>
    </row>
    <row r="17" spans="1:75" s="803" customFormat="1" ht="16.5" hidden="1" customHeight="1">
      <c r="A17" s="800"/>
      <c r="B17" s="1193" t="s">
        <v>6</v>
      </c>
      <c r="C17" s="800"/>
      <c r="D17" s="800"/>
      <c r="E17" s="1193"/>
      <c r="F17" s="939">
        <f>F18+F25+F28</f>
        <v>3261354</v>
      </c>
      <c r="G17" s="939">
        <f t="shared" ref="G17:R17" si="105">G18+G25+G28</f>
        <v>4077443</v>
      </c>
      <c r="H17" s="939">
        <f t="shared" si="105"/>
        <v>0</v>
      </c>
      <c r="I17" s="939">
        <f t="shared" si="105"/>
        <v>0</v>
      </c>
      <c r="J17" s="939">
        <f t="shared" si="105"/>
        <v>0</v>
      </c>
      <c r="K17" s="939">
        <f t="shared" si="105"/>
        <v>952648</v>
      </c>
      <c r="L17" s="939">
        <f t="shared" si="105"/>
        <v>804995</v>
      </c>
      <c r="M17" s="939">
        <f t="shared" si="105"/>
        <v>2368876.4444444445</v>
      </c>
      <c r="N17" s="939">
        <f t="shared" si="105"/>
        <v>2368876.4444444445</v>
      </c>
      <c r="O17" s="939">
        <f t="shared" si="105"/>
        <v>916250</v>
      </c>
      <c r="P17" s="939">
        <f t="shared" si="105"/>
        <v>0</v>
      </c>
      <c r="Q17" s="939">
        <f t="shared" si="105"/>
        <v>514938</v>
      </c>
      <c r="R17" s="939">
        <f t="shared" si="105"/>
        <v>120000</v>
      </c>
      <c r="S17" s="939">
        <f>S18+S25+S28</f>
        <v>0</v>
      </c>
      <c r="T17" s="939">
        <f t="shared" ref="T17:BM17" si="106">T18+T25+T28</f>
        <v>391295</v>
      </c>
      <c r="U17" s="939">
        <f t="shared" si="106"/>
        <v>22967</v>
      </c>
      <c r="V17" s="939">
        <f t="shared" si="106"/>
        <v>0</v>
      </c>
      <c r="W17" s="939">
        <f t="shared" si="106"/>
        <v>123643</v>
      </c>
      <c r="X17" s="939">
        <f t="shared" si="106"/>
        <v>97033</v>
      </c>
      <c r="Y17" s="939">
        <f t="shared" si="106"/>
        <v>0</v>
      </c>
      <c r="Z17" s="939">
        <f t="shared" si="106"/>
        <v>119353</v>
      </c>
      <c r="AA17" s="939">
        <f t="shared" si="106"/>
        <v>0</v>
      </c>
      <c r="AB17" s="939">
        <f t="shared" si="106"/>
        <v>0</v>
      </c>
      <c r="AC17" s="939">
        <f t="shared" si="106"/>
        <v>83793</v>
      </c>
      <c r="AD17" s="939">
        <f t="shared" si="106"/>
        <v>0</v>
      </c>
      <c r="AE17" s="939">
        <f t="shared" si="106"/>
        <v>0</v>
      </c>
      <c r="AF17" s="939">
        <f t="shared" si="106"/>
        <v>70699</v>
      </c>
      <c r="AG17" s="939">
        <f t="shared" si="106"/>
        <v>0</v>
      </c>
      <c r="AH17" s="939">
        <f t="shared" si="106"/>
        <v>0</v>
      </c>
      <c r="AI17" s="939">
        <f t="shared" si="106"/>
        <v>13094</v>
      </c>
      <c r="AJ17" s="939">
        <f t="shared" si="106"/>
        <v>0</v>
      </c>
      <c r="AK17" s="939">
        <f t="shared" si="106"/>
        <v>0</v>
      </c>
      <c r="AL17" s="939">
        <f t="shared" si="106"/>
        <v>13094</v>
      </c>
      <c r="AM17" s="939">
        <f t="shared" si="106"/>
        <v>0</v>
      </c>
      <c r="AN17" s="939">
        <f t="shared" si="106"/>
        <v>0</v>
      </c>
      <c r="AO17" s="939">
        <f t="shared" si="106"/>
        <v>367857</v>
      </c>
      <c r="AP17" s="939">
        <f t="shared" si="106"/>
        <v>140243</v>
      </c>
      <c r="AQ17" s="939">
        <f t="shared" si="106"/>
        <v>0</v>
      </c>
      <c r="AR17" s="939">
        <f t="shared" si="106"/>
        <v>367857</v>
      </c>
      <c r="AS17" s="939">
        <f t="shared" si="106"/>
        <v>140243</v>
      </c>
      <c r="AT17" s="939">
        <f t="shared" si="106"/>
        <v>0</v>
      </c>
      <c r="AU17" s="939">
        <f t="shared" si="106"/>
        <v>966588</v>
      </c>
      <c r="AV17" s="939">
        <f t="shared" si="106"/>
        <v>260243</v>
      </c>
      <c r="AW17" s="939">
        <f t="shared" si="106"/>
        <v>0</v>
      </c>
      <c r="AX17" s="939">
        <f t="shared" si="106"/>
        <v>1402288.4444444445</v>
      </c>
      <c r="AY17" s="939">
        <f t="shared" si="106"/>
        <v>1402288.4444444445</v>
      </c>
      <c r="AZ17" s="939">
        <f t="shared" si="106"/>
        <v>656007</v>
      </c>
      <c r="BA17" s="939">
        <f t="shared" si="106"/>
        <v>0</v>
      </c>
      <c r="BB17" s="939">
        <f t="shared" si="106"/>
        <v>1086000</v>
      </c>
      <c r="BC17" s="939">
        <f t="shared" si="106"/>
        <v>656007</v>
      </c>
      <c r="BD17" s="939">
        <f t="shared" si="106"/>
        <v>0</v>
      </c>
      <c r="BE17" s="939">
        <f t="shared" si="106"/>
        <v>1086000</v>
      </c>
      <c r="BF17" s="939">
        <f t="shared" si="106"/>
        <v>656007</v>
      </c>
      <c r="BG17" s="939">
        <f t="shared" si="106"/>
        <v>0</v>
      </c>
      <c r="BH17" s="939">
        <f t="shared" si="106"/>
        <v>316288.44444444444</v>
      </c>
      <c r="BI17" s="939">
        <f t="shared" si="106"/>
        <v>0</v>
      </c>
      <c r="BJ17" s="939">
        <f t="shared" si="106"/>
        <v>0</v>
      </c>
      <c r="BK17" s="939">
        <f t="shared" si="106"/>
        <v>316288.44444444444</v>
      </c>
      <c r="BL17" s="939">
        <f t="shared" si="106"/>
        <v>0</v>
      </c>
      <c r="BM17" s="939">
        <f t="shared" si="106"/>
        <v>0</v>
      </c>
      <c r="BN17" s="939"/>
      <c r="BO17" s="1442" t="e">
        <f>BO18+BO25+BO28+BO110</f>
        <v>#REF!</v>
      </c>
      <c r="BP17" s="939" t="e">
        <f>BP18+BP25+BP28+BP110</f>
        <v>#REF!</v>
      </c>
      <c r="BQ17" s="939" t="e">
        <f>BQ18+BQ25+BQ28+BQ110</f>
        <v>#REF!</v>
      </c>
      <c r="BR17" s="939" t="e">
        <f>BR18+BR25+BR28+BR110</f>
        <v>#REF!</v>
      </c>
      <c r="BS17" s="939"/>
    </row>
    <row r="18" spans="1:75" s="803" customFormat="1" ht="29.25" customHeight="1">
      <c r="A18" s="800" t="s">
        <v>2</v>
      </c>
      <c r="B18" s="1193" t="s">
        <v>61</v>
      </c>
      <c r="C18" s="800"/>
      <c r="D18" s="800"/>
      <c r="E18" s="1193"/>
      <c r="F18" s="937">
        <f>F19+F22</f>
        <v>0</v>
      </c>
      <c r="G18" s="937">
        <f t="shared" ref="G18:BM18" si="107">G19+G22</f>
        <v>0</v>
      </c>
      <c r="H18" s="937">
        <f t="shared" si="107"/>
        <v>0</v>
      </c>
      <c r="I18" s="937">
        <f t="shared" si="107"/>
        <v>0</v>
      </c>
      <c r="J18" s="937">
        <f t="shared" si="107"/>
        <v>0</v>
      </c>
      <c r="K18" s="937">
        <f t="shared" si="107"/>
        <v>0</v>
      </c>
      <c r="L18" s="937">
        <f t="shared" si="107"/>
        <v>0</v>
      </c>
      <c r="M18" s="937">
        <f t="shared" si="107"/>
        <v>468501.11111111112</v>
      </c>
      <c r="N18" s="937">
        <f t="shared" si="107"/>
        <v>468501.11111111112</v>
      </c>
      <c r="O18" s="937">
        <f t="shared" si="107"/>
        <v>0</v>
      </c>
      <c r="P18" s="937">
        <f t="shared" si="107"/>
        <v>0</v>
      </c>
      <c r="Q18" s="937">
        <f t="shared" si="107"/>
        <v>79738</v>
      </c>
      <c r="R18" s="937">
        <f t="shared" si="107"/>
        <v>0</v>
      </c>
      <c r="S18" s="937">
        <f t="shared" si="107"/>
        <v>0</v>
      </c>
      <c r="T18" s="937">
        <f t="shared" si="107"/>
        <v>79738</v>
      </c>
      <c r="U18" s="937">
        <f t="shared" si="107"/>
        <v>0</v>
      </c>
      <c r="V18" s="937">
        <f t="shared" si="107"/>
        <v>0</v>
      </c>
      <c r="W18" s="937">
        <f t="shared" si="107"/>
        <v>0</v>
      </c>
      <c r="X18" s="937">
        <f t="shared" si="107"/>
        <v>0</v>
      </c>
      <c r="Y18" s="937">
        <f t="shared" si="107"/>
        <v>0</v>
      </c>
      <c r="Z18" s="937">
        <f t="shared" si="107"/>
        <v>0</v>
      </c>
      <c r="AA18" s="937">
        <f t="shared" si="107"/>
        <v>0</v>
      </c>
      <c r="AB18" s="937">
        <f t="shared" si="107"/>
        <v>0</v>
      </c>
      <c r="AC18" s="937">
        <f t="shared" si="107"/>
        <v>58873</v>
      </c>
      <c r="AD18" s="937">
        <f t="shared" si="107"/>
        <v>0</v>
      </c>
      <c r="AE18" s="937">
        <f t="shared" si="107"/>
        <v>0</v>
      </c>
      <c r="AF18" s="937">
        <f t="shared" si="107"/>
        <v>45779</v>
      </c>
      <c r="AG18" s="937">
        <f t="shared" si="107"/>
        <v>0</v>
      </c>
      <c r="AH18" s="937">
        <f t="shared" si="107"/>
        <v>0</v>
      </c>
      <c r="AI18" s="937">
        <f t="shared" si="107"/>
        <v>13094</v>
      </c>
      <c r="AJ18" s="937">
        <f t="shared" si="107"/>
        <v>0</v>
      </c>
      <c r="AK18" s="937">
        <f t="shared" si="107"/>
        <v>0</v>
      </c>
      <c r="AL18" s="937">
        <f t="shared" si="107"/>
        <v>13094</v>
      </c>
      <c r="AM18" s="937">
        <f t="shared" si="107"/>
        <v>0</v>
      </c>
      <c r="AN18" s="937">
        <f t="shared" si="107"/>
        <v>0</v>
      </c>
      <c r="AO18" s="937">
        <f t="shared" si="107"/>
        <v>69364</v>
      </c>
      <c r="AP18" s="937">
        <f t="shared" si="107"/>
        <v>0</v>
      </c>
      <c r="AQ18" s="937">
        <f t="shared" si="107"/>
        <v>0</v>
      </c>
      <c r="AR18" s="937">
        <f t="shared" si="107"/>
        <v>69364</v>
      </c>
      <c r="AS18" s="937">
        <f t="shared" si="107"/>
        <v>0</v>
      </c>
      <c r="AT18" s="937">
        <f t="shared" si="107"/>
        <v>0</v>
      </c>
      <c r="AU18" s="937">
        <f t="shared" si="107"/>
        <v>207975</v>
      </c>
      <c r="AV18" s="937">
        <f t="shared" si="107"/>
        <v>0</v>
      </c>
      <c r="AW18" s="937">
        <f t="shared" si="107"/>
        <v>0</v>
      </c>
      <c r="AX18" s="937">
        <f t="shared" si="107"/>
        <v>260526.11111111112</v>
      </c>
      <c r="AY18" s="937">
        <f t="shared" si="107"/>
        <v>260526.11111111112</v>
      </c>
      <c r="AZ18" s="937">
        <f t="shared" si="107"/>
        <v>0</v>
      </c>
      <c r="BA18" s="937">
        <f t="shared" si="107"/>
        <v>0</v>
      </c>
      <c r="BB18" s="937">
        <f t="shared" si="107"/>
        <v>132000</v>
      </c>
      <c r="BC18" s="937">
        <f t="shared" si="107"/>
        <v>0</v>
      </c>
      <c r="BD18" s="937">
        <f t="shared" si="107"/>
        <v>0</v>
      </c>
      <c r="BE18" s="937">
        <f t="shared" si="107"/>
        <v>132000</v>
      </c>
      <c r="BF18" s="937">
        <f t="shared" si="107"/>
        <v>0</v>
      </c>
      <c r="BG18" s="937">
        <f t="shared" si="107"/>
        <v>0</v>
      </c>
      <c r="BH18" s="937">
        <f t="shared" si="107"/>
        <v>128526.11111111111</v>
      </c>
      <c r="BI18" s="937">
        <f t="shared" si="107"/>
        <v>0</v>
      </c>
      <c r="BJ18" s="937">
        <f t="shared" si="107"/>
        <v>0</v>
      </c>
      <c r="BK18" s="937">
        <f t="shared" si="107"/>
        <v>128526.11111111111</v>
      </c>
      <c r="BL18" s="937">
        <f t="shared" si="107"/>
        <v>0</v>
      </c>
      <c r="BM18" s="937">
        <f t="shared" si="107"/>
        <v>0</v>
      </c>
      <c r="BN18" s="937"/>
      <c r="BO18" s="1636">
        <f>BO20+BO21</f>
        <v>112000</v>
      </c>
      <c r="BP18" s="798">
        <f>BP20+BP21</f>
        <v>112000</v>
      </c>
      <c r="BQ18" s="1484">
        <f>BQ20+BQ21</f>
        <v>0</v>
      </c>
      <c r="BR18" s="1484">
        <f>BR20+BR21</f>
        <v>0</v>
      </c>
      <c r="BS18" s="1484">
        <f>BS20+BS21</f>
        <v>0</v>
      </c>
    </row>
    <row r="19" spans="1:75" s="803" customFormat="1" ht="20.65" customHeight="1">
      <c r="A19" s="800" t="s">
        <v>29</v>
      </c>
      <c r="B19" s="1193" t="s">
        <v>415</v>
      </c>
      <c r="C19" s="800"/>
      <c r="D19" s="800"/>
      <c r="E19" s="1193"/>
      <c r="F19" s="937">
        <f>F20+F21</f>
        <v>0</v>
      </c>
      <c r="G19" s="937">
        <f t="shared" ref="G19:BM19" si="108">G20+G21</f>
        <v>0</v>
      </c>
      <c r="H19" s="937">
        <f t="shared" si="108"/>
        <v>0</v>
      </c>
      <c r="I19" s="937">
        <f t="shared" si="108"/>
        <v>0</v>
      </c>
      <c r="J19" s="937">
        <f t="shared" si="108"/>
        <v>0</v>
      </c>
      <c r="K19" s="937">
        <f t="shared" si="108"/>
        <v>0</v>
      </c>
      <c r="L19" s="937">
        <f t="shared" si="108"/>
        <v>0</v>
      </c>
      <c r="M19" s="937">
        <f t="shared" si="108"/>
        <v>421651</v>
      </c>
      <c r="N19" s="937">
        <f t="shared" si="108"/>
        <v>421651</v>
      </c>
      <c r="O19" s="937">
        <f t="shared" si="108"/>
        <v>0</v>
      </c>
      <c r="P19" s="937">
        <f t="shared" si="108"/>
        <v>0</v>
      </c>
      <c r="Q19" s="937">
        <f t="shared" si="108"/>
        <v>79738</v>
      </c>
      <c r="R19" s="937">
        <f t="shared" si="108"/>
        <v>0</v>
      </c>
      <c r="S19" s="937">
        <f t="shared" si="108"/>
        <v>0</v>
      </c>
      <c r="T19" s="937">
        <f t="shared" si="108"/>
        <v>79738</v>
      </c>
      <c r="U19" s="937">
        <f t="shared" si="108"/>
        <v>0</v>
      </c>
      <c r="V19" s="937">
        <f t="shared" si="108"/>
        <v>0</v>
      </c>
      <c r="W19" s="937">
        <f t="shared" si="108"/>
        <v>0</v>
      </c>
      <c r="X19" s="937">
        <f t="shared" si="108"/>
        <v>0</v>
      </c>
      <c r="Y19" s="937">
        <f t="shared" si="108"/>
        <v>0</v>
      </c>
      <c r="Z19" s="937">
        <f t="shared" si="108"/>
        <v>0</v>
      </c>
      <c r="AA19" s="937">
        <f t="shared" si="108"/>
        <v>0</v>
      </c>
      <c r="AB19" s="937">
        <f t="shared" si="108"/>
        <v>0</v>
      </c>
      <c r="AC19" s="937">
        <f t="shared" si="108"/>
        <v>58873</v>
      </c>
      <c r="AD19" s="937">
        <f t="shared" si="108"/>
        <v>0</v>
      </c>
      <c r="AE19" s="937">
        <f t="shared" si="108"/>
        <v>0</v>
      </c>
      <c r="AF19" s="937">
        <f t="shared" si="108"/>
        <v>45779</v>
      </c>
      <c r="AG19" s="937">
        <f t="shared" si="108"/>
        <v>0</v>
      </c>
      <c r="AH19" s="937">
        <f t="shared" si="108"/>
        <v>0</v>
      </c>
      <c r="AI19" s="937">
        <f t="shared" si="108"/>
        <v>13094</v>
      </c>
      <c r="AJ19" s="937">
        <f t="shared" si="108"/>
        <v>0</v>
      </c>
      <c r="AK19" s="937">
        <f t="shared" si="108"/>
        <v>0</v>
      </c>
      <c r="AL19" s="937">
        <f t="shared" si="108"/>
        <v>13094</v>
      </c>
      <c r="AM19" s="937">
        <f t="shared" si="108"/>
        <v>0</v>
      </c>
      <c r="AN19" s="937">
        <f t="shared" si="108"/>
        <v>0</v>
      </c>
      <c r="AO19" s="937">
        <f t="shared" si="108"/>
        <v>69364</v>
      </c>
      <c r="AP19" s="937">
        <f t="shared" si="108"/>
        <v>0</v>
      </c>
      <c r="AQ19" s="937">
        <f t="shared" si="108"/>
        <v>0</v>
      </c>
      <c r="AR19" s="937">
        <f t="shared" si="108"/>
        <v>69364</v>
      </c>
      <c r="AS19" s="937">
        <f t="shared" si="108"/>
        <v>0</v>
      </c>
      <c r="AT19" s="937">
        <f t="shared" si="108"/>
        <v>0</v>
      </c>
      <c r="AU19" s="937">
        <f t="shared" si="108"/>
        <v>207975</v>
      </c>
      <c r="AV19" s="937">
        <f t="shared" si="108"/>
        <v>0</v>
      </c>
      <c r="AW19" s="937">
        <f t="shared" si="108"/>
        <v>0</v>
      </c>
      <c r="AX19" s="937">
        <f t="shared" si="108"/>
        <v>213676</v>
      </c>
      <c r="AY19" s="937">
        <f t="shared" si="108"/>
        <v>213676</v>
      </c>
      <c r="AZ19" s="937">
        <f t="shared" si="108"/>
        <v>0</v>
      </c>
      <c r="BA19" s="937">
        <f t="shared" si="108"/>
        <v>0</v>
      </c>
      <c r="BB19" s="937">
        <f t="shared" si="108"/>
        <v>132000</v>
      </c>
      <c r="BC19" s="937">
        <f t="shared" si="108"/>
        <v>0</v>
      </c>
      <c r="BD19" s="937">
        <f t="shared" si="108"/>
        <v>0</v>
      </c>
      <c r="BE19" s="937">
        <f t="shared" si="108"/>
        <v>132000</v>
      </c>
      <c r="BF19" s="937">
        <f t="shared" si="108"/>
        <v>0</v>
      </c>
      <c r="BG19" s="937">
        <f t="shared" si="108"/>
        <v>0</v>
      </c>
      <c r="BH19" s="937">
        <f t="shared" si="108"/>
        <v>81676</v>
      </c>
      <c r="BI19" s="937">
        <f t="shared" si="108"/>
        <v>0</v>
      </c>
      <c r="BJ19" s="937">
        <f t="shared" si="108"/>
        <v>0</v>
      </c>
      <c r="BK19" s="937">
        <f t="shared" si="108"/>
        <v>81676</v>
      </c>
      <c r="BL19" s="937">
        <f t="shared" si="108"/>
        <v>0</v>
      </c>
      <c r="BM19" s="937">
        <f t="shared" si="108"/>
        <v>0</v>
      </c>
      <c r="BN19" s="937"/>
      <c r="BO19" s="1636"/>
      <c r="BP19" s="798"/>
      <c r="BQ19" s="1484"/>
      <c r="BR19" s="1484"/>
      <c r="BS19" s="1484"/>
    </row>
    <row r="20" spans="1:75" s="714" customFormat="1" ht="24" customHeight="1">
      <c r="A20" s="942">
        <v>1</v>
      </c>
      <c r="B20" s="1175" t="s">
        <v>62</v>
      </c>
      <c r="C20" s="942"/>
      <c r="D20" s="942"/>
      <c r="E20" s="1175"/>
      <c r="F20" s="799"/>
      <c r="G20" s="933"/>
      <c r="H20" s="933"/>
      <c r="I20" s="933"/>
      <c r="J20" s="933"/>
      <c r="K20" s="799"/>
      <c r="L20" s="933"/>
      <c r="M20" s="797">
        <f>N20</f>
        <v>68041</v>
      </c>
      <c r="N20" s="932">
        <v>68041</v>
      </c>
      <c r="O20" s="933"/>
      <c r="P20" s="799"/>
      <c r="Q20" s="932">
        <v>22338</v>
      </c>
      <c r="R20" s="933"/>
      <c r="S20" s="799"/>
      <c r="T20" s="932">
        <f>Q20</f>
        <v>22338</v>
      </c>
      <c r="U20" s="933"/>
      <c r="V20" s="799"/>
      <c r="W20" s="799">
        <f>Q20-T20</f>
        <v>0</v>
      </c>
      <c r="X20" s="933"/>
      <c r="Y20" s="799"/>
      <c r="Z20" s="799"/>
      <c r="AA20" s="933"/>
      <c r="AB20" s="799"/>
      <c r="AC20" s="932">
        <v>13443</v>
      </c>
      <c r="AD20" s="933"/>
      <c r="AE20" s="799"/>
      <c r="AF20" s="932">
        <v>7495</v>
      </c>
      <c r="AG20" s="933"/>
      <c r="AH20" s="799"/>
      <c r="AI20" s="797">
        <f>AC20-AF20</f>
        <v>5948</v>
      </c>
      <c r="AJ20" s="933"/>
      <c r="AK20" s="799"/>
      <c r="AL20" s="797">
        <f>AI20</f>
        <v>5948</v>
      </c>
      <c r="AM20" s="933"/>
      <c r="AN20" s="799"/>
      <c r="AO20" s="797">
        <v>13664</v>
      </c>
      <c r="AP20" s="933"/>
      <c r="AQ20" s="799"/>
      <c r="AR20" s="797">
        <f t="shared" ref="AR20:AT21" si="109">AO20</f>
        <v>13664</v>
      </c>
      <c r="AS20" s="933">
        <f t="shared" si="109"/>
        <v>0</v>
      </c>
      <c r="AT20" s="799">
        <f t="shared" si="109"/>
        <v>0</v>
      </c>
      <c r="AU20" s="799">
        <f t="shared" ref="AU20:AW21" si="110">Q20+AC20+AO20</f>
        <v>49445</v>
      </c>
      <c r="AV20" s="799">
        <f t="shared" si="110"/>
        <v>0</v>
      </c>
      <c r="AW20" s="799">
        <f t="shared" si="110"/>
        <v>0</v>
      </c>
      <c r="AX20" s="799">
        <f t="shared" ref="AX20:AX34" si="111">AY20</f>
        <v>18596</v>
      </c>
      <c r="AY20" s="932">
        <f>N20-AU20</f>
        <v>18596</v>
      </c>
      <c r="AZ20" s="799"/>
      <c r="BA20" s="799"/>
      <c r="BB20" s="799">
        <v>12000</v>
      </c>
      <c r="BC20" s="799"/>
      <c r="BD20" s="799"/>
      <c r="BE20" s="799">
        <f>BB20</f>
        <v>12000</v>
      </c>
      <c r="BF20" s="799">
        <f>BC20</f>
        <v>0</v>
      </c>
      <c r="BG20" s="799"/>
      <c r="BH20" s="799">
        <f>AY20-BB20</f>
        <v>6596</v>
      </c>
      <c r="BI20" s="799"/>
      <c r="BJ20" s="799"/>
      <c r="BK20" s="799">
        <f>BH20</f>
        <v>6596</v>
      </c>
      <c r="BL20" s="799"/>
      <c r="BM20" s="799"/>
      <c r="BN20" s="799"/>
      <c r="BO20" s="1436">
        <f>BP20</f>
        <v>12000</v>
      </c>
      <c r="BP20" s="799">
        <v>12000</v>
      </c>
      <c r="BQ20" s="942"/>
      <c r="BR20" s="942"/>
      <c r="BS20" s="942"/>
    </row>
    <row r="21" spans="1:75" s="714" customFormat="1" ht="23.65" customHeight="1">
      <c r="A21" s="942">
        <v>2</v>
      </c>
      <c r="B21" s="1175" t="s">
        <v>63</v>
      </c>
      <c r="C21" s="942"/>
      <c r="D21" s="942"/>
      <c r="E21" s="1175"/>
      <c r="F21" s="799"/>
      <c r="G21" s="933"/>
      <c r="H21" s="933"/>
      <c r="I21" s="933"/>
      <c r="J21" s="933"/>
      <c r="K21" s="799"/>
      <c r="L21" s="933"/>
      <c r="M21" s="797">
        <f t="shared" ref="M21" si="112">N21</f>
        <v>353610</v>
      </c>
      <c r="N21" s="932">
        <v>353610</v>
      </c>
      <c r="O21" s="933"/>
      <c r="P21" s="799"/>
      <c r="Q21" s="932">
        <v>57400</v>
      </c>
      <c r="R21" s="933"/>
      <c r="S21" s="799"/>
      <c r="T21" s="932">
        <v>57400</v>
      </c>
      <c r="U21" s="933"/>
      <c r="V21" s="799"/>
      <c r="W21" s="799">
        <f>Q21-T21</f>
        <v>0</v>
      </c>
      <c r="X21" s="933"/>
      <c r="Y21" s="799"/>
      <c r="Z21" s="799"/>
      <c r="AA21" s="933"/>
      <c r="AB21" s="799"/>
      <c r="AC21" s="932">
        <v>45430</v>
      </c>
      <c r="AD21" s="933"/>
      <c r="AE21" s="799"/>
      <c r="AF21" s="932">
        <v>38284</v>
      </c>
      <c r="AG21" s="933"/>
      <c r="AH21" s="799"/>
      <c r="AI21" s="932">
        <f>AC21-AF21</f>
        <v>7146</v>
      </c>
      <c r="AJ21" s="933"/>
      <c r="AK21" s="799"/>
      <c r="AL21" s="797">
        <f>AI21</f>
        <v>7146</v>
      </c>
      <c r="AM21" s="933"/>
      <c r="AN21" s="799"/>
      <c r="AO21" s="797">
        <v>55700</v>
      </c>
      <c r="AP21" s="933"/>
      <c r="AQ21" s="799"/>
      <c r="AR21" s="797">
        <f t="shared" si="109"/>
        <v>55700</v>
      </c>
      <c r="AS21" s="933">
        <f t="shared" si="109"/>
        <v>0</v>
      </c>
      <c r="AT21" s="799">
        <f t="shared" si="109"/>
        <v>0</v>
      </c>
      <c r="AU21" s="799">
        <f t="shared" si="110"/>
        <v>158530</v>
      </c>
      <c r="AV21" s="799">
        <f t="shared" si="110"/>
        <v>0</v>
      </c>
      <c r="AW21" s="799">
        <f t="shared" si="110"/>
        <v>0</v>
      </c>
      <c r="AX21" s="799">
        <f t="shared" si="111"/>
        <v>195080</v>
      </c>
      <c r="AY21" s="932">
        <f>N21-AU21</f>
        <v>195080</v>
      </c>
      <c r="AZ21" s="799"/>
      <c r="BA21" s="799"/>
      <c r="BB21" s="799">
        <v>120000</v>
      </c>
      <c r="BC21" s="799"/>
      <c r="BD21" s="799"/>
      <c r="BE21" s="799">
        <f>BB21</f>
        <v>120000</v>
      </c>
      <c r="BF21" s="799">
        <f>BC21</f>
        <v>0</v>
      </c>
      <c r="BG21" s="799"/>
      <c r="BH21" s="799">
        <f>AY21-BB21</f>
        <v>75080</v>
      </c>
      <c r="BI21" s="799"/>
      <c r="BJ21" s="799"/>
      <c r="BK21" s="799">
        <f>BH21</f>
        <v>75080</v>
      </c>
      <c r="BL21" s="799"/>
      <c r="BM21" s="799"/>
      <c r="BN21" s="799"/>
      <c r="BO21" s="1436">
        <f>BP21</f>
        <v>100000</v>
      </c>
      <c r="BP21" s="799">
        <v>100000</v>
      </c>
      <c r="BQ21" s="942"/>
      <c r="BR21" s="942"/>
      <c r="BS21" s="942"/>
    </row>
    <row r="22" spans="1:75" s="803" customFormat="1" ht="16.5" customHeight="1">
      <c r="A22" s="800" t="s">
        <v>28</v>
      </c>
      <c r="B22" s="1193" t="s">
        <v>417</v>
      </c>
      <c r="C22" s="800"/>
      <c r="D22" s="800"/>
      <c r="E22" s="1193"/>
      <c r="F22" s="937">
        <f>F23+F24</f>
        <v>0</v>
      </c>
      <c r="G22" s="937">
        <f t="shared" ref="G22:BM22" si="113">G23+G24</f>
        <v>0</v>
      </c>
      <c r="H22" s="937">
        <f t="shared" si="113"/>
        <v>0</v>
      </c>
      <c r="I22" s="937">
        <f t="shared" si="113"/>
        <v>0</v>
      </c>
      <c r="J22" s="937">
        <f t="shared" si="113"/>
        <v>0</v>
      </c>
      <c r="K22" s="937">
        <f t="shared" si="113"/>
        <v>0</v>
      </c>
      <c r="L22" s="937">
        <f t="shared" si="113"/>
        <v>0</v>
      </c>
      <c r="M22" s="937">
        <f t="shared" si="113"/>
        <v>46850.111111111109</v>
      </c>
      <c r="N22" s="937">
        <f t="shared" si="113"/>
        <v>46850.111111111109</v>
      </c>
      <c r="O22" s="937">
        <f t="shared" si="113"/>
        <v>0</v>
      </c>
      <c r="P22" s="937">
        <f t="shared" si="113"/>
        <v>0</v>
      </c>
      <c r="Q22" s="937">
        <f t="shared" si="113"/>
        <v>0</v>
      </c>
      <c r="R22" s="937">
        <f t="shared" si="113"/>
        <v>0</v>
      </c>
      <c r="S22" s="937">
        <f t="shared" si="113"/>
        <v>0</v>
      </c>
      <c r="T22" s="937">
        <f t="shared" si="113"/>
        <v>0</v>
      </c>
      <c r="U22" s="937">
        <f t="shared" si="113"/>
        <v>0</v>
      </c>
      <c r="V22" s="937">
        <f t="shared" si="113"/>
        <v>0</v>
      </c>
      <c r="W22" s="937">
        <f t="shared" si="113"/>
        <v>0</v>
      </c>
      <c r="X22" s="937">
        <f t="shared" si="113"/>
        <v>0</v>
      </c>
      <c r="Y22" s="937">
        <f t="shared" si="113"/>
        <v>0</v>
      </c>
      <c r="Z22" s="937">
        <f t="shared" si="113"/>
        <v>0</v>
      </c>
      <c r="AA22" s="937">
        <f t="shared" si="113"/>
        <v>0</v>
      </c>
      <c r="AB22" s="937">
        <f t="shared" si="113"/>
        <v>0</v>
      </c>
      <c r="AC22" s="937">
        <f t="shared" si="113"/>
        <v>0</v>
      </c>
      <c r="AD22" s="937">
        <f t="shared" si="113"/>
        <v>0</v>
      </c>
      <c r="AE22" s="937">
        <f t="shared" si="113"/>
        <v>0</v>
      </c>
      <c r="AF22" s="937">
        <f t="shared" si="113"/>
        <v>0</v>
      </c>
      <c r="AG22" s="937">
        <f t="shared" si="113"/>
        <v>0</v>
      </c>
      <c r="AH22" s="937">
        <f t="shared" si="113"/>
        <v>0</v>
      </c>
      <c r="AI22" s="937">
        <f t="shared" si="113"/>
        <v>0</v>
      </c>
      <c r="AJ22" s="937">
        <f t="shared" si="113"/>
        <v>0</v>
      </c>
      <c r="AK22" s="937">
        <f t="shared" si="113"/>
        <v>0</v>
      </c>
      <c r="AL22" s="937">
        <f t="shared" si="113"/>
        <v>0</v>
      </c>
      <c r="AM22" s="937">
        <f t="shared" si="113"/>
        <v>0</v>
      </c>
      <c r="AN22" s="937">
        <f t="shared" si="113"/>
        <v>0</v>
      </c>
      <c r="AO22" s="937">
        <f t="shared" si="113"/>
        <v>0</v>
      </c>
      <c r="AP22" s="937">
        <f t="shared" si="113"/>
        <v>0</v>
      </c>
      <c r="AQ22" s="937">
        <f t="shared" si="113"/>
        <v>0</v>
      </c>
      <c r="AR22" s="937">
        <f t="shared" si="113"/>
        <v>0</v>
      </c>
      <c r="AS22" s="937">
        <f t="shared" si="113"/>
        <v>0</v>
      </c>
      <c r="AT22" s="937">
        <f t="shared" si="113"/>
        <v>0</v>
      </c>
      <c r="AU22" s="937">
        <f t="shared" si="113"/>
        <v>0</v>
      </c>
      <c r="AV22" s="937">
        <f t="shared" si="113"/>
        <v>0</v>
      </c>
      <c r="AW22" s="937">
        <f t="shared" si="113"/>
        <v>0</v>
      </c>
      <c r="AX22" s="937">
        <f t="shared" si="113"/>
        <v>46850.111111111109</v>
      </c>
      <c r="AY22" s="937">
        <f t="shared" si="113"/>
        <v>46850.111111111109</v>
      </c>
      <c r="AZ22" s="937">
        <f t="shared" si="113"/>
        <v>0</v>
      </c>
      <c r="BA22" s="937">
        <f t="shared" si="113"/>
        <v>0</v>
      </c>
      <c r="BB22" s="937">
        <f t="shared" si="113"/>
        <v>0</v>
      </c>
      <c r="BC22" s="937">
        <f t="shared" si="113"/>
        <v>0</v>
      </c>
      <c r="BD22" s="937">
        <f t="shared" si="113"/>
        <v>0</v>
      </c>
      <c r="BE22" s="937">
        <f>BE23+BE24</f>
        <v>0</v>
      </c>
      <c r="BF22" s="937">
        <f t="shared" si="113"/>
        <v>0</v>
      </c>
      <c r="BG22" s="937">
        <f t="shared" si="113"/>
        <v>0</v>
      </c>
      <c r="BH22" s="937">
        <f>BH23+BH24</f>
        <v>46850.111111111109</v>
      </c>
      <c r="BI22" s="937">
        <f t="shared" si="113"/>
        <v>0</v>
      </c>
      <c r="BJ22" s="937">
        <f t="shared" si="113"/>
        <v>0</v>
      </c>
      <c r="BK22" s="937">
        <f t="shared" si="113"/>
        <v>46850.111111111109</v>
      </c>
      <c r="BL22" s="937">
        <f t="shared" si="113"/>
        <v>0</v>
      </c>
      <c r="BM22" s="937">
        <f t="shared" si="113"/>
        <v>0</v>
      </c>
      <c r="BN22" s="798"/>
      <c r="BO22" s="1636"/>
      <c r="BP22" s="798"/>
      <c r="BQ22" s="800"/>
      <c r="BR22" s="800"/>
      <c r="BS22" s="800"/>
    </row>
    <row r="23" spans="1:75" s="714" customFormat="1" ht="30" customHeight="1">
      <c r="A23" s="942">
        <v>1</v>
      </c>
      <c r="B23" s="1175" t="s">
        <v>62</v>
      </c>
      <c r="C23" s="942"/>
      <c r="D23" s="942"/>
      <c r="E23" s="1175"/>
      <c r="F23" s="799"/>
      <c r="G23" s="933"/>
      <c r="H23" s="933"/>
      <c r="I23" s="933"/>
      <c r="J23" s="933"/>
      <c r="K23" s="799"/>
      <c r="L23" s="933"/>
      <c r="M23" s="797">
        <f>M20*0.1/0.9</f>
        <v>7560.1111111111113</v>
      </c>
      <c r="N23" s="797">
        <f t="shared" ref="N23:BM24" si="114">N20*0.1/0.9</f>
        <v>7560.1111111111113</v>
      </c>
      <c r="O23" s="797">
        <f t="shared" si="114"/>
        <v>0</v>
      </c>
      <c r="P23" s="797">
        <f t="shared" si="114"/>
        <v>0</v>
      </c>
      <c r="Q23" s="797"/>
      <c r="R23" s="797"/>
      <c r="S23" s="797"/>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c r="AT23" s="797"/>
      <c r="AU23" s="797"/>
      <c r="AV23" s="797"/>
      <c r="AW23" s="797"/>
      <c r="AX23" s="797">
        <f>AY23</f>
        <v>7560.1111111111113</v>
      </c>
      <c r="AY23" s="797">
        <f>N23</f>
        <v>7560.1111111111113</v>
      </c>
      <c r="AZ23" s="797">
        <f t="shared" si="114"/>
        <v>0</v>
      </c>
      <c r="BA23" s="797">
        <f t="shared" si="114"/>
        <v>0</v>
      </c>
      <c r="BB23" s="797"/>
      <c r="BC23" s="797">
        <f t="shared" si="114"/>
        <v>0</v>
      </c>
      <c r="BD23" s="797">
        <f t="shared" si="114"/>
        <v>0</v>
      </c>
      <c r="BE23" s="799">
        <f>BB23</f>
        <v>0</v>
      </c>
      <c r="BF23" s="799">
        <f>BC23</f>
        <v>0</v>
      </c>
      <c r="BG23" s="797">
        <f t="shared" si="114"/>
        <v>0</v>
      </c>
      <c r="BH23" s="799">
        <f>AY23-BB23</f>
        <v>7560.1111111111113</v>
      </c>
      <c r="BI23" s="797">
        <f t="shared" si="114"/>
        <v>0</v>
      </c>
      <c r="BJ23" s="797">
        <f t="shared" si="114"/>
        <v>0</v>
      </c>
      <c r="BK23" s="797">
        <f>BH23</f>
        <v>7560.1111111111113</v>
      </c>
      <c r="BL23" s="797">
        <f t="shared" si="114"/>
        <v>0</v>
      </c>
      <c r="BM23" s="797">
        <f t="shared" si="114"/>
        <v>0</v>
      </c>
      <c r="BN23" s="799"/>
      <c r="BO23" s="1436">
        <f>BP23</f>
        <v>12000</v>
      </c>
      <c r="BP23" s="799">
        <v>12000</v>
      </c>
      <c r="BQ23" s="942"/>
      <c r="BR23" s="942"/>
      <c r="BS23" s="942"/>
    </row>
    <row r="24" spans="1:75" s="714" customFormat="1" ht="25.15" customHeight="1">
      <c r="A24" s="942">
        <v>2</v>
      </c>
      <c r="B24" s="1175" t="s">
        <v>63</v>
      </c>
      <c r="C24" s="942"/>
      <c r="D24" s="942"/>
      <c r="E24" s="1175"/>
      <c r="F24" s="799"/>
      <c r="G24" s="933"/>
      <c r="H24" s="933"/>
      <c r="I24" s="933"/>
      <c r="J24" s="933"/>
      <c r="K24" s="799"/>
      <c r="L24" s="933"/>
      <c r="M24" s="797">
        <f>M21*0.1/0.9</f>
        <v>39290</v>
      </c>
      <c r="N24" s="797">
        <f t="shared" si="114"/>
        <v>39290</v>
      </c>
      <c r="O24" s="797">
        <f t="shared" si="114"/>
        <v>0</v>
      </c>
      <c r="P24" s="797">
        <f t="shared" si="114"/>
        <v>0</v>
      </c>
      <c r="Q24" s="797"/>
      <c r="R24" s="797"/>
      <c r="S24" s="797"/>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7">
        <f>AY24</f>
        <v>39290</v>
      </c>
      <c r="AY24" s="797">
        <f>N24</f>
        <v>39290</v>
      </c>
      <c r="AZ24" s="797">
        <f t="shared" si="114"/>
        <v>0</v>
      </c>
      <c r="BA24" s="797">
        <f t="shared" si="114"/>
        <v>0</v>
      </c>
      <c r="BB24" s="797"/>
      <c r="BC24" s="797">
        <f t="shared" si="114"/>
        <v>0</v>
      </c>
      <c r="BD24" s="797">
        <f t="shared" si="114"/>
        <v>0</v>
      </c>
      <c r="BE24" s="799">
        <f>BB24</f>
        <v>0</v>
      </c>
      <c r="BF24" s="799">
        <f>BC24</f>
        <v>0</v>
      </c>
      <c r="BG24" s="797">
        <f t="shared" si="114"/>
        <v>0</v>
      </c>
      <c r="BH24" s="799">
        <f>AY24-BB24</f>
        <v>39290</v>
      </c>
      <c r="BI24" s="797">
        <f t="shared" si="114"/>
        <v>0</v>
      </c>
      <c r="BJ24" s="797">
        <f t="shared" si="114"/>
        <v>0</v>
      </c>
      <c r="BK24" s="797">
        <f>BH24</f>
        <v>39290</v>
      </c>
      <c r="BL24" s="797">
        <f t="shared" si="114"/>
        <v>0</v>
      </c>
      <c r="BM24" s="797">
        <f t="shared" si="114"/>
        <v>0</v>
      </c>
      <c r="BN24" s="799"/>
      <c r="BO24" s="1436">
        <f>BP24</f>
        <v>100000</v>
      </c>
      <c r="BP24" s="799">
        <v>100000</v>
      </c>
      <c r="BQ24" s="942"/>
      <c r="BR24" s="942"/>
      <c r="BS24" s="942"/>
      <c r="BW24" s="714">
        <f>BE17-BB17</f>
        <v>0</v>
      </c>
    </row>
    <row r="25" spans="1:75" s="803" customFormat="1" ht="29.1" customHeight="1">
      <c r="A25" s="800" t="s">
        <v>3</v>
      </c>
      <c r="B25" s="1193" t="s">
        <v>66</v>
      </c>
      <c r="C25" s="800"/>
      <c r="D25" s="800"/>
      <c r="E25" s="1193"/>
      <c r="F25" s="798"/>
      <c r="G25" s="938"/>
      <c r="H25" s="938"/>
      <c r="I25" s="938"/>
      <c r="J25" s="938"/>
      <c r="K25" s="798"/>
      <c r="L25" s="938"/>
      <c r="M25" s="937">
        <f>M26+M27</f>
        <v>22752</v>
      </c>
      <c r="N25" s="937">
        <f t="shared" ref="N25:BM25" si="115">N26+N27</f>
        <v>22752</v>
      </c>
      <c r="O25" s="937">
        <f t="shared" si="115"/>
        <v>0</v>
      </c>
      <c r="P25" s="937">
        <f t="shared" si="115"/>
        <v>0</v>
      </c>
      <c r="Q25" s="937">
        <f t="shared" si="115"/>
        <v>0</v>
      </c>
      <c r="R25" s="937">
        <f t="shared" si="115"/>
        <v>0</v>
      </c>
      <c r="S25" s="937">
        <f t="shared" si="115"/>
        <v>0</v>
      </c>
      <c r="T25" s="937">
        <f t="shared" si="115"/>
        <v>0</v>
      </c>
      <c r="U25" s="937">
        <f t="shared" si="115"/>
        <v>0</v>
      </c>
      <c r="V25" s="937">
        <f t="shared" si="115"/>
        <v>0</v>
      </c>
      <c r="W25" s="937">
        <f t="shared" si="115"/>
        <v>0</v>
      </c>
      <c r="X25" s="937">
        <f t="shared" si="115"/>
        <v>0</v>
      </c>
      <c r="Y25" s="937">
        <f t="shared" si="115"/>
        <v>0</v>
      </c>
      <c r="Z25" s="937">
        <f t="shared" si="115"/>
        <v>0</v>
      </c>
      <c r="AA25" s="937">
        <f t="shared" si="115"/>
        <v>0</v>
      </c>
      <c r="AB25" s="937">
        <f t="shared" si="115"/>
        <v>0</v>
      </c>
      <c r="AC25" s="937">
        <f t="shared" si="115"/>
        <v>0</v>
      </c>
      <c r="AD25" s="937">
        <f t="shared" si="115"/>
        <v>0</v>
      </c>
      <c r="AE25" s="937">
        <f t="shared" si="115"/>
        <v>0</v>
      </c>
      <c r="AF25" s="937">
        <f t="shared" si="115"/>
        <v>0</v>
      </c>
      <c r="AG25" s="937">
        <f t="shared" si="115"/>
        <v>0</v>
      </c>
      <c r="AH25" s="937">
        <f t="shared" si="115"/>
        <v>0</v>
      </c>
      <c r="AI25" s="937">
        <f t="shared" si="115"/>
        <v>0</v>
      </c>
      <c r="AJ25" s="937">
        <f t="shared" si="115"/>
        <v>0</v>
      </c>
      <c r="AK25" s="937">
        <f t="shared" si="115"/>
        <v>0</v>
      </c>
      <c r="AL25" s="937">
        <f t="shared" si="115"/>
        <v>0</v>
      </c>
      <c r="AM25" s="937">
        <f t="shared" si="115"/>
        <v>0</v>
      </c>
      <c r="AN25" s="937">
        <f t="shared" si="115"/>
        <v>0</v>
      </c>
      <c r="AO25" s="937">
        <v>22752</v>
      </c>
      <c r="AP25" s="937"/>
      <c r="AQ25" s="937">
        <f t="shared" si="115"/>
        <v>0</v>
      </c>
      <c r="AR25" s="937">
        <f>AO25</f>
        <v>22752</v>
      </c>
      <c r="AS25" s="937">
        <f t="shared" si="115"/>
        <v>0</v>
      </c>
      <c r="AT25" s="937">
        <f t="shared" si="115"/>
        <v>0</v>
      </c>
      <c r="AU25" s="937">
        <v>22752</v>
      </c>
      <c r="AV25" s="937">
        <f t="shared" si="115"/>
        <v>0</v>
      </c>
      <c r="AW25" s="937">
        <f t="shared" si="115"/>
        <v>0</v>
      </c>
      <c r="AX25" s="937">
        <f t="shared" si="115"/>
        <v>0</v>
      </c>
      <c r="AY25" s="937">
        <f t="shared" si="115"/>
        <v>0</v>
      </c>
      <c r="AZ25" s="937">
        <f t="shared" si="115"/>
        <v>0</v>
      </c>
      <c r="BA25" s="937">
        <f t="shared" si="115"/>
        <v>0</v>
      </c>
      <c r="BB25" s="937">
        <f t="shared" si="115"/>
        <v>0</v>
      </c>
      <c r="BC25" s="937">
        <f t="shared" si="115"/>
        <v>0</v>
      </c>
      <c r="BD25" s="937">
        <f t="shared" si="115"/>
        <v>0</v>
      </c>
      <c r="BE25" s="937">
        <f t="shared" si="115"/>
        <v>0</v>
      </c>
      <c r="BF25" s="937">
        <f t="shared" si="115"/>
        <v>0</v>
      </c>
      <c r="BG25" s="937">
        <f t="shared" si="115"/>
        <v>0</v>
      </c>
      <c r="BH25" s="937">
        <f t="shared" si="115"/>
        <v>0</v>
      </c>
      <c r="BI25" s="937">
        <f t="shared" si="115"/>
        <v>0</v>
      </c>
      <c r="BJ25" s="937">
        <f t="shared" si="115"/>
        <v>0</v>
      </c>
      <c r="BK25" s="937">
        <f t="shared" si="115"/>
        <v>0</v>
      </c>
      <c r="BL25" s="937">
        <f t="shared" si="115"/>
        <v>0</v>
      </c>
      <c r="BM25" s="937">
        <f t="shared" si="115"/>
        <v>0</v>
      </c>
      <c r="BN25" s="798"/>
      <c r="BO25" s="1636">
        <f>BP25</f>
        <v>0</v>
      </c>
      <c r="BP25" s="798">
        <f>AY25</f>
        <v>0</v>
      </c>
      <c r="BQ25" s="800"/>
      <c r="BR25" s="800"/>
      <c r="BS25" s="800"/>
      <c r="BW25" s="803">
        <f>BF17-BC17</f>
        <v>0</v>
      </c>
    </row>
    <row r="26" spans="1:75" s="714" customFormat="1" ht="16.149999999999999" customHeight="1">
      <c r="A26" s="942" t="s">
        <v>418</v>
      </c>
      <c r="B26" s="1175" t="s">
        <v>415</v>
      </c>
      <c r="C26" s="942"/>
      <c r="D26" s="942"/>
      <c r="E26" s="1175"/>
      <c r="F26" s="799"/>
      <c r="G26" s="933"/>
      <c r="H26" s="933"/>
      <c r="I26" s="933"/>
      <c r="J26" s="933"/>
      <c r="K26" s="799"/>
      <c r="L26" s="933"/>
      <c r="M26" s="797">
        <f>22752*0.9</f>
        <v>20476.8</v>
      </c>
      <c r="N26" s="932">
        <f>M26</f>
        <v>20476.8</v>
      </c>
      <c r="O26" s="933"/>
      <c r="P26" s="799"/>
      <c r="Q26" s="799"/>
      <c r="R26" s="933"/>
      <c r="S26" s="799"/>
      <c r="T26" s="799"/>
      <c r="U26" s="933"/>
      <c r="V26" s="799"/>
      <c r="W26" s="799"/>
      <c r="X26" s="933"/>
      <c r="Y26" s="799"/>
      <c r="Z26" s="799"/>
      <c r="AA26" s="933"/>
      <c r="AB26" s="799"/>
      <c r="AC26" s="799"/>
      <c r="AD26" s="933"/>
      <c r="AE26" s="799"/>
      <c r="AF26" s="799"/>
      <c r="AG26" s="933"/>
      <c r="AH26" s="799"/>
      <c r="AI26" s="799"/>
      <c r="AJ26" s="933"/>
      <c r="AK26" s="799"/>
      <c r="AL26" s="799"/>
      <c r="AM26" s="933"/>
      <c r="AN26" s="799"/>
      <c r="AO26" s="797"/>
      <c r="AP26" s="933"/>
      <c r="AQ26" s="799"/>
      <c r="AR26" s="797"/>
      <c r="AS26" s="933"/>
      <c r="AT26" s="799"/>
      <c r="AU26" s="799"/>
      <c r="AV26" s="799"/>
      <c r="AW26" s="799"/>
      <c r="AX26" s="799"/>
      <c r="AY26" s="932"/>
      <c r="AZ26" s="799"/>
      <c r="BA26" s="799"/>
      <c r="BB26" s="799"/>
      <c r="BC26" s="799"/>
      <c r="BD26" s="799"/>
      <c r="BE26" s="799"/>
      <c r="BF26" s="799"/>
      <c r="BG26" s="799"/>
      <c r="BH26" s="799"/>
      <c r="BI26" s="799"/>
      <c r="BJ26" s="799"/>
      <c r="BK26" s="799"/>
      <c r="BL26" s="799"/>
      <c r="BM26" s="799"/>
      <c r="BN26" s="799"/>
      <c r="BO26" s="1436"/>
      <c r="BP26" s="799"/>
      <c r="BQ26" s="942"/>
      <c r="BR26" s="942"/>
      <c r="BS26" s="942"/>
    </row>
    <row r="27" spans="1:75" s="714" customFormat="1" ht="16.149999999999999" customHeight="1">
      <c r="A27" s="942" t="s">
        <v>419</v>
      </c>
      <c r="B27" s="1175" t="s">
        <v>417</v>
      </c>
      <c r="C27" s="942"/>
      <c r="D27" s="942"/>
      <c r="E27" s="1175"/>
      <c r="F27" s="799"/>
      <c r="G27" s="933"/>
      <c r="H27" s="933"/>
      <c r="I27" s="933"/>
      <c r="J27" s="933"/>
      <c r="K27" s="799"/>
      <c r="L27" s="933"/>
      <c r="M27" s="797">
        <f>M26*0.1/0.9</f>
        <v>2275.1999999999998</v>
      </c>
      <c r="N27" s="932">
        <f>M27</f>
        <v>2275.1999999999998</v>
      </c>
      <c r="O27" s="933"/>
      <c r="P27" s="799"/>
      <c r="Q27" s="799"/>
      <c r="R27" s="933"/>
      <c r="S27" s="799"/>
      <c r="T27" s="799"/>
      <c r="U27" s="933"/>
      <c r="V27" s="799"/>
      <c r="W27" s="799"/>
      <c r="X27" s="933"/>
      <c r="Y27" s="799"/>
      <c r="Z27" s="799"/>
      <c r="AA27" s="933"/>
      <c r="AB27" s="799"/>
      <c r="AC27" s="799"/>
      <c r="AD27" s="933"/>
      <c r="AE27" s="799"/>
      <c r="AF27" s="799"/>
      <c r="AG27" s="933"/>
      <c r="AH27" s="799"/>
      <c r="AI27" s="799"/>
      <c r="AJ27" s="933"/>
      <c r="AK27" s="799"/>
      <c r="AL27" s="799"/>
      <c r="AM27" s="933"/>
      <c r="AN27" s="799"/>
      <c r="AO27" s="797"/>
      <c r="AP27" s="933"/>
      <c r="AQ27" s="799"/>
      <c r="AR27" s="797"/>
      <c r="AS27" s="933"/>
      <c r="AT27" s="799"/>
      <c r="AU27" s="799"/>
      <c r="AV27" s="799"/>
      <c r="AW27" s="799"/>
      <c r="AX27" s="799"/>
      <c r="AY27" s="932"/>
      <c r="AZ27" s="799"/>
      <c r="BA27" s="799"/>
      <c r="BB27" s="799"/>
      <c r="BC27" s="799"/>
      <c r="BD27" s="799"/>
      <c r="BE27" s="799"/>
      <c r="BF27" s="799"/>
      <c r="BG27" s="799"/>
      <c r="BH27" s="799"/>
      <c r="BI27" s="799"/>
      <c r="BJ27" s="799"/>
      <c r="BK27" s="799"/>
      <c r="BL27" s="799"/>
      <c r="BM27" s="799"/>
      <c r="BN27" s="799"/>
      <c r="BO27" s="1436"/>
      <c r="BP27" s="799"/>
      <c r="BQ27" s="942"/>
      <c r="BR27" s="942"/>
      <c r="BS27" s="942"/>
    </row>
    <row r="28" spans="1:75" s="803" customFormat="1" ht="20.65" customHeight="1">
      <c r="A28" s="1193" t="s">
        <v>12</v>
      </c>
      <c r="B28" s="1193" t="s">
        <v>65</v>
      </c>
      <c r="C28" s="800"/>
      <c r="D28" s="800"/>
      <c r="E28" s="1193"/>
      <c r="F28" s="937">
        <f>F30+F34+F55+F60+F68+F80+F85+F92+F97</f>
        <v>3261354</v>
      </c>
      <c r="G28" s="937">
        <f>G29+G106</f>
        <v>4077443</v>
      </c>
      <c r="H28" s="937">
        <f t="shared" ref="H28:BM28" si="116">H29+H106</f>
        <v>0</v>
      </c>
      <c r="I28" s="937">
        <f t="shared" si="116"/>
        <v>0</v>
      </c>
      <c r="J28" s="937">
        <f t="shared" si="116"/>
        <v>0</v>
      </c>
      <c r="K28" s="937">
        <f t="shared" si="116"/>
        <v>952648</v>
      </c>
      <c r="L28" s="937">
        <f t="shared" si="116"/>
        <v>804995</v>
      </c>
      <c r="M28" s="937">
        <f t="shared" si="116"/>
        <v>1877623.3333333333</v>
      </c>
      <c r="N28" s="937">
        <f t="shared" si="116"/>
        <v>1877623.3333333333</v>
      </c>
      <c r="O28" s="937">
        <f t="shared" si="116"/>
        <v>916250</v>
      </c>
      <c r="P28" s="937">
        <f t="shared" si="116"/>
        <v>0</v>
      </c>
      <c r="Q28" s="937">
        <f t="shared" si="116"/>
        <v>435200</v>
      </c>
      <c r="R28" s="937">
        <f t="shared" si="116"/>
        <v>120000</v>
      </c>
      <c r="S28" s="937">
        <f t="shared" si="116"/>
        <v>0</v>
      </c>
      <c r="T28" s="937">
        <f t="shared" si="116"/>
        <v>311557</v>
      </c>
      <c r="U28" s="937">
        <f t="shared" si="116"/>
        <v>22967</v>
      </c>
      <c r="V28" s="937">
        <f t="shared" si="116"/>
        <v>0</v>
      </c>
      <c r="W28" s="937">
        <f t="shared" si="116"/>
        <v>123643</v>
      </c>
      <c r="X28" s="937">
        <f t="shared" si="116"/>
        <v>97033</v>
      </c>
      <c r="Y28" s="937">
        <f t="shared" si="116"/>
        <v>0</v>
      </c>
      <c r="Z28" s="937">
        <f t="shared" si="116"/>
        <v>119353</v>
      </c>
      <c r="AA28" s="937">
        <f t="shared" si="116"/>
        <v>0</v>
      </c>
      <c r="AB28" s="937">
        <f t="shared" si="116"/>
        <v>0</v>
      </c>
      <c r="AC28" s="937">
        <f t="shared" si="116"/>
        <v>24920</v>
      </c>
      <c r="AD28" s="937">
        <f t="shared" si="116"/>
        <v>0</v>
      </c>
      <c r="AE28" s="937">
        <f t="shared" si="116"/>
        <v>0</v>
      </c>
      <c r="AF28" s="937">
        <f t="shared" si="116"/>
        <v>24920</v>
      </c>
      <c r="AG28" s="937">
        <f t="shared" si="116"/>
        <v>0</v>
      </c>
      <c r="AH28" s="937">
        <f t="shared" si="116"/>
        <v>0</v>
      </c>
      <c r="AI28" s="937">
        <f t="shared" si="116"/>
        <v>0</v>
      </c>
      <c r="AJ28" s="937">
        <f t="shared" si="116"/>
        <v>0</v>
      </c>
      <c r="AK28" s="937">
        <f t="shared" si="116"/>
        <v>0</v>
      </c>
      <c r="AL28" s="937">
        <f t="shared" si="116"/>
        <v>0</v>
      </c>
      <c r="AM28" s="937">
        <f t="shared" si="116"/>
        <v>0</v>
      </c>
      <c r="AN28" s="937">
        <f t="shared" si="116"/>
        <v>0</v>
      </c>
      <c r="AO28" s="937">
        <f t="shared" si="116"/>
        <v>275741</v>
      </c>
      <c r="AP28" s="937">
        <f t="shared" si="116"/>
        <v>140243</v>
      </c>
      <c r="AQ28" s="937">
        <f t="shared" si="116"/>
        <v>0</v>
      </c>
      <c r="AR28" s="937">
        <f t="shared" si="116"/>
        <v>275741</v>
      </c>
      <c r="AS28" s="937">
        <f t="shared" si="116"/>
        <v>140243</v>
      </c>
      <c r="AT28" s="937">
        <f t="shared" si="116"/>
        <v>0</v>
      </c>
      <c r="AU28" s="937">
        <f t="shared" si="116"/>
        <v>735861</v>
      </c>
      <c r="AV28" s="937">
        <f t="shared" si="116"/>
        <v>260243</v>
      </c>
      <c r="AW28" s="937">
        <f t="shared" si="116"/>
        <v>0</v>
      </c>
      <c r="AX28" s="937">
        <f t="shared" si="116"/>
        <v>1141762.3333333333</v>
      </c>
      <c r="AY28" s="937">
        <f t="shared" si="116"/>
        <v>1141762.3333333333</v>
      </c>
      <c r="AZ28" s="937">
        <f t="shared" si="116"/>
        <v>656007</v>
      </c>
      <c r="BA28" s="937">
        <f t="shared" si="116"/>
        <v>0</v>
      </c>
      <c r="BB28" s="937">
        <f t="shared" si="116"/>
        <v>954000</v>
      </c>
      <c r="BC28" s="937">
        <f t="shared" si="116"/>
        <v>656007</v>
      </c>
      <c r="BD28" s="937">
        <f t="shared" si="116"/>
        <v>0</v>
      </c>
      <c r="BE28" s="937">
        <f t="shared" si="116"/>
        <v>954000</v>
      </c>
      <c r="BF28" s="937">
        <f t="shared" si="116"/>
        <v>656007</v>
      </c>
      <c r="BG28" s="937">
        <f t="shared" si="116"/>
        <v>0</v>
      </c>
      <c r="BH28" s="937">
        <f t="shared" si="116"/>
        <v>187762.33333333334</v>
      </c>
      <c r="BI28" s="937">
        <f t="shared" si="116"/>
        <v>0</v>
      </c>
      <c r="BJ28" s="937">
        <f t="shared" si="116"/>
        <v>0</v>
      </c>
      <c r="BK28" s="937">
        <f t="shared" si="116"/>
        <v>187762.33333333334</v>
      </c>
      <c r="BL28" s="937">
        <f t="shared" si="116"/>
        <v>0</v>
      </c>
      <c r="BM28" s="937">
        <f t="shared" si="116"/>
        <v>0</v>
      </c>
      <c r="BN28" s="937"/>
      <c r="BO28" s="1437" t="e">
        <f>BO30+BO34+BO55+BO60+BO68+BO80+BO85+BO92+BO97+#REF!</f>
        <v>#REF!</v>
      </c>
      <c r="BP28" s="937" t="e">
        <f>BP30+BP34+BP55+BP60+BP68+BP80+BP85+BP92+BP97+#REF!</f>
        <v>#REF!</v>
      </c>
      <c r="BQ28" s="937" t="e">
        <f>BQ30+BQ34+BQ55+BQ60+BQ68+BQ80+BQ85+BQ92+BQ97+#REF!</f>
        <v>#REF!</v>
      </c>
      <c r="BR28" s="937" t="e">
        <f>BR30+BR34+BR55+BR60+BR68+BR80+BR85+BR92+BR97+#REF!</f>
        <v>#REF!</v>
      </c>
      <c r="BS28" s="800"/>
    </row>
    <row r="29" spans="1:75" s="803" customFormat="1" ht="19.5" customHeight="1">
      <c r="A29" s="1193" t="s">
        <v>29</v>
      </c>
      <c r="B29" s="1193" t="s">
        <v>415</v>
      </c>
      <c r="C29" s="800"/>
      <c r="D29" s="800"/>
      <c r="E29" s="1193"/>
      <c r="F29" s="937"/>
      <c r="G29" s="937">
        <f>G30+G34+G55+G60+G68+G80+G85+G92+G97</f>
        <v>4077443</v>
      </c>
      <c r="H29" s="937">
        <f t="shared" ref="H29:M29" si="117">H30+H34+H55+H60+H68+H80+H85+H92+H97</f>
        <v>0</v>
      </c>
      <c r="I29" s="937">
        <f t="shared" si="117"/>
        <v>0</v>
      </c>
      <c r="J29" s="937">
        <f t="shared" si="117"/>
        <v>0</v>
      </c>
      <c r="K29" s="937">
        <f t="shared" si="117"/>
        <v>952648</v>
      </c>
      <c r="L29" s="937">
        <f t="shared" si="117"/>
        <v>804995</v>
      </c>
      <c r="M29" s="937">
        <f t="shared" si="117"/>
        <v>1689861</v>
      </c>
      <c r="N29" s="937">
        <f t="shared" ref="N29" si="118">N30+N34+N55+N60+N68+N80+N85+N92+N97</f>
        <v>1689861</v>
      </c>
      <c r="O29" s="937">
        <f t="shared" ref="O29" si="119">O30+O34+O55+O60+O68+O80+O85+O92+O97</f>
        <v>916250</v>
      </c>
      <c r="P29" s="937">
        <f t="shared" ref="P29" si="120">P30+P34+P55+P60+P68+P80+P85+P92+P97</f>
        <v>0</v>
      </c>
      <c r="Q29" s="937">
        <f t="shared" ref="Q29" si="121">Q30+Q34+Q55+Q60+Q68+Q80+Q85+Q92+Q97</f>
        <v>435200</v>
      </c>
      <c r="R29" s="937">
        <f t="shared" ref="R29:S29" si="122">R30+R34+R55+R60+R68+R80+R85+R92+R97</f>
        <v>120000</v>
      </c>
      <c r="S29" s="937">
        <f t="shared" si="122"/>
        <v>0</v>
      </c>
      <c r="T29" s="937">
        <f t="shared" ref="T29" si="123">T30+T34+T55+T60+T68+T80+T85+T92+T97</f>
        <v>311557</v>
      </c>
      <c r="U29" s="937">
        <f t="shared" ref="U29" si="124">U30+U34+U55+U60+U68+U80+U85+U92+U97</f>
        <v>22967</v>
      </c>
      <c r="V29" s="937">
        <f>V30+V34+V55+V60+V68+V80+V85+V92+V97</f>
        <v>0</v>
      </c>
      <c r="W29" s="937">
        <f t="shared" ref="W29" si="125">W30+W34+W55+W60+W68+W80+W85+W92+W97</f>
        <v>123643</v>
      </c>
      <c r="X29" s="937">
        <f t="shared" ref="X29" si="126">X30+X34+X55+X60+X68+X80+X85+X92+X97</f>
        <v>97033</v>
      </c>
      <c r="Y29" s="937">
        <f t="shared" ref="Y29" si="127">Y30+Y34+Y55+Y60+Y68+Y80+Y85+Y92+Y97</f>
        <v>0</v>
      </c>
      <c r="Z29" s="937">
        <f t="shared" ref="Z29" si="128">Z30+Z34+Z55+Z60+Z68+Z80+Z85+Z92+Z97</f>
        <v>119353</v>
      </c>
      <c r="AA29" s="937">
        <f t="shared" ref="AA29" si="129">AA30+AA34+AA55+AA60+AA68+AA80+AA85+AA92+AA97</f>
        <v>0</v>
      </c>
      <c r="AB29" s="937">
        <f t="shared" ref="AB29" si="130">AB30+AB34+AB55+AB60+AB68+AB80+AB85+AB92+AB97</f>
        <v>0</v>
      </c>
      <c r="AC29" s="937">
        <f t="shared" ref="AC29" si="131">AC30+AC34+AC55+AC60+AC68+AC80+AC85+AC92+AC97</f>
        <v>24920</v>
      </c>
      <c r="AD29" s="937">
        <f>AD30+AD34+AD55+AD60+AD68+AD80+AD85+AD92+AD97</f>
        <v>0</v>
      </c>
      <c r="AE29" s="937">
        <f t="shared" ref="AE29" si="132">AE30+AE34+AE55+AE60+AE68+AE80+AE85+AE92+AE97</f>
        <v>0</v>
      </c>
      <c r="AF29" s="937">
        <f t="shared" ref="AF29" si="133">AF30+AF34+AF55+AF60+AF68+AF80+AF85+AF92+AF97</f>
        <v>24920</v>
      </c>
      <c r="AG29" s="937">
        <f t="shared" ref="AG29" si="134">AG30+AG34+AG55+AG60+AG68+AG80+AG85+AG92+AG97</f>
        <v>0</v>
      </c>
      <c r="AH29" s="937">
        <f t="shared" ref="AH29" si="135">AH30+AH34+AH55+AH60+AH68+AH80+AH85+AH92+AH97</f>
        <v>0</v>
      </c>
      <c r="AI29" s="937">
        <f t="shared" ref="AI29" si="136">AI30+AI34+AI55+AI60+AI68+AI80+AI85+AI92+AI97</f>
        <v>0</v>
      </c>
      <c r="AJ29" s="937">
        <f t="shared" ref="AJ29" si="137">AJ30+AJ34+AJ55+AJ60+AJ68+AJ80+AJ85+AJ92+AJ97</f>
        <v>0</v>
      </c>
      <c r="AK29" s="937">
        <f t="shared" ref="AK29" si="138">AK30+AK34+AK55+AK60+AK68+AK80+AK85+AK92+AK97</f>
        <v>0</v>
      </c>
      <c r="AL29" s="937">
        <f t="shared" ref="AL29" si="139">AL30+AL34+AL55+AL60+AL68+AL80+AL85+AL92+AL97</f>
        <v>0</v>
      </c>
      <c r="AM29" s="937">
        <f t="shared" ref="AM29" si="140">AM30+AM34+AM55+AM60+AM68+AM80+AM85+AM92+AM97</f>
        <v>0</v>
      </c>
      <c r="AN29" s="937">
        <f t="shared" ref="AN29" si="141">AN30+AN34+AN55+AN60+AN68+AN80+AN85+AN92+AN97</f>
        <v>0</v>
      </c>
      <c r="AO29" s="937">
        <f t="shared" ref="AO29" si="142">AO30+AO34+AO55+AO60+AO68+AO80+AO85+AO92+AO97</f>
        <v>275741</v>
      </c>
      <c r="AP29" s="937">
        <f t="shared" ref="AP29" si="143">AP30+AP34+AP55+AP60+AP68+AP80+AP85+AP92+AP97</f>
        <v>140243</v>
      </c>
      <c r="AQ29" s="937">
        <f>AQ30+AQ34+AQ55+AQ60+AQ68+AQ80+AQ85+AQ92+AQ97</f>
        <v>0</v>
      </c>
      <c r="AR29" s="937">
        <f t="shared" ref="AR29" si="144">AR30+AR34+AR55+AR60+AR68+AR80+AR85+AR92+AR97</f>
        <v>275741</v>
      </c>
      <c r="AS29" s="937">
        <f t="shared" ref="AS29" si="145">AS30+AS34+AS55+AS60+AS68+AS80+AS85+AS92+AS97</f>
        <v>140243</v>
      </c>
      <c r="AT29" s="937">
        <f t="shared" ref="AT29" si="146">AT30+AT34+AT55+AT60+AT68+AT80+AT85+AT92+AT97</f>
        <v>0</v>
      </c>
      <c r="AU29" s="937">
        <f t="shared" ref="AU29" si="147">AU30+AU34+AU55+AU60+AU68+AU80+AU85+AU92+AU97</f>
        <v>735861</v>
      </c>
      <c r="AV29" s="937">
        <f t="shared" ref="AV29" si="148">AV30+AV34+AV55+AV60+AV68+AV80+AV85+AV92+AV97</f>
        <v>260243</v>
      </c>
      <c r="AW29" s="937">
        <f t="shared" ref="AW29" si="149">AW30+AW34+AW55+AW60+AW68+AW80+AW85+AW92+AW97</f>
        <v>0</v>
      </c>
      <c r="AX29" s="937">
        <f t="shared" ref="AX29" si="150">AX30+AX34+AX55+AX60+AX68+AX80+AX85+AX92+AX97</f>
        <v>954000</v>
      </c>
      <c r="AY29" s="937">
        <f t="shared" ref="AY29" si="151">AY30+AY34+AY55+AY60+AY68+AY80+AY85+AY92+AY97</f>
        <v>954000</v>
      </c>
      <c r="AZ29" s="937">
        <f t="shared" ref="AZ29" si="152">AZ30+AZ34+AZ55+AZ60+AZ68+AZ80+AZ85+AZ92+AZ97</f>
        <v>656007</v>
      </c>
      <c r="BA29" s="937">
        <f t="shared" ref="BA29" si="153">BA30+BA34+BA55+BA60+BA68+BA80+BA85+BA92+BA97</f>
        <v>0</v>
      </c>
      <c r="BB29" s="937">
        <f t="shared" ref="BB29" si="154">BB30+BB34+BB55+BB60+BB68+BB80+BB85+BB92+BB97</f>
        <v>954000</v>
      </c>
      <c r="BC29" s="937">
        <f t="shared" ref="BC29" si="155">BC30+BC34+BC55+BC60+BC68+BC80+BC85+BC92+BC97</f>
        <v>656007</v>
      </c>
      <c r="BD29" s="937">
        <f t="shared" ref="BD29" si="156">BD30+BD34+BD55+BD60+BD68+BD80+BD85+BD92+BD97</f>
        <v>0</v>
      </c>
      <c r="BE29" s="937">
        <f t="shared" ref="BE29" si="157">BE30+BE34+BE55+BE60+BE68+BE80+BE85+BE92+BE97</f>
        <v>954000</v>
      </c>
      <c r="BF29" s="937">
        <f>BF30+BF34+BF55+BF60+BF68+BF80+BF85+BF92+BF97</f>
        <v>656007</v>
      </c>
      <c r="BG29" s="937">
        <f t="shared" ref="BG29" si="158">BG30+BG34+BG55+BG60+BG68+BG80+BG85+BG92+BG97</f>
        <v>0</v>
      </c>
      <c r="BH29" s="937">
        <f t="shared" ref="BH29" si="159">BH30+BH34+BH55+BH60+BH68+BH80+BH85+BH92+BH97</f>
        <v>0</v>
      </c>
      <c r="BI29" s="937">
        <f t="shared" ref="BI29" si="160">BI30+BI34+BI55+BI60+BI68+BI80+BI85+BI92+BI97</f>
        <v>0</v>
      </c>
      <c r="BJ29" s="937">
        <f t="shared" ref="BJ29" si="161">BJ30+BJ34+BJ55+BJ60+BJ68+BJ80+BJ85+BJ92+BJ97</f>
        <v>0</v>
      </c>
      <c r="BK29" s="937">
        <f t="shared" ref="BK29" si="162">BK30+BK34+BK55+BK60+BK68+BK80+BK85+BK92+BK97</f>
        <v>0</v>
      </c>
      <c r="BL29" s="937">
        <f>BL30+BL34+BL55+BL60+BL68+BL80+BL85+BL92+BL97</f>
        <v>0</v>
      </c>
      <c r="BM29" s="937">
        <f t="shared" ref="BM29" si="163">BM30+BM34+BM55+BM60+BM68+BM80+BM85+BM92+BM97</f>
        <v>0</v>
      </c>
      <c r="BN29" s="937"/>
      <c r="BO29" s="1437"/>
      <c r="BP29" s="937"/>
      <c r="BQ29" s="937"/>
      <c r="BR29" s="937"/>
      <c r="BS29" s="800"/>
    </row>
    <row r="30" spans="1:75" s="714" customFormat="1" ht="24.6" customHeight="1">
      <c r="A30" s="942" t="s">
        <v>2</v>
      </c>
      <c r="B30" s="1388" t="s">
        <v>155</v>
      </c>
      <c r="C30" s="794"/>
      <c r="D30" s="794"/>
      <c r="E30" s="794"/>
      <c r="F30" s="764"/>
      <c r="G30" s="764">
        <f>SUM(G31:G33)</f>
        <v>1616385</v>
      </c>
      <c r="H30" s="764"/>
      <c r="I30" s="764"/>
      <c r="J30" s="764"/>
      <c r="K30" s="764"/>
      <c r="L30" s="764"/>
      <c r="M30" s="797">
        <f>N30</f>
        <v>715274</v>
      </c>
      <c r="N30" s="764">
        <f>SUM(N31:N33)</f>
        <v>715274</v>
      </c>
      <c r="O30" s="764">
        <f>SUM(O31:O33)</f>
        <v>715274</v>
      </c>
      <c r="P30" s="764">
        <f t="shared" ref="P30:V30" si="164">SUM(P31:P33)</f>
        <v>0</v>
      </c>
      <c r="Q30" s="764">
        <f t="shared" si="164"/>
        <v>0</v>
      </c>
      <c r="R30" s="764">
        <f t="shared" si="164"/>
        <v>0</v>
      </c>
      <c r="S30" s="764">
        <f t="shared" si="164"/>
        <v>0</v>
      </c>
      <c r="T30" s="764">
        <f t="shared" si="164"/>
        <v>0</v>
      </c>
      <c r="U30" s="764">
        <f t="shared" si="164"/>
        <v>0</v>
      </c>
      <c r="V30" s="764">
        <f t="shared" si="164"/>
        <v>0</v>
      </c>
      <c r="W30" s="764">
        <f>SUM(W31:W33)</f>
        <v>0</v>
      </c>
      <c r="X30" s="764">
        <f t="shared" ref="X30:AO30" si="165">SUM(X31:X33)</f>
        <v>0</v>
      </c>
      <c r="Y30" s="764">
        <f t="shared" si="165"/>
        <v>0</v>
      </c>
      <c r="Z30" s="764">
        <f t="shared" si="165"/>
        <v>0</v>
      </c>
      <c r="AA30" s="764">
        <f t="shared" si="165"/>
        <v>0</v>
      </c>
      <c r="AB30" s="764">
        <f t="shared" si="165"/>
        <v>0</v>
      </c>
      <c r="AC30" s="764">
        <f t="shared" si="165"/>
        <v>0</v>
      </c>
      <c r="AD30" s="764">
        <f t="shared" si="165"/>
        <v>0</v>
      </c>
      <c r="AE30" s="764">
        <f t="shared" si="165"/>
        <v>0</v>
      </c>
      <c r="AF30" s="764">
        <f t="shared" si="165"/>
        <v>0</v>
      </c>
      <c r="AG30" s="764">
        <f t="shared" si="165"/>
        <v>0</v>
      </c>
      <c r="AH30" s="764">
        <f t="shared" si="165"/>
        <v>0</v>
      </c>
      <c r="AI30" s="764">
        <f t="shared" si="165"/>
        <v>0</v>
      </c>
      <c r="AJ30" s="764">
        <f t="shared" si="165"/>
        <v>0</v>
      </c>
      <c r="AK30" s="764">
        <f t="shared" si="165"/>
        <v>0</v>
      </c>
      <c r="AL30" s="764">
        <f t="shared" si="165"/>
        <v>0</v>
      </c>
      <c r="AM30" s="764">
        <f t="shared" si="165"/>
        <v>0</v>
      </c>
      <c r="AN30" s="764">
        <f t="shared" si="165"/>
        <v>0</v>
      </c>
      <c r="AO30" s="764">
        <f t="shared" si="165"/>
        <v>97867</v>
      </c>
      <c r="AP30" s="764">
        <f>SUM(AP31:AP33)</f>
        <v>97867</v>
      </c>
      <c r="AQ30" s="764">
        <f t="shared" ref="AQ30:BR30" si="166">SUM(AQ31:AQ33)</f>
        <v>0</v>
      </c>
      <c r="AR30" s="764">
        <f t="shared" si="166"/>
        <v>97867</v>
      </c>
      <c r="AS30" s="764">
        <f t="shared" si="166"/>
        <v>97867</v>
      </c>
      <c r="AT30" s="764">
        <f t="shared" si="166"/>
        <v>0</v>
      </c>
      <c r="AU30" s="764">
        <f t="shared" si="166"/>
        <v>97867</v>
      </c>
      <c r="AV30" s="764">
        <f t="shared" si="166"/>
        <v>97867</v>
      </c>
      <c r="AW30" s="764">
        <f t="shared" si="166"/>
        <v>0</v>
      </c>
      <c r="AX30" s="799">
        <f t="shared" si="111"/>
        <v>617407</v>
      </c>
      <c r="AY30" s="764">
        <f t="shared" si="166"/>
        <v>617407</v>
      </c>
      <c r="AZ30" s="764">
        <f t="shared" si="166"/>
        <v>617407</v>
      </c>
      <c r="BA30" s="764">
        <f t="shared" si="166"/>
        <v>0</v>
      </c>
      <c r="BB30" s="764">
        <f t="shared" si="166"/>
        <v>617407</v>
      </c>
      <c r="BC30" s="764">
        <f t="shared" si="166"/>
        <v>617407</v>
      </c>
      <c r="BD30" s="764">
        <f t="shared" si="166"/>
        <v>0</v>
      </c>
      <c r="BE30" s="764">
        <f t="shared" si="166"/>
        <v>617407</v>
      </c>
      <c r="BF30" s="764">
        <f t="shared" si="166"/>
        <v>617407</v>
      </c>
      <c r="BG30" s="764">
        <f t="shared" si="166"/>
        <v>0</v>
      </c>
      <c r="BH30" s="764">
        <f t="shared" si="166"/>
        <v>0</v>
      </c>
      <c r="BI30" s="764">
        <f t="shared" si="166"/>
        <v>0</v>
      </c>
      <c r="BJ30" s="764">
        <f t="shared" si="166"/>
        <v>0</v>
      </c>
      <c r="BK30" s="764">
        <f t="shared" si="166"/>
        <v>0</v>
      </c>
      <c r="BL30" s="764">
        <f t="shared" si="166"/>
        <v>0</v>
      </c>
      <c r="BM30" s="764">
        <f t="shared" si="166"/>
        <v>0</v>
      </c>
      <c r="BN30" s="764"/>
      <c r="BO30" s="1435">
        <f t="shared" si="166"/>
        <v>617407</v>
      </c>
      <c r="BP30" s="764">
        <f t="shared" si="166"/>
        <v>617407</v>
      </c>
      <c r="BQ30" s="764">
        <f t="shared" si="166"/>
        <v>617407</v>
      </c>
      <c r="BR30" s="764">
        <f t="shared" si="166"/>
        <v>0</v>
      </c>
      <c r="BS30" s="942"/>
    </row>
    <row r="31" spans="1:75" s="803" customFormat="1" ht="24.6" hidden="1" customHeight="1">
      <c r="A31" s="792">
        <v>1</v>
      </c>
      <c r="B31" s="1485" t="s">
        <v>107</v>
      </c>
      <c r="C31" s="943"/>
      <c r="D31" s="792"/>
      <c r="E31" s="794" t="s">
        <v>177</v>
      </c>
      <c r="F31" s="764"/>
      <c r="G31" s="764">
        <v>635334</v>
      </c>
      <c r="H31" s="764"/>
      <c r="I31" s="764"/>
      <c r="J31" s="764"/>
      <c r="K31" s="764"/>
      <c r="L31" s="764"/>
      <c r="M31" s="797">
        <f>N31</f>
        <v>234000</v>
      </c>
      <c r="N31" s="764">
        <f>180000+54000</f>
        <v>234000</v>
      </c>
      <c r="O31" s="764">
        <f>N31</f>
        <v>234000</v>
      </c>
      <c r="P31" s="798"/>
      <c r="Q31" s="799">
        <f>R31+S31</f>
        <v>0</v>
      </c>
      <c r="R31" s="938"/>
      <c r="S31" s="798"/>
      <c r="T31" s="797">
        <f t="shared" ref="T31:T33" si="167">U31+V31</f>
        <v>0</v>
      </c>
      <c r="U31" s="938"/>
      <c r="V31" s="798"/>
      <c r="W31" s="799">
        <f>Q31-T31</f>
        <v>0</v>
      </c>
      <c r="X31" s="799">
        <f>R31-U31</f>
        <v>0</v>
      </c>
      <c r="Y31" s="799">
        <f>S31-V31</f>
        <v>0</v>
      </c>
      <c r="Z31" s="797">
        <f>AA31+AB31</f>
        <v>0</v>
      </c>
      <c r="AA31" s="938"/>
      <c r="AB31" s="798"/>
      <c r="AC31" s="798"/>
      <c r="AD31" s="938"/>
      <c r="AE31" s="798"/>
      <c r="AF31" s="798"/>
      <c r="AG31" s="938"/>
      <c r="AH31" s="798"/>
      <c r="AI31" s="799">
        <f>AC31-AF31</f>
        <v>0</v>
      </c>
      <c r="AJ31" s="799"/>
      <c r="AK31" s="799"/>
      <c r="AL31" s="937">
        <f>AM31+AN31</f>
        <v>0</v>
      </c>
      <c r="AM31" s="938"/>
      <c r="AN31" s="798"/>
      <c r="AO31" s="797">
        <f>AP31+AQ31</f>
        <v>31117</v>
      </c>
      <c r="AP31" s="932">
        <v>31117</v>
      </c>
      <c r="AQ31" s="797"/>
      <c r="AR31" s="797">
        <f t="shared" ref="AR31:AT32" si="168">AO31</f>
        <v>31117</v>
      </c>
      <c r="AS31" s="933">
        <f t="shared" si="168"/>
        <v>31117</v>
      </c>
      <c r="AT31" s="798">
        <f t="shared" si="168"/>
        <v>0</v>
      </c>
      <c r="AU31" s="799">
        <f>Q31+AC31+AO31</f>
        <v>31117</v>
      </c>
      <c r="AV31" s="799">
        <f>R31+AD31+AP31</f>
        <v>31117</v>
      </c>
      <c r="AW31" s="799">
        <f>S31+AE31+AQ31</f>
        <v>0</v>
      </c>
      <c r="AX31" s="799">
        <f t="shared" si="111"/>
        <v>202883</v>
      </c>
      <c r="AY31" s="932">
        <f>N31-AU31</f>
        <v>202883</v>
      </c>
      <c r="AZ31" s="799">
        <f>O31-AV31</f>
        <v>202883</v>
      </c>
      <c r="BA31" s="798">
        <f>P31-AW31</f>
        <v>0</v>
      </c>
      <c r="BB31" s="799">
        <f>AX31</f>
        <v>202883</v>
      </c>
      <c r="BC31" s="799">
        <f>AZ31</f>
        <v>202883</v>
      </c>
      <c r="BD31" s="798"/>
      <c r="BE31" s="799">
        <f>BB31</f>
        <v>202883</v>
      </c>
      <c r="BF31" s="799">
        <f>BC31</f>
        <v>202883</v>
      </c>
      <c r="BG31" s="798"/>
      <c r="BH31" s="799">
        <f>AY31-BB31</f>
        <v>0</v>
      </c>
      <c r="BI31" s="798">
        <f>AZ31-BC31</f>
        <v>0</v>
      </c>
      <c r="BJ31" s="798"/>
      <c r="BK31" s="798"/>
      <c r="BL31" s="798"/>
      <c r="BM31" s="798"/>
      <c r="BN31" s="798"/>
      <c r="BO31" s="1436">
        <f>BP31</f>
        <v>202883</v>
      </c>
      <c r="BP31" s="799">
        <f t="shared" ref="BP31:BQ33" si="169">AY31</f>
        <v>202883</v>
      </c>
      <c r="BQ31" s="799">
        <f t="shared" si="169"/>
        <v>202883</v>
      </c>
      <c r="BR31" s="800"/>
      <c r="BS31" s="800"/>
    </row>
    <row r="32" spans="1:75" s="803" customFormat="1" ht="24.6" hidden="1" customHeight="1">
      <c r="A32" s="792">
        <v>2</v>
      </c>
      <c r="B32" s="1485" t="s">
        <v>108</v>
      </c>
      <c r="C32" s="943"/>
      <c r="D32" s="792"/>
      <c r="E32" s="794" t="s">
        <v>178</v>
      </c>
      <c r="F32" s="764"/>
      <c r="G32" s="764">
        <v>981051</v>
      </c>
      <c r="H32" s="764"/>
      <c r="I32" s="764"/>
      <c r="J32" s="764"/>
      <c r="K32" s="764"/>
      <c r="L32" s="764"/>
      <c r="M32" s="797">
        <f t="shared" ref="M32:M33" si="170">N32</f>
        <v>474524</v>
      </c>
      <c r="N32" s="764">
        <v>474524</v>
      </c>
      <c r="O32" s="764">
        <v>474524</v>
      </c>
      <c r="P32" s="798"/>
      <c r="Q32" s="799">
        <f t="shared" ref="Q32:Q33" si="171">R32+S32</f>
        <v>0</v>
      </c>
      <c r="R32" s="938"/>
      <c r="S32" s="798"/>
      <c r="T32" s="797">
        <f t="shared" si="167"/>
        <v>0</v>
      </c>
      <c r="U32" s="938"/>
      <c r="V32" s="798"/>
      <c r="W32" s="799">
        <f t="shared" ref="W32:Y33" si="172">Q32-T32</f>
        <v>0</v>
      </c>
      <c r="X32" s="799">
        <f t="shared" si="172"/>
        <v>0</v>
      </c>
      <c r="Y32" s="799">
        <f t="shared" si="172"/>
        <v>0</v>
      </c>
      <c r="Z32" s="797">
        <f t="shared" ref="Z32:Z33" si="173">AA32+AB32</f>
        <v>0</v>
      </c>
      <c r="AA32" s="938"/>
      <c r="AB32" s="798"/>
      <c r="AC32" s="798"/>
      <c r="AD32" s="938"/>
      <c r="AE32" s="798"/>
      <c r="AF32" s="798"/>
      <c r="AG32" s="938"/>
      <c r="AH32" s="798"/>
      <c r="AI32" s="799">
        <f t="shared" ref="AI32:AI33" si="174">AC32-AF32</f>
        <v>0</v>
      </c>
      <c r="AJ32" s="799"/>
      <c r="AK32" s="799"/>
      <c r="AL32" s="937">
        <f t="shared" ref="AL32:AL33" si="175">AM32+AN32</f>
        <v>0</v>
      </c>
      <c r="AM32" s="938"/>
      <c r="AN32" s="798"/>
      <c r="AO32" s="797">
        <f t="shared" ref="AO32" si="176">AP32+AQ32</f>
        <v>60000</v>
      </c>
      <c r="AP32" s="932">
        <v>60000</v>
      </c>
      <c r="AQ32" s="797"/>
      <c r="AR32" s="797">
        <f t="shared" si="168"/>
        <v>60000</v>
      </c>
      <c r="AS32" s="933">
        <f t="shared" si="168"/>
        <v>60000</v>
      </c>
      <c r="AT32" s="798">
        <f t="shared" si="168"/>
        <v>0</v>
      </c>
      <c r="AU32" s="799">
        <f t="shared" ref="AU32:AW33" si="177">Q32+AC32+AO32</f>
        <v>60000</v>
      </c>
      <c r="AV32" s="799">
        <f t="shared" si="177"/>
        <v>60000</v>
      </c>
      <c r="AW32" s="799">
        <f t="shared" si="177"/>
        <v>0</v>
      </c>
      <c r="AX32" s="799">
        <f t="shared" si="111"/>
        <v>414524</v>
      </c>
      <c r="AY32" s="932">
        <f t="shared" ref="AY32:BA33" si="178">N32-AU32</f>
        <v>414524</v>
      </c>
      <c r="AZ32" s="799">
        <f t="shared" si="178"/>
        <v>414524</v>
      </c>
      <c r="BA32" s="798">
        <f t="shared" si="178"/>
        <v>0</v>
      </c>
      <c r="BB32" s="799">
        <f t="shared" ref="BB32:BB33" si="179">AX32</f>
        <v>414524</v>
      </c>
      <c r="BC32" s="799">
        <f t="shared" ref="BC32:BC33" si="180">AZ32</f>
        <v>414524</v>
      </c>
      <c r="BD32" s="798"/>
      <c r="BE32" s="799">
        <f t="shared" ref="BE32:BF33" si="181">BB32</f>
        <v>414524</v>
      </c>
      <c r="BF32" s="799">
        <f t="shared" si="181"/>
        <v>414524</v>
      </c>
      <c r="BG32" s="798"/>
      <c r="BH32" s="799">
        <f t="shared" ref="BH32:BI33" si="182">AY32-BB32</f>
        <v>0</v>
      </c>
      <c r="BI32" s="798">
        <f t="shared" si="182"/>
        <v>0</v>
      </c>
      <c r="BJ32" s="798"/>
      <c r="BK32" s="798"/>
      <c r="BL32" s="798"/>
      <c r="BM32" s="798"/>
      <c r="BN32" s="798"/>
      <c r="BO32" s="1436">
        <f t="shared" ref="BO32:BO33" si="183">BP32</f>
        <v>414524</v>
      </c>
      <c r="BP32" s="799">
        <f t="shared" si="169"/>
        <v>414524</v>
      </c>
      <c r="BQ32" s="799">
        <f t="shared" si="169"/>
        <v>414524</v>
      </c>
      <c r="BR32" s="800"/>
      <c r="BS32" s="800"/>
    </row>
    <row r="33" spans="1:72" s="803" customFormat="1" ht="29.65" hidden="1" customHeight="1">
      <c r="A33" s="792">
        <v>3</v>
      </c>
      <c r="B33" s="1485" t="s">
        <v>109</v>
      </c>
      <c r="C33" s="943"/>
      <c r="D33" s="815"/>
      <c r="E33" s="816" t="s">
        <v>179</v>
      </c>
      <c r="F33" s="764">
        <v>125631</v>
      </c>
      <c r="G33" s="764"/>
      <c r="H33" s="764"/>
      <c r="I33" s="764"/>
      <c r="J33" s="764"/>
      <c r="K33" s="764"/>
      <c r="L33" s="764"/>
      <c r="M33" s="797">
        <f t="shared" si="170"/>
        <v>6750</v>
      </c>
      <c r="N33" s="764">
        <f>O33</f>
        <v>6750</v>
      </c>
      <c r="O33" s="764">
        <f>13500*50%</f>
        <v>6750</v>
      </c>
      <c r="P33" s="798"/>
      <c r="Q33" s="799">
        <f t="shared" si="171"/>
        <v>0</v>
      </c>
      <c r="R33" s="938"/>
      <c r="S33" s="798"/>
      <c r="T33" s="797">
        <f t="shared" si="167"/>
        <v>0</v>
      </c>
      <c r="U33" s="938"/>
      <c r="V33" s="798"/>
      <c r="W33" s="799">
        <f t="shared" si="172"/>
        <v>0</v>
      </c>
      <c r="X33" s="799">
        <f t="shared" si="172"/>
        <v>0</v>
      </c>
      <c r="Y33" s="799">
        <f t="shared" si="172"/>
        <v>0</v>
      </c>
      <c r="Z33" s="797">
        <f t="shared" si="173"/>
        <v>0</v>
      </c>
      <c r="AA33" s="938"/>
      <c r="AB33" s="798"/>
      <c r="AC33" s="798"/>
      <c r="AD33" s="938"/>
      <c r="AE33" s="798"/>
      <c r="AF33" s="798"/>
      <c r="AG33" s="938"/>
      <c r="AH33" s="798"/>
      <c r="AI33" s="799">
        <f t="shared" si="174"/>
        <v>0</v>
      </c>
      <c r="AJ33" s="799"/>
      <c r="AK33" s="799"/>
      <c r="AL33" s="937">
        <f t="shared" si="175"/>
        <v>0</v>
      </c>
      <c r="AM33" s="938"/>
      <c r="AN33" s="798"/>
      <c r="AO33" s="797">
        <f>AP33+AQ33</f>
        <v>6750</v>
      </c>
      <c r="AP33" s="797">
        <v>6750</v>
      </c>
      <c r="AQ33" s="797"/>
      <c r="AR33" s="797">
        <f>AO33</f>
        <v>6750</v>
      </c>
      <c r="AS33" s="933">
        <f>AP33</f>
        <v>6750</v>
      </c>
      <c r="AT33" s="798"/>
      <c r="AU33" s="799">
        <f t="shared" si="177"/>
        <v>6750</v>
      </c>
      <c r="AV33" s="799">
        <f t="shared" si="177"/>
        <v>6750</v>
      </c>
      <c r="AW33" s="799">
        <f t="shared" si="177"/>
        <v>0</v>
      </c>
      <c r="AX33" s="799">
        <f t="shared" si="111"/>
        <v>0</v>
      </c>
      <c r="AY33" s="932">
        <f t="shared" si="178"/>
        <v>0</v>
      </c>
      <c r="AZ33" s="799">
        <f t="shared" si="178"/>
        <v>0</v>
      </c>
      <c r="BA33" s="798">
        <f t="shared" si="178"/>
        <v>0</v>
      </c>
      <c r="BB33" s="799">
        <f t="shared" si="179"/>
        <v>0</v>
      </c>
      <c r="BC33" s="799">
        <f t="shared" si="180"/>
        <v>0</v>
      </c>
      <c r="BD33" s="798"/>
      <c r="BE33" s="799">
        <f t="shared" si="181"/>
        <v>0</v>
      </c>
      <c r="BF33" s="799">
        <f t="shared" si="181"/>
        <v>0</v>
      </c>
      <c r="BG33" s="798"/>
      <c r="BH33" s="799">
        <f t="shared" si="182"/>
        <v>0</v>
      </c>
      <c r="BI33" s="798">
        <f t="shared" si="182"/>
        <v>0</v>
      </c>
      <c r="BJ33" s="798"/>
      <c r="BK33" s="798"/>
      <c r="BL33" s="798"/>
      <c r="BM33" s="798"/>
      <c r="BN33" s="798"/>
      <c r="BO33" s="1436">
        <f t="shared" si="183"/>
        <v>0</v>
      </c>
      <c r="BP33" s="799">
        <f t="shared" si="169"/>
        <v>0</v>
      </c>
      <c r="BQ33" s="799">
        <f t="shared" si="169"/>
        <v>0</v>
      </c>
      <c r="BR33" s="800"/>
      <c r="BS33" s="800"/>
    </row>
    <row r="34" spans="1:72" s="714" customFormat="1" ht="31.5" customHeight="1">
      <c r="A34" s="792" t="s">
        <v>3</v>
      </c>
      <c r="B34" s="1485" t="s">
        <v>110</v>
      </c>
      <c r="C34" s="943"/>
      <c r="D34" s="792"/>
      <c r="E34" s="943"/>
      <c r="F34" s="764">
        <f>F35+F40</f>
        <v>1083486</v>
      </c>
      <c r="G34" s="764">
        <f t="shared" ref="G34:BR34" si="184">G35+G40</f>
        <v>837292</v>
      </c>
      <c r="H34" s="764"/>
      <c r="I34" s="764"/>
      <c r="J34" s="764"/>
      <c r="K34" s="764">
        <f t="shared" si="184"/>
        <v>186816</v>
      </c>
      <c r="L34" s="764">
        <f t="shared" si="184"/>
        <v>151531</v>
      </c>
      <c r="M34" s="764">
        <f t="shared" si="184"/>
        <v>267626</v>
      </c>
      <c r="N34" s="764">
        <f t="shared" si="184"/>
        <v>267626</v>
      </c>
      <c r="O34" s="764">
        <f t="shared" si="184"/>
        <v>24126</v>
      </c>
      <c r="P34" s="764">
        <f t="shared" si="184"/>
        <v>0</v>
      </c>
      <c r="Q34" s="764">
        <f t="shared" si="184"/>
        <v>106200</v>
      </c>
      <c r="R34" s="764">
        <f t="shared" si="184"/>
        <v>0</v>
      </c>
      <c r="S34" s="764">
        <f t="shared" si="184"/>
        <v>0</v>
      </c>
      <c r="T34" s="764">
        <f t="shared" si="184"/>
        <v>100371</v>
      </c>
      <c r="U34" s="764">
        <f t="shared" si="184"/>
        <v>0</v>
      </c>
      <c r="V34" s="764">
        <f t="shared" si="184"/>
        <v>0</v>
      </c>
      <c r="W34" s="764">
        <f t="shared" si="184"/>
        <v>5829</v>
      </c>
      <c r="X34" s="764">
        <f t="shared" si="184"/>
        <v>0</v>
      </c>
      <c r="Y34" s="764">
        <f t="shared" si="184"/>
        <v>0</v>
      </c>
      <c r="Z34" s="764">
        <f t="shared" si="184"/>
        <v>5168</v>
      </c>
      <c r="AA34" s="764">
        <f t="shared" si="184"/>
        <v>0</v>
      </c>
      <c r="AB34" s="764">
        <f t="shared" si="184"/>
        <v>0</v>
      </c>
      <c r="AC34" s="764">
        <f t="shared" si="184"/>
        <v>11920</v>
      </c>
      <c r="AD34" s="764">
        <f t="shared" si="184"/>
        <v>0</v>
      </c>
      <c r="AE34" s="764">
        <f t="shared" si="184"/>
        <v>0</v>
      </c>
      <c r="AF34" s="764">
        <f t="shared" si="184"/>
        <v>11920</v>
      </c>
      <c r="AG34" s="764">
        <f t="shared" si="184"/>
        <v>0</v>
      </c>
      <c r="AH34" s="764">
        <f t="shared" si="184"/>
        <v>0</v>
      </c>
      <c r="AI34" s="764">
        <f t="shared" si="184"/>
        <v>0</v>
      </c>
      <c r="AJ34" s="764">
        <f t="shared" si="184"/>
        <v>0</v>
      </c>
      <c r="AK34" s="764">
        <f t="shared" si="184"/>
        <v>0</v>
      </c>
      <c r="AL34" s="764">
        <f t="shared" si="184"/>
        <v>0</v>
      </c>
      <c r="AM34" s="764">
        <f t="shared" si="184"/>
        <v>0</v>
      </c>
      <c r="AN34" s="764">
        <f t="shared" si="184"/>
        <v>0</v>
      </c>
      <c r="AO34" s="764">
        <f t="shared" si="184"/>
        <v>71913</v>
      </c>
      <c r="AP34" s="764">
        <f t="shared" si="184"/>
        <v>24126</v>
      </c>
      <c r="AQ34" s="764">
        <f t="shared" si="184"/>
        <v>0</v>
      </c>
      <c r="AR34" s="764">
        <f t="shared" si="184"/>
        <v>71913</v>
      </c>
      <c r="AS34" s="764">
        <f t="shared" si="184"/>
        <v>24126</v>
      </c>
      <c r="AT34" s="764">
        <f t="shared" si="184"/>
        <v>0</v>
      </c>
      <c r="AU34" s="764">
        <f t="shared" si="184"/>
        <v>190033</v>
      </c>
      <c r="AV34" s="764">
        <f t="shared" si="184"/>
        <v>24126</v>
      </c>
      <c r="AW34" s="764">
        <f t="shared" si="184"/>
        <v>0</v>
      </c>
      <c r="AX34" s="799">
        <f t="shared" si="111"/>
        <v>77593</v>
      </c>
      <c r="AY34" s="764">
        <f t="shared" si="184"/>
        <v>77593</v>
      </c>
      <c r="AZ34" s="764">
        <f t="shared" si="184"/>
        <v>0</v>
      </c>
      <c r="BA34" s="764">
        <f t="shared" si="184"/>
        <v>0</v>
      </c>
      <c r="BB34" s="764">
        <f t="shared" si="184"/>
        <v>77593</v>
      </c>
      <c r="BC34" s="764">
        <f t="shared" si="184"/>
        <v>0</v>
      </c>
      <c r="BD34" s="764">
        <f t="shared" si="184"/>
        <v>0</v>
      </c>
      <c r="BE34" s="764">
        <f t="shared" si="184"/>
        <v>77593</v>
      </c>
      <c r="BF34" s="764">
        <f t="shared" si="184"/>
        <v>0</v>
      </c>
      <c r="BG34" s="764">
        <f t="shared" si="184"/>
        <v>0</v>
      </c>
      <c r="BH34" s="764">
        <f t="shared" si="184"/>
        <v>0</v>
      </c>
      <c r="BI34" s="764">
        <f t="shared" si="184"/>
        <v>0</v>
      </c>
      <c r="BJ34" s="764">
        <f t="shared" si="184"/>
        <v>0</v>
      </c>
      <c r="BK34" s="764">
        <f t="shared" si="184"/>
        <v>0</v>
      </c>
      <c r="BL34" s="764">
        <f t="shared" si="184"/>
        <v>0</v>
      </c>
      <c r="BM34" s="764">
        <f t="shared" si="184"/>
        <v>0</v>
      </c>
      <c r="BN34" s="764"/>
      <c r="BO34" s="1435">
        <f t="shared" si="184"/>
        <v>77593</v>
      </c>
      <c r="BP34" s="764">
        <f t="shared" si="184"/>
        <v>77593</v>
      </c>
      <c r="BQ34" s="764">
        <f t="shared" si="184"/>
        <v>0</v>
      </c>
      <c r="BR34" s="764">
        <f t="shared" si="184"/>
        <v>0</v>
      </c>
      <c r="BS34" s="942"/>
    </row>
    <row r="35" spans="1:72" s="803" customFormat="1" ht="11.1" hidden="1" customHeight="1">
      <c r="A35" s="1486" t="s">
        <v>254</v>
      </c>
      <c r="B35" s="1488" t="s">
        <v>31</v>
      </c>
      <c r="C35" s="1075"/>
      <c r="D35" s="1075"/>
      <c r="E35" s="1489"/>
      <c r="F35" s="934">
        <f>SUM(F36:F39)</f>
        <v>324919</v>
      </c>
      <c r="G35" s="934">
        <f t="shared" ref="G35:BR35" si="185">SUM(G36:G39)</f>
        <v>237000</v>
      </c>
      <c r="H35" s="934"/>
      <c r="I35" s="934"/>
      <c r="J35" s="934"/>
      <c r="K35" s="934">
        <f t="shared" si="185"/>
        <v>0</v>
      </c>
      <c r="L35" s="934">
        <f t="shared" si="185"/>
        <v>0</v>
      </c>
      <c r="M35" s="934">
        <f t="shared" si="185"/>
        <v>3200</v>
      </c>
      <c r="N35" s="934">
        <f t="shared" si="185"/>
        <v>3200</v>
      </c>
      <c r="O35" s="934">
        <f t="shared" si="185"/>
        <v>0</v>
      </c>
      <c r="P35" s="934">
        <f t="shared" si="185"/>
        <v>0</v>
      </c>
      <c r="Q35" s="934">
        <f t="shared" si="185"/>
        <v>3200</v>
      </c>
      <c r="R35" s="934">
        <f t="shared" si="185"/>
        <v>0</v>
      </c>
      <c r="S35" s="934">
        <f t="shared" si="185"/>
        <v>0</v>
      </c>
      <c r="T35" s="934">
        <f t="shared" si="185"/>
        <v>2798</v>
      </c>
      <c r="U35" s="934">
        <f t="shared" si="185"/>
        <v>0</v>
      </c>
      <c r="V35" s="934">
        <f t="shared" si="185"/>
        <v>0</v>
      </c>
      <c r="W35" s="934">
        <f t="shared" si="185"/>
        <v>402</v>
      </c>
      <c r="X35" s="934">
        <f t="shared" si="185"/>
        <v>0</v>
      </c>
      <c r="Y35" s="934">
        <f t="shared" si="185"/>
        <v>0</v>
      </c>
      <c r="Z35" s="934">
        <f t="shared" si="185"/>
        <v>0</v>
      </c>
      <c r="AA35" s="934">
        <f t="shared" si="185"/>
        <v>0</v>
      </c>
      <c r="AB35" s="934">
        <f t="shared" si="185"/>
        <v>0</v>
      </c>
      <c r="AC35" s="934">
        <f t="shared" si="185"/>
        <v>0</v>
      </c>
      <c r="AD35" s="934">
        <f t="shared" si="185"/>
        <v>0</v>
      </c>
      <c r="AE35" s="934">
        <f t="shared" si="185"/>
        <v>0</v>
      </c>
      <c r="AF35" s="934">
        <f t="shared" si="185"/>
        <v>0</v>
      </c>
      <c r="AG35" s="934">
        <f t="shared" si="185"/>
        <v>0</v>
      </c>
      <c r="AH35" s="934">
        <f t="shared" si="185"/>
        <v>0</v>
      </c>
      <c r="AI35" s="934">
        <f t="shared" si="185"/>
        <v>0</v>
      </c>
      <c r="AJ35" s="934">
        <f t="shared" si="185"/>
        <v>0</v>
      </c>
      <c r="AK35" s="934">
        <f t="shared" si="185"/>
        <v>0</v>
      </c>
      <c r="AL35" s="934">
        <f t="shared" si="185"/>
        <v>0</v>
      </c>
      <c r="AM35" s="934">
        <f t="shared" si="185"/>
        <v>0</v>
      </c>
      <c r="AN35" s="934">
        <f t="shared" si="185"/>
        <v>0</v>
      </c>
      <c r="AO35" s="934">
        <f t="shared" si="185"/>
        <v>0</v>
      </c>
      <c r="AP35" s="934">
        <f t="shared" si="185"/>
        <v>0</v>
      </c>
      <c r="AQ35" s="934">
        <f t="shared" si="185"/>
        <v>0</v>
      </c>
      <c r="AR35" s="934">
        <f t="shared" si="185"/>
        <v>0</v>
      </c>
      <c r="AS35" s="934">
        <f t="shared" si="185"/>
        <v>0</v>
      </c>
      <c r="AT35" s="934">
        <f t="shared" si="185"/>
        <v>0</v>
      </c>
      <c r="AU35" s="934">
        <f t="shared" si="185"/>
        <v>3200</v>
      </c>
      <c r="AV35" s="934">
        <f t="shared" si="185"/>
        <v>0</v>
      </c>
      <c r="AW35" s="934">
        <f t="shared" si="185"/>
        <v>0</v>
      </c>
      <c r="AX35" s="934">
        <f t="shared" si="185"/>
        <v>0</v>
      </c>
      <c r="AY35" s="934">
        <f t="shared" si="185"/>
        <v>0</v>
      </c>
      <c r="AZ35" s="934">
        <f t="shared" si="185"/>
        <v>0</v>
      </c>
      <c r="BA35" s="934">
        <f t="shared" si="185"/>
        <v>0</v>
      </c>
      <c r="BB35" s="934">
        <f t="shared" si="185"/>
        <v>0</v>
      </c>
      <c r="BC35" s="934">
        <f t="shared" si="185"/>
        <v>0</v>
      </c>
      <c r="BD35" s="934">
        <f t="shared" si="185"/>
        <v>0</v>
      </c>
      <c r="BE35" s="934">
        <f t="shared" si="185"/>
        <v>0</v>
      </c>
      <c r="BF35" s="934">
        <f t="shared" si="185"/>
        <v>0</v>
      </c>
      <c r="BG35" s="934">
        <f t="shared" si="185"/>
        <v>0</v>
      </c>
      <c r="BH35" s="934">
        <f t="shared" si="185"/>
        <v>0</v>
      </c>
      <c r="BI35" s="934">
        <f t="shared" si="185"/>
        <v>0</v>
      </c>
      <c r="BJ35" s="934">
        <f t="shared" si="185"/>
        <v>0</v>
      </c>
      <c r="BK35" s="934">
        <f t="shared" si="185"/>
        <v>0</v>
      </c>
      <c r="BL35" s="934">
        <f t="shared" si="185"/>
        <v>0</v>
      </c>
      <c r="BM35" s="934">
        <f t="shared" si="185"/>
        <v>0</v>
      </c>
      <c r="BN35" s="934"/>
      <c r="BO35" s="1637">
        <f t="shared" si="185"/>
        <v>0</v>
      </c>
      <c r="BP35" s="934">
        <f t="shared" si="185"/>
        <v>0</v>
      </c>
      <c r="BQ35" s="934">
        <f t="shared" si="185"/>
        <v>0</v>
      </c>
      <c r="BR35" s="934">
        <f t="shared" si="185"/>
        <v>0</v>
      </c>
      <c r="BS35" s="800"/>
    </row>
    <row r="36" spans="1:72" s="803" customFormat="1" ht="32.1" hidden="1" customHeight="1">
      <c r="A36" s="792">
        <v>1</v>
      </c>
      <c r="B36" s="793" t="s">
        <v>121</v>
      </c>
      <c r="C36" s="816" t="s">
        <v>158</v>
      </c>
      <c r="D36" s="815" t="s">
        <v>170</v>
      </c>
      <c r="E36" s="943"/>
      <c r="F36" s="796">
        <v>80712</v>
      </c>
      <c r="G36" s="796">
        <v>70000</v>
      </c>
      <c r="H36" s="796"/>
      <c r="I36" s="796"/>
      <c r="J36" s="796"/>
      <c r="K36" s="764"/>
      <c r="L36" s="764"/>
      <c r="M36" s="797">
        <f>N36</f>
        <v>800</v>
      </c>
      <c r="N36" s="764">
        <v>800</v>
      </c>
      <c r="O36" s="764"/>
      <c r="P36" s="798"/>
      <c r="Q36" s="797">
        <v>800</v>
      </c>
      <c r="R36" s="938"/>
      <c r="S36" s="797"/>
      <c r="T36" s="797">
        <v>510</v>
      </c>
      <c r="U36" s="932"/>
      <c r="V36" s="797"/>
      <c r="W36" s="799">
        <f t="shared" ref="W36:W39" si="186">Q36-T36</f>
        <v>290</v>
      </c>
      <c r="X36" s="799"/>
      <c r="Y36" s="799"/>
      <c r="Z36" s="797"/>
      <c r="AA36" s="938"/>
      <c r="AB36" s="798"/>
      <c r="AC36" s="797"/>
      <c r="AD36" s="939"/>
      <c r="AE36" s="797"/>
      <c r="AF36" s="797">
        <f t="shared" ref="AF36:AF39" si="187">AG36+AH36</f>
        <v>0</v>
      </c>
      <c r="AG36" s="938"/>
      <c r="AH36" s="798"/>
      <c r="AI36" s="799">
        <f t="shared" ref="AI36:AI39" si="188">AC36-AF36</f>
        <v>0</v>
      </c>
      <c r="AJ36" s="799"/>
      <c r="AK36" s="799"/>
      <c r="AL36" s="798"/>
      <c r="AM36" s="938"/>
      <c r="AN36" s="798"/>
      <c r="AO36" s="937">
        <f t="shared" ref="AO36:AO39" si="189">AP36+AQ36</f>
        <v>0</v>
      </c>
      <c r="AP36" s="938"/>
      <c r="AQ36" s="798"/>
      <c r="AR36" s="797">
        <f t="shared" ref="AR36:AT39" si="190">AO36</f>
        <v>0</v>
      </c>
      <c r="AS36" s="933">
        <f t="shared" si="190"/>
        <v>0</v>
      </c>
      <c r="AT36" s="798">
        <f t="shared" si="190"/>
        <v>0</v>
      </c>
      <c r="AU36" s="799">
        <f t="shared" ref="AU36:AW39" si="191">Q36+AC36+AO36</f>
        <v>800</v>
      </c>
      <c r="AV36" s="799">
        <f t="shared" si="191"/>
        <v>0</v>
      </c>
      <c r="AW36" s="799">
        <f t="shared" si="191"/>
        <v>0</v>
      </c>
      <c r="AX36" s="799">
        <f t="shared" ref="AX36:AX39" si="192">AY36</f>
        <v>0</v>
      </c>
      <c r="AY36" s="932">
        <f t="shared" ref="AY36:BA39" si="193">N36-AU36</f>
        <v>0</v>
      </c>
      <c r="AZ36" s="799">
        <f t="shared" si="193"/>
        <v>0</v>
      </c>
      <c r="BA36" s="798">
        <f t="shared" si="193"/>
        <v>0</v>
      </c>
      <c r="BB36" s="799">
        <f t="shared" ref="BB36:BB39" si="194">AX36</f>
        <v>0</v>
      </c>
      <c r="BC36" s="799">
        <f t="shared" ref="BC36:BC39" si="195">AZ36</f>
        <v>0</v>
      </c>
      <c r="BD36" s="798"/>
      <c r="BE36" s="799">
        <f t="shared" ref="BE36:BF39" si="196">BB36</f>
        <v>0</v>
      </c>
      <c r="BF36" s="799">
        <f t="shared" si="196"/>
        <v>0</v>
      </c>
      <c r="BG36" s="798"/>
      <c r="BH36" s="799">
        <f t="shared" ref="BH36:BI39" si="197">AY36-BB36</f>
        <v>0</v>
      </c>
      <c r="BI36" s="798">
        <f t="shared" si="197"/>
        <v>0</v>
      </c>
      <c r="BJ36" s="798"/>
      <c r="BK36" s="798"/>
      <c r="BL36" s="798"/>
      <c r="BM36" s="798"/>
      <c r="BN36" s="798"/>
      <c r="BO36" s="1436">
        <f t="shared" ref="BO36:BO50" si="198">BP36</f>
        <v>0</v>
      </c>
      <c r="BP36" s="799">
        <f t="shared" ref="BP36:BQ39" si="199">AY36</f>
        <v>0</v>
      </c>
      <c r="BQ36" s="799">
        <f t="shared" si="199"/>
        <v>0</v>
      </c>
      <c r="BR36" s="800"/>
      <c r="BS36" s="800"/>
      <c r="BT36" s="803" t="s">
        <v>347</v>
      </c>
    </row>
    <row r="37" spans="1:72" s="803" customFormat="1" ht="23.1" hidden="1" customHeight="1">
      <c r="A37" s="792">
        <v>2</v>
      </c>
      <c r="B37" s="793" t="s">
        <v>122</v>
      </c>
      <c r="C37" s="816" t="s">
        <v>159</v>
      </c>
      <c r="D37" s="815" t="s">
        <v>170</v>
      </c>
      <c r="E37" s="816"/>
      <c r="F37" s="796">
        <v>82207</v>
      </c>
      <c r="G37" s="796">
        <v>50000</v>
      </c>
      <c r="H37" s="796"/>
      <c r="I37" s="796"/>
      <c r="J37" s="796"/>
      <c r="K37" s="764"/>
      <c r="L37" s="764"/>
      <c r="M37" s="797">
        <f>N37</f>
        <v>800</v>
      </c>
      <c r="N37" s="764">
        <v>800</v>
      </c>
      <c r="O37" s="764"/>
      <c r="P37" s="798"/>
      <c r="Q37" s="797">
        <v>800</v>
      </c>
      <c r="R37" s="938"/>
      <c r="S37" s="797"/>
      <c r="T37" s="797">
        <v>800</v>
      </c>
      <c r="U37" s="932"/>
      <c r="V37" s="797"/>
      <c r="W37" s="799">
        <f t="shared" si="186"/>
        <v>0</v>
      </c>
      <c r="X37" s="799"/>
      <c r="Y37" s="799"/>
      <c r="Z37" s="797"/>
      <c r="AA37" s="938"/>
      <c r="AB37" s="798"/>
      <c r="AC37" s="797"/>
      <c r="AD37" s="939"/>
      <c r="AE37" s="797"/>
      <c r="AF37" s="797">
        <f t="shared" si="187"/>
        <v>0</v>
      </c>
      <c r="AG37" s="938"/>
      <c r="AH37" s="798"/>
      <c r="AI37" s="799">
        <f t="shared" si="188"/>
        <v>0</v>
      </c>
      <c r="AJ37" s="799"/>
      <c r="AK37" s="799"/>
      <c r="AL37" s="798"/>
      <c r="AM37" s="938"/>
      <c r="AN37" s="798"/>
      <c r="AO37" s="937">
        <f t="shared" si="189"/>
        <v>0</v>
      </c>
      <c r="AP37" s="938"/>
      <c r="AQ37" s="798"/>
      <c r="AR37" s="797">
        <f t="shared" si="190"/>
        <v>0</v>
      </c>
      <c r="AS37" s="933">
        <f t="shared" si="190"/>
        <v>0</v>
      </c>
      <c r="AT37" s="798">
        <f t="shared" si="190"/>
        <v>0</v>
      </c>
      <c r="AU37" s="799">
        <f t="shared" si="191"/>
        <v>800</v>
      </c>
      <c r="AV37" s="799">
        <f t="shared" si="191"/>
        <v>0</v>
      </c>
      <c r="AW37" s="799">
        <f t="shared" si="191"/>
        <v>0</v>
      </c>
      <c r="AX37" s="799">
        <f t="shared" si="192"/>
        <v>0</v>
      </c>
      <c r="AY37" s="932">
        <f t="shared" si="193"/>
        <v>0</v>
      </c>
      <c r="AZ37" s="799">
        <f t="shared" si="193"/>
        <v>0</v>
      </c>
      <c r="BA37" s="798">
        <f t="shared" si="193"/>
        <v>0</v>
      </c>
      <c r="BB37" s="799">
        <f t="shared" si="194"/>
        <v>0</v>
      </c>
      <c r="BC37" s="799">
        <f t="shared" si="195"/>
        <v>0</v>
      </c>
      <c r="BD37" s="798"/>
      <c r="BE37" s="799">
        <f t="shared" si="196"/>
        <v>0</v>
      </c>
      <c r="BF37" s="799">
        <f t="shared" si="196"/>
        <v>0</v>
      </c>
      <c r="BG37" s="798"/>
      <c r="BH37" s="799">
        <f t="shared" si="197"/>
        <v>0</v>
      </c>
      <c r="BI37" s="798">
        <f t="shared" si="197"/>
        <v>0</v>
      </c>
      <c r="BJ37" s="798"/>
      <c r="BK37" s="798"/>
      <c r="BL37" s="798"/>
      <c r="BM37" s="798"/>
      <c r="BN37" s="798"/>
      <c r="BO37" s="1436">
        <f t="shared" si="198"/>
        <v>0</v>
      </c>
      <c r="BP37" s="799">
        <f t="shared" si="199"/>
        <v>0</v>
      </c>
      <c r="BQ37" s="799">
        <f t="shared" si="199"/>
        <v>0</v>
      </c>
      <c r="BR37" s="800"/>
      <c r="BS37" s="800"/>
      <c r="BT37" s="803" t="s">
        <v>348</v>
      </c>
    </row>
    <row r="38" spans="1:72" s="803" customFormat="1" ht="33.6" hidden="1" customHeight="1">
      <c r="A38" s="792">
        <v>3</v>
      </c>
      <c r="B38" s="793" t="s">
        <v>123</v>
      </c>
      <c r="C38" s="816" t="s">
        <v>160</v>
      </c>
      <c r="D38" s="815" t="s">
        <v>170</v>
      </c>
      <c r="E38" s="816"/>
      <c r="F38" s="796">
        <v>81000</v>
      </c>
      <c r="G38" s="796">
        <v>52000</v>
      </c>
      <c r="H38" s="796"/>
      <c r="I38" s="796"/>
      <c r="J38" s="796"/>
      <c r="K38" s="764"/>
      <c r="L38" s="764"/>
      <c r="M38" s="797">
        <f>N38</f>
        <v>800</v>
      </c>
      <c r="N38" s="764">
        <v>800</v>
      </c>
      <c r="O38" s="764"/>
      <c r="P38" s="798"/>
      <c r="Q38" s="797">
        <v>800</v>
      </c>
      <c r="R38" s="938"/>
      <c r="S38" s="797"/>
      <c r="T38" s="797">
        <v>800</v>
      </c>
      <c r="U38" s="932"/>
      <c r="V38" s="797"/>
      <c r="W38" s="799">
        <f t="shared" si="186"/>
        <v>0</v>
      </c>
      <c r="X38" s="799"/>
      <c r="Y38" s="799"/>
      <c r="Z38" s="797"/>
      <c r="AA38" s="938"/>
      <c r="AB38" s="798"/>
      <c r="AC38" s="797"/>
      <c r="AD38" s="939"/>
      <c r="AE38" s="797"/>
      <c r="AF38" s="797">
        <f t="shared" si="187"/>
        <v>0</v>
      </c>
      <c r="AG38" s="938"/>
      <c r="AH38" s="798"/>
      <c r="AI38" s="799">
        <f t="shared" si="188"/>
        <v>0</v>
      </c>
      <c r="AJ38" s="799"/>
      <c r="AK38" s="799"/>
      <c r="AL38" s="798"/>
      <c r="AM38" s="938"/>
      <c r="AN38" s="798"/>
      <c r="AO38" s="937">
        <f t="shared" si="189"/>
        <v>0</v>
      </c>
      <c r="AP38" s="938"/>
      <c r="AQ38" s="798"/>
      <c r="AR38" s="797">
        <f t="shared" si="190"/>
        <v>0</v>
      </c>
      <c r="AS38" s="933">
        <f t="shared" si="190"/>
        <v>0</v>
      </c>
      <c r="AT38" s="798">
        <f t="shared" si="190"/>
        <v>0</v>
      </c>
      <c r="AU38" s="799">
        <f t="shared" si="191"/>
        <v>800</v>
      </c>
      <c r="AV38" s="799">
        <f t="shared" si="191"/>
        <v>0</v>
      </c>
      <c r="AW38" s="799">
        <f t="shared" si="191"/>
        <v>0</v>
      </c>
      <c r="AX38" s="799">
        <f t="shared" si="192"/>
        <v>0</v>
      </c>
      <c r="AY38" s="932">
        <f t="shared" si="193"/>
        <v>0</v>
      </c>
      <c r="AZ38" s="799">
        <f t="shared" si="193"/>
        <v>0</v>
      </c>
      <c r="BA38" s="798">
        <f t="shared" si="193"/>
        <v>0</v>
      </c>
      <c r="BB38" s="799">
        <f t="shared" si="194"/>
        <v>0</v>
      </c>
      <c r="BC38" s="799">
        <f t="shared" si="195"/>
        <v>0</v>
      </c>
      <c r="BD38" s="798"/>
      <c r="BE38" s="799">
        <f t="shared" si="196"/>
        <v>0</v>
      </c>
      <c r="BF38" s="799">
        <f t="shared" si="196"/>
        <v>0</v>
      </c>
      <c r="BG38" s="798"/>
      <c r="BH38" s="799">
        <f t="shared" si="197"/>
        <v>0</v>
      </c>
      <c r="BI38" s="798">
        <f t="shared" si="197"/>
        <v>0</v>
      </c>
      <c r="BJ38" s="798"/>
      <c r="BK38" s="798"/>
      <c r="BL38" s="798"/>
      <c r="BM38" s="798"/>
      <c r="BN38" s="798"/>
      <c r="BO38" s="1436">
        <f t="shared" si="198"/>
        <v>0</v>
      </c>
      <c r="BP38" s="799">
        <f t="shared" si="199"/>
        <v>0</v>
      </c>
      <c r="BQ38" s="799">
        <f t="shared" si="199"/>
        <v>0</v>
      </c>
      <c r="BR38" s="800"/>
      <c r="BS38" s="800"/>
      <c r="BT38" s="803" t="s">
        <v>349</v>
      </c>
    </row>
    <row r="39" spans="1:72" s="803" customFormat="1" ht="49.15" hidden="1" customHeight="1">
      <c r="A39" s="792">
        <v>4</v>
      </c>
      <c r="B39" s="793" t="s">
        <v>124</v>
      </c>
      <c r="C39" s="816" t="s">
        <v>161</v>
      </c>
      <c r="D39" s="815" t="s">
        <v>170</v>
      </c>
      <c r="E39" s="816"/>
      <c r="F39" s="796">
        <v>81000</v>
      </c>
      <c r="G39" s="796">
        <v>65000</v>
      </c>
      <c r="H39" s="796"/>
      <c r="I39" s="796"/>
      <c r="J39" s="796"/>
      <c r="K39" s="764"/>
      <c r="L39" s="764"/>
      <c r="M39" s="797">
        <f>N39</f>
        <v>800</v>
      </c>
      <c r="N39" s="764">
        <v>800</v>
      </c>
      <c r="O39" s="764"/>
      <c r="P39" s="798"/>
      <c r="Q39" s="797">
        <v>800</v>
      </c>
      <c r="R39" s="938"/>
      <c r="S39" s="797"/>
      <c r="T39" s="797">
        <v>688</v>
      </c>
      <c r="U39" s="932"/>
      <c r="V39" s="797"/>
      <c r="W39" s="799">
        <f t="shared" si="186"/>
        <v>112</v>
      </c>
      <c r="X39" s="799"/>
      <c r="Y39" s="799"/>
      <c r="Z39" s="797"/>
      <c r="AA39" s="938"/>
      <c r="AB39" s="798"/>
      <c r="AC39" s="797"/>
      <c r="AD39" s="939"/>
      <c r="AE39" s="797"/>
      <c r="AF39" s="797">
        <f t="shared" si="187"/>
        <v>0</v>
      </c>
      <c r="AG39" s="938"/>
      <c r="AH39" s="798"/>
      <c r="AI39" s="799">
        <f t="shared" si="188"/>
        <v>0</v>
      </c>
      <c r="AJ39" s="799"/>
      <c r="AK39" s="799"/>
      <c r="AL39" s="798"/>
      <c r="AM39" s="938"/>
      <c r="AN39" s="798"/>
      <c r="AO39" s="937">
        <f t="shared" si="189"/>
        <v>0</v>
      </c>
      <c r="AP39" s="938"/>
      <c r="AQ39" s="798"/>
      <c r="AR39" s="797">
        <f t="shared" si="190"/>
        <v>0</v>
      </c>
      <c r="AS39" s="933">
        <f t="shared" si="190"/>
        <v>0</v>
      </c>
      <c r="AT39" s="798">
        <f t="shared" si="190"/>
        <v>0</v>
      </c>
      <c r="AU39" s="799">
        <f t="shared" si="191"/>
        <v>800</v>
      </c>
      <c r="AV39" s="799">
        <f t="shared" si="191"/>
        <v>0</v>
      </c>
      <c r="AW39" s="799">
        <f t="shared" si="191"/>
        <v>0</v>
      </c>
      <c r="AX39" s="799">
        <f t="shared" si="192"/>
        <v>0</v>
      </c>
      <c r="AY39" s="932">
        <f t="shared" si="193"/>
        <v>0</v>
      </c>
      <c r="AZ39" s="799">
        <f t="shared" si="193"/>
        <v>0</v>
      </c>
      <c r="BA39" s="798">
        <f t="shared" si="193"/>
        <v>0</v>
      </c>
      <c r="BB39" s="799">
        <f t="shared" si="194"/>
        <v>0</v>
      </c>
      <c r="BC39" s="799">
        <f t="shared" si="195"/>
        <v>0</v>
      </c>
      <c r="BD39" s="798"/>
      <c r="BE39" s="799">
        <f t="shared" si="196"/>
        <v>0</v>
      </c>
      <c r="BF39" s="799">
        <f t="shared" si="196"/>
        <v>0</v>
      </c>
      <c r="BG39" s="798"/>
      <c r="BH39" s="799">
        <f t="shared" si="197"/>
        <v>0</v>
      </c>
      <c r="BI39" s="798">
        <f t="shared" si="197"/>
        <v>0</v>
      </c>
      <c r="BJ39" s="798"/>
      <c r="BK39" s="798"/>
      <c r="BL39" s="798"/>
      <c r="BM39" s="798"/>
      <c r="BN39" s="798"/>
      <c r="BO39" s="1436">
        <f t="shared" si="198"/>
        <v>0</v>
      </c>
      <c r="BP39" s="799">
        <f t="shared" si="199"/>
        <v>0</v>
      </c>
      <c r="BQ39" s="799">
        <f t="shared" si="199"/>
        <v>0</v>
      </c>
      <c r="BR39" s="800"/>
      <c r="BS39" s="800"/>
      <c r="BT39" s="803" t="s">
        <v>350</v>
      </c>
    </row>
    <row r="40" spans="1:72" s="803" customFormat="1" ht="11.65" hidden="1" customHeight="1">
      <c r="A40" s="1486" t="s">
        <v>254</v>
      </c>
      <c r="B40" s="1488" t="s">
        <v>30</v>
      </c>
      <c r="C40" s="816"/>
      <c r="D40" s="815"/>
      <c r="E40" s="816"/>
      <c r="F40" s="934">
        <f>F41+F51</f>
        <v>758567</v>
      </c>
      <c r="G40" s="934">
        <f t="shared" ref="G40:BR40" si="200">G41+G51</f>
        <v>600292</v>
      </c>
      <c r="H40" s="934"/>
      <c r="I40" s="934"/>
      <c r="J40" s="934"/>
      <c r="K40" s="934">
        <f t="shared" si="200"/>
        <v>186816</v>
      </c>
      <c r="L40" s="934">
        <f t="shared" si="200"/>
        <v>151531</v>
      </c>
      <c r="M40" s="934">
        <f t="shared" si="200"/>
        <v>264426</v>
      </c>
      <c r="N40" s="934">
        <f t="shared" si="200"/>
        <v>264426</v>
      </c>
      <c r="O40" s="934">
        <f t="shared" si="200"/>
        <v>24126</v>
      </c>
      <c r="P40" s="934">
        <f t="shared" si="200"/>
        <v>0</v>
      </c>
      <c r="Q40" s="934">
        <f t="shared" si="200"/>
        <v>103000</v>
      </c>
      <c r="R40" s="934">
        <f t="shared" si="200"/>
        <v>0</v>
      </c>
      <c r="S40" s="934">
        <f t="shared" si="200"/>
        <v>0</v>
      </c>
      <c r="T40" s="934">
        <f t="shared" si="200"/>
        <v>97573</v>
      </c>
      <c r="U40" s="934">
        <f t="shared" si="200"/>
        <v>0</v>
      </c>
      <c r="V40" s="934">
        <f t="shared" si="200"/>
        <v>0</v>
      </c>
      <c r="W40" s="934">
        <f t="shared" si="200"/>
        <v>5427</v>
      </c>
      <c r="X40" s="934">
        <f t="shared" si="200"/>
        <v>0</v>
      </c>
      <c r="Y40" s="934">
        <f t="shared" si="200"/>
        <v>0</v>
      </c>
      <c r="Z40" s="934">
        <f t="shared" si="200"/>
        <v>5168</v>
      </c>
      <c r="AA40" s="934">
        <f t="shared" si="200"/>
        <v>0</v>
      </c>
      <c r="AB40" s="934">
        <f t="shared" si="200"/>
        <v>0</v>
      </c>
      <c r="AC40" s="934">
        <f t="shared" si="200"/>
        <v>11920</v>
      </c>
      <c r="AD40" s="934">
        <f t="shared" si="200"/>
        <v>0</v>
      </c>
      <c r="AE40" s="934">
        <f t="shared" si="200"/>
        <v>0</v>
      </c>
      <c r="AF40" s="934">
        <f t="shared" si="200"/>
        <v>11920</v>
      </c>
      <c r="AG40" s="934">
        <f t="shared" si="200"/>
        <v>0</v>
      </c>
      <c r="AH40" s="934">
        <f t="shared" si="200"/>
        <v>0</v>
      </c>
      <c r="AI40" s="934">
        <f t="shared" si="200"/>
        <v>0</v>
      </c>
      <c r="AJ40" s="934">
        <f t="shared" si="200"/>
        <v>0</v>
      </c>
      <c r="AK40" s="934">
        <f t="shared" si="200"/>
        <v>0</v>
      </c>
      <c r="AL40" s="934">
        <f t="shared" si="200"/>
        <v>0</v>
      </c>
      <c r="AM40" s="934">
        <f t="shared" si="200"/>
        <v>0</v>
      </c>
      <c r="AN40" s="934">
        <f t="shared" si="200"/>
        <v>0</v>
      </c>
      <c r="AO40" s="934">
        <f t="shared" si="200"/>
        <v>71913</v>
      </c>
      <c r="AP40" s="934">
        <f t="shared" si="200"/>
        <v>24126</v>
      </c>
      <c r="AQ40" s="934">
        <f t="shared" si="200"/>
        <v>0</v>
      </c>
      <c r="AR40" s="934">
        <f t="shared" si="200"/>
        <v>71913</v>
      </c>
      <c r="AS40" s="934">
        <f t="shared" si="200"/>
        <v>24126</v>
      </c>
      <c r="AT40" s="934">
        <f t="shared" si="200"/>
        <v>0</v>
      </c>
      <c r="AU40" s="934">
        <f t="shared" si="200"/>
        <v>186833</v>
      </c>
      <c r="AV40" s="934">
        <f t="shared" si="200"/>
        <v>24126</v>
      </c>
      <c r="AW40" s="934">
        <f t="shared" si="200"/>
        <v>0</v>
      </c>
      <c r="AX40" s="798">
        <f>AY40</f>
        <v>77593</v>
      </c>
      <c r="AY40" s="934">
        <f t="shared" si="200"/>
        <v>77593</v>
      </c>
      <c r="AZ40" s="934">
        <f t="shared" si="200"/>
        <v>0</v>
      </c>
      <c r="BA40" s="934">
        <f t="shared" si="200"/>
        <v>0</v>
      </c>
      <c r="BB40" s="934">
        <f t="shared" si="200"/>
        <v>77593</v>
      </c>
      <c r="BC40" s="934">
        <f t="shared" si="200"/>
        <v>0</v>
      </c>
      <c r="BD40" s="934">
        <f t="shared" si="200"/>
        <v>0</v>
      </c>
      <c r="BE40" s="934">
        <f t="shared" si="200"/>
        <v>77593</v>
      </c>
      <c r="BF40" s="934">
        <f t="shared" si="200"/>
        <v>0</v>
      </c>
      <c r="BG40" s="934">
        <f t="shared" si="200"/>
        <v>0</v>
      </c>
      <c r="BH40" s="934">
        <f t="shared" si="200"/>
        <v>0</v>
      </c>
      <c r="BI40" s="934">
        <f t="shared" si="200"/>
        <v>0</v>
      </c>
      <c r="BJ40" s="934">
        <f t="shared" si="200"/>
        <v>0</v>
      </c>
      <c r="BK40" s="934">
        <f t="shared" si="200"/>
        <v>0</v>
      </c>
      <c r="BL40" s="934">
        <f t="shared" si="200"/>
        <v>0</v>
      </c>
      <c r="BM40" s="934">
        <f t="shared" si="200"/>
        <v>0</v>
      </c>
      <c r="BN40" s="934"/>
      <c r="BO40" s="1637">
        <f t="shared" si="200"/>
        <v>77593</v>
      </c>
      <c r="BP40" s="934">
        <f t="shared" si="200"/>
        <v>77593</v>
      </c>
      <c r="BQ40" s="934">
        <f t="shared" si="200"/>
        <v>0</v>
      </c>
      <c r="BR40" s="934">
        <f t="shared" si="200"/>
        <v>0</v>
      </c>
      <c r="BS40" s="800"/>
    </row>
    <row r="41" spans="1:72" s="803" customFormat="1" ht="31.15" hidden="1" customHeight="1">
      <c r="A41" s="1486" t="s">
        <v>29</v>
      </c>
      <c r="B41" s="1351" t="s">
        <v>256</v>
      </c>
      <c r="C41" s="943"/>
      <c r="D41" s="792"/>
      <c r="E41" s="1487"/>
      <c r="F41" s="760">
        <f>F42+F45</f>
        <v>500839</v>
      </c>
      <c r="G41" s="760">
        <f t="shared" ref="G41:BM41" si="201">G42+G45</f>
        <v>385694</v>
      </c>
      <c r="H41" s="760"/>
      <c r="I41" s="760"/>
      <c r="J41" s="760"/>
      <c r="K41" s="760">
        <f t="shared" si="201"/>
        <v>186816</v>
      </c>
      <c r="L41" s="760">
        <f t="shared" si="201"/>
        <v>151531</v>
      </c>
      <c r="M41" s="760">
        <f t="shared" si="201"/>
        <v>135426</v>
      </c>
      <c r="N41" s="760">
        <f t="shared" si="201"/>
        <v>135426</v>
      </c>
      <c r="O41" s="760">
        <f t="shared" si="201"/>
        <v>24126</v>
      </c>
      <c r="P41" s="760">
        <f t="shared" si="201"/>
        <v>0</v>
      </c>
      <c r="Q41" s="760">
        <f t="shared" si="201"/>
        <v>73000</v>
      </c>
      <c r="R41" s="760">
        <f t="shared" si="201"/>
        <v>0</v>
      </c>
      <c r="S41" s="760">
        <f t="shared" si="201"/>
        <v>0</v>
      </c>
      <c r="T41" s="760">
        <f t="shared" si="201"/>
        <v>67630</v>
      </c>
      <c r="U41" s="760">
        <f t="shared" si="201"/>
        <v>0</v>
      </c>
      <c r="V41" s="760">
        <f t="shared" si="201"/>
        <v>0</v>
      </c>
      <c r="W41" s="760">
        <f t="shared" si="201"/>
        <v>5370</v>
      </c>
      <c r="X41" s="760">
        <f t="shared" si="201"/>
        <v>0</v>
      </c>
      <c r="Y41" s="760">
        <f t="shared" si="201"/>
        <v>0</v>
      </c>
      <c r="Z41" s="760">
        <f t="shared" si="201"/>
        <v>5111</v>
      </c>
      <c r="AA41" s="760">
        <f t="shared" si="201"/>
        <v>0</v>
      </c>
      <c r="AB41" s="760">
        <f t="shared" si="201"/>
        <v>0</v>
      </c>
      <c r="AC41" s="760">
        <f t="shared" si="201"/>
        <v>11920</v>
      </c>
      <c r="AD41" s="760">
        <f t="shared" si="201"/>
        <v>0</v>
      </c>
      <c r="AE41" s="760">
        <f t="shared" si="201"/>
        <v>0</v>
      </c>
      <c r="AF41" s="760">
        <f t="shared" si="201"/>
        <v>11920</v>
      </c>
      <c r="AG41" s="760">
        <f t="shared" si="201"/>
        <v>0</v>
      </c>
      <c r="AH41" s="760">
        <f t="shared" si="201"/>
        <v>0</v>
      </c>
      <c r="AI41" s="760">
        <f t="shared" si="201"/>
        <v>0</v>
      </c>
      <c r="AJ41" s="760">
        <f t="shared" si="201"/>
        <v>0</v>
      </c>
      <c r="AK41" s="760">
        <f t="shared" si="201"/>
        <v>0</v>
      </c>
      <c r="AL41" s="760">
        <f t="shared" si="201"/>
        <v>0</v>
      </c>
      <c r="AM41" s="760">
        <f t="shared" si="201"/>
        <v>0</v>
      </c>
      <c r="AN41" s="760">
        <f t="shared" si="201"/>
        <v>0</v>
      </c>
      <c r="AO41" s="760">
        <f t="shared" si="201"/>
        <v>50506</v>
      </c>
      <c r="AP41" s="760">
        <f t="shared" si="201"/>
        <v>24126</v>
      </c>
      <c r="AQ41" s="760">
        <f t="shared" si="201"/>
        <v>0</v>
      </c>
      <c r="AR41" s="760">
        <f t="shared" si="201"/>
        <v>50506</v>
      </c>
      <c r="AS41" s="760">
        <f t="shared" si="201"/>
        <v>24126</v>
      </c>
      <c r="AT41" s="760">
        <f t="shared" si="201"/>
        <v>0</v>
      </c>
      <c r="AU41" s="760">
        <f t="shared" si="201"/>
        <v>135426</v>
      </c>
      <c r="AV41" s="760">
        <f t="shared" si="201"/>
        <v>24126</v>
      </c>
      <c r="AW41" s="760">
        <f t="shared" si="201"/>
        <v>0</v>
      </c>
      <c r="AX41" s="798">
        <f>AY41</f>
        <v>0</v>
      </c>
      <c r="AY41" s="760">
        <f t="shared" si="201"/>
        <v>0</v>
      </c>
      <c r="AZ41" s="760">
        <f t="shared" si="201"/>
        <v>0</v>
      </c>
      <c r="BA41" s="760">
        <f t="shared" si="201"/>
        <v>0</v>
      </c>
      <c r="BB41" s="760">
        <f t="shared" si="201"/>
        <v>0</v>
      </c>
      <c r="BC41" s="760">
        <f t="shared" si="201"/>
        <v>0</v>
      </c>
      <c r="BD41" s="760">
        <f t="shared" si="201"/>
        <v>0</v>
      </c>
      <c r="BE41" s="760">
        <f t="shared" si="201"/>
        <v>0</v>
      </c>
      <c r="BF41" s="760">
        <f t="shared" si="201"/>
        <v>0</v>
      </c>
      <c r="BG41" s="760">
        <f t="shared" si="201"/>
        <v>0</v>
      </c>
      <c r="BH41" s="760">
        <f t="shared" si="201"/>
        <v>0</v>
      </c>
      <c r="BI41" s="760">
        <f t="shared" si="201"/>
        <v>0</v>
      </c>
      <c r="BJ41" s="760">
        <f t="shared" si="201"/>
        <v>0</v>
      </c>
      <c r="BK41" s="760">
        <f t="shared" si="201"/>
        <v>0</v>
      </c>
      <c r="BL41" s="760">
        <f t="shared" si="201"/>
        <v>0</v>
      </c>
      <c r="BM41" s="760">
        <f t="shared" si="201"/>
        <v>0</v>
      </c>
      <c r="BN41" s="760"/>
      <c r="BO41" s="1436">
        <f t="shared" si="198"/>
        <v>0</v>
      </c>
      <c r="BP41" s="799">
        <f t="shared" ref="BP41" si="202">AY41</f>
        <v>0</v>
      </c>
      <c r="BQ41" s="799">
        <f>AZ41</f>
        <v>0</v>
      </c>
      <c r="BR41" s="760"/>
      <c r="BS41" s="800"/>
    </row>
    <row r="42" spans="1:72" s="1494" customFormat="1" ht="13.5" hidden="1" customHeight="1">
      <c r="A42" s="1490"/>
      <c r="B42" s="1353" t="s">
        <v>25</v>
      </c>
      <c r="C42" s="1491"/>
      <c r="D42" s="1492"/>
      <c r="E42" s="1493"/>
      <c r="F42" s="935">
        <f>SUM(F43:F44)</f>
        <v>334209</v>
      </c>
      <c r="G42" s="935">
        <f>SUM(G43:G44)</f>
        <v>242984</v>
      </c>
      <c r="H42" s="935"/>
      <c r="I42" s="935"/>
      <c r="J42" s="935"/>
      <c r="K42" s="935">
        <f t="shared" ref="K42:BR42" si="203">SUM(K43:K44)</f>
        <v>118516</v>
      </c>
      <c r="L42" s="935">
        <f t="shared" si="203"/>
        <v>95731</v>
      </c>
      <c r="M42" s="935">
        <f t="shared" si="203"/>
        <v>62126</v>
      </c>
      <c r="N42" s="935">
        <f t="shared" si="203"/>
        <v>62126</v>
      </c>
      <c r="O42" s="935">
        <f t="shared" si="203"/>
        <v>24126</v>
      </c>
      <c r="P42" s="935">
        <f t="shared" si="203"/>
        <v>0</v>
      </c>
      <c r="Q42" s="935">
        <f t="shared" si="203"/>
        <v>15000</v>
      </c>
      <c r="R42" s="935">
        <f t="shared" si="203"/>
        <v>0</v>
      </c>
      <c r="S42" s="935">
        <f t="shared" si="203"/>
        <v>0</v>
      </c>
      <c r="T42" s="935">
        <f t="shared" si="203"/>
        <v>15000</v>
      </c>
      <c r="U42" s="935">
        <f t="shared" si="203"/>
        <v>0</v>
      </c>
      <c r="V42" s="935">
        <f t="shared" si="203"/>
        <v>0</v>
      </c>
      <c r="W42" s="935">
        <f t="shared" si="203"/>
        <v>0</v>
      </c>
      <c r="X42" s="935">
        <f t="shared" si="203"/>
        <v>0</v>
      </c>
      <c r="Y42" s="935">
        <f t="shared" si="203"/>
        <v>0</v>
      </c>
      <c r="Z42" s="935">
        <f t="shared" si="203"/>
        <v>0</v>
      </c>
      <c r="AA42" s="935">
        <f t="shared" si="203"/>
        <v>0</v>
      </c>
      <c r="AB42" s="935">
        <f t="shared" si="203"/>
        <v>0</v>
      </c>
      <c r="AC42" s="935">
        <f t="shared" si="203"/>
        <v>3620</v>
      </c>
      <c r="AD42" s="935">
        <f t="shared" si="203"/>
        <v>0</v>
      </c>
      <c r="AE42" s="935">
        <f t="shared" si="203"/>
        <v>0</v>
      </c>
      <c r="AF42" s="935">
        <f t="shared" si="203"/>
        <v>3620</v>
      </c>
      <c r="AG42" s="935">
        <f t="shared" si="203"/>
        <v>0</v>
      </c>
      <c r="AH42" s="935">
        <f t="shared" si="203"/>
        <v>0</v>
      </c>
      <c r="AI42" s="935">
        <f t="shared" si="203"/>
        <v>0</v>
      </c>
      <c r="AJ42" s="935">
        <f t="shared" si="203"/>
        <v>0</v>
      </c>
      <c r="AK42" s="935">
        <f t="shared" si="203"/>
        <v>0</v>
      </c>
      <c r="AL42" s="935">
        <f t="shared" si="203"/>
        <v>0</v>
      </c>
      <c r="AM42" s="935">
        <f t="shared" si="203"/>
        <v>0</v>
      </c>
      <c r="AN42" s="935">
        <f t="shared" si="203"/>
        <v>0</v>
      </c>
      <c r="AO42" s="935">
        <f t="shared" si="203"/>
        <v>43506</v>
      </c>
      <c r="AP42" s="935">
        <f t="shared" si="203"/>
        <v>24126</v>
      </c>
      <c r="AQ42" s="935">
        <f t="shared" si="203"/>
        <v>0</v>
      </c>
      <c r="AR42" s="935">
        <f t="shared" si="203"/>
        <v>43506</v>
      </c>
      <c r="AS42" s="935">
        <f t="shared" si="203"/>
        <v>24126</v>
      </c>
      <c r="AT42" s="935">
        <f t="shared" si="203"/>
        <v>0</v>
      </c>
      <c r="AU42" s="935">
        <f t="shared" si="203"/>
        <v>62126</v>
      </c>
      <c r="AV42" s="935">
        <f t="shared" si="203"/>
        <v>24126</v>
      </c>
      <c r="AW42" s="935">
        <f t="shared" si="203"/>
        <v>0</v>
      </c>
      <c r="AX42" s="798">
        <f>AY42</f>
        <v>0</v>
      </c>
      <c r="AY42" s="935">
        <f t="shared" si="203"/>
        <v>0</v>
      </c>
      <c r="AZ42" s="935">
        <f t="shared" si="203"/>
        <v>0</v>
      </c>
      <c r="BA42" s="935">
        <f t="shared" si="203"/>
        <v>0</v>
      </c>
      <c r="BB42" s="935">
        <f t="shared" si="203"/>
        <v>0</v>
      </c>
      <c r="BC42" s="935">
        <f t="shared" si="203"/>
        <v>0</v>
      </c>
      <c r="BD42" s="935">
        <f t="shared" si="203"/>
        <v>0</v>
      </c>
      <c r="BE42" s="935">
        <f t="shared" si="203"/>
        <v>0</v>
      </c>
      <c r="BF42" s="935">
        <f t="shared" si="203"/>
        <v>0</v>
      </c>
      <c r="BG42" s="935">
        <f t="shared" si="203"/>
        <v>0</v>
      </c>
      <c r="BH42" s="935">
        <f t="shared" si="203"/>
        <v>0</v>
      </c>
      <c r="BI42" s="935">
        <f t="shared" si="203"/>
        <v>0</v>
      </c>
      <c r="BJ42" s="935">
        <f t="shared" si="203"/>
        <v>0</v>
      </c>
      <c r="BK42" s="935">
        <f t="shared" si="203"/>
        <v>0</v>
      </c>
      <c r="BL42" s="935">
        <f t="shared" si="203"/>
        <v>0</v>
      </c>
      <c r="BM42" s="935">
        <f t="shared" si="203"/>
        <v>0</v>
      </c>
      <c r="BN42" s="935"/>
      <c r="BO42" s="1638">
        <f t="shared" si="203"/>
        <v>0</v>
      </c>
      <c r="BP42" s="935">
        <f t="shared" si="203"/>
        <v>0</v>
      </c>
      <c r="BQ42" s="935">
        <f t="shared" si="203"/>
        <v>0</v>
      </c>
      <c r="BR42" s="935">
        <f t="shared" si="203"/>
        <v>0</v>
      </c>
      <c r="BS42" s="1352"/>
    </row>
    <row r="43" spans="1:72" s="803" customFormat="1" ht="31.5" hidden="1" customHeight="1">
      <c r="A43" s="792">
        <v>1</v>
      </c>
      <c r="B43" s="1495" t="s">
        <v>112</v>
      </c>
      <c r="C43" s="943"/>
      <c r="D43" s="815" t="s">
        <v>165</v>
      </c>
      <c r="E43" s="816" t="s">
        <v>180</v>
      </c>
      <c r="F43" s="764">
        <v>230894</v>
      </c>
      <c r="G43" s="764">
        <v>150000</v>
      </c>
      <c r="H43" s="764"/>
      <c r="I43" s="764"/>
      <c r="J43" s="764"/>
      <c r="K43" s="764">
        <v>70785</v>
      </c>
      <c r="L43" s="764">
        <v>50000</v>
      </c>
      <c r="M43" s="797">
        <f t="shared" ref="M43:M54" si="204">N43</f>
        <v>24126</v>
      </c>
      <c r="N43" s="764">
        <v>24126</v>
      </c>
      <c r="O43" s="764">
        <v>24126</v>
      </c>
      <c r="P43" s="798"/>
      <c r="Q43" s="797"/>
      <c r="R43" s="938"/>
      <c r="S43" s="798"/>
      <c r="T43" s="797"/>
      <c r="U43" s="938"/>
      <c r="V43" s="798"/>
      <c r="W43" s="799"/>
      <c r="X43" s="799"/>
      <c r="Y43" s="799"/>
      <c r="Z43" s="797"/>
      <c r="AA43" s="938"/>
      <c r="AB43" s="798"/>
      <c r="AC43" s="937"/>
      <c r="AD43" s="938"/>
      <c r="AE43" s="798"/>
      <c r="AF43" s="937"/>
      <c r="AG43" s="938"/>
      <c r="AH43" s="798"/>
      <c r="AI43" s="799"/>
      <c r="AJ43" s="799"/>
      <c r="AK43" s="799"/>
      <c r="AL43" s="798"/>
      <c r="AM43" s="938"/>
      <c r="AN43" s="798"/>
      <c r="AO43" s="797">
        <f>AP43+AQ43</f>
        <v>24126</v>
      </c>
      <c r="AP43" s="797">
        <v>24126</v>
      </c>
      <c r="AQ43" s="797"/>
      <c r="AR43" s="797">
        <f>AO43</f>
        <v>24126</v>
      </c>
      <c r="AS43" s="933">
        <f>AP43</f>
        <v>24126</v>
      </c>
      <c r="AT43" s="798">
        <f>AQ43</f>
        <v>0</v>
      </c>
      <c r="AU43" s="799">
        <f t="shared" ref="AU43:AW50" si="205">Q43+AC43+AO43</f>
        <v>24126</v>
      </c>
      <c r="AV43" s="799">
        <f t="shared" si="205"/>
        <v>24126</v>
      </c>
      <c r="AW43" s="799">
        <f t="shared" si="205"/>
        <v>0</v>
      </c>
      <c r="AX43" s="799">
        <f>AY43</f>
        <v>0</v>
      </c>
      <c r="AY43" s="932">
        <f t="shared" ref="AY43:BA44" si="206">N43-AU43</f>
        <v>0</v>
      </c>
      <c r="AZ43" s="799">
        <f t="shared" si="206"/>
        <v>0</v>
      </c>
      <c r="BA43" s="798">
        <f t="shared" si="206"/>
        <v>0</v>
      </c>
      <c r="BB43" s="799">
        <f t="shared" ref="BB43:BB44" si="207">AX43</f>
        <v>0</v>
      </c>
      <c r="BC43" s="799">
        <f t="shared" ref="BC43:BC44" si="208">AZ43</f>
        <v>0</v>
      </c>
      <c r="BD43" s="798"/>
      <c r="BE43" s="799">
        <f t="shared" ref="BE43:BF44" si="209">BB43</f>
        <v>0</v>
      </c>
      <c r="BF43" s="799">
        <f t="shared" si="209"/>
        <v>0</v>
      </c>
      <c r="BG43" s="798"/>
      <c r="BH43" s="799">
        <f t="shared" ref="BH43:BI44" si="210">AY43-BB43</f>
        <v>0</v>
      </c>
      <c r="BI43" s="798">
        <f t="shared" si="210"/>
        <v>0</v>
      </c>
      <c r="BJ43" s="798"/>
      <c r="BK43" s="798"/>
      <c r="BL43" s="798"/>
      <c r="BM43" s="798"/>
      <c r="BN43" s="798"/>
      <c r="BO43" s="1436">
        <f t="shared" si="198"/>
        <v>0</v>
      </c>
      <c r="BP43" s="799">
        <f t="shared" ref="BP43:BP44" si="211">AY43</f>
        <v>0</v>
      </c>
      <c r="BQ43" s="799">
        <f>AZ43</f>
        <v>0</v>
      </c>
      <c r="BR43" s="800"/>
      <c r="BS43" s="800"/>
      <c r="BT43" s="803" t="s">
        <v>351</v>
      </c>
    </row>
    <row r="44" spans="1:72" s="803" customFormat="1" ht="25.15" hidden="1" customHeight="1">
      <c r="A44" s="792">
        <v>2</v>
      </c>
      <c r="B44" s="793" t="s">
        <v>118</v>
      </c>
      <c r="C44" s="795"/>
      <c r="D44" s="815" t="s">
        <v>168</v>
      </c>
      <c r="E44" s="816" t="s">
        <v>186</v>
      </c>
      <c r="F44" s="796">
        <v>103315</v>
      </c>
      <c r="G44" s="764">
        <v>92984</v>
      </c>
      <c r="H44" s="764"/>
      <c r="I44" s="764"/>
      <c r="J44" s="764"/>
      <c r="K44" s="764">
        <v>47731</v>
      </c>
      <c r="L44" s="764">
        <v>45731</v>
      </c>
      <c r="M44" s="797">
        <f>N44</f>
        <v>38000</v>
      </c>
      <c r="N44" s="764">
        <v>38000</v>
      </c>
      <c r="O44" s="764">
        <v>0</v>
      </c>
      <c r="P44" s="798"/>
      <c r="Q44" s="797">
        <v>15000</v>
      </c>
      <c r="R44" s="938"/>
      <c r="S44" s="797"/>
      <c r="T44" s="797">
        <v>15000</v>
      </c>
      <c r="U44" s="938"/>
      <c r="V44" s="797"/>
      <c r="W44" s="799">
        <f>Q44-T44</f>
        <v>0</v>
      </c>
      <c r="X44" s="799"/>
      <c r="Y44" s="797"/>
      <c r="Z44" s="797"/>
      <c r="AA44" s="938"/>
      <c r="AB44" s="798"/>
      <c r="AC44" s="797">
        <v>3620</v>
      </c>
      <c r="AD44" s="939"/>
      <c r="AE44" s="797"/>
      <c r="AF44" s="797">
        <v>3620</v>
      </c>
      <c r="AG44" s="938"/>
      <c r="AH44" s="797"/>
      <c r="AI44" s="799">
        <f>AC44-AF44</f>
        <v>0</v>
      </c>
      <c r="AJ44" s="799"/>
      <c r="AK44" s="799"/>
      <c r="AL44" s="798"/>
      <c r="AM44" s="938"/>
      <c r="AN44" s="798"/>
      <c r="AO44" s="797">
        <v>19380</v>
      </c>
      <c r="AP44" s="938"/>
      <c r="AQ44" s="797"/>
      <c r="AR44" s="797">
        <f>AO44</f>
        <v>19380</v>
      </c>
      <c r="AS44" s="933"/>
      <c r="AT44" s="798"/>
      <c r="AU44" s="799">
        <f t="shared" si="205"/>
        <v>38000</v>
      </c>
      <c r="AV44" s="799">
        <f t="shared" si="205"/>
        <v>0</v>
      </c>
      <c r="AW44" s="799">
        <f t="shared" si="205"/>
        <v>0</v>
      </c>
      <c r="AX44" s="799">
        <f t="shared" ref="AX44" si="212">AY44</f>
        <v>0</v>
      </c>
      <c r="AY44" s="932">
        <f t="shared" si="206"/>
        <v>0</v>
      </c>
      <c r="AZ44" s="799">
        <f t="shared" si="206"/>
        <v>0</v>
      </c>
      <c r="BA44" s="798">
        <f t="shared" si="206"/>
        <v>0</v>
      </c>
      <c r="BB44" s="799">
        <f t="shared" si="207"/>
        <v>0</v>
      </c>
      <c r="BC44" s="799">
        <f t="shared" si="208"/>
        <v>0</v>
      </c>
      <c r="BD44" s="798"/>
      <c r="BE44" s="799">
        <f t="shared" si="209"/>
        <v>0</v>
      </c>
      <c r="BF44" s="799">
        <f t="shared" si="209"/>
        <v>0</v>
      </c>
      <c r="BG44" s="798"/>
      <c r="BH44" s="799">
        <f t="shared" si="210"/>
        <v>0</v>
      </c>
      <c r="BI44" s="798">
        <f t="shared" si="210"/>
        <v>0</v>
      </c>
      <c r="BJ44" s="798"/>
      <c r="BK44" s="798"/>
      <c r="BL44" s="798"/>
      <c r="BM44" s="798"/>
      <c r="BN44" s="798"/>
      <c r="BO44" s="1436">
        <f t="shared" si="198"/>
        <v>0</v>
      </c>
      <c r="BP44" s="799">
        <f t="shared" si="211"/>
        <v>0</v>
      </c>
      <c r="BQ44" s="799">
        <f>AZ44</f>
        <v>0</v>
      </c>
      <c r="BR44" s="800"/>
      <c r="BS44" s="800"/>
      <c r="BT44" s="803" t="s">
        <v>352</v>
      </c>
    </row>
    <row r="45" spans="1:72" s="803" customFormat="1" ht="16.149999999999999" hidden="1" customHeight="1">
      <c r="A45" s="792"/>
      <c r="B45" s="1353" t="s">
        <v>24</v>
      </c>
      <c r="C45" s="795"/>
      <c r="D45" s="815"/>
      <c r="E45" s="816"/>
      <c r="F45" s="936">
        <f>SUM(F46:F50)</f>
        <v>166630</v>
      </c>
      <c r="G45" s="936">
        <f t="shared" ref="G45:BR45" si="213">SUM(G46:G50)</f>
        <v>142710</v>
      </c>
      <c r="H45" s="936"/>
      <c r="I45" s="936"/>
      <c r="J45" s="936"/>
      <c r="K45" s="936">
        <f t="shared" si="213"/>
        <v>68300</v>
      </c>
      <c r="L45" s="936">
        <f t="shared" si="213"/>
        <v>55800</v>
      </c>
      <c r="M45" s="936">
        <f t="shared" si="213"/>
        <v>73300</v>
      </c>
      <c r="N45" s="936">
        <f t="shared" si="213"/>
        <v>73300</v>
      </c>
      <c r="O45" s="936">
        <f t="shared" si="213"/>
        <v>0</v>
      </c>
      <c r="P45" s="936">
        <f t="shared" si="213"/>
        <v>0</v>
      </c>
      <c r="Q45" s="936">
        <f t="shared" si="213"/>
        <v>58000</v>
      </c>
      <c r="R45" s="936">
        <f t="shared" si="213"/>
        <v>0</v>
      </c>
      <c r="S45" s="936">
        <f t="shared" si="213"/>
        <v>0</v>
      </c>
      <c r="T45" s="936">
        <f t="shared" si="213"/>
        <v>52630</v>
      </c>
      <c r="U45" s="936">
        <f t="shared" si="213"/>
        <v>0</v>
      </c>
      <c r="V45" s="936">
        <f t="shared" si="213"/>
        <v>0</v>
      </c>
      <c r="W45" s="936">
        <f t="shared" si="213"/>
        <v>5370</v>
      </c>
      <c r="X45" s="936">
        <f t="shared" si="213"/>
        <v>0</v>
      </c>
      <c r="Y45" s="936">
        <f t="shared" si="213"/>
        <v>0</v>
      </c>
      <c r="Z45" s="936">
        <f t="shared" si="213"/>
        <v>5111</v>
      </c>
      <c r="AA45" s="936">
        <f t="shared" si="213"/>
        <v>0</v>
      </c>
      <c r="AB45" s="936">
        <f t="shared" si="213"/>
        <v>0</v>
      </c>
      <c r="AC45" s="936">
        <f t="shared" si="213"/>
        <v>8300</v>
      </c>
      <c r="AD45" s="936">
        <f t="shared" si="213"/>
        <v>0</v>
      </c>
      <c r="AE45" s="936">
        <f t="shared" si="213"/>
        <v>0</v>
      </c>
      <c r="AF45" s="936">
        <f t="shared" si="213"/>
        <v>8300</v>
      </c>
      <c r="AG45" s="936">
        <f t="shared" si="213"/>
        <v>0</v>
      </c>
      <c r="AH45" s="936">
        <f t="shared" si="213"/>
        <v>0</v>
      </c>
      <c r="AI45" s="936">
        <f t="shared" si="213"/>
        <v>0</v>
      </c>
      <c r="AJ45" s="936">
        <f t="shared" si="213"/>
        <v>0</v>
      </c>
      <c r="AK45" s="936">
        <f t="shared" si="213"/>
        <v>0</v>
      </c>
      <c r="AL45" s="936">
        <f t="shared" si="213"/>
        <v>0</v>
      </c>
      <c r="AM45" s="936">
        <f t="shared" si="213"/>
        <v>0</v>
      </c>
      <c r="AN45" s="936">
        <f t="shared" si="213"/>
        <v>0</v>
      </c>
      <c r="AO45" s="936">
        <f t="shared" si="213"/>
        <v>7000</v>
      </c>
      <c r="AP45" s="936">
        <f t="shared" si="213"/>
        <v>0</v>
      </c>
      <c r="AQ45" s="936">
        <f t="shared" si="213"/>
        <v>0</v>
      </c>
      <c r="AR45" s="936">
        <f t="shared" si="213"/>
        <v>7000</v>
      </c>
      <c r="AS45" s="936">
        <f t="shared" si="213"/>
        <v>0</v>
      </c>
      <c r="AT45" s="936">
        <f t="shared" si="213"/>
        <v>0</v>
      </c>
      <c r="AU45" s="936">
        <f t="shared" si="213"/>
        <v>73300</v>
      </c>
      <c r="AV45" s="936">
        <f t="shared" si="213"/>
        <v>0</v>
      </c>
      <c r="AW45" s="936">
        <f t="shared" si="213"/>
        <v>0</v>
      </c>
      <c r="AX45" s="936">
        <f t="shared" si="213"/>
        <v>0</v>
      </c>
      <c r="AY45" s="936">
        <f t="shared" si="213"/>
        <v>0</v>
      </c>
      <c r="AZ45" s="936">
        <f t="shared" si="213"/>
        <v>0</v>
      </c>
      <c r="BA45" s="936">
        <f t="shared" si="213"/>
        <v>0</v>
      </c>
      <c r="BB45" s="936">
        <f t="shared" si="213"/>
        <v>0</v>
      </c>
      <c r="BC45" s="936">
        <f t="shared" si="213"/>
        <v>0</v>
      </c>
      <c r="BD45" s="936">
        <f t="shared" si="213"/>
        <v>0</v>
      </c>
      <c r="BE45" s="936">
        <f t="shared" si="213"/>
        <v>0</v>
      </c>
      <c r="BF45" s="936">
        <f t="shared" si="213"/>
        <v>0</v>
      </c>
      <c r="BG45" s="936">
        <f t="shared" si="213"/>
        <v>0</v>
      </c>
      <c r="BH45" s="936">
        <f t="shared" si="213"/>
        <v>0</v>
      </c>
      <c r="BI45" s="936">
        <f t="shared" si="213"/>
        <v>0</v>
      </c>
      <c r="BJ45" s="936">
        <f t="shared" si="213"/>
        <v>0</v>
      </c>
      <c r="BK45" s="936">
        <f t="shared" si="213"/>
        <v>0</v>
      </c>
      <c r="BL45" s="936">
        <f t="shared" si="213"/>
        <v>0</v>
      </c>
      <c r="BM45" s="936">
        <f t="shared" si="213"/>
        <v>0</v>
      </c>
      <c r="BN45" s="936"/>
      <c r="BO45" s="1639">
        <f t="shared" si="213"/>
        <v>0</v>
      </c>
      <c r="BP45" s="936">
        <f t="shared" si="213"/>
        <v>0</v>
      </c>
      <c r="BQ45" s="936">
        <f t="shared" si="213"/>
        <v>0</v>
      </c>
      <c r="BR45" s="936">
        <f t="shared" si="213"/>
        <v>0</v>
      </c>
      <c r="BS45" s="800"/>
    </row>
    <row r="46" spans="1:72" s="803" customFormat="1" ht="35.65" hidden="1" customHeight="1">
      <c r="A46" s="792">
        <v>1</v>
      </c>
      <c r="B46" s="793" t="s">
        <v>113</v>
      </c>
      <c r="C46" s="795"/>
      <c r="D46" s="815" t="s">
        <v>166</v>
      </c>
      <c r="E46" s="795" t="s">
        <v>181</v>
      </c>
      <c r="F46" s="764">
        <v>49506</v>
      </c>
      <c r="G46" s="764">
        <v>40000</v>
      </c>
      <c r="H46" s="764"/>
      <c r="I46" s="764"/>
      <c r="J46" s="764"/>
      <c r="K46" s="764">
        <v>25100</v>
      </c>
      <c r="L46" s="764">
        <v>18100</v>
      </c>
      <c r="M46" s="797">
        <f t="shared" si="204"/>
        <v>21900</v>
      </c>
      <c r="N46" s="764">
        <v>21900</v>
      </c>
      <c r="O46" s="764">
        <v>0</v>
      </c>
      <c r="P46" s="798"/>
      <c r="Q46" s="797">
        <v>21600</v>
      </c>
      <c r="R46" s="938"/>
      <c r="S46" s="764"/>
      <c r="T46" s="797">
        <v>20803</v>
      </c>
      <c r="U46" s="938"/>
      <c r="V46" s="764"/>
      <c r="W46" s="799">
        <f t="shared" ref="W46:W48" si="214">Q46-T46</f>
        <v>797</v>
      </c>
      <c r="X46" s="799"/>
      <c r="Y46" s="799"/>
      <c r="Z46" s="797">
        <v>797</v>
      </c>
      <c r="AA46" s="938"/>
      <c r="AB46" s="799"/>
      <c r="AC46" s="797">
        <v>300</v>
      </c>
      <c r="AD46" s="939"/>
      <c r="AE46" s="797"/>
      <c r="AF46" s="797">
        <v>300</v>
      </c>
      <c r="AG46" s="938"/>
      <c r="AH46" s="797"/>
      <c r="AI46" s="797"/>
      <c r="AJ46" s="799"/>
      <c r="AK46" s="799"/>
      <c r="AL46" s="798"/>
      <c r="AM46" s="938"/>
      <c r="AN46" s="798"/>
      <c r="AO46" s="937"/>
      <c r="AP46" s="938"/>
      <c r="AQ46" s="798"/>
      <c r="AR46" s="797">
        <f t="shared" ref="AR46:AR50" si="215">AO46</f>
        <v>0</v>
      </c>
      <c r="AS46" s="933"/>
      <c r="AT46" s="798"/>
      <c r="AU46" s="799">
        <f t="shared" si="205"/>
        <v>21900</v>
      </c>
      <c r="AV46" s="799">
        <f t="shared" si="205"/>
        <v>0</v>
      </c>
      <c r="AW46" s="799">
        <f t="shared" si="205"/>
        <v>0</v>
      </c>
      <c r="AX46" s="799">
        <f t="shared" ref="AX46:AX50" si="216">AY46</f>
        <v>0</v>
      </c>
      <c r="AY46" s="932">
        <f t="shared" ref="AY46:BA50" si="217">N46-AU46</f>
        <v>0</v>
      </c>
      <c r="AZ46" s="799">
        <f t="shared" si="217"/>
        <v>0</v>
      </c>
      <c r="BA46" s="798">
        <f t="shared" si="217"/>
        <v>0</v>
      </c>
      <c r="BB46" s="799">
        <f t="shared" ref="BB46:BB50" si="218">AX46</f>
        <v>0</v>
      </c>
      <c r="BC46" s="799">
        <f t="shared" ref="BC46:BC50" si="219">AZ46</f>
        <v>0</v>
      </c>
      <c r="BD46" s="798"/>
      <c r="BE46" s="799">
        <f t="shared" ref="BE46:BF50" si="220">BB46</f>
        <v>0</v>
      </c>
      <c r="BF46" s="799">
        <f t="shared" si="220"/>
        <v>0</v>
      </c>
      <c r="BG46" s="798"/>
      <c r="BH46" s="799">
        <f t="shared" ref="BH46:BI50" si="221">AY46-BB46</f>
        <v>0</v>
      </c>
      <c r="BI46" s="798">
        <f t="shared" si="221"/>
        <v>0</v>
      </c>
      <c r="BJ46" s="798"/>
      <c r="BK46" s="798"/>
      <c r="BL46" s="798"/>
      <c r="BM46" s="798"/>
      <c r="BN46" s="798"/>
      <c r="BO46" s="1436">
        <f t="shared" si="198"/>
        <v>0</v>
      </c>
      <c r="BP46" s="799">
        <f t="shared" ref="BP46:BP50" si="222">AY46</f>
        <v>0</v>
      </c>
      <c r="BQ46" s="799">
        <f>AZ46</f>
        <v>0</v>
      </c>
      <c r="BR46" s="800"/>
      <c r="BS46" s="800"/>
      <c r="BT46" s="803" t="s">
        <v>345</v>
      </c>
    </row>
    <row r="47" spans="1:72" s="803" customFormat="1" ht="38.1" hidden="1" customHeight="1">
      <c r="A47" s="792">
        <f>A46+1</f>
        <v>2</v>
      </c>
      <c r="B47" s="1388" t="s">
        <v>114</v>
      </c>
      <c r="C47" s="795"/>
      <c r="D47" s="815" t="s">
        <v>167</v>
      </c>
      <c r="E47" s="795" t="s">
        <v>182</v>
      </c>
      <c r="F47" s="764">
        <v>36612</v>
      </c>
      <c r="G47" s="764">
        <v>35000</v>
      </c>
      <c r="H47" s="764"/>
      <c r="I47" s="764"/>
      <c r="J47" s="764"/>
      <c r="K47" s="764">
        <v>12800</v>
      </c>
      <c r="L47" s="764">
        <v>12800</v>
      </c>
      <c r="M47" s="797">
        <f t="shared" si="204"/>
        <v>15000</v>
      </c>
      <c r="N47" s="764">
        <v>15000</v>
      </c>
      <c r="O47" s="764">
        <v>0</v>
      </c>
      <c r="P47" s="798"/>
      <c r="Q47" s="797">
        <v>15000</v>
      </c>
      <c r="R47" s="938"/>
      <c r="S47" s="764"/>
      <c r="T47" s="764">
        <v>10641</v>
      </c>
      <c r="U47" s="938"/>
      <c r="V47" s="764"/>
      <c r="W47" s="799">
        <f t="shared" si="214"/>
        <v>4359</v>
      </c>
      <c r="X47" s="799"/>
      <c r="Y47" s="799"/>
      <c r="Z47" s="797">
        <v>4314</v>
      </c>
      <c r="AA47" s="938"/>
      <c r="AB47" s="797"/>
      <c r="AC47" s="797"/>
      <c r="AD47" s="939"/>
      <c r="AE47" s="797"/>
      <c r="AF47" s="797"/>
      <c r="AG47" s="938"/>
      <c r="AH47" s="798"/>
      <c r="AI47" s="799"/>
      <c r="AJ47" s="799"/>
      <c r="AK47" s="799"/>
      <c r="AL47" s="798"/>
      <c r="AM47" s="938"/>
      <c r="AN47" s="798"/>
      <c r="AO47" s="937"/>
      <c r="AP47" s="938"/>
      <c r="AQ47" s="798"/>
      <c r="AR47" s="797">
        <f t="shared" si="215"/>
        <v>0</v>
      </c>
      <c r="AS47" s="933"/>
      <c r="AT47" s="798"/>
      <c r="AU47" s="799">
        <f t="shared" si="205"/>
        <v>15000</v>
      </c>
      <c r="AV47" s="799">
        <f t="shared" si="205"/>
        <v>0</v>
      </c>
      <c r="AW47" s="799">
        <f t="shared" si="205"/>
        <v>0</v>
      </c>
      <c r="AX47" s="799">
        <f t="shared" si="216"/>
        <v>0</v>
      </c>
      <c r="AY47" s="932">
        <f t="shared" si="217"/>
        <v>0</v>
      </c>
      <c r="AZ47" s="799">
        <f t="shared" si="217"/>
        <v>0</v>
      </c>
      <c r="BA47" s="798">
        <f t="shared" si="217"/>
        <v>0</v>
      </c>
      <c r="BB47" s="799">
        <f t="shared" si="218"/>
        <v>0</v>
      </c>
      <c r="BC47" s="799">
        <f t="shared" si="219"/>
        <v>0</v>
      </c>
      <c r="BD47" s="798"/>
      <c r="BE47" s="799">
        <f t="shared" si="220"/>
        <v>0</v>
      </c>
      <c r="BF47" s="799">
        <f t="shared" si="220"/>
        <v>0</v>
      </c>
      <c r="BG47" s="798"/>
      <c r="BH47" s="799">
        <f t="shared" si="221"/>
        <v>0</v>
      </c>
      <c r="BI47" s="798">
        <f t="shared" si="221"/>
        <v>0</v>
      </c>
      <c r="BJ47" s="798"/>
      <c r="BK47" s="798"/>
      <c r="BL47" s="798"/>
      <c r="BM47" s="798"/>
      <c r="BN47" s="798"/>
      <c r="BO47" s="1436">
        <f t="shared" si="198"/>
        <v>0</v>
      </c>
      <c r="BP47" s="799">
        <f t="shared" si="222"/>
        <v>0</v>
      </c>
      <c r="BQ47" s="799">
        <f>AZ47</f>
        <v>0</v>
      </c>
      <c r="BR47" s="800"/>
      <c r="BS47" s="800"/>
      <c r="BT47" s="803" t="s">
        <v>345</v>
      </c>
    </row>
    <row r="48" spans="1:72" s="803" customFormat="1" ht="37.15" hidden="1" customHeight="1">
      <c r="A48" s="792">
        <f>A47+1</f>
        <v>3</v>
      </c>
      <c r="B48" s="1388" t="s">
        <v>115</v>
      </c>
      <c r="C48" s="795"/>
      <c r="D48" s="815" t="s">
        <v>167</v>
      </c>
      <c r="E48" s="795" t="s">
        <v>183</v>
      </c>
      <c r="F48" s="764">
        <v>36525</v>
      </c>
      <c r="G48" s="764">
        <v>32710</v>
      </c>
      <c r="H48" s="764"/>
      <c r="I48" s="764"/>
      <c r="J48" s="764"/>
      <c r="K48" s="764">
        <v>12800</v>
      </c>
      <c r="L48" s="764">
        <v>9300</v>
      </c>
      <c r="M48" s="797">
        <f t="shared" si="204"/>
        <v>21000</v>
      </c>
      <c r="N48" s="764">
        <v>21000</v>
      </c>
      <c r="O48" s="764">
        <v>0</v>
      </c>
      <c r="P48" s="798"/>
      <c r="Q48" s="764">
        <v>10000</v>
      </c>
      <c r="R48" s="764"/>
      <c r="S48" s="764"/>
      <c r="T48" s="764">
        <v>9786</v>
      </c>
      <c r="U48" s="938"/>
      <c r="V48" s="799"/>
      <c r="W48" s="799">
        <f t="shared" si="214"/>
        <v>214</v>
      </c>
      <c r="X48" s="799"/>
      <c r="Y48" s="797"/>
      <c r="Z48" s="797"/>
      <c r="AA48" s="938"/>
      <c r="AB48" s="937"/>
      <c r="AC48" s="797">
        <v>4000</v>
      </c>
      <c r="AD48" s="939"/>
      <c r="AE48" s="797"/>
      <c r="AF48" s="797">
        <v>4000</v>
      </c>
      <c r="AG48" s="938"/>
      <c r="AH48" s="797"/>
      <c r="AI48" s="799">
        <f t="shared" ref="AI48:AI50" si="223">AC48-AF48</f>
        <v>0</v>
      </c>
      <c r="AJ48" s="799"/>
      <c r="AK48" s="799"/>
      <c r="AL48" s="798"/>
      <c r="AM48" s="938"/>
      <c r="AN48" s="798"/>
      <c r="AO48" s="797">
        <v>7000</v>
      </c>
      <c r="AP48" s="938"/>
      <c r="AQ48" s="797"/>
      <c r="AR48" s="797">
        <f t="shared" si="215"/>
        <v>7000</v>
      </c>
      <c r="AS48" s="933"/>
      <c r="AT48" s="798"/>
      <c r="AU48" s="799">
        <f t="shared" si="205"/>
        <v>21000</v>
      </c>
      <c r="AV48" s="799">
        <f t="shared" si="205"/>
        <v>0</v>
      </c>
      <c r="AW48" s="799">
        <f t="shared" si="205"/>
        <v>0</v>
      </c>
      <c r="AX48" s="799">
        <f t="shared" si="216"/>
        <v>0</v>
      </c>
      <c r="AY48" s="932">
        <f t="shared" si="217"/>
        <v>0</v>
      </c>
      <c r="AZ48" s="799">
        <f t="shared" si="217"/>
        <v>0</v>
      </c>
      <c r="BA48" s="798">
        <f t="shared" si="217"/>
        <v>0</v>
      </c>
      <c r="BB48" s="799">
        <f t="shared" si="218"/>
        <v>0</v>
      </c>
      <c r="BC48" s="799">
        <f t="shared" si="219"/>
        <v>0</v>
      </c>
      <c r="BD48" s="798"/>
      <c r="BE48" s="799">
        <f t="shared" si="220"/>
        <v>0</v>
      </c>
      <c r="BF48" s="799">
        <f t="shared" si="220"/>
        <v>0</v>
      </c>
      <c r="BG48" s="798"/>
      <c r="BH48" s="799">
        <f t="shared" si="221"/>
        <v>0</v>
      </c>
      <c r="BI48" s="798">
        <f t="shared" si="221"/>
        <v>0</v>
      </c>
      <c r="BJ48" s="798"/>
      <c r="BK48" s="798"/>
      <c r="BL48" s="798"/>
      <c r="BM48" s="798"/>
      <c r="BN48" s="798"/>
      <c r="BO48" s="1436">
        <f t="shared" si="198"/>
        <v>0</v>
      </c>
      <c r="BP48" s="799">
        <f t="shared" si="222"/>
        <v>0</v>
      </c>
      <c r="BQ48" s="799">
        <f>AZ48</f>
        <v>0</v>
      </c>
      <c r="BR48" s="800"/>
      <c r="BS48" s="800"/>
      <c r="BT48" s="803" t="s">
        <v>353</v>
      </c>
    </row>
    <row r="49" spans="1:72" s="803" customFormat="1" ht="41.25" hidden="1">
      <c r="A49" s="792">
        <f>A48+1</f>
        <v>4</v>
      </c>
      <c r="B49" s="1388" t="s">
        <v>116</v>
      </c>
      <c r="C49" s="795"/>
      <c r="D49" s="815"/>
      <c r="E49" s="816" t="s">
        <v>184</v>
      </c>
      <c r="F49" s="764">
        <v>28891</v>
      </c>
      <c r="G49" s="764">
        <v>23000</v>
      </c>
      <c r="H49" s="764"/>
      <c r="I49" s="764"/>
      <c r="J49" s="764"/>
      <c r="K49" s="764">
        <v>10000</v>
      </c>
      <c r="L49" s="764">
        <v>8000</v>
      </c>
      <c r="M49" s="797">
        <f t="shared" si="204"/>
        <v>11000</v>
      </c>
      <c r="N49" s="764">
        <v>11000</v>
      </c>
      <c r="O49" s="764">
        <v>0</v>
      </c>
      <c r="P49" s="798"/>
      <c r="Q49" s="764">
        <v>7000</v>
      </c>
      <c r="R49" s="938"/>
      <c r="S49" s="764"/>
      <c r="T49" s="797">
        <v>7000</v>
      </c>
      <c r="U49" s="938"/>
      <c r="V49" s="797"/>
      <c r="W49" s="799">
        <f>Q49-T49</f>
        <v>0</v>
      </c>
      <c r="X49" s="799"/>
      <c r="Y49" s="797"/>
      <c r="Z49" s="797"/>
      <c r="AA49" s="938"/>
      <c r="AB49" s="798"/>
      <c r="AC49" s="797">
        <v>4000</v>
      </c>
      <c r="AD49" s="939"/>
      <c r="AE49" s="797"/>
      <c r="AF49" s="797">
        <v>4000</v>
      </c>
      <c r="AG49" s="938"/>
      <c r="AH49" s="797"/>
      <c r="AI49" s="799">
        <f t="shared" si="223"/>
        <v>0</v>
      </c>
      <c r="AJ49" s="799"/>
      <c r="AK49" s="799"/>
      <c r="AL49" s="798"/>
      <c r="AM49" s="938"/>
      <c r="AN49" s="798"/>
      <c r="AO49" s="937"/>
      <c r="AP49" s="938"/>
      <c r="AQ49" s="798"/>
      <c r="AR49" s="797">
        <f t="shared" si="215"/>
        <v>0</v>
      </c>
      <c r="AS49" s="933"/>
      <c r="AT49" s="798"/>
      <c r="AU49" s="799">
        <f t="shared" si="205"/>
        <v>11000</v>
      </c>
      <c r="AV49" s="799">
        <f t="shared" si="205"/>
        <v>0</v>
      </c>
      <c r="AW49" s="799">
        <f t="shared" si="205"/>
        <v>0</v>
      </c>
      <c r="AX49" s="799">
        <f t="shared" si="216"/>
        <v>0</v>
      </c>
      <c r="AY49" s="932">
        <f t="shared" si="217"/>
        <v>0</v>
      </c>
      <c r="AZ49" s="799">
        <f t="shared" si="217"/>
        <v>0</v>
      </c>
      <c r="BA49" s="798">
        <f t="shared" si="217"/>
        <v>0</v>
      </c>
      <c r="BB49" s="799">
        <f t="shared" si="218"/>
        <v>0</v>
      </c>
      <c r="BC49" s="799">
        <f t="shared" si="219"/>
        <v>0</v>
      </c>
      <c r="BD49" s="798"/>
      <c r="BE49" s="799">
        <f t="shared" si="220"/>
        <v>0</v>
      </c>
      <c r="BF49" s="799">
        <f t="shared" si="220"/>
        <v>0</v>
      </c>
      <c r="BG49" s="798"/>
      <c r="BH49" s="799">
        <f t="shared" si="221"/>
        <v>0</v>
      </c>
      <c r="BI49" s="798">
        <f t="shared" si="221"/>
        <v>0</v>
      </c>
      <c r="BJ49" s="798"/>
      <c r="BK49" s="798"/>
      <c r="BL49" s="798"/>
      <c r="BM49" s="798"/>
      <c r="BN49" s="798"/>
      <c r="BO49" s="1436">
        <f t="shared" si="198"/>
        <v>0</v>
      </c>
      <c r="BP49" s="799">
        <f t="shared" si="222"/>
        <v>0</v>
      </c>
      <c r="BQ49" s="799">
        <f>AZ49</f>
        <v>0</v>
      </c>
      <c r="BR49" s="800"/>
      <c r="BS49" s="800"/>
      <c r="BT49" s="803" t="s">
        <v>345</v>
      </c>
    </row>
    <row r="50" spans="1:72" s="803" customFormat="1" ht="49.15" hidden="1" customHeight="1">
      <c r="A50" s="792">
        <f>A49+1</f>
        <v>5</v>
      </c>
      <c r="B50" s="793" t="s">
        <v>117</v>
      </c>
      <c r="C50" s="795"/>
      <c r="D50" s="815"/>
      <c r="E50" s="816" t="s">
        <v>185</v>
      </c>
      <c r="F50" s="796">
        <v>15096</v>
      </c>
      <c r="G50" s="796">
        <v>12000</v>
      </c>
      <c r="H50" s="796"/>
      <c r="I50" s="796"/>
      <c r="J50" s="796"/>
      <c r="K50" s="796">
        <v>7600</v>
      </c>
      <c r="L50" s="796">
        <v>7600</v>
      </c>
      <c r="M50" s="797">
        <f t="shared" si="204"/>
        <v>4400</v>
      </c>
      <c r="N50" s="764">
        <v>4400</v>
      </c>
      <c r="O50" s="764">
        <v>0</v>
      </c>
      <c r="P50" s="798"/>
      <c r="Q50" s="764">
        <v>4400</v>
      </c>
      <c r="R50" s="938"/>
      <c r="S50" s="799"/>
      <c r="T50" s="797">
        <v>4400</v>
      </c>
      <c r="U50" s="938"/>
      <c r="V50" s="797"/>
      <c r="W50" s="799">
        <f>Q50-T50</f>
        <v>0</v>
      </c>
      <c r="X50" s="799"/>
      <c r="Y50" s="797"/>
      <c r="Z50" s="797"/>
      <c r="AA50" s="938"/>
      <c r="AB50" s="798"/>
      <c r="AC50" s="797"/>
      <c r="AD50" s="939"/>
      <c r="AE50" s="797"/>
      <c r="AF50" s="797">
        <f t="shared" ref="AF50" si="224">AG50+AH50</f>
        <v>0</v>
      </c>
      <c r="AG50" s="938"/>
      <c r="AH50" s="798"/>
      <c r="AI50" s="799">
        <f t="shared" si="223"/>
        <v>0</v>
      </c>
      <c r="AJ50" s="799"/>
      <c r="AK50" s="799"/>
      <c r="AL50" s="798"/>
      <c r="AM50" s="938"/>
      <c r="AN50" s="798"/>
      <c r="AO50" s="937"/>
      <c r="AP50" s="938"/>
      <c r="AQ50" s="798"/>
      <c r="AR50" s="797">
        <f t="shared" si="215"/>
        <v>0</v>
      </c>
      <c r="AS50" s="933"/>
      <c r="AT50" s="798"/>
      <c r="AU50" s="799">
        <f t="shared" si="205"/>
        <v>4400</v>
      </c>
      <c r="AV50" s="799">
        <f t="shared" si="205"/>
        <v>0</v>
      </c>
      <c r="AW50" s="799">
        <f t="shared" si="205"/>
        <v>0</v>
      </c>
      <c r="AX50" s="799">
        <f t="shared" si="216"/>
        <v>0</v>
      </c>
      <c r="AY50" s="932">
        <f t="shared" si="217"/>
        <v>0</v>
      </c>
      <c r="AZ50" s="799">
        <f t="shared" si="217"/>
        <v>0</v>
      </c>
      <c r="BA50" s="798">
        <f t="shared" si="217"/>
        <v>0</v>
      </c>
      <c r="BB50" s="799">
        <f t="shared" si="218"/>
        <v>0</v>
      </c>
      <c r="BC50" s="799">
        <f t="shared" si="219"/>
        <v>0</v>
      </c>
      <c r="BD50" s="798"/>
      <c r="BE50" s="799">
        <f t="shared" si="220"/>
        <v>0</v>
      </c>
      <c r="BF50" s="799">
        <f t="shared" si="220"/>
        <v>0</v>
      </c>
      <c r="BG50" s="798"/>
      <c r="BH50" s="799">
        <f t="shared" si="221"/>
        <v>0</v>
      </c>
      <c r="BI50" s="798">
        <f t="shared" si="221"/>
        <v>0</v>
      </c>
      <c r="BJ50" s="798"/>
      <c r="BK50" s="798"/>
      <c r="BL50" s="798"/>
      <c r="BM50" s="798"/>
      <c r="BN50" s="798"/>
      <c r="BO50" s="1436">
        <f t="shared" si="198"/>
        <v>0</v>
      </c>
      <c r="BP50" s="799">
        <f t="shared" si="222"/>
        <v>0</v>
      </c>
      <c r="BQ50" s="799">
        <f>AZ50</f>
        <v>0</v>
      </c>
      <c r="BR50" s="800"/>
      <c r="BS50" s="800"/>
      <c r="BT50" s="803" t="s">
        <v>349</v>
      </c>
    </row>
    <row r="51" spans="1:72" s="803" customFormat="1" ht="40.15" hidden="1" customHeight="1">
      <c r="A51" s="1496" t="s">
        <v>28</v>
      </c>
      <c r="B51" s="1497" t="s">
        <v>257</v>
      </c>
      <c r="C51" s="795"/>
      <c r="D51" s="815"/>
      <c r="E51" s="1498"/>
      <c r="F51" s="934">
        <f>F52</f>
        <v>257728</v>
      </c>
      <c r="G51" s="934">
        <f>G52</f>
        <v>214598</v>
      </c>
      <c r="H51" s="934"/>
      <c r="I51" s="934"/>
      <c r="J51" s="934"/>
      <c r="K51" s="934">
        <f t="shared" ref="K51:BR51" si="225">K52</f>
        <v>0</v>
      </c>
      <c r="L51" s="934">
        <f t="shared" si="225"/>
        <v>0</v>
      </c>
      <c r="M51" s="934">
        <f t="shared" si="225"/>
        <v>129000</v>
      </c>
      <c r="N51" s="934">
        <f t="shared" si="225"/>
        <v>129000</v>
      </c>
      <c r="O51" s="934">
        <f t="shared" si="225"/>
        <v>0</v>
      </c>
      <c r="P51" s="934">
        <f t="shared" si="225"/>
        <v>0</v>
      </c>
      <c r="Q51" s="934">
        <f t="shared" si="225"/>
        <v>30000</v>
      </c>
      <c r="R51" s="934">
        <f t="shared" si="225"/>
        <v>0</v>
      </c>
      <c r="S51" s="934">
        <f t="shared" si="225"/>
        <v>0</v>
      </c>
      <c r="T51" s="934">
        <f t="shared" si="225"/>
        <v>29943</v>
      </c>
      <c r="U51" s="934">
        <f t="shared" si="225"/>
        <v>0</v>
      </c>
      <c r="V51" s="934">
        <f t="shared" si="225"/>
        <v>0</v>
      </c>
      <c r="W51" s="934">
        <f t="shared" si="225"/>
        <v>57</v>
      </c>
      <c r="X51" s="934">
        <f t="shared" si="225"/>
        <v>0</v>
      </c>
      <c r="Y51" s="934">
        <f t="shared" si="225"/>
        <v>0</v>
      </c>
      <c r="Z51" s="934">
        <f t="shared" si="225"/>
        <v>57</v>
      </c>
      <c r="AA51" s="934">
        <f t="shared" si="225"/>
        <v>0</v>
      </c>
      <c r="AB51" s="934">
        <f t="shared" si="225"/>
        <v>0</v>
      </c>
      <c r="AC51" s="934">
        <f t="shared" si="225"/>
        <v>0</v>
      </c>
      <c r="AD51" s="934">
        <f t="shared" si="225"/>
        <v>0</v>
      </c>
      <c r="AE51" s="934">
        <f t="shared" si="225"/>
        <v>0</v>
      </c>
      <c r="AF51" s="934">
        <f t="shared" si="225"/>
        <v>0</v>
      </c>
      <c r="AG51" s="934">
        <f t="shared" si="225"/>
        <v>0</v>
      </c>
      <c r="AH51" s="934">
        <f t="shared" si="225"/>
        <v>0</v>
      </c>
      <c r="AI51" s="934">
        <f t="shared" si="225"/>
        <v>0</v>
      </c>
      <c r="AJ51" s="934">
        <f t="shared" si="225"/>
        <v>0</v>
      </c>
      <c r="AK51" s="934">
        <f t="shared" si="225"/>
        <v>0</v>
      </c>
      <c r="AL51" s="934">
        <f t="shared" si="225"/>
        <v>0</v>
      </c>
      <c r="AM51" s="934">
        <f t="shared" si="225"/>
        <v>0</v>
      </c>
      <c r="AN51" s="934">
        <f t="shared" si="225"/>
        <v>0</v>
      </c>
      <c r="AO51" s="934">
        <f t="shared" si="225"/>
        <v>21407</v>
      </c>
      <c r="AP51" s="934">
        <f t="shared" si="225"/>
        <v>0</v>
      </c>
      <c r="AQ51" s="934">
        <f t="shared" si="225"/>
        <v>0</v>
      </c>
      <c r="AR51" s="934">
        <f t="shared" si="225"/>
        <v>21407</v>
      </c>
      <c r="AS51" s="934">
        <f t="shared" si="225"/>
        <v>0</v>
      </c>
      <c r="AT51" s="934">
        <f t="shared" si="225"/>
        <v>0</v>
      </c>
      <c r="AU51" s="934">
        <f t="shared" si="225"/>
        <v>51407</v>
      </c>
      <c r="AV51" s="934">
        <f t="shared" si="225"/>
        <v>0</v>
      </c>
      <c r="AW51" s="934">
        <f t="shared" si="225"/>
        <v>0</v>
      </c>
      <c r="AX51" s="934">
        <f t="shared" si="225"/>
        <v>77593</v>
      </c>
      <c r="AY51" s="934">
        <f t="shared" si="225"/>
        <v>77593</v>
      </c>
      <c r="AZ51" s="934">
        <f t="shared" si="225"/>
        <v>0</v>
      </c>
      <c r="BA51" s="934">
        <f t="shared" si="225"/>
        <v>0</v>
      </c>
      <c r="BB51" s="934">
        <f t="shared" si="225"/>
        <v>77593</v>
      </c>
      <c r="BC51" s="934">
        <f t="shared" si="225"/>
        <v>0</v>
      </c>
      <c r="BD51" s="934">
        <f t="shared" si="225"/>
        <v>0</v>
      </c>
      <c r="BE51" s="934">
        <f t="shared" si="225"/>
        <v>77593</v>
      </c>
      <c r="BF51" s="934">
        <f t="shared" si="225"/>
        <v>0</v>
      </c>
      <c r="BG51" s="934">
        <f t="shared" si="225"/>
        <v>0</v>
      </c>
      <c r="BH51" s="934">
        <f t="shared" si="225"/>
        <v>0</v>
      </c>
      <c r="BI51" s="934">
        <f t="shared" si="225"/>
        <v>0</v>
      </c>
      <c r="BJ51" s="934">
        <f t="shared" si="225"/>
        <v>0</v>
      </c>
      <c r="BK51" s="934">
        <f t="shared" si="225"/>
        <v>0</v>
      </c>
      <c r="BL51" s="934">
        <f t="shared" si="225"/>
        <v>0</v>
      </c>
      <c r="BM51" s="934">
        <f t="shared" si="225"/>
        <v>0</v>
      </c>
      <c r="BN51" s="934"/>
      <c r="BO51" s="1637">
        <f t="shared" si="225"/>
        <v>77593</v>
      </c>
      <c r="BP51" s="934">
        <f t="shared" si="225"/>
        <v>77593</v>
      </c>
      <c r="BQ51" s="934">
        <f t="shared" si="225"/>
        <v>0</v>
      </c>
      <c r="BR51" s="934">
        <f t="shared" si="225"/>
        <v>0</v>
      </c>
      <c r="BS51" s="800"/>
    </row>
    <row r="52" spans="1:72" s="803" customFormat="1" ht="15.6" hidden="1" customHeight="1">
      <c r="A52" s="1496"/>
      <c r="B52" s="1353" t="s">
        <v>25</v>
      </c>
      <c r="C52" s="795"/>
      <c r="D52" s="815"/>
      <c r="E52" s="1498"/>
      <c r="F52" s="936">
        <f>SUM(F53:F54)</f>
        <v>257728</v>
      </c>
      <c r="G52" s="936">
        <f t="shared" ref="G52:BR52" si="226">SUM(G53:G54)</f>
        <v>214598</v>
      </c>
      <c r="H52" s="936"/>
      <c r="I52" s="936"/>
      <c r="J52" s="936"/>
      <c r="K52" s="936">
        <f t="shared" si="226"/>
        <v>0</v>
      </c>
      <c r="L52" s="936">
        <f t="shared" si="226"/>
        <v>0</v>
      </c>
      <c r="M52" s="936">
        <f t="shared" si="226"/>
        <v>129000</v>
      </c>
      <c r="N52" s="936">
        <f t="shared" si="226"/>
        <v>129000</v>
      </c>
      <c r="O52" s="936">
        <f t="shared" si="226"/>
        <v>0</v>
      </c>
      <c r="P52" s="936">
        <f t="shared" si="226"/>
        <v>0</v>
      </c>
      <c r="Q52" s="936">
        <f t="shared" si="226"/>
        <v>30000</v>
      </c>
      <c r="R52" s="936">
        <f t="shared" si="226"/>
        <v>0</v>
      </c>
      <c r="S52" s="936">
        <f t="shared" si="226"/>
        <v>0</v>
      </c>
      <c r="T52" s="936">
        <f t="shared" si="226"/>
        <v>29943</v>
      </c>
      <c r="U52" s="936">
        <f t="shared" si="226"/>
        <v>0</v>
      </c>
      <c r="V52" s="936">
        <f t="shared" si="226"/>
        <v>0</v>
      </c>
      <c r="W52" s="936">
        <f t="shared" si="226"/>
        <v>57</v>
      </c>
      <c r="X52" s="936">
        <f t="shared" si="226"/>
        <v>0</v>
      </c>
      <c r="Y52" s="936">
        <f t="shared" si="226"/>
        <v>0</v>
      </c>
      <c r="Z52" s="936">
        <f t="shared" si="226"/>
        <v>57</v>
      </c>
      <c r="AA52" s="936">
        <f t="shared" si="226"/>
        <v>0</v>
      </c>
      <c r="AB52" s="936">
        <f t="shared" si="226"/>
        <v>0</v>
      </c>
      <c r="AC52" s="936">
        <f t="shared" si="226"/>
        <v>0</v>
      </c>
      <c r="AD52" s="936">
        <f t="shared" si="226"/>
        <v>0</v>
      </c>
      <c r="AE52" s="936">
        <f t="shared" si="226"/>
        <v>0</v>
      </c>
      <c r="AF52" s="936">
        <f t="shared" si="226"/>
        <v>0</v>
      </c>
      <c r="AG52" s="936">
        <f t="shared" si="226"/>
        <v>0</v>
      </c>
      <c r="AH52" s="936">
        <f t="shared" si="226"/>
        <v>0</v>
      </c>
      <c r="AI52" s="936">
        <f t="shared" si="226"/>
        <v>0</v>
      </c>
      <c r="AJ52" s="936">
        <f t="shared" si="226"/>
        <v>0</v>
      </c>
      <c r="AK52" s="936">
        <f t="shared" si="226"/>
        <v>0</v>
      </c>
      <c r="AL52" s="936">
        <f t="shared" si="226"/>
        <v>0</v>
      </c>
      <c r="AM52" s="936">
        <f t="shared" si="226"/>
        <v>0</v>
      </c>
      <c r="AN52" s="936">
        <f t="shared" si="226"/>
        <v>0</v>
      </c>
      <c r="AO52" s="936">
        <f t="shared" si="226"/>
        <v>21407</v>
      </c>
      <c r="AP52" s="936">
        <f t="shared" si="226"/>
        <v>0</v>
      </c>
      <c r="AQ52" s="936">
        <f t="shared" si="226"/>
        <v>0</v>
      </c>
      <c r="AR52" s="936">
        <f t="shared" si="226"/>
        <v>21407</v>
      </c>
      <c r="AS52" s="936">
        <f t="shared" si="226"/>
        <v>0</v>
      </c>
      <c r="AT52" s="936">
        <f t="shared" si="226"/>
        <v>0</v>
      </c>
      <c r="AU52" s="936">
        <f t="shared" si="226"/>
        <v>51407</v>
      </c>
      <c r="AV52" s="936">
        <f t="shared" si="226"/>
        <v>0</v>
      </c>
      <c r="AW52" s="936">
        <f t="shared" si="226"/>
        <v>0</v>
      </c>
      <c r="AX52" s="936">
        <f t="shared" si="226"/>
        <v>77593</v>
      </c>
      <c r="AY52" s="936">
        <f t="shared" si="226"/>
        <v>77593</v>
      </c>
      <c r="AZ52" s="936">
        <f t="shared" si="226"/>
        <v>0</v>
      </c>
      <c r="BA52" s="936">
        <f t="shared" si="226"/>
        <v>0</v>
      </c>
      <c r="BB52" s="936">
        <f t="shared" si="226"/>
        <v>77593</v>
      </c>
      <c r="BC52" s="936">
        <f t="shared" si="226"/>
        <v>0</v>
      </c>
      <c r="BD52" s="936">
        <f t="shared" si="226"/>
        <v>0</v>
      </c>
      <c r="BE52" s="936">
        <f t="shared" si="226"/>
        <v>77593</v>
      </c>
      <c r="BF52" s="936">
        <f t="shared" si="226"/>
        <v>0</v>
      </c>
      <c r="BG52" s="936">
        <f t="shared" si="226"/>
        <v>0</v>
      </c>
      <c r="BH52" s="936">
        <f t="shared" si="226"/>
        <v>0</v>
      </c>
      <c r="BI52" s="936">
        <f t="shared" si="226"/>
        <v>0</v>
      </c>
      <c r="BJ52" s="936">
        <f t="shared" si="226"/>
        <v>0</v>
      </c>
      <c r="BK52" s="936">
        <f t="shared" si="226"/>
        <v>0</v>
      </c>
      <c r="BL52" s="936">
        <f t="shared" si="226"/>
        <v>0</v>
      </c>
      <c r="BM52" s="936">
        <f t="shared" si="226"/>
        <v>0</v>
      </c>
      <c r="BN52" s="936"/>
      <c r="BO52" s="1639">
        <f t="shared" si="226"/>
        <v>77593</v>
      </c>
      <c r="BP52" s="936">
        <f t="shared" si="226"/>
        <v>77593</v>
      </c>
      <c r="BQ52" s="936">
        <f t="shared" si="226"/>
        <v>0</v>
      </c>
      <c r="BR52" s="936">
        <f t="shared" si="226"/>
        <v>0</v>
      </c>
      <c r="BS52" s="800"/>
    </row>
    <row r="53" spans="1:72" s="803" customFormat="1" ht="41.25" hidden="1">
      <c r="A53" s="792">
        <v>1</v>
      </c>
      <c r="B53" s="1499" t="s">
        <v>119</v>
      </c>
      <c r="C53" s="794" t="s">
        <v>156</v>
      </c>
      <c r="D53" s="794" t="s">
        <v>169</v>
      </c>
      <c r="E53" s="794" t="s">
        <v>187</v>
      </c>
      <c r="F53" s="796">
        <v>99588</v>
      </c>
      <c r="G53" s="796">
        <v>94598</v>
      </c>
      <c r="H53" s="796"/>
      <c r="I53" s="796"/>
      <c r="J53" s="796"/>
      <c r="K53" s="764"/>
      <c r="L53" s="764"/>
      <c r="M53" s="797">
        <f t="shared" si="204"/>
        <v>17000</v>
      </c>
      <c r="N53" s="764">
        <v>17000</v>
      </c>
      <c r="O53" s="764">
        <v>0</v>
      </c>
      <c r="P53" s="798"/>
      <c r="Q53" s="797">
        <v>15000</v>
      </c>
      <c r="R53" s="938"/>
      <c r="S53" s="797"/>
      <c r="T53" s="797">
        <v>14943</v>
      </c>
      <c r="U53" s="938"/>
      <c r="V53" s="797"/>
      <c r="W53" s="799">
        <f t="shared" ref="W53:W54" si="227">Q53-T53</f>
        <v>57</v>
      </c>
      <c r="X53" s="799"/>
      <c r="Y53" s="797"/>
      <c r="Z53" s="797">
        <v>57</v>
      </c>
      <c r="AA53" s="938"/>
      <c r="AB53" s="797"/>
      <c r="AC53" s="797"/>
      <c r="AD53" s="939"/>
      <c r="AE53" s="797"/>
      <c r="AF53" s="797"/>
      <c r="AG53" s="938"/>
      <c r="AH53" s="798"/>
      <c r="AI53" s="799"/>
      <c r="AJ53" s="799"/>
      <c r="AK53" s="799"/>
      <c r="AL53" s="798"/>
      <c r="AM53" s="938"/>
      <c r="AN53" s="798"/>
      <c r="AO53" s="797">
        <v>2000</v>
      </c>
      <c r="AP53" s="938"/>
      <c r="AQ53" s="797"/>
      <c r="AR53" s="797">
        <f>AO53</f>
        <v>2000</v>
      </c>
      <c r="AS53" s="933"/>
      <c r="AT53" s="798"/>
      <c r="AU53" s="799">
        <f t="shared" ref="AU53:AW54" si="228">Q53+AC53+AO53</f>
        <v>17000</v>
      </c>
      <c r="AV53" s="799">
        <f t="shared" si="228"/>
        <v>0</v>
      </c>
      <c r="AW53" s="799">
        <f t="shared" si="228"/>
        <v>0</v>
      </c>
      <c r="AX53" s="799">
        <f t="shared" ref="AX53:AX54" si="229">AY53</f>
        <v>0</v>
      </c>
      <c r="AY53" s="932">
        <f t="shared" ref="AY53:BA54" si="230">N53-AU53</f>
        <v>0</v>
      </c>
      <c r="AZ53" s="799">
        <f t="shared" si="230"/>
        <v>0</v>
      </c>
      <c r="BA53" s="798">
        <f t="shared" si="230"/>
        <v>0</v>
      </c>
      <c r="BB53" s="799">
        <f t="shared" ref="BB53:BB54" si="231">AX53</f>
        <v>0</v>
      </c>
      <c r="BC53" s="799">
        <f t="shared" ref="BC53:BC54" si="232">AZ53</f>
        <v>0</v>
      </c>
      <c r="BD53" s="798"/>
      <c r="BE53" s="799">
        <f t="shared" ref="BE53:BF54" si="233">BB53</f>
        <v>0</v>
      </c>
      <c r="BF53" s="799">
        <f t="shared" si="233"/>
        <v>0</v>
      </c>
      <c r="BG53" s="798"/>
      <c r="BH53" s="799">
        <f t="shared" ref="BH53:BI54" si="234">AY53-BB53</f>
        <v>0</v>
      </c>
      <c r="BI53" s="798">
        <f t="shared" si="234"/>
        <v>0</v>
      </c>
      <c r="BJ53" s="798"/>
      <c r="BK53" s="798"/>
      <c r="BL53" s="798"/>
      <c r="BM53" s="798"/>
      <c r="BN53" s="798"/>
      <c r="BO53" s="1436">
        <f t="shared" ref="BO53:BO54" si="235">BP53</f>
        <v>0</v>
      </c>
      <c r="BP53" s="799">
        <f t="shared" ref="BP53" si="236">AY53</f>
        <v>0</v>
      </c>
      <c r="BQ53" s="800"/>
      <c r="BR53" s="800"/>
      <c r="BS53" s="800"/>
      <c r="BT53" s="803" t="s">
        <v>354</v>
      </c>
    </row>
    <row r="54" spans="1:72" s="803" customFormat="1" ht="41.25" hidden="1">
      <c r="A54" s="792">
        <v>2</v>
      </c>
      <c r="B54" s="793" t="s">
        <v>120</v>
      </c>
      <c r="C54" s="794" t="s">
        <v>157</v>
      </c>
      <c r="D54" s="794" t="s">
        <v>169</v>
      </c>
      <c r="E54" s="795" t="s">
        <v>188</v>
      </c>
      <c r="F54" s="796">
        <v>158140</v>
      </c>
      <c r="G54" s="796">
        <v>120000</v>
      </c>
      <c r="H54" s="796"/>
      <c r="I54" s="796"/>
      <c r="J54" s="796"/>
      <c r="K54" s="764"/>
      <c r="L54" s="764"/>
      <c r="M54" s="797">
        <f t="shared" si="204"/>
        <v>112000</v>
      </c>
      <c r="N54" s="764">
        <v>112000</v>
      </c>
      <c r="O54" s="764">
        <v>0</v>
      </c>
      <c r="P54" s="798"/>
      <c r="Q54" s="797">
        <v>15000</v>
      </c>
      <c r="R54" s="938"/>
      <c r="S54" s="797"/>
      <c r="T54" s="797">
        <v>15000</v>
      </c>
      <c r="U54" s="938"/>
      <c r="V54" s="797"/>
      <c r="W54" s="799">
        <f t="shared" si="227"/>
        <v>0</v>
      </c>
      <c r="X54" s="799"/>
      <c r="Y54" s="797"/>
      <c r="Z54" s="797"/>
      <c r="AA54" s="938"/>
      <c r="AB54" s="798"/>
      <c r="AC54" s="797"/>
      <c r="AD54" s="939"/>
      <c r="AE54" s="797"/>
      <c r="AF54" s="797"/>
      <c r="AG54" s="938"/>
      <c r="AH54" s="798"/>
      <c r="AI54" s="799"/>
      <c r="AJ54" s="799"/>
      <c r="AK54" s="799"/>
      <c r="AL54" s="798"/>
      <c r="AM54" s="938"/>
      <c r="AN54" s="798"/>
      <c r="AO54" s="797">
        <v>19407</v>
      </c>
      <c r="AP54" s="938"/>
      <c r="AQ54" s="797"/>
      <c r="AR54" s="797">
        <f>AO54</f>
        <v>19407</v>
      </c>
      <c r="AS54" s="933"/>
      <c r="AT54" s="798"/>
      <c r="AU54" s="799">
        <f t="shared" si="228"/>
        <v>34407</v>
      </c>
      <c r="AV54" s="799">
        <f t="shared" si="228"/>
        <v>0</v>
      </c>
      <c r="AW54" s="799">
        <f t="shared" si="228"/>
        <v>0</v>
      </c>
      <c r="AX54" s="799">
        <f t="shared" si="229"/>
        <v>77593</v>
      </c>
      <c r="AY54" s="932">
        <f t="shared" si="230"/>
        <v>77593</v>
      </c>
      <c r="AZ54" s="799">
        <f t="shared" si="230"/>
        <v>0</v>
      </c>
      <c r="BA54" s="798">
        <f t="shared" si="230"/>
        <v>0</v>
      </c>
      <c r="BB54" s="799">
        <f t="shared" si="231"/>
        <v>77593</v>
      </c>
      <c r="BC54" s="799">
        <f t="shared" si="232"/>
        <v>0</v>
      </c>
      <c r="BD54" s="798"/>
      <c r="BE54" s="799">
        <f t="shared" si="233"/>
        <v>77593</v>
      </c>
      <c r="BF54" s="799">
        <f t="shared" si="233"/>
        <v>0</v>
      </c>
      <c r="BG54" s="798"/>
      <c r="BH54" s="799">
        <f t="shared" si="234"/>
        <v>0</v>
      </c>
      <c r="BI54" s="798">
        <f t="shared" si="234"/>
        <v>0</v>
      </c>
      <c r="BJ54" s="798"/>
      <c r="BK54" s="798"/>
      <c r="BL54" s="798"/>
      <c r="BM54" s="798"/>
      <c r="BN54" s="798"/>
      <c r="BO54" s="1436">
        <f t="shared" si="235"/>
        <v>77593</v>
      </c>
      <c r="BP54" s="799">
        <v>77593</v>
      </c>
      <c r="BQ54" s="800"/>
      <c r="BR54" s="800"/>
      <c r="BS54" s="801"/>
      <c r="BT54" s="802" t="s">
        <v>345</v>
      </c>
    </row>
    <row r="55" spans="1:72" s="714" customFormat="1" ht="33.6" customHeight="1">
      <c r="A55" s="815" t="s">
        <v>12</v>
      </c>
      <c r="B55" s="1388" t="s">
        <v>125</v>
      </c>
      <c r="C55" s="943"/>
      <c r="D55" s="792"/>
      <c r="E55" s="1640"/>
      <c r="F55" s="764">
        <f>F56</f>
        <v>157000</v>
      </c>
      <c r="G55" s="764">
        <f t="shared" ref="G55:BA58" si="237">G56</f>
        <v>108000</v>
      </c>
      <c r="H55" s="764"/>
      <c r="I55" s="764"/>
      <c r="J55" s="764"/>
      <c r="K55" s="764">
        <f t="shared" si="237"/>
        <v>0</v>
      </c>
      <c r="L55" s="764">
        <f t="shared" si="237"/>
        <v>0</v>
      </c>
      <c r="M55" s="764">
        <f t="shared" si="237"/>
        <v>108000</v>
      </c>
      <c r="N55" s="764">
        <f t="shared" si="237"/>
        <v>108000</v>
      </c>
      <c r="O55" s="764">
        <f t="shared" si="237"/>
        <v>0</v>
      </c>
      <c r="P55" s="764">
        <f t="shared" si="237"/>
        <v>0</v>
      </c>
      <c r="Q55" s="764">
        <f t="shared" si="237"/>
        <v>15000</v>
      </c>
      <c r="R55" s="764">
        <f t="shared" si="237"/>
        <v>0</v>
      </c>
      <c r="S55" s="764">
        <f t="shared" si="237"/>
        <v>0</v>
      </c>
      <c r="T55" s="764">
        <f t="shared" si="237"/>
        <v>11552</v>
      </c>
      <c r="U55" s="764">
        <f t="shared" si="237"/>
        <v>0</v>
      </c>
      <c r="V55" s="764">
        <f t="shared" si="237"/>
        <v>0</v>
      </c>
      <c r="W55" s="764">
        <f t="shared" si="237"/>
        <v>3448</v>
      </c>
      <c r="X55" s="764">
        <f t="shared" si="237"/>
        <v>0</v>
      </c>
      <c r="Y55" s="764">
        <f t="shared" si="237"/>
        <v>0</v>
      </c>
      <c r="Z55" s="764">
        <f t="shared" si="237"/>
        <v>3448</v>
      </c>
      <c r="AA55" s="764">
        <f t="shared" si="237"/>
        <v>0</v>
      </c>
      <c r="AB55" s="764">
        <f t="shared" si="237"/>
        <v>0</v>
      </c>
      <c r="AC55" s="764">
        <f t="shared" si="237"/>
        <v>0</v>
      </c>
      <c r="AD55" s="764">
        <f t="shared" si="237"/>
        <v>0</v>
      </c>
      <c r="AE55" s="764">
        <f t="shared" si="237"/>
        <v>0</v>
      </c>
      <c r="AF55" s="764">
        <f t="shared" si="237"/>
        <v>0</v>
      </c>
      <c r="AG55" s="764">
        <f t="shared" si="237"/>
        <v>0</v>
      </c>
      <c r="AH55" s="764">
        <f t="shared" si="237"/>
        <v>0</v>
      </c>
      <c r="AI55" s="764">
        <f t="shared" si="237"/>
        <v>0</v>
      </c>
      <c r="AJ55" s="764">
        <f t="shared" si="237"/>
        <v>0</v>
      </c>
      <c r="AK55" s="764">
        <f t="shared" si="237"/>
        <v>0</v>
      </c>
      <c r="AL55" s="764">
        <f t="shared" si="237"/>
        <v>0</v>
      </c>
      <c r="AM55" s="764">
        <f t="shared" si="237"/>
        <v>0</v>
      </c>
      <c r="AN55" s="764">
        <f t="shared" si="237"/>
        <v>0</v>
      </c>
      <c r="AO55" s="764">
        <f t="shared" si="237"/>
        <v>50000</v>
      </c>
      <c r="AP55" s="764">
        <f t="shared" si="237"/>
        <v>0</v>
      </c>
      <c r="AQ55" s="764">
        <f t="shared" si="237"/>
        <v>0</v>
      </c>
      <c r="AR55" s="764">
        <f t="shared" si="237"/>
        <v>50000</v>
      </c>
      <c r="AS55" s="764">
        <f t="shared" si="237"/>
        <v>0</v>
      </c>
      <c r="AT55" s="764">
        <f t="shared" si="237"/>
        <v>0</v>
      </c>
      <c r="AU55" s="764">
        <f t="shared" si="237"/>
        <v>65000</v>
      </c>
      <c r="AV55" s="764">
        <f t="shared" si="237"/>
        <v>0</v>
      </c>
      <c r="AW55" s="764">
        <f t="shared" si="237"/>
        <v>0</v>
      </c>
      <c r="AX55" s="764">
        <f t="shared" si="237"/>
        <v>43000</v>
      </c>
      <c r="AY55" s="764">
        <f t="shared" si="237"/>
        <v>43000</v>
      </c>
      <c r="AZ55" s="764">
        <f t="shared" si="237"/>
        <v>0</v>
      </c>
      <c r="BA55" s="764">
        <f t="shared" si="237"/>
        <v>0</v>
      </c>
      <c r="BB55" s="764">
        <f t="shared" ref="BB55:BN58" si="238">BB56</f>
        <v>43000</v>
      </c>
      <c r="BC55" s="764">
        <f t="shared" si="238"/>
        <v>0</v>
      </c>
      <c r="BD55" s="764">
        <f t="shared" si="238"/>
        <v>0</v>
      </c>
      <c r="BE55" s="764">
        <f t="shared" si="238"/>
        <v>43000</v>
      </c>
      <c r="BF55" s="764">
        <f t="shared" si="238"/>
        <v>0</v>
      </c>
      <c r="BG55" s="764">
        <f t="shared" si="238"/>
        <v>0</v>
      </c>
      <c r="BH55" s="764">
        <f t="shared" si="238"/>
        <v>0</v>
      </c>
      <c r="BI55" s="764">
        <f t="shared" si="238"/>
        <v>0</v>
      </c>
      <c r="BJ55" s="764">
        <f t="shared" si="238"/>
        <v>0</v>
      </c>
      <c r="BK55" s="764">
        <f t="shared" si="238"/>
        <v>0</v>
      </c>
      <c r="BL55" s="764">
        <f t="shared" si="238"/>
        <v>0</v>
      </c>
      <c r="BM55" s="764">
        <f t="shared" si="238"/>
        <v>0</v>
      </c>
      <c r="BN55" s="764"/>
      <c r="BO55" s="1435">
        <f t="shared" ref="BO55:BR58" si="239">BO56</f>
        <v>43000</v>
      </c>
      <c r="BP55" s="764">
        <f t="shared" si="239"/>
        <v>43000</v>
      </c>
      <c r="BQ55" s="764">
        <f t="shared" si="239"/>
        <v>0</v>
      </c>
      <c r="BR55" s="764">
        <f t="shared" si="239"/>
        <v>0</v>
      </c>
      <c r="BS55" s="942"/>
    </row>
    <row r="56" spans="1:72" s="803" customFormat="1" ht="17.649999999999999" hidden="1" customHeight="1">
      <c r="A56" s="1500"/>
      <c r="B56" s="1390" t="s">
        <v>259</v>
      </c>
      <c r="C56" s="943"/>
      <c r="D56" s="792"/>
      <c r="E56" s="1498"/>
      <c r="F56" s="760">
        <f>F57</f>
        <v>157000</v>
      </c>
      <c r="G56" s="760">
        <f t="shared" si="237"/>
        <v>108000</v>
      </c>
      <c r="H56" s="760"/>
      <c r="I56" s="760"/>
      <c r="J56" s="760"/>
      <c r="K56" s="760">
        <f t="shared" si="237"/>
        <v>0</v>
      </c>
      <c r="L56" s="760">
        <f t="shared" si="237"/>
        <v>0</v>
      </c>
      <c r="M56" s="760">
        <f t="shared" si="237"/>
        <v>108000</v>
      </c>
      <c r="N56" s="760">
        <f t="shared" si="237"/>
        <v>108000</v>
      </c>
      <c r="O56" s="760">
        <f t="shared" si="237"/>
        <v>0</v>
      </c>
      <c r="P56" s="760">
        <f t="shared" si="237"/>
        <v>0</v>
      </c>
      <c r="Q56" s="760">
        <f t="shared" si="237"/>
        <v>15000</v>
      </c>
      <c r="R56" s="760">
        <f t="shared" si="237"/>
        <v>0</v>
      </c>
      <c r="S56" s="760">
        <f t="shared" si="237"/>
        <v>0</v>
      </c>
      <c r="T56" s="760">
        <f t="shared" si="237"/>
        <v>11552</v>
      </c>
      <c r="U56" s="760">
        <f t="shared" si="237"/>
        <v>0</v>
      </c>
      <c r="V56" s="760">
        <f t="shared" si="237"/>
        <v>0</v>
      </c>
      <c r="W56" s="760">
        <f t="shared" si="237"/>
        <v>3448</v>
      </c>
      <c r="X56" s="760">
        <f t="shared" si="237"/>
        <v>0</v>
      </c>
      <c r="Y56" s="760">
        <f t="shared" si="237"/>
        <v>0</v>
      </c>
      <c r="Z56" s="760">
        <f t="shared" si="237"/>
        <v>3448</v>
      </c>
      <c r="AA56" s="760">
        <f t="shared" si="237"/>
        <v>0</v>
      </c>
      <c r="AB56" s="760">
        <f t="shared" si="237"/>
        <v>0</v>
      </c>
      <c r="AC56" s="760">
        <f t="shared" si="237"/>
        <v>0</v>
      </c>
      <c r="AD56" s="760">
        <f t="shared" si="237"/>
        <v>0</v>
      </c>
      <c r="AE56" s="760">
        <f t="shared" si="237"/>
        <v>0</v>
      </c>
      <c r="AF56" s="760">
        <f t="shared" si="237"/>
        <v>0</v>
      </c>
      <c r="AG56" s="760">
        <f t="shared" si="237"/>
        <v>0</v>
      </c>
      <c r="AH56" s="760">
        <f t="shared" si="237"/>
        <v>0</v>
      </c>
      <c r="AI56" s="760">
        <f t="shared" si="237"/>
        <v>0</v>
      </c>
      <c r="AJ56" s="760">
        <f t="shared" si="237"/>
        <v>0</v>
      </c>
      <c r="AK56" s="760">
        <f t="shared" si="237"/>
        <v>0</v>
      </c>
      <c r="AL56" s="760">
        <f t="shared" si="237"/>
        <v>0</v>
      </c>
      <c r="AM56" s="760">
        <f t="shared" si="237"/>
        <v>0</v>
      </c>
      <c r="AN56" s="760">
        <f t="shared" si="237"/>
        <v>0</v>
      </c>
      <c r="AO56" s="760">
        <f t="shared" si="237"/>
        <v>50000</v>
      </c>
      <c r="AP56" s="760">
        <f t="shared" si="237"/>
        <v>0</v>
      </c>
      <c r="AQ56" s="760">
        <f t="shared" si="237"/>
        <v>0</v>
      </c>
      <c r="AR56" s="760">
        <f t="shared" si="237"/>
        <v>50000</v>
      </c>
      <c r="AS56" s="760">
        <f t="shared" si="237"/>
        <v>0</v>
      </c>
      <c r="AT56" s="760">
        <f t="shared" si="237"/>
        <v>0</v>
      </c>
      <c r="AU56" s="760">
        <f t="shared" si="237"/>
        <v>65000</v>
      </c>
      <c r="AV56" s="760">
        <f t="shared" si="237"/>
        <v>0</v>
      </c>
      <c r="AW56" s="760">
        <f t="shared" si="237"/>
        <v>0</v>
      </c>
      <c r="AX56" s="760">
        <f t="shared" si="237"/>
        <v>43000</v>
      </c>
      <c r="AY56" s="760">
        <f t="shared" si="237"/>
        <v>43000</v>
      </c>
      <c r="AZ56" s="760">
        <f t="shared" si="237"/>
        <v>0</v>
      </c>
      <c r="BA56" s="760">
        <f t="shared" si="237"/>
        <v>0</v>
      </c>
      <c r="BB56" s="760">
        <f t="shared" si="238"/>
        <v>43000</v>
      </c>
      <c r="BC56" s="760">
        <f t="shared" si="238"/>
        <v>0</v>
      </c>
      <c r="BD56" s="760">
        <f t="shared" si="238"/>
        <v>0</v>
      </c>
      <c r="BE56" s="760">
        <f t="shared" si="238"/>
        <v>43000</v>
      </c>
      <c r="BF56" s="760">
        <f t="shared" si="238"/>
        <v>0</v>
      </c>
      <c r="BG56" s="760">
        <f t="shared" si="238"/>
        <v>0</v>
      </c>
      <c r="BH56" s="760">
        <f t="shared" si="238"/>
        <v>0</v>
      </c>
      <c r="BI56" s="760">
        <f t="shared" si="238"/>
        <v>0</v>
      </c>
      <c r="BJ56" s="760">
        <f t="shared" si="238"/>
        <v>0</v>
      </c>
      <c r="BK56" s="760">
        <f t="shared" si="238"/>
        <v>0</v>
      </c>
      <c r="BL56" s="760">
        <f t="shared" si="238"/>
        <v>0</v>
      </c>
      <c r="BM56" s="760">
        <f t="shared" si="238"/>
        <v>0</v>
      </c>
      <c r="BN56" s="760"/>
      <c r="BO56" s="1641">
        <f t="shared" si="239"/>
        <v>43000</v>
      </c>
      <c r="BP56" s="760">
        <f t="shared" si="239"/>
        <v>43000</v>
      </c>
      <c r="BQ56" s="760">
        <f t="shared" si="239"/>
        <v>0</v>
      </c>
      <c r="BR56" s="760">
        <f t="shared" si="239"/>
        <v>0</v>
      </c>
      <c r="BS56" s="800"/>
    </row>
    <row r="57" spans="1:72" s="803" customFormat="1" ht="47.65" hidden="1" customHeight="1">
      <c r="A57" s="1486" t="s">
        <v>29</v>
      </c>
      <c r="B57" s="1497" t="s">
        <v>258</v>
      </c>
      <c r="C57" s="943"/>
      <c r="D57" s="792"/>
      <c r="E57" s="1498"/>
      <c r="F57" s="760">
        <f>F58</f>
        <v>157000</v>
      </c>
      <c r="G57" s="760">
        <f t="shared" si="237"/>
        <v>108000</v>
      </c>
      <c r="H57" s="760"/>
      <c r="I57" s="760"/>
      <c r="J57" s="760"/>
      <c r="K57" s="760">
        <f t="shared" si="237"/>
        <v>0</v>
      </c>
      <c r="L57" s="760">
        <f t="shared" si="237"/>
        <v>0</v>
      </c>
      <c r="M57" s="760">
        <f t="shared" si="237"/>
        <v>108000</v>
      </c>
      <c r="N57" s="760">
        <f t="shared" si="237"/>
        <v>108000</v>
      </c>
      <c r="O57" s="760">
        <f t="shared" si="237"/>
        <v>0</v>
      </c>
      <c r="P57" s="760">
        <f t="shared" si="237"/>
        <v>0</v>
      </c>
      <c r="Q57" s="760">
        <f t="shared" si="237"/>
        <v>15000</v>
      </c>
      <c r="R57" s="760">
        <f t="shared" si="237"/>
        <v>0</v>
      </c>
      <c r="S57" s="760">
        <f t="shared" si="237"/>
        <v>0</v>
      </c>
      <c r="T57" s="760">
        <f t="shared" si="237"/>
        <v>11552</v>
      </c>
      <c r="U57" s="760">
        <f t="shared" si="237"/>
        <v>0</v>
      </c>
      <c r="V57" s="760">
        <f t="shared" si="237"/>
        <v>0</v>
      </c>
      <c r="W57" s="760">
        <f t="shared" si="237"/>
        <v>3448</v>
      </c>
      <c r="X57" s="760">
        <f t="shared" si="237"/>
        <v>0</v>
      </c>
      <c r="Y57" s="760">
        <f t="shared" si="237"/>
        <v>0</v>
      </c>
      <c r="Z57" s="760">
        <f t="shared" si="237"/>
        <v>3448</v>
      </c>
      <c r="AA57" s="760">
        <f t="shared" si="237"/>
        <v>0</v>
      </c>
      <c r="AB57" s="760">
        <f t="shared" si="237"/>
        <v>0</v>
      </c>
      <c r="AC57" s="760">
        <f t="shared" si="237"/>
        <v>0</v>
      </c>
      <c r="AD57" s="760">
        <f t="shared" si="237"/>
        <v>0</v>
      </c>
      <c r="AE57" s="760">
        <f t="shared" si="237"/>
        <v>0</v>
      </c>
      <c r="AF57" s="760">
        <f t="shared" si="237"/>
        <v>0</v>
      </c>
      <c r="AG57" s="760">
        <f t="shared" si="237"/>
        <v>0</v>
      </c>
      <c r="AH57" s="760">
        <f t="shared" si="237"/>
        <v>0</v>
      </c>
      <c r="AI57" s="760">
        <f t="shared" si="237"/>
        <v>0</v>
      </c>
      <c r="AJ57" s="760">
        <f t="shared" si="237"/>
        <v>0</v>
      </c>
      <c r="AK57" s="760">
        <f t="shared" si="237"/>
        <v>0</v>
      </c>
      <c r="AL57" s="760">
        <f t="shared" si="237"/>
        <v>0</v>
      </c>
      <c r="AM57" s="760">
        <f t="shared" si="237"/>
        <v>0</v>
      </c>
      <c r="AN57" s="760">
        <f t="shared" si="237"/>
        <v>0</v>
      </c>
      <c r="AO57" s="760">
        <f t="shared" si="237"/>
        <v>50000</v>
      </c>
      <c r="AP57" s="760">
        <f t="shared" si="237"/>
        <v>0</v>
      </c>
      <c r="AQ57" s="760">
        <f t="shared" si="237"/>
        <v>0</v>
      </c>
      <c r="AR57" s="760">
        <f t="shared" si="237"/>
        <v>50000</v>
      </c>
      <c r="AS57" s="760">
        <f t="shared" si="237"/>
        <v>0</v>
      </c>
      <c r="AT57" s="760">
        <f t="shared" si="237"/>
        <v>0</v>
      </c>
      <c r="AU57" s="760">
        <f t="shared" si="237"/>
        <v>65000</v>
      </c>
      <c r="AV57" s="760">
        <f t="shared" si="237"/>
        <v>0</v>
      </c>
      <c r="AW57" s="760">
        <f t="shared" si="237"/>
        <v>0</v>
      </c>
      <c r="AX57" s="760">
        <f t="shared" si="237"/>
        <v>43000</v>
      </c>
      <c r="AY57" s="760">
        <f t="shared" si="237"/>
        <v>43000</v>
      </c>
      <c r="AZ57" s="760">
        <f t="shared" si="237"/>
        <v>0</v>
      </c>
      <c r="BA57" s="760">
        <f t="shared" si="237"/>
        <v>0</v>
      </c>
      <c r="BB57" s="760">
        <f t="shared" si="238"/>
        <v>43000</v>
      </c>
      <c r="BC57" s="760">
        <f t="shared" si="238"/>
        <v>0</v>
      </c>
      <c r="BD57" s="760">
        <f t="shared" si="238"/>
        <v>0</v>
      </c>
      <c r="BE57" s="760">
        <f t="shared" si="238"/>
        <v>43000</v>
      </c>
      <c r="BF57" s="760">
        <f t="shared" si="238"/>
        <v>0</v>
      </c>
      <c r="BG57" s="760">
        <f t="shared" si="238"/>
        <v>0</v>
      </c>
      <c r="BH57" s="760">
        <f t="shared" si="238"/>
        <v>0</v>
      </c>
      <c r="BI57" s="760">
        <f t="shared" si="238"/>
        <v>0</v>
      </c>
      <c r="BJ57" s="760">
        <f t="shared" si="238"/>
        <v>0</v>
      </c>
      <c r="BK57" s="760">
        <f t="shared" si="238"/>
        <v>0</v>
      </c>
      <c r="BL57" s="760">
        <f t="shared" si="238"/>
        <v>0</v>
      </c>
      <c r="BM57" s="760">
        <f t="shared" si="238"/>
        <v>0</v>
      </c>
      <c r="BN57" s="760">
        <f t="shared" si="238"/>
        <v>0</v>
      </c>
      <c r="BO57" s="1636">
        <f t="shared" ref="BO57" si="240">BP57</f>
        <v>43000</v>
      </c>
      <c r="BP57" s="798">
        <f t="shared" ref="BP57" si="241">AY57</f>
        <v>43000</v>
      </c>
      <c r="BQ57" s="760">
        <f t="shared" si="239"/>
        <v>0</v>
      </c>
      <c r="BR57" s="760">
        <f t="shared" si="239"/>
        <v>0</v>
      </c>
      <c r="BS57" s="800"/>
    </row>
    <row r="58" spans="1:72" s="1494" customFormat="1" ht="12" hidden="1" customHeight="1">
      <c r="A58" s="1490"/>
      <c r="B58" s="1501" t="s">
        <v>25</v>
      </c>
      <c r="C58" s="1491"/>
      <c r="D58" s="1492"/>
      <c r="E58" s="1502"/>
      <c r="F58" s="935">
        <f>F59</f>
        <v>157000</v>
      </c>
      <c r="G58" s="935">
        <f t="shared" si="237"/>
        <v>108000</v>
      </c>
      <c r="H58" s="935"/>
      <c r="I58" s="935"/>
      <c r="J58" s="935"/>
      <c r="K58" s="935">
        <f t="shared" si="237"/>
        <v>0</v>
      </c>
      <c r="L58" s="935">
        <f t="shared" si="237"/>
        <v>0</v>
      </c>
      <c r="M58" s="935">
        <f t="shared" si="237"/>
        <v>108000</v>
      </c>
      <c r="N58" s="935">
        <f t="shared" si="237"/>
        <v>108000</v>
      </c>
      <c r="O58" s="935">
        <f t="shared" si="237"/>
        <v>0</v>
      </c>
      <c r="P58" s="935">
        <f t="shared" si="237"/>
        <v>0</v>
      </c>
      <c r="Q58" s="935">
        <f t="shared" si="237"/>
        <v>15000</v>
      </c>
      <c r="R58" s="935">
        <f t="shared" si="237"/>
        <v>0</v>
      </c>
      <c r="S58" s="935">
        <f t="shared" si="237"/>
        <v>0</v>
      </c>
      <c r="T58" s="935">
        <f t="shared" si="237"/>
        <v>11552</v>
      </c>
      <c r="U58" s="935">
        <f t="shared" si="237"/>
        <v>0</v>
      </c>
      <c r="V58" s="935">
        <f t="shared" si="237"/>
        <v>0</v>
      </c>
      <c r="W58" s="935">
        <f t="shared" si="237"/>
        <v>3448</v>
      </c>
      <c r="X58" s="935">
        <f t="shared" si="237"/>
        <v>0</v>
      </c>
      <c r="Y58" s="935">
        <f t="shared" si="237"/>
        <v>0</v>
      </c>
      <c r="Z58" s="935">
        <f t="shared" si="237"/>
        <v>3448</v>
      </c>
      <c r="AA58" s="935">
        <f t="shared" si="237"/>
        <v>0</v>
      </c>
      <c r="AB58" s="935">
        <f t="shared" si="237"/>
        <v>0</v>
      </c>
      <c r="AC58" s="935">
        <f t="shared" si="237"/>
        <v>0</v>
      </c>
      <c r="AD58" s="935">
        <f t="shared" si="237"/>
        <v>0</v>
      </c>
      <c r="AE58" s="935">
        <f t="shared" si="237"/>
        <v>0</v>
      </c>
      <c r="AF58" s="935">
        <f t="shared" si="237"/>
        <v>0</v>
      </c>
      <c r="AG58" s="935">
        <f t="shared" si="237"/>
        <v>0</v>
      </c>
      <c r="AH58" s="935">
        <f t="shared" si="237"/>
        <v>0</v>
      </c>
      <c r="AI58" s="935">
        <f t="shared" si="237"/>
        <v>0</v>
      </c>
      <c r="AJ58" s="935">
        <f t="shared" si="237"/>
        <v>0</v>
      </c>
      <c r="AK58" s="935">
        <f t="shared" si="237"/>
        <v>0</v>
      </c>
      <c r="AL58" s="935">
        <f t="shared" si="237"/>
        <v>0</v>
      </c>
      <c r="AM58" s="935">
        <f t="shared" si="237"/>
        <v>0</v>
      </c>
      <c r="AN58" s="935">
        <f t="shared" si="237"/>
        <v>0</v>
      </c>
      <c r="AO58" s="935">
        <f t="shared" si="237"/>
        <v>50000</v>
      </c>
      <c r="AP58" s="935">
        <f t="shared" si="237"/>
        <v>0</v>
      </c>
      <c r="AQ58" s="935">
        <f t="shared" si="237"/>
        <v>0</v>
      </c>
      <c r="AR58" s="935">
        <f t="shared" si="237"/>
        <v>50000</v>
      </c>
      <c r="AS58" s="935">
        <f t="shared" si="237"/>
        <v>0</v>
      </c>
      <c r="AT58" s="935">
        <f t="shared" si="237"/>
        <v>0</v>
      </c>
      <c r="AU58" s="935">
        <f t="shared" si="237"/>
        <v>65000</v>
      </c>
      <c r="AV58" s="935">
        <f t="shared" si="237"/>
        <v>0</v>
      </c>
      <c r="AW58" s="935">
        <f t="shared" si="237"/>
        <v>0</v>
      </c>
      <c r="AX58" s="935">
        <f t="shared" si="237"/>
        <v>43000</v>
      </c>
      <c r="AY58" s="935">
        <f t="shared" si="237"/>
        <v>43000</v>
      </c>
      <c r="AZ58" s="935">
        <f t="shared" si="237"/>
        <v>0</v>
      </c>
      <c r="BA58" s="935">
        <f t="shared" si="237"/>
        <v>0</v>
      </c>
      <c r="BB58" s="935">
        <f t="shared" si="238"/>
        <v>43000</v>
      </c>
      <c r="BC58" s="935">
        <f t="shared" si="238"/>
        <v>0</v>
      </c>
      <c r="BD58" s="935">
        <f t="shared" si="238"/>
        <v>0</v>
      </c>
      <c r="BE58" s="935">
        <f t="shared" si="238"/>
        <v>43000</v>
      </c>
      <c r="BF58" s="935">
        <f t="shared" si="238"/>
        <v>0</v>
      </c>
      <c r="BG58" s="935">
        <f t="shared" si="238"/>
        <v>0</v>
      </c>
      <c r="BH58" s="935">
        <f t="shared" si="238"/>
        <v>0</v>
      </c>
      <c r="BI58" s="935">
        <f t="shared" si="238"/>
        <v>0</v>
      </c>
      <c r="BJ58" s="935">
        <f t="shared" si="238"/>
        <v>0</v>
      </c>
      <c r="BK58" s="935">
        <f t="shared" si="238"/>
        <v>0</v>
      </c>
      <c r="BL58" s="935">
        <f t="shared" si="238"/>
        <v>0</v>
      </c>
      <c r="BM58" s="935">
        <f t="shared" si="238"/>
        <v>0</v>
      </c>
      <c r="BN58" s="935"/>
      <c r="BO58" s="1638">
        <f t="shared" si="239"/>
        <v>43000</v>
      </c>
      <c r="BP58" s="935">
        <f t="shared" si="239"/>
        <v>43000</v>
      </c>
      <c r="BQ58" s="935">
        <f t="shared" si="239"/>
        <v>0</v>
      </c>
      <c r="BR58" s="935">
        <f t="shared" si="239"/>
        <v>0</v>
      </c>
      <c r="BS58" s="1352"/>
    </row>
    <row r="59" spans="1:72" s="803" customFormat="1" ht="32.1" hidden="1" customHeight="1">
      <c r="A59" s="792">
        <v>1</v>
      </c>
      <c r="B59" s="1485" t="s">
        <v>127</v>
      </c>
      <c r="C59" s="815"/>
      <c r="D59" s="815"/>
      <c r="E59" s="1503" t="s">
        <v>189</v>
      </c>
      <c r="F59" s="764">
        <v>157000</v>
      </c>
      <c r="G59" s="796">
        <v>108000</v>
      </c>
      <c r="H59" s="796"/>
      <c r="I59" s="796"/>
      <c r="J59" s="796"/>
      <c r="K59" s="764"/>
      <c r="L59" s="764"/>
      <c r="M59" s="797">
        <f t="shared" ref="M59" si="242">N59</f>
        <v>108000</v>
      </c>
      <c r="N59" s="764">
        <f>20000+88000</f>
        <v>108000</v>
      </c>
      <c r="O59" s="764">
        <v>0</v>
      </c>
      <c r="P59" s="798"/>
      <c r="Q59" s="797">
        <v>15000</v>
      </c>
      <c r="R59" s="938"/>
      <c r="S59" s="797"/>
      <c r="T59" s="797">
        <v>11552</v>
      </c>
      <c r="U59" s="938"/>
      <c r="V59" s="797"/>
      <c r="W59" s="799">
        <f>Q59-T59</f>
        <v>3448</v>
      </c>
      <c r="X59" s="799"/>
      <c r="Y59" s="799"/>
      <c r="Z59" s="797">
        <v>3448</v>
      </c>
      <c r="AA59" s="938"/>
      <c r="AB59" s="798"/>
      <c r="AC59" s="797"/>
      <c r="AD59" s="939"/>
      <c r="AE59" s="797"/>
      <c r="AF59" s="797"/>
      <c r="AG59" s="938"/>
      <c r="AH59" s="798"/>
      <c r="AI59" s="799"/>
      <c r="AJ59" s="799"/>
      <c r="AK59" s="799"/>
      <c r="AL59" s="798"/>
      <c r="AM59" s="938"/>
      <c r="AN59" s="798"/>
      <c r="AO59" s="797">
        <v>50000</v>
      </c>
      <c r="AP59" s="938"/>
      <c r="AQ59" s="797"/>
      <c r="AR59" s="797">
        <f>AO59</f>
        <v>50000</v>
      </c>
      <c r="AS59" s="933">
        <f>AP59</f>
        <v>0</v>
      </c>
      <c r="AT59" s="798">
        <f>AQ59</f>
        <v>0</v>
      </c>
      <c r="AU59" s="799">
        <f t="shared" ref="AU59:AW59" si="243">Q59+AC59+AO59</f>
        <v>65000</v>
      </c>
      <c r="AV59" s="799">
        <f t="shared" si="243"/>
        <v>0</v>
      </c>
      <c r="AW59" s="799">
        <f t="shared" si="243"/>
        <v>0</v>
      </c>
      <c r="AX59" s="799">
        <f t="shared" ref="AX59" si="244">AY59</f>
        <v>43000</v>
      </c>
      <c r="AY59" s="932">
        <f t="shared" ref="AY59:BA59" si="245">N59-AU59</f>
        <v>43000</v>
      </c>
      <c r="AZ59" s="799">
        <f t="shared" si="245"/>
        <v>0</v>
      </c>
      <c r="BA59" s="798">
        <f t="shared" si="245"/>
        <v>0</v>
      </c>
      <c r="BB59" s="799">
        <f t="shared" ref="BB59" si="246">AX59</f>
        <v>43000</v>
      </c>
      <c r="BC59" s="799">
        <f t="shared" ref="BC59" si="247">AZ59</f>
        <v>0</v>
      </c>
      <c r="BD59" s="798"/>
      <c r="BE59" s="799">
        <f t="shared" ref="BE59:BF59" si="248">BB59</f>
        <v>43000</v>
      </c>
      <c r="BF59" s="799">
        <f t="shared" si="248"/>
        <v>0</v>
      </c>
      <c r="BG59" s="798"/>
      <c r="BH59" s="799">
        <f t="shared" ref="BH59:BI59" si="249">AY59-BB59</f>
        <v>0</v>
      </c>
      <c r="BI59" s="798">
        <f t="shared" si="249"/>
        <v>0</v>
      </c>
      <c r="BJ59" s="798"/>
      <c r="BK59" s="798"/>
      <c r="BL59" s="798"/>
      <c r="BM59" s="798"/>
      <c r="BN59" s="798"/>
      <c r="BO59" s="1436">
        <f t="shared" ref="BO59" si="250">BP59</f>
        <v>43000</v>
      </c>
      <c r="BP59" s="799">
        <f t="shared" ref="BP59" si="251">AY59</f>
        <v>43000</v>
      </c>
      <c r="BQ59" s="800"/>
      <c r="BR59" s="800"/>
      <c r="BS59" s="800"/>
      <c r="BT59" s="802" t="s">
        <v>345</v>
      </c>
    </row>
    <row r="60" spans="1:72" s="714" customFormat="1" ht="27.6" customHeight="1">
      <c r="A60" s="792" t="s">
        <v>13</v>
      </c>
      <c r="B60" s="1388" t="s">
        <v>128</v>
      </c>
      <c r="C60" s="1504"/>
      <c r="D60" s="792"/>
      <c r="E60" s="792"/>
      <c r="F60" s="764">
        <f>F61</f>
        <v>177764</v>
      </c>
      <c r="G60" s="764">
        <f t="shared" ref="G60:AZ61" si="252">G61</f>
        <v>55519</v>
      </c>
      <c r="H60" s="764"/>
      <c r="I60" s="764"/>
      <c r="J60" s="764"/>
      <c r="K60" s="764">
        <f t="shared" si="252"/>
        <v>50500</v>
      </c>
      <c r="L60" s="764">
        <f t="shared" si="252"/>
        <v>45000</v>
      </c>
      <c r="M60" s="764">
        <f t="shared" si="252"/>
        <v>9500</v>
      </c>
      <c r="N60" s="764">
        <f t="shared" si="252"/>
        <v>9500</v>
      </c>
      <c r="O60" s="764">
        <f t="shared" si="252"/>
        <v>2500</v>
      </c>
      <c r="P60" s="764">
        <f t="shared" si="252"/>
        <v>0</v>
      </c>
      <c r="Q60" s="764">
        <f t="shared" si="252"/>
        <v>7000</v>
      </c>
      <c r="R60" s="764">
        <f t="shared" si="252"/>
        <v>0</v>
      </c>
      <c r="S60" s="764">
        <f t="shared" si="252"/>
        <v>0</v>
      </c>
      <c r="T60" s="764">
        <f t="shared" si="252"/>
        <v>6241</v>
      </c>
      <c r="U60" s="764">
        <f t="shared" si="252"/>
        <v>0</v>
      </c>
      <c r="V60" s="764">
        <f t="shared" si="252"/>
        <v>0</v>
      </c>
      <c r="W60" s="764">
        <f t="shared" si="252"/>
        <v>759</v>
      </c>
      <c r="X60" s="764">
        <f t="shared" si="252"/>
        <v>0</v>
      </c>
      <c r="Y60" s="764">
        <f t="shared" si="252"/>
        <v>0</v>
      </c>
      <c r="Z60" s="764">
        <f t="shared" si="252"/>
        <v>704</v>
      </c>
      <c r="AA60" s="764">
        <f t="shared" si="252"/>
        <v>0</v>
      </c>
      <c r="AB60" s="764">
        <f t="shared" si="252"/>
        <v>0</v>
      </c>
      <c r="AC60" s="764">
        <f t="shared" si="252"/>
        <v>0</v>
      </c>
      <c r="AD60" s="764">
        <f t="shared" si="252"/>
        <v>0</v>
      </c>
      <c r="AE60" s="764">
        <f t="shared" si="252"/>
        <v>0</v>
      </c>
      <c r="AF60" s="764">
        <f t="shared" si="252"/>
        <v>0</v>
      </c>
      <c r="AG60" s="764">
        <f t="shared" si="252"/>
        <v>0</v>
      </c>
      <c r="AH60" s="764">
        <f t="shared" si="252"/>
        <v>0</v>
      </c>
      <c r="AI60" s="764">
        <f t="shared" si="252"/>
        <v>0</v>
      </c>
      <c r="AJ60" s="764">
        <f t="shared" si="252"/>
        <v>0</v>
      </c>
      <c r="AK60" s="764">
        <f t="shared" si="252"/>
        <v>0</v>
      </c>
      <c r="AL60" s="764">
        <f t="shared" si="252"/>
        <v>0</v>
      </c>
      <c r="AM60" s="764">
        <f t="shared" si="252"/>
        <v>0</v>
      </c>
      <c r="AN60" s="764">
        <f t="shared" si="252"/>
        <v>0</v>
      </c>
      <c r="AO60" s="764">
        <f t="shared" si="252"/>
        <v>2500</v>
      </c>
      <c r="AP60" s="764">
        <f t="shared" si="252"/>
        <v>2500</v>
      </c>
      <c r="AQ60" s="764">
        <f t="shared" si="252"/>
        <v>0</v>
      </c>
      <c r="AR60" s="764">
        <f t="shared" si="252"/>
        <v>2500</v>
      </c>
      <c r="AS60" s="764">
        <f t="shared" si="252"/>
        <v>2500</v>
      </c>
      <c r="AT60" s="764">
        <f t="shared" si="252"/>
        <v>0</v>
      </c>
      <c r="AU60" s="764">
        <f t="shared" si="252"/>
        <v>9500</v>
      </c>
      <c r="AV60" s="764">
        <f t="shared" si="252"/>
        <v>2500</v>
      </c>
      <c r="AW60" s="764">
        <f t="shared" si="252"/>
        <v>0</v>
      </c>
      <c r="AX60" s="764">
        <f t="shared" si="252"/>
        <v>0</v>
      </c>
      <c r="AY60" s="764">
        <f t="shared" si="252"/>
        <v>0</v>
      </c>
      <c r="AZ60" s="764">
        <f t="shared" si="252"/>
        <v>0</v>
      </c>
      <c r="BA60" s="764">
        <f t="shared" ref="BA60:BM61" si="253">BA61</f>
        <v>0</v>
      </c>
      <c r="BB60" s="764">
        <f t="shared" si="253"/>
        <v>0</v>
      </c>
      <c r="BC60" s="764">
        <f t="shared" si="253"/>
        <v>0</v>
      </c>
      <c r="BD60" s="764">
        <f t="shared" si="253"/>
        <v>0</v>
      </c>
      <c r="BE60" s="764">
        <f t="shared" si="253"/>
        <v>0</v>
      </c>
      <c r="BF60" s="764">
        <f t="shared" si="253"/>
        <v>0</v>
      </c>
      <c r="BG60" s="764">
        <f t="shared" si="253"/>
        <v>0</v>
      </c>
      <c r="BH60" s="764">
        <f t="shared" si="253"/>
        <v>0</v>
      </c>
      <c r="BI60" s="764">
        <f t="shared" si="253"/>
        <v>0</v>
      </c>
      <c r="BJ60" s="764">
        <f t="shared" si="253"/>
        <v>0</v>
      </c>
      <c r="BK60" s="764">
        <f t="shared" si="253"/>
        <v>0</v>
      </c>
      <c r="BL60" s="764">
        <f t="shared" si="253"/>
        <v>0</v>
      </c>
      <c r="BM60" s="764">
        <f t="shared" si="253"/>
        <v>0</v>
      </c>
      <c r="BN60" s="764"/>
      <c r="BO60" s="1435">
        <f t="shared" ref="BO60:BR61" si="254">BO61</f>
        <v>0</v>
      </c>
      <c r="BP60" s="764">
        <f t="shared" si="254"/>
        <v>0</v>
      </c>
      <c r="BQ60" s="764">
        <f t="shared" si="254"/>
        <v>0</v>
      </c>
      <c r="BR60" s="764">
        <f t="shared" si="254"/>
        <v>0</v>
      </c>
      <c r="BS60" s="942"/>
    </row>
    <row r="61" spans="1:72" s="803" customFormat="1" ht="12.6" hidden="1" customHeight="1">
      <c r="A61" s="1486"/>
      <c r="B61" s="1390" t="s">
        <v>30</v>
      </c>
      <c r="C61" s="1504"/>
      <c r="D61" s="792"/>
      <c r="E61" s="1486"/>
      <c r="F61" s="760">
        <f>F62</f>
        <v>177764</v>
      </c>
      <c r="G61" s="760">
        <f t="shared" si="252"/>
        <v>55519</v>
      </c>
      <c r="H61" s="760"/>
      <c r="I61" s="760"/>
      <c r="J61" s="760"/>
      <c r="K61" s="760">
        <f t="shared" si="252"/>
        <v>50500</v>
      </c>
      <c r="L61" s="760">
        <f t="shared" si="252"/>
        <v>45000</v>
      </c>
      <c r="M61" s="760">
        <f t="shared" si="252"/>
        <v>9500</v>
      </c>
      <c r="N61" s="760">
        <f t="shared" si="252"/>
        <v>9500</v>
      </c>
      <c r="O61" s="760">
        <f t="shared" si="252"/>
        <v>2500</v>
      </c>
      <c r="P61" s="760">
        <f t="shared" si="252"/>
        <v>0</v>
      </c>
      <c r="Q61" s="760">
        <f t="shared" si="252"/>
        <v>7000</v>
      </c>
      <c r="R61" s="760">
        <f t="shared" si="252"/>
        <v>0</v>
      </c>
      <c r="S61" s="760">
        <f t="shared" si="252"/>
        <v>0</v>
      </c>
      <c r="T61" s="760">
        <f t="shared" si="252"/>
        <v>6241</v>
      </c>
      <c r="U61" s="760">
        <f t="shared" si="252"/>
        <v>0</v>
      </c>
      <c r="V61" s="760">
        <f t="shared" si="252"/>
        <v>0</v>
      </c>
      <c r="W61" s="760">
        <f t="shared" si="252"/>
        <v>759</v>
      </c>
      <c r="X61" s="760">
        <f t="shared" si="252"/>
        <v>0</v>
      </c>
      <c r="Y61" s="760">
        <f t="shared" si="252"/>
        <v>0</v>
      </c>
      <c r="Z61" s="760">
        <f t="shared" si="252"/>
        <v>704</v>
      </c>
      <c r="AA61" s="760">
        <f t="shared" si="252"/>
        <v>0</v>
      </c>
      <c r="AB61" s="760">
        <f t="shared" si="252"/>
        <v>0</v>
      </c>
      <c r="AC61" s="760">
        <f t="shared" si="252"/>
        <v>0</v>
      </c>
      <c r="AD61" s="760">
        <f t="shared" si="252"/>
        <v>0</v>
      </c>
      <c r="AE61" s="760">
        <f t="shared" si="252"/>
        <v>0</v>
      </c>
      <c r="AF61" s="760">
        <f t="shared" si="252"/>
        <v>0</v>
      </c>
      <c r="AG61" s="760">
        <f t="shared" si="252"/>
        <v>0</v>
      </c>
      <c r="AH61" s="760">
        <f t="shared" si="252"/>
        <v>0</v>
      </c>
      <c r="AI61" s="760">
        <f t="shared" si="252"/>
        <v>0</v>
      </c>
      <c r="AJ61" s="760">
        <f t="shared" si="252"/>
        <v>0</v>
      </c>
      <c r="AK61" s="760">
        <f t="shared" si="252"/>
        <v>0</v>
      </c>
      <c r="AL61" s="760">
        <f t="shared" si="252"/>
        <v>0</v>
      </c>
      <c r="AM61" s="760">
        <f t="shared" si="252"/>
        <v>0</v>
      </c>
      <c r="AN61" s="760">
        <f t="shared" si="252"/>
        <v>0</v>
      </c>
      <c r="AO61" s="760">
        <f t="shared" si="252"/>
        <v>2500</v>
      </c>
      <c r="AP61" s="760">
        <f t="shared" si="252"/>
        <v>2500</v>
      </c>
      <c r="AQ61" s="760">
        <f t="shared" si="252"/>
        <v>0</v>
      </c>
      <c r="AR61" s="760">
        <f t="shared" si="252"/>
        <v>2500</v>
      </c>
      <c r="AS61" s="760">
        <f t="shared" si="252"/>
        <v>2500</v>
      </c>
      <c r="AT61" s="760">
        <f t="shared" si="252"/>
        <v>0</v>
      </c>
      <c r="AU61" s="760">
        <f t="shared" si="252"/>
        <v>9500</v>
      </c>
      <c r="AV61" s="760">
        <f t="shared" si="252"/>
        <v>2500</v>
      </c>
      <c r="AW61" s="760">
        <f t="shared" si="252"/>
        <v>0</v>
      </c>
      <c r="AX61" s="760">
        <f t="shared" si="252"/>
        <v>0</v>
      </c>
      <c r="AY61" s="760">
        <f t="shared" si="252"/>
        <v>0</v>
      </c>
      <c r="AZ61" s="760">
        <f t="shared" si="252"/>
        <v>0</v>
      </c>
      <c r="BA61" s="760">
        <f t="shared" si="253"/>
        <v>0</v>
      </c>
      <c r="BB61" s="760">
        <f t="shared" si="253"/>
        <v>0</v>
      </c>
      <c r="BC61" s="760">
        <f t="shared" si="253"/>
        <v>0</v>
      </c>
      <c r="BD61" s="760">
        <f t="shared" si="253"/>
        <v>0</v>
      </c>
      <c r="BE61" s="760">
        <f t="shared" si="253"/>
        <v>0</v>
      </c>
      <c r="BF61" s="760">
        <f t="shared" si="253"/>
        <v>0</v>
      </c>
      <c r="BG61" s="760">
        <f t="shared" si="253"/>
        <v>0</v>
      </c>
      <c r="BH61" s="760">
        <f t="shared" si="253"/>
        <v>0</v>
      </c>
      <c r="BI61" s="760">
        <f t="shared" si="253"/>
        <v>0</v>
      </c>
      <c r="BJ61" s="760">
        <f t="shared" si="253"/>
        <v>0</v>
      </c>
      <c r="BK61" s="760">
        <f t="shared" si="253"/>
        <v>0</v>
      </c>
      <c r="BL61" s="760">
        <f t="shared" si="253"/>
        <v>0</v>
      </c>
      <c r="BM61" s="760">
        <f t="shared" si="253"/>
        <v>0</v>
      </c>
      <c r="BN61" s="760"/>
      <c r="BO61" s="1641">
        <f t="shared" si="254"/>
        <v>0</v>
      </c>
      <c r="BP61" s="760">
        <f t="shared" si="254"/>
        <v>0</v>
      </c>
      <c r="BQ61" s="760">
        <f t="shared" si="254"/>
        <v>0</v>
      </c>
      <c r="BR61" s="760">
        <f t="shared" si="254"/>
        <v>0</v>
      </c>
      <c r="BS61" s="800"/>
    </row>
    <row r="62" spans="1:72" s="803" customFormat="1" ht="32.65" hidden="1" customHeight="1">
      <c r="A62" s="1486" t="s">
        <v>29</v>
      </c>
      <c r="B62" s="1497" t="s">
        <v>260</v>
      </c>
      <c r="C62" s="1504"/>
      <c r="D62" s="792"/>
      <c r="E62" s="1486"/>
      <c r="F62" s="760">
        <f>F63+F65</f>
        <v>177764</v>
      </c>
      <c r="G62" s="760">
        <f t="shared" ref="G62:BR62" si="255">G63+G65</f>
        <v>55519</v>
      </c>
      <c r="H62" s="760"/>
      <c r="I62" s="760"/>
      <c r="J62" s="760"/>
      <c r="K62" s="760">
        <f t="shared" si="255"/>
        <v>50500</v>
      </c>
      <c r="L62" s="760">
        <f t="shared" si="255"/>
        <v>45000</v>
      </c>
      <c r="M62" s="760">
        <f t="shared" si="255"/>
        <v>9500</v>
      </c>
      <c r="N62" s="760">
        <f t="shared" si="255"/>
        <v>9500</v>
      </c>
      <c r="O62" s="760">
        <f t="shared" si="255"/>
        <v>2500</v>
      </c>
      <c r="P62" s="760">
        <f t="shared" si="255"/>
        <v>0</v>
      </c>
      <c r="Q62" s="760">
        <f t="shared" si="255"/>
        <v>7000</v>
      </c>
      <c r="R62" s="760">
        <f t="shared" si="255"/>
        <v>0</v>
      </c>
      <c r="S62" s="760">
        <f t="shared" si="255"/>
        <v>0</v>
      </c>
      <c r="T62" s="760">
        <f t="shared" si="255"/>
        <v>6241</v>
      </c>
      <c r="U62" s="760">
        <f t="shared" si="255"/>
        <v>0</v>
      </c>
      <c r="V62" s="760">
        <f t="shared" si="255"/>
        <v>0</v>
      </c>
      <c r="W62" s="760">
        <f t="shared" si="255"/>
        <v>759</v>
      </c>
      <c r="X62" s="760">
        <f t="shared" si="255"/>
        <v>0</v>
      </c>
      <c r="Y62" s="760">
        <f t="shared" si="255"/>
        <v>0</v>
      </c>
      <c r="Z62" s="760">
        <f t="shared" si="255"/>
        <v>704</v>
      </c>
      <c r="AA62" s="760">
        <f t="shared" si="255"/>
        <v>0</v>
      </c>
      <c r="AB62" s="760">
        <f t="shared" si="255"/>
        <v>0</v>
      </c>
      <c r="AC62" s="760">
        <f t="shared" si="255"/>
        <v>0</v>
      </c>
      <c r="AD62" s="760">
        <f t="shared" si="255"/>
        <v>0</v>
      </c>
      <c r="AE62" s="760">
        <f t="shared" si="255"/>
        <v>0</v>
      </c>
      <c r="AF62" s="760">
        <f t="shared" si="255"/>
        <v>0</v>
      </c>
      <c r="AG62" s="760">
        <f t="shared" si="255"/>
        <v>0</v>
      </c>
      <c r="AH62" s="760">
        <f t="shared" si="255"/>
        <v>0</v>
      </c>
      <c r="AI62" s="760">
        <f t="shared" si="255"/>
        <v>0</v>
      </c>
      <c r="AJ62" s="760">
        <f t="shared" si="255"/>
        <v>0</v>
      </c>
      <c r="AK62" s="760">
        <f t="shared" si="255"/>
        <v>0</v>
      </c>
      <c r="AL62" s="760">
        <f t="shared" si="255"/>
        <v>0</v>
      </c>
      <c r="AM62" s="760">
        <f t="shared" si="255"/>
        <v>0</v>
      </c>
      <c r="AN62" s="760">
        <f t="shared" si="255"/>
        <v>0</v>
      </c>
      <c r="AO62" s="760">
        <f t="shared" si="255"/>
        <v>2500</v>
      </c>
      <c r="AP62" s="760">
        <f t="shared" si="255"/>
        <v>2500</v>
      </c>
      <c r="AQ62" s="760">
        <f t="shared" si="255"/>
        <v>0</v>
      </c>
      <c r="AR62" s="760">
        <f t="shared" si="255"/>
        <v>2500</v>
      </c>
      <c r="AS62" s="760">
        <f t="shared" si="255"/>
        <v>2500</v>
      </c>
      <c r="AT62" s="760">
        <f t="shared" si="255"/>
        <v>0</v>
      </c>
      <c r="AU62" s="760">
        <f t="shared" si="255"/>
        <v>9500</v>
      </c>
      <c r="AV62" s="760">
        <f t="shared" si="255"/>
        <v>2500</v>
      </c>
      <c r="AW62" s="760">
        <f t="shared" si="255"/>
        <v>0</v>
      </c>
      <c r="AX62" s="760">
        <f t="shared" si="255"/>
        <v>0</v>
      </c>
      <c r="AY62" s="760">
        <f t="shared" si="255"/>
        <v>0</v>
      </c>
      <c r="AZ62" s="760">
        <f t="shared" si="255"/>
        <v>0</v>
      </c>
      <c r="BA62" s="760">
        <f t="shared" si="255"/>
        <v>0</v>
      </c>
      <c r="BB62" s="760">
        <f t="shared" si="255"/>
        <v>0</v>
      </c>
      <c r="BC62" s="760">
        <f t="shared" si="255"/>
        <v>0</v>
      </c>
      <c r="BD62" s="760">
        <f t="shared" si="255"/>
        <v>0</v>
      </c>
      <c r="BE62" s="760">
        <f t="shared" si="255"/>
        <v>0</v>
      </c>
      <c r="BF62" s="760">
        <f t="shared" si="255"/>
        <v>0</v>
      </c>
      <c r="BG62" s="760">
        <f t="shared" si="255"/>
        <v>0</v>
      </c>
      <c r="BH62" s="760">
        <f t="shared" si="255"/>
        <v>0</v>
      </c>
      <c r="BI62" s="760">
        <f t="shared" si="255"/>
        <v>0</v>
      </c>
      <c r="BJ62" s="760">
        <f t="shared" si="255"/>
        <v>0</v>
      </c>
      <c r="BK62" s="760">
        <f t="shared" si="255"/>
        <v>0</v>
      </c>
      <c r="BL62" s="760">
        <f t="shared" si="255"/>
        <v>0</v>
      </c>
      <c r="BM62" s="760">
        <f t="shared" si="255"/>
        <v>0</v>
      </c>
      <c r="BN62" s="760"/>
      <c r="BO62" s="1641">
        <f t="shared" si="255"/>
        <v>0</v>
      </c>
      <c r="BP62" s="760">
        <f t="shared" si="255"/>
        <v>0</v>
      </c>
      <c r="BQ62" s="760">
        <f t="shared" si="255"/>
        <v>0</v>
      </c>
      <c r="BR62" s="760">
        <f t="shared" si="255"/>
        <v>0</v>
      </c>
      <c r="BS62" s="800"/>
    </row>
    <row r="63" spans="1:72" s="1494" customFormat="1" ht="13.5" hidden="1" customHeight="1">
      <c r="A63" s="1490"/>
      <c r="B63" s="1501" t="s">
        <v>25</v>
      </c>
      <c r="C63" s="1505"/>
      <c r="D63" s="1492"/>
      <c r="E63" s="1490"/>
      <c r="F63" s="935">
        <f>F64</f>
        <v>117288</v>
      </c>
      <c r="G63" s="935">
        <f t="shared" ref="G63:BR63" si="256">G64</f>
        <v>25000</v>
      </c>
      <c r="H63" s="935"/>
      <c r="I63" s="935"/>
      <c r="J63" s="935"/>
      <c r="K63" s="935">
        <f t="shared" si="256"/>
        <v>20500</v>
      </c>
      <c r="L63" s="935">
        <f t="shared" si="256"/>
        <v>20500</v>
      </c>
      <c r="M63" s="935">
        <f t="shared" si="256"/>
        <v>4500</v>
      </c>
      <c r="N63" s="935">
        <f t="shared" si="256"/>
        <v>4500</v>
      </c>
      <c r="O63" s="935">
        <f t="shared" si="256"/>
        <v>0</v>
      </c>
      <c r="P63" s="935">
        <f t="shared" si="256"/>
        <v>0</v>
      </c>
      <c r="Q63" s="935">
        <f t="shared" si="256"/>
        <v>4500</v>
      </c>
      <c r="R63" s="935">
        <f t="shared" si="256"/>
        <v>0</v>
      </c>
      <c r="S63" s="935">
        <f t="shared" si="256"/>
        <v>0</v>
      </c>
      <c r="T63" s="935">
        <f t="shared" si="256"/>
        <v>4445</v>
      </c>
      <c r="U63" s="935">
        <f t="shared" si="256"/>
        <v>0</v>
      </c>
      <c r="V63" s="935">
        <f t="shared" si="256"/>
        <v>0</v>
      </c>
      <c r="W63" s="935">
        <f t="shared" si="256"/>
        <v>55</v>
      </c>
      <c r="X63" s="935">
        <f t="shared" si="256"/>
        <v>0</v>
      </c>
      <c r="Y63" s="935">
        <f t="shared" si="256"/>
        <v>0</v>
      </c>
      <c r="Z63" s="935">
        <f t="shared" si="256"/>
        <v>0</v>
      </c>
      <c r="AA63" s="935">
        <f t="shared" si="256"/>
        <v>0</v>
      </c>
      <c r="AB63" s="935">
        <f t="shared" si="256"/>
        <v>0</v>
      </c>
      <c r="AC63" s="935">
        <f t="shared" si="256"/>
        <v>0</v>
      </c>
      <c r="AD63" s="935">
        <f t="shared" si="256"/>
        <v>0</v>
      </c>
      <c r="AE63" s="935">
        <f t="shared" si="256"/>
        <v>0</v>
      </c>
      <c r="AF63" s="935">
        <f t="shared" si="256"/>
        <v>0</v>
      </c>
      <c r="AG63" s="935">
        <f t="shared" si="256"/>
        <v>0</v>
      </c>
      <c r="AH63" s="935">
        <f t="shared" si="256"/>
        <v>0</v>
      </c>
      <c r="AI63" s="935">
        <f t="shared" si="256"/>
        <v>0</v>
      </c>
      <c r="AJ63" s="935">
        <f t="shared" si="256"/>
        <v>0</v>
      </c>
      <c r="AK63" s="935">
        <f t="shared" si="256"/>
        <v>0</v>
      </c>
      <c r="AL63" s="935">
        <f t="shared" si="256"/>
        <v>0</v>
      </c>
      <c r="AM63" s="935">
        <f t="shared" si="256"/>
        <v>0</v>
      </c>
      <c r="AN63" s="935">
        <f t="shared" si="256"/>
        <v>0</v>
      </c>
      <c r="AO63" s="935">
        <f t="shared" si="256"/>
        <v>0</v>
      </c>
      <c r="AP63" s="935">
        <f t="shared" si="256"/>
        <v>0</v>
      </c>
      <c r="AQ63" s="935">
        <f t="shared" si="256"/>
        <v>0</v>
      </c>
      <c r="AR63" s="935">
        <f t="shared" si="256"/>
        <v>0</v>
      </c>
      <c r="AS63" s="935">
        <f t="shared" si="256"/>
        <v>0</v>
      </c>
      <c r="AT63" s="935">
        <f t="shared" si="256"/>
        <v>0</v>
      </c>
      <c r="AU63" s="935">
        <f t="shared" si="256"/>
        <v>4500</v>
      </c>
      <c r="AV63" s="935">
        <f t="shared" si="256"/>
        <v>0</v>
      </c>
      <c r="AW63" s="935">
        <f t="shared" si="256"/>
        <v>0</v>
      </c>
      <c r="AX63" s="935">
        <f t="shared" si="256"/>
        <v>0</v>
      </c>
      <c r="AY63" s="935">
        <f t="shared" si="256"/>
        <v>0</v>
      </c>
      <c r="AZ63" s="935">
        <f t="shared" si="256"/>
        <v>0</v>
      </c>
      <c r="BA63" s="935">
        <f t="shared" si="256"/>
        <v>0</v>
      </c>
      <c r="BB63" s="935">
        <f t="shared" si="256"/>
        <v>0</v>
      </c>
      <c r="BC63" s="935">
        <f t="shared" si="256"/>
        <v>0</v>
      </c>
      <c r="BD63" s="935">
        <f t="shared" si="256"/>
        <v>0</v>
      </c>
      <c r="BE63" s="935">
        <f t="shared" si="256"/>
        <v>0</v>
      </c>
      <c r="BF63" s="935">
        <f t="shared" si="256"/>
        <v>0</v>
      </c>
      <c r="BG63" s="935">
        <f t="shared" si="256"/>
        <v>0</v>
      </c>
      <c r="BH63" s="935">
        <f t="shared" si="256"/>
        <v>0</v>
      </c>
      <c r="BI63" s="935">
        <f t="shared" si="256"/>
        <v>0</v>
      </c>
      <c r="BJ63" s="935">
        <f t="shared" si="256"/>
        <v>0</v>
      </c>
      <c r="BK63" s="935">
        <f t="shared" si="256"/>
        <v>0</v>
      </c>
      <c r="BL63" s="935">
        <f t="shared" si="256"/>
        <v>0</v>
      </c>
      <c r="BM63" s="935">
        <f t="shared" si="256"/>
        <v>0</v>
      </c>
      <c r="BN63" s="935"/>
      <c r="BO63" s="1638">
        <f t="shared" si="256"/>
        <v>0</v>
      </c>
      <c r="BP63" s="935">
        <f t="shared" si="256"/>
        <v>0</v>
      </c>
      <c r="BQ63" s="935">
        <f t="shared" si="256"/>
        <v>0</v>
      </c>
      <c r="BR63" s="935">
        <f t="shared" si="256"/>
        <v>0</v>
      </c>
      <c r="BS63" s="1352"/>
    </row>
    <row r="64" spans="1:72" s="803" customFormat="1" ht="46.5" hidden="1" customHeight="1">
      <c r="A64" s="815">
        <v>1</v>
      </c>
      <c r="B64" s="1495" t="s">
        <v>129</v>
      </c>
      <c r="C64" s="1504"/>
      <c r="D64" s="815" t="s">
        <v>166</v>
      </c>
      <c r="E64" s="795" t="s">
        <v>190</v>
      </c>
      <c r="F64" s="764">
        <v>117288</v>
      </c>
      <c r="G64" s="764">
        <v>25000</v>
      </c>
      <c r="H64" s="764"/>
      <c r="I64" s="764"/>
      <c r="J64" s="764"/>
      <c r="K64" s="764">
        <v>20500</v>
      </c>
      <c r="L64" s="764">
        <v>20500</v>
      </c>
      <c r="M64" s="797">
        <f t="shared" ref="M64:M67" si="257">N64</f>
        <v>4500</v>
      </c>
      <c r="N64" s="764">
        <v>4500</v>
      </c>
      <c r="O64" s="764">
        <v>0</v>
      </c>
      <c r="P64" s="798"/>
      <c r="Q64" s="797">
        <v>4500</v>
      </c>
      <c r="R64" s="938"/>
      <c r="S64" s="797"/>
      <c r="T64" s="797">
        <v>4445</v>
      </c>
      <c r="U64" s="938"/>
      <c r="V64" s="797"/>
      <c r="W64" s="799">
        <f t="shared" ref="W64:Y66" si="258">Q64-T64</f>
        <v>55</v>
      </c>
      <c r="X64" s="799"/>
      <c r="Y64" s="799"/>
      <c r="Z64" s="797"/>
      <c r="AA64" s="938"/>
      <c r="AB64" s="798"/>
      <c r="AC64" s="797"/>
      <c r="AD64" s="939"/>
      <c r="AE64" s="797"/>
      <c r="AF64" s="797"/>
      <c r="AG64" s="938"/>
      <c r="AH64" s="798"/>
      <c r="AI64" s="799"/>
      <c r="AJ64" s="799"/>
      <c r="AK64" s="799"/>
      <c r="AL64" s="798"/>
      <c r="AM64" s="938"/>
      <c r="AN64" s="798"/>
      <c r="AO64" s="937"/>
      <c r="AP64" s="938"/>
      <c r="AQ64" s="798"/>
      <c r="AR64" s="797"/>
      <c r="AS64" s="933"/>
      <c r="AT64" s="798"/>
      <c r="AU64" s="799">
        <f t="shared" ref="AU64:AW67" si="259">Q64+AC64+AO64</f>
        <v>4500</v>
      </c>
      <c r="AV64" s="799">
        <f t="shared" si="259"/>
        <v>0</v>
      </c>
      <c r="AW64" s="799">
        <f t="shared" si="259"/>
        <v>0</v>
      </c>
      <c r="AX64" s="799">
        <f t="shared" ref="AX64" si="260">AY64</f>
        <v>0</v>
      </c>
      <c r="AY64" s="932">
        <f t="shared" ref="AY64:BA64" si="261">N64-AU64</f>
        <v>0</v>
      </c>
      <c r="AZ64" s="799">
        <f t="shared" si="261"/>
        <v>0</v>
      </c>
      <c r="BA64" s="798">
        <f t="shared" si="261"/>
        <v>0</v>
      </c>
      <c r="BB64" s="799">
        <f t="shared" ref="BB64" si="262">AX64</f>
        <v>0</v>
      </c>
      <c r="BC64" s="799">
        <f t="shared" ref="BC64" si="263">AZ64</f>
        <v>0</v>
      </c>
      <c r="BD64" s="798"/>
      <c r="BE64" s="799">
        <f t="shared" ref="BE64:BF64" si="264">BB64</f>
        <v>0</v>
      </c>
      <c r="BF64" s="799">
        <f t="shared" si="264"/>
        <v>0</v>
      </c>
      <c r="BG64" s="798"/>
      <c r="BH64" s="799">
        <f t="shared" ref="BH64:BI64" si="265">AY64-BB64</f>
        <v>0</v>
      </c>
      <c r="BI64" s="798">
        <f t="shared" si="265"/>
        <v>0</v>
      </c>
      <c r="BJ64" s="798"/>
      <c r="BK64" s="798"/>
      <c r="BL64" s="798"/>
      <c r="BM64" s="798"/>
      <c r="BN64" s="798"/>
      <c r="BO64" s="1436">
        <f t="shared" ref="BO64" si="266">BP64</f>
        <v>0</v>
      </c>
      <c r="BP64" s="799">
        <f t="shared" ref="BP64" si="267">AY64</f>
        <v>0</v>
      </c>
      <c r="BQ64" s="800"/>
      <c r="BR64" s="800"/>
      <c r="BS64" s="800"/>
      <c r="BT64" s="803" t="s">
        <v>355</v>
      </c>
    </row>
    <row r="65" spans="1:72" s="1494" customFormat="1" ht="11.65" hidden="1" customHeight="1">
      <c r="A65" s="1506"/>
      <c r="B65" s="1501" t="s">
        <v>24</v>
      </c>
      <c r="C65" s="1507"/>
      <c r="D65" s="1506"/>
      <c r="E65" s="1508"/>
      <c r="F65" s="935">
        <f>SUM(F66:F67)</f>
        <v>60476</v>
      </c>
      <c r="G65" s="935">
        <f t="shared" ref="G65:BR65" si="268">SUM(G66:G67)</f>
        <v>30519</v>
      </c>
      <c r="H65" s="935"/>
      <c r="I65" s="935"/>
      <c r="J65" s="935"/>
      <c r="K65" s="935">
        <f t="shared" si="268"/>
        <v>30000</v>
      </c>
      <c r="L65" s="935">
        <f t="shared" si="268"/>
        <v>24500</v>
      </c>
      <c r="M65" s="935">
        <f t="shared" si="268"/>
        <v>5000</v>
      </c>
      <c r="N65" s="935">
        <f t="shared" si="268"/>
        <v>5000</v>
      </c>
      <c r="O65" s="935">
        <f t="shared" si="268"/>
        <v>2500</v>
      </c>
      <c r="P65" s="935">
        <f t="shared" si="268"/>
        <v>0</v>
      </c>
      <c r="Q65" s="935">
        <f t="shared" si="268"/>
        <v>2500</v>
      </c>
      <c r="R65" s="935">
        <f t="shared" si="268"/>
        <v>0</v>
      </c>
      <c r="S65" s="935">
        <f t="shared" si="268"/>
        <v>0</v>
      </c>
      <c r="T65" s="935">
        <f t="shared" si="268"/>
        <v>1796</v>
      </c>
      <c r="U65" s="935">
        <f t="shared" si="268"/>
        <v>0</v>
      </c>
      <c r="V65" s="935">
        <f t="shared" si="268"/>
        <v>0</v>
      </c>
      <c r="W65" s="935">
        <f t="shared" si="268"/>
        <v>704</v>
      </c>
      <c r="X65" s="935">
        <f t="shared" si="268"/>
        <v>0</v>
      </c>
      <c r="Y65" s="935">
        <f t="shared" si="268"/>
        <v>0</v>
      </c>
      <c r="Z65" s="935">
        <f t="shared" si="268"/>
        <v>704</v>
      </c>
      <c r="AA65" s="935">
        <f t="shared" si="268"/>
        <v>0</v>
      </c>
      <c r="AB65" s="935">
        <f t="shared" si="268"/>
        <v>0</v>
      </c>
      <c r="AC65" s="935">
        <f t="shared" si="268"/>
        <v>0</v>
      </c>
      <c r="AD65" s="935">
        <f t="shared" si="268"/>
        <v>0</v>
      </c>
      <c r="AE65" s="935">
        <f t="shared" si="268"/>
        <v>0</v>
      </c>
      <c r="AF65" s="935">
        <f t="shared" si="268"/>
        <v>0</v>
      </c>
      <c r="AG65" s="935">
        <f t="shared" si="268"/>
        <v>0</v>
      </c>
      <c r="AH65" s="935">
        <f t="shared" si="268"/>
        <v>0</v>
      </c>
      <c r="AI65" s="935">
        <f t="shared" si="268"/>
        <v>0</v>
      </c>
      <c r="AJ65" s="935">
        <f t="shared" si="268"/>
        <v>0</v>
      </c>
      <c r="AK65" s="935">
        <f t="shared" si="268"/>
        <v>0</v>
      </c>
      <c r="AL65" s="935">
        <f t="shared" si="268"/>
        <v>0</v>
      </c>
      <c r="AM65" s="935">
        <f t="shared" si="268"/>
        <v>0</v>
      </c>
      <c r="AN65" s="935">
        <f t="shared" si="268"/>
        <v>0</v>
      </c>
      <c r="AO65" s="935">
        <f t="shared" si="268"/>
        <v>2500</v>
      </c>
      <c r="AP65" s="935">
        <f t="shared" si="268"/>
        <v>2500</v>
      </c>
      <c r="AQ65" s="935">
        <f t="shared" si="268"/>
        <v>0</v>
      </c>
      <c r="AR65" s="935">
        <f t="shared" si="268"/>
        <v>2500</v>
      </c>
      <c r="AS65" s="935">
        <f t="shared" si="268"/>
        <v>2500</v>
      </c>
      <c r="AT65" s="935">
        <f t="shared" si="268"/>
        <v>0</v>
      </c>
      <c r="AU65" s="935">
        <f t="shared" si="268"/>
        <v>5000</v>
      </c>
      <c r="AV65" s="935">
        <f t="shared" si="268"/>
        <v>2500</v>
      </c>
      <c r="AW65" s="935">
        <f t="shared" si="268"/>
        <v>0</v>
      </c>
      <c r="AX65" s="935">
        <f t="shared" si="268"/>
        <v>0</v>
      </c>
      <c r="AY65" s="935">
        <f t="shared" si="268"/>
        <v>0</v>
      </c>
      <c r="AZ65" s="935">
        <f t="shared" si="268"/>
        <v>0</v>
      </c>
      <c r="BA65" s="935">
        <f t="shared" si="268"/>
        <v>0</v>
      </c>
      <c r="BB65" s="935">
        <f t="shared" si="268"/>
        <v>0</v>
      </c>
      <c r="BC65" s="935">
        <f t="shared" si="268"/>
        <v>0</v>
      </c>
      <c r="BD65" s="935">
        <f t="shared" si="268"/>
        <v>0</v>
      </c>
      <c r="BE65" s="935">
        <f t="shared" si="268"/>
        <v>0</v>
      </c>
      <c r="BF65" s="935">
        <f t="shared" si="268"/>
        <v>0</v>
      </c>
      <c r="BG65" s="935">
        <f t="shared" si="268"/>
        <v>0</v>
      </c>
      <c r="BH65" s="935">
        <f t="shared" si="268"/>
        <v>0</v>
      </c>
      <c r="BI65" s="935">
        <f t="shared" si="268"/>
        <v>0</v>
      </c>
      <c r="BJ65" s="935">
        <f t="shared" si="268"/>
        <v>0</v>
      </c>
      <c r="BK65" s="935">
        <f t="shared" si="268"/>
        <v>0</v>
      </c>
      <c r="BL65" s="935">
        <f t="shared" si="268"/>
        <v>0</v>
      </c>
      <c r="BM65" s="935">
        <f t="shared" si="268"/>
        <v>0</v>
      </c>
      <c r="BN65" s="935"/>
      <c r="BO65" s="1638">
        <f t="shared" si="268"/>
        <v>0</v>
      </c>
      <c r="BP65" s="935">
        <f t="shared" si="268"/>
        <v>0</v>
      </c>
      <c r="BQ65" s="935">
        <f t="shared" si="268"/>
        <v>0</v>
      </c>
      <c r="BR65" s="935">
        <f t="shared" si="268"/>
        <v>0</v>
      </c>
      <c r="BS65" s="1352"/>
    </row>
    <row r="66" spans="1:72" s="803" customFormat="1" ht="38.1" hidden="1" customHeight="1">
      <c r="A66" s="815">
        <v>1</v>
      </c>
      <c r="B66" s="1495" t="s">
        <v>130</v>
      </c>
      <c r="C66" s="1504"/>
      <c r="D66" s="815" t="s">
        <v>166</v>
      </c>
      <c r="E66" s="795" t="s">
        <v>191</v>
      </c>
      <c r="F66" s="764">
        <v>10519</v>
      </c>
      <c r="G66" s="764">
        <v>10519</v>
      </c>
      <c r="H66" s="764"/>
      <c r="I66" s="764"/>
      <c r="J66" s="764"/>
      <c r="K66" s="764">
        <v>8000</v>
      </c>
      <c r="L66" s="764">
        <v>8000</v>
      </c>
      <c r="M66" s="797">
        <f t="shared" si="257"/>
        <v>2500</v>
      </c>
      <c r="N66" s="764">
        <v>2500</v>
      </c>
      <c r="O66" s="764">
        <v>0</v>
      </c>
      <c r="P66" s="798"/>
      <c r="Q66" s="797">
        <v>2500</v>
      </c>
      <c r="R66" s="938"/>
      <c r="S66" s="797"/>
      <c r="T66" s="797">
        <v>1796</v>
      </c>
      <c r="U66" s="938"/>
      <c r="V66" s="797"/>
      <c r="W66" s="799">
        <f t="shared" si="258"/>
        <v>704</v>
      </c>
      <c r="X66" s="799">
        <f t="shared" si="258"/>
        <v>0</v>
      </c>
      <c r="Y66" s="799">
        <f t="shared" si="258"/>
        <v>0</v>
      </c>
      <c r="Z66" s="797">
        <v>704</v>
      </c>
      <c r="AA66" s="938"/>
      <c r="AB66" s="797"/>
      <c r="AC66" s="797">
        <f>AD66+AE66</f>
        <v>0</v>
      </c>
      <c r="AD66" s="939"/>
      <c r="AE66" s="797"/>
      <c r="AF66" s="797">
        <f>AG66+AH66</f>
        <v>0</v>
      </c>
      <c r="AG66" s="938"/>
      <c r="AH66" s="798"/>
      <c r="AI66" s="799">
        <f t="shared" ref="AI66" si="269">AC66-AF66</f>
        <v>0</v>
      </c>
      <c r="AJ66" s="799"/>
      <c r="AK66" s="799"/>
      <c r="AL66" s="798"/>
      <c r="AM66" s="938"/>
      <c r="AN66" s="798"/>
      <c r="AO66" s="937">
        <f t="shared" ref="AO66:AO67" si="270">AP66+AQ66</f>
        <v>0</v>
      </c>
      <c r="AP66" s="938"/>
      <c r="AQ66" s="798"/>
      <c r="AR66" s="937">
        <f t="shared" ref="AR66" si="271">AS66+AT66</f>
        <v>0</v>
      </c>
      <c r="AS66" s="938"/>
      <c r="AT66" s="798"/>
      <c r="AU66" s="799">
        <f t="shared" si="259"/>
        <v>2500</v>
      </c>
      <c r="AV66" s="799">
        <f t="shared" si="259"/>
        <v>0</v>
      </c>
      <c r="AW66" s="799">
        <f t="shared" si="259"/>
        <v>0</v>
      </c>
      <c r="AX66" s="799">
        <f t="shared" ref="AX66:AX67" si="272">AY66</f>
        <v>0</v>
      </c>
      <c r="AY66" s="932">
        <f t="shared" ref="AY66:BA67" si="273">N66-AU66</f>
        <v>0</v>
      </c>
      <c r="AZ66" s="799">
        <f t="shared" si="273"/>
        <v>0</v>
      </c>
      <c r="BA66" s="798">
        <f t="shared" si="273"/>
        <v>0</v>
      </c>
      <c r="BB66" s="799">
        <f t="shared" ref="BB66:BB67" si="274">AX66</f>
        <v>0</v>
      </c>
      <c r="BC66" s="799">
        <f t="shared" ref="BC66:BC67" si="275">AZ66</f>
        <v>0</v>
      </c>
      <c r="BD66" s="798"/>
      <c r="BE66" s="799">
        <f t="shared" ref="BE66:BF67" si="276">BB66</f>
        <v>0</v>
      </c>
      <c r="BF66" s="799">
        <f t="shared" si="276"/>
        <v>0</v>
      </c>
      <c r="BG66" s="798"/>
      <c r="BH66" s="799">
        <f t="shared" ref="BH66:BI67" si="277">AY66-BB66</f>
        <v>0</v>
      </c>
      <c r="BI66" s="798">
        <f t="shared" si="277"/>
        <v>0</v>
      </c>
      <c r="BJ66" s="798"/>
      <c r="BK66" s="798"/>
      <c r="BL66" s="798"/>
      <c r="BM66" s="798"/>
      <c r="BN66" s="798"/>
      <c r="BO66" s="1436">
        <f t="shared" ref="BO66:BO67" si="278">BP66</f>
        <v>0</v>
      </c>
      <c r="BP66" s="799">
        <f t="shared" ref="BP66:BP67" si="279">AY66</f>
        <v>0</v>
      </c>
      <c r="BQ66" s="800"/>
      <c r="BR66" s="800"/>
      <c r="BS66" s="800"/>
      <c r="BT66" s="803" t="s">
        <v>355</v>
      </c>
    </row>
    <row r="67" spans="1:72" s="803" customFormat="1" ht="33" hidden="1" customHeight="1">
      <c r="A67" s="815">
        <v>2</v>
      </c>
      <c r="B67" s="1495" t="s">
        <v>131</v>
      </c>
      <c r="C67" s="1504"/>
      <c r="D67" s="815" t="s">
        <v>171</v>
      </c>
      <c r="E67" s="795" t="s">
        <v>192</v>
      </c>
      <c r="F67" s="764">
        <v>49957</v>
      </c>
      <c r="G67" s="764">
        <v>20000</v>
      </c>
      <c r="H67" s="764"/>
      <c r="I67" s="764"/>
      <c r="J67" s="764"/>
      <c r="K67" s="764">
        <v>22000</v>
      </c>
      <c r="L67" s="764">
        <v>16500</v>
      </c>
      <c r="M67" s="797">
        <f t="shared" si="257"/>
        <v>2500</v>
      </c>
      <c r="N67" s="764">
        <v>2500</v>
      </c>
      <c r="O67" s="764">
        <v>2500</v>
      </c>
      <c r="P67" s="798"/>
      <c r="Q67" s="797"/>
      <c r="R67" s="938"/>
      <c r="S67" s="798"/>
      <c r="T67" s="797"/>
      <c r="U67" s="938"/>
      <c r="V67" s="798"/>
      <c r="W67" s="799"/>
      <c r="X67" s="799"/>
      <c r="Y67" s="799"/>
      <c r="Z67" s="797"/>
      <c r="AA67" s="938"/>
      <c r="AB67" s="798"/>
      <c r="AC67" s="797"/>
      <c r="AD67" s="939"/>
      <c r="AE67" s="797"/>
      <c r="AF67" s="797"/>
      <c r="AG67" s="938"/>
      <c r="AH67" s="798"/>
      <c r="AI67" s="799"/>
      <c r="AJ67" s="799"/>
      <c r="AK67" s="799"/>
      <c r="AL67" s="798"/>
      <c r="AM67" s="938"/>
      <c r="AN67" s="798"/>
      <c r="AO67" s="797">
        <f t="shared" si="270"/>
        <v>2500</v>
      </c>
      <c r="AP67" s="797">
        <v>2500</v>
      </c>
      <c r="AQ67" s="797"/>
      <c r="AR67" s="797">
        <f>AO67</f>
        <v>2500</v>
      </c>
      <c r="AS67" s="933">
        <f>AP67</f>
        <v>2500</v>
      </c>
      <c r="AT67" s="798">
        <f>AQ67</f>
        <v>0</v>
      </c>
      <c r="AU67" s="799">
        <f t="shared" si="259"/>
        <v>2500</v>
      </c>
      <c r="AV67" s="799">
        <f t="shared" si="259"/>
        <v>2500</v>
      </c>
      <c r="AW67" s="799">
        <f t="shared" si="259"/>
        <v>0</v>
      </c>
      <c r="AX67" s="799">
        <f t="shared" si="272"/>
        <v>0</v>
      </c>
      <c r="AY67" s="932">
        <f t="shared" si="273"/>
        <v>0</v>
      </c>
      <c r="AZ67" s="799">
        <f t="shared" si="273"/>
        <v>0</v>
      </c>
      <c r="BA67" s="798">
        <f t="shared" si="273"/>
        <v>0</v>
      </c>
      <c r="BB67" s="799">
        <f t="shared" si="274"/>
        <v>0</v>
      </c>
      <c r="BC67" s="799">
        <f t="shared" si="275"/>
        <v>0</v>
      </c>
      <c r="BD67" s="798"/>
      <c r="BE67" s="799">
        <f t="shared" si="276"/>
        <v>0</v>
      </c>
      <c r="BF67" s="799">
        <f t="shared" si="276"/>
        <v>0</v>
      </c>
      <c r="BG67" s="798"/>
      <c r="BH67" s="799">
        <f t="shared" si="277"/>
        <v>0</v>
      </c>
      <c r="BI67" s="798">
        <f t="shared" si="277"/>
        <v>0</v>
      </c>
      <c r="BJ67" s="798"/>
      <c r="BK67" s="798"/>
      <c r="BL67" s="798"/>
      <c r="BM67" s="798"/>
      <c r="BN67" s="798"/>
      <c r="BO67" s="1436">
        <f t="shared" si="278"/>
        <v>0</v>
      </c>
      <c r="BP67" s="799">
        <f t="shared" si="279"/>
        <v>0</v>
      </c>
      <c r="BQ67" s="800"/>
      <c r="BR67" s="800"/>
      <c r="BS67" s="800"/>
      <c r="BT67" s="803" t="s">
        <v>355</v>
      </c>
    </row>
    <row r="68" spans="1:72" s="714" customFormat="1" ht="46.5" customHeight="1">
      <c r="A68" s="792" t="s">
        <v>140</v>
      </c>
      <c r="B68" s="1388" t="s">
        <v>132</v>
      </c>
      <c r="C68" s="795"/>
      <c r="D68" s="815"/>
      <c r="E68" s="816"/>
      <c r="F68" s="764">
        <f>F69</f>
        <v>856063</v>
      </c>
      <c r="G68" s="764">
        <f t="shared" ref="G68:AZ69" si="280">G69</f>
        <v>537985.6</v>
      </c>
      <c r="H68" s="764"/>
      <c r="I68" s="764"/>
      <c r="J68" s="764"/>
      <c r="K68" s="764">
        <f t="shared" si="280"/>
        <v>344618</v>
      </c>
      <c r="L68" s="764">
        <f t="shared" si="280"/>
        <v>252750</v>
      </c>
      <c r="M68" s="764">
        <f t="shared" si="280"/>
        <v>227461</v>
      </c>
      <c r="N68" s="764">
        <f t="shared" si="280"/>
        <v>227461</v>
      </c>
      <c r="O68" s="764">
        <f t="shared" si="280"/>
        <v>138750</v>
      </c>
      <c r="P68" s="764">
        <f t="shared" si="280"/>
        <v>0</v>
      </c>
      <c r="Q68" s="764">
        <f t="shared" si="280"/>
        <v>151000</v>
      </c>
      <c r="R68" s="764">
        <f t="shared" si="280"/>
        <v>120000</v>
      </c>
      <c r="S68" s="764">
        <f t="shared" si="280"/>
        <v>0</v>
      </c>
      <c r="T68" s="764">
        <f t="shared" si="280"/>
        <v>53833</v>
      </c>
      <c r="U68" s="764">
        <f t="shared" si="280"/>
        <v>22967</v>
      </c>
      <c r="V68" s="764">
        <f t="shared" si="280"/>
        <v>0</v>
      </c>
      <c r="W68" s="764">
        <f t="shared" si="280"/>
        <v>97167</v>
      </c>
      <c r="X68" s="764">
        <f t="shared" si="280"/>
        <v>97033</v>
      </c>
      <c r="Y68" s="764">
        <f t="shared" si="280"/>
        <v>0</v>
      </c>
      <c r="Z68" s="764">
        <f t="shared" si="280"/>
        <v>97167</v>
      </c>
      <c r="AA68" s="764">
        <f t="shared" si="280"/>
        <v>0</v>
      </c>
      <c r="AB68" s="764">
        <f t="shared" si="280"/>
        <v>0</v>
      </c>
      <c r="AC68" s="764">
        <f t="shared" si="280"/>
        <v>11000</v>
      </c>
      <c r="AD68" s="764">
        <f t="shared" si="280"/>
        <v>0</v>
      </c>
      <c r="AE68" s="764">
        <f t="shared" si="280"/>
        <v>0</v>
      </c>
      <c r="AF68" s="764">
        <f t="shared" si="280"/>
        <v>11000</v>
      </c>
      <c r="AG68" s="764">
        <f t="shared" si="280"/>
        <v>0</v>
      </c>
      <c r="AH68" s="764">
        <f t="shared" si="280"/>
        <v>0</v>
      </c>
      <c r="AI68" s="764">
        <f t="shared" si="280"/>
        <v>0</v>
      </c>
      <c r="AJ68" s="764">
        <f t="shared" si="280"/>
        <v>0</v>
      </c>
      <c r="AK68" s="764">
        <f t="shared" si="280"/>
        <v>0</v>
      </c>
      <c r="AL68" s="764">
        <f t="shared" si="280"/>
        <v>0</v>
      </c>
      <c r="AM68" s="764">
        <f t="shared" si="280"/>
        <v>0</v>
      </c>
      <c r="AN68" s="764">
        <f t="shared" si="280"/>
        <v>0</v>
      </c>
      <c r="AO68" s="764">
        <f t="shared" si="280"/>
        <v>53461</v>
      </c>
      <c r="AP68" s="764">
        <f t="shared" si="280"/>
        <v>15750</v>
      </c>
      <c r="AQ68" s="764">
        <f t="shared" si="280"/>
        <v>0</v>
      </c>
      <c r="AR68" s="764">
        <f t="shared" si="280"/>
        <v>53461</v>
      </c>
      <c r="AS68" s="764">
        <f t="shared" si="280"/>
        <v>15750</v>
      </c>
      <c r="AT68" s="764">
        <f t="shared" si="280"/>
        <v>0</v>
      </c>
      <c r="AU68" s="764">
        <f t="shared" si="280"/>
        <v>215461</v>
      </c>
      <c r="AV68" s="764">
        <f t="shared" si="280"/>
        <v>135750</v>
      </c>
      <c r="AW68" s="764">
        <f t="shared" si="280"/>
        <v>0</v>
      </c>
      <c r="AX68" s="764">
        <f t="shared" si="280"/>
        <v>12000</v>
      </c>
      <c r="AY68" s="764">
        <f t="shared" si="280"/>
        <v>12000</v>
      </c>
      <c r="AZ68" s="764">
        <f t="shared" si="280"/>
        <v>3000</v>
      </c>
      <c r="BA68" s="764">
        <f t="shared" ref="BA68:BM69" si="281">BA69</f>
        <v>0</v>
      </c>
      <c r="BB68" s="764">
        <f t="shared" si="281"/>
        <v>12000</v>
      </c>
      <c r="BC68" s="764">
        <f t="shared" si="281"/>
        <v>3000</v>
      </c>
      <c r="BD68" s="764">
        <f t="shared" si="281"/>
        <v>0</v>
      </c>
      <c r="BE68" s="764">
        <f t="shared" si="281"/>
        <v>12000</v>
      </c>
      <c r="BF68" s="764">
        <f t="shared" si="281"/>
        <v>3000</v>
      </c>
      <c r="BG68" s="764">
        <f t="shared" si="281"/>
        <v>0</v>
      </c>
      <c r="BH68" s="764">
        <f t="shared" si="281"/>
        <v>0</v>
      </c>
      <c r="BI68" s="764">
        <f t="shared" si="281"/>
        <v>0</v>
      </c>
      <c r="BJ68" s="764">
        <f t="shared" si="281"/>
        <v>0</v>
      </c>
      <c r="BK68" s="764">
        <f t="shared" si="281"/>
        <v>0</v>
      </c>
      <c r="BL68" s="764">
        <f t="shared" si="281"/>
        <v>0</v>
      </c>
      <c r="BM68" s="764">
        <f t="shared" si="281"/>
        <v>0</v>
      </c>
      <c r="BN68" s="764"/>
      <c r="BO68" s="1435">
        <f t="shared" ref="BO68:BR69" si="282">BO69</f>
        <v>12000</v>
      </c>
      <c r="BP68" s="764">
        <f t="shared" si="282"/>
        <v>12000</v>
      </c>
      <c r="BQ68" s="764">
        <f t="shared" si="282"/>
        <v>3000</v>
      </c>
      <c r="BR68" s="764">
        <f t="shared" si="282"/>
        <v>0</v>
      </c>
      <c r="BS68" s="942"/>
    </row>
    <row r="69" spans="1:72" s="803" customFormat="1" ht="14.65" hidden="1" customHeight="1">
      <c r="A69" s="1486"/>
      <c r="B69" s="1390" t="s">
        <v>30</v>
      </c>
      <c r="C69" s="795"/>
      <c r="D69" s="815"/>
      <c r="E69" s="1509"/>
      <c r="F69" s="760">
        <f>F70</f>
        <v>856063</v>
      </c>
      <c r="G69" s="760">
        <f t="shared" si="280"/>
        <v>537985.6</v>
      </c>
      <c r="H69" s="760"/>
      <c r="I69" s="760"/>
      <c r="J69" s="760"/>
      <c r="K69" s="760">
        <f t="shared" si="280"/>
        <v>344618</v>
      </c>
      <c r="L69" s="760">
        <f t="shared" si="280"/>
        <v>252750</v>
      </c>
      <c r="M69" s="760">
        <f t="shared" si="280"/>
        <v>227461</v>
      </c>
      <c r="N69" s="760">
        <f t="shared" si="280"/>
        <v>227461</v>
      </c>
      <c r="O69" s="760">
        <f t="shared" si="280"/>
        <v>138750</v>
      </c>
      <c r="P69" s="760">
        <f t="shared" si="280"/>
        <v>0</v>
      </c>
      <c r="Q69" s="760">
        <f t="shared" si="280"/>
        <v>151000</v>
      </c>
      <c r="R69" s="760">
        <f t="shared" si="280"/>
        <v>120000</v>
      </c>
      <c r="S69" s="760">
        <f t="shared" si="280"/>
        <v>0</v>
      </c>
      <c r="T69" s="760">
        <f t="shared" si="280"/>
        <v>53833</v>
      </c>
      <c r="U69" s="760">
        <f t="shared" si="280"/>
        <v>22967</v>
      </c>
      <c r="V69" s="760">
        <f t="shared" si="280"/>
        <v>0</v>
      </c>
      <c r="W69" s="760">
        <f t="shared" si="280"/>
        <v>97167</v>
      </c>
      <c r="X69" s="760">
        <f t="shared" si="280"/>
        <v>97033</v>
      </c>
      <c r="Y69" s="760">
        <f t="shared" si="280"/>
        <v>0</v>
      </c>
      <c r="Z69" s="760">
        <f t="shared" si="280"/>
        <v>97167</v>
      </c>
      <c r="AA69" s="760">
        <f t="shared" si="280"/>
        <v>0</v>
      </c>
      <c r="AB69" s="760">
        <f t="shared" si="280"/>
        <v>0</v>
      </c>
      <c r="AC69" s="760">
        <f t="shared" si="280"/>
        <v>11000</v>
      </c>
      <c r="AD69" s="760">
        <f t="shared" si="280"/>
        <v>0</v>
      </c>
      <c r="AE69" s="760">
        <f t="shared" si="280"/>
        <v>0</v>
      </c>
      <c r="AF69" s="760">
        <f t="shared" si="280"/>
        <v>11000</v>
      </c>
      <c r="AG69" s="760">
        <f t="shared" si="280"/>
        <v>0</v>
      </c>
      <c r="AH69" s="760">
        <f t="shared" si="280"/>
        <v>0</v>
      </c>
      <c r="AI69" s="760">
        <f t="shared" si="280"/>
        <v>0</v>
      </c>
      <c r="AJ69" s="760">
        <f t="shared" si="280"/>
        <v>0</v>
      </c>
      <c r="AK69" s="760">
        <f t="shared" si="280"/>
        <v>0</v>
      </c>
      <c r="AL69" s="760">
        <f t="shared" si="280"/>
        <v>0</v>
      </c>
      <c r="AM69" s="760">
        <f t="shared" si="280"/>
        <v>0</v>
      </c>
      <c r="AN69" s="760">
        <f t="shared" si="280"/>
        <v>0</v>
      </c>
      <c r="AO69" s="760">
        <f t="shared" si="280"/>
        <v>53461</v>
      </c>
      <c r="AP69" s="760">
        <f t="shared" si="280"/>
        <v>15750</v>
      </c>
      <c r="AQ69" s="760">
        <f t="shared" si="280"/>
        <v>0</v>
      </c>
      <c r="AR69" s="760">
        <f t="shared" si="280"/>
        <v>53461</v>
      </c>
      <c r="AS69" s="760">
        <f t="shared" si="280"/>
        <v>15750</v>
      </c>
      <c r="AT69" s="760">
        <f t="shared" si="280"/>
        <v>0</v>
      </c>
      <c r="AU69" s="760">
        <f t="shared" si="280"/>
        <v>215461</v>
      </c>
      <c r="AV69" s="760">
        <f t="shared" si="280"/>
        <v>135750</v>
      </c>
      <c r="AW69" s="760">
        <f t="shared" si="280"/>
        <v>0</v>
      </c>
      <c r="AX69" s="760">
        <f t="shared" si="280"/>
        <v>12000</v>
      </c>
      <c r="AY69" s="760">
        <f t="shared" si="280"/>
        <v>12000</v>
      </c>
      <c r="AZ69" s="760">
        <f t="shared" si="280"/>
        <v>3000</v>
      </c>
      <c r="BA69" s="760">
        <f t="shared" si="281"/>
        <v>0</v>
      </c>
      <c r="BB69" s="760">
        <f t="shared" si="281"/>
        <v>12000</v>
      </c>
      <c r="BC69" s="760">
        <f t="shared" si="281"/>
        <v>3000</v>
      </c>
      <c r="BD69" s="760">
        <f t="shared" si="281"/>
        <v>0</v>
      </c>
      <c r="BE69" s="760">
        <f t="shared" si="281"/>
        <v>12000</v>
      </c>
      <c r="BF69" s="760">
        <f t="shared" si="281"/>
        <v>3000</v>
      </c>
      <c r="BG69" s="760">
        <f t="shared" si="281"/>
        <v>0</v>
      </c>
      <c r="BH69" s="760">
        <f t="shared" si="281"/>
        <v>0</v>
      </c>
      <c r="BI69" s="760">
        <f t="shared" si="281"/>
        <v>0</v>
      </c>
      <c r="BJ69" s="760">
        <f t="shared" si="281"/>
        <v>0</v>
      </c>
      <c r="BK69" s="760">
        <f t="shared" si="281"/>
        <v>0</v>
      </c>
      <c r="BL69" s="760">
        <f t="shared" si="281"/>
        <v>0</v>
      </c>
      <c r="BM69" s="760">
        <f t="shared" si="281"/>
        <v>0</v>
      </c>
      <c r="BN69" s="760"/>
      <c r="BO69" s="1641">
        <f t="shared" si="282"/>
        <v>12000</v>
      </c>
      <c r="BP69" s="760">
        <f t="shared" si="282"/>
        <v>12000</v>
      </c>
      <c r="BQ69" s="760">
        <f t="shared" si="282"/>
        <v>3000</v>
      </c>
      <c r="BR69" s="760">
        <f t="shared" si="282"/>
        <v>0</v>
      </c>
      <c r="BS69" s="800"/>
    </row>
    <row r="70" spans="1:72" s="803" customFormat="1" ht="27.6" hidden="1" customHeight="1">
      <c r="A70" s="1496" t="s">
        <v>29</v>
      </c>
      <c r="B70" s="1497" t="s">
        <v>261</v>
      </c>
      <c r="C70" s="1504"/>
      <c r="D70" s="792"/>
      <c r="E70" s="1486"/>
      <c r="F70" s="760">
        <f>F71+F77</f>
        <v>856063</v>
      </c>
      <c r="G70" s="760">
        <f t="shared" ref="G70:BR70" si="283">G71+G77</f>
        <v>537985.6</v>
      </c>
      <c r="H70" s="760"/>
      <c r="I70" s="760"/>
      <c r="J70" s="760"/>
      <c r="K70" s="760">
        <f t="shared" si="283"/>
        <v>344618</v>
      </c>
      <c r="L70" s="760">
        <f t="shared" si="283"/>
        <v>252750</v>
      </c>
      <c r="M70" s="760">
        <f t="shared" si="283"/>
        <v>227461</v>
      </c>
      <c r="N70" s="760">
        <f t="shared" si="283"/>
        <v>227461</v>
      </c>
      <c r="O70" s="760">
        <f t="shared" si="283"/>
        <v>138750</v>
      </c>
      <c r="P70" s="760">
        <f t="shared" si="283"/>
        <v>0</v>
      </c>
      <c r="Q70" s="760">
        <f t="shared" si="283"/>
        <v>151000</v>
      </c>
      <c r="R70" s="760">
        <f t="shared" si="283"/>
        <v>120000</v>
      </c>
      <c r="S70" s="760">
        <f t="shared" si="283"/>
        <v>0</v>
      </c>
      <c r="T70" s="760">
        <f t="shared" si="283"/>
        <v>53833</v>
      </c>
      <c r="U70" s="760">
        <f t="shared" si="283"/>
        <v>22967</v>
      </c>
      <c r="V70" s="760">
        <f t="shared" si="283"/>
        <v>0</v>
      </c>
      <c r="W70" s="760">
        <f t="shared" si="283"/>
        <v>97167</v>
      </c>
      <c r="X70" s="760">
        <f t="shared" si="283"/>
        <v>97033</v>
      </c>
      <c r="Y70" s="760">
        <f t="shared" si="283"/>
        <v>0</v>
      </c>
      <c r="Z70" s="760">
        <f t="shared" si="283"/>
        <v>97167</v>
      </c>
      <c r="AA70" s="760">
        <f t="shared" si="283"/>
        <v>0</v>
      </c>
      <c r="AB70" s="760">
        <f t="shared" si="283"/>
        <v>0</v>
      </c>
      <c r="AC70" s="760">
        <f t="shared" si="283"/>
        <v>11000</v>
      </c>
      <c r="AD70" s="760">
        <f t="shared" si="283"/>
        <v>0</v>
      </c>
      <c r="AE70" s="760">
        <f t="shared" si="283"/>
        <v>0</v>
      </c>
      <c r="AF70" s="760">
        <f t="shared" si="283"/>
        <v>11000</v>
      </c>
      <c r="AG70" s="760">
        <f t="shared" si="283"/>
        <v>0</v>
      </c>
      <c r="AH70" s="760">
        <f t="shared" si="283"/>
        <v>0</v>
      </c>
      <c r="AI70" s="760">
        <f t="shared" si="283"/>
        <v>0</v>
      </c>
      <c r="AJ70" s="760">
        <f t="shared" si="283"/>
        <v>0</v>
      </c>
      <c r="AK70" s="760">
        <f t="shared" si="283"/>
        <v>0</v>
      </c>
      <c r="AL70" s="760">
        <f t="shared" si="283"/>
        <v>0</v>
      </c>
      <c r="AM70" s="760">
        <f t="shared" si="283"/>
        <v>0</v>
      </c>
      <c r="AN70" s="760">
        <f t="shared" si="283"/>
        <v>0</v>
      </c>
      <c r="AO70" s="760">
        <f t="shared" si="283"/>
        <v>53461</v>
      </c>
      <c r="AP70" s="760">
        <f t="shared" si="283"/>
        <v>15750</v>
      </c>
      <c r="AQ70" s="760">
        <f t="shared" si="283"/>
        <v>0</v>
      </c>
      <c r="AR70" s="760">
        <f t="shared" si="283"/>
        <v>53461</v>
      </c>
      <c r="AS70" s="760">
        <f t="shared" si="283"/>
        <v>15750</v>
      </c>
      <c r="AT70" s="760">
        <f t="shared" si="283"/>
        <v>0</v>
      </c>
      <c r="AU70" s="760">
        <f t="shared" si="283"/>
        <v>215461</v>
      </c>
      <c r="AV70" s="760">
        <f t="shared" si="283"/>
        <v>135750</v>
      </c>
      <c r="AW70" s="760">
        <f t="shared" si="283"/>
        <v>0</v>
      </c>
      <c r="AX70" s="760">
        <f t="shared" si="283"/>
        <v>12000</v>
      </c>
      <c r="AY70" s="760">
        <f t="shared" si="283"/>
        <v>12000</v>
      </c>
      <c r="AZ70" s="760">
        <f t="shared" si="283"/>
        <v>3000</v>
      </c>
      <c r="BA70" s="760">
        <f t="shared" si="283"/>
        <v>0</v>
      </c>
      <c r="BB70" s="760">
        <f t="shared" si="283"/>
        <v>12000</v>
      </c>
      <c r="BC70" s="760">
        <f t="shared" si="283"/>
        <v>3000</v>
      </c>
      <c r="BD70" s="760">
        <f t="shared" si="283"/>
        <v>0</v>
      </c>
      <c r="BE70" s="760">
        <f t="shared" si="283"/>
        <v>12000</v>
      </c>
      <c r="BF70" s="760">
        <f t="shared" si="283"/>
        <v>3000</v>
      </c>
      <c r="BG70" s="760">
        <f t="shared" si="283"/>
        <v>0</v>
      </c>
      <c r="BH70" s="760">
        <f t="shared" si="283"/>
        <v>0</v>
      </c>
      <c r="BI70" s="760">
        <f t="shared" si="283"/>
        <v>0</v>
      </c>
      <c r="BJ70" s="760">
        <f t="shared" si="283"/>
        <v>0</v>
      </c>
      <c r="BK70" s="760">
        <f t="shared" si="283"/>
        <v>0</v>
      </c>
      <c r="BL70" s="760">
        <f t="shared" si="283"/>
        <v>0</v>
      </c>
      <c r="BM70" s="760">
        <f t="shared" si="283"/>
        <v>0</v>
      </c>
      <c r="BN70" s="760"/>
      <c r="BO70" s="1641">
        <f t="shared" si="283"/>
        <v>12000</v>
      </c>
      <c r="BP70" s="760">
        <f t="shared" si="283"/>
        <v>12000</v>
      </c>
      <c r="BQ70" s="760">
        <f t="shared" si="283"/>
        <v>3000</v>
      </c>
      <c r="BR70" s="760">
        <f t="shared" si="283"/>
        <v>0</v>
      </c>
      <c r="BS70" s="800"/>
    </row>
    <row r="71" spans="1:72" s="1494" customFormat="1" ht="17.649999999999999" hidden="1" customHeight="1">
      <c r="A71" s="1510"/>
      <c r="B71" s="1501" t="s">
        <v>25</v>
      </c>
      <c r="C71" s="1505"/>
      <c r="D71" s="1492"/>
      <c r="E71" s="1490"/>
      <c r="F71" s="935">
        <f>SUM(F72:F76)</f>
        <v>792724</v>
      </c>
      <c r="G71" s="935">
        <f t="shared" ref="G71:BR71" si="284">SUM(G72:G76)</f>
        <v>490049.5</v>
      </c>
      <c r="H71" s="935"/>
      <c r="I71" s="935"/>
      <c r="J71" s="935"/>
      <c r="K71" s="935">
        <f t="shared" si="284"/>
        <v>331979</v>
      </c>
      <c r="L71" s="935">
        <f t="shared" si="284"/>
        <v>241750</v>
      </c>
      <c r="M71" s="935">
        <f t="shared" si="284"/>
        <v>202461</v>
      </c>
      <c r="N71" s="935">
        <f t="shared" si="284"/>
        <v>202461</v>
      </c>
      <c r="O71" s="935">
        <f t="shared" si="284"/>
        <v>138750</v>
      </c>
      <c r="P71" s="935">
        <f t="shared" si="284"/>
        <v>0</v>
      </c>
      <c r="Q71" s="935">
        <f t="shared" si="284"/>
        <v>143000</v>
      </c>
      <c r="R71" s="935">
        <f t="shared" si="284"/>
        <v>120000</v>
      </c>
      <c r="S71" s="935">
        <f t="shared" si="284"/>
        <v>0</v>
      </c>
      <c r="T71" s="935">
        <f t="shared" si="284"/>
        <v>45833</v>
      </c>
      <c r="U71" s="935">
        <f t="shared" si="284"/>
        <v>22967</v>
      </c>
      <c r="V71" s="935">
        <f t="shared" si="284"/>
        <v>0</v>
      </c>
      <c r="W71" s="935">
        <f t="shared" si="284"/>
        <v>97167</v>
      </c>
      <c r="X71" s="935">
        <f t="shared" si="284"/>
        <v>97033</v>
      </c>
      <c r="Y71" s="935">
        <f t="shared" si="284"/>
        <v>0</v>
      </c>
      <c r="Z71" s="935">
        <f t="shared" si="284"/>
        <v>97167</v>
      </c>
      <c r="AA71" s="935">
        <f t="shared" si="284"/>
        <v>0</v>
      </c>
      <c r="AB71" s="935">
        <f t="shared" si="284"/>
        <v>0</v>
      </c>
      <c r="AC71" s="935">
        <f t="shared" si="284"/>
        <v>8000</v>
      </c>
      <c r="AD71" s="935">
        <f t="shared" si="284"/>
        <v>0</v>
      </c>
      <c r="AE71" s="935">
        <f t="shared" si="284"/>
        <v>0</v>
      </c>
      <c r="AF71" s="935">
        <f t="shared" si="284"/>
        <v>8000</v>
      </c>
      <c r="AG71" s="935">
        <f t="shared" si="284"/>
        <v>0</v>
      </c>
      <c r="AH71" s="935">
        <f t="shared" si="284"/>
        <v>0</v>
      </c>
      <c r="AI71" s="935">
        <f t="shared" si="284"/>
        <v>0</v>
      </c>
      <c r="AJ71" s="935">
        <f t="shared" si="284"/>
        <v>0</v>
      </c>
      <c r="AK71" s="935">
        <f t="shared" si="284"/>
        <v>0</v>
      </c>
      <c r="AL71" s="935">
        <f t="shared" si="284"/>
        <v>0</v>
      </c>
      <c r="AM71" s="935">
        <f t="shared" si="284"/>
        <v>0</v>
      </c>
      <c r="AN71" s="935">
        <f t="shared" si="284"/>
        <v>0</v>
      </c>
      <c r="AO71" s="935">
        <f t="shared" si="284"/>
        <v>48461</v>
      </c>
      <c r="AP71" s="935">
        <f t="shared" si="284"/>
        <v>15750</v>
      </c>
      <c r="AQ71" s="935">
        <f t="shared" si="284"/>
        <v>0</v>
      </c>
      <c r="AR71" s="935">
        <f t="shared" si="284"/>
        <v>48461</v>
      </c>
      <c r="AS71" s="935">
        <f t="shared" si="284"/>
        <v>15750</v>
      </c>
      <c r="AT71" s="935">
        <f t="shared" si="284"/>
        <v>0</v>
      </c>
      <c r="AU71" s="935">
        <f t="shared" si="284"/>
        <v>199461</v>
      </c>
      <c r="AV71" s="935">
        <f t="shared" si="284"/>
        <v>135750</v>
      </c>
      <c r="AW71" s="935">
        <f t="shared" si="284"/>
        <v>0</v>
      </c>
      <c r="AX71" s="935">
        <f t="shared" si="284"/>
        <v>3000</v>
      </c>
      <c r="AY71" s="935">
        <f t="shared" si="284"/>
        <v>3000</v>
      </c>
      <c r="AZ71" s="935">
        <f t="shared" si="284"/>
        <v>3000</v>
      </c>
      <c r="BA71" s="935">
        <f t="shared" si="284"/>
        <v>0</v>
      </c>
      <c r="BB71" s="935">
        <f t="shared" si="284"/>
        <v>3000</v>
      </c>
      <c r="BC71" s="935">
        <f t="shared" si="284"/>
        <v>3000</v>
      </c>
      <c r="BD71" s="935">
        <f t="shared" si="284"/>
        <v>0</v>
      </c>
      <c r="BE71" s="935">
        <f t="shared" si="284"/>
        <v>3000</v>
      </c>
      <c r="BF71" s="935">
        <f t="shared" si="284"/>
        <v>3000</v>
      </c>
      <c r="BG71" s="935">
        <f t="shared" si="284"/>
        <v>0</v>
      </c>
      <c r="BH71" s="935">
        <f t="shared" si="284"/>
        <v>0</v>
      </c>
      <c r="BI71" s="935">
        <f t="shared" si="284"/>
        <v>0</v>
      </c>
      <c r="BJ71" s="935">
        <f t="shared" si="284"/>
        <v>0</v>
      </c>
      <c r="BK71" s="935">
        <f t="shared" si="284"/>
        <v>0</v>
      </c>
      <c r="BL71" s="935">
        <f t="shared" si="284"/>
        <v>0</v>
      </c>
      <c r="BM71" s="935">
        <f t="shared" si="284"/>
        <v>0</v>
      </c>
      <c r="BN71" s="935"/>
      <c r="BO71" s="1638">
        <f t="shared" si="284"/>
        <v>3000</v>
      </c>
      <c r="BP71" s="935">
        <f t="shared" si="284"/>
        <v>3000</v>
      </c>
      <c r="BQ71" s="935">
        <f t="shared" si="284"/>
        <v>3000</v>
      </c>
      <c r="BR71" s="935">
        <f t="shared" si="284"/>
        <v>0</v>
      </c>
      <c r="BS71" s="1352"/>
    </row>
    <row r="72" spans="1:72" s="803" customFormat="1" ht="36.6" hidden="1" customHeight="1">
      <c r="A72" s="792">
        <v>1</v>
      </c>
      <c r="B72" s="1388" t="s">
        <v>133</v>
      </c>
      <c r="C72" s="795" t="s">
        <v>162</v>
      </c>
      <c r="D72" s="815" t="s">
        <v>168</v>
      </c>
      <c r="E72" s="795" t="s">
        <v>193</v>
      </c>
      <c r="F72" s="764">
        <v>148918</v>
      </c>
      <c r="G72" s="764">
        <v>148000</v>
      </c>
      <c r="H72" s="764"/>
      <c r="I72" s="764"/>
      <c r="J72" s="764"/>
      <c r="K72" s="764">
        <v>120500</v>
      </c>
      <c r="L72" s="764">
        <v>115500</v>
      </c>
      <c r="M72" s="797">
        <f>N72</f>
        <v>25000</v>
      </c>
      <c r="N72" s="764">
        <v>25000</v>
      </c>
      <c r="O72" s="764">
        <v>15000</v>
      </c>
      <c r="P72" s="798"/>
      <c r="Q72" s="797">
        <v>10000</v>
      </c>
      <c r="R72" s="938"/>
      <c r="S72" s="797"/>
      <c r="T72" s="797">
        <v>9866</v>
      </c>
      <c r="U72" s="938"/>
      <c r="V72" s="797"/>
      <c r="W72" s="799">
        <f>Q72-T72</f>
        <v>134</v>
      </c>
      <c r="X72" s="799"/>
      <c r="Y72" s="799"/>
      <c r="Z72" s="797">
        <v>134</v>
      </c>
      <c r="AA72" s="938"/>
      <c r="AB72" s="797"/>
      <c r="AC72" s="797"/>
      <c r="AD72" s="939"/>
      <c r="AE72" s="797"/>
      <c r="AF72" s="797"/>
      <c r="AG72" s="938"/>
      <c r="AH72" s="798"/>
      <c r="AI72" s="799">
        <f>AC72-AF72</f>
        <v>0</v>
      </c>
      <c r="AJ72" s="799"/>
      <c r="AK72" s="799"/>
      <c r="AL72" s="798"/>
      <c r="AM72" s="938"/>
      <c r="AN72" s="798"/>
      <c r="AO72" s="797">
        <f>AP72+AQ72</f>
        <v>12000</v>
      </c>
      <c r="AP72" s="932">
        <v>12000</v>
      </c>
      <c r="AQ72" s="797"/>
      <c r="AR72" s="797">
        <f t="shared" ref="AR72:AT76" si="285">AO72</f>
        <v>12000</v>
      </c>
      <c r="AS72" s="933">
        <f t="shared" si="285"/>
        <v>12000</v>
      </c>
      <c r="AT72" s="798">
        <f t="shared" si="285"/>
        <v>0</v>
      </c>
      <c r="AU72" s="799">
        <f t="shared" ref="AU72:AW79" si="286">Q72+AC72+AO72</f>
        <v>22000</v>
      </c>
      <c r="AV72" s="799">
        <f t="shared" si="286"/>
        <v>12000</v>
      </c>
      <c r="AW72" s="799">
        <f t="shared" si="286"/>
        <v>0</v>
      </c>
      <c r="AX72" s="799">
        <f t="shared" ref="AX72:AX76" si="287">AY72</f>
        <v>3000</v>
      </c>
      <c r="AY72" s="932">
        <f t="shared" ref="AY72:BA76" si="288">N72-AU72</f>
        <v>3000</v>
      </c>
      <c r="AZ72" s="799">
        <f t="shared" si="288"/>
        <v>3000</v>
      </c>
      <c r="BA72" s="798">
        <f t="shared" si="288"/>
        <v>0</v>
      </c>
      <c r="BB72" s="799">
        <f t="shared" ref="BB72:BB76" si="289">AX72</f>
        <v>3000</v>
      </c>
      <c r="BC72" s="799">
        <f t="shared" ref="BC72:BC76" si="290">AZ72</f>
        <v>3000</v>
      </c>
      <c r="BD72" s="798"/>
      <c r="BE72" s="799">
        <f t="shared" ref="BE72:BF76" si="291">BB72</f>
        <v>3000</v>
      </c>
      <c r="BF72" s="799">
        <f t="shared" si="291"/>
        <v>3000</v>
      </c>
      <c r="BG72" s="798"/>
      <c r="BH72" s="799">
        <f t="shared" ref="BH72:BI76" si="292">AY72-BB72</f>
        <v>0</v>
      </c>
      <c r="BI72" s="798">
        <f t="shared" si="292"/>
        <v>0</v>
      </c>
      <c r="BJ72" s="798"/>
      <c r="BK72" s="798"/>
      <c r="BL72" s="798"/>
      <c r="BM72" s="798"/>
      <c r="BN72" s="798"/>
      <c r="BO72" s="1436">
        <f t="shared" ref="BO72:BO76" si="293">BP72</f>
        <v>3000</v>
      </c>
      <c r="BP72" s="799">
        <f t="shared" ref="BP72:BP76" si="294">AY72</f>
        <v>3000</v>
      </c>
      <c r="BQ72" s="764">
        <f>AZ72</f>
        <v>3000</v>
      </c>
      <c r="BR72" s="800"/>
      <c r="BS72" s="800"/>
      <c r="BT72" s="803" t="s">
        <v>356</v>
      </c>
    </row>
    <row r="73" spans="1:72" s="803" customFormat="1" ht="25.5" hidden="1" customHeight="1">
      <c r="A73" s="815">
        <v>2</v>
      </c>
      <c r="B73" s="793" t="s">
        <v>134</v>
      </c>
      <c r="C73" s="943"/>
      <c r="D73" s="815" t="s">
        <v>167</v>
      </c>
      <c r="E73" s="816" t="s">
        <v>194</v>
      </c>
      <c r="F73" s="764">
        <v>60244</v>
      </c>
      <c r="G73" s="764">
        <v>42170</v>
      </c>
      <c r="H73" s="764"/>
      <c r="I73" s="764"/>
      <c r="J73" s="764"/>
      <c r="K73" s="764">
        <v>15000</v>
      </c>
      <c r="L73" s="764">
        <v>15000</v>
      </c>
      <c r="M73" s="797">
        <f>N73</f>
        <v>13461</v>
      </c>
      <c r="N73" s="764">
        <v>13461</v>
      </c>
      <c r="O73" s="764">
        <v>3750</v>
      </c>
      <c r="P73" s="798"/>
      <c r="Q73" s="797">
        <v>4000</v>
      </c>
      <c r="R73" s="938"/>
      <c r="S73" s="797"/>
      <c r="T73" s="797">
        <v>4000</v>
      </c>
      <c r="U73" s="938"/>
      <c r="V73" s="797"/>
      <c r="W73" s="799"/>
      <c r="X73" s="799"/>
      <c r="Y73" s="799"/>
      <c r="Z73" s="797"/>
      <c r="AA73" s="938"/>
      <c r="AB73" s="798"/>
      <c r="AC73" s="797">
        <v>3000</v>
      </c>
      <c r="AD73" s="939"/>
      <c r="AE73" s="797"/>
      <c r="AF73" s="797">
        <v>3000</v>
      </c>
      <c r="AG73" s="938"/>
      <c r="AH73" s="797"/>
      <c r="AI73" s="799">
        <f>AC73-AF73</f>
        <v>0</v>
      </c>
      <c r="AJ73" s="799"/>
      <c r="AK73" s="799"/>
      <c r="AL73" s="798"/>
      <c r="AM73" s="938"/>
      <c r="AN73" s="798"/>
      <c r="AO73" s="797">
        <v>6461</v>
      </c>
      <c r="AP73" s="797">
        <v>3750</v>
      </c>
      <c r="AQ73" s="797"/>
      <c r="AR73" s="797">
        <f t="shared" si="285"/>
        <v>6461</v>
      </c>
      <c r="AS73" s="933">
        <f t="shared" si="285"/>
        <v>3750</v>
      </c>
      <c r="AT73" s="798">
        <f t="shared" si="285"/>
        <v>0</v>
      </c>
      <c r="AU73" s="799">
        <f t="shared" si="286"/>
        <v>13461</v>
      </c>
      <c r="AV73" s="799">
        <f t="shared" si="286"/>
        <v>3750</v>
      </c>
      <c r="AW73" s="799">
        <f t="shared" si="286"/>
        <v>0</v>
      </c>
      <c r="AX73" s="799">
        <f t="shared" si="287"/>
        <v>0</v>
      </c>
      <c r="AY73" s="932">
        <f t="shared" si="288"/>
        <v>0</v>
      </c>
      <c r="AZ73" s="799">
        <f t="shared" si="288"/>
        <v>0</v>
      </c>
      <c r="BA73" s="798">
        <f t="shared" si="288"/>
        <v>0</v>
      </c>
      <c r="BB73" s="799">
        <f t="shared" si="289"/>
        <v>0</v>
      </c>
      <c r="BC73" s="799">
        <f t="shared" si="290"/>
        <v>0</v>
      </c>
      <c r="BD73" s="798"/>
      <c r="BE73" s="799">
        <f t="shared" si="291"/>
        <v>0</v>
      </c>
      <c r="BF73" s="799">
        <f t="shared" si="291"/>
        <v>0</v>
      </c>
      <c r="BG73" s="798"/>
      <c r="BH73" s="799">
        <f t="shared" si="292"/>
        <v>0</v>
      </c>
      <c r="BI73" s="798">
        <f t="shared" si="292"/>
        <v>0</v>
      </c>
      <c r="BJ73" s="798"/>
      <c r="BK73" s="798"/>
      <c r="BL73" s="798"/>
      <c r="BM73" s="798"/>
      <c r="BN73" s="798"/>
      <c r="BO73" s="1436">
        <f t="shared" si="293"/>
        <v>0</v>
      </c>
      <c r="BP73" s="799">
        <f t="shared" si="294"/>
        <v>0</v>
      </c>
      <c r="BQ73" s="800"/>
      <c r="BR73" s="800"/>
      <c r="BS73" s="800"/>
      <c r="BT73" s="802" t="s">
        <v>345</v>
      </c>
    </row>
    <row r="74" spans="1:72" s="803" customFormat="1" ht="24.6" hidden="1" customHeight="1">
      <c r="A74" s="815">
        <v>3</v>
      </c>
      <c r="B74" s="1388" t="s">
        <v>137</v>
      </c>
      <c r="C74" s="795"/>
      <c r="D74" s="815" t="s">
        <v>172</v>
      </c>
      <c r="E74" s="795" t="s">
        <v>197</v>
      </c>
      <c r="F74" s="764">
        <v>88755</v>
      </c>
      <c r="G74" s="764">
        <v>79879.5</v>
      </c>
      <c r="H74" s="764"/>
      <c r="I74" s="764"/>
      <c r="J74" s="764"/>
      <c r="K74" s="764">
        <v>19189</v>
      </c>
      <c r="L74" s="764">
        <v>11250</v>
      </c>
      <c r="M74" s="797">
        <f>N74</f>
        <v>44000</v>
      </c>
      <c r="N74" s="764">
        <v>44000</v>
      </c>
      <c r="O74" s="764">
        <v>0</v>
      </c>
      <c r="P74" s="798"/>
      <c r="Q74" s="797">
        <v>9000</v>
      </c>
      <c r="R74" s="938"/>
      <c r="S74" s="797"/>
      <c r="T74" s="797">
        <v>9000</v>
      </c>
      <c r="U74" s="938"/>
      <c r="V74" s="797"/>
      <c r="W74" s="799"/>
      <c r="X74" s="799"/>
      <c r="Y74" s="799"/>
      <c r="Z74" s="797"/>
      <c r="AA74" s="938"/>
      <c r="AB74" s="798"/>
      <c r="AC74" s="797">
        <v>5000</v>
      </c>
      <c r="AD74" s="939"/>
      <c r="AE74" s="797"/>
      <c r="AF74" s="797">
        <v>5000</v>
      </c>
      <c r="AG74" s="938"/>
      <c r="AH74" s="797"/>
      <c r="AI74" s="799">
        <f>AC74-AF74</f>
        <v>0</v>
      </c>
      <c r="AJ74" s="799"/>
      <c r="AK74" s="799"/>
      <c r="AL74" s="798"/>
      <c r="AM74" s="938"/>
      <c r="AN74" s="798"/>
      <c r="AO74" s="797">
        <v>30000</v>
      </c>
      <c r="AP74" s="938"/>
      <c r="AQ74" s="797"/>
      <c r="AR74" s="797">
        <f t="shared" si="285"/>
        <v>30000</v>
      </c>
      <c r="AS74" s="933">
        <f t="shared" si="285"/>
        <v>0</v>
      </c>
      <c r="AT74" s="798">
        <f t="shared" si="285"/>
        <v>0</v>
      </c>
      <c r="AU74" s="799">
        <f t="shared" si="286"/>
        <v>44000</v>
      </c>
      <c r="AV74" s="799">
        <f t="shared" si="286"/>
        <v>0</v>
      </c>
      <c r="AW74" s="799">
        <f t="shared" si="286"/>
        <v>0</v>
      </c>
      <c r="AX74" s="799">
        <f t="shared" si="287"/>
        <v>0</v>
      </c>
      <c r="AY74" s="932">
        <f t="shared" si="288"/>
        <v>0</v>
      </c>
      <c r="AZ74" s="799">
        <f t="shared" si="288"/>
        <v>0</v>
      </c>
      <c r="BA74" s="798">
        <f t="shared" si="288"/>
        <v>0</v>
      </c>
      <c r="BB74" s="799">
        <f t="shared" si="289"/>
        <v>0</v>
      </c>
      <c r="BC74" s="799">
        <f t="shared" si="290"/>
        <v>0</v>
      </c>
      <c r="BD74" s="798"/>
      <c r="BE74" s="799">
        <f t="shared" si="291"/>
        <v>0</v>
      </c>
      <c r="BF74" s="799">
        <f t="shared" si="291"/>
        <v>0</v>
      </c>
      <c r="BG74" s="798"/>
      <c r="BH74" s="799">
        <f t="shared" si="292"/>
        <v>0</v>
      </c>
      <c r="BI74" s="798">
        <f t="shared" si="292"/>
        <v>0</v>
      </c>
      <c r="BJ74" s="798"/>
      <c r="BK74" s="798"/>
      <c r="BL74" s="798"/>
      <c r="BM74" s="798"/>
      <c r="BN74" s="798"/>
      <c r="BO74" s="1436">
        <f t="shared" si="293"/>
        <v>0</v>
      </c>
      <c r="BP74" s="799">
        <f t="shared" si="294"/>
        <v>0</v>
      </c>
      <c r="BQ74" s="800"/>
      <c r="BR74" s="800"/>
      <c r="BS74" s="800"/>
      <c r="BT74" s="802" t="s">
        <v>345</v>
      </c>
    </row>
    <row r="75" spans="1:72" s="803" customFormat="1" ht="41.25" hidden="1">
      <c r="A75" s="815">
        <v>4</v>
      </c>
      <c r="B75" s="793" t="s">
        <v>138</v>
      </c>
      <c r="C75" s="795"/>
      <c r="D75" s="795"/>
      <c r="E75" s="816" t="s">
        <v>198</v>
      </c>
      <c r="F75" s="764">
        <v>376982</v>
      </c>
      <c r="G75" s="764">
        <v>150000</v>
      </c>
      <c r="H75" s="764"/>
      <c r="I75" s="764"/>
      <c r="J75" s="764"/>
      <c r="K75" s="796">
        <v>177290</v>
      </c>
      <c r="L75" s="796">
        <v>100000</v>
      </c>
      <c r="M75" s="797">
        <f>N75</f>
        <v>50000</v>
      </c>
      <c r="N75" s="764">
        <v>50000</v>
      </c>
      <c r="O75" s="764">
        <v>50000</v>
      </c>
      <c r="P75" s="798"/>
      <c r="Q75" s="797">
        <f>R75+S75</f>
        <v>50000</v>
      </c>
      <c r="R75" s="764">
        <v>50000</v>
      </c>
      <c r="S75" s="764"/>
      <c r="T75" s="797">
        <f t="shared" ref="T75:T76" si="295">U75+V75</f>
        <v>22967</v>
      </c>
      <c r="U75" s="797">
        <v>22967</v>
      </c>
      <c r="V75" s="797"/>
      <c r="W75" s="799">
        <f>Q75-T75</f>
        <v>27033</v>
      </c>
      <c r="X75" s="799">
        <f>R75-U75</f>
        <v>27033</v>
      </c>
      <c r="Y75" s="799"/>
      <c r="Z75" s="797">
        <f>X75</f>
        <v>27033</v>
      </c>
      <c r="AA75" s="938"/>
      <c r="AB75" s="798"/>
      <c r="AC75" s="797">
        <f t="shared" ref="AC75:AC76" si="296">AD75+AE75</f>
        <v>0</v>
      </c>
      <c r="AD75" s="939"/>
      <c r="AE75" s="797"/>
      <c r="AF75" s="797">
        <f>AG75+AH75</f>
        <v>0</v>
      </c>
      <c r="AG75" s="938"/>
      <c r="AH75" s="798"/>
      <c r="AI75" s="799">
        <f>AC75-AF75</f>
        <v>0</v>
      </c>
      <c r="AJ75" s="799"/>
      <c r="AK75" s="799"/>
      <c r="AL75" s="798"/>
      <c r="AM75" s="938"/>
      <c r="AN75" s="798"/>
      <c r="AO75" s="937">
        <f>AP75+AQ75</f>
        <v>0</v>
      </c>
      <c r="AP75" s="938"/>
      <c r="AQ75" s="798"/>
      <c r="AR75" s="797">
        <f t="shared" si="285"/>
        <v>0</v>
      </c>
      <c r="AS75" s="933">
        <f t="shared" si="285"/>
        <v>0</v>
      </c>
      <c r="AT75" s="798">
        <f t="shared" si="285"/>
        <v>0</v>
      </c>
      <c r="AU75" s="799">
        <f t="shared" si="286"/>
        <v>50000</v>
      </c>
      <c r="AV75" s="799">
        <f t="shared" si="286"/>
        <v>50000</v>
      </c>
      <c r="AW75" s="799">
        <f t="shared" si="286"/>
        <v>0</v>
      </c>
      <c r="AX75" s="799">
        <f t="shared" si="287"/>
        <v>0</v>
      </c>
      <c r="AY75" s="932">
        <f t="shared" si="288"/>
        <v>0</v>
      </c>
      <c r="AZ75" s="799">
        <f t="shared" si="288"/>
        <v>0</v>
      </c>
      <c r="BA75" s="798">
        <f t="shared" si="288"/>
        <v>0</v>
      </c>
      <c r="BB75" s="799">
        <f t="shared" si="289"/>
        <v>0</v>
      </c>
      <c r="BC75" s="799">
        <f t="shared" si="290"/>
        <v>0</v>
      </c>
      <c r="BD75" s="798"/>
      <c r="BE75" s="799">
        <f t="shared" si="291"/>
        <v>0</v>
      </c>
      <c r="BF75" s="799">
        <f t="shared" si="291"/>
        <v>0</v>
      </c>
      <c r="BG75" s="798"/>
      <c r="BH75" s="799">
        <f t="shared" si="292"/>
        <v>0</v>
      </c>
      <c r="BI75" s="798">
        <f t="shared" si="292"/>
        <v>0</v>
      </c>
      <c r="BJ75" s="798"/>
      <c r="BK75" s="798"/>
      <c r="BL75" s="798"/>
      <c r="BM75" s="798"/>
      <c r="BN75" s="798"/>
      <c r="BO75" s="1436">
        <f t="shared" si="293"/>
        <v>0</v>
      </c>
      <c r="BP75" s="799">
        <f t="shared" si="294"/>
        <v>0</v>
      </c>
      <c r="BQ75" s="800"/>
      <c r="BR75" s="800"/>
      <c r="BS75" s="800"/>
      <c r="BT75" s="803" t="s">
        <v>354</v>
      </c>
    </row>
    <row r="76" spans="1:72" s="803" customFormat="1" ht="82.5" hidden="1">
      <c r="A76" s="815">
        <v>5</v>
      </c>
      <c r="B76" s="817" t="s">
        <v>139</v>
      </c>
      <c r="C76" s="818" t="s">
        <v>163</v>
      </c>
      <c r="D76" s="818" t="s">
        <v>173</v>
      </c>
      <c r="E76" s="816" t="s">
        <v>199</v>
      </c>
      <c r="F76" s="796">
        <v>117825</v>
      </c>
      <c r="G76" s="796">
        <v>70000</v>
      </c>
      <c r="H76" s="796"/>
      <c r="I76" s="796"/>
      <c r="J76" s="796"/>
      <c r="K76" s="796"/>
      <c r="L76" s="796"/>
      <c r="M76" s="797">
        <f>N76</f>
        <v>70000</v>
      </c>
      <c r="N76" s="764">
        <v>70000</v>
      </c>
      <c r="O76" s="764">
        <v>70000</v>
      </c>
      <c r="P76" s="798"/>
      <c r="Q76" s="797">
        <f>R76+S76</f>
        <v>70000</v>
      </c>
      <c r="R76" s="797">
        <v>70000</v>
      </c>
      <c r="S76" s="797"/>
      <c r="T76" s="797">
        <f t="shared" si="295"/>
        <v>0</v>
      </c>
      <c r="U76" s="798"/>
      <c r="V76" s="798"/>
      <c r="W76" s="799">
        <f t="shared" ref="W76" si="297">Q76-T76</f>
        <v>70000</v>
      </c>
      <c r="X76" s="799">
        <f>R76-U76</f>
        <v>70000</v>
      </c>
      <c r="Y76" s="799"/>
      <c r="Z76" s="797">
        <f>W76</f>
        <v>70000</v>
      </c>
      <c r="AA76" s="938"/>
      <c r="AB76" s="798"/>
      <c r="AC76" s="797">
        <f t="shared" si="296"/>
        <v>0</v>
      </c>
      <c r="AD76" s="939"/>
      <c r="AE76" s="797"/>
      <c r="AF76" s="797">
        <f>AG76+AH76</f>
        <v>0</v>
      </c>
      <c r="AG76" s="938"/>
      <c r="AH76" s="798"/>
      <c r="AI76" s="799">
        <f>AC76-AF76</f>
        <v>0</v>
      </c>
      <c r="AJ76" s="799"/>
      <c r="AK76" s="799"/>
      <c r="AL76" s="798"/>
      <c r="AM76" s="938"/>
      <c r="AN76" s="798"/>
      <c r="AO76" s="937">
        <f>AP76+AQ76</f>
        <v>0</v>
      </c>
      <c r="AP76" s="938"/>
      <c r="AQ76" s="798"/>
      <c r="AR76" s="797">
        <f t="shared" si="285"/>
        <v>0</v>
      </c>
      <c r="AS76" s="933">
        <f t="shared" si="285"/>
        <v>0</v>
      </c>
      <c r="AT76" s="798">
        <f t="shared" si="285"/>
        <v>0</v>
      </c>
      <c r="AU76" s="799">
        <f t="shared" si="286"/>
        <v>70000</v>
      </c>
      <c r="AV76" s="799">
        <f t="shared" si="286"/>
        <v>70000</v>
      </c>
      <c r="AW76" s="799">
        <f t="shared" si="286"/>
        <v>0</v>
      </c>
      <c r="AX76" s="799">
        <f t="shared" si="287"/>
        <v>0</v>
      </c>
      <c r="AY76" s="932">
        <f t="shared" si="288"/>
        <v>0</v>
      </c>
      <c r="AZ76" s="799">
        <f t="shared" si="288"/>
        <v>0</v>
      </c>
      <c r="BA76" s="798">
        <f t="shared" si="288"/>
        <v>0</v>
      </c>
      <c r="BB76" s="799">
        <f t="shared" si="289"/>
        <v>0</v>
      </c>
      <c r="BC76" s="799">
        <f t="shared" si="290"/>
        <v>0</v>
      </c>
      <c r="BD76" s="798"/>
      <c r="BE76" s="799">
        <f t="shared" si="291"/>
        <v>0</v>
      </c>
      <c r="BF76" s="799">
        <f t="shared" si="291"/>
        <v>0</v>
      </c>
      <c r="BG76" s="798"/>
      <c r="BH76" s="799">
        <f t="shared" si="292"/>
        <v>0</v>
      </c>
      <c r="BI76" s="798">
        <f t="shared" si="292"/>
        <v>0</v>
      </c>
      <c r="BJ76" s="798"/>
      <c r="BK76" s="798"/>
      <c r="BL76" s="798"/>
      <c r="BM76" s="798"/>
      <c r="BN76" s="798"/>
      <c r="BO76" s="1436">
        <f t="shared" si="293"/>
        <v>0</v>
      </c>
      <c r="BP76" s="799">
        <f t="shared" si="294"/>
        <v>0</v>
      </c>
      <c r="BQ76" s="800"/>
      <c r="BR76" s="800"/>
      <c r="BS76" s="800"/>
      <c r="BT76" s="802" t="s">
        <v>345</v>
      </c>
    </row>
    <row r="77" spans="1:72" s="1494" customFormat="1" ht="14.65" hidden="1" customHeight="1">
      <c r="A77" s="1510"/>
      <c r="B77" s="1501" t="s">
        <v>24</v>
      </c>
      <c r="C77" s="1505"/>
      <c r="D77" s="1492"/>
      <c r="E77" s="1490"/>
      <c r="F77" s="935">
        <f>SUM(F78:F79)</f>
        <v>63339</v>
      </c>
      <c r="G77" s="935">
        <f t="shared" ref="G77:BR77" si="298">SUM(G78:G79)</f>
        <v>47936.100000000006</v>
      </c>
      <c r="H77" s="935"/>
      <c r="I77" s="935"/>
      <c r="J77" s="935"/>
      <c r="K77" s="935">
        <f t="shared" si="298"/>
        <v>12639</v>
      </c>
      <c r="L77" s="935">
        <f t="shared" si="298"/>
        <v>11000</v>
      </c>
      <c r="M77" s="935">
        <f t="shared" si="298"/>
        <v>25000</v>
      </c>
      <c r="N77" s="935">
        <f t="shared" si="298"/>
        <v>25000</v>
      </c>
      <c r="O77" s="935">
        <f t="shared" si="298"/>
        <v>0</v>
      </c>
      <c r="P77" s="935">
        <f t="shared" si="298"/>
        <v>0</v>
      </c>
      <c r="Q77" s="935">
        <f t="shared" si="298"/>
        <v>8000</v>
      </c>
      <c r="R77" s="935">
        <f t="shared" si="298"/>
        <v>0</v>
      </c>
      <c r="S77" s="935">
        <f t="shared" si="298"/>
        <v>0</v>
      </c>
      <c r="T77" s="935">
        <f t="shared" si="298"/>
        <v>8000</v>
      </c>
      <c r="U77" s="935">
        <f t="shared" si="298"/>
        <v>0</v>
      </c>
      <c r="V77" s="935">
        <f t="shared" si="298"/>
        <v>0</v>
      </c>
      <c r="W77" s="935">
        <f t="shared" si="298"/>
        <v>0</v>
      </c>
      <c r="X77" s="935">
        <f t="shared" si="298"/>
        <v>0</v>
      </c>
      <c r="Y77" s="935">
        <f t="shared" si="298"/>
        <v>0</v>
      </c>
      <c r="Z77" s="935">
        <f t="shared" si="298"/>
        <v>0</v>
      </c>
      <c r="AA77" s="935">
        <f t="shared" si="298"/>
        <v>0</v>
      </c>
      <c r="AB77" s="935">
        <f t="shared" si="298"/>
        <v>0</v>
      </c>
      <c r="AC77" s="935">
        <f t="shared" si="298"/>
        <v>3000</v>
      </c>
      <c r="AD77" s="935">
        <f t="shared" si="298"/>
        <v>0</v>
      </c>
      <c r="AE77" s="935">
        <f t="shared" si="298"/>
        <v>0</v>
      </c>
      <c r="AF77" s="935">
        <f t="shared" si="298"/>
        <v>3000</v>
      </c>
      <c r="AG77" s="935">
        <f t="shared" si="298"/>
        <v>0</v>
      </c>
      <c r="AH77" s="935">
        <f t="shared" si="298"/>
        <v>0</v>
      </c>
      <c r="AI77" s="935">
        <f t="shared" si="298"/>
        <v>0</v>
      </c>
      <c r="AJ77" s="935">
        <f t="shared" si="298"/>
        <v>0</v>
      </c>
      <c r="AK77" s="935">
        <f t="shared" si="298"/>
        <v>0</v>
      </c>
      <c r="AL77" s="935">
        <f t="shared" si="298"/>
        <v>0</v>
      </c>
      <c r="AM77" s="935">
        <f t="shared" si="298"/>
        <v>0</v>
      </c>
      <c r="AN77" s="935">
        <f t="shared" si="298"/>
        <v>0</v>
      </c>
      <c r="AO77" s="935">
        <f t="shared" si="298"/>
        <v>5000</v>
      </c>
      <c r="AP77" s="935">
        <f t="shared" si="298"/>
        <v>0</v>
      </c>
      <c r="AQ77" s="935">
        <f t="shared" si="298"/>
        <v>0</v>
      </c>
      <c r="AR77" s="935">
        <f t="shared" si="298"/>
        <v>5000</v>
      </c>
      <c r="AS77" s="935">
        <f t="shared" si="298"/>
        <v>0</v>
      </c>
      <c r="AT77" s="935">
        <f t="shared" si="298"/>
        <v>0</v>
      </c>
      <c r="AU77" s="935">
        <f t="shared" si="298"/>
        <v>16000</v>
      </c>
      <c r="AV77" s="935">
        <f t="shared" si="298"/>
        <v>0</v>
      </c>
      <c r="AW77" s="935">
        <f t="shared" si="298"/>
        <v>0</v>
      </c>
      <c r="AX77" s="935">
        <f t="shared" si="298"/>
        <v>9000</v>
      </c>
      <c r="AY77" s="935">
        <f t="shared" si="298"/>
        <v>9000</v>
      </c>
      <c r="AZ77" s="935">
        <f t="shared" si="298"/>
        <v>0</v>
      </c>
      <c r="BA77" s="935">
        <f t="shared" si="298"/>
        <v>0</v>
      </c>
      <c r="BB77" s="935">
        <f t="shared" si="298"/>
        <v>9000</v>
      </c>
      <c r="BC77" s="935">
        <f t="shared" si="298"/>
        <v>0</v>
      </c>
      <c r="BD77" s="935">
        <f t="shared" si="298"/>
        <v>0</v>
      </c>
      <c r="BE77" s="935">
        <f t="shared" si="298"/>
        <v>9000</v>
      </c>
      <c r="BF77" s="935">
        <f t="shared" si="298"/>
        <v>0</v>
      </c>
      <c r="BG77" s="935">
        <f t="shared" si="298"/>
        <v>0</v>
      </c>
      <c r="BH77" s="935">
        <f t="shared" si="298"/>
        <v>0</v>
      </c>
      <c r="BI77" s="935">
        <f t="shared" si="298"/>
        <v>0</v>
      </c>
      <c r="BJ77" s="935">
        <f t="shared" si="298"/>
        <v>0</v>
      </c>
      <c r="BK77" s="935">
        <f t="shared" si="298"/>
        <v>0</v>
      </c>
      <c r="BL77" s="935">
        <f t="shared" si="298"/>
        <v>0</v>
      </c>
      <c r="BM77" s="935">
        <f t="shared" si="298"/>
        <v>0</v>
      </c>
      <c r="BN77" s="935"/>
      <c r="BO77" s="1638">
        <f t="shared" si="298"/>
        <v>9000</v>
      </c>
      <c r="BP77" s="935">
        <f t="shared" si="298"/>
        <v>9000</v>
      </c>
      <c r="BQ77" s="935">
        <f t="shared" si="298"/>
        <v>0</v>
      </c>
      <c r="BR77" s="935">
        <f t="shared" si="298"/>
        <v>0</v>
      </c>
      <c r="BS77" s="1352"/>
    </row>
    <row r="78" spans="1:72" s="803" customFormat="1" ht="29.65" hidden="1" customHeight="1">
      <c r="A78" s="815">
        <v>1</v>
      </c>
      <c r="B78" s="793" t="s">
        <v>135</v>
      </c>
      <c r="C78" s="943"/>
      <c r="D78" s="815" t="s">
        <v>167</v>
      </c>
      <c r="E78" s="816" t="s">
        <v>195</v>
      </c>
      <c r="F78" s="764">
        <v>43410</v>
      </c>
      <c r="G78" s="764">
        <v>30000</v>
      </c>
      <c r="H78" s="764"/>
      <c r="I78" s="764"/>
      <c r="J78" s="764"/>
      <c r="K78" s="764">
        <v>6200</v>
      </c>
      <c r="L78" s="764">
        <v>5000</v>
      </c>
      <c r="M78" s="797">
        <f t="shared" ref="M78:M79" si="299">N78</f>
        <v>20000</v>
      </c>
      <c r="N78" s="764">
        <v>20000</v>
      </c>
      <c r="O78" s="764">
        <v>0</v>
      </c>
      <c r="P78" s="798"/>
      <c r="Q78" s="797">
        <v>3000</v>
      </c>
      <c r="R78" s="938"/>
      <c r="S78" s="797"/>
      <c r="T78" s="797">
        <v>3000</v>
      </c>
      <c r="U78" s="938"/>
      <c r="V78" s="797"/>
      <c r="W78" s="799"/>
      <c r="X78" s="799"/>
      <c r="Y78" s="799"/>
      <c r="Z78" s="797"/>
      <c r="AA78" s="938"/>
      <c r="AB78" s="798"/>
      <c r="AC78" s="797">
        <v>3000</v>
      </c>
      <c r="AD78" s="939"/>
      <c r="AE78" s="797"/>
      <c r="AF78" s="797">
        <v>3000</v>
      </c>
      <c r="AG78" s="938"/>
      <c r="AH78" s="797"/>
      <c r="AI78" s="799">
        <f t="shared" ref="AI78:AI79" si="300">AC78-AF78</f>
        <v>0</v>
      </c>
      <c r="AJ78" s="799"/>
      <c r="AK78" s="799"/>
      <c r="AL78" s="798"/>
      <c r="AM78" s="938"/>
      <c r="AN78" s="798"/>
      <c r="AO78" s="797">
        <v>5000</v>
      </c>
      <c r="AP78" s="938"/>
      <c r="AQ78" s="797"/>
      <c r="AR78" s="797">
        <f t="shared" ref="AR78:AT79" si="301">AO78</f>
        <v>5000</v>
      </c>
      <c r="AS78" s="933">
        <f t="shared" si="301"/>
        <v>0</v>
      </c>
      <c r="AT78" s="798">
        <f t="shared" si="301"/>
        <v>0</v>
      </c>
      <c r="AU78" s="799">
        <f t="shared" si="286"/>
        <v>11000</v>
      </c>
      <c r="AV78" s="799">
        <f t="shared" si="286"/>
        <v>0</v>
      </c>
      <c r="AW78" s="799">
        <f t="shared" si="286"/>
        <v>0</v>
      </c>
      <c r="AX78" s="799">
        <f t="shared" ref="AX78:AX79" si="302">AY78</f>
        <v>9000</v>
      </c>
      <c r="AY78" s="932">
        <f t="shared" ref="AY78:BA79" si="303">N78-AU78</f>
        <v>9000</v>
      </c>
      <c r="AZ78" s="799">
        <f t="shared" si="303"/>
        <v>0</v>
      </c>
      <c r="BA78" s="798">
        <f t="shared" si="303"/>
        <v>0</v>
      </c>
      <c r="BB78" s="799">
        <f t="shared" ref="BB78:BB79" si="304">AX78</f>
        <v>9000</v>
      </c>
      <c r="BC78" s="799">
        <f t="shared" ref="BC78:BC79" si="305">AZ78</f>
        <v>0</v>
      </c>
      <c r="BD78" s="798"/>
      <c r="BE78" s="799">
        <f t="shared" ref="BE78:BF79" si="306">BB78</f>
        <v>9000</v>
      </c>
      <c r="BF78" s="799">
        <f t="shared" si="306"/>
        <v>0</v>
      </c>
      <c r="BG78" s="798"/>
      <c r="BH78" s="799">
        <f t="shared" ref="BH78:BI79" si="307">AY78-BB78</f>
        <v>0</v>
      </c>
      <c r="BI78" s="798">
        <f t="shared" si="307"/>
        <v>0</v>
      </c>
      <c r="BJ78" s="798"/>
      <c r="BK78" s="798"/>
      <c r="BL78" s="798"/>
      <c r="BM78" s="798"/>
      <c r="BN78" s="798"/>
      <c r="BO78" s="1436">
        <f t="shared" ref="BO78:BO79" si="308">BP78</f>
        <v>9000</v>
      </c>
      <c r="BP78" s="799">
        <f t="shared" ref="BP78:BP79" si="309">AY78</f>
        <v>9000</v>
      </c>
      <c r="BQ78" s="800"/>
      <c r="BR78" s="800"/>
      <c r="BS78" s="800"/>
      <c r="BT78" s="803" t="s">
        <v>346</v>
      </c>
    </row>
    <row r="79" spans="1:72" s="803" customFormat="1" ht="24.6" hidden="1" customHeight="1">
      <c r="A79" s="815">
        <v>2</v>
      </c>
      <c r="B79" s="1388" t="s">
        <v>136</v>
      </c>
      <c r="C79" s="795"/>
      <c r="D79" s="815" t="s">
        <v>166</v>
      </c>
      <c r="E79" s="795" t="s">
        <v>196</v>
      </c>
      <c r="F79" s="764">
        <v>19929</v>
      </c>
      <c r="G79" s="764">
        <v>17936.100000000002</v>
      </c>
      <c r="H79" s="764"/>
      <c r="I79" s="764"/>
      <c r="J79" s="764"/>
      <c r="K79" s="764">
        <v>6439</v>
      </c>
      <c r="L79" s="764">
        <v>6000</v>
      </c>
      <c r="M79" s="797">
        <f t="shared" si="299"/>
        <v>5000</v>
      </c>
      <c r="N79" s="764">
        <v>5000</v>
      </c>
      <c r="O79" s="764">
        <v>0</v>
      </c>
      <c r="P79" s="798"/>
      <c r="Q79" s="797">
        <v>5000</v>
      </c>
      <c r="R79" s="938"/>
      <c r="S79" s="797"/>
      <c r="T79" s="797">
        <v>5000</v>
      </c>
      <c r="U79" s="938"/>
      <c r="V79" s="797"/>
      <c r="W79" s="799"/>
      <c r="X79" s="799"/>
      <c r="Y79" s="799"/>
      <c r="Z79" s="797"/>
      <c r="AA79" s="938"/>
      <c r="AB79" s="798"/>
      <c r="AC79" s="797"/>
      <c r="AD79" s="939"/>
      <c r="AE79" s="797"/>
      <c r="AF79" s="797">
        <f t="shared" ref="AF79" si="310">AG79+AH79</f>
        <v>0</v>
      </c>
      <c r="AG79" s="938"/>
      <c r="AH79" s="798"/>
      <c r="AI79" s="799">
        <f t="shared" si="300"/>
        <v>0</v>
      </c>
      <c r="AJ79" s="799"/>
      <c r="AK79" s="799"/>
      <c r="AL79" s="798"/>
      <c r="AM79" s="938"/>
      <c r="AN79" s="798"/>
      <c r="AO79" s="937">
        <f t="shared" ref="AO79" si="311">AP79+AQ79</f>
        <v>0</v>
      </c>
      <c r="AP79" s="938"/>
      <c r="AQ79" s="798"/>
      <c r="AR79" s="797">
        <f t="shared" si="301"/>
        <v>0</v>
      </c>
      <c r="AS79" s="933">
        <f t="shared" si="301"/>
        <v>0</v>
      </c>
      <c r="AT79" s="798">
        <f t="shared" si="301"/>
        <v>0</v>
      </c>
      <c r="AU79" s="799">
        <f t="shared" si="286"/>
        <v>5000</v>
      </c>
      <c r="AV79" s="799">
        <f t="shared" si="286"/>
        <v>0</v>
      </c>
      <c r="AW79" s="799">
        <f t="shared" si="286"/>
        <v>0</v>
      </c>
      <c r="AX79" s="799">
        <f t="shared" si="302"/>
        <v>0</v>
      </c>
      <c r="AY79" s="932">
        <f t="shared" si="303"/>
        <v>0</v>
      </c>
      <c r="AZ79" s="799">
        <f t="shared" si="303"/>
        <v>0</v>
      </c>
      <c r="BA79" s="798">
        <f t="shared" si="303"/>
        <v>0</v>
      </c>
      <c r="BB79" s="799">
        <f t="shared" si="304"/>
        <v>0</v>
      </c>
      <c r="BC79" s="799">
        <f t="shared" si="305"/>
        <v>0</v>
      </c>
      <c r="BD79" s="798"/>
      <c r="BE79" s="799">
        <f t="shared" si="306"/>
        <v>0</v>
      </c>
      <c r="BF79" s="799">
        <f t="shared" si="306"/>
        <v>0</v>
      </c>
      <c r="BG79" s="798"/>
      <c r="BH79" s="799">
        <f t="shared" si="307"/>
        <v>0</v>
      </c>
      <c r="BI79" s="798">
        <f t="shared" si="307"/>
        <v>0</v>
      </c>
      <c r="BJ79" s="798"/>
      <c r="BK79" s="798"/>
      <c r="BL79" s="798"/>
      <c r="BM79" s="798"/>
      <c r="BN79" s="798"/>
      <c r="BO79" s="1436">
        <f t="shared" si="308"/>
        <v>0</v>
      </c>
      <c r="BP79" s="799">
        <f t="shared" si="309"/>
        <v>0</v>
      </c>
      <c r="BQ79" s="800"/>
      <c r="BR79" s="800"/>
      <c r="BS79" s="800"/>
      <c r="BT79" s="803" t="s">
        <v>357</v>
      </c>
    </row>
    <row r="80" spans="1:72" s="714" customFormat="1" ht="37.5" customHeight="1">
      <c r="A80" s="815" t="s">
        <v>144</v>
      </c>
      <c r="B80" s="1485" t="s">
        <v>141</v>
      </c>
      <c r="C80" s="943"/>
      <c r="D80" s="815"/>
      <c r="E80" s="1640"/>
      <c r="F80" s="764">
        <f>F81</f>
        <v>29865</v>
      </c>
      <c r="G80" s="764">
        <f t="shared" ref="G80:AZ81" si="312">G81</f>
        <v>29000</v>
      </c>
      <c r="H80" s="764"/>
      <c r="I80" s="764"/>
      <c r="J80" s="764"/>
      <c r="K80" s="764">
        <f t="shared" si="312"/>
        <v>9045</v>
      </c>
      <c r="L80" s="764">
        <f t="shared" si="312"/>
        <v>6545</v>
      </c>
      <c r="M80" s="764">
        <f t="shared" si="312"/>
        <v>15000</v>
      </c>
      <c r="N80" s="764">
        <f t="shared" si="312"/>
        <v>15000</v>
      </c>
      <c r="O80" s="764">
        <f t="shared" si="312"/>
        <v>0</v>
      </c>
      <c r="P80" s="764">
        <f t="shared" si="312"/>
        <v>0</v>
      </c>
      <c r="Q80" s="764">
        <f t="shared" si="312"/>
        <v>15000</v>
      </c>
      <c r="R80" s="764">
        <f t="shared" si="312"/>
        <v>0</v>
      </c>
      <c r="S80" s="764">
        <f t="shared" si="312"/>
        <v>0</v>
      </c>
      <c r="T80" s="764">
        <f t="shared" si="312"/>
        <v>11196</v>
      </c>
      <c r="U80" s="764">
        <f t="shared" si="312"/>
        <v>0</v>
      </c>
      <c r="V80" s="764">
        <f t="shared" si="312"/>
        <v>0</v>
      </c>
      <c r="W80" s="764">
        <f t="shared" si="312"/>
        <v>3804</v>
      </c>
      <c r="X80" s="764">
        <f t="shared" si="312"/>
        <v>0</v>
      </c>
      <c r="Y80" s="764">
        <f t="shared" si="312"/>
        <v>0</v>
      </c>
      <c r="Z80" s="764">
        <f t="shared" si="312"/>
        <v>3804</v>
      </c>
      <c r="AA80" s="764">
        <f t="shared" si="312"/>
        <v>0</v>
      </c>
      <c r="AB80" s="764">
        <f t="shared" si="312"/>
        <v>0</v>
      </c>
      <c r="AC80" s="764">
        <f t="shared" si="312"/>
        <v>0</v>
      </c>
      <c r="AD80" s="764">
        <f t="shared" si="312"/>
        <v>0</v>
      </c>
      <c r="AE80" s="764">
        <f t="shared" si="312"/>
        <v>0</v>
      </c>
      <c r="AF80" s="764">
        <f t="shared" si="312"/>
        <v>0</v>
      </c>
      <c r="AG80" s="764">
        <f t="shared" si="312"/>
        <v>0</v>
      </c>
      <c r="AH80" s="764">
        <f t="shared" si="312"/>
        <v>0</v>
      </c>
      <c r="AI80" s="764">
        <f t="shared" si="312"/>
        <v>0</v>
      </c>
      <c r="AJ80" s="764">
        <f t="shared" si="312"/>
        <v>0</v>
      </c>
      <c r="AK80" s="764">
        <f t="shared" si="312"/>
        <v>0</v>
      </c>
      <c r="AL80" s="764">
        <f t="shared" si="312"/>
        <v>0</v>
      </c>
      <c r="AM80" s="764">
        <f t="shared" si="312"/>
        <v>0</v>
      </c>
      <c r="AN80" s="764">
        <f t="shared" si="312"/>
        <v>0</v>
      </c>
      <c r="AO80" s="764">
        <f t="shared" si="312"/>
        <v>0</v>
      </c>
      <c r="AP80" s="764">
        <f t="shared" si="312"/>
        <v>0</v>
      </c>
      <c r="AQ80" s="764">
        <f t="shared" si="312"/>
        <v>0</v>
      </c>
      <c r="AR80" s="764">
        <f t="shared" si="312"/>
        <v>0</v>
      </c>
      <c r="AS80" s="764">
        <f t="shared" si="312"/>
        <v>0</v>
      </c>
      <c r="AT80" s="764">
        <f t="shared" si="312"/>
        <v>0</v>
      </c>
      <c r="AU80" s="764">
        <f t="shared" si="312"/>
        <v>15000</v>
      </c>
      <c r="AV80" s="764">
        <f t="shared" si="312"/>
        <v>0</v>
      </c>
      <c r="AW80" s="764">
        <f t="shared" si="312"/>
        <v>0</v>
      </c>
      <c r="AX80" s="764">
        <f t="shared" si="312"/>
        <v>0</v>
      </c>
      <c r="AY80" s="764">
        <f t="shared" si="312"/>
        <v>0</v>
      </c>
      <c r="AZ80" s="764">
        <f t="shared" si="312"/>
        <v>0</v>
      </c>
      <c r="BA80" s="764">
        <f t="shared" ref="BA80:BM81" si="313">BA81</f>
        <v>0</v>
      </c>
      <c r="BB80" s="764">
        <f t="shared" si="313"/>
        <v>0</v>
      </c>
      <c r="BC80" s="764">
        <f t="shared" si="313"/>
        <v>0</v>
      </c>
      <c r="BD80" s="764">
        <f t="shared" si="313"/>
        <v>0</v>
      </c>
      <c r="BE80" s="764">
        <f t="shared" si="313"/>
        <v>0</v>
      </c>
      <c r="BF80" s="764">
        <f t="shared" si="313"/>
        <v>0</v>
      </c>
      <c r="BG80" s="764">
        <f t="shared" si="313"/>
        <v>0</v>
      </c>
      <c r="BH80" s="764">
        <f t="shared" si="313"/>
        <v>0</v>
      </c>
      <c r="BI80" s="764">
        <f t="shared" si="313"/>
        <v>0</v>
      </c>
      <c r="BJ80" s="764">
        <f t="shared" si="313"/>
        <v>0</v>
      </c>
      <c r="BK80" s="764">
        <f t="shared" si="313"/>
        <v>0</v>
      </c>
      <c r="BL80" s="764">
        <f t="shared" si="313"/>
        <v>0</v>
      </c>
      <c r="BM80" s="764">
        <f t="shared" si="313"/>
        <v>0</v>
      </c>
      <c r="BN80" s="764"/>
      <c r="BO80" s="1435">
        <f t="shared" ref="BO80:BR81" si="314">BO81</f>
        <v>0</v>
      </c>
      <c r="BP80" s="764">
        <f t="shared" si="314"/>
        <v>0</v>
      </c>
      <c r="BQ80" s="764">
        <f t="shared" si="314"/>
        <v>0</v>
      </c>
      <c r="BR80" s="764">
        <f t="shared" si="314"/>
        <v>0</v>
      </c>
      <c r="BS80" s="942"/>
    </row>
    <row r="81" spans="1:72" s="803" customFormat="1" ht="14.65" hidden="1" customHeight="1">
      <c r="A81" s="1500"/>
      <c r="B81" s="1351" t="s">
        <v>30</v>
      </c>
      <c r="C81" s="943"/>
      <c r="D81" s="815"/>
      <c r="E81" s="1498"/>
      <c r="F81" s="760">
        <f>F82</f>
        <v>29865</v>
      </c>
      <c r="G81" s="760">
        <f t="shared" si="312"/>
        <v>29000</v>
      </c>
      <c r="H81" s="760"/>
      <c r="I81" s="760"/>
      <c r="J81" s="760"/>
      <c r="K81" s="760">
        <f t="shared" si="312"/>
        <v>9045</v>
      </c>
      <c r="L81" s="760">
        <f t="shared" si="312"/>
        <v>6545</v>
      </c>
      <c r="M81" s="760">
        <f t="shared" si="312"/>
        <v>15000</v>
      </c>
      <c r="N81" s="760">
        <f t="shared" si="312"/>
        <v>15000</v>
      </c>
      <c r="O81" s="760">
        <f t="shared" si="312"/>
        <v>0</v>
      </c>
      <c r="P81" s="760">
        <f t="shared" si="312"/>
        <v>0</v>
      </c>
      <c r="Q81" s="760">
        <f t="shared" si="312"/>
        <v>15000</v>
      </c>
      <c r="R81" s="760">
        <f t="shared" si="312"/>
        <v>0</v>
      </c>
      <c r="S81" s="760">
        <f t="shared" si="312"/>
        <v>0</v>
      </c>
      <c r="T81" s="760">
        <f t="shared" si="312"/>
        <v>11196</v>
      </c>
      <c r="U81" s="760">
        <f t="shared" si="312"/>
        <v>0</v>
      </c>
      <c r="V81" s="760">
        <f t="shared" si="312"/>
        <v>0</v>
      </c>
      <c r="W81" s="760">
        <f t="shared" si="312"/>
        <v>3804</v>
      </c>
      <c r="X81" s="760">
        <f t="shared" si="312"/>
        <v>0</v>
      </c>
      <c r="Y81" s="760">
        <f t="shared" si="312"/>
        <v>0</v>
      </c>
      <c r="Z81" s="760">
        <f t="shared" si="312"/>
        <v>3804</v>
      </c>
      <c r="AA81" s="760">
        <f t="shared" si="312"/>
        <v>0</v>
      </c>
      <c r="AB81" s="760">
        <f t="shared" si="312"/>
        <v>0</v>
      </c>
      <c r="AC81" s="760">
        <f t="shared" si="312"/>
        <v>0</v>
      </c>
      <c r="AD81" s="760">
        <f t="shared" si="312"/>
        <v>0</v>
      </c>
      <c r="AE81" s="760">
        <f t="shared" si="312"/>
        <v>0</v>
      </c>
      <c r="AF81" s="760">
        <f t="shared" si="312"/>
        <v>0</v>
      </c>
      <c r="AG81" s="760">
        <f t="shared" si="312"/>
        <v>0</v>
      </c>
      <c r="AH81" s="760">
        <f t="shared" si="312"/>
        <v>0</v>
      </c>
      <c r="AI81" s="760">
        <f t="shared" si="312"/>
        <v>0</v>
      </c>
      <c r="AJ81" s="760">
        <f t="shared" si="312"/>
        <v>0</v>
      </c>
      <c r="AK81" s="760">
        <f t="shared" si="312"/>
        <v>0</v>
      </c>
      <c r="AL81" s="760">
        <f t="shared" si="312"/>
        <v>0</v>
      </c>
      <c r="AM81" s="760">
        <f t="shared" si="312"/>
        <v>0</v>
      </c>
      <c r="AN81" s="760">
        <f t="shared" si="312"/>
        <v>0</v>
      </c>
      <c r="AO81" s="760">
        <f t="shared" si="312"/>
        <v>0</v>
      </c>
      <c r="AP81" s="760">
        <f t="shared" si="312"/>
        <v>0</v>
      </c>
      <c r="AQ81" s="760">
        <f t="shared" si="312"/>
        <v>0</v>
      </c>
      <c r="AR81" s="760">
        <f t="shared" si="312"/>
        <v>0</v>
      </c>
      <c r="AS81" s="760">
        <f t="shared" si="312"/>
        <v>0</v>
      </c>
      <c r="AT81" s="760">
        <f t="shared" si="312"/>
        <v>0</v>
      </c>
      <c r="AU81" s="760">
        <f t="shared" si="312"/>
        <v>15000</v>
      </c>
      <c r="AV81" s="760">
        <f t="shared" si="312"/>
        <v>0</v>
      </c>
      <c r="AW81" s="760">
        <f t="shared" si="312"/>
        <v>0</v>
      </c>
      <c r="AX81" s="760">
        <f t="shared" si="312"/>
        <v>0</v>
      </c>
      <c r="AY81" s="760">
        <f t="shared" si="312"/>
        <v>0</v>
      </c>
      <c r="AZ81" s="760">
        <f t="shared" si="312"/>
        <v>0</v>
      </c>
      <c r="BA81" s="760">
        <f t="shared" si="313"/>
        <v>0</v>
      </c>
      <c r="BB81" s="760">
        <f t="shared" si="313"/>
        <v>0</v>
      </c>
      <c r="BC81" s="760">
        <f t="shared" si="313"/>
        <v>0</v>
      </c>
      <c r="BD81" s="760">
        <f t="shared" si="313"/>
        <v>0</v>
      </c>
      <c r="BE81" s="760">
        <f t="shared" si="313"/>
        <v>0</v>
      </c>
      <c r="BF81" s="760">
        <f t="shared" si="313"/>
        <v>0</v>
      </c>
      <c r="BG81" s="760">
        <f t="shared" si="313"/>
        <v>0</v>
      </c>
      <c r="BH81" s="760">
        <f t="shared" si="313"/>
        <v>0</v>
      </c>
      <c r="BI81" s="760">
        <f t="shared" si="313"/>
        <v>0</v>
      </c>
      <c r="BJ81" s="760">
        <f t="shared" si="313"/>
        <v>0</v>
      </c>
      <c r="BK81" s="760">
        <f t="shared" si="313"/>
        <v>0</v>
      </c>
      <c r="BL81" s="760">
        <f t="shared" si="313"/>
        <v>0</v>
      </c>
      <c r="BM81" s="760">
        <f t="shared" si="313"/>
        <v>0</v>
      </c>
      <c r="BN81" s="760"/>
      <c r="BO81" s="1641">
        <f t="shared" si="314"/>
        <v>0</v>
      </c>
      <c r="BP81" s="760">
        <f t="shared" si="314"/>
        <v>0</v>
      </c>
      <c r="BQ81" s="760">
        <f t="shared" si="314"/>
        <v>0</v>
      </c>
      <c r="BR81" s="760">
        <f t="shared" si="314"/>
        <v>0</v>
      </c>
      <c r="BS81" s="800"/>
    </row>
    <row r="82" spans="1:72" s="803" customFormat="1" ht="29.1" hidden="1" customHeight="1">
      <c r="A82" s="1500" t="s">
        <v>29</v>
      </c>
      <c r="B82" s="1497" t="s">
        <v>262</v>
      </c>
      <c r="C82" s="943"/>
      <c r="D82" s="815"/>
      <c r="E82" s="1498"/>
      <c r="F82" s="760">
        <f>F84</f>
        <v>29865</v>
      </c>
      <c r="G82" s="760">
        <f t="shared" ref="G82:BR82" si="315">G84</f>
        <v>29000</v>
      </c>
      <c r="H82" s="760"/>
      <c r="I82" s="760"/>
      <c r="J82" s="760"/>
      <c r="K82" s="760">
        <f t="shared" si="315"/>
        <v>9045</v>
      </c>
      <c r="L82" s="760">
        <f t="shared" si="315"/>
        <v>6545</v>
      </c>
      <c r="M82" s="760">
        <f t="shared" si="315"/>
        <v>15000</v>
      </c>
      <c r="N82" s="760">
        <f t="shared" si="315"/>
        <v>15000</v>
      </c>
      <c r="O82" s="760">
        <f t="shared" si="315"/>
        <v>0</v>
      </c>
      <c r="P82" s="760">
        <f t="shared" si="315"/>
        <v>0</v>
      </c>
      <c r="Q82" s="760">
        <f t="shared" si="315"/>
        <v>15000</v>
      </c>
      <c r="R82" s="760">
        <f t="shared" si="315"/>
        <v>0</v>
      </c>
      <c r="S82" s="760">
        <f t="shared" si="315"/>
        <v>0</v>
      </c>
      <c r="T82" s="760">
        <f t="shared" si="315"/>
        <v>11196</v>
      </c>
      <c r="U82" s="760">
        <f t="shared" si="315"/>
        <v>0</v>
      </c>
      <c r="V82" s="760">
        <f t="shared" si="315"/>
        <v>0</v>
      </c>
      <c r="W82" s="760">
        <f t="shared" si="315"/>
        <v>3804</v>
      </c>
      <c r="X82" s="760">
        <f t="shared" si="315"/>
        <v>0</v>
      </c>
      <c r="Y82" s="760">
        <f t="shared" si="315"/>
        <v>0</v>
      </c>
      <c r="Z82" s="760">
        <f t="shared" si="315"/>
        <v>3804</v>
      </c>
      <c r="AA82" s="760">
        <f t="shared" si="315"/>
        <v>0</v>
      </c>
      <c r="AB82" s="760">
        <f t="shared" si="315"/>
        <v>0</v>
      </c>
      <c r="AC82" s="760">
        <f t="shared" si="315"/>
        <v>0</v>
      </c>
      <c r="AD82" s="760">
        <f t="shared" si="315"/>
        <v>0</v>
      </c>
      <c r="AE82" s="760">
        <f t="shared" si="315"/>
        <v>0</v>
      </c>
      <c r="AF82" s="760">
        <f t="shared" si="315"/>
        <v>0</v>
      </c>
      <c r="AG82" s="760">
        <f t="shared" si="315"/>
        <v>0</v>
      </c>
      <c r="AH82" s="760">
        <f t="shared" si="315"/>
        <v>0</v>
      </c>
      <c r="AI82" s="760">
        <f t="shared" si="315"/>
        <v>0</v>
      </c>
      <c r="AJ82" s="760">
        <f t="shared" si="315"/>
        <v>0</v>
      </c>
      <c r="AK82" s="760">
        <f t="shared" si="315"/>
        <v>0</v>
      </c>
      <c r="AL82" s="760">
        <f t="shared" si="315"/>
        <v>0</v>
      </c>
      <c r="AM82" s="760">
        <f t="shared" si="315"/>
        <v>0</v>
      </c>
      <c r="AN82" s="760">
        <f t="shared" si="315"/>
        <v>0</v>
      </c>
      <c r="AO82" s="760">
        <f t="shared" si="315"/>
        <v>0</v>
      </c>
      <c r="AP82" s="760">
        <f t="shared" si="315"/>
        <v>0</v>
      </c>
      <c r="AQ82" s="760">
        <f t="shared" si="315"/>
        <v>0</v>
      </c>
      <c r="AR82" s="760">
        <f t="shared" si="315"/>
        <v>0</v>
      </c>
      <c r="AS82" s="760">
        <f t="shared" si="315"/>
        <v>0</v>
      </c>
      <c r="AT82" s="760">
        <f t="shared" si="315"/>
        <v>0</v>
      </c>
      <c r="AU82" s="760">
        <f t="shared" si="315"/>
        <v>15000</v>
      </c>
      <c r="AV82" s="760">
        <f t="shared" si="315"/>
        <v>0</v>
      </c>
      <c r="AW82" s="760">
        <f t="shared" si="315"/>
        <v>0</v>
      </c>
      <c r="AX82" s="760">
        <f t="shared" si="315"/>
        <v>0</v>
      </c>
      <c r="AY82" s="760">
        <f t="shared" si="315"/>
        <v>0</v>
      </c>
      <c r="AZ82" s="760">
        <f t="shared" si="315"/>
        <v>0</v>
      </c>
      <c r="BA82" s="760">
        <f t="shared" si="315"/>
        <v>0</v>
      </c>
      <c r="BB82" s="760">
        <f t="shared" si="315"/>
        <v>0</v>
      </c>
      <c r="BC82" s="760">
        <f t="shared" si="315"/>
        <v>0</v>
      </c>
      <c r="BD82" s="760">
        <f t="shared" si="315"/>
        <v>0</v>
      </c>
      <c r="BE82" s="760">
        <f t="shared" si="315"/>
        <v>0</v>
      </c>
      <c r="BF82" s="760">
        <f t="shared" si="315"/>
        <v>0</v>
      </c>
      <c r="BG82" s="760">
        <f t="shared" si="315"/>
        <v>0</v>
      </c>
      <c r="BH82" s="760">
        <f t="shared" si="315"/>
        <v>0</v>
      </c>
      <c r="BI82" s="760">
        <f t="shared" si="315"/>
        <v>0</v>
      </c>
      <c r="BJ82" s="760">
        <f t="shared" si="315"/>
        <v>0</v>
      </c>
      <c r="BK82" s="760">
        <f t="shared" si="315"/>
        <v>0</v>
      </c>
      <c r="BL82" s="760">
        <f t="shared" si="315"/>
        <v>0</v>
      </c>
      <c r="BM82" s="760">
        <f t="shared" si="315"/>
        <v>0</v>
      </c>
      <c r="BN82" s="760"/>
      <c r="BO82" s="1641">
        <f t="shared" si="315"/>
        <v>0</v>
      </c>
      <c r="BP82" s="760">
        <f t="shared" si="315"/>
        <v>0</v>
      </c>
      <c r="BQ82" s="760">
        <f t="shared" si="315"/>
        <v>0</v>
      </c>
      <c r="BR82" s="760">
        <f t="shared" si="315"/>
        <v>0</v>
      </c>
      <c r="BS82" s="800"/>
    </row>
    <row r="83" spans="1:72" s="1494" customFormat="1" ht="12.6" hidden="1" customHeight="1">
      <c r="A83" s="1506"/>
      <c r="B83" s="1501" t="s">
        <v>24</v>
      </c>
      <c r="C83" s="1491"/>
      <c r="D83" s="1511"/>
      <c r="E83" s="1502"/>
      <c r="F83" s="935">
        <f>F84</f>
        <v>29865</v>
      </c>
      <c r="G83" s="935">
        <f t="shared" ref="G83:BR83" si="316">G84</f>
        <v>29000</v>
      </c>
      <c r="H83" s="935"/>
      <c r="I83" s="935"/>
      <c r="J83" s="935"/>
      <c r="K83" s="935">
        <f t="shared" si="316"/>
        <v>9045</v>
      </c>
      <c r="L83" s="935">
        <f t="shared" si="316"/>
        <v>6545</v>
      </c>
      <c r="M83" s="935">
        <f t="shared" si="316"/>
        <v>15000</v>
      </c>
      <c r="N83" s="935">
        <f t="shared" si="316"/>
        <v>15000</v>
      </c>
      <c r="O83" s="935">
        <f t="shared" si="316"/>
        <v>0</v>
      </c>
      <c r="P83" s="935">
        <f t="shared" si="316"/>
        <v>0</v>
      </c>
      <c r="Q83" s="935">
        <f t="shared" si="316"/>
        <v>15000</v>
      </c>
      <c r="R83" s="935">
        <f t="shared" si="316"/>
        <v>0</v>
      </c>
      <c r="S83" s="935">
        <f t="shared" si="316"/>
        <v>0</v>
      </c>
      <c r="T83" s="935">
        <f t="shared" si="316"/>
        <v>11196</v>
      </c>
      <c r="U83" s="935">
        <f t="shared" si="316"/>
        <v>0</v>
      </c>
      <c r="V83" s="935">
        <f t="shared" si="316"/>
        <v>0</v>
      </c>
      <c r="W83" s="935">
        <f t="shared" si="316"/>
        <v>3804</v>
      </c>
      <c r="X83" s="935">
        <f t="shared" si="316"/>
        <v>0</v>
      </c>
      <c r="Y83" s="935">
        <f t="shared" si="316"/>
        <v>0</v>
      </c>
      <c r="Z83" s="935">
        <f t="shared" si="316"/>
        <v>3804</v>
      </c>
      <c r="AA83" s="935">
        <f t="shared" si="316"/>
        <v>0</v>
      </c>
      <c r="AB83" s="935">
        <f t="shared" si="316"/>
        <v>0</v>
      </c>
      <c r="AC83" s="935">
        <f t="shared" si="316"/>
        <v>0</v>
      </c>
      <c r="AD83" s="935">
        <f t="shared" si="316"/>
        <v>0</v>
      </c>
      <c r="AE83" s="935">
        <f t="shared" si="316"/>
        <v>0</v>
      </c>
      <c r="AF83" s="935">
        <f t="shared" si="316"/>
        <v>0</v>
      </c>
      <c r="AG83" s="935">
        <f t="shared" si="316"/>
        <v>0</v>
      </c>
      <c r="AH83" s="935">
        <f t="shared" si="316"/>
        <v>0</v>
      </c>
      <c r="AI83" s="935">
        <f t="shared" si="316"/>
        <v>0</v>
      </c>
      <c r="AJ83" s="935">
        <f t="shared" si="316"/>
        <v>0</v>
      </c>
      <c r="AK83" s="935">
        <f t="shared" si="316"/>
        <v>0</v>
      </c>
      <c r="AL83" s="935">
        <f t="shared" si="316"/>
        <v>0</v>
      </c>
      <c r="AM83" s="935">
        <f t="shared" si="316"/>
        <v>0</v>
      </c>
      <c r="AN83" s="935">
        <f t="shared" si="316"/>
        <v>0</v>
      </c>
      <c r="AO83" s="935">
        <f t="shared" si="316"/>
        <v>0</v>
      </c>
      <c r="AP83" s="935">
        <f t="shared" si="316"/>
        <v>0</v>
      </c>
      <c r="AQ83" s="935">
        <f t="shared" si="316"/>
        <v>0</v>
      </c>
      <c r="AR83" s="935">
        <f t="shared" si="316"/>
        <v>0</v>
      </c>
      <c r="AS83" s="935">
        <f t="shared" si="316"/>
        <v>0</v>
      </c>
      <c r="AT83" s="935">
        <f t="shared" si="316"/>
        <v>0</v>
      </c>
      <c r="AU83" s="935">
        <f t="shared" si="316"/>
        <v>15000</v>
      </c>
      <c r="AV83" s="935">
        <f t="shared" si="316"/>
        <v>0</v>
      </c>
      <c r="AW83" s="935">
        <f t="shared" si="316"/>
        <v>0</v>
      </c>
      <c r="AX83" s="935">
        <f t="shared" si="316"/>
        <v>0</v>
      </c>
      <c r="AY83" s="935">
        <f t="shared" si="316"/>
        <v>0</v>
      </c>
      <c r="AZ83" s="935">
        <f t="shared" si="316"/>
        <v>0</v>
      </c>
      <c r="BA83" s="935">
        <f t="shared" si="316"/>
        <v>0</v>
      </c>
      <c r="BB83" s="935">
        <f t="shared" si="316"/>
        <v>0</v>
      </c>
      <c r="BC83" s="935">
        <f t="shared" si="316"/>
        <v>0</v>
      </c>
      <c r="BD83" s="935">
        <f t="shared" si="316"/>
        <v>0</v>
      </c>
      <c r="BE83" s="935">
        <f t="shared" si="316"/>
        <v>0</v>
      </c>
      <c r="BF83" s="935">
        <f t="shared" si="316"/>
        <v>0</v>
      </c>
      <c r="BG83" s="935">
        <f t="shared" si="316"/>
        <v>0</v>
      </c>
      <c r="BH83" s="935">
        <f t="shared" si="316"/>
        <v>0</v>
      </c>
      <c r="BI83" s="935">
        <f t="shared" si="316"/>
        <v>0</v>
      </c>
      <c r="BJ83" s="935">
        <f t="shared" si="316"/>
        <v>0</v>
      </c>
      <c r="BK83" s="935">
        <f t="shared" si="316"/>
        <v>0</v>
      </c>
      <c r="BL83" s="935">
        <f t="shared" si="316"/>
        <v>0</v>
      </c>
      <c r="BM83" s="935">
        <f t="shared" si="316"/>
        <v>0</v>
      </c>
      <c r="BN83" s="935"/>
      <c r="BO83" s="1638">
        <f t="shared" si="316"/>
        <v>0</v>
      </c>
      <c r="BP83" s="935">
        <f t="shared" si="316"/>
        <v>0</v>
      </c>
      <c r="BQ83" s="935">
        <f t="shared" si="316"/>
        <v>0</v>
      </c>
      <c r="BR83" s="935">
        <f t="shared" si="316"/>
        <v>0</v>
      </c>
      <c r="BS83" s="1352"/>
    </row>
    <row r="84" spans="1:72" s="803" customFormat="1" ht="24" hidden="1" customHeight="1">
      <c r="A84" s="815">
        <v>1</v>
      </c>
      <c r="B84" s="1485" t="s">
        <v>142</v>
      </c>
      <c r="C84" s="943"/>
      <c r="D84" s="815" t="s">
        <v>166</v>
      </c>
      <c r="E84" s="815" t="s">
        <v>200</v>
      </c>
      <c r="F84" s="764">
        <v>29865</v>
      </c>
      <c r="G84" s="764">
        <v>29000</v>
      </c>
      <c r="H84" s="764"/>
      <c r="I84" s="764"/>
      <c r="J84" s="764"/>
      <c r="K84" s="764">
        <v>9045</v>
      </c>
      <c r="L84" s="764">
        <v>6545</v>
      </c>
      <c r="M84" s="797">
        <f t="shared" ref="M84" si="317">N84</f>
        <v>15000</v>
      </c>
      <c r="N84" s="764">
        <v>15000</v>
      </c>
      <c r="O84" s="764">
        <v>0</v>
      </c>
      <c r="P84" s="798"/>
      <c r="Q84" s="797">
        <v>15000</v>
      </c>
      <c r="R84" s="938"/>
      <c r="S84" s="797"/>
      <c r="T84" s="797">
        <v>11196</v>
      </c>
      <c r="U84" s="938"/>
      <c r="V84" s="797"/>
      <c r="W84" s="799">
        <f>Q84-T84</f>
        <v>3804</v>
      </c>
      <c r="X84" s="799"/>
      <c r="Y84" s="799"/>
      <c r="Z84" s="797">
        <v>3804</v>
      </c>
      <c r="AA84" s="938"/>
      <c r="AB84" s="797"/>
      <c r="AC84" s="797">
        <f>AD84+AE84</f>
        <v>0</v>
      </c>
      <c r="AD84" s="939"/>
      <c r="AE84" s="797"/>
      <c r="AF84" s="797">
        <f>AG84+AH84</f>
        <v>0</v>
      </c>
      <c r="AG84" s="938"/>
      <c r="AH84" s="798"/>
      <c r="AI84" s="799">
        <f>AC84-AF84</f>
        <v>0</v>
      </c>
      <c r="AJ84" s="799"/>
      <c r="AK84" s="799"/>
      <c r="AL84" s="798"/>
      <c r="AM84" s="938"/>
      <c r="AN84" s="798"/>
      <c r="AO84" s="937">
        <f t="shared" ref="AO84" si="318">AP84+AQ84</f>
        <v>0</v>
      </c>
      <c r="AP84" s="938"/>
      <c r="AQ84" s="798"/>
      <c r="AR84" s="797">
        <f>AO84</f>
        <v>0</v>
      </c>
      <c r="AS84" s="933">
        <f>AP84</f>
        <v>0</v>
      </c>
      <c r="AT84" s="798">
        <f>AQ84</f>
        <v>0</v>
      </c>
      <c r="AU84" s="799">
        <f t="shared" ref="AU84:AW84" si="319">Q84+AC84+AO84</f>
        <v>15000</v>
      </c>
      <c r="AV84" s="799">
        <f t="shared" si="319"/>
        <v>0</v>
      </c>
      <c r="AW84" s="799">
        <f t="shared" si="319"/>
        <v>0</v>
      </c>
      <c r="AX84" s="799">
        <f t="shared" ref="AX84" si="320">AY84</f>
        <v>0</v>
      </c>
      <c r="AY84" s="932">
        <f t="shared" ref="AY84:BA84" si="321">N84-AU84</f>
        <v>0</v>
      </c>
      <c r="AZ84" s="799">
        <f t="shared" si="321"/>
        <v>0</v>
      </c>
      <c r="BA84" s="798">
        <f t="shared" si="321"/>
        <v>0</v>
      </c>
      <c r="BB84" s="799">
        <f t="shared" ref="BB84" si="322">AX84</f>
        <v>0</v>
      </c>
      <c r="BC84" s="799">
        <f t="shared" ref="BC84" si="323">AZ84</f>
        <v>0</v>
      </c>
      <c r="BD84" s="798"/>
      <c r="BE84" s="799">
        <f t="shared" ref="BE84:BF84" si="324">BB84</f>
        <v>0</v>
      </c>
      <c r="BF84" s="799">
        <f t="shared" si="324"/>
        <v>0</v>
      </c>
      <c r="BG84" s="798"/>
      <c r="BH84" s="799">
        <f t="shared" ref="BH84:BI84" si="325">AY84-BB84</f>
        <v>0</v>
      </c>
      <c r="BI84" s="798">
        <f t="shared" si="325"/>
        <v>0</v>
      </c>
      <c r="BJ84" s="798"/>
      <c r="BK84" s="798"/>
      <c r="BL84" s="798"/>
      <c r="BM84" s="798"/>
      <c r="BN84" s="798"/>
      <c r="BO84" s="1436">
        <f t="shared" ref="BO84" si="326">BP84</f>
        <v>0</v>
      </c>
      <c r="BP84" s="799">
        <f t="shared" ref="BP84" si="327">AY84</f>
        <v>0</v>
      </c>
      <c r="BQ84" s="800"/>
      <c r="BR84" s="800"/>
      <c r="BS84" s="800"/>
      <c r="BT84" s="803" t="s">
        <v>347</v>
      </c>
    </row>
    <row r="85" spans="1:72" s="714" customFormat="1" ht="34.15" customHeight="1">
      <c r="A85" s="815" t="s">
        <v>143</v>
      </c>
      <c r="B85" s="1495" t="s">
        <v>145</v>
      </c>
      <c r="C85" s="943"/>
      <c r="D85" s="792"/>
      <c r="E85" s="792"/>
      <c r="F85" s="764">
        <f>F86+F88</f>
        <v>85027</v>
      </c>
      <c r="G85" s="764">
        <f t="shared" ref="G85:BR85" si="328">G86+G88</f>
        <v>37395.4</v>
      </c>
      <c r="H85" s="764"/>
      <c r="I85" s="764"/>
      <c r="J85" s="764"/>
      <c r="K85" s="764">
        <f t="shared" si="328"/>
        <v>17000</v>
      </c>
      <c r="L85" s="764">
        <f t="shared" si="328"/>
        <v>13000</v>
      </c>
      <c r="M85" s="764">
        <f t="shared" si="328"/>
        <v>16000</v>
      </c>
      <c r="N85" s="764">
        <f t="shared" si="328"/>
        <v>16000</v>
      </c>
      <c r="O85" s="764">
        <f t="shared" si="328"/>
        <v>0</v>
      </c>
      <c r="P85" s="764">
        <f t="shared" si="328"/>
        <v>0</v>
      </c>
      <c r="Q85" s="764">
        <f t="shared" si="328"/>
        <v>14000</v>
      </c>
      <c r="R85" s="764">
        <f t="shared" si="328"/>
        <v>0</v>
      </c>
      <c r="S85" s="764">
        <f t="shared" si="328"/>
        <v>0</v>
      </c>
      <c r="T85" s="764">
        <f t="shared" si="328"/>
        <v>10920</v>
      </c>
      <c r="U85" s="764">
        <f t="shared" si="328"/>
        <v>0</v>
      </c>
      <c r="V85" s="764">
        <f t="shared" si="328"/>
        <v>0</v>
      </c>
      <c r="W85" s="764">
        <f t="shared" si="328"/>
        <v>3080</v>
      </c>
      <c r="X85" s="764">
        <f t="shared" si="328"/>
        <v>0</v>
      </c>
      <c r="Y85" s="764">
        <f t="shared" si="328"/>
        <v>0</v>
      </c>
      <c r="Z85" s="764">
        <f t="shared" si="328"/>
        <v>2718</v>
      </c>
      <c r="AA85" s="764">
        <f t="shared" si="328"/>
        <v>0</v>
      </c>
      <c r="AB85" s="764">
        <f t="shared" si="328"/>
        <v>0</v>
      </c>
      <c r="AC85" s="764">
        <f t="shared" si="328"/>
        <v>2000</v>
      </c>
      <c r="AD85" s="764">
        <f t="shared" si="328"/>
        <v>0</v>
      </c>
      <c r="AE85" s="764">
        <f t="shared" si="328"/>
        <v>0</v>
      </c>
      <c r="AF85" s="764">
        <f t="shared" si="328"/>
        <v>2000</v>
      </c>
      <c r="AG85" s="764">
        <f t="shared" si="328"/>
        <v>0</v>
      </c>
      <c r="AH85" s="764">
        <f t="shared" si="328"/>
        <v>0</v>
      </c>
      <c r="AI85" s="764">
        <f t="shared" si="328"/>
        <v>0</v>
      </c>
      <c r="AJ85" s="764">
        <f t="shared" si="328"/>
        <v>0</v>
      </c>
      <c r="AK85" s="764">
        <f t="shared" si="328"/>
        <v>0</v>
      </c>
      <c r="AL85" s="764">
        <f t="shared" si="328"/>
        <v>0</v>
      </c>
      <c r="AM85" s="764">
        <f t="shared" si="328"/>
        <v>0</v>
      </c>
      <c r="AN85" s="764">
        <f t="shared" si="328"/>
        <v>0</v>
      </c>
      <c r="AO85" s="764">
        <f t="shared" si="328"/>
        <v>0</v>
      </c>
      <c r="AP85" s="764">
        <f t="shared" si="328"/>
        <v>0</v>
      </c>
      <c r="AQ85" s="764">
        <f t="shared" si="328"/>
        <v>0</v>
      </c>
      <c r="AR85" s="764">
        <f t="shared" si="328"/>
        <v>0</v>
      </c>
      <c r="AS85" s="764">
        <f t="shared" si="328"/>
        <v>0</v>
      </c>
      <c r="AT85" s="764">
        <f t="shared" si="328"/>
        <v>0</v>
      </c>
      <c r="AU85" s="764">
        <f t="shared" si="328"/>
        <v>16000</v>
      </c>
      <c r="AV85" s="764">
        <f t="shared" si="328"/>
        <v>0</v>
      </c>
      <c r="AW85" s="764">
        <f t="shared" si="328"/>
        <v>0</v>
      </c>
      <c r="AX85" s="764">
        <f t="shared" si="328"/>
        <v>0</v>
      </c>
      <c r="AY85" s="764">
        <f t="shared" si="328"/>
        <v>0</v>
      </c>
      <c r="AZ85" s="764">
        <f t="shared" si="328"/>
        <v>0</v>
      </c>
      <c r="BA85" s="764">
        <f t="shared" si="328"/>
        <v>0</v>
      </c>
      <c r="BB85" s="764">
        <f t="shared" si="328"/>
        <v>0</v>
      </c>
      <c r="BC85" s="764">
        <f t="shared" si="328"/>
        <v>0</v>
      </c>
      <c r="BD85" s="764">
        <f t="shared" si="328"/>
        <v>0</v>
      </c>
      <c r="BE85" s="764">
        <f t="shared" si="328"/>
        <v>0</v>
      </c>
      <c r="BF85" s="764">
        <f t="shared" si="328"/>
        <v>0</v>
      </c>
      <c r="BG85" s="764">
        <f t="shared" si="328"/>
        <v>0</v>
      </c>
      <c r="BH85" s="764">
        <f t="shared" si="328"/>
        <v>0</v>
      </c>
      <c r="BI85" s="764">
        <f t="shared" si="328"/>
        <v>0</v>
      </c>
      <c r="BJ85" s="764">
        <f t="shared" si="328"/>
        <v>0</v>
      </c>
      <c r="BK85" s="764">
        <f t="shared" si="328"/>
        <v>0</v>
      </c>
      <c r="BL85" s="764">
        <f t="shared" si="328"/>
        <v>0</v>
      </c>
      <c r="BM85" s="764">
        <f t="shared" si="328"/>
        <v>0</v>
      </c>
      <c r="BN85" s="764"/>
      <c r="BO85" s="1435">
        <f t="shared" si="328"/>
        <v>0</v>
      </c>
      <c r="BP85" s="764">
        <f t="shared" si="328"/>
        <v>0</v>
      </c>
      <c r="BQ85" s="764">
        <f t="shared" si="328"/>
        <v>0</v>
      </c>
      <c r="BR85" s="764">
        <f t="shared" si="328"/>
        <v>0</v>
      </c>
      <c r="BS85" s="942"/>
    </row>
    <row r="86" spans="1:72" s="803" customFormat="1" ht="13.15" hidden="1" customHeight="1">
      <c r="A86" s="1513"/>
      <c r="B86" s="1497" t="s">
        <v>31</v>
      </c>
      <c r="C86" s="943"/>
      <c r="D86" s="815"/>
      <c r="E86" s="1486"/>
      <c r="F86" s="760">
        <f>F87</f>
        <v>0</v>
      </c>
      <c r="G86" s="760">
        <f t="shared" ref="G86:N86" si="329">G87</f>
        <v>0</v>
      </c>
      <c r="H86" s="760"/>
      <c r="I86" s="760"/>
      <c r="J86" s="760"/>
      <c r="K86" s="760">
        <f t="shared" si="329"/>
        <v>0</v>
      </c>
      <c r="L86" s="760">
        <f t="shared" si="329"/>
        <v>0</v>
      </c>
      <c r="M86" s="760">
        <f t="shared" si="329"/>
        <v>2000</v>
      </c>
      <c r="N86" s="760">
        <f t="shared" si="329"/>
        <v>2000</v>
      </c>
      <c r="O86" s="760">
        <f>O87</f>
        <v>0</v>
      </c>
      <c r="P86" s="760">
        <f t="shared" ref="P86:R86" si="330">P87</f>
        <v>0</v>
      </c>
      <c r="Q86" s="760">
        <f t="shared" si="330"/>
        <v>2000</v>
      </c>
      <c r="R86" s="760">
        <f t="shared" si="330"/>
        <v>0</v>
      </c>
      <c r="S86" s="760">
        <f>S87</f>
        <v>0</v>
      </c>
      <c r="T86" s="760">
        <f t="shared" ref="T86:BR86" si="331">T87</f>
        <v>1638</v>
      </c>
      <c r="U86" s="760">
        <f t="shared" si="331"/>
        <v>0</v>
      </c>
      <c r="V86" s="760">
        <f t="shared" si="331"/>
        <v>0</v>
      </c>
      <c r="W86" s="760">
        <f t="shared" si="331"/>
        <v>362</v>
      </c>
      <c r="X86" s="760">
        <f t="shared" si="331"/>
        <v>0</v>
      </c>
      <c r="Y86" s="760">
        <f t="shared" si="331"/>
        <v>0</v>
      </c>
      <c r="Z86" s="760">
        <f t="shared" si="331"/>
        <v>0</v>
      </c>
      <c r="AA86" s="760">
        <f t="shared" si="331"/>
        <v>0</v>
      </c>
      <c r="AB86" s="760">
        <f t="shared" si="331"/>
        <v>0</v>
      </c>
      <c r="AC86" s="760">
        <f t="shared" si="331"/>
        <v>0</v>
      </c>
      <c r="AD86" s="760">
        <f t="shared" si="331"/>
        <v>0</v>
      </c>
      <c r="AE86" s="760">
        <f t="shared" si="331"/>
        <v>0</v>
      </c>
      <c r="AF86" s="760">
        <f t="shared" si="331"/>
        <v>0</v>
      </c>
      <c r="AG86" s="760">
        <f t="shared" si="331"/>
        <v>0</v>
      </c>
      <c r="AH86" s="760">
        <f t="shared" si="331"/>
        <v>0</v>
      </c>
      <c r="AI86" s="760">
        <f t="shared" si="331"/>
        <v>0</v>
      </c>
      <c r="AJ86" s="760">
        <f t="shared" si="331"/>
        <v>0</v>
      </c>
      <c r="AK86" s="760">
        <f t="shared" si="331"/>
        <v>0</v>
      </c>
      <c r="AL86" s="760">
        <f t="shared" si="331"/>
        <v>0</v>
      </c>
      <c r="AM86" s="760">
        <f t="shared" si="331"/>
        <v>0</v>
      </c>
      <c r="AN86" s="760">
        <f t="shared" si="331"/>
        <v>0</v>
      </c>
      <c r="AO86" s="760">
        <f t="shared" si="331"/>
        <v>0</v>
      </c>
      <c r="AP86" s="760">
        <f t="shared" si="331"/>
        <v>0</v>
      </c>
      <c r="AQ86" s="760">
        <f t="shared" si="331"/>
        <v>0</v>
      </c>
      <c r="AR86" s="760">
        <f t="shared" si="331"/>
        <v>0</v>
      </c>
      <c r="AS86" s="760">
        <f t="shared" si="331"/>
        <v>0</v>
      </c>
      <c r="AT86" s="760">
        <f t="shared" si="331"/>
        <v>0</v>
      </c>
      <c r="AU86" s="760">
        <f t="shared" si="331"/>
        <v>2000</v>
      </c>
      <c r="AV86" s="760">
        <f t="shared" si="331"/>
        <v>0</v>
      </c>
      <c r="AW86" s="760">
        <f t="shared" si="331"/>
        <v>0</v>
      </c>
      <c r="AX86" s="760">
        <f t="shared" si="331"/>
        <v>0</v>
      </c>
      <c r="AY86" s="760">
        <f t="shared" si="331"/>
        <v>0</v>
      </c>
      <c r="AZ86" s="760">
        <f t="shared" si="331"/>
        <v>0</v>
      </c>
      <c r="BA86" s="760">
        <f t="shared" si="331"/>
        <v>0</v>
      </c>
      <c r="BB86" s="760">
        <f t="shared" si="331"/>
        <v>0</v>
      </c>
      <c r="BC86" s="760">
        <f t="shared" si="331"/>
        <v>0</v>
      </c>
      <c r="BD86" s="760">
        <f t="shared" si="331"/>
        <v>0</v>
      </c>
      <c r="BE86" s="760">
        <f t="shared" si="331"/>
        <v>0</v>
      </c>
      <c r="BF86" s="760">
        <f t="shared" si="331"/>
        <v>0</v>
      </c>
      <c r="BG86" s="760">
        <f t="shared" si="331"/>
        <v>0</v>
      </c>
      <c r="BH86" s="760">
        <f t="shared" si="331"/>
        <v>0</v>
      </c>
      <c r="BI86" s="760">
        <f t="shared" si="331"/>
        <v>0</v>
      </c>
      <c r="BJ86" s="760">
        <f t="shared" si="331"/>
        <v>0</v>
      </c>
      <c r="BK86" s="760">
        <f t="shared" si="331"/>
        <v>0</v>
      </c>
      <c r="BL86" s="760">
        <f t="shared" si="331"/>
        <v>0</v>
      </c>
      <c r="BM86" s="760">
        <f t="shared" si="331"/>
        <v>0</v>
      </c>
      <c r="BN86" s="760"/>
      <c r="BO86" s="1641">
        <f t="shared" si="331"/>
        <v>0</v>
      </c>
      <c r="BP86" s="760">
        <f t="shared" si="331"/>
        <v>0</v>
      </c>
      <c r="BQ86" s="760">
        <f t="shared" si="331"/>
        <v>0</v>
      </c>
      <c r="BR86" s="760">
        <f t="shared" si="331"/>
        <v>0</v>
      </c>
      <c r="BS86" s="800"/>
    </row>
    <row r="87" spans="1:72" s="803" customFormat="1" ht="23.65" hidden="1" customHeight="1">
      <c r="A87" s="792">
        <v>1</v>
      </c>
      <c r="B87" s="1514" t="s">
        <v>147</v>
      </c>
      <c r="C87" s="794" t="s">
        <v>164</v>
      </c>
      <c r="D87" s="794" t="s">
        <v>169</v>
      </c>
      <c r="E87" s="794"/>
      <c r="F87" s="764"/>
      <c r="G87" s="796"/>
      <c r="H87" s="796"/>
      <c r="I87" s="796"/>
      <c r="J87" s="796"/>
      <c r="K87" s="764"/>
      <c r="L87" s="764"/>
      <c r="M87" s="797">
        <f>N87</f>
        <v>2000</v>
      </c>
      <c r="N87" s="764">
        <v>2000</v>
      </c>
      <c r="O87" s="764">
        <v>0</v>
      </c>
      <c r="P87" s="798"/>
      <c r="Q87" s="797">
        <v>2000</v>
      </c>
      <c r="R87" s="938"/>
      <c r="S87" s="797"/>
      <c r="T87" s="797">
        <v>1638</v>
      </c>
      <c r="U87" s="938"/>
      <c r="V87" s="797"/>
      <c r="W87" s="799">
        <f>Q87-T87</f>
        <v>362</v>
      </c>
      <c r="X87" s="799"/>
      <c r="Y87" s="799"/>
      <c r="Z87" s="797">
        <f t="shared" ref="Z87" si="332">AA87+AB87</f>
        <v>0</v>
      </c>
      <c r="AA87" s="938"/>
      <c r="AB87" s="797"/>
      <c r="AC87" s="797">
        <f>AD87+AE87</f>
        <v>0</v>
      </c>
      <c r="AD87" s="939"/>
      <c r="AE87" s="797"/>
      <c r="AF87" s="797">
        <f>AG87+AH87</f>
        <v>0</v>
      </c>
      <c r="AG87" s="938"/>
      <c r="AH87" s="798"/>
      <c r="AI87" s="799">
        <f>AC87-AF87</f>
        <v>0</v>
      </c>
      <c r="AJ87" s="799"/>
      <c r="AK87" s="799"/>
      <c r="AL87" s="798"/>
      <c r="AM87" s="938"/>
      <c r="AN87" s="798"/>
      <c r="AO87" s="937">
        <f t="shared" ref="AO87" si="333">AP87+AQ87</f>
        <v>0</v>
      </c>
      <c r="AP87" s="938"/>
      <c r="AQ87" s="798"/>
      <c r="AR87" s="797">
        <f>AO87</f>
        <v>0</v>
      </c>
      <c r="AS87" s="933">
        <f>AP87</f>
        <v>0</v>
      </c>
      <c r="AT87" s="798">
        <f>AQ87</f>
        <v>0</v>
      </c>
      <c r="AU87" s="799">
        <f t="shared" ref="AU87:AW87" si="334">Q87+AC87+AO87</f>
        <v>2000</v>
      </c>
      <c r="AV87" s="799">
        <f t="shared" si="334"/>
        <v>0</v>
      </c>
      <c r="AW87" s="799">
        <f t="shared" si="334"/>
        <v>0</v>
      </c>
      <c r="AX87" s="799">
        <f t="shared" ref="AX87" si="335">AY87</f>
        <v>0</v>
      </c>
      <c r="AY87" s="932">
        <f t="shared" ref="AY87:BA87" si="336">N87-AU87</f>
        <v>0</v>
      </c>
      <c r="AZ87" s="799">
        <f t="shared" si="336"/>
        <v>0</v>
      </c>
      <c r="BA87" s="798">
        <f t="shared" si="336"/>
        <v>0</v>
      </c>
      <c r="BB87" s="799">
        <f t="shared" ref="BB87" si="337">AX87</f>
        <v>0</v>
      </c>
      <c r="BC87" s="799">
        <f t="shared" ref="BC87" si="338">AZ87</f>
        <v>0</v>
      </c>
      <c r="BD87" s="798"/>
      <c r="BE87" s="799">
        <f t="shared" ref="BE87:BF87" si="339">BB87</f>
        <v>0</v>
      </c>
      <c r="BF87" s="799">
        <f t="shared" si="339"/>
        <v>0</v>
      </c>
      <c r="BG87" s="798"/>
      <c r="BH87" s="799">
        <f t="shared" ref="BH87:BI87" si="340">AY87-BB87</f>
        <v>0</v>
      </c>
      <c r="BI87" s="798">
        <f t="shared" si="340"/>
        <v>0</v>
      </c>
      <c r="BJ87" s="798"/>
      <c r="BK87" s="798"/>
      <c r="BL87" s="798"/>
      <c r="BM87" s="798"/>
      <c r="BN87" s="798"/>
      <c r="BO87" s="1436">
        <f t="shared" ref="BO87" si="341">BP87</f>
        <v>0</v>
      </c>
      <c r="BP87" s="799">
        <f t="shared" ref="BP87" si="342">AY87</f>
        <v>0</v>
      </c>
      <c r="BQ87" s="800"/>
      <c r="BR87" s="800"/>
      <c r="BS87" s="800"/>
      <c r="BT87" s="803" t="s">
        <v>358</v>
      </c>
    </row>
    <row r="88" spans="1:72" s="803" customFormat="1" ht="12.6" hidden="1" customHeight="1">
      <c r="A88" s="1500"/>
      <c r="B88" s="1512" t="s">
        <v>30</v>
      </c>
      <c r="C88" s="943"/>
      <c r="D88" s="792"/>
      <c r="E88" s="1486"/>
      <c r="F88" s="760">
        <f>F89</f>
        <v>85027</v>
      </c>
      <c r="G88" s="760">
        <f t="shared" ref="G88:AZ90" si="343">G89</f>
        <v>37395.4</v>
      </c>
      <c r="H88" s="760"/>
      <c r="I88" s="760"/>
      <c r="J88" s="760"/>
      <c r="K88" s="760">
        <f t="shared" si="343"/>
        <v>17000</v>
      </c>
      <c r="L88" s="760">
        <f t="shared" si="343"/>
        <v>13000</v>
      </c>
      <c r="M88" s="760">
        <f t="shared" si="343"/>
        <v>14000</v>
      </c>
      <c r="N88" s="760">
        <f t="shared" si="343"/>
        <v>14000</v>
      </c>
      <c r="O88" s="760">
        <f t="shared" si="343"/>
        <v>0</v>
      </c>
      <c r="P88" s="760">
        <f t="shared" si="343"/>
        <v>0</v>
      </c>
      <c r="Q88" s="760">
        <f t="shared" si="343"/>
        <v>12000</v>
      </c>
      <c r="R88" s="760">
        <f t="shared" si="343"/>
        <v>0</v>
      </c>
      <c r="S88" s="760">
        <f t="shared" si="343"/>
        <v>0</v>
      </c>
      <c r="T88" s="760">
        <f t="shared" si="343"/>
        <v>9282</v>
      </c>
      <c r="U88" s="760">
        <f t="shared" si="343"/>
        <v>0</v>
      </c>
      <c r="V88" s="760">
        <f t="shared" si="343"/>
        <v>0</v>
      </c>
      <c r="W88" s="760">
        <f t="shared" si="343"/>
        <v>2718</v>
      </c>
      <c r="X88" s="760">
        <f t="shared" si="343"/>
        <v>0</v>
      </c>
      <c r="Y88" s="760">
        <f t="shared" si="343"/>
        <v>0</v>
      </c>
      <c r="Z88" s="760">
        <f t="shared" si="343"/>
        <v>2718</v>
      </c>
      <c r="AA88" s="760">
        <f t="shared" si="343"/>
        <v>0</v>
      </c>
      <c r="AB88" s="760">
        <f t="shared" si="343"/>
        <v>0</v>
      </c>
      <c r="AC88" s="760">
        <f t="shared" si="343"/>
        <v>2000</v>
      </c>
      <c r="AD88" s="760">
        <f t="shared" si="343"/>
        <v>0</v>
      </c>
      <c r="AE88" s="760">
        <f t="shared" si="343"/>
        <v>0</v>
      </c>
      <c r="AF88" s="760">
        <f t="shared" si="343"/>
        <v>2000</v>
      </c>
      <c r="AG88" s="760">
        <f t="shared" si="343"/>
        <v>0</v>
      </c>
      <c r="AH88" s="760">
        <f t="shared" si="343"/>
        <v>0</v>
      </c>
      <c r="AI88" s="760">
        <f t="shared" si="343"/>
        <v>0</v>
      </c>
      <c r="AJ88" s="760">
        <f t="shared" si="343"/>
        <v>0</v>
      </c>
      <c r="AK88" s="760">
        <f t="shared" si="343"/>
        <v>0</v>
      </c>
      <c r="AL88" s="760">
        <f t="shared" si="343"/>
        <v>0</v>
      </c>
      <c r="AM88" s="760">
        <f t="shared" si="343"/>
        <v>0</v>
      </c>
      <c r="AN88" s="760">
        <f t="shared" si="343"/>
        <v>0</v>
      </c>
      <c r="AO88" s="760">
        <f t="shared" si="343"/>
        <v>0</v>
      </c>
      <c r="AP88" s="760">
        <f t="shared" si="343"/>
        <v>0</v>
      </c>
      <c r="AQ88" s="760">
        <f t="shared" si="343"/>
        <v>0</v>
      </c>
      <c r="AR88" s="760">
        <f t="shared" si="343"/>
        <v>0</v>
      </c>
      <c r="AS88" s="760">
        <f t="shared" si="343"/>
        <v>0</v>
      </c>
      <c r="AT88" s="760">
        <f t="shared" si="343"/>
        <v>0</v>
      </c>
      <c r="AU88" s="760">
        <f t="shared" si="343"/>
        <v>14000</v>
      </c>
      <c r="AV88" s="760">
        <f t="shared" si="343"/>
        <v>0</v>
      </c>
      <c r="AW88" s="760">
        <f t="shared" si="343"/>
        <v>0</v>
      </c>
      <c r="AX88" s="760">
        <f t="shared" si="343"/>
        <v>0</v>
      </c>
      <c r="AY88" s="760">
        <f t="shared" si="343"/>
        <v>0</v>
      </c>
      <c r="AZ88" s="760">
        <f t="shared" si="343"/>
        <v>0</v>
      </c>
      <c r="BA88" s="760">
        <f t="shared" ref="BA88:BM90" si="344">BA89</f>
        <v>0</v>
      </c>
      <c r="BB88" s="760">
        <f t="shared" si="344"/>
        <v>0</v>
      </c>
      <c r="BC88" s="760">
        <f t="shared" si="344"/>
        <v>0</v>
      </c>
      <c r="BD88" s="760">
        <f t="shared" si="344"/>
        <v>0</v>
      </c>
      <c r="BE88" s="760">
        <f t="shared" si="344"/>
        <v>0</v>
      </c>
      <c r="BF88" s="760">
        <f t="shared" si="344"/>
        <v>0</v>
      </c>
      <c r="BG88" s="760">
        <f t="shared" si="344"/>
        <v>0</v>
      </c>
      <c r="BH88" s="760">
        <f t="shared" si="344"/>
        <v>0</v>
      </c>
      <c r="BI88" s="760">
        <f t="shared" si="344"/>
        <v>0</v>
      </c>
      <c r="BJ88" s="760">
        <f t="shared" si="344"/>
        <v>0</v>
      </c>
      <c r="BK88" s="760">
        <f t="shared" si="344"/>
        <v>0</v>
      </c>
      <c r="BL88" s="760">
        <f t="shared" si="344"/>
        <v>0</v>
      </c>
      <c r="BM88" s="760">
        <f t="shared" si="344"/>
        <v>0</v>
      </c>
      <c r="BN88" s="760"/>
      <c r="BO88" s="1641">
        <f t="shared" ref="BO88:BR90" si="345">BO89</f>
        <v>0</v>
      </c>
      <c r="BP88" s="760">
        <f t="shared" si="345"/>
        <v>0</v>
      </c>
      <c r="BQ88" s="760">
        <f t="shared" si="345"/>
        <v>0</v>
      </c>
      <c r="BR88" s="760">
        <f t="shared" si="345"/>
        <v>0</v>
      </c>
      <c r="BS88" s="800"/>
    </row>
    <row r="89" spans="1:72" s="803" customFormat="1" ht="34.5" hidden="1" customHeight="1">
      <c r="A89" s="1513" t="s">
        <v>29</v>
      </c>
      <c r="B89" s="1351" t="s">
        <v>263</v>
      </c>
      <c r="C89" s="943"/>
      <c r="D89" s="792"/>
      <c r="E89" s="1486"/>
      <c r="F89" s="760">
        <f>F90</f>
        <v>85027</v>
      </c>
      <c r="G89" s="760">
        <f t="shared" si="343"/>
        <v>37395.4</v>
      </c>
      <c r="H89" s="760"/>
      <c r="I89" s="760"/>
      <c r="J89" s="760"/>
      <c r="K89" s="760">
        <f t="shared" si="343"/>
        <v>17000</v>
      </c>
      <c r="L89" s="760">
        <f t="shared" si="343"/>
        <v>13000</v>
      </c>
      <c r="M89" s="760">
        <f t="shared" si="343"/>
        <v>14000</v>
      </c>
      <c r="N89" s="760">
        <f t="shared" si="343"/>
        <v>14000</v>
      </c>
      <c r="O89" s="760">
        <f t="shared" si="343"/>
        <v>0</v>
      </c>
      <c r="P89" s="760">
        <f t="shared" si="343"/>
        <v>0</v>
      </c>
      <c r="Q89" s="760">
        <f t="shared" si="343"/>
        <v>12000</v>
      </c>
      <c r="R89" s="760">
        <f t="shared" si="343"/>
        <v>0</v>
      </c>
      <c r="S89" s="760">
        <f t="shared" si="343"/>
        <v>0</v>
      </c>
      <c r="T89" s="760">
        <f t="shared" si="343"/>
        <v>9282</v>
      </c>
      <c r="U89" s="760">
        <f t="shared" si="343"/>
        <v>0</v>
      </c>
      <c r="V89" s="760">
        <f t="shared" si="343"/>
        <v>0</v>
      </c>
      <c r="W89" s="760">
        <f t="shared" si="343"/>
        <v>2718</v>
      </c>
      <c r="X89" s="760">
        <f t="shared" si="343"/>
        <v>0</v>
      </c>
      <c r="Y89" s="760">
        <f t="shared" si="343"/>
        <v>0</v>
      </c>
      <c r="Z89" s="760">
        <f t="shared" si="343"/>
        <v>2718</v>
      </c>
      <c r="AA89" s="760">
        <f t="shared" si="343"/>
        <v>0</v>
      </c>
      <c r="AB89" s="760">
        <f t="shared" si="343"/>
        <v>0</v>
      </c>
      <c r="AC89" s="760">
        <f t="shared" si="343"/>
        <v>2000</v>
      </c>
      <c r="AD89" s="760">
        <f t="shared" si="343"/>
        <v>0</v>
      </c>
      <c r="AE89" s="760">
        <f t="shared" si="343"/>
        <v>0</v>
      </c>
      <c r="AF89" s="760">
        <f t="shared" si="343"/>
        <v>2000</v>
      </c>
      <c r="AG89" s="760">
        <f t="shared" si="343"/>
        <v>0</v>
      </c>
      <c r="AH89" s="760">
        <f t="shared" si="343"/>
        <v>0</v>
      </c>
      <c r="AI89" s="760">
        <f t="shared" si="343"/>
        <v>0</v>
      </c>
      <c r="AJ89" s="760">
        <f t="shared" si="343"/>
        <v>0</v>
      </c>
      <c r="AK89" s="760">
        <f t="shared" si="343"/>
        <v>0</v>
      </c>
      <c r="AL89" s="760">
        <f t="shared" si="343"/>
        <v>0</v>
      </c>
      <c r="AM89" s="760">
        <f t="shared" si="343"/>
        <v>0</v>
      </c>
      <c r="AN89" s="760">
        <f t="shared" si="343"/>
        <v>0</v>
      </c>
      <c r="AO89" s="760">
        <f t="shared" si="343"/>
        <v>0</v>
      </c>
      <c r="AP89" s="760">
        <f t="shared" si="343"/>
        <v>0</v>
      </c>
      <c r="AQ89" s="760">
        <f t="shared" si="343"/>
        <v>0</v>
      </c>
      <c r="AR89" s="760">
        <f t="shared" si="343"/>
        <v>0</v>
      </c>
      <c r="AS89" s="760">
        <f t="shared" si="343"/>
        <v>0</v>
      </c>
      <c r="AT89" s="760">
        <f t="shared" si="343"/>
        <v>0</v>
      </c>
      <c r="AU89" s="760">
        <f t="shared" si="343"/>
        <v>14000</v>
      </c>
      <c r="AV89" s="760">
        <f t="shared" si="343"/>
        <v>0</v>
      </c>
      <c r="AW89" s="760">
        <f t="shared" si="343"/>
        <v>0</v>
      </c>
      <c r="AX89" s="760">
        <f t="shared" si="343"/>
        <v>0</v>
      </c>
      <c r="AY89" s="760">
        <f t="shared" si="343"/>
        <v>0</v>
      </c>
      <c r="AZ89" s="760">
        <f t="shared" si="343"/>
        <v>0</v>
      </c>
      <c r="BA89" s="760">
        <f t="shared" si="344"/>
        <v>0</v>
      </c>
      <c r="BB89" s="760">
        <f t="shared" si="344"/>
        <v>0</v>
      </c>
      <c r="BC89" s="760">
        <f t="shared" si="344"/>
        <v>0</v>
      </c>
      <c r="BD89" s="760">
        <f t="shared" si="344"/>
        <v>0</v>
      </c>
      <c r="BE89" s="760">
        <f t="shared" si="344"/>
        <v>0</v>
      </c>
      <c r="BF89" s="760">
        <f t="shared" si="344"/>
        <v>0</v>
      </c>
      <c r="BG89" s="760">
        <f t="shared" si="344"/>
        <v>0</v>
      </c>
      <c r="BH89" s="760">
        <f t="shared" si="344"/>
        <v>0</v>
      </c>
      <c r="BI89" s="760">
        <f t="shared" si="344"/>
        <v>0</v>
      </c>
      <c r="BJ89" s="760">
        <f t="shared" si="344"/>
        <v>0</v>
      </c>
      <c r="BK89" s="760">
        <f t="shared" si="344"/>
        <v>0</v>
      </c>
      <c r="BL89" s="760">
        <f t="shared" si="344"/>
        <v>0</v>
      </c>
      <c r="BM89" s="760">
        <f t="shared" si="344"/>
        <v>0</v>
      </c>
      <c r="BN89" s="760"/>
      <c r="BO89" s="1641">
        <f t="shared" si="345"/>
        <v>0</v>
      </c>
      <c r="BP89" s="760">
        <f t="shared" si="345"/>
        <v>0</v>
      </c>
      <c r="BQ89" s="760">
        <f t="shared" si="345"/>
        <v>0</v>
      </c>
      <c r="BR89" s="760">
        <f t="shared" si="345"/>
        <v>0</v>
      </c>
      <c r="BS89" s="800"/>
    </row>
    <row r="90" spans="1:72" s="1494" customFormat="1" ht="13.15" hidden="1" customHeight="1">
      <c r="A90" s="1515"/>
      <c r="B90" s="1353" t="s">
        <v>25</v>
      </c>
      <c r="C90" s="1491"/>
      <c r="D90" s="1492"/>
      <c r="E90" s="1490"/>
      <c r="F90" s="935">
        <f>F91</f>
        <v>85027</v>
      </c>
      <c r="G90" s="935">
        <f t="shared" si="343"/>
        <v>37395.4</v>
      </c>
      <c r="H90" s="935"/>
      <c r="I90" s="935"/>
      <c r="J90" s="935"/>
      <c r="K90" s="935">
        <f t="shared" si="343"/>
        <v>17000</v>
      </c>
      <c r="L90" s="935">
        <f t="shared" si="343"/>
        <v>13000</v>
      </c>
      <c r="M90" s="935">
        <f t="shared" si="343"/>
        <v>14000</v>
      </c>
      <c r="N90" s="935">
        <f t="shared" si="343"/>
        <v>14000</v>
      </c>
      <c r="O90" s="935">
        <f t="shared" si="343"/>
        <v>0</v>
      </c>
      <c r="P90" s="935">
        <f t="shared" si="343"/>
        <v>0</v>
      </c>
      <c r="Q90" s="935">
        <f t="shared" si="343"/>
        <v>12000</v>
      </c>
      <c r="R90" s="935">
        <f t="shared" si="343"/>
        <v>0</v>
      </c>
      <c r="S90" s="935">
        <f t="shared" si="343"/>
        <v>0</v>
      </c>
      <c r="T90" s="935">
        <f t="shared" si="343"/>
        <v>9282</v>
      </c>
      <c r="U90" s="935">
        <f t="shared" si="343"/>
        <v>0</v>
      </c>
      <c r="V90" s="935">
        <f t="shared" si="343"/>
        <v>0</v>
      </c>
      <c r="W90" s="935">
        <f t="shared" si="343"/>
        <v>2718</v>
      </c>
      <c r="X90" s="935">
        <f t="shared" si="343"/>
        <v>0</v>
      </c>
      <c r="Y90" s="935">
        <f t="shared" si="343"/>
        <v>0</v>
      </c>
      <c r="Z90" s="935">
        <f t="shared" si="343"/>
        <v>2718</v>
      </c>
      <c r="AA90" s="935">
        <f t="shared" si="343"/>
        <v>0</v>
      </c>
      <c r="AB90" s="935">
        <f t="shared" si="343"/>
        <v>0</v>
      </c>
      <c r="AC90" s="935">
        <f t="shared" si="343"/>
        <v>2000</v>
      </c>
      <c r="AD90" s="935">
        <f t="shared" si="343"/>
        <v>0</v>
      </c>
      <c r="AE90" s="935">
        <f t="shared" si="343"/>
        <v>0</v>
      </c>
      <c r="AF90" s="935">
        <f t="shared" si="343"/>
        <v>2000</v>
      </c>
      <c r="AG90" s="935">
        <f t="shared" si="343"/>
        <v>0</v>
      </c>
      <c r="AH90" s="935">
        <f t="shared" si="343"/>
        <v>0</v>
      </c>
      <c r="AI90" s="935">
        <f t="shared" si="343"/>
        <v>0</v>
      </c>
      <c r="AJ90" s="935">
        <f t="shared" si="343"/>
        <v>0</v>
      </c>
      <c r="AK90" s="935">
        <f t="shared" si="343"/>
        <v>0</v>
      </c>
      <c r="AL90" s="935">
        <f t="shared" si="343"/>
        <v>0</v>
      </c>
      <c r="AM90" s="935">
        <f t="shared" si="343"/>
        <v>0</v>
      </c>
      <c r="AN90" s="935">
        <f t="shared" si="343"/>
        <v>0</v>
      </c>
      <c r="AO90" s="935">
        <f t="shared" si="343"/>
        <v>0</v>
      </c>
      <c r="AP90" s="935">
        <f t="shared" si="343"/>
        <v>0</v>
      </c>
      <c r="AQ90" s="935">
        <f t="shared" si="343"/>
        <v>0</v>
      </c>
      <c r="AR90" s="935">
        <f t="shared" si="343"/>
        <v>0</v>
      </c>
      <c r="AS90" s="935">
        <f t="shared" si="343"/>
        <v>0</v>
      </c>
      <c r="AT90" s="935">
        <f t="shared" si="343"/>
        <v>0</v>
      </c>
      <c r="AU90" s="935">
        <f t="shared" si="343"/>
        <v>14000</v>
      </c>
      <c r="AV90" s="935">
        <f t="shared" si="343"/>
        <v>0</v>
      </c>
      <c r="AW90" s="935">
        <f t="shared" si="343"/>
        <v>0</v>
      </c>
      <c r="AX90" s="935">
        <f t="shared" si="343"/>
        <v>0</v>
      </c>
      <c r="AY90" s="935">
        <f t="shared" si="343"/>
        <v>0</v>
      </c>
      <c r="AZ90" s="935">
        <f t="shared" si="343"/>
        <v>0</v>
      </c>
      <c r="BA90" s="935">
        <f t="shared" si="344"/>
        <v>0</v>
      </c>
      <c r="BB90" s="935">
        <f t="shared" si="344"/>
        <v>0</v>
      </c>
      <c r="BC90" s="935">
        <f t="shared" si="344"/>
        <v>0</v>
      </c>
      <c r="BD90" s="935">
        <f t="shared" si="344"/>
        <v>0</v>
      </c>
      <c r="BE90" s="935">
        <f t="shared" si="344"/>
        <v>0</v>
      </c>
      <c r="BF90" s="935">
        <f t="shared" si="344"/>
        <v>0</v>
      </c>
      <c r="BG90" s="935">
        <f t="shared" si="344"/>
        <v>0</v>
      </c>
      <c r="BH90" s="935">
        <f t="shared" si="344"/>
        <v>0</v>
      </c>
      <c r="BI90" s="935">
        <f t="shared" si="344"/>
        <v>0</v>
      </c>
      <c r="BJ90" s="935">
        <f t="shared" si="344"/>
        <v>0</v>
      </c>
      <c r="BK90" s="935">
        <f t="shared" si="344"/>
        <v>0</v>
      </c>
      <c r="BL90" s="935">
        <f t="shared" si="344"/>
        <v>0</v>
      </c>
      <c r="BM90" s="935">
        <f t="shared" si="344"/>
        <v>0</v>
      </c>
      <c r="BN90" s="935"/>
      <c r="BO90" s="1638">
        <f t="shared" si="345"/>
        <v>0</v>
      </c>
      <c r="BP90" s="935">
        <f t="shared" si="345"/>
        <v>0</v>
      </c>
      <c r="BQ90" s="935">
        <f t="shared" si="345"/>
        <v>0</v>
      </c>
      <c r="BR90" s="935">
        <f t="shared" si="345"/>
        <v>0</v>
      </c>
      <c r="BS90" s="1352"/>
    </row>
    <row r="91" spans="1:72" s="803" customFormat="1" ht="34.15" hidden="1" customHeight="1">
      <c r="A91" s="815">
        <v>1</v>
      </c>
      <c r="B91" s="1495" t="s">
        <v>146</v>
      </c>
      <c r="C91" s="943"/>
      <c r="D91" s="815" t="s">
        <v>172</v>
      </c>
      <c r="E91" s="816" t="s">
        <v>201</v>
      </c>
      <c r="F91" s="764">
        <v>85027</v>
      </c>
      <c r="G91" s="764">
        <v>37395.4</v>
      </c>
      <c r="H91" s="764"/>
      <c r="I91" s="764"/>
      <c r="J91" s="764"/>
      <c r="K91" s="764">
        <v>17000</v>
      </c>
      <c r="L91" s="764">
        <v>13000</v>
      </c>
      <c r="M91" s="797">
        <f t="shared" ref="M91" si="346">N91</f>
        <v>14000</v>
      </c>
      <c r="N91" s="764">
        <v>14000</v>
      </c>
      <c r="O91" s="764">
        <v>0</v>
      </c>
      <c r="P91" s="798"/>
      <c r="Q91" s="797">
        <v>12000</v>
      </c>
      <c r="R91" s="938"/>
      <c r="S91" s="797"/>
      <c r="T91" s="797">
        <v>9282</v>
      </c>
      <c r="U91" s="938"/>
      <c r="V91" s="797"/>
      <c r="W91" s="799">
        <f>Q91-T91</f>
        <v>2718</v>
      </c>
      <c r="X91" s="799">
        <f>R91-U91</f>
        <v>0</v>
      </c>
      <c r="Y91" s="799">
        <f>S91-V91</f>
        <v>0</v>
      </c>
      <c r="Z91" s="797">
        <v>2718</v>
      </c>
      <c r="AA91" s="938"/>
      <c r="AB91" s="797"/>
      <c r="AC91" s="797">
        <v>2000</v>
      </c>
      <c r="AD91" s="939"/>
      <c r="AE91" s="797"/>
      <c r="AF91" s="797">
        <v>2000</v>
      </c>
      <c r="AG91" s="938"/>
      <c r="AH91" s="797"/>
      <c r="AI91" s="799">
        <f>AC91-AF91</f>
        <v>0</v>
      </c>
      <c r="AJ91" s="799"/>
      <c r="AK91" s="799"/>
      <c r="AL91" s="798"/>
      <c r="AM91" s="938"/>
      <c r="AN91" s="798"/>
      <c r="AO91" s="937">
        <f t="shared" ref="AO91" si="347">AP91+AQ91</f>
        <v>0</v>
      </c>
      <c r="AP91" s="938"/>
      <c r="AQ91" s="798"/>
      <c r="AR91" s="797">
        <f>AO91</f>
        <v>0</v>
      </c>
      <c r="AS91" s="933">
        <f>AP91</f>
        <v>0</v>
      </c>
      <c r="AT91" s="798">
        <f>AQ91</f>
        <v>0</v>
      </c>
      <c r="AU91" s="799">
        <f t="shared" ref="AU91:AW91" si="348">Q91+AC91+AO91</f>
        <v>14000</v>
      </c>
      <c r="AV91" s="799">
        <f t="shared" si="348"/>
        <v>0</v>
      </c>
      <c r="AW91" s="799">
        <f t="shared" si="348"/>
        <v>0</v>
      </c>
      <c r="AX91" s="799">
        <f t="shared" ref="AX91" si="349">AY91</f>
        <v>0</v>
      </c>
      <c r="AY91" s="932">
        <f t="shared" ref="AY91:BA91" si="350">N91-AU91</f>
        <v>0</v>
      </c>
      <c r="AZ91" s="799">
        <f t="shared" si="350"/>
        <v>0</v>
      </c>
      <c r="BA91" s="798">
        <f t="shared" si="350"/>
        <v>0</v>
      </c>
      <c r="BB91" s="799">
        <f t="shared" ref="BB91" si="351">AX91</f>
        <v>0</v>
      </c>
      <c r="BC91" s="799">
        <f t="shared" ref="BC91" si="352">AZ91</f>
        <v>0</v>
      </c>
      <c r="BD91" s="798"/>
      <c r="BE91" s="799">
        <f t="shared" ref="BE91:BF91" si="353">BB91</f>
        <v>0</v>
      </c>
      <c r="BF91" s="799">
        <f t="shared" si="353"/>
        <v>0</v>
      </c>
      <c r="BG91" s="798"/>
      <c r="BH91" s="799">
        <f t="shared" ref="BH91:BI91" si="354">AY91-BB91</f>
        <v>0</v>
      </c>
      <c r="BI91" s="798">
        <f t="shared" si="354"/>
        <v>0</v>
      </c>
      <c r="BJ91" s="798"/>
      <c r="BK91" s="798"/>
      <c r="BL91" s="798"/>
      <c r="BM91" s="798"/>
      <c r="BN91" s="798"/>
      <c r="BO91" s="1436">
        <f t="shared" ref="BO91" si="355">BP91</f>
        <v>0</v>
      </c>
      <c r="BP91" s="799">
        <f t="shared" ref="BP91" si="356">AY91</f>
        <v>0</v>
      </c>
      <c r="BQ91" s="800"/>
      <c r="BR91" s="800"/>
      <c r="BS91" s="800"/>
      <c r="BT91" s="803" t="s">
        <v>358</v>
      </c>
    </row>
    <row r="92" spans="1:72" s="714" customFormat="1" ht="30" customHeight="1">
      <c r="A92" s="792" t="s">
        <v>150</v>
      </c>
      <c r="B92" s="1642" t="s">
        <v>148</v>
      </c>
      <c r="C92" s="943"/>
      <c r="D92" s="792"/>
      <c r="E92" s="792"/>
      <c r="F92" s="764">
        <f>F93</f>
        <v>75030</v>
      </c>
      <c r="G92" s="764">
        <f t="shared" ref="G92:AZ95" si="357">G93</f>
        <v>60024</v>
      </c>
      <c r="H92" s="764"/>
      <c r="I92" s="764"/>
      <c r="J92" s="764"/>
      <c r="K92" s="764">
        <f t="shared" si="357"/>
        <v>51460</v>
      </c>
      <c r="L92" s="764">
        <f t="shared" si="357"/>
        <v>42960</v>
      </c>
      <c r="M92" s="764">
        <f t="shared" si="357"/>
        <v>17000</v>
      </c>
      <c r="N92" s="764">
        <f t="shared" si="357"/>
        <v>17000</v>
      </c>
      <c r="O92" s="764">
        <f t="shared" si="357"/>
        <v>0</v>
      </c>
      <c r="P92" s="764">
        <f t="shared" si="357"/>
        <v>0</v>
      </c>
      <c r="Q92" s="764">
        <f t="shared" si="357"/>
        <v>17000</v>
      </c>
      <c r="R92" s="764">
        <f t="shared" si="357"/>
        <v>0</v>
      </c>
      <c r="S92" s="764">
        <f t="shared" si="357"/>
        <v>0</v>
      </c>
      <c r="T92" s="764">
        <f t="shared" si="357"/>
        <v>13343</v>
      </c>
      <c r="U92" s="764">
        <f t="shared" si="357"/>
        <v>0</v>
      </c>
      <c r="V92" s="764">
        <f t="shared" si="357"/>
        <v>0</v>
      </c>
      <c r="W92" s="764">
        <f t="shared" si="357"/>
        <v>3657</v>
      </c>
      <c r="X92" s="764">
        <f t="shared" si="357"/>
        <v>0</v>
      </c>
      <c r="Y92" s="764">
        <f t="shared" si="357"/>
        <v>0</v>
      </c>
      <c r="Z92" s="764">
        <f t="shared" si="357"/>
        <v>445</v>
      </c>
      <c r="AA92" s="764">
        <f t="shared" si="357"/>
        <v>0</v>
      </c>
      <c r="AB92" s="764">
        <f t="shared" si="357"/>
        <v>0</v>
      </c>
      <c r="AC92" s="764">
        <f t="shared" si="357"/>
        <v>0</v>
      </c>
      <c r="AD92" s="764">
        <f t="shared" si="357"/>
        <v>0</v>
      </c>
      <c r="AE92" s="764">
        <f t="shared" si="357"/>
        <v>0</v>
      </c>
      <c r="AF92" s="764">
        <f t="shared" si="357"/>
        <v>0</v>
      </c>
      <c r="AG92" s="764">
        <f t="shared" si="357"/>
        <v>0</v>
      </c>
      <c r="AH92" s="764">
        <f t="shared" si="357"/>
        <v>0</v>
      </c>
      <c r="AI92" s="764">
        <f t="shared" si="357"/>
        <v>0</v>
      </c>
      <c r="AJ92" s="764">
        <f t="shared" si="357"/>
        <v>0</v>
      </c>
      <c r="AK92" s="764">
        <f t="shared" si="357"/>
        <v>0</v>
      </c>
      <c r="AL92" s="764">
        <f t="shared" si="357"/>
        <v>0</v>
      </c>
      <c r="AM92" s="764">
        <f t="shared" si="357"/>
        <v>0</v>
      </c>
      <c r="AN92" s="764">
        <f t="shared" si="357"/>
        <v>0</v>
      </c>
      <c r="AO92" s="764">
        <f t="shared" si="357"/>
        <v>0</v>
      </c>
      <c r="AP92" s="764">
        <f t="shared" si="357"/>
        <v>0</v>
      </c>
      <c r="AQ92" s="764">
        <f t="shared" si="357"/>
        <v>0</v>
      </c>
      <c r="AR92" s="764">
        <f t="shared" si="357"/>
        <v>0</v>
      </c>
      <c r="AS92" s="764">
        <f t="shared" si="357"/>
        <v>0</v>
      </c>
      <c r="AT92" s="764">
        <f t="shared" si="357"/>
        <v>0</v>
      </c>
      <c r="AU92" s="764">
        <f t="shared" si="357"/>
        <v>17000</v>
      </c>
      <c r="AV92" s="764">
        <f t="shared" si="357"/>
        <v>0</v>
      </c>
      <c r="AW92" s="764">
        <f t="shared" si="357"/>
        <v>0</v>
      </c>
      <c r="AX92" s="764">
        <f t="shared" si="357"/>
        <v>0</v>
      </c>
      <c r="AY92" s="764">
        <f t="shared" si="357"/>
        <v>0</v>
      </c>
      <c r="AZ92" s="764">
        <f t="shared" si="357"/>
        <v>0</v>
      </c>
      <c r="BA92" s="764">
        <f t="shared" ref="BA92:BM95" si="358">BA93</f>
        <v>0</v>
      </c>
      <c r="BB92" s="764">
        <f t="shared" si="358"/>
        <v>0</v>
      </c>
      <c r="BC92" s="764">
        <f t="shared" si="358"/>
        <v>0</v>
      </c>
      <c r="BD92" s="764">
        <f t="shared" si="358"/>
        <v>0</v>
      </c>
      <c r="BE92" s="764">
        <f t="shared" si="358"/>
        <v>0</v>
      </c>
      <c r="BF92" s="764">
        <f t="shared" si="358"/>
        <v>0</v>
      </c>
      <c r="BG92" s="764">
        <f t="shared" si="358"/>
        <v>0</v>
      </c>
      <c r="BH92" s="764">
        <f t="shared" si="358"/>
        <v>0</v>
      </c>
      <c r="BI92" s="764">
        <f t="shared" si="358"/>
        <v>0</v>
      </c>
      <c r="BJ92" s="764">
        <f t="shared" si="358"/>
        <v>0</v>
      </c>
      <c r="BK92" s="764">
        <f t="shared" si="358"/>
        <v>0</v>
      </c>
      <c r="BL92" s="764">
        <f t="shared" si="358"/>
        <v>0</v>
      </c>
      <c r="BM92" s="764">
        <f t="shared" si="358"/>
        <v>0</v>
      </c>
      <c r="BN92" s="764"/>
      <c r="BO92" s="1435">
        <f t="shared" ref="BO92:BR95" si="359">BO93</f>
        <v>0</v>
      </c>
      <c r="BP92" s="764">
        <f t="shared" si="359"/>
        <v>0</v>
      </c>
      <c r="BQ92" s="764">
        <f t="shared" si="359"/>
        <v>0</v>
      </c>
      <c r="BR92" s="764">
        <f t="shared" si="359"/>
        <v>0</v>
      </c>
      <c r="BS92" s="942"/>
    </row>
    <row r="93" spans="1:72" s="803" customFormat="1" ht="16.5" hidden="1" customHeight="1">
      <c r="A93" s="1486"/>
      <c r="B93" s="1516" t="s">
        <v>30</v>
      </c>
      <c r="C93" s="943"/>
      <c r="D93" s="792"/>
      <c r="E93" s="1486"/>
      <c r="F93" s="760">
        <f>F94</f>
        <v>75030</v>
      </c>
      <c r="G93" s="760">
        <f t="shared" si="357"/>
        <v>60024</v>
      </c>
      <c r="H93" s="760"/>
      <c r="I93" s="760"/>
      <c r="J93" s="760"/>
      <c r="K93" s="760">
        <f t="shared" si="357"/>
        <v>51460</v>
      </c>
      <c r="L93" s="760">
        <f t="shared" si="357"/>
        <v>42960</v>
      </c>
      <c r="M93" s="760">
        <f t="shared" si="357"/>
        <v>17000</v>
      </c>
      <c r="N93" s="760">
        <f t="shared" si="357"/>
        <v>17000</v>
      </c>
      <c r="O93" s="760">
        <f t="shared" si="357"/>
        <v>0</v>
      </c>
      <c r="P93" s="760">
        <f t="shared" si="357"/>
        <v>0</v>
      </c>
      <c r="Q93" s="760">
        <f t="shared" si="357"/>
        <v>17000</v>
      </c>
      <c r="R93" s="760">
        <f t="shared" si="357"/>
        <v>0</v>
      </c>
      <c r="S93" s="760">
        <f t="shared" si="357"/>
        <v>0</v>
      </c>
      <c r="T93" s="760">
        <f t="shared" si="357"/>
        <v>13343</v>
      </c>
      <c r="U93" s="760">
        <f t="shared" si="357"/>
        <v>0</v>
      </c>
      <c r="V93" s="760">
        <f t="shared" si="357"/>
        <v>0</v>
      </c>
      <c r="W93" s="760">
        <f t="shared" si="357"/>
        <v>3657</v>
      </c>
      <c r="X93" s="760">
        <f t="shared" si="357"/>
        <v>0</v>
      </c>
      <c r="Y93" s="760">
        <f t="shared" si="357"/>
        <v>0</v>
      </c>
      <c r="Z93" s="760">
        <f t="shared" si="357"/>
        <v>445</v>
      </c>
      <c r="AA93" s="760">
        <f t="shared" si="357"/>
        <v>0</v>
      </c>
      <c r="AB93" s="760">
        <f t="shared" si="357"/>
        <v>0</v>
      </c>
      <c r="AC93" s="760">
        <f t="shared" si="357"/>
        <v>0</v>
      </c>
      <c r="AD93" s="760">
        <f t="shared" si="357"/>
        <v>0</v>
      </c>
      <c r="AE93" s="760">
        <f t="shared" si="357"/>
        <v>0</v>
      </c>
      <c r="AF93" s="760">
        <f t="shared" si="357"/>
        <v>0</v>
      </c>
      <c r="AG93" s="760">
        <f t="shared" si="357"/>
        <v>0</v>
      </c>
      <c r="AH93" s="760">
        <f t="shared" si="357"/>
        <v>0</v>
      </c>
      <c r="AI93" s="760">
        <f t="shared" si="357"/>
        <v>0</v>
      </c>
      <c r="AJ93" s="760">
        <f t="shared" si="357"/>
        <v>0</v>
      </c>
      <c r="AK93" s="760">
        <f t="shared" si="357"/>
        <v>0</v>
      </c>
      <c r="AL93" s="760">
        <f t="shared" si="357"/>
        <v>0</v>
      </c>
      <c r="AM93" s="760">
        <f t="shared" si="357"/>
        <v>0</v>
      </c>
      <c r="AN93" s="760">
        <f t="shared" si="357"/>
        <v>0</v>
      </c>
      <c r="AO93" s="760">
        <f t="shared" si="357"/>
        <v>0</v>
      </c>
      <c r="AP93" s="760">
        <f t="shared" si="357"/>
        <v>0</v>
      </c>
      <c r="AQ93" s="760">
        <f t="shared" si="357"/>
        <v>0</v>
      </c>
      <c r="AR93" s="760">
        <f t="shared" si="357"/>
        <v>0</v>
      </c>
      <c r="AS93" s="760">
        <f t="shared" si="357"/>
        <v>0</v>
      </c>
      <c r="AT93" s="760">
        <f t="shared" si="357"/>
        <v>0</v>
      </c>
      <c r="AU93" s="760">
        <f t="shared" si="357"/>
        <v>17000</v>
      </c>
      <c r="AV93" s="760">
        <f t="shared" si="357"/>
        <v>0</v>
      </c>
      <c r="AW93" s="760">
        <f t="shared" si="357"/>
        <v>0</v>
      </c>
      <c r="AX93" s="760">
        <f t="shared" si="357"/>
        <v>0</v>
      </c>
      <c r="AY93" s="760">
        <f t="shared" si="357"/>
        <v>0</v>
      </c>
      <c r="AZ93" s="760">
        <f t="shared" si="357"/>
        <v>0</v>
      </c>
      <c r="BA93" s="760">
        <f t="shared" si="358"/>
        <v>0</v>
      </c>
      <c r="BB93" s="760">
        <f t="shared" si="358"/>
        <v>0</v>
      </c>
      <c r="BC93" s="760">
        <f t="shared" si="358"/>
        <v>0</v>
      </c>
      <c r="BD93" s="760">
        <f t="shared" si="358"/>
        <v>0</v>
      </c>
      <c r="BE93" s="760">
        <f t="shared" si="358"/>
        <v>0</v>
      </c>
      <c r="BF93" s="760">
        <f t="shared" si="358"/>
        <v>0</v>
      </c>
      <c r="BG93" s="760">
        <f t="shared" si="358"/>
        <v>0</v>
      </c>
      <c r="BH93" s="760">
        <f t="shared" si="358"/>
        <v>0</v>
      </c>
      <c r="BI93" s="760">
        <f t="shared" si="358"/>
        <v>0</v>
      </c>
      <c r="BJ93" s="760">
        <f t="shared" si="358"/>
        <v>0</v>
      </c>
      <c r="BK93" s="760">
        <f t="shared" si="358"/>
        <v>0</v>
      </c>
      <c r="BL93" s="760">
        <f t="shared" si="358"/>
        <v>0</v>
      </c>
      <c r="BM93" s="760">
        <f t="shared" si="358"/>
        <v>0</v>
      </c>
      <c r="BN93" s="760"/>
      <c r="BO93" s="1641">
        <f t="shared" si="359"/>
        <v>0</v>
      </c>
      <c r="BP93" s="760">
        <f t="shared" si="359"/>
        <v>0</v>
      </c>
      <c r="BQ93" s="760">
        <f t="shared" si="359"/>
        <v>0</v>
      </c>
      <c r="BR93" s="760">
        <f t="shared" si="359"/>
        <v>0</v>
      </c>
      <c r="BS93" s="800"/>
    </row>
    <row r="94" spans="1:72" s="803" customFormat="1" ht="36.6" hidden="1" customHeight="1">
      <c r="A94" s="1486" t="s">
        <v>29</v>
      </c>
      <c r="B94" s="1497" t="s">
        <v>264</v>
      </c>
      <c r="C94" s="943"/>
      <c r="D94" s="792"/>
      <c r="E94" s="1486"/>
      <c r="F94" s="760">
        <f>F95</f>
        <v>75030</v>
      </c>
      <c r="G94" s="760">
        <f t="shared" si="357"/>
        <v>60024</v>
      </c>
      <c r="H94" s="760"/>
      <c r="I94" s="760"/>
      <c r="J94" s="760"/>
      <c r="K94" s="760">
        <f t="shared" si="357"/>
        <v>51460</v>
      </c>
      <c r="L94" s="760">
        <f t="shared" si="357"/>
        <v>42960</v>
      </c>
      <c r="M94" s="760">
        <f t="shared" si="357"/>
        <v>17000</v>
      </c>
      <c r="N94" s="760">
        <f t="shared" si="357"/>
        <v>17000</v>
      </c>
      <c r="O94" s="760">
        <f t="shared" si="357"/>
        <v>0</v>
      </c>
      <c r="P94" s="760">
        <f t="shared" si="357"/>
        <v>0</v>
      </c>
      <c r="Q94" s="760">
        <f t="shared" si="357"/>
        <v>17000</v>
      </c>
      <c r="R94" s="760">
        <f t="shared" si="357"/>
        <v>0</v>
      </c>
      <c r="S94" s="760">
        <f t="shared" si="357"/>
        <v>0</v>
      </c>
      <c r="T94" s="760">
        <f t="shared" si="357"/>
        <v>13343</v>
      </c>
      <c r="U94" s="760">
        <f t="shared" si="357"/>
        <v>0</v>
      </c>
      <c r="V94" s="760">
        <f t="shared" si="357"/>
        <v>0</v>
      </c>
      <c r="W94" s="760">
        <f t="shared" si="357"/>
        <v>3657</v>
      </c>
      <c r="X94" s="760">
        <f t="shared" si="357"/>
        <v>0</v>
      </c>
      <c r="Y94" s="760">
        <f t="shared" si="357"/>
        <v>0</v>
      </c>
      <c r="Z94" s="760">
        <f t="shared" si="357"/>
        <v>445</v>
      </c>
      <c r="AA94" s="760">
        <f t="shared" si="357"/>
        <v>0</v>
      </c>
      <c r="AB94" s="760">
        <f t="shared" si="357"/>
        <v>0</v>
      </c>
      <c r="AC94" s="760">
        <f t="shared" si="357"/>
        <v>0</v>
      </c>
      <c r="AD94" s="760">
        <f t="shared" si="357"/>
        <v>0</v>
      </c>
      <c r="AE94" s="760">
        <f t="shared" si="357"/>
        <v>0</v>
      </c>
      <c r="AF94" s="760">
        <f t="shared" si="357"/>
        <v>0</v>
      </c>
      <c r="AG94" s="760">
        <f t="shared" si="357"/>
        <v>0</v>
      </c>
      <c r="AH94" s="760">
        <f t="shared" si="357"/>
        <v>0</v>
      </c>
      <c r="AI94" s="760">
        <f t="shared" si="357"/>
        <v>0</v>
      </c>
      <c r="AJ94" s="760">
        <f t="shared" si="357"/>
        <v>0</v>
      </c>
      <c r="AK94" s="760">
        <f t="shared" si="357"/>
        <v>0</v>
      </c>
      <c r="AL94" s="760">
        <f t="shared" si="357"/>
        <v>0</v>
      </c>
      <c r="AM94" s="760">
        <f t="shared" si="357"/>
        <v>0</v>
      </c>
      <c r="AN94" s="760">
        <f t="shared" si="357"/>
        <v>0</v>
      </c>
      <c r="AO94" s="760">
        <f t="shared" si="357"/>
        <v>0</v>
      </c>
      <c r="AP94" s="760">
        <f t="shared" si="357"/>
        <v>0</v>
      </c>
      <c r="AQ94" s="760">
        <f t="shared" si="357"/>
        <v>0</v>
      </c>
      <c r="AR94" s="760">
        <f t="shared" si="357"/>
        <v>0</v>
      </c>
      <c r="AS94" s="760">
        <f t="shared" si="357"/>
        <v>0</v>
      </c>
      <c r="AT94" s="760">
        <f t="shared" si="357"/>
        <v>0</v>
      </c>
      <c r="AU94" s="760">
        <f t="shared" si="357"/>
        <v>17000</v>
      </c>
      <c r="AV94" s="760">
        <f t="shared" si="357"/>
        <v>0</v>
      </c>
      <c r="AW94" s="760">
        <f t="shared" si="357"/>
        <v>0</v>
      </c>
      <c r="AX94" s="760">
        <f t="shared" si="357"/>
        <v>0</v>
      </c>
      <c r="AY94" s="760">
        <f t="shared" si="357"/>
        <v>0</v>
      </c>
      <c r="AZ94" s="760">
        <f t="shared" si="357"/>
        <v>0</v>
      </c>
      <c r="BA94" s="760">
        <f t="shared" si="358"/>
        <v>0</v>
      </c>
      <c r="BB94" s="760">
        <f t="shared" si="358"/>
        <v>0</v>
      </c>
      <c r="BC94" s="760">
        <f t="shared" si="358"/>
        <v>0</v>
      </c>
      <c r="BD94" s="760">
        <f t="shared" si="358"/>
        <v>0</v>
      </c>
      <c r="BE94" s="760">
        <f t="shared" si="358"/>
        <v>0</v>
      </c>
      <c r="BF94" s="760">
        <f t="shared" si="358"/>
        <v>0</v>
      </c>
      <c r="BG94" s="760">
        <f t="shared" si="358"/>
        <v>0</v>
      </c>
      <c r="BH94" s="760">
        <f t="shared" si="358"/>
        <v>0</v>
      </c>
      <c r="BI94" s="760">
        <f t="shared" si="358"/>
        <v>0</v>
      </c>
      <c r="BJ94" s="760">
        <f t="shared" si="358"/>
        <v>0</v>
      </c>
      <c r="BK94" s="760">
        <f t="shared" si="358"/>
        <v>0</v>
      </c>
      <c r="BL94" s="760">
        <f t="shared" si="358"/>
        <v>0</v>
      </c>
      <c r="BM94" s="760">
        <f t="shared" si="358"/>
        <v>0</v>
      </c>
      <c r="BN94" s="760"/>
      <c r="BO94" s="1641">
        <f t="shared" si="359"/>
        <v>0</v>
      </c>
      <c r="BP94" s="760">
        <f t="shared" si="359"/>
        <v>0</v>
      </c>
      <c r="BQ94" s="760">
        <f t="shared" si="359"/>
        <v>0</v>
      </c>
      <c r="BR94" s="760">
        <f t="shared" si="359"/>
        <v>0</v>
      </c>
      <c r="BS94" s="800"/>
    </row>
    <row r="95" spans="1:72" s="1494" customFormat="1" ht="11.65" hidden="1" customHeight="1">
      <c r="A95" s="1490"/>
      <c r="B95" s="1501" t="s">
        <v>25</v>
      </c>
      <c r="C95" s="1491"/>
      <c r="D95" s="1492"/>
      <c r="E95" s="1490"/>
      <c r="F95" s="935">
        <f>F96</f>
        <v>75030</v>
      </c>
      <c r="G95" s="935">
        <f t="shared" si="357"/>
        <v>60024</v>
      </c>
      <c r="H95" s="935"/>
      <c r="I95" s="935"/>
      <c r="J95" s="935"/>
      <c r="K95" s="935">
        <f t="shared" si="357"/>
        <v>51460</v>
      </c>
      <c r="L95" s="935">
        <f t="shared" si="357"/>
        <v>42960</v>
      </c>
      <c r="M95" s="935">
        <f t="shared" si="357"/>
        <v>17000</v>
      </c>
      <c r="N95" s="935">
        <f t="shared" si="357"/>
        <v>17000</v>
      </c>
      <c r="O95" s="935">
        <f t="shared" si="357"/>
        <v>0</v>
      </c>
      <c r="P95" s="935">
        <f t="shared" si="357"/>
        <v>0</v>
      </c>
      <c r="Q95" s="935">
        <f t="shared" si="357"/>
        <v>17000</v>
      </c>
      <c r="R95" s="935">
        <f t="shared" si="357"/>
        <v>0</v>
      </c>
      <c r="S95" s="935">
        <f t="shared" si="357"/>
        <v>0</v>
      </c>
      <c r="T95" s="935">
        <f t="shared" si="357"/>
        <v>13343</v>
      </c>
      <c r="U95" s="935">
        <f t="shared" si="357"/>
        <v>0</v>
      </c>
      <c r="V95" s="935">
        <f t="shared" si="357"/>
        <v>0</v>
      </c>
      <c r="W95" s="935">
        <f t="shared" si="357"/>
        <v>3657</v>
      </c>
      <c r="X95" s="935">
        <f t="shared" si="357"/>
        <v>0</v>
      </c>
      <c r="Y95" s="935">
        <f t="shared" si="357"/>
        <v>0</v>
      </c>
      <c r="Z95" s="935">
        <f t="shared" si="357"/>
        <v>445</v>
      </c>
      <c r="AA95" s="935">
        <f t="shared" si="357"/>
        <v>0</v>
      </c>
      <c r="AB95" s="935">
        <f t="shared" si="357"/>
        <v>0</v>
      </c>
      <c r="AC95" s="935">
        <f t="shared" si="357"/>
        <v>0</v>
      </c>
      <c r="AD95" s="935">
        <f t="shared" si="357"/>
        <v>0</v>
      </c>
      <c r="AE95" s="935">
        <f t="shared" si="357"/>
        <v>0</v>
      </c>
      <c r="AF95" s="935">
        <f t="shared" si="357"/>
        <v>0</v>
      </c>
      <c r="AG95" s="935">
        <f t="shared" si="357"/>
        <v>0</v>
      </c>
      <c r="AH95" s="935">
        <f t="shared" si="357"/>
        <v>0</v>
      </c>
      <c r="AI95" s="935">
        <f t="shared" si="357"/>
        <v>0</v>
      </c>
      <c r="AJ95" s="935">
        <f t="shared" si="357"/>
        <v>0</v>
      </c>
      <c r="AK95" s="935">
        <f t="shared" si="357"/>
        <v>0</v>
      </c>
      <c r="AL95" s="935">
        <f t="shared" si="357"/>
        <v>0</v>
      </c>
      <c r="AM95" s="935">
        <f t="shared" si="357"/>
        <v>0</v>
      </c>
      <c r="AN95" s="935">
        <f t="shared" si="357"/>
        <v>0</v>
      </c>
      <c r="AO95" s="935">
        <f t="shared" si="357"/>
        <v>0</v>
      </c>
      <c r="AP95" s="935">
        <f t="shared" si="357"/>
        <v>0</v>
      </c>
      <c r="AQ95" s="935">
        <f t="shared" si="357"/>
        <v>0</v>
      </c>
      <c r="AR95" s="935">
        <f t="shared" si="357"/>
        <v>0</v>
      </c>
      <c r="AS95" s="935">
        <f t="shared" si="357"/>
        <v>0</v>
      </c>
      <c r="AT95" s="935">
        <f t="shared" si="357"/>
        <v>0</v>
      </c>
      <c r="AU95" s="935">
        <f t="shared" si="357"/>
        <v>17000</v>
      </c>
      <c r="AV95" s="935">
        <f t="shared" si="357"/>
        <v>0</v>
      </c>
      <c r="AW95" s="935">
        <f t="shared" si="357"/>
        <v>0</v>
      </c>
      <c r="AX95" s="935">
        <f t="shared" si="357"/>
        <v>0</v>
      </c>
      <c r="AY95" s="935">
        <f t="shared" si="357"/>
        <v>0</v>
      </c>
      <c r="AZ95" s="935">
        <f t="shared" si="357"/>
        <v>0</v>
      </c>
      <c r="BA95" s="935">
        <f t="shared" si="358"/>
        <v>0</v>
      </c>
      <c r="BB95" s="935">
        <f t="shared" si="358"/>
        <v>0</v>
      </c>
      <c r="BC95" s="935">
        <f t="shared" si="358"/>
        <v>0</v>
      </c>
      <c r="BD95" s="935">
        <f t="shared" si="358"/>
        <v>0</v>
      </c>
      <c r="BE95" s="935">
        <f t="shared" si="358"/>
        <v>0</v>
      </c>
      <c r="BF95" s="935">
        <f t="shared" si="358"/>
        <v>0</v>
      </c>
      <c r="BG95" s="935">
        <f t="shared" si="358"/>
        <v>0</v>
      </c>
      <c r="BH95" s="935">
        <f t="shared" si="358"/>
        <v>0</v>
      </c>
      <c r="BI95" s="935">
        <f t="shared" si="358"/>
        <v>0</v>
      </c>
      <c r="BJ95" s="935">
        <f t="shared" si="358"/>
        <v>0</v>
      </c>
      <c r="BK95" s="935">
        <f t="shared" si="358"/>
        <v>0</v>
      </c>
      <c r="BL95" s="935">
        <f t="shared" si="358"/>
        <v>0</v>
      </c>
      <c r="BM95" s="935">
        <f t="shared" si="358"/>
        <v>0</v>
      </c>
      <c r="BN95" s="935"/>
      <c r="BO95" s="1638">
        <f t="shared" si="359"/>
        <v>0</v>
      </c>
      <c r="BP95" s="935">
        <f t="shared" si="359"/>
        <v>0</v>
      </c>
      <c r="BQ95" s="935">
        <f t="shared" si="359"/>
        <v>0</v>
      </c>
      <c r="BR95" s="935">
        <f t="shared" si="359"/>
        <v>0</v>
      </c>
      <c r="BS95" s="1352"/>
    </row>
    <row r="96" spans="1:72" s="803" customFormat="1" ht="24.6" hidden="1" customHeight="1">
      <c r="A96" s="792">
        <v>1</v>
      </c>
      <c r="B96" s="793" t="s">
        <v>149</v>
      </c>
      <c r="C96" s="1504"/>
      <c r="D96" s="795" t="s">
        <v>174</v>
      </c>
      <c r="E96" s="1517" t="s">
        <v>202</v>
      </c>
      <c r="F96" s="764">
        <v>75030</v>
      </c>
      <c r="G96" s="764">
        <v>60024</v>
      </c>
      <c r="H96" s="764"/>
      <c r="I96" s="764"/>
      <c r="J96" s="764"/>
      <c r="K96" s="764">
        <v>51460</v>
      </c>
      <c r="L96" s="764">
        <v>42960</v>
      </c>
      <c r="M96" s="797">
        <f t="shared" ref="M96" si="360">N96</f>
        <v>17000</v>
      </c>
      <c r="N96" s="764">
        <v>17000</v>
      </c>
      <c r="O96" s="764">
        <v>0</v>
      </c>
      <c r="P96" s="798"/>
      <c r="Q96" s="797">
        <v>17000</v>
      </c>
      <c r="R96" s="938"/>
      <c r="S96" s="797"/>
      <c r="T96" s="797">
        <v>13343</v>
      </c>
      <c r="U96" s="938"/>
      <c r="V96" s="797"/>
      <c r="W96" s="799">
        <f>Q96-T96</f>
        <v>3657</v>
      </c>
      <c r="X96" s="799"/>
      <c r="Y96" s="799"/>
      <c r="Z96" s="797">
        <v>445</v>
      </c>
      <c r="AA96" s="938"/>
      <c r="AB96" s="797"/>
      <c r="AC96" s="797">
        <f>AD96+AE96</f>
        <v>0</v>
      </c>
      <c r="AD96" s="939"/>
      <c r="AE96" s="797"/>
      <c r="AF96" s="797">
        <f>AG96+AH96</f>
        <v>0</v>
      </c>
      <c r="AG96" s="938"/>
      <c r="AH96" s="798"/>
      <c r="AI96" s="799">
        <f>AC96-AF96</f>
        <v>0</v>
      </c>
      <c r="AJ96" s="799"/>
      <c r="AK96" s="799"/>
      <c r="AL96" s="798"/>
      <c r="AM96" s="938"/>
      <c r="AN96" s="798"/>
      <c r="AO96" s="937">
        <f t="shared" ref="AO96" si="361">AP96+AQ96</f>
        <v>0</v>
      </c>
      <c r="AP96" s="938"/>
      <c r="AQ96" s="798"/>
      <c r="AR96" s="797">
        <f>AO96</f>
        <v>0</v>
      </c>
      <c r="AS96" s="933">
        <f>AP96</f>
        <v>0</v>
      </c>
      <c r="AT96" s="798">
        <f>AQ96</f>
        <v>0</v>
      </c>
      <c r="AU96" s="799">
        <f t="shared" ref="AU96:AW96" si="362">Q96+AC96+AO96</f>
        <v>17000</v>
      </c>
      <c r="AV96" s="799">
        <f t="shared" si="362"/>
        <v>0</v>
      </c>
      <c r="AW96" s="799">
        <f t="shared" si="362"/>
        <v>0</v>
      </c>
      <c r="AX96" s="799">
        <f t="shared" ref="AX96" si="363">AY96</f>
        <v>0</v>
      </c>
      <c r="AY96" s="932">
        <f t="shared" ref="AY96:BA96" si="364">N96-AU96</f>
        <v>0</v>
      </c>
      <c r="AZ96" s="799">
        <f t="shared" si="364"/>
        <v>0</v>
      </c>
      <c r="BA96" s="798">
        <f t="shared" si="364"/>
        <v>0</v>
      </c>
      <c r="BB96" s="799">
        <f t="shared" ref="BB96" si="365">AX96</f>
        <v>0</v>
      </c>
      <c r="BC96" s="799">
        <f t="shared" ref="BC96" si="366">AZ96</f>
        <v>0</v>
      </c>
      <c r="BD96" s="798"/>
      <c r="BE96" s="799">
        <f t="shared" ref="BE96:BF96" si="367">BB96</f>
        <v>0</v>
      </c>
      <c r="BF96" s="799">
        <f t="shared" si="367"/>
        <v>0</v>
      </c>
      <c r="BG96" s="798"/>
      <c r="BH96" s="799">
        <f t="shared" ref="BH96:BI96" si="368">AY96-BB96</f>
        <v>0</v>
      </c>
      <c r="BI96" s="798">
        <f t="shared" si="368"/>
        <v>0</v>
      </c>
      <c r="BJ96" s="798"/>
      <c r="BK96" s="798"/>
      <c r="BL96" s="798"/>
      <c r="BM96" s="798"/>
      <c r="BN96" s="798"/>
      <c r="BO96" s="1436">
        <f t="shared" ref="BO96" si="369">BP96</f>
        <v>0</v>
      </c>
      <c r="BP96" s="799">
        <f t="shared" ref="BP96" si="370">AY96</f>
        <v>0</v>
      </c>
      <c r="BQ96" s="800"/>
      <c r="BR96" s="800"/>
      <c r="BS96" s="800"/>
      <c r="BT96" s="803" t="s">
        <v>359</v>
      </c>
    </row>
    <row r="97" spans="1:75" s="714" customFormat="1" ht="38.65" customHeight="1">
      <c r="A97" s="792" t="s">
        <v>366</v>
      </c>
      <c r="B97" s="1643" t="s">
        <v>151</v>
      </c>
      <c r="C97" s="943"/>
      <c r="D97" s="792"/>
      <c r="E97" s="792"/>
      <c r="F97" s="764">
        <f>F98</f>
        <v>797119</v>
      </c>
      <c r="G97" s="764">
        <f t="shared" ref="G97:BR97" si="371">G98</f>
        <v>795842</v>
      </c>
      <c r="H97" s="764"/>
      <c r="I97" s="764"/>
      <c r="J97" s="764"/>
      <c r="K97" s="764">
        <f t="shared" si="371"/>
        <v>293209</v>
      </c>
      <c r="L97" s="764">
        <f t="shared" si="371"/>
        <v>293209</v>
      </c>
      <c r="M97" s="764">
        <f t="shared" si="371"/>
        <v>314000</v>
      </c>
      <c r="N97" s="764">
        <f t="shared" si="371"/>
        <v>314000</v>
      </c>
      <c r="O97" s="764">
        <f t="shared" si="371"/>
        <v>35600</v>
      </c>
      <c r="P97" s="764">
        <f t="shared" si="371"/>
        <v>0</v>
      </c>
      <c r="Q97" s="764">
        <f t="shared" si="371"/>
        <v>110000</v>
      </c>
      <c r="R97" s="764">
        <f t="shared" si="371"/>
        <v>0</v>
      </c>
      <c r="S97" s="764">
        <f t="shared" si="371"/>
        <v>0</v>
      </c>
      <c r="T97" s="764">
        <f t="shared" si="371"/>
        <v>104101</v>
      </c>
      <c r="U97" s="764">
        <f t="shared" si="371"/>
        <v>0</v>
      </c>
      <c r="V97" s="764">
        <f t="shared" si="371"/>
        <v>0</v>
      </c>
      <c r="W97" s="764">
        <f t="shared" si="371"/>
        <v>5899</v>
      </c>
      <c r="X97" s="764">
        <f t="shared" si="371"/>
        <v>0</v>
      </c>
      <c r="Y97" s="764">
        <f t="shared" si="371"/>
        <v>0</v>
      </c>
      <c r="Z97" s="764">
        <f t="shared" si="371"/>
        <v>5899</v>
      </c>
      <c r="AA97" s="764">
        <f t="shared" si="371"/>
        <v>0</v>
      </c>
      <c r="AB97" s="764">
        <f t="shared" si="371"/>
        <v>0</v>
      </c>
      <c r="AC97" s="764">
        <f t="shared" si="371"/>
        <v>0</v>
      </c>
      <c r="AD97" s="764">
        <f t="shared" si="371"/>
        <v>0</v>
      </c>
      <c r="AE97" s="764">
        <f t="shared" si="371"/>
        <v>0</v>
      </c>
      <c r="AF97" s="764">
        <f t="shared" si="371"/>
        <v>0</v>
      </c>
      <c r="AG97" s="764">
        <f t="shared" si="371"/>
        <v>0</v>
      </c>
      <c r="AH97" s="764">
        <f t="shared" si="371"/>
        <v>0</v>
      </c>
      <c r="AI97" s="764">
        <f t="shared" si="371"/>
        <v>0</v>
      </c>
      <c r="AJ97" s="764">
        <f t="shared" si="371"/>
        <v>0</v>
      </c>
      <c r="AK97" s="764">
        <f t="shared" si="371"/>
        <v>0</v>
      </c>
      <c r="AL97" s="764">
        <f t="shared" si="371"/>
        <v>0</v>
      </c>
      <c r="AM97" s="764">
        <f t="shared" si="371"/>
        <v>0</v>
      </c>
      <c r="AN97" s="764">
        <f t="shared" si="371"/>
        <v>0</v>
      </c>
      <c r="AO97" s="764">
        <f t="shared" si="371"/>
        <v>0</v>
      </c>
      <c r="AP97" s="764">
        <f t="shared" si="371"/>
        <v>0</v>
      </c>
      <c r="AQ97" s="764">
        <f t="shared" si="371"/>
        <v>0</v>
      </c>
      <c r="AR97" s="764">
        <f t="shared" si="371"/>
        <v>0</v>
      </c>
      <c r="AS97" s="764">
        <f t="shared" si="371"/>
        <v>0</v>
      </c>
      <c r="AT97" s="764">
        <f t="shared" si="371"/>
        <v>0</v>
      </c>
      <c r="AU97" s="764">
        <f t="shared" si="371"/>
        <v>110000</v>
      </c>
      <c r="AV97" s="764">
        <f t="shared" si="371"/>
        <v>0</v>
      </c>
      <c r="AW97" s="764">
        <f t="shared" si="371"/>
        <v>0</v>
      </c>
      <c r="AX97" s="764">
        <f t="shared" si="371"/>
        <v>204000</v>
      </c>
      <c r="AY97" s="764">
        <f t="shared" si="371"/>
        <v>204000</v>
      </c>
      <c r="AZ97" s="764">
        <f t="shared" si="371"/>
        <v>35600</v>
      </c>
      <c r="BA97" s="764">
        <f t="shared" si="371"/>
        <v>0</v>
      </c>
      <c r="BB97" s="764">
        <f t="shared" si="371"/>
        <v>204000</v>
      </c>
      <c r="BC97" s="764">
        <f t="shared" si="371"/>
        <v>35600</v>
      </c>
      <c r="BD97" s="764">
        <f t="shared" si="371"/>
        <v>0</v>
      </c>
      <c r="BE97" s="764">
        <f t="shared" si="371"/>
        <v>204000</v>
      </c>
      <c r="BF97" s="764">
        <f t="shared" si="371"/>
        <v>35600</v>
      </c>
      <c r="BG97" s="764">
        <f t="shared" si="371"/>
        <v>0</v>
      </c>
      <c r="BH97" s="764">
        <f t="shared" si="371"/>
        <v>0</v>
      </c>
      <c r="BI97" s="764">
        <f t="shared" si="371"/>
        <v>0</v>
      </c>
      <c r="BJ97" s="764">
        <f t="shared" si="371"/>
        <v>0</v>
      </c>
      <c r="BK97" s="764">
        <f t="shared" si="371"/>
        <v>0</v>
      </c>
      <c r="BL97" s="764">
        <f t="shared" si="371"/>
        <v>0</v>
      </c>
      <c r="BM97" s="764">
        <f t="shared" si="371"/>
        <v>0</v>
      </c>
      <c r="BN97" s="764"/>
      <c r="BO97" s="1435">
        <f t="shared" si="371"/>
        <v>199000</v>
      </c>
      <c r="BP97" s="764">
        <f t="shared" si="371"/>
        <v>199000</v>
      </c>
      <c r="BQ97" s="764">
        <f t="shared" si="371"/>
        <v>35600</v>
      </c>
      <c r="BR97" s="764">
        <f t="shared" si="371"/>
        <v>0</v>
      </c>
      <c r="BS97" s="942"/>
    </row>
    <row r="98" spans="1:75" s="803" customFormat="1" ht="15" hidden="1" customHeight="1">
      <c r="A98" s="1486"/>
      <c r="B98" s="1518" t="s">
        <v>30</v>
      </c>
      <c r="C98" s="943"/>
      <c r="D98" s="792"/>
      <c r="E98" s="1486"/>
      <c r="F98" s="760">
        <f>F99+F103</f>
        <v>797119</v>
      </c>
      <c r="G98" s="760">
        <f t="shared" ref="G98:BR98" si="372">G99+G103</f>
        <v>795842</v>
      </c>
      <c r="H98" s="760"/>
      <c r="I98" s="760"/>
      <c r="J98" s="760"/>
      <c r="K98" s="760">
        <f t="shared" si="372"/>
        <v>293209</v>
      </c>
      <c r="L98" s="760">
        <f t="shared" si="372"/>
        <v>293209</v>
      </c>
      <c r="M98" s="760">
        <f t="shared" si="372"/>
        <v>314000</v>
      </c>
      <c r="N98" s="760">
        <f t="shared" si="372"/>
        <v>314000</v>
      </c>
      <c r="O98" s="760">
        <f t="shared" si="372"/>
        <v>35600</v>
      </c>
      <c r="P98" s="760">
        <f t="shared" si="372"/>
        <v>0</v>
      </c>
      <c r="Q98" s="760">
        <f t="shared" si="372"/>
        <v>110000</v>
      </c>
      <c r="R98" s="760">
        <f t="shared" si="372"/>
        <v>0</v>
      </c>
      <c r="S98" s="760">
        <f t="shared" si="372"/>
        <v>0</v>
      </c>
      <c r="T98" s="760">
        <f t="shared" si="372"/>
        <v>104101</v>
      </c>
      <c r="U98" s="760">
        <f t="shared" si="372"/>
        <v>0</v>
      </c>
      <c r="V98" s="760">
        <f t="shared" si="372"/>
        <v>0</v>
      </c>
      <c r="W98" s="760">
        <f t="shared" si="372"/>
        <v>5899</v>
      </c>
      <c r="X98" s="760">
        <f t="shared" si="372"/>
        <v>0</v>
      </c>
      <c r="Y98" s="760">
        <f t="shared" si="372"/>
        <v>0</v>
      </c>
      <c r="Z98" s="760">
        <f t="shared" si="372"/>
        <v>5899</v>
      </c>
      <c r="AA98" s="760">
        <f t="shared" si="372"/>
        <v>0</v>
      </c>
      <c r="AB98" s="760">
        <f t="shared" si="372"/>
        <v>0</v>
      </c>
      <c r="AC98" s="760">
        <f t="shared" si="372"/>
        <v>0</v>
      </c>
      <c r="AD98" s="760">
        <f t="shared" si="372"/>
        <v>0</v>
      </c>
      <c r="AE98" s="760">
        <f t="shared" si="372"/>
        <v>0</v>
      </c>
      <c r="AF98" s="760">
        <f t="shared" si="372"/>
        <v>0</v>
      </c>
      <c r="AG98" s="760">
        <f t="shared" si="372"/>
        <v>0</v>
      </c>
      <c r="AH98" s="760">
        <f t="shared" si="372"/>
        <v>0</v>
      </c>
      <c r="AI98" s="760">
        <f t="shared" si="372"/>
        <v>0</v>
      </c>
      <c r="AJ98" s="760">
        <f t="shared" si="372"/>
        <v>0</v>
      </c>
      <c r="AK98" s="760">
        <f t="shared" si="372"/>
        <v>0</v>
      </c>
      <c r="AL98" s="760">
        <f t="shared" si="372"/>
        <v>0</v>
      </c>
      <c r="AM98" s="760">
        <f t="shared" si="372"/>
        <v>0</v>
      </c>
      <c r="AN98" s="760">
        <f t="shared" si="372"/>
        <v>0</v>
      </c>
      <c r="AO98" s="760">
        <f t="shared" si="372"/>
        <v>0</v>
      </c>
      <c r="AP98" s="760">
        <f t="shared" si="372"/>
        <v>0</v>
      </c>
      <c r="AQ98" s="760">
        <f t="shared" si="372"/>
        <v>0</v>
      </c>
      <c r="AR98" s="760">
        <f t="shared" si="372"/>
        <v>0</v>
      </c>
      <c r="AS98" s="760">
        <f t="shared" si="372"/>
        <v>0</v>
      </c>
      <c r="AT98" s="760">
        <f t="shared" si="372"/>
        <v>0</v>
      </c>
      <c r="AU98" s="760">
        <f t="shared" si="372"/>
        <v>110000</v>
      </c>
      <c r="AV98" s="760">
        <f t="shared" si="372"/>
        <v>0</v>
      </c>
      <c r="AW98" s="760">
        <f t="shared" si="372"/>
        <v>0</v>
      </c>
      <c r="AX98" s="760">
        <f t="shared" si="372"/>
        <v>204000</v>
      </c>
      <c r="AY98" s="760">
        <f t="shared" si="372"/>
        <v>204000</v>
      </c>
      <c r="AZ98" s="760">
        <f t="shared" si="372"/>
        <v>35600</v>
      </c>
      <c r="BA98" s="760">
        <f t="shared" si="372"/>
        <v>0</v>
      </c>
      <c r="BB98" s="760">
        <f t="shared" si="372"/>
        <v>204000</v>
      </c>
      <c r="BC98" s="760">
        <f t="shared" si="372"/>
        <v>35600</v>
      </c>
      <c r="BD98" s="760">
        <f t="shared" si="372"/>
        <v>0</v>
      </c>
      <c r="BE98" s="760">
        <f t="shared" si="372"/>
        <v>204000</v>
      </c>
      <c r="BF98" s="760">
        <f t="shared" si="372"/>
        <v>35600</v>
      </c>
      <c r="BG98" s="760">
        <f t="shared" si="372"/>
        <v>0</v>
      </c>
      <c r="BH98" s="760">
        <f t="shared" si="372"/>
        <v>0</v>
      </c>
      <c r="BI98" s="760">
        <f t="shared" si="372"/>
        <v>0</v>
      </c>
      <c r="BJ98" s="760">
        <f t="shared" si="372"/>
        <v>0</v>
      </c>
      <c r="BK98" s="760">
        <f t="shared" si="372"/>
        <v>0</v>
      </c>
      <c r="BL98" s="760">
        <f t="shared" si="372"/>
        <v>0</v>
      </c>
      <c r="BM98" s="760">
        <f t="shared" si="372"/>
        <v>0</v>
      </c>
      <c r="BN98" s="760"/>
      <c r="BO98" s="1641">
        <f t="shared" si="372"/>
        <v>199000</v>
      </c>
      <c r="BP98" s="760">
        <f t="shared" si="372"/>
        <v>199000</v>
      </c>
      <c r="BQ98" s="760">
        <f t="shared" si="372"/>
        <v>35600</v>
      </c>
      <c r="BR98" s="760">
        <f t="shared" si="372"/>
        <v>0</v>
      </c>
      <c r="BS98" s="800"/>
    </row>
    <row r="99" spans="1:75" s="803" customFormat="1" ht="35.1" hidden="1" customHeight="1">
      <c r="A99" s="1496" t="s">
        <v>29</v>
      </c>
      <c r="B99" s="1497" t="s">
        <v>111</v>
      </c>
      <c r="C99" s="943"/>
      <c r="D99" s="815"/>
      <c r="E99" s="1486"/>
      <c r="F99" s="760">
        <f>F100</f>
        <v>455842</v>
      </c>
      <c r="G99" s="760">
        <f t="shared" ref="G99:BR99" si="373">G100</f>
        <v>455842</v>
      </c>
      <c r="H99" s="760"/>
      <c r="I99" s="760"/>
      <c r="J99" s="760"/>
      <c r="K99" s="760">
        <f t="shared" si="373"/>
        <v>293209</v>
      </c>
      <c r="L99" s="760">
        <f t="shared" si="373"/>
        <v>293209</v>
      </c>
      <c r="M99" s="760">
        <f t="shared" si="373"/>
        <v>200000</v>
      </c>
      <c r="N99" s="760">
        <f t="shared" si="373"/>
        <v>200000</v>
      </c>
      <c r="O99" s="760">
        <f t="shared" si="373"/>
        <v>35600</v>
      </c>
      <c r="P99" s="760">
        <f t="shared" si="373"/>
        <v>0</v>
      </c>
      <c r="Q99" s="760">
        <f t="shared" si="373"/>
        <v>100000</v>
      </c>
      <c r="R99" s="760">
        <f t="shared" si="373"/>
        <v>0</v>
      </c>
      <c r="S99" s="760">
        <f t="shared" si="373"/>
        <v>0</v>
      </c>
      <c r="T99" s="760">
        <f t="shared" si="373"/>
        <v>94101</v>
      </c>
      <c r="U99" s="760">
        <f t="shared" si="373"/>
        <v>0</v>
      </c>
      <c r="V99" s="760">
        <f t="shared" si="373"/>
        <v>0</v>
      </c>
      <c r="W99" s="760">
        <f t="shared" si="373"/>
        <v>5899</v>
      </c>
      <c r="X99" s="760">
        <f t="shared" si="373"/>
        <v>0</v>
      </c>
      <c r="Y99" s="760">
        <f t="shared" si="373"/>
        <v>0</v>
      </c>
      <c r="Z99" s="760">
        <f t="shared" si="373"/>
        <v>5899</v>
      </c>
      <c r="AA99" s="760">
        <f t="shared" si="373"/>
        <v>0</v>
      </c>
      <c r="AB99" s="760">
        <f t="shared" si="373"/>
        <v>0</v>
      </c>
      <c r="AC99" s="760">
        <f t="shared" si="373"/>
        <v>0</v>
      </c>
      <c r="AD99" s="760">
        <f t="shared" si="373"/>
        <v>0</v>
      </c>
      <c r="AE99" s="760">
        <f t="shared" si="373"/>
        <v>0</v>
      </c>
      <c r="AF99" s="760">
        <f t="shared" si="373"/>
        <v>0</v>
      </c>
      <c r="AG99" s="760">
        <f t="shared" si="373"/>
        <v>0</v>
      </c>
      <c r="AH99" s="760">
        <f t="shared" si="373"/>
        <v>0</v>
      </c>
      <c r="AI99" s="760">
        <f t="shared" si="373"/>
        <v>0</v>
      </c>
      <c r="AJ99" s="760">
        <f t="shared" si="373"/>
        <v>0</v>
      </c>
      <c r="AK99" s="760">
        <f t="shared" si="373"/>
        <v>0</v>
      </c>
      <c r="AL99" s="760">
        <f t="shared" si="373"/>
        <v>0</v>
      </c>
      <c r="AM99" s="760">
        <f t="shared" si="373"/>
        <v>0</v>
      </c>
      <c r="AN99" s="760">
        <f t="shared" si="373"/>
        <v>0</v>
      </c>
      <c r="AO99" s="760">
        <f t="shared" si="373"/>
        <v>0</v>
      </c>
      <c r="AP99" s="760">
        <f t="shared" si="373"/>
        <v>0</v>
      </c>
      <c r="AQ99" s="760">
        <f t="shared" si="373"/>
        <v>0</v>
      </c>
      <c r="AR99" s="760">
        <f t="shared" si="373"/>
        <v>0</v>
      </c>
      <c r="AS99" s="760">
        <f t="shared" si="373"/>
        <v>0</v>
      </c>
      <c r="AT99" s="760">
        <f t="shared" si="373"/>
        <v>0</v>
      </c>
      <c r="AU99" s="760">
        <f t="shared" si="373"/>
        <v>100000</v>
      </c>
      <c r="AV99" s="760">
        <f t="shared" si="373"/>
        <v>0</v>
      </c>
      <c r="AW99" s="760">
        <f t="shared" si="373"/>
        <v>0</v>
      </c>
      <c r="AX99" s="760">
        <f t="shared" si="373"/>
        <v>100000</v>
      </c>
      <c r="AY99" s="760">
        <f t="shared" si="373"/>
        <v>100000</v>
      </c>
      <c r="AZ99" s="760">
        <f t="shared" si="373"/>
        <v>35600</v>
      </c>
      <c r="BA99" s="760">
        <f t="shared" si="373"/>
        <v>0</v>
      </c>
      <c r="BB99" s="760">
        <f t="shared" si="373"/>
        <v>100000</v>
      </c>
      <c r="BC99" s="760">
        <f t="shared" si="373"/>
        <v>35600</v>
      </c>
      <c r="BD99" s="760">
        <f t="shared" si="373"/>
        <v>0</v>
      </c>
      <c r="BE99" s="760">
        <f t="shared" si="373"/>
        <v>100000</v>
      </c>
      <c r="BF99" s="760">
        <f t="shared" si="373"/>
        <v>35600</v>
      </c>
      <c r="BG99" s="760">
        <f t="shared" si="373"/>
        <v>0</v>
      </c>
      <c r="BH99" s="760">
        <f t="shared" si="373"/>
        <v>0</v>
      </c>
      <c r="BI99" s="760">
        <f t="shared" si="373"/>
        <v>0</v>
      </c>
      <c r="BJ99" s="760">
        <f t="shared" si="373"/>
        <v>0</v>
      </c>
      <c r="BK99" s="760">
        <f t="shared" si="373"/>
        <v>0</v>
      </c>
      <c r="BL99" s="760">
        <f t="shared" si="373"/>
        <v>0</v>
      </c>
      <c r="BM99" s="760">
        <f t="shared" si="373"/>
        <v>0</v>
      </c>
      <c r="BN99" s="760"/>
      <c r="BO99" s="1641">
        <f t="shared" si="373"/>
        <v>95000</v>
      </c>
      <c r="BP99" s="760">
        <f t="shared" si="373"/>
        <v>95000</v>
      </c>
      <c r="BQ99" s="760">
        <f t="shared" si="373"/>
        <v>35600</v>
      </c>
      <c r="BR99" s="760">
        <f t="shared" si="373"/>
        <v>0</v>
      </c>
      <c r="BS99" s="800"/>
    </row>
    <row r="100" spans="1:75" s="1494" customFormat="1" ht="12.6" hidden="1" customHeight="1">
      <c r="A100" s="1510"/>
      <c r="B100" s="1501" t="s">
        <v>25</v>
      </c>
      <c r="C100" s="1491"/>
      <c r="D100" s="1511"/>
      <c r="E100" s="1490"/>
      <c r="F100" s="935">
        <f>SUM(F101:F102)</f>
        <v>455842</v>
      </c>
      <c r="G100" s="935">
        <f t="shared" ref="G100:BR100" si="374">SUM(G101:G102)</f>
        <v>455842</v>
      </c>
      <c r="H100" s="935"/>
      <c r="I100" s="935"/>
      <c r="J100" s="935"/>
      <c r="K100" s="935">
        <f t="shared" si="374"/>
        <v>293209</v>
      </c>
      <c r="L100" s="935">
        <f t="shared" si="374"/>
        <v>293209</v>
      </c>
      <c r="M100" s="935">
        <f t="shared" si="374"/>
        <v>200000</v>
      </c>
      <c r="N100" s="935">
        <f t="shared" si="374"/>
        <v>200000</v>
      </c>
      <c r="O100" s="935">
        <f t="shared" si="374"/>
        <v>35600</v>
      </c>
      <c r="P100" s="935">
        <f t="shared" si="374"/>
        <v>0</v>
      </c>
      <c r="Q100" s="935">
        <f t="shared" si="374"/>
        <v>100000</v>
      </c>
      <c r="R100" s="935">
        <f t="shared" si="374"/>
        <v>0</v>
      </c>
      <c r="S100" s="935">
        <f t="shared" si="374"/>
        <v>0</v>
      </c>
      <c r="T100" s="935">
        <f t="shared" si="374"/>
        <v>94101</v>
      </c>
      <c r="U100" s="935">
        <f t="shared" si="374"/>
        <v>0</v>
      </c>
      <c r="V100" s="935">
        <f t="shared" si="374"/>
        <v>0</v>
      </c>
      <c r="W100" s="935">
        <f t="shared" si="374"/>
        <v>5899</v>
      </c>
      <c r="X100" s="935">
        <f t="shared" si="374"/>
        <v>0</v>
      </c>
      <c r="Y100" s="935">
        <f t="shared" si="374"/>
        <v>0</v>
      </c>
      <c r="Z100" s="935">
        <f t="shared" si="374"/>
        <v>5899</v>
      </c>
      <c r="AA100" s="935">
        <f t="shared" si="374"/>
        <v>0</v>
      </c>
      <c r="AB100" s="935">
        <f t="shared" si="374"/>
        <v>0</v>
      </c>
      <c r="AC100" s="935">
        <f t="shared" si="374"/>
        <v>0</v>
      </c>
      <c r="AD100" s="935">
        <f t="shared" si="374"/>
        <v>0</v>
      </c>
      <c r="AE100" s="935">
        <f t="shared" si="374"/>
        <v>0</v>
      </c>
      <c r="AF100" s="935">
        <f t="shared" si="374"/>
        <v>0</v>
      </c>
      <c r="AG100" s="935">
        <f t="shared" si="374"/>
        <v>0</v>
      </c>
      <c r="AH100" s="935">
        <f t="shared" si="374"/>
        <v>0</v>
      </c>
      <c r="AI100" s="935">
        <f t="shared" si="374"/>
        <v>0</v>
      </c>
      <c r="AJ100" s="935">
        <f t="shared" si="374"/>
        <v>0</v>
      </c>
      <c r="AK100" s="935">
        <f t="shared" si="374"/>
        <v>0</v>
      </c>
      <c r="AL100" s="935">
        <f t="shared" si="374"/>
        <v>0</v>
      </c>
      <c r="AM100" s="935">
        <f t="shared" si="374"/>
        <v>0</v>
      </c>
      <c r="AN100" s="935">
        <f t="shared" si="374"/>
        <v>0</v>
      </c>
      <c r="AO100" s="935">
        <f t="shared" si="374"/>
        <v>0</v>
      </c>
      <c r="AP100" s="935">
        <f t="shared" si="374"/>
        <v>0</v>
      </c>
      <c r="AQ100" s="935">
        <f t="shared" si="374"/>
        <v>0</v>
      </c>
      <c r="AR100" s="935">
        <f t="shared" si="374"/>
        <v>0</v>
      </c>
      <c r="AS100" s="935">
        <f t="shared" si="374"/>
        <v>0</v>
      </c>
      <c r="AT100" s="935">
        <f t="shared" si="374"/>
        <v>0</v>
      </c>
      <c r="AU100" s="935">
        <f t="shared" si="374"/>
        <v>100000</v>
      </c>
      <c r="AV100" s="935">
        <f t="shared" si="374"/>
        <v>0</v>
      </c>
      <c r="AW100" s="935">
        <f t="shared" si="374"/>
        <v>0</v>
      </c>
      <c r="AX100" s="935">
        <f t="shared" si="374"/>
        <v>100000</v>
      </c>
      <c r="AY100" s="935">
        <f t="shared" si="374"/>
        <v>100000</v>
      </c>
      <c r="AZ100" s="935">
        <f t="shared" si="374"/>
        <v>35600</v>
      </c>
      <c r="BA100" s="935">
        <f t="shared" si="374"/>
        <v>0</v>
      </c>
      <c r="BB100" s="935">
        <f t="shared" si="374"/>
        <v>100000</v>
      </c>
      <c r="BC100" s="935">
        <f t="shared" si="374"/>
        <v>35600</v>
      </c>
      <c r="BD100" s="935">
        <f t="shared" si="374"/>
        <v>0</v>
      </c>
      <c r="BE100" s="935">
        <f t="shared" si="374"/>
        <v>100000</v>
      </c>
      <c r="BF100" s="935">
        <f t="shared" si="374"/>
        <v>35600</v>
      </c>
      <c r="BG100" s="935">
        <f t="shared" si="374"/>
        <v>0</v>
      </c>
      <c r="BH100" s="935">
        <f t="shared" si="374"/>
        <v>0</v>
      </c>
      <c r="BI100" s="935">
        <f t="shared" si="374"/>
        <v>0</v>
      </c>
      <c r="BJ100" s="935">
        <f t="shared" si="374"/>
        <v>0</v>
      </c>
      <c r="BK100" s="935">
        <f t="shared" si="374"/>
        <v>0</v>
      </c>
      <c r="BL100" s="935">
        <f t="shared" si="374"/>
        <v>0</v>
      </c>
      <c r="BM100" s="935">
        <f t="shared" si="374"/>
        <v>0</v>
      </c>
      <c r="BN100" s="935"/>
      <c r="BO100" s="1638">
        <f t="shared" si="374"/>
        <v>95000</v>
      </c>
      <c r="BP100" s="935">
        <f t="shared" si="374"/>
        <v>95000</v>
      </c>
      <c r="BQ100" s="935">
        <f t="shared" si="374"/>
        <v>35600</v>
      </c>
      <c r="BR100" s="935">
        <f t="shared" si="374"/>
        <v>0</v>
      </c>
      <c r="BS100" s="1352"/>
    </row>
    <row r="101" spans="1:75" s="803" customFormat="1" ht="34.15" hidden="1" customHeight="1">
      <c r="A101" s="792">
        <v>1</v>
      </c>
      <c r="B101" s="1485" t="s">
        <v>152</v>
      </c>
      <c r="C101" s="943"/>
      <c r="D101" s="815" t="s">
        <v>175</v>
      </c>
      <c r="E101" s="816" t="s">
        <v>203</v>
      </c>
      <c r="F101" s="764">
        <v>62555</v>
      </c>
      <c r="G101" s="764">
        <v>62555</v>
      </c>
      <c r="H101" s="1503" t="s">
        <v>361</v>
      </c>
      <c r="I101" s="764">
        <v>62555</v>
      </c>
      <c r="J101" s="764">
        <v>62555</v>
      </c>
      <c r="K101" s="764">
        <v>50209</v>
      </c>
      <c r="L101" s="764">
        <v>50209</v>
      </c>
      <c r="M101" s="797">
        <f t="shared" ref="M101:M105" si="375">N101</f>
        <v>5000</v>
      </c>
      <c r="N101" s="764">
        <v>5000</v>
      </c>
      <c r="O101" s="764">
        <v>0</v>
      </c>
      <c r="P101" s="798"/>
      <c r="Q101" s="797">
        <v>5000</v>
      </c>
      <c r="R101" s="938"/>
      <c r="S101" s="797"/>
      <c r="T101" s="797">
        <v>5000</v>
      </c>
      <c r="U101" s="938"/>
      <c r="V101" s="797"/>
      <c r="W101" s="799">
        <f t="shared" ref="W101:W102" si="376">Q101-T101</f>
        <v>0</v>
      </c>
      <c r="X101" s="799"/>
      <c r="Y101" s="799"/>
      <c r="Z101" s="797">
        <f t="shared" ref="Z101" si="377">AA101+AB101</f>
        <v>0</v>
      </c>
      <c r="AA101" s="938"/>
      <c r="AB101" s="798"/>
      <c r="AC101" s="797">
        <f>AD101+AE101</f>
        <v>0</v>
      </c>
      <c r="AD101" s="939"/>
      <c r="AE101" s="797"/>
      <c r="AF101" s="797">
        <f>AG101+AH101</f>
        <v>0</v>
      </c>
      <c r="AG101" s="938"/>
      <c r="AH101" s="798"/>
      <c r="AI101" s="799">
        <f t="shared" ref="AI101:AI102" si="378">AC101-AF101</f>
        <v>0</v>
      </c>
      <c r="AJ101" s="799"/>
      <c r="AK101" s="799"/>
      <c r="AL101" s="798"/>
      <c r="AM101" s="938"/>
      <c r="AN101" s="798"/>
      <c r="AO101" s="937">
        <f t="shared" ref="AO101:AO102" si="379">AP101+AQ101</f>
        <v>0</v>
      </c>
      <c r="AP101" s="938"/>
      <c r="AQ101" s="798"/>
      <c r="AR101" s="797">
        <f t="shared" ref="AR101:AT102" si="380">AO101</f>
        <v>0</v>
      </c>
      <c r="AS101" s="933">
        <f t="shared" si="380"/>
        <v>0</v>
      </c>
      <c r="AT101" s="798">
        <f t="shared" si="380"/>
        <v>0</v>
      </c>
      <c r="AU101" s="799">
        <f t="shared" ref="AU101:AW102" si="381">Q101+AC101+AO101</f>
        <v>5000</v>
      </c>
      <c r="AV101" s="799">
        <f t="shared" si="381"/>
        <v>0</v>
      </c>
      <c r="AW101" s="799">
        <f t="shared" si="381"/>
        <v>0</v>
      </c>
      <c r="AX101" s="799">
        <f t="shared" ref="AX101:AX102" si="382">AY101</f>
        <v>0</v>
      </c>
      <c r="AY101" s="932">
        <f t="shared" ref="AY101:BA102" si="383">N101-AU101</f>
        <v>0</v>
      </c>
      <c r="AZ101" s="799">
        <f t="shared" si="383"/>
        <v>0</v>
      </c>
      <c r="BA101" s="798">
        <f t="shared" si="383"/>
        <v>0</v>
      </c>
      <c r="BB101" s="799">
        <f t="shared" ref="BB101:BB102" si="384">AX101</f>
        <v>0</v>
      </c>
      <c r="BC101" s="799">
        <f t="shared" ref="BC101:BC102" si="385">AZ101</f>
        <v>0</v>
      </c>
      <c r="BD101" s="798"/>
      <c r="BE101" s="799">
        <f t="shared" ref="BE101:BF102" si="386">BB101</f>
        <v>0</v>
      </c>
      <c r="BF101" s="799">
        <f t="shared" si="386"/>
        <v>0</v>
      </c>
      <c r="BG101" s="798"/>
      <c r="BH101" s="799">
        <f t="shared" ref="BH101:BI102" si="387">AY101-BB101</f>
        <v>0</v>
      </c>
      <c r="BI101" s="798">
        <f t="shared" si="387"/>
        <v>0</v>
      </c>
      <c r="BJ101" s="798"/>
      <c r="BK101" s="798"/>
      <c r="BL101" s="798"/>
      <c r="BM101" s="798"/>
      <c r="BN101" s="798"/>
      <c r="BO101" s="1436">
        <f t="shared" ref="BO101:BO102" si="388">BP101</f>
        <v>0</v>
      </c>
      <c r="BP101" s="799">
        <f t="shared" ref="BP101" si="389">AY101</f>
        <v>0</v>
      </c>
      <c r="BQ101" s="800"/>
      <c r="BR101" s="800"/>
      <c r="BS101" s="800"/>
      <c r="BT101" s="803" t="s">
        <v>343</v>
      </c>
    </row>
    <row r="102" spans="1:75" s="803" customFormat="1" ht="26.65" hidden="1" customHeight="1">
      <c r="A102" s="792">
        <v>2</v>
      </c>
      <c r="B102" s="1485" t="s">
        <v>153</v>
      </c>
      <c r="C102" s="943"/>
      <c r="D102" s="815" t="s">
        <v>176</v>
      </c>
      <c r="E102" s="816" t="s">
        <v>360</v>
      </c>
      <c r="F102" s="764">
        <v>393287</v>
      </c>
      <c r="G102" s="764">
        <v>393287</v>
      </c>
      <c r="H102" s="1503" t="s">
        <v>204</v>
      </c>
      <c r="I102" s="764">
        <v>598490</v>
      </c>
      <c r="J102" s="764">
        <v>598490</v>
      </c>
      <c r="K102" s="764">
        <v>243000</v>
      </c>
      <c r="L102" s="764">
        <v>243000</v>
      </c>
      <c r="M102" s="797">
        <f t="shared" si="375"/>
        <v>195000</v>
      </c>
      <c r="N102" s="764">
        <f>180000+15000</f>
        <v>195000</v>
      </c>
      <c r="O102" s="764">
        <v>35600</v>
      </c>
      <c r="P102" s="798"/>
      <c r="Q102" s="797">
        <v>95000</v>
      </c>
      <c r="R102" s="938"/>
      <c r="S102" s="797"/>
      <c r="T102" s="797">
        <v>89101</v>
      </c>
      <c r="U102" s="938"/>
      <c r="V102" s="797"/>
      <c r="W102" s="799">
        <f t="shared" si="376"/>
        <v>5899</v>
      </c>
      <c r="X102" s="799"/>
      <c r="Y102" s="799"/>
      <c r="Z102" s="797">
        <v>5899</v>
      </c>
      <c r="AA102" s="938"/>
      <c r="AB102" s="797"/>
      <c r="AC102" s="797">
        <f>AD102+AE102</f>
        <v>0</v>
      </c>
      <c r="AD102" s="939"/>
      <c r="AE102" s="797"/>
      <c r="AF102" s="797">
        <f>AG102+AH102</f>
        <v>0</v>
      </c>
      <c r="AG102" s="938"/>
      <c r="AH102" s="798"/>
      <c r="AI102" s="799">
        <f t="shared" si="378"/>
        <v>0</v>
      </c>
      <c r="AJ102" s="799"/>
      <c r="AK102" s="799"/>
      <c r="AL102" s="798"/>
      <c r="AM102" s="938"/>
      <c r="AN102" s="798"/>
      <c r="AO102" s="937">
        <f t="shared" si="379"/>
        <v>0</v>
      </c>
      <c r="AP102" s="938"/>
      <c r="AQ102" s="798"/>
      <c r="AR102" s="797">
        <f t="shared" si="380"/>
        <v>0</v>
      </c>
      <c r="AS102" s="933">
        <f t="shared" si="380"/>
        <v>0</v>
      </c>
      <c r="AT102" s="798">
        <f t="shared" si="380"/>
        <v>0</v>
      </c>
      <c r="AU102" s="799">
        <f t="shared" si="381"/>
        <v>95000</v>
      </c>
      <c r="AV102" s="799">
        <f t="shared" si="381"/>
        <v>0</v>
      </c>
      <c r="AW102" s="799">
        <f t="shared" si="381"/>
        <v>0</v>
      </c>
      <c r="AX102" s="799">
        <f t="shared" si="382"/>
        <v>100000</v>
      </c>
      <c r="AY102" s="932">
        <f t="shared" si="383"/>
        <v>100000</v>
      </c>
      <c r="AZ102" s="799">
        <f t="shared" si="383"/>
        <v>35600</v>
      </c>
      <c r="BA102" s="798">
        <f t="shared" si="383"/>
        <v>0</v>
      </c>
      <c r="BB102" s="799">
        <f t="shared" si="384"/>
        <v>100000</v>
      </c>
      <c r="BC102" s="799">
        <f t="shared" si="385"/>
        <v>35600</v>
      </c>
      <c r="BD102" s="798"/>
      <c r="BE102" s="799">
        <f t="shared" si="386"/>
        <v>100000</v>
      </c>
      <c r="BF102" s="799">
        <f t="shared" si="386"/>
        <v>35600</v>
      </c>
      <c r="BG102" s="798"/>
      <c r="BH102" s="799">
        <f t="shared" si="387"/>
        <v>0</v>
      </c>
      <c r="BI102" s="798">
        <f t="shared" si="387"/>
        <v>0</v>
      </c>
      <c r="BJ102" s="798"/>
      <c r="BK102" s="798"/>
      <c r="BL102" s="798"/>
      <c r="BM102" s="798"/>
      <c r="BN102" s="798"/>
      <c r="BO102" s="1436">
        <f t="shared" si="388"/>
        <v>95000</v>
      </c>
      <c r="BP102" s="799">
        <v>95000</v>
      </c>
      <c r="BQ102" s="799">
        <f>AZ102</f>
        <v>35600</v>
      </c>
      <c r="BR102" s="800"/>
      <c r="BS102" s="800"/>
      <c r="BT102" s="803" t="s">
        <v>343</v>
      </c>
    </row>
    <row r="103" spans="1:75" s="803" customFormat="1" ht="24.6" hidden="1" customHeight="1">
      <c r="A103" s="1496" t="s">
        <v>28</v>
      </c>
      <c r="B103" s="1497" t="s">
        <v>126</v>
      </c>
      <c r="C103" s="943"/>
      <c r="D103" s="815"/>
      <c r="E103" s="1486"/>
      <c r="F103" s="760">
        <f t="shared" ref="F103:L103" si="390">F105</f>
        <v>341277</v>
      </c>
      <c r="G103" s="760">
        <f t="shared" si="390"/>
        <v>340000</v>
      </c>
      <c r="H103" s="760"/>
      <c r="I103" s="760"/>
      <c r="J103" s="760"/>
      <c r="K103" s="760">
        <f t="shared" si="390"/>
        <v>0</v>
      </c>
      <c r="L103" s="760">
        <f t="shared" si="390"/>
        <v>0</v>
      </c>
      <c r="M103" s="760">
        <f>M104</f>
        <v>114000</v>
      </c>
      <c r="N103" s="760">
        <f t="shared" ref="N103:BR103" si="391">N104</f>
        <v>114000</v>
      </c>
      <c r="O103" s="760">
        <f t="shared" si="391"/>
        <v>0</v>
      </c>
      <c r="P103" s="760">
        <f t="shared" si="391"/>
        <v>0</v>
      </c>
      <c r="Q103" s="760">
        <f t="shared" si="391"/>
        <v>10000</v>
      </c>
      <c r="R103" s="760">
        <f t="shared" si="391"/>
        <v>0</v>
      </c>
      <c r="S103" s="760">
        <f t="shared" si="391"/>
        <v>0</v>
      </c>
      <c r="T103" s="760">
        <f t="shared" si="391"/>
        <v>10000</v>
      </c>
      <c r="U103" s="760">
        <f t="shared" si="391"/>
        <v>0</v>
      </c>
      <c r="V103" s="760">
        <f t="shared" si="391"/>
        <v>0</v>
      </c>
      <c r="W103" s="760">
        <f t="shared" si="391"/>
        <v>0</v>
      </c>
      <c r="X103" s="760">
        <f t="shared" si="391"/>
        <v>0</v>
      </c>
      <c r="Y103" s="760">
        <f t="shared" si="391"/>
        <v>0</v>
      </c>
      <c r="Z103" s="760">
        <f t="shared" si="391"/>
        <v>0</v>
      </c>
      <c r="AA103" s="760">
        <f t="shared" si="391"/>
        <v>0</v>
      </c>
      <c r="AB103" s="760">
        <f t="shared" si="391"/>
        <v>0</v>
      </c>
      <c r="AC103" s="760">
        <f t="shared" si="391"/>
        <v>0</v>
      </c>
      <c r="AD103" s="760">
        <f t="shared" si="391"/>
        <v>0</v>
      </c>
      <c r="AE103" s="760">
        <f t="shared" si="391"/>
        <v>0</v>
      </c>
      <c r="AF103" s="760">
        <f t="shared" si="391"/>
        <v>0</v>
      </c>
      <c r="AG103" s="760">
        <f t="shared" si="391"/>
        <v>0</v>
      </c>
      <c r="AH103" s="760">
        <f t="shared" si="391"/>
        <v>0</v>
      </c>
      <c r="AI103" s="760">
        <f t="shared" si="391"/>
        <v>0</v>
      </c>
      <c r="AJ103" s="760">
        <f t="shared" si="391"/>
        <v>0</v>
      </c>
      <c r="AK103" s="760">
        <f t="shared" si="391"/>
        <v>0</v>
      </c>
      <c r="AL103" s="760">
        <f t="shared" si="391"/>
        <v>0</v>
      </c>
      <c r="AM103" s="760">
        <f t="shared" si="391"/>
        <v>0</v>
      </c>
      <c r="AN103" s="760">
        <f t="shared" si="391"/>
        <v>0</v>
      </c>
      <c r="AO103" s="760">
        <f t="shared" si="391"/>
        <v>0</v>
      </c>
      <c r="AP103" s="760">
        <f t="shared" si="391"/>
        <v>0</v>
      </c>
      <c r="AQ103" s="760">
        <f t="shared" si="391"/>
        <v>0</v>
      </c>
      <c r="AR103" s="760">
        <f t="shared" si="391"/>
        <v>0</v>
      </c>
      <c r="AS103" s="760">
        <f t="shared" si="391"/>
        <v>0</v>
      </c>
      <c r="AT103" s="760">
        <f t="shared" si="391"/>
        <v>0</v>
      </c>
      <c r="AU103" s="760">
        <f t="shared" si="391"/>
        <v>10000</v>
      </c>
      <c r="AV103" s="760">
        <f t="shared" si="391"/>
        <v>0</v>
      </c>
      <c r="AW103" s="760">
        <f t="shared" si="391"/>
        <v>0</v>
      </c>
      <c r="AX103" s="760">
        <f t="shared" si="391"/>
        <v>104000</v>
      </c>
      <c r="AY103" s="760">
        <f t="shared" si="391"/>
        <v>104000</v>
      </c>
      <c r="AZ103" s="760">
        <f t="shared" si="391"/>
        <v>0</v>
      </c>
      <c r="BA103" s="760">
        <f t="shared" si="391"/>
        <v>0</v>
      </c>
      <c r="BB103" s="760">
        <f t="shared" si="391"/>
        <v>104000</v>
      </c>
      <c r="BC103" s="760">
        <f t="shared" si="391"/>
        <v>0</v>
      </c>
      <c r="BD103" s="760">
        <f t="shared" si="391"/>
        <v>0</v>
      </c>
      <c r="BE103" s="760">
        <f t="shared" si="391"/>
        <v>104000</v>
      </c>
      <c r="BF103" s="760">
        <f t="shared" si="391"/>
        <v>0</v>
      </c>
      <c r="BG103" s="760">
        <f t="shared" si="391"/>
        <v>0</v>
      </c>
      <c r="BH103" s="760">
        <f t="shared" si="391"/>
        <v>0</v>
      </c>
      <c r="BI103" s="760">
        <f t="shared" si="391"/>
        <v>0</v>
      </c>
      <c r="BJ103" s="760">
        <f t="shared" si="391"/>
        <v>0</v>
      </c>
      <c r="BK103" s="760">
        <f t="shared" si="391"/>
        <v>0</v>
      </c>
      <c r="BL103" s="760">
        <f t="shared" si="391"/>
        <v>0</v>
      </c>
      <c r="BM103" s="760">
        <f t="shared" si="391"/>
        <v>0</v>
      </c>
      <c r="BN103" s="760"/>
      <c r="BO103" s="1641">
        <f t="shared" si="391"/>
        <v>104000</v>
      </c>
      <c r="BP103" s="760">
        <f t="shared" si="391"/>
        <v>104000</v>
      </c>
      <c r="BQ103" s="760">
        <f t="shared" si="391"/>
        <v>0</v>
      </c>
      <c r="BR103" s="760">
        <f t="shared" si="391"/>
        <v>0</v>
      </c>
      <c r="BS103" s="800"/>
    </row>
    <row r="104" spans="1:75" s="1494" customFormat="1" ht="14.65" hidden="1" customHeight="1">
      <c r="A104" s="1510"/>
      <c r="B104" s="1501" t="s">
        <v>25</v>
      </c>
      <c r="C104" s="1491"/>
      <c r="D104" s="1511"/>
      <c r="E104" s="1490"/>
      <c r="F104" s="935">
        <f>F105</f>
        <v>341277</v>
      </c>
      <c r="G104" s="935">
        <f t="shared" ref="G104:BR104" si="392">G105</f>
        <v>340000</v>
      </c>
      <c r="H104" s="935"/>
      <c r="I104" s="935"/>
      <c r="J104" s="935"/>
      <c r="K104" s="935">
        <f t="shared" si="392"/>
        <v>0</v>
      </c>
      <c r="L104" s="935">
        <f t="shared" si="392"/>
        <v>0</v>
      </c>
      <c r="M104" s="935">
        <f t="shared" si="392"/>
        <v>114000</v>
      </c>
      <c r="N104" s="935">
        <f t="shared" si="392"/>
        <v>114000</v>
      </c>
      <c r="O104" s="935">
        <f t="shared" si="392"/>
        <v>0</v>
      </c>
      <c r="P104" s="935">
        <f t="shared" si="392"/>
        <v>0</v>
      </c>
      <c r="Q104" s="935">
        <f t="shared" si="392"/>
        <v>10000</v>
      </c>
      <c r="R104" s="935">
        <f t="shared" si="392"/>
        <v>0</v>
      </c>
      <c r="S104" s="935">
        <f t="shared" si="392"/>
        <v>0</v>
      </c>
      <c r="T104" s="935">
        <f t="shared" si="392"/>
        <v>10000</v>
      </c>
      <c r="U104" s="935">
        <f t="shared" si="392"/>
        <v>0</v>
      </c>
      <c r="V104" s="935">
        <f t="shared" si="392"/>
        <v>0</v>
      </c>
      <c r="W104" s="935">
        <f t="shared" si="392"/>
        <v>0</v>
      </c>
      <c r="X104" s="935">
        <f t="shared" si="392"/>
        <v>0</v>
      </c>
      <c r="Y104" s="935">
        <f t="shared" si="392"/>
        <v>0</v>
      </c>
      <c r="Z104" s="935">
        <f t="shared" si="392"/>
        <v>0</v>
      </c>
      <c r="AA104" s="935">
        <f t="shared" si="392"/>
        <v>0</v>
      </c>
      <c r="AB104" s="935">
        <f t="shared" si="392"/>
        <v>0</v>
      </c>
      <c r="AC104" s="935">
        <f t="shared" si="392"/>
        <v>0</v>
      </c>
      <c r="AD104" s="935">
        <f t="shared" si="392"/>
        <v>0</v>
      </c>
      <c r="AE104" s="935">
        <f t="shared" si="392"/>
        <v>0</v>
      </c>
      <c r="AF104" s="935">
        <f t="shared" si="392"/>
        <v>0</v>
      </c>
      <c r="AG104" s="935">
        <f t="shared" si="392"/>
        <v>0</v>
      </c>
      <c r="AH104" s="935">
        <f t="shared" si="392"/>
        <v>0</v>
      </c>
      <c r="AI104" s="935">
        <f t="shared" si="392"/>
        <v>0</v>
      </c>
      <c r="AJ104" s="935">
        <f t="shared" si="392"/>
        <v>0</v>
      </c>
      <c r="AK104" s="935">
        <f t="shared" si="392"/>
        <v>0</v>
      </c>
      <c r="AL104" s="935">
        <f t="shared" si="392"/>
        <v>0</v>
      </c>
      <c r="AM104" s="935">
        <f t="shared" si="392"/>
        <v>0</v>
      </c>
      <c r="AN104" s="935">
        <f t="shared" si="392"/>
        <v>0</v>
      </c>
      <c r="AO104" s="935">
        <f t="shared" si="392"/>
        <v>0</v>
      </c>
      <c r="AP104" s="935">
        <f t="shared" si="392"/>
        <v>0</v>
      </c>
      <c r="AQ104" s="935">
        <f t="shared" si="392"/>
        <v>0</v>
      </c>
      <c r="AR104" s="935">
        <f t="shared" si="392"/>
        <v>0</v>
      </c>
      <c r="AS104" s="935">
        <f t="shared" si="392"/>
        <v>0</v>
      </c>
      <c r="AT104" s="935">
        <f t="shared" si="392"/>
        <v>0</v>
      </c>
      <c r="AU104" s="935">
        <f t="shared" si="392"/>
        <v>10000</v>
      </c>
      <c r="AV104" s="935">
        <f t="shared" si="392"/>
        <v>0</v>
      </c>
      <c r="AW104" s="935">
        <f t="shared" si="392"/>
        <v>0</v>
      </c>
      <c r="AX104" s="935">
        <f t="shared" si="392"/>
        <v>104000</v>
      </c>
      <c r="AY104" s="935">
        <f t="shared" si="392"/>
        <v>104000</v>
      </c>
      <c r="AZ104" s="935">
        <f t="shared" si="392"/>
        <v>0</v>
      </c>
      <c r="BA104" s="935">
        <f t="shared" si="392"/>
        <v>0</v>
      </c>
      <c r="BB104" s="935">
        <f t="shared" si="392"/>
        <v>104000</v>
      </c>
      <c r="BC104" s="935">
        <f t="shared" si="392"/>
        <v>0</v>
      </c>
      <c r="BD104" s="935">
        <f t="shared" si="392"/>
        <v>0</v>
      </c>
      <c r="BE104" s="935">
        <f t="shared" si="392"/>
        <v>104000</v>
      </c>
      <c r="BF104" s="935">
        <f t="shared" si="392"/>
        <v>0</v>
      </c>
      <c r="BG104" s="935">
        <f t="shared" si="392"/>
        <v>0</v>
      </c>
      <c r="BH104" s="935">
        <f t="shared" si="392"/>
        <v>0</v>
      </c>
      <c r="BI104" s="935">
        <f t="shared" si="392"/>
        <v>0</v>
      </c>
      <c r="BJ104" s="935">
        <f t="shared" si="392"/>
        <v>0</v>
      </c>
      <c r="BK104" s="935">
        <f t="shared" si="392"/>
        <v>0</v>
      </c>
      <c r="BL104" s="935">
        <f t="shared" si="392"/>
        <v>0</v>
      </c>
      <c r="BM104" s="935">
        <f t="shared" si="392"/>
        <v>0</v>
      </c>
      <c r="BN104" s="935"/>
      <c r="BO104" s="1638">
        <f t="shared" si="392"/>
        <v>104000</v>
      </c>
      <c r="BP104" s="935">
        <f t="shared" si="392"/>
        <v>104000</v>
      </c>
      <c r="BQ104" s="935">
        <f t="shared" si="392"/>
        <v>0</v>
      </c>
      <c r="BR104" s="935">
        <f t="shared" si="392"/>
        <v>0</v>
      </c>
      <c r="BS104" s="1352"/>
    </row>
    <row r="105" spans="1:75" s="803" customFormat="1" ht="31.15" hidden="1" customHeight="1">
      <c r="A105" s="792">
        <v>1</v>
      </c>
      <c r="B105" s="793" t="s">
        <v>154</v>
      </c>
      <c r="C105" s="794"/>
      <c r="D105" s="794" t="s">
        <v>169</v>
      </c>
      <c r="E105" s="794" t="s">
        <v>205</v>
      </c>
      <c r="F105" s="764">
        <v>341277</v>
      </c>
      <c r="G105" s="796">
        <v>340000</v>
      </c>
      <c r="H105" s="796"/>
      <c r="I105" s="796"/>
      <c r="J105" s="796"/>
      <c r="K105" s="764"/>
      <c r="L105" s="764"/>
      <c r="M105" s="797">
        <f t="shared" si="375"/>
        <v>114000</v>
      </c>
      <c r="N105" s="764">
        <v>114000</v>
      </c>
      <c r="O105" s="764">
        <v>0</v>
      </c>
      <c r="P105" s="798"/>
      <c r="Q105" s="797">
        <v>10000</v>
      </c>
      <c r="R105" s="938"/>
      <c r="S105" s="797"/>
      <c r="T105" s="797">
        <v>10000</v>
      </c>
      <c r="U105" s="938"/>
      <c r="V105" s="797"/>
      <c r="W105" s="799">
        <f>Q105-T105</f>
        <v>0</v>
      </c>
      <c r="X105" s="799">
        <f>R105-U105</f>
        <v>0</v>
      </c>
      <c r="Y105" s="799">
        <f>S105-V105</f>
        <v>0</v>
      </c>
      <c r="Z105" s="797">
        <f t="shared" ref="Z105" si="393">AA105+AB105</f>
        <v>0</v>
      </c>
      <c r="AA105" s="938"/>
      <c r="AB105" s="798"/>
      <c r="AC105" s="797">
        <f>AD105+AE105</f>
        <v>0</v>
      </c>
      <c r="AD105" s="939"/>
      <c r="AE105" s="797"/>
      <c r="AF105" s="797">
        <f>AG105+AH105</f>
        <v>0</v>
      </c>
      <c r="AG105" s="938"/>
      <c r="AH105" s="798"/>
      <c r="AI105" s="799">
        <f>AC105-AF105</f>
        <v>0</v>
      </c>
      <c r="AJ105" s="799"/>
      <c r="AK105" s="799"/>
      <c r="AL105" s="798"/>
      <c r="AM105" s="938"/>
      <c r="AN105" s="798"/>
      <c r="AO105" s="937">
        <f t="shared" ref="AO105" si="394">AP105+AQ105</f>
        <v>0</v>
      </c>
      <c r="AP105" s="938"/>
      <c r="AQ105" s="798"/>
      <c r="AR105" s="797">
        <f>AO105</f>
        <v>0</v>
      </c>
      <c r="AS105" s="933">
        <f>AP105</f>
        <v>0</v>
      </c>
      <c r="AT105" s="798">
        <f>AQ105</f>
        <v>0</v>
      </c>
      <c r="AU105" s="799">
        <f t="shared" ref="AU105:AW105" si="395">Q105+AC105+AO105</f>
        <v>10000</v>
      </c>
      <c r="AV105" s="799">
        <f t="shared" si="395"/>
        <v>0</v>
      </c>
      <c r="AW105" s="799">
        <f t="shared" si="395"/>
        <v>0</v>
      </c>
      <c r="AX105" s="799">
        <f t="shared" ref="AX105" si="396">AY105</f>
        <v>104000</v>
      </c>
      <c r="AY105" s="932">
        <f t="shared" ref="AY105:BA105" si="397">N105-AU105</f>
        <v>104000</v>
      </c>
      <c r="AZ105" s="799">
        <f t="shared" si="397"/>
        <v>0</v>
      </c>
      <c r="BA105" s="798">
        <f t="shared" si="397"/>
        <v>0</v>
      </c>
      <c r="BB105" s="799">
        <f t="shared" ref="BB105" si="398">AX105</f>
        <v>104000</v>
      </c>
      <c r="BC105" s="799">
        <f t="shared" ref="BC105" si="399">AZ105</f>
        <v>0</v>
      </c>
      <c r="BD105" s="798"/>
      <c r="BE105" s="799">
        <f t="shared" ref="BE105:BF105" si="400">BB105</f>
        <v>104000</v>
      </c>
      <c r="BF105" s="799">
        <f t="shared" si="400"/>
        <v>0</v>
      </c>
      <c r="BG105" s="798"/>
      <c r="BH105" s="799">
        <f t="shared" ref="BH105:BI105" si="401">AY105-BB105</f>
        <v>0</v>
      </c>
      <c r="BI105" s="798">
        <f t="shared" si="401"/>
        <v>0</v>
      </c>
      <c r="BJ105" s="798"/>
      <c r="BK105" s="798"/>
      <c r="BL105" s="798"/>
      <c r="BM105" s="798"/>
      <c r="BN105" s="798"/>
      <c r="BO105" s="1436">
        <f t="shared" ref="BO105" si="402">BP105</f>
        <v>104000</v>
      </c>
      <c r="BP105" s="799">
        <f t="shared" ref="BP105" si="403">AY105</f>
        <v>104000</v>
      </c>
      <c r="BQ105" s="799">
        <f>AZ105</f>
        <v>0</v>
      </c>
      <c r="BR105" s="800"/>
      <c r="BS105" s="800"/>
      <c r="BT105" s="803" t="s">
        <v>344</v>
      </c>
    </row>
    <row r="106" spans="1:75" s="714" customFormat="1" ht="25.15" customHeight="1">
      <c r="A106" s="1175" t="s">
        <v>28</v>
      </c>
      <c r="B106" s="1175" t="s">
        <v>566</v>
      </c>
      <c r="C106" s="794"/>
      <c r="D106" s="794"/>
      <c r="E106" s="794"/>
      <c r="F106" s="764"/>
      <c r="G106" s="796"/>
      <c r="H106" s="796">
        <f t="shared" ref="H106:BM106" si="404">H29*0.1/0.9</f>
        <v>0</v>
      </c>
      <c r="I106" s="796">
        <f t="shared" si="404"/>
        <v>0</v>
      </c>
      <c r="J106" s="796">
        <f t="shared" si="404"/>
        <v>0</v>
      </c>
      <c r="K106" s="796"/>
      <c r="L106" s="796"/>
      <c r="M106" s="796">
        <f t="shared" si="404"/>
        <v>187762.33333333334</v>
      </c>
      <c r="N106" s="796">
        <f t="shared" si="404"/>
        <v>187762.33333333334</v>
      </c>
      <c r="O106" s="796"/>
      <c r="P106" s="796">
        <f t="shared" si="404"/>
        <v>0</v>
      </c>
      <c r="Q106" s="796"/>
      <c r="R106" s="796"/>
      <c r="S106" s="796">
        <f t="shared" si="404"/>
        <v>0</v>
      </c>
      <c r="T106" s="796"/>
      <c r="U106" s="796"/>
      <c r="V106" s="796"/>
      <c r="W106" s="796"/>
      <c r="X106" s="796"/>
      <c r="Y106" s="796"/>
      <c r="Z106" s="796"/>
      <c r="AA106" s="796"/>
      <c r="AB106" s="796"/>
      <c r="AC106" s="796"/>
      <c r="AD106" s="796"/>
      <c r="AE106" s="796"/>
      <c r="AF106" s="796"/>
      <c r="AG106" s="796"/>
      <c r="AH106" s="796"/>
      <c r="AI106" s="796"/>
      <c r="AJ106" s="796"/>
      <c r="AK106" s="796"/>
      <c r="AL106" s="796"/>
      <c r="AM106" s="796"/>
      <c r="AN106" s="796"/>
      <c r="AO106" s="796"/>
      <c r="AP106" s="796"/>
      <c r="AQ106" s="796"/>
      <c r="AR106" s="796"/>
      <c r="AS106" s="796"/>
      <c r="AT106" s="796"/>
      <c r="AU106" s="796"/>
      <c r="AV106" s="796"/>
      <c r="AW106" s="796"/>
      <c r="AX106" s="796">
        <f>N106</f>
        <v>187762.33333333334</v>
      </c>
      <c r="AY106" s="796">
        <f>AX106</f>
        <v>187762.33333333334</v>
      </c>
      <c r="AZ106" s="796"/>
      <c r="BA106" s="796">
        <f t="shared" si="404"/>
        <v>0</v>
      </c>
      <c r="BB106" s="796"/>
      <c r="BC106" s="796"/>
      <c r="BD106" s="796">
        <f t="shared" si="404"/>
        <v>0</v>
      </c>
      <c r="BE106" s="796"/>
      <c r="BF106" s="796"/>
      <c r="BG106" s="796">
        <f t="shared" si="404"/>
        <v>0</v>
      </c>
      <c r="BH106" s="796">
        <f>AY106-BB106</f>
        <v>187762.33333333334</v>
      </c>
      <c r="BI106" s="796">
        <f t="shared" si="404"/>
        <v>0</v>
      </c>
      <c r="BJ106" s="796">
        <f t="shared" si="404"/>
        <v>0</v>
      </c>
      <c r="BK106" s="796">
        <f>BH106</f>
        <v>187762.33333333334</v>
      </c>
      <c r="BL106" s="796">
        <f t="shared" si="404"/>
        <v>0</v>
      </c>
      <c r="BM106" s="796">
        <f t="shared" si="404"/>
        <v>0</v>
      </c>
      <c r="BN106" s="799"/>
      <c r="BO106" s="1436"/>
      <c r="BP106" s="799"/>
      <c r="BQ106" s="799"/>
      <c r="BR106" s="942"/>
      <c r="BS106" s="942"/>
      <c r="BW106" s="714">
        <v>187762</v>
      </c>
    </row>
    <row r="107" spans="1:75" s="803" customFormat="1" ht="18" hidden="1" customHeight="1">
      <c r="A107" s="792"/>
      <c r="B107" s="942"/>
      <c r="C107" s="943"/>
      <c r="D107" s="815"/>
      <c r="E107" s="816"/>
      <c r="F107" s="944"/>
      <c r="G107" s="944"/>
      <c r="H107" s="932"/>
      <c r="I107" s="932"/>
      <c r="J107" s="764"/>
      <c r="K107" s="764"/>
      <c r="L107" s="764"/>
      <c r="M107" s="932"/>
      <c r="N107" s="932"/>
      <c r="O107" s="764"/>
      <c r="P107" s="798"/>
      <c r="Q107" s="797"/>
      <c r="R107" s="938"/>
      <c r="S107" s="797"/>
      <c r="T107" s="797"/>
      <c r="U107" s="938"/>
      <c r="V107" s="797"/>
      <c r="W107" s="799"/>
      <c r="X107" s="799"/>
      <c r="Y107" s="799"/>
      <c r="Z107" s="797"/>
      <c r="AA107" s="938"/>
      <c r="AB107" s="798"/>
      <c r="AC107" s="797"/>
      <c r="AD107" s="939"/>
      <c r="AE107" s="797"/>
      <c r="AF107" s="797"/>
      <c r="AG107" s="938"/>
      <c r="AH107" s="798"/>
      <c r="AI107" s="799"/>
      <c r="AJ107" s="799"/>
      <c r="AK107" s="799"/>
      <c r="AL107" s="799"/>
      <c r="AM107" s="938"/>
      <c r="AN107" s="798"/>
      <c r="AO107" s="937"/>
      <c r="AP107" s="938"/>
      <c r="AQ107" s="798"/>
      <c r="AR107" s="797"/>
      <c r="AS107" s="933"/>
      <c r="AT107" s="798"/>
      <c r="AU107" s="799"/>
      <c r="AV107" s="799"/>
      <c r="AW107" s="799"/>
      <c r="AX107" s="799"/>
      <c r="AY107" s="932"/>
      <c r="AZ107" s="799"/>
      <c r="BA107" s="798"/>
      <c r="BB107" s="799"/>
      <c r="BC107" s="798"/>
      <c r="BD107" s="798"/>
      <c r="BE107" s="799"/>
      <c r="BF107" s="798"/>
      <c r="BG107" s="798"/>
      <c r="BH107" s="799"/>
      <c r="BI107" s="799"/>
      <c r="BJ107" s="799"/>
      <c r="BK107" s="799"/>
      <c r="BL107" s="798"/>
      <c r="BM107" s="798"/>
      <c r="BN107" s="798"/>
      <c r="BO107" s="1436"/>
      <c r="BP107" s="799"/>
      <c r="BQ107" s="800"/>
      <c r="BR107" s="800"/>
      <c r="BS107" s="800"/>
    </row>
    <row r="108" spans="1:75" s="803" customFormat="1" ht="18.75" hidden="1" customHeight="1">
      <c r="A108" s="792"/>
      <c r="B108" s="942"/>
      <c r="C108" s="943"/>
      <c r="D108" s="815"/>
      <c r="E108" s="816"/>
      <c r="F108" s="944"/>
      <c r="G108" s="944"/>
      <c r="H108" s="932"/>
      <c r="I108" s="932"/>
      <c r="J108" s="764"/>
      <c r="K108" s="764"/>
      <c r="L108" s="764"/>
      <c r="M108" s="932"/>
      <c r="N108" s="932"/>
      <c r="O108" s="764"/>
      <c r="P108" s="798"/>
      <c r="Q108" s="797"/>
      <c r="R108" s="938"/>
      <c r="S108" s="797"/>
      <c r="T108" s="797"/>
      <c r="U108" s="938"/>
      <c r="V108" s="797"/>
      <c r="W108" s="799"/>
      <c r="X108" s="799"/>
      <c r="Y108" s="799"/>
      <c r="Z108" s="797"/>
      <c r="AA108" s="938"/>
      <c r="AB108" s="798"/>
      <c r="AC108" s="797"/>
      <c r="AD108" s="939"/>
      <c r="AE108" s="797"/>
      <c r="AF108" s="797"/>
      <c r="AG108" s="938"/>
      <c r="AH108" s="798"/>
      <c r="AI108" s="799"/>
      <c r="AJ108" s="799"/>
      <c r="AK108" s="799"/>
      <c r="AL108" s="799"/>
      <c r="AM108" s="938"/>
      <c r="AN108" s="798"/>
      <c r="AO108" s="937"/>
      <c r="AP108" s="938"/>
      <c r="AQ108" s="798"/>
      <c r="AR108" s="797"/>
      <c r="AS108" s="933"/>
      <c r="AT108" s="798"/>
      <c r="AU108" s="799"/>
      <c r="AV108" s="799"/>
      <c r="AW108" s="799"/>
      <c r="AX108" s="799"/>
      <c r="AY108" s="932"/>
      <c r="AZ108" s="799"/>
      <c r="BA108" s="798"/>
      <c r="BB108" s="799"/>
      <c r="BC108" s="798"/>
      <c r="BD108" s="798"/>
      <c r="BE108" s="799"/>
      <c r="BF108" s="798"/>
      <c r="BG108" s="798"/>
      <c r="BH108" s="799"/>
      <c r="BI108" s="799"/>
      <c r="BJ108" s="799"/>
      <c r="BK108" s="799"/>
      <c r="BL108" s="798"/>
      <c r="BM108" s="798"/>
      <c r="BN108" s="798"/>
      <c r="BO108" s="1436"/>
      <c r="BP108" s="799"/>
      <c r="BQ108" s="800"/>
      <c r="BR108" s="800"/>
      <c r="BS108" s="800"/>
    </row>
    <row r="109" spans="1:75" s="803" customFormat="1" ht="18.75" hidden="1" customHeight="1">
      <c r="A109" s="792"/>
      <c r="B109" s="942"/>
      <c r="C109" s="943"/>
      <c r="D109" s="815"/>
      <c r="E109" s="816"/>
      <c r="F109" s="944"/>
      <c r="G109" s="944"/>
      <c r="H109" s="932"/>
      <c r="I109" s="932"/>
      <c r="J109" s="764"/>
      <c r="K109" s="764"/>
      <c r="L109" s="764"/>
      <c r="M109" s="932"/>
      <c r="N109" s="932"/>
      <c r="O109" s="764"/>
      <c r="P109" s="798"/>
      <c r="Q109" s="797"/>
      <c r="R109" s="938"/>
      <c r="S109" s="797"/>
      <c r="T109" s="797"/>
      <c r="U109" s="938"/>
      <c r="V109" s="797"/>
      <c r="W109" s="799"/>
      <c r="X109" s="799"/>
      <c r="Y109" s="799"/>
      <c r="Z109" s="797"/>
      <c r="AA109" s="938"/>
      <c r="AB109" s="798"/>
      <c r="AC109" s="797"/>
      <c r="AD109" s="939"/>
      <c r="AE109" s="797"/>
      <c r="AF109" s="797"/>
      <c r="AG109" s="938"/>
      <c r="AH109" s="798"/>
      <c r="AI109" s="799"/>
      <c r="AJ109" s="799"/>
      <c r="AK109" s="799"/>
      <c r="AL109" s="799"/>
      <c r="AM109" s="938"/>
      <c r="AN109" s="798"/>
      <c r="AO109" s="937"/>
      <c r="AP109" s="938"/>
      <c r="AQ109" s="798"/>
      <c r="AR109" s="797"/>
      <c r="AS109" s="933"/>
      <c r="AT109" s="798"/>
      <c r="AU109" s="799"/>
      <c r="AV109" s="799"/>
      <c r="AW109" s="799"/>
      <c r="AX109" s="799"/>
      <c r="AY109" s="932"/>
      <c r="AZ109" s="799"/>
      <c r="BA109" s="798"/>
      <c r="BB109" s="799"/>
      <c r="BC109" s="798"/>
      <c r="BD109" s="798"/>
      <c r="BE109" s="799"/>
      <c r="BF109" s="798"/>
      <c r="BG109" s="798"/>
      <c r="BH109" s="799"/>
      <c r="BI109" s="799"/>
      <c r="BJ109" s="799"/>
      <c r="BK109" s="799"/>
      <c r="BL109" s="798"/>
      <c r="BM109" s="798"/>
      <c r="BN109" s="798"/>
      <c r="BO109" s="1436"/>
      <c r="BP109" s="799"/>
      <c r="BQ109" s="800"/>
      <c r="BR109" s="800"/>
      <c r="BS109" s="800"/>
    </row>
    <row r="110" spans="1:75" ht="23.65" hidden="1" customHeight="1">
      <c r="A110" s="800" t="s">
        <v>407</v>
      </c>
      <c r="B110" s="1350" t="s">
        <v>372</v>
      </c>
      <c r="C110" s="800"/>
      <c r="D110" s="800"/>
      <c r="E110" s="1193"/>
      <c r="F110" s="937">
        <f t="shared" ref="F110:BR110" si="405">F111+F120+F125</f>
        <v>2788720</v>
      </c>
      <c r="G110" s="937">
        <f t="shared" si="405"/>
        <v>2626133</v>
      </c>
      <c r="H110" s="937"/>
      <c r="I110" s="937"/>
      <c r="J110" s="937"/>
      <c r="K110" s="937">
        <f t="shared" si="405"/>
        <v>195892</v>
      </c>
      <c r="L110" s="937">
        <f t="shared" si="405"/>
        <v>195892</v>
      </c>
      <c r="M110" s="937">
        <f t="shared" si="405"/>
        <v>792000</v>
      </c>
      <c r="N110" s="937">
        <f t="shared" si="405"/>
        <v>792000</v>
      </c>
      <c r="O110" s="937">
        <f t="shared" si="405"/>
        <v>0</v>
      </c>
      <c r="P110" s="937">
        <f t="shared" si="405"/>
        <v>0</v>
      </c>
      <c r="Q110" s="937">
        <f t="shared" si="405"/>
        <v>253675</v>
      </c>
      <c r="R110" s="937">
        <f t="shared" si="405"/>
        <v>0</v>
      </c>
      <c r="S110" s="937">
        <f t="shared" si="405"/>
        <v>0</v>
      </c>
      <c r="T110" s="937">
        <f t="shared" si="405"/>
        <v>223953</v>
      </c>
      <c r="U110" s="937">
        <f t="shared" si="405"/>
        <v>0</v>
      </c>
      <c r="V110" s="937">
        <f t="shared" si="405"/>
        <v>0</v>
      </c>
      <c r="W110" s="937">
        <f t="shared" si="405"/>
        <v>29722</v>
      </c>
      <c r="X110" s="937">
        <f t="shared" si="405"/>
        <v>0</v>
      </c>
      <c r="Y110" s="937">
        <f t="shared" si="405"/>
        <v>0</v>
      </c>
      <c r="Z110" s="937">
        <f t="shared" si="405"/>
        <v>29722</v>
      </c>
      <c r="AA110" s="937">
        <f t="shared" si="405"/>
        <v>0</v>
      </c>
      <c r="AB110" s="937">
        <f t="shared" si="405"/>
        <v>0</v>
      </c>
      <c r="AC110" s="937">
        <f t="shared" si="405"/>
        <v>277000</v>
      </c>
      <c r="AD110" s="937">
        <f t="shared" si="405"/>
        <v>0</v>
      </c>
      <c r="AE110" s="937">
        <f t="shared" si="405"/>
        <v>0</v>
      </c>
      <c r="AF110" s="937">
        <f t="shared" si="405"/>
        <v>11875</v>
      </c>
      <c r="AG110" s="937">
        <f t="shared" si="405"/>
        <v>0</v>
      </c>
      <c r="AH110" s="937">
        <f t="shared" si="405"/>
        <v>1354</v>
      </c>
      <c r="AI110" s="937">
        <f t="shared" si="405"/>
        <v>265125</v>
      </c>
      <c r="AJ110" s="937">
        <f t="shared" si="405"/>
        <v>0</v>
      </c>
      <c r="AK110" s="937">
        <f t="shared" si="405"/>
        <v>0</v>
      </c>
      <c r="AL110" s="937">
        <f t="shared" si="405"/>
        <v>265125</v>
      </c>
      <c r="AM110" s="937">
        <f t="shared" si="405"/>
        <v>0</v>
      </c>
      <c r="AN110" s="937">
        <f t="shared" si="405"/>
        <v>0</v>
      </c>
      <c r="AO110" s="937">
        <f t="shared" si="405"/>
        <v>515000</v>
      </c>
      <c r="AP110" s="937">
        <f t="shared" si="405"/>
        <v>0</v>
      </c>
      <c r="AQ110" s="937">
        <f t="shared" si="405"/>
        <v>0</v>
      </c>
      <c r="AR110" s="937">
        <f t="shared" si="405"/>
        <v>515000</v>
      </c>
      <c r="AS110" s="937">
        <f t="shared" si="405"/>
        <v>0</v>
      </c>
      <c r="AT110" s="937">
        <f t="shared" si="405"/>
        <v>0</v>
      </c>
      <c r="AU110" s="937">
        <f t="shared" si="405"/>
        <v>792000</v>
      </c>
      <c r="AV110" s="937">
        <f t="shared" si="405"/>
        <v>0</v>
      </c>
      <c r="AW110" s="937">
        <f t="shared" si="405"/>
        <v>0</v>
      </c>
      <c r="AX110" s="937">
        <f t="shared" si="405"/>
        <v>0</v>
      </c>
      <c r="AY110" s="937">
        <f t="shared" si="405"/>
        <v>0</v>
      </c>
      <c r="AZ110" s="937">
        <f t="shared" si="405"/>
        <v>0</v>
      </c>
      <c r="BA110" s="937">
        <f t="shared" si="405"/>
        <v>0</v>
      </c>
      <c r="BB110" s="937"/>
      <c r="BC110" s="937"/>
      <c r="BD110" s="937"/>
      <c r="BE110" s="937"/>
      <c r="BF110" s="937"/>
      <c r="BG110" s="937"/>
      <c r="BH110" s="937"/>
      <c r="BI110" s="937"/>
      <c r="BJ110" s="937"/>
      <c r="BK110" s="937"/>
      <c r="BL110" s="937"/>
      <c r="BM110" s="937"/>
      <c r="BN110" s="937"/>
      <c r="BO110" s="1437">
        <f t="shared" si="405"/>
        <v>53000</v>
      </c>
      <c r="BP110" s="937">
        <f t="shared" si="405"/>
        <v>53000</v>
      </c>
      <c r="BQ110" s="937">
        <f t="shared" si="405"/>
        <v>0</v>
      </c>
      <c r="BR110" s="937">
        <f t="shared" si="405"/>
        <v>0</v>
      </c>
      <c r="BS110" s="801"/>
    </row>
    <row r="111" spans="1:75" ht="13.5" hidden="1" customHeight="1">
      <c r="A111" s="800" t="s">
        <v>2</v>
      </c>
      <c r="B111" s="1350" t="s">
        <v>255</v>
      </c>
      <c r="C111" s="800"/>
      <c r="D111" s="800"/>
      <c r="E111" s="1193"/>
      <c r="F111" s="937">
        <f>F112</f>
        <v>1797427</v>
      </c>
      <c r="G111" s="937">
        <f t="shared" ref="G111:AZ113" si="406">G112</f>
        <v>1746133</v>
      </c>
      <c r="H111" s="937"/>
      <c r="I111" s="937"/>
      <c r="J111" s="937"/>
      <c r="K111" s="937">
        <f t="shared" si="406"/>
        <v>195892</v>
      </c>
      <c r="L111" s="937">
        <f t="shared" si="406"/>
        <v>195892</v>
      </c>
      <c r="M111" s="937">
        <f t="shared" si="406"/>
        <v>0</v>
      </c>
      <c r="N111" s="937">
        <f t="shared" si="406"/>
        <v>0</v>
      </c>
      <c r="O111" s="937">
        <f t="shared" si="406"/>
        <v>0</v>
      </c>
      <c r="P111" s="937">
        <f t="shared" si="406"/>
        <v>0</v>
      </c>
      <c r="Q111" s="937">
        <f t="shared" si="406"/>
        <v>253675</v>
      </c>
      <c r="R111" s="937">
        <f t="shared" si="406"/>
        <v>0</v>
      </c>
      <c r="S111" s="937">
        <f t="shared" si="406"/>
        <v>0</v>
      </c>
      <c r="T111" s="937">
        <f t="shared" si="406"/>
        <v>223953</v>
      </c>
      <c r="U111" s="937">
        <f t="shared" si="406"/>
        <v>0</v>
      </c>
      <c r="V111" s="937">
        <f t="shared" si="406"/>
        <v>0</v>
      </c>
      <c r="W111" s="937">
        <f t="shared" si="406"/>
        <v>29722</v>
      </c>
      <c r="X111" s="937">
        <f t="shared" si="406"/>
        <v>0</v>
      </c>
      <c r="Y111" s="937">
        <f t="shared" si="406"/>
        <v>0</v>
      </c>
      <c r="Z111" s="937">
        <f t="shared" si="406"/>
        <v>29722</v>
      </c>
      <c r="AA111" s="937">
        <f t="shared" si="406"/>
        <v>0</v>
      </c>
      <c r="AB111" s="937">
        <f t="shared" si="406"/>
        <v>0</v>
      </c>
      <c r="AC111" s="937">
        <f t="shared" si="406"/>
        <v>0</v>
      </c>
      <c r="AD111" s="937">
        <f t="shared" si="406"/>
        <v>0</v>
      </c>
      <c r="AE111" s="937">
        <f t="shared" si="406"/>
        <v>0</v>
      </c>
      <c r="AF111" s="937">
        <f t="shared" si="406"/>
        <v>0</v>
      </c>
      <c r="AG111" s="937">
        <f t="shared" si="406"/>
        <v>0</v>
      </c>
      <c r="AH111" s="937">
        <f t="shared" si="406"/>
        <v>0</v>
      </c>
      <c r="AI111" s="937">
        <f t="shared" si="406"/>
        <v>0</v>
      </c>
      <c r="AJ111" s="937">
        <f t="shared" si="406"/>
        <v>0</v>
      </c>
      <c r="AK111" s="937">
        <f t="shared" si="406"/>
        <v>0</v>
      </c>
      <c r="AL111" s="937">
        <f t="shared" si="406"/>
        <v>0</v>
      </c>
      <c r="AM111" s="937">
        <f t="shared" si="406"/>
        <v>0</v>
      </c>
      <c r="AN111" s="937">
        <f t="shared" si="406"/>
        <v>0</v>
      </c>
      <c r="AO111" s="937">
        <f t="shared" si="406"/>
        <v>0</v>
      </c>
      <c r="AP111" s="937">
        <f t="shared" si="406"/>
        <v>0</v>
      </c>
      <c r="AQ111" s="937">
        <f t="shared" si="406"/>
        <v>0</v>
      </c>
      <c r="AR111" s="937">
        <f t="shared" si="406"/>
        <v>0</v>
      </c>
      <c r="AS111" s="937">
        <f t="shared" si="406"/>
        <v>0</v>
      </c>
      <c r="AT111" s="937">
        <f t="shared" si="406"/>
        <v>0</v>
      </c>
      <c r="AU111" s="937">
        <f t="shared" si="406"/>
        <v>0</v>
      </c>
      <c r="AV111" s="937">
        <f t="shared" si="406"/>
        <v>0</v>
      </c>
      <c r="AW111" s="937">
        <f t="shared" si="406"/>
        <v>0</v>
      </c>
      <c r="AX111" s="937">
        <f t="shared" si="406"/>
        <v>0</v>
      </c>
      <c r="AY111" s="937">
        <f t="shared" si="406"/>
        <v>0</v>
      </c>
      <c r="AZ111" s="937">
        <f t="shared" si="406"/>
        <v>0</v>
      </c>
      <c r="BA111" s="937">
        <f t="shared" ref="BA111:BR112" si="407">BA112</f>
        <v>0</v>
      </c>
      <c r="BB111" s="937"/>
      <c r="BC111" s="937"/>
      <c r="BD111" s="937"/>
      <c r="BE111" s="937"/>
      <c r="BF111" s="937"/>
      <c r="BG111" s="937"/>
      <c r="BH111" s="937"/>
      <c r="BI111" s="937"/>
      <c r="BJ111" s="937"/>
      <c r="BK111" s="937"/>
      <c r="BL111" s="937"/>
      <c r="BM111" s="937"/>
      <c r="BN111" s="937"/>
      <c r="BO111" s="1437">
        <f t="shared" si="407"/>
        <v>0</v>
      </c>
      <c r="BP111" s="937">
        <f t="shared" si="407"/>
        <v>0</v>
      </c>
      <c r="BQ111" s="937">
        <f t="shared" si="407"/>
        <v>0</v>
      </c>
      <c r="BR111" s="937">
        <f t="shared" si="407"/>
        <v>0</v>
      </c>
      <c r="BS111" s="801"/>
    </row>
    <row r="112" spans="1:75" ht="14.1" hidden="1" customHeight="1">
      <c r="A112" s="800"/>
      <c r="B112" s="1350" t="s">
        <v>30</v>
      </c>
      <c r="C112" s="800"/>
      <c r="D112" s="800"/>
      <c r="E112" s="1193"/>
      <c r="F112" s="937">
        <f>F113</f>
        <v>1797427</v>
      </c>
      <c r="G112" s="937">
        <f t="shared" si="406"/>
        <v>1746133</v>
      </c>
      <c r="H112" s="937"/>
      <c r="I112" s="937"/>
      <c r="J112" s="937"/>
      <c r="K112" s="937">
        <f t="shared" si="406"/>
        <v>195892</v>
      </c>
      <c r="L112" s="937">
        <f t="shared" si="406"/>
        <v>195892</v>
      </c>
      <c r="M112" s="937">
        <f t="shared" si="406"/>
        <v>0</v>
      </c>
      <c r="N112" s="937">
        <f t="shared" si="406"/>
        <v>0</v>
      </c>
      <c r="O112" s="937">
        <f t="shared" si="406"/>
        <v>0</v>
      </c>
      <c r="P112" s="937">
        <f t="shared" si="406"/>
        <v>0</v>
      </c>
      <c r="Q112" s="937">
        <f t="shared" si="406"/>
        <v>253675</v>
      </c>
      <c r="R112" s="937">
        <f t="shared" si="406"/>
        <v>0</v>
      </c>
      <c r="S112" s="937">
        <f t="shared" si="406"/>
        <v>0</v>
      </c>
      <c r="T112" s="937">
        <f t="shared" si="406"/>
        <v>223953</v>
      </c>
      <c r="U112" s="937">
        <f t="shared" si="406"/>
        <v>0</v>
      </c>
      <c r="V112" s="937">
        <f t="shared" si="406"/>
        <v>0</v>
      </c>
      <c r="W112" s="937">
        <f t="shared" si="406"/>
        <v>29722</v>
      </c>
      <c r="X112" s="937">
        <f t="shared" si="406"/>
        <v>0</v>
      </c>
      <c r="Y112" s="937">
        <f t="shared" si="406"/>
        <v>0</v>
      </c>
      <c r="Z112" s="937">
        <f t="shared" si="406"/>
        <v>29722</v>
      </c>
      <c r="AA112" s="937">
        <f t="shared" si="406"/>
        <v>0</v>
      </c>
      <c r="AB112" s="937">
        <f t="shared" si="406"/>
        <v>0</v>
      </c>
      <c r="AC112" s="937">
        <f t="shared" si="406"/>
        <v>0</v>
      </c>
      <c r="AD112" s="937">
        <f t="shared" si="406"/>
        <v>0</v>
      </c>
      <c r="AE112" s="937">
        <f t="shared" si="406"/>
        <v>0</v>
      </c>
      <c r="AF112" s="937">
        <f t="shared" si="406"/>
        <v>0</v>
      </c>
      <c r="AG112" s="937">
        <f t="shared" si="406"/>
        <v>0</v>
      </c>
      <c r="AH112" s="937">
        <f t="shared" si="406"/>
        <v>0</v>
      </c>
      <c r="AI112" s="937">
        <f t="shared" si="406"/>
        <v>0</v>
      </c>
      <c r="AJ112" s="937">
        <f t="shared" si="406"/>
        <v>0</v>
      </c>
      <c r="AK112" s="937">
        <f t="shared" si="406"/>
        <v>0</v>
      </c>
      <c r="AL112" s="937">
        <f t="shared" si="406"/>
        <v>0</v>
      </c>
      <c r="AM112" s="937">
        <f t="shared" si="406"/>
        <v>0</v>
      </c>
      <c r="AN112" s="937">
        <f t="shared" si="406"/>
        <v>0</v>
      </c>
      <c r="AO112" s="937">
        <f t="shared" si="406"/>
        <v>0</v>
      </c>
      <c r="AP112" s="937">
        <f t="shared" si="406"/>
        <v>0</v>
      </c>
      <c r="AQ112" s="937">
        <f t="shared" si="406"/>
        <v>0</v>
      </c>
      <c r="AR112" s="937">
        <f t="shared" si="406"/>
        <v>0</v>
      </c>
      <c r="AS112" s="937">
        <f t="shared" si="406"/>
        <v>0</v>
      </c>
      <c r="AT112" s="937">
        <f t="shared" si="406"/>
        <v>0</v>
      </c>
      <c r="AU112" s="937">
        <f t="shared" si="406"/>
        <v>0</v>
      </c>
      <c r="AV112" s="937">
        <f t="shared" si="406"/>
        <v>0</v>
      </c>
      <c r="AW112" s="937">
        <f t="shared" si="406"/>
        <v>0</v>
      </c>
      <c r="AX112" s="937">
        <f t="shared" si="406"/>
        <v>0</v>
      </c>
      <c r="AY112" s="937">
        <f t="shared" si="406"/>
        <v>0</v>
      </c>
      <c r="AZ112" s="937">
        <f t="shared" si="406"/>
        <v>0</v>
      </c>
      <c r="BA112" s="937">
        <f t="shared" si="407"/>
        <v>0</v>
      </c>
      <c r="BB112" s="937"/>
      <c r="BC112" s="937"/>
      <c r="BD112" s="937"/>
      <c r="BE112" s="937"/>
      <c r="BF112" s="937"/>
      <c r="BG112" s="937"/>
      <c r="BH112" s="937"/>
      <c r="BI112" s="937"/>
      <c r="BJ112" s="937"/>
      <c r="BK112" s="937"/>
      <c r="BL112" s="937"/>
      <c r="BM112" s="937"/>
      <c r="BN112" s="937"/>
      <c r="BO112" s="1437">
        <f t="shared" si="407"/>
        <v>0</v>
      </c>
      <c r="BP112" s="937">
        <f t="shared" si="407"/>
        <v>0</v>
      </c>
      <c r="BQ112" s="937">
        <f t="shared" si="407"/>
        <v>0</v>
      </c>
      <c r="BR112" s="937">
        <f t="shared" si="407"/>
        <v>0</v>
      </c>
      <c r="BS112" s="801"/>
    </row>
    <row r="113" spans="1:71" ht="34.15" hidden="1" customHeight="1">
      <c r="A113" s="800" t="s">
        <v>29</v>
      </c>
      <c r="B113" s="1351" t="s">
        <v>256</v>
      </c>
      <c r="C113" s="800"/>
      <c r="D113" s="800"/>
      <c r="E113" s="1193"/>
      <c r="F113" s="937">
        <f>F114</f>
        <v>1797427</v>
      </c>
      <c r="G113" s="937">
        <f t="shared" si="406"/>
        <v>1746133</v>
      </c>
      <c r="H113" s="937"/>
      <c r="I113" s="937"/>
      <c r="J113" s="937"/>
      <c r="K113" s="937">
        <f t="shared" si="406"/>
        <v>195892</v>
      </c>
      <c r="L113" s="937">
        <f t="shared" si="406"/>
        <v>195892</v>
      </c>
      <c r="M113" s="937">
        <f t="shared" si="406"/>
        <v>0</v>
      </c>
      <c r="N113" s="937">
        <f t="shared" si="406"/>
        <v>0</v>
      </c>
      <c r="O113" s="937">
        <f t="shared" si="406"/>
        <v>0</v>
      </c>
      <c r="P113" s="937">
        <f t="shared" si="406"/>
        <v>0</v>
      </c>
      <c r="Q113" s="937">
        <f t="shared" si="406"/>
        <v>253675</v>
      </c>
      <c r="R113" s="937">
        <f t="shared" si="406"/>
        <v>0</v>
      </c>
      <c r="S113" s="937">
        <f t="shared" si="406"/>
        <v>0</v>
      </c>
      <c r="T113" s="937">
        <f t="shared" si="406"/>
        <v>223953</v>
      </c>
      <c r="U113" s="937">
        <f t="shared" si="406"/>
        <v>0</v>
      </c>
      <c r="V113" s="937">
        <f t="shared" si="406"/>
        <v>0</v>
      </c>
      <c r="W113" s="937">
        <f t="shared" si="406"/>
        <v>29722</v>
      </c>
      <c r="X113" s="937">
        <f t="shared" si="406"/>
        <v>0</v>
      </c>
      <c r="Y113" s="937">
        <f t="shared" si="406"/>
        <v>0</v>
      </c>
      <c r="Z113" s="937">
        <f t="shared" si="406"/>
        <v>29722</v>
      </c>
      <c r="AA113" s="937">
        <f t="shared" si="406"/>
        <v>0</v>
      </c>
      <c r="AB113" s="937">
        <f t="shared" si="406"/>
        <v>0</v>
      </c>
      <c r="AC113" s="937">
        <f t="shared" si="406"/>
        <v>0</v>
      </c>
      <c r="AD113" s="937">
        <f t="shared" si="406"/>
        <v>0</v>
      </c>
      <c r="AE113" s="937">
        <f t="shared" si="406"/>
        <v>0</v>
      </c>
      <c r="AF113" s="937">
        <f t="shared" si="406"/>
        <v>0</v>
      </c>
      <c r="AG113" s="937">
        <f t="shared" si="406"/>
        <v>0</v>
      </c>
      <c r="AH113" s="937">
        <f t="shared" si="406"/>
        <v>0</v>
      </c>
      <c r="AI113" s="937">
        <f t="shared" si="406"/>
        <v>0</v>
      </c>
      <c r="AJ113" s="937">
        <f t="shared" si="406"/>
        <v>0</v>
      </c>
      <c r="AK113" s="937">
        <f t="shared" si="406"/>
        <v>0</v>
      </c>
      <c r="AL113" s="937">
        <f t="shared" si="406"/>
        <v>0</v>
      </c>
      <c r="AM113" s="937">
        <f t="shared" si="406"/>
        <v>0</v>
      </c>
      <c r="AN113" s="937">
        <f t="shared" si="406"/>
        <v>0</v>
      </c>
      <c r="AO113" s="937">
        <f t="shared" si="406"/>
        <v>0</v>
      </c>
      <c r="AP113" s="937">
        <f t="shared" si="406"/>
        <v>0</v>
      </c>
      <c r="AQ113" s="937">
        <f t="shared" si="406"/>
        <v>0</v>
      </c>
      <c r="AR113" s="937">
        <f t="shared" si="406"/>
        <v>0</v>
      </c>
      <c r="AS113" s="937">
        <f t="shared" si="406"/>
        <v>0</v>
      </c>
      <c r="AT113" s="937">
        <f t="shared" si="406"/>
        <v>0</v>
      </c>
      <c r="AU113" s="937">
        <f t="shared" si="406"/>
        <v>0</v>
      </c>
      <c r="AV113" s="937">
        <f t="shared" si="406"/>
        <v>0</v>
      </c>
      <c r="AW113" s="937">
        <f t="shared" si="406"/>
        <v>0</v>
      </c>
      <c r="AX113" s="937">
        <f t="shared" si="406"/>
        <v>0</v>
      </c>
      <c r="AY113" s="937">
        <f t="shared" si="406"/>
        <v>0</v>
      </c>
      <c r="AZ113" s="937">
        <f t="shared" si="406"/>
        <v>0</v>
      </c>
      <c r="BA113" s="937"/>
      <c r="BB113" s="937"/>
      <c r="BC113" s="937"/>
      <c r="BD113" s="937"/>
      <c r="BE113" s="937"/>
      <c r="BF113" s="937"/>
      <c r="BG113" s="937"/>
      <c r="BH113" s="937"/>
      <c r="BI113" s="937"/>
      <c r="BJ113" s="937"/>
      <c r="BK113" s="937"/>
      <c r="BL113" s="937"/>
      <c r="BM113" s="937"/>
      <c r="BN113" s="937"/>
      <c r="BO113" s="1437"/>
      <c r="BP113" s="937"/>
      <c r="BQ113" s="937"/>
      <c r="BR113" s="937"/>
      <c r="BS113" s="801"/>
    </row>
    <row r="114" spans="1:71" ht="14.1" hidden="1" customHeight="1">
      <c r="A114" s="1352"/>
      <c r="B114" s="1353" t="s">
        <v>25</v>
      </c>
      <c r="C114" s="1352"/>
      <c r="D114" s="1352"/>
      <c r="E114" s="974"/>
      <c r="F114" s="1354">
        <f>SUM(F115:F117)</f>
        <v>1797427</v>
      </c>
      <c r="G114" s="1354">
        <f t="shared" ref="G114:BR114" si="408">SUM(G115:G117)</f>
        <v>1746133</v>
      </c>
      <c r="H114" s="1354"/>
      <c r="I114" s="1354"/>
      <c r="J114" s="1354"/>
      <c r="K114" s="1354">
        <f t="shared" si="408"/>
        <v>195892</v>
      </c>
      <c r="L114" s="1354">
        <f t="shared" si="408"/>
        <v>195892</v>
      </c>
      <c r="M114" s="1354">
        <f t="shared" si="408"/>
        <v>0</v>
      </c>
      <c r="N114" s="1354">
        <f t="shared" si="408"/>
        <v>0</v>
      </c>
      <c r="O114" s="1354">
        <f t="shared" si="408"/>
        <v>0</v>
      </c>
      <c r="P114" s="1354">
        <f t="shared" si="408"/>
        <v>0</v>
      </c>
      <c r="Q114" s="1354">
        <f t="shared" si="408"/>
        <v>253675</v>
      </c>
      <c r="R114" s="1354">
        <f t="shared" si="408"/>
        <v>0</v>
      </c>
      <c r="S114" s="1354">
        <f t="shared" si="408"/>
        <v>0</v>
      </c>
      <c r="T114" s="1354">
        <f t="shared" si="408"/>
        <v>223953</v>
      </c>
      <c r="U114" s="1354">
        <f t="shared" si="408"/>
        <v>0</v>
      </c>
      <c r="V114" s="1354">
        <f t="shared" si="408"/>
        <v>0</v>
      </c>
      <c r="W114" s="1354">
        <f t="shared" si="408"/>
        <v>29722</v>
      </c>
      <c r="X114" s="1354">
        <f t="shared" si="408"/>
        <v>0</v>
      </c>
      <c r="Y114" s="1354">
        <f t="shared" si="408"/>
        <v>0</v>
      </c>
      <c r="Z114" s="1354">
        <f t="shared" si="408"/>
        <v>29722</v>
      </c>
      <c r="AA114" s="1354">
        <f t="shared" si="408"/>
        <v>0</v>
      </c>
      <c r="AB114" s="1354">
        <f t="shared" si="408"/>
        <v>0</v>
      </c>
      <c r="AC114" s="1354">
        <f t="shared" si="408"/>
        <v>0</v>
      </c>
      <c r="AD114" s="1354">
        <f t="shared" si="408"/>
        <v>0</v>
      </c>
      <c r="AE114" s="1354">
        <f t="shared" si="408"/>
        <v>0</v>
      </c>
      <c r="AF114" s="1354">
        <f t="shared" si="408"/>
        <v>0</v>
      </c>
      <c r="AG114" s="1354">
        <f t="shared" si="408"/>
        <v>0</v>
      </c>
      <c r="AH114" s="1354">
        <f t="shared" si="408"/>
        <v>0</v>
      </c>
      <c r="AI114" s="1354">
        <f t="shared" si="408"/>
        <v>0</v>
      </c>
      <c r="AJ114" s="1354">
        <f t="shared" si="408"/>
        <v>0</v>
      </c>
      <c r="AK114" s="1354">
        <f t="shared" si="408"/>
        <v>0</v>
      </c>
      <c r="AL114" s="1354">
        <f t="shared" si="408"/>
        <v>0</v>
      </c>
      <c r="AM114" s="1354">
        <f t="shared" si="408"/>
        <v>0</v>
      </c>
      <c r="AN114" s="1354">
        <f t="shared" si="408"/>
        <v>0</v>
      </c>
      <c r="AO114" s="1354">
        <f t="shared" si="408"/>
        <v>0</v>
      </c>
      <c r="AP114" s="1354">
        <f t="shared" si="408"/>
        <v>0</v>
      </c>
      <c r="AQ114" s="1354">
        <f t="shared" si="408"/>
        <v>0</v>
      </c>
      <c r="AR114" s="1354">
        <f t="shared" si="408"/>
        <v>0</v>
      </c>
      <c r="AS114" s="1354">
        <f t="shared" si="408"/>
        <v>0</v>
      </c>
      <c r="AT114" s="1354">
        <f t="shared" si="408"/>
        <v>0</v>
      </c>
      <c r="AU114" s="1354">
        <f t="shared" si="408"/>
        <v>0</v>
      </c>
      <c r="AV114" s="1354">
        <f t="shared" si="408"/>
        <v>0</v>
      </c>
      <c r="AW114" s="1354">
        <f t="shared" si="408"/>
        <v>0</v>
      </c>
      <c r="AX114" s="1354">
        <f t="shared" si="408"/>
        <v>0</v>
      </c>
      <c r="AY114" s="1354">
        <f t="shared" si="408"/>
        <v>0</v>
      </c>
      <c r="AZ114" s="1354">
        <f t="shared" si="408"/>
        <v>0</v>
      </c>
      <c r="BA114" s="1354">
        <f t="shared" si="408"/>
        <v>0</v>
      </c>
      <c r="BB114" s="1354"/>
      <c r="BC114" s="1354"/>
      <c r="BD114" s="1354"/>
      <c r="BE114" s="1354"/>
      <c r="BF114" s="1354"/>
      <c r="BG114" s="1354"/>
      <c r="BH114" s="1354"/>
      <c r="BI114" s="1354"/>
      <c r="BJ114" s="1354"/>
      <c r="BK114" s="1354"/>
      <c r="BL114" s="1354"/>
      <c r="BM114" s="1354"/>
      <c r="BN114" s="1354"/>
      <c r="BO114" s="1438">
        <f t="shared" si="408"/>
        <v>0</v>
      </c>
      <c r="BP114" s="1354">
        <f t="shared" si="408"/>
        <v>0</v>
      </c>
      <c r="BQ114" s="1354">
        <f t="shared" si="408"/>
        <v>0</v>
      </c>
      <c r="BR114" s="1354">
        <f t="shared" si="408"/>
        <v>0</v>
      </c>
      <c r="BS114" s="1356"/>
    </row>
    <row r="115" spans="1:71" ht="41.25" hidden="1">
      <c r="A115" s="942">
        <v>1</v>
      </c>
      <c r="B115" s="1357" t="s">
        <v>206</v>
      </c>
      <c r="C115" s="942" t="s">
        <v>207</v>
      </c>
      <c r="D115" s="942" t="s">
        <v>208</v>
      </c>
      <c r="E115" s="1175" t="s">
        <v>209</v>
      </c>
      <c r="F115" s="797">
        <v>929608</v>
      </c>
      <c r="G115" s="932">
        <v>927981</v>
      </c>
      <c r="H115" s="932"/>
      <c r="I115" s="932"/>
      <c r="J115" s="932"/>
      <c r="K115" s="797"/>
      <c r="L115" s="932"/>
      <c r="M115" s="797"/>
      <c r="N115" s="932"/>
      <c r="O115" s="797"/>
      <c r="P115" s="932"/>
      <c r="Q115" s="932">
        <v>1000</v>
      </c>
      <c r="R115" s="797"/>
      <c r="S115" s="932"/>
      <c r="T115" s="932">
        <v>1000</v>
      </c>
      <c r="U115" s="797"/>
      <c r="V115" s="932"/>
      <c r="W115" s="797">
        <f>Q115-T115</f>
        <v>0</v>
      </c>
      <c r="X115" s="797"/>
      <c r="Y115" s="797"/>
      <c r="Z115" s="797"/>
      <c r="AA115" s="797"/>
      <c r="AB115" s="932"/>
      <c r="AC115" s="797"/>
      <c r="AD115" s="797"/>
      <c r="AE115" s="932"/>
      <c r="AF115" s="797"/>
      <c r="AG115" s="797"/>
      <c r="AH115" s="797"/>
      <c r="AI115" s="797"/>
      <c r="AJ115" s="797"/>
      <c r="AK115" s="932"/>
      <c r="AL115" s="797"/>
      <c r="AM115" s="932"/>
      <c r="AN115" s="797"/>
      <c r="AO115" s="932"/>
      <c r="AP115" s="797"/>
      <c r="AQ115" s="797"/>
      <c r="AR115" s="797"/>
      <c r="AS115" s="797"/>
      <c r="AT115" s="797"/>
      <c r="AU115" s="797"/>
      <c r="AV115" s="797"/>
      <c r="AW115" s="797"/>
      <c r="AX115" s="797"/>
      <c r="AY115" s="932">
        <f t="shared" ref="AY115:AY119" si="409">N115-AU115</f>
        <v>0</v>
      </c>
      <c r="AZ115" s="797"/>
      <c r="BA115" s="797"/>
      <c r="BB115" s="797"/>
      <c r="BC115" s="797"/>
      <c r="BD115" s="797"/>
      <c r="BE115" s="797"/>
      <c r="BF115" s="797"/>
      <c r="BG115" s="797"/>
      <c r="BH115" s="797"/>
      <c r="BI115" s="797"/>
      <c r="BJ115" s="797"/>
      <c r="BK115" s="797"/>
      <c r="BL115" s="797"/>
      <c r="BM115" s="797"/>
      <c r="BN115" s="797"/>
      <c r="BO115" s="1439"/>
      <c r="BP115" s="1200"/>
      <c r="BQ115" s="1200"/>
      <c r="BR115" s="1200"/>
      <c r="BS115" s="1068"/>
    </row>
    <row r="116" spans="1:71" ht="33" hidden="1">
      <c r="A116" s="942">
        <v>2</v>
      </c>
      <c r="B116" s="1357" t="s">
        <v>265</v>
      </c>
      <c r="C116" s="942" t="s">
        <v>210</v>
      </c>
      <c r="D116" s="942" t="s">
        <v>175</v>
      </c>
      <c r="E116" s="1175" t="s">
        <v>211</v>
      </c>
      <c r="F116" s="797">
        <v>395146</v>
      </c>
      <c r="G116" s="797">
        <v>345479</v>
      </c>
      <c r="H116" s="797"/>
      <c r="I116" s="797"/>
      <c r="J116" s="797"/>
      <c r="K116" s="797">
        <f>L116</f>
        <v>195892</v>
      </c>
      <c r="L116" s="932">
        <v>195892</v>
      </c>
      <c r="M116" s="932"/>
      <c r="N116" s="932"/>
      <c r="O116" s="797"/>
      <c r="P116" s="932"/>
      <c r="Q116" s="932">
        <v>129560</v>
      </c>
      <c r="R116" s="797"/>
      <c r="S116" s="932"/>
      <c r="T116" s="932">
        <v>99838</v>
      </c>
      <c r="U116" s="797"/>
      <c r="V116" s="932"/>
      <c r="W116" s="797">
        <f t="shared" ref="W116:W119" si="410">Q116-T116</f>
        <v>29722</v>
      </c>
      <c r="X116" s="797"/>
      <c r="Y116" s="797"/>
      <c r="Z116" s="797">
        <v>29722</v>
      </c>
      <c r="AA116" s="797"/>
      <c r="AB116" s="932"/>
      <c r="AC116" s="797"/>
      <c r="AD116" s="797"/>
      <c r="AE116" s="932"/>
      <c r="AF116" s="797"/>
      <c r="AG116" s="797"/>
      <c r="AH116" s="797"/>
      <c r="AI116" s="797"/>
      <c r="AJ116" s="797"/>
      <c r="AK116" s="932"/>
      <c r="AL116" s="797"/>
      <c r="AM116" s="932"/>
      <c r="AN116" s="797"/>
      <c r="AO116" s="932"/>
      <c r="AP116" s="797"/>
      <c r="AQ116" s="797"/>
      <c r="AR116" s="797"/>
      <c r="AS116" s="797"/>
      <c r="AT116" s="797"/>
      <c r="AU116" s="797"/>
      <c r="AV116" s="797"/>
      <c r="AW116" s="797"/>
      <c r="AX116" s="797"/>
      <c r="AY116" s="932">
        <f t="shared" si="409"/>
        <v>0</v>
      </c>
      <c r="AZ116" s="797"/>
      <c r="BA116" s="797"/>
      <c r="BB116" s="797"/>
      <c r="BC116" s="797"/>
      <c r="BD116" s="797"/>
      <c r="BE116" s="797"/>
      <c r="BF116" s="797"/>
      <c r="BG116" s="797"/>
      <c r="BH116" s="797"/>
      <c r="BI116" s="797"/>
      <c r="BJ116" s="797"/>
      <c r="BK116" s="797"/>
      <c r="BL116" s="797"/>
      <c r="BM116" s="797"/>
      <c r="BN116" s="797"/>
      <c r="BO116" s="1439"/>
      <c r="BP116" s="1200"/>
      <c r="BQ116" s="1200"/>
      <c r="BR116" s="1200"/>
      <c r="BS116" s="1068"/>
    </row>
    <row r="117" spans="1:71" ht="35.1" hidden="1" customHeight="1">
      <c r="A117" s="942">
        <v>3</v>
      </c>
      <c r="B117" s="1357" t="s">
        <v>212</v>
      </c>
      <c r="C117" s="942" t="s">
        <v>213</v>
      </c>
      <c r="D117" s="942" t="s">
        <v>214</v>
      </c>
      <c r="E117" s="1175" t="s">
        <v>215</v>
      </c>
      <c r="F117" s="797">
        <v>472673</v>
      </c>
      <c r="G117" s="797">
        <v>472673</v>
      </c>
      <c r="H117" s="797"/>
      <c r="I117" s="797"/>
      <c r="J117" s="797"/>
      <c r="K117" s="797"/>
      <c r="L117" s="932"/>
      <c r="M117" s="797"/>
      <c r="N117" s="932"/>
      <c r="O117" s="797"/>
      <c r="P117" s="932"/>
      <c r="Q117" s="932">
        <f>Q118+Q119</f>
        <v>123115</v>
      </c>
      <c r="R117" s="797"/>
      <c r="S117" s="932"/>
      <c r="T117" s="932">
        <f>T118+T119</f>
        <v>123115</v>
      </c>
      <c r="U117" s="797"/>
      <c r="V117" s="932"/>
      <c r="W117" s="797">
        <f t="shared" si="410"/>
        <v>0</v>
      </c>
      <c r="X117" s="797"/>
      <c r="Y117" s="797"/>
      <c r="Z117" s="797"/>
      <c r="AA117" s="797"/>
      <c r="AB117" s="932"/>
      <c r="AC117" s="797"/>
      <c r="AD117" s="797"/>
      <c r="AE117" s="932"/>
      <c r="AF117" s="797"/>
      <c r="AG117" s="797"/>
      <c r="AH117" s="797"/>
      <c r="AI117" s="797"/>
      <c r="AJ117" s="797"/>
      <c r="AK117" s="932"/>
      <c r="AL117" s="797"/>
      <c r="AM117" s="932"/>
      <c r="AN117" s="797"/>
      <c r="AO117" s="932"/>
      <c r="AP117" s="797"/>
      <c r="AQ117" s="797"/>
      <c r="AR117" s="797"/>
      <c r="AS117" s="797"/>
      <c r="AT117" s="797"/>
      <c r="AU117" s="797"/>
      <c r="AV117" s="797"/>
      <c r="AW117" s="797"/>
      <c r="AX117" s="797"/>
      <c r="AY117" s="932">
        <f t="shared" si="409"/>
        <v>0</v>
      </c>
      <c r="AZ117" s="797"/>
      <c r="BA117" s="797"/>
      <c r="BB117" s="797"/>
      <c r="BC117" s="797"/>
      <c r="BD117" s="797"/>
      <c r="BE117" s="797"/>
      <c r="BF117" s="797"/>
      <c r="BG117" s="797"/>
      <c r="BH117" s="797"/>
      <c r="BI117" s="797"/>
      <c r="BJ117" s="797"/>
      <c r="BK117" s="797"/>
      <c r="BL117" s="797"/>
      <c r="BM117" s="797"/>
      <c r="BN117" s="797"/>
      <c r="BO117" s="1439"/>
      <c r="BP117" s="1200"/>
      <c r="BQ117" s="1200"/>
      <c r="BR117" s="1200"/>
      <c r="BS117" s="1068"/>
    </row>
    <row r="118" spans="1:71" ht="31.15" hidden="1" customHeight="1">
      <c r="A118" s="1358" t="s">
        <v>218</v>
      </c>
      <c r="B118" s="1357" t="s">
        <v>216</v>
      </c>
      <c r="C118" s="942"/>
      <c r="D118" s="942"/>
      <c r="E118" s="1175"/>
      <c r="F118" s="797"/>
      <c r="G118" s="932"/>
      <c r="H118" s="932"/>
      <c r="I118" s="932"/>
      <c r="J118" s="932"/>
      <c r="K118" s="797"/>
      <c r="L118" s="932"/>
      <c r="M118" s="797"/>
      <c r="N118" s="932"/>
      <c r="O118" s="797"/>
      <c r="P118" s="932"/>
      <c r="Q118" s="932">
        <v>103115</v>
      </c>
      <c r="R118" s="797"/>
      <c r="S118" s="932"/>
      <c r="T118" s="932">
        <v>103115</v>
      </c>
      <c r="U118" s="797"/>
      <c r="V118" s="932"/>
      <c r="W118" s="797">
        <f t="shared" si="410"/>
        <v>0</v>
      </c>
      <c r="X118" s="797"/>
      <c r="Y118" s="797"/>
      <c r="Z118" s="797"/>
      <c r="AA118" s="797"/>
      <c r="AB118" s="932"/>
      <c r="AC118" s="797"/>
      <c r="AD118" s="797"/>
      <c r="AE118" s="932"/>
      <c r="AF118" s="797"/>
      <c r="AG118" s="797"/>
      <c r="AH118" s="797"/>
      <c r="AI118" s="797"/>
      <c r="AJ118" s="797"/>
      <c r="AK118" s="932"/>
      <c r="AL118" s="797"/>
      <c r="AM118" s="932"/>
      <c r="AN118" s="797"/>
      <c r="AO118" s="932"/>
      <c r="AP118" s="797"/>
      <c r="AQ118" s="797"/>
      <c r="AR118" s="797"/>
      <c r="AS118" s="797"/>
      <c r="AT118" s="797"/>
      <c r="AU118" s="797"/>
      <c r="AV118" s="797"/>
      <c r="AW118" s="797"/>
      <c r="AX118" s="797"/>
      <c r="AY118" s="932">
        <f t="shared" si="409"/>
        <v>0</v>
      </c>
      <c r="AZ118" s="797"/>
      <c r="BA118" s="797"/>
      <c r="BB118" s="797"/>
      <c r="BC118" s="797"/>
      <c r="BD118" s="797"/>
      <c r="BE118" s="797"/>
      <c r="BF118" s="797"/>
      <c r="BG118" s="797"/>
      <c r="BH118" s="797"/>
      <c r="BI118" s="797"/>
      <c r="BJ118" s="797"/>
      <c r="BK118" s="797"/>
      <c r="BL118" s="797"/>
      <c r="BM118" s="797"/>
      <c r="BN118" s="797"/>
      <c r="BO118" s="1439"/>
      <c r="BP118" s="1200"/>
      <c r="BQ118" s="1200"/>
      <c r="BR118" s="1200"/>
      <c r="BS118" s="1068"/>
    </row>
    <row r="119" spans="1:71" ht="28.15" hidden="1" customHeight="1">
      <c r="A119" s="1358" t="s">
        <v>218</v>
      </c>
      <c r="B119" s="1357" t="s">
        <v>217</v>
      </c>
      <c r="C119" s="942"/>
      <c r="D119" s="942"/>
      <c r="E119" s="1175"/>
      <c r="F119" s="797"/>
      <c r="G119" s="932"/>
      <c r="H119" s="932"/>
      <c r="I119" s="932"/>
      <c r="J119" s="932"/>
      <c r="K119" s="797"/>
      <c r="L119" s="932"/>
      <c r="M119" s="797"/>
      <c r="N119" s="932"/>
      <c r="O119" s="797"/>
      <c r="P119" s="932"/>
      <c r="Q119" s="932">
        <v>20000</v>
      </c>
      <c r="R119" s="797"/>
      <c r="S119" s="932"/>
      <c r="T119" s="932">
        <v>20000</v>
      </c>
      <c r="U119" s="797"/>
      <c r="V119" s="932"/>
      <c r="W119" s="797">
        <f t="shared" si="410"/>
        <v>0</v>
      </c>
      <c r="X119" s="797"/>
      <c r="Y119" s="797"/>
      <c r="Z119" s="797"/>
      <c r="AA119" s="797"/>
      <c r="AB119" s="932"/>
      <c r="AC119" s="797"/>
      <c r="AD119" s="797"/>
      <c r="AE119" s="932"/>
      <c r="AF119" s="797"/>
      <c r="AG119" s="797"/>
      <c r="AH119" s="797"/>
      <c r="AI119" s="797"/>
      <c r="AJ119" s="797"/>
      <c r="AK119" s="932"/>
      <c r="AL119" s="797"/>
      <c r="AM119" s="932"/>
      <c r="AN119" s="797"/>
      <c r="AO119" s="932"/>
      <c r="AP119" s="797"/>
      <c r="AQ119" s="797"/>
      <c r="AR119" s="797"/>
      <c r="AS119" s="797"/>
      <c r="AT119" s="797"/>
      <c r="AU119" s="797"/>
      <c r="AV119" s="797"/>
      <c r="AW119" s="797"/>
      <c r="AX119" s="797"/>
      <c r="AY119" s="932">
        <f t="shared" si="409"/>
        <v>0</v>
      </c>
      <c r="AZ119" s="797"/>
      <c r="BA119" s="797"/>
      <c r="BB119" s="797"/>
      <c r="BC119" s="797"/>
      <c r="BD119" s="797"/>
      <c r="BE119" s="797"/>
      <c r="BF119" s="797"/>
      <c r="BG119" s="797"/>
      <c r="BH119" s="797"/>
      <c r="BI119" s="797"/>
      <c r="BJ119" s="797"/>
      <c r="BK119" s="797"/>
      <c r="BL119" s="797"/>
      <c r="BM119" s="797"/>
      <c r="BN119" s="797"/>
      <c r="BO119" s="1439"/>
      <c r="BP119" s="1200"/>
      <c r="BQ119" s="1200"/>
      <c r="BR119" s="1200"/>
      <c r="BS119" s="1068"/>
    </row>
    <row r="120" spans="1:71" ht="13.5" hidden="1" customHeight="1">
      <c r="A120" s="1359" t="s">
        <v>3</v>
      </c>
      <c r="B120" s="1360" t="s">
        <v>58</v>
      </c>
      <c r="C120" s="942"/>
      <c r="D120" s="942"/>
      <c r="E120" s="1175"/>
      <c r="F120" s="937">
        <f>F121</f>
        <v>950018</v>
      </c>
      <c r="G120" s="937">
        <f t="shared" ref="G120:AZ123" si="411">G121</f>
        <v>850000</v>
      </c>
      <c r="H120" s="937"/>
      <c r="I120" s="937"/>
      <c r="J120" s="937"/>
      <c r="K120" s="937">
        <f t="shared" si="411"/>
        <v>0</v>
      </c>
      <c r="L120" s="937">
        <f t="shared" si="411"/>
        <v>0</v>
      </c>
      <c r="M120" s="937">
        <f t="shared" si="411"/>
        <v>765000</v>
      </c>
      <c r="N120" s="937">
        <f t="shared" si="411"/>
        <v>765000</v>
      </c>
      <c r="O120" s="937">
        <f t="shared" si="411"/>
        <v>0</v>
      </c>
      <c r="P120" s="937">
        <f t="shared" si="411"/>
        <v>0</v>
      </c>
      <c r="Q120" s="937">
        <f t="shared" si="411"/>
        <v>0</v>
      </c>
      <c r="R120" s="937">
        <f t="shared" si="411"/>
        <v>0</v>
      </c>
      <c r="S120" s="937">
        <f t="shared" si="411"/>
        <v>0</v>
      </c>
      <c r="T120" s="937">
        <f t="shared" si="411"/>
        <v>0</v>
      </c>
      <c r="U120" s="937">
        <f t="shared" si="411"/>
        <v>0</v>
      </c>
      <c r="V120" s="937">
        <f t="shared" si="411"/>
        <v>0</v>
      </c>
      <c r="W120" s="937">
        <f t="shared" si="411"/>
        <v>0</v>
      </c>
      <c r="X120" s="937">
        <f t="shared" si="411"/>
        <v>0</v>
      </c>
      <c r="Y120" s="937">
        <f t="shared" si="411"/>
        <v>0</v>
      </c>
      <c r="Z120" s="937">
        <f t="shared" si="411"/>
        <v>0</v>
      </c>
      <c r="AA120" s="937">
        <f t="shared" si="411"/>
        <v>0</v>
      </c>
      <c r="AB120" s="937">
        <f t="shared" si="411"/>
        <v>0</v>
      </c>
      <c r="AC120" s="937">
        <f t="shared" si="411"/>
        <v>250000</v>
      </c>
      <c r="AD120" s="937">
        <f t="shared" si="411"/>
        <v>0</v>
      </c>
      <c r="AE120" s="937">
        <f t="shared" si="411"/>
        <v>0</v>
      </c>
      <c r="AF120" s="937">
        <f t="shared" si="411"/>
        <v>10521</v>
      </c>
      <c r="AG120" s="937">
        <f t="shared" si="411"/>
        <v>0</v>
      </c>
      <c r="AH120" s="937">
        <f t="shared" si="411"/>
        <v>0</v>
      </c>
      <c r="AI120" s="937">
        <f t="shared" si="411"/>
        <v>239479</v>
      </c>
      <c r="AJ120" s="937">
        <f t="shared" si="411"/>
        <v>0</v>
      </c>
      <c r="AK120" s="937">
        <f t="shared" si="411"/>
        <v>0</v>
      </c>
      <c r="AL120" s="937">
        <f t="shared" si="411"/>
        <v>239479</v>
      </c>
      <c r="AM120" s="937">
        <f t="shared" si="411"/>
        <v>0</v>
      </c>
      <c r="AN120" s="937">
        <f t="shared" si="411"/>
        <v>0</v>
      </c>
      <c r="AO120" s="937">
        <f t="shared" si="411"/>
        <v>515000</v>
      </c>
      <c r="AP120" s="937">
        <f t="shared" si="411"/>
        <v>0</v>
      </c>
      <c r="AQ120" s="937">
        <f t="shared" si="411"/>
        <v>0</v>
      </c>
      <c r="AR120" s="937">
        <f t="shared" si="411"/>
        <v>515000</v>
      </c>
      <c r="AS120" s="937">
        <f t="shared" si="411"/>
        <v>0</v>
      </c>
      <c r="AT120" s="937">
        <f t="shared" si="411"/>
        <v>0</v>
      </c>
      <c r="AU120" s="937">
        <f t="shared" si="411"/>
        <v>765000</v>
      </c>
      <c r="AV120" s="937">
        <f t="shared" si="411"/>
        <v>0</v>
      </c>
      <c r="AW120" s="937">
        <f t="shared" si="411"/>
        <v>0</v>
      </c>
      <c r="AX120" s="937">
        <f t="shared" si="411"/>
        <v>0</v>
      </c>
      <c r="AY120" s="937">
        <f t="shared" si="411"/>
        <v>0</v>
      </c>
      <c r="AZ120" s="937">
        <f t="shared" si="411"/>
        <v>0</v>
      </c>
      <c r="BA120" s="937">
        <f t="shared" ref="BA120:BR123" si="412">BA121</f>
        <v>0</v>
      </c>
      <c r="BB120" s="937"/>
      <c r="BC120" s="937"/>
      <c r="BD120" s="937"/>
      <c r="BE120" s="937"/>
      <c r="BF120" s="937"/>
      <c r="BG120" s="937"/>
      <c r="BH120" s="937"/>
      <c r="BI120" s="937"/>
      <c r="BJ120" s="937"/>
      <c r="BK120" s="937"/>
      <c r="BL120" s="937"/>
      <c r="BM120" s="937"/>
      <c r="BN120" s="937"/>
      <c r="BO120" s="1437">
        <f t="shared" si="412"/>
        <v>50000</v>
      </c>
      <c r="BP120" s="937">
        <f t="shared" si="412"/>
        <v>50000</v>
      </c>
      <c r="BQ120" s="937">
        <f t="shared" si="412"/>
        <v>0</v>
      </c>
      <c r="BR120" s="937">
        <f t="shared" si="412"/>
        <v>0</v>
      </c>
      <c r="BS120" s="1068"/>
    </row>
    <row r="121" spans="1:71" ht="11.65" hidden="1" customHeight="1">
      <c r="A121" s="1359"/>
      <c r="B121" s="1350" t="s">
        <v>30</v>
      </c>
      <c r="C121" s="942"/>
      <c r="D121" s="942"/>
      <c r="E121" s="1175"/>
      <c r="F121" s="937">
        <f>F122</f>
        <v>950018</v>
      </c>
      <c r="G121" s="937">
        <f t="shared" si="411"/>
        <v>850000</v>
      </c>
      <c r="H121" s="937"/>
      <c r="I121" s="937"/>
      <c r="J121" s="937"/>
      <c r="K121" s="937">
        <f t="shared" si="411"/>
        <v>0</v>
      </c>
      <c r="L121" s="937">
        <f t="shared" si="411"/>
        <v>0</v>
      </c>
      <c r="M121" s="937">
        <f t="shared" si="411"/>
        <v>765000</v>
      </c>
      <c r="N121" s="937">
        <f t="shared" si="411"/>
        <v>765000</v>
      </c>
      <c r="O121" s="937">
        <f t="shared" si="411"/>
        <v>0</v>
      </c>
      <c r="P121" s="937">
        <f t="shared" si="411"/>
        <v>0</v>
      </c>
      <c r="Q121" s="937">
        <f t="shared" si="411"/>
        <v>0</v>
      </c>
      <c r="R121" s="937">
        <f t="shared" si="411"/>
        <v>0</v>
      </c>
      <c r="S121" s="937">
        <f t="shared" si="411"/>
        <v>0</v>
      </c>
      <c r="T121" s="937">
        <f t="shared" si="411"/>
        <v>0</v>
      </c>
      <c r="U121" s="937">
        <f t="shared" si="411"/>
        <v>0</v>
      </c>
      <c r="V121" s="937">
        <f t="shared" si="411"/>
        <v>0</v>
      </c>
      <c r="W121" s="937">
        <f t="shared" si="411"/>
        <v>0</v>
      </c>
      <c r="X121" s="937">
        <f t="shared" si="411"/>
        <v>0</v>
      </c>
      <c r="Y121" s="937">
        <f t="shared" si="411"/>
        <v>0</v>
      </c>
      <c r="Z121" s="937">
        <f t="shared" si="411"/>
        <v>0</v>
      </c>
      <c r="AA121" s="937">
        <f t="shared" si="411"/>
        <v>0</v>
      </c>
      <c r="AB121" s="937">
        <f t="shared" si="411"/>
        <v>0</v>
      </c>
      <c r="AC121" s="937">
        <f t="shared" si="411"/>
        <v>250000</v>
      </c>
      <c r="AD121" s="937">
        <f t="shared" si="411"/>
        <v>0</v>
      </c>
      <c r="AE121" s="937">
        <f t="shared" si="411"/>
        <v>0</v>
      </c>
      <c r="AF121" s="937">
        <f t="shared" si="411"/>
        <v>10521</v>
      </c>
      <c r="AG121" s="937">
        <f t="shared" si="411"/>
        <v>0</v>
      </c>
      <c r="AH121" s="937">
        <f t="shared" si="411"/>
        <v>0</v>
      </c>
      <c r="AI121" s="937">
        <f t="shared" si="411"/>
        <v>239479</v>
      </c>
      <c r="AJ121" s="937">
        <f t="shared" si="411"/>
        <v>0</v>
      </c>
      <c r="AK121" s="937">
        <f t="shared" si="411"/>
        <v>0</v>
      </c>
      <c r="AL121" s="937">
        <f t="shared" si="411"/>
        <v>239479</v>
      </c>
      <c r="AM121" s="937">
        <f t="shared" si="411"/>
        <v>0</v>
      </c>
      <c r="AN121" s="937">
        <f t="shared" si="411"/>
        <v>0</v>
      </c>
      <c r="AO121" s="937">
        <f t="shared" si="411"/>
        <v>515000</v>
      </c>
      <c r="AP121" s="937">
        <f t="shared" si="411"/>
        <v>0</v>
      </c>
      <c r="AQ121" s="937">
        <f t="shared" si="411"/>
        <v>0</v>
      </c>
      <c r="AR121" s="937">
        <f t="shared" si="411"/>
        <v>515000</v>
      </c>
      <c r="AS121" s="937">
        <f t="shared" si="411"/>
        <v>0</v>
      </c>
      <c r="AT121" s="937">
        <f t="shared" si="411"/>
        <v>0</v>
      </c>
      <c r="AU121" s="937">
        <f t="shared" si="411"/>
        <v>765000</v>
      </c>
      <c r="AV121" s="937">
        <f t="shared" si="411"/>
        <v>0</v>
      </c>
      <c r="AW121" s="937">
        <f t="shared" si="411"/>
        <v>0</v>
      </c>
      <c r="AX121" s="937">
        <f t="shared" si="411"/>
        <v>0</v>
      </c>
      <c r="AY121" s="937">
        <f t="shared" si="411"/>
        <v>0</v>
      </c>
      <c r="AZ121" s="937">
        <f t="shared" si="411"/>
        <v>0</v>
      </c>
      <c r="BA121" s="937">
        <f t="shared" si="412"/>
        <v>0</v>
      </c>
      <c r="BB121" s="937"/>
      <c r="BC121" s="937"/>
      <c r="BD121" s="937"/>
      <c r="BE121" s="937"/>
      <c r="BF121" s="937"/>
      <c r="BG121" s="937"/>
      <c r="BH121" s="937"/>
      <c r="BI121" s="937"/>
      <c r="BJ121" s="937"/>
      <c r="BK121" s="937"/>
      <c r="BL121" s="937"/>
      <c r="BM121" s="937"/>
      <c r="BN121" s="937"/>
      <c r="BO121" s="1437">
        <f t="shared" si="412"/>
        <v>50000</v>
      </c>
      <c r="BP121" s="937">
        <f t="shared" si="412"/>
        <v>50000</v>
      </c>
      <c r="BQ121" s="937">
        <f t="shared" si="412"/>
        <v>0</v>
      </c>
      <c r="BR121" s="937">
        <f t="shared" si="412"/>
        <v>0</v>
      </c>
      <c r="BS121" s="1068"/>
    </row>
    <row r="122" spans="1:71" ht="41.25" hidden="1">
      <c r="A122" s="1359" t="s">
        <v>29</v>
      </c>
      <c r="B122" s="1351" t="s">
        <v>266</v>
      </c>
      <c r="C122" s="942"/>
      <c r="D122" s="942"/>
      <c r="E122" s="1175"/>
      <c r="F122" s="937">
        <f>F123</f>
        <v>950018</v>
      </c>
      <c r="G122" s="937">
        <f t="shared" si="411"/>
        <v>850000</v>
      </c>
      <c r="H122" s="937"/>
      <c r="I122" s="937"/>
      <c r="J122" s="937"/>
      <c r="K122" s="937">
        <f t="shared" si="411"/>
        <v>0</v>
      </c>
      <c r="L122" s="937">
        <f t="shared" si="411"/>
        <v>0</v>
      </c>
      <c r="M122" s="937">
        <f t="shared" si="411"/>
        <v>765000</v>
      </c>
      <c r="N122" s="937">
        <f t="shared" si="411"/>
        <v>765000</v>
      </c>
      <c r="O122" s="937">
        <f t="shared" si="411"/>
        <v>0</v>
      </c>
      <c r="P122" s="937">
        <f t="shared" si="411"/>
        <v>0</v>
      </c>
      <c r="Q122" s="937">
        <f t="shared" si="411"/>
        <v>0</v>
      </c>
      <c r="R122" s="937">
        <f t="shared" si="411"/>
        <v>0</v>
      </c>
      <c r="S122" s="937">
        <f t="shared" si="411"/>
        <v>0</v>
      </c>
      <c r="T122" s="937">
        <f t="shared" si="411"/>
        <v>0</v>
      </c>
      <c r="U122" s="937">
        <f t="shared" si="411"/>
        <v>0</v>
      </c>
      <c r="V122" s="937">
        <f t="shared" si="411"/>
        <v>0</v>
      </c>
      <c r="W122" s="937">
        <f t="shared" si="411"/>
        <v>0</v>
      </c>
      <c r="X122" s="937">
        <f t="shared" si="411"/>
        <v>0</v>
      </c>
      <c r="Y122" s="937">
        <f t="shared" si="411"/>
        <v>0</v>
      </c>
      <c r="Z122" s="937">
        <f t="shared" si="411"/>
        <v>0</v>
      </c>
      <c r="AA122" s="937">
        <f t="shared" si="411"/>
        <v>0</v>
      </c>
      <c r="AB122" s="937">
        <f t="shared" si="411"/>
        <v>0</v>
      </c>
      <c r="AC122" s="937">
        <f t="shared" si="411"/>
        <v>250000</v>
      </c>
      <c r="AD122" s="937">
        <f t="shared" si="411"/>
        <v>0</v>
      </c>
      <c r="AE122" s="937">
        <f t="shared" si="411"/>
        <v>0</v>
      </c>
      <c r="AF122" s="937">
        <f t="shared" si="411"/>
        <v>10521</v>
      </c>
      <c r="AG122" s="937">
        <f t="shared" si="411"/>
        <v>0</v>
      </c>
      <c r="AH122" s="937">
        <f t="shared" si="411"/>
        <v>0</v>
      </c>
      <c r="AI122" s="937">
        <f t="shared" si="411"/>
        <v>239479</v>
      </c>
      <c r="AJ122" s="937">
        <f t="shared" si="411"/>
        <v>0</v>
      </c>
      <c r="AK122" s="937">
        <f t="shared" si="411"/>
        <v>0</v>
      </c>
      <c r="AL122" s="937">
        <f t="shared" si="411"/>
        <v>239479</v>
      </c>
      <c r="AM122" s="937">
        <f t="shared" si="411"/>
        <v>0</v>
      </c>
      <c r="AN122" s="937">
        <f t="shared" si="411"/>
        <v>0</v>
      </c>
      <c r="AO122" s="937">
        <f t="shared" si="411"/>
        <v>515000</v>
      </c>
      <c r="AP122" s="937">
        <f t="shared" si="411"/>
        <v>0</v>
      </c>
      <c r="AQ122" s="937">
        <f t="shared" si="411"/>
        <v>0</v>
      </c>
      <c r="AR122" s="937">
        <f t="shared" si="411"/>
        <v>515000</v>
      </c>
      <c r="AS122" s="937">
        <f t="shared" si="411"/>
        <v>0</v>
      </c>
      <c r="AT122" s="937">
        <f t="shared" si="411"/>
        <v>0</v>
      </c>
      <c r="AU122" s="937">
        <f t="shared" si="411"/>
        <v>765000</v>
      </c>
      <c r="AV122" s="937">
        <f t="shared" si="411"/>
        <v>0</v>
      </c>
      <c r="AW122" s="937">
        <f t="shared" si="411"/>
        <v>0</v>
      </c>
      <c r="AX122" s="937">
        <f t="shared" si="411"/>
        <v>0</v>
      </c>
      <c r="AY122" s="937">
        <f t="shared" si="411"/>
        <v>0</v>
      </c>
      <c r="AZ122" s="937">
        <f t="shared" si="411"/>
        <v>0</v>
      </c>
      <c r="BA122" s="937">
        <f t="shared" si="412"/>
        <v>0</v>
      </c>
      <c r="BB122" s="937"/>
      <c r="BC122" s="937"/>
      <c r="BD122" s="937"/>
      <c r="BE122" s="937"/>
      <c r="BF122" s="937"/>
      <c r="BG122" s="937"/>
      <c r="BH122" s="937"/>
      <c r="BI122" s="937"/>
      <c r="BJ122" s="937"/>
      <c r="BK122" s="937"/>
      <c r="BL122" s="937"/>
      <c r="BM122" s="937"/>
      <c r="BN122" s="937"/>
      <c r="BO122" s="1437">
        <f t="shared" si="412"/>
        <v>50000</v>
      </c>
      <c r="BP122" s="937">
        <f t="shared" si="412"/>
        <v>50000</v>
      </c>
      <c r="BQ122" s="937">
        <f t="shared" si="412"/>
        <v>0</v>
      </c>
      <c r="BR122" s="937">
        <f t="shared" si="412"/>
        <v>0</v>
      </c>
      <c r="BS122" s="1068"/>
    </row>
    <row r="123" spans="1:71" ht="14.1" hidden="1" customHeight="1">
      <c r="A123" s="1361"/>
      <c r="B123" s="1353" t="s">
        <v>25</v>
      </c>
      <c r="C123" s="1362"/>
      <c r="D123" s="1362"/>
      <c r="E123" s="1020"/>
      <c r="F123" s="1354">
        <f>F124</f>
        <v>950018</v>
      </c>
      <c r="G123" s="1354">
        <f t="shared" si="411"/>
        <v>850000</v>
      </c>
      <c r="H123" s="1354"/>
      <c r="I123" s="1354"/>
      <c r="J123" s="1354"/>
      <c r="K123" s="1354">
        <f t="shared" si="411"/>
        <v>0</v>
      </c>
      <c r="L123" s="1354">
        <f t="shared" si="411"/>
        <v>0</v>
      </c>
      <c r="M123" s="1354">
        <f t="shared" si="411"/>
        <v>765000</v>
      </c>
      <c r="N123" s="1354">
        <f t="shared" si="411"/>
        <v>765000</v>
      </c>
      <c r="O123" s="1354">
        <f t="shared" si="411"/>
        <v>0</v>
      </c>
      <c r="P123" s="1354">
        <f t="shared" si="411"/>
        <v>0</v>
      </c>
      <c r="Q123" s="1354">
        <f t="shared" si="411"/>
        <v>0</v>
      </c>
      <c r="R123" s="1354">
        <f t="shared" si="411"/>
        <v>0</v>
      </c>
      <c r="S123" s="1354">
        <f t="shared" si="411"/>
        <v>0</v>
      </c>
      <c r="T123" s="1354">
        <f t="shared" si="411"/>
        <v>0</v>
      </c>
      <c r="U123" s="1354">
        <f t="shared" si="411"/>
        <v>0</v>
      </c>
      <c r="V123" s="1354">
        <f t="shared" si="411"/>
        <v>0</v>
      </c>
      <c r="W123" s="1354">
        <f t="shared" si="411"/>
        <v>0</v>
      </c>
      <c r="X123" s="1354">
        <f t="shared" si="411"/>
        <v>0</v>
      </c>
      <c r="Y123" s="1354">
        <f t="shared" si="411"/>
        <v>0</v>
      </c>
      <c r="Z123" s="1354">
        <f t="shared" si="411"/>
        <v>0</v>
      </c>
      <c r="AA123" s="1354">
        <f t="shared" si="411"/>
        <v>0</v>
      </c>
      <c r="AB123" s="1354">
        <f t="shared" si="411"/>
        <v>0</v>
      </c>
      <c r="AC123" s="1354">
        <f t="shared" si="411"/>
        <v>250000</v>
      </c>
      <c r="AD123" s="1354">
        <f t="shared" si="411"/>
        <v>0</v>
      </c>
      <c r="AE123" s="1354">
        <f t="shared" si="411"/>
        <v>0</v>
      </c>
      <c r="AF123" s="1354">
        <f t="shared" si="411"/>
        <v>10521</v>
      </c>
      <c r="AG123" s="1354">
        <f t="shared" si="411"/>
        <v>0</v>
      </c>
      <c r="AH123" s="1354">
        <f t="shared" si="411"/>
        <v>0</v>
      </c>
      <c r="AI123" s="1354">
        <f t="shared" si="411"/>
        <v>239479</v>
      </c>
      <c r="AJ123" s="1354">
        <f t="shared" si="411"/>
        <v>0</v>
      </c>
      <c r="AK123" s="1354">
        <f t="shared" si="411"/>
        <v>0</v>
      </c>
      <c r="AL123" s="1354">
        <f t="shared" si="411"/>
        <v>239479</v>
      </c>
      <c r="AM123" s="1354">
        <f t="shared" si="411"/>
        <v>0</v>
      </c>
      <c r="AN123" s="1354">
        <f t="shared" si="411"/>
        <v>0</v>
      </c>
      <c r="AO123" s="1354">
        <f t="shared" si="411"/>
        <v>515000</v>
      </c>
      <c r="AP123" s="1354">
        <f t="shared" si="411"/>
        <v>0</v>
      </c>
      <c r="AQ123" s="1354">
        <f t="shared" si="411"/>
        <v>0</v>
      </c>
      <c r="AR123" s="1354">
        <f t="shared" si="411"/>
        <v>515000</v>
      </c>
      <c r="AS123" s="1354">
        <f t="shared" si="411"/>
        <v>0</v>
      </c>
      <c r="AT123" s="1354">
        <f t="shared" si="411"/>
        <v>0</v>
      </c>
      <c r="AU123" s="1354">
        <f t="shared" si="411"/>
        <v>765000</v>
      </c>
      <c r="AV123" s="1354">
        <f t="shared" si="411"/>
        <v>0</v>
      </c>
      <c r="AW123" s="1354">
        <f t="shared" si="411"/>
        <v>0</v>
      </c>
      <c r="AX123" s="1354">
        <f t="shared" si="411"/>
        <v>0</v>
      </c>
      <c r="AY123" s="1354">
        <f t="shared" si="411"/>
        <v>0</v>
      </c>
      <c r="AZ123" s="1354">
        <f t="shared" si="411"/>
        <v>0</v>
      </c>
      <c r="BA123" s="1354">
        <f t="shared" si="412"/>
        <v>0</v>
      </c>
      <c r="BB123" s="1354"/>
      <c r="BC123" s="1354"/>
      <c r="BD123" s="1354"/>
      <c r="BE123" s="1354"/>
      <c r="BF123" s="1354"/>
      <c r="BG123" s="1354"/>
      <c r="BH123" s="1354"/>
      <c r="BI123" s="1354"/>
      <c r="BJ123" s="1354"/>
      <c r="BK123" s="1354"/>
      <c r="BL123" s="1354"/>
      <c r="BM123" s="1354"/>
      <c r="BN123" s="1354"/>
      <c r="BO123" s="1438">
        <f t="shared" si="412"/>
        <v>50000</v>
      </c>
      <c r="BP123" s="1354">
        <f t="shared" si="412"/>
        <v>50000</v>
      </c>
      <c r="BQ123" s="1354">
        <f t="shared" si="412"/>
        <v>0</v>
      </c>
      <c r="BR123" s="1354">
        <f t="shared" si="412"/>
        <v>0</v>
      </c>
      <c r="BS123" s="1363"/>
    </row>
    <row r="124" spans="1:71" ht="40.15" hidden="1" customHeight="1">
      <c r="A124" s="1364">
        <v>1</v>
      </c>
      <c r="B124" s="1365" t="s">
        <v>219</v>
      </c>
      <c r="C124" s="942"/>
      <c r="D124" s="942"/>
      <c r="E124" s="1197" t="s">
        <v>237</v>
      </c>
      <c r="F124" s="1063">
        <v>950018</v>
      </c>
      <c r="G124" s="1063">
        <v>850000</v>
      </c>
      <c r="H124" s="1063"/>
      <c r="I124" s="1063"/>
      <c r="J124" s="1063"/>
      <c r="K124" s="797"/>
      <c r="L124" s="932"/>
      <c r="M124" s="797">
        <f>N124</f>
        <v>765000</v>
      </c>
      <c r="N124" s="1063">
        <v>765000</v>
      </c>
      <c r="O124" s="797"/>
      <c r="P124" s="1063"/>
      <c r="Q124" s="797"/>
      <c r="R124" s="797"/>
      <c r="S124" s="932"/>
      <c r="T124" s="797"/>
      <c r="U124" s="797"/>
      <c r="V124" s="932"/>
      <c r="W124" s="797"/>
      <c r="X124" s="797"/>
      <c r="Y124" s="932"/>
      <c r="Z124" s="797"/>
      <c r="AA124" s="797"/>
      <c r="AB124" s="932"/>
      <c r="AC124" s="932">
        <v>250000</v>
      </c>
      <c r="AD124" s="797"/>
      <c r="AE124" s="932"/>
      <c r="AF124" s="797">
        <v>10521</v>
      </c>
      <c r="AG124" s="797"/>
      <c r="AH124" s="797"/>
      <c r="AI124" s="799">
        <f t="shared" ref="AI124" si="413">AC124-AF124</f>
        <v>239479</v>
      </c>
      <c r="AJ124" s="797"/>
      <c r="AK124" s="932"/>
      <c r="AL124" s="797">
        <f>AI124</f>
        <v>239479</v>
      </c>
      <c r="AM124" s="932"/>
      <c r="AN124" s="797"/>
      <c r="AO124" s="797">
        <v>515000</v>
      </c>
      <c r="AP124" s="797"/>
      <c r="AQ124" s="797"/>
      <c r="AR124" s="797">
        <f>AO124</f>
        <v>515000</v>
      </c>
      <c r="AS124" s="797"/>
      <c r="AT124" s="797"/>
      <c r="AU124" s="799">
        <f t="shared" ref="AU124:AW124" si="414">Q124+AC124+AO124</f>
        <v>765000</v>
      </c>
      <c r="AV124" s="799">
        <f t="shared" si="414"/>
        <v>0</v>
      </c>
      <c r="AW124" s="799">
        <f t="shared" si="414"/>
        <v>0</v>
      </c>
      <c r="AX124" s="799">
        <f t="shared" ref="AX124" si="415">AY124</f>
        <v>0</v>
      </c>
      <c r="AY124" s="932"/>
      <c r="AZ124" s="799">
        <f t="shared" ref="AZ124:BA124" si="416">O124-AV124</f>
        <v>0</v>
      </c>
      <c r="BA124" s="798">
        <f t="shared" si="416"/>
        <v>0</v>
      </c>
      <c r="BB124" s="798"/>
      <c r="BC124" s="798"/>
      <c r="BD124" s="798"/>
      <c r="BE124" s="798"/>
      <c r="BF124" s="798"/>
      <c r="BG124" s="798"/>
      <c r="BH124" s="798"/>
      <c r="BI124" s="798"/>
      <c r="BJ124" s="798"/>
      <c r="BK124" s="798"/>
      <c r="BL124" s="798"/>
      <c r="BM124" s="798"/>
      <c r="BN124" s="798"/>
      <c r="BO124" s="1439">
        <v>50000</v>
      </c>
      <c r="BP124" s="1200">
        <v>50000</v>
      </c>
      <c r="BQ124" s="1200"/>
      <c r="BR124" s="1200"/>
      <c r="BS124" s="1366" t="s">
        <v>374</v>
      </c>
    </row>
    <row r="125" spans="1:71" ht="31.15" hidden="1" customHeight="1">
      <c r="A125" s="1359" t="s">
        <v>12</v>
      </c>
      <c r="B125" s="1360" t="s">
        <v>220</v>
      </c>
      <c r="C125" s="942"/>
      <c r="D125" s="942"/>
      <c r="E125" s="1197"/>
      <c r="F125" s="1367">
        <f>F126</f>
        <v>41275</v>
      </c>
      <c r="G125" s="1367">
        <f t="shared" ref="G125:AZ127" si="417">G126</f>
        <v>30000</v>
      </c>
      <c r="H125" s="1367"/>
      <c r="I125" s="1367"/>
      <c r="J125" s="1367"/>
      <c r="K125" s="1367">
        <f t="shared" si="417"/>
        <v>0</v>
      </c>
      <c r="L125" s="1367">
        <f t="shared" si="417"/>
        <v>0</v>
      </c>
      <c r="M125" s="1367">
        <f t="shared" si="417"/>
        <v>27000</v>
      </c>
      <c r="N125" s="1367">
        <f t="shared" si="417"/>
        <v>27000</v>
      </c>
      <c r="O125" s="1367">
        <f t="shared" si="417"/>
        <v>0</v>
      </c>
      <c r="P125" s="1367">
        <f t="shared" si="417"/>
        <v>0</v>
      </c>
      <c r="Q125" s="1367">
        <f t="shared" si="417"/>
        <v>0</v>
      </c>
      <c r="R125" s="1367">
        <f t="shared" si="417"/>
        <v>0</v>
      </c>
      <c r="S125" s="1367">
        <f t="shared" si="417"/>
        <v>0</v>
      </c>
      <c r="T125" s="1367">
        <f t="shared" si="417"/>
        <v>0</v>
      </c>
      <c r="U125" s="1367">
        <f t="shared" si="417"/>
        <v>0</v>
      </c>
      <c r="V125" s="1367">
        <f t="shared" si="417"/>
        <v>0</v>
      </c>
      <c r="W125" s="1367">
        <f t="shared" si="417"/>
        <v>0</v>
      </c>
      <c r="X125" s="1367">
        <f t="shared" si="417"/>
        <v>0</v>
      </c>
      <c r="Y125" s="1367">
        <f t="shared" si="417"/>
        <v>0</v>
      </c>
      <c r="Z125" s="1367">
        <f t="shared" si="417"/>
        <v>0</v>
      </c>
      <c r="AA125" s="1367">
        <f t="shared" si="417"/>
        <v>0</v>
      </c>
      <c r="AB125" s="1367">
        <f t="shared" si="417"/>
        <v>0</v>
      </c>
      <c r="AC125" s="1367">
        <f t="shared" si="417"/>
        <v>27000</v>
      </c>
      <c r="AD125" s="1367">
        <f t="shared" si="417"/>
        <v>0</v>
      </c>
      <c r="AE125" s="1367">
        <f t="shared" si="417"/>
        <v>0</v>
      </c>
      <c r="AF125" s="1367">
        <f t="shared" si="417"/>
        <v>1354</v>
      </c>
      <c r="AG125" s="1367">
        <f t="shared" si="417"/>
        <v>0</v>
      </c>
      <c r="AH125" s="1367">
        <f t="shared" si="417"/>
        <v>1354</v>
      </c>
      <c r="AI125" s="1367">
        <f t="shared" si="417"/>
        <v>25646</v>
      </c>
      <c r="AJ125" s="1367">
        <f t="shared" si="417"/>
        <v>0</v>
      </c>
      <c r="AK125" s="1367">
        <f t="shared" si="417"/>
        <v>0</v>
      </c>
      <c r="AL125" s="1367">
        <f t="shared" si="417"/>
        <v>25646</v>
      </c>
      <c r="AM125" s="1367">
        <f t="shared" si="417"/>
        <v>0</v>
      </c>
      <c r="AN125" s="1367">
        <f t="shared" si="417"/>
        <v>0</v>
      </c>
      <c r="AO125" s="1367">
        <f t="shared" si="417"/>
        <v>0</v>
      </c>
      <c r="AP125" s="1367">
        <f t="shared" si="417"/>
        <v>0</v>
      </c>
      <c r="AQ125" s="1367">
        <f t="shared" si="417"/>
        <v>0</v>
      </c>
      <c r="AR125" s="1367">
        <f t="shared" si="417"/>
        <v>0</v>
      </c>
      <c r="AS125" s="1367">
        <f t="shared" si="417"/>
        <v>0</v>
      </c>
      <c r="AT125" s="1367">
        <f t="shared" si="417"/>
        <v>0</v>
      </c>
      <c r="AU125" s="1367">
        <f t="shared" si="417"/>
        <v>27000</v>
      </c>
      <c r="AV125" s="1367">
        <f t="shared" si="417"/>
        <v>0</v>
      </c>
      <c r="AW125" s="1367">
        <f t="shared" si="417"/>
        <v>0</v>
      </c>
      <c r="AX125" s="1367">
        <f t="shared" si="417"/>
        <v>0</v>
      </c>
      <c r="AY125" s="1367">
        <f t="shared" si="417"/>
        <v>0</v>
      </c>
      <c r="AZ125" s="1367">
        <f t="shared" si="417"/>
        <v>0</v>
      </c>
      <c r="BA125" s="1367">
        <f t="shared" ref="BA125:BR127" si="418">BA126</f>
        <v>0</v>
      </c>
      <c r="BB125" s="1367"/>
      <c r="BC125" s="1367"/>
      <c r="BD125" s="1367"/>
      <c r="BE125" s="1367"/>
      <c r="BF125" s="1367"/>
      <c r="BG125" s="1367"/>
      <c r="BH125" s="1367"/>
      <c r="BI125" s="1367"/>
      <c r="BJ125" s="1367"/>
      <c r="BK125" s="1367"/>
      <c r="BL125" s="1367"/>
      <c r="BM125" s="1367"/>
      <c r="BN125" s="1367"/>
      <c r="BO125" s="1440">
        <f t="shared" si="418"/>
        <v>3000</v>
      </c>
      <c r="BP125" s="1367">
        <f t="shared" si="418"/>
        <v>3000</v>
      </c>
      <c r="BQ125" s="1367">
        <f t="shared" si="418"/>
        <v>0</v>
      </c>
      <c r="BR125" s="1367">
        <f t="shared" si="418"/>
        <v>0</v>
      </c>
      <c r="BS125" s="1366" t="s">
        <v>374</v>
      </c>
    </row>
    <row r="126" spans="1:71" ht="10.5" hidden="1" customHeight="1">
      <c r="A126" s="1359"/>
      <c r="B126" s="1350" t="s">
        <v>30</v>
      </c>
      <c r="C126" s="942"/>
      <c r="D126" s="942"/>
      <c r="E126" s="1197"/>
      <c r="F126" s="1367">
        <f>F127</f>
        <v>41275</v>
      </c>
      <c r="G126" s="1367">
        <f t="shared" si="417"/>
        <v>30000</v>
      </c>
      <c r="H126" s="1367"/>
      <c r="I126" s="1367"/>
      <c r="J126" s="1367"/>
      <c r="K126" s="1367">
        <f t="shared" si="417"/>
        <v>0</v>
      </c>
      <c r="L126" s="1367">
        <f t="shared" si="417"/>
        <v>0</v>
      </c>
      <c r="M126" s="1367">
        <f t="shared" si="417"/>
        <v>27000</v>
      </c>
      <c r="N126" s="1367">
        <f t="shared" si="417"/>
        <v>27000</v>
      </c>
      <c r="O126" s="1367">
        <f t="shared" si="417"/>
        <v>0</v>
      </c>
      <c r="P126" s="1367">
        <f t="shared" si="417"/>
        <v>0</v>
      </c>
      <c r="Q126" s="1367">
        <f t="shared" si="417"/>
        <v>0</v>
      </c>
      <c r="R126" s="1367">
        <f t="shared" si="417"/>
        <v>0</v>
      </c>
      <c r="S126" s="1367">
        <f t="shared" si="417"/>
        <v>0</v>
      </c>
      <c r="T126" s="1367">
        <f t="shared" si="417"/>
        <v>0</v>
      </c>
      <c r="U126" s="1367">
        <f t="shared" si="417"/>
        <v>0</v>
      </c>
      <c r="V126" s="1367">
        <f t="shared" si="417"/>
        <v>0</v>
      </c>
      <c r="W126" s="1367">
        <f t="shared" si="417"/>
        <v>0</v>
      </c>
      <c r="X126" s="1367">
        <f t="shared" si="417"/>
        <v>0</v>
      </c>
      <c r="Y126" s="1367">
        <f t="shared" si="417"/>
        <v>0</v>
      </c>
      <c r="Z126" s="1367">
        <f t="shared" si="417"/>
        <v>0</v>
      </c>
      <c r="AA126" s="1367">
        <f t="shared" si="417"/>
        <v>0</v>
      </c>
      <c r="AB126" s="1367">
        <f t="shared" si="417"/>
        <v>0</v>
      </c>
      <c r="AC126" s="1367">
        <f t="shared" si="417"/>
        <v>27000</v>
      </c>
      <c r="AD126" s="1367">
        <f t="shared" si="417"/>
        <v>0</v>
      </c>
      <c r="AE126" s="1367">
        <f t="shared" si="417"/>
        <v>0</v>
      </c>
      <c r="AF126" s="1367">
        <f t="shared" si="417"/>
        <v>1354</v>
      </c>
      <c r="AG126" s="1367">
        <f t="shared" si="417"/>
        <v>0</v>
      </c>
      <c r="AH126" s="1367">
        <f t="shared" si="417"/>
        <v>1354</v>
      </c>
      <c r="AI126" s="1367">
        <f t="shared" si="417"/>
        <v>25646</v>
      </c>
      <c r="AJ126" s="1367">
        <f t="shared" si="417"/>
        <v>0</v>
      </c>
      <c r="AK126" s="1367">
        <f t="shared" si="417"/>
        <v>0</v>
      </c>
      <c r="AL126" s="1367">
        <f t="shared" si="417"/>
        <v>25646</v>
      </c>
      <c r="AM126" s="1367">
        <f t="shared" si="417"/>
        <v>0</v>
      </c>
      <c r="AN126" s="1367">
        <f t="shared" si="417"/>
        <v>0</v>
      </c>
      <c r="AO126" s="1367">
        <f t="shared" si="417"/>
        <v>0</v>
      </c>
      <c r="AP126" s="1367">
        <f t="shared" si="417"/>
        <v>0</v>
      </c>
      <c r="AQ126" s="1367">
        <f t="shared" si="417"/>
        <v>0</v>
      </c>
      <c r="AR126" s="1367">
        <f t="shared" si="417"/>
        <v>0</v>
      </c>
      <c r="AS126" s="1367">
        <f t="shared" si="417"/>
        <v>0</v>
      </c>
      <c r="AT126" s="1367">
        <f t="shared" si="417"/>
        <v>0</v>
      </c>
      <c r="AU126" s="1367">
        <f t="shared" si="417"/>
        <v>27000</v>
      </c>
      <c r="AV126" s="1367">
        <f t="shared" si="417"/>
        <v>0</v>
      </c>
      <c r="AW126" s="1367">
        <f t="shared" si="417"/>
        <v>0</v>
      </c>
      <c r="AX126" s="1367">
        <f t="shared" si="417"/>
        <v>0</v>
      </c>
      <c r="AY126" s="1367">
        <f t="shared" si="417"/>
        <v>0</v>
      </c>
      <c r="AZ126" s="1367">
        <f t="shared" si="417"/>
        <v>0</v>
      </c>
      <c r="BA126" s="1367">
        <f t="shared" si="418"/>
        <v>0</v>
      </c>
      <c r="BB126" s="1367"/>
      <c r="BC126" s="1367"/>
      <c r="BD126" s="1367"/>
      <c r="BE126" s="1367"/>
      <c r="BF126" s="1367"/>
      <c r="BG126" s="1367"/>
      <c r="BH126" s="1367"/>
      <c r="BI126" s="1367"/>
      <c r="BJ126" s="1367"/>
      <c r="BK126" s="1367"/>
      <c r="BL126" s="1367"/>
      <c r="BM126" s="1367"/>
      <c r="BN126" s="1367"/>
      <c r="BO126" s="1440">
        <f t="shared" si="418"/>
        <v>3000</v>
      </c>
      <c r="BP126" s="1367">
        <f t="shared" si="418"/>
        <v>3000</v>
      </c>
      <c r="BQ126" s="1367">
        <f t="shared" si="418"/>
        <v>0</v>
      </c>
      <c r="BR126" s="1367">
        <f t="shared" si="418"/>
        <v>0</v>
      </c>
      <c r="BS126" s="1068"/>
    </row>
    <row r="127" spans="1:71" ht="35.65" hidden="1" customHeight="1">
      <c r="A127" s="1359" t="s">
        <v>29</v>
      </c>
      <c r="B127" s="1351" t="s">
        <v>266</v>
      </c>
      <c r="C127" s="942"/>
      <c r="D127" s="942"/>
      <c r="E127" s="1197"/>
      <c r="F127" s="1367">
        <f>F128</f>
        <v>41275</v>
      </c>
      <c r="G127" s="1367">
        <f t="shared" si="417"/>
        <v>30000</v>
      </c>
      <c r="H127" s="1367"/>
      <c r="I127" s="1367"/>
      <c r="J127" s="1367"/>
      <c r="K127" s="1367">
        <f t="shared" si="417"/>
        <v>0</v>
      </c>
      <c r="L127" s="1367">
        <f t="shared" si="417"/>
        <v>0</v>
      </c>
      <c r="M127" s="1367">
        <f t="shared" si="417"/>
        <v>27000</v>
      </c>
      <c r="N127" s="1367">
        <f t="shared" si="417"/>
        <v>27000</v>
      </c>
      <c r="O127" s="1367">
        <f t="shared" si="417"/>
        <v>0</v>
      </c>
      <c r="P127" s="1367">
        <f t="shared" si="417"/>
        <v>0</v>
      </c>
      <c r="Q127" s="1367">
        <f t="shared" si="417"/>
        <v>0</v>
      </c>
      <c r="R127" s="1367">
        <f t="shared" si="417"/>
        <v>0</v>
      </c>
      <c r="S127" s="1367">
        <f t="shared" si="417"/>
        <v>0</v>
      </c>
      <c r="T127" s="1367">
        <f t="shared" si="417"/>
        <v>0</v>
      </c>
      <c r="U127" s="1367">
        <f t="shared" si="417"/>
        <v>0</v>
      </c>
      <c r="V127" s="1367">
        <f t="shared" si="417"/>
        <v>0</v>
      </c>
      <c r="W127" s="1367">
        <f t="shared" si="417"/>
        <v>0</v>
      </c>
      <c r="X127" s="1367">
        <f t="shared" si="417"/>
        <v>0</v>
      </c>
      <c r="Y127" s="1367">
        <f t="shared" si="417"/>
        <v>0</v>
      </c>
      <c r="Z127" s="1367">
        <f t="shared" si="417"/>
        <v>0</v>
      </c>
      <c r="AA127" s="1367">
        <f t="shared" si="417"/>
        <v>0</v>
      </c>
      <c r="AB127" s="1367">
        <f t="shared" si="417"/>
        <v>0</v>
      </c>
      <c r="AC127" s="1367">
        <f t="shared" si="417"/>
        <v>27000</v>
      </c>
      <c r="AD127" s="1367">
        <f t="shared" si="417"/>
        <v>0</v>
      </c>
      <c r="AE127" s="1367">
        <f t="shared" si="417"/>
        <v>0</v>
      </c>
      <c r="AF127" s="1367">
        <f t="shared" si="417"/>
        <v>1354</v>
      </c>
      <c r="AG127" s="1367">
        <f t="shared" si="417"/>
        <v>0</v>
      </c>
      <c r="AH127" s="1367">
        <f t="shared" si="417"/>
        <v>1354</v>
      </c>
      <c r="AI127" s="1367">
        <f t="shared" si="417"/>
        <v>25646</v>
      </c>
      <c r="AJ127" s="1367">
        <f t="shared" si="417"/>
        <v>0</v>
      </c>
      <c r="AK127" s="1367">
        <f t="shared" si="417"/>
        <v>0</v>
      </c>
      <c r="AL127" s="1367">
        <f t="shared" si="417"/>
        <v>25646</v>
      </c>
      <c r="AM127" s="1367">
        <f t="shared" si="417"/>
        <v>0</v>
      </c>
      <c r="AN127" s="1367">
        <f t="shared" si="417"/>
        <v>0</v>
      </c>
      <c r="AO127" s="1367">
        <f t="shared" si="417"/>
        <v>0</v>
      </c>
      <c r="AP127" s="1367">
        <f t="shared" si="417"/>
        <v>0</v>
      </c>
      <c r="AQ127" s="1367">
        <f t="shared" si="417"/>
        <v>0</v>
      </c>
      <c r="AR127" s="1367">
        <f t="shared" si="417"/>
        <v>0</v>
      </c>
      <c r="AS127" s="1367">
        <f t="shared" si="417"/>
        <v>0</v>
      </c>
      <c r="AT127" s="1367">
        <f t="shared" si="417"/>
        <v>0</v>
      </c>
      <c r="AU127" s="1367">
        <f t="shared" si="417"/>
        <v>27000</v>
      </c>
      <c r="AV127" s="1367">
        <f t="shared" si="417"/>
        <v>0</v>
      </c>
      <c r="AW127" s="1367">
        <f t="shared" si="417"/>
        <v>0</v>
      </c>
      <c r="AX127" s="1367">
        <f t="shared" si="417"/>
        <v>0</v>
      </c>
      <c r="AY127" s="1367">
        <f t="shared" si="417"/>
        <v>0</v>
      </c>
      <c r="AZ127" s="1367">
        <f t="shared" si="417"/>
        <v>0</v>
      </c>
      <c r="BA127" s="1367">
        <f t="shared" si="418"/>
        <v>0</v>
      </c>
      <c r="BB127" s="1367"/>
      <c r="BC127" s="1367"/>
      <c r="BD127" s="1367"/>
      <c r="BE127" s="1367"/>
      <c r="BF127" s="1367"/>
      <c r="BG127" s="1367"/>
      <c r="BH127" s="1367"/>
      <c r="BI127" s="1367"/>
      <c r="BJ127" s="1367"/>
      <c r="BK127" s="1367"/>
      <c r="BL127" s="1367"/>
      <c r="BM127" s="1367"/>
      <c r="BN127" s="1367"/>
      <c r="BO127" s="1440">
        <f t="shared" si="418"/>
        <v>3000</v>
      </c>
      <c r="BP127" s="1367">
        <f t="shared" si="418"/>
        <v>3000</v>
      </c>
      <c r="BQ127" s="1367">
        <f t="shared" si="418"/>
        <v>0</v>
      </c>
      <c r="BR127" s="1367">
        <f t="shared" si="418"/>
        <v>0</v>
      </c>
      <c r="BS127" s="1068"/>
    </row>
    <row r="128" spans="1:71" ht="20.100000000000001" hidden="1" customHeight="1">
      <c r="A128" s="1361"/>
      <c r="B128" s="1353" t="s">
        <v>24</v>
      </c>
      <c r="C128" s="1362"/>
      <c r="D128" s="1362"/>
      <c r="E128" s="1369"/>
      <c r="F128" s="1370">
        <f t="shared" ref="F128:BR128" si="419">SUM(F129:F144)</f>
        <v>41275</v>
      </c>
      <c r="G128" s="1370">
        <f t="shared" si="419"/>
        <v>30000</v>
      </c>
      <c r="H128" s="1370"/>
      <c r="I128" s="1370"/>
      <c r="J128" s="1370"/>
      <c r="K128" s="1370">
        <f t="shared" si="419"/>
        <v>0</v>
      </c>
      <c r="L128" s="1370">
        <f t="shared" si="419"/>
        <v>0</v>
      </c>
      <c r="M128" s="1370">
        <f t="shared" si="419"/>
        <v>27000</v>
      </c>
      <c r="N128" s="1370">
        <f t="shared" si="419"/>
        <v>27000</v>
      </c>
      <c r="O128" s="1370">
        <f t="shared" si="419"/>
        <v>0</v>
      </c>
      <c r="P128" s="1370">
        <f t="shared" si="419"/>
        <v>0</v>
      </c>
      <c r="Q128" s="1370">
        <f t="shared" si="419"/>
        <v>0</v>
      </c>
      <c r="R128" s="1370">
        <f t="shared" si="419"/>
        <v>0</v>
      </c>
      <c r="S128" s="1370">
        <f t="shared" si="419"/>
        <v>0</v>
      </c>
      <c r="T128" s="1370">
        <f t="shared" si="419"/>
        <v>0</v>
      </c>
      <c r="U128" s="1370">
        <f t="shared" si="419"/>
        <v>0</v>
      </c>
      <c r="V128" s="1370">
        <f t="shared" si="419"/>
        <v>0</v>
      </c>
      <c r="W128" s="1370">
        <f t="shared" si="419"/>
        <v>0</v>
      </c>
      <c r="X128" s="1370">
        <f t="shared" si="419"/>
        <v>0</v>
      </c>
      <c r="Y128" s="1370">
        <f t="shared" si="419"/>
        <v>0</v>
      </c>
      <c r="Z128" s="1370">
        <f t="shared" si="419"/>
        <v>0</v>
      </c>
      <c r="AA128" s="1370">
        <f t="shared" si="419"/>
        <v>0</v>
      </c>
      <c r="AB128" s="1370">
        <f t="shared" si="419"/>
        <v>0</v>
      </c>
      <c r="AC128" s="1370">
        <f t="shared" si="419"/>
        <v>27000</v>
      </c>
      <c r="AD128" s="1370">
        <f t="shared" si="419"/>
        <v>0</v>
      </c>
      <c r="AE128" s="1370">
        <f t="shared" si="419"/>
        <v>0</v>
      </c>
      <c r="AF128" s="1370">
        <f t="shared" si="419"/>
        <v>1354</v>
      </c>
      <c r="AG128" s="1370">
        <f t="shared" si="419"/>
        <v>0</v>
      </c>
      <c r="AH128" s="1370">
        <f t="shared" si="419"/>
        <v>1354</v>
      </c>
      <c r="AI128" s="1370">
        <f t="shared" si="419"/>
        <v>25646</v>
      </c>
      <c r="AJ128" s="1370">
        <f t="shared" si="419"/>
        <v>0</v>
      </c>
      <c r="AK128" s="1370">
        <f t="shared" si="419"/>
        <v>0</v>
      </c>
      <c r="AL128" s="1370">
        <f t="shared" si="419"/>
        <v>25646</v>
      </c>
      <c r="AM128" s="1370">
        <f t="shared" si="419"/>
        <v>0</v>
      </c>
      <c r="AN128" s="1370">
        <f t="shared" si="419"/>
        <v>0</v>
      </c>
      <c r="AO128" s="1370">
        <f t="shared" si="419"/>
        <v>0</v>
      </c>
      <c r="AP128" s="1370">
        <f t="shared" si="419"/>
        <v>0</v>
      </c>
      <c r="AQ128" s="1370">
        <f t="shared" si="419"/>
        <v>0</v>
      </c>
      <c r="AR128" s="1370">
        <f t="shared" si="419"/>
        <v>0</v>
      </c>
      <c r="AS128" s="1370">
        <f t="shared" si="419"/>
        <v>0</v>
      </c>
      <c r="AT128" s="1370">
        <f t="shared" si="419"/>
        <v>0</v>
      </c>
      <c r="AU128" s="1370">
        <f t="shared" si="419"/>
        <v>27000</v>
      </c>
      <c r="AV128" s="1370">
        <f t="shared" si="419"/>
        <v>0</v>
      </c>
      <c r="AW128" s="1370">
        <f t="shared" si="419"/>
        <v>0</v>
      </c>
      <c r="AX128" s="1370">
        <f t="shared" si="419"/>
        <v>0</v>
      </c>
      <c r="AY128" s="1370">
        <f t="shared" si="419"/>
        <v>0</v>
      </c>
      <c r="AZ128" s="1370">
        <f t="shared" si="419"/>
        <v>0</v>
      </c>
      <c r="BA128" s="1370">
        <f t="shared" si="419"/>
        <v>0</v>
      </c>
      <c r="BB128" s="1370"/>
      <c r="BC128" s="1370"/>
      <c r="BD128" s="1370"/>
      <c r="BE128" s="1370"/>
      <c r="BF128" s="1370"/>
      <c r="BG128" s="1370"/>
      <c r="BH128" s="1370"/>
      <c r="BI128" s="1370"/>
      <c r="BJ128" s="1370"/>
      <c r="BK128" s="1370"/>
      <c r="BL128" s="1370"/>
      <c r="BM128" s="1370"/>
      <c r="BN128" s="1370"/>
      <c r="BO128" s="1441">
        <f t="shared" si="419"/>
        <v>3000</v>
      </c>
      <c r="BP128" s="1370">
        <f t="shared" si="419"/>
        <v>3000</v>
      </c>
      <c r="BQ128" s="1370">
        <f t="shared" si="419"/>
        <v>0</v>
      </c>
      <c r="BR128" s="1370">
        <f t="shared" si="419"/>
        <v>0</v>
      </c>
      <c r="BS128" s="1363"/>
    </row>
    <row r="129" spans="1:71" ht="27" hidden="1" customHeight="1">
      <c r="A129" s="1364">
        <v>1</v>
      </c>
      <c r="B129" s="1365" t="s">
        <v>221</v>
      </c>
      <c r="C129" s="942"/>
      <c r="D129" s="942"/>
      <c r="E129" s="1197" t="s">
        <v>238</v>
      </c>
      <c r="F129" s="1063">
        <v>1309</v>
      </c>
      <c r="G129" s="1063">
        <v>1150</v>
      </c>
      <c r="H129" s="1063"/>
      <c r="I129" s="1063"/>
      <c r="J129" s="1063"/>
      <c r="K129" s="797"/>
      <c r="L129" s="932"/>
      <c r="M129" s="797">
        <f>N129</f>
        <v>1035</v>
      </c>
      <c r="N129" s="932">
        <f>G129*0.9</f>
        <v>1035</v>
      </c>
      <c r="O129" s="797"/>
      <c r="P129" s="1063"/>
      <c r="Q129" s="797"/>
      <c r="R129" s="797"/>
      <c r="S129" s="932"/>
      <c r="T129" s="797"/>
      <c r="U129" s="797"/>
      <c r="V129" s="932"/>
      <c r="W129" s="797"/>
      <c r="X129" s="797"/>
      <c r="Y129" s="932"/>
      <c r="Z129" s="797"/>
      <c r="AA129" s="797"/>
      <c r="AB129" s="932"/>
      <c r="AC129" s="797">
        <f>N129</f>
        <v>1035</v>
      </c>
      <c r="AD129" s="797"/>
      <c r="AE129" s="946"/>
      <c r="AF129" s="797">
        <f t="shared" ref="AF129:AF144" si="420">AG129+AH129</f>
        <v>0</v>
      </c>
      <c r="AG129" s="797"/>
      <c r="AH129" s="797"/>
      <c r="AI129" s="799">
        <f t="shared" ref="AI129:AI144" si="421">AC129-AF129</f>
        <v>1035</v>
      </c>
      <c r="AJ129" s="797"/>
      <c r="AK129" s="932"/>
      <c r="AL129" s="797">
        <f>AI129</f>
        <v>1035</v>
      </c>
      <c r="AM129" s="932"/>
      <c r="AN129" s="797"/>
      <c r="AO129" s="932"/>
      <c r="AP129" s="797"/>
      <c r="AQ129" s="797"/>
      <c r="AR129" s="797"/>
      <c r="AS129" s="797"/>
      <c r="AT129" s="797"/>
      <c r="AU129" s="799">
        <f t="shared" ref="AU129:AW144" si="422">Q129+AC129+AO129</f>
        <v>1035</v>
      </c>
      <c r="AV129" s="799">
        <f t="shared" si="422"/>
        <v>0</v>
      </c>
      <c r="AW129" s="799">
        <f t="shared" si="422"/>
        <v>0</v>
      </c>
      <c r="AX129" s="799">
        <f t="shared" ref="AX129:AX144" si="423">AY129</f>
        <v>0</v>
      </c>
      <c r="AY129" s="932">
        <f t="shared" ref="AY129:BA144" si="424">N129-AU129</f>
        <v>0</v>
      </c>
      <c r="AZ129" s="799">
        <f t="shared" si="424"/>
        <v>0</v>
      </c>
      <c r="BA129" s="798">
        <f t="shared" si="424"/>
        <v>0</v>
      </c>
      <c r="BB129" s="798"/>
      <c r="BC129" s="798"/>
      <c r="BD129" s="798"/>
      <c r="BE129" s="798"/>
      <c r="BF129" s="798"/>
      <c r="BG129" s="798"/>
      <c r="BH129" s="798"/>
      <c r="BI129" s="798"/>
      <c r="BJ129" s="798"/>
      <c r="BK129" s="798"/>
      <c r="BL129" s="798"/>
      <c r="BM129" s="798"/>
      <c r="BN129" s="798"/>
      <c r="BO129" s="1439">
        <f>BP129</f>
        <v>115</v>
      </c>
      <c r="BP129" s="1200">
        <f>G129*0.1</f>
        <v>115</v>
      </c>
      <c r="BQ129" s="1200"/>
      <c r="BR129" s="1200"/>
      <c r="BS129" s="1068"/>
    </row>
    <row r="130" spans="1:71" ht="27" hidden="1" customHeight="1">
      <c r="A130" s="1364">
        <f t="shared" ref="A130:A142" si="425">+A129+1</f>
        <v>2</v>
      </c>
      <c r="B130" s="1365" t="s">
        <v>222</v>
      </c>
      <c r="C130" s="942"/>
      <c r="D130" s="942"/>
      <c r="E130" s="1197" t="s">
        <v>239</v>
      </c>
      <c r="F130" s="1063">
        <v>1941</v>
      </c>
      <c r="G130" s="1063">
        <v>1725</v>
      </c>
      <c r="H130" s="1063"/>
      <c r="I130" s="1063"/>
      <c r="J130" s="1063"/>
      <c r="K130" s="797"/>
      <c r="L130" s="932"/>
      <c r="M130" s="797">
        <f t="shared" ref="M130:M144" si="426">N130</f>
        <v>1552.5</v>
      </c>
      <c r="N130" s="932">
        <f t="shared" ref="N130:N144" si="427">G130*0.9</f>
        <v>1552.5</v>
      </c>
      <c r="O130" s="797"/>
      <c r="P130" s="1063"/>
      <c r="Q130" s="797"/>
      <c r="R130" s="797"/>
      <c r="S130" s="932"/>
      <c r="T130" s="797"/>
      <c r="U130" s="797"/>
      <c r="V130" s="932"/>
      <c r="W130" s="797"/>
      <c r="X130" s="797"/>
      <c r="Y130" s="932"/>
      <c r="Z130" s="797"/>
      <c r="AA130" s="797"/>
      <c r="AB130" s="932"/>
      <c r="AC130" s="797">
        <f t="shared" ref="AC130:AC144" si="428">N130</f>
        <v>1552.5</v>
      </c>
      <c r="AD130" s="797"/>
      <c r="AE130" s="946"/>
      <c r="AF130" s="797">
        <f t="shared" si="420"/>
        <v>0</v>
      </c>
      <c r="AG130" s="797"/>
      <c r="AH130" s="797"/>
      <c r="AI130" s="799">
        <f t="shared" si="421"/>
        <v>1552.5</v>
      </c>
      <c r="AJ130" s="797"/>
      <c r="AK130" s="932"/>
      <c r="AL130" s="797">
        <f t="shared" ref="AL130:AL144" si="429">AI130</f>
        <v>1552.5</v>
      </c>
      <c r="AM130" s="932"/>
      <c r="AN130" s="797"/>
      <c r="AO130" s="932"/>
      <c r="AP130" s="797"/>
      <c r="AQ130" s="797"/>
      <c r="AR130" s="797"/>
      <c r="AS130" s="797"/>
      <c r="AT130" s="797"/>
      <c r="AU130" s="799">
        <f t="shared" si="422"/>
        <v>1552.5</v>
      </c>
      <c r="AV130" s="799">
        <f t="shared" si="422"/>
        <v>0</v>
      </c>
      <c r="AW130" s="799">
        <f t="shared" si="422"/>
        <v>0</v>
      </c>
      <c r="AX130" s="799">
        <f t="shared" si="423"/>
        <v>0</v>
      </c>
      <c r="AY130" s="932">
        <f t="shared" si="424"/>
        <v>0</v>
      </c>
      <c r="AZ130" s="799">
        <f t="shared" si="424"/>
        <v>0</v>
      </c>
      <c r="BA130" s="798">
        <f t="shared" si="424"/>
        <v>0</v>
      </c>
      <c r="BB130" s="798"/>
      <c r="BC130" s="798"/>
      <c r="BD130" s="798"/>
      <c r="BE130" s="798"/>
      <c r="BF130" s="798"/>
      <c r="BG130" s="798"/>
      <c r="BH130" s="798"/>
      <c r="BI130" s="798"/>
      <c r="BJ130" s="798"/>
      <c r="BK130" s="798"/>
      <c r="BL130" s="798"/>
      <c r="BM130" s="798"/>
      <c r="BN130" s="798"/>
      <c r="BO130" s="1439">
        <f t="shared" ref="BO130:BO144" si="430">BP130</f>
        <v>172.5</v>
      </c>
      <c r="BP130" s="1200">
        <f t="shared" ref="BP130:BP144" si="431">G130*0.1</f>
        <v>172.5</v>
      </c>
      <c r="BQ130" s="1200"/>
      <c r="BR130" s="1200"/>
      <c r="BS130" s="1068"/>
    </row>
    <row r="131" spans="1:71" ht="27" hidden="1" customHeight="1">
      <c r="A131" s="1364">
        <v>3</v>
      </c>
      <c r="B131" s="1365" t="s">
        <v>223</v>
      </c>
      <c r="C131" s="942"/>
      <c r="D131" s="942"/>
      <c r="E131" s="1197" t="s">
        <v>240</v>
      </c>
      <c r="F131" s="1063">
        <v>1481</v>
      </c>
      <c r="G131" s="1063">
        <v>1150</v>
      </c>
      <c r="H131" s="1063"/>
      <c r="I131" s="1063"/>
      <c r="J131" s="1063"/>
      <c r="K131" s="797"/>
      <c r="L131" s="932"/>
      <c r="M131" s="797">
        <f t="shared" si="426"/>
        <v>1035</v>
      </c>
      <c r="N131" s="932">
        <f t="shared" si="427"/>
        <v>1035</v>
      </c>
      <c r="O131" s="797"/>
      <c r="P131" s="1063"/>
      <c r="Q131" s="797"/>
      <c r="R131" s="797"/>
      <c r="S131" s="932"/>
      <c r="T131" s="797"/>
      <c r="U131" s="797"/>
      <c r="V131" s="932"/>
      <c r="W131" s="797"/>
      <c r="X131" s="797"/>
      <c r="Y131" s="932"/>
      <c r="Z131" s="797"/>
      <c r="AA131" s="797"/>
      <c r="AB131" s="932"/>
      <c r="AC131" s="797">
        <f t="shared" si="428"/>
        <v>1035</v>
      </c>
      <c r="AD131" s="797"/>
      <c r="AE131" s="946"/>
      <c r="AF131" s="797">
        <f t="shared" si="420"/>
        <v>87</v>
      </c>
      <c r="AG131" s="797"/>
      <c r="AH131" s="797">
        <v>87</v>
      </c>
      <c r="AI131" s="799">
        <f t="shared" si="421"/>
        <v>948</v>
      </c>
      <c r="AJ131" s="797"/>
      <c r="AK131" s="932"/>
      <c r="AL131" s="797">
        <f t="shared" si="429"/>
        <v>948</v>
      </c>
      <c r="AM131" s="932"/>
      <c r="AN131" s="797"/>
      <c r="AO131" s="932"/>
      <c r="AP131" s="797"/>
      <c r="AQ131" s="797"/>
      <c r="AR131" s="797"/>
      <c r="AS131" s="797"/>
      <c r="AT131" s="797"/>
      <c r="AU131" s="799">
        <f t="shared" si="422"/>
        <v>1035</v>
      </c>
      <c r="AV131" s="799">
        <f t="shared" si="422"/>
        <v>0</v>
      </c>
      <c r="AW131" s="799">
        <f t="shared" si="422"/>
        <v>0</v>
      </c>
      <c r="AX131" s="799">
        <f t="shared" si="423"/>
        <v>0</v>
      </c>
      <c r="AY131" s="932">
        <f t="shared" si="424"/>
        <v>0</v>
      </c>
      <c r="AZ131" s="799">
        <f t="shared" si="424"/>
        <v>0</v>
      </c>
      <c r="BA131" s="798">
        <f t="shared" si="424"/>
        <v>0</v>
      </c>
      <c r="BB131" s="798"/>
      <c r="BC131" s="798"/>
      <c r="BD131" s="798"/>
      <c r="BE131" s="798"/>
      <c r="BF131" s="798"/>
      <c r="BG131" s="798"/>
      <c r="BH131" s="798"/>
      <c r="BI131" s="798"/>
      <c r="BJ131" s="798"/>
      <c r="BK131" s="798"/>
      <c r="BL131" s="798"/>
      <c r="BM131" s="798"/>
      <c r="BN131" s="798"/>
      <c r="BO131" s="1439">
        <f t="shared" si="430"/>
        <v>115</v>
      </c>
      <c r="BP131" s="1200">
        <f t="shared" si="431"/>
        <v>115</v>
      </c>
      <c r="BQ131" s="1200"/>
      <c r="BR131" s="1200"/>
      <c r="BS131" s="1068"/>
    </row>
    <row r="132" spans="1:71" ht="27" hidden="1" customHeight="1">
      <c r="A132" s="1364">
        <f t="shared" si="425"/>
        <v>4</v>
      </c>
      <c r="B132" s="1365" t="s">
        <v>224</v>
      </c>
      <c r="C132" s="800"/>
      <c r="D132" s="800"/>
      <c r="E132" s="1197" t="s">
        <v>241</v>
      </c>
      <c r="F132" s="1063">
        <v>2403</v>
      </c>
      <c r="G132" s="1063">
        <v>1800</v>
      </c>
      <c r="H132" s="1063"/>
      <c r="I132" s="1063"/>
      <c r="J132" s="1063"/>
      <c r="K132" s="937"/>
      <c r="L132" s="939"/>
      <c r="M132" s="797">
        <f t="shared" si="426"/>
        <v>1620</v>
      </c>
      <c r="N132" s="932">
        <f t="shared" si="427"/>
        <v>1620</v>
      </c>
      <c r="O132" s="937"/>
      <c r="P132" s="1063"/>
      <c r="Q132" s="937"/>
      <c r="R132" s="937"/>
      <c r="S132" s="939"/>
      <c r="T132" s="937"/>
      <c r="U132" s="937"/>
      <c r="V132" s="939"/>
      <c r="W132" s="937"/>
      <c r="X132" s="937"/>
      <c r="Y132" s="939"/>
      <c r="Z132" s="937"/>
      <c r="AA132" s="937"/>
      <c r="AB132" s="939"/>
      <c r="AC132" s="797">
        <f t="shared" si="428"/>
        <v>1620</v>
      </c>
      <c r="AD132" s="937"/>
      <c r="AE132" s="946"/>
      <c r="AF132" s="797">
        <f t="shared" si="420"/>
        <v>117</v>
      </c>
      <c r="AG132" s="797"/>
      <c r="AH132" s="797">
        <v>117</v>
      </c>
      <c r="AI132" s="799">
        <f t="shared" si="421"/>
        <v>1503</v>
      </c>
      <c r="AJ132" s="797"/>
      <c r="AK132" s="932"/>
      <c r="AL132" s="797">
        <f t="shared" si="429"/>
        <v>1503</v>
      </c>
      <c r="AM132" s="939"/>
      <c r="AN132" s="797"/>
      <c r="AO132" s="932"/>
      <c r="AP132" s="797"/>
      <c r="AQ132" s="797"/>
      <c r="AR132" s="797"/>
      <c r="AS132" s="797"/>
      <c r="AT132" s="797"/>
      <c r="AU132" s="799">
        <f t="shared" si="422"/>
        <v>1620</v>
      </c>
      <c r="AV132" s="799">
        <f t="shared" si="422"/>
        <v>0</v>
      </c>
      <c r="AW132" s="799">
        <f t="shared" si="422"/>
        <v>0</v>
      </c>
      <c r="AX132" s="799">
        <f t="shared" si="423"/>
        <v>0</v>
      </c>
      <c r="AY132" s="932">
        <f t="shared" si="424"/>
        <v>0</v>
      </c>
      <c r="AZ132" s="799">
        <f t="shared" si="424"/>
        <v>0</v>
      </c>
      <c r="BA132" s="798">
        <f t="shared" si="424"/>
        <v>0</v>
      </c>
      <c r="BB132" s="798"/>
      <c r="BC132" s="798"/>
      <c r="BD132" s="798"/>
      <c r="BE132" s="798"/>
      <c r="BF132" s="798"/>
      <c r="BG132" s="798"/>
      <c r="BH132" s="798"/>
      <c r="BI132" s="798"/>
      <c r="BJ132" s="798"/>
      <c r="BK132" s="798"/>
      <c r="BL132" s="798"/>
      <c r="BM132" s="798"/>
      <c r="BN132" s="798"/>
      <c r="BO132" s="1439">
        <f t="shared" si="430"/>
        <v>180</v>
      </c>
      <c r="BP132" s="1200">
        <f t="shared" si="431"/>
        <v>180</v>
      </c>
      <c r="BQ132" s="1372"/>
      <c r="BR132" s="1372"/>
      <c r="BS132" s="801"/>
    </row>
    <row r="133" spans="1:71" ht="27" hidden="1" customHeight="1">
      <c r="A133" s="1364">
        <v>6</v>
      </c>
      <c r="B133" s="1365" t="s">
        <v>226</v>
      </c>
      <c r="C133" s="800"/>
      <c r="D133" s="800"/>
      <c r="E133" s="1197" t="s">
        <v>243</v>
      </c>
      <c r="F133" s="1063">
        <v>3202</v>
      </c>
      <c r="G133" s="1063">
        <v>2900</v>
      </c>
      <c r="H133" s="1063"/>
      <c r="I133" s="1063"/>
      <c r="J133" s="1063"/>
      <c r="K133" s="937"/>
      <c r="L133" s="939"/>
      <c r="M133" s="797">
        <f t="shared" si="426"/>
        <v>2610</v>
      </c>
      <c r="N133" s="932">
        <f>G133*0.9</f>
        <v>2610</v>
      </c>
      <c r="O133" s="937"/>
      <c r="P133" s="1063"/>
      <c r="Q133" s="937"/>
      <c r="R133" s="937"/>
      <c r="S133" s="939"/>
      <c r="T133" s="937"/>
      <c r="U133" s="937"/>
      <c r="V133" s="939"/>
      <c r="W133" s="937"/>
      <c r="X133" s="937"/>
      <c r="Y133" s="939"/>
      <c r="Z133" s="937"/>
      <c r="AA133" s="937"/>
      <c r="AB133" s="939"/>
      <c r="AC133" s="797">
        <f>N133</f>
        <v>2610</v>
      </c>
      <c r="AD133" s="937"/>
      <c r="AE133" s="946"/>
      <c r="AF133" s="797">
        <f t="shared" si="420"/>
        <v>0</v>
      </c>
      <c r="AG133" s="797"/>
      <c r="AH133" s="797"/>
      <c r="AI133" s="799">
        <f t="shared" si="421"/>
        <v>2610</v>
      </c>
      <c r="AJ133" s="797"/>
      <c r="AK133" s="932"/>
      <c r="AL133" s="797">
        <f t="shared" si="429"/>
        <v>2610</v>
      </c>
      <c r="AM133" s="939"/>
      <c r="AN133" s="797"/>
      <c r="AO133" s="932"/>
      <c r="AP133" s="797"/>
      <c r="AQ133" s="797"/>
      <c r="AR133" s="797"/>
      <c r="AS133" s="797"/>
      <c r="AT133" s="797"/>
      <c r="AU133" s="799">
        <f t="shared" si="422"/>
        <v>2610</v>
      </c>
      <c r="AV133" s="799">
        <f t="shared" si="422"/>
        <v>0</v>
      </c>
      <c r="AW133" s="799">
        <f t="shared" si="422"/>
        <v>0</v>
      </c>
      <c r="AX133" s="799">
        <f t="shared" si="423"/>
        <v>0</v>
      </c>
      <c r="AY133" s="932">
        <f t="shared" si="424"/>
        <v>0</v>
      </c>
      <c r="AZ133" s="799">
        <f t="shared" si="424"/>
        <v>0</v>
      </c>
      <c r="BA133" s="798">
        <f t="shared" si="424"/>
        <v>0</v>
      </c>
      <c r="BB133" s="798"/>
      <c r="BC133" s="798"/>
      <c r="BD133" s="798"/>
      <c r="BE133" s="798"/>
      <c r="BF133" s="798"/>
      <c r="BG133" s="798"/>
      <c r="BH133" s="798"/>
      <c r="BI133" s="798"/>
      <c r="BJ133" s="798"/>
      <c r="BK133" s="798"/>
      <c r="BL133" s="798"/>
      <c r="BM133" s="798"/>
      <c r="BN133" s="798"/>
      <c r="BO133" s="1439">
        <f t="shared" si="430"/>
        <v>290</v>
      </c>
      <c r="BP133" s="1200">
        <f t="shared" si="431"/>
        <v>290</v>
      </c>
      <c r="BQ133" s="1372"/>
      <c r="BR133" s="1372"/>
      <c r="BS133" s="801"/>
    </row>
    <row r="134" spans="1:71" ht="27" hidden="1" customHeight="1">
      <c r="A134" s="1364">
        <f>+A132+1</f>
        <v>5</v>
      </c>
      <c r="B134" s="1365" t="s">
        <v>225</v>
      </c>
      <c r="C134" s="800"/>
      <c r="D134" s="800"/>
      <c r="E134" s="1197" t="s">
        <v>242</v>
      </c>
      <c r="F134" s="1063">
        <v>2330</v>
      </c>
      <c r="G134" s="1063">
        <v>1800</v>
      </c>
      <c r="H134" s="1063"/>
      <c r="I134" s="1063"/>
      <c r="J134" s="1063"/>
      <c r="K134" s="937"/>
      <c r="L134" s="939"/>
      <c r="M134" s="797">
        <f t="shared" si="426"/>
        <v>1620</v>
      </c>
      <c r="N134" s="932">
        <f t="shared" si="427"/>
        <v>1620</v>
      </c>
      <c r="O134" s="937"/>
      <c r="P134" s="1063"/>
      <c r="Q134" s="937"/>
      <c r="R134" s="937"/>
      <c r="S134" s="939"/>
      <c r="T134" s="937"/>
      <c r="U134" s="937"/>
      <c r="V134" s="939"/>
      <c r="W134" s="937"/>
      <c r="X134" s="937"/>
      <c r="Y134" s="939"/>
      <c r="Z134" s="937"/>
      <c r="AA134" s="937"/>
      <c r="AB134" s="939"/>
      <c r="AC134" s="797">
        <f t="shared" si="428"/>
        <v>1620</v>
      </c>
      <c r="AD134" s="937"/>
      <c r="AE134" s="946"/>
      <c r="AF134" s="797">
        <f t="shared" si="420"/>
        <v>114</v>
      </c>
      <c r="AG134" s="797"/>
      <c r="AH134" s="797">
        <v>114</v>
      </c>
      <c r="AI134" s="799">
        <f t="shared" si="421"/>
        <v>1506</v>
      </c>
      <c r="AJ134" s="797"/>
      <c r="AK134" s="932"/>
      <c r="AL134" s="797">
        <f t="shared" si="429"/>
        <v>1506</v>
      </c>
      <c r="AM134" s="939"/>
      <c r="AN134" s="797"/>
      <c r="AO134" s="932"/>
      <c r="AP134" s="797"/>
      <c r="AQ134" s="797"/>
      <c r="AR134" s="797"/>
      <c r="AS134" s="797"/>
      <c r="AT134" s="797"/>
      <c r="AU134" s="799">
        <f t="shared" si="422"/>
        <v>1620</v>
      </c>
      <c r="AV134" s="799">
        <f t="shared" si="422"/>
        <v>0</v>
      </c>
      <c r="AW134" s="799">
        <f t="shared" si="422"/>
        <v>0</v>
      </c>
      <c r="AX134" s="799">
        <f t="shared" si="423"/>
        <v>0</v>
      </c>
      <c r="AY134" s="932">
        <f t="shared" si="424"/>
        <v>0</v>
      </c>
      <c r="AZ134" s="799">
        <f t="shared" si="424"/>
        <v>0</v>
      </c>
      <c r="BA134" s="798">
        <f t="shared" si="424"/>
        <v>0</v>
      </c>
      <c r="BB134" s="798"/>
      <c r="BC134" s="798"/>
      <c r="BD134" s="798"/>
      <c r="BE134" s="798"/>
      <c r="BF134" s="798"/>
      <c r="BG134" s="798"/>
      <c r="BH134" s="798"/>
      <c r="BI134" s="798"/>
      <c r="BJ134" s="798"/>
      <c r="BK134" s="798"/>
      <c r="BL134" s="798"/>
      <c r="BM134" s="798"/>
      <c r="BN134" s="798"/>
      <c r="BO134" s="1439">
        <f t="shared" si="430"/>
        <v>180</v>
      </c>
      <c r="BP134" s="1200">
        <f t="shared" si="431"/>
        <v>180</v>
      </c>
      <c r="BQ134" s="1372"/>
      <c r="BR134" s="1372"/>
      <c r="BS134" s="801"/>
    </row>
    <row r="135" spans="1:71" ht="27" hidden="1" customHeight="1">
      <c r="A135" s="1364">
        <v>7</v>
      </c>
      <c r="B135" s="1365" t="s">
        <v>227</v>
      </c>
      <c r="C135" s="800"/>
      <c r="D135" s="800"/>
      <c r="E135" s="1197" t="s">
        <v>244</v>
      </c>
      <c r="F135" s="1063">
        <v>3303</v>
      </c>
      <c r="G135" s="1063">
        <v>2300</v>
      </c>
      <c r="H135" s="1063"/>
      <c r="I135" s="1063"/>
      <c r="J135" s="1063"/>
      <c r="K135" s="937"/>
      <c r="L135" s="939"/>
      <c r="M135" s="797">
        <f t="shared" si="426"/>
        <v>2070</v>
      </c>
      <c r="N135" s="932">
        <f t="shared" si="427"/>
        <v>2070</v>
      </c>
      <c r="O135" s="937"/>
      <c r="P135" s="1063"/>
      <c r="Q135" s="937"/>
      <c r="R135" s="937"/>
      <c r="S135" s="939"/>
      <c r="T135" s="937"/>
      <c r="U135" s="937"/>
      <c r="V135" s="939"/>
      <c r="W135" s="937"/>
      <c r="X135" s="937"/>
      <c r="Y135" s="939"/>
      <c r="Z135" s="937"/>
      <c r="AA135" s="937"/>
      <c r="AB135" s="939"/>
      <c r="AC135" s="797">
        <f t="shared" si="428"/>
        <v>2070</v>
      </c>
      <c r="AD135" s="937"/>
      <c r="AE135" s="946"/>
      <c r="AF135" s="797">
        <f t="shared" si="420"/>
        <v>275</v>
      </c>
      <c r="AG135" s="797"/>
      <c r="AH135" s="1373">
        <v>275</v>
      </c>
      <c r="AI135" s="799">
        <f t="shared" si="421"/>
        <v>1795</v>
      </c>
      <c r="AJ135" s="797"/>
      <c r="AK135" s="932"/>
      <c r="AL135" s="797">
        <f t="shared" si="429"/>
        <v>1795</v>
      </c>
      <c r="AM135" s="939"/>
      <c r="AN135" s="797"/>
      <c r="AO135" s="932"/>
      <c r="AP135" s="797"/>
      <c r="AQ135" s="797"/>
      <c r="AR135" s="797"/>
      <c r="AS135" s="797"/>
      <c r="AT135" s="797"/>
      <c r="AU135" s="799">
        <f t="shared" si="422"/>
        <v>2070</v>
      </c>
      <c r="AV135" s="799">
        <f t="shared" si="422"/>
        <v>0</v>
      </c>
      <c r="AW135" s="799">
        <f t="shared" si="422"/>
        <v>0</v>
      </c>
      <c r="AX135" s="799">
        <f t="shared" si="423"/>
        <v>0</v>
      </c>
      <c r="AY135" s="932">
        <f t="shared" si="424"/>
        <v>0</v>
      </c>
      <c r="AZ135" s="799">
        <f t="shared" si="424"/>
        <v>0</v>
      </c>
      <c r="BA135" s="798">
        <f t="shared" si="424"/>
        <v>0</v>
      </c>
      <c r="BB135" s="798"/>
      <c r="BC135" s="798"/>
      <c r="BD135" s="798"/>
      <c r="BE135" s="798"/>
      <c r="BF135" s="798"/>
      <c r="BG135" s="798"/>
      <c r="BH135" s="798"/>
      <c r="BI135" s="798"/>
      <c r="BJ135" s="798"/>
      <c r="BK135" s="798"/>
      <c r="BL135" s="798"/>
      <c r="BM135" s="798"/>
      <c r="BN135" s="798"/>
      <c r="BO135" s="1439">
        <f t="shared" si="430"/>
        <v>230</v>
      </c>
      <c r="BP135" s="1200">
        <f t="shared" si="431"/>
        <v>230</v>
      </c>
      <c r="BQ135" s="1372"/>
      <c r="BR135" s="1372"/>
      <c r="BS135" s="801"/>
    </row>
    <row r="136" spans="1:71" ht="27" hidden="1" customHeight="1">
      <c r="A136" s="1364">
        <f t="shared" si="425"/>
        <v>8</v>
      </c>
      <c r="B136" s="1365" t="s">
        <v>228</v>
      </c>
      <c r="C136" s="800"/>
      <c r="D136" s="800"/>
      <c r="E136" s="1197" t="s">
        <v>245</v>
      </c>
      <c r="F136" s="1063">
        <v>1811</v>
      </c>
      <c r="G136" s="1063">
        <v>1150</v>
      </c>
      <c r="H136" s="1063"/>
      <c r="I136" s="1063"/>
      <c r="J136" s="1063"/>
      <c r="K136" s="937"/>
      <c r="L136" s="939"/>
      <c r="M136" s="797">
        <f t="shared" si="426"/>
        <v>1035</v>
      </c>
      <c r="N136" s="932">
        <f t="shared" si="427"/>
        <v>1035</v>
      </c>
      <c r="O136" s="937"/>
      <c r="P136" s="1063"/>
      <c r="Q136" s="937"/>
      <c r="R136" s="937"/>
      <c r="S136" s="939"/>
      <c r="T136" s="937"/>
      <c r="U136" s="937"/>
      <c r="V136" s="939"/>
      <c r="W136" s="937"/>
      <c r="X136" s="937"/>
      <c r="Y136" s="939"/>
      <c r="Z136" s="937"/>
      <c r="AA136" s="937"/>
      <c r="AB136" s="939"/>
      <c r="AC136" s="797">
        <f t="shared" si="428"/>
        <v>1035</v>
      </c>
      <c r="AD136" s="937"/>
      <c r="AE136" s="946"/>
      <c r="AF136" s="797">
        <f t="shared" si="420"/>
        <v>171</v>
      </c>
      <c r="AG136" s="797"/>
      <c r="AH136" s="797">
        <v>171</v>
      </c>
      <c r="AI136" s="799">
        <f t="shared" si="421"/>
        <v>864</v>
      </c>
      <c r="AJ136" s="797"/>
      <c r="AK136" s="932"/>
      <c r="AL136" s="797">
        <f t="shared" si="429"/>
        <v>864</v>
      </c>
      <c r="AM136" s="939"/>
      <c r="AN136" s="797"/>
      <c r="AO136" s="932"/>
      <c r="AP136" s="797"/>
      <c r="AQ136" s="797"/>
      <c r="AR136" s="797"/>
      <c r="AS136" s="797"/>
      <c r="AT136" s="797"/>
      <c r="AU136" s="799">
        <f t="shared" si="422"/>
        <v>1035</v>
      </c>
      <c r="AV136" s="799">
        <f t="shared" si="422"/>
        <v>0</v>
      </c>
      <c r="AW136" s="799">
        <f t="shared" si="422"/>
        <v>0</v>
      </c>
      <c r="AX136" s="799">
        <f t="shared" si="423"/>
        <v>0</v>
      </c>
      <c r="AY136" s="932">
        <f t="shared" si="424"/>
        <v>0</v>
      </c>
      <c r="AZ136" s="799">
        <f t="shared" si="424"/>
        <v>0</v>
      </c>
      <c r="BA136" s="798">
        <f t="shared" si="424"/>
        <v>0</v>
      </c>
      <c r="BB136" s="798"/>
      <c r="BC136" s="798"/>
      <c r="BD136" s="798"/>
      <c r="BE136" s="798"/>
      <c r="BF136" s="798"/>
      <c r="BG136" s="798"/>
      <c r="BH136" s="798"/>
      <c r="BI136" s="798"/>
      <c r="BJ136" s="798"/>
      <c r="BK136" s="798"/>
      <c r="BL136" s="798"/>
      <c r="BM136" s="798"/>
      <c r="BN136" s="798"/>
      <c r="BO136" s="1439">
        <f t="shared" si="430"/>
        <v>115</v>
      </c>
      <c r="BP136" s="1200">
        <f t="shared" si="431"/>
        <v>115</v>
      </c>
      <c r="BQ136" s="1372"/>
      <c r="BR136" s="1372"/>
      <c r="BS136" s="801"/>
    </row>
    <row r="137" spans="1:71" ht="27" hidden="1" customHeight="1">
      <c r="A137" s="1364">
        <f t="shared" si="425"/>
        <v>9</v>
      </c>
      <c r="B137" s="1365" t="s">
        <v>229</v>
      </c>
      <c r="C137" s="800"/>
      <c r="D137" s="800"/>
      <c r="E137" s="1197" t="s">
        <v>246</v>
      </c>
      <c r="F137" s="1063">
        <v>1687</v>
      </c>
      <c r="G137" s="1063">
        <v>1150</v>
      </c>
      <c r="H137" s="1063"/>
      <c r="I137" s="1063"/>
      <c r="J137" s="1063"/>
      <c r="K137" s="937"/>
      <c r="L137" s="939"/>
      <c r="M137" s="797">
        <f t="shared" si="426"/>
        <v>1035</v>
      </c>
      <c r="N137" s="932">
        <f t="shared" si="427"/>
        <v>1035</v>
      </c>
      <c r="O137" s="937"/>
      <c r="P137" s="1063"/>
      <c r="Q137" s="937"/>
      <c r="R137" s="937"/>
      <c r="S137" s="939"/>
      <c r="T137" s="937"/>
      <c r="U137" s="937"/>
      <c r="V137" s="939"/>
      <c r="W137" s="937"/>
      <c r="X137" s="937"/>
      <c r="Y137" s="939"/>
      <c r="Z137" s="937"/>
      <c r="AA137" s="937"/>
      <c r="AB137" s="939"/>
      <c r="AC137" s="797">
        <f t="shared" si="428"/>
        <v>1035</v>
      </c>
      <c r="AD137" s="937"/>
      <c r="AE137" s="946"/>
      <c r="AF137" s="797">
        <f t="shared" si="420"/>
        <v>155</v>
      </c>
      <c r="AG137" s="797"/>
      <c r="AH137" s="797">
        <v>155</v>
      </c>
      <c r="AI137" s="799">
        <f t="shared" si="421"/>
        <v>880</v>
      </c>
      <c r="AJ137" s="797"/>
      <c r="AK137" s="932"/>
      <c r="AL137" s="797">
        <f t="shared" si="429"/>
        <v>880</v>
      </c>
      <c r="AM137" s="939"/>
      <c r="AN137" s="797"/>
      <c r="AO137" s="932"/>
      <c r="AP137" s="797"/>
      <c r="AQ137" s="797"/>
      <c r="AR137" s="797"/>
      <c r="AS137" s="797"/>
      <c r="AT137" s="797"/>
      <c r="AU137" s="799">
        <f t="shared" si="422"/>
        <v>1035</v>
      </c>
      <c r="AV137" s="799">
        <f t="shared" si="422"/>
        <v>0</v>
      </c>
      <c r="AW137" s="799">
        <f t="shared" si="422"/>
        <v>0</v>
      </c>
      <c r="AX137" s="799">
        <f t="shared" si="423"/>
        <v>0</v>
      </c>
      <c r="AY137" s="932">
        <f t="shared" si="424"/>
        <v>0</v>
      </c>
      <c r="AZ137" s="799">
        <f t="shared" si="424"/>
        <v>0</v>
      </c>
      <c r="BA137" s="798">
        <f t="shared" si="424"/>
        <v>0</v>
      </c>
      <c r="BB137" s="798"/>
      <c r="BC137" s="798"/>
      <c r="BD137" s="798"/>
      <c r="BE137" s="798"/>
      <c r="BF137" s="798"/>
      <c r="BG137" s="798"/>
      <c r="BH137" s="798"/>
      <c r="BI137" s="798"/>
      <c r="BJ137" s="798"/>
      <c r="BK137" s="798"/>
      <c r="BL137" s="798"/>
      <c r="BM137" s="798"/>
      <c r="BN137" s="798"/>
      <c r="BO137" s="1439">
        <f t="shared" si="430"/>
        <v>115</v>
      </c>
      <c r="BP137" s="1200">
        <f t="shared" si="431"/>
        <v>115</v>
      </c>
      <c r="BQ137" s="1372"/>
      <c r="BR137" s="1372"/>
      <c r="BS137" s="801"/>
    </row>
    <row r="138" spans="1:71" ht="27" hidden="1" customHeight="1">
      <c r="A138" s="1364">
        <f t="shared" si="425"/>
        <v>10</v>
      </c>
      <c r="B138" s="1365" t="s">
        <v>230</v>
      </c>
      <c r="C138" s="800"/>
      <c r="D138" s="800"/>
      <c r="E138" s="1197" t="s">
        <v>247</v>
      </c>
      <c r="F138" s="1063">
        <v>2802</v>
      </c>
      <c r="G138" s="1063">
        <v>2250</v>
      </c>
      <c r="H138" s="1063"/>
      <c r="I138" s="1063"/>
      <c r="J138" s="1063"/>
      <c r="K138" s="937"/>
      <c r="L138" s="939"/>
      <c r="M138" s="797">
        <f t="shared" si="426"/>
        <v>2025</v>
      </c>
      <c r="N138" s="932">
        <f t="shared" si="427"/>
        <v>2025</v>
      </c>
      <c r="O138" s="937"/>
      <c r="P138" s="1063"/>
      <c r="Q138" s="937"/>
      <c r="R138" s="937"/>
      <c r="S138" s="939"/>
      <c r="T138" s="937"/>
      <c r="U138" s="937"/>
      <c r="V138" s="939"/>
      <c r="W138" s="937"/>
      <c r="X138" s="937"/>
      <c r="Y138" s="939"/>
      <c r="Z138" s="937"/>
      <c r="AA138" s="937"/>
      <c r="AB138" s="939"/>
      <c r="AC138" s="797">
        <f t="shared" si="428"/>
        <v>2025</v>
      </c>
      <c r="AD138" s="937"/>
      <c r="AE138" s="946"/>
      <c r="AF138" s="797">
        <f t="shared" si="420"/>
        <v>255</v>
      </c>
      <c r="AG138" s="797"/>
      <c r="AH138" s="797">
        <v>255</v>
      </c>
      <c r="AI138" s="799">
        <f t="shared" si="421"/>
        <v>1770</v>
      </c>
      <c r="AJ138" s="797"/>
      <c r="AK138" s="932"/>
      <c r="AL138" s="797">
        <f t="shared" si="429"/>
        <v>1770</v>
      </c>
      <c r="AM138" s="939"/>
      <c r="AN138" s="797"/>
      <c r="AO138" s="932"/>
      <c r="AP138" s="797"/>
      <c r="AQ138" s="797"/>
      <c r="AR138" s="797"/>
      <c r="AS138" s="797"/>
      <c r="AT138" s="797"/>
      <c r="AU138" s="799">
        <f t="shared" si="422"/>
        <v>2025</v>
      </c>
      <c r="AV138" s="799">
        <f t="shared" si="422"/>
        <v>0</v>
      </c>
      <c r="AW138" s="799">
        <f t="shared" si="422"/>
        <v>0</v>
      </c>
      <c r="AX138" s="799">
        <f t="shared" si="423"/>
        <v>0</v>
      </c>
      <c r="AY138" s="932">
        <f t="shared" si="424"/>
        <v>0</v>
      </c>
      <c r="AZ138" s="799">
        <f t="shared" si="424"/>
        <v>0</v>
      </c>
      <c r="BA138" s="798">
        <f t="shared" si="424"/>
        <v>0</v>
      </c>
      <c r="BB138" s="798"/>
      <c r="BC138" s="798"/>
      <c r="BD138" s="798"/>
      <c r="BE138" s="798"/>
      <c r="BF138" s="798"/>
      <c r="BG138" s="798"/>
      <c r="BH138" s="798"/>
      <c r="BI138" s="798"/>
      <c r="BJ138" s="798"/>
      <c r="BK138" s="798"/>
      <c r="BL138" s="798"/>
      <c r="BM138" s="798"/>
      <c r="BN138" s="798"/>
      <c r="BO138" s="1439">
        <f t="shared" si="430"/>
        <v>225</v>
      </c>
      <c r="BP138" s="1200">
        <f t="shared" si="431"/>
        <v>225</v>
      </c>
      <c r="BQ138" s="1372"/>
      <c r="BR138" s="1372"/>
      <c r="BS138" s="801"/>
    </row>
    <row r="139" spans="1:71" ht="27" hidden="1" customHeight="1">
      <c r="A139" s="1364">
        <f t="shared" si="425"/>
        <v>11</v>
      </c>
      <c r="B139" s="1365" t="s">
        <v>231</v>
      </c>
      <c r="C139" s="800"/>
      <c r="D139" s="800"/>
      <c r="E139" s="1197" t="s">
        <v>248</v>
      </c>
      <c r="F139" s="1063">
        <v>2750</v>
      </c>
      <c r="G139" s="1063">
        <v>2250</v>
      </c>
      <c r="H139" s="1063"/>
      <c r="I139" s="1063"/>
      <c r="J139" s="1063"/>
      <c r="K139" s="937"/>
      <c r="L139" s="939"/>
      <c r="M139" s="797">
        <f t="shared" si="426"/>
        <v>2025</v>
      </c>
      <c r="N139" s="932">
        <f t="shared" si="427"/>
        <v>2025</v>
      </c>
      <c r="O139" s="937"/>
      <c r="P139" s="1063"/>
      <c r="Q139" s="937"/>
      <c r="R139" s="937"/>
      <c r="S139" s="939"/>
      <c r="T139" s="937"/>
      <c r="U139" s="937"/>
      <c r="V139" s="939"/>
      <c r="W139" s="937"/>
      <c r="X139" s="937"/>
      <c r="Y139" s="939"/>
      <c r="Z139" s="937"/>
      <c r="AA139" s="937"/>
      <c r="AB139" s="939"/>
      <c r="AC139" s="797">
        <f t="shared" si="428"/>
        <v>2025</v>
      </c>
      <c r="AD139" s="937"/>
      <c r="AE139" s="946"/>
      <c r="AF139" s="797">
        <f t="shared" si="420"/>
        <v>180</v>
      </c>
      <c r="AG139" s="797"/>
      <c r="AH139" s="797">
        <v>180</v>
      </c>
      <c r="AI139" s="799">
        <f t="shared" si="421"/>
        <v>1845</v>
      </c>
      <c r="AJ139" s="797"/>
      <c r="AK139" s="932"/>
      <c r="AL139" s="797">
        <f t="shared" si="429"/>
        <v>1845</v>
      </c>
      <c r="AM139" s="939"/>
      <c r="AN139" s="797"/>
      <c r="AO139" s="932"/>
      <c r="AP139" s="797"/>
      <c r="AQ139" s="797"/>
      <c r="AR139" s="797"/>
      <c r="AS139" s="797"/>
      <c r="AT139" s="797"/>
      <c r="AU139" s="799">
        <f t="shared" si="422"/>
        <v>2025</v>
      </c>
      <c r="AV139" s="799">
        <f t="shared" si="422"/>
        <v>0</v>
      </c>
      <c r="AW139" s="799">
        <f t="shared" si="422"/>
        <v>0</v>
      </c>
      <c r="AX139" s="799">
        <f t="shared" si="423"/>
        <v>0</v>
      </c>
      <c r="AY139" s="932">
        <f t="shared" si="424"/>
        <v>0</v>
      </c>
      <c r="AZ139" s="799">
        <f t="shared" si="424"/>
        <v>0</v>
      </c>
      <c r="BA139" s="798">
        <f t="shared" si="424"/>
        <v>0</v>
      </c>
      <c r="BB139" s="798"/>
      <c r="BC139" s="798"/>
      <c r="BD139" s="798"/>
      <c r="BE139" s="798"/>
      <c r="BF139" s="798"/>
      <c r="BG139" s="798"/>
      <c r="BH139" s="798"/>
      <c r="BI139" s="798"/>
      <c r="BJ139" s="798"/>
      <c r="BK139" s="798"/>
      <c r="BL139" s="798"/>
      <c r="BM139" s="798"/>
      <c r="BN139" s="798"/>
      <c r="BO139" s="1439">
        <f t="shared" si="430"/>
        <v>225</v>
      </c>
      <c r="BP139" s="1200">
        <f t="shared" si="431"/>
        <v>225</v>
      </c>
      <c r="BQ139" s="1372"/>
      <c r="BR139" s="1372"/>
      <c r="BS139" s="801"/>
    </row>
    <row r="140" spans="1:71" ht="27" hidden="1" customHeight="1">
      <c r="A140" s="1364">
        <v>12</v>
      </c>
      <c r="B140" s="1365" t="s">
        <v>232</v>
      </c>
      <c r="C140" s="1193"/>
      <c r="D140" s="1193"/>
      <c r="E140" s="1197" t="s">
        <v>249</v>
      </c>
      <c r="F140" s="1063">
        <v>4424</v>
      </c>
      <c r="G140" s="1063">
        <v>2875</v>
      </c>
      <c r="H140" s="1063"/>
      <c r="I140" s="1063"/>
      <c r="J140" s="1063"/>
      <c r="K140" s="939"/>
      <c r="L140" s="939"/>
      <c r="M140" s="797">
        <f t="shared" si="426"/>
        <v>2587.5</v>
      </c>
      <c r="N140" s="932">
        <f t="shared" si="427"/>
        <v>2587.5</v>
      </c>
      <c r="O140" s="939"/>
      <c r="P140" s="1063"/>
      <c r="Q140" s="939"/>
      <c r="R140" s="939"/>
      <c r="S140" s="939"/>
      <c r="T140" s="939"/>
      <c r="U140" s="939"/>
      <c r="V140" s="939"/>
      <c r="W140" s="939"/>
      <c r="X140" s="939"/>
      <c r="Y140" s="939"/>
      <c r="Z140" s="939"/>
      <c r="AA140" s="939"/>
      <c r="AB140" s="939"/>
      <c r="AC140" s="797">
        <f t="shared" si="428"/>
        <v>2587.5</v>
      </c>
      <c r="AD140" s="939"/>
      <c r="AE140" s="946"/>
      <c r="AF140" s="797">
        <f t="shared" si="420"/>
        <v>0</v>
      </c>
      <c r="AG140" s="797"/>
      <c r="AH140" s="797"/>
      <c r="AI140" s="799">
        <f t="shared" si="421"/>
        <v>2587.5</v>
      </c>
      <c r="AJ140" s="797"/>
      <c r="AK140" s="932"/>
      <c r="AL140" s="797">
        <f t="shared" si="429"/>
        <v>2587.5</v>
      </c>
      <c r="AM140" s="939"/>
      <c r="AN140" s="797"/>
      <c r="AO140" s="932"/>
      <c r="AP140" s="797"/>
      <c r="AQ140" s="797"/>
      <c r="AR140" s="797"/>
      <c r="AS140" s="797"/>
      <c r="AT140" s="797"/>
      <c r="AU140" s="799">
        <f t="shared" si="422"/>
        <v>2587.5</v>
      </c>
      <c r="AV140" s="799">
        <f t="shared" si="422"/>
        <v>0</v>
      </c>
      <c r="AW140" s="799">
        <f t="shared" si="422"/>
        <v>0</v>
      </c>
      <c r="AX140" s="799">
        <f t="shared" si="423"/>
        <v>0</v>
      </c>
      <c r="AY140" s="932">
        <f t="shared" si="424"/>
        <v>0</v>
      </c>
      <c r="AZ140" s="799">
        <f t="shared" si="424"/>
        <v>0</v>
      </c>
      <c r="BA140" s="798">
        <f t="shared" si="424"/>
        <v>0</v>
      </c>
      <c r="BB140" s="798"/>
      <c r="BC140" s="798"/>
      <c r="BD140" s="798"/>
      <c r="BE140" s="798"/>
      <c r="BF140" s="798"/>
      <c r="BG140" s="798"/>
      <c r="BH140" s="798"/>
      <c r="BI140" s="798"/>
      <c r="BJ140" s="798"/>
      <c r="BK140" s="798"/>
      <c r="BL140" s="798"/>
      <c r="BM140" s="798"/>
      <c r="BN140" s="798"/>
      <c r="BO140" s="1439">
        <f t="shared" si="430"/>
        <v>287.5</v>
      </c>
      <c r="BP140" s="1200">
        <f t="shared" si="431"/>
        <v>287.5</v>
      </c>
      <c r="BQ140" s="1372"/>
      <c r="BR140" s="1372"/>
      <c r="BS140" s="801"/>
    </row>
    <row r="141" spans="1:71" ht="27" hidden="1" customHeight="1">
      <c r="A141" s="1364">
        <f t="shared" si="425"/>
        <v>13</v>
      </c>
      <c r="B141" s="1365" t="s">
        <v>233</v>
      </c>
      <c r="C141" s="1175"/>
      <c r="D141" s="1175"/>
      <c r="E141" s="1197" t="s">
        <v>250</v>
      </c>
      <c r="F141" s="1063">
        <v>2098</v>
      </c>
      <c r="G141" s="1063">
        <v>1150</v>
      </c>
      <c r="H141" s="1063"/>
      <c r="I141" s="1063"/>
      <c r="J141" s="1063"/>
      <c r="K141" s="932"/>
      <c r="L141" s="932"/>
      <c r="M141" s="797">
        <f t="shared" si="426"/>
        <v>1035</v>
      </c>
      <c r="N141" s="932">
        <f t="shared" si="427"/>
        <v>1035</v>
      </c>
      <c r="O141" s="932"/>
      <c r="P141" s="1063"/>
      <c r="Q141" s="932"/>
      <c r="R141" s="932"/>
      <c r="S141" s="932"/>
      <c r="T141" s="932"/>
      <c r="U141" s="932"/>
      <c r="V141" s="932"/>
      <c r="W141" s="932"/>
      <c r="X141" s="932"/>
      <c r="Y141" s="932"/>
      <c r="Z141" s="932"/>
      <c r="AA141" s="932"/>
      <c r="AB141" s="932"/>
      <c r="AC141" s="797">
        <f t="shared" si="428"/>
        <v>1035</v>
      </c>
      <c r="AD141" s="932"/>
      <c r="AE141" s="946"/>
      <c r="AF141" s="797">
        <f t="shared" si="420"/>
        <v>0</v>
      </c>
      <c r="AG141" s="797"/>
      <c r="AH141" s="797"/>
      <c r="AI141" s="799">
        <f t="shared" si="421"/>
        <v>1035</v>
      </c>
      <c r="AJ141" s="797"/>
      <c r="AK141" s="932"/>
      <c r="AL141" s="797">
        <f t="shared" si="429"/>
        <v>1035</v>
      </c>
      <c r="AM141" s="932"/>
      <c r="AN141" s="797"/>
      <c r="AO141" s="932"/>
      <c r="AP141" s="797"/>
      <c r="AQ141" s="797"/>
      <c r="AR141" s="797"/>
      <c r="AS141" s="797"/>
      <c r="AT141" s="797"/>
      <c r="AU141" s="799">
        <f t="shared" si="422"/>
        <v>1035</v>
      </c>
      <c r="AV141" s="799">
        <f t="shared" si="422"/>
        <v>0</v>
      </c>
      <c r="AW141" s="799">
        <f t="shared" si="422"/>
        <v>0</v>
      </c>
      <c r="AX141" s="799">
        <f t="shared" si="423"/>
        <v>0</v>
      </c>
      <c r="AY141" s="932">
        <f t="shared" si="424"/>
        <v>0</v>
      </c>
      <c r="AZ141" s="799">
        <f t="shared" si="424"/>
        <v>0</v>
      </c>
      <c r="BA141" s="798">
        <f t="shared" si="424"/>
        <v>0</v>
      </c>
      <c r="BB141" s="798"/>
      <c r="BC141" s="798"/>
      <c r="BD141" s="798"/>
      <c r="BE141" s="798"/>
      <c r="BF141" s="798"/>
      <c r="BG141" s="798"/>
      <c r="BH141" s="798"/>
      <c r="BI141" s="798"/>
      <c r="BJ141" s="798"/>
      <c r="BK141" s="798"/>
      <c r="BL141" s="798"/>
      <c r="BM141" s="798"/>
      <c r="BN141" s="798"/>
      <c r="BO141" s="1439">
        <f t="shared" si="430"/>
        <v>115</v>
      </c>
      <c r="BP141" s="1200">
        <f t="shared" si="431"/>
        <v>115</v>
      </c>
      <c r="BQ141" s="1200"/>
      <c r="BR141" s="1200"/>
      <c r="BS141" s="1068"/>
    </row>
    <row r="142" spans="1:71" ht="27" hidden="1" customHeight="1">
      <c r="A142" s="1364">
        <f t="shared" si="425"/>
        <v>14</v>
      </c>
      <c r="B142" s="1365" t="s">
        <v>234</v>
      </c>
      <c r="C142" s="1175"/>
      <c r="D142" s="1175"/>
      <c r="E142" s="1197" t="s">
        <v>251</v>
      </c>
      <c r="F142" s="1063">
        <v>4520</v>
      </c>
      <c r="G142" s="1063">
        <v>3150</v>
      </c>
      <c r="H142" s="1063"/>
      <c r="I142" s="1063"/>
      <c r="J142" s="1063"/>
      <c r="K142" s="932"/>
      <c r="L142" s="932"/>
      <c r="M142" s="797">
        <f t="shared" si="426"/>
        <v>2835</v>
      </c>
      <c r="N142" s="932">
        <f t="shared" si="427"/>
        <v>2835</v>
      </c>
      <c r="O142" s="932"/>
      <c r="P142" s="1063"/>
      <c r="Q142" s="932"/>
      <c r="R142" s="932"/>
      <c r="S142" s="932"/>
      <c r="T142" s="932"/>
      <c r="U142" s="932"/>
      <c r="V142" s="932"/>
      <c r="W142" s="932"/>
      <c r="X142" s="932"/>
      <c r="Y142" s="932"/>
      <c r="Z142" s="932"/>
      <c r="AA142" s="932"/>
      <c r="AB142" s="932"/>
      <c r="AC142" s="797">
        <f t="shared" si="428"/>
        <v>2835</v>
      </c>
      <c r="AD142" s="932"/>
      <c r="AE142" s="946"/>
      <c r="AF142" s="797">
        <f t="shared" si="420"/>
        <v>0</v>
      </c>
      <c r="AG142" s="797"/>
      <c r="AH142" s="797"/>
      <c r="AI142" s="799">
        <f t="shared" si="421"/>
        <v>2835</v>
      </c>
      <c r="AJ142" s="797"/>
      <c r="AK142" s="932"/>
      <c r="AL142" s="797">
        <f t="shared" si="429"/>
        <v>2835</v>
      </c>
      <c r="AM142" s="932"/>
      <c r="AN142" s="797"/>
      <c r="AO142" s="932"/>
      <c r="AP142" s="797"/>
      <c r="AQ142" s="797"/>
      <c r="AR142" s="797"/>
      <c r="AS142" s="797"/>
      <c r="AT142" s="797"/>
      <c r="AU142" s="799">
        <f t="shared" si="422"/>
        <v>2835</v>
      </c>
      <c r="AV142" s="799">
        <f t="shared" si="422"/>
        <v>0</v>
      </c>
      <c r="AW142" s="799">
        <f t="shared" si="422"/>
        <v>0</v>
      </c>
      <c r="AX142" s="799">
        <f t="shared" si="423"/>
        <v>0</v>
      </c>
      <c r="AY142" s="932">
        <f t="shared" si="424"/>
        <v>0</v>
      </c>
      <c r="AZ142" s="799">
        <f t="shared" si="424"/>
        <v>0</v>
      </c>
      <c r="BA142" s="798">
        <f t="shared" si="424"/>
        <v>0</v>
      </c>
      <c r="BB142" s="798"/>
      <c r="BC142" s="798"/>
      <c r="BD142" s="798"/>
      <c r="BE142" s="798"/>
      <c r="BF142" s="798"/>
      <c r="BG142" s="798"/>
      <c r="BH142" s="798"/>
      <c r="BI142" s="798"/>
      <c r="BJ142" s="798"/>
      <c r="BK142" s="798"/>
      <c r="BL142" s="798"/>
      <c r="BM142" s="798"/>
      <c r="BN142" s="798"/>
      <c r="BO142" s="1439">
        <f t="shared" si="430"/>
        <v>315</v>
      </c>
      <c r="BP142" s="1200">
        <f t="shared" si="431"/>
        <v>315</v>
      </c>
      <c r="BQ142" s="1200"/>
      <c r="BR142" s="1200"/>
      <c r="BS142" s="1068"/>
    </row>
    <row r="143" spans="1:71" ht="27" hidden="1" customHeight="1">
      <c r="A143" s="1364">
        <v>15</v>
      </c>
      <c r="B143" s="1365" t="s">
        <v>235</v>
      </c>
      <c r="C143" s="1374"/>
      <c r="D143" s="1374"/>
      <c r="E143" s="1197" t="s">
        <v>252</v>
      </c>
      <c r="F143" s="1063">
        <v>3892</v>
      </c>
      <c r="G143" s="1063">
        <v>2300</v>
      </c>
      <c r="H143" s="1063"/>
      <c r="I143" s="1063"/>
      <c r="J143" s="1063"/>
      <c r="K143" s="1375"/>
      <c r="L143" s="1375"/>
      <c r="M143" s="797">
        <f t="shared" si="426"/>
        <v>2070</v>
      </c>
      <c r="N143" s="932">
        <f t="shared" si="427"/>
        <v>2070</v>
      </c>
      <c r="O143" s="1375"/>
      <c r="P143" s="1063"/>
      <c r="Q143" s="1375"/>
      <c r="R143" s="1375"/>
      <c r="S143" s="1375"/>
      <c r="T143" s="1375"/>
      <c r="U143" s="1375"/>
      <c r="V143" s="1375"/>
      <c r="W143" s="1375"/>
      <c r="X143" s="1375"/>
      <c r="Y143" s="1375"/>
      <c r="Z143" s="1375"/>
      <c r="AA143" s="1375"/>
      <c r="AB143" s="1375"/>
      <c r="AC143" s="797">
        <f t="shared" si="428"/>
        <v>2070</v>
      </c>
      <c r="AD143" s="1375"/>
      <c r="AE143" s="946"/>
      <c r="AF143" s="797">
        <f t="shared" si="420"/>
        <v>0</v>
      </c>
      <c r="AG143" s="797"/>
      <c r="AH143" s="797"/>
      <c r="AI143" s="799">
        <f t="shared" si="421"/>
        <v>2070</v>
      </c>
      <c r="AJ143" s="797"/>
      <c r="AK143" s="932"/>
      <c r="AL143" s="797">
        <f t="shared" si="429"/>
        <v>2070</v>
      </c>
      <c r="AM143" s="1375"/>
      <c r="AN143" s="797"/>
      <c r="AO143" s="932"/>
      <c r="AP143" s="797"/>
      <c r="AQ143" s="797"/>
      <c r="AR143" s="797"/>
      <c r="AS143" s="797"/>
      <c r="AT143" s="797"/>
      <c r="AU143" s="799">
        <f t="shared" si="422"/>
        <v>2070</v>
      </c>
      <c r="AV143" s="799">
        <f t="shared" si="422"/>
        <v>0</v>
      </c>
      <c r="AW143" s="799">
        <f t="shared" si="422"/>
        <v>0</v>
      </c>
      <c r="AX143" s="799">
        <f t="shared" si="423"/>
        <v>0</v>
      </c>
      <c r="AY143" s="932">
        <f t="shared" si="424"/>
        <v>0</v>
      </c>
      <c r="AZ143" s="799">
        <f t="shared" si="424"/>
        <v>0</v>
      </c>
      <c r="BA143" s="798">
        <f t="shared" si="424"/>
        <v>0</v>
      </c>
      <c r="BB143" s="798"/>
      <c r="BC143" s="798"/>
      <c r="BD143" s="798"/>
      <c r="BE143" s="798"/>
      <c r="BF143" s="798"/>
      <c r="BG143" s="798"/>
      <c r="BH143" s="798"/>
      <c r="BI143" s="798"/>
      <c r="BJ143" s="798"/>
      <c r="BK143" s="798"/>
      <c r="BL143" s="798"/>
      <c r="BM143" s="798"/>
      <c r="BN143" s="798"/>
      <c r="BO143" s="1439">
        <f t="shared" si="430"/>
        <v>230</v>
      </c>
      <c r="BP143" s="1200">
        <f t="shared" si="431"/>
        <v>230</v>
      </c>
      <c r="BQ143" s="1376"/>
      <c r="BR143" s="1376"/>
      <c r="BS143" s="1377"/>
    </row>
    <row r="144" spans="1:71" ht="27" hidden="1" customHeight="1">
      <c r="A144" s="1364">
        <f>+A143+1</f>
        <v>16</v>
      </c>
      <c r="B144" s="1365" t="s">
        <v>236</v>
      </c>
      <c r="C144" s="1378"/>
      <c r="D144" s="1378"/>
      <c r="E144" s="1197" t="s">
        <v>253</v>
      </c>
      <c r="F144" s="1063">
        <v>1322</v>
      </c>
      <c r="G144" s="1063">
        <v>900</v>
      </c>
      <c r="H144" s="1063"/>
      <c r="I144" s="1063"/>
      <c r="J144" s="1063"/>
      <c r="K144" s="1379"/>
      <c r="L144" s="1379"/>
      <c r="M144" s="797">
        <f t="shared" si="426"/>
        <v>810</v>
      </c>
      <c r="N144" s="932">
        <f t="shared" si="427"/>
        <v>810</v>
      </c>
      <c r="O144" s="1379"/>
      <c r="P144" s="1063"/>
      <c r="Q144" s="1379"/>
      <c r="R144" s="1379"/>
      <c r="S144" s="1379"/>
      <c r="T144" s="1379"/>
      <c r="U144" s="1379"/>
      <c r="V144" s="1379"/>
      <c r="W144" s="1379"/>
      <c r="X144" s="1379"/>
      <c r="Y144" s="1379"/>
      <c r="Z144" s="1379"/>
      <c r="AA144" s="1379"/>
      <c r="AB144" s="1379"/>
      <c r="AC144" s="797">
        <f t="shared" si="428"/>
        <v>810</v>
      </c>
      <c r="AD144" s="1379"/>
      <c r="AE144" s="946"/>
      <c r="AF144" s="797">
        <f t="shared" si="420"/>
        <v>0</v>
      </c>
      <c r="AG144" s="797"/>
      <c r="AH144" s="797"/>
      <c r="AI144" s="799">
        <f t="shared" si="421"/>
        <v>810</v>
      </c>
      <c r="AJ144" s="797"/>
      <c r="AK144" s="932"/>
      <c r="AL144" s="797">
        <f t="shared" si="429"/>
        <v>810</v>
      </c>
      <c r="AM144" s="1379"/>
      <c r="AN144" s="797"/>
      <c r="AO144" s="932"/>
      <c r="AP144" s="797"/>
      <c r="AQ144" s="797"/>
      <c r="AR144" s="797"/>
      <c r="AS144" s="797"/>
      <c r="AT144" s="797"/>
      <c r="AU144" s="799">
        <f t="shared" si="422"/>
        <v>810</v>
      </c>
      <c r="AV144" s="799">
        <f t="shared" si="422"/>
        <v>0</v>
      </c>
      <c r="AW144" s="799">
        <f t="shared" si="422"/>
        <v>0</v>
      </c>
      <c r="AX144" s="799">
        <f t="shared" si="423"/>
        <v>0</v>
      </c>
      <c r="AY144" s="932">
        <f t="shared" si="424"/>
        <v>0</v>
      </c>
      <c r="AZ144" s="799">
        <f t="shared" si="424"/>
        <v>0</v>
      </c>
      <c r="BA144" s="798">
        <f t="shared" si="424"/>
        <v>0</v>
      </c>
      <c r="BB144" s="798"/>
      <c r="BC144" s="798"/>
      <c r="BD144" s="798"/>
      <c r="BE144" s="798"/>
      <c r="BF144" s="798"/>
      <c r="BG144" s="798"/>
      <c r="BH144" s="798"/>
      <c r="BI144" s="798"/>
      <c r="BJ144" s="798"/>
      <c r="BK144" s="798"/>
      <c r="BL144" s="798"/>
      <c r="BM144" s="798"/>
      <c r="BN144" s="798"/>
      <c r="BO144" s="1439">
        <f t="shared" si="430"/>
        <v>90</v>
      </c>
      <c r="BP144" s="1200">
        <f t="shared" si="431"/>
        <v>90</v>
      </c>
      <c r="BQ144" s="1380"/>
      <c r="BR144" s="1380"/>
      <c r="BS144" s="1381"/>
    </row>
    <row r="145" spans="1:77" ht="41.25" hidden="1">
      <c r="A145" s="1382" t="s">
        <v>408</v>
      </c>
      <c r="B145" s="1383" t="s">
        <v>405</v>
      </c>
      <c r="C145" s="1378"/>
      <c r="D145" s="1378"/>
      <c r="E145" s="939">
        <f>E146+E150+E152</f>
        <v>0</v>
      </c>
      <c r="F145" s="939">
        <f t="shared" ref="F145:BO145" si="432">F146+F150+F152</f>
        <v>0</v>
      </c>
      <c r="G145" s="939">
        <f t="shared" si="432"/>
        <v>0</v>
      </c>
      <c r="H145" s="939">
        <f t="shared" si="432"/>
        <v>0</v>
      </c>
      <c r="I145" s="939">
        <f t="shared" si="432"/>
        <v>0</v>
      </c>
      <c r="J145" s="939">
        <f t="shared" si="432"/>
        <v>0</v>
      </c>
      <c r="K145" s="939">
        <f t="shared" si="432"/>
        <v>0</v>
      </c>
      <c r="L145" s="939">
        <f t="shared" si="432"/>
        <v>0</v>
      </c>
      <c r="M145" s="939">
        <f>N145</f>
        <v>26259</v>
      </c>
      <c r="N145" s="939">
        <f t="shared" si="432"/>
        <v>26259</v>
      </c>
      <c r="O145" s="939">
        <f t="shared" si="432"/>
        <v>0</v>
      </c>
      <c r="P145" s="939">
        <f t="shared" si="432"/>
        <v>0</v>
      </c>
      <c r="Q145" s="939">
        <f t="shared" si="432"/>
        <v>0</v>
      </c>
      <c r="R145" s="939">
        <f t="shared" si="432"/>
        <v>0</v>
      </c>
      <c r="S145" s="939">
        <f t="shared" si="432"/>
        <v>0</v>
      </c>
      <c r="T145" s="939">
        <f t="shared" si="432"/>
        <v>0</v>
      </c>
      <c r="U145" s="939">
        <f t="shared" si="432"/>
        <v>0</v>
      </c>
      <c r="V145" s="939">
        <f t="shared" si="432"/>
        <v>0</v>
      </c>
      <c r="W145" s="939">
        <f t="shared" si="432"/>
        <v>0</v>
      </c>
      <c r="X145" s="939">
        <f t="shared" si="432"/>
        <v>0</v>
      </c>
      <c r="Y145" s="939">
        <f t="shared" si="432"/>
        <v>0</v>
      </c>
      <c r="Z145" s="939">
        <f t="shared" si="432"/>
        <v>0</v>
      </c>
      <c r="AA145" s="939">
        <f t="shared" si="432"/>
        <v>0</v>
      </c>
      <c r="AB145" s="939">
        <f t="shared" si="432"/>
        <v>0</v>
      </c>
      <c r="AC145" s="939">
        <f t="shared" si="432"/>
        <v>259</v>
      </c>
      <c r="AD145" s="939">
        <f t="shared" si="432"/>
        <v>0</v>
      </c>
      <c r="AE145" s="939">
        <f t="shared" si="432"/>
        <v>0</v>
      </c>
      <c r="AF145" s="939">
        <f t="shared" si="432"/>
        <v>0</v>
      </c>
      <c r="AG145" s="939">
        <f t="shared" si="432"/>
        <v>0</v>
      </c>
      <c r="AH145" s="939">
        <f t="shared" si="432"/>
        <v>0</v>
      </c>
      <c r="AI145" s="939">
        <f t="shared" si="432"/>
        <v>0</v>
      </c>
      <c r="AJ145" s="939">
        <f t="shared" si="432"/>
        <v>0</v>
      </c>
      <c r="AK145" s="939">
        <f t="shared" si="432"/>
        <v>0</v>
      </c>
      <c r="AL145" s="939">
        <f t="shared" si="432"/>
        <v>0</v>
      </c>
      <c r="AM145" s="939">
        <f t="shared" si="432"/>
        <v>0</v>
      </c>
      <c r="AN145" s="939">
        <f t="shared" si="432"/>
        <v>0</v>
      </c>
      <c r="AO145" s="939">
        <f t="shared" si="432"/>
        <v>10259</v>
      </c>
      <c r="AP145" s="939">
        <f t="shared" si="432"/>
        <v>0</v>
      </c>
      <c r="AQ145" s="939">
        <f t="shared" si="432"/>
        <v>0</v>
      </c>
      <c r="AR145" s="939">
        <f t="shared" si="432"/>
        <v>0</v>
      </c>
      <c r="AS145" s="939">
        <f t="shared" si="432"/>
        <v>0</v>
      </c>
      <c r="AT145" s="939">
        <f t="shared" si="432"/>
        <v>0</v>
      </c>
      <c r="AU145" s="939">
        <f t="shared" si="432"/>
        <v>10518</v>
      </c>
      <c r="AV145" s="939">
        <f t="shared" si="432"/>
        <v>0</v>
      </c>
      <c r="AW145" s="939">
        <f t="shared" si="432"/>
        <v>0</v>
      </c>
      <c r="AX145" s="939">
        <f t="shared" si="432"/>
        <v>0</v>
      </c>
      <c r="AY145" s="939">
        <f t="shared" si="432"/>
        <v>15741</v>
      </c>
      <c r="AZ145" s="939">
        <f t="shared" si="432"/>
        <v>0</v>
      </c>
      <c r="BA145" s="939">
        <f t="shared" si="432"/>
        <v>0</v>
      </c>
      <c r="BB145" s="939"/>
      <c r="BC145" s="939"/>
      <c r="BD145" s="939"/>
      <c r="BE145" s="939"/>
      <c r="BF145" s="939"/>
      <c r="BG145" s="939"/>
      <c r="BH145" s="939"/>
      <c r="BI145" s="939"/>
      <c r="BJ145" s="939"/>
      <c r="BK145" s="939"/>
      <c r="BL145" s="939"/>
      <c r="BM145" s="939"/>
      <c r="BN145" s="939"/>
      <c r="BO145" s="1442">
        <f t="shared" si="432"/>
        <v>0</v>
      </c>
      <c r="BP145" s="939">
        <f>AY145</f>
        <v>15741</v>
      </c>
      <c r="BQ145" s="939">
        <f t="shared" ref="BQ145:BR145" si="433">BQ146+BQ150+BQ152</f>
        <v>0</v>
      </c>
      <c r="BR145" s="939">
        <f t="shared" si="433"/>
        <v>0</v>
      </c>
      <c r="BS145" s="1384"/>
    </row>
    <row r="146" spans="1:77" ht="41.25" hidden="1">
      <c r="A146" s="1385">
        <v>1</v>
      </c>
      <c r="B146" s="1383" t="s">
        <v>406</v>
      </c>
      <c r="C146" s="1378"/>
      <c r="D146" s="1378"/>
      <c r="E146" s="1197"/>
      <c r="F146" s="1454"/>
      <c r="G146" s="1454"/>
      <c r="H146" s="1454"/>
      <c r="I146" s="1454"/>
      <c r="J146" s="1454"/>
      <c r="K146" s="1380"/>
      <c r="L146" s="1380"/>
      <c r="M146" s="1380"/>
      <c r="N146" s="939">
        <f>N147+N148+N149</f>
        <v>26259</v>
      </c>
      <c r="O146" s="939">
        <f t="shared" ref="O146:AC146" si="434">O147+O148+O149</f>
        <v>0</v>
      </c>
      <c r="P146" s="939">
        <f t="shared" si="434"/>
        <v>0</v>
      </c>
      <c r="Q146" s="939">
        <f t="shared" si="434"/>
        <v>0</v>
      </c>
      <c r="R146" s="939">
        <f t="shared" si="434"/>
        <v>0</v>
      </c>
      <c r="S146" s="939">
        <f t="shared" si="434"/>
        <v>0</v>
      </c>
      <c r="T146" s="939">
        <f t="shared" si="434"/>
        <v>0</v>
      </c>
      <c r="U146" s="939">
        <f t="shared" si="434"/>
        <v>0</v>
      </c>
      <c r="V146" s="939">
        <f t="shared" si="434"/>
        <v>0</v>
      </c>
      <c r="W146" s="939">
        <f t="shared" si="434"/>
        <v>0</v>
      </c>
      <c r="X146" s="939">
        <f t="shared" si="434"/>
        <v>0</v>
      </c>
      <c r="Y146" s="939">
        <f t="shared" si="434"/>
        <v>0</v>
      </c>
      <c r="Z146" s="939">
        <f t="shared" si="434"/>
        <v>0</v>
      </c>
      <c r="AA146" s="939">
        <f t="shared" si="434"/>
        <v>0</v>
      </c>
      <c r="AB146" s="939">
        <f t="shared" si="434"/>
        <v>0</v>
      </c>
      <c r="AC146" s="939">
        <f t="shared" si="434"/>
        <v>259</v>
      </c>
      <c r="AD146" s="939">
        <f>AD147+AD148+AD149</f>
        <v>0</v>
      </c>
      <c r="AE146" s="939">
        <f t="shared" ref="AE146:AO146" si="435">AE147+AE148+AE149</f>
        <v>0</v>
      </c>
      <c r="AF146" s="939">
        <f t="shared" si="435"/>
        <v>0</v>
      </c>
      <c r="AG146" s="939">
        <f t="shared" si="435"/>
        <v>0</v>
      </c>
      <c r="AH146" s="939">
        <f t="shared" si="435"/>
        <v>0</v>
      </c>
      <c r="AI146" s="939">
        <f t="shared" si="435"/>
        <v>0</v>
      </c>
      <c r="AJ146" s="939">
        <f t="shared" si="435"/>
        <v>0</v>
      </c>
      <c r="AK146" s="939">
        <f t="shared" si="435"/>
        <v>0</v>
      </c>
      <c r="AL146" s="939">
        <f t="shared" si="435"/>
        <v>0</v>
      </c>
      <c r="AM146" s="939">
        <f t="shared" si="435"/>
        <v>0</v>
      </c>
      <c r="AN146" s="939">
        <f t="shared" si="435"/>
        <v>0</v>
      </c>
      <c r="AO146" s="939">
        <f t="shared" si="435"/>
        <v>10259</v>
      </c>
      <c r="AP146" s="939">
        <f>AP147+AP148+AP149</f>
        <v>0</v>
      </c>
      <c r="AQ146" s="939">
        <f t="shared" ref="AQ146:AU146" si="436">AQ147+AQ148+AQ149</f>
        <v>0</v>
      </c>
      <c r="AR146" s="939">
        <f t="shared" si="436"/>
        <v>0</v>
      </c>
      <c r="AS146" s="939">
        <f t="shared" si="436"/>
        <v>0</v>
      </c>
      <c r="AT146" s="939">
        <f t="shared" si="436"/>
        <v>0</v>
      </c>
      <c r="AU146" s="939">
        <f t="shared" si="436"/>
        <v>10518</v>
      </c>
      <c r="AV146" s="939">
        <f>AV147+AV148+AV149</f>
        <v>0</v>
      </c>
      <c r="AW146" s="939">
        <f t="shared" ref="AW146:BP146" si="437">AW147+AW148+AW149</f>
        <v>0</v>
      </c>
      <c r="AX146" s="939">
        <f t="shared" si="437"/>
        <v>0</v>
      </c>
      <c r="AY146" s="939">
        <f t="shared" si="437"/>
        <v>15741</v>
      </c>
      <c r="AZ146" s="939">
        <f t="shared" si="437"/>
        <v>0</v>
      </c>
      <c r="BA146" s="939">
        <f t="shared" si="437"/>
        <v>0</v>
      </c>
      <c r="BB146" s="939"/>
      <c r="BC146" s="939"/>
      <c r="BD146" s="939"/>
      <c r="BE146" s="939"/>
      <c r="BF146" s="939"/>
      <c r="BG146" s="939"/>
      <c r="BH146" s="939"/>
      <c r="BI146" s="939"/>
      <c r="BJ146" s="939"/>
      <c r="BK146" s="939"/>
      <c r="BL146" s="939"/>
      <c r="BM146" s="939"/>
      <c r="BN146" s="939"/>
      <c r="BO146" s="1442">
        <f t="shared" si="437"/>
        <v>0</v>
      </c>
      <c r="BP146" s="939">
        <f t="shared" si="437"/>
        <v>0</v>
      </c>
      <c r="BQ146" s="939">
        <f>BQ147+BQ148+BQ149</f>
        <v>0</v>
      </c>
      <c r="BR146" s="939">
        <f t="shared" ref="BR146" si="438">BR147+BR148+BR149</f>
        <v>0</v>
      </c>
      <c r="BS146" s="1384"/>
    </row>
    <row r="147" spans="1:77" ht="24.75" hidden="1">
      <c r="A147" s="1387" t="s">
        <v>399</v>
      </c>
      <c r="B147" s="1388" t="s">
        <v>269</v>
      </c>
      <c r="C147" s="1378"/>
      <c r="D147" s="1378"/>
      <c r="E147" s="1197"/>
      <c r="F147" s="1454"/>
      <c r="G147" s="1454"/>
      <c r="H147" s="1454"/>
      <c r="I147" s="1454"/>
      <c r="J147" s="1454"/>
      <c r="K147" s="1380"/>
      <c r="L147" s="1380"/>
      <c r="M147" s="1380"/>
      <c r="N147" s="932">
        <v>19500</v>
      </c>
      <c r="O147" s="932"/>
      <c r="P147" s="1454"/>
      <c r="Q147" s="1380"/>
      <c r="R147" s="1380"/>
      <c r="S147" s="1380"/>
      <c r="T147" s="1380"/>
      <c r="U147" s="1380"/>
      <c r="V147" s="1380"/>
      <c r="W147" s="1380"/>
      <c r="X147" s="1380"/>
      <c r="Y147" s="1380"/>
      <c r="Z147" s="1380"/>
      <c r="AA147" s="1380"/>
      <c r="AB147" s="1380"/>
      <c r="AC147" s="797"/>
      <c r="AD147" s="1380"/>
      <c r="AE147" s="1455"/>
      <c r="AF147" s="1456"/>
      <c r="AG147" s="1456"/>
      <c r="AH147" s="1456"/>
      <c r="AI147" s="799"/>
      <c r="AJ147" s="1456"/>
      <c r="AK147" s="1185"/>
      <c r="AL147" s="797"/>
      <c r="AM147" s="1380"/>
      <c r="AN147" s="1200"/>
      <c r="AO147" s="932">
        <f>'Nhap TH1'!AP145</f>
        <v>10259</v>
      </c>
      <c r="AP147" s="1456"/>
      <c r="AQ147" s="1200"/>
      <c r="AR147" s="797"/>
      <c r="AS147" s="797"/>
      <c r="AT147" s="797"/>
      <c r="AU147" s="799">
        <f t="shared" ref="AU147:AU149" si="439">Q147+AC147+AO147</f>
        <v>10259</v>
      </c>
      <c r="AV147" s="799"/>
      <c r="AW147" s="799"/>
      <c r="AX147" s="799"/>
      <c r="AY147" s="932">
        <f t="shared" ref="AY147:AY149" si="440">N147-AU147</f>
        <v>9241</v>
      </c>
      <c r="AZ147" s="799"/>
      <c r="BA147" s="798"/>
      <c r="BB147" s="798"/>
      <c r="BC147" s="798"/>
      <c r="BD147" s="798"/>
      <c r="BE147" s="798"/>
      <c r="BF147" s="798"/>
      <c r="BG147" s="798"/>
      <c r="BH147" s="798"/>
      <c r="BI147" s="798"/>
      <c r="BJ147" s="798"/>
      <c r="BK147" s="798"/>
      <c r="BL147" s="798"/>
      <c r="BM147" s="798"/>
      <c r="BN147" s="798"/>
      <c r="BO147" s="1443"/>
      <c r="BP147" s="1389"/>
      <c r="BQ147" s="1386"/>
      <c r="BR147" s="1386"/>
      <c r="BS147" s="1384"/>
    </row>
    <row r="148" spans="1:77" ht="49.5" hidden="1">
      <c r="A148" s="1387" t="s">
        <v>400</v>
      </c>
      <c r="B148" s="1388" t="s">
        <v>270</v>
      </c>
      <c r="C148" s="1378"/>
      <c r="D148" s="1378"/>
      <c r="E148" s="1197"/>
      <c r="F148" s="1454"/>
      <c r="G148" s="1454"/>
      <c r="H148" s="1454"/>
      <c r="I148" s="1454"/>
      <c r="J148" s="1454"/>
      <c r="K148" s="1380"/>
      <c r="L148" s="1380"/>
      <c r="M148" s="1380"/>
      <c r="N148" s="932">
        <v>259</v>
      </c>
      <c r="O148" s="932"/>
      <c r="P148" s="1454"/>
      <c r="Q148" s="1380"/>
      <c r="R148" s="1380"/>
      <c r="S148" s="1380"/>
      <c r="T148" s="1380"/>
      <c r="U148" s="1380"/>
      <c r="V148" s="1380"/>
      <c r="W148" s="1380"/>
      <c r="X148" s="1380"/>
      <c r="Y148" s="1380"/>
      <c r="Z148" s="1380"/>
      <c r="AA148" s="1380"/>
      <c r="AB148" s="1380"/>
      <c r="AC148" s="797">
        <f>'Nhap TH1'!AD146</f>
        <v>259</v>
      </c>
      <c r="AD148" s="1380"/>
      <c r="AE148" s="1455"/>
      <c r="AF148" s="1456"/>
      <c r="AG148" s="1456"/>
      <c r="AH148" s="1456"/>
      <c r="AI148" s="799"/>
      <c r="AJ148" s="1456"/>
      <c r="AK148" s="1185"/>
      <c r="AL148" s="797"/>
      <c r="AM148" s="1380"/>
      <c r="AN148" s="1200"/>
      <c r="AO148" s="932"/>
      <c r="AP148" s="1456"/>
      <c r="AQ148" s="1200"/>
      <c r="AR148" s="797"/>
      <c r="AS148" s="797"/>
      <c r="AT148" s="797"/>
      <c r="AU148" s="799">
        <f t="shared" si="439"/>
        <v>259</v>
      </c>
      <c r="AV148" s="799"/>
      <c r="AW148" s="799"/>
      <c r="AX148" s="799"/>
      <c r="AY148" s="932">
        <f t="shared" si="440"/>
        <v>0</v>
      </c>
      <c r="AZ148" s="799"/>
      <c r="BA148" s="798"/>
      <c r="BB148" s="798"/>
      <c r="BC148" s="798"/>
      <c r="BD148" s="798"/>
      <c r="BE148" s="798"/>
      <c r="BF148" s="798"/>
      <c r="BG148" s="798"/>
      <c r="BH148" s="798"/>
      <c r="BI148" s="798"/>
      <c r="BJ148" s="798"/>
      <c r="BK148" s="798"/>
      <c r="BL148" s="798"/>
      <c r="BM148" s="798"/>
      <c r="BN148" s="798"/>
      <c r="BO148" s="1443"/>
      <c r="BP148" s="1389"/>
      <c r="BQ148" s="1386"/>
      <c r="BR148" s="1386"/>
      <c r="BS148" s="1384"/>
    </row>
    <row r="149" spans="1:77" ht="16.5" hidden="1">
      <c r="A149" s="1387" t="s">
        <v>401</v>
      </c>
      <c r="B149" s="1388" t="s">
        <v>271</v>
      </c>
      <c r="C149" s="1378"/>
      <c r="D149" s="1378"/>
      <c r="E149" s="1197"/>
      <c r="F149" s="1454"/>
      <c r="G149" s="1454"/>
      <c r="H149" s="1454"/>
      <c r="I149" s="1454"/>
      <c r="J149" s="1454"/>
      <c r="K149" s="1380"/>
      <c r="L149" s="1380"/>
      <c r="M149" s="1380"/>
      <c r="N149" s="932">
        <v>6500</v>
      </c>
      <c r="O149" s="932"/>
      <c r="P149" s="1454"/>
      <c r="Q149" s="1380"/>
      <c r="R149" s="1380"/>
      <c r="S149" s="1380"/>
      <c r="T149" s="1380"/>
      <c r="U149" s="1380"/>
      <c r="V149" s="1380"/>
      <c r="W149" s="1380"/>
      <c r="X149" s="1380"/>
      <c r="Y149" s="1380"/>
      <c r="Z149" s="1380"/>
      <c r="AA149" s="1380"/>
      <c r="AB149" s="1380"/>
      <c r="AC149" s="797"/>
      <c r="AD149" s="1380"/>
      <c r="AE149" s="1455"/>
      <c r="AF149" s="1456"/>
      <c r="AG149" s="1456"/>
      <c r="AH149" s="1456"/>
      <c r="AI149" s="799"/>
      <c r="AJ149" s="1456"/>
      <c r="AK149" s="1185"/>
      <c r="AL149" s="797"/>
      <c r="AM149" s="1380"/>
      <c r="AN149" s="1200"/>
      <c r="AO149" s="932"/>
      <c r="AP149" s="1456"/>
      <c r="AQ149" s="1200"/>
      <c r="AR149" s="797"/>
      <c r="AS149" s="797"/>
      <c r="AT149" s="797"/>
      <c r="AU149" s="799">
        <f t="shared" si="439"/>
        <v>0</v>
      </c>
      <c r="AV149" s="799"/>
      <c r="AW149" s="799"/>
      <c r="AX149" s="799"/>
      <c r="AY149" s="932">
        <f t="shared" si="440"/>
        <v>6500</v>
      </c>
      <c r="AZ149" s="799"/>
      <c r="BA149" s="798"/>
      <c r="BB149" s="798"/>
      <c r="BC149" s="798"/>
      <c r="BD149" s="798"/>
      <c r="BE149" s="798"/>
      <c r="BF149" s="798"/>
      <c r="BG149" s="798"/>
      <c r="BH149" s="798"/>
      <c r="BI149" s="798"/>
      <c r="BJ149" s="798"/>
      <c r="BK149" s="798"/>
      <c r="BL149" s="798"/>
      <c r="BM149" s="798"/>
      <c r="BN149" s="798"/>
      <c r="BO149" s="1443"/>
      <c r="BP149" s="1389"/>
      <c r="BQ149" s="1386"/>
      <c r="BR149" s="1386"/>
      <c r="BS149" s="1384"/>
    </row>
    <row r="150" spans="1:77" ht="49.5" hidden="1">
      <c r="A150" s="1385">
        <v>2</v>
      </c>
      <c r="B150" s="1390" t="s">
        <v>272</v>
      </c>
      <c r="C150" s="1378"/>
      <c r="D150" s="1378"/>
      <c r="E150" s="1197"/>
      <c r="F150" s="1454"/>
      <c r="G150" s="1454"/>
      <c r="H150" s="1454"/>
      <c r="I150" s="1454"/>
      <c r="J150" s="1454"/>
      <c r="K150" s="1380"/>
      <c r="L150" s="1380"/>
      <c r="M150" s="1380"/>
      <c r="N150" s="1380"/>
      <c r="O150" s="932"/>
      <c r="P150" s="1454"/>
      <c r="Q150" s="1380"/>
      <c r="R150" s="1380"/>
      <c r="S150" s="1380"/>
      <c r="T150" s="1380"/>
      <c r="U150" s="1380"/>
      <c r="V150" s="1380"/>
      <c r="W150" s="1380"/>
      <c r="X150" s="1380"/>
      <c r="Y150" s="1380"/>
      <c r="Z150" s="1380"/>
      <c r="AA150" s="1380"/>
      <c r="AB150" s="1380"/>
      <c r="AC150" s="797"/>
      <c r="AD150" s="1380"/>
      <c r="AE150" s="1455"/>
      <c r="AF150" s="1456"/>
      <c r="AG150" s="1456"/>
      <c r="AH150" s="1456"/>
      <c r="AI150" s="799"/>
      <c r="AJ150" s="1456"/>
      <c r="AK150" s="1185"/>
      <c r="AL150" s="797"/>
      <c r="AM150" s="1380"/>
      <c r="AN150" s="1200"/>
      <c r="AO150" s="932"/>
      <c r="AP150" s="1456"/>
      <c r="AQ150" s="1200"/>
      <c r="AR150" s="797"/>
      <c r="AS150" s="797"/>
      <c r="AT150" s="797"/>
      <c r="AU150" s="799"/>
      <c r="AV150" s="799"/>
      <c r="AW150" s="799"/>
      <c r="AX150" s="799"/>
      <c r="AY150" s="932"/>
      <c r="AZ150" s="799"/>
      <c r="BA150" s="798"/>
      <c r="BB150" s="798"/>
      <c r="BC150" s="798"/>
      <c r="BD150" s="798"/>
      <c r="BE150" s="798"/>
      <c r="BF150" s="798"/>
      <c r="BG150" s="798"/>
      <c r="BH150" s="798"/>
      <c r="BI150" s="798"/>
      <c r="BJ150" s="798"/>
      <c r="BK150" s="798"/>
      <c r="BL150" s="798"/>
      <c r="BM150" s="798"/>
      <c r="BN150" s="798"/>
      <c r="BO150" s="1443"/>
      <c r="BP150" s="1389"/>
      <c r="BQ150" s="1386"/>
      <c r="BR150" s="1386"/>
      <c r="BS150" s="1384"/>
    </row>
    <row r="151" spans="1:77" ht="57.75" hidden="1">
      <c r="A151" s="1387" t="s">
        <v>399</v>
      </c>
      <c r="B151" s="1388" t="s">
        <v>273</v>
      </c>
      <c r="C151" s="1378"/>
      <c r="D151" s="1378"/>
      <c r="E151" s="1197"/>
      <c r="F151" s="1454"/>
      <c r="G151" s="1454"/>
      <c r="H151" s="1454"/>
      <c r="I151" s="1454"/>
      <c r="J151" s="1454"/>
      <c r="K151" s="1380"/>
      <c r="L151" s="1380"/>
      <c r="M151" s="1380"/>
      <c r="N151" s="1380"/>
      <c r="O151" s="932"/>
      <c r="P151" s="1454"/>
      <c r="Q151" s="1380"/>
      <c r="R151" s="1380"/>
      <c r="S151" s="1380"/>
      <c r="T151" s="1380"/>
      <c r="U151" s="1380"/>
      <c r="V151" s="1380"/>
      <c r="W151" s="1380"/>
      <c r="X151" s="1380"/>
      <c r="Y151" s="1380"/>
      <c r="Z151" s="1380"/>
      <c r="AA151" s="1380"/>
      <c r="AB151" s="1380"/>
      <c r="AC151" s="797"/>
      <c r="AD151" s="1380"/>
      <c r="AE151" s="1455"/>
      <c r="AF151" s="1456"/>
      <c r="AG151" s="1456"/>
      <c r="AH151" s="1456"/>
      <c r="AI151" s="799"/>
      <c r="AJ151" s="1456"/>
      <c r="AK151" s="1185"/>
      <c r="AL151" s="797"/>
      <c r="AM151" s="1380"/>
      <c r="AN151" s="1200"/>
      <c r="AO151" s="932"/>
      <c r="AP151" s="1456"/>
      <c r="AQ151" s="1200"/>
      <c r="AR151" s="797"/>
      <c r="AS151" s="797"/>
      <c r="AT151" s="797"/>
      <c r="AU151" s="799"/>
      <c r="AV151" s="799"/>
      <c r="AW151" s="799"/>
      <c r="AX151" s="799"/>
      <c r="AY151" s="932"/>
      <c r="AZ151" s="799"/>
      <c r="BA151" s="798"/>
      <c r="BB151" s="798"/>
      <c r="BC151" s="798"/>
      <c r="BD151" s="798"/>
      <c r="BE151" s="798"/>
      <c r="BF151" s="798"/>
      <c r="BG151" s="798"/>
      <c r="BH151" s="798"/>
      <c r="BI151" s="798"/>
      <c r="BJ151" s="798"/>
      <c r="BK151" s="798"/>
      <c r="BL151" s="798"/>
      <c r="BM151" s="798"/>
      <c r="BN151" s="798"/>
      <c r="BO151" s="1443"/>
      <c r="BP151" s="1389"/>
      <c r="BQ151" s="1386"/>
      <c r="BR151" s="1386"/>
      <c r="BS151" s="1384"/>
    </row>
    <row r="152" spans="1:77" ht="24.75" hidden="1">
      <c r="A152" s="1385">
        <v>3</v>
      </c>
      <c r="B152" s="1390" t="s">
        <v>274</v>
      </c>
      <c r="C152" s="1378"/>
      <c r="D152" s="1378"/>
      <c r="E152" s="1197"/>
      <c r="F152" s="1454"/>
      <c r="G152" s="1454"/>
      <c r="H152" s="1454"/>
      <c r="I152" s="1454"/>
      <c r="J152" s="1454"/>
      <c r="K152" s="1380"/>
      <c r="L152" s="1380"/>
      <c r="M152" s="1380"/>
      <c r="N152" s="1380"/>
      <c r="O152" s="932"/>
      <c r="P152" s="1454"/>
      <c r="Q152" s="1380"/>
      <c r="R152" s="1380"/>
      <c r="S152" s="1380"/>
      <c r="T152" s="1380"/>
      <c r="U152" s="1380"/>
      <c r="V152" s="1380"/>
      <c r="W152" s="1380"/>
      <c r="X152" s="1380"/>
      <c r="Y152" s="1380"/>
      <c r="Z152" s="1380"/>
      <c r="AA152" s="1380"/>
      <c r="AB152" s="1380"/>
      <c r="AC152" s="797"/>
      <c r="AD152" s="1380"/>
      <c r="AE152" s="1455"/>
      <c r="AF152" s="1456"/>
      <c r="AG152" s="1456"/>
      <c r="AH152" s="1456"/>
      <c r="AI152" s="799"/>
      <c r="AJ152" s="1456"/>
      <c r="AK152" s="1185"/>
      <c r="AL152" s="797"/>
      <c r="AM152" s="1380"/>
      <c r="AN152" s="1200"/>
      <c r="AO152" s="932"/>
      <c r="AP152" s="1456"/>
      <c r="AQ152" s="1200"/>
      <c r="AR152" s="797"/>
      <c r="AS152" s="797"/>
      <c r="AT152" s="797"/>
      <c r="AU152" s="799"/>
      <c r="AV152" s="799"/>
      <c r="AW152" s="799"/>
      <c r="AX152" s="799"/>
      <c r="AY152" s="932"/>
      <c r="AZ152" s="799"/>
      <c r="BA152" s="798"/>
      <c r="BB152" s="798"/>
      <c r="BC152" s="798"/>
      <c r="BD152" s="798"/>
      <c r="BE152" s="798"/>
      <c r="BF152" s="798"/>
      <c r="BG152" s="798"/>
      <c r="BH152" s="798"/>
      <c r="BI152" s="798"/>
      <c r="BJ152" s="798"/>
      <c r="BK152" s="798"/>
      <c r="BL152" s="798"/>
      <c r="BM152" s="798"/>
      <c r="BN152" s="798"/>
      <c r="BO152" s="1443"/>
      <c r="BP152" s="1389"/>
      <c r="BQ152" s="1386"/>
      <c r="BR152" s="1386"/>
      <c r="BS152" s="1384"/>
    </row>
    <row r="153" spans="1:77" ht="41.25" hidden="1">
      <c r="A153" s="1387" t="s">
        <v>399</v>
      </c>
      <c r="B153" s="1388" t="s">
        <v>275</v>
      </c>
      <c r="C153" s="1378"/>
      <c r="D153" s="1378"/>
      <c r="E153" s="1197"/>
      <c r="F153" s="1454"/>
      <c r="G153" s="1454"/>
      <c r="H153" s="1454"/>
      <c r="I153" s="1454"/>
      <c r="J153" s="1454"/>
      <c r="K153" s="1380"/>
      <c r="L153" s="1380"/>
      <c r="M153" s="1380"/>
      <c r="N153" s="1380"/>
      <c r="O153" s="932"/>
      <c r="P153" s="1454"/>
      <c r="Q153" s="1380"/>
      <c r="R153" s="1380"/>
      <c r="S153" s="1380"/>
      <c r="T153" s="1380"/>
      <c r="U153" s="1380"/>
      <c r="V153" s="1380"/>
      <c r="W153" s="1380"/>
      <c r="X153" s="1380"/>
      <c r="Y153" s="1380"/>
      <c r="Z153" s="1380"/>
      <c r="AA153" s="1380"/>
      <c r="AB153" s="1380"/>
      <c r="AC153" s="797"/>
      <c r="AD153" s="1380"/>
      <c r="AE153" s="1455"/>
      <c r="AF153" s="1456"/>
      <c r="AG153" s="1456"/>
      <c r="AH153" s="1456"/>
      <c r="AI153" s="799"/>
      <c r="AJ153" s="1456"/>
      <c r="AK153" s="1185"/>
      <c r="AL153" s="797"/>
      <c r="AM153" s="1380"/>
      <c r="AN153" s="1200"/>
      <c r="AO153" s="932"/>
      <c r="AP153" s="1456"/>
      <c r="AQ153" s="1200"/>
      <c r="AR153" s="797"/>
      <c r="AS153" s="797"/>
      <c r="AT153" s="797"/>
      <c r="AU153" s="799"/>
      <c r="AV153" s="799"/>
      <c r="AW153" s="799"/>
      <c r="AX153" s="799"/>
      <c r="AY153" s="932"/>
      <c r="AZ153" s="799"/>
      <c r="BA153" s="798"/>
      <c r="BB153" s="798"/>
      <c r="BC153" s="798"/>
      <c r="BD153" s="798"/>
      <c r="BE153" s="798"/>
      <c r="BF153" s="798"/>
      <c r="BG153" s="798"/>
      <c r="BH153" s="798"/>
      <c r="BI153" s="798"/>
      <c r="BJ153" s="798"/>
      <c r="BK153" s="798"/>
      <c r="BL153" s="798"/>
      <c r="BM153" s="798"/>
      <c r="BN153" s="798"/>
      <c r="BO153" s="1443"/>
      <c r="BP153" s="1389"/>
      <c r="BQ153" s="1386"/>
      <c r="BR153" s="1386"/>
      <c r="BS153" s="1384"/>
    </row>
    <row r="154" spans="1:77" ht="24.75" hidden="1">
      <c r="A154" s="1387" t="s">
        <v>400</v>
      </c>
      <c r="B154" s="1388" t="s">
        <v>276</v>
      </c>
      <c r="C154" s="1378"/>
      <c r="D154" s="1378"/>
      <c r="E154" s="1197"/>
      <c r="F154" s="1454"/>
      <c r="G154" s="1454"/>
      <c r="H154" s="1454"/>
      <c r="I154" s="1454"/>
      <c r="J154" s="1454"/>
      <c r="K154" s="1380"/>
      <c r="L154" s="1380"/>
      <c r="M154" s="1380"/>
      <c r="N154" s="1380"/>
      <c r="O154" s="932"/>
      <c r="P154" s="1454"/>
      <c r="Q154" s="1380"/>
      <c r="R154" s="1380"/>
      <c r="S154" s="1380"/>
      <c r="T154" s="1380"/>
      <c r="U154" s="1380"/>
      <c r="V154" s="1380"/>
      <c r="W154" s="1380"/>
      <c r="X154" s="1380"/>
      <c r="Y154" s="1380"/>
      <c r="Z154" s="1380"/>
      <c r="AA154" s="1380"/>
      <c r="AB154" s="1380"/>
      <c r="AC154" s="797"/>
      <c r="AD154" s="1380"/>
      <c r="AE154" s="1455"/>
      <c r="AF154" s="1456"/>
      <c r="AG154" s="1456"/>
      <c r="AH154" s="1456"/>
      <c r="AI154" s="799"/>
      <c r="AJ154" s="1456"/>
      <c r="AK154" s="1185"/>
      <c r="AL154" s="797"/>
      <c r="AM154" s="1380"/>
      <c r="AN154" s="1200"/>
      <c r="AO154" s="932"/>
      <c r="AP154" s="1456"/>
      <c r="AQ154" s="1200"/>
      <c r="AR154" s="797"/>
      <c r="AS154" s="797"/>
      <c r="AT154" s="797"/>
      <c r="AU154" s="799"/>
      <c r="AV154" s="799"/>
      <c r="AW154" s="799"/>
      <c r="AX154" s="799"/>
      <c r="AY154" s="932"/>
      <c r="AZ154" s="799"/>
      <c r="BA154" s="798"/>
      <c r="BB154" s="798"/>
      <c r="BC154" s="798"/>
      <c r="BD154" s="798"/>
      <c r="BE154" s="798"/>
      <c r="BF154" s="798"/>
      <c r="BG154" s="798"/>
      <c r="BH154" s="798"/>
      <c r="BI154" s="798"/>
      <c r="BJ154" s="798"/>
      <c r="BK154" s="798"/>
      <c r="BL154" s="798"/>
      <c r="BM154" s="798"/>
      <c r="BN154" s="798"/>
      <c r="BO154" s="1443"/>
      <c r="BP154" s="1389"/>
      <c r="BQ154" s="1386"/>
      <c r="BR154" s="1386"/>
      <c r="BS154" s="1384"/>
    </row>
    <row r="155" spans="1:77" ht="33" hidden="1">
      <c r="A155" s="1387" t="s">
        <v>401</v>
      </c>
      <c r="B155" s="1388" t="s">
        <v>277</v>
      </c>
      <c r="C155" s="1378"/>
      <c r="D155" s="1378"/>
      <c r="E155" s="1197"/>
      <c r="F155" s="1454"/>
      <c r="G155" s="1454"/>
      <c r="H155" s="1454"/>
      <c r="I155" s="1454"/>
      <c r="J155" s="1454"/>
      <c r="K155" s="1380"/>
      <c r="L155" s="1380"/>
      <c r="M155" s="1380"/>
      <c r="N155" s="1380"/>
      <c r="O155" s="932"/>
      <c r="P155" s="1454"/>
      <c r="Q155" s="1380"/>
      <c r="R155" s="1380"/>
      <c r="S155" s="1380"/>
      <c r="T155" s="1380"/>
      <c r="U155" s="1380"/>
      <c r="V155" s="1380"/>
      <c r="W155" s="1380"/>
      <c r="X155" s="1380"/>
      <c r="Y155" s="1380"/>
      <c r="Z155" s="1380"/>
      <c r="AA155" s="1380"/>
      <c r="AB155" s="1380"/>
      <c r="AC155" s="797"/>
      <c r="AD155" s="1380"/>
      <c r="AE155" s="1455"/>
      <c r="AF155" s="1456"/>
      <c r="AG155" s="1456"/>
      <c r="AH155" s="1456"/>
      <c r="AI155" s="799"/>
      <c r="AJ155" s="1456"/>
      <c r="AK155" s="1185"/>
      <c r="AL155" s="797"/>
      <c r="AM155" s="1380"/>
      <c r="AN155" s="1200"/>
      <c r="AO155" s="932"/>
      <c r="AP155" s="1456"/>
      <c r="AQ155" s="1200"/>
      <c r="AR155" s="797"/>
      <c r="AS155" s="797"/>
      <c r="AT155" s="797"/>
      <c r="AU155" s="799"/>
      <c r="AV155" s="799"/>
      <c r="AW155" s="799"/>
      <c r="AX155" s="799"/>
      <c r="AY155" s="932"/>
      <c r="AZ155" s="799"/>
      <c r="BA155" s="798"/>
      <c r="BB155" s="798"/>
      <c r="BC155" s="798"/>
      <c r="BD155" s="798"/>
      <c r="BE155" s="798"/>
      <c r="BF155" s="798"/>
      <c r="BG155" s="798"/>
      <c r="BH155" s="798"/>
      <c r="BI155" s="798"/>
      <c r="BJ155" s="798"/>
      <c r="BK155" s="798"/>
      <c r="BL155" s="798"/>
      <c r="BM155" s="798"/>
      <c r="BN155" s="798"/>
      <c r="BO155" s="1443"/>
      <c r="BP155" s="1389"/>
      <c r="BQ155" s="1386"/>
      <c r="BR155" s="1386"/>
      <c r="BS155" s="1384"/>
    </row>
    <row r="156" spans="1:77" ht="16.5" hidden="1">
      <c r="A156" s="1387" t="s">
        <v>402</v>
      </c>
      <c r="B156" s="1388" t="s">
        <v>278</v>
      </c>
      <c r="C156" s="1378"/>
      <c r="D156" s="1378"/>
      <c r="E156" s="1197"/>
      <c r="F156" s="1454"/>
      <c r="G156" s="1454"/>
      <c r="H156" s="1454"/>
      <c r="I156" s="1454"/>
      <c r="J156" s="1454"/>
      <c r="K156" s="1380"/>
      <c r="L156" s="1380"/>
      <c r="M156" s="1380"/>
      <c r="N156" s="1380"/>
      <c r="O156" s="1380"/>
      <c r="P156" s="1454"/>
      <c r="Q156" s="1380"/>
      <c r="R156" s="1380"/>
      <c r="S156" s="1380"/>
      <c r="T156" s="1380"/>
      <c r="U156" s="1380"/>
      <c r="V156" s="1380"/>
      <c r="W156" s="1380"/>
      <c r="X156" s="1380"/>
      <c r="Y156" s="1380"/>
      <c r="Z156" s="1380"/>
      <c r="AA156" s="1380"/>
      <c r="AB156" s="1380"/>
      <c r="AC156" s="797"/>
      <c r="AD156" s="1380"/>
      <c r="AE156" s="1455"/>
      <c r="AF156" s="1456"/>
      <c r="AG156" s="1456"/>
      <c r="AH156" s="1456"/>
      <c r="AI156" s="799"/>
      <c r="AJ156" s="1456"/>
      <c r="AK156" s="1185"/>
      <c r="AL156" s="797"/>
      <c r="AM156" s="1380"/>
      <c r="AN156" s="1200"/>
      <c r="AO156" s="932"/>
      <c r="AP156" s="1456"/>
      <c r="AQ156" s="1200"/>
      <c r="AR156" s="797"/>
      <c r="AS156" s="797"/>
      <c r="AT156" s="797"/>
      <c r="AU156" s="799"/>
      <c r="AV156" s="799"/>
      <c r="AW156" s="799"/>
      <c r="AX156" s="799"/>
      <c r="AY156" s="932"/>
      <c r="AZ156" s="799"/>
      <c r="BA156" s="798"/>
      <c r="BB156" s="798"/>
      <c r="BC156" s="798"/>
      <c r="BD156" s="798"/>
      <c r="BE156" s="798"/>
      <c r="BF156" s="798"/>
      <c r="BG156" s="798"/>
      <c r="BH156" s="798"/>
      <c r="BI156" s="798"/>
      <c r="BJ156" s="798"/>
      <c r="BK156" s="798"/>
      <c r="BL156" s="798"/>
      <c r="BM156" s="798"/>
      <c r="BN156" s="798"/>
      <c r="BO156" s="1443"/>
      <c r="BP156" s="1389"/>
      <c r="BQ156" s="1386"/>
      <c r="BR156" s="1386"/>
      <c r="BS156" s="1384"/>
    </row>
    <row r="157" spans="1:77" ht="15" hidden="1" customHeight="1">
      <c r="A157" s="1364"/>
      <c r="B157" s="1365"/>
      <c r="C157" s="1378"/>
      <c r="D157" s="1378"/>
      <c r="E157" s="1378"/>
      <c r="F157" s="1380"/>
      <c r="G157" s="1380"/>
      <c r="H157" s="1380"/>
      <c r="I157" s="1380"/>
      <c r="J157" s="1380"/>
      <c r="K157" s="1380"/>
      <c r="L157" s="1380"/>
      <c r="M157" s="1380"/>
      <c r="N157" s="1380"/>
      <c r="O157" s="1380"/>
      <c r="P157" s="1380"/>
      <c r="Q157" s="1380"/>
      <c r="R157" s="1380"/>
      <c r="S157" s="1380"/>
      <c r="T157" s="1380"/>
      <c r="U157" s="1380"/>
      <c r="V157" s="1380"/>
      <c r="W157" s="1380"/>
      <c r="X157" s="1380"/>
      <c r="Y157" s="1380"/>
      <c r="Z157" s="1380"/>
      <c r="AA157" s="1380"/>
      <c r="AB157" s="1380"/>
      <c r="AC157" s="1380"/>
      <c r="AD157" s="1380"/>
      <c r="AE157" s="1380"/>
      <c r="AF157" s="1380"/>
      <c r="AG157" s="1380"/>
      <c r="AH157" s="1380"/>
      <c r="AI157" s="1380"/>
      <c r="AJ157" s="1380"/>
      <c r="AK157" s="1380"/>
      <c r="AL157" s="1380"/>
      <c r="AM157" s="1380"/>
      <c r="AN157" s="1380"/>
      <c r="AO157" s="1380"/>
      <c r="AP157" s="1380"/>
      <c r="AQ157" s="1381"/>
      <c r="AR157" s="1381"/>
      <c r="AS157" s="1381"/>
      <c r="AT157" s="1381"/>
      <c r="AU157" s="1381"/>
      <c r="AV157" s="1381"/>
      <c r="AW157" s="1381"/>
      <c r="AX157" s="1381"/>
      <c r="AY157" s="1381"/>
      <c r="AZ157" s="1381"/>
      <c r="BA157" s="1381"/>
      <c r="BB157" s="1381"/>
      <c r="BC157" s="1381"/>
      <c r="BD157" s="1381"/>
      <c r="BE157" s="1381"/>
      <c r="BF157" s="1381"/>
      <c r="BG157" s="1381"/>
      <c r="BH157" s="1381"/>
      <c r="BI157" s="1381"/>
      <c r="BJ157" s="1381"/>
      <c r="BK157" s="1381"/>
      <c r="BL157" s="1381"/>
      <c r="BM157" s="1381"/>
      <c r="BN157" s="1381"/>
      <c r="BO157" s="1444"/>
      <c r="BP157" s="1066"/>
      <c r="BQ157" s="1066"/>
      <c r="BR157" s="1066"/>
      <c r="BS157" s="1066"/>
    </row>
    <row r="158" spans="1:77" hidden="1">
      <c r="A158" s="1457"/>
      <c r="B158" s="1458"/>
      <c r="C158" s="1458"/>
      <c r="D158" s="1458"/>
      <c r="E158" s="1458"/>
      <c r="F158" s="1458"/>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458"/>
      <c r="AM158" s="1458"/>
      <c r="AN158" s="1458"/>
      <c r="AO158" s="1458"/>
      <c r="AP158" s="1458"/>
      <c r="AQ158" s="1458"/>
      <c r="AR158" s="1458"/>
      <c r="AS158" s="1458"/>
      <c r="AT158" s="1458"/>
      <c r="AU158" s="1458"/>
      <c r="AV158" s="1458"/>
      <c r="AW158" s="1458"/>
      <c r="AX158" s="1458"/>
      <c r="AY158" s="1458"/>
      <c r="AZ158" s="1458"/>
      <c r="BA158" s="1458"/>
      <c r="BB158" s="1458"/>
      <c r="BC158" s="1458"/>
      <c r="BD158" s="1458"/>
      <c r="BE158" s="1458"/>
      <c r="BF158" s="1458"/>
      <c r="BG158" s="1458"/>
      <c r="BH158" s="1458"/>
      <c r="BI158" s="1458"/>
      <c r="BJ158" s="1458"/>
      <c r="BK158" s="1458"/>
      <c r="BL158" s="1458"/>
      <c r="BM158" s="1458"/>
      <c r="BN158" s="1458"/>
      <c r="BO158" s="40"/>
      <c r="BP158" s="40"/>
      <c r="BQ158" s="40"/>
      <c r="BR158" s="40"/>
      <c r="BS158" s="40"/>
    </row>
    <row r="159" spans="1:77" s="1475" customFormat="1" ht="28.5" hidden="1" customHeight="1">
      <c r="A159" s="2974" t="s">
        <v>54</v>
      </c>
      <c r="B159" s="2965" t="s">
        <v>14</v>
      </c>
      <c r="C159" s="2965" t="s">
        <v>15</v>
      </c>
      <c r="D159" s="2965" t="s">
        <v>17</v>
      </c>
      <c r="E159" s="2965" t="s">
        <v>413</v>
      </c>
      <c r="F159" s="2965"/>
      <c r="G159" s="2965"/>
      <c r="H159" s="2965" t="s">
        <v>337</v>
      </c>
      <c r="I159" s="2965"/>
      <c r="J159" s="2965"/>
      <c r="K159" s="2965" t="s">
        <v>35</v>
      </c>
      <c r="L159" s="2965"/>
      <c r="M159" s="2965" t="s">
        <v>422</v>
      </c>
      <c r="N159" s="2965"/>
      <c r="O159" s="2965"/>
      <c r="P159" s="2965"/>
      <c r="Q159" s="2965" t="s">
        <v>479</v>
      </c>
      <c r="R159" s="2965"/>
      <c r="S159" s="2965"/>
      <c r="T159" s="2965" t="s">
        <v>480</v>
      </c>
      <c r="U159" s="2965"/>
      <c r="V159" s="2965"/>
      <c r="W159" s="2965" t="s">
        <v>481</v>
      </c>
      <c r="X159" s="2965"/>
      <c r="Y159" s="2965"/>
      <c r="Z159" s="2965" t="s">
        <v>482</v>
      </c>
      <c r="AA159" s="2965"/>
      <c r="AB159" s="2965"/>
      <c r="AC159" s="2965" t="s">
        <v>483</v>
      </c>
      <c r="AD159" s="2965"/>
      <c r="AE159" s="2965"/>
      <c r="AF159" s="2965" t="s">
        <v>484</v>
      </c>
      <c r="AG159" s="2965"/>
      <c r="AH159" s="2965"/>
      <c r="AI159" s="2965" t="s">
        <v>485</v>
      </c>
      <c r="AJ159" s="2965"/>
      <c r="AK159" s="2965"/>
      <c r="AL159" s="2965" t="s">
        <v>486</v>
      </c>
      <c r="AM159" s="2965"/>
      <c r="AN159" s="2965"/>
      <c r="AO159" s="2965" t="s">
        <v>487</v>
      </c>
      <c r="AP159" s="2965"/>
      <c r="AQ159" s="2965"/>
      <c r="AR159" s="2965" t="s">
        <v>488</v>
      </c>
      <c r="AS159" s="2965"/>
      <c r="AT159" s="2965"/>
      <c r="AU159" s="2965" t="s">
        <v>339</v>
      </c>
      <c r="AV159" s="2965"/>
      <c r="AW159" s="2965"/>
      <c r="AX159" s="2965" t="s">
        <v>42</v>
      </c>
      <c r="AY159" s="2967"/>
      <c r="AZ159" s="2967"/>
      <c r="BA159" s="2967"/>
      <c r="BB159" s="2965" t="s">
        <v>78</v>
      </c>
      <c r="BC159" s="2965"/>
      <c r="BD159" s="2965"/>
      <c r="BE159" s="2965"/>
      <c r="BF159" s="2965"/>
      <c r="BG159" s="2965"/>
      <c r="BH159" s="2965" t="s">
        <v>81</v>
      </c>
      <c r="BI159" s="2965"/>
      <c r="BJ159" s="2965"/>
      <c r="BK159" s="2965"/>
      <c r="BL159" s="2965"/>
      <c r="BM159" s="2965"/>
      <c r="BN159" s="2965" t="s">
        <v>4</v>
      </c>
      <c r="BO159" s="2969" t="s">
        <v>341</v>
      </c>
      <c r="BP159" s="2970"/>
      <c r="BQ159" s="2970"/>
      <c r="BR159" s="2971"/>
      <c r="BS159" s="2885" t="s">
        <v>4</v>
      </c>
      <c r="BW159" s="2871"/>
      <c r="BX159" s="2871"/>
      <c r="BY159" s="2871"/>
    </row>
    <row r="160" spans="1:77" s="1475" customFormat="1" ht="23.25" hidden="1" customHeight="1">
      <c r="A160" s="2974"/>
      <c r="B160" s="2965"/>
      <c r="C160" s="2965"/>
      <c r="D160" s="2965"/>
      <c r="E160" s="2965" t="s">
        <v>34</v>
      </c>
      <c r="F160" s="2965" t="s">
        <v>19</v>
      </c>
      <c r="G160" s="2965"/>
      <c r="H160" s="2965" t="s">
        <v>34</v>
      </c>
      <c r="I160" s="2965" t="s">
        <v>19</v>
      </c>
      <c r="J160" s="2965"/>
      <c r="K160" s="2965" t="s">
        <v>20</v>
      </c>
      <c r="L160" s="2965" t="s">
        <v>427</v>
      </c>
      <c r="M160" s="2965" t="s">
        <v>20</v>
      </c>
      <c r="N160" s="2965" t="s">
        <v>32</v>
      </c>
      <c r="O160" s="2965"/>
      <c r="P160" s="2965"/>
      <c r="Q160" s="2965" t="s">
        <v>1</v>
      </c>
      <c r="R160" s="2966" t="s">
        <v>8</v>
      </c>
      <c r="S160" s="2966"/>
      <c r="T160" s="2965" t="s">
        <v>1</v>
      </c>
      <c r="U160" s="2966" t="s">
        <v>8</v>
      </c>
      <c r="V160" s="2966"/>
      <c r="W160" s="2965" t="s">
        <v>1</v>
      </c>
      <c r="X160" s="2966" t="s">
        <v>8</v>
      </c>
      <c r="Y160" s="2966"/>
      <c r="Z160" s="2965" t="s">
        <v>1</v>
      </c>
      <c r="AA160" s="2966" t="s">
        <v>8</v>
      </c>
      <c r="AB160" s="2966"/>
      <c r="AC160" s="2965" t="s">
        <v>1</v>
      </c>
      <c r="AD160" s="2966" t="s">
        <v>8</v>
      </c>
      <c r="AE160" s="2966"/>
      <c r="AF160" s="2965" t="s">
        <v>1</v>
      </c>
      <c r="AG160" s="2966" t="s">
        <v>8</v>
      </c>
      <c r="AH160" s="2966"/>
      <c r="AI160" s="2965" t="s">
        <v>1</v>
      </c>
      <c r="AJ160" s="2966" t="s">
        <v>8</v>
      </c>
      <c r="AK160" s="2966"/>
      <c r="AL160" s="2965" t="s">
        <v>1</v>
      </c>
      <c r="AM160" s="2966" t="s">
        <v>8</v>
      </c>
      <c r="AN160" s="2966"/>
      <c r="AO160" s="2965" t="s">
        <v>1</v>
      </c>
      <c r="AP160" s="2966" t="s">
        <v>8</v>
      </c>
      <c r="AQ160" s="2966"/>
      <c r="AR160" s="2965" t="s">
        <v>1</v>
      </c>
      <c r="AS160" s="2966" t="s">
        <v>8</v>
      </c>
      <c r="AT160" s="2966"/>
      <c r="AU160" s="2965" t="s">
        <v>1</v>
      </c>
      <c r="AV160" s="2966" t="s">
        <v>8</v>
      </c>
      <c r="AW160" s="2966"/>
      <c r="AX160" s="2965" t="s">
        <v>20</v>
      </c>
      <c r="AY160" s="2965" t="s">
        <v>33</v>
      </c>
      <c r="AZ160" s="2967"/>
      <c r="BA160" s="2967"/>
      <c r="BB160" s="2965" t="s">
        <v>80</v>
      </c>
      <c r="BC160" s="2965"/>
      <c r="BD160" s="2965"/>
      <c r="BE160" s="2965" t="s">
        <v>79</v>
      </c>
      <c r="BF160" s="2965"/>
      <c r="BG160" s="2965"/>
      <c r="BH160" s="2965" t="s">
        <v>80</v>
      </c>
      <c r="BI160" s="2965"/>
      <c r="BJ160" s="2965"/>
      <c r="BK160" s="2965" t="s">
        <v>79</v>
      </c>
      <c r="BL160" s="2965"/>
      <c r="BM160" s="2965"/>
      <c r="BN160" s="2965"/>
      <c r="BO160" s="2972" t="s">
        <v>20</v>
      </c>
      <c r="BP160" s="2873" t="s">
        <v>33</v>
      </c>
      <c r="BQ160" s="2970"/>
      <c r="BR160" s="2971"/>
      <c r="BS160" s="2885"/>
      <c r="BW160" s="2871"/>
      <c r="BX160" s="2871"/>
      <c r="BY160" s="2871"/>
    </row>
    <row r="161" spans="1:77" s="1475" customFormat="1" ht="14.25" hidden="1" customHeight="1">
      <c r="A161" s="2974"/>
      <c r="B161" s="2965"/>
      <c r="C161" s="2965"/>
      <c r="D161" s="2965"/>
      <c r="E161" s="2965"/>
      <c r="F161" s="2965" t="s">
        <v>20</v>
      </c>
      <c r="G161" s="2965" t="s">
        <v>33</v>
      </c>
      <c r="H161" s="2965"/>
      <c r="I161" s="2965" t="s">
        <v>20</v>
      </c>
      <c r="J161" s="2965" t="s">
        <v>33</v>
      </c>
      <c r="K161" s="2965"/>
      <c r="L161" s="2965"/>
      <c r="M161" s="2965"/>
      <c r="N161" s="2965" t="s">
        <v>1</v>
      </c>
      <c r="O161" s="2965" t="s">
        <v>5</v>
      </c>
      <c r="P161" s="2965"/>
      <c r="Q161" s="2965"/>
      <c r="R161" s="2966" t="s">
        <v>9</v>
      </c>
      <c r="S161" s="2966" t="s">
        <v>10</v>
      </c>
      <c r="T161" s="2965"/>
      <c r="U161" s="2966" t="s">
        <v>9</v>
      </c>
      <c r="V161" s="2966" t="s">
        <v>10</v>
      </c>
      <c r="W161" s="2965"/>
      <c r="X161" s="2966" t="s">
        <v>9</v>
      </c>
      <c r="Y161" s="2966" t="s">
        <v>10</v>
      </c>
      <c r="Z161" s="2965"/>
      <c r="AA161" s="2966" t="s">
        <v>9</v>
      </c>
      <c r="AB161" s="2966" t="s">
        <v>10</v>
      </c>
      <c r="AC161" s="2965"/>
      <c r="AD161" s="2966" t="s">
        <v>9</v>
      </c>
      <c r="AE161" s="2966" t="s">
        <v>10</v>
      </c>
      <c r="AF161" s="2965"/>
      <c r="AG161" s="2966" t="s">
        <v>9</v>
      </c>
      <c r="AH161" s="2966" t="s">
        <v>10</v>
      </c>
      <c r="AI161" s="2965"/>
      <c r="AJ161" s="2966" t="s">
        <v>9</v>
      </c>
      <c r="AK161" s="2966" t="s">
        <v>10</v>
      </c>
      <c r="AL161" s="2965"/>
      <c r="AM161" s="2966" t="s">
        <v>9</v>
      </c>
      <c r="AN161" s="2966" t="s">
        <v>10</v>
      </c>
      <c r="AO161" s="2965"/>
      <c r="AP161" s="2966" t="s">
        <v>9</v>
      </c>
      <c r="AQ161" s="2966" t="s">
        <v>10</v>
      </c>
      <c r="AR161" s="2965"/>
      <c r="AS161" s="2966" t="s">
        <v>9</v>
      </c>
      <c r="AT161" s="2966" t="s">
        <v>10</v>
      </c>
      <c r="AU161" s="2965"/>
      <c r="AV161" s="2966" t="s">
        <v>9</v>
      </c>
      <c r="AW161" s="2966" t="s">
        <v>10</v>
      </c>
      <c r="AX161" s="2967"/>
      <c r="AY161" s="2966" t="s">
        <v>1</v>
      </c>
      <c r="AZ161" s="2966" t="s">
        <v>340</v>
      </c>
      <c r="BA161" s="2967"/>
      <c r="BB161" s="2965" t="s">
        <v>1</v>
      </c>
      <c r="BC161" s="2966" t="s">
        <v>8</v>
      </c>
      <c r="BD161" s="2966"/>
      <c r="BE161" s="2965" t="s">
        <v>1</v>
      </c>
      <c r="BF161" s="2966" t="s">
        <v>8</v>
      </c>
      <c r="BG161" s="2966"/>
      <c r="BH161" s="2965" t="s">
        <v>1</v>
      </c>
      <c r="BI161" s="2966" t="s">
        <v>8</v>
      </c>
      <c r="BJ161" s="2966"/>
      <c r="BK161" s="2965" t="s">
        <v>1</v>
      </c>
      <c r="BL161" s="2966" t="s">
        <v>8</v>
      </c>
      <c r="BM161" s="2966"/>
      <c r="BN161" s="2965"/>
      <c r="BO161" s="2857"/>
      <c r="BP161" s="2878" t="s">
        <v>1</v>
      </c>
      <c r="BQ161" s="2880" t="s">
        <v>340</v>
      </c>
      <c r="BR161" s="2971"/>
      <c r="BS161" s="2885"/>
      <c r="BW161" s="2871" t="s">
        <v>423</v>
      </c>
      <c r="BX161" s="2882"/>
      <c r="BY161" s="2882"/>
    </row>
    <row r="162" spans="1:77" s="1475" customFormat="1" ht="48" hidden="1" customHeight="1">
      <c r="A162" s="2974"/>
      <c r="B162" s="2965"/>
      <c r="C162" s="2965"/>
      <c r="D162" s="2965"/>
      <c r="E162" s="2965"/>
      <c r="F162" s="2968"/>
      <c r="G162" s="2965"/>
      <c r="H162" s="2965"/>
      <c r="I162" s="2968"/>
      <c r="J162" s="2965"/>
      <c r="K162" s="2965"/>
      <c r="L162" s="2965"/>
      <c r="M162" s="2965"/>
      <c r="N162" s="2965"/>
      <c r="O162" s="1476" t="s">
        <v>9</v>
      </c>
      <c r="P162" s="1476" t="s">
        <v>10</v>
      </c>
      <c r="Q162" s="2965"/>
      <c r="R162" s="2966"/>
      <c r="S162" s="2966"/>
      <c r="T162" s="2965"/>
      <c r="U162" s="2966"/>
      <c r="V162" s="2966"/>
      <c r="W162" s="2965"/>
      <c r="X162" s="2966"/>
      <c r="Y162" s="2966"/>
      <c r="Z162" s="2965"/>
      <c r="AA162" s="2966"/>
      <c r="AB162" s="2966"/>
      <c r="AC162" s="2965"/>
      <c r="AD162" s="2966"/>
      <c r="AE162" s="2966"/>
      <c r="AF162" s="2965"/>
      <c r="AG162" s="2966"/>
      <c r="AH162" s="2966"/>
      <c r="AI162" s="2965"/>
      <c r="AJ162" s="2966"/>
      <c r="AK162" s="2966"/>
      <c r="AL162" s="2965"/>
      <c r="AM162" s="2966"/>
      <c r="AN162" s="2966"/>
      <c r="AO162" s="2965"/>
      <c r="AP162" s="2966"/>
      <c r="AQ162" s="2966"/>
      <c r="AR162" s="2965"/>
      <c r="AS162" s="2966"/>
      <c r="AT162" s="2966"/>
      <c r="AU162" s="2965"/>
      <c r="AV162" s="2966"/>
      <c r="AW162" s="2966"/>
      <c r="AX162" s="2967"/>
      <c r="AY162" s="2967"/>
      <c r="AZ162" s="1476" t="s">
        <v>9</v>
      </c>
      <c r="BA162" s="1476" t="s">
        <v>10</v>
      </c>
      <c r="BB162" s="2965"/>
      <c r="BC162" s="1476" t="s">
        <v>9</v>
      </c>
      <c r="BD162" s="1476" t="s">
        <v>10</v>
      </c>
      <c r="BE162" s="2965"/>
      <c r="BF162" s="1476" t="s">
        <v>9</v>
      </c>
      <c r="BG162" s="1476" t="s">
        <v>10</v>
      </c>
      <c r="BH162" s="2965"/>
      <c r="BI162" s="1476" t="s">
        <v>9</v>
      </c>
      <c r="BJ162" s="1476" t="s">
        <v>10</v>
      </c>
      <c r="BK162" s="2965"/>
      <c r="BL162" s="1476" t="s">
        <v>9</v>
      </c>
      <c r="BM162" s="1476" t="s">
        <v>10</v>
      </c>
      <c r="BN162" s="2965"/>
      <c r="BO162" s="2859"/>
      <c r="BP162" s="2973"/>
      <c r="BQ162" s="1471" t="s">
        <v>9</v>
      </c>
      <c r="BR162" s="1471" t="s">
        <v>10</v>
      </c>
      <c r="BS162" s="2885"/>
      <c r="BW162" s="2871"/>
      <c r="BX162" s="1477"/>
      <c r="BY162" s="1477"/>
    </row>
    <row r="163" spans="1:77" s="1475" customFormat="1" ht="15" hidden="1" customHeight="1">
      <c r="A163" s="1473" t="s">
        <v>21</v>
      </c>
      <c r="B163" s="1474">
        <f>A163+1</f>
        <v>2</v>
      </c>
      <c r="C163" s="1474">
        <f>B163+1</f>
        <v>3</v>
      </c>
      <c r="D163" s="1474">
        <f t="shared" ref="D163:AZ163" si="441">C163+1</f>
        <v>4</v>
      </c>
      <c r="E163" s="1474">
        <f>D163+1</f>
        <v>5</v>
      </c>
      <c r="F163" s="1474">
        <f t="shared" si="441"/>
        <v>6</v>
      </c>
      <c r="G163" s="1474">
        <f t="shared" si="441"/>
        <v>7</v>
      </c>
      <c r="H163" s="1474">
        <f>G163+1</f>
        <v>8</v>
      </c>
      <c r="I163" s="1474">
        <f>H163+1</f>
        <v>9</v>
      </c>
      <c r="J163" s="1474">
        <f>I163+1</f>
        <v>10</v>
      </c>
      <c r="K163" s="1474">
        <f>G163+1</f>
        <v>8</v>
      </c>
      <c r="L163" s="1474">
        <f t="shared" si="441"/>
        <v>9</v>
      </c>
      <c r="M163" s="1474">
        <f>L163+1</f>
        <v>10</v>
      </c>
      <c r="N163" s="1474">
        <f t="shared" si="441"/>
        <v>11</v>
      </c>
      <c r="O163" s="1474">
        <f>N163+1</f>
        <v>12</v>
      </c>
      <c r="P163" s="1474">
        <f t="shared" si="441"/>
        <v>13</v>
      </c>
      <c r="Q163" s="1474">
        <f t="shared" si="441"/>
        <v>14</v>
      </c>
      <c r="R163" s="1474">
        <f t="shared" si="441"/>
        <v>15</v>
      </c>
      <c r="S163" s="1474">
        <f t="shared" si="441"/>
        <v>16</v>
      </c>
      <c r="T163" s="1474">
        <f t="shared" si="441"/>
        <v>17</v>
      </c>
      <c r="U163" s="1474">
        <f t="shared" si="441"/>
        <v>18</v>
      </c>
      <c r="V163" s="1474">
        <f t="shared" si="441"/>
        <v>19</v>
      </c>
      <c r="W163" s="1474">
        <f t="shared" si="441"/>
        <v>20</v>
      </c>
      <c r="X163" s="1474">
        <f t="shared" si="441"/>
        <v>21</v>
      </c>
      <c r="Y163" s="1474">
        <f t="shared" si="441"/>
        <v>22</v>
      </c>
      <c r="Z163" s="1474">
        <f t="shared" si="441"/>
        <v>23</v>
      </c>
      <c r="AA163" s="1474">
        <f t="shared" si="441"/>
        <v>24</v>
      </c>
      <c r="AB163" s="1474">
        <f t="shared" si="441"/>
        <v>25</v>
      </c>
      <c r="AC163" s="1474">
        <f t="shared" si="441"/>
        <v>26</v>
      </c>
      <c r="AD163" s="1474">
        <f t="shared" si="441"/>
        <v>27</v>
      </c>
      <c r="AE163" s="1474">
        <f t="shared" si="441"/>
        <v>28</v>
      </c>
      <c r="AF163" s="1474">
        <f t="shared" si="441"/>
        <v>29</v>
      </c>
      <c r="AG163" s="1474">
        <f t="shared" si="441"/>
        <v>30</v>
      </c>
      <c r="AH163" s="1474">
        <f t="shared" si="441"/>
        <v>31</v>
      </c>
      <c r="AI163" s="1474">
        <f t="shared" si="441"/>
        <v>32</v>
      </c>
      <c r="AJ163" s="1474">
        <f t="shared" si="441"/>
        <v>33</v>
      </c>
      <c r="AK163" s="1474">
        <f t="shared" si="441"/>
        <v>34</v>
      </c>
      <c r="AL163" s="1474">
        <f t="shared" si="441"/>
        <v>35</v>
      </c>
      <c r="AM163" s="1474">
        <f t="shared" si="441"/>
        <v>36</v>
      </c>
      <c r="AN163" s="1474">
        <f t="shared" si="441"/>
        <v>37</v>
      </c>
      <c r="AO163" s="1474">
        <f t="shared" si="441"/>
        <v>38</v>
      </c>
      <c r="AP163" s="1474">
        <f t="shared" si="441"/>
        <v>39</v>
      </c>
      <c r="AQ163" s="1474">
        <f t="shared" si="441"/>
        <v>40</v>
      </c>
      <c r="AR163" s="1474">
        <f t="shared" si="441"/>
        <v>41</v>
      </c>
      <c r="AS163" s="1474">
        <f t="shared" si="441"/>
        <v>42</v>
      </c>
      <c r="AT163" s="1675">
        <f t="shared" si="441"/>
        <v>43</v>
      </c>
      <c r="AU163" s="1675"/>
      <c r="AV163" s="1675"/>
      <c r="AW163" s="1675"/>
      <c r="AX163" s="1675">
        <f>AT163+1</f>
        <v>44</v>
      </c>
      <c r="AY163" s="1474">
        <f t="shared" si="441"/>
        <v>45</v>
      </c>
      <c r="AZ163" s="1474">
        <f t="shared" si="441"/>
        <v>46</v>
      </c>
      <c r="BA163" s="1474">
        <f>AZ163+1</f>
        <v>47</v>
      </c>
      <c r="BB163" s="1474">
        <f>BA163+1</f>
        <v>48</v>
      </c>
      <c r="BC163" s="1474">
        <f t="shared" ref="BC163:BM163" si="442">BB163+1</f>
        <v>49</v>
      </c>
      <c r="BD163" s="1474">
        <f t="shared" si="442"/>
        <v>50</v>
      </c>
      <c r="BE163" s="1474">
        <f t="shared" si="442"/>
        <v>51</v>
      </c>
      <c r="BF163" s="1474">
        <f t="shared" si="442"/>
        <v>52</v>
      </c>
      <c r="BG163" s="1474">
        <f t="shared" si="442"/>
        <v>53</v>
      </c>
      <c r="BH163" s="1474">
        <f t="shared" si="442"/>
        <v>54</v>
      </c>
      <c r="BI163" s="1474">
        <f t="shared" si="442"/>
        <v>55</v>
      </c>
      <c r="BJ163" s="1474">
        <f t="shared" si="442"/>
        <v>56</v>
      </c>
      <c r="BK163" s="1474">
        <f t="shared" si="442"/>
        <v>57</v>
      </c>
      <c r="BL163" s="1474">
        <f t="shared" si="442"/>
        <v>58</v>
      </c>
      <c r="BM163" s="1474">
        <f t="shared" si="442"/>
        <v>59</v>
      </c>
      <c r="BN163" s="1474"/>
      <c r="BO163" s="1445">
        <f>BA163+1</f>
        <v>48</v>
      </c>
      <c r="BP163" s="104">
        <f t="shared" ref="BP163:BS163" si="443">BO163+1</f>
        <v>49</v>
      </c>
      <c r="BQ163" s="104">
        <f t="shared" si="443"/>
        <v>50</v>
      </c>
      <c r="BR163" s="104">
        <f t="shared" si="443"/>
        <v>51</v>
      </c>
      <c r="BS163" s="104">
        <f t="shared" si="443"/>
        <v>52</v>
      </c>
      <c r="BX163" s="1477"/>
      <c r="BY163" s="1477"/>
    </row>
    <row r="164" spans="1:77" s="1475" customFormat="1" ht="56.25" hidden="1" customHeight="1">
      <c r="A164" s="1473"/>
      <c r="B164" s="1474" t="s">
        <v>425</v>
      </c>
      <c r="C164" s="1474"/>
      <c r="D164" s="1474"/>
      <c r="E164" s="1474"/>
      <c r="F164" s="1132">
        <f>F165+F255</f>
        <v>4061102</v>
      </c>
      <c r="G164" s="1132">
        <f t="shared" ref="G164:BM164" si="444">G165+G255</f>
        <v>4477317</v>
      </c>
      <c r="H164" s="1132">
        <f t="shared" si="444"/>
        <v>0</v>
      </c>
      <c r="I164" s="1132">
        <f t="shared" si="444"/>
        <v>0</v>
      </c>
      <c r="J164" s="1132">
        <f t="shared" si="444"/>
        <v>0</v>
      </c>
      <c r="K164" s="1132">
        <f t="shared" si="444"/>
        <v>952648</v>
      </c>
      <c r="L164" s="1132">
        <f t="shared" si="444"/>
        <v>804995</v>
      </c>
      <c r="M164" s="1132">
        <f t="shared" si="444"/>
        <v>2468876.4444444445</v>
      </c>
      <c r="N164" s="1132">
        <f t="shared" si="444"/>
        <v>2468876.4444444445</v>
      </c>
      <c r="O164" s="1132">
        <f t="shared" si="444"/>
        <v>916250</v>
      </c>
      <c r="P164" s="1132">
        <f t="shared" si="444"/>
        <v>0</v>
      </c>
      <c r="Q164" s="1132">
        <f t="shared" si="444"/>
        <v>514938</v>
      </c>
      <c r="R164" s="1132">
        <f t="shared" si="444"/>
        <v>120000</v>
      </c>
      <c r="S164" s="1132">
        <f t="shared" si="444"/>
        <v>0</v>
      </c>
      <c r="T164" s="1132">
        <f t="shared" si="444"/>
        <v>391295</v>
      </c>
      <c r="U164" s="1132">
        <f t="shared" si="444"/>
        <v>22967</v>
      </c>
      <c r="V164" s="1132">
        <f t="shared" si="444"/>
        <v>0</v>
      </c>
      <c r="W164" s="1132">
        <f t="shared" si="444"/>
        <v>123643</v>
      </c>
      <c r="X164" s="1132">
        <f t="shared" si="444"/>
        <v>97033</v>
      </c>
      <c r="Y164" s="1132">
        <f t="shared" si="444"/>
        <v>0</v>
      </c>
      <c r="Z164" s="1132">
        <f t="shared" si="444"/>
        <v>119353</v>
      </c>
      <c r="AA164" s="1132">
        <f t="shared" si="444"/>
        <v>0</v>
      </c>
      <c r="AB164" s="1132">
        <f t="shared" si="444"/>
        <v>0</v>
      </c>
      <c r="AC164" s="1132">
        <f t="shared" si="444"/>
        <v>133793</v>
      </c>
      <c r="AD164" s="1132">
        <f t="shared" si="444"/>
        <v>0</v>
      </c>
      <c r="AE164" s="1132">
        <f t="shared" si="444"/>
        <v>0</v>
      </c>
      <c r="AF164" s="1132">
        <f t="shared" si="444"/>
        <v>70699</v>
      </c>
      <c r="AG164" s="1132">
        <f t="shared" si="444"/>
        <v>0</v>
      </c>
      <c r="AH164" s="1132">
        <f t="shared" si="444"/>
        <v>0</v>
      </c>
      <c r="AI164" s="1132">
        <f t="shared" si="444"/>
        <v>63094</v>
      </c>
      <c r="AJ164" s="1132">
        <f t="shared" si="444"/>
        <v>0</v>
      </c>
      <c r="AK164" s="1132">
        <f t="shared" si="444"/>
        <v>0</v>
      </c>
      <c r="AL164" s="1132">
        <f t="shared" si="444"/>
        <v>63094</v>
      </c>
      <c r="AM164" s="1132">
        <f t="shared" si="444"/>
        <v>0</v>
      </c>
      <c r="AN164" s="1132">
        <f t="shared" si="444"/>
        <v>0</v>
      </c>
      <c r="AO164" s="1132">
        <f t="shared" si="444"/>
        <v>367857</v>
      </c>
      <c r="AP164" s="1132">
        <f t="shared" si="444"/>
        <v>140243</v>
      </c>
      <c r="AQ164" s="1132">
        <f t="shared" si="444"/>
        <v>0</v>
      </c>
      <c r="AR164" s="1132">
        <f t="shared" si="444"/>
        <v>367857</v>
      </c>
      <c r="AS164" s="1132">
        <f t="shared" si="444"/>
        <v>140243</v>
      </c>
      <c r="AT164" s="1132">
        <f t="shared" si="444"/>
        <v>0</v>
      </c>
      <c r="AU164" s="1132">
        <f t="shared" si="444"/>
        <v>1016588</v>
      </c>
      <c r="AV164" s="1132">
        <f t="shared" si="444"/>
        <v>260243</v>
      </c>
      <c r="AW164" s="1132">
        <f t="shared" si="444"/>
        <v>0</v>
      </c>
      <c r="AX164" s="1132">
        <f t="shared" si="444"/>
        <v>1452288.4444444445</v>
      </c>
      <c r="AY164" s="1132">
        <f t="shared" si="444"/>
        <v>1452288.4444444445</v>
      </c>
      <c r="AZ164" s="1132">
        <f t="shared" si="444"/>
        <v>656007</v>
      </c>
      <c r="BA164" s="1132">
        <f t="shared" si="444"/>
        <v>0</v>
      </c>
      <c r="BB164" s="1132">
        <f t="shared" si="444"/>
        <v>1112850.111111111</v>
      </c>
      <c r="BC164" s="1132">
        <f t="shared" si="444"/>
        <v>656007</v>
      </c>
      <c r="BD164" s="1132">
        <f t="shared" si="444"/>
        <v>0</v>
      </c>
      <c r="BE164" s="1132">
        <f t="shared" si="444"/>
        <v>1112850.111111111</v>
      </c>
      <c r="BF164" s="1132">
        <f t="shared" si="444"/>
        <v>656007</v>
      </c>
      <c r="BG164" s="1132">
        <f t="shared" si="444"/>
        <v>0</v>
      </c>
      <c r="BH164" s="1132">
        <f t="shared" si="444"/>
        <v>101676</v>
      </c>
      <c r="BI164" s="1132">
        <f t="shared" si="444"/>
        <v>0</v>
      </c>
      <c r="BJ164" s="1132">
        <f t="shared" si="444"/>
        <v>0</v>
      </c>
      <c r="BK164" s="1132">
        <f t="shared" si="444"/>
        <v>0</v>
      </c>
      <c r="BL164" s="1132">
        <f t="shared" si="444"/>
        <v>0</v>
      </c>
      <c r="BM164" s="1132">
        <f t="shared" si="444"/>
        <v>0</v>
      </c>
      <c r="BN164" s="1474"/>
      <c r="BO164" s="1446"/>
      <c r="BP164" s="1391"/>
      <c r="BQ164" s="1391"/>
      <c r="BR164" s="1391"/>
      <c r="BS164" s="1391"/>
      <c r="BX164" s="1477"/>
      <c r="BY164" s="1477"/>
    </row>
    <row r="165" spans="1:77" s="803" customFormat="1" ht="56.25" hidden="1" customHeight="1">
      <c r="A165" s="800"/>
      <c r="B165" s="1193" t="s">
        <v>426</v>
      </c>
      <c r="C165" s="800"/>
      <c r="D165" s="800"/>
      <c r="E165" s="1193"/>
      <c r="F165" s="939">
        <f>F166+F173+F176</f>
        <v>3661228</v>
      </c>
      <c r="G165" s="939">
        <f t="shared" ref="G165:R165" si="445">G166+G173+G176</f>
        <v>4077443</v>
      </c>
      <c r="H165" s="939">
        <f t="shared" si="445"/>
        <v>0</v>
      </c>
      <c r="I165" s="939">
        <f t="shared" si="445"/>
        <v>0</v>
      </c>
      <c r="J165" s="939">
        <f t="shared" si="445"/>
        <v>0</v>
      </c>
      <c r="K165" s="939">
        <f t="shared" si="445"/>
        <v>952648</v>
      </c>
      <c r="L165" s="939">
        <f t="shared" si="445"/>
        <v>804995</v>
      </c>
      <c r="M165" s="939">
        <f t="shared" si="445"/>
        <v>2368876.4444444445</v>
      </c>
      <c r="N165" s="939">
        <f t="shared" si="445"/>
        <v>2368876.4444444445</v>
      </c>
      <c r="O165" s="939">
        <f t="shared" si="445"/>
        <v>916250</v>
      </c>
      <c r="P165" s="939">
        <f t="shared" si="445"/>
        <v>0</v>
      </c>
      <c r="Q165" s="939">
        <f t="shared" si="445"/>
        <v>514938</v>
      </c>
      <c r="R165" s="939">
        <f t="shared" si="445"/>
        <v>120000</v>
      </c>
      <c r="S165" s="939">
        <f>S166+S173+S176</f>
        <v>0</v>
      </c>
      <c r="T165" s="939">
        <f t="shared" ref="T165:BM165" si="446">T166+T173+T176</f>
        <v>391295</v>
      </c>
      <c r="U165" s="939">
        <f t="shared" si="446"/>
        <v>22967</v>
      </c>
      <c r="V165" s="939">
        <f t="shared" si="446"/>
        <v>0</v>
      </c>
      <c r="W165" s="939">
        <f t="shared" si="446"/>
        <v>123643</v>
      </c>
      <c r="X165" s="939">
        <f t="shared" si="446"/>
        <v>97033</v>
      </c>
      <c r="Y165" s="939">
        <f t="shared" si="446"/>
        <v>0</v>
      </c>
      <c r="Z165" s="939">
        <f t="shared" si="446"/>
        <v>119353</v>
      </c>
      <c r="AA165" s="939">
        <f t="shared" si="446"/>
        <v>0</v>
      </c>
      <c r="AB165" s="939">
        <f t="shared" si="446"/>
        <v>0</v>
      </c>
      <c r="AC165" s="939">
        <f t="shared" si="446"/>
        <v>83793</v>
      </c>
      <c r="AD165" s="939">
        <f t="shared" si="446"/>
        <v>0</v>
      </c>
      <c r="AE165" s="939">
        <f t="shared" si="446"/>
        <v>0</v>
      </c>
      <c r="AF165" s="939">
        <f t="shared" si="446"/>
        <v>70699</v>
      </c>
      <c r="AG165" s="939">
        <f t="shared" si="446"/>
        <v>0</v>
      </c>
      <c r="AH165" s="939">
        <f t="shared" si="446"/>
        <v>0</v>
      </c>
      <c r="AI165" s="939">
        <f t="shared" si="446"/>
        <v>13094</v>
      </c>
      <c r="AJ165" s="939">
        <f t="shared" si="446"/>
        <v>0</v>
      </c>
      <c r="AK165" s="939">
        <f t="shared" si="446"/>
        <v>0</v>
      </c>
      <c r="AL165" s="939">
        <f t="shared" si="446"/>
        <v>13094</v>
      </c>
      <c r="AM165" s="939">
        <f t="shared" si="446"/>
        <v>0</v>
      </c>
      <c r="AN165" s="939">
        <f t="shared" si="446"/>
        <v>0</v>
      </c>
      <c r="AO165" s="939">
        <f t="shared" si="446"/>
        <v>367857</v>
      </c>
      <c r="AP165" s="939">
        <f t="shared" si="446"/>
        <v>140243</v>
      </c>
      <c r="AQ165" s="939">
        <f t="shared" si="446"/>
        <v>0</v>
      </c>
      <c r="AR165" s="939">
        <f t="shared" si="446"/>
        <v>367857</v>
      </c>
      <c r="AS165" s="939">
        <f t="shared" si="446"/>
        <v>140243</v>
      </c>
      <c r="AT165" s="939">
        <f t="shared" si="446"/>
        <v>0</v>
      </c>
      <c r="AU165" s="939">
        <f t="shared" si="446"/>
        <v>966588</v>
      </c>
      <c r="AV165" s="939">
        <f t="shared" si="446"/>
        <v>260243</v>
      </c>
      <c r="AW165" s="939">
        <f t="shared" si="446"/>
        <v>0</v>
      </c>
      <c r="AX165" s="939">
        <f t="shared" si="446"/>
        <v>1402288.4444444445</v>
      </c>
      <c r="AY165" s="939">
        <f t="shared" si="446"/>
        <v>1402288.4444444445</v>
      </c>
      <c r="AZ165" s="939">
        <f t="shared" si="446"/>
        <v>656007</v>
      </c>
      <c r="BA165" s="939">
        <f t="shared" si="446"/>
        <v>0</v>
      </c>
      <c r="BB165" s="939">
        <f t="shared" si="446"/>
        <v>1112850.111111111</v>
      </c>
      <c r="BC165" s="939">
        <f t="shared" si="446"/>
        <v>656007</v>
      </c>
      <c r="BD165" s="939">
        <f t="shared" si="446"/>
        <v>0</v>
      </c>
      <c r="BE165" s="939">
        <f t="shared" si="446"/>
        <v>1112850.111111111</v>
      </c>
      <c r="BF165" s="939">
        <f t="shared" si="446"/>
        <v>656007</v>
      </c>
      <c r="BG165" s="939">
        <f t="shared" si="446"/>
        <v>0</v>
      </c>
      <c r="BH165" s="939">
        <f t="shared" si="446"/>
        <v>101676</v>
      </c>
      <c r="BI165" s="939">
        <f t="shared" si="446"/>
        <v>0</v>
      </c>
      <c r="BJ165" s="939">
        <f t="shared" si="446"/>
        <v>0</v>
      </c>
      <c r="BK165" s="939">
        <f t="shared" si="446"/>
        <v>0</v>
      </c>
      <c r="BL165" s="939">
        <f t="shared" si="446"/>
        <v>0</v>
      </c>
      <c r="BM165" s="939">
        <f t="shared" si="446"/>
        <v>0</v>
      </c>
      <c r="BN165" s="939"/>
      <c r="BO165" s="1442">
        <f>BO166+BO173+BO176+BO260</f>
        <v>1164000</v>
      </c>
      <c r="BP165" s="939">
        <f>BP166+BP173+BP176+BP260</f>
        <v>1164000</v>
      </c>
      <c r="BQ165" s="939">
        <f>BQ166+BQ173+BQ176+BQ260</f>
        <v>656007</v>
      </c>
      <c r="BR165" s="939">
        <f>BR166+BR173+BR176+BR260</f>
        <v>0</v>
      </c>
      <c r="BS165" s="939"/>
    </row>
    <row r="166" spans="1:77" s="227" customFormat="1" ht="56.25" hidden="1" customHeight="1">
      <c r="A166" s="106" t="s">
        <v>22</v>
      </c>
      <c r="B166" s="107" t="s">
        <v>61</v>
      </c>
      <c r="C166" s="106"/>
      <c r="D166" s="106"/>
      <c r="E166" s="107"/>
      <c r="F166" s="1132">
        <f>F167+F170</f>
        <v>0</v>
      </c>
      <c r="G166" s="1132">
        <f t="shared" ref="G166:BM166" si="447">G167+G170</f>
        <v>0</v>
      </c>
      <c r="H166" s="1132">
        <f t="shared" si="447"/>
        <v>0</v>
      </c>
      <c r="I166" s="1132">
        <f t="shared" si="447"/>
        <v>0</v>
      </c>
      <c r="J166" s="1132">
        <f t="shared" si="447"/>
        <v>0</v>
      </c>
      <c r="K166" s="1132">
        <f t="shared" si="447"/>
        <v>0</v>
      </c>
      <c r="L166" s="1132">
        <f t="shared" si="447"/>
        <v>0</v>
      </c>
      <c r="M166" s="1132">
        <f t="shared" si="447"/>
        <v>468501.11111111112</v>
      </c>
      <c r="N166" s="1132">
        <f t="shared" si="447"/>
        <v>468501.11111111112</v>
      </c>
      <c r="O166" s="1132">
        <f t="shared" si="447"/>
        <v>0</v>
      </c>
      <c r="P166" s="1132">
        <f t="shared" si="447"/>
        <v>0</v>
      </c>
      <c r="Q166" s="1132">
        <f t="shared" si="447"/>
        <v>79738</v>
      </c>
      <c r="R166" s="1132">
        <f t="shared" si="447"/>
        <v>0</v>
      </c>
      <c r="S166" s="1132">
        <f t="shared" si="447"/>
        <v>0</v>
      </c>
      <c r="T166" s="1132">
        <f t="shared" si="447"/>
        <v>79738</v>
      </c>
      <c r="U166" s="1132">
        <f t="shared" si="447"/>
        <v>0</v>
      </c>
      <c r="V166" s="1132">
        <f t="shared" si="447"/>
        <v>0</v>
      </c>
      <c r="W166" s="1132">
        <f t="shared" si="447"/>
        <v>0</v>
      </c>
      <c r="X166" s="1132">
        <f t="shared" si="447"/>
        <v>0</v>
      </c>
      <c r="Y166" s="1132">
        <f t="shared" si="447"/>
        <v>0</v>
      </c>
      <c r="Z166" s="1132">
        <f t="shared" si="447"/>
        <v>0</v>
      </c>
      <c r="AA166" s="1132">
        <f t="shared" si="447"/>
        <v>0</v>
      </c>
      <c r="AB166" s="1132">
        <f t="shared" si="447"/>
        <v>0</v>
      </c>
      <c r="AC166" s="1132">
        <f t="shared" si="447"/>
        <v>58873</v>
      </c>
      <c r="AD166" s="1132">
        <f t="shared" si="447"/>
        <v>0</v>
      </c>
      <c r="AE166" s="1132">
        <f t="shared" si="447"/>
        <v>0</v>
      </c>
      <c r="AF166" s="1132">
        <f t="shared" si="447"/>
        <v>45779</v>
      </c>
      <c r="AG166" s="1132">
        <f t="shared" si="447"/>
        <v>0</v>
      </c>
      <c r="AH166" s="1132">
        <f t="shared" si="447"/>
        <v>0</v>
      </c>
      <c r="AI166" s="1132">
        <f t="shared" si="447"/>
        <v>13094</v>
      </c>
      <c r="AJ166" s="1132">
        <f t="shared" si="447"/>
        <v>0</v>
      </c>
      <c r="AK166" s="1132">
        <f t="shared" si="447"/>
        <v>0</v>
      </c>
      <c r="AL166" s="1132">
        <f t="shared" si="447"/>
        <v>13094</v>
      </c>
      <c r="AM166" s="1132">
        <f t="shared" si="447"/>
        <v>0</v>
      </c>
      <c r="AN166" s="1132">
        <f t="shared" si="447"/>
        <v>0</v>
      </c>
      <c r="AO166" s="1132">
        <f t="shared" si="447"/>
        <v>69364</v>
      </c>
      <c r="AP166" s="1132">
        <f t="shared" si="447"/>
        <v>0</v>
      </c>
      <c r="AQ166" s="1132">
        <f t="shared" si="447"/>
        <v>0</v>
      </c>
      <c r="AR166" s="1132">
        <f t="shared" si="447"/>
        <v>69364</v>
      </c>
      <c r="AS166" s="1132">
        <f t="shared" si="447"/>
        <v>0</v>
      </c>
      <c r="AT166" s="1132">
        <f t="shared" si="447"/>
        <v>0</v>
      </c>
      <c r="AU166" s="1132">
        <f t="shared" si="447"/>
        <v>207975</v>
      </c>
      <c r="AV166" s="1132">
        <f t="shared" si="447"/>
        <v>0</v>
      </c>
      <c r="AW166" s="1132">
        <f t="shared" si="447"/>
        <v>0</v>
      </c>
      <c r="AX166" s="1132">
        <f t="shared" si="447"/>
        <v>260526.11111111112</v>
      </c>
      <c r="AY166" s="1132">
        <f t="shared" si="447"/>
        <v>260526.11111111112</v>
      </c>
      <c r="AZ166" s="1132">
        <f t="shared" si="447"/>
        <v>0</v>
      </c>
      <c r="BA166" s="1132">
        <f t="shared" si="447"/>
        <v>0</v>
      </c>
      <c r="BB166" s="1132">
        <f t="shared" si="447"/>
        <v>158850.11111111112</v>
      </c>
      <c r="BC166" s="1132">
        <f t="shared" si="447"/>
        <v>0</v>
      </c>
      <c r="BD166" s="1132">
        <f t="shared" si="447"/>
        <v>0</v>
      </c>
      <c r="BE166" s="1132">
        <f t="shared" si="447"/>
        <v>158850.11111111112</v>
      </c>
      <c r="BF166" s="1132">
        <f t="shared" si="447"/>
        <v>0</v>
      </c>
      <c r="BG166" s="1132">
        <f t="shared" si="447"/>
        <v>0</v>
      </c>
      <c r="BH166" s="1132">
        <f t="shared" si="447"/>
        <v>101676</v>
      </c>
      <c r="BI166" s="1132">
        <f t="shared" si="447"/>
        <v>0</v>
      </c>
      <c r="BJ166" s="1132">
        <f t="shared" si="447"/>
        <v>0</v>
      </c>
      <c r="BK166" s="1132">
        <f t="shared" si="447"/>
        <v>0</v>
      </c>
      <c r="BL166" s="1132">
        <f t="shared" si="447"/>
        <v>0</v>
      </c>
      <c r="BM166" s="1132">
        <f t="shared" si="447"/>
        <v>0</v>
      </c>
      <c r="BN166" s="1132"/>
      <c r="BO166" s="1447">
        <f>BO168+BO169</f>
        <v>112000</v>
      </c>
      <c r="BP166" s="94">
        <f>BP168+BP169</f>
        <v>112000</v>
      </c>
      <c r="BQ166" s="1392">
        <f>BQ168+BQ169</f>
        <v>0</v>
      </c>
      <c r="BR166" s="1392">
        <f>BR168+BR169</f>
        <v>0</v>
      </c>
      <c r="BS166" s="1392">
        <f>BS168+BS169</f>
        <v>0</v>
      </c>
      <c r="BW166" s="227">
        <f>BW170+BW254</f>
        <v>234612</v>
      </c>
      <c r="BX166" s="227" t="s">
        <v>424</v>
      </c>
    </row>
    <row r="167" spans="1:77" s="227" customFormat="1" ht="56.25" hidden="1" customHeight="1">
      <c r="A167" s="106" t="s">
        <v>414</v>
      </c>
      <c r="B167" s="107" t="s">
        <v>415</v>
      </c>
      <c r="C167" s="106"/>
      <c r="D167" s="106"/>
      <c r="E167" s="107"/>
      <c r="F167" s="1132">
        <f>F168+F169</f>
        <v>0</v>
      </c>
      <c r="G167" s="1132">
        <f t="shared" ref="G167:BM167" si="448">G168+G169</f>
        <v>0</v>
      </c>
      <c r="H167" s="1132">
        <f t="shared" si="448"/>
        <v>0</v>
      </c>
      <c r="I167" s="1132">
        <f t="shared" si="448"/>
        <v>0</v>
      </c>
      <c r="J167" s="1132">
        <f t="shared" si="448"/>
        <v>0</v>
      </c>
      <c r="K167" s="1132">
        <f t="shared" si="448"/>
        <v>0</v>
      </c>
      <c r="L167" s="1132">
        <f t="shared" si="448"/>
        <v>0</v>
      </c>
      <c r="M167" s="1132">
        <f t="shared" si="448"/>
        <v>421651</v>
      </c>
      <c r="N167" s="1132">
        <f t="shared" si="448"/>
        <v>421651</v>
      </c>
      <c r="O167" s="1132">
        <f t="shared" si="448"/>
        <v>0</v>
      </c>
      <c r="P167" s="1132">
        <f t="shared" si="448"/>
        <v>0</v>
      </c>
      <c r="Q167" s="1132">
        <f t="shared" si="448"/>
        <v>79738</v>
      </c>
      <c r="R167" s="1132">
        <f t="shared" si="448"/>
        <v>0</v>
      </c>
      <c r="S167" s="1132">
        <f t="shared" si="448"/>
        <v>0</v>
      </c>
      <c r="T167" s="1132">
        <f t="shared" si="448"/>
        <v>79738</v>
      </c>
      <c r="U167" s="1132">
        <f t="shared" si="448"/>
        <v>0</v>
      </c>
      <c r="V167" s="1132">
        <f t="shared" si="448"/>
        <v>0</v>
      </c>
      <c r="W167" s="1132">
        <f t="shared" si="448"/>
        <v>0</v>
      </c>
      <c r="X167" s="1132">
        <f t="shared" si="448"/>
        <v>0</v>
      </c>
      <c r="Y167" s="1132">
        <f t="shared" si="448"/>
        <v>0</v>
      </c>
      <c r="Z167" s="1132">
        <f t="shared" si="448"/>
        <v>0</v>
      </c>
      <c r="AA167" s="1132">
        <f t="shared" si="448"/>
        <v>0</v>
      </c>
      <c r="AB167" s="1132">
        <f t="shared" si="448"/>
        <v>0</v>
      </c>
      <c r="AC167" s="1132">
        <f t="shared" si="448"/>
        <v>58873</v>
      </c>
      <c r="AD167" s="1132">
        <f t="shared" si="448"/>
        <v>0</v>
      </c>
      <c r="AE167" s="1132">
        <f t="shared" si="448"/>
        <v>0</v>
      </c>
      <c r="AF167" s="1132">
        <f t="shared" si="448"/>
        <v>45779</v>
      </c>
      <c r="AG167" s="1132">
        <f t="shared" si="448"/>
        <v>0</v>
      </c>
      <c r="AH167" s="1132">
        <f t="shared" si="448"/>
        <v>0</v>
      </c>
      <c r="AI167" s="1132">
        <f t="shared" si="448"/>
        <v>13094</v>
      </c>
      <c r="AJ167" s="1132">
        <f t="shared" si="448"/>
        <v>0</v>
      </c>
      <c r="AK167" s="1132">
        <f t="shared" si="448"/>
        <v>0</v>
      </c>
      <c r="AL167" s="1132">
        <f t="shared" si="448"/>
        <v>13094</v>
      </c>
      <c r="AM167" s="1132">
        <f t="shared" si="448"/>
        <v>0</v>
      </c>
      <c r="AN167" s="1132">
        <f t="shared" si="448"/>
        <v>0</v>
      </c>
      <c r="AO167" s="1132">
        <f t="shared" si="448"/>
        <v>69364</v>
      </c>
      <c r="AP167" s="1132">
        <f t="shared" si="448"/>
        <v>0</v>
      </c>
      <c r="AQ167" s="1132">
        <f t="shared" si="448"/>
        <v>0</v>
      </c>
      <c r="AR167" s="1132">
        <f t="shared" si="448"/>
        <v>69364</v>
      </c>
      <c r="AS167" s="1132">
        <f t="shared" si="448"/>
        <v>0</v>
      </c>
      <c r="AT167" s="1132">
        <f t="shared" si="448"/>
        <v>0</v>
      </c>
      <c r="AU167" s="1132">
        <f t="shared" si="448"/>
        <v>207975</v>
      </c>
      <c r="AV167" s="1132">
        <f t="shared" si="448"/>
        <v>0</v>
      </c>
      <c r="AW167" s="1132">
        <f t="shared" si="448"/>
        <v>0</v>
      </c>
      <c r="AX167" s="1132">
        <f t="shared" si="448"/>
        <v>213676</v>
      </c>
      <c r="AY167" s="1132">
        <f t="shared" si="448"/>
        <v>213676</v>
      </c>
      <c r="AZ167" s="1132">
        <f t="shared" si="448"/>
        <v>0</v>
      </c>
      <c r="BA167" s="1132">
        <f t="shared" si="448"/>
        <v>0</v>
      </c>
      <c r="BB167" s="1132">
        <f t="shared" si="448"/>
        <v>112000</v>
      </c>
      <c r="BC167" s="1132">
        <f t="shared" si="448"/>
        <v>0</v>
      </c>
      <c r="BD167" s="1132">
        <f t="shared" si="448"/>
        <v>0</v>
      </c>
      <c r="BE167" s="1132">
        <f t="shared" si="448"/>
        <v>112000</v>
      </c>
      <c r="BF167" s="1132">
        <f t="shared" si="448"/>
        <v>0</v>
      </c>
      <c r="BG167" s="1132">
        <f t="shared" si="448"/>
        <v>0</v>
      </c>
      <c r="BH167" s="1132">
        <f t="shared" si="448"/>
        <v>101676</v>
      </c>
      <c r="BI167" s="1132">
        <f t="shared" si="448"/>
        <v>0</v>
      </c>
      <c r="BJ167" s="1132">
        <f t="shared" si="448"/>
        <v>0</v>
      </c>
      <c r="BK167" s="1132">
        <f t="shared" si="448"/>
        <v>0</v>
      </c>
      <c r="BL167" s="1132">
        <f t="shared" si="448"/>
        <v>0</v>
      </c>
      <c r="BM167" s="1132">
        <f t="shared" si="448"/>
        <v>0</v>
      </c>
      <c r="BN167" s="1132"/>
      <c r="BO167" s="1447"/>
      <c r="BP167" s="94"/>
      <c r="BQ167" s="1392"/>
      <c r="BR167" s="1392"/>
      <c r="BS167" s="1392"/>
    </row>
    <row r="168" spans="1:77" s="588" customFormat="1" ht="56.25" hidden="1" customHeight="1">
      <c r="A168" s="123" t="s">
        <v>2</v>
      </c>
      <c r="B168" s="560" t="s">
        <v>62</v>
      </c>
      <c r="C168" s="123"/>
      <c r="D168" s="123"/>
      <c r="E168" s="560"/>
      <c r="F168" s="111"/>
      <c r="G168" s="224"/>
      <c r="H168" s="224"/>
      <c r="I168" s="224"/>
      <c r="J168" s="224"/>
      <c r="K168" s="111"/>
      <c r="L168" s="224"/>
      <c r="M168" s="112">
        <f>N168</f>
        <v>68041</v>
      </c>
      <c r="N168" s="225">
        <v>68041</v>
      </c>
      <c r="O168" s="224"/>
      <c r="P168" s="111"/>
      <c r="Q168" s="225">
        <v>22338</v>
      </c>
      <c r="R168" s="224"/>
      <c r="S168" s="111"/>
      <c r="T168" s="225">
        <f>Q168</f>
        <v>22338</v>
      </c>
      <c r="U168" s="224"/>
      <c r="V168" s="111"/>
      <c r="W168" s="111">
        <f>Q168-T168</f>
        <v>0</v>
      </c>
      <c r="X168" s="224"/>
      <c r="Y168" s="111"/>
      <c r="Z168" s="111"/>
      <c r="AA168" s="224"/>
      <c r="AB168" s="111"/>
      <c r="AC168" s="225">
        <v>13443</v>
      </c>
      <c r="AD168" s="224"/>
      <c r="AE168" s="111"/>
      <c r="AF168" s="225">
        <v>7495</v>
      </c>
      <c r="AG168" s="224"/>
      <c r="AH168" s="111"/>
      <c r="AI168" s="112">
        <f>AC168-AF168</f>
        <v>5948</v>
      </c>
      <c r="AJ168" s="224"/>
      <c r="AK168" s="111"/>
      <c r="AL168" s="112">
        <f>AI168</f>
        <v>5948</v>
      </c>
      <c r="AM168" s="224"/>
      <c r="AN168" s="111"/>
      <c r="AO168" s="112">
        <v>13664</v>
      </c>
      <c r="AP168" s="224"/>
      <c r="AQ168" s="111"/>
      <c r="AR168" s="112">
        <f t="shared" ref="AR168:AT169" si="449">AO168</f>
        <v>13664</v>
      </c>
      <c r="AS168" s="224">
        <f t="shared" si="449"/>
        <v>0</v>
      </c>
      <c r="AT168" s="111">
        <f t="shared" si="449"/>
        <v>0</v>
      </c>
      <c r="AU168" s="111">
        <f t="shared" ref="AU168:AW169" si="450">Q168+AC168+AO168</f>
        <v>49445</v>
      </c>
      <c r="AV168" s="111">
        <f t="shared" si="450"/>
        <v>0</v>
      </c>
      <c r="AW168" s="111">
        <f t="shared" si="450"/>
        <v>0</v>
      </c>
      <c r="AX168" s="111">
        <f t="shared" ref="AX168:AX182" si="451">AY168</f>
        <v>18596</v>
      </c>
      <c r="AY168" s="225">
        <f>N168-AU168</f>
        <v>18596</v>
      </c>
      <c r="AZ168" s="111"/>
      <c r="BA168" s="111"/>
      <c r="BB168" s="111">
        <v>12000</v>
      </c>
      <c r="BC168" s="111"/>
      <c r="BD168" s="111"/>
      <c r="BE168" s="111">
        <f>BB168</f>
        <v>12000</v>
      </c>
      <c r="BF168" s="111">
        <f>BC168</f>
        <v>0</v>
      </c>
      <c r="BG168" s="111"/>
      <c r="BH168" s="111">
        <f>AY168-BB168</f>
        <v>6596</v>
      </c>
      <c r="BI168" s="111"/>
      <c r="BJ168" s="111"/>
      <c r="BK168" s="111"/>
      <c r="BL168" s="111"/>
      <c r="BM168" s="111"/>
      <c r="BN168" s="111"/>
      <c r="BO168" s="1448">
        <f>BP168</f>
        <v>12000</v>
      </c>
      <c r="BP168" s="111">
        <v>12000</v>
      </c>
      <c r="BQ168" s="123"/>
      <c r="BR168" s="123"/>
      <c r="BS168" s="123"/>
    </row>
    <row r="169" spans="1:77" s="588" customFormat="1" ht="56.25" hidden="1" customHeight="1">
      <c r="A169" s="123" t="s">
        <v>3</v>
      </c>
      <c r="B169" s="560" t="s">
        <v>63</v>
      </c>
      <c r="C169" s="123"/>
      <c r="D169" s="123"/>
      <c r="E169" s="560"/>
      <c r="F169" s="111"/>
      <c r="G169" s="224"/>
      <c r="H169" s="224"/>
      <c r="I169" s="224"/>
      <c r="J169" s="224"/>
      <c r="K169" s="111"/>
      <c r="L169" s="224"/>
      <c r="M169" s="112">
        <f t="shared" ref="M169" si="452">N169</f>
        <v>353610</v>
      </c>
      <c r="N169" s="225">
        <v>353610</v>
      </c>
      <c r="O169" s="224"/>
      <c r="P169" s="111"/>
      <c r="Q169" s="225">
        <v>57400</v>
      </c>
      <c r="R169" s="224"/>
      <c r="S169" s="111"/>
      <c r="T169" s="225">
        <v>57400</v>
      </c>
      <c r="U169" s="224"/>
      <c r="V169" s="111"/>
      <c r="W169" s="111">
        <f>Q169-T169</f>
        <v>0</v>
      </c>
      <c r="X169" s="224"/>
      <c r="Y169" s="111"/>
      <c r="Z169" s="111"/>
      <c r="AA169" s="224"/>
      <c r="AB169" s="111"/>
      <c r="AC169" s="225">
        <v>45430</v>
      </c>
      <c r="AD169" s="224"/>
      <c r="AE169" s="111"/>
      <c r="AF169" s="225">
        <v>38284</v>
      </c>
      <c r="AG169" s="224"/>
      <c r="AH169" s="111"/>
      <c r="AI169" s="225">
        <f>AC169-AF169</f>
        <v>7146</v>
      </c>
      <c r="AJ169" s="224"/>
      <c r="AK169" s="111"/>
      <c r="AL169" s="112">
        <f>AI169</f>
        <v>7146</v>
      </c>
      <c r="AM169" s="224"/>
      <c r="AN169" s="111"/>
      <c r="AO169" s="112">
        <v>55700</v>
      </c>
      <c r="AP169" s="224"/>
      <c r="AQ169" s="111"/>
      <c r="AR169" s="112">
        <f t="shared" si="449"/>
        <v>55700</v>
      </c>
      <c r="AS169" s="224">
        <f t="shared" si="449"/>
        <v>0</v>
      </c>
      <c r="AT169" s="111">
        <f t="shared" si="449"/>
        <v>0</v>
      </c>
      <c r="AU169" s="111">
        <f t="shared" si="450"/>
        <v>158530</v>
      </c>
      <c r="AV169" s="111">
        <f t="shared" si="450"/>
        <v>0</v>
      </c>
      <c r="AW169" s="111">
        <f t="shared" si="450"/>
        <v>0</v>
      </c>
      <c r="AX169" s="111">
        <f t="shared" si="451"/>
        <v>195080</v>
      </c>
      <c r="AY169" s="225">
        <f>N169-AU169</f>
        <v>195080</v>
      </c>
      <c r="AZ169" s="111"/>
      <c r="BA169" s="111"/>
      <c r="BB169" s="111">
        <v>100000</v>
      </c>
      <c r="BC169" s="111"/>
      <c r="BD169" s="111"/>
      <c r="BE169" s="111">
        <f>BB169</f>
        <v>100000</v>
      </c>
      <c r="BF169" s="111">
        <f>BC169</f>
        <v>0</v>
      </c>
      <c r="BG169" s="111"/>
      <c r="BH169" s="111">
        <f>AY169-BB169</f>
        <v>95080</v>
      </c>
      <c r="BI169" s="111"/>
      <c r="BJ169" s="111"/>
      <c r="BK169" s="111"/>
      <c r="BL169" s="111"/>
      <c r="BM169" s="111"/>
      <c r="BN169" s="111"/>
      <c r="BO169" s="1448">
        <f>BP169</f>
        <v>100000</v>
      </c>
      <c r="BP169" s="111">
        <v>100000</v>
      </c>
      <c r="BQ169" s="123"/>
      <c r="BR169" s="123"/>
      <c r="BS169" s="123"/>
    </row>
    <row r="170" spans="1:77" s="227" customFormat="1" ht="56.25" hidden="1" customHeight="1">
      <c r="A170" s="106" t="s">
        <v>416</v>
      </c>
      <c r="B170" s="107" t="s">
        <v>417</v>
      </c>
      <c r="C170" s="106"/>
      <c r="D170" s="106"/>
      <c r="E170" s="107"/>
      <c r="F170" s="1132">
        <f>F171+F172</f>
        <v>0</v>
      </c>
      <c r="G170" s="1132">
        <f t="shared" ref="G170:BM170" si="453">G171+G172</f>
        <v>0</v>
      </c>
      <c r="H170" s="1132">
        <f t="shared" si="453"/>
        <v>0</v>
      </c>
      <c r="I170" s="1132">
        <f t="shared" si="453"/>
        <v>0</v>
      </c>
      <c r="J170" s="1132">
        <f t="shared" si="453"/>
        <v>0</v>
      </c>
      <c r="K170" s="1132">
        <f t="shared" si="453"/>
        <v>0</v>
      </c>
      <c r="L170" s="1132">
        <f t="shared" si="453"/>
        <v>0</v>
      </c>
      <c r="M170" s="1132">
        <f t="shared" si="453"/>
        <v>46850.111111111109</v>
      </c>
      <c r="N170" s="1132">
        <f t="shared" si="453"/>
        <v>46850.111111111109</v>
      </c>
      <c r="O170" s="1132">
        <f t="shared" si="453"/>
        <v>0</v>
      </c>
      <c r="P170" s="1132">
        <f t="shared" si="453"/>
        <v>0</v>
      </c>
      <c r="Q170" s="1132">
        <f t="shared" si="453"/>
        <v>0</v>
      </c>
      <c r="R170" s="1132">
        <f t="shared" si="453"/>
        <v>0</v>
      </c>
      <c r="S170" s="1132">
        <f t="shared" si="453"/>
        <v>0</v>
      </c>
      <c r="T170" s="1132">
        <f t="shared" si="453"/>
        <v>0</v>
      </c>
      <c r="U170" s="1132">
        <f t="shared" si="453"/>
        <v>0</v>
      </c>
      <c r="V170" s="1132">
        <f t="shared" si="453"/>
        <v>0</v>
      </c>
      <c r="W170" s="1132">
        <f t="shared" si="453"/>
        <v>0</v>
      </c>
      <c r="X170" s="1132">
        <f t="shared" si="453"/>
        <v>0</v>
      </c>
      <c r="Y170" s="1132">
        <f t="shared" si="453"/>
        <v>0</v>
      </c>
      <c r="Z170" s="1132">
        <f t="shared" si="453"/>
        <v>0</v>
      </c>
      <c r="AA170" s="1132">
        <f t="shared" si="453"/>
        <v>0</v>
      </c>
      <c r="AB170" s="1132">
        <f t="shared" si="453"/>
        <v>0</v>
      </c>
      <c r="AC170" s="1132">
        <f t="shared" si="453"/>
        <v>0</v>
      </c>
      <c r="AD170" s="1132">
        <f t="shared" si="453"/>
        <v>0</v>
      </c>
      <c r="AE170" s="1132">
        <f t="shared" si="453"/>
        <v>0</v>
      </c>
      <c r="AF170" s="1132">
        <f t="shared" si="453"/>
        <v>0</v>
      </c>
      <c r="AG170" s="1132">
        <f t="shared" si="453"/>
        <v>0</v>
      </c>
      <c r="AH170" s="1132">
        <f t="shared" si="453"/>
        <v>0</v>
      </c>
      <c r="AI170" s="1132">
        <f t="shared" si="453"/>
        <v>0</v>
      </c>
      <c r="AJ170" s="1132">
        <f t="shared" si="453"/>
        <v>0</v>
      </c>
      <c r="AK170" s="1132">
        <f t="shared" si="453"/>
        <v>0</v>
      </c>
      <c r="AL170" s="1132">
        <f t="shared" si="453"/>
        <v>0</v>
      </c>
      <c r="AM170" s="1132">
        <f t="shared" si="453"/>
        <v>0</v>
      </c>
      <c r="AN170" s="1132">
        <f t="shared" si="453"/>
        <v>0</v>
      </c>
      <c r="AO170" s="1132">
        <f t="shared" si="453"/>
        <v>0</v>
      </c>
      <c r="AP170" s="1132">
        <f t="shared" si="453"/>
        <v>0</v>
      </c>
      <c r="AQ170" s="1132">
        <f t="shared" si="453"/>
        <v>0</v>
      </c>
      <c r="AR170" s="1132">
        <f t="shared" si="453"/>
        <v>0</v>
      </c>
      <c r="AS170" s="1132">
        <f t="shared" si="453"/>
        <v>0</v>
      </c>
      <c r="AT170" s="1132">
        <f t="shared" si="453"/>
        <v>0</v>
      </c>
      <c r="AU170" s="1132">
        <f t="shared" si="453"/>
        <v>0</v>
      </c>
      <c r="AV170" s="1132">
        <f t="shared" si="453"/>
        <v>0</v>
      </c>
      <c r="AW170" s="1132">
        <f t="shared" si="453"/>
        <v>0</v>
      </c>
      <c r="AX170" s="1132">
        <f t="shared" si="453"/>
        <v>46850.111111111109</v>
      </c>
      <c r="AY170" s="1132">
        <f t="shared" si="453"/>
        <v>46850.111111111109</v>
      </c>
      <c r="AZ170" s="1132">
        <f t="shared" si="453"/>
        <v>0</v>
      </c>
      <c r="BA170" s="1132">
        <f t="shared" si="453"/>
        <v>0</v>
      </c>
      <c r="BB170" s="1132">
        <f t="shared" si="453"/>
        <v>46850.111111111109</v>
      </c>
      <c r="BC170" s="1132">
        <f t="shared" si="453"/>
        <v>0</v>
      </c>
      <c r="BD170" s="1132">
        <f t="shared" si="453"/>
        <v>0</v>
      </c>
      <c r="BE170" s="1132">
        <f t="shared" si="453"/>
        <v>46850.111111111109</v>
      </c>
      <c r="BF170" s="1132">
        <f t="shared" si="453"/>
        <v>0</v>
      </c>
      <c r="BG170" s="1132">
        <f t="shared" si="453"/>
        <v>0</v>
      </c>
      <c r="BH170" s="1132">
        <f t="shared" si="453"/>
        <v>0</v>
      </c>
      <c r="BI170" s="1132">
        <f t="shared" si="453"/>
        <v>0</v>
      </c>
      <c r="BJ170" s="1132">
        <f t="shared" si="453"/>
        <v>0</v>
      </c>
      <c r="BK170" s="1132">
        <f t="shared" si="453"/>
        <v>0</v>
      </c>
      <c r="BL170" s="1132">
        <f t="shared" si="453"/>
        <v>0</v>
      </c>
      <c r="BM170" s="1132">
        <f t="shared" si="453"/>
        <v>0</v>
      </c>
      <c r="BN170" s="94"/>
      <c r="BO170" s="1447"/>
      <c r="BP170" s="94"/>
      <c r="BQ170" s="106"/>
      <c r="BR170" s="106"/>
      <c r="BS170" s="106"/>
      <c r="BW170" s="227">
        <v>46850</v>
      </c>
    </row>
    <row r="171" spans="1:77" s="588" customFormat="1" ht="56.25" hidden="1" customHeight="1">
      <c r="A171" s="123" t="s">
        <v>2</v>
      </c>
      <c r="B171" s="560" t="s">
        <v>62</v>
      </c>
      <c r="C171" s="123"/>
      <c r="D171" s="123"/>
      <c r="E171" s="560"/>
      <c r="F171" s="111"/>
      <c r="G171" s="224"/>
      <c r="H171" s="224"/>
      <c r="I171" s="224"/>
      <c r="J171" s="224"/>
      <c r="K171" s="111"/>
      <c r="L171" s="224"/>
      <c r="M171" s="112">
        <f>M168*0.1/0.9</f>
        <v>7560.1111111111113</v>
      </c>
      <c r="N171" s="112">
        <f t="shared" ref="N171:BM172" si="454">N168*0.1/0.9</f>
        <v>7560.1111111111113</v>
      </c>
      <c r="O171" s="112">
        <f t="shared" si="454"/>
        <v>0</v>
      </c>
      <c r="P171" s="112">
        <f t="shared" si="454"/>
        <v>0</v>
      </c>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f>AY171</f>
        <v>7560.1111111111113</v>
      </c>
      <c r="AY171" s="112">
        <f>N171</f>
        <v>7560.1111111111113</v>
      </c>
      <c r="AZ171" s="112">
        <f t="shared" si="454"/>
        <v>0</v>
      </c>
      <c r="BA171" s="112">
        <f t="shared" si="454"/>
        <v>0</v>
      </c>
      <c r="BB171" s="112">
        <f>AY171</f>
        <v>7560.1111111111113</v>
      </c>
      <c r="BC171" s="112">
        <f t="shared" si="454"/>
        <v>0</v>
      </c>
      <c r="BD171" s="112">
        <f t="shared" si="454"/>
        <v>0</v>
      </c>
      <c r="BE171" s="111">
        <f>BB171</f>
        <v>7560.1111111111113</v>
      </c>
      <c r="BF171" s="111">
        <f>BC171</f>
        <v>0</v>
      </c>
      <c r="BG171" s="112">
        <f t="shared" si="454"/>
        <v>0</v>
      </c>
      <c r="BH171" s="111"/>
      <c r="BI171" s="112">
        <f t="shared" si="454"/>
        <v>0</v>
      </c>
      <c r="BJ171" s="112">
        <f t="shared" si="454"/>
        <v>0</v>
      </c>
      <c r="BK171" s="112">
        <f t="shared" si="454"/>
        <v>0</v>
      </c>
      <c r="BL171" s="112">
        <f t="shared" si="454"/>
        <v>0</v>
      </c>
      <c r="BM171" s="112">
        <f t="shared" si="454"/>
        <v>0</v>
      </c>
      <c r="BN171" s="111"/>
      <c r="BO171" s="1448">
        <f>BP171</f>
        <v>12000</v>
      </c>
      <c r="BP171" s="111">
        <v>12000</v>
      </c>
      <c r="BQ171" s="123"/>
      <c r="BR171" s="123"/>
      <c r="BS171" s="123"/>
    </row>
    <row r="172" spans="1:77" s="588" customFormat="1" ht="56.25" hidden="1" customHeight="1">
      <c r="A172" s="123" t="s">
        <v>3</v>
      </c>
      <c r="B172" s="560" t="s">
        <v>63</v>
      </c>
      <c r="C172" s="123"/>
      <c r="D172" s="123"/>
      <c r="E172" s="560"/>
      <c r="F172" s="111"/>
      <c r="G172" s="224"/>
      <c r="H172" s="224"/>
      <c r="I172" s="224"/>
      <c r="J172" s="224"/>
      <c r="K172" s="111"/>
      <c r="L172" s="224"/>
      <c r="M172" s="112">
        <f>M169*0.1/0.9</f>
        <v>39290</v>
      </c>
      <c r="N172" s="112">
        <f t="shared" si="454"/>
        <v>39290</v>
      </c>
      <c r="O172" s="112">
        <f t="shared" si="454"/>
        <v>0</v>
      </c>
      <c r="P172" s="112">
        <f t="shared" si="454"/>
        <v>0</v>
      </c>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f>AY172</f>
        <v>39290</v>
      </c>
      <c r="AY172" s="112">
        <f>N172</f>
        <v>39290</v>
      </c>
      <c r="AZ172" s="112">
        <f t="shared" si="454"/>
        <v>0</v>
      </c>
      <c r="BA172" s="112">
        <f t="shared" si="454"/>
        <v>0</v>
      </c>
      <c r="BB172" s="112">
        <f>AY172</f>
        <v>39290</v>
      </c>
      <c r="BC172" s="112">
        <f t="shared" si="454"/>
        <v>0</v>
      </c>
      <c r="BD172" s="112">
        <f t="shared" si="454"/>
        <v>0</v>
      </c>
      <c r="BE172" s="111">
        <f>BB172</f>
        <v>39290</v>
      </c>
      <c r="BF172" s="111">
        <f>BC172</f>
        <v>0</v>
      </c>
      <c r="BG172" s="112">
        <f t="shared" si="454"/>
        <v>0</v>
      </c>
      <c r="BH172" s="112"/>
      <c r="BI172" s="112">
        <f t="shared" si="454"/>
        <v>0</v>
      </c>
      <c r="BJ172" s="112">
        <f t="shared" si="454"/>
        <v>0</v>
      </c>
      <c r="BK172" s="112">
        <f t="shared" si="454"/>
        <v>0</v>
      </c>
      <c r="BL172" s="112">
        <f t="shared" si="454"/>
        <v>0</v>
      </c>
      <c r="BM172" s="112">
        <f t="shared" si="454"/>
        <v>0</v>
      </c>
      <c r="BN172" s="111"/>
      <c r="BO172" s="1448">
        <f>BP172</f>
        <v>100000</v>
      </c>
      <c r="BP172" s="111">
        <v>100000</v>
      </c>
      <c r="BQ172" s="123"/>
      <c r="BR172" s="123"/>
      <c r="BS172" s="123"/>
      <c r="BW172" s="588">
        <f>BE165-BB165</f>
        <v>0</v>
      </c>
    </row>
    <row r="173" spans="1:77" s="227" customFormat="1" ht="56.25" hidden="1" customHeight="1">
      <c r="A173" s="106" t="s">
        <v>23</v>
      </c>
      <c r="B173" s="107" t="s">
        <v>66</v>
      </c>
      <c r="C173" s="106"/>
      <c r="D173" s="106"/>
      <c r="E173" s="107"/>
      <c r="F173" s="94"/>
      <c r="G173" s="1133"/>
      <c r="H173" s="1133"/>
      <c r="I173" s="1133"/>
      <c r="J173" s="1133"/>
      <c r="K173" s="94"/>
      <c r="L173" s="1133"/>
      <c r="M173" s="1132">
        <f>M174+M175</f>
        <v>22752</v>
      </c>
      <c r="N173" s="1132">
        <f t="shared" ref="N173:BM173" si="455">N174+N175</f>
        <v>22752</v>
      </c>
      <c r="O173" s="1132">
        <f t="shared" si="455"/>
        <v>0</v>
      </c>
      <c r="P173" s="1132">
        <f t="shared" si="455"/>
        <v>0</v>
      </c>
      <c r="Q173" s="1132">
        <f t="shared" si="455"/>
        <v>0</v>
      </c>
      <c r="R173" s="1132">
        <f t="shared" si="455"/>
        <v>0</v>
      </c>
      <c r="S173" s="1132">
        <f t="shared" si="455"/>
        <v>0</v>
      </c>
      <c r="T173" s="1132">
        <f t="shared" si="455"/>
        <v>0</v>
      </c>
      <c r="U173" s="1132">
        <f t="shared" si="455"/>
        <v>0</v>
      </c>
      <c r="V173" s="1132">
        <f t="shared" si="455"/>
        <v>0</v>
      </c>
      <c r="W173" s="1132">
        <f t="shared" si="455"/>
        <v>0</v>
      </c>
      <c r="X173" s="1132">
        <f t="shared" si="455"/>
        <v>0</v>
      </c>
      <c r="Y173" s="1132">
        <f t="shared" si="455"/>
        <v>0</v>
      </c>
      <c r="Z173" s="1132">
        <f t="shared" si="455"/>
        <v>0</v>
      </c>
      <c r="AA173" s="1132">
        <f t="shared" si="455"/>
        <v>0</v>
      </c>
      <c r="AB173" s="1132">
        <f t="shared" si="455"/>
        <v>0</v>
      </c>
      <c r="AC173" s="1132">
        <f t="shared" si="455"/>
        <v>0</v>
      </c>
      <c r="AD173" s="1132">
        <f t="shared" si="455"/>
        <v>0</v>
      </c>
      <c r="AE173" s="1132">
        <f t="shared" si="455"/>
        <v>0</v>
      </c>
      <c r="AF173" s="1132">
        <f t="shared" si="455"/>
        <v>0</v>
      </c>
      <c r="AG173" s="1132">
        <f t="shared" si="455"/>
        <v>0</v>
      </c>
      <c r="AH173" s="1132">
        <f t="shared" si="455"/>
        <v>0</v>
      </c>
      <c r="AI173" s="1132">
        <f t="shared" si="455"/>
        <v>0</v>
      </c>
      <c r="AJ173" s="1132">
        <f t="shared" si="455"/>
        <v>0</v>
      </c>
      <c r="AK173" s="1132">
        <f t="shared" si="455"/>
        <v>0</v>
      </c>
      <c r="AL173" s="1132">
        <f t="shared" si="455"/>
        <v>0</v>
      </c>
      <c r="AM173" s="1132">
        <f t="shared" si="455"/>
        <v>0</v>
      </c>
      <c r="AN173" s="1132">
        <f t="shared" si="455"/>
        <v>0</v>
      </c>
      <c r="AO173" s="1132">
        <v>22752</v>
      </c>
      <c r="AP173" s="1132"/>
      <c r="AQ173" s="1132">
        <f t="shared" si="455"/>
        <v>0</v>
      </c>
      <c r="AR173" s="1132">
        <f>AO173</f>
        <v>22752</v>
      </c>
      <c r="AS173" s="1132">
        <f t="shared" si="455"/>
        <v>0</v>
      </c>
      <c r="AT173" s="1132">
        <f t="shared" si="455"/>
        <v>0</v>
      </c>
      <c r="AU173" s="1132">
        <v>22752</v>
      </c>
      <c r="AV173" s="1132">
        <f t="shared" si="455"/>
        <v>0</v>
      </c>
      <c r="AW173" s="1132">
        <f t="shared" si="455"/>
        <v>0</v>
      </c>
      <c r="AX173" s="1132">
        <f t="shared" si="455"/>
        <v>0</v>
      </c>
      <c r="AY173" s="1132">
        <f t="shared" si="455"/>
        <v>0</v>
      </c>
      <c r="AZ173" s="1132">
        <f t="shared" si="455"/>
        <v>0</v>
      </c>
      <c r="BA173" s="1132">
        <f t="shared" si="455"/>
        <v>0</v>
      </c>
      <c r="BB173" s="1132">
        <f t="shared" si="455"/>
        <v>0</v>
      </c>
      <c r="BC173" s="1132">
        <f t="shared" si="455"/>
        <v>0</v>
      </c>
      <c r="BD173" s="1132">
        <f t="shared" si="455"/>
        <v>0</v>
      </c>
      <c r="BE173" s="1132">
        <f t="shared" si="455"/>
        <v>0</v>
      </c>
      <c r="BF173" s="1132">
        <f t="shared" si="455"/>
        <v>0</v>
      </c>
      <c r="BG173" s="1132">
        <f t="shared" si="455"/>
        <v>0</v>
      </c>
      <c r="BH173" s="1132">
        <f t="shared" si="455"/>
        <v>0</v>
      </c>
      <c r="BI173" s="1132">
        <f t="shared" si="455"/>
        <v>0</v>
      </c>
      <c r="BJ173" s="1132">
        <f t="shared" si="455"/>
        <v>0</v>
      </c>
      <c r="BK173" s="1132">
        <f t="shared" si="455"/>
        <v>0</v>
      </c>
      <c r="BL173" s="1132">
        <f t="shared" si="455"/>
        <v>0</v>
      </c>
      <c r="BM173" s="1132">
        <f t="shared" si="455"/>
        <v>0</v>
      </c>
      <c r="BN173" s="94"/>
      <c r="BO173" s="1447">
        <f>BP173</f>
        <v>0</v>
      </c>
      <c r="BP173" s="94">
        <f>AY173</f>
        <v>0</v>
      </c>
      <c r="BQ173" s="106"/>
      <c r="BR173" s="106"/>
      <c r="BS173" s="106"/>
      <c r="BW173" s="227">
        <f>BF165-BC165</f>
        <v>0</v>
      </c>
    </row>
    <row r="174" spans="1:77" s="588" customFormat="1" ht="56.25" hidden="1" customHeight="1">
      <c r="A174" s="123" t="s">
        <v>418</v>
      </c>
      <c r="B174" s="560" t="s">
        <v>415</v>
      </c>
      <c r="C174" s="123"/>
      <c r="D174" s="123"/>
      <c r="E174" s="560"/>
      <c r="F174" s="111"/>
      <c r="G174" s="224"/>
      <c r="H174" s="224"/>
      <c r="I174" s="224"/>
      <c r="J174" s="224"/>
      <c r="K174" s="111"/>
      <c r="L174" s="224"/>
      <c r="M174" s="112">
        <f>22752*0.9</f>
        <v>20476.8</v>
      </c>
      <c r="N174" s="225">
        <f>M174</f>
        <v>20476.8</v>
      </c>
      <c r="O174" s="224"/>
      <c r="P174" s="111"/>
      <c r="Q174" s="111"/>
      <c r="R174" s="224"/>
      <c r="S174" s="111"/>
      <c r="T174" s="111"/>
      <c r="U174" s="224"/>
      <c r="V174" s="111"/>
      <c r="W174" s="111"/>
      <c r="X174" s="224"/>
      <c r="Y174" s="111"/>
      <c r="Z174" s="111"/>
      <c r="AA174" s="224"/>
      <c r="AB174" s="111"/>
      <c r="AC174" s="111"/>
      <c r="AD174" s="224"/>
      <c r="AE174" s="111"/>
      <c r="AF174" s="111"/>
      <c r="AG174" s="224"/>
      <c r="AH174" s="111"/>
      <c r="AI174" s="111"/>
      <c r="AJ174" s="224"/>
      <c r="AK174" s="111"/>
      <c r="AL174" s="111"/>
      <c r="AM174" s="224"/>
      <c r="AN174" s="111"/>
      <c r="AO174" s="112"/>
      <c r="AP174" s="224"/>
      <c r="AQ174" s="111"/>
      <c r="AR174" s="112"/>
      <c r="AS174" s="224"/>
      <c r="AT174" s="111"/>
      <c r="AU174" s="111"/>
      <c r="AV174" s="111"/>
      <c r="AW174" s="111"/>
      <c r="AX174" s="111"/>
      <c r="AY174" s="225"/>
      <c r="AZ174" s="111"/>
      <c r="BA174" s="111"/>
      <c r="BB174" s="111"/>
      <c r="BC174" s="111"/>
      <c r="BD174" s="111"/>
      <c r="BE174" s="111"/>
      <c r="BF174" s="111"/>
      <c r="BG174" s="111"/>
      <c r="BH174" s="111"/>
      <c r="BI174" s="111"/>
      <c r="BJ174" s="111"/>
      <c r="BK174" s="111"/>
      <c r="BL174" s="111"/>
      <c r="BM174" s="111"/>
      <c r="BN174" s="111"/>
      <c r="BO174" s="1448"/>
      <c r="BP174" s="111"/>
      <c r="BQ174" s="123"/>
      <c r="BR174" s="123"/>
      <c r="BS174" s="123"/>
    </row>
    <row r="175" spans="1:77" s="588" customFormat="1" ht="56.25" hidden="1" customHeight="1">
      <c r="A175" s="123" t="s">
        <v>419</v>
      </c>
      <c r="B175" s="560" t="s">
        <v>417</v>
      </c>
      <c r="C175" s="123"/>
      <c r="D175" s="123"/>
      <c r="E175" s="560"/>
      <c r="F175" s="111"/>
      <c r="G175" s="224"/>
      <c r="H175" s="224"/>
      <c r="I175" s="224"/>
      <c r="J175" s="224"/>
      <c r="K175" s="111"/>
      <c r="L175" s="224"/>
      <c r="M175" s="112">
        <f>M174*0.1/0.9</f>
        <v>2275.1999999999998</v>
      </c>
      <c r="N175" s="225">
        <f>M175</f>
        <v>2275.1999999999998</v>
      </c>
      <c r="O175" s="224"/>
      <c r="P175" s="111"/>
      <c r="Q175" s="111"/>
      <c r="R175" s="224"/>
      <c r="S175" s="111"/>
      <c r="T175" s="111"/>
      <c r="U175" s="224"/>
      <c r="V175" s="111"/>
      <c r="W175" s="111"/>
      <c r="X175" s="224"/>
      <c r="Y175" s="111"/>
      <c r="Z175" s="111"/>
      <c r="AA175" s="224"/>
      <c r="AB175" s="111"/>
      <c r="AC175" s="111"/>
      <c r="AD175" s="224"/>
      <c r="AE175" s="111"/>
      <c r="AF175" s="111"/>
      <c r="AG175" s="224"/>
      <c r="AH175" s="111"/>
      <c r="AI175" s="111"/>
      <c r="AJ175" s="224"/>
      <c r="AK175" s="111"/>
      <c r="AL175" s="111"/>
      <c r="AM175" s="224"/>
      <c r="AN175" s="111"/>
      <c r="AO175" s="112"/>
      <c r="AP175" s="224"/>
      <c r="AQ175" s="111"/>
      <c r="AR175" s="112"/>
      <c r="AS175" s="224"/>
      <c r="AT175" s="111"/>
      <c r="AU175" s="111"/>
      <c r="AV175" s="111"/>
      <c r="AW175" s="111"/>
      <c r="AX175" s="111"/>
      <c r="AY175" s="225"/>
      <c r="AZ175" s="111"/>
      <c r="BA175" s="111"/>
      <c r="BB175" s="111"/>
      <c r="BC175" s="111"/>
      <c r="BD175" s="111"/>
      <c r="BE175" s="111"/>
      <c r="BF175" s="111"/>
      <c r="BG175" s="111"/>
      <c r="BH175" s="111"/>
      <c r="BI175" s="111"/>
      <c r="BJ175" s="111"/>
      <c r="BK175" s="111"/>
      <c r="BL175" s="111"/>
      <c r="BM175" s="111"/>
      <c r="BN175" s="111"/>
      <c r="BO175" s="1448"/>
      <c r="BP175" s="111"/>
      <c r="BQ175" s="123"/>
      <c r="BR175" s="123"/>
      <c r="BS175" s="123"/>
    </row>
    <row r="176" spans="1:77" s="227" customFormat="1" ht="56.25" hidden="1" customHeight="1">
      <c r="A176" s="107" t="s">
        <v>64</v>
      </c>
      <c r="B176" s="107" t="s">
        <v>65</v>
      </c>
      <c r="C176" s="106"/>
      <c r="D176" s="106"/>
      <c r="E176" s="107"/>
      <c r="F176" s="1132">
        <f>F178+F182+F203+F208+F216+F228+F233+F240+F245+F255</f>
        <v>3661228</v>
      </c>
      <c r="G176" s="1132">
        <f>G177+G254</f>
        <v>4077443</v>
      </c>
      <c r="H176" s="1132">
        <f t="shared" ref="H176:BM176" si="456">H177+H254</f>
        <v>0</v>
      </c>
      <c r="I176" s="1132">
        <f t="shared" si="456"/>
        <v>0</v>
      </c>
      <c r="J176" s="1132">
        <f t="shared" si="456"/>
        <v>0</v>
      </c>
      <c r="K176" s="1132">
        <f t="shared" si="456"/>
        <v>952648</v>
      </c>
      <c r="L176" s="1132">
        <f t="shared" si="456"/>
        <v>804995</v>
      </c>
      <c r="M176" s="1132">
        <f t="shared" si="456"/>
        <v>1877623.3333333333</v>
      </c>
      <c r="N176" s="1132">
        <f t="shared" si="456"/>
        <v>1877623.3333333333</v>
      </c>
      <c r="O176" s="1132">
        <f t="shared" si="456"/>
        <v>916250</v>
      </c>
      <c r="P176" s="1132">
        <f t="shared" si="456"/>
        <v>0</v>
      </c>
      <c r="Q176" s="1132">
        <f t="shared" si="456"/>
        <v>435200</v>
      </c>
      <c r="R176" s="1132">
        <f t="shared" si="456"/>
        <v>120000</v>
      </c>
      <c r="S176" s="1132">
        <f t="shared" si="456"/>
        <v>0</v>
      </c>
      <c r="T176" s="1132">
        <f t="shared" si="456"/>
        <v>311557</v>
      </c>
      <c r="U176" s="1132">
        <f t="shared" si="456"/>
        <v>22967</v>
      </c>
      <c r="V176" s="1132">
        <f t="shared" si="456"/>
        <v>0</v>
      </c>
      <c r="W176" s="1132">
        <f t="shared" si="456"/>
        <v>123643</v>
      </c>
      <c r="X176" s="1132">
        <f t="shared" si="456"/>
        <v>97033</v>
      </c>
      <c r="Y176" s="1132">
        <f t="shared" si="456"/>
        <v>0</v>
      </c>
      <c r="Z176" s="1132">
        <f t="shared" si="456"/>
        <v>119353</v>
      </c>
      <c r="AA176" s="1132">
        <f t="shared" si="456"/>
        <v>0</v>
      </c>
      <c r="AB176" s="1132">
        <f t="shared" si="456"/>
        <v>0</v>
      </c>
      <c r="AC176" s="1132">
        <f t="shared" si="456"/>
        <v>24920</v>
      </c>
      <c r="AD176" s="1132">
        <f t="shared" si="456"/>
        <v>0</v>
      </c>
      <c r="AE176" s="1132">
        <f t="shared" si="456"/>
        <v>0</v>
      </c>
      <c r="AF176" s="1132">
        <f t="shared" si="456"/>
        <v>24920</v>
      </c>
      <c r="AG176" s="1132">
        <f t="shared" si="456"/>
        <v>0</v>
      </c>
      <c r="AH176" s="1132">
        <f t="shared" si="456"/>
        <v>0</v>
      </c>
      <c r="AI176" s="1132">
        <f t="shared" si="456"/>
        <v>0</v>
      </c>
      <c r="AJ176" s="1132">
        <f t="shared" si="456"/>
        <v>0</v>
      </c>
      <c r="AK176" s="1132">
        <f t="shared" si="456"/>
        <v>0</v>
      </c>
      <c r="AL176" s="1132">
        <f t="shared" si="456"/>
        <v>0</v>
      </c>
      <c r="AM176" s="1132">
        <f t="shared" si="456"/>
        <v>0</v>
      </c>
      <c r="AN176" s="1132">
        <f t="shared" si="456"/>
        <v>0</v>
      </c>
      <c r="AO176" s="1132">
        <f t="shared" si="456"/>
        <v>275741</v>
      </c>
      <c r="AP176" s="1132">
        <f t="shared" si="456"/>
        <v>140243</v>
      </c>
      <c r="AQ176" s="1132">
        <f t="shared" si="456"/>
        <v>0</v>
      </c>
      <c r="AR176" s="1132">
        <f t="shared" si="456"/>
        <v>275741</v>
      </c>
      <c r="AS176" s="1132">
        <f t="shared" si="456"/>
        <v>140243</v>
      </c>
      <c r="AT176" s="1132">
        <f t="shared" si="456"/>
        <v>0</v>
      </c>
      <c r="AU176" s="1132">
        <f t="shared" si="456"/>
        <v>735861</v>
      </c>
      <c r="AV176" s="1132">
        <f t="shared" si="456"/>
        <v>260243</v>
      </c>
      <c r="AW176" s="1132">
        <f t="shared" si="456"/>
        <v>0</v>
      </c>
      <c r="AX176" s="1132">
        <f t="shared" si="456"/>
        <v>1141762.3333333333</v>
      </c>
      <c r="AY176" s="1132">
        <f t="shared" si="456"/>
        <v>1141762.3333333333</v>
      </c>
      <c r="AZ176" s="1132">
        <f t="shared" si="456"/>
        <v>656007</v>
      </c>
      <c r="BA176" s="1132">
        <f t="shared" si="456"/>
        <v>0</v>
      </c>
      <c r="BB176" s="1132">
        <f t="shared" si="456"/>
        <v>954000</v>
      </c>
      <c r="BC176" s="1132">
        <f t="shared" si="456"/>
        <v>656007</v>
      </c>
      <c r="BD176" s="1132">
        <f t="shared" si="456"/>
        <v>0</v>
      </c>
      <c r="BE176" s="1132">
        <f t="shared" si="456"/>
        <v>954000</v>
      </c>
      <c r="BF176" s="1132">
        <f t="shared" si="456"/>
        <v>656007</v>
      </c>
      <c r="BG176" s="1132">
        <f t="shared" si="456"/>
        <v>0</v>
      </c>
      <c r="BH176" s="1132">
        <f t="shared" si="456"/>
        <v>0</v>
      </c>
      <c r="BI176" s="1132">
        <f t="shared" si="456"/>
        <v>0</v>
      </c>
      <c r="BJ176" s="1132">
        <f t="shared" si="456"/>
        <v>0</v>
      </c>
      <c r="BK176" s="1132">
        <f t="shared" si="456"/>
        <v>0</v>
      </c>
      <c r="BL176" s="1132">
        <f t="shared" si="456"/>
        <v>0</v>
      </c>
      <c r="BM176" s="1132">
        <f t="shared" si="456"/>
        <v>0</v>
      </c>
      <c r="BN176" s="1132"/>
      <c r="BO176" s="1449">
        <f t="shared" ref="BO176:BR176" si="457">BO178+BO182+BO203+BO208+BO216+BO228+BO233+BO240+BO245+BO255</f>
        <v>999000</v>
      </c>
      <c r="BP176" s="1132">
        <f t="shared" si="457"/>
        <v>999000</v>
      </c>
      <c r="BQ176" s="1132">
        <f t="shared" si="457"/>
        <v>656007</v>
      </c>
      <c r="BR176" s="1132">
        <f t="shared" si="457"/>
        <v>0</v>
      </c>
      <c r="BS176" s="106"/>
    </row>
    <row r="177" spans="1:72" s="227" customFormat="1" ht="56.25" hidden="1" customHeight="1">
      <c r="A177" s="107" t="s">
        <v>420</v>
      </c>
      <c r="B177" s="107" t="s">
        <v>415</v>
      </c>
      <c r="C177" s="106"/>
      <c r="D177" s="106"/>
      <c r="E177" s="107"/>
      <c r="F177" s="1132"/>
      <c r="G177" s="1132">
        <f>G178+G182+G203+G208+G216+G228+G233+G240+G245</f>
        <v>4077443</v>
      </c>
      <c r="H177" s="1132">
        <f t="shared" ref="H177:BM177" si="458">H178+H182+H203+H208+H216+H228+H233+H240+H245</f>
        <v>0</v>
      </c>
      <c r="I177" s="1132">
        <f t="shared" si="458"/>
        <v>0</v>
      </c>
      <c r="J177" s="1132">
        <f t="shared" si="458"/>
        <v>0</v>
      </c>
      <c r="K177" s="1132">
        <f t="shared" si="458"/>
        <v>952648</v>
      </c>
      <c r="L177" s="1132">
        <f t="shared" si="458"/>
        <v>804995</v>
      </c>
      <c r="M177" s="1132">
        <f t="shared" si="458"/>
        <v>1689861</v>
      </c>
      <c r="N177" s="1132">
        <f t="shared" si="458"/>
        <v>1689861</v>
      </c>
      <c r="O177" s="1132">
        <f t="shared" si="458"/>
        <v>916250</v>
      </c>
      <c r="P177" s="1132">
        <f t="shared" si="458"/>
        <v>0</v>
      </c>
      <c r="Q177" s="1132">
        <f t="shared" si="458"/>
        <v>435200</v>
      </c>
      <c r="R177" s="1132">
        <f t="shared" si="458"/>
        <v>120000</v>
      </c>
      <c r="S177" s="1132">
        <f t="shared" si="458"/>
        <v>0</v>
      </c>
      <c r="T177" s="1132">
        <f t="shared" si="458"/>
        <v>311557</v>
      </c>
      <c r="U177" s="1132">
        <f t="shared" si="458"/>
        <v>22967</v>
      </c>
      <c r="V177" s="1132">
        <f t="shared" si="458"/>
        <v>0</v>
      </c>
      <c r="W177" s="1132">
        <f t="shared" si="458"/>
        <v>123643</v>
      </c>
      <c r="X177" s="1132">
        <f t="shared" si="458"/>
        <v>97033</v>
      </c>
      <c r="Y177" s="1132">
        <f t="shared" si="458"/>
        <v>0</v>
      </c>
      <c r="Z177" s="1132">
        <f t="shared" si="458"/>
        <v>119353</v>
      </c>
      <c r="AA177" s="1132">
        <f t="shared" si="458"/>
        <v>0</v>
      </c>
      <c r="AB177" s="1132">
        <f t="shared" si="458"/>
        <v>0</v>
      </c>
      <c r="AC177" s="1132">
        <f t="shared" si="458"/>
        <v>24920</v>
      </c>
      <c r="AD177" s="1132">
        <f t="shared" si="458"/>
        <v>0</v>
      </c>
      <c r="AE177" s="1132">
        <f t="shared" si="458"/>
        <v>0</v>
      </c>
      <c r="AF177" s="1132">
        <f t="shared" si="458"/>
        <v>24920</v>
      </c>
      <c r="AG177" s="1132">
        <f t="shared" si="458"/>
        <v>0</v>
      </c>
      <c r="AH177" s="1132">
        <f t="shared" si="458"/>
        <v>0</v>
      </c>
      <c r="AI177" s="1132">
        <f t="shared" si="458"/>
        <v>0</v>
      </c>
      <c r="AJ177" s="1132">
        <f t="shared" si="458"/>
        <v>0</v>
      </c>
      <c r="AK177" s="1132">
        <f t="shared" si="458"/>
        <v>0</v>
      </c>
      <c r="AL177" s="1132">
        <f t="shared" si="458"/>
        <v>0</v>
      </c>
      <c r="AM177" s="1132">
        <f t="shared" si="458"/>
        <v>0</v>
      </c>
      <c r="AN177" s="1132">
        <f t="shared" si="458"/>
        <v>0</v>
      </c>
      <c r="AO177" s="1132">
        <f t="shared" si="458"/>
        <v>275741</v>
      </c>
      <c r="AP177" s="1132">
        <f t="shared" si="458"/>
        <v>140243</v>
      </c>
      <c r="AQ177" s="1132">
        <f t="shared" si="458"/>
        <v>0</v>
      </c>
      <c r="AR177" s="1132">
        <f t="shared" si="458"/>
        <v>275741</v>
      </c>
      <c r="AS177" s="1132">
        <f t="shared" si="458"/>
        <v>140243</v>
      </c>
      <c r="AT177" s="1132">
        <f t="shared" si="458"/>
        <v>0</v>
      </c>
      <c r="AU177" s="1132">
        <f t="shared" si="458"/>
        <v>735861</v>
      </c>
      <c r="AV177" s="1132">
        <f t="shared" si="458"/>
        <v>260243</v>
      </c>
      <c r="AW177" s="1132">
        <f t="shared" si="458"/>
        <v>0</v>
      </c>
      <c r="AX177" s="1132">
        <f t="shared" si="458"/>
        <v>954000</v>
      </c>
      <c r="AY177" s="1132">
        <f t="shared" si="458"/>
        <v>954000</v>
      </c>
      <c r="AZ177" s="1132">
        <f t="shared" si="458"/>
        <v>656007</v>
      </c>
      <c r="BA177" s="1132">
        <f t="shared" si="458"/>
        <v>0</v>
      </c>
      <c r="BB177" s="1132">
        <f t="shared" si="458"/>
        <v>954000</v>
      </c>
      <c r="BC177" s="1132">
        <f t="shared" si="458"/>
        <v>656007</v>
      </c>
      <c r="BD177" s="1132">
        <f t="shared" si="458"/>
        <v>0</v>
      </c>
      <c r="BE177" s="1132">
        <f t="shared" si="458"/>
        <v>954000</v>
      </c>
      <c r="BF177" s="1132">
        <f t="shared" si="458"/>
        <v>656007</v>
      </c>
      <c r="BG177" s="1132">
        <f t="shared" si="458"/>
        <v>0</v>
      </c>
      <c r="BH177" s="1132">
        <f t="shared" si="458"/>
        <v>0</v>
      </c>
      <c r="BI177" s="1132">
        <f t="shared" si="458"/>
        <v>0</v>
      </c>
      <c r="BJ177" s="1132">
        <f t="shared" si="458"/>
        <v>0</v>
      </c>
      <c r="BK177" s="1132">
        <f t="shared" si="458"/>
        <v>0</v>
      </c>
      <c r="BL177" s="1132">
        <f t="shared" si="458"/>
        <v>0</v>
      </c>
      <c r="BM177" s="1132">
        <f t="shared" si="458"/>
        <v>0</v>
      </c>
      <c r="BN177" s="1132"/>
      <c r="BO177" s="1449"/>
      <c r="BP177" s="1132"/>
      <c r="BQ177" s="1132"/>
      <c r="BR177" s="1132"/>
      <c r="BS177" s="106"/>
    </row>
    <row r="178" spans="1:72" s="227" customFormat="1" ht="56.25" hidden="1" customHeight="1">
      <c r="A178" s="106" t="s">
        <v>2</v>
      </c>
      <c r="B178" s="1393" t="s">
        <v>155</v>
      </c>
      <c r="C178" s="220"/>
      <c r="D178" s="220"/>
      <c r="E178" s="220"/>
      <c r="F178" s="182"/>
      <c r="G178" s="182">
        <f>SUM(G179:G181)</f>
        <v>1616385</v>
      </c>
      <c r="H178" s="182"/>
      <c r="I178" s="182"/>
      <c r="J178" s="182"/>
      <c r="K178" s="182"/>
      <c r="L178" s="182"/>
      <c r="M178" s="1132">
        <f>N178</f>
        <v>715274</v>
      </c>
      <c r="N178" s="182">
        <f>SUM(N179:N181)</f>
        <v>715274</v>
      </c>
      <c r="O178" s="182">
        <f>SUM(O179:O181)</f>
        <v>715274</v>
      </c>
      <c r="P178" s="182">
        <f t="shared" ref="P178:V178" si="459">SUM(P179:P181)</f>
        <v>0</v>
      </c>
      <c r="Q178" s="182">
        <f t="shared" si="459"/>
        <v>0</v>
      </c>
      <c r="R178" s="182">
        <f t="shared" si="459"/>
        <v>0</v>
      </c>
      <c r="S178" s="182">
        <f t="shared" si="459"/>
        <v>0</v>
      </c>
      <c r="T178" s="182">
        <f t="shared" si="459"/>
        <v>0</v>
      </c>
      <c r="U178" s="182">
        <f t="shared" si="459"/>
        <v>0</v>
      </c>
      <c r="V178" s="182">
        <f t="shared" si="459"/>
        <v>0</v>
      </c>
      <c r="W178" s="182">
        <f>SUM(W179:W181)</f>
        <v>0</v>
      </c>
      <c r="X178" s="182">
        <f t="shared" ref="X178:AO178" si="460">SUM(X179:X181)</f>
        <v>0</v>
      </c>
      <c r="Y178" s="182">
        <f t="shared" si="460"/>
        <v>0</v>
      </c>
      <c r="Z178" s="182">
        <f t="shared" si="460"/>
        <v>0</v>
      </c>
      <c r="AA178" s="182">
        <f t="shared" si="460"/>
        <v>0</v>
      </c>
      <c r="AB178" s="182">
        <f t="shared" si="460"/>
        <v>0</v>
      </c>
      <c r="AC178" s="182">
        <f t="shared" si="460"/>
        <v>0</v>
      </c>
      <c r="AD178" s="182">
        <f t="shared" si="460"/>
        <v>0</v>
      </c>
      <c r="AE178" s="182">
        <f t="shared" si="460"/>
        <v>0</v>
      </c>
      <c r="AF178" s="182">
        <f t="shared" si="460"/>
        <v>0</v>
      </c>
      <c r="AG178" s="182">
        <f t="shared" si="460"/>
        <v>0</v>
      </c>
      <c r="AH178" s="182">
        <f t="shared" si="460"/>
        <v>0</v>
      </c>
      <c r="AI178" s="182">
        <f t="shared" si="460"/>
        <v>0</v>
      </c>
      <c r="AJ178" s="182">
        <f t="shared" si="460"/>
        <v>0</v>
      </c>
      <c r="AK178" s="182">
        <f t="shared" si="460"/>
        <v>0</v>
      </c>
      <c r="AL178" s="182">
        <f t="shared" si="460"/>
        <v>0</v>
      </c>
      <c r="AM178" s="182">
        <f t="shared" si="460"/>
        <v>0</v>
      </c>
      <c r="AN178" s="182">
        <f t="shared" si="460"/>
        <v>0</v>
      </c>
      <c r="AO178" s="182">
        <f t="shared" si="460"/>
        <v>97867</v>
      </c>
      <c r="AP178" s="182">
        <f>SUM(AP179:AP181)</f>
        <v>97867</v>
      </c>
      <c r="AQ178" s="182">
        <f t="shared" ref="AQ178:BR178" si="461">SUM(AQ179:AQ181)</f>
        <v>0</v>
      </c>
      <c r="AR178" s="182">
        <f t="shared" si="461"/>
        <v>97867</v>
      </c>
      <c r="AS178" s="182">
        <f t="shared" si="461"/>
        <v>97867</v>
      </c>
      <c r="AT178" s="182">
        <f t="shared" si="461"/>
        <v>0</v>
      </c>
      <c r="AU178" s="182">
        <f t="shared" si="461"/>
        <v>97867</v>
      </c>
      <c r="AV178" s="182">
        <f t="shared" si="461"/>
        <v>97867</v>
      </c>
      <c r="AW178" s="182">
        <f t="shared" si="461"/>
        <v>0</v>
      </c>
      <c r="AX178" s="94">
        <f t="shared" si="451"/>
        <v>617407</v>
      </c>
      <c r="AY178" s="182">
        <f t="shared" si="461"/>
        <v>617407</v>
      </c>
      <c r="AZ178" s="182">
        <f t="shared" si="461"/>
        <v>617407</v>
      </c>
      <c r="BA178" s="182">
        <f t="shared" si="461"/>
        <v>0</v>
      </c>
      <c r="BB178" s="182">
        <f t="shared" si="461"/>
        <v>617407</v>
      </c>
      <c r="BC178" s="182">
        <f t="shared" si="461"/>
        <v>617407</v>
      </c>
      <c r="BD178" s="182">
        <f t="shared" si="461"/>
        <v>0</v>
      </c>
      <c r="BE178" s="182">
        <f t="shared" si="461"/>
        <v>617407</v>
      </c>
      <c r="BF178" s="182">
        <f t="shared" si="461"/>
        <v>617407</v>
      </c>
      <c r="BG178" s="182">
        <f t="shared" si="461"/>
        <v>0</v>
      </c>
      <c r="BH178" s="182">
        <f t="shared" si="461"/>
        <v>0</v>
      </c>
      <c r="BI178" s="182">
        <f t="shared" si="461"/>
        <v>0</v>
      </c>
      <c r="BJ178" s="182">
        <f t="shared" si="461"/>
        <v>0</v>
      </c>
      <c r="BK178" s="182">
        <f t="shared" si="461"/>
        <v>0</v>
      </c>
      <c r="BL178" s="182">
        <f t="shared" si="461"/>
        <v>0</v>
      </c>
      <c r="BM178" s="182">
        <f t="shared" si="461"/>
        <v>0</v>
      </c>
      <c r="BN178" s="182"/>
      <c r="BO178" s="1450">
        <f t="shared" si="461"/>
        <v>617407</v>
      </c>
      <c r="BP178" s="182">
        <f t="shared" si="461"/>
        <v>617407</v>
      </c>
      <c r="BQ178" s="182">
        <f t="shared" si="461"/>
        <v>617407</v>
      </c>
      <c r="BR178" s="182">
        <f t="shared" si="461"/>
        <v>0</v>
      </c>
      <c r="BS178" s="106"/>
    </row>
    <row r="179" spans="1:72" s="227" customFormat="1" ht="56.25" hidden="1" customHeight="1">
      <c r="A179" s="218">
        <v>1</v>
      </c>
      <c r="B179" s="1394" t="s">
        <v>107</v>
      </c>
      <c r="C179" s="1135"/>
      <c r="D179" s="218"/>
      <c r="E179" s="220" t="s">
        <v>177</v>
      </c>
      <c r="F179" s="573"/>
      <c r="G179" s="573">
        <v>635334</v>
      </c>
      <c r="H179" s="573"/>
      <c r="I179" s="573"/>
      <c r="J179" s="573"/>
      <c r="K179" s="573"/>
      <c r="L179" s="573"/>
      <c r="M179" s="112">
        <f>N179</f>
        <v>234000</v>
      </c>
      <c r="N179" s="573">
        <f>180000+54000</f>
        <v>234000</v>
      </c>
      <c r="O179" s="573">
        <f>N179</f>
        <v>234000</v>
      </c>
      <c r="P179" s="94"/>
      <c r="Q179" s="111">
        <f>R179+S179</f>
        <v>0</v>
      </c>
      <c r="R179" s="1133"/>
      <c r="S179" s="94"/>
      <c r="T179" s="112">
        <f t="shared" ref="T179:T181" si="462">U179+V179</f>
        <v>0</v>
      </c>
      <c r="U179" s="1133"/>
      <c r="V179" s="94"/>
      <c r="W179" s="111">
        <f>Q179-T179</f>
        <v>0</v>
      </c>
      <c r="X179" s="111">
        <f>R179-U179</f>
        <v>0</v>
      </c>
      <c r="Y179" s="111">
        <f>S179-V179</f>
        <v>0</v>
      </c>
      <c r="Z179" s="112">
        <f>AA179+AB179</f>
        <v>0</v>
      </c>
      <c r="AA179" s="1133"/>
      <c r="AB179" s="94"/>
      <c r="AC179" s="94"/>
      <c r="AD179" s="1133"/>
      <c r="AE179" s="94"/>
      <c r="AF179" s="94"/>
      <c r="AG179" s="1133"/>
      <c r="AH179" s="94"/>
      <c r="AI179" s="111">
        <f>AC179-AF179</f>
        <v>0</v>
      </c>
      <c r="AJ179" s="111"/>
      <c r="AK179" s="111"/>
      <c r="AL179" s="1132">
        <f>AM179+AN179</f>
        <v>0</v>
      </c>
      <c r="AM179" s="1133"/>
      <c r="AN179" s="94"/>
      <c r="AO179" s="112">
        <f>AP179+AQ179</f>
        <v>31117</v>
      </c>
      <c r="AP179" s="225">
        <v>31117</v>
      </c>
      <c r="AQ179" s="112"/>
      <c r="AR179" s="112">
        <f t="shared" ref="AR179:AT180" si="463">AO179</f>
        <v>31117</v>
      </c>
      <c r="AS179" s="224">
        <f t="shared" si="463"/>
        <v>31117</v>
      </c>
      <c r="AT179" s="94">
        <f t="shared" si="463"/>
        <v>0</v>
      </c>
      <c r="AU179" s="111">
        <f>Q179+AC179+AO179</f>
        <v>31117</v>
      </c>
      <c r="AV179" s="111">
        <f>R179+AD179+AP179</f>
        <v>31117</v>
      </c>
      <c r="AW179" s="111">
        <f>S179+AE179+AQ179</f>
        <v>0</v>
      </c>
      <c r="AX179" s="111">
        <f t="shared" si="451"/>
        <v>202883</v>
      </c>
      <c r="AY179" s="225">
        <f>N179-AU179</f>
        <v>202883</v>
      </c>
      <c r="AZ179" s="111">
        <f>O179-AV179</f>
        <v>202883</v>
      </c>
      <c r="BA179" s="94">
        <f>P179-AW179</f>
        <v>0</v>
      </c>
      <c r="BB179" s="111">
        <f>AX179</f>
        <v>202883</v>
      </c>
      <c r="BC179" s="111">
        <f>AZ179</f>
        <v>202883</v>
      </c>
      <c r="BD179" s="94"/>
      <c r="BE179" s="111">
        <f>BB179</f>
        <v>202883</v>
      </c>
      <c r="BF179" s="111">
        <f>BC179</f>
        <v>202883</v>
      </c>
      <c r="BG179" s="94"/>
      <c r="BH179" s="111">
        <f>AY179-BB179</f>
        <v>0</v>
      </c>
      <c r="BI179" s="94">
        <f>AZ179-BC179</f>
        <v>0</v>
      </c>
      <c r="BJ179" s="94"/>
      <c r="BK179" s="94"/>
      <c r="BL179" s="94"/>
      <c r="BM179" s="94"/>
      <c r="BN179" s="94"/>
      <c r="BO179" s="1448">
        <f>BP179</f>
        <v>202883</v>
      </c>
      <c r="BP179" s="111">
        <f t="shared" ref="BP179:BQ181" si="464">AY179</f>
        <v>202883</v>
      </c>
      <c r="BQ179" s="111">
        <f t="shared" si="464"/>
        <v>202883</v>
      </c>
      <c r="BR179" s="106"/>
      <c r="BS179" s="106"/>
    </row>
    <row r="180" spans="1:72" s="227" customFormat="1" ht="56.25" hidden="1" customHeight="1">
      <c r="A180" s="218">
        <v>2</v>
      </c>
      <c r="B180" s="1394" t="s">
        <v>108</v>
      </c>
      <c r="C180" s="1135"/>
      <c r="D180" s="218"/>
      <c r="E180" s="220" t="s">
        <v>178</v>
      </c>
      <c r="F180" s="573"/>
      <c r="G180" s="573">
        <v>981051</v>
      </c>
      <c r="H180" s="573"/>
      <c r="I180" s="573"/>
      <c r="J180" s="573"/>
      <c r="K180" s="573"/>
      <c r="L180" s="573"/>
      <c r="M180" s="112">
        <f t="shared" ref="M180:M181" si="465">N180</f>
        <v>474524</v>
      </c>
      <c r="N180" s="573">
        <v>474524</v>
      </c>
      <c r="O180" s="573">
        <v>474524</v>
      </c>
      <c r="P180" s="94"/>
      <c r="Q180" s="111">
        <f t="shared" ref="Q180:Q181" si="466">R180+S180</f>
        <v>0</v>
      </c>
      <c r="R180" s="1133"/>
      <c r="S180" s="94"/>
      <c r="T180" s="112">
        <f t="shared" si="462"/>
        <v>0</v>
      </c>
      <c r="U180" s="1133"/>
      <c r="V180" s="94"/>
      <c r="W180" s="111">
        <f t="shared" ref="W180:Y181" si="467">Q180-T180</f>
        <v>0</v>
      </c>
      <c r="X180" s="111">
        <f t="shared" si="467"/>
        <v>0</v>
      </c>
      <c r="Y180" s="111">
        <f t="shared" si="467"/>
        <v>0</v>
      </c>
      <c r="Z180" s="112">
        <f t="shared" ref="Z180:Z181" si="468">AA180+AB180</f>
        <v>0</v>
      </c>
      <c r="AA180" s="1133"/>
      <c r="AB180" s="94"/>
      <c r="AC180" s="94"/>
      <c r="AD180" s="1133"/>
      <c r="AE180" s="94"/>
      <c r="AF180" s="94"/>
      <c r="AG180" s="1133"/>
      <c r="AH180" s="94"/>
      <c r="AI180" s="111">
        <f t="shared" ref="AI180:AI181" si="469">AC180-AF180</f>
        <v>0</v>
      </c>
      <c r="AJ180" s="111"/>
      <c r="AK180" s="111"/>
      <c r="AL180" s="1132">
        <f t="shared" ref="AL180:AL181" si="470">AM180+AN180</f>
        <v>0</v>
      </c>
      <c r="AM180" s="1133"/>
      <c r="AN180" s="94"/>
      <c r="AO180" s="112">
        <f t="shared" ref="AO180" si="471">AP180+AQ180</f>
        <v>60000</v>
      </c>
      <c r="AP180" s="225">
        <v>60000</v>
      </c>
      <c r="AQ180" s="112"/>
      <c r="AR180" s="112">
        <f t="shared" si="463"/>
        <v>60000</v>
      </c>
      <c r="AS180" s="224">
        <f t="shared" si="463"/>
        <v>60000</v>
      </c>
      <c r="AT180" s="94">
        <f t="shared" si="463"/>
        <v>0</v>
      </c>
      <c r="AU180" s="111">
        <f t="shared" ref="AU180:AW181" si="472">Q180+AC180+AO180</f>
        <v>60000</v>
      </c>
      <c r="AV180" s="111">
        <f t="shared" si="472"/>
        <v>60000</v>
      </c>
      <c r="AW180" s="111">
        <f t="shared" si="472"/>
        <v>0</v>
      </c>
      <c r="AX180" s="111">
        <f t="shared" si="451"/>
        <v>414524</v>
      </c>
      <c r="AY180" s="225">
        <f t="shared" ref="AY180:BA181" si="473">N180-AU180</f>
        <v>414524</v>
      </c>
      <c r="AZ180" s="111">
        <f t="shared" si="473"/>
        <v>414524</v>
      </c>
      <c r="BA180" s="94">
        <f t="shared" si="473"/>
        <v>0</v>
      </c>
      <c r="BB180" s="111">
        <f t="shared" ref="BB180:BB181" si="474">AX180</f>
        <v>414524</v>
      </c>
      <c r="BC180" s="111">
        <f t="shared" ref="BC180:BC181" si="475">AZ180</f>
        <v>414524</v>
      </c>
      <c r="BD180" s="94"/>
      <c r="BE180" s="111">
        <f t="shared" ref="BE180:BF181" si="476">BB180</f>
        <v>414524</v>
      </c>
      <c r="BF180" s="111">
        <f t="shared" si="476"/>
        <v>414524</v>
      </c>
      <c r="BG180" s="94"/>
      <c r="BH180" s="111">
        <f t="shared" ref="BH180:BI181" si="477">AY180-BB180</f>
        <v>0</v>
      </c>
      <c r="BI180" s="94">
        <f t="shared" si="477"/>
        <v>0</v>
      </c>
      <c r="BJ180" s="94"/>
      <c r="BK180" s="94"/>
      <c r="BL180" s="94"/>
      <c r="BM180" s="94"/>
      <c r="BN180" s="94"/>
      <c r="BO180" s="1448">
        <f t="shared" ref="BO180:BO181" si="478">BP180</f>
        <v>414524</v>
      </c>
      <c r="BP180" s="111">
        <f t="shared" si="464"/>
        <v>414524</v>
      </c>
      <c r="BQ180" s="111">
        <f t="shared" si="464"/>
        <v>414524</v>
      </c>
      <c r="BR180" s="106"/>
      <c r="BS180" s="106"/>
    </row>
    <row r="181" spans="1:72" s="227" customFormat="1" ht="56.25" hidden="1" customHeight="1">
      <c r="A181" s="218">
        <v>3</v>
      </c>
      <c r="B181" s="1394" t="s">
        <v>109</v>
      </c>
      <c r="C181" s="1135"/>
      <c r="D181" s="241"/>
      <c r="E181" s="242" t="s">
        <v>179</v>
      </c>
      <c r="F181" s="573">
        <v>125631</v>
      </c>
      <c r="G181" s="573"/>
      <c r="H181" s="573"/>
      <c r="I181" s="573"/>
      <c r="J181" s="573"/>
      <c r="K181" s="573"/>
      <c r="L181" s="573"/>
      <c r="M181" s="112">
        <f t="shared" si="465"/>
        <v>6750</v>
      </c>
      <c r="N181" s="573">
        <f>O181</f>
        <v>6750</v>
      </c>
      <c r="O181" s="573">
        <f>13500*50%</f>
        <v>6750</v>
      </c>
      <c r="P181" s="94"/>
      <c r="Q181" s="111">
        <f t="shared" si="466"/>
        <v>0</v>
      </c>
      <c r="R181" s="1133"/>
      <c r="S181" s="94"/>
      <c r="T181" s="112">
        <f t="shared" si="462"/>
        <v>0</v>
      </c>
      <c r="U181" s="1133"/>
      <c r="V181" s="94"/>
      <c r="W181" s="111">
        <f t="shared" si="467"/>
        <v>0</v>
      </c>
      <c r="X181" s="111">
        <f t="shared" si="467"/>
        <v>0</v>
      </c>
      <c r="Y181" s="111">
        <f t="shared" si="467"/>
        <v>0</v>
      </c>
      <c r="Z181" s="112">
        <f t="shared" si="468"/>
        <v>0</v>
      </c>
      <c r="AA181" s="1133"/>
      <c r="AB181" s="94"/>
      <c r="AC181" s="94"/>
      <c r="AD181" s="1133"/>
      <c r="AE181" s="94"/>
      <c r="AF181" s="94"/>
      <c r="AG181" s="1133"/>
      <c r="AH181" s="94"/>
      <c r="AI181" s="111">
        <f t="shared" si="469"/>
        <v>0</v>
      </c>
      <c r="AJ181" s="111"/>
      <c r="AK181" s="111"/>
      <c r="AL181" s="1132">
        <f t="shared" si="470"/>
        <v>0</v>
      </c>
      <c r="AM181" s="1133"/>
      <c r="AN181" s="94"/>
      <c r="AO181" s="112">
        <f>AP181+AQ181</f>
        <v>6750</v>
      </c>
      <c r="AP181" s="112">
        <v>6750</v>
      </c>
      <c r="AQ181" s="112"/>
      <c r="AR181" s="112">
        <f>AO181</f>
        <v>6750</v>
      </c>
      <c r="AS181" s="224">
        <f>AP181</f>
        <v>6750</v>
      </c>
      <c r="AT181" s="94"/>
      <c r="AU181" s="111">
        <f t="shared" si="472"/>
        <v>6750</v>
      </c>
      <c r="AV181" s="111">
        <f t="shared" si="472"/>
        <v>6750</v>
      </c>
      <c r="AW181" s="111">
        <f t="shared" si="472"/>
        <v>0</v>
      </c>
      <c r="AX181" s="111">
        <f t="shared" si="451"/>
        <v>0</v>
      </c>
      <c r="AY181" s="225">
        <f t="shared" si="473"/>
        <v>0</v>
      </c>
      <c r="AZ181" s="111">
        <f t="shared" si="473"/>
        <v>0</v>
      </c>
      <c r="BA181" s="94">
        <f t="shared" si="473"/>
        <v>0</v>
      </c>
      <c r="BB181" s="111">
        <f t="shared" si="474"/>
        <v>0</v>
      </c>
      <c r="BC181" s="111">
        <f t="shared" si="475"/>
        <v>0</v>
      </c>
      <c r="BD181" s="94"/>
      <c r="BE181" s="111">
        <f t="shared" si="476"/>
        <v>0</v>
      </c>
      <c r="BF181" s="111">
        <f t="shared" si="476"/>
        <v>0</v>
      </c>
      <c r="BG181" s="94"/>
      <c r="BH181" s="111">
        <f t="shared" si="477"/>
        <v>0</v>
      </c>
      <c r="BI181" s="94">
        <f t="shared" si="477"/>
        <v>0</v>
      </c>
      <c r="BJ181" s="94"/>
      <c r="BK181" s="94"/>
      <c r="BL181" s="94"/>
      <c r="BM181" s="94"/>
      <c r="BN181" s="94"/>
      <c r="BO181" s="1448">
        <f t="shared" si="478"/>
        <v>0</v>
      </c>
      <c r="BP181" s="111">
        <f t="shared" si="464"/>
        <v>0</v>
      </c>
      <c r="BQ181" s="111">
        <f t="shared" si="464"/>
        <v>0</v>
      </c>
      <c r="BR181" s="106"/>
      <c r="BS181" s="106"/>
    </row>
    <row r="182" spans="1:72" s="227" customFormat="1" ht="56.25" hidden="1" customHeight="1">
      <c r="A182" s="1395" t="s">
        <v>3</v>
      </c>
      <c r="B182" s="1396" t="s">
        <v>110</v>
      </c>
      <c r="C182" s="1135"/>
      <c r="D182" s="218"/>
      <c r="E182" s="1397"/>
      <c r="F182" s="182">
        <f>F183+F188</f>
        <v>1083486</v>
      </c>
      <c r="G182" s="182">
        <f t="shared" ref="G182:BR182" si="479">G183+G188</f>
        <v>837292</v>
      </c>
      <c r="H182" s="182"/>
      <c r="I182" s="182"/>
      <c r="J182" s="182"/>
      <c r="K182" s="182">
        <f t="shared" si="479"/>
        <v>186816</v>
      </c>
      <c r="L182" s="182">
        <f t="shared" si="479"/>
        <v>151531</v>
      </c>
      <c r="M182" s="182">
        <f t="shared" si="479"/>
        <v>267626</v>
      </c>
      <c r="N182" s="182">
        <f t="shared" si="479"/>
        <v>267626</v>
      </c>
      <c r="O182" s="182">
        <f t="shared" si="479"/>
        <v>24126</v>
      </c>
      <c r="P182" s="182">
        <f t="shared" si="479"/>
        <v>0</v>
      </c>
      <c r="Q182" s="182">
        <f t="shared" si="479"/>
        <v>106200</v>
      </c>
      <c r="R182" s="182">
        <f t="shared" si="479"/>
        <v>0</v>
      </c>
      <c r="S182" s="182">
        <f t="shared" si="479"/>
        <v>0</v>
      </c>
      <c r="T182" s="182">
        <f t="shared" si="479"/>
        <v>100371</v>
      </c>
      <c r="U182" s="182">
        <f t="shared" si="479"/>
        <v>0</v>
      </c>
      <c r="V182" s="182">
        <f t="shared" si="479"/>
        <v>0</v>
      </c>
      <c r="W182" s="182">
        <f t="shared" si="479"/>
        <v>5829</v>
      </c>
      <c r="X182" s="182">
        <f t="shared" si="479"/>
        <v>0</v>
      </c>
      <c r="Y182" s="182">
        <f t="shared" si="479"/>
        <v>0</v>
      </c>
      <c r="Z182" s="182">
        <f t="shared" si="479"/>
        <v>5168</v>
      </c>
      <c r="AA182" s="182">
        <f t="shared" si="479"/>
        <v>0</v>
      </c>
      <c r="AB182" s="182">
        <f t="shared" si="479"/>
        <v>0</v>
      </c>
      <c r="AC182" s="182">
        <f t="shared" si="479"/>
        <v>11920</v>
      </c>
      <c r="AD182" s="182">
        <f t="shared" si="479"/>
        <v>0</v>
      </c>
      <c r="AE182" s="182">
        <f t="shared" si="479"/>
        <v>0</v>
      </c>
      <c r="AF182" s="182">
        <f t="shared" si="479"/>
        <v>11920</v>
      </c>
      <c r="AG182" s="182">
        <f t="shared" si="479"/>
        <v>0</v>
      </c>
      <c r="AH182" s="182">
        <f t="shared" si="479"/>
        <v>0</v>
      </c>
      <c r="AI182" s="182">
        <f t="shared" si="479"/>
        <v>0</v>
      </c>
      <c r="AJ182" s="182">
        <f t="shared" si="479"/>
        <v>0</v>
      </c>
      <c r="AK182" s="182">
        <f t="shared" si="479"/>
        <v>0</v>
      </c>
      <c r="AL182" s="182">
        <f t="shared" si="479"/>
        <v>0</v>
      </c>
      <c r="AM182" s="182">
        <f t="shared" si="479"/>
        <v>0</v>
      </c>
      <c r="AN182" s="182">
        <f t="shared" si="479"/>
        <v>0</v>
      </c>
      <c r="AO182" s="182">
        <f t="shared" si="479"/>
        <v>71913</v>
      </c>
      <c r="AP182" s="182">
        <f t="shared" si="479"/>
        <v>24126</v>
      </c>
      <c r="AQ182" s="182">
        <f t="shared" si="479"/>
        <v>0</v>
      </c>
      <c r="AR182" s="182">
        <f t="shared" si="479"/>
        <v>71913</v>
      </c>
      <c r="AS182" s="182">
        <f t="shared" si="479"/>
        <v>24126</v>
      </c>
      <c r="AT182" s="182">
        <f t="shared" si="479"/>
        <v>0</v>
      </c>
      <c r="AU182" s="182">
        <f t="shared" si="479"/>
        <v>190033</v>
      </c>
      <c r="AV182" s="182">
        <f t="shared" si="479"/>
        <v>24126</v>
      </c>
      <c r="AW182" s="182">
        <f t="shared" si="479"/>
        <v>0</v>
      </c>
      <c r="AX182" s="94">
        <f t="shared" si="451"/>
        <v>77593</v>
      </c>
      <c r="AY182" s="182">
        <f t="shared" si="479"/>
        <v>77593</v>
      </c>
      <c r="AZ182" s="182">
        <f t="shared" si="479"/>
        <v>0</v>
      </c>
      <c r="BA182" s="182">
        <f t="shared" si="479"/>
        <v>0</v>
      </c>
      <c r="BB182" s="182">
        <f t="shared" si="479"/>
        <v>77593</v>
      </c>
      <c r="BC182" s="182">
        <f t="shared" si="479"/>
        <v>0</v>
      </c>
      <c r="BD182" s="182">
        <f t="shared" si="479"/>
        <v>0</v>
      </c>
      <c r="BE182" s="182">
        <f t="shared" si="479"/>
        <v>77593</v>
      </c>
      <c r="BF182" s="182">
        <f t="shared" si="479"/>
        <v>0</v>
      </c>
      <c r="BG182" s="182">
        <f t="shared" si="479"/>
        <v>0</v>
      </c>
      <c r="BH182" s="182">
        <f t="shared" si="479"/>
        <v>0</v>
      </c>
      <c r="BI182" s="182">
        <f t="shared" si="479"/>
        <v>0</v>
      </c>
      <c r="BJ182" s="182">
        <f t="shared" si="479"/>
        <v>0</v>
      </c>
      <c r="BK182" s="182">
        <f t="shared" si="479"/>
        <v>0</v>
      </c>
      <c r="BL182" s="182">
        <f t="shared" si="479"/>
        <v>0</v>
      </c>
      <c r="BM182" s="182">
        <f t="shared" si="479"/>
        <v>0</v>
      </c>
      <c r="BN182" s="182"/>
      <c r="BO182" s="1450">
        <f t="shared" si="479"/>
        <v>77593</v>
      </c>
      <c r="BP182" s="182">
        <f t="shared" si="479"/>
        <v>77593</v>
      </c>
      <c r="BQ182" s="182">
        <f t="shared" si="479"/>
        <v>0</v>
      </c>
      <c r="BR182" s="182">
        <f t="shared" si="479"/>
        <v>0</v>
      </c>
      <c r="BS182" s="106"/>
    </row>
    <row r="183" spans="1:72" s="227" customFormat="1" ht="56.25" hidden="1" customHeight="1">
      <c r="A183" s="1395" t="s">
        <v>254</v>
      </c>
      <c r="B183" s="1398" t="s">
        <v>31</v>
      </c>
      <c r="C183" s="1399"/>
      <c r="D183" s="1399"/>
      <c r="E183" s="1400"/>
      <c r="F183" s="199">
        <f>SUM(F184:F187)</f>
        <v>324919</v>
      </c>
      <c r="G183" s="199">
        <f t="shared" ref="G183:BR183" si="480">SUM(G184:G187)</f>
        <v>237000</v>
      </c>
      <c r="H183" s="199"/>
      <c r="I183" s="199"/>
      <c r="J183" s="199"/>
      <c r="K183" s="199">
        <f t="shared" si="480"/>
        <v>0</v>
      </c>
      <c r="L183" s="199">
        <f t="shared" si="480"/>
        <v>0</v>
      </c>
      <c r="M183" s="199">
        <f t="shared" si="480"/>
        <v>3200</v>
      </c>
      <c r="N183" s="199">
        <f t="shared" si="480"/>
        <v>3200</v>
      </c>
      <c r="O183" s="199">
        <f t="shared" si="480"/>
        <v>0</v>
      </c>
      <c r="P183" s="199">
        <f t="shared" si="480"/>
        <v>0</v>
      </c>
      <c r="Q183" s="199">
        <f t="shared" si="480"/>
        <v>3200</v>
      </c>
      <c r="R183" s="199">
        <f t="shared" si="480"/>
        <v>0</v>
      </c>
      <c r="S183" s="199">
        <f t="shared" si="480"/>
        <v>0</v>
      </c>
      <c r="T183" s="199">
        <f t="shared" si="480"/>
        <v>2798</v>
      </c>
      <c r="U183" s="199">
        <f t="shared" si="480"/>
        <v>0</v>
      </c>
      <c r="V183" s="199">
        <f t="shared" si="480"/>
        <v>0</v>
      </c>
      <c r="W183" s="199">
        <f t="shared" si="480"/>
        <v>402</v>
      </c>
      <c r="X183" s="199">
        <f t="shared" si="480"/>
        <v>0</v>
      </c>
      <c r="Y183" s="199">
        <f t="shared" si="480"/>
        <v>0</v>
      </c>
      <c r="Z183" s="199">
        <f t="shared" si="480"/>
        <v>0</v>
      </c>
      <c r="AA183" s="199">
        <f t="shared" si="480"/>
        <v>0</v>
      </c>
      <c r="AB183" s="199">
        <f t="shared" si="480"/>
        <v>0</v>
      </c>
      <c r="AC183" s="199">
        <f t="shared" si="480"/>
        <v>0</v>
      </c>
      <c r="AD183" s="199">
        <f t="shared" si="480"/>
        <v>0</v>
      </c>
      <c r="AE183" s="199">
        <f t="shared" si="480"/>
        <v>0</v>
      </c>
      <c r="AF183" s="199">
        <f t="shared" si="480"/>
        <v>0</v>
      </c>
      <c r="AG183" s="199">
        <f t="shared" si="480"/>
        <v>0</v>
      </c>
      <c r="AH183" s="199">
        <f t="shared" si="480"/>
        <v>0</v>
      </c>
      <c r="AI183" s="199">
        <f t="shared" si="480"/>
        <v>0</v>
      </c>
      <c r="AJ183" s="199">
        <f t="shared" si="480"/>
        <v>0</v>
      </c>
      <c r="AK183" s="199">
        <f t="shared" si="480"/>
        <v>0</v>
      </c>
      <c r="AL183" s="199">
        <f t="shared" si="480"/>
        <v>0</v>
      </c>
      <c r="AM183" s="199">
        <f t="shared" si="480"/>
        <v>0</v>
      </c>
      <c r="AN183" s="199">
        <f t="shared" si="480"/>
        <v>0</v>
      </c>
      <c r="AO183" s="199">
        <f t="shared" si="480"/>
        <v>0</v>
      </c>
      <c r="AP183" s="199">
        <f t="shared" si="480"/>
        <v>0</v>
      </c>
      <c r="AQ183" s="199">
        <f t="shared" si="480"/>
        <v>0</v>
      </c>
      <c r="AR183" s="199">
        <f t="shared" si="480"/>
        <v>0</v>
      </c>
      <c r="AS183" s="199">
        <f t="shared" si="480"/>
        <v>0</v>
      </c>
      <c r="AT183" s="199">
        <f t="shared" si="480"/>
        <v>0</v>
      </c>
      <c r="AU183" s="199">
        <f t="shared" si="480"/>
        <v>3200</v>
      </c>
      <c r="AV183" s="199">
        <f t="shared" si="480"/>
        <v>0</v>
      </c>
      <c r="AW183" s="199">
        <f t="shared" si="480"/>
        <v>0</v>
      </c>
      <c r="AX183" s="199">
        <f t="shared" si="480"/>
        <v>0</v>
      </c>
      <c r="AY183" s="199">
        <f t="shared" si="480"/>
        <v>0</v>
      </c>
      <c r="AZ183" s="199">
        <f t="shared" si="480"/>
        <v>0</v>
      </c>
      <c r="BA183" s="199">
        <f t="shared" si="480"/>
        <v>0</v>
      </c>
      <c r="BB183" s="199">
        <f t="shared" si="480"/>
        <v>0</v>
      </c>
      <c r="BC183" s="199">
        <f t="shared" si="480"/>
        <v>0</v>
      </c>
      <c r="BD183" s="199">
        <f t="shared" si="480"/>
        <v>0</v>
      </c>
      <c r="BE183" s="199">
        <f t="shared" si="480"/>
        <v>0</v>
      </c>
      <c r="BF183" s="199">
        <f t="shared" si="480"/>
        <v>0</v>
      </c>
      <c r="BG183" s="199">
        <f t="shared" si="480"/>
        <v>0</v>
      </c>
      <c r="BH183" s="199">
        <f t="shared" si="480"/>
        <v>0</v>
      </c>
      <c r="BI183" s="199">
        <f t="shared" si="480"/>
        <v>0</v>
      </c>
      <c r="BJ183" s="199">
        <f t="shared" si="480"/>
        <v>0</v>
      </c>
      <c r="BK183" s="199">
        <f t="shared" si="480"/>
        <v>0</v>
      </c>
      <c r="BL183" s="199">
        <f t="shared" si="480"/>
        <v>0</v>
      </c>
      <c r="BM183" s="199">
        <f t="shared" si="480"/>
        <v>0</v>
      </c>
      <c r="BN183" s="199"/>
      <c r="BO183" s="1451">
        <f t="shared" si="480"/>
        <v>0</v>
      </c>
      <c r="BP183" s="199">
        <f t="shared" si="480"/>
        <v>0</v>
      </c>
      <c r="BQ183" s="199">
        <f t="shared" si="480"/>
        <v>0</v>
      </c>
      <c r="BR183" s="199">
        <f t="shared" si="480"/>
        <v>0</v>
      </c>
      <c r="BS183" s="106"/>
    </row>
    <row r="184" spans="1:72" s="227" customFormat="1" ht="56.25" hidden="1" customHeight="1">
      <c r="A184" s="218">
        <v>1</v>
      </c>
      <c r="B184" s="219" t="s">
        <v>121</v>
      </c>
      <c r="C184" s="1135" t="s">
        <v>158</v>
      </c>
      <c r="D184" s="241" t="s">
        <v>170</v>
      </c>
      <c r="E184" s="1135"/>
      <c r="F184" s="570">
        <v>80712</v>
      </c>
      <c r="G184" s="570">
        <v>70000</v>
      </c>
      <c r="H184" s="570"/>
      <c r="I184" s="570"/>
      <c r="J184" s="570"/>
      <c r="K184" s="573"/>
      <c r="L184" s="573"/>
      <c r="M184" s="112">
        <f>N184</f>
        <v>800</v>
      </c>
      <c r="N184" s="573">
        <v>800</v>
      </c>
      <c r="O184" s="573"/>
      <c r="P184" s="94"/>
      <c r="Q184" s="112">
        <v>800</v>
      </c>
      <c r="R184" s="1133"/>
      <c r="S184" s="112"/>
      <c r="T184" s="112">
        <v>510</v>
      </c>
      <c r="U184" s="225"/>
      <c r="V184" s="112"/>
      <c r="W184" s="111">
        <f t="shared" ref="W184:W187" si="481">Q184-T184</f>
        <v>290</v>
      </c>
      <c r="X184" s="111"/>
      <c r="Y184" s="111"/>
      <c r="Z184" s="112"/>
      <c r="AA184" s="1133"/>
      <c r="AB184" s="94"/>
      <c r="AC184" s="112"/>
      <c r="AD184" s="1134"/>
      <c r="AE184" s="112"/>
      <c r="AF184" s="112">
        <f t="shared" ref="AF184:AF187" si="482">AG184+AH184</f>
        <v>0</v>
      </c>
      <c r="AG184" s="1133"/>
      <c r="AH184" s="94"/>
      <c r="AI184" s="111">
        <f t="shared" ref="AI184:AI187" si="483">AC184-AF184</f>
        <v>0</v>
      </c>
      <c r="AJ184" s="111"/>
      <c r="AK184" s="111"/>
      <c r="AL184" s="94"/>
      <c r="AM184" s="1133"/>
      <c r="AN184" s="94"/>
      <c r="AO184" s="1132">
        <f t="shared" ref="AO184:AO187" si="484">AP184+AQ184</f>
        <v>0</v>
      </c>
      <c r="AP184" s="1133"/>
      <c r="AQ184" s="94"/>
      <c r="AR184" s="112">
        <f t="shared" ref="AR184:AT187" si="485">AO184</f>
        <v>0</v>
      </c>
      <c r="AS184" s="224">
        <f t="shared" si="485"/>
        <v>0</v>
      </c>
      <c r="AT184" s="94">
        <f t="shared" si="485"/>
        <v>0</v>
      </c>
      <c r="AU184" s="111">
        <f t="shared" ref="AU184:AW187" si="486">Q184+AC184+AO184</f>
        <v>800</v>
      </c>
      <c r="AV184" s="111">
        <f t="shared" si="486"/>
        <v>0</v>
      </c>
      <c r="AW184" s="111">
        <f t="shared" si="486"/>
        <v>0</v>
      </c>
      <c r="AX184" s="111">
        <f t="shared" ref="AX184:AX187" si="487">AY184</f>
        <v>0</v>
      </c>
      <c r="AY184" s="225">
        <f t="shared" ref="AY184:BA187" si="488">N184-AU184</f>
        <v>0</v>
      </c>
      <c r="AZ184" s="111">
        <f t="shared" si="488"/>
        <v>0</v>
      </c>
      <c r="BA184" s="94">
        <f t="shared" si="488"/>
        <v>0</v>
      </c>
      <c r="BB184" s="111">
        <f t="shared" ref="BB184:BB187" si="489">AX184</f>
        <v>0</v>
      </c>
      <c r="BC184" s="111">
        <f t="shared" ref="BC184:BC187" si="490">AZ184</f>
        <v>0</v>
      </c>
      <c r="BD184" s="94"/>
      <c r="BE184" s="111">
        <f t="shared" ref="BE184:BF187" si="491">BB184</f>
        <v>0</v>
      </c>
      <c r="BF184" s="111">
        <f t="shared" si="491"/>
        <v>0</v>
      </c>
      <c r="BG184" s="94"/>
      <c r="BH184" s="111">
        <f t="shared" ref="BH184:BI187" si="492">AY184-BB184</f>
        <v>0</v>
      </c>
      <c r="BI184" s="94">
        <f t="shared" si="492"/>
        <v>0</v>
      </c>
      <c r="BJ184" s="94"/>
      <c r="BK184" s="94"/>
      <c r="BL184" s="94"/>
      <c r="BM184" s="94"/>
      <c r="BN184" s="94"/>
      <c r="BO184" s="1448">
        <f t="shared" ref="BO184:BO198" si="493">BP184</f>
        <v>0</v>
      </c>
      <c r="BP184" s="111">
        <f t="shared" ref="BP184:BQ187" si="494">AY184</f>
        <v>0</v>
      </c>
      <c r="BQ184" s="111">
        <f t="shared" si="494"/>
        <v>0</v>
      </c>
      <c r="BR184" s="106"/>
      <c r="BS184" s="106"/>
      <c r="BT184" s="227" t="s">
        <v>347</v>
      </c>
    </row>
    <row r="185" spans="1:72" s="227" customFormat="1" ht="56.25" hidden="1" customHeight="1">
      <c r="A185" s="218">
        <v>2</v>
      </c>
      <c r="B185" s="219" t="s">
        <v>122</v>
      </c>
      <c r="C185" s="242" t="s">
        <v>159</v>
      </c>
      <c r="D185" s="241" t="s">
        <v>170</v>
      </c>
      <c r="E185" s="242"/>
      <c r="F185" s="570">
        <v>82207</v>
      </c>
      <c r="G185" s="570">
        <v>50000</v>
      </c>
      <c r="H185" s="570"/>
      <c r="I185" s="570"/>
      <c r="J185" s="570"/>
      <c r="K185" s="573"/>
      <c r="L185" s="573"/>
      <c r="M185" s="112">
        <f>N185</f>
        <v>800</v>
      </c>
      <c r="N185" s="573">
        <v>800</v>
      </c>
      <c r="O185" s="573"/>
      <c r="P185" s="94"/>
      <c r="Q185" s="112">
        <v>800</v>
      </c>
      <c r="R185" s="1133"/>
      <c r="S185" s="112"/>
      <c r="T185" s="112">
        <v>800</v>
      </c>
      <c r="U185" s="225"/>
      <c r="V185" s="112"/>
      <c r="W185" s="111">
        <f t="shared" si="481"/>
        <v>0</v>
      </c>
      <c r="X185" s="111"/>
      <c r="Y185" s="111"/>
      <c r="Z185" s="112"/>
      <c r="AA185" s="1133"/>
      <c r="AB185" s="94"/>
      <c r="AC185" s="112"/>
      <c r="AD185" s="1134"/>
      <c r="AE185" s="112"/>
      <c r="AF185" s="112">
        <f t="shared" si="482"/>
        <v>0</v>
      </c>
      <c r="AG185" s="1133"/>
      <c r="AH185" s="94"/>
      <c r="AI185" s="111">
        <f t="shared" si="483"/>
        <v>0</v>
      </c>
      <c r="AJ185" s="111"/>
      <c r="AK185" s="111"/>
      <c r="AL185" s="94"/>
      <c r="AM185" s="1133"/>
      <c r="AN185" s="94"/>
      <c r="AO185" s="1132">
        <f t="shared" si="484"/>
        <v>0</v>
      </c>
      <c r="AP185" s="1133"/>
      <c r="AQ185" s="94"/>
      <c r="AR185" s="112">
        <f t="shared" si="485"/>
        <v>0</v>
      </c>
      <c r="AS185" s="224">
        <f t="shared" si="485"/>
        <v>0</v>
      </c>
      <c r="AT185" s="94">
        <f t="shared" si="485"/>
        <v>0</v>
      </c>
      <c r="AU185" s="111">
        <f t="shared" si="486"/>
        <v>800</v>
      </c>
      <c r="AV185" s="111">
        <f t="shared" si="486"/>
        <v>0</v>
      </c>
      <c r="AW185" s="111">
        <f t="shared" si="486"/>
        <v>0</v>
      </c>
      <c r="AX185" s="111">
        <f t="shared" si="487"/>
        <v>0</v>
      </c>
      <c r="AY185" s="225">
        <f t="shared" si="488"/>
        <v>0</v>
      </c>
      <c r="AZ185" s="111">
        <f t="shared" si="488"/>
        <v>0</v>
      </c>
      <c r="BA185" s="94">
        <f t="shared" si="488"/>
        <v>0</v>
      </c>
      <c r="BB185" s="111">
        <f t="shared" si="489"/>
        <v>0</v>
      </c>
      <c r="BC185" s="111">
        <f t="shared" si="490"/>
        <v>0</v>
      </c>
      <c r="BD185" s="94"/>
      <c r="BE185" s="111">
        <f t="shared" si="491"/>
        <v>0</v>
      </c>
      <c r="BF185" s="111">
        <f t="shared" si="491"/>
        <v>0</v>
      </c>
      <c r="BG185" s="94"/>
      <c r="BH185" s="111">
        <f t="shared" si="492"/>
        <v>0</v>
      </c>
      <c r="BI185" s="94">
        <f t="shared" si="492"/>
        <v>0</v>
      </c>
      <c r="BJ185" s="94"/>
      <c r="BK185" s="94"/>
      <c r="BL185" s="94"/>
      <c r="BM185" s="94"/>
      <c r="BN185" s="94"/>
      <c r="BO185" s="1448">
        <f t="shared" si="493"/>
        <v>0</v>
      </c>
      <c r="BP185" s="111">
        <f t="shared" si="494"/>
        <v>0</v>
      </c>
      <c r="BQ185" s="111">
        <f t="shared" si="494"/>
        <v>0</v>
      </c>
      <c r="BR185" s="106"/>
      <c r="BS185" s="106"/>
      <c r="BT185" s="227" t="s">
        <v>348</v>
      </c>
    </row>
    <row r="186" spans="1:72" s="227" customFormat="1" ht="56.25" hidden="1" customHeight="1">
      <c r="A186" s="218">
        <v>3</v>
      </c>
      <c r="B186" s="219" t="s">
        <v>123</v>
      </c>
      <c r="C186" s="242" t="s">
        <v>160</v>
      </c>
      <c r="D186" s="241" t="s">
        <v>170</v>
      </c>
      <c r="E186" s="242"/>
      <c r="F186" s="570">
        <v>81000</v>
      </c>
      <c r="G186" s="570">
        <v>52000</v>
      </c>
      <c r="H186" s="570"/>
      <c r="I186" s="570"/>
      <c r="J186" s="570"/>
      <c r="K186" s="573"/>
      <c r="L186" s="573"/>
      <c r="M186" s="112">
        <f>N186</f>
        <v>800</v>
      </c>
      <c r="N186" s="573">
        <v>800</v>
      </c>
      <c r="O186" s="573"/>
      <c r="P186" s="94"/>
      <c r="Q186" s="112">
        <v>800</v>
      </c>
      <c r="R186" s="1133"/>
      <c r="S186" s="112"/>
      <c r="T186" s="112">
        <v>800</v>
      </c>
      <c r="U186" s="225"/>
      <c r="V186" s="112"/>
      <c r="W186" s="111">
        <f t="shared" si="481"/>
        <v>0</v>
      </c>
      <c r="X186" s="111"/>
      <c r="Y186" s="111"/>
      <c r="Z186" s="112"/>
      <c r="AA186" s="1133"/>
      <c r="AB186" s="94"/>
      <c r="AC186" s="112"/>
      <c r="AD186" s="1134"/>
      <c r="AE186" s="112"/>
      <c r="AF186" s="112">
        <f t="shared" si="482"/>
        <v>0</v>
      </c>
      <c r="AG186" s="1133"/>
      <c r="AH186" s="94"/>
      <c r="AI186" s="111">
        <f t="shared" si="483"/>
        <v>0</v>
      </c>
      <c r="AJ186" s="111"/>
      <c r="AK186" s="111"/>
      <c r="AL186" s="94"/>
      <c r="AM186" s="1133"/>
      <c r="AN186" s="94"/>
      <c r="AO186" s="1132">
        <f t="shared" si="484"/>
        <v>0</v>
      </c>
      <c r="AP186" s="1133"/>
      <c r="AQ186" s="94"/>
      <c r="AR186" s="112">
        <f t="shared" si="485"/>
        <v>0</v>
      </c>
      <c r="AS186" s="224">
        <f t="shared" si="485"/>
        <v>0</v>
      </c>
      <c r="AT186" s="94">
        <f t="shared" si="485"/>
        <v>0</v>
      </c>
      <c r="AU186" s="111">
        <f t="shared" si="486"/>
        <v>800</v>
      </c>
      <c r="AV186" s="111">
        <f t="shared" si="486"/>
        <v>0</v>
      </c>
      <c r="AW186" s="111">
        <f t="shared" si="486"/>
        <v>0</v>
      </c>
      <c r="AX186" s="111">
        <f t="shared" si="487"/>
        <v>0</v>
      </c>
      <c r="AY186" s="225">
        <f t="shared" si="488"/>
        <v>0</v>
      </c>
      <c r="AZ186" s="111">
        <f t="shared" si="488"/>
        <v>0</v>
      </c>
      <c r="BA186" s="94">
        <f t="shared" si="488"/>
        <v>0</v>
      </c>
      <c r="BB186" s="111">
        <f t="shared" si="489"/>
        <v>0</v>
      </c>
      <c r="BC186" s="111">
        <f t="shared" si="490"/>
        <v>0</v>
      </c>
      <c r="BD186" s="94"/>
      <c r="BE186" s="111">
        <f t="shared" si="491"/>
        <v>0</v>
      </c>
      <c r="BF186" s="111">
        <f t="shared" si="491"/>
        <v>0</v>
      </c>
      <c r="BG186" s="94"/>
      <c r="BH186" s="111">
        <f t="shared" si="492"/>
        <v>0</v>
      </c>
      <c r="BI186" s="94">
        <f t="shared" si="492"/>
        <v>0</v>
      </c>
      <c r="BJ186" s="94"/>
      <c r="BK186" s="94"/>
      <c r="BL186" s="94"/>
      <c r="BM186" s="94"/>
      <c r="BN186" s="94"/>
      <c r="BO186" s="1448">
        <f t="shared" si="493"/>
        <v>0</v>
      </c>
      <c r="BP186" s="111">
        <f t="shared" si="494"/>
        <v>0</v>
      </c>
      <c r="BQ186" s="111">
        <f t="shared" si="494"/>
        <v>0</v>
      </c>
      <c r="BR186" s="106"/>
      <c r="BS186" s="106"/>
      <c r="BT186" s="227" t="s">
        <v>349</v>
      </c>
    </row>
    <row r="187" spans="1:72" s="227" customFormat="1" ht="56.25" hidden="1" customHeight="1">
      <c r="A187" s="218">
        <v>4</v>
      </c>
      <c r="B187" s="219" t="s">
        <v>124</v>
      </c>
      <c r="C187" s="242" t="s">
        <v>161</v>
      </c>
      <c r="D187" s="241" t="s">
        <v>170</v>
      </c>
      <c r="E187" s="242"/>
      <c r="F187" s="570">
        <v>81000</v>
      </c>
      <c r="G187" s="570">
        <v>65000</v>
      </c>
      <c r="H187" s="570"/>
      <c r="I187" s="570"/>
      <c r="J187" s="570"/>
      <c r="K187" s="573"/>
      <c r="L187" s="573"/>
      <c r="M187" s="112">
        <f>N187</f>
        <v>800</v>
      </c>
      <c r="N187" s="573">
        <v>800</v>
      </c>
      <c r="O187" s="573"/>
      <c r="P187" s="94"/>
      <c r="Q187" s="112">
        <v>800</v>
      </c>
      <c r="R187" s="1133"/>
      <c r="S187" s="112"/>
      <c r="T187" s="112">
        <v>688</v>
      </c>
      <c r="U187" s="225"/>
      <c r="V187" s="112"/>
      <c r="W187" s="111">
        <f t="shared" si="481"/>
        <v>112</v>
      </c>
      <c r="X187" s="111"/>
      <c r="Y187" s="111"/>
      <c r="Z187" s="112"/>
      <c r="AA187" s="1133"/>
      <c r="AB187" s="94"/>
      <c r="AC187" s="112"/>
      <c r="AD187" s="1134"/>
      <c r="AE187" s="112"/>
      <c r="AF187" s="112">
        <f t="shared" si="482"/>
        <v>0</v>
      </c>
      <c r="AG187" s="1133"/>
      <c r="AH187" s="94"/>
      <c r="AI187" s="111">
        <f t="shared" si="483"/>
        <v>0</v>
      </c>
      <c r="AJ187" s="111"/>
      <c r="AK187" s="111"/>
      <c r="AL187" s="94"/>
      <c r="AM187" s="1133"/>
      <c r="AN187" s="94"/>
      <c r="AO187" s="1132">
        <f t="shared" si="484"/>
        <v>0</v>
      </c>
      <c r="AP187" s="1133"/>
      <c r="AQ187" s="94"/>
      <c r="AR187" s="112">
        <f t="shared" si="485"/>
        <v>0</v>
      </c>
      <c r="AS187" s="224">
        <f t="shared" si="485"/>
        <v>0</v>
      </c>
      <c r="AT187" s="94">
        <f t="shared" si="485"/>
        <v>0</v>
      </c>
      <c r="AU187" s="111">
        <f t="shared" si="486"/>
        <v>800</v>
      </c>
      <c r="AV187" s="111">
        <f t="shared" si="486"/>
        <v>0</v>
      </c>
      <c r="AW187" s="111">
        <f t="shared" si="486"/>
        <v>0</v>
      </c>
      <c r="AX187" s="111">
        <f t="shared" si="487"/>
        <v>0</v>
      </c>
      <c r="AY187" s="225">
        <f t="shared" si="488"/>
        <v>0</v>
      </c>
      <c r="AZ187" s="111">
        <f t="shared" si="488"/>
        <v>0</v>
      </c>
      <c r="BA187" s="94">
        <f t="shared" si="488"/>
        <v>0</v>
      </c>
      <c r="BB187" s="111">
        <f t="shared" si="489"/>
        <v>0</v>
      </c>
      <c r="BC187" s="111">
        <f t="shared" si="490"/>
        <v>0</v>
      </c>
      <c r="BD187" s="94"/>
      <c r="BE187" s="111">
        <f t="shared" si="491"/>
        <v>0</v>
      </c>
      <c r="BF187" s="111">
        <f t="shared" si="491"/>
        <v>0</v>
      </c>
      <c r="BG187" s="94"/>
      <c r="BH187" s="111">
        <f t="shared" si="492"/>
        <v>0</v>
      </c>
      <c r="BI187" s="94">
        <f t="shared" si="492"/>
        <v>0</v>
      </c>
      <c r="BJ187" s="94"/>
      <c r="BK187" s="94"/>
      <c r="BL187" s="94"/>
      <c r="BM187" s="94"/>
      <c r="BN187" s="94"/>
      <c r="BO187" s="1448">
        <f t="shared" si="493"/>
        <v>0</v>
      </c>
      <c r="BP187" s="111">
        <f t="shared" si="494"/>
        <v>0</v>
      </c>
      <c r="BQ187" s="111">
        <f t="shared" si="494"/>
        <v>0</v>
      </c>
      <c r="BR187" s="106"/>
      <c r="BS187" s="106"/>
      <c r="BT187" s="227" t="s">
        <v>350</v>
      </c>
    </row>
    <row r="188" spans="1:72" s="227" customFormat="1" ht="56.25" hidden="1" customHeight="1">
      <c r="A188" s="1395" t="s">
        <v>254</v>
      </c>
      <c r="B188" s="1398" t="s">
        <v>30</v>
      </c>
      <c r="C188" s="242"/>
      <c r="D188" s="241"/>
      <c r="E188" s="242"/>
      <c r="F188" s="199">
        <f>F189+F199</f>
        <v>758567</v>
      </c>
      <c r="G188" s="199">
        <f t="shared" ref="G188:BR188" si="495">G189+G199</f>
        <v>600292</v>
      </c>
      <c r="H188" s="199"/>
      <c r="I188" s="199"/>
      <c r="J188" s="199"/>
      <c r="K188" s="199">
        <f t="shared" si="495"/>
        <v>186816</v>
      </c>
      <c r="L188" s="199">
        <f t="shared" si="495"/>
        <v>151531</v>
      </c>
      <c r="M188" s="199">
        <f t="shared" si="495"/>
        <v>264426</v>
      </c>
      <c r="N188" s="199">
        <f t="shared" si="495"/>
        <v>264426</v>
      </c>
      <c r="O188" s="199">
        <f t="shared" si="495"/>
        <v>24126</v>
      </c>
      <c r="P188" s="199">
        <f t="shared" si="495"/>
        <v>0</v>
      </c>
      <c r="Q188" s="199">
        <f t="shared" si="495"/>
        <v>103000</v>
      </c>
      <c r="R188" s="199">
        <f t="shared" si="495"/>
        <v>0</v>
      </c>
      <c r="S188" s="199">
        <f t="shared" si="495"/>
        <v>0</v>
      </c>
      <c r="T188" s="199">
        <f t="shared" si="495"/>
        <v>97573</v>
      </c>
      <c r="U188" s="199">
        <f t="shared" si="495"/>
        <v>0</v>
      </c>
      <c r="V188" s="199">
        <f t="shared" si="495"/>
        <v>0</v>
      </c>
      <c r="W188" s="199">
        <f t="shared" si="495"/>
        <v>5427</v>
      </c>
      <c r="X188" s="199">
        <f t="shared" si="495"/>
        <v>0</v>
      </c>
      <c r="Y188" s="199">
        <f t="shared" si="495"/>
        <v>0</v>
      </c>
      <c r="Z188" s="199">
        <f t="shared" si="495"/>
        <v>5168</v>
      </c>
      <c r="AA188" s="199">
        <f t="shared" si="495"/>
        <v>0</v>
      </c>
      <c r="AB188" s="199">
        <f t="shared" si="495"/>
        <v>0</v>
      </c>
      <c r="AC188" s="199">
        <f t="shared" si="495"/>
        <v>11920</v>
      </c>
      <c r="AD188" s="199">
        <f t="shared" si="495"/>
        <v>0</v>
      </c>
      <c r="AE188" s="199">
        <f t="shared" si="495"/>
        <v>0</v>
      </c>
      <c r="AF188" s="199">
        <f t="shared" si="495"/>
        <v>11920</v>
      </c>
      <c r="AG188" s="199">
        <f t="shared" si="495"/>
        <v>0</v>
      </c>
      <c r="AH188" s="199">
        <f t="shared" si="495"/>
        <v>0</v>
      </c>
      <c r="AI188" s="199">
        <f t="shared" si="495"/>
        <v>0</v>
      </c>
      <c r="AJ188" s="199">
        <f t="shared" si="495"/>
        <v>0</v>
      </c>
      <c r="AK188" s="199">
        <f t="shared" si="495"/>
        <v>0</v>
      </c>
      <c r="AL188" s="199">
        <f t="shared" si="495"/>
        <v>0</v>
      </c>
      <c r="AM188" s="199">
        <f t="shared" si="495"/>
        <v>0</v>
      </c>
      <c r="AN188" s="199">
        <f t="shared" si="495"/>
        <v>0</v>
      </c>
      <c r="AO188" s="199">
        <f t="shared" si="495"/>
        <v>71913</v>
      </c>
      <c r="AP188" s="199">
        <f t="shared" si="495"/>
        <v>24126</v>
      </c>
      <c r="AQ188" s="199">
        <f t="shared" si="495"/>
        <v>0</v>
      </c>
      <c r="AR188" s="199">
        <f t="shared" si="495"/>
        <v>71913</v>
      </c>
      <c r="AS188" s="199">
        <f t="shared" si="495"/>
        <v>24126</v>
      </c>
      <c r="AT188" s="199">
        <f t="shared" si="495"/>
        <v>0</v>
      </c>
      <c r="AU188" s="199">
        <f t="shared" si="495"/>
        <v>186833</v>
      </c>
      <c r="AV188" s="199">
        <f t="shared" si="495"/>
        <v>24126</v>
      </c>
      <c r="AW188" s="199">
        <f t="shared" si="495"/>
        <v>0</v>
      </c>
      <c r="AX188" s="94">
        <f>AY188</f>
        <v>77593</v>
      </c>
      <c r="AY188" s="199">
        <f t="shared" si="495"/>
        <v>77593</v>
      </c>
      <c r="AZ188" s="199">
        <f t="shared" si="495"/>
        <v>0</v>
      </c>
      <c r="BA188" s="199">
        <f t="shared" si="495"/>
        <v>0</v>
      </c>
      <c r="BB188" s="199">
        <f t="shared" si="495"/>
        <v>77593</v>
      </c>
      <c r="BC188" s="199">
        <f t="shared" si="495"/>
        <v>0</v>
      </c>
      <c r="BD188" s="199">
        <f t="shared" si="495"/>
        <v>0</v>
      </c>
      <c r="BE188" s="199">
        <f t="shared" si="495"/>
        <v>77593</v>
      </c>
      <c r="BF188" s="199">
        <f t="shared" si="495"/>
        <v>0</v>
      </c>
      <c r="BG188" s="199">
        <f t="shared" si="495"/>
        <v>0</v>
      </c>
      <c r="BH188" s="199">
        <f t="shared" si="495"/>
        <v>0</v>
      </c>
      <c r="BI188" s="199">
        <f t="shared" si="495"/>
        <v>0</v>
      </c>
      <c r="BJ188" s="199">
        <f t="shared" si="495"/>
        <v>0</v>
      </c>
      <c r="BK188" s="199">
        <f t="shared" si="495"/>
        <v>0</v>
      </c>
      <c r="BL188" s="199">
        <f t="shared" si="495"/>
        <v>0</v>
      </c>
      <c r="BM188" s="199">
        <f t="shared" si="495"/>
        <v>0</v>
      </c>
      <c r="BN188" s="199"/>
      <c r="BO188" s="1451">
        <f t="shared" si="495"/>
        <v>77593</v>
      </c>
      <c r="BP188" s="199">
        <f t="shared" si="495"/>
        <v>77593</v>
      </c>
      <c r="BQ188" s="199">
        <f t="shared" si="495"/>
        <v>0</v>
      </c>
      <c r="BR188" s="199">
        <f t="shared" si="495"/>
        <v>0</v>
      </c>
      <c r="BS188" s="106"/>
    </row>
    <row r="189" spans="1:72" s="227" customFormat="1" ht="56.25" hidden="1" customHeight="1">
      <c r="A189" s="1395" t="s">
        <v>29</v>
      </c>
      <c r="B189" s="1396" t="s">
        <v>256</v>
      </c>
      <c r="C189" s="1135"/>
      <c r="D189" s="218"/>
      <c r="E189" s="1397"/>
      <c r="F189" s="182">
        <f>F190+F193</f>
        <v>500839</v>
      </c>
      <c r="G189" s="182">
        <f t="shared" ref="G189:BM189" si="496">G190+G193</f>
        <v>385694</v>
      </c>
      <c r="H189" s="182"/>
      <c r="I189" s="182"/>
      <c r="J189" s="182"/>
      <c r="K189" s="182">
        <f t="shared" si="496"/>
        <v>186816</v>
      </c>
      <c r="L189" s="182">
        <f t="shared" si="496"/>
        <v>151531</v>
      </c>
      <c r="M189" s="182">
        <f t="shared" si="496"/>
        <v>135426</v>
      </c>
      <c r="N189" s="182">
        <f t="shared" si="496"/>
        <v>135426</v>
      </c>
      <c r="O189" s="182">
        <f t="shared" si="496"/>
        <v>24126</v>
      </c>
      <c r="P189" s="182">
        <f t="shared" si="496"/>
        <v>0</v>
      </c>
      <c r="Q189" s="182">
        <f t="shared" si="496"/>
        <v>73000</v>
      </c>
      <c r="R189" s="182">
        <f t="shared" si="496"/>
        <v>0</v>
      </c>
      <c r="S189" s="182">
        <f t="shared" si="496"/>
        <v>0</v>
      </c>
      <c r="T189" s="182">
        <f t="shared" si="496"/>
        <v>67630</v>
      </c>
      <c r="U189" s="182">
        <f t="shared" si="496"/>
        <v>0</v>
      </c>
      <c r="V189" s="182">
        <f t="shared" si="496"/>
        <v>0</v>
      </c>
      <c r="W189" s="182">
        <f t="shared" si="496"/>
        <v>5370</v>
      </c>
      <c r="X189" s="182">
        <f t="shared" si="496"/>
        <v>0</v>
      </c>
      <c r="Y189" s="182">
        <f t="shared" si="496"/>
        <v>0</v>
      </c>
      <c r="Z189" s="182">
        <f t="shared" si="496"/>
        <v>5111</v>
      </c>
      <c r="AA189" s="182">
        <f t="shared" si="496"/>
        <v>0</v>
      </c>
      <c r="AB189" s="182">
        <f t="shared" si="496"/>
        <v>0</v>
      </c>
      <c r="AC189" s="182">
        <f t="shared" si="496"/>
        <v>11920</v>
      </c>
      <c r="AD189" s="182">
        <f t="shared" si="496"/>
        <v>0</v>
      </c>
      <c r="AE189" s="182">
        <f t="shared" si="496"/>
        <v>0</v>
      </c>
      <c r="AF189" s="182">
        <f t="shared" si="496"/>
        <v>11920</v>
      </c>
      <c r="AG189" s="182">
        <f t="shared" si="496"/>
        <v>0</v>
      </c>
      <c r="AH189" s="182">
        <f t="shared" si="496"/>
        <v>0</v>
      </c>
      <c r="AI189" s="182">
        <f t="shared" si="496"/>
        <v>0</v>
      </c>
      <c r="AJ189" s="182">
        <f t="shared" si="496"/>
        <v>0</v>
      </c>
      <c r="AK189" s="182">
        <f t="shared" si="496"/>
        <v>0</v>
      </c>
      <c r="AL189" s="182">
        <f t="shared" si="496"/>
        <v>0</v>
      </c>
      <c r="AM189" s="182">
        <f t="shared" si="496"/>
        <v>0</v>
      </c>
      <c r="AN189" s="182">
        <f t="shared" si="496"/>
        <v>0</v>
      </c>
      <c r="AO189" s="182">
        <f t="shared" si="496"/>
        <v>50506</v>
      </c>
      <c r="AP189" s="182">
        <f t="shared" si="496"/>
        <v>24126</v>
      </c>
      <c r="AQ189" s="182">
        <f t="shared" si="496"/>
        <v>0</v>
      </c>
      <c r="AR189" s="182">
        <f t="shared" si="496"/>
        <v>50506</v>
      </c>
      <c r="AS189" s="182">
        <f t="shared" si="496"/>
        <v>24126</v>
      </c>
      <c r="AT189" s="182">
        <f t="shared" si="496"/>
        <v>0</v>
      </c>
      <c r="AU189" s="182">
        <f t="shared" si="496"/>
        <v>135426</v>
      </c>
      <c r="AV189" s="182">
        <f t="shared" si="496"/>
        <v>24126</v>
      </c>
      <c r="AW189" s="182">
        <f t="shared" si="496"/>
        <v>0</v>
      </c>
      <c r="AX189" s="94">
        <f>AY189</f>
        <v>0</v>
      </c>
      <c r="AY189" s="182">
        <f t="shared" si="496"/>
        <v>0</v>
      </c>
      <c r="AZ189" s="182">
        <f t="shared" si="496"/>
        <v>0</v>
      </c>
      <c r="BA189" s="182">
        <f t="shared" si="496"/>
        <v>0</v>
      </c>
      <c r="BB189" s="182">
        <f t="shared" si="496"/>
        <v>0</v>
      </c>
      <c r="BC189" s="182">
        <f t="shared" si="496"/>
        <v>0</v>
      </c>
      <c r="BD189" s="182">
        <f t="shared" si="496"/>
        <v>0</v>
      </c>
      <c r="BE189" s="182">
        <f t="shared" si="496"/>
        <v>0</v>
      </c>
      <c r="BF189" s="182">
        <f t="shared" si="496"/>
        <v>0</v>
      </c>
      <c r="BG189" s="182">
        <f t="shared" si="496"/>
        <v>0</v>
      </c>
      <c r="BH189" s="182">
        <f t="shared" si="496"/>
        <v>0</v>
      </c>
      <c r="BI189" s="182">
        <f t="shared" si="496"/>
        <v>0</v>
      </c>
      <c r="BJ189" s="182">
        <f t="shared" si="496"/>
        <v>0</v>
      </c>
      <c r="BK189" s="182">
        <f t="shared" si="496"/>
        <v>0</v>
      </c>
      <c r="BL189" s="182">
        <f t="shared" si="496"/>
        <v>0</v>
      </c>
      <c r="BM189" s="182">
        <f t="shared" si="496"/>
        <v>0</v>
      </c>
      <c r="BN189" s="182"/>
      <c r="BO189" s="1448">
        <f t="shared" si="493"/>
        <v>0</v>
      </c>
      <c r="BP189" s="111">
        <f t="shared" ref="BP189" si="497">AY189</f>
        <v>0</v>
      </c>
      <c r="BQ189" s="111">
        <f>AZ189</f>
        <v>0</v>
      </c>
      <c r="BR189" s="182"/>
      <c r="BS189" s="106"/>
    </row>
    <row r="190" spans="1:72" s="1407" customFormat="1" ht="56.25" hidden="1" customHeight="1">
      <c r="A190" s="1401"/>
      <c r="B190" s="1402" t="s">
        <v>25</v>
      </c>
      <c r="C190" s="1403"/>
      <c r="D190" s="1404"/>
      <c r="E190" s="1405"/>
      <c r="F190" s="208">
        <f>SUM(F191:F192)</f>
        <v>334209</v>
      </c>
      <c r="G190" s="208">
        <f>SUM(G191:G192)</f>
        <v>242984</v>
      </c>
      <c r="H190" s="208"/>
      <c r="I190" s="208"/>
      <c r="J190" s="208"/>
      <c r="K190" s="208">
        <f t="shared" ref="K190:BR190" si="498">SUM(K191:K192)</f>
        <v>118516</v>
      </c>
      <c r="L190" s="208">
        <f t="shared" si="498"/>
        <v>95731</v>
      </c>
      <c r="M190" s="208">
        <f t="shared" si="498"/>
        <v>62126</v>
      </c>
      <c r="N190" s="208">
        <f t="shared" si="498"/>
        <v>62126</v>
      </c>
      <c r="O190" s="208">
        <f t="shared" si="498"/>
        <v>24126</v>
      </c>
      <c r="P190" s="208">
        <f t="shared" si="498"/>
        <v>0</v>
      </c>
      <c r="Q190" s="208">
        <f t="shared" si="498"/>
        <v>15000</v>
      </c>
      <c r="R190" s="208">
        <f t="shared" si="498"/>
        <v>0</v>
      </c>
      <c r="S190" s="208">
        <f t="shared" si="498"/>
        <v>0</v>
      </c>
      <c r="T190" s="208">
        <f t="shared" si="498"/>
        <v>15000</v>
      </c>
      <c r="U190" s="208">
        <f t="shared" si="498"/>
        <v>0</v>
      </c>
      <c r="V190" s="208">
        <f t="shared" si="498"/>
        <v>0</v>
      </c>
      <c r="W190" s="208">
        <f t="shared" si="498"/>
        <v>0</v>
      </c>
      <c r="X190" s="208">
        <f t="shared" si="498"/>
        <v>0</v>
      </c>
      <c r="Y190" s="208">
        <f t="shared" si="498"/>
        <v>0</v>
      </c>
      <c r="Z190" s="208">
        <f t="shared" si="498"/>
        <v>0</v>
      </c>
      <c r="AA190" s="208">
        <f t="shared" si="498"/>
        <v>0</v>
      </c>
      <c r="AB190" s="208">
        <f t="shared" si="498"/>
        <v>0</v>
      </c>
      <c r="AC190" s="208">
        <f t="shared" si="498"/>
        <v>3620</v>
      </c>
      <c r="AD190" s="208">
        <f t="shared" si="498"/>
        <v>0</v>
      </c>
      <c r="AE190" s="208">
        <f t="shared" si="498"/>
        <v>0</v>
      </c>
      <c r="AF190" s="208">
        <f t="shared" si="498"/>
        <v>3620</v>
      </c>
      <c r="AG190" s="208">
        <f t="shared" si="498"/>
        <v>0</v>
      </c>
      <c r="AH190" s="208">
        <f t="shared" si="498"/>
        <v>0</v>
      </c>
      <c r="AI190" s="208">
        <f t="shared" si="498"/>
        <v>0</v>
      </c>
      <c r="AJ190" s="208">
        <f t="shared" si="498"/>
        <v>0</v>
      </c>
      <c r="AK190" s="208">
        <f t="shared" si="498"/>
        <v>0</v>
      </c>
      <c r="AL190" s="208">
        <f t="shared" si="498"/>
        <v>0</v>
      </c>
      <c r="AM190" s="208">
        <f t="shared" si="498"/>
        <v>0</v>
      </c>
      <c r="AN190" s="208">
        <f t="shared" si="498"/>
        <v>0</v>
      </c>
      <c r="AO190" s="208">
        <f t="shared" si="498"/>
        <v>43506</v>
      </c>
      <c r="AP190" s="208">
        <f t="shared" si="498"/>
        <v>24126</v>
      </c>
      <c r="AQ190" s="208">
        <f t="shared" si="498"/>
        <v>0</v>
      </c>
      <c r="AR190" s="208">
        <f t="shared" si="498"/>
        <v>43506</v>
      </c>
      <c r="AS190" s="208">
        <f t="shared" si="498"/>
        <v>24126</v>
      </c>
      <c r="AT190" s="208">
        <f t="shared" si="498"/>
        <v>0</v>
      </c>
      <c r="AU190" s="208">
        <f t="shared" si="498"/>
        <v>62126</v>
      </c>
      <c r="AV190" s="208">
        <f t="shared" si="498"/>
        <v>24126</v>
      </c>
      <c r="AW190" s="208">
        <f t="shared" si="498"/>
        <v>0</v>
      </c>
      <c r="AX190" s="94">
        <f>AY190</f>
        <v>0</v>
      </c>
      <c r="AY190" s="208">
        <f t="shared" si="498"/>
        <v>0</v>
      </c>
      <c r="AZ190" s="208">
        <f t="shared" si="498"/>
        <v>0</v>
      </c>
      <c r="BA190" s="208">
        <f t="shared" si="498"/>
        <v>0</v>
      </c>
      <c r="BB190" s="208">
        <f t="shared" si="498"/>
        <v>0</v>
      </c>
      <c r="BC190" s="208">
        <f t="shared" si="498"/>
        <v>0</v>
      </c>
      <c r="BD190" s="208">
        <f t="shared" si="498"/>
        <v>0</v>
      </c>
      <c r="BE190" s="208">
        <f t="shared" si="498"/>
        <v>0</v>
      </c>
      <c r="BF190" s="208">
        <f t="shared" si="498"/>
        <v>0</v>
      </c>
      <c r="BG190" s="208">
        <f t="shared" si="498"/>
        <v>0</v>
      </c>
      <c r="BH190" s="208">
        <f t="shared" si="498"/>
        <v>0</v>
      </c>
      <c r="BI190" s="208">
        <f t="shared" si="498"/>
        <v>0</v>
      </c>
      <c r="BJ190" s="208">
        <f t="shared" si="498"/>
        <v>0</v>
      </c>
      <c r="BK190" s="208">
        <f t="shared" si="498"/>
        <v>0</v>
      </c>
      <c r="BL190" s="208">
        <f t="shared" si="498"/>
        <v>0</v>
      </c>
      <c r="BM190" s="208">
        <f t="shared" si="498"/>
        <v>0</v>
      </c>
      <c r="BN190" s="208"/>
      <c r="BO190" s="1452">
        <f t="shared" si="498"/>
        <v>0</v>
      </c>
      <c r="BP190" s="208">
        <f t="shared" si="498"/>
        <v>0</v>
      </c>
      <c r="BQ190" s="208">
        <f t="shared" si="498"/>
        <v>0</v>
      </c>
      <c r="BR190" s="208">
        <f t="shared" si="498"/>
        <v>0</v>
      </c>
      <c r="BS190" s="1406"/>
    </row>
    <row r="191" spans="1:72" s="227" customFormat="1" ht="56.25" hidden="1" customHeight="1">
      <c r="A191" s="218">
        <v>1</v>
      </c>
      <c r="B191" s="1408" t="s">
        <v>112</v>
      </c>
      <c r="C191" s="1135"/>
      <c r="D191" s="241" t="s">
        <v>165</v>
      </c>
      <c r="E191" s="242" t="s">
        <v>180</v>
      </c>
      <c r="F191" s="573">
        <v>230894</v>
      </c>
      <c r="G191" s="573">
        <v>150000</v>
      </c>
      <c r="H191" s="573"/>
      <c r="I191" s="573"/>
      <c r="J191" s="573"/>
      <c r="K191" s="573">
        <v>70785</v>
      </c>
      <c r="L191" s="573">
        <v>50000</v>
      </c>
      <c r="M191" s="112">
        <f t="shared" ref="M191:M202" si="499">N191</f>
        <v>24126</v>
      </c>
      <c r="N191" s="573">
        <v>24126</v>
      </c>
      <c r="O191" s="573">
        <v>24126</v>
      </c>
      <c r="P191" s="94"/>
      <c r="Q191" s="112"/>
      <c r="R191" s="1133"/>
      <c r="S191" s="94"/>
      <c r="T191" s="112"/>
      <c r="U191" s="1133"/>
      <c r="V191" s="94"/>
      <c r="W191" s="111"/>
      <c r="X191" s="111"/>
      <c r="Y191" s="111"/>
      <c r="Z191" s="112"/>
      <c r="AA191" s="1133"/>
      <c r="AB191" s="94"/>
      <c r="AC191" s="1132"/>
      <c r="AD191" s="1133"/>
      <c r="AE191" s="94"/>
      <c r="AF191" s="1132"/>
      <c r="AG191" s="1133"/>
      <c r="AH191" s="94"/>
      <c r="AI191" s="111"/>
      <c r="AJ191" s="111"/>
      <c r="AK191" s="111"/>
      <c r="AL191" s="94"/>
      <c r="AM191" s="1133"/>
      <c r="AN191" s="94"/>
      <c r="AO191" s="112">
        <f>AP191+AQ191</f>
        <v>24126</v>
      </c>
      <c r="AP191" s="112">
        <v>24126</v>
      </c>
      <c r="AQ191" s="112"/>
      <c r="AR191" s="112">
        <f>AO191</f>
        <v>24126</v>
      </c>
      <c r="AS191" s="224">
        <f>AP191</f>
        <v>24126</v>
      </c>
      <c r="AT191" s="94">
        <f>AQ191</f>
        <v>0</v>
      </c>
      <c r="AU191" s="111">
        <f t="shared" ref="AU191:AW198" si="500">Q191+AC191+AO191</f>
        <v>24126</v>
      </c>
      <c r="AV191" s="111">
        <f t="shared" si="500"/>
        <v>24126</v>
      </c>
      <c r="AW191" s="111">
        <f t="shared" si="500"/>
        <v>0</v>
      </c>
      <c r="AX191" s="111">
        <f>AY191</f>
        <v>0</v>
      </c>
      <c r="AY191" s="225">
        <f t="shared" ref="AY191:BA192" si="501">N191-AU191</f>
        <v>0</v>
      </c>
      <c r="AZ191" s="111">
        <f t="shared" si="501"/>
        <v>0</v>
      </c>
      <c r="BA191" s="94">
        <f t="shared" si="501"/>
        <v>0</v>
      </c>
      <c r="BB191" s="111">
        <f t="shared" ref="BB191:BB192" si="502">AX191</f>
        <v>0</v>
      </c>
      <c r="BC191" s="111">
        <f t="shared" ref="BC191:BC192" si="503">AZ191</f>
        <v>0</v>
      </c>
      <c r="BD191" s="94"/>
      <c r="BE191" s="111">
        <f t="shared" ref="BE191:BF192" si="504">BB191</f>
        <v>0</v>
      </c>
      <c r="BF191" s="111">
        <f t="shared" si="504"/>
        <v>0</v>
      </c>
      <c r="BG191" s="94"/>
      <c r="BH191" s="111">
        <f t="shared" ref="BH191:BI192" si="505">AY191-BB191</f>
        <v>0</v>
      </c>
      <c r="BI191" s="94">
        <f t="shared" si="505"/>
        <v>0</v>
      </c>
      <c r="BJ191" s="94"/>
      <c r="BK191" s="94"/>
      <c r="BL191" s="94"/>
      <c r="BM191" s="94"/>
      <c r="BN191" s="94"/>
      <c r="BO191" s="1448">
        <f t="shared" si="493"/>
        <v>0</v>
      </c>
      <c r="BP191" s="111">
        <f t="shared" ref="BP191:BP192" si="506">AY191</f>
        <v>0</v>
      </c>
      <c r="BQ191" s="111">
        <f>AZ191</f>
        <v>0</v>
      </c>
      <c r="BR191" s="106"/>
      <c r="BS191" s="106"/>
      <c r="BT191" s="227" t="s">
        <v>351</v>
      </c>
    </row>
    <row r="192" spans="1:72" s="227" customFormat="1" ht="56.25" hidden="1" customHeight="1">
      <c r="A192" s="218">
        <v>2</v>
      </c>
      <c r="B192" s="219" t="s">
        <v>118</v>
      </c>
      <c r="C192" s="221"/>
      <c r="D192" s="241" t="s">
        <v>168</v>
      </c>
      <c r="E192" s="242" t="s">
        <v>186</v>
      </c>
      <c r="F192" s="570">
        <v>103315</v>
      </c>
      <c r="G192" s="573">
        <v>92984</v>
      </c>
      <c r="H192" s="573"/>
      <c r="I192" s="573"/>
      <c r="J192" s="573"/>
      <c r="K192" s="573">
        <v>47731</v>
      </c>
      <c r="L192" s="573">
        <v>45731</v>
      </c>
      <c r="M192" s="112">
        <f>N192</f>
        <v>38000</v>
      </c>
      <c r="N192" s="573">
        <v>38000</v>
      </c>
      <c r="O192" s="573">
        <v>0</v>
      </c>
      <c r="P192" s="94"/>
      <c r="Q192" s="112">
        <v>15000</v>
      </c>
      <c r="R192" s="1133"/>
      <c r="S192" s="112"/>
      <c r="T192" s="112">
        <v>15000</v>
      </c>
      <c r="U192" s="1133"/>
      <c r="V192" s="112"/>
      <c r="W192" s="111">
        <f>Q192-T192</f>
        <v>0</v>
      </c>
      <c r="X192" s="111"/>
      <c r="Y192" s="112"/>
      <c r="Z192" s="112"/>
      <c r="AA192" s="1133"/>
      <c r="AB192" s="94"/>
      <c r="AC192" s="112">
        <v>3620</v>
      </c>
      <c r="AD192" s="1134"/>
      <c r="AE192" s="112"/>
      <c r="AF192" s="112">
        <v>3620</v>
      </c>
      <c r="AG192" s="1133"/>
      <c r="AH192" s="112"/>
      <c r="AI192" s="111">
        <f>AC192-AF192</f>
        <v>0</v>
      </c>
      <c r="AJ192" s="111"/>
      <c r="AK192" s="111"/>
      <c r="AL192" s="94"/>
      <c r="AM192" s="1133"/>
      <c r="AN192" s="94"/>
      <c r="AO192" s="112">
        <v>19380</v>
      </c>
      <c r="AP192" s="1133"/>
      <c r="AQ192" s="112"/>
      <c r="AR192" s="112">
        <f>AO192</f>
        <v>19380</v>
      </c>
      <c r="AS192" s="224"/>
      <c r="AT192" s="94"/>
      <c r="AU192" s="111">
        <f t="shared" si="500"/>
        <v>38000</v>
      </c>
      <c r="AV192" s="111">
        <f t="shared" si="500"/>
        <v>0</v>
      </c>
      <c r="AW192" s="111">
        <f t="shared" si="500"/>
        <v>0</v>
      </c>
      <c r="AX192" s="111">
        <f t="shared" ref="AX192" si="507">AY192</f>
        <v>0</v>
      </c>
      <c r="AY192" s="225">
        <f t="shared" si="501"/>
        <v>0</v>
      </c>
      <c r="AZ192" s="111">
        <f t="shared" si="501"/>
        <v>0</v>
      </c>
      <c r="BA192" s="94">
        <f t="shared" si="501"/>
        <v>0</v>
      </c>
      <c r="BB192" s="111">
        <f t="shared" si="502"/>
        <v>0</v>
      </c>
      <c r="BC192" s="111">
        <f t="shared" si="503"/>
        <v>0</v>
      </c>
      <c r="BD192" s="94"/>
      <c r="BE192" s="111">
        <f t="shared" si="504"/>
        <v>0</v>
      </c>
      <c r="BF192" s="111">
        <f t="shared" si="504"/>
        <v>0</v>
      </c>
      <c r="BG192" s="94"/>
      <c r="BH192" s="111">
        <f t="shared" si="505"/>
        <v>0</v>
      </c>
      <c r="BI192" s="94">
        <f t="shared" si="505"/>
        <v>0</v>
      </c>
      <c r="BJ192" s="94"/>
      <c r="BK192" s="94"/>
      <c r="BL192" s="94"/>
      <c r="BM192" s="94"/>
      <c r="BN192" s="94"/>
      <c r="BO192" s="1448">
        <f t="shared" si="493"/>
        <v>0</v>
      </c>
      <c r="BP192" s="111">
        <f t="shared" si="506"/>
        <v>0</v>
      </c>
      <c r="BQ192" s="111">
        <f>AZ192</f>
        <v>0</v>
      </c>
      <c r="BR192" s="106"/>
      <c r="BS192" s="106"/>
      <c r="BT192" s="227" t="s">
        <v>352</v>
      </c>
    </row>
    <row r="193" spans="1:72" s="227" customFormat="1" ht="56.25" hidden="1" customHeight="1">
      <c r="A193" s="218"/>
      <c r="B193" s="1402" t="s">
        <v>24</v>
      </c>
      <c r="C193" s="221"/>
      <c r="D193" s="241"/>
      <c r="E193" s="242"/>
      <c r="F193" s="212">
        <f>SUM(F194:F198)</f>
        <v>166630</v>
      </c>
      <c r="G193" s="212">
        <f t="shared" ref="G193:BR193" si="508">SUM(G194:G198)</f>
        <v>142710</v>
      </c>
      <c r="H193" s="212"/>
      <c r="I193" s="212"/>
      <c r="J193" s="212"/>
      <c r="K193" s="212">
        <f t="shared" si="508"/>
        <v>68300</v>
      </c>
      <c r="L193" s="212">
        <f t="shared" si="508"/>
        <v>55800</v>
      </c>
      <c r="M193" s="212">
        <f t="shared" si="508"/>
        <v>73300</v>
      </c>
      <c r="N193" s="212">
        <f t="shared" si="508"/>
        <v>73300</v>
      </c>
      <c r="O193" s="212">
        <f t="shared" si="508"/>
        <v>0</v>
      </c>
      <c r="P193" s="212">
        <f t="shared" si="508"/>
        <v>0</v>
      </c>
      <c r="Q193" s="212">
        <f t="shared" si="508"/>
        <v>58000</v>
      </c>
      <c r="R193" s="212">
        <f t="shared" si="508"/>
        <v>0</v>
      </c>
      <c r="S193" s="212">
        <f t="shared" si="508"/>
        <v>0</v>
      </c>
      <c r="T193" s="212">
        <f t="shared" si="508"/>
        <v>52630</v>
      </c>
      <c r="U193" s="212">
        <f t="shared" si="508"/>
        <v>0</v>
      </c>
      <c r="V193" s="212">
        <f t="shared" si="508"/>
        <v>0</v>
      </c>
      <c r="W193" s="212">
        <f t="shared" si="508"/>
        <v>5370</v>
      </c>
      <c r="X193" s="212">
        <f t="shared" si="508"/>
        <v>0</v>
      </c>
      <c r="Y193" s="212">
        <f t="shared" si="508"/>
        <v>0</v>
      </c>
      <c r="Z193" s="212">
        <f t="shared" si="508"/>
        <v>5111</v>
      </c>
      <c r="AA193" s="212">
        <f t="shared" si="508"/>
        <v>0</v>
      </c>
      <c r="AB193" s="212">
        <f t="shared" si="508"/>
        <v>0</v>
      </c>
      <c r="AC193" s="212">
        <f t="shared" si="508"/>
        <v>8300</v>
      </c>
      <c r="AD193" s="212">
        <f t="shared" si="508"/>
        <v>0</v>
      </c>
      <c r="AE193" s="212">
        <f t="shared" si="508"/>
        <v>0</v>
      </c>
      <c r="AF193" s="212">
        <f t="shared" si="508"/>
        <v>8300</v>
      </c>
      <c r="AG193" s="212">
        <f t="shared" si="508"/>
        <v>0</v>
      </c>
      <c r="AH193" s="212">
        <f t="shared" si="508"/>
        <v>0</v>
      </c>
      <c r="AI193" s="212">
        <f t="shared" si="508"/>
        <v>0</v>
      </c>
      <c r="AJ193" s="212">
        <f t="shared" si="508"/>
        <v>0</v>
      </c>
      <c r="AK193" s="212">
        <f t="shared" si="508"/>
        <v>0</v>
      </c>
      <c r="AL193" s="212">
        <f t="shared" si="508"/>
        <v>0</v>
      </c>
      <c r="AM193" s="212">
        <f t="shared" si="508"/>
        <v>0</v>
      </c>
      <c r="AN193" s="212">
        <f t="shared" si="508"/>
        <v>0</v>
      </c>
      <c r="AO193" s="212">
        <f t="shared" si="508"/>
        <v>7000</v>
      </c>
      <c r="AP193" s="212">
        <f t="shared" si="508"/>
        <v>0</v>
      </c>
      <c r="AQ193" s="212">
        <f t="shared" si="508"/>
        <v>0</v>
      </c>
      <c r="AR193" s="212">
        <f t="shared" si="508"/>
        <v>7000</v>
      </c>
      <c r="AS193" s="212">
        <f t="shared" si="508"/>
        <v>0</v>
      </c>
      <c r="AT193" s="212">
        <f t="shared" si="508"/>
        <v>0</v>
      </c>
      <c r="AU193" s="212">
        <f t="shared" si="508"/>
        <v>73300</v>
      </c>
      <c r="AV193" s="212">
        <f t="shared" si="508"/>
        <v>0</v>
      </c>
      <c r="AW193" s="212">
        <f t="shared" si="508"/>
        <v>0</v>
      </c>
      <c r="AX193" s="212">
        <f t="shared" si="508"/>
        <v>0</v>
      </c>
      <c r="AY193" s="212">
        <f t="shared" si="508"/>
        <v>0</v>
      </c>
      <c r="AZ193" s="212">
        <f t="shared" si="508"/>
        <v>0</v>
      </c>
      <c r="BA193" s="212">
        <f t="shared" si="508"/>
        <v>0</v>
      </c>
      <c r="BB193" s="212">
        <f t="shared" si="508"/>
        <v>0</v>
      </c>
      <c r="BC193" s="212">
        <f t="shared" si="508"/>
        <v>0</v>
      </c>
      <c r="BD193" s="212">
        <f t="shared" si="508"/>
        <v>0</v>
      </c>
      <c r="BE193" s="212">
        <f t="shared" si="508"/>
        <v>0</v>
      </c>
      <c r="BF193" s="212">
        <f t="shared" si="508"/>
        <v>0</v>
      </c>
      <c r="BG193" s="212">
        <f t="shared" si="508"/>
        <v>0</v>
      </c>
      <c r="BH193" s="212">
        <f t="shared" si="508"/>
        <v>0</v>
      </c>
      <c r="BI193" s="212">
        <f t="shared" si="508"/>
        <v>0</v>
      </c>
      <c r="BJ193" s="212">
        <f t="shared" si="508"/>
        <v>0</v>
      </c>
      <c r="BK193" s="212">
        <f t="shared" si="508"/>
        <v>0</v>
      </c>
      <c r="BL193" s="212">
        <f t="shared" si="508"/>
        <v>0</v>
      </c>
      <c r="BM193" s="212">
        <f t="shared" si="508"/>
        <v>0</v>
      </c>
      <c r="BN193" s="212"/>
      <c r="BO193" s="1453">
        <f t="shared" si="508"/>
        <v>0</v>
      </c>
      <c r="BP193" s="212">
        <f t="shared" si="508"/>
        <v>0</v>
      </c>
      <c r="BQ193" s="212">
        <f t="shared" si="508"/>
        <v>0</v>
      </c>
      <c r="BR193" s="212">
        <f t="shared" si="508"/>
        <v>0</v>
      </c>
      <c r="BS193" s="106"/>
    </row>
    <row r="194" spans="1:72" s="227" customFormat="1" ht="56.25" hidden="1" customHeight="1">
      <c r="A194" s="218">
        <v>1</v>
      </c>
      <c r="B194" s="219" t="s">
        <v>113</v>
      </c>
      <c r="C194" s="221"/>
      <c r="D194" s="241" t="s">
        <v>166</v>
      </c>
      <c r="E194" s="221" t="s">
        <v>181</v>
      </c>
      <c r="F194" s="573">
        <v>49506</v>
      </c>
      <c r="G194" s="573">
        <v>40000</v>
      </c>
      <c r="H194" s="573"/>
      <c r="I194" s="573"/>
      <c r="J194" s="573"/>
      <c r="K194" s="573">
        <v>25100</v>
      </c>
      <c r="L194" s="573">
        <v>18100</v>
      </c>
      <c r="M194" s="112">
        <f t="shared" si="499"/>
        <v>21900</v>
      </c>
      <c r="N194" s="573">
        <v>21900</v>
      </c>
      <c r="O194" s="573">
        <v>0</v>
      </c>
      <c r="P194" s="94"/>
      <c r="Q194" s="112">
        <v>21600</v>
      </c>
      <c r="R194" s="1133"/>
      <c r="S194" s="573"/>
      <c r="T194" s="112">
        <v>20803</v>
      </c>
      <c r="U194" s="1133"/>
      <c r="V194" s="573"/>
      <c r="W194" s="111">
        <f t="shared" ref="W194:W196" si="509">Q194-T194</f>
        <v>797</v>
      </c>
      <c r="X194" s="111"/>
      <c r="Y194" s="111"/>
      <c r="Z194" s="112">
        <v>797</v>
      </c>
      <c r="AA194" s="1133"/>
      <c r="AB194" s="111"/>
      <c r="AC194" s="112">
        <v>300</v>
      </c>
      <c r="AD194" s="1134"/>
      <c r="AE194" s="112"/>
      <c r="AF194" s="112">
        <v>300</v>
      </c>
      <c r="AG194" s="1133"/>
      <c r="AH194" s="112"/>
      <c r="AI194" s="112"/>
      <c r="AJ194" s="111"/>
      <c r="AK194" s="111"/>
      <c r="AL194" s="94"/>
      <c r="AM194" s="1133"/>
      <c r="AN194" s="94"/>
      <c r="AO194" s="1132"/>
      <c r="AP194" s="1133"/>
      <c r="AQ194" s="94"/>
      <c r="AR194" s="112">
        <f t="shared" ref="AR194:AR198" si="510">AO194</f>
        <v>0</v>
      </c>
      <c r="AS194" s="224"/>
      <c r="AT194" s="94"/>
      <c r="AU194" s="111">
        <f t="shared" si="500"/>
        <v>21900</v>
      </c>
      <c r="AV194" s="111">
        <f t="shared" si="500"/>
        <v>0</v>
      </c>
      <c r="AW194" s="111">
        <f t="shared" si="500"/>
        <v>0</v>
      </c>
      <c r="AX194" s="111">
        <f t="shared" ref="AX194:AX198" si="511">AY194</f>
        <v>0</v>
      </c>
      <c r="AY194" s="225">
        <f t="shared" ref="AY194:BA198" si="512">N194-AU194</f>
        <v>0</v>
      </c>
      <c r="AZ194" s="111">
        <f t="shared" si="512"/>
        <v>0</v>
      </c>
      <c r="BA194" s="94">
        <f t="shared" si="512"/>
        <v>0</v>
      </c>
      <c r="BB194" s="111">
        <f t="shared" ref="BB194:BB198" si="513">AX194</f>
        <v>0</v>
      </c>
      <c r="BC194" s="111">
        <f t="shared" ref="BC194:BC198" si="514">AZ194</f>
        <v>0</v>
      </c>
      <c r="BD194" s="94"/>
      <c r="BE194" s="111">
        <f t="shared" ref="BE194:BF198" si="515">BB194</f>
        <v>0</v>
      </c>
      <c r="BF194" s="111">
        <f t="shared" si="515"/>
        <v>0</v>
      </c>
      <c r="BG194" s="94"/>
      <c r="BH194" s="111">
        <f t="shared" ref="BH194:BI198" si="516">AY194-BB194</f>
        <v>0</v>
      </c>
      <c r="BI194" s="94">
        <f t="shared" si="516"/>
        <v>0</v>
      </c>
      <c r="BJ194" s="94"/>
      <c r="BK194" s="94"/>
      <c r="BL194" s="94"/>
      <c r="BM194" s="94"/>
      <c r="BN194" s="94"/>
      <c r="BO194" s="1448">
        <f t="shared" si="493"/>
        <v>0</v>
      </c>
      <c r="BP194" s="111">
        <f t="shared" ref="BP194:BP198" si="517">AY194</f>
        <v>0</v>
      </c>
      <c r="BQ194" s="111">
        <f>AZ194</f>
        <v>0</v>
      </c>
      <c r="BR194" s="106"/>
      <c r="BS194" s="106"/>
      <c r="BT194" s="227" t="s">
        <v>345</v>
      </c>
    </row>
    <row r="195" spans="1:72" s="227" customFormat="1" ht="56.25" hidden="1" customHeight="1">
      <c r="A195" s="218">
        <f>A194+1</f>
        <v>2</v>
      </c>
      <c r="B195" s="1409" t="s">
        <v>114</v>
      </c>
      <c r="C195" s="221"/>
      <c r="D195" s="241" t="s">
        <v>167</v>
      </c>
      <c r="E195" s="221" t="s">
        <v>182</v>
      </c>
      <c r="F195" s="573">
        <v>36612</v>
      </c>
      <c r="G195" s="573">
        <v>35000</v>
      </c>
      <c r="H195" s="573"/>
      <c r="I195" s="573"/>
      <c r="J195" s="573"/>
      <c r="K195" s="573">
        <v>12800</v>
      </c>
      <c r="L195" s="573">
        <v>12800</v>
      </c>
      <c r="M195" s="112">
        <f t="shared" si="499"/>
        <v>15000</v>
      </c>
      <c r="N195" s="573">
        <v>15000</v>
      </c>
      <c r="O195" s="573">
        <v>0</v>
      </c>
      <c r="P195" s="94"/>
      <c r="Q195" s="112">
        <v>15000</v>
      </c>
      <c r="R195" s="1133"/>
      <c r="S195" s="573"/>
      <c r="T195" s="573">
        <v>10641</v>
      </c>
      <c r="U195" s="1133"/>
      <c r="V195" s="573"/>
      <c r="W195" s="111">
        <f t="shared" si="509"/>
        <v>4359</v>
      </c>
      <c r="X195" s="111"/>
      <c r="Y195" s="111"/>
      <c r="Z195" s="112">
        <v>4314</v>
      </c>
      <c r="AA195" s="1133"/>
      <c r="AB195" s="112"/>
      <c r="AC195" s="112"/>
      <c r="AD195" s="1134"/>
      <c r="AE195" s="112"/>
      <c r="AF195" s="112"/>
      <c r="AG195" s="1133"/>
      <c r="AH195" s="94"/>
      <c r="AI195" s="111"/>
      <c r="AJ195" s="111"/>
      <c r="AK195" s="111"/>
      <c r="AL195" s="94"/>
      <c r="AM195" s="1133"/>
      <c r="AN195" s="94"/>
      <c r="AO195" s="1132"/>
      <c r="AP195" s="1133"/>
      <c r="AQ195" s="94"/>
      <c r="AR195" s="112">
        <f t="shared" si="510"/>
        <v>0</v>
      </c>
      <c r="AS195" s="224"/>
      <c r="AT195" s="94"/>
      <c r="AU195" s="111">
        <f t="shared" si="500"/>
        <v>15000</v>
      </c>
      <c r="AV195" s="111">
        <f t="shared" si="500"/>
        <v>0</v>
      </c>
      <c r="AW195" s="111">
        <f t="shared" si="500"/>
        <v>0</v>
      </c>
      <c r="AX195" s="111">
        <f t="shared" si="511"/>
        <v>0</v>
      </c>
      <c r="AY195" s="225">
        <f t="shared" si="512"/>
        <v>0</v>
      </c>
      <c r="AZ195" s="111">
        <f t="shared" si="512"/>
        <v>0</v>
      </c>
      <c r="BA195" s="94">
        <f t="shared" si="512"/>
        <v>0</v>
      </c>
      <c r="BB195" s="111">
        <f t="shared" si="513"/>
        <v>0</v>
      </c>
      <c r="BC195" s="111">
        <f t="shared" si="514"/>
        <v>0</v>
      </c>
      <c r="BD195" s="94"/>
      <c r="BE195" s="111">
        <f t="shared" si="515"/>
        <v>0</v>
      </c>
      <c r="BF195" s="111">
        <f t="shared" si="515"/>
        <v>0</v>
      </c>
      <c r="BG195" s="94"/>
      <c r="BH195" s="111">
        <f t="shared" si="516"/>
        <v>0</v>
      </c>
      <c r="BI195" s="94">
        <f t="shared" si="516"/>
        <v>0</v>
      </c>
      <c r="BJ195" s="94"/>
      <c r="BK195" s="94"/>
      <c r="BL195" s="94"/>
      <c r="BM195" s="94"/>
      <c r="BN195" s="94"/>
      <c r="BO195" s="1448">
        <f t="shared" si="493"/>
        <v>0</v>
      </c>
      <c r="BP195" s="111">
        <f t="shared" si="517"/>
        <v>0</v>
      </c>
      <c r="BQ195" s="111">
        <f>AZ195</f>
        <v>0</v>
      </c>
      <c r="BR195" s="106"/>
      <c r="BS195" s="106"/>
      <c r="BT195" s="227" t="s">
        <v>345</v>
      </c>
    </row>
    <row r="196" spans="1:72" s="227" customFormat="1" ht="56.25" hidden="1" customHeight="1">
      <c r="A196" s="218">
        <f>A195+1</f>
        <v>3</v>
      </c>
      <c r="B196" s="1409" t="s">
        <v>115</v>
      </c>
      <c r="C196" s="221"/>
      <c r="D196" s="241" t="s">
        <v>167</v>
      </c>
      <c r="E196" s="221" t="s">
        <v>183</v>
      </c>
      <c r="F196" s="573">
        <v>36525</v>
      </c>
      <c r="G196" s="573">
        <v>32710</v>
      </c>
      <c r="H196" s="573"/>
      <c r="I196" s="573"/>
      <c r="J196" s="573"/>
      <c r="K196" s="573">
        <v>12800</v>
      </c>
      <c r="L196" s="573">
        <v>9300</v>
      </c>
      <c r="M196" s="112">
        <f t="shared" si="499"/>
        <v>21000</v>
      </c>
      <c r="N196" s="573">
        <v>21000</v>
      </c>
      <c r="O196" s="573">
        <v>0</v>
      </c>
      <c r="P196" s="94"/>
      <c r="Q196" s="573">
        <v>10000</v>
      </c>
      <c r="R196" s="573"/>
      <c r="S196" s="573"/>
      <c r="T196" s="573">
        <v>9786</v>
      </c>
      <c r="U196" s="1133"/>
      <c r="V196" s="111"/>
      <c r="W196" s="111">
        <f t="shared" si="509"/>
        <v>214</v>
      </c>
      <c r="X196" s="111"/>
      <c r="Y196" s="112"/>
      <c r="Z196" s="112"/>
      <c r="AA196" s="1133"/>
      <c r="AB196" s="1132"/>
      <c r="AC196" s="112">
        <v>4000</v>
      </c>
      <c r="AD196" s="1134"/>
      <c r="AE196" s="112"/>
      <c r="AF196" s="112">
        <v>4000</v>
      </c>
      <c r="AG196" s="1133"/>
      <c r="AH196" s="112"/>
      <c r="AI196" s="111">
        <f t="shared" ref="AI196:AI198" si="518">AC196-AF196</f>
        <v>0</v>
      </c>
      <c r="AJ196" s="111"/>
      <c r="AK196" s="111"/>
      <c r="AL196" s="94"/>
      <c r="AM196" s="1133"/>
      <c r="AN196" s="94"/>
      <c r="AO196" s="112">
        <v>7000</v>
      </c>
      <c r="AP196" s="1133"/>
      <c r="AQ196" s="112"/>
      <c r="AR196" s="112">
        <f t="shared" si="510"/>
        <v>7000</v>
      </c>
      <c r="AS196" s="224"/>
      <c r="AT196" s="94"/>
      <c r="AU196" s="111">
        <f t="shared" si="500"/>
        <v>21000</v>
      </c>
      <c r="AV196" s="111">
        <f t="shared" si="500"/>
        <v>0</v>
      </c>
      <c r="AW196" s="111">
        <f t="shared" si="500"/>
        <v>0</v>
      </c>
      <c r="AX196" s="111">
        <f t="shared" si="511"/>
        <v>0</v>
      </c>
      <c r="AY196" s="225">
        <f t="shared" si="512"/>
        <v>0</v>
      </c>
      <c r="AZ196" s="111">
        <f t="shared" si="512"/>
        <v>0</v>
      </c>
      <c r="BA196" s="94">
        <f t="shared" si="512"/>
        <v>0</v>
      </c>
      <c r="BB196" s="111">
        <f t="shared" si="513"/>
        <v>0</v>
      </c>
      <c r="BC196" s="111">
        <f t="shared" si="514"/>
        <v>0</v>
      </c>
      <c r="BD196" s="94"/>
      <c r="BE196" s="111">
        <f t="shared" si="515"/>
        <v>0</v>
      </c>
      <c r="BF196" s="111">
        <f t="shared" si="515"/>
        <v>0</v>
      </c>
      <c r="BG196" s="94"/>
      <c r="BH196" s="111">
        <f t="shared" si="516"/>
        <v>0</v>
      </c>
      <c r="BI196" s="94">
        <f t="shared" si="516"/>
        <v>0</v>
      </c>
      <c r="BJ196" s="94"/>
      <c r="BK196" s="94"/>
      <c r="BL196" s="94"/>
      <c r="BM196" s="94"/>
      <c r="BN196" s="94"/>
      <c r="BO196" s="1448">
        <f t="shared" si="493"/>
        <v>0</v>
      </c>
      <c r="BP196" s="111">
        <f t="shared" si="517"/>
        <v>0</v>
      </c>
      <c r="BQ196" s="111">
        <f>AZ196</f>
        <v>0</v>
      </c>
      <c r="BR196" s="106"/>
      <c r="BS196" s="106"/>
      <c r="BT196" s="227" t="s">
        <v>353</v>
      </c>
    </row>
    <row r="197" spans="1:72" s="227" customFormat="1" ht="56.25" hidden="1" customHeight="1">
      <c r="A197" s="218">
        <f>A196+1</f>
        <v>4</v>
      </c>
      <c r="B197" s="1409" t="s">
        <v>116</v>
      </c>
      <c r="C197" s="221"/>
      <c r="D197" s="241"/>
      <c r="E197" s="242" t="s">
        <v>184</v>
      </c>
      <c r="F197" s="573">
        <v>28891</v>
      </c>
      <c r="G197" s="573">
        <v>23000</v>
      </c>
      <c r="H197" s="573"/>
      <c r="I197" s="573"/>
      <c r="J197" s="573"/>
      <c r="K197" s="573">
        <v>10000</v>
      </c>
      <c r="L197" s="573">
        <v>8000</v>
      </c>
      <c r="M197" s="112">
        <f t="shared" si="499"/>
        <v>11000</v>
      </c>
      <c r="N197" s="573">
        <v>11000</v>
      </c>
      <c r="O197" s="573">
        <v>0</v>
      </c>
      <c r="P197" s="94"/>
      <c r="Q197" s="573">
        <v>7000</v>
      </c>
      <c r="R197" s="1133"/>
      <c r="S197" s="573"/>
      <c r="T197" s="112">
        <v>7000</v>
      </c>
      <c r="U197" s="1133"/>
      <c r="V197" s="112"/>
      <c r="W197" s="111">
        <f>Q197-T197</f>
        <v>0</v>
      </c>
      <c r="X197" s="111"/>
      <c r="Y197" s="112"/>
      <c r="Z197" s="112"/>
      <c r="AA197" s="1133"/>
      <c r="AB197" s="94"/>
      <c r="AC197" s="112">
        <v>4000</v>
      </c>
      <c r="AD197" s="1134"/>
      <c r="AE197" s="112"/>
      <c r="AF197" s="112">
        <v>4000</v>
      </c>
      <c r="AG197" s="1133"/>
      <c r="AH197" s="112"/>
      <c r="AI197" s="111">
        <f t="shared" si="518"/>
        <v>0</v>
      </c>
      <c r="AJ197" s="111"/>
      <c r="AK197" s="111"/>
      <c r="AL197" s="94"/>
      <c r="AM197" s="1133"/>
      <c r="AN197" s="94"/>
      <c r="AO197" s="1132"/>
      <c r="AP197" s="1133"/>
      <c r="AQ197" s="94"/>
      <c r="AR197" s="112">
        <f t="shared" si="510"/>
        <v>0</v>
      </c>
      <c r="AS197" s="224"/>
      <c r="AT197" s="94"/>
      <c r="AU197" s="111">
        <f t="shared" si="500"/>
        <v>11000</v>
      </c>
      <c r="AV197" s="111">
        <f t="shared" si="500"/>
        <v>0</v>
      </c>
      <c r="AW197" s="111">
        <f t="shared" si="500"/>
        <v>0</v>
      </c>
      <c r="AX197" s="111">
        <f t="shared" si="511"/>
        <v>0</v>
      </c>
      <c r="AY197" s="225">
        <f t="shared" si="512"/>
        <v>0</v>
      </c>
      <c r="AZ197" s="111">
        <f t="shared" si="512"/>
        <v>0</v>
      </c>
      <c r="BA197" s="94">
        <f t="shared" si="512"/>
        <v>0</v>
      </c>
      <c r="BB197" s="111">
        <f t="shared" si="513"/>
        <v>0</v>
      </c>
      <c r="BC197" s="111">
        <f t="shared" si="514"/>
        <v>0</v>
      </c>
      <c r="BD197" s="94"/>
      <c r="BE197" s="111">
        <f t="shared" si="515"/>
        <v>0</v>
      </c>
      <c r="BF197" s="111">
        <f t="shared" si="515"/>
        <v>0</v>
      </c>
      <c r="BG197" s="94"/>
      <c r="BH197" s="111">
        <f t="shared" si="516"/>
        <v>0</v>
      </c>
      <c r="BI197" s="94">
        <f t="shared" si="516"/>
        <v>0</v>
      </c>
      <c r="BJ197" s="94"/>
      <c r="BK197" s="94"/>
      <c r="BL197" s="94"/>
      <c r="BM197" s="94"/>
      <c r="BN197" s="94"/>
      <c r="BO197" s="1448">
        <f t="shared" si="493"/>
        <v>0</v>
      </c>
      <c r="BP197" s="111">
        <f t="shared" si="517"/>
        <v>0</v>
      </c>
      <c r="BQ197" s="111">
        <f>AZ197</f>
        <v>0</v>
      </c>
      <c r="BR197" s="106"/>
      <c r="BS197" s="106"/>
      <c r="BT197" s="227" t="s">
        <v>345</v>
      </c>
    </row>
    <row r="198" spans="1:72" s="227" customFormat="1" ht="56.25" hidden="1" customHeight="1">
      <c r="A198" s="218">
        <f>A197+1</f>
        <v>5</v>
      </c>
      <c r="B198" s="219" t="s">
        <v>117</v>
      </c>
      <c r="C198" s="221"/>
      <c r="D198" s="241"/>
      <c r="E198" s="242" t="s">
        <v>185</v>
      </c>
      <c r="F198" s="570">
        <v>15096</v>
      </c>
      <c r="G198" s="570">
        <v>12000</v>
      </c>
      <c r="H198" s="570"/>
      <c r="I198" s="570"/>
      <c r="J198" s="570"/>
      <c r="K198" s="570">
        <v>7600</v>
      </c>
      <c r="L198" s="570">
        <v>7600</v>
      </c>
      <c r="M198" s="112">
        <f t="shared" si="499"/>
        <v>4400</v>
      </c>
      <c r="N198" s="573">
        <v>4400</v>
      </c>
      <c r="O198" s="573">
        <v>0</v>
      </c>
      <c r="P198" s="94"/>
      <c r="Q198" s="573">
        <v>4400</v>
      </c>
      <c r="R198" s="1133"/>
      <c r="S198" s="111"/>
      <c r="T198" s="112">
        <v>4400</v>
      </c>
      <c r="U198" s="1133"/>
      <c r="V198" s="112"/>
      <c r="W198" s="111">
        <f>Q198-T198</f>
        <v>0</v>
      </c>
      <c r="X198" s="111"/>
      <c r="Y198" s="112"/>
      <c r="Z198" s="112"/>
      <c r="AA198" s="1133"/>
      <c r="AB198" s="94"/>
      <c r="AC198" s="112"/>
      <c r="AD198" s="1134"/>
      <c r="AE198" s="112"/>
      <c r="AF198" s="112">
        <f t="shared" ref="AF198" si="519">AG198+AH198</f>
        <v>0</v>
      </c>
      <c r="AG198" s="1133"/>
      <c r="AH198" s="94"/>
      <c r="AI198" s="111">
        <f t="shared" si="518"/>
        <v>0</v>
      </c>
      <c r="AJ198" s="111"/>
      <c r="AK198" s="111"/>
      <c r="AL198" s="94"/>
      <c r="AM198" s="1133"/>
      <c r="AN198" s="94"/>
      <c r="AO198" s="1132"/>
      <c r="AP198" s="1133"/>
      <c r="AQ198" s="94"/>
      <c r="AR198" s="112">
        <f t="shared" si="510"/>
        <v>0</v>
      </c>
      <c r="AS198" s="224"/>
      <c r="AT198" s="94"/>
      <c r="AU198" s="111">
        <f t="shared" si="500"/>
        <v>4400</v>
      </c>
      <c r="AV198" s="111">
        <f t="shared" si="500"/>
        <v>0</v>
      </c>
      <c r="AW198" s="111">
        <f t="shared" si="500"/>
        <v>0</v>
      </c>
      <c r="AX198" s="111">
        <f t="shared" si="511"/>
        <v>0</v>
      </c>
      <c r="AY198" s="225">
        <f t="shared" si="512"/>
        <v>0</v>
      </c>
      <c r="AZ198" s="111">
        <f t="shared" si="512"/>
        <v>0</v>
      </c>
      <c r="BA198" s="94">
        <f t="shared" si="512"/>
        <v>0</v>
      </c>
      <c r="BB198" s="111">
        <f t="shared" si="513"/>
        <v>0</v>
      </c>
      <c r="BC198" s="111">
        <f t="shared" si="514"/>
        <v>0</v>
      </c>
      <c r="BD198" s="94"/>
      <c r="BE198" s="111">
        <f t="shared" si="515"/>
        <v>0</v>
      </c>
      <c r="BF198" s="111">
        <f t="shared" si="515"/>
        <v>0</v>
      </c>
      <c r="BG198" s="94"/>
      <c r="BH198" s="111">
        <f t="shared" si="516"/>
        <v>0</v>
      </c>
      <c r="BI198" s="94">
        <f t="shared" si="516"/>
        <v>0</v>
      </c>
      <c r="BJ198" s="94"/>
      <c r="BK198" s="94"/>
      <c r="BL198" s="94"/>
      <c r="BM198" s="94"/>
      <c r="BN198" s="94"/>
      <c r="BO198" s="1448">
        <f t="shared" si="493"/>
        <v>0</v>
      </c>
      <c r="BP198" s="111">
        <f t="shared" si="517"/>
        <v>0</v>
      </c>
      <c r="BQ198" s="111">
        <f>AZ198</f>
        <v>0</v>
      </c>
      <c r="BR198" s="106"/>
      <c r="BS198" s="106"/>
      <c r="BT198" s="227" t="s">
        <v>349</v>
      </c>
    </row>
    <row r="199" spans="1:72" s="227" customFormat="1" ht="56.25" hidden="1" customHeight="1">
      <c r="A199" s="1410" t="s">
        <v>28</v>
      </c>
      <c r="B199" s="1411" t="s">
        <v>257</v>
      </c>
      <c r="C199" s="221"/>
      <c r="D199" s="241"/>
      <c r="E199" s="1412"/>
      <c r="F199" s="199">
        <f>F200</f>
        <v>257728</v>
      </c>
      <c r="G199" s="199">
        <f>G200</f>
        <v>214598</v>
      </c>
      <c r="H199" s="199"/>
      <c r="I199" s="199"/>
      <c r="J199" s="199"/>
      <c r="K199" s="199">
        <f t="shared" ref="K199:BR199" si="520">K200</f>
        <v>0</v>
      </c>
      <c r="L199" s="199">
        <f t="shared" si="520"/>
        <v>0</v>
      </c>
      <c r="M199" s="199">
        <f t="shared" si="520"/>
        <v>129000</v>
      </c>
      <c r="N199" s="199">
        <f t="shared" si="520"/>
        <v>129000</v>
      </c>
      <c r="O199" s="199">
        <f t="shared" si="520"/>
        <v>0</v>
      </c>
      <c r="P199" s="199">
        <f t="shared" si="520"/>
        <v>0</v>
      </c>
      <c r="Q199" s="199">
        <f t="shared" si="520"/>
        <v>30000</v>
      </c>
      <c r="R199" s="199">
        <f t="shared" si="520"/>
        <v>0</v>
      </c>
      <c r="S199" s="199">
        <f t="shared" si="520"/>
        <v>0</v>
      </c>
      <c r="T199" s="199">
        <f t="shared" si="520"/>
        <v>29943</v>
      </c>
      <c r="U199" s="199">
        <f t="shared" si="520"/>
        <v>0</v>
      </c>
      <c r="V199" s="199">
        <f t="shared" si="520"/>
        <v>0</v>
      </c>
      <c r="W199" s="199">
        <f t="shared" si="520"/>
        <v>57</v>
      </c>
      <c r="X199" s="199">
        <f t="shared" si="520"/>
        <v>0</v>
      </c>
      <c r="Y199" s="199">
        <f t="shared" si="520"/>
        <v>0</v>
      </c>
      <c r="Z199" s="199">
        <f t="shared" si="520"/>
        <v>57</v>
      </c>
      <c r="AA199" s="199">
        <f t="shared" si="520"/>
        <v>0</v>
      </c>
      <c r="AB199" s="199">
        <f t="shared" si="520"/>
        <v>0</v>
      </c>
      <c r="AC199" s="199">
        <f t="shared" si="520"/>
        <v>0</v>
      </c>
      <c r="AD199" s="199">
        <f t="shared" si="520"/>
        <v>0</v>
      </c>
      <c r="AE199" s="199">
        <f t="shared" si="520"/>
        <v>0</v>
      </c>
      <c r="AF199" s="199">
        <f t="shared" si="520"/>
        <v>0</v>
      </c>
      <c r="AG199" s="199">
        <f t="shared" si="520"/>
        <v>0</v>
      </c>
      <c r="AH199" s="199">
        <f t="shared" si="520"/>
        <v>0</v>
      </c>
      <c r="AI199" s="199">
        <f t="shared" si="520"/>
        <v>0</v>
      </c>
      <c r="AJ199" s="199">
        <f t="shared" si="520"/>
        <v>0</v>
      </c>
      <c r="AK199" s="199">
        <f t="shared" si="520"/>
        <v>0</v>
      </c>
      <c r="AL199" s="199">
        <f t="shared" si="520"/>
        <v>0</v>
      </c>
      <c r="AM199" s="199">
        <f t="shared" si="520"/>
        <v>0</v>
      </c>
      <c r="AN199" s="199">
        <f t="shared" si="520"/>
        <v>0</v>
      </c>
      <c r="AO199" s="199">
        <f t="shared" si="520"/>
        <v>21407</v>
      </c>
      <c r="AP199" s="199">
        <f t="shared" si="520"/>
        <v>0</v>
      </c>
      <c r="AQ199" s="199">
        <f t="shared" si="520"/>
        <v>0</v>
      </c>
      <c r="AR199" s="199">
        <f t="shared" si="520"/>
        <v>21407</v>
      </c>
      <c r="AS199" s="199">
        <f t="shared" si="520"/>
        <v>0</v>
      </c>
      <c r="AT199" s="199">
        <f t="shared" si="520"/>
        <v>0</v>
      </c>
      <c r="AU199" s="199">
        <f t="shared" si="520"/>
        <v>51407</v>
      </c>
      <c r="AV199" s="199">
        <f t="shared" si="520"/>
        <v>0</v>
      </c>
      <c r="AW199" s="199">
        <f t="shared" si="520"/>
        <v>0</v>
      </c>
      <c r="AX199" s="199">
        <f t="shared" si="520"/>
        <v>77593</v>
      </c>
      <c r="AY199" s="199">
        <f t="shared" si="520"/>
        <v>77593</v>
      </c>
      <c r="AZ199" s="199">
        <f t="shared" si="520"/>
        <v>0</v>
      </c>
      <c r="BA199" s="199">
        <f t="shared" si="520"/>
        <v>0</v>
      </c>
      <c r="BB199" s="199">
        <f t="shared" si="520"/>
        <v>77593</v>
      </c>
      <c r="BC199" s="199">
        <f t="shared" si="520"/>
        <v>0</v>
      </c>
      <c r="BD199" s="199">
        <f t="shared" si="520"/>
        <v>0</v>
      </c>
      <c r="BE199" s="199">
        <f t="shared" si="520"/>
        <v>77593</v>
      </c>
      <c r="BF199" s="199">
        <f t="shared" si="520"/>
        <v>0</v>
      </c>
      <c r="BG199" s="199">
        <f t="shared" si="520"/>
        <v>0</v>
      </c>
      <c r="BH199" s="199">
        <f t="shared" si="520"/>
        <v>0</v>
      </c>
      <c r="BI199" s="199">
        <f t="shared" si="520"/>
        <v>0</v>
      </c>
      <c r="BJ199" s="199">
        <f t="shared" si="520"/>
        <v>0</v>
      </c>
      <c r="BK199" s="199">
        <f t="shared" si="520"/>
        <v>0</v>
      </c>
      <c r="BL199" s="199">
        <f t="shared" si="520"/>
        <v>0</v>
      </c>
      <c r="BM199" s="199">
        <f t="shared" si="520"/>
        <v>0</v>
      </c>
      <c r="BN199" s="199"/>
      <c r="BO199" s="1451">
        <f t="shared" si="520"/>
        <v>77593</v>
      </c>
      <c r="BP199" s="199">
        <f t="shared" si="520"/>
        <v>77593</v>
      </c>
      <c r="BQ199" s="199">
        <f t="shared" si="520"/>
        <v>0</v>
      </c>
      <c r="BR199" s="199">
        <f t="shared" si="520"/>
        <v>0</v>
      </c>
      <c r="BS199" s="106"/>
    </row>
    <row r="200" spans="1:72" s="227" customFormat="1" ht="56.25" hidden="1" customHeight="1">
      <c r="A200" s="1410"/>
      <c r="B200" s="1402" t="s">
        <v>25</v>
      </c>
      <c r="C200" s="221"/>
      <c r="D200" s="241"/>
      <c r="E200" s="1412"/>
      <c r="F200" s="212">
        <f>SUM(F201:F202)</f>
        <v>257728</v>
      </c>
      <c r="G200" s="212">
        <f t="shared" ref="G200:BR200" si="521">SUM(G201:G202)</f>
        <v>214598</v>
      </c>
      <c r="H200" s="212"/>
      <c r="I200" s="212"/>
      <c r="J200" s="212"/>
      <c r="K200" s="212">
        <f t="shared" si="521"/>
        <v>0</v>
      </c>
      <c r="L200" s="212">
        <f t="shared" si="521"/>
        <v>0</v>
      </c>
      <c r="M200" s="212">
        <f t="shared" si="521"/>
        <v>129000</v>
      </c>
      <c r="N200" s="212">
        <f t="shared" si="521"/>
        <v>129000</v>
      </c>
      <c r="O200" s="212">
        <f t="shared" si="521"/>
        <v>0</v>
      </c>
      <c r="P200" s="212">
        <f t="shared" si="521"/>
        <v>0</v>
      </c>
      <c r="Q200" s="212">
        <f t="shared" si="521"/>
        <v>30000</v>
      </c>
      <c r="R200" s="212">
        <f t="shared" si="521"/>
        <v>0</v>
      </c>
      <c r="S200" s="212">
        <f t="shared" si="521"/>
        <v>0</v>
      </c>
      <c r="T200" s="212">
        <f t="shared" si="521"/>
        <v>29943</v>
      </c>
      <c r="U200" s="212">
        <f t="shared" si="521"/>
        <v>0</v>
      </c>
      <c r="V200" s="212">
        <f t="shared" si="521"/>
        <v>0</v>
      </c>
      <c r="W200" s="212">
        <f t="shared" si="521"/>
        <v>57</v>
      </c>
      <c r="X200" s="212">
        <f t="shared" si="521"/>
        <v>0</v>
      </c>
      <c r="Y200" s="212">
        <f t="shared" si="521"/>
        <v>0</v>
      </c>
      <c r="Z200" s="212">
        <f t="shared" si="521"/>
        <v>57</v>
      </c>
      <c r="AA200" s="212">
        <f t="shared" si="521"/>
        <v>0</v>
      </c>
      <c r="AB200" s="212">
        <f t="shared" si="521"/>
        <v>0</v>
      </c>
      <c r="AC200" s="212">
        <f t="shared" si="521"/>
        <v>0</v>
      </c>
      <c r="AD200" s="212">
        <f t="shared" si="521"/>
        <v>0</v>
      </c>
      <c r="AE200" s="212">
        <f t="shared" si="521"/>
        <v>0</v>
      </c>
      <c r="AF200" s="212">
        <f t="shared" si="521"/>
        <v>0</v>
      </c>
      <c r="AG200" s="212">
        <f t="shared" si="521"/>
        <v>0</v>
      </c>
      <c r="AH200" s="212">
        <f t="shared" si="521"/>
        <v>0</v>
      </c>
      <c r="AI200" s="212">
        <f t="shared" si="521"/>
        <v>0</v>
      </c>
      <c r="AJ200" s="212">
        <f t="shared" si="521"/>
        <v>0</v>
      </c>
      <c r="AK200" s="212">
        <f t="shared" si="521"/>
        <v>0</v>
      </c>
      <c r="AL200" s="212">
        <f t="shared" si="521"/>
        <v>0</v>
      </c>
      <c r="AM200" s="212">
        <f t="shared" si="521"/>
        <v>0</v>
      </c>
      <c r="AN200" s="212">
        <f t="shared" si="521"/>
        <v>0</v>
      </c>
      <c r="AO200" s="212">
        <f t="shared" si="521"/>
        <v>21407</v>
      </c>
      <c r="AP200" s="212">
        <f t="shared" si="521"/>
        <v>0</v>
      </c>
      <c r="AQ200" s="212">
        <f t="shared" si="521"/>
        <v>0</v>
      </c>
      <c r="AR200" s="212">
        <f t="shared" si="521"/>
        <v>21407</v>
      </c>
      <c r="AS200" s="212">
        <f t="shared" si="521"/>
        <v>0</v>
      </c>
      <c r="AT200" s="212">
        <f t="shared" si="521"/>
        <v>0</v>
      </c>
      <c r="AU200" s="212">
        <f t="shared" si="521"/>
        <v>51407</v>
      </c>
      <c r="AV200" s="212">
        <f t="shared" si="521"/>
        <v>0</v>
      </c>
      <c r="AW200" s="212">
        <f t="shared" si="521"/>
        <v>0</v>
      </c>
      <c r="AX200" s="212">
        <f t="shared" si="521"/>
        <v>77593</v>
      </c>
      <c r="AY200" s="212">
        <f t="shared" si="521"/>
        <v>77593</v>
      </c>
      <c r="AZ200" s="212">
        <f t="shared" si="521"/>
        <v>0</v>
      </c>
      <c r="BA200" s="212">
        <f t="shared" si="521"/>
        <v>0</v>
      </c>
      <c r="BB200" s="212">
        <f t="shared" si="521"/>
        <v>77593</v>
      </c>
      <c r="BC200" s="212">
        <f t="shared" si="521"/>
        <v>0</v>
      </c>
      <c r="BD200" s="212">
        <f t="shared" si="521"/>
        <v>0</v>
      </c>
      <c r="BE200" s="212">
        <f t="shared" si="521"/>
        <v>77593</v>
      </c>
      <c r="BF200" s="212">
        <f t="shared" si="521"/>
        <v>0</v>
      </c>
      <c r="BG200" s="212">
        <f t="shared" si="521"/>
        <v>0</v>
      </c>
      <c r="BH200" s="212">
        <f t="shared" si="521"/>
        <v>0</v>
      </c>
      <c r="BI200" s="212">
        <f t="shared" si="521"/>
        <v>0</v>
      </c>
      <c r="BJ200" s="212">
        <f t="shared" si="521"/>
        <v>0</v>
      </c>
      <c r="BK200" s="212">
        <f t="shared" si="521"/>
        <v>0</v>
      </c>
      <c r="BL200" s="212">
        <f t="shared" si="521"/>
        <v>0</v>
      </c>
      <c r="BM200" s="212">
        <f t="shared" si="521"/>
        <v>0</v>
      </c>
      <c r="BN200" s="212"/>
      <c r="BO200" s="1453">
        <f t="shared" si="521"/>
        <v>77593</v>
      </c>
      <c r="BP200" s="212">
        <f t="shared" si="521"/>
        <v>77593</v>
      </c>
      <c r="BQ200" s="212">
        <f t="shared" si="521"/>
        <v>0</v>
      </c>
      <c r="BR200" s="212">
        <f t="shared" si="521"/>
        <v>0</v>
      </c>
      <c r="BS200" s="106"/>
    </row>
    <row r="201" spans="1:72" s="227" customFormat="1" ht="56.25" hidden="1" customHeight="1">
      <c r="A201" s="218">
        <v>1</v>
      </c>
      <c r="B201" s="1413" t="s">
        <v>119</v>
      </c>
      <c r="C201" s="220" t="s">
        <v>156</v>
      </c>
      <c r="D201" s="220" t="s">
        <v>169</v>
      </c>
      <c r="E201" s="220" t="s">
        <v>187</v>
      </c>
      <c r="F201" s="570">
        <v>99588</v>
      </c>
      <c r="G201" s="570">
        <v>94598</v>
      </c>
      <c r="H201" s="570"/>
      <c r="I201" s="570"/>
      <c r="J201" s="570"/>
      <c r="K201" s="573"/>
      <c r="L201" s="573"/>
      <c r="M201" s="112">
        <f t="shared" si="499"/>
        <v>17000</v>
      </c>
      <c r="N201" s="573">
        <v>17000</v>
      </c>
      <c r="O201" s="573">
        <v>0</v>
      </c>
      <c r="P201" s="94"/>
      <c r="Q201" s="112">
        <v>15000</v>
      </c>
      <c r="R201" s="1133"/>
      <c r="S201" s="112"/>
      <c r="T201" s="112">
        <v>14943</v>
      </c>
      <c r="U201" s="1133"/>
      <c r="V201" s="112"/>
      <c r="W201" s="111">
        <f t="shared" ref="W201:W202" si="522">Q201-T201</f>
        <v>57</v>
      </c>
      <c r="X201" s="111"/>
      <c r="Y201" s="112"/>
      <c r="Z201" s="112">
        <v>57</v>
      </c>
      <c r="AA201" s="1133"/>
      <c r="AB201" s="112"/>
      <c r="AC201" s="112"/>
      <c r="AD201" s="1134"/>
      <c r="AE201" s="112"/>
      <c r="AF201" s="112"/>
      <c r="AG201" s="1133"/>
      <c r="AH201" s="94"/>
      <c r="AI201" s="111"/>
      <c r="AJ201" s="111"/>
      <c r="AK201" s="111"/>
      <c r="AL201" s="94"/>
      <c r="AM201" s="1133"/>
      <c r="AN201" s="94"/>
      <c r="AO201" s="112">
        <v>2000</v>
      </c>
      <c r="AP201" s="1133"/>
      <c r="AQ201" s="112"/>
      <c r="AR201" s="112">
        <f>AO201</f>
        <v>2000</v>
      </c>
      <c r="AS201" s="224"/>
      <c r="AT201" s="94"/>
      <c r="AU201" s="111">
        <f t="shared" ref="AU201:AW202" si="523">Q201+AC201+AO201</f>
        <v>17000</v>
      </c>
      <c r="AV201" s="111">
        <f t="shared" si="523"/>
        <v>0</v>
      </c>
      <c r="AW201" s="111">
        <f t="shared" si="523"/>
        <v>0</v>
      </c>
      <c r="AX201" s="111">
        <f t="shared" ref="AX201:AX202" si="524">AY201</f>
        <v>0</v>
      </c>
      <c r="AY201" s="225">
        <f t="shared" ref="AY201:BA202" si="525">N201-AU201</f>
        <v>0</v>
      </c>
      <c r="AZ201" s="111">
        <f t="shared" si="525"/>
        <v>0</v>
      </c>
      <c r="BA201" s="94">
        <f t="shared" si="525"/>
        <v>0</v>
      </c>
      <c r="BB201" s="111">
        <f t="shared" ref="BB201:BB202" si="526">AX201</f>
        <v>0</v>
      </c>
      <c r="BC201" s="111">
        <f t="shared" ref="BC201:BC202" si="527">AZ201</f>
        <v>0</v>
      </c>
      <c r="BD201" s="94"/>
      <c r="BE201" s="111">
        <f t="shared" ref="BE201:BF202" si="528">BB201</f>
        <v>0</v>
      </c>
      <c r="BF201" s="111">
        <f t="shared" si="528"/>
        <v>0</v>
      </c>
      <c r="BG201" s="94"/>
      <c r="BH201" s="111">
        <f t="shared" ref="BH201:BI202" si="529">AY201-BB201</f>
        <v>0</v>
      </c>
      <c r="BI201" s="94">
        <f t="shared" si="529"/>
        <v>0</v>
      </c>
      <c r="BJ201" s="94"/>
      <c r="BK201" s="94"/>
      <c r="BL201" s="94"/>
      <c r="BM201" s="94"/>
      <c r="BN201" s="94"/>
      <c r="BO201" s="1448">
        <f t="shared" ref="BO201:BO202" si="530">BP201</f>
        <v>0</v>
      </c>
      <c r="BP201" s="111">
        <f t="shared" ref="BP201" si="531">AY201</f>
        <v>0</v>
      </c>
      <c r="BQ201" s="106"/>
      <c r="BR201" s="106"/>
      <c r="BS201" s="106"/>
      <c r="BT201" s="227" t="s">
        <v>354</v>
      </c>
    </row>
    <row r="202" spans="1:72" s="227" customFormat="1" ht="56.25" hidden="1" customHeight="1">
      <c r="A202" s="218">
        <v>2</v>
      </c>
      <c r="B202" s="219" t="s">
        <v>120</v>
      </c>
      <c r="C202" s="220" t="s">
        <v>157</v>
      </c>
      <c r="D202" s="220" t="s">
        <v>169</v>
      </c>
      <c r="E202" s="221" t="s">
        <v>188</v>
      </c>
      <c r="F202" s="570">
        <v>158140</v>
      </c>
      <c r="G202" s="570">
        <v>120000</v>
      </c>
      <c r="H202" s="570"/>
      <c r="I202" s="570"/>
      <c r="J202" s="570"/>
      <c r="K202" s="573"/>
      <c r="L202" s="573"/>
      <c r="M202" s="112">
        <f t="shared" si="499"/>
        <v>112000</v>
      </c>
      <c r="N202" s="573">
        <v>112000</v>
      </c>
      <c r="O202" s="573">
        <v>0</v>
      </c>
      <c r="P202" s="94"/>
      <c r="Q202" s="112">
        <v>15000</v>
      </c>
      <c r="R202" s="1133"/>
      <c r="S202" s="112"/>
      <c r="T202" s="112">
        <v>15000</v>
      </c>
      <c r="U202" s="1133"/>
      <c r="V202" s="112"/>
      <c r="W202" s="111">
        <f t="shared" si="522"/>
        <v>0</v>
      </c>
      <c r="X202" s="111"/>
      <c r="Y202" s="112"/>
      <c r="Z202" s="112"/>
      <c r="AA202" s="1133"/>
      <c r="AB202" s="94"/>
      <c r="AC202" s="112"/>
      <c r="AD202" s="1134"/>
      <c r="AE202" s="112"/>
      <c r="AF202" s="112"/>
      <c r="AG202" s="1133"/>
      <c r="AH202" s="94"/>
      <c r="AI202" s="111"/>
      <c r="AJ202" s="111"/>
      <c r="AK202" s="111"/>
      <c r="AL202" s="94"/>
      <c r="AM202" s="1133"/>
      <c r="AN202" s="94"/>
      <c r="AO202" s="112">
        <v>19407</v>
      </c>
      <c r="AP202" s="1133"/>
      <c r="AQ202" s="112"/>
      <c r="AR202" s="112">
        <f>AO202</f>
        <v>19407</v>
      </c>
      <c r="AS202" s="224"/>
      <c r="AT202" s="94"/>
      <c r="AU202" s="111">
        <f t="shared" si="523"/>
        <v>34407</v>
      </c>
      <c r="AV202" s="111">
        <f t="shared" si="523"/>
        <v>0</v>
      </c>
      <c r="AW202" s="111">
        <f t="shared" si="523"/>
        <v>0</v>
      </c>
      <c r="AX202" s="111">
        <f t="shared" si="524"/>
        <v>77593</v>
      </c>
      <c r="AY202" s="225">
        <f t="shared" si="525"/>
        <v>77593</v>
      </c>
      <c r="AZ202" s="111">
        <f t="shared" si="525"/>
        <v>0</v>
      </c>
      <c r="BA202" s="94">
        <f t="shared" si="525"/>
        <v>0</v>
      </c>
      <c r="BB202" s="111">
        <f t="shared" si="526"/>
        <v>77593</v>
      </c>
      <c r="BC202" s="111">
        <f t="shared" si="527"/>
        <v>0</v>
      </c>
      <c r="BD202" s="94"/>
      <c r="BE202" s="111">
        <f t="shared" si="528"/>
        <v>77593</v>
      </c>
      <c r="BF202" s="111">
        <f t="shared" si="528"/>
        <v>0</v>
      </c>
      <c r="BG202" s="94"/>
      <c r="BH202" s="111">
        <f t="shared" si="529"/>
        <v>0</v>
      </c>
      <c r="BI202" s="94">
        <f t="shared" si="529"/>
        <v>0</v>
      </c>
      <c r="BJ202" s="94"/>
      <c r="BK202" s="94"/>
      <c r="BL202" s="94"/>
      <c r="BM202" s="94"/>
      <c r="BN202" s="94"/>
      <c r="BO202" s="1448">
        <f t="shared" si="530"/>
        <v>77593</v>
      </c>
      <c r="BP202" s="111">
        <v>77593</v>
      </c>
      <c r="BQ202" s="106"/>
      <c r="BR202" s="106"/>
      <c r="BS202" s="226"/>
      <c r="BT202" s="37" t="s">
        <v>345</v>
      </c>
    </row>
    <row r="203" spans="1:72" s="227" customFormat="1" ht="56.25" hidden="1" customHeight="1">
      <c r="A203" s="1414" t="s">
        <v>12</v>
      </c>
      <c r="B203" s="1393" t="s">
        <v>125</v>
      </c>
      <c r="C203" s="1135"/>
      <c r="D203" s="218"/>
      <c r="E203" s="1412"/>
      <c r="F203" s="182">
        <f>F204</f>
        <v>157000</v>
      </c>
      <c r="G203" s="182">
        <f t="shared" ref="G203:BA206" si="532">G204</f>
        <v>108000</v>
      </c>
      <c r="H203" s="182"/>
      <c r="I203" s="182"/>
      <c r="J203" s="182"/>
      <c r="K203" s="182">
        <f t="shared" si="532"/>
        <v>0</v>
      </c>
      <c r="L203" s="182">
        <f t="shared" si="532"/>
        <v>0</v>
      </c>
      <c r="M203" s="182">
        <f t="shared" si="532"/>
        <v>108000</v>
      </c>
      <c r="N203" s="182">
        <f t="shared" si="532"/>
        <v>108000</v>
      </c>
      <c r="O203" s="182">
        <f t="shared" si="532"/>
        <v>0</v>
      </c>
      <c r="P203" s="182">
        <f t="shared" si="532"/>
        <v>0</v>
      </c>
      <c r="Q203" s="182">
        <f t="shared" si="532"/>
        <v>15000</v>
      </c>
      <c r="R203" s="182">
        <f t="shared" si="532"/>
        <v>0</v>
      </c>
      <c r="S203" s="182">
        <f t="shared" si="532"/>
        <v>0</v>
      </c>
      <c r="T203" s="182">
        <f t="shared" si="532"/>
        <v>11552</v>
      </c>
      <c r="U203" s="182">
        <f t="shared" si="532"/>
        <v>0</v>
      </c>
      <c r="V203" s="182">
        <f t="shared" si="532"/>
        <v>0</v>
      </c>
      <c r="W203" s="182">
        <f t="shared" si="532"/>
        <v>3448</v>
      </c>
      <c r="X203" s="182">
        <f t="shared" si="532"/>
        <v>0</v>
      </c>
      <c r="Y203" s="182">
        <f t="shared" si="532"/>
        <v>0</v>
      </c>
      <c r="Z203" s="182">
        <f t="shared" si="532"/>
        <v>3448</v>
      </c>
      <c r="AA203" s="182">
        <f t="shared" si="532"/>
        <v>0</v>
      </c>
      <c r="AB203" s="182">
        <f t="shared" si="532"/>
        <v>0</v>
      </c>
      <c r="AC203" s="182">
        <f t="shared" si="532"/>
        <v>0</v>
      </c>
      <c r="AD203" s="182">
        <f t="shared" si="532"/>
        <v>0</v>
      </c>
      <c r="AE203" s="182">
        <f t="shared" si="532"/>
        <v>0</v>
      </c>
      <c r="AF203" s="182">
        <f t="shared" si="532"/>
        <v>0</v>
      </c>
      <c r="AG203" s="182">
        <f t="shared" si="532"/>
        <v>0</v>
      </c>
      <c r="AH203" s="182">
        <f t="shared" si="532"/>
        <v>0</v>
      </c>
      <c r="AI203" s="182">
        <f t="shared" si="532"/>
        <v>0</v>
      </c>
      <c r="AJ203" s="182">
        <f t="shared" si="532"/>
        <v>0</v>
      </c>
      <c r="AK203" s="182">
        <f t="shared" si="532"/>
        <v>0</v>
      </c>
      <c r="AL203" s="182">
        <f t="shared" si="532"/>
        <v>0</v>
      </c>
      <c r="AM203" s="182">
        <f t="shared" si="532"/>
        <v>0</v>
      </c>
      <c r="AN203" s="182">
        <f t="shared" si="532"/>
        <v>0</v>
      </c>
      <c r="AO203" s="182">
        <f t="shared" si="532"/>
        <v>50000</v>
      </c>
      <c r="AP203" s="182">
        <f t="shared" si="532"/>
        <v>0</v>
      </c>
      <c r="AQ203" s="182">
        <f t="shared" si="532"/>
        <v>0</v>
      </c>
      <c r="AR203" s="182">
        <f t="shared" si="532"/>
        <v>50000</v>
      </c>
      <c r="AS203" s="182">
        <f t="shared" si="532"/>
        <v>0</v>
      </c>
      <c r="AT203" s="182">
        <f t="shared" si="532"/>
        <v>0</v>
      </c>
      <c r="AU203" s="182">
        <f t="shared" si="532"/>
        <v>65000</v>
      </c>
      <c r="AV203" s="182">
        <f t="shared" si="532"/>
        <v>0</v>
      </c>
      <c r="AW203" s="182">
        <f t="shared" si="532"/>
        <v>0</v>
      </c>
      <c r="AX203" s="182">
        <f t="shared" si="532"/>
        <v>43000</v>
      </c>
      <c r="AY203" s="182">
        <f t="shared" si="532"/>
        <v>43000</v>
      </c>
      <c r="AZ203" s="182">
        <f t="shared" si="532"/>
        <v>0</v>
      </c>
      <c r="BA203" s="182">
        <f t="shared" si="532"/>
        <v>0</v>
      </c>
      <c r="BB203" s="182">
        <f t="shared" ref="BB203:BN206" si="533">BB204</f>
        <v>43000</v>
      </c>
      <c r="BC203" s="182">
        <f t="shared" si="533"/>
        <v>0</v>
      </c>
      <c r="BD203" s="182">
        <f t="shared" si="533"/>
        <v>0</v>
      </c>
      <c r="BE203" s="182">
        <f t="shared" si="533"/>
        <v>43000</v>
      </c>
      <c r="BF203" s="182">
        <f t="shared" si="533"/>
        <v>0</v>
      </c>
      <c r="BG203" s="182">
        <f t="shared" si="533"/>
        <v>0</v>
      </c>
      <c r="BH203" s="182">
        <f t="shared" si="533"/>
        <v>0</v>
      </c>
      <c r="BI203" s="182">
        <f t="shared" si="533"/>
        <v>0</v>
      </c>
      <c r="BJ203" s="182">
        <f t="shared" si="533"/>
        <v>0</v>
      </c>
      <c r="BK203" s="182">
        <f t="shared" si="533"/>
        <v>0</v>
      </c>
      <c r="BL203" s="182">
        <f t="shared" si="533"/>
        <v>0</v>
      </c>
      <c r="BM203" s="182">
        <f t="shared" si="533"/>
        <v>0</v>
      </c>
      <c r="BN203" s="182"/>
      <c r="BO203" s="1450">
        <f t="shared" ref="BO203:BR206" si="534">BO204</f>
        <v>43000</v>
      </c>
      <c r="BP203" s="182">
        <f t="shared" si="534"/>
        <v>43000</v>
      </c>
      <c r="BQ203" s="182">
        <f t="shared" si="534"/>
        <v>0</v>
      </c>
      <c r="BR203" s="182">
        <f t="shared" si="534"/>
        <v>0</v>
      </c>
      <c r="BS203" s="106"/>
    </row>
    <row r="204" spans="1:72" s="227" customFormat="1" ht="56.25" hidden="1" customHeight="1">
      <c r="A204" s="1414"/>
      <c r="B204" s="1393" t="s">
        <v>259</v>
      </c>
      <c r="C204" s="1135"/>
      <c r="D204" s="218"/>
      <c r="E204" s="1412"/>
      <c r="F204" s="182">
        <f>F205</f>
        <v>157000</v>
      </c>
      <c r="G204" s="182">
        <f t="shared" si="532"/>
        <v>108000</v>
      </c>
      <c r="H204" s="182"/>
      <c r="I204" s="182"/>
      <c r="J204" s="182"/>
      <c r="K204" s="182">
        <f t="shared" si="532"/>
        <v>0</v>
      </c>
      <c r="L204" s="182">
        <f t="shared" si="532"/>
        <v>0</v>
      </c>
      <c r="M204" s="182">
        <f t="shared" si="532"/>
        <v>108000</v>
      </c>
      <c r="N204" s="182">
        <f t="shared" si="532"/>
        <v>108000</v>
      </c>
      <c r="O204" s="182">
        <f t="shared" si="532"/>
        <v>0</v>
      </c>
      <c r="P204" s="182">
        <f t="shared" si="532"/>
        <v>0</v>
      </c>
      <c r="Q204" s="182">
        <f t="shared" si="532"/>
        <v>15000</v>
      </c>
      <c r="R204" s="182">
        <f t="shared" si="532"/>
        <v>0</v>
      </c>
      <c r="S204" s="182">
        <f t="shared" si="532"/>
        <v>0</v>
      </c>
      <c r="T204" s="182">
        <f t="shared" si="532"/>
        <v>11552</v>
      </c>
      <c r="U204" s="182">
        <f t="shared" si="532"/>
        <v>0</v>
      </c>
      <c r="V204" s="182">
        <f t="shared" si="532"/>
        <v>0</v>
      </c>
      <c r="W204" s="182">
        <f t="shared" si="532"/>
        <v>3448</v>
      </c>
      <c r="X204" s="182">
        <f t="shared" si="532"/>
        <v>0</v>
      </c>
      <c r="Y204" s="182">
        <f t="shared" si="532"/>
        <v>0</v>
      </c>
      <c r="Z204" s="182">
        <f t="shared" si="532"/>
        <v>3448</v>
      </c>
      <c r="AA204" s="182">
        <f t="shared" si="532"/>
        <v>0</v>
      </c>
      <c r="AB204" s="182">
        <f t="shared" si="532"/>
        <v>0</v>
      </c>
      <c r="AC204" s="182">
        <f t="shared" si="532"/>
        <v>0</v>
      </c>
      <c r="AD204" s="182">
        <f t="shared" si="532"/>
        <v>0</v>
      </c>
      <c r="AE204" s="182">
        <f t="shared" si="532"/>
        <v>0</v>
      </c>
      <c r="AF204" s="182">
        <f t="shared" si="532"/>
        <v>0</v>
      </c>
      <c r="AG204" s="182">
        <f t="shared" si="532"/>
        <v>0</v>
      </c>
      <c r="AH204" s="182">
        <f t="shared" si="532"/>
        <v>0</v>
      </c>
      <c r="AI204" s="182">
        <f t="shared" si="532"/>
        <v>0</v>
      </c>
      <c r="AJ204" s="182">
        <f t="shared" si="532"/>
        <v>0</v>
      </c>
      <c r="AK204" s="182">
        <f t="shared" si="532"/>
        <v>0</v>
      </c>
      <c r="AL204" s="182">
        <f t="shared" si="532"/>
        <v>0</v>
      </c>
      <c r="AM204" s="182">
        <f t="shared" si="532"/>
        <v>0</v>
      </c>
      <c r="AN204" s="182">
        <f t="shared" si="532"/>
        <v>0</v>
      </c>
      <c r="AO204" s="182">
        <f t="shared" si="532"/>
        <v>50000</v>
      </c>
      <c r="AP204" s="182">
        <f t="shared" si="532"/>
        <v>0</v>
      </c>
      <c r="AQ204" s="182">
        <f t="shared" si="532"/>
        <v>0</v>
      </c>
      <c r="AR204" s="182">
        <f t="shared" si="532"/>
        <v>50000</v>
      </c>
      <c r="AS204" s="182">
        <f t="shared" si="532"/>
        <v>0</v>
      </c>
      <c r="AT204" s="182">
        <f t="shared" si="532"/>
        <v>0</v>
      </c>
      <c r="AU204" s="182">
        <f t="shared" si="532"/>
        <v>65000</v>
      </c>
      <c r="AV204" s="182">
        <f t="shared" si="532"/>
        <v>0</v>
      </c>
      <c r="AW204" s="182">
        <f t="shared" si="532"/>
        <v>0</v>
      </c>
      <c r="AX204" s="182">
        <f t="shared" si="532"/>
        <v>43000</v>
      </c>
      <c r="AY204" s="182">
        <f t="shared" si="532"/>
        <v>43000</v>
      </c>
      <c r="AZ204" s="182">
        <f t="shared" si="532"/>
        <v>0</v>
      </c>
      <c r="BA204" s="182">
        <f t="shared" si="532"/>
        <v>0</v>
      </c>
      <c r="BB204" s="182">
        <f t="shared" si="533"/>
        <v>43000</v>
      </c>
      <c r="BC204" s="182">
        <f t="shared" si="533"/>
        <v>0</v>
      </c>
      <c r="BD204" s="182">
        <f t="shared" si="533"/>
        <v>0</v>
      </c>
      <c r="BE204" s="182">
        <f t="shared" si="533"/>
        <v>43000</v>
      </c>
      <c r="BF204" s="182">
        <f t="shared" si="533"/>
        <v>0</v>
      </c>
      <c r="BG204" s="182">
        <f t="shared" si="533"/>
        <v>0</v>
      </c>
      <c r="BH204" s="182">
        <f t="shared" si="533"/>
        <v>0</v>
      </c>
      <c r="BI204" s="182">
        <f t="shared" si="533"/>
        <v>0</v>
      </c>
      <c r="BJ204" s="182">
        <f t="shared" si="533"/>
        <v>0</v>
      </c>
      <c r="BK204" s="182">
        <f t="shared" si="533"/>
        <v>0</v>
      </c>
      <c r="BL204" s="182">
        <f t="shared" si="533"/>
        <v>0</v>
      </c>
      <c r="BM204" s="182">
        <f t="shared" si="533"/>
        <v>0</v>
      </c>
      <c r="BN204" s="182"/>
      <c r="BO204" s="1450">
        <f t="shared" si="534"/>
        <v>43000</v>
      </c>
      <c r="BP204" s="182">
        <f t="shared" si="534"/>
        <v>43000</v>
      </c>
      <c r="BQ204" s="182">
        <f t="shared" si="534"/>
        <v>0</v>
      </c>
      <c r="BR204" s="182">
        <f t="shared" si="534"/>
        <v>0</v>
      </c>
      <c r="BS204" s="106"/>
    </row>
    <row r="205" spans="1:72" s="227" customFormat="1" ht="56.25" hidden="1" customHeight="1">
      <c r="A205" s="1395" t="s">
        <v>29</v>
      </c>
      <c r="B205" s="1411" t="s">
        <v>258</v>
      </c>
      <c r="C205" s="1135"/>
      <c r="D205" s="218"/>
      <c r="E205" s="1412"/>
      <c r="F205" s="182">
        <f>F206</f>
        <v>157000</v>
      </c>
      <c r="G205" s="182">
        <f t="shared" si="532"/>
        <v>108000</v>
      </c>
      <c r="H205" s="182"/>
      <c r="I205" s="182"/>
      <c r="J205" s="182"/>
      <c r="K205" s="182">
        <f t="shared" si="532"/>
        <v>0</v>
      </c>
      <c r="L205" s="182">
        <f t="shared" si="532"/>
        <v>0</v>
      </c>
      <c r="M205" s="182">
        <f t="shared" si="532"/>
        <v>108000</v>
      </c>
      <c r="N205" s="182">
        <f t="shared" si="532"/>
        <v>108000</v>
      </c>
      <c r="O205" s="182">
        <f t="shared" si="532"/>
        <v>0</v>
      </c>
      <c r="P205" s="182">
        <f t="shared" si="532"/>
        <v>0</v>
      </c>
      <c r="Q205" s="182">
        <f t="shared" si="532"/>
        <v>15000</v>
      </c>
      <c r="R205" s="182">
        <f t="shared" si="532"/>
        <v>0</v>
      </c>
      <c r="S205" s="182">
        <f t="shared" si="532"/>
        <v>0</v>
      </c>
      <c r="T205" s="182">
        <f t="shared" si="532"/>
        <v>11552</v>
      </c>
      <c r="U205" s="182">
        <f t="shared" si="532"/>
        <v>0</v>
      </c>
      <c r="V205" s="182">
        <f t="shared" si="532"/>
        <v>0</v>
      </c>
      <c r="W205" s="182">
        <f t="shared" si="532"/>
        <v>3448</v>
      </c>
      <c r="X205" s="182">
        <f t="shared" si="532"/>
        <v>0</v>
      </c>
      <c r="Y205" s="182">
        <f t="shared" si="532"/>
        <v>0</v>
      </c>
      <c r="Z205" s="182">
        <f t="shared" si="532"/>
        <v>3448</v>
      </c>
      <c r="AA205" s="182">
        <f t="shared" si="532"/>
        <v>0</v>
      </c>
      <c r="AB205" s="182">
        <f t="shared" si="532"/>
        <v>0</v>
      </c>
      <c r="AC205" s="182">
        <f t="shared" si="532"/>
        <v>0</v>
      </c>
      <c r="AD205" s="182">
        <f t="shared" si="532"/>
        <v>0</v>
      </c>
      <c r="AE205" s="182">
        <f t="shared" si="532"/>
        <v>0</v>
      </c>
      <c r="AF205" s="182">
        <f t="shared" si="532"/>
        <v>0</v>
      </c>
      <c r="AG205" s="182">
        <f t="shared" si="532"/>
        <v>0</v>
      </c>
      <c r="AH205" s="182">
        <f t="shared" si="532"/>
        <v>0</v>
      </c>
      <c r="AI205" s="182">
        <f t="shared" si="532"/>
        <v>0</v>
      </c>
      <c r="AJ205" s="182">
        <f t="shared" si="532"/>
        <v>0</v>
      </c>
      <c r="AK205" s="182">
        <f t="shared" si="532"/>
        <v>0</v>
      </c>
      <c r="AL205" s="182">
        <f t="shared" si="532"/>
        <v>0</v>
      </c>
      <c r="AM205" s="182">
        <f t="shared" si="532"/>
        <v>0</v>
      </c>
      <c r="AN205" s="182">
        <f t="shared" si="532"/>
        <v>0</v>
      </c>
      <c r="AO205" s="182">
        <f t="shared" si="532"/>
        <v>50000</v>
      </c>
      <c r="AP205" s="182">
        <f t="shared" si="532"/>
        <v>0</v>
      </c>
      <c r="AQ205" s="182">
        <f t="shared" si="532"/>
        <v>0</v>
      </c>
      <c r="AR205" s="182">
        <f t="shared" si="532"/>
        <v>50000</v>
      </c>
      <c r="AS205" s="182">
        <f t="shared" si="532"/>
        <v>0</v>
      </c>
      <c r="AT205" s="182">
        <f t="shared" si="532"/>
        <v>0</v>
      </c>
      <c r="AU205" s="182">
        <f t="shared" si="532"/>
        <v>65000</v>
      </c>
      <c r="AV205" s="182">
        <f t="shared" si="532"/>
        <v>0</v>
      </c>
      <c r="AW205" s="182">
        <f t="shared" si="532"/>
        <v>0</v>
      </c>
      <c r="AX205" s="182">
        <f t="shared" si="532"/>
        <v>43000</v>
      </c>
      <c r="AY205" s="182">
        <f t="shared" si="532"/>
        <v>43000</v>
      </c>
      <c r="AZ205" s="182">
        <f t="shared" si="532"/>
        <v>0</v>
      </c>
      <c r="BA205" s="182">
        <f t="shared" si="532"/>
        <v>0</v>
      </c>
      <c r="BB205" s="182">
        <f t="shared" si="533"/>
        <v>43000</v>
      </c>
      <c r="BC205" s="182">
        <f t="shared" si="533"/>
        <v>0</v>
      </c>
      <c r="BD205" s="182">
        <f t="shared" si="533"/>
        <v>0</v>
      </c>
      <c r="BE205" s="182">
        <f t="shared" si="533"/>
        <v>43000</v>
      </c>
      <c r="BF205" s="182">
        <f t="shared" si="533"/>
        <v>0</v>
      </c>
      <c r="BG205" s="182">
        <f t="shared" si="533"/>
        <v>0</v>
      </c>
      <c r="BH205" s="182">
        <f t="shared" si="533"/>
        <v>0</v>
      </c>
      <c r="BI205" s="182">
        <f t="shared" si="533"/>
        <v>0</v>
      </c>
      <c r="BJ205" s="182">
        <f t="shared" si="533"/>
        <v>0</v>
      </c>
      <c r="BK205" s="182">
        <f t="shared" si="533"/>
        <v>0</v>
      </c>
      <c r="BL205" s="182">
        <f t="shared" si="533"/>
        <v>0</v>
      </c>
      <c r="BM205" s="182">
        <f t="shared" si="533"/>
        <v>0</v>
      </c>
      <c r="BN205" s="182">
        <f t="shared" si="533"/>
        <v>0</v>
      </c>
      <c r="BO205" s="1447">
        <f t="shared" ref="BO205" si="535">BP205</f>
        <v>43000</v>
      </c>
      <c r="BP205" s="94">
        <f t="shared" ref="BP205" si="536">AY205</f>
        <v>43000</v>
      </c>
      <c r="BQ205" s="182">
        <f t="shared" si="534"/>
        <v>0</v>
      </c>
      <c r="BR205" s="182">
        <f t="shared" si="534"/>
        <v>0</v>
      </c>
      <c r="BS205" s="106"/>
    </row>
    <row r="206" spans="1:72" s="1407" customFormat="1" ht="56.25" hidden="1" customHeight="1">
      <c r="A206" s="1401"/>
      <c r="B206" s="1415" t="s">
        <v>25</v>
      </c>
      <c r="C206" s="1403"/>
      <c r="D206" s="1404"/>
      <c r="E206" s="1416"/>
      <c r="F206" s="208">
        <f>F207</f>
        <v>157000</v>
      </c>
      <c r="G206" s="208">
        <f t="shared" si="532"/>
        <v>108000</v>
      </c>
      <c r="H206" s="208"/>
      <c r="I206" s="208"/>
      <c r="J206" s="208"/>
      <c r="K206" s="208">
        <f t="shared" si="532"/>
        <v>0</v>
      </c>
      <c r="L206" s="208">
        <f t="shared" si="532"/>
        <v>0</v>
      </c>
      <c r="M206" s="208">
        <f t="shared" si="532"/>
        <v>108000</v>
      </c>
      <c r="N206" s="208">
        <f t="shared" si="532"/>
        <v>108000</v>
      </c>
      <c r="O206" s="208">
        <f t="shared" si="532"/>
        <v>0</v>
      </c>
      <c r="P206" s="208">
        <f t="shared" si="532"/>
        <v>0</v>
      </c>
      <c r="Q206" s="208">
        <f t="shared" si="532"/>
        <v>15000</v>
      </c>
      <c r="R206" s="208">
        <f t="shared" si="532"/>
        <v>0</v>
      </c>
      <c r="S206" s="208">
        <f t="shared" si="532"/>
        <v>0</v>
      </c>
      <c r="T206" s="208">
        <f t="shared" si="532"/>
        <v>11552</v>
      </c>
      <c r="U206" s="208">
        <f t="shared" si="532"/>
        <v>0</v>
      </c>
      <c r="V206" s="208">
        <f t="shared" si="532"/>
        <v>0</v>
      </c>
      <c r="W206" s="208">
        <f t="shared" si="532"/>
        <v>3448</v>
      </c>
      <c r="X206" s="208">
        <f t="shared" si="532"/>
        <v>0</v>
      </c>
      <c r="Y206" s="208">
        <f t="shared" si="532"/>
        <v>0</v>
      </c>
      <c r="Z206" s="208">
        <f t="shared" si="532"/>
        <v>3448</v>
      </c>
      <c r="AA206" s="208">
        <f t="shared" si="532"/>
        <v>0</v>
      </c>
      <c r="AB206" s="208">
        <f t="shared" si="532"/>
        <v>0</v>
      </c>
      <c r="AC206" s="208">
        <f t="shared" si="532"/>
        <v>0</v>
      </c>
      <c r="AD206" s="208">
        <f t="shared" si="532"/>
        <v>0</v>
      </c>
      <c r="AE206" s="208">
        <f t="shared" si="532"/>
        <v>0</v>
      </c>
      <c r="AF206" s="208">
        <f t="shared" si="532"/>
        <v>0</v>
      </c>
      <c r="AG206" s="208">
        <f t="shared" si="532"/>
        <v>0</v>
      </c>
      <c r="AH206" s="208">
        <f t="shared" si="532"/>
        <v>0</v>
      </c>
      <c r="AI206" s="208">
        <f t="shared" si="532"/>
        <v>0</v>
      </c>
      <c r="AJ206" s="208">
        <f t="shared" si="532"/>
        <v>0</v>
      </c>
      <c r="AK206" s="208">
        <f t="shared" si="532"/>
        <v>0</v>
      </c>
      <c r="AL206" s="208">
        <f t="shared" si="532"/>
        <v>0</v>
      </c>
      <c r="AM206" s="208">
        <f t="shared" si="532"/>
        <v>0</v>
      </c>
      <c r="AN206" s="208">
        <f t="shared" si="532"/>
        <v>0</v>
      </c>
      <c r="AO206" s="208">
        <f t="shared" si="532"/>
        <v>50000</v>
      </c>
      <c r="AP206" s="208">
        <f t="shared" si="532"/>
        <v>0</v>
      </c>
      <c r="AQ206" s="208">
        <f t="shared" si="532"/>
        <v>0</v>
      </c>
      <c r="AR206" s="208">
        <f t="shared" si="532"/>
        <v>50000</v>
      </c>
      <c r="AS206" s="208">
        <f t="shared" si="532"/>
        <v>0</v>
      </c>
      <c r="AT206" s="208">
        <f t="shared" si="532"/>
        <v>0</v>
      </c>
      <c r="AU206" s="208">
        <f t="shared" si="532"/>
        <v>65000</v>
      </c>
      <c r="AV206" s="208">
        <f t="shared" si="532"/>
        <v>0</v>
      </c>
      <c r="AW206" s="208">
        <f t="shared" si="532"/>
        <v>0</v>
      </c>
      <c r="AX206" s="208">
        <f t="shared" si="532"/>
        <v>43000</v>
      </c>
      <c r="AY206" s="208">
        <f t="shared" si="532"/>
        <v>43000</v>
      </c>
      <c r="AZ206" s="208">
        <f t="shared" si="532"/>
        <v>0</v>
      </c>
      <c r="BA206" s="208">
        <f t="shared" si="532"/>
        <v>0</v>
      </c>
      <c r="BB206" s="208">
        <f t="shared" si="533"/>
        <v>43000</v>
      </c>
      <c r="BC206" s="208">
        <f t="shared" si="533"/>
        <v>0</v>
      </c>
      <c r="BD206" s="208">
        <f t="shared" si="533"/>
        <v>0</v>
      </c>
      <c r="BE206" s="208">
        <f t="shared" si="533"/>
        <v>43000</v>
      </c>
      <c r="BF206" s="208">
        <f t="shared" si="533"/>
        <v>0</v>
      </c>
      <c r="BG206" s="208">
        <f t="shared" si="533"/>
        <v>0</v>
      </c>
      <c r="BH206" s="208">
        <f t="shared" si="533"/>
        <v>0</v>
      </c>
      <c r="BI206" s="208">
        <f t="shared" si="533"/>
        <v>0</v>
      </c>
      <c r="BJ206" s="208">
        <f t="shared" si="533"/>
        <v>0</v>
      </c>
      <c r="BK206" s="208">
        <f t="shared" si="533"/>
        <v>0</v>
      </c>
      <c r="BL206" s="208">
        <f t="shared" si="533"/>
        <v>0</v>
      </c>
      <c r="BM206" s="208">
        <f t="shared" si="533"/>
        <v>0</v>
      </c>
      <c r="BN206" s="208"/>
      <c r="BO206" s="1452">
        <f t="shared" si="534"/>
        <v>43000</v>
      </c>
      <c r="BP206" s="208">
        <f t="shared" si="534"/>
        <v>43000</v>
      </c>
      <c r="BQ206" s="208">
        <f t="shared" si="534"/>
        <v>0</v>
      </c>
      <c r="BR206" s="208">
        <f t="shared" si="534"/>
        <v>0</v>
      </c>
      <c r="BS206" s="1406"/>
    </row>
    <row r="207" spans="1:72" s="227" customFormat="1" ht="56.25" hidden="1" customHeight="1">
      <c r="A207" s="218">
        <v>1</v>
      </c>
      <c r="B207" s="1394" t="s">
        <v>127</v>
      </c>
      <c r="C207" s="241"/>
      <c r="D207" s="241"/>
      <c r="E207" s="1417" t="s">
        <v>189</v>
      </c>
      <c r="F207" s="573">
        <v>157000</v>
      </c>
      <c r="G207" s="570">
        <v>108000</v>
      </c>
      <c r="H207" s="570"/>
      <c r="I207" s="570"/>
      <c r="J207" s="570"/>
      <c r="K207" s="573"/>
      <c r="L207" s="573"/>
      <c r="M207" s="112">
        <f t="shared" ref="M207" si="537">N207</f>
        <v>108000</v>
      </c>
      <c r="N207" s="573">
        <f>20000+88000</f>
        <v>108000</v>
      </c>
      <c r="O207" s="573">
        <v>0</v>
      </c>
      <c r="P207" s="94"/>
      <c r="Q207" s="112">
        <v>15000</v>
      </c>
      <c r="R207" s="1133"/>
      <c r="S207" s="112"/>
      <c r="T207" s="112">
        <v>11552</v>
      </c>
      <c r="U207" s="1133"/>
      <c r="V207" s="112"/>
      <c r="W207" s="111">
        <f>Q207-T207</f>
        <v>3448</v>
      </c>
      <c r="X207" s="111"/>
      <c r="Y207" s="111"/>
      <c r="Z207" s="112">
        <v>3448</v>
      </c>
      <c r="AA207" s="1133"/>
      <c r="AB207" s="94"/>
      <c r="AC207" s="112"/>
      <c r="AD207" s="1134"/>
      <c r="AE207" s="112"/>
      <c r="AF207" s="112"/>
      <c r="AG207" s="1133"/>
      <c r="AH207" s="94"/>
      <c r="AI207" s="111"/>
      <c r="AJ207" s="111"/>
      <c r="AK207" s="111"/>
      <c r="AL207" s="94"/>
      <c r="AM207" s="1133"/>
      <c r="AN207" s="94"/>
      <c r="AO207" s="112">
        <v>50000</v>
      </c>
      <c r="AP207" s="1133"/>
      <c r="AQ207" s="112"/>
      <c r="AR207" s="112">
        <f>AO207</f>
        <v>50000</v>
      </c>
      <c r="AS207" s="224">
        <f>AP207</f>
        <v>0</v>
      </c>
      <c r="AT207" s="94">
        <f>AQ207</f>
        <v>0</v>
      </c>
      <c r="AU207" s="111">
        <f t="shared" ref="AU207:AW207" si="538">Q207+AC207+AO207</f>
        <v>65000</v>
      </c>
      <c r="AV207" s="111">
        <f t="shared" si="538"/>
        <v>0</v>
      </c>
      <c r="AW207" s="111">
        <f t="shared" si="538"/>
        <v>0</v>
      </c>
      <c r="AX207" s="111">
        <f t="shared" ref="AX207" si="539">AY207</f>
        <v>43000</v>
      </c>
      <c r="AY207" s="225">
        <f t="shared" ref="AY207:BA207" si="540">N207-AU207</f>
        <v>43000</v>
      </c>
      <c r="AZ207" s="111">
        <f t="shared" si="540"/>
        <v>0</v>
      </c>
      <c r="BA207" s="94">
        <f t="shared" si="540"/>
        <v>0</v>
      </c>
      <c r="BB207" s="111">
        <f t="shared" ref="BB207" si="541">AX207</f>
        <v>43000</v>
      </c>
      <c r="BC207" s="111">
        <f t="shared" ref="BC207" si="542">AZ207</f>
        <v>0</v>
      </c>
      <c r="BD207" s="94"/>
      <c r="BE207" s="111">
        <f t="shared" ref="BE207:BF207" si="543">BB207</f>
        <v>43000</v>
      </c>
      <c r="BF207" s="111">
        <f t="shared" si="543"/>
        <v>0</v>
      </c>
      <c r="BG207" s="94"/>
      <c r="BH207" s="111">
        <f t="shared" ref="BH207:BI207" si="544">AY207-BB207</f>
        <v>0</v>
      </c>
      <c r="BI207" s="94">
        <f t="shared" si="544"/>
        <v>0</v>
      </c>
      <c r="BJ207" s="94"/>
      <c r="BK207" s="94"/>
      <c r="BL207" s="94"/>
      <c r="BM207" s="94"/>
      <c r="BN207" s="94"/>
      <c r="BO207" s="1448">
        <f t="shared" ref="BO207" si="545">BP207</f>
        <v>43000</v>
      </c>
      <c r="BP207" s="111">
        <f t="shared" ref="BP207" si="546">AY207</f>
        <v>43000</v>
      </c>
      <c r="BQ207" s="106"/>
      <c r="BR207" s="106"/>
      <c r="BS207" s="106"/>
      <c r="BT207" s="37" t="s">
        <v>345</v>
      </c>
    </row>
    <row r="208" spans="1:72" s="227" customFormat="1" ht="56.25" hidden="1" customHeight="1">
      <c r="A208" s="1395" t="s">
        <v>13</v>
      </c>
      <c r="B208" s="1393" t="s">
        <v>128</v>
      </c>
      <c r="C208" s="1418"/>
      <c r="D208" s="218"/>
      <c r="E208" s="1395"/>
      <c r="F208" s="182">
        <f>F209</f>
        <v>177764</v>
      </c>
      <c r="G208" s="182">
        <f t="shared" ref="G208:AZ209" si="547">G209</f>
        <v>55519</v>
      </c>
      <c r="H208" s="182"/>
      <c r="I208" s="182"/>
      <c r="J208" s="182"/>
      <c r="K208" s="182">
        <f t="shared" si="547"/>
        <v>50500</v>
      </c>
      <c r="L208" s="182">
        <f t="shared" si="547"/>
        <v>45000</v>
      </c>
      <c r="M208" s="182">
        <f t="shared" si="547"/>
        <v>9500</v>
      </c>
      <c r="N208" s="182">
        <f t="shared" si="547"/>
        <v>9500</v>
      </c>
      <c r="O208" s="182">
        <f t="shared" si="547"/>
        <v>2500</v>
      </c>
      <c r="P208" s="182">
        <f t="shared" si="547"/>
        <v>0</v>
      </c>
      <c r="Q208" s="182">
        <f t="shared" si="547"/>
        <v>7000</v>
      </c>
      <c r="R208" s="182">
        <f t="shared" si="547"/>
        <v>0</v>
      </c>
      <c r="S208" s="182">
        <f t="shared" si="547"/>
        <v>0</v>
      </c>
      <c r="T208" s="182">
        <f t="shared" si="547"/>
        <v>6241</v>
      </c>
      <c r="U208" s="182">
        <f t="shared" si="547"/>
        <v>0</v>
      </c>
      <c r="V208" s="182">
        <f t="shared" si="547"/>
        <v>0</v>
      </c>
      <c r="W208" s="182">
        <f t="shared" si="547"/>
        <v>759</v>
      </c>
      <c r="X208" s="182">
        <f t="shared" si="547"/>
        <v>0</v>
      </c>
      <c r="Y208" s="182">
        <f t="shared" si="547"/>
        <v>0</v>
      </c>
      <c r="Z208" s="182">
        <f t="shared" si="547"/>
        <v>704</v>
      </c>
      <c r="AA208" s="182">
        <f t="shared" si="547"/>
        <v>0</v>
      </c>
      <c r="AB208" s="182">
        <f t="shared" si="547"/>
        <v>0</v>
      </c>
      <c r="AC208" s="182">
        <f t="shared" si="547"/>
        <v>0</v>
      </c>
      <c r="AD208" s="182">
        <f t="shared" si="547"/>
        <v>0</v>
      </c>
      <c r="AE208" s="182">
        <f t="shared" si="547"/>
        <v>0</v>
      </c>
      <c r="AF208" s="182">
        <f t="shared" si="547"/>
        <v>0</v>
      </c>
      <c r="AG208" s="182">
        <f t="shared" si="547"/>
        <v>0</v>
      </c>
      <c r="AH208" s="182">
        <f t="shared" si="547"/>
        <v>0</v>
      </c>
      <c r="AI208" s="182">
        <f t="shared" si="547"/>
        <v>0</v>
      </c>
      <c r="AJ208" s="182">
        <f t="shared" si="547"/>
        <v>0</v>
      </c>
      <c r="AK208" s="182">
        <f t="shared" si="547"/>
        <v>0</v>
      </c>
      <c r="AL208" s="182">
        <f t="shared" si="547"/>
        <v>0</v>
      </c>
      <c r="AM208" s="182">
        <f t="shared" si="547"/>
        <v>0</v>
      </c>
      <c r="AN208" s="182">
        <f t="shared" si="547"/>
        <v>0</v>
      </c>
      <c r="AO208" s="182">
        <f t="shared" si="547"/>
        <v>2500</v>
      </c>
      <c r="AP208" s="182">
        <f t="shared" si="547"/>
        <v>2500</v>
      </c>
      <c r="AQ208" s="182">
        <f t="shared" si="547"/>
        <v>0</v>
      </c>
      <c r="AR208" s="182">
        <f t="shared" si="547"/>
        <v>2500</v>
      </c>
      <c r="AS208" s="182">
        <f t="shared" si="547"/>
        <v>2500</v>
      </c>
      <c r="AT208" s="182">
        <f t="shared" si="547"/>
        <v>0</v>
      </c>
      <c r="AU208" s="182">
        <f t="shared" si="547"/>
        <v>9500</v>
      </c>
      <c r="AV208" s="182">
        <f t="shared" si="547"/>
        <v>2500</v>
      </c>
      <c r="AW208" s="182">
        <f t="shared" si="547"/>
        <v>0</v>
      </c>
      <c r="AX208" s="182">
        <f t="shared" si="547"/>
        <v>0</v>
      </c>
      <c r="AY208" s="182">
        <f t="shared" si="547"/>
        <v>0</v>
      </c>
      <c r="AZ208" s="182">
        <f t="shared" si="547"/>
        <v>0</v>
      </c>
      <c r="BA208" s="182">
        <f t="shared" ref="BA208:BM209" si="548">BA209</f>
        <v>0</v>
      </c>
      <c r="BB208" s="182">
        <f t="shared" si="548"/>
        <v>0</v>
      </c>
      <c r="BC208" s="182">
        <f t="shared" si="548"/>
        <v>0</v>
      </c>
      <c r="BD208" s="182">
        <f t="shared" si="548"/>
        <v>0</v>
      </c>
      <c r="BE208" s="182">
        <f t="shared" si="548"/>
        <v>0</v>
      </c>
      <c r="BF208" s="182">
        <f t="shared" si="548"/>
        <v>0</v>
      </c>
      <c r="BG208" s="182">
        <f t="shared" si="548"/>
        <v>0</v>
      </c>
      <c r="BH208" s="182">
        <f t="shared" si="548"/>
        <v>0</v>
      </c>
      <c r="BI208" s="182">
        <f t="shared" si="548"/>
        <v>0</v>
      </c>
      <c r="BJ208" s="182">
        <f t="shared" si="548"/>
        <v>0</v>
      </c>
      <c r="BK208" s="182">
        <f t="shared" si="548"/>
        <v>0</v>
      </c>
      <c r="BL208" s="182">
        <f t="shared" si="548"/>
        <v>0</v>
      </c>
      <c r="BM208" s="182">
        <f t="shared" si="548"/>
        <v>0</v>
      </c>
      <c r="BN208" s="182"/>
      <c r="BO208" s="1450">
        <f t="shared" ref="BO208:BR209" si="549">BO209</f>
        <v>0</v>
      </c>
      <c r="BP208" s="182">
        <f t="shared" si="549"/>
        <v>0</v>
      </c>
      <c r="BQ208" s="182">
        <f t="shared" si="549"/>
        <v>0</v>
      </c>
      <c r="BR208" s="182">
        <f t="shared" si="549"/>
        <v>0</v>
      </c>
      <c r="BS208" s="106"/>
    </row>
    <row r="209" spans="1:72" s="227" customFormat="1" ht="56.25" hidden="1" customHeight="1">
      <c r="A209" s="1395"/>
      <c r="B209" s="1393" t="s">
        <v>30</v>
      </c>
      <c r="C209" s="1418"/>
      <c r="D209" s="218"/>
      <c r="E209" s="1395"/>
      <c r="F209" s="182">
        <f>F210</f>
        <v>177764</v>
      </c>
      <c r="G209" s="182">
        <f t="shared" si="547"/>
        <v>55519</v>
      </c>
      <c r="H209" s="182"/>
      <c r="I209" s="182"/>
      <c r="J209" s="182"/>
      <c r="K209" s="182">
        <f t="shared" si="547"/>
        <v>50500</v>
      </c>
      <c r="L209" s="182">
        <f t="shared" si="547"/>
        <v>45000</v>
      </c>
      <c r="M209" s="182">
        <f t="shared" si="547"/>
        <v>9500</v>
      </c>
      <c r="N209" s="182">
        <f t="shared" si="547"/>
        <v>9500</v>
      </c>
      <c r="O209" s="182">
        <f t="shared" si="547"/>
        <v>2500</v>
      </c>
      <c r="P209" s="182">
        <f t="shared" si="547"/>
        <v>0</v>
      </c>
      <c r="Q209" s="182">
        <f t="shared" si="547"/>
        <v>7000</v>
      </c>
      <c r="R209" s="182">
        <f t="shared" si="547"/>
        <v>0</v>
      </c>
      <c r="S209" s="182">
        <f t="shared" si="547"/>
        <v>0</v>
      </c>
      <c r="T209" s="182">
        <f t="shared" si="547"/>
        <v>6241</v>
      </c>
      <c r="U209" s="182">
        <f t="shared" si="547"/>
        <v>0</v>
      </c>
      <c r="V209" s="182">
        <f t="shared" si="547"/>
        <v>0</v>
      </c>
      <c r="W209" s="182">
        <f t="shared" si="547"/>
        <v>759</v>
      </c>
      <c r="X209" s="182">
        <f t="shared" si="547"/>
        <v>0</v>
      </c>
      <c r="Y209" s="182">
        <f t="shared" si="547"/>
        <v>0</v>
      </c>
      <c r="Z209" s="182">
        <f t="shared" si="547"/>
        <v>704</v>
      </c>
      <c r="AA209" s="182">
        <f t="shared" si="547"/>
        <v>0</v>
      </c>
      <c r="AB209" s="182">
        <f t="shared" si="547"/>
        <v>0</v>
      </c>
      <c r="AC209" s="182">
        <f t="shared" si="547"/>
        <v>0</v>
      </c>
      <c r="AD209" s="182">
        <f t="shared" si="547"/>
        <v>0</v>
      </c>
      <c r="AE209" s="182">
        <f t="shared" si="547"/>
        <v>0</v>
      </c>
      <c r="AF209" s="182">
        <f t="shared" si="547"/>
        <v>0</v>
      </c>
      <c r="AG209" s="182">
        <f t="shared" si="547"/>
        <v>0</v>
      </c>
      <c r="AH209" s="182">
        <f t="shared" si="547"/>
        <v>0</v>
      </c>
      <c r="AI209" s="182">
        <f t="shared" si="547"/>
        <v>0</v>
      </c>
      <c r="AJ209" s="182">
        <f t="shared" si="547"/>
        <v>0</v>
      </c>
      <c r="AK209" s="182">
        <f t="shared" si="547"/>
        <v>0</v>
      </c>
      <c r="AL209" s="182">
        <f t="shared" si="547"/>
        <v>0</v>
      </c>
      <c r="AM209" s="182">
        <f t="shared" si="547"/>
        <v>0</v>
      </c>
      <c r="AN209" s="182">
        <f t="shared" si="547"/>
        <v>0</v>
      </c>
      <c r="AO209" s="182">
        <f t="shared" si="547"/>
        <v>2500</v>
      </c>
      <c r="AP209" s="182">
        <f t="shared" si="547"/>
        <v>2500</v>
      </c>
      <c r="AQ209" s="182">
        <f t="shared" si="547"/>
        <v>0</v>
      </c>
      <c r="AR209" s="182">
        <f t="shared" si="547"/>
        <v>2500</v>
      </c>
      <c r="AS209" s="182">
        <f t="shared" si="547"/>
        <v>2500</v>
      </c>
      <c r="AT209" s="182">
        <f t="shared" si="547"/>
        <v>0</v>
      </c>
      <c r="AU209" s="182">
        <f t="shared" si="547"/>
        <v>9500</v>
      </c>
      <c r="AV209" s="182">
        <f t="shared" si="547"/>
        <v>2500</v>
      </c>
      <c r="AW209" s="182">
        <f t="shared" si="547"/>
        <v>0</v>
      </c>
      <c r="AX209" s="182">
        <f t="shared" si="547"/>
        <v>0</v>
      </c>
      <c r="AY209" s="182">
        <f t="shared" si="547"/>
        <v>0</v>
      </c>
      <c r="AZ209" s="182">
        <f t="shared" si="547"/>
        <v>0</v>
      </c>
      <c r="BA209" s="182">
        <f t="shared" si="548"/>
        <v>0</v>
      </c>
      <c r="BB209" s="182">
        <f t="shared" si="548"/>
        <v>0</v>
      </c>
      <c r="BC209" s="182">
        <f t="shared" si="548"/>
        <v>0</v>
      </c>
      <c r="BD209" s="182">
        <f t="shared" si="548"/>
        <v>0</v>
      </c>
      <c r="BE209" s="182">
        <f t="shared" si="548"/>
        <v>0</v>
      </c>
      <c r="BF209" s="182">
        <f t="shared" si="548"/>
        <v>0</v>
      </c>
      <c r="BG209" s="182">
        <f t="shared" si="548"/>
        <v>0</v>
      </c>
      <c r="BH209" s="182">
        <f t="shared" si="548"/>
        <v>0</v>
      </c>
      <c r="BI209" s="182">
        <f t="shared" si="548"/>
        <v>0</v>
      </c>
      <c r="BJ209" s="182">
        <f t="shared" si="548"/>
        <v>0</v>
      </c>
      <c r="BK209" s="182">
        <f t="shared" si="548"/>
        <v>0</v>
      </c>
      <c r="BL209" s="182">
        <f t="shared" si="548"/>
        <v>0</v>
      </c>
      <c r="BM209" s="182">
        <f t="shared" si="548"/>
        <v>0</v>
      </c>
      <c r="BN209" s="182"/>
      <c r="BO209" s="1450">
        <f t="shared" si="549"/>
        <v>0</v>
      </c>
      <c r="BP209" s="182">
        <f t="shared" si="549"/>
        <v>0</v>
      </c>
      <c r="BQ209" s="182">
        <f t="shared" si="549"/>
        <v>0</v>
      </c>
      <c r="BR209" s="182">
        <f t="shared" si="549"/>
        <v>0</v>
      </c>
      <c r="BS209" s="106"/>
    </row>
    <row r="210" spans="1:72" s="227" customFormat="1" ht="56.25" hidden="1" customHeight="1">
      <c r="A210" s="1395" t="s">
        <v>29</v>
      </c>
      <c r="B210" s="1411" t="s">
        <v>260</v>
      </c>
      <c r="C210" s="1418"/>
      <c r="D210" s="218"/>
      <c r="E210" s="1395"/>
      <c r="F210" s="182">
        <f>F211+F213</f>
        <v>177764</v>
      </c>
      <c r="G210" s="182">
        <f t="shared" ref="G210:BR210" si="550">G211+G213</f>
        <v>55519</v>
      </c>
      <c r="H210" s="182"/>
      <c r="I210" s="182"/>
      <c r="J210" s="182"/>
      <c r="K210" s="182">
        <f t="shared" si="550"/>
        <v>50500</v>
      </c>
      <c r="L210" s="182">
        <f t="shared" si="550"/>
        <v>45000</v>
      </c>
      <c r="M210" s="182">
        <f t="shared" si="550"/>
        <v>9500</v>
      </c>
      <c r="N210" s="182">
        <f t="shared" si="550"/>
        <v>9500</v>
      </c>
      <c r="O210" s="182">
        <f t="shared" si="550"/>
        <v>2500</v>
      </c>
      <c r="P210" s="182">
        <f t="shared" si="550"/>
        <v>0</v>
      </c>
      <c r="Q210" s="182">
        <f t="shared" si="550"/>
        <v>7000</v>
      </c>
      <c r="R210" s="182">
        <f t="shared" si="550"/>
        <v>0</v>
      </c>
      <c r="S210" s="182">
        <f t="shared" si="550"/>
        <v>0</v>
      </c>
      <c r="T210" s="182">
        <f t="shared" si="550"/>
        <v>6241</v>
      </c>
      <c r="U210" s="182">
        <f t="shared" si="550"/>
        <v>0</v>
      </c>
      <c r="V210" s="182">
        <f t="shared" si="550"/>
        <v>0</v>
      </c>
      <c r="W210" s="182">
        <f t="shared" si="550"/>
        <v>759</v>
      </c>
      <c r="X210" s="182">
        <f t="shared" si="550"/>
        <v>0</v>
      </c>
      <c r="Y210" s="182">
        <f t="shared" si="550"/>
        <v>0</v>
      </c>
      <c r="Z210" s="182">
        <f t="shared" si="550"/>
        <v>704</v>
      </c>
      <c r="AA210" s="182">
        <f t="shared" si="550"/>
        <v>0</v>
      </c>
      <c r="AB210" s="182">
        <f t="shared" si="550"/>
        <v>0</v>
      </c>
      <c r="AC210" s="182">
        <f t="shared" si="550"/>
        <v>0</v>
      </c>
      <c r="AD210" s="182">
        <f t="shared" si="550"/>
        <v>0</v>
      </c>
      <c r="AE210" s="182">
        <f t="shared" si="550"/>
        <v>0</v>
      </c>
      <c r="AF210" s="182">
        <f t="shared" si="550"/>
        <v>0</v>
      </c>
      <c r="AG210" s="182">
        <f t="shared" si="550"/>
        <v>0</v>
      </c>
      <c r="AH210" s="182">
        <f t="shared" si="550"/>
        <v>0</v>
      </c>
      <c r="AI210" s="182">
        <f t="shared" si="550"/>
        <v>0</v>
      </c>
      <c r="AJ210" s="182">
        <f t="shared" si="550"/>
        <v>0</v>
      </c>
      <c r="AK210" s="182">
        <f t="shared" si="550"/>
        <v>0</v>
      </c>
      <c r="AL210" s="182">
        <f t="shared" si="550"/>
        <v>0</v>
      </c>
      <c r="AM210" s="182">
        <f t="shared" si="550"/>
        <v>0</v>
      </c>
      <c r="AN210" s="182">
        <f t="shared" si="550"/>
        <v>0</v>
      </c>
      <c r="AO210" s="182">
        <f t="shared" si="550"/>
        <v>2500</v>
      </c>
      <c r="AP210" s="182">
        <f t="shared" si="550"/>
        <v>2500</v>
      </c>
      <c r="AQ210" s="182">
        <f t="shared" si="550"/>
        <v>0</v>
      </c>
      <c r="AR210" s="182">
        <f t="shared" si="550"/>
        <v>2500</v>
      </c>
      <c r="AS210" s="182">
        <f t="shared" si="550"/>
        <v>2500</v>
      </c>
      <c r="AT210" s="182">
        <f t="shared" si="550"/>
        <v>0</v>
      </c>
      <c r="AU210" s="182">
        <f t="shared" si="550"/>
        <v>9500</v>
      </c>
      <c r="AV210" s="182">
        <f t="shared" si="550"/>
        <v>2500</v>
      </c>
      <c r="AW210" s="182">
        <f t="shared" si="550"/>
        <v>0</v>
      </c>
      <c r="AX210" s="182">
        <f t="shared" si="550"/>
        <v>0</v>
      </c>
      <c r="AY210" s="182">
        <f t="shared" si="550"/>
        <v>0</v>
      </c>
      <c r="AZ210" s="182">
        <f t="shared" si="550"/>
        <v>0</v>
      </c>
      <c r="BA210" s="182">
        <f t="shared" si="550"/>
        <v>0</v>
      </c>
      <c r="BB210" s="182">
        <f t="shared" si="550"/>
        <v>0</v>
      </c>
      <c r="BC210" s="182">
        <f t="shared" si="550"/>
        <v>0</v>
      </c>
      <c r="BD210" s="182">
        <f t="shared" si="550"/>
        <v>0</v>
      </c>
      <c r="BE210" s="182">
        <f t="shared" si="550"/>
        <v>0</v>
      </c>
      <c r="BF210" s="182">
        <f t="shared" si="550"/>
        <v>0</v>
      </c>
      <c r="BG210" s="182">
        <f t="shared" si="550"/>
        <v>0</v>
      </c>
      <c r="BH210" s="182">
        <f t="shared" si="550"/>
        <v>0</v>
      </c>
      <c r="BI210" s="182">
        <f t="shared" si="550"/>
        <v>0</v>
      </c>
      <c r="BJ210" s="182">
        <f t="shared" si="550"/>
        <v>0</v>
      </c>
      <c r="BK210" s="182">
        <f t="shared" si="550"/>
        <v>0</v>
      </c>
      <c r="BL210" s="182">
        <f t="shared" si="550"/>
        <v>0</v>
      </c>
      <c r="BM210" s="182">
        <f t="shared" si="550"/>
        <v>0</v>
      </c>
      <c r="BN210" s="182"/>
      <c r="BO210" s="1450">
        <f t="shared" si="550"/>
        <v>0</v>
      </c>
      <c r="BP210" s="182">
        <f t="shared" si="550"/>
        <v>0</v>
      </c>
      <c r="BQ210" s="182">
        <f t="shared" si="550"/>
        <v>0</v>
      </c>
      <c r="BR210" s="182">
        <f t="shared" si="550"/>
        <v>0</v>
      </c>
      <c r="BS210" s="106"/>
    </row>
    <row r="211" spans="1:72" s="1407" customFormat="1" ht="56.25" hidden="1" customHeight="1">
      <c r="A211" s="1401"/>
      <c r="B211" s="1415" t="s">
        <v>25</v>
      </c>
      <c r="C211" s="1419"/>
      <c r="D211" s="1404"/>
      <c r="E211" s="1401"/>
      <c r="F211" s="208">
        <f>F212</f>
        <v>117288</v>
      </c>
      <c r="G211" s="208">
        <f t="shared" ref="G211:BR211" si="551">G212</f>
        <v>25000</v>
      </c>
      <c r="H211" s="208"/>
      <c r="I211" s="208"/>
      <c r="J211" s="208"/>
      <c r="K211" s="208">
        <f t="shared" si="551"/>
        <v>20500</v>
      </c>
      <c r="L211" s="208">
        <f t="shared" si="551"/>
        <v>20500</v>
      </c>
      <c r="M211" s="208">
        <f t="shared" si="551"/>
        <v>4500</v>
      </c>
      <c r="N211" s="208">
        <f t="shared" si="551"/>
        <v>4500</v>
      </c>
      <c r="O211" s="208">
        <f t="shared" si="551"/>
        <v>0</v>
      </c>
      <c r="P211" s="208">
        <f t="shared" si="551"/>
        <v>0</v>
      </c>
      <c r="Q211" s="208">
        <f t="shared" si="551"/>
        <v>4500</v>
      </c>
      <c r="R211" s="208">
        <f t="shared" si="551"/>
        <v>0</v>
      </c>
      <c r="S211" s="208">
        <f t="shared" si="551"/>
        <v>0</v>
      </c>
      <c r="T211" s="208">
        <f t="shared" si="551"/>
        <v>4445</v>
      </c>
      <c r="U211" s="208">
        <f t="shared" si="551"/>
        <v>0</v>
      </c>
      <c r="V211" s="208">
        <f t="shared" si="551"/>
        <v>0</v>
      </c>
      <c r="W211" s="208">
        <f t="shared" si="551"/>
        <v>55</v>
      </c>
      <c r="X211" s="208">
        <f t="shared" si="551"/>
        <v>0</v>
      </c>
      <c r="Y211" s="208">
        <f t="shared" si="551"/>
        <v>0</v>
      </c>
      <c r="Z211" s="208">
        <f t="shared" si="551"/>
        <v>0</v>
      </c>
      <c r="AA211" s="208">
        <f t="shared" si="551"/>
        <v>0</v>
      </c>
      <c r="AB211" s="208">
        <f t="shared" si="551"/>
        <v>0</v>
      </c>
      <c r="AC211" s="208">
        <f t="shared" si="551"/>
        <v>0</v>
      </c>
      <c r="AD211" s="208">
        <f t="shared" si="551"/>
        <v>0</v>
      </c>
      <c r="AE211" s="208">
        <f t="shared" si="551"/>
        <v>0</v>
      </c>
      <c r="AF211" s="208">
        <f t="shared" si="551"/>
        <v>0</v>
      </c>
      <c r="AG211" s="208">
        <f t="shared" si="551"/>
        <v>0</v>
      </c>
      <c r="AH211" s="208">
        <f t="shared" si="551"/>
        <v>0</v>
      </c>
      <c r="AI211" s="208">
        <f t="shared" si="551"/>
        <v>0</v>
      </c>
      <c r="AJ211" s="208">
        <f t="shared" si="551"/>
        <v>0</v>
      </c>
      <c r="AK211" s="208">
        <f t="shared" si="551"/>
        <v>0</v>
      </c>
      <c r="AL211" s="208">
        <f t="shared" si="551"/>
        <v>0</v>
      </c>
      <c r="AM211" s="208">
        <f t="shared" si="551"/>
        <v>0</v>
      </c>
      <c r="AN211" s="208">
        <f t="shared" si="551"/>
        <v>0</v>
      </c>
      <c r="AO211" s="208">
        <f t="shared" si="551"/>
        <v>0</v>
      </c>
      <c r="AP211" s="208">
        <f t="shared" si="551"/>
        <v>0</v>
      </c>
      <c r="AQ211" s="208">
        <f t="shared" si="551"/>
        <v>0</v>
      </c>
      <c r="AR211" s="208">
        <f t="shared" si="551"/>
        <v>0</v>
      </c>
      <c r="AS211" s="208">
        <f t="shared" si="551"/>
        <v>0</v>
      </c>
      <c r="AT211" s="208">
        <f t="shared" si="551"/>
        <v>0</v>
      </c>
      <c r="AU211" s="208">
        <f t="shared" si="551"/>
        <v>4500</v>
      </c>
      <c r="AV211" s="208">
        <f t="shared" si="551"/>
        <v>0</v>
      </c>
      <c r="AW211" s="208">
        <f t="shared" si="551"/>
        <v>0</v>
      </c>
      <c r="AX211" s="208">
        <f t="shared" si="551"/>
        <v>0</v>
      </c>
      <c r="AY211" s="208">
        <f t="shared" si="551"/>
        <v>0</v>
      </c>
      <c r="AZ211" s="208">
        <f t="shared" si="551"/>
        <v>0</v>
      </c>
      <c r="BA211" s="208">
        <f t="shared" si="551"/>
        <v>0</v>
      </c>
      <c r="BB211" s="208">
        <f t="shared" si="551"/>
        <v>0</v>
      </c>
      <c r="BC211" s="208">
        <f t="shared" si="551"/>
        <v>0</v>
      </c>
      <c r="BD211" s="208">
        <f t="shared" si="551"/>
        <v>0</v>
      </c>
      <c r="BE211" s="208">
        <f t="shared" si="551"/>
        <v>0</v>
      </c>
      <c r="BF211" s="208">
        <f t="shared" si="551"/>
        <v>0</v>
      </c>
      <c r="BG211" s="208">
        <f t="shared" si="551"/>
        <v>0</v>
      </c>
      <c r="BH211" s="208">
        <f t="shared" si="551"/>
        <v>0</v>
      </c>
      <c r="BI211" s="208">
        <f t="shared" si="551"/>
        <v>0</v>
      </c>
      <c r="BJ211" s="208">
        <f t="shared" si="551"/>
        <v>0</v>
      </c>
      <c r="BK211" s="208">
        <f t="shared" si="551"/>
        <v>0</v>
      </c>
      <c r="BL211" s="208">
        <f t="shared" si="551"/>
        <v>0</v>
      </c>
      <c r="BM211" s="208">
        <f t="shared" si="551"/>
        <v>0</v>
      </c>
      <c r="BN211" s="208"/>
      <c r="BO211" s="1452">
        <f t="shared" si="551"/>
        <v>0</v>
      </c>
      <c r="BP211" s="208">
        <f t="shared" si="551"/>
        <v>0</v>
      </c>
      <c r="BQ211" s="208">
        <f t="shared" si="551"/>
        <v>0</v>
      </c>
      <c r="BR211" s="208">
        <f t="shared" si="551"/>
        <v>0</v>
      </c>
      <c r="BS211" s="1406"/>
    </row>
    <row r="212" spans="1:72" s="227" customFormat="1" ht="56.25" hidden="1" customHeight="1">
      <c r="A212" s="241">
        <v>1</v>
      </c>
      <c r="B212" s="1408" t="s">
        <v>129</v>
      </c>
      <c r="C212" s="1418"/>
      <c r="D212" s="241" t="s">
        <v>166</v>
      </c>
      <c r="E212" s="221" t="s">
        <v>190</v>
      </c>
      <c r="F212" s="573">
        <v>117288</v>
      </c>
      <c r="G212" s="573">
        <v>25000</v>
      </c>
      <c r="H212" s="573"/>
      <c r="I212" s="573"/>
      <c r="J212" s="573"/>
      <c r="K212" s="573">
        <v>20500</v>
      </c>
      <c r="L212" s="573">
        <v>20500</v>
      </c>
      <c r="M212" s="112">
        <f t="shared" ref="M212:M215" si="552">N212</f>
        <v>4500</v>
      </c>
      <c r="N212" s="573">
        <v>4500</v>
      </c>
      <c r="O212" s="573">
        <v>0</v>
      </c>
      <c r="P212" s="94"/>
      <c r="Q212" s="112">
        <v>4500</v>
      </c>
      <c r="R212" s="1133"/>
      <c r="S212" s="112"/>
      <c r="T212" s="112">
        <v>4445</v>
      </c>
      <c r="U212" s="1133"/>
      <c r="V212" s="112"/>
      <c r="W212" s="111">
        <f t="shared" ref="W212:Y214" si="553">Q212-T212</f>
        <v>55</v>
      </c>
      <c r="X212" s="111"/>
      <c r="Y212" s="111"/>
      <c r="Z212" s="112"/>
      <c r="AA212" s="1133"/>
      <c r="AB212" s="94"/>
      <c r="AC212" s="112"/>
      <c r="AD212" s="1134"/>
      <c r="AE212" s="112"/>
      <c r="AF212" s="112"/>
      <c r="AG212" s="1133"/>
      <c r="AH212" s="94"/>
      <c r="AI212" s="111"/>
      <c r="AJ212" s="111"/>
      <c r="AK212" s="111"/>
      <c r="AL212" s="94"/>
      <c r="AM212" s="1133"/>
      <c r="AN212" s="94"/>
      <c r="AO212" s="1132"/>
      <c r="AP212" s="1133"/>
      <c r="AQ212" s="94"/>
      <c r="AR212" s="112"/>
      <c r="AS212" s="224"/>
      <c r="AT212" s="94"/>
      <c r="AU212" s="111">
        <f t="shared" ref="AU212:AW215" si="554">Q212+AC212+AO212</f>
        <v>4500</v>
      </c>
      <c r="AV212" s="111">
        <f t="shared" si="554"/>
        <v>0</v>
      </c>
      <c r="AW212" s="111">
        <f t="shared" si="554"/>
        <v>0</v>
      </c>
      <c r="AX212" s="111">
        <f t="shared" ref="AX212" si="555">AY212</f>
        <v>0</v>
      </c>
      <c r="AY212" s="225">
        <f t="shared" ref="AY212:BA212" si="556">N212-AU212</f>
        <v>0</v>
      </c>
      <c r="AZ212" s="111">
        <f t="shared" si="556"/>
        <v>0</v>
      </c>
      <c r="BA212" s="94">
        <f t="shared" si="556"/>
        <v>0</v>
      </c>
      <c r="BB212" s="111">
        <f t="shared" ref="BB212" si="557">AX212</f>
        <v>0</v>
      </c>
      <c r="BC212" s="111">
        <f t="shared" ref="BC212" si="558">AZ212</f>
        <v>0</v>
      </c>
      <c r="BD212" s="94"/>
      <c r="BE212" s="111">
        <f t="shared" ref="BE212:BF212" si="559">BB212</f>
        <v>0</v>
      </c>
      <c r="BF212" s="111">
        <f t="shared" si="559"/>
        <v>0</v>
      </c>
      <c r="BG212" s="94"/>
      <c r="BH212" s="111">
        <f t="shared" ref="BH212:BI212" si="560">AY212-BB212</f>
        <v>0</v>
      </c>
      <c r="BI212" s="94">
        <f t="shared" si="560"/>
        <v>0</v>
      </c>
      <c r="BJ212" s="94"/>
      <c r="BK212" s="94"/>
      <c r="BL212" s="94"/>
      <c r="BM212" s="94"/>
      <c r="BN212" s="94"/>
      <c r="BO212" s="1448">
        <f t="shared" ref="BO212" si="561">BP212</f>
        <v>0</v>
      </c>
      <c r="BP212" s="111">
        <f t="shared" ref="BP212" si="562">AY212</f>
        <v>0</v>
      </c>
      <c r="BQ212" s="106"/>
      <c r="BR212" s="106"/>
      <c r="BS212" s="106"/>
      <c r="BT212" s="227" t="s">
        <v>355</v>
      </c>
    </row>
    <row r="213" spans="1:72" s="1407" customFormat="1" ht="56.25" hidden="1" customHeight="1">
      <c r="A213" s="1420"/>
      <c r="B213" s="1415" t="s">
        <v>24</v>
      </c>
      <c r="C213" s="1421"/>
      <c r="D213" s="1420"/>
      <c r="E213" s="1422"/>
      <c r="F213" s="208">
        <f>SUM(F214:F215)</f>
        <v>60476</v>
      </c>
      <c r="G213" s="208">
        <f t="shared" ref="G213:BR213" si="563">SUM(G214:G215)</f>
        <v>30519</v>
      </c>
      <c r="H213" s="208"/>
      <c r="I213" s="208"/>
      <c r="J213" s="208"/>
      <c r="K213" s="208">
        <f t="shared" si="563"/>
        <v>30000</v>
      </c>
      <c r="L213" s="208">
        <f t="shared" si="563"/>
        <v>24500</v>
      </c>
      <c r="M213" s="208">
        <f t="shared" si="563"/>
        <v>5000</v>
      </c>
      <c r="N213" s="208">
        <f t="shared" si="563"/>
        <v>5000</v>
      </c>
      <c r="O213" s="208">
        <f t="shared" si="563"/>
        <v>2500</v>
      </c>
      <c r="P213" s="208">
        <f t="shared" si="563"/>
        <v>0</v>
      </c>
      <c r="Q213" s="208">
        <f t="shared" si="563"/>
        <v>2500</v>
      </c>
      <c r="R213" s="208">
        <f t="shared" si="563"/>
        <v>0</v>
      </c>
      <c r="S213" s="208">
        <f t="shared" si="563"/>
        <v>0</v>
      </c>
      <c r="T213" s="208">
        <f t="shared" si="563"/>
        <v>1796</v>
      </c>
      <c r="U213" s="208">
        <f t="shared" si="563"/>
        <v>0</v>
      </c>
      <c r="V213" s="208">
        <f t="shared" si="563"/>
        <v>0</v>
      </c>
      <c r="W213" s="208">
        <f t="shared" si="563"/>
        <v>704</v>
      </c>
      <c r="X213" s="208">
        <f t="shared" si="563"/>
        <v>0</v>
      </c>
      <c r="Y213" s="208">
        <f t="shared" si="563"/>
        <v>0</v>
      </c>
      <c r="Z213" s="208">
        <f t="shared" si="563"/>
        <v>704</v>
      </c>
      <c r="AA213" s="208">
        <f t="shared" si="563"/>
        <v>0</v>
      </c>
      <c r="AB213" s="208">
        <f t="shared" si="563"/>
        <v>0</v>
      </c>
      <c r="AC213" s="208">
        <f t="shared" si="563"/>
        <v>0</v>
      </c>
      <c r="AD213" s="208">
        <f t="shared" si="563"/>
        <v>0</v>
      </c>
      <c r="AE213" s="208">
        <f t="shared" si="563"/>
        <v>0</v>
      </c>
      <c r="AF213" s="208">
        <f t="shared" si="563"/>
        <v>0</v>
      </c>
      <c r="AG213" s="208">
        <f t="shared" si="563"/>
        <v>0</v>
      </c>
      <c r="AH213" s="208">
        <f t="shared" si="563"/>
        <v>0</v>
      </c>
      <c r="AI213" s="208">
        <f t="shared" si="563"/>
        <v>0</v>
      </c>
      <c r="AJ213" s="208">
        <f t="shared" si="563"/>
        <v>0</v>
      </c>
      <c r="AK213" s="208">
        <f t="shared" si="563"/>
        <v>0</v>
      </c>
      <c r="AL213" s="208">
        <f t="shared" si="563"/>
        <v>0</v>
      </c>
      <c r="AM213" s="208">
        <f t="shared" si="563"/>
        <v>0</v>
      </c>
      <c r="AN213" s="208">
        <f t="shared" si="563"/>
        <v>0</v>
      </c>
      <c r="AO213" s="208">
        <f t="shared" si="563"/>
        <v>2500</v>
      </c>
      <c r="AP213" s="208">
        <f t="shared" si="563"/>
        <v>2500</v>
      </c>
      <c r="AQ213" s="208">
        <f t="shared" si="563"/>
        <v>0</v>
      </c>
      <c r="AR213" s="208">
        <f t="shared" si="563"/>
        <v>2500</v>
      </c>
      <c r="AS213" s="208">
        <f t="shared" si="563"/>
        <v>2500</v>
      </c>
      <c r="AT213" s="208">
        <f t="shared" si="563"/>
        <v>0</v>
      </c>
      <c r="AU213" s="208">
        <f t="shared" si="563"/>
        <v>5000</v>
      </c>
      <c r="AV213" s="208">
        <f t="shared" si="563"/>
        <v>2500</v>
      </c>
      <c r="AW213" s="208">
        <f t="shared" si="563"/>
        <v>0</v>
      </c>
      <c r="AX213" s="208">
        <f t="shared" si="563"/>
        <v>0</v>
      </c>
      <c r="AY213" s="208">
        <f t="shared" si="563"/>
        <v>0</v>
      </c>
      <c r="AZ213" s="208">
        <f t="shared" si="563"/>
        <v>0</v>
      </c>
      <c r="BA213" s="208">
        <f t="shared" si="563"/>
        <v>0</v>
      </c>
      <c r="BB213" s="208">
        <f t="shared" si="563"/>
        <v>0</v>
      </c>
      <c r="BC213" s="208">
        <f t="shared" si="563"/>
        <v>0</v>
      </c>
      <c r="BD213" s="208">
        <f t="shared" si="563"/>
        <v>0</v>
      </c>
      <c r="BE213" s="208">
        <f t="shared" si="563"/>
        <v>0</v>
      </c>
      <c r="BF213" s="208">
        <f t="shared" si="563"/>
        <v>0</v>
      </c>
      <c r="BG213" s="208">
        <f t="shared" si="563"/>
        <v>0</v>
      </c>
      <c r="BH213" s="208">
        <f t="shared" si="563"/>
        <v>0</v>
      </c>
      <c r="BI213" s="208">
        <f t="shared" si="563"/>
        <v>0</v>
      </c>
      <c r="BJ213" s="208">
        <f t="shared" si="563"/>
        <v>0</v>
      </c>
      <c r="BK213" s="208">
        <f t="shared" si="563"/>
        <v>0</v>
      </c>
      <c r="BL213" s="208">
        <f t="shared" si="563"/>
        <v>0</v>
      </c>
      <c r="BM213" s="208">
        <f t="shared" si="563"/>
        <v>0</v>
      </c>
      <c r="BN213" s="208"/>
      <c r="BO213" s="1452">
        <f t="shared" si="563"/>
        <v>0</v>
      </c>
      <c r="BP213" s="208">
        <f t="shared" si="563"/>
        <v>0</v>
      </c>
      <c r="BQ213" s="208">
        <f t="shared" si="563"/>
        <v>0</v>
      </c>
      <c r="BR213" s="208">
        <f t="shared" si="563"/>
        <v>0</v>
      </c>
      <c r="BS213" s="1406"/>
    </row>
    <row r="214" spans="1:72" s="227" customFormat="1" ht="56.25" hidden="1" customHeight="1">
      <c r="A214" s="241">
        <v>1</v>
      </c>
      <c r="B214" s="1408" t="s">
        <v>130</v>
      </c>
      <c r="C214" s="1418"/>
      <c r="D214" s="241" t="s">
        <v>166</v>
      </c>
      <c r="E214" s="221" t="s">
        <v>191</v>
      </c>
      <c r="F214" s="573">
        <v>10519</v>
      </c>
      <c r="G214" s="573">
        <v>10519</v>
      </c>
      <c r="H214" s="573"/>
      <c r="I214" s="573"/>
      <c r="J214" s="573"/>
      <c r="K214" s="573">
        <v>8000</v>
      </c>
      <c r="L214" s="573">
        <v>8000</v>
      </c>
      <c r="M214" s="112">
        <f t="shared" si="552"/>
        <v>2500</v>
      </c>
      <c r="N214" s="573">
        <v>2500</v>
      </c>
      <c r="O214" s="573">
        <v>0</v>
      </c>
      <c r="P214" s="94"/>
      <c r="Q214" s="112">
        <v>2500</v>
      </c>
      <c r="R214" s="1133"/>
      <c r="S214" s="112"/>
      <c r="T214" s="112">
        <v>1796</v>
      </c>
      <c r="U214" s="1133"/>
      <c r="V214" s="112"/>
      <c r="W214" s="111">
        <f t="shared" si="553"/>
        <v>704</v>
      </c>
      <c r="X214" s="111">
        <f t="shared" si="553"/>
        <v>0</v>
      </c>
      <c r="Y214" s="111">
        <f t="shared" si="553"/>
        <v>0</v>
      </c>
      <c r="Z214" s="112">
        <v>704</v>
      </c>
      <c r="AA214" s="1133"/>
      <c r="AB214" s="112"/>
      <c r="AC214" s="112">
        <f>AD214+AE214</f>
        <v>0</v>
      </c>
      <c r="AD214" s="1134"/>
      <c r="AE214" s="112"/>
      <c r="AF214" s="112">
        <f>AG214+AH214</f>
        <v>0</v>
      </c>
      <c r="AG214" s="1133"/>
      <c r="AH214" s="94"/>
      <c r="AI214" s="111">
        <f t="shared" ref="AI214" si="564">AC214-AF214</f>
        <v>0</v>
      </c>
      <c r="AJ214" s="111"/>
      <c r="AK214" s="111"/>
      <c r="AL214" s="94"/>
      <c r="AM214" s="1133"/>
      <c r="AN214" s="94"/>
      <c r="AO214" s="1132">
        <f t="shared" ref="AO214:AO215" si="565">AP214+AQ214</f>
        <v>0</v>
      </c>
      <c r="AP214" s="1133"/>
      <c r="AQ214" s="94"/>
      <c r="AR214" s="1132">
        <f t="shared" ref="AR214" si="566">AS214+AT214</f>
        <v>0</v>
      </c>
      <c r="AS214" s="1133"/>
      <c r="AT214" s="94"/>
      <c r="AU214" s="111">
        <f t="shared" si="554"/>
        <v>2500</v>
      </c>
      <c r="AV214" s="111">
        <f t="shared" si="554"/>
        <v>0</v>
      </c>
      <c r="AW214" s="111">
        <f t="shared" si="554"/>
        <v>0</v>
      </c>
      <c r="AX214" s="111">
        <f t="shared" ref="AX214:AX215" si="567">AY214</f>
        <v>0</v>
      </c>
      <c r="AY214" s="225">
        <f t="shared" ref="AY214:BA215" si="568">N214-AU214</f>
        <v>0</v>
      </c>
      <c r="AZ214" s="111">
        <f t="shared" si="568"/>
        <v>0</v>
      </c>
      <c r="BA214" s="94">
        <f t="shared" si="568"/>
        <v>0</v>
      </c>
      <c r="BB214" s="111">
        <f t="shared" ref="BB214:BB215" si="569">AX214</f>
        <v>0</v>
      </c>
      <c r="BC214" s="111">
        <f t="shared" ref="BC214:BC215" si="570">AZ214</f>
        <v>0</v>
      </c>
      <c r="BD214" s="94"/>
      <c r="BE214" s="111">
        <f t="shared" ref="BE214:BF215" si="571">BB214</f>
        <v>0</v>
      </c>
      <c r="BF214" s="111">
        <f t="shared" si="571"/>
        <v>0</v>
      </c>
      <c r="BG214" s="94"/>
      <c r="BH214" s="111">
        <f t="shared" ref="BH214:BI215" si="572">AY214-BB214</f>
        <v>0</v>
      </c>
      <c r="BI214" s="94">
        <f t="shared" si="572"/>
        <v>0</v>
      </c>
      <c r="BJ214" s="94"/>
      <c r="BK214" s="94"/>
      <c r="BL214" s="94"/>
      <c r="BM214" s="94"/>
      <c r="BN214" s="94"/>
      <c r="BO214" s="1448">
        <f t="shared" ref="BO214:BO215" si="573">BP214</f>
        <v>0</v>
      </c>
      <c r="BP214" s="111">
        <f t="shared" ref="BP214:BP215" si="574">AY214</f>
        <v>0</v>
      </c>
      <c r="BQ214" s="106"/>
      <c r="BR214" s="106"/>
      <c r="BS214" s="106"/>
      <c r="BT214" s="227" t="s">
        <v>355</v>
      </c>
    </row>
    <row r="215" spans="1:72" s="227" customFormat="1" ht="56.25" hidden="1" customHeight="1">
      <c r="A215" s="241">
        <v>2</v>
      </c>
      <c r="B215" s="1408" t="s">
        <v>131</v>
      </c>
      <c r="C215" s="1418"/>
      <c r="D215" s="241" t="s">
        <v>171</v>
      </c>
      <c r="E215" s="221" t="s">
        <v>192</v>
      </c>
      <c r="F215" s="573">
        <v>49957</v>
      </c>
      <c r="G215" s="573">
        <v>20000</v>
      </c>
      <c r="H215" s="573"/>
      <c r="I215" s="573"/>
      <c r="J215" s="573"/>
      <c r="K215" s="573">
        <v>22000</v>
      </c>
      <c r="L215" s="573">
        <v>16500</v>
      </c>
      <c r="M215" s="112">
        <f t="shared" si="552"/>
        <v>2500</v>
      </c>
      <c r="N215" s="573">
        <v>2500</v>
      </c>
      <c r="O215" s="573">
        <v>2500</v>
      </c>
      <c r="P215" s="94"/>
      <c r="Q215" s="112"/>
      <c r="R215" s="1133"/>
      <c r="S215" s="94"/>
      <c r="T215" s="112"/>
      <c r="U215" s="1133"/>
      <c r="V215" s="94"/>
      <c r="W215" s="111"/>
      <c r="X215" s="111"/>
      <c r="Y215" s="111"/>
      <c r="Z215" s="112"/>
      <c r="AA215" s="1133"/>
      <c r="AB215" s="94"/>
      <c r="AC215" s="112"/>
      <c r="AD215" s="1134"/>
      <c r="AE215" s="112"/>
      <c r="AF215" s="112"/>
      <c r="AG215" s="1133"/>
      <c r="AH215" s="94"/>
      <c r="AI215" s="111"/>
      <c r="AJ215" s="111"/>
      <c r="AK215" s="111"/>
      <c r="AL215" s="94"/>
      <c r="AM215" s="1133"/>
      <c r="AN215" s="94"/>
      <c r="AO215" s="112">
        <f t="shared" si="565"/>
        <v>2500</v>
      </c>
      <c r="AP215" s="112">
        <v>2500</v>
      </c>
      <c r="AQ215" s="112"/>
      <c r="AR215" s="112">
        <f>AO215</f>
        <v>2500</v>
      </c>
      <c r="AS215" s="224">
        <f>AP215</f>
        <v>2500</v>
      </c>
      <c r="AT215" s="94">
        <f>AQ215</f>
        <v>0</v>
      </c>
      <c r="AU215" s="111">
        <f t="shared" si="554"/>
        <v>2500</v>
      </c>
      <c r="AV215" s="111">
        <f t="shared" si="554"/>
        <v>2500</v>
      </c>
      <c r="AW215" s="111">
        <f t="shared" si="554"/>
        <v>0</v>
      </c>
      <c r="AX215" s="111">
        <f t="shared" si="567"/>
        <v>0</v>
      </c>
      <c r="AY215" s="225">
        <f t="shared" si="568"/>
        <v>0</v>
      </c>
      <c r="AZ215" s="111">
        <f t="shared" si="568"/>
        <v>0</v>
      </c>
      <c r="BA215" s="94">
        <f t="shared" si="568"/>
        <v>0</v>
      </c>
      <c r="BB215" s="111">
        <f t="shared" si="569"/>
        <v>0</v>
      </c>
      <c r="BC215" s="111">
        <f t="shared" si="570"/>
        <v>0</v>
      </c>
      <c r="BD215" s="94"/>
      <c r="BE215" s="111">
        <f t="shared" si="571"/>
        <v>0</v>
      </c>
      <c r="BF215" s="111">
        <f t="shared" si="571"/>
        <v>0</v>
      </c>
      <c r="BG215" s="94"/>
      <c r="BH215" s="111">
        <f t="shared" si="572"/>
        <v>0</v>
      </c>
      <c r="BI215" s="94">
        <f t="shared" si="572"/>
        <v>0</v>
      </c>
      <c r="BJ215" s="94"/>
      <c r="BK215" s="94"/>
      <c r="BL215" s="94"/>
      <c r="BM215" s="94"/>
      <c r="BN215" s="94"/>
      <c r="BO215" s="1448">
        <f t="shared" si="573"/>
        <v>0</v>
      </c>
      <c r="BP215" s="111">
        <f t="shared" si="574"/>
        <v>0</v>
      </c>
      <c r="BQ215" s="106"/>
      <c r="BR215" s="106"/>
      <c r="BS215" s="106"/>
      <c r="BT215" s="227" t="s">
        <v>355</v>
      </c>
    </row>
    <row r="216" spans="1:72" s="227" customFormat="1" ht="56.25" hidden="1" customHeight="1">
      <c r="A216" s="1395" t="s">
        <v>140</v>
      </c>
      <c r="B216" s="1393" t="s">
        <v>132</v>
      </c>
      <c r="C216" s="221"/>
      <c r="D216" s="241"/>
      <c r="E216" s="1423"/>
      <c r="F216" s="182">
        <f>F217</f>
        <v>856063</v>
      </c>
      <c r="G216" s="182">
        <f t="shared" ref="G216:AZ217" si="575">G217</f>
        <v>537985.6</v>
      </c>
      <c r="H216" s="182"/>
      <c r="I216" s="182"/>
      <c r="J216" s="182"/>
      <c r="K216" s="182">
        <f t="shared" si="575"/>
        <v>344618</v>
      </c>
      <c r="L216" s="182">
        <f t="shared" si="575"/>
        <v>252750</v>
      </c>
      <c r="M216" s="182">
        <f t="shared" si="575"/>
        <v>227461</v>
      </c>
      <c r="N216" s="182">
        <f t="shared" si="575"/>
        <v>227461</v>
      </c>
      <c r="O216" s="182">
        <f t="shared" si="575"/>
        <v>138750</v>
      </c>
      <c r="P216" s="182">
        <f t="shared" si="575"/>
        <v>0</v>
      </c>
      <c r="Q216" s="182">
        <f t="shared" si="575"/>
        <v>151000</v>
      </c>
      <c r="R216" s="182">
        <f t="shared" si="575"/>
        <v>120000</v>
      </c>
      <c r="S216" s="182">
        <f t="shared" si="575"/>
        <v>0</v>
      </c>
      <c r="T216" s="182">
        <f t="shared" si="575"/>
        <v>53833</v>
      </c>
      <c r="U216" s="182">
        <f t="shared" si="575"/>
        <v>22967</v>
      </c>
      <c r="V216" s="182">
        <f t="shared" si="575"/>
        <v>0</v>
      </c>
      <c r="W216" s="182">
        <f t="shared" si="575"/>
        <v>97167</v>
      </c>
      <c r="X216" s="182">
        <f t="shared" si="575"/>
        <v>97033</v>
      </c>
      <c r="Y216" s="182">
        <f t="shared" si="575"/>
        <v>0</v>
      </c>
      <c r="Z216" s="182">
        <f t="shared" si="575"/>
        <v>97167</v>
      </c>
      <c r="AA216" s="182">
        <f t="shared" si="575"/>
        <v>0</v>
      </c>
      <c r="AB216" s="182">
        <f t="shared" si="575"/>
        <v>0</v>
      </c>
      <c r="AC216" s="182">
        <f t="shared" si="575"/>
        <v>11000</v>
      </c>
      <c r="AD216" s="182">
        <f t="shared" si="575"/>
        <v>0</v>
      </c>
      <c r="AE216" s="182">
        <f t="shared" si="575"/>
        <v>0</v>
      </c>
      <c r="AF216" s="182">
        <f t="shared" si="575"/>
        <v>11000</v>
      </c>
      <c r="AG216" s="182">
        <f t="shared" si="575"/>
        <v>0</v>
      </c>
      <c r="AH216" s="182">
        <f t="shared" si="575"/>
        <v>0</v>
      </c>
      <c r="AI216" s="182">
        <f t="shared" si="575"/>
        <v>0</v>
      </c>
      <c r="AJ216" s="182">
        <f t="shared" si="575"/>
        <v>0</v>
      </c>
      <c r="AK216" s="182">
        <f t="shared" si="575"/>
        <v>0</v>
      </c>
      <c r="AL216" s="182">
        <f t="shared" si="575"/>
        <v>0</v>
      </c>
      <c r="AM216" s="182">
        <f t="shared" si="575"/>
        <v>0</v>
      </c>
      <c r="AN216" s="182">
        <f t="shared" si="575"/>
        <v>0</v>
      </c>
      <c r="AO216" s="182">
        <f t="shared" si="575"/>
        <v>53461</v>
      </c>
      <c r="AP216" s="182">
        <f t="shared" si="575"/>
        <v>15750</v>
      </c>
      <c r="AQ216" s="182">
        <f t="shared" si="575"/>
        <v>0</v>
      </c>
      <c r="AR216" s="182">
        <f t="shared" si="575"/>
        <v>53461</v>
      </c>
      <c r="AS216" s="182">
        <f t="shared" si="575"/>
        <v>15750</v>
      </c>
      <c r="AT216" s="182">
        <f t="shared" si="575"/>
        <v>0</v>
      </c>
      <c r="AU216" s="182">
        <f t="shared" si="575"/>
        <v>215461</v>
      </c>
      <c r="AV216" s="182">
        <f t="shared" si="575"/>
        <v>135750</v>
      </c>
      <c r="AW216" s="182">
        <f t="shared" si="575"/>
        <v>0</v>
      </c>
      <c r="AX216" s="182">
        <f t="shared" si="575"/>
        <v>12000</v>
      </c>
      <c r="AY216" s="182">
        <f t="shared" si="575"/>
        <v>12000</v>
      </c>
      <c r="AZ216" s="182">
        <f t="shared" si="575"/>
        <v>3000</v>
      </c>
      <c r="BA216" s="182">
        <f t="shared" ref="BA216:BM217" si="576">BA217</f>
        <v>0</v>
      </c>
      <c r="BB216" s="182">
        <f t="shared" si="576"/>
        <v>12000</v>
      </c>
      <c r="BC216" s="182">
        <f t="shared" si="576"/>
        <v>3000</v>
      </c>
      <c r="BD216" s="182">
        <f t="shared" si="576"/>
        <v>0</v>
      </c>
      <c r="BE216" s="182">
        <f t="shared" si="576"/>
        <v>12000</v>
      </c>
      <c r="BF216" s="182">
        <f t="shared" si="576"/>
        <v>3000</v>
      </c>
      <c r="BG216" s="182">
        <f t="shared" si="576"/>
        <v>0</v>
      </c>
      <c r="BH216" s="182">
        <f t="shared" si="576"/>
        <v>0</v>
      </c>
      <c r="BI216" s="182">
        <f t="shared" si="576"/>
        <v>0</v>
      </c>
      <c r="BJ216" s="182">
        <f t="shared" si="576"/>
        <v>0</v>
      </c>
      <c r="BK216" s="182">
        <f t="shared" si="576"/>
        <v>0</v>
      </c>
      <c r="BL216" s="182">
        <f t="shared" si="576"/>
        <v>0</v>
      </c>
      <c r="BM216" s="182">
        <f t="shared" si="576"/>
        <v>0</v>
      </c>
      <c r="BN216" s="182"/>
      <c r="BO216" s="1450">
        <f t="shared" ref="BO216:BR217" si="577">BO217</f>
        <v>12000</v>
      </c>
      <c r="BP216" s="182">
        <f t="shared" si="577"/>
        <v>12000</v>
      </c>
      <c r="BQ216" s="182">
        <f t="shared" si="577"/>
        <v>3000</v>
      </c>
      <c r="BR216" s="182">
        <f t="shared" si="577"/>
        <v>0</v>
      </c>
      <c r="BS216" s="106"/>
    </row>
    <row r="217" spans="1:72" s="227" customFormat="1" ht="56.25" hidden="1" customHeight="1">
      <c r="A217" s="1395"/>
      <c r="B217" s="1393" t="s">
        <v>30</v>
      </c>
      <c r="C217" s="221"/>
      <c r="D217" s="241"/>
      <c r="E217" s="1423"/>
      <c r="F217" s="182">
        <f>F218</f>
        <v>856063</v>
      </c>
      <c r="G217" s="182">
        <f t="shared" si="575"/>
        <v>537985.6</v>
      </c>
      <c r="H217" s="182"/>
      <c r="I217" s="182"/>
      <c r="J217" s="182"/>
      <c r="K217" s="182">
        <f t="shared" si="575"/>
        <v>344618</v>
      </c>
      <c r="L217" s="182">
        <f t="shared" si="575"/>
        <v>252750</v>
      </c>
      <c r="M217" s="182">
        <f t="shared" si="575"/>
        <v>227461</v>
      </c>
      <c r="N217" s="182">
        <f t="shared" si="575"/>
        <v>227461</v>
      </c>
      <c r="O217" s="182">
        <f t="shared" si="575"/>
        <v>138750</v>
      </c>
      <c r="P217" s="182">
        <f t="shared" si="575"/>
        <v>0</v>
      </c>
      <c r="Q217" s="182">
        <f t="shared" si="575"/>
        <v>151000</v>
      </c>
      <c r="R217" s="182">
        <f t="shared" si="575"/>
        <v>120000</v>
      </c>
      <c r="S217" s="182">
        <f t="shared" si="575"/>
        <v>0</v>
      </c>
      <c r="T217" s="182">
        <f t="shared" si="575"/>
        <v>53833</v>
      </c>
      <c r="U217" s="182">
        <f t="shared" si="575"/>
        <v>22967</v>
      </c>
      <c r="V217" s="182">
        <f t="shared" si="575"/>
        <v>0</v>
      </c>
      <c r="W217" s="182">
        <f t="shared" si="575"/>
        <v>97167</v>
      </c>
      <c r="X217" s="182">
        <f t="shared" si="575"/>
        <v>97033</v>
      </c>
      <c r="Y217" s="182">
        <f t="shared" si="575"/>
        <v>0</v>
      </c>
      <c r="Z217" s="182">
        <f t="shared" si="575"/>
        <v>97167</v>
      </c>
      <c r="AA217" s="182">
        <f t="shared" si="575"/>
        <v>0</v>
      </c>
      <c r="AB217" s="182">
        <f t="shared" si="575"/>
        <v>0</v>
      </c>
      <c r="AC217" s="182">
        <f t="shared" si="575"/>
        <v>11000</v>
      </c>
      <c r="AD217" s="182">
        <f t="shared" si="575"/>
        <v>0</v>
      </c>
      <c r="AE217" s="182">
        <f t="shared" si="575"/>
        <v>0</v>
      </c>
      <c r="AF217" s="182">
        <f t="shared" si="575"/>
        <v>11000</v>
      </c>
      <c r="AG217" s="182">
        <f t="shared" si="575"/>
        <v>0</v>
      </c>
      <c r="AH217" s="182">
        <f t="shared" si="575"/>
        <v>0</v>
      </c>
      <c r="AI217" s="182">
        <f t="shared" si="575"/>
        <v>0</v>
      </c>
      <c r="AJ217" s="182">
        <f t="shared" si="575"/>
        <v>0</v>
      </c>
      <c r="AK217" s="182">
        <f t="shared" si="575"/>
        <v>0</v>
      </c>
      <c r="AL217" s="182">
        <f t="shared" si="575"/>
        <v>0</v>
      </c>
      <c r="AM217" s="182">
        <f t="shared" si="575"/>
        <v>0</v>
      </c>
      <c r="AN217" s="182">
        <f t="shared" si="575"/>
        <v>0</v>
      </c>
      <c r="AO217" s="182">
        <f t="shared" si="575"/>
        <v>53461</v>
      </c>
      <c r="AP217" s="182">
        <f t="shared" si="575"/>
        <v>15750</v>
      </c>
      <c r="AQ217" s="182">
        <f t="shared" si="575"/>
        <v>0</v>
      </c>
      <c r="AR217" s="182">
        <f t="shared" si="575"/>
        <v>53461</v>
      </c>
      <c r="AS217" s="182">
        <f t="shared" si="575"/>
        <v>15750</v>
      </c>
      <c r="AT217" s="182">
        <f t="shared" si="575"/>
        <v>0</v>
      </c>
      <c r="AU217" s="182">
        <f t="shared" si="575"/>
        <v>215461</v>
      </c>
      <c r="AV217" s="182">
        <f t="shared" si="575"/>
        <v>135750</v>
      </c>
      <c r="AW217" s="182">
        <f t="shared" si="575"/>
        <v>0</v>
      </c>
      <c r="AX217" s="182">
        <f t="shared" si="575"/>
        <v>12000</v>
      </c>
      <c r="AY217" s="182">
        <f t="shared" si="575"/>
        <v>12000</v>
      </c>
      <c r="AZ217" s="182">
        <f t="shared" si="575"/>
        <v>3000</v>
      </c>
      <c r="BA217" s="182">
        <f t="shared" si="576"/>
        <v>0</v>
      </c>
      <c r="BB217" s="182">
        <f t="shared" si="576"/>
        <v>12000</v>
      </c>
      <c r="BC217" s="182">
        <f t="shared" si="576"/>
        <v>3000</v>
      </c>
      <c r="BD217" s="182">
        <f t="shared" si="576"/>
        <v>0</v>
      </c>
      <c r="BE217" s="182">
        <f t="shared" si="576"/>
        <v>12000</v>
      </c>
      <c r="BF217" s="182">
        <f t="shared" si="576"/>
        <v>3000</v>
      </c>
      <c r="BG217" s="182">
        <f t="shared" si="576"/>
        <v>0</v>
      </c>
      <c r="BH217" s="182">
        <f t="shared" si="576"/>
        <v>0</v>
      </c>
      <c r="BI217" s="182">
        <f t="shared" si="576"/>
        <v>0</v>
      </c>
      <c r="BJ217" s="182">
        <f t="shared" si="576"/>
        <v>0</v>
      </c>
      <c r="BK217" s="182">
        <f t="shared" si="576"/>
        <v>0</v>
      </c>
      <c r="BL217" s="182">
        <f t="shared" si="576"/>
        <v>0</v>
      </c>
      <c r="BM217" s="182">
        <f t="shared" si="576"/>
        <v>0</v>
      </c>
      <c r="BN217" s="182"/>
      <c r="BO217" s="1450">
        <f t="shared" si="577"/>
        <v>12000</v>
      </c>
      <c r="BP217" s="182">
        <f t="shared" si="577"/>
        <v>12000</v>
      </c>
      <c r="BQ217" s="182">
        <f t="shared" si="577"/>
        <v>3000</v>
      </c>
      <c r="BR217" s="182">
        <f t="shared" si="577"/>
        <v>0</v>
      </c>
      <c r="BS217" s="106"/>
    </row>
    <row r="218" spans="1:72" s="227" customFormat="1" ht="56.25" hidden="1" customHeight="1">
      <c r="A218" s="1410" t="s">
        <v>29</v>
      </c>
      <c r="B218" s="1411" t="s">
        <v>261</v>
      </c>
      <c r="C218" s="1418"/>
      <c r="D218" s="218"/>
      <c r="E218" s="1395"/>
      <c r="F218" s="182">
        <f>F219+F225</f>
        <v>856063</v>
      </c>
      <c r="G218" s="182">
        <f t="shared" ref="G218:BR218" si="578">G219+G225</f>
        <v>537985.6</v>
      </c>
      <c r="H218" s="182"/>
      <c r="I218" s="182"/>
      <c r="J218" s="182"/>
      <c r="K218" s="182">
        <f t="shared" si="578"/>
        <v>344618</v>
      </c>
      <c r="L218" s="182">
        <f t="shared" si="578"/>
        <v>252750</v>
      </c>
      <c r="M218" s="182">
        <f t="shared" si="578"/>
        <v>227461</v>
      </c>
      <c r="N218" s="182">
        <f t="shared" si="578"/>
        <v>227461</v>
      </c>
      <c r="O218" s="182">
        <f t="shared" si="578"/>
        <v>138750</v>
      </c>
      <c r="P218" s="182">
        <f t="shared" si="578"/>
        <v>0</v>
      </c>
      <c r="Q218" s="182">
        <f t="shared" si="578"/>
        <v>151000</v>
      </c>
      <c r="R218" s="182">
        <f t="shared" si="578"/>
        <v>120000</v>
      </c>
      <c r="S218" s="182">
        <f t="shared" si="578"/>
        <v>0</v>
      </c>
      <c r="T218" s="182">
        <f t="shared" si="578"/>
        <v>53833</v>
      </c>
      <c r="U218" s="182">
        <f t="shared" si="578"/>
        <v>22967</v>
      </c>
      <c r="V218" s="182">
        <f t="shared" si="578"/>
        <v>0</v>
      </c>
      <c r="W218" s="182">
        <f t="shared" si="578"/>
        <v>97167</v>
      </c>
      <c r="X218" s="182">
        <f t="shared" si="578"/>
        <v>97033</v>
      </c>
      <c r="Y218" s="182">
        <f t="shared" si="578"/>
        <v>0</v>
      </c>
      <c r="Z218" s="182">
        <f t="shared" si="578"/>
        <v>97167</v>
      </c>
      <c r="AA218" s="182">
        <f t="shared" si="578"/>
        <v>0</v>
      </c>
      <c r="AB218" s="182">
        <f t="shared" si="578"/>
        <v>0</v>
      </c>
      <c r="AC218" s="182">
        <f t="shared" si="578"/>
        <v>11000</v>
      </c>
      <c r="AD218" s="182">
        <f t="shared" si="578"/>
        <v>0</v>
      </c>
      <c r="AE218" s="182">
        <f t="shared" si="578"/>
        <v>0</v>
      </c>
      <c r="AF218" s="182">
        <f t="shared" si="578"/>
        <v>11000</v>
      </c>
      <c r="AG218" s="182">
        <f t="shared" si="578"/>
        <v>0</v>
      </c>
      <c r="AH218" s="182">
        <f t="shared" si="578"/>
        <v>0</v>
      </c>
      <c r="AI218" s="182">
        <f t="shared" si="578"/>
        <v>0</v>
      </c>
      <c r="AJ218" s="182">
        <f t="shared" si="578"/>
        <v>0</v>
      </c>
      <c r="AK218" s="182">
        <f t="shared" si="578"/>
        <v>0</v>
      </c>
      <c r="AL218" s="182">
        <f t="shared" si="578"/>
        <v>0</v>
      </c>
      <c r="AM218" s="182">
        <f t="shared" si="578"/>
        <v>0</v>
      </c>
      <c r="AN218" s="182">
        <f t="shared" si="578"/>
        <v>0</v>
      </c>
      <c r="AO218" s="182">
        <f t="shared" si="578"/>
        <v>53461</v>
      </c>
      <c r="AP218" s="182">
        <f t="shared" si="578"/>
        <v>15750</v>
      </c>
      <c r="AQ218" s="182">
        <f t="shared" si="578"/>
        <v>0</v>
      </c>
      <c r="AR218" s="182">
        <f t="shared" si="578"/>
        <v>53461</v>
      </c>
      <c r="AS218" s="182">
        <f t="shared" si="578"/>
        <v>15750</v>
      </c>
      <c r="AT218" s="182">
        <f t="shared" si="578"/>
        <v>0</v>
      </c>
      <c r="AU218" s="182">
        <f t="shared" si="578"/>
        <v>215461</v>
      </c>
      <c r="AV218" s="182">
        <f t="shared" si="578"/>
        <v>135750</v>
      </c>
      <c r="AW218" s="182">
        <f t="shared" si="578"/>
        <v>0</v>
      </c>
      <c r="AX218" s="182">
        <f t="shared" si="578"/>
        <v>12000</v>
      </c>
      <c r="AY218" s="182">
        <f t="shared" si="578"/>
        <v>12000</v>
      </c>
      <c r="AZ218" s="182">
        <f t="shared" si="578"/>
        <v>3000</v>
      </c>
      <c r="BA218" s="182">
        <f t="shared" si="578"/>
        <v>0</v>
      </c>
      <c r="BB218" s="182">
        <f t="shared" si="578"/>
        <v>12000</v>
      </c>
      <c r="BC218" s="182">
        <f t="shared" si="578"/>
        <v>3000</v>
      </c>
      <c r="BD218" s="182">
        <f t="shared" si="578"/>
        <v>0</v>
      </c>
      <c r="BE218" s="182">
        <f t="shared" si="578"/>
        <v>12000</v>
      </c>
      <c r="BF218" s="182">
        <f t="shared" si="578"/>
        <v>3000</v>
      </c>
      <c r="BG218" s="182">
        <f t="shared" si="578"/>
        <v>0</v>
      </c>
      <c r="BH218" s="182">
        <f t="shared" si="578"/>
        <v>0</v>
      </c>
      <c r="BI218" s="182">
        <f t="shared" si="578"/>
        <v>0</v>
      </c>
      <c r="BJ218" s="182">
        <f t="shared" si="578"/>
        <v>0</v>
      </c>
      <c r="BK218" s="182">
        <f t="shared" si="578"/>
        <v>0</v>
      </c>
      <c r="BL218" s="182">
        <f t="shared" si="578"/>
        <v>0</v>
      </c>
      <c r="BM218" s="182">
        <f t="shared" si="578"/>
        <v>0</v>
      </c>
      <c r="BN218" s="182"/>
      <c r="BO218" s="1450">
        <f t="shared" si="578"/>
        <v>12000</v>
      </c>
      <c r="BP218" s="182">
        <f t="shared" si="578"/>
        <v>12000</v>
      </c>
      <c r="BQ218" s="182">
        <f t="shared" si="578"/>
        <v>3000</v>
      </c>
      <c r="BR218" s="182">
        <f t="shared" si="578"/>
        <v>0</v>
      </c>
      <c r="BS218" s="106"/>
    </row>
    <row r="219" spans="1:72" s="1407" customFormat="1" ht="56.25" hidden="1" customHeight="1">
      <c r="A219" s="1424"/>
      <c r="B219" s="1415" t="s">
        <v>25</v>
      </c>
      <c r="C219" s="1419"/>
      <c r="D219" s="1404"/>
      <c r="E219" s="1401"/>
      <c r="F219" s="208">
        <f>SUM(F220:F224)</f>
        <v>792724</v>
      </c>
      <c r="G219" s="208">
        <f t="shared" ref="G219:BR219" si="579">SUM(G220:G224)</f>
        <v>490049.5</v>
      </c>
      <c r="H219" s="208"/>
      <c r="I219" s="208"/>
      <c r="J219" s="208"/>
      <c r="K219" s="208">
        <f t="shared" si="579"/>
        <v>331979</v>
      </c>
      <c r="L219" s="208">
        <f t="shared" si="579"/>
        <v>241750</v>
      </c>
      <c r="M219" s="208">
        <f t="shared" si="579"/>
        <v>202461</v>
      </c>
      <c r="N219" s="208">
        <f t="shared" si="579"/>
        <v>202461</v>
      </c>
      <c r="O219" s="208">
        <f t="shared" si="579"/>
        <v>138750</v>
      </c>
      <c r="P219" s="208">
        <f t="shared" si="579"/>
        <v>0</v>
      </c>
      <c r="Q219" s="208">
        <f t="shared" si="579"/>
        <v>143000</v>
      </c>
      <c r="R219" s="208">
        <f t="shared" si="579"/>
        <v>120000</v>
      </c>
      <c r="S219" s="208">
        <f t="shared" si="579"/>
        <v>0</v>
      </c>
      <c r="T219" s="208">
        <f t="shared" si="579"/>
        <v>45833</v>
      </c>
      <c r="U219" s="208">
        <f t="shared" si="579"/>
        <v>22967</v>
      </c>
      <c r="V219" s="208">
        <f t="shared" si="579"/>
        <v>0</v>
      </c>
      <c r="W219" s="208">
        <f t="shared" si="579"/>
        <v>97167</v>
      </c>
      <c r="X219" s="208">
        <f t="shared" si="579"/>
        <v>97033</v>
      </c>
      <c r="Y219" s="208">
        <f t="shared" si="579"/>
        <v>0</v>
      </c>
      <c r="Z219" s="208">
        <f t="shared" si="579"/>
        <v>97167</v>
      </c>
      <c r="AA219" s="208">
        <f t="shared" si="579"/>
        <v>0</v>
      </c>
      <c r="AB219" s="208">
        <f t="shared" si="579"/>
        <v>0</v>
      </c>
      <c r="AC219" s="208">
        <f t="shared" si="579"/>
        <v>8000</v>
      </c>
      <c r="AD219" s="208">
        <f t="shared" si="579"/>
        <v>0</v>
      </c>
      <c r="AE219" s="208">
        <f t="shared" si="579"/>
        <v>0</v>
      </c>
      <c r="AF219" s="208">
        <f t="shared" si="579"/>
        <v>8000</v>
      </c>
      <c r="AG219" s="208">
        <f t="shared" si="579"/>
        <v>0</v>
      </c>
      <c r="AH219" s="208">
        <f t="shared" si="579"/>
        <v>0</v>
      </c>
      <c r="AI219" s="208">
        <f t="shared" si="579"/>
        <v>0</v>
      </c>
      <c r="AJ219" s="208">
        <f t="shared" si="579"/>
        <v>0</v>
      </c>
      <c r="AK219" s="208">
        <f t="shared" si="579"/>
        <v>0</v>
      </c>
      <c r="AL219" s="208">
        <f t="shared" si="579"/>
        <v>0</v>
      </c>
      <c r="AM219" s="208">
        <f t="shared" si="579"/>
        <v>0</v>
      </c>
      <c r="AN219" s="208">
        <f t="shared" si="579"/>
        <v>0</v>
      </c>
      <c r="AO219" s="208">
        <f t="shared" si="579"/>
        <v>48461</v>
      </c>
      <c r="AP219" s="208">
        <f t="shared" si="579"/>
        <v>15750</v>
      </c>
      <c r="AQ219" s="208">
        <f t="shared" si="579"/>
        <v>0</v>
      </c>
      <c r="AR219" s="208">
        <f t="shared" si="579"/>
        <v>48461</v>
      </c>
      <c r="AS219" s="208">
        <f t="shared" si="579"/>
        <v>15750</v>
      </c>
      <c r="AT219" s="208">
        <f t="shared" si="579"/>
        <v>0</v>
      </c>
      <c r="AU219" s="208">
        <f t="shared" si="579"/>
        <v>199461</v>
      </c>
      <c r="AV219" s="208">
        <f t="shared" si="579"/>
        <v>135750</v>
      </c>
      <c r="AW219" s="208">
        <f t="shared" si="579"/>
        <v>0</v>
      </c>
      <c r="AX219" s="208">
        <f t="shared" si="579"/>
        <v>3000</v>
      </c>
      <c r="AY219" s="208">
        <f t="shared" si="579"/>
        <v>3000</v>
      </c>
      <c r="AZ219" s="208">
        <f t="shared" si="579"/>
        <v>3000</v>
      </c>
      <c r="BA219" s="208">
        <f t="shared" si="579"/>
        <v>0</v>
      </c>
      <c r="BB219" s="208">
        <f t="shared" si="579"/>
        <v>3000</v>
      </c>
      <c r="BC219" s="208">
        <f t="shared" si="579"/>
        <v>3000</v>
      </c>
      <c r="BD219" s="208">
        <f t="shared" si="579"/>
        <v>0</v>
      </c>
      <c r="BE219" s="208">
        <f t="shared" si="579"/>
        <v>3000</v>
      </c>
      <c r="BF219" s="208">
        <f t="shared" si="579"/>
        <v>3000</v>
      </c>
      <c r="BG219" s="208">
        <f t="shared" si="579"/>
        <v>0</v>
      </c>
      <c r="BH219" s="208">
        <f t="shared" si="579"/>
        <v>0</v>
      </c>
      <c r="BI219" s="208">
        <f t="shared" si="579"/>
        <v>0</v>
      </c>
      <c r="BJ219" s="208">
        <f t="shared" si="579"/>
        <v>0</v>
      </c>
      <c r="BK219" s="208">
        <f t="shared" si="579"/>
        <v>0</v>
      </c>
      <c r="BL219" s="208">
        <f t="shared" si="579"/>
        <v>0</v>
      </c>
      <c r="BM219" s="208">
        <f t="shared" si="579"/>
        <v>0</v>
      </c>
      <c r="BN219" s="208"/>
      <c r="BO219" s="1452">
        <f t="shared" si="579"/>
        <v>3000</v>
      </c>
      <c r="BP219" s="208">
        <f t="shared" si="579"/>
        <v>3000</v>
      </c>
      <c r="BQ219" s="208">
        <f t="shared" si="579"/>
        <v>3000</v>
      </c>
      <c r="BR219" s="208">
        <f t="shared" si="579"/>
        <v>0</v>
      </c>
      <c r="BS219" s="1406"/>
    </row>
    <row r="220" spans="1:72" s="227" customFormat="1" ht="56.25" hidden="1" customHeight="1">
      <c r="A220" s="218">
        <v>1</v>
      </c>
      <c r="B220" s="1409" t="s">
        <v>133</v>
      </c>
      <c r="C220" s="221" t="s">
        <v>162</v>
      </c>
      <c r="D220" s="241" t="s">
        <v>168</v>
      </c>
      <c r="E220" s="221" t="s">
        <v>193</v>
      </c>
      <c r="F220" s="573">
        <v>148918</v>
      </c>
      <c r="G220" s="573">
        <v>148000</v>
      </c>
      <c r="H220" s="573"/>
      <c r="I220" s="573"/>
      <c r="J220" s="573"/>
      <c r="K220" s="573">
        <v>120500</v>
      </c>
      <c r="L220" s="573">
        <v>115500</v>
      </c>
      <c r="M220" s="112">
        <f>N220</f>
        <v>25000</v>
      </c>
      <c r="N220" s="573">
        <v>25000</v>
      </c>
      <c r="O220" s="573">
        <v>15000</v>
      </c>
      <c r="P220" s="94"/>
      <c r="Q220" s="112">
        <v>10000</v>
      </c>
      <c r="R220" s="1133"/>
      <c r="S220" s="112"/>
      <c r="T220" s="112">
        <v>9866</v>
      </c>
      <c r="U220" s="1133"/>
      <c r="V220" s="112"/>
      <c r="W220" s="111">
        <f>Q220-T220</f>
        <v>134</v>
      </c>
      <c r="X220" s="111"/>
      <c r="Y220" s="111"/>
      <c r="Z220" s="112">
        <v>134</v>
      </c>
      <c r="AA220" s="1133"/>
      <c r="AB220" s="112"/>
      <c r="AC220" s="112"/>
      <c r="AD220" s="1134"/>
      <c r="AE220" s="112"/>
      <c r="AF220" s="112"/>
      <c r="AG220" s="1133"/>
      <c r="AH220" s="94"/>
      <c r="AI220" s="111">
        <f>AC220-AF220</f>
        <v>0</v>
      </c>
      <c r="AJ220" s="111"/>
      <c r="AK220" s="111"/>
      <c r="AL220" s="94"/>
      <c r="AM220" s="1133"/>
      <c r="AN220" s="94"/>
      <c r="AO220" s="112">
        <f>AP220+AQ220</f>
        <v>12000</v>
      </c>
      <c r="AP220" s="225">
        <v>12000</v>
      </c>
      <c r="AQ220" s="112"/>
      <c r="AR220" s="112">
        <f t="shared" ref="AR220:AT224" si="580">AO220</f>
        <v>12000</v>
      </c>
      <c r="AS220" s="224">
        <f t="shared" si="580"/>
        <v>12000</v>
      </c>
      <c r="AT220" s="94">
        <f t="shared" si="580"/>
        <v>0</v>
      </c>
      <c r="AU220" s="111">
        <f t="shared" ref="AU220:AW227" si="581">Q220+AC220+AO220</f>
        <v>22000</v>
      </c>
      <c r="AV220" s="111">
        <f t="shared" si="581"/>
        <v>12000</v>
      </c>
      <c r="AW220" s="111">
        <f t="shared" si="581"/>
        <v>0</v>
      </c>
      <c r="AX220" s="111">
        <f t="shared" ref="AX220:AX224" si="582">AY220</f>
        <v>3000</v>
      </c>
      <c r="AY220" s="225">
        <f t="shared" ref="AY220:BA224" si="583">N220-AU220</f>
        <v>3000</v>
      </c>
      <c r="AZ220" s="111">
        <f t="shared" si="583"/>
        <v>3000</v>
      </c>
      <c r="BA220" s="94">
        <f t="shared" si="583"/>
        <v>0</v>
      </c>
      <c r="BB220" s="111">
        <f t="shared" ref="BB220:BB224" si="584">AX220</f>
        <v>3000</v>
      </c>
      <c r="BC220" s="111">
        <f t="shared" ref="BC220:BC224" si="585">AZ220</f>
        <v>3000</v>
      </c>
      <c r="BD220" s="94"/>
      <c r="BE220" s="111">
        <f t="shared" ref="BE220:BF224" si="586">BB220</f>
        <v>3000</v>
      </c>
      <c r="BF220" s="111">
        <f t="shared" si="586"/>
        <v>3000</v>
      </c>
      <c r="BG220" s="94"/>
      <c r="BH220" s="111">
        <f t="shared" ref="BH220:BI224" si="587">AY220-BB220</f>
        <v>0</v>
      </c>
      <c r="BI220" s="94">
        <f t="shared" si="587"/>
        <v>0</v>
      </c>
      <c r="BJ220" s="94"/>
      <c r="BK220" s="94"/>
      <c r="BL220" s="94"/>
      <c r="BM220" s="94"/>
      <c r="BN220" s="94"/>
      <c r="BO220" s="1448">
        <f t="shared" ref="BO220:BO224" si="588">BP220</f>
        <v>3000</v>
      </c>
      <c r="BP220" s="111">
        <f t="shared" ref="BP220:BP224" si="589">AY220</f>
        <v>3000</v>
      </c>
      <c r="BQ220" s="573">
        <f>AZ220</f>
        <v>3000</v>
      </c>
      <c r="BR220" s="106"/>
      <c r="BS220" s="106"/>
      <c r="BT220" s="227" t="s">
        <v>356</v>
      </c>
    </row>
    <row r="221" spans="1:72" s="227" customFormat="1" ht="56.25" hidden="1" customHeight="1">
      <c r="A221" s="241">
        <v>2</v>
      </c>
      <c r="B221" s="219" t="s">
        <v>134</v>
      </c>
      <c r="C221" s="1135"/>
      <c r="D221" s="241" t="s">
        <v>167</v>
      </c>
      <c r="E221" s="242" t="s">
        <v>194</v>
      </c>
      <c r="F221" s="573">
        <v>60244</v>
      </c>
      <c r="G221" s="573">
        <v>42170</v>
      </c>
      <c r="H221" s="573"/>
      <c r="I221" s="573"/>
      <c r="J221" s="573"/>
      <c r="K221" s="573">
        <v>15000</v>
      </c>
      <c r="L221" s="573">
        <v>15000</v>
      </c>
      <c r="M221" s="112">
        <f>N221</f>
        <v>13461</v>
      </c>
      <c r="N221" s="573">
        <v>13461</v>
      </c>
      <c r="O221" s="573">
        <v>3750</v>
      </c>
      <c r="P221" s="94"/>
      <c r="Q221" s="112">
        <v>4000</v>
      </c>
      <c r="R221" s="1133"/>
      <c r="S221" s="112"/>
      <c r="T221" s="112">
        <v>4000</v>
      </c>
      <c r="U221" s="1133"/>
      <c r="V221" s="112"/>
      <c r="W221" s="111"/>
      <c r="X221" s="111"/>
      <c r="Y221" s="111"/>
      <c r="Z221" s="112"/>
      <c r="AA221" s="1133"/>
      <c r="AB221" s="94"/>
      <c r="AC221" s="112">
        <v>3000</v>
      </c>
      <c r="AD221" s="1134"/>
      <c r="AE221" s="112"/>
      <c r="AF221" s="112">
        <v>3000</v>
      </c>
      <c r="AG221" s="1133"/>
      <c r="AH221" s="112"/>
      <c r="AI221" s="111">
        <f>AC221-AF221</f>
        <v>0</v>
      </c>
      <c r="AJ221" s="111"/>
      <c r="AK221" s="111"/>
      <c r="AL221" s="94"/>
      <c r="AM221" s="1133"/>
      <c r="AN221" s="94"/>
      <c r="AO221" s="112">
        <v>6461</v>
      </c>
      <c r="AP221" s="112">
        <v>3750</v>
      </c>
      <c r="AQ221" s="112"/>
      <c r="AR221" s="112">
        <f t="shared" si="580"/>
        <v>6461</v>
      </c>
      <c r="AS221" s="224">
        <f t="shared" si="580"/>
        <v>3750</v>
      </c>
      <c r="AT221" s="94">
        <f t="shared" si="580"/>
        <v>0</v>
      </c>
      <c r="AU221" s="111">
        <f t="shared" si="581"/>
        <v>13461</v>
      </c>
      <c r="AV221" s="111">
        <f t="shared" si="581"/>
        <v>3750</v>
      </c>
      <c r="AW221" s="111">
        <f t="shared" si="581"/>
        <v>0</v>
      </c>
      <c r="AX221" s="111">
        <f t="shared" si="582"/>
        <v>0</v>
      </c>
      <c r="AY221" s="225">
        <f t="shared" si="583"/>
        <v>0</v>
      </c>
      <c r="AZ221" s="111">
        <f t="shared" si="583"/>
        <v>0</v>
      </c>
      <c r="BA221" s="94">
        <f t="shared" si="583"/>
        <v>0</v>
      </c>
      <c r="BB221" s="111">
        <f t="shared" si="584"/>
        <v>0</v>
      </c>
      <c r="BC221" s="111">
        <f t="shared" si="585"/>
        <v>0</v>
      </c>
      <c r="BD221" s="94"/>
      <c r="BE221" s="111">
        <f t="shared" si="586"/>
        <v>0</v>
      </c>
      <c r="BF221" s="111">
        <f t="shared" si="586"/>
        <v>0</v>
      </c>
      <c r="BG221" s="94"/>
      <c r="BH221" s="111">
        <f t="shared" si="587"/>
        <v>0</v>
      </c>
      <c r="BI221" s="94">
        <f t="shared" si="587"/>
        <v>0</v>
      </c>
      <c r="BJ221" s="94"/>
      <c r="BK221" s="94"/>
      <c r="BL221" s="94"/>
      <c r="BM221" s="94"/>
      <c r="BN221" s="94"/>
      <c r="BO221" s="1448">
        <f t="shared" si="588"/>
        <v>0</v>
      </c>
      <c r="BP221" s="111">
        <f t="shared" si="589"/>
        <v>0</v>
      </c>
      <c r="BQ221" s="106"/>
      <c r="BR221" s="106"/>
      <c r="BS221" s="106"/>
      <c r="BT221" s="37" t="s">
        <v>345</v>
      </c>
    </row>
    <row r="222" spans="1:72" s="227" customFormat="1" ht="56.25" hidden="1" customHeight="1">
      <c r="A222" s="241">
        <v>3</v>
      </c>
      <c r="B222" s="1409" t="s">
        <v>137</v>
      </c>
      <c r="C222" s="221"/>
      <c r="D222" s="241" t="s">
        <v>172</v>
      </c>
      <c r="E222" s="221" t="s">
        <v>197</v>
      </c>
      <c r="F222" s="573">
        <v>88755</v>
      </c>
      <c r="G222" s="573">
        <v>79879.5</v>
      </c>
      <c r="H222" s="573"/>
      <c r="I222" s="573"/>
      <c r="J222" s="573"/>
      <c r="K222" s="573">
        <v>19189</v>
      </c>
      <c r="L222" s="573">
        <v>11250</v>
      </c>
      <c r="M222" s="112">
        <f>N222</f>
        <v>44000</v>
      </c>
      <c r="N222" s="573">
        <v>44000</v>
      </c>
      <c r="O222" s="573">
        <v>0</v>
      </c>
      <c r="P222" s="94"/>
      <c r="Q222" s="112">
        <v>9000</v>
      </c>
      <c r="R222" s="1133"/>
      <c r="S222" s="112"/>
      <c r="T222" s="112">
        <v>9000</v>
      </c>
      <c r="U222" s="1133"/>
      <c r="V222" s="112"/>
      <c r="W222" s="111"/>
      <c r="X222" s="111"/>
      <c r="Y222" s="111"/>
      <c r="Z222" s="112"/>
      <c r="AA222" s="1133"/>
      <c r="AB222" s="94"/>
      <c r="AC222" s="112">
        <v>5000</v>
      </c>
      <c r="AD222" s="1134"/>
      <c r="AE222" s="112"/>
      <c r="AF222" s="112">
        <v>5000</v>
      </c>
      <c r="AG222" s="1133"/>
      <c r="AH222" s="112"/>
      <c r="AI222" s="111">
        <f>AC222-AF222</f>
        <v>0</v>
      </c>
      <c r="AJ222" s="111"/>
      <c r="AK222" s="111"/>
      <c r="AL222" s="94"/>
      <c r="AM222" s="1133"/>
      <c r="AN222" s="94"/>
      <c r="AO222" s="112">
        <v>30000</v>
      </c>
      <c r="AP222" s="1133"/>
      <c r="AQ222" s="112"/>
      <c r="AR222" s="112">
        <f t="shared" si="580"/>
        <v>30000</v>
      </c>
      <c r="AS222" s="224">
        <f t="shared" si="580"/>
        <v>0</v>
      </c>
      <c r="AT222" s="94">
        <f t="shared" si="580"/>
        <v>0</v>
      </c>
      <c r="AU222" s="111">
        <f t="shared" si="581"/>
        <v>44000</v>
      </c>
      <c r="AV222" s="111">
        <f t="shared" si="581"/>
        <v>0</v>
      </c>
      <c r="AW222" s="111">
        <f t="shared" si="581"/>
        <v>0</v>
      </c>
      <c r="AX222" s="111">
        <f t="shared" si="582"/>
        <v>0</v>
      </c>
      <c r="AY222" s="225">
        <f t="shared" si="583"/>
        <v>0</v>
      </c>
      <c r="AZ222" s="111">
        <f t="shared" si="583"/>
        <v>0</v>
      </c>
      <c r="BA222" s="94">
        <f t="shared" si="583"/>
        <v>0</v>
      </c>
      <c r="BB222" s="111">
        <f t="shared" si="584"/>
        <v>0</v>
      </c>
      <c r="BC222" s="111">
        <f t="shared" si="585"/>
        <v>0</v>
      </c>
      <c r="BD222" s="94"/>
      <c r="BE222" s="111">
        <f t="shared" si="586"/>
        <v>0</v>
      </c>
      <c r="BF222" s="111">
        <f t="shared" si="586"/>
        <v>0</v>
      </c>
      <c r="BG222" s="94"/>
      <c r="BH222" s="111">
        <f t="shared" si="587"/>
        <v>0</v>
      </c>
      <c r="BI222" s="94">
        <f t="shared" si="587"/>
        <v>0</v>
      </c>
      <c r="BJ222" s="94"/>
      <c r="BK222" s="94"/>
      <c r="BL222" s="94"/>
      <c r="BM222" s="94"/>
      <c r="BN222" s="94"/>
      <c r="BO222" s="1448">
        <f t="shared" si="588"/>
        <v>0</v>
      </c>
      <c r="BP222" s="111">
        <f t="shared" si="589"/>
        <v>0</v>
      </c>
      <c r="BQ222" s="106"/>
      <c r="BR222" s="106"/>
      <c r="BS222" s="106"/>
      <c r="BT222" s="37" t="s">
        <v>345</v>
      </c>
    </row>
    <row r="223" spans="1:72" s="227" customFormat="1" ht="56.25" hidden="1" customHeight="1">
      <c r="A223" s="241">
        <v>4</v>
      </c>
      <c r="B223" s="219" t="s">
        <v>138</v>
      </c>
      <c r="C223" s="221"/>
      <c r="D223" s="221"/>
      <c r="E223" s="242" t="s">
        <v>198</v>
      </c>
      <c r="F223" s="573">
        <v>376982</v>
      </c>
      <c r="G223" s="573">
        <v>150000</v>
      </c>
      <c r="H223" s="573"/>
      <c r="I223" s="573"/>
      <c r="J223" s="573"/>
      <c r="K223" s="570">
        <v>177290</v>
      </c>
      <c r="L223" s="570">
        <v>100000</v>
      </c>
      <c r="M223" s="112">
        <f>N223</f>
        <v>50000</v>
      </c>
      <c r="N223" s="573">
        <v>50000</v>
      </c>
      <c r="O223" s="573">
        <v>50000</v>
      </c>
      <c r="P223" s="94"/>
      <c r="Q223" s="112">
        <f>R223+S223</f>
        <v>50000</v>
      </c>
      <c r="R223" s="573">
        <v>50000</v>
      </c>
      <c r="S223" s="573"/>
      <c r="T223" s="112">
        <f t="shared" ref="T223:T224" si="590">U223+V223</f>
        <v>22967</v>
      </c>
      <c r="U223" s="112">
        <v>22967</v>
      </c>
      <c r="V223" s="112"/>
      <c r="W223" s="111">
        <f>Q223-T223</f>
        <v>27033</v>
      </c>
      <c r="X223" s="111">
        <f>R223-U223</f>
        <v>27033</v>
      </c>
      <c r="Y223" s="111"/>
      <c r="Z223" s="112">
        <f>X223</f>
        <v>27033</v>
      </c>
      <c r="AA223" s="1133"/>
      <c r="AB223" s="94"/>
      <c r="AC223" s="112">
        <f t="shared" ref="AC223:AC224" si="591">AD223+AE223</f>
        <v>0</v>
      </c>
      <c r="AD223" s="1134"/>
      <c r="AE223" s="112"/>
      <c r="AF223" s="112">
        <f>AG223+AH223</f>
        <v>0</v>
      </c>
      <c r="AG223" s="1133"/>
      <c r="AH223" s="94"/>
      <c r="AI223" s="111">
        <f>AC223-AF223</f>
        <v>0</v>
      </c>
      <c r="AJ223" s="111"/>
      <c r="AK223" s="111"/>
      <c r="AL223" s="94"/>
      <c r="AM223" s="1133"/>
      <c r="AN223" s="94"/>
      <c r="AO223" s="1132">
        <f>AP223+AQ223</f>
        <v>0</v>
      </c>
      <c r="AP223" s="1133"/>
      <c r="AQ223" s="94"/>
      <c r="AR223" s="112">
        <f t="shared" si="580"/>
        <v>0</v>
      </c>
      <c r="AS223" s="224">
        <f t="shared" si="580"/>
        <v>0</v>
      </c>
      <c r="AT223" s="94">
        <f t="shared" si="580"/>
        <v>0</v>
      </c>
      <c r="AU223" s="111">
        <f t="shared" si="581"/>
        <v>50000</v>
      </c>
      <c r="AV223" s="111">
        <f t="shared" si="581"/>
        <v>50000</v>
      </c>
      <c r="AW223" s="111">
        <f t="shared" si="581"/>
        <v>0</v>
      </c>
      <c r="AX223" s="111">
        <f t="shared" si="582"/>
        <v>0</v>
      </c>
      <c r="AY223" s="225">
        <f t="shared" si="583"/>
        <v>0</v>
      </c>
      <c r="AZ223" s="111">
        <f t="shared" si="583"/>
        <v>0</v>
      </c>
      <c r="BA223" s="94">
        <f t="shared" si="583"/>
        <v>0</v>
      </c>
      <c r="BB223" s="111">
        <f t="shared" si="584"/>
        <v>0</v>
      </c>
      <c r="BC223" s="111">
        <f t="shared" si="585"/>
        <v>0</v>
      </c>
      <c r="BD223" s="94"/>
      <c r="BE223" s="111">
        <f t="shared" si="586"/>
        <v>0</v>
      </c>
      <c r="BF223" s="111">
        <f t="shared" si="586"/>
        <v>0</v>
      </c>
      <c r="BG223" s="94"/>
      <c r="BH223" s="111">
        <f t="shared" si="587"/>
        <v>0</v>
      </c>
      <c r="BI223" s="94">
        <f t="shared" si="587"/>
        <v>0</v>
      </c>
      <c r="BJ223" s="94"/>
      <c r="BK223" s="94"/>
      <c r="BL223" s="94"/>
      <c r="BM223" s="94"/>
      <c r="BN223" s="94"/>
      <c r="BO223" s="1448">
        <f t="shared" si="588"/>
        <v>0</v>
      </c>
      <c r="BP223" s="111">
        <f t="shared" si="589"/>
        <v>0</v>
      </c>
      <c r="BQ223" s="106"/>
      <c r="BR223" s="106"/>
      <c r="BS223" s="106"/>
      <c r="BT223" s="227" t="s">
        <v>354</v>
      </c>
    </row>
    <row r="224" spans="1:72" s="227" customFormat="1" ht="56.25" hidden="1" customHeight="1">
      <c r="A224" s="241">
        <v>5</v>
      </c>
      <c r="B224" s="244" t="s">
        <v>139</v>
      </c>
      <c r="C224" s="245" t="s">
        <v>163</v>
      </c>
      <c r="D224" s="245" t="s">
        <v>173</v>
      </c>
      <c r="E224" s="242" t="s">
        <v>199</v>
      </c>
      <c r="F224" s="570">
        <v>117825</v>
      </c>
      <c r="G224" s="570">
        <v>70000</v>
      </c>
      <c r="H224" s="570"/>
      <c r="I224" s="570"/>
      <c r="J224" s="570"/>
      <c r="K224" s="570"/>
      <c r="L224" s="570"/>
      <c r="M224" s="112">
        <f>N224</f>
        <v>70000</v>
      </c>
      <c r="N224" s="573">
        <v>70000</v>
      </c>
      <c r="O224" s="573">
        <v>70000</v>
      </c>
      <c r="P224" s="94"/>
      <c r="Q224" s="112">
        <f>R224+S224</f>
        <v>70000</v>
      </c>
      <c r="R224" s="112">
        <v>70000</v>
      </c>
      <c r="S224" s="112"/>
      <c r="T224" s="112">
        <f t="shared" si="590"/>
        <v>0</v>
      </c>
      <c r="U224" s="94"/>
      <c r="V224" s="94"/>
      <c r="W224" s="111">
        <f t="shared" ref="W224" si="592">Q224-T224</f>
        <v>70000</v>
      </c>
      <c r="X224" s="111">
        <f>R224-U224</f>
        <v>70000</v>
      </c>
      <c r="Y224" s="111"/>
      <c r="Z224" s="112">
        <f>W224</f>
        <v>70000</v>
      </c>
      <c r="AA224" s="1133"/>
      <c r="AB224" s="94"/>
      <c r="AC224" s="112">
        <f t="shared" si="591"/>
        <v>0</v>
      </c>
      <c r="AD224" s="1134"/>
      <c r="AE224" s="112"/>
      <c r="AF224" s="112">
        <f>AG224+AH224</f>
        <v>0</v>
      </c>
      <c r="AG224" s="1133"/>
      <c r="AH224" s="94"/>
      <c r="AI224" s="111">
        <f>AC224-AF224</f>
        <v>0</v>
      </c>
      <c r="AJ224" s="111"/>
      <c r="AK224" s="111"/>
      <c r="AL224" s="94"/>
      <c r="AM224" s="1133"/>
      <c r="AN224" s="94"/>
      <c r="AO224" s="1132">
        <f>AP224+AQ224</f>
        <v>0</v>
      </c>
      <c r="AP224" s="1133"/>
      <c r="AQ224" s="94"/>
      <c r="AR224" s="112">
        <f t="shared" si="580"/>
        <v>0</v>
      </c>
      <c r="AS224" s="224">
        <f t="shared" si="580"/>
        <v>0</v>
      </c>
      <c r="AT224" s="94">
        <f t="shared" si="580"/>
        <v>0</v>
      </c>
      <c r="AU224" s="111">
        <f t="shared" si="581"/>
        <v>70000</v>
      </c>
      <c r="AV224" s="111">
        <f t="shared" si="581"/>
        <v>70000</v>
      </c>
      <c r="AW224" s="111">
        <f t="shared" si="581"/>
        <v>0</v>
      </c>
      <c r="AX224" s="111">
        <f t="shared" si="582"/>
        <v>0</v>
      </c>
      <c r="AY224" s="225">
        <f t="shared" si="583"/>
        <v>0</v>
      </c>
      <c r="AZ224" s="111">
        <f t="shared" si="583"/>
        <v>0</v>
      </c>
      <c r="BA224" s="94">
        <f t="shared" si="583"/>
        <v>0</v>
      </c>
      <c r="BB224" s="111">
        <f t="shared" si="584"/>
        <v>0</v>
      </c>
      <c r="BC224" s="111">
        <f t="shared" si="585"/>
        <v>0</v>
      </c>
      <c r="BD224" s="94"/>
      <c r="BE224" s="111">
        <f t="shared" si="586"/>
        <v>0</v>
      </c>
      <c r="BF224" s="111">
        <f t="shared" si="586"/>
        <v>0</v>
      </c>
      <c r="BG224" s="94"/>
      <c r="BH224" s="111">
        <f t="shared" si="587"/>
        <v>0</v>
      </c>
      <c r="BI224" s="94">
        <f t="shared" si="587"/>
        <v>0</v>
      </c>
      <c r="BJ224" s="94"/>
      <c r="BK224" s="94"/>
      <c r="BL224" s="94"/>
      <c r="BM224" s="94"/>
      <c r="BN224" s="94"/>
      <c r="BO224" s="1448">
        <f t="shared" si="588"/>
        <v>0</v>
      </c>
      <c r="BP224" s="111">
        <f t="shared" si="589"/>
        <v>0</v>
      </c>
      <c r="BQ224" s="106"/>
      <c r="BR224" s="106"/>
      <c r="BS224" s="106"/>
      <c r="BT224" s="37" t="s">
        <v>345</v>
      </c>
    </row>
    <row r="225" spans="1:72" s="1407" customFormat="1" ht="56.25" hidden="1" customHeight="1">
      <c r="A225" s="1424"/>
      <c r="B225" s="1415" t="s">
        <v>24</v>
      </c>
      <c r="C225" s="1419"/>
      <c r="D225" s="1404"/>
      <c r="E225" s="1401"/>
      <c r="F225" s="208">
        <f>SUM(F226:F227)</f>
        <v>63339</v>
      </c>
      <c r="G225" s="208">
        <f t="shared" ref="G225:BR225" si="593">SUM(G226:G227)</f>
        <v>47936.100000000006</v>
      </c>
      <c r="H225" s="208"/>
      <c r="I225" s="208"/>
      <c r="J225" s="208"/>
      <c r="K225" s="208">
        <f t="shared" si="593"/>
        <v>12639</v>
      </c>
      <c r="L225" s="208">
        <f t="shared" si="593"/>
        <v>11000</v>
      </c>
      <c r="M225" s="208">
        <f t="shared" si="593"/>
        <v>25000</v>
      </c>
      <c r="N225" s="208">
        <f t="shared" si="593"/>
        <v>25000</v>
      </c>
      <c r="O225" s="208">
        <f t="shared" si="593"/>
        <v>0</v>
      </c>
      <c r="P225" s="208">
        <f t="shared" si="593"/>
        <v>0</v>
      </c>
      <c r="Q225" s="208">
        <f t="shared" si="593"/>
        <v>8000</v>
      </c>
      <c r="R225" s="208">
        <f t="shared" si="593"/>
        <v>0</v>
      </c>
      <c r="S225" s="208">
        <f t="shared" si="593"/>
        <v>0</v>
      </c>
      <c r="T225" s="208">
        <f t="shared" si="593"/>
        <v>8000</v>
      </c>
      <c r="U225" s="208">
        <f t="shared" si="593"/>
        <v>0</v>
      </c>
      <c r="V225" s="208">
        <f t="shared" si="593"/>
        <v>0</v>
      </c>
      <c r="W225" s="208">
        <f t="shared" si="593"/>
        <v>0</v>
      </c>
      <c r="X225" s="208">
        <f t="shared" si="593"/>
        <v>0</v>
      </c>
      <c r="Y225" s="208">
        <f t="shared" si="593"/>
        <v>0</v>
      </c>
      <c r="Z225" s="208">
        <f t="shared" si="593"/>
        <v>0</v>
      </c>
      <c r="AA225" s="208">
        <f t="shared" si="593"/>
        <v>0</v>
      </c>
      <c r="AB225" s="208">
        <f t="shared" si="593"/>
        <v>0</v>
      </c>
      <c r="AC225" s="208">
        <f t="shared" si="593"/>
        <v>3000</v>
      </c>
      <c r="AD225" s="208">
        <f t="shared" si="593"/>
        <v>0</v>
      </c>
      <c r="AE225" s="208">
        <f t="shared" si="593"/>
        <v>0</v>
      </c>
      <c r="AF225" s="208">
        <f t="shared" si="593"/>
        <v>3000</v>
      </c>
      <c r="AG225" s="208">
        <f t="shared" si="593"/>
        <v>0</v>
      </c>
      <c r="AH225" s="208">
        <f t="shared" si="593"/>
        <v>0</v>
      </c>
      <c r="AI225" s="208">
        <f t="shared" si="593"/>
        <v>0</v>
      </c>
      <c r="AJ225" s="208">
        <f t="shared" si="593"/>
        <v>0</v>
      </c>
      <c r="AK225" s="208">
        <f t="shared" si="593"/>
        <v>0</v>
      </c>
      <c r="AL225" s="208">
        <f t="shared" si="593"/>
        <v>0</v>
      </c>
      <c r="AM225" s="208">
        <f t="shared" si="593"/>
        <v>0</v>
      </c>
      <c r="AN225" s="208">
        <f t="shared" si="593"/>
        <v>0</v>
      </c>
      <c r="AO225" s="208">
        <f t="shared" si="593"/>
        <v>5000</v>
      </c>
      <c r="AP225" s="208">
        <f t="shared" si="593"/>
        <v>0</v>
      </c>
      <c r="AQ225" s="208">
        <f t="shared" si="593"/>
        <v>0</v>
      </c>
      <c r="AR225" s="208">
        <f t="shared" si="593"/>
        <v>5000</v>
      </c>
      <c r="AS225" s="208">
        <f t="shared" si="593"/>
        <v>0</v>
      </c>
      <c r="AT225" s="208">
        <f t="shared" si="593"/>
        <v>0</v>
      </c>
      <c r="AU225" s="208">
        <f t="shared" si="593"/>
        <v>16000</v>
      </c>
      <c r="AV225" s="208">
        <f t="shared" si="593"/>
        <v>0</v>
      </c>
      <c r="AW225" s="208">
        <f t="shared" si="593"/>
        <v>0</v>
      </c>
      <c r="AX225" s="208">
        <f t="shared" si="593"/>
        <v>9000</v>
      </c>
      <c r="AY225" s="208">
        <f t="shared" si="593"/>
        <v>9000</v>
      </c>
      <c r="AZ225" s="208">
        <f t="shared" si="593"/>
        <v>0</v>
      </c>
      <c r="BA225" s="208">
        <f t="shared" si="593"/>
        <v>0</v>
      </c>
      <c r="BB225" s="208">
        <f t="shared" si="593"/>
        <v>9000</v>
      </c>
      <c r="BC225" s="208">
        <f t="shared" si="593"/>
        <v>0</v>
      </c>
      <c r="BD225" s="208">
        <f t="shared" si="593"/>
        <v>0</v>
      </c>
      <c r="BE225" s="208">
        <f t="shared" si="593"/>
        <v>9000</v>
      </c>
      <c r="BF225" s="208">
        <f t="shared" si="593"/>
        <v>0</v>
      </c>
      <c r="BG225" s="208">
        <f t="shared" si="593"/>
        <v>0</v>
      </c>
      <c r="BH225" s="208">
        <f t="shared" si="593"/>
        <v>0</v>
      </c>
      <c r="BI225" s="208">
        <f t="shared" si="593"/>
        <v>0</v>
      </c>
      <c r="BJ225" s="208">
        <f t="shared" si="593"/>
        <v>0</v>
      </c>
      <c r="BK225" s="208">
        <f t="shared" si="593"/>
        <v>0</v>
      </c>
      <c r="BL225" s="208">
        <f t="shared" si="593"/>
        <v>0</v>
      </c>
      <c r="BM225" s="208">
        <f t="shared" si="593"/>
        <v>0</v>
      </c>
      <c r="BN225" s="208"/>
      <c r="BO225" s="1452">
        <f t="shared" si="593"/>
        <v>9000</v>
      </c>
      <c r="BP225" s="208">
        <f t="shared" si="593"/>
        <v>9000</v>
      </c>
      <c r="BQ225" s="208">
        <f t="shared" si="593"/>
        <v>0</v>
      </c>
      <c r="BR225" s="208">
        <f t="shared" si="593"/>
        <v>0</v>
      </c>
      <c r="BS225" s="1406"/>
    </row>
    <row r="226" spans="1:72" s="227" customFormat="1" ht="56.25" hidden="1" customHeight="1">
      <c r="A226" s="241">
        <v>1</v>
      </c>
      <c r="B226" s="219" t="s">
        <v>135</v>
      </c>
      <c r="C226" s="1135"/>
      <c r="D226" s="241" t="s">
        <v>167</v>
      </c>
      <c r="E226" s="242" t="s">
        <v>195</v>
      </c>
      <c r="F226" s="573">
        <v>43410</v>
      </c>
      <c r="G226" s="573">
        <v>30000</v>
      </c>
      <c r="H226" s="573"/>
      <c r="I226" s="573"/>
      <c r="J226" s="573"/>
      <c r="K226" s="573">
        <v>6200</v>
      </c>
      <c r="L226" s="573">
        <v>5000</v>
      </c>
      <c r="M226" s="112">
        <f t="shared" ref="M226:M227" si="594">N226</f>
        <v>20000</v>
      </c>
      <c r="N226" s="573">
        <v>20000</v>
      </c>
      <c r="O226" s="573">
        <v>0</v>
      </c>
      <c r="P226" s="94"/>
      <c r="Q226" s="112">
        <v>3000</v>
      </c>
      <c r="R226" s="1133"/>
      <c r="S226" s="112"/>
      <c r="T226" s="112">
        <v>3000</v>
      </c>
      <c r="U226" s="1133"/>
      <c r="V226" s="112"/>
      <c r="W226" s="111"/>
      <c r="X226" s="111"/>
      <c r="Y226" s="111"/>
      <c r="Z226" s="112"/>
      <c r="AA226" s="1133"/>
      <c r="AB226" s="94"/>
      <c r="AC226" s="112">
        <v>3000</v>
      </c>
      <c r="AD226" s="1134"/>
      <c r="AE226" s="112"/>
      <c r="AF226" s="112">
        <v>3000</v>
      </c>
      <c r="AG226" s="1133"/>
      <c r="AH226" s="112"/>
      <c r="AI226" s="111">
        <f t="shared" ref="AI226:AI227" si="595">AC226-AF226</f>
        <v>0</v>
      </c>
      <c r="AJ226" s="111"/>
      <c r="AK226" s="111"/>
      <c r="AL226" s="94"/>
      <c r="AM226" s="1133"/>
      <c r="AN226" s="94"/>
      <c r="AO226" s="112">
        <v>5000</v>
      </c>
      <c r="AP226" s="1133"/>
      <c r="AQ226" s="112"/>
      <c r="AR226" s="112">
        <f t="shared" ref="AR226:AT227" si="596">AO226</f>
        <v>5000</v>
      </c>
      <c r="AS226" s="224">
        <f t="shared" si="596"/>
        <v>0</v>
      </c>
      <c r="AT226" s="94">
        <f t="shared" si="596"/>
        <v>0</v>
      </c>
      <c r="AU226" s="111">
        <f t="shared" si="581"/>
        <v>11000</v>
      </c>
      <c r="AV226" s="111">
        <f t="shared" si="581"/>
        <v>0</v>
      </c>
      <c r="AW226" s="111">
        <f t="shared" si="581"/>
        <v>0</v>
      </c>
      <c r="AX226" s="111">
        <f t="shared" ref="AX226:AX227" si="597">AY226</f>
        <v>9000</v>
      </c>
      <c r="AY226" s="225">
        <f t="shared" ref="AY226:BA227" si="598">N226-AU226</f>
        <v>9000</v>
      </c>
      <c r="AZ226" s="111">
        <f t="shared" si="598"/>
        <v>0</v>
      </c>
      <c r="BA226" s="94">
        <f t="shared" si="598"/>
        <v>0</v>
      </c>
      <c r="BB226" s="111">
        <f t="shared" ref="BB226:BB227" si="599">AX226</f>
        <v>9000</v>
      </c>
      <c r="BC226" s="111">
        <f t="shared" ref="BC226:BC227" si="600">AZ226</f>
        <v>0</v>
      </c>
      <c r="BD226" s="94"/>
      <c r="BE226" s="111">
        <f t="shared" ref="BE226:BF227" si="601">BB226</f>
        <v>9000</v>
      </c>
      <c r="BF226" s="111">
        <f t="shared" si="601"/>
        <v>0</v>
      </c>
      <c r="BG226" s="94"/>
      <c r="BH226" s="111">
        <f t="shared" ref="BH226:BI227" si="602">AY226-BB226</f>
        <v>0</v>
      </c>
      <c r="BI226" s="94">
        <f t="shared" si="602"/>
        <v>0</v>
      </c>
      <c r="BJ226" s="94"/>
      <c r="BK226" s="94"/>
      <c r="BL226" s="94"/>
      <c r="BM226" s="94"/>
      <c r="BN226" s="94"/>
      <c r="BO226" s="1448">
        <f t="shared" ref="BO226:BO227" si="603">BP226</f>
        <v>9000</v>
      </c>
      <c r="BP226" s="111">
        <f t="shared" ref="BP226:BP227" si="604">AY226</f>
        <v>9000</v>
      </c>
      <c r="BQ226" s="106"/>
      <c r="BR226" s="106"/>
      <c r="BS226" s="106"/>
      <c r="BT226" s="227" t="s">
        <v>346</v>
      </c>
    </row>
    <row r="227" spans="1:72" s="227" customFormat="1" ht="56.25" hidden="1" customHeight="1">
      <c r="A227" s="241">
        <v>2</v>
      </c>
      <c r="B227" s="1409" t="s">
        <v>136</v>
      </c>
      <c r="C227" s="221"/>
      <c r="D227" s="241" t="s">
        <v>166</v>
      </c>
      <c r="E227" s="221" t="s">
        <v>196</v>
      </c>
      <c r="F227" s="573">
        <v>19929</v>
      </c>
      <c r="G227" s="573">
        <v>17936.100000000002</v>
      </c>
      <c r="H227" s="573"/>
      <c r="I227" s="573"/>
      <c r="J227" s="573"/>
      <c r="K227" s="573">
        <v>6439</v>
      </c>
      <c r="L227" s="573">
        <v>6000</v>
      </c>
      <c r="M227" s="112">
        <f t="shared" si="594"/>
        <v>5000</v>
      </c>
      <c r="N227" s="573">
        <v>5000</v>
      </c>
      <c r="O227" s="573">
        <v>0</v>
      </c>
      <c r="P227" s="94"/>
      <c r="Q227" s="112">
        <v>5000</v>
      </c>
      <c r="R227" s="1133"/>
      <c r="S227" s="112"/>
      <c r="T227" s="112">
        <v>5000</v>
      </c>
      <c r="U227" s="1133"/>
      <c r="V227" s="112"/>
      <c r="W227" s="111"/>
      <c r="X227" s="111"/>
      <c r="Y227" s="111"/>
      <c r="Z227" s="112"/>
      <c r="AA227" s="1133"/>
      <c r="AB227" s="94"/>
      <c r="AC227" s="112"/>
      <c r="AD227" s="1134"/>
      <c r="AE227" s="112"/>
      <c r="AF227" s="112">
        <f t="shared" ref="AF227" si="605">AG227+AH227</f>
        <v>0</v>
      </c>
      <c r="AG227" s="1133"/>
      <c r="AH227" s="94"/>
      <c r="AI227" s="111">
        <f t="shared" si="595"/>
        <v>0</v>
      </c>
      <c r="AJ227" s="111"/>
      <c r="AK227" s="111"/>
      <c r="AL227" s="94"/>
      <c r="AM227" s="1133"/>
      <c r="AN227" s="94"/>
      <c r="AO227" s="1132">
        <f t="shared" ref="AO227" si="606">AP227+AQ227</f>
        <v>0</v>
      </c>
      <c r="AP227" s="1133"/>
      <c r="AQ227" s="94"/>
      <c r="AR227" s="112">
        <f t="shared" si="596"/>
        <v>0</v>
      </c>
      <c r="AS227" s="224">
        <f t="shared" si="596"/>
        <v>0</v>
      </c>
      <c r="AT227" s="94">
        <f t="shared" si="596"/>
        <v>0</v>
      </c>
      <c r="AU227" s="111">
        <f t="shared" si="581"/>
        <v>5000</v>
      </c>
      <c r="AV227" s="111">
        <f t="shared" si="581"/>
        <v>0</v>
      </c>
      <c r="AW227" s="111">
        <f t="shared" si="581"/>
        <v>0</v>
      </c>
      <c r="AX227" s="111">
        <f t="shared" si="597"/>
        <v>0</v>
      </c>
      <c r="AY227" s="225">
        <f t="shared" si="598"/>
        <v>0</v>
      </c>
      <c r="AZ227" s="111">
        <f t="shared" si="598"/>
        <v>0</v>
      </c>
      <c r="BA227" s="94">
        <f t="shared" si="598"/>
        <v>0</v>
      </c>
      <c r="BB227" s="111">
        <f t="shared" si="599"/>
        <v>0</v>
      </c>
      <c r="BC227" s="111">
        <f t="shared" si="600"/>
        <v>0</v>
      </c>
      <c r="BD227" s="94"/>
      <c r="BE227" s="111">
        <f t="shared" si="601"/>
        <v>0</v>
      </c>
      <c r="BF227" s="111">
        <f t="shared" si="601"/>
        <v>0</v>
      </c>
      <c r="BG227" s="94"/>
      <c r="BH227" s="111">
        <f t="shared" si="602"/>
        <v>0</v>
      </c>
      <c r="BI227" s="94">
        <f t="shared" si="602"/>
        <v>0</v>
      </c>
      <c r="BJ227" s="94"/>
      <c r="BK227" s="94"/>
      <c r="BL227" s="94"/>
      <c r="BM227" s="94"/>
      <c r="BN227" s="94"/>
      <c r="BO227" s="1448">
        <f t="shared" si="603"/>
        <v>0</v>
      </c>
      <c r="BP227" s="111">
        <f t="shared" si="604"/>
        <v>0</v>
      </c>
      <c r="BQ227" s="106"/>
      <c r="BR227" s="106"/>
      <c r="BS227" s="106"/>
      <c r="BT227" s="227" t="s">
        <v>357</v>
      </c>
    </row>
    <row r="228" spans="1:72" s="227" customFormat="1" ht="56.25" hidden="1" customHeight="1">
      <c r="A228" s="1414" t="s">
        <v>144</v>
      </c>
      <c r="B228" s="1396" t="s">
        <v>141</v>
      </c>
      <c r="C228" s="1135"/>
      <c r="D228" s="241"/>
      <c r="E228" s="1412"/>
      <c r="F228" s="182">
        <f>F229</f>
        <v>29865</v>
      </c>
      <c r="G228" s="182">
        <f t="shared" ref="G228:AZ229" si="607">G229</f>
        <v>29000</v>
      </c>
      <c r="H228" s="182"/>
      <c r="I228" s="182"/>
      <c r="J228" s="182"/>
      <c r="K228" s="182">
        <f t="shared" si="607"/>
        <v>9045</v>
      </c>
      <c r="L228" s="182">
        <f t="shared" si="607"/>
        <v>6545</v>
      </c>
      <c r="M228" s="182">
        <f t="shared" si="607"/>
        <v>15000</v>
      </c>
      <c r="N228" s="182">
        <f t="shared" si="607"/>
        <v>15000</v>
      </c>
      <c r="O228" s="182">
        <f t="shared" si="607"/>
        <v>0</v>
      </c>
      <c r="P228" s="182">
        <f t="shared" si="607"/>
        <v>0</v>
      </c>
      <c r="Q228" s="182">
        <f t="shared" si="607"/>
        <v>15000</v>
      </c>
      <c r="R228" s="182">
        <f t="shared" si="607"/>
        <v>0</v>
      </c>
      <c r="S228" s="182">
        <f t="shared" si="607"/>
        <v>0</v>
      </c>
      <c r="T228" s="182">
        <f t="shared" si="607"/>
        <v>11196</v>
      </c>
      <c r="U228" s="182">
        <f t="shared" si="607"/>
        <v>0</v>
      </c>
      <c r="V228" s="182">
        <f t="shared" si="607"/>
        <v>0</v>
      </c>
      <c r="W228" s="182">
        <f t="shared" si="607"/>
        <v>3804</v>
      </c>
      <c r="X228" s="182">
        <f t="shared" si="607"/>
        <v>0</v>
      </c>
      <c r="Y228" s="182">
        <f t="shared" si="607"/>
        <v>0</v>
      </c>
      <c r="Z228" s="182">
        <f t="shared" si="607"/>
        <v>3804</v>
      </c>
      <c r="AA228" s="182">
        <f t="shared" si="607"/>
        <v>0</v>
      </c>
      <c r="AB228" s="182">
        <f t="shared" si="607"/>
        <v>0</v>
      </c>
      <c r="AC228" s="182">
        <f t="shared" si="607"/>
        <v>0</v>
      </c>
      <c r="AD228" s="182">
        <f t="shared" si="607"/>
        <v>0</v>
      </c>
      <c r="AE228" s="182">
        <f t="shared" si="607"/>
        <v>0</v>
      </c>
      <c r="AF228" s="182">
        <f t="shared" si="607"/>
        <v>0</v>
      </c>
      <c r="AG228" s="182">
        <f t="shared" si="607"/>
        <v>0</v>
      </c>
      <c r="AH228" s="182">
        <f t="shared" si="607"/>
        <v>0</v>
      </c>
      <c r="AI228" s="182">
        <f t="shared" si="607"/>
        <v>0</v>
      </c>
      <c r="AJ228" s="182">
        <f t="shared" si="607"/>
        <v>0</v>
      </c>
      <c r="AK228" s="182">
        <f t="shared" si="607"/>
        <v>0</v>
      </c>
      <c r="AL228" s="182">
        <f t="shared" si="607"/>
        <v>0</v>
      </c>
      <c r="AM228" s="182">
        <f t="shared" si="607"/>
        <v>0</v>
      </c>
      <c r="AN228" s="182">
        <f t="shared" si="607"/>
        <v>0</v>
      </c>
      <c r="AO228" s="182">
        <f t="shared" si="607"/>
        <v>0</v>
      </c>
      <c r="AP228" s="182">
        <f t="shared" si="607"/>
        <v>0</v>
      </c>
      <c r="AQ228" s="182">
        <f t="shared" si="607"/>
        <v>0</v>
      </c>
      <c r="AR228" s="182">
        <f t="shared" si="607"/>
        <v>0</v>
      </c>
      <c r="AS228" s="182">
        <f t="shared" si="607"/>
        <v>0</v>
      </c>
      <c r="AT228" s="182">
        <f t="shared" si="607"/>
        <v>0</v>
      </c>
      <c r="AU228" s="182">
        <f t="shared" si="607"/>
        <v>15000</v>
      </c>
      <c r="AV228" s="182">
        <f t="shared" si="607"/>
        <v>0</v>
      </c>
      <c r="AW228" s="182">
        <f t="shared" si="607"/>
        <v>0</v>
      </c>
      <c r="AX228" s="182">
        <f t="shared" si="607"/>
        <v>0</v>
      </c>
      <c r="AY228" s="182">
        <f t="shared" si="607"/>
        <v>0</v>
      </c>
      <c r="AZ228" s="182">
        <f t="shared" si="607"/>
        <v>0</v>
      </c>
      <c r="BA228" s="182">
        <f t="shared" ref="BA228:BM229" si="608">BA229</f>
        <v>0</v>
      </c>
      <c r="BB228" s="182">
        <f t="shared" si="608"/>
        <v>0</v>
      </c>
      <c r="BC228" s="182">
        <f t="shared" si="608"/>
        <v>0</v>
      </c>
      <c r="BD228" s="182">
        <f t="shared" si="608"/>
        <v>0</v>
      </c>
      <c r="BE228" s="182">
        <f t="shared" si="608"/>
        <v>0</v>
      </c>
      <c r="BF228" s="182">
        <f t="shared" si="608"/>
        <v>0</v>
      </c>
      <c r="BG228" s="182">
        <f t="shared" si="608"/>
        <v>0</v>
      </c>
      <c r="BH228" s="182">
        <f t="shared" si="608"/>
        <v>0</v>
      </c>
      <c r="BI228" s="182">
        <f t="shared" si="608"/>
        <v>0</v>
      </c>
      <c r="BJ228" s="182">
        <f t="shared" si="608"/>
        <v>0</v>
      </c>
      <c r="BK228" s="182">
        <f t="shared" si="608"/>
        <v>0</v>
      </c>
      <c r="BL228" s="182">
        <f t="shared" si="608"/>
        <v>0</v>
      </c>
      <c r="BM228" s="182">
        <f t="shared" si="608"/>
        <v>0</v>
      </c>
      <c r="BN228" s="182"/>
      <c r="BO228" s="1450">
        <f t="shared" ref="BO228:BR229" si="609">BO229</f>
        <v>0</v>
      </c>
      <c r="BP228" s="182">
        <f t="shared" si="609"/>
        <v>0</v>
      </c>
      <c r="BQ228" s="182">
        <f t="shared" si="609"/>
        <v>0</v>
      </c>
      <c r="BR228" s="182">
        <f t="shared" si="609"/>
        <v>0</v>
      </c>
      <c r="BS228" s="106"/>
    </row>
    <row r="229" spans="1:72" s="227" customFormat="1" ht="56.25" hidden="1" customHeight="1">
      <c r="A229" s="1414"/>
      <c r="B229" s="1396" t="s">
        <v>30</v>
      </c>
      <c r="C229" s="1135"/>
      <c r="D229" s="241"/>
      <c r="E229" s="1412"/>
      <c r="F229" s="182">
        <f>F230</f>
        <v>29865</v>
      </c>
      <c r="G229" s="182">
        <f t="shared" si="607"/>
        <v>29000</v>
      </c>
      <c r="H229" s="182"/>
      <c r="I229" s="182"/>
      <c r="J229" s="182"/>
      <c r="K229" s="182">
        <f t="shared" si="607"/>
        <v>9045</v>
      </c>
      <c r="L229" s="182">
        <f t="shared" si="607"/>
        <v>6545</v>
      </c>
      <c r="M229" s="182">
        <f t="shared" si="607"/>
        <v>15000</v>
      </c>
      <c r="N229" s="182">
        <f t="shared" si="607"/>
        <v>15000</v>
      </c>
      <c r="O229" s="182">
        <f t="shared" si="607"/>
        <v>0</v>
      </c>
      <c r="P229" s="182">
        <f t="shared" si="607"/>
        <v>0</v>
      </c>
      <c r="Q229" s="182">
        <f t="shared" si="607"/>
        <v>15000</v>
      </c>
      <c r="R229" s="182">
        <f t="shared" si="607"/>
        <v>0</v>
      </c>
      <c r="S229" s="182">
        <f t="shared" si="607"/>
        <v>0</v>
      </c>
      <c r="T229" s="182">
        <f t="shared" si="607"/>
        <v>11196</v>
      </c>
      <c r="U229" s="182">
        <f t="shared" si="607"/>
        <v>0</v>
      </c>
      <c r="V229" s="182">
        <f t="shared" si="607"/>
        <v>0</v>
      </c>
      <c r="W229" s="182">
        <f t="shared" si="607"/>
        <v>3804</v>
      </c>
      <c r="X229" s="182">
        <f t="shared" si="607"/>
        <v>0</v>
      </c>
      <c r="Y229" s="182">
        <f t="shared" si="607"/>
        <v>0</v>
      </c>
      <c r="Z229" s="182">
        <f t="shared" si="607"/>
        <v>3804</v>
      </c>
      <c r="AA229" s="182">
        <f t="shared" si="607"/>
        <v>0</v>
      </c>
      <c r="AB229" s="182">
        <f t="shared" si="607"/>
        <v>0</v>
      </c>
      <c r="AC229" s="182">
        <f t="shared" si="607"/>
        <v>0</v>
      </c>
      <c r="AD229" s="182">
        <f t="shared" si="607"/>
        <v>0</v>
      </c>
      <c r="AE229" s="182">
        <f t="shared" si="607"/>
        <v>0</v>
      </c>
      <c r="AF229" s="182">
        <f t="shared" si="607"/>
        <v>0</v>
      </c>
      <c r="AG229" s="182">
        <f t="shared" si="607"/>
        <v>0</v>
      </c>
      <c r="AH229" s="182">
        <f t="shared" si="607"/>
        <v>0</v>
      </c>
      <c r="AI229" s="182">
        <f t="shared" si="607"/>
        <v>0</v>
      </c>
      <c r="AJ229" s="182">
        <f t="shared" si="607"/>
        <v>0</v>
      </c>
      <c r="AK229" s="182">
        <f t="shared" si="607"/>
        <v>0</v>
      </c>
      <c r="AL229" s="182">
        <f t="shared" si="607"/>
        <v>0</v>
      </c>
      <c r="AM229" s="182">
        <f t="shared" si="607"/>
        <v>0</v>
      </c>
      <c r="AN229" s="182">
        <f t="shared" si="607"/>
        <v>0</v>
      </c>
      <c r="AO229" s="182">
        <f t="shared" si="607"/>
        <v>0</v>
      </c>
      <c r="AP229" s="182">
        <f t="shared" si="607"/>
        <v>0</v>
      </c>
      <c r="AQ229" s="182">
        <f t="shared" si="607"/>
        <v>0</v>
      </c>
      <c r="AR229" s="182">
        <f t="shared" si="607"/>
        <v>0</v>
      </c>
      <c r="AS229" s="182">
        <f t="shared" si="607"/>
        <v>0</v>
      </c>
      <c r="AT229" s="182">
        <f t="shared" si="607"/>
        <v>0</v>
      </c>
      <c r="AU229" s="182">
        <f t="shared" si="607"/>
        <v>15000</v>
      </c>
      <c r="AV229" s="182">
        <f t="shared" si="607"/>
        <v>0</v>
      </c>
      <c r="AW229" s="182">
        <f t="shared" si="607"/>
        <v>0</v>
      </c>
      <c r="AX229" s="182">
        <f t="shared" si="607"/>
        <v>0</v>
      </c>
      <c r="AY229" s="182">
        <f t="shared" si="607"/>
        <v>0</v>
      </c>
      <c r="AZ229" s="182">
        <f t="shared" si="607"/>
        <v>0</v>
      </c>
      <c r="BA229" s="182">
        <f t="shared" si="608"/>
        <v>0</v>
      </c>
      <c r="BB229" s="182">
        <f t="shared" si="608"/>
        <v>0</v>
      </c>
      <c r="BC229" s="182">
        <f t="shared" si="608"/>
        <v>0</v>
      </c>
      <c r="BD229" s="182">
        <f t="shared" si="608"/>
        <v>0</v>
      </c>
      <c r="BE229" s="182">
        <f t="shared" si="608"/>
        <v>0</v>
      </c>
      <c r="BF229" s="182">
        <f t="shared" si="608"/>
        <v>0</v>
      </c>
      <c r="BG229" s="182">
        <f t="shared" si="608"/>
        <v>0</v>
      </c>
      <c r="BH229" s="182">
        <f t="shared" si="608"/>
        <v>0</v>
      </c>
      <c r="BI229" s="182">
        <f t="shared" si="608"/>
        <v>0</v>
      </c>
      <c r="BJ229" s="182">
        <f t="shared" si="608"/>
        <v>0</v>
      </c>
      <c r="BK229" s="182">
        <f t="shared" si="608"/>
        <v>0</v>
      </c>
      <c r="BL229" s="182">
        <f t="shared" si="608"/>
        <v>0</v>
      </c>
      <c r="BM229" s="182">
        <f t="shared" si="608"/>
        <v>0</v>
      </c>
      <c r="BN229" s="182"/>
      <c r="BO229" s="1450">
        <f t="shared" si="609"/>
        <v>0</v>
      </c>
      <c r="BP229" s="182">
        <f t="shared" si="609"/>
        <v>0</v>
      </c>
      <c r="BQ229" s="182">
        <f t="shared" si="609"/>
        <v>0</v>
      </c>
      <c r="BR229" s="182">
        <f t="shared" si="609"/>
        <v>0</v>
      </c>
      <c r="BS229" s="106"/>
    </row>
    <row r="230" spans="1:72" s="227" customFormat="1" ht="56.25" hidden="1" customHeight="1">
      <c r="A230" s="1414" t="s">
        <v>29</v>
      </c>
      <c r="B230" s="1411" t="s">
        <v>262</v>
      </c>
      <c r="C230" s="1135"/>
      <c r="D230" s="241"/>
      <c r="E230" s="1412"/>
      <c r="F230" s="182">
        <f>F232</f>
        <v>29865</v>
      </c>
      <c r="G230" s="182">
        <f t="shared" ref="G230:BR230" si="610">G232</f>
        <v>29000</v>
      </c>
      <c r="H230" s="182"/>
      <c r="I230" s="182"/>
      <c r="J230" s="182"/>
      <c r="K230" s="182">
        <f t="shared" si="610"/>
        <v>9045</v>
      </c>
      <c r="L230" s="182">
        <f t="shared" si="610"/>
        <v>6545</v>
      </c>
      <c r="M230" s="182">
        <f t="shared" si="610"/>
        <v>15000</v>
      </c>
      <c r="N230" s="182">
        <f t="shared" si="610"/>
        <v>15000</v>
      </c>
      <c r="O230" s="182">
        <f t="shared" si="610"/>
        <v>0</v>
      </c>
      <c r="P230" s="182">
        <f t="shared" si="610"/>
        <v>0</v>
      </c>
      <c r="Q230" s="182">
        <f t="shared" si="610"/>
        <v>15000</v>
      </c>
      <c r="R230" s="182">
        <f t="shared" si="610"/>
        <v>0</v>
      </c>
      <c r="S230" s="182">
        <f t="shared" si="610"/>
        <v>0</v>
      </c>
      <c r="T230" s="182">
        <f t="shared" si="610"/>
        <v>11196</v>
      </c>
      <c r="U230" s="182">
        <f t="shared" si="610"/>
        <v>0</v>
      </c>
      <c r="V230" s="182">
        <f t="shared" si="610"/>
        <v>0</v>
      </c>
      <c r="W230" s="182">
        <f t="shared" si="610"/>
        <v>3804</v>
      </c>
      <c r="X230" s="182">
        <f t="shared" si="610"/>
        <v>0</v>
      </c>
      <c r="Y230" s="182">
        <f t="shared" si="610"/>
        <v>0</v>
      </c>
      <c r="Z230" s="182">
        <f t="shared" si="610"/>
        <v>3804</v>
      </c>
      <c r="AA230" s="182">
        <f t="shared" si="610"/>
        <v>0</v>
      </c>
      <c r="AB230" s="182">
        <f t="shared" si="610"/>
        <v>0</v>
      </c>
      <c r="AC230" s="182">
        <f t="shared" si="610"/>
        <v>0</v>
      </c>
      <c r="AD230" s="182">
        <f t="shared" si="610"/>
        <v>0</v>
      </c>
      <c r="AE230" s="182">
        <f t="shared" si="610"/>
        <v>0</v>
      </c>
      <c r="AF230" s="182">
        <f t="shared" si="610"/>
        <v>0</v>
      </c>
      <c r="AG230" s="182">
        <f t="shared" si="610"/>
        <v>0</v>
      </c>
      <c r="AH230" s="182">
        <f t="shared" si="610"/>
        <v>0</v>
      </c>
      <c r="AI230" s="182">
        <f t="shared" si="610"/>
        <v>0</v>
      </c>
      <c r="AJ230" s="182">
        <f t="shared" si="610"/>
        <v>0</v>
      </c>
      <c r="AK230" s="182">
        <f t="shared" si="610"/>
        <v>0</v>
      </c>
      <c r="AL230" s="182">
        <f t="shared" si="610"/>
        <v>0</v>
      </c>
      <c r="AM230" s="182">
        <f t="shared" si="610"/>
        <v>0</v>
      </c>
      <c r="AN230" s="182">
        <f t="shared" si="610"/>
        <v>0</v>
      </c>
      <c r="AO230" s="182">
        <f t="shared" si="610"/>
        <v>0</v>
      </c>
      <c r="AP230" s="182">
        <f t="shared" si="610"/>
        <v>0</v>
      </c>
      <c r="AQ230" s="182">
        <f t="shared" si="610"/>
        <v>0</v>
      </c>
      <c r="AR230" s="182">
        <f t="shared" si="610"/>
        <v>0</v>
      </c>
      <c r="AS230" s="182">
        <f t="shared" si="610"/>
        <v>0</v>
      </c>
      <c r="AT230" s="182">
        <f t="shared" si="610"/>
        <v>0</v>
      </c>
      <c r="AU230" s="182">
        <f t="shared" si="610"/>
        <v>15000</v>
      </c>
      <c r="AV230" s="182">
        <f t="shared" si="610"/>
        <v>0</v>
      </c>
      <c r="AW230" s="182">
        <f t="shared" si="610"/>
        <v>0</v>
      </c>
      <c r="AX230" s="182">
        <f t="shared" si="610"/>
        <v>0</v>
      </c>
      <c r="AY230" s="182">
        <f t="shared" si="610"/>
        <v>0</v>
      </c>
      <c r="AZ230" s="182">
        <f t="shared" si="610"/>
        <v>0</v>
      </c>
      <c r="BA230" s="182">
        <f t="shared" si="610"/>
        <v>0</v>
      </c>
      <c r="BB230" s="182">
        <f t="shared" si="610"/>
        <v>0</v>
      </c>
      <c r="BC230" s="182">
        <f t="shared" si="610"/>
        <v>0</v>
      </c>
      <c r="BD230" s="182">
        <f t="shared" si="610"/>
        <v>0</v>
      </c>
      <c r="BE230" s="182">
        <f t="shared" si="610"/>
        <v>0</v>
      </c>
      <c r="BF230" s="182">
        <f t="shared" si="610"/>
        <v>0</v>
      </c>
      <c r="BG230" s="182">
        <f t="shared" si="610"/>
        <v>0</v>
      </c>
      <c r="BH230" s="182">
        <f t="shared" si="610"/>
        <v>0</v>
      </c>
      <c r="BI230" s="182">
        <f t="shared" si="610"/>
        <v>0</v>
      </c>
      <c r="BJ230" s="182">
        <f t="shared" si="610"/>
        <v>0</v>
      </c>
      <c r="BK230" s="182">
        <f t="shared" si="610"/>
        <v>0</v>
      </c>
      <c r="BL230" s="182">
        <f t="shared" si="610"/>
        <v>0</v>
      </c>
      <c r="BM230" s="182">
        <f t="shared" si="610"/>
        <v>0</v>
      </c>
      <c r="BN230" s="182"/>
      <c r="BO230" s="1450">
        <f t="shared" si="610"/>
        <v>0</v>
      </c>
      <c r="BP230" s="182">
        <f t="shared" si="610"/>
        <v>0</v>
      </c>
      <c r="BQ230" s="182">
        <f t="shared" si="610"/>
        <v>0</v>
      </c>
      <c r="BR230" s="182">
        <f t="shared" si="610"/>
        <v>0</v>
      </c>
      <c r="BS230" s="106"/>
    </row>
    <row r="231" spans="1:72" s="1407" customFormat="1" ht="56.25" hidden="1" customHeight="1">
      <c r="A231" s="1420"/>
      <c r="B231" s="1415" t="s">
        <v>24</v>
      </c>
      <c r="C231" s="1403"/>
      <c r="D231" s="1425"/>
      <c r="E231" s="1416"/>
      <c r="F231" s="208">
        <f>F232</f>
        <v>29865</v>
      </c>
      <c r="G231" s="208">
        <f t="shared" ref="G231:BR231" si="611">G232</f>
        <v>29000</v>
      </c>
      <c r="H231" s="208"/>
      <c r="I231" s="208"/>
      <c r="J231" s="208"/>
      <c r="K231" s="208">
        <f t="shared" si="611"/>
        <v>9045</v>
      </c>
      <c r="L231" s="208">
        <f t="shared" si="611"/>
        <v>6545</v>
      </c>
      <c r="M231" s="208">
        <f t="shared" si="611"/>
        <v>15000</v>
      </c>
      <c r="N231" s="208">
        <f t="shared" si="611"/>
        <v>15000</v>
      </c>
      <c r="O231" s="208">
        <f t="shared" si="611"/>
        <v>0</v>
      </c>
      <c r="P231" s="208">
        <f t="shared" si="611"/>
        <v>0</v>
      </c>
      <c r="Q231" s="208">
        <f t="shared" si="611"/>
        <v>15000</v>
      </c>
      <c r="R231" s="208">
        <f t="shared" si="611"/>
        <v>0</v>
      </c>
      <c r="S231" s="208">
        <f t="shared" si="611"/>
        <v>0</v>
      </c>
      <c r="T231" s="208">
        <f t="shared" si="611"/>
        <v>11196</v>
      </c>
      <c r="U231" s="208">
        <f t="shared" si="611"/>
        <v>0</v>
      </c>
      <c r="V231" s="208">
        <f t="shared" si="611"/>
        <v>0</v>
      </c>
      <c r="W231" s="208">
        <f t="shared" si="611"/>
        <v>3804</v>
      </c>
      <c r="X231" s="208">
        <f t="shared" si="611"/>
        <v>0</v>
      </c>
      <c r="Y231" s="208">
        <f t="shared" si="611"/>
        <v>0</v>
      </c>
      <c r="Z231" s="208">
        <f t="shared" si="611"/>
        <v>3804</v>
      </c>
      <c r="AA231" s="208">
        <f t="shared" si="611"/>
        <v>0</v>
      </c>
      <c r="AB231" s="208">
        <f t="shared" si="611"/>
        <v>0</v>
      </c>
      <c r="AC231" s="208">
        <f t="shared" si="611"/>
        <v>0</v>
      </c>
      <c r="AD231" s="208">
        <f t="shared" si="611"/>
        <v>0</v>
      </c>
      <c r="AE231" s="208">
        <f t="shared" si="611"/>
        <v>0</v>
      </c>
      <c r="AF231" s="208">
        <f t="shared" si="611"/>
        <v>0</v>
      </c>
      <c r="AG231" s="208">
        <f t="shared" si="611"/>
        <v>0</v>
      </c>
      <c r="AH231" s="208">
        <f t="shared" si="611"/>
        <v>0</v>
      </c>
      <c r="AI231" s="208">
        <f t="shared" si="611"/>
        <v>0</v>
      </c>
      <c r="AJ231" s="208">
        <f t="shared" si="611"/>
        <v>0</v>
      </c>
      <c r="AK231" s="208">
        <f t="shared" si="611"/>
        <v>0</v>
      </c>
      <c r="AL231" s="208">
        <f t="shared" si="611"/>
        <v>0</v>
      </c>
      <c r="AM231" s="208">
        <f t="shared" si="611"/>
        <v>0</v>
      </c>
      <c r="AN231" s="208">
        <f t="shared" si="611"/>
        <v>0</v>
      </c>
      <c r="AO231" s="208">
        <f t="shared" si="611"/>
        <v>0</v>
      </c>
      <c r="AP231" s="208">
        <f t="shared" si="611"/>
        <v>0</v>
      </c>
      <c r="AQ231" s="208">
        <f t="shared" si="611"/>
        <v>0</v>
      </c>
      <c r="AR231" s="208">
        <f t="shared" si="611"/>
        <v>0</v>
      </c>
      <c r="AS231" s="208">
        <f t="shared" si="611"/>
        <v>0</v>
      </c>
      <c r="AT231" s="208">
        <f t="shared" si="611"/>
        <v>0</v>
      </c>
      <c r="AU231" s="208">
        <f t="shared" si="611"/>
        <v>15000</v>
      </c>
      <c r="AV231" s="208">
        <f t="shared" si="611"/>
        <v>0</v>
      </c>
      <c r="AW231" s="208">
        <f t="shared" si="611"/>
        <v>0</v>
      </c>
      <c r="AX231" s="208">
        <f t="shared" si="611"/>
        <v>0</v>
      </c>
      <c r="AY231" s="208">
        <f t="shared" si="611"/>
        <v>0</v>
      </c>
      <c r="AZ231" s="208">
        <f t="shared" si="611"/>
        <v>0</v>
      </c>
      <c r="BA231" s="208">
        <f t="shared" si="611"/>
        <v>0</v>
      </c>
      <c r="BB231" s="208">
        <f t="shared" si="611"/>
        <v>0</v>
      </c>
      <c r="BC231" s="208">
        <f t="shared" si="611"/>
        <v>0</v>
      </c>
      <c r="BD231" s="208">
        <f t="shared" si="611"/>
        <v>0</v>
      </c>
      <c r="BE231" s="208">
        <f t="shared" si="611"/>
        <v>0</v>
      </c>
      <c r="BF231" s="208">
        <f t="shared" si="611"/>
        <v>0</v>
      </c>
      <c r="BG231" s="208">
        <f t="shared" si="611"/>
        <v>0</v>
      </c>
      <c r="BH231" s="208">
        <f t="shared" si="611"/>
        <v>0</v>
      </c>
      <c r="BI231" s="208">
        <f t="shared" si="611"/>
        <v>0</v>
      </c>
      <c r="BJ231" s="208">
        <f t="shared" si="611"/>
        <v>0</v>
      </c>
      <c r="BK231" s="208">
        <f t="shared" si="611"/>
        <v>0</v>
      </c>
      <c r="BL231" s="208">
        <f t="shared" si="611"/>
        <v>0</v>
      </c>
      <c r="BM231" s="208">
        <f t="shared" si="611"/>
        <v>0</v>
      </c>
      <c r="BN231" s="208"/>
      <c r="BO231" s="1452">
        <f t="shared" si="611"/>
        <v>0</v>
      </c>
      <c r="BP231" s="208">
        <f t="shared" si="611"/>
        <v>0</v>
      </c>
      <c r="BQ231" s="208">
        <f t="shared" si="611"/>
        <v>0</v>
      </c>
      <c r="BR231" s="208">
        <f t="shared" si="611"/>
        <v>0</v>
      </c>
      <c r="BS231" s="1406"/>
    </row>
    <row r="232" spans="1:72" s="227" customFormat="1" ht="56.25" hidden="1" customHeight="1">
      <c r="A232" s="241">
        <v>1</v>
      </c>
      <c r="B232" s="1394" t="s">
        <v>142</v>
      </c>
      <c r="C232" s="1135"/>
      <c r="D232" s="241" t="s">
        <v>166</v>
      </c>
      <c r="E232" s="241" t="s">
        <v>200</v>
      </c>
      <c r="F232" s="573">
        <v>29865</v>
      </c>
      <c r="G232" s="573">
        <v>29000</v>
      </c>
      <c r="H232" s="573"/>
      <c r="I232" s="573"/>
      <c r="J232" s="573"/>
      <c r="K232" s="573">
        <v>9045</v>
      </c>
      <c r="L232" s="573">
        <v>6545</v>
      </c>
      <c r="M232" s="112">
        <f t="shared" ref="M232" si="612">N232</f>
        <v>15000</v>
      </c>
      <c r="N232" s="573">
        <v>15000</v>
      </c>
      <c r="O232" s="573">
        <v>0</v>
      </c>
      <c r="P232" s="94"/>
      <c r="Q232" s="112">
        <v>15000</v>
      </c>
      <c r="R232" s="1133"/>
      <c r="S232" s="112"/>
      <c r="T232" s="112">
        <v>11196</v>
      </c>
      <c r="U232" s="1133"/>
      <c r="V232" s="112"/>
      <c r="W232" s="111">
        <f>Q232-T232</f>
        <v>3804</v>
      </c>
      <c r="X232" s="111"/>
      <c r="Y232" s="111"/>
      <c r="Z232" s="112">
        <v>3804</v>
      </c>
      <c r="AA232" s="1133"/>
      <c r="AB232" s="112"/>
      <c r="AC232" s="112">
        <f>AD232+AE232</f>
        <v>0</v>
      </c>
      <c r="AD232" s="1134"/>
      <c r="AE232" s="112"/>
      <c r="AF232" s="112">
        <f>AG232+AH232</f>
        <v>0</v>
      </c>
      <c r="AG232" s="1133"/>
      <c r="AH232" s="94"/>
      <c r="AI232" s="111">
        <f>AC232-AF232</f>
        <v>0</v>
      </c>
      <c r="AJ232" s="111"/>
      <c r="AK232" s="111"/>
      <c r="AL232" s="94"/>
      <c r="AM232" s="1133"/>
      <c r="AN232" s="94"/>
      <c r="AO232" s="1132">
        <f t="shared" ref="AO232" si="613">AP232+AQ232</f>
        <v>0</v>
      </c>
      <c r="AP232" s="1133"/>
      <c r="AQ232" s="94"/>
      <c r="AR232" s="112">
        <f>AO232</f>
        <v>0</v>
      </c>
      <c r="AS232" s="224">
        <f>AP232</f>
        <v>0</v>
      </c>
      <c r="AT232" s="94">
        <f>AQ232</f>
        <v>0</v>
      </c>
      <c r="AU232" s="111">
        <f t="shared" ref="AU232:AW232" si="614">Q232+AC232+AO232</f>
        <v>15000</v>
      </c>
      <c r="AV232" s="111">
        <f t="shared" si="614"/>
        <v>0</v>
      </c>
      <c r="AW232" s="111">
        <f t="shared" si="614"/>
        <v>0</v>
      </c>
      <c r="AX232" s="111">
        <f t="shared" ref="AX232" si="615">AY232</f>
        <v>0</v>
      </c>
      <c r="AY232" s="225">
        <f t="shared" ref="AY232:BA232" si="616">N232-AU232</f>
        <v>0</v>
      </c>
      <c r="AZ232" s="111">
        <f t="shared" si="616"/>
        <v>0</v>
      </c>
      <c r="BA232" s="94">
        <f t="shared" si="616"/>
        <v>0</v>
      </c>
      <c r="BB232" s="111">
        <f t="shared" ref="BB232" si="617">AX232</f>
        <v>0</v>
      </c>
      <c r="BC232" s="111">
        <f t="shared" ref="BC232" si="618">AZ232</f>
        <v>0</v>
      </c>
      <c r="BD232" s="94"/>
      <c r="BE232" s="111">
        <f t="shared" ref="BE232:BF232" si="619">BB232</f>
        <v>0</v>
      </c>
      <c r="BF232" s="111">
        <f t="shared" si="619"/>
        <v>0</v>
      </c>
      <c r="BG232" s="94"/>
      <c r="BH232" s="111">
        <f t="shared" ref="BH232:BI232" si="620">AY232-BB232</f>
        <v>0</v>
      </c>
      <c r="BI232" s="94">
        <f t="shared" si="620"/>
        <v>0</v>
      </c>
      <c r="BJ232" s="94"/>
      <c r="BK232" s="94"/>
      <c r="BL232" s="94"/>
      <c r="BM232" s="94"/>
      <c r="BN232" s="94"/>
      <c r="BO232" s="1448">
        <f t="shared" ref="BO232" si="621">BP232</f>
        <v>0</v>
      </c>
      <c r="BP232" s="111">
        <f t="shared" ref="BP232" si="622">AY232</f>
        <v>0</v>
      </c>
      <c r="BQ232" s="106"/>
      <c r="BR232" s="106"/>
      <c r="BS232" s="106"/>
      <c r="BT232" s="227" t="s">
        <v>347</v>
      </c>
    </row>
    <row r="233" spans="1:72" s="227" customFormat="1" ht="56.25" hidden="1" customHeight="1">
      <c r="A233" s="1414" t="s">
        <v>143</v>
      </c>
      <c r="B233" s="1426" t="s">
        <v>145</v>
      </c>
      <c r="C233" s="1135"/>
      <c r="D233" s="218"/>
      <c r="E233" s="1395"/>
      <c r="F233" s="182">
        <f>F234+F236</f>
        <v>85027</v>
      </c>
      <c r="G233" s="182">
        <f t="shared" ref="G233:BR233" si="623">G234+G236</f>
        <v>37395.4</v>
      </c>
      <c r="H233" s="182"/>
      <c r="I233" s="182"/>
      <c r="J233" s="182"/>
      <c r="K233" s="182">
        <f t="shared" si="623"/>
        <v>17000</v>
      </c>
      <c r="L233" s="182">
        <f t="shared" si="623"/>
        <v>13000</v>
      </c>
      <c r="M233" s="182">
        <f t="shared" si="623"/>
        <v>16000</v>
      </c>
      <c r="N233" s="182">
        <f t="shared" si="623"/>
        <v>16000</v>
      </c>
      <c r="O233" s="182">
        <f t="shared" si="623"/>
        <v>0</v>
      </c>
      <c r="P233" s="182">
        <f t="shared" si="623"/>
        <v>0</v>
      </c>
      <c r="Q233" s="182">
        <f t="shared" si="623"/>
        <v>14000</v>
      </c>
      <c r="R233" s="182">
        <f t="shared" si="623"/>
        <v>0</v>
      </c>
      <c r="S233" s="182">
        <f t="shared" si="623"/>
        <v>0</v>
      </c>
      <c r="T233" s="182">
        <f t="shared" si="623"/>
        <v>10920</v>
      </c>
      <c r="U233" s="182">
        <f t="shared" si="623"/>
        <v>0</v>
      </c>
      <c r="V233" s="182">
        <f t="shared" si="623"/>
        <v>0</v>
      </c>
      <c r="W233" s="182">
        <f t="shared" si="623"/>
        <v>3080</v>
      </c>
      <c r="X233" s="182">
        <f t="shared" si="623"/>
        <v>0</v>
      </c>
      <c r="Y233" s="182">
        <f t="shared" si="623"/>
        <v>0</v>
      </c>
      <c r="Z233" s="182">
        <f t="shared" si="623"/>
        <v>2718</v>
      </c>
      <c r="AA233" s="182">
        <f t="shared" si="623"/>
        <v>0</v>
      </c>
      <c r="AB233" s="182">
        <f t="shared" si="623"/>
        <v>0</v>
      </c>
      <c r="AC233" s="182">
        <f t="shared" si="623"/>
        <v>2000</v>
      </c>
      <c r="AD233" s="182">
        <f t="shared" si="623"/>
        <v>0</v>
      </c>
      <c r="AE233" s="182">
        <f t="shared" si="623"/>
        <v>0</v>
      </c>
      <c r="AF233" s="182">
        <f t="shared" si="623"/>
        <v>2000</v>
      </c>
      <c r="AG233" s="182">
        <f t="shared" si="623"/>
        <v>0</v>
      </c>
      <c r="AH233" s="182">
        <f t="shared" si="623"/>
        <v>0</v>
      </c>
      <c r="AI233" s="182">
        <f t="shared" si="623"/>
        <v>0</v>
      </c>
      <c r="AJ233" s="182">
        <f t="shared" si="623"/>
        <v>0</v>
      </c>
      <c r="AK233" s="182">
        <f t="shared" si="623"/>
        <v>0</v>
      </c>
      <c r="AL233" s="182">
        <f t="shared" si="623"/>
        <v>0</v>
      </c>
      <c r="AM233" s="182">
        <f t="shared" si="623"/>
        <v>0</v>
      </c>
      <c r="AN233" s="182">
        <f t="shared" si="623"/>
        <v>0</v>
      </c>
      <c r="AO233" s="182">
        <f t="shared" si="623"/>
        <v>0</v>
      </c>
      <c r="AP233" s="182">
        <f t="shared" si="623"/>
        <v>0</v>
      </c>
      <c r="AQ233" s="182">
        <f t="shared" si="623"/>
        <v>0</v>
      </c>
      <c r="AR233" s="182">
        <f t="shared" si="623"/>
        <v>0</v>
      </c>
      <c r="AS233" s="182">
        <f t="shared" si="623"/>
        <v>0</v>
      </c>
      <c r="AT233" s="182">
        <f t="shared" si="623"/>
        <v>0</v>
      </c>
      <c r="AU233" s="182">
        <f t="shared" si="623"/>
        <v>16000</v>
      </c>
      <c r="AV233" s="182">
        <f t="shared" si="623"/>
        <v>0</v>
      </c>
      <c r="AW233" s="182">
        <f t="shared" si="623"/>
        <v>0</v>
      </c>
      <c r="AX233" s="182">
        <f t="shared" si="623"/>
        <v>0</v>
      </c>
      <c r="AY233" s="182">
        <f t="shared" si="623"/>
        <v>0</v>
      </c>
      <c r="AZ233" s="182">
        <f t="shared" si="623"/>
        <v>0</v>
      </c>
      <c r="BA233" s="182">
        <f t="shared" si="623"/>
        <v>0</v>
      </c>
      <c r="BB233" s="182">
        <f t="shared" si="623"/>
        <v>0</v>
      </c>
      <c r="BC233" s="182">
        <f t="shared" si="623"/>
        <v>0</v>
      </c>
      <c r="BD233" s="182">
        <f t="shared" si="623"/>
        <v>0</v>
      </c>
      <c r="BE233" s="182">
        <f t="shared" si="623"/>
        <v>0</v>
      </c>
      <c r="BF233" s="182">
        <f t="shared" si="623"/>
        <v>0</v>
      </c>
      <c r="BG233" s="182">
        <f t="shared" si="623"/>
        <v>0</v>
      </c>
      <c r="BH233" s="182">
        <f t="shared" si="623"/>
        <v>0</v>
      </c>
      <c r="BI233" s="182">
        <f t="shared" si="623"/>
        <v>0</v>
      </c>
      <c r="BJ233" s="182">
        <f t="shared" si="623"/>
        <v>0</v>
      </c>
      <c r="BK233" s="182">
        <f t="shared" si="623"/>
        <v>0</v>
      </c>
      <c r="BL233" s="182">
        <f t="shared" si="623"/>
        <v>0</v>
      </c>
      <c r="BM233" s="182">
        <f t="shared" si="623"/>
        <v>0</v>
      </c>
      <c r="BN233" s="182"/>
      <c r="BO233" s="1450">
        <f t="shared" si="623"/>
        <v>0</v>
      </c>
      <c r="BP233" s="182">
        <f t="shared" si="623"/>
        <v>0</v>
      </c>
      <c r="BQ233" s="182">
        <f t="shared" si="623"/>
        <v>0</v>
      </c>
      <c r="BR233" s="182">
        <f t="shared" si="623"/>
        <v>0</v>
      </c>
      <c r="BS233" s="106"/>
    </row>
    <row r="234" spans="1:72" s="227" customFormat="1" ht="56.25" hidden="1" customHeight="1">
      <c r="A234" s="1427"/>
      <c r="B234" s="1411" t="s">
        <v>31</v>
      </c>
      <c r="C234" s="1135"/>
      <c r="D234" s="241"/>
      <c r="E234" s="1395"/>
      <c r="F234" s="182">
        <f>F235</f>
        <v>0</v>
      </c>
      <c r="G234" s="182">
        <f t="shared" ref="G234:N234" si="624">G235</f>
        <v>0</v>
      </c>
      <c r="H234" s="182"/>
      <c r="I234" s="182"/>
      <c r="J234" s="182"/>
      <c r="K234" s="182">
        <f t="shared" si="624"/>
        <v>0</v>
      </c>
      <c r="L234" s="182">
        <f t="shared" si="624"/>
        <v>0</v>
      </c>
      <c r="M234" s="182">
        <f t="shared" si="624"/>
        <v>2000</v>
      </c>
      <c r="N234" s="182">
        <f t="shared" si="624"/>
        <v>2000</v>
      </c>
      <c r="O234" s="182">
        <f>O235</f>
        <v>0</v>
      </c>
      <c r="P234" s="182">
        <f t="shared" ref="P234:R234" si="625">P235</f>
        <v>0</v>
      </c>
      <c r="Q234" s="182">
        <f t="shared" si="625"/>
        <v>2000</v>
      </c>
      <c r="R234" s="182">
        <f t="shared" si="625"/>
        <v>0</v>
      </c>
      <c r="S234" s="182">
        <f>S235</f>
        <v>0</v>
      </c>
      <c r="T234" s="182">
        <f t="shared" ref="T234:BR234" si="626">T235</f>
        <v>1638</v>
      </c>
      <c r="U234" s="182">
        <f t="shared" si="626"/>
        <v>0</v>
      </c>
      <c r="V234" s="182">
        <f t="shared" si="626"/>
        <v>0</v>
      </c>
      <c r="W234" s="182">
        <f t="shared" si="626"/>
        <v>362</v>
      </c>
      <c r="X234" s="182">
        <f t="shared" si="626"/>
        <v>0</v>
      </c>
      <c r="Y234" s="182">
        <f t="shared" si="626"/>
        <v>0</v>
      </c>
      <c r="Z234" s="182">
        <f t="shared" si="626"/>
        <v>0</v>
      </c>
      <c r="AA234" s="182">
        <f t="shared" si="626"/>
        <v>0</v>
      </c>
      <c r="AB234" s="182">
        <f t="shared" si="626"/>
        <v>0</v>
      </c>
      <c r="AC234" s="182">
        <f t="shared" si="626"/>
        <v>0</v>
      </c>
      <c r="AD234" s="182">
        <f t="shared" si="626"/>
        <v>0</v>
      </c>
      <c r="AE234" s="182">
        <f t="shared" si="626"/>
        <v>0</v>
      </c>
      <c r="AF234" s="182">
        <f t="shared" si="626"/>
        <v>0</v>
      </c>
      <c r="AG234" s="182">
        <f t="shared" si="626"/>
        <v>0</v>
      </c>
      <c r="AH234" s="182">
        <f t="shared" si="626"/>
        <v>0</v>
      </c>
      <c r="AI234" s="182">
        <f t="shared" si="626"/>
        <v>0</v>
      </c>
      <c r="AJ234" s="182">
        <f t="shared" si="626"/>
        <v>0</v>
      </c>
      <c r="AK234" s="182">
        <f t="shared" si="626"/>
        <v>0</v>
      </c>
      <c r="AL234" s="182">
        <f t="shared" si="626"/>
        <v>0</v>
      </c>
      <c r="AM234" s="182">
        <f t="shared" si="626"/>
        <v>0</v>
      </c>
      <c r="AN234" s="182">
        <f t="shared" si="626"/>
        <v>0</v>
      </c>
      <c r="AO234" s="182">
        <f t="shared" si="626"/>
        <v>0</v>
      </c>
      <c r="AP234" s="182">
        <f t="shared" si="626"/>
        <v>0</v>
      </c>
      <c r="AQ234" s="182">
        <f t="shared" si="626"/>
        <v>0</v>
      </c>
      <c r="AR234" s="182">
        <f t="shared" si="626"/>
        <v>0</v>
      </c>
      <c r="AS234" s="182">
        <f t="shared" si="626"/>
        <v>0</v>
      </c>
      <c r="AT234" s="182">
        <f t="shared" si="626"/>
        <v>0</v>
      </c>
      <c r="AU234" s="182">
        <f t="shared" si="626"/>
        <v>2000</v>
      </c>
      <c r="AV234" s="182">
        <f t="shared" si="626"/>
        <v>0</v>
      </c>
      <c r="AW234" s="182">
        <f t="shared" si="626"/>
        <v>0</v>
      </c>
      <c r="AX234" s="182">
        <f t="shared" si="626"/>
        <v>0</v>
      </c>
      <c r="AY234" s="182">
        <f t="shared" si="626"/>
        <v>0</v>
      </c>
      <c r="AZ234" s="182">
        <f t="shared" si="626"/>
        <v>0</v>
      </c>
      <c r="BA234" s="182">
        <f t="shared" si="626"/>
        <v>0</v>
      </c>
      <c r="BB234" s="182">
        <f t="shared" si="626"/>
        <v>0</v>
      </c>
      <c r="BC234" s="182">
        <f t="shared" si="626"/>
        <v>0</v>
      </c>
      <c r="BD234" s="182">
        <f t="shared" si="626"/>
        <v>0</v>
      </c>
      <c r="BE234" s="182">
        <f t="shared" si="626"/>
        <v>0</v>
      </c>
      <c r="BF234" s="182">
        <f t="shared" si="626"/>
        <v>0</v>
      </c>
      <c r="BG234" s="182">
        <f t="shared" si="626"/>
        <v>0</v>
      </c>
      <c r="BH234" s="182">
        <f t="shared" si="626"/>
        <v>0</v>
      </c>
      <c r="BI234" s="182">
        <f t="shared" si="626"/>
        <v>0</v>
      </c>
      <c r="BJ234" s="182">
        <f t="shared" si="626"/>
        <v>0</v>
      </c>
      <c r="BK234" s="182">
        <f t="shared" si="626"/>
        <v>0</v>
      </c>
      <c r="BL234" s="182">
        <f t="shared" si="626"/>
        <v>0</v>
      </c>
      <c r="BM234" s="182">
        <f t="shared" si="626"/>
        <v>0</v>
      </c>
      <c r="BN234" s="182"/>
      <c r="BO234" s="1450">
        <f t="shared" si="626"/>
        <v>0</v>
      </c>
      <c r="BP234" s="182">
        <f t="shared" si="626"/>
        <v>0</v>
      </c>
      <c r="BQ234" s="182">
        <f t="shared" si="626"/>
        <v>0</v>
      </c>
      <c r="BR234" s="182">
        <f t="shared" si="626"/>
        <v>0</v>
      </c>
      <c r="BS234" s="106"/>
    </row>
    <row r="235" spans="1:72" s="227" customFormat="1" ht="56.25" hidden="1" customHeight="1">
      <c r="A235" s="218">
        <v>1</v>
      </c>
      <c r="B235" s="1428" t="s">
        <v>147</v>
      </c>
      <c r="C235" s="220" t="s">
        <v>164</v>
      </c>
      <c r="D235" s="220" t="s">
        <v>169</v>
      </c>
      <c r="E235" s="220"/>
      <c r="F235" s="573"/>
      <c r="G235" s="570"/>
      <c r="H235" s="570"/>
      <c r="I235" s="570"/>
      <c r="J235" s="570"/>
      <c r="K235" s="573"/>
      <c r="L235" s="573"/>
      <c r="M235" s="112">
        <f>N235</f>
        <v>2000</v>
      </c>
      <c r="N235" s="573">
        <v>2000</v>
      </c>
      <c r="O235" s="573">
        <v>0</v>
      </c>
      <c r="P235" s="94"/>
      <c r="Q235" s="112">
        <v>2000</v>
      </c>
      <c r="R235" s="1133"/>
      <c r="S235" s="112"/>
      <c r="T235" s="112">
        <v>1638</v>
      </c>
      <c r="U235" s="1133"/>
      <c r="V235" s="112"/>
      <c r="W235" s="111">
        <f>Q235-T235</f>
        <v>362</v>
      </c>
      <c r="X235" s="111"/>
      <c r="Y235" s="111"/>
      <c r="Z235" s="112">
        <f t="shared" ref="Z235" si="627">AA235+AB235</f>
        <v>0</v>
      </c>
      <c r="AA235" s="1133"/>
      <c r="AB235" s="112"/>
      <c r="AC235" s="112">
        <f>AD235+AE235</f>
        <v>0</v>
      </c>
      <c r="AD235" s="1134"/>
      <c r="AE235" s="112"/>
      <c r="AF235" s="112">
        <f>AG235+AH235</f>
        <v>0</v>
      </c>
      <c r="AG235" s="1133"/>
      <c r="AH235" s="94"/>
      <c r="AI235" s="111">
        <f>AC235-AF235</f>
        <v>0</v>
      </c>
      <c r="AJ235" s="111"/>
      <c r="AK235" s="111"/>
      <c r="AL235" s="94"/>
      <c r="AM235" s="1133"/>
      <c r="AN235" s="94"/>
      <c r="AO235" s="1132">
        <f t="shared" ref="AO235" si="628">AP235+AQ235</f>
        <v>0</v>
      </c>
      <c r="AP235" s="1133"/>
      <c r="AQ235" s="94"/>
      <c r="AR235" s="112">
        <f>AO235</f>
        <v>0</v>
      </c>
      <c r="AS235" s="224">
        <f>AP235</f>
        <v>0</v>
      </c>
      <c r="AT235" s="94">
        <f>AQ235</f>
        <v>0</v>
      </c>
      <c r="AU235" s="111">
        <f t="shared" ref="AU235:AW235" si="629">Q235+AC235+AO235</f>
        <v>2000</v>
      </c>
      <c r="AV235" s="111">
        <f t="shared" si="629"/>
        <v>0</v>
      </c>
      <c r="AW235" s="111">
        <f t="shared" si="629"/>
        <v>0</v>
      </c>
      <c r="AX235" s="111">
        <f t="shared" ref="AX235" si="630">AY235</f>
        <v>0</v>
      </c>
      <c r="AY235" s="225">
        <f t="shared" ref="AY235:BA235" si="631">N235-AU235</f>
        <v>0</v>
      </c>
      <c r="AZ235" s="111">
        <f t="shared" si="631"/>
        <v>0</v>
      </c>
      <c r="BA235" s="94">
        <f t="shared" si="631"/>
        <v>0</v>
      </c>
      <c r="BB235" s="111">
        <f t="shared" ref="BB235" si="632">AX235</f>
        <v>0</v>
      </c>
      <c r="BC235" s="111">
        <f t="shared" ref="BC235" si="633">AZ235</f>
        <v>0</v>
      </c>
      <c r="BD235" s="94"/>
      <c r="BE235" s="111">
        <f t="shared" ref="BE235:BF235" si="634">BB235</f>
        <v>0</v>
      </c>
      <c r="BF235" s="111">
        <f t="shared" si="634"/>
        <v>0</v>
      </c>
      <c r="BG235" s="94"/>
      <c r="BH235" s="111">
        <f t="shared" ref="BH235:BI235" si="635">AY235-BB235</f>
        <v>0</v>
      </c>
      <c r="BI235" s="94">
        <f t="shared" si="635"/>
        <v>0</v>
      </c>
      <c r="BJ235" s="94"/>
      <c r="BK235" s="94"/>
      <c r="BL235" s="94"/>
      <c r="BM235" s="94"/>
      <c r="BN235" s="94"/>
      <c r="BO235" s="1448">
        <f t="shared" ref="BO235" si="636">BP235</f>
        <v>0</v>
      </c>
      <c r="BP235" s="111">
        <f t="shared" ref="BP235" si="637">AY235</f>
        <v>0</v>
      </c>
      <c r="BQ235" s="106"/>
      <c r="BR235" s="106"/>
      <c r="BS235" s="106"/>
      <c r="BT235" s="227" t="s">
        <v>358</v>
      </c>
    </row>
    <row r="236" spans="1:72" s="227" customFormat="1" ht="56.25" hidden="1" customHeight="1">
      <c r="A236" s="1414"/>
      <c r="B236" s="1426" t="s">
        <v>30</v>
      </c>
      <c r="C236" s="1135"/>
      <c r="D236" s="218"/>
      <c r="E236" s="1395"/>
      <c r="F236" s="182">
        <f>F237</f>
        <v>85027</v>
      </c>
      <c r="G236" s="182">
        <f t="shared" ref="G236:AZ238" si="638">G237</f>
        <v>37395.4</v>
      </c>
      <c r="H236" s="182"/>
      <c r="I236" s="182"/>
      <c r="J236" s="182"/>
      <c r="K236" s="182">
        <f t="shared" si="638"/>
        <v>17000</v>
      </c>
      <c r="L236" s="182">
        <f t="shared" si="638"/>
        <v>13000</v>
      </c>
      <c r="M236" s="182">
        <f t="shared" si="638"/>
        <v>14000</v>
      </c>
      <c r="N236" s="182">
        <f t="shared" si="638"/>
        <v>14000</v>
      </c>
      <c r="O236" s="182">
        <f t="shared" si="638"/>
        <v>0</v>
      </c>
      <c r="P236" s="182">
        <f t="shared" si="638"/>
        <v>0</v>
      </c>
      <c r="Q236" s="182">
        <f t="shared" si="638"/>
        <v>12000</v>
      </c>
      <c r="R236" s="182">
        <f t="shared" si="638"/>
        <v>0</v>
      </c>
      <c r="S236" s="182">
        <f t="shared" si="638"/>
        <v>0</v>
      </c>
      <c r="T236" s="182">
        <f t="shared" si="638"/>
        <v>9282</v>
      </c>
      <c r="U236" s="182">
        <f t="shared" si="638"/>
        <v>0</v>
      </c>
      <c r="V236" s="182">
        <f t="shared" si="638"/>
        <v>0</v>
      </c>
      <c r="W236" s="182">
        <f t="shared" si="638"/>
        <v>2718</v>
      </c>
      <c r="X236" s="182">
        <f t="shared" si="638"/>
        <v>0</v>
      </c>
      <c r="Y236" s="182">
        <f t="shared" si="638"/>
        <v>0</v>
      </c>
      <c r="Z236" s="182">
        <f t="shared" si="638"/>
        <v>2718</v>
      </c>
      <c r="AA236" s="182">
        <f t="shared" si="638"/>
        <v>0</v>
      </c>
      <c r="AB236" s="182">
        <f t="shared" si="638"/>
        <v>0</v>
      </c>
      <c r="AC236" s="182">
        <f t="shared" si="638"/>
        <v>2000</v>
      </c>
      <c r="AD236" s="182">
        <f t="shared" si="638"/>
        <v>0</v>
      </c>
      <c r="AE236" s="182">
        <f t="shared" si="638"/>
        <v>0</v>
      </c>
      <c r="AF236" s="182">
        <f t="shared" si="638"/>
        <v>2000</v>
      </c>
      <c r="AG236" s="182">
        <f t="shared" si="638"/>
        <v>0</v>
      </c>
      <c r="AH236" s="182">
        <f t="shared" si="638"/>
        <v>0</v>
      </c>
      <c r="AI236" s="182">
        <f t="shared" si="638"/>
        <v>0</v>
      </c>
      <c r="AJ236" s="182">
        <f t="shared" si="638"/>
        <v>0</v>
      </c>
      <c r="AK236" s="182">
        <f t="shared" si="638"/>
        <v>0</v>
      </c>
      <c r="AL236" s="182">
        <f t="shared" si="638"/>
        <v>0</v>
      </c>
      <c r="AM236" s="182">
        <f t="shared" si="638"/>
        <v>0</v>
      </c>
      <c r="AN236" s="182">
        <f t="shared" si="638"/>
        <v>0</v>
      </c>
      <c r="AO236" s="182">
        <f t="shared" si="638"/>
        <v>0</v>
      </c>
      <c r="AP236" s="182">
        <f t="shared" si="638"/>
        <v>0</v>
      </c>
      <c r="AQ236" s="182">
        <f t="shared" si="638"/>
        <v>0</v>
      </c>
      <c r="AR236" s="182">
        <f t="shared" si="638"/>
        <v>0</v>
      </c>
      <c r="AS236" s="182">
        <f t="shared" si="638"/>
        <v>0</v>
      </c>
      <c r="AT236" s="182">
        <f t="shared" si="638"/>
        <v>0</v>
      </c>
      <c r="AU236" s="182">
        <f t="shared" si="638"/>
        <v>14000</v>
      </c>
      <c r="AV236" s="182">
        <f t="shared" si="638"/>
        <v>0</v>
      </c>
      <c r="AW236" s="182">
        <f t="shared" si="638"/>
        <v>0</v>
      </c>
      <c r="AX236" s="182">
        <f t="shared" si="638"/>
        <v>0</v>
      </c>
      <c r="AY236" s="182">
        <f t="shared" si="638"/>
        <v>0</v>
      </c>
      <c r="AZ236" s="182">
        <f t="shared" si="638"/>
        <v>0</v>
      </c>
      <c r="BA236" s="182">
        <f t="shared" ref="BA236:BM238" si="639">BA237</f>
        <v>0</v>
      </c>
      <c r="BB236" s="182">
        <f t="shared" si="639"/>
        <v>0</v>
      </c>
      <c r="BC236" s="182">
        <f t="shared" si="639"/>
        <v>0</v>
      </c>
      <c r="BD236" s="182">
        <f t="shared" si="639"/>
        <v>0</v>
      </c>
      <c r="BE236" s="182">
        <f t="shared" si="639"/>
        <v>0</v>
      </c>
      <c r="BF236" s="182">
        <f t="shared" si="639"/>
        <v>0</v>
      </c>
      <c r="BG236" s="182">
        <f t="shared" si="639"/>
        <v>0</v>
      </c>
      <c r="BH236" s="182">
        <f t="shared" si="639"/>
        <v>0</v>
      </c>
      <c r="BI236" s="182">
        <f t="shared" si="639"/>
        <v>0</v>
      </c>
      <c r="BJ236" s="182">
        <f t="shared" si="639"/>
        <v>0</v>
      </c>
      <c r="BK236" s="182">
        <f t="shared" si="639"/>
        <v>0</v>
      </c>
      <c r="BL236" s="182">
        <f t="shared" si="639"/>
        <v>0</v>
      </c>
      <c r="BM236" s="182">
        <f t="shared" si="639"/>
        <v>0</v>
      </c>
      <c r="BN236" s="182"/>
      <c r="BO236" s="1450">
        <f t="shared" ref="BO236:BR238" si="640">BO237</f>
        <v>0</v>
      </c>
      <c r="BP236" s="182">
        <f t="shared" si="640"/>
        <v>0</v>
      </c>
      <c r="BQ236" s="182">
        <f t="shared" si="640"/>
        <v>0</v>
      </c>
      <c r="BR236" s="182">
        <f t="shared" si="640"/>
        <v>0</v>
      </c>
      <c r="BS236" s="106"/>
    </row>
    <row r="237" spans="1:72" s="227" customFormat="1" ht="56.25" hidden="1" customHeight="1">
      <c r="A237" s="1427" t="s">
        <v>29</v>
      </c>
      <c r="B237" s="1396" t="s">
        <v>263</v>
      </c>
      <c r="C237" s="1135"/>
      <c r="D237" s="218"/>
      <c r="E237" s="1395"/>
      <c r="F237" s="182">
        <f>F238</f>
        <v>85027</v>
      </c>
      <c r="G237" s="182">
        <f t="shared" si="638"/>
        <v>37395.4</v>
      </c>
      <c r="H237" s="182"/>
      <c r="I237" s="182"/>
      <c r="J237" s="182"/>
      <c r="K237" s="182">
        <f t="shared" si="638"/>
        <v>17000</v>
      </c>
      <c r="L237" s="182">
        <f t="shared" si="638"/>
        <v>13000</v>
      </c>
      <c r="M237" s="182">
        <f t="shared" si="638"/>
        <v>14000</v>
      </c>
      <c r="N237" s="182">
        <f t="shared" si="638"/>
        <v>14000</v>
      </c>
      <c r="O237" s="182">
        <f t="shared" si="638"/>
        <v>0</v>
      </c>
      <c r="P237" s="182">
        <f t="shared" si="638"/>
        <v>0</v>
      </c>
      <c r="Q237" s="182">
        <f t="shared" si="638"/>
        <v>12000</v>
      </c>
      <c r="R237" s="182">
        <f t="shared" si="638"/>
        <v>0</v>
      </c>
      <c r="S237" s="182">
        <f t="shared" si="638"/>
        <v>0</v>
      </c>
      <c r="T237" s="182">
        <f t="shared" si="638"/>
        <v>9282</v>
      </c>
      <c r="U237" s="182">
        <f t="shared" si="638"/>
        <v>0</v>
      </c>
      <c r="V237" s="182">
        <f t="shared" si="638"/>
        <v>0</v>
      </c>
      <c r="W237" s="182">
        <f t="shared" si="638"/>
        <v>2718</v>
      </c>
      <c r="X237" s="182">
        <f t="shared" si="638"/>
        <v>0</v>
      </c>
      <c r="Y237" s="182">
        <f t="shared" si="638"/>
        <v>0</v>
      </c>
      <c r="Z237" s="182">
        <f t="shared" si="638"/>
        <v>2718</v>
      </c>
      <c r="AA237" s="182">
        <f t="shared" si="638"/>
        <v>0</v>
      </c>
      <c r="AB237" s="182">
        <f t="shared" si="638"/>
        <v>0</v>
      </c>
      <c r="AC237" s="182">
        <f t="shared" si="638"/>
        <v>2000</v>
      </c>
      <c r="AD237" s="182">
        <f t="shared" si="638"/>
        <v>0</v>
      </c>
      <c r="AE237" s="182">
        <f t="shared" si="638"/>
        <v>0</v>
      </c>
      <c r="AF237" s="182">
        <f t="shared" si="638"/>
        <v>2000</v>
      </c>
      <c r="AG237" s="182">
        <f t="shared" si="638"/>
        <v>0</v>
      </c>
      <c r="AH237" s="182">
        <f t="shared" si="638"/>
        <v>0</v>
      </c>
      <c r="AI237" s="182">
        <f t="shared" si="638"/>
        <v>0</v>
      </c>
      <c r="AJ237" s="182">
        <f t="shared" si="638"/>
        <v>0</v>
      </c>
      <c r="AK237" s="182">
        <f t="shared" si="638"/>
        <v>0</v>
      </c>
      <c r="AL237" s="182">
        <f t="shared" si="638"/>
        <v>0</v>
      </c>
      <c r="AM237" s="182">
        <f t="shared" si="638"/>
        <v>0</v>
      </c>
      <c r="AN237" s="182">
        <f t="shared" si="638"/>
        <v>0</v>
      </c>
      <c r="AO237" s="182">
        <f t="shared" si="638"/>
        <v>0</v>
      </c>
      <c r="AP237" s="182">
        <f t="shared" si="638"/>
        <v>0</v>
      </c>
      <c r="AQ237" s="182">
        <f t="shared" si="638"/>
        <v>0</v>
      </c>
      <c r="AR237" s="182">
        <f t="shared" si="638"/>
        <v>0</v>
      </c>
      <c r="AS237" s="182">
        <f t="shared" si="638"/>
        <v>0</v>
      </c>
      <c r="AT237" s="182">
        <f t="shared" si="638"/>
        <v>0</v>
      </c>
      <c r="AU237" s="182">
        <f t="shared" si="638"/>
        <v>14000</v>
      </c>
      <c r="AV237" s="182">
        <f t="shared" si="638"/>
        <v>0</v>
      </c>
      <c r="AW237" s="182">
        <f t="shared" si="638"/>
        <v>0</v>
      </c>
      <c r="AX237" s="182">
        <f t="shared" si="638"/>
        <v>0</v>
      </c>
      <c r="AY237" s="182">
        <f t="shared" si="638"/>
        <v>0</v>
      </c>
      <c r="AZ237" s="182">
        <f t="shared" si="638"/>
        <v>0</v>
      </c>
      <c r="BA237" s="182">
        <f t="shared" si="639"/>
        <v>0</v>
      </c>
      <c r="BB237" s="182">
        <f t="shared" si="639"/>
        <v>0</v>
      </c>
      <c r="BC237" s="182">
        <f t="shared" si="639"/>
        <v>0</v>
      </c>
      <c r="BD237" s="182">
        <f t="shared" si="639"/>
        <v>0</v>
      </c>
      <c r="BE237" s="182">
        <f t="shared" si="639"/>
        <v>0</v>
      </c>
      <c r="BF237" s="182">
        <f t="shared" si="639"/>
        <v>0</v>
      </c>
      <c r="BG237" s="182">
        <f t="shared" si="639"/>
        <v>0</v>
      </c>
      <c r="BH237" s="182">
        <f t="shared" si="639"/>
        <v>0</v>
      </c>
      <c r="BI237" s="182">
        <f t="shared" si="639"/>
        <v>0</v>
      </c>
      <c r="BJ237" s="182">
        <f t="shared" si="639"/>
        <v>0</v>
      </c>
      <c r="BK237" s="182">
        <f t="shared" si="639"/>
        <v>0</v>
      </c>
      <c r="BL237" s="182">
        <f t="shared" si="639"/>
        <v>0</v>
      </c>
      <c r="BM237" s="182">
        <f t="shared" si="639"/>
        <v>0</v>
      </c>
      <c r="BN237" s="182"/>
      <c r="BO237" s="1450">
        <f t="shared" si="640"/>
        <v>0</v>
      </c>
      <c r="BP237" s="182">
        <f t="shared" si="640"/>
        <v>0</v>
      </c>
      <c r="BQ237" s="182">
        <f t="shared" si="640"/>
        <v>0</v>
      </c>
      <c r="BR237" s="182">
        <f t="shared" si="640"/>
        <v>0</v>
      </c>
      <c r="BS237" s="106"/>
    </row>
    <row r="238" spans="1:72" s="1407" customFormat="1" ht="56.25" hidden="1" customHeight="1">
      <c r="A238" s="1429"/>
      <c r="B238" s="1402" t="s">
        <v>25</v>
      </c>
      <c r="C238" s="1403"/>
      <c r="D238" s="1404"/>
      <c r="E238" s="1401"/>
      <c r="F238" s="208">
        <f>F239</f>
        <v>85027</v>
      </c>
      <c r="G238" s="208">
        <f t="shared" si="638"/>
        <v>37395.4</v>
      </c>
      <c r="H238" s="208"/>
      <c r="I238" s="208"/>
      <c r="J238" s="208"/>
      <c r="K238" s="208">
        <f t="shared" si="638"/>
        <v>17000</v>
      </c>
      <c r="L238" s="208">
        <f t="shared" si="638"/>
        <v>13000</v>
      </c>
      <c r="M238" s="208">
        <f t="shared" si="638"/>
        <v>14000</v>
      </c>
      <c r="N238" s="208">
        <f t="shared" si="638"/>
        <v>14000</v>
      </c>
      <c r="O238" s="208">
        <f t="shared" si="638"/>
        <v>0</v>
      </c>
      <c r="P238" s="208">
        <f t="shared" si="638"/>
        <v>0</v>
      </c>
      <c r="Q238" s="208">
        <f t="shared" si="638"/>
        <v>12000</v>
      </c>
      <c r="R238" s="208">
        <f t="shared" si="638"/>
        <v>0</v>
      </c>
      <c r="S238" s="208">
        <f t="shared" si="638"/>
        <v>0</v>
      </c>
      <c r="T238" s="208">
        <f t="shared" si="638"/>
        <v>9282</v>
      </c>
      <c r="U238" s="208">
        <f t="shared" si="638"/>
        <v>0</v>
      </c>
      <c r="V238" s="208">
        <f t="shared" si="638"/>
        <v>0</v>
      </c>
      <c r="W238" s="208">
        <f t="shared" si="638"/>
        <v>2718</v>
      </c>
      <c r="X238" s="208">
        <f t="shared" si="638"/>
        <v>0</v>
      </c>
      <c r="Y238" s="208">
        <f t="shared" si="638"/>
        <v>0</v>
      </c>
      <c r="Z238" s="208">
        <f t="shared" si="638"/>
        <v>2718</v>
      </c>
      <c r="AA238" s="208">
        <f t="shared" si="638"/>
        <v>0</v>
      </c>
      <c r="AB238" s="208">
        <f t="shared" si="638"/>
        <v>0</v>
      </c>
      <c r="AC238" s="208">
        <f t="shared" si="638"/>
        <v>2000</v>
      </c>
      <c r="AD238" s="208">
        <f t="shared" si="638"/>
        <v>0</v>
      </c>
      <c r="AE238" s="208">
        <f t="shared" si="638"/>
        <v>0</v>
      </c>
      <c r="AF238" s="208">
        <f t="shared" si="638"/>
        <v>2000</v>
      </c>
      <c r="AG238" s="208">
        <f t="shared" si="638"/>
        <v>0</v>
      </c>
      <c r="AH238" s="208">
        <f t="shared" si="638"/>
        <v>0</v>
      </c>
      <c r="AI238" s="208">
        <f t="shared" si="638"/>
        <v>0</v>
      </c>
      <c r="AJ238" s="208">
        <f t="shared" si="638"/>
        <v>0</v>
      </c>
      <c r="AK238" s="208">
        <f t="shared" si="638"/>
        <v>0</v>
      </c>
      <c r="AL238" s="208">
        <f t="shared" si="638"/>
        <v>0</v>
      </c>
      <c r="AM238" s="208">
        <f t="shared" si="638"/>
        <v>0</v>
      </c>
      <c r="AN238" s="208">
        <f t="shared" si="638"/>
        <v>0</v>
      </c>
      <c r="AO238" s="208">
        <f t="shared" si="638"/>
        <v>0</v>
      </c>
      <c r="AP238" s="208">
        <f t="shared" si="638"/>
        <v>0</v>
      </c>
      <c r="AQ238" s="208">
        <f t="shared" si="638"/>
        <v>0</v>
      </c>
      <c r="AR238" s="208">
        <f t="shared" si="638"/>
        <v>0</v>
      </c>
      <c r="AS238" s="208">
        <f t="shared" si="638"/>
        <v>0</v>
      </c>
      <c r="AT238" s="208">
        <f t="shared" si="638"/>
        <v>0</v>
      </c>
      <c r="AU238" s="208">
        <f t="shared" si="638"/>
        <v>14000</v>
      </c>
      <c r="AV238" s="208">
        <f t="shared" si="638"/>
        <v>0</v>
      </c>
      <c r="AW238" s="208">
        <f t="shared" si="638"/>
        <v>0</v>
      </c>
      <c r="AX238" s="208">
        <f t="shared" si="638"/>
        <v>0</v>
      </c>
      <c r="AY238" s="208">
        <f t="shared" si="638"/>
        <v>0</v>
      </c>
      <c r="AZ238" s="208">
        <f t="shared" si="638"/>
        <v>0</v>
      </c>
      <c r="BA238" s="208">
        <f t="shared" si="639"/>
        <v>0</v>
      </c>
      <c r="BB238" s="208">
        <f t="shared" si="639"/>
        <v>0</v>
      </c>
      <c r="BC238" s="208">
        <f t="shared" si="639"/>
        <v>0</v>
      </c>
      <c r="BD238" s="208">
        <f t="shared" si="639"/>
        <v>0</v>
      </c>
      <c r="BE238" s="208">
        <f t="shared" si="639"/>
        <v>0</v>
      </c>
      <c r="BF238" s="208">
        <f t="shared" si="639"/>
        <v>0</v>
      </c>
      <c r="BG238" s="208">
        <f t="shared" si="639"/>
        <v>0</v>
      </c>
      <c r="BH238" s="208">
        <f t="shared" si="639"/>
        <v>0</v>
      </c>
      <c r="BI238" s="208">
        <f t="shared" si="639"/>
        <v>0</v>
      </c>
      <c r="BJ238" s="208">
        <f t="shared" si="639"/>
        <v>0</v>
      </c>
      <c r="BK238" s="208">
        <f t="shared" si="639"/>
        <v>0</v>
      </c>
      <c r="BL238" s="208">
        <f t="shared" si="639"/>
        <v>0</v>
      </c>
      <c r="BM238" s="208">
        <f t="shared" si="639"/>
        <v>0</v>
      </c>
      <c r="BN238" s="208"/>
      <c r="BO238" s="1452">
        <f t="shared" si="640"/>
        <v>0</v>
      </c>
      <c r="BP238" s="208">
        <f t="shared" si="640"/>
        <v>0</v>
      </c>
      <c r="BQ238" s="208">
        <f t="shared" si="640"/>
        <v>0</v>
      </c>
      <c r="BR238" s="208">
        <f t="shared" si="640"/>
        <v>0</v>
      </c>
      <c r="BS238" s="1406"/>
    </row>
    <row r="239" spans="1:72" s="227" customFormat="1" ht="56.25" hidden="1" customHeight="1">
      <c r="A239" s="241">
        <v>1</v>
      </c>
      <c r="B239" s="1408" t="s">
        <v>146</v>
      </c>
      <c r="C239" s="1135"/>
      <c r="D239" s="241" t="s">
        <v>172</v>
      </c>
      <c r="E239" s="242" t="s">
        <v>201</v>
      </c>
      <c r="F239" s="573">
        <v>85027</v>
      </c>
      <c r="G239" s="573">
        <v>37395.4</v>
      </c>
      <c r="H239" s="573"/>
      <c r="I239" s="573"/>
      <c r="J239" s="573"/>
      <c r="K239" s="573">
        <v>17000</v>
      </c>
      <c r="L239" s="573">
        <v>13000</v>
      </c>
      <c r="M239" s="112">
        <f t="shared" ref="M239" si="641">N239</f>
        <v>14000</v>
      </c>
      <c r="N239" s="573">
        <v>14000</v>
      </c>
      <c r="O239" s="573">
        <v>0</v>
      </c>
      <c r="P239" s="94"/>
      <c r="Q239" s="112">
        <v>12000</v>
      </c>
      <c r="R239" s="1133"/>
      <c r="S239" s="112"/>
      <c r="T239" s="112">
        <v>9282</v>
      </c>
      <c r="U239" s="1133"/>
      <c r="V239" s="112"/>
      <c r="W239" s="111">
        <f>Q239-T239</f>
        <v>2718</v>
      </c>
      <c r="X239" s="111">
        <f>R239-U239</f>
        <v>0</v>
      </c>
      <c r="Y239" s="111">
        <f>S239-V239</f>
        <v>0</v>
      </c>
      <c r="Z239" s="112">
        <v>2718</v>
      </c>
      <c r="AA239" s="1133"/>
      <c r="AB239" s="112"/>
      <c r="AC239" s="112">
        <v>2000</v>
      </c>
      <c r="AD239" s="1134"/>
      <c r="AE239" s="112"/>
      <c r="AF239" s="112">
        <v>2000</v>
      </c>
      <c r="AG239" s="1133"/>
      <c r="AH239" s="112"/>
      <c r="AI239" s="111">
        <f>AC239-AF239</f>
        <v>0</v>
      </c>
      <c r="AJ239" s="111"/>
      <c r="AK239" s="111"/>
      <c r="AL239" s="94"/>
      <c r="AM239" s="1133"/>
      <c r="AN239" s="94"/>
      <c r="AO239" s="1132">
        <f t="shared" ref="AO239" si="642">AP239+AQ239</f>
        <v>0</v>
      </c>
      <c r="AP239" s="1133"/>
      <c r="AQ239" s="94"/>
      <c r="AR239" s="112">
        <f>AO239</f>
        <v>0</v>
      </c>
      <c r="AS239" s="224">
        <f>AP239</f>
        <v>0</v>
      </c>
      <c r="AT239" s="94">
        <f>AQ239</f>
        <v>0</v>
      </c>
      <c r="AU239" s="111">
        <f t="shared" ref="AU239:AW239" si="643">Q239+AC239+AO239</f>
        <v>14000</v>
      </c>
      <c r="AV239" s="111">
        <f t="shared" si="643"/>
        <v>0</v>
      </c>
      <c r="AW239" s="111">
        <f t="shared" si="643"/>
        <v>0</v>
      </c>
      <c r="AX239" s="111">
        <f t="shared" ref="AX239" si="644">AY239</f>
        <v>0</v>
      </c>
      <c r="AY239" s="225">
        <f t="shared" ref="AY239:BA239" si="645">N239-AU239</f>
        <v>0</v>
      </c>
      <c r="AZ239" s="111">
        <f t="shared" si="645"/>
        <v>0</v>
      </c>
      <c r="BA239" s="94">
        <f t="shared" si="645"/>
        <v>0</v>
      </c>
      <c r="BB239" s="111">
        <f t="shared" ref="BB239" si="646">AX239</f>
        <v>0</v>
      </c>
      <c r="BC239" s="111">
        <f t="shared" ref="BC239" si="647">AZ239</f>
        <v>0</v>
      </c>
      <c r="BD239" s="94"/>
      <c r="BE239" s="111">
        <f t="shared" ref="BE239:BF239" si="648">BB239</f>
        <v>0</v>
      </c>
      <c r="BF239" s="111">
        <f t="shared" si="648"/>
        <v>0</v>
      </c>
      <c r="BG239" s="94"/>
      <c r="BH239" s="111">
        <f t="shared" ref="BH239:BI239" si="649">AY239-BB239</f>
        <v>0</v>
      </c>
      <c r="BI239" s="94">
        <f t="shared" si="649"/>
        <v>0</v>
      </c>
      <c r="BJ239" s="94"/>
      <c r="BK239" s="94"/>
      <c r="BL239" s="94"/>
      <c r="BM239" s="94"/>
      <c r="BN239" s="94"/>
      <c r="BO239" s="1448">
        <f t="shared" ref="BO239" si="650">BP239</f>
        <v>0</v>
      </c>
      <c r="BP239" s="111">
        <f t="shared" ref="BP239" si="651">AY239</f>
        <v>0</v>
      </c>
      <c r="BQ239" s="106"/>
      <c r="BR239" s="106"/>
      <c r="BS239" s="106"/>
      <c r="BT239" s="227" t="s">
        <v>358</v>
      </c>
    </row>
    <row r="240" spans="1:72" s="227" customFormat="1" ht="56.25" hidden="1" customHeight="1">
      <c r="A240" s="1395" t="s">
        <v>150</v>
      </c>
      <c r="B240" s="1430" t="s">
        <v>148</v>
      </c>
      <c r="C240" s="1135"/>
      <c r="D240" s="218"/>
      <c r="E240" s="1395"/>
      <c r="F240" s="182">
        <f>F241</f>
        <v>75030</v>
      </c>
      <c r="G240" s="182">
        <f t="shared" ref="G240:AZ243" si="652">G241</f>
        <v>60024</v>
      </c>
      <c r="H240" s="182"/>
      <c r="I240" s="182"/>
      <c r="J240" s="182"/>
      <c r="K240" s="182">
        <f t="shared" si="652"/>
        <v>51460</v>
      </c>
      <c r="L240" s="182">
        <f t="shared" si="652"/>
        <v>42960</v>
      </c>
      <c r="M240" s="182">
        <f t="shared" si="652"/>
        <v>17000</v>
      </c>
      <c r="N240" s="182">
        <f t="shared" si="652"/>
        <v>17000</v>
      </c>
      <c r="O240" s="182">
        <f t="shared" si="652"/>
        <v>0</v>
      </c>
      <c r="P240" s="182">
        <f t="shared" si="652"/>
        <v>0</v>
      </c>
      <c r="Q240" s="182">
        <f t="shared" si="652"/>
        <v>17000</v>
      </c>
      <c r="R240" s="182">
        <f t="shared" si="652"/>
        <v>0</v>
      </c>
      <c r="S240" s="182">
        <f t="shared" si="652"/>
        <v>0</v>
      </c>
      <c r="T240" s="182">
        <f t="shared" si="652"/>
        <v>13343</v>
      </c>
      <c r="U240" s="182">
        <f t="shared" si="652"/>
        <v>0</v>
      </c>
      <c r="V240" s="182">
        <f t="shared" si="652"/>
        <v>0</v>
      </c>
      <c r="W240" s="182">
        <f t="shared" si="652"/>
        <v>3657</v>
      </c>
      <c r="X240" s="182">
        <f t="shared" si="652"/>
        <v>0</v>
      </c>
      <c r="Y240" s="182">
        <f t="shared" si="652"/>
        <v>0</v>
      </c>
      <c r="Z240" s="182">
        <f t="shared" si="652"/>
        <v>445</v>
      </c>
      <c r="AA240" s="182">
        <f t="shared" si="652"/>
        <v>0</v>
      </c>
      <c r="AB240" s="182">
        <f t="shared" si="652"/>
        <v>0</v>
      </c>
      <c r="AC240" s="182">
        <f t="shared" si="652"/>
        <v>0</v>
      </c>
      <c r="AD240" s="182">
        <f t="shared" si="652"/>
        <v>0</v>
      </c>
      <c r="AE240" s="182">
        <f t="shared" si="652"/>
        <v>0</v>
      </c>
      <c r="AF240" s="182">
        <f t="shared" si="652"/>
        <v>0</v>
      </c>
      <c r="AG240" s="182">
        <f t="shared" si="652"/>
        <v>0</v>
      </c>
      <c r="AH240" s="182">
        <f t="shared" si="652"/>
        <v>0</v>
      </c>
      <c r="AI240" s="182">
        <f t="shared" si="652"/>
        <v>0</v>
      </c>
      <c r="AJ240" s="182">
        <f t="shared" si="652"/>
        <v>0</v>
      </c>
      <c r="AK240" s="182">
        <f t="shared" si="652"/>
        <v>0</v>
      </c>
      <c r="AL240" s="182">
        <f t="shared" si="652"/>
        <v>0</v>
      </c>
      <c r="AM240" s="182">
        <f t="shared" si="652"/>
        <v>0</v>
      </c>
      <c r="AN240" s="182">
        <f t="shared" si="652"/>
        <v>0</v>
      </c>
      <c r="AO240" s="182">
        <f t="shared" si="652"/>
        <v>0</v>
      </c>
      <c r="AP240" s="182">
        <f t="shared" si="652"/>
        <v>0</v>
      </c>
      <c r="AQ240" s="182">
        <f t="shared" si="652"/>
        <v>0</v>
      </c>
      <c r="AR240" s="182">
        <f t="shared" si="652"/>
        <v>0</v>
      </c>
      <c r="AS240" s="182">
        <f t="shared" si="652"/>
        <v>0</v>
      </c>
      <c r="AT240" s="182">
        <f t="shared" si="652"/>
        <v>0</v>
      </c>
      <c r="AU240" s="182">
        <f t="shared" si="652"/>
        <v>17000</v>
      </c>
      <c r="AV240" s="182">
        <f t="shared" si="652"/>
        <v>0</v>
      </c>
      <c r="AW240" s="182">
        <f t="shared" si="652"/>
        <v>0</v>
      </c>
      <c r="AX240" s="182">
        <f t="shared" si="652"/>
        <v>0</v>
      </c>
      <c r="AY240" s="182">
        <f t="shared" si="652"/>
        <v>0</v>
      </c>
      <c r="AZ240" s="182">
        <f t="shared" si="652"/>
        <v>0</v>
      </c>
      <c r="BA240" s="182">
        <f t="shared" ref="BA240:BM243" si="653">BA241</f>
        <v>0</v>
      </c>
      <c r="BB240" s="182">
        <f t="shared" si="653"/>
        <v>0</v>
      </c>
      <c r="BC240" s="182">
        <f t="shared" si="653"/>
        <v>0</v>
      </c>
      <c r="BD240" s="182">
        <f t="shared" si="653"/>
        <v>0</v>
      </c>
      <c r="BE240" s="182">
        <f t="shared" si="653"/>
        <v>0</v>
      </c>
      <c r="BF240" s="182">
        <f t="shared" si="653"/>
        <v>0</v>
      </c>
      <c r="BG240" s="182">
        <f t="shared" si="653"/>
        <v>0</v>
      </c>
      <c r="BH240" s="182">
        <f t="shared" si="653"/>
        <v>0</v>
      </c>
      <c r="BI240" s="182">
        <f t="shared" si="653"/>
        <v>0</v>
      </c>
      <c r="BJ240" s="182">
        <f t="shared" si="653"/>
        <v>0</v>
      </c>
      <c r="BK240" s="182">
        <f t="shared" si="653"/>
        <v>0</v>
      </c>
      <c r="BL240" s="182">
        <f t="shared" si="653"/>
        <v>0</v>
      </c>
      <c r="BM240" s="182">
        <f t="shared" si="653"/>
        <v>0</v>
      </c>
      <c r="BN240" s="182"/>
      <c r="BO240" s="1450">
        <f t="shared" ref="BO240:BR243" si="654">BO241</f>
        <v>0</v>
      </c>
      <c r="BP240" s="182">
        <f t="shared" si="654"/>
        <v>0</v>
      </c>
      <c r="BQ240" s="182">
        <f t="shared" si="654"/>
        <v>0</v>
      </c>
      <c r="BR240" s="182">
        <f t="shared" si="654"/>
        <v>0</v>
      </c>
      <c r="BS240" s="106"/>
    </row>
    <row r="241" spans="1:75" s="227" customFormat="1" ht="56.25" hidden="1" customHeight="1">
      <c r="A241" s="1395"/>
      <c r="B241" s="1430" t="s">
        <v>30</v>
      </c>
      <c r="C241" s="1135"/>
      <c r="D241" s="218"/>
      <c r="E241" s="1395"/>
      <c r="F241" s="182">
        <f>F242</f>
        <v>75030</v>
      </c>
      <c r="G241" s="182">
        <f t="shared" si="652"/>
        <v>60024</v>
      </c>
      <c r="H241" s="182"/>
      <c r="I241" s="182"/>
      <c r="J241" s="182"/>
      <c r="K241" s="182">
        <f t="shared" si="652"/>
        <v>51460</v>
      </c>
      <c r="L241" s="182">
        <f t="shared" si="652"/>
        <v>42960</v>
      </c>
      <c r="M241" s="182">
        <f t="shared" si="652"/>
        <v>17000</v>
      </c>
      <c r="N241" s="182">
        <f t="shared" si="652"/>
        <v>17000</v>
      </c>
      <c r="O241" s="182">
        <f t="shared" si="652"/>
        <v>0</v>
      </c>
      <c r="P241" s="182">
        <f t="shared" si="652"/>
        <v>0</v>
      </c>
      <c r="Q241" s="182">
        <f t="shared" si="652"/>
        <v>17000</v>
      </c>
      <c r="R241" s="182">
        <f t="shared" si="652"/>
        <v>0</v>
      </c>
      <c r="S241" s="182">
        <f t="shared" si="652"/>
        <v>0</v>
      </c>
      <c r="T241" s="182">
        <f t="shared" si="652"/>
        <v>13343</v>
      </c>
      <c r="U241" s="182">
        <f t="shared" si="652"/>
        <v>0</v>
      </c>
      <c r="V241" s="182">
        <f t="shared" si="652"/>
        <v>0</v>
      </c>
      <c r="W241" s="182">
        <f t="shared" si="652"/>
        <v>3657</v>
      </c>
      <c r="X241" s="182">
        <f t="shared" si="652"/>
        <v>0</v>
      </c>
      <c r="Y241" s="182">
        <f t="shared" si="652"/>
        <v>0</v>
      </c>
      <c r="Z241" s="182">
        <f t="shared" si="652"/>
        <v>445</v>
      </c>
      <c r="AA241" s="182">
        <f t="shared" si="652"/>
        <v>0</v>
      </c>
      <c r="AB241" s="182">
        <f t="shared" si="652"/>
        <v>0</v>
      </c>
      <c r="AC241" s="182">
        <f t="shared" si="652"/>
        <v>0</v>
      </c>
      <c r="AD241" s="182">
        <f t="shared" si="652"/>
        <v>0</v>
      </c>
      <c r="AE241" s="182">
        <f t="shared" si="652"/>
        <v>0</v>
      </c>
      <c r="AF241" s="182">
        <f t="shared" si="652"/>
        <v>0</v>
      </c>
      <c r="AG241" s="182">
        <f t="shared" si="652"/>
        <v>0</v>
      </c>
      <c r="AH241" s="182">
        <f t="shared" si="652"/>
        <v>0</v>
      </c>
      <c r="AI241" s="182">
        <f t="shared" si="652"/>
        <v>0</v>
      </c>
      <c r="AJ241" s="182">
        <f t="shared" si="652"/>
        <v>0</v>
      </c>
      <c r="AK241" s="182">
        <f t="shared" si="652"/>
        <v>0</v>
      </c>
      <c r="AL241" s="182">
        <f t="shared" si="652"/>
        <v>0</v>
      </c>
      <c r="AM241" s="182">
        <f t="shared" si="652"/>
        <v>0</v>
      </c>
      <c r="AN241" s="182">
        <f t="shared" si="652"/>
        <v>0</v>
      </c>
      <c r="AO241" s="182">
        <f t="shared" si="652"/>
        <v>0</v>
      </c>
      <c r="AP241" s="182">
        <f t="shared" si="652"/>
        <v>0</v>
      </c>
      <c r="AQ241" s="182">
        <f t="shared" si="652"/>
        <v>0</v>
      </c>
      <c r="AR241" s="182">
        <f t="shared" si="652"/>
        <v>0</v>
      </c>
      <c r="AS241" s="182">
        <f t="shared" si="652"/>
        <v>0</v>
      </c>
      <c r="AT241" s="182">
        <f t="shared" si="652"/>
        <v>0</v>
      </c>
      <c r="AU241" s="182">
        <f t="shared" si="652"/>
        <v>17000</v>
      </c>
      <c r="AV241" s="182">
        <f t="shared" si="652"/>
        <v>0</v>
      </c>
      <c r="AW241" s="182">
        <f t="shared" si="652"/>
        <v>0</v>
      </c>
      <c r="AX241" s="182">
        <f t="shared" si="652"/>
        <v>0</v>
      </c>
      <c r="AY241" s="182">
        <f t="shared" si="652"/>
        <v>0</v>
      </c>
      <c r="AZ241" s="182">
        <f t="shared" si="652"/>
        <v>0</v>
      </c>
      <c r="BA241" s="182">
        <f t="shared" si="653"/>
        <v>0</v>
      </c>
      <c r="BB241" s="182">
        <f t="shared" si="653"/>
        <v>0</v>
      </c>
      <c r="BC241" s="182">
        <f t="shared" si="653"/>
        <v>0</v>
      </c>
      <c r="BD241" s="182">
        <f t="shared" si="653"/>
        <v>0</v>
      </c>
      <c r="BE241" s="182">
        <f t="shared" si="653"/>
        <v>0</v>
      </c>
      <c r="BF241" s="182">
        <f t="shared" si="653"/>
        <v>0</v>
      </c>
      <c r="BG241" s="182">
        <f t="shared" si="653"/>
        <v>0</v>
      </c>
      <c r="BH241" s="182">
        <f t="shared" si="653"/>
        <v>0</v>
      </c>
      <c r="BI241" s="182">
        <f t="shared" si="653"/>
        <v>0</v>
      </c>
      <c r="BJ241" s="182">
        <f t="shared" si="653"/>
        <v>0</v>
      </c>
      <c r="BK241" s="182">
        <f t="shared" si="653"/>
        <v>0</v>
      </c>
      <c r="BL241" s="182">
        <f t="shared" si="653"/>
        <v>0</v>
      </c>
      <c r="BM241" s="182">
        <f t="shared" si="653"/>
        <v>0</v>
      </c>
      <c r="BN241" s="182"/>
      <c r="BO241" s="1450">
        <f t="shared" si="654"/>
        <v>0</v>
      </c>
      <c r="BP241" s="182">
        <f t="shared" si="654"/>
        <v>0</v>
      </c>
      <c r="BQ241" s="182">
        <f t="shared" si="654"/>
        <v>0</v>
      </c>
      <c r="BR241" s="182">
        <f t="shared" si="654"/>
        <v>0</v>
      </c>
      <c r="BS241" s="106"/>
    </row>
    <row r="242" spans="1:75" s="227" customFormat="1" ht="56.25" hidden="1" customHeight="1">
      <c r="A242" s="1395" t="s">
        <v>29</v>
      </c>
      <c r="B242" s="1411" t="s">
        <v>264</v>
      </c>
      <c r="C242" s="1135"/>
      <c r="D242" s="218"/>
      <c r="E242" s="1395"/>
      <c r="F242" s="182">
        <f>F243</f>
        <v>75030</v>
      </c>
      <c r="G242" s="182">
        <f t="shared" si="652"/>
        <v>60024</v>
      </c>
      <c r="H242" s="182"/>
      <c r="I242" s="182"/>
      <c r="J242" s="182"/>
      <c r="K242" s="182">
        <f t="shared" si="652"/>
        <v>51460</v>
      </c>
      <c r="L242" s="182">
        <f t="shared" si="652"/>
        <v>42960</v>
      </c>
      <c r="M242" s="182">
        <f t="shared" si="652"/>
        <v>17000</v>
      </c>
      <c r="N242" s="182">
        <f t="shared" si="652"/>
        <v>17000</v>
      </c>
      <c r="O242" s="182">
        <f t="shared" si="652"/>
        <v>0</v>
      </c>
      <c r="P242" s="182">
        <f t="shared" si="652"/>
        <v>0</v>
      </c>
      <c r="Q242" s="182">
        <f t="shared" si="652"/>
        <v>17000</v>
      </c>
      <c r="R242" s="182">
        <f t="shared" si="652"/>
        <v>0</v>
      </c>
      <c r="S242" s="182">
        <f t="shared" si="652"/>
        <v>0</v>
      </c>
      <c r="T242" s="182">
        <f t="shared" si="652"/>
        <v>13343</v>
      </c>
      <c r="U242" s="182">
        <f t="shared" si="652"/>
        <v>0</v>
      </c>
      <c r="V242" s="182">
        <f t="shared" si="652"/>
        <v>0</v>
      </c>
      <c r="W242" s="182">
        <f t="shared" si="652"/>
        <v>3657</v>
      </c>
      <c r="X242" s="182">
        <f t="shared" si="652"/>
        <v>0</v>
      </c>
      <c r="Y242" s="182">
        <f t="shared" si="652"/>
        <v>0</v>
      </c>
      <c r="Z242" s="182">
        <f t="shared" si="652"/>
        <v>445</v>
      </c>
      <c r="AA242" s="182">
        <f t="shared" si="652"/>
        <v>0</v>
      </c>
      <c r="AB242" s="182">
        <f t="shared" si="652"/>
        <v>0</v>
      </c>
      <c r="AC242" s="182">
        <f t="shared" si="652"/>
        <v>0</v>
      </c>
      <c r="AD242" s="182">
        <f t="shared" si="652"/>
        <v>0</v>
      </c>
      <c r="AE242" s="182">
        <f t="shared" si="652"/>
        <v>0</v>
      </c>
      <c r="AF242" s="182">
        <f t="shared" si="652"/>
        <v>0</v>
      </c>
      <c r="AG242" s="182">
        <f t="shared" si="652"/>
        <v>0</v>
      </c>
      <c r="AH242" s="182">
        <f t="shared" si="652"/>
        <v>0</v>
      </c>
      <c r="AI242" s="182">
        <f t="shared" si="652"/>
        <v>0</v>
      </c>
      <c r="AJ242" s="182">
        <f t="shared" si="652"/>
        <v>0</v>
      </c>
      <c r="AK242" s="182">
        <f t="shared" si="652"/>
        <v>0</v>
      </c>
      <c r="AL242" s="182">
        <f t="shared" si="652"/>
        <v>0</v>
      </c>
      <c r="AM242" s="182">
        <f t="shared" si="652"/>
        <v>0</v>
      </c>
      <c r="AN242" s="182">
        <f t="shared" si="652"/>
        <v>0</v>
      </c>
      <c r="AO242" s="182">
        <f t="shared" si="652"/>
        <v>0</v>
      </c>
      <c r="AP242" s="182">
        <f t="shared" si="652"/>
        <v>0</v>
      </c>
      <c r="AQ242" s="182">
        <f t="shared" si="652"/>
        <v>0</v>
      </c>
      <c r="AR242" s="182">
        <f t="shared" si="652"/>
        <v>0</v>
      </c>
      <c r="AS242" s="182">
        <f t="shared" si="652"/>
        <v>0</v>
      </c>
      <c r="AT242" s="182">
        <f t="shared" si="652"/>
        <v>0</v>
      </c>
      <c r="AU242" s="182">
        <f t="shared" si="652"/>
        <v>17000</v>
      </c>
      <c r="AV242" s="182">
        <f t="shared" si="652"/>
        <v>0</v>
      </c>
      <c r="AW242" s="182">
        <f t="shared" si="652"/>
        <v>0</v>
      </c>
      <c r="AX242" s="182">
        <f t="shared" si="652"/>
        <v>0</v>
      </c>
      <c r="AY242" s="182">
        <f t="shared" si="652"/>
        <v>0</v>
      </c>
      <c r="AZ242" s="182">
        <f t="shared" si="652"/>
        <v>0</v>
      </c>
      <c r="BA242" s="182">
        <f t="shared" si="653"/>
        <v>0</v>
      </c>
      <c r="BB242" s="182">
        <f t="shared" si="653"/>
        <v>0</v>
      </c>
      <c r="BC242" s="182">
        <f t="shared" si="653"/>
        <v>0</v>
      </c>
      <c r="BD242" s="182">
        <f t="shared" si="653"/>
        <v>0</v>
      </c>
      <c r="BE242" s="182">
        <f t="shared" si="653"/>
        <v>0</v>
      </c>
      <c r="BF242" s="182">
        <f t="shared" si="653"/>
        <v>0</v>
      </c>
      <c r="BG242" s="182">
        <f t="shared" si="653"/>
        <v>0</v>
      </c>
      <c r="BH242" s="182">
        <f t="shared" si="653"/>
        <v>0</v>
      </c>
      <c r="BI242" s="182">
        <f t="shared" si="653"/>
        <v>0</v>
      </c>
      <c r="BJ242" s="182">
        <f t="shared" si="653"/>
        <v>0</v>
      </c>
      <c r="BK242" s="182">
        <f t="shared" si="653"/>
        <v>0</v>
      </c>
      <c r="BL242" s="182">
        <f t="shared" si="653"/>
        <v>0</v>
      </c>
      <c r="BM242" s="182">
        <f t="shared" si="653"/>
        <v>0</v>
      </c>
      <c r="BN242" s="182"/>
      <c r="BO242" s="1450">
        <f t="shared" si="654"/>
        <v>0</v>
      </c>
      <c r="BP242" s="182">
        <f t="shared" si="654"/>
        <v>0</v>
      </c>
      <c r="BQ242" s="182">
        <f t="shared" si="654"/>
        <v>0</v>
      </c>
      <c r="BR242" s="182">
        <f t="shared" si="654"/>
        <v>0</v>
      </c>
      <c r="BS242" s="106"/>
    </row>
    <row r="243" spans="1:75" s="1407" customFormat="1" ht="56.25" hidden="1" customHeight="1">
      <c r="A243" s="1401"/>
      <c r="B243" s="1415" t="s">
        <v>25</v>
      </c>
      <c r="C243" s="1403"/>
      <c r="D243" s="1404"/>
      <c r="E243" s="1401"/>
      <c r="F243" s="208">
        <f>F244</f>
        <v>75030</v>
      </c>
      <c r="G243" s="208">
        <f t="shared" si="652"/>
        <v>60024</v>
      </c>
      <c r="H243" s="208"/>
      <c r="I243" s="208"/>
      <c r="J243" s="208"/>
      <c r="K243" s="208">
        <f t="shared" si="652"/>
        <v>51460</v>
      </c>
      <c r="L243" s="208">
        <f t="shared" si="652"/>
        <v>42960</v>
      </c>
      <c r="M243" s="208">
        <f t="shared" si="652"/>
        <v>17000</v>
      </c>
      <c r="N243" s="208">
        <f t="shared" si="652"/>
        <v>17000</v>
      </c>
      <c r="O243" s="208">
        <f t="shared" si="652"/>
        <v>0</v>
      </c>
      <c r="P243" s="208">
        <f t="shared" si="652"/>
        <v>0</v>
      </c>
      <c r="Q243" s="208">
        <f t="shared" si="652"/>
        <v>17000</v>
      </c>
      <c r="R243" s="208">
        <f t="shared" si="652"/>
        <v>0</v>
      </c>
      <c r="S243" s="208">
        <f t="shared" si="652"/>
        <v>0</v>
      </c>
      <c r="T243" s="208">
        <f t="shared" si="652"/>
        <v>13343</v>
      </c>
      <c r="U243" s="208">
        <f t="shared" si="652"/>
        <v>0</v>
      </c>
      <c r="V243" s="208">
        <f t="shared" si="652"/>
        <v>0</v>
      </c>
      <c r="W243" s="208">
        <f t="shared" si="652"/>
        <v>3657</v>
      </c>
      <c r="X243" s="208">
        <f t="shared" si="652"/>
        <v>0</v>
      </c>
      <c r="Y243" s="208">
        <f t="shared" si="652"/>
        <v>0</v>
      </c>
      <c r="Z243" s="208">
        <f t="shared" si="652"/>
        <v>445</v>
      </c>
      <c r="AA243" s="208">
        <f t="shared" si="652"/>
        <v>0</v>
      </c>
      <c r="AB243" s="208">
        <f t="shared" si="652"/>
        <v>0</v>
      </c>
      <c r="AC243" s="208">
        <f t="shared" si="652"/>
        <v>0</v>
      </c>
      <c r="AD243" s="208">
        <f t="shared" si="652"/>
        <v>0</v>
      </c>
      <c r="AE243" s="208">
        <f t="shared" si="652"/>
        <v>0</v>
      </c>
      <c r="AF243" s="208">
        <f t="shared" si="652"/>
        <v>0</v>
      </c>
      <c r="AG243" s="208">
        <f t="shared" si="652"/>
        <v>0</v>
      </c>
      <c r="AH243" s="208">
        <f t="shared" si="652"/>
        <v>0</v>
      </c>
      <c r="AI243" s="208">
        <f t="shared" si="652"/>
        <v>0</v>
      </c>
      <c r="AJ243" s="208">
        <f t="shared" si="652"/>
        <v>0</v>
      </c>
      <c r="AK243" s="208">
        <f t="shared" si="652"/>
        <v>0</v>
      </c>
      <c r="AL243" s="208">
        <f t="shared" si="652"/>
        <v>0</v>
      </c>
      <c r="AM243" s="208">
        <f t="shared" si="652"/>
        <v>0</v>
      </c>
      <c r="AN243" s="208">
        <f t="shared" si="652"/>
        <v>0</v>
      </c>
      <c r="AO243" s="208">
        <f t="shared" si="652"/>
        <v>0</v>
      </c>
      <c r="AP243" s="208">
        <f t="shared" si="652"/>
        <v>0</v>
      </c>
      <c r="AQ243" s="208">
        <f t="shared" si="652"/>
        <v>0</v>
      </c>
      <c r="AR243" s="208">
        <f t="shared" si="652"/>
        <v>0</v>
      </c>
      <c r="AS243" s="208">
        <f t="shared" si="652"/>
        <v>0</v>
      </c>
      <c r="AT243" s="208">
        <f t="shared" si="652"/>
        <v>0</v>
      </c>
      <c r="AU243" s="208">
        <f t="shared" si="652"/>
        <v>17000</v>
      </c>
      <c r="AV243" s="208">
        <f t="shared" si="652"/>
        <v>0</v>
      </c>
      <c r="AW243" s="208">
        <f t="shared" si="652"/>
        <v>0</v>
      </c>
      <c r="AX243" s="208">
        <f t="shared" si="652"/>
        <v>0</v>
      </c>
      <c r="AY243" s="208">
        <f t="shared" si="652"/>
        <v>0</v>
      </c>
      <c r="AZ243" s="208">
        <f t="shared" si="652"/>
        <v>0</v>
      </c>
      <c r="BA243" s="208">
        <f t="shared" si="653"/>
        <v>0</v>
      </c>
      <c r="BB243" s="208">
        <f t="shared" si="653"/>
        <v>0</v>
      </c>
      <c r="BC243" s="208">
        <f t="shared" si="653"/>
        <v>0</v>
      </c>
      <c r="BD243" s="208">
        <f t="shared" si="653"/>
        <v>0</v>
      </c>
      <c r="BE243" s="208">
        <f t="shared" si="653"/>
        <v>0</v>
      </c>
      <c r="BF243" s="208">
        <f t="shared" si="653"/>
        <v>0</v>
      </c>
      <c r="BG243" s="208">
        <f t="shared" si="653"/>
        <v>0</v>
      </c>
      <c r="BH243" s="208">
        <f t="shared" si="653"/>
        <v>0</v>
      </c>
      <c r="BI243" s="208">
        <f t="shared" si="653"/>
        <v>0</v>
      </c>
      <c r="BJ243" s="208">
        <f t="shared" si="653"/>
        <v>0</v>
      </c>
      <c r="BK243" s="208">
        <f t="shared" si="653"/>
        <v>0</v>
      </c>
      <c r="BL243" s="208">
        <f t="shared" si="653"/>
        <v>0</v>
      </c>
      <c r="BM243" s="208">
        <f t="shared" si="653"/>
        <v>0</v>
      </c>
      <c r="BN243" s="208"/>
      <c r="BO243" s="1452">
        <f t="shared" si="654"/>
        <v>0</v>
      </c>
      <c r="BP243" s="208">
        <f t="shared" si="654"/>
        <v>0</v>
      </c>
      <c r="BQ243" s="208">
        <f t="shared" si="654"/>
        <v>0</v>
      </c>
      <c r="BR243" s="208">
        <f t="shared" si="654"/>
        <v>0</v>
      </c>
      <c r="BS243" s="1406"/>
    </row>
    <row r="244" spans="1:75" s="227" customFormat="1" ht="56.25" hidden="1" customHeight="1">
      <c r="A244" s="218">
        <v>1</v>
      </c>
      <c r="B244" s="219" t="s">
        <v>149</v>
      </c>
      <c r="C244" s="1418"/>
      <c r="D244" s="221" t="s">
        <v>174</v>
      </c>
      <c r="E244" s="1431" t="s">
        <v>202</v>
      </c>
      <c r="F244" s="573">
        <v>75030</v>
      </c>
      <c r="G244" s="573">
        <v>60024</v>
      </c>
      <c r="H244" s="573"/>
      <c r="I244" s="573"/>
      <c r="J244" s="573"/>
      <c r="K244" s="573">
        <v>51460</v>
      </c>
      <c r="L244" s="573">
        <v>42960</v>
      </c>
      <c r="M244" s="112">
        <f t="shared" ref="M244" si="655">N244</f>
        <v>17000</v>
      </c>
      <c r="N244" s="573">
        <v>17000</v>
      </c>
      <c r="O244" s="573">
        <v>0</v>
      </c>
      <c r="P244" s="94"/>
      <c r="Q244" s="112">
        <v>17000</v>
      </c>
      <c r="R244" s="1133"/>
      <c r="S244" s="112"/>
      <c r="T244" s="112">
        <v>13343</v>
      </c>
      <c r="U244" s="1133"/>
      <c r="V244" s="112"/>
      <c r="W244" s="111">
        <f>Q244-T244</f>
        <v>3657</v>
      </c>
      <c r="X244" s="111"/>
      <c r="Y244" s="111"/>
      <c r="Z244" s="112">
        <v>445</v>
      </c>
      <c r="AA244" s="1133"/>
      <c r="AB244" s="112"/>
      <c r="AC244" s="112">
        <f>AD244+AE244</f>
        <v>0</v>
      </c>
      <c r="AD244" s="1134"/>
      <c r="AE244" s="112"/>
      <c r="AF244" s="112">
        <f>AG244+AH244</f>
        <v>0</v>
      </c>
      <c r="AG244" s="1133"/>
      <c r="AH244" s="94"/>
      <c r="AI244" s="111">
        <f>AC244-AF244</f>
        <v>0</v>
      </c>
      <c r="AJ244" s="111"/>
      <c r="AK244" s="111"/>
      <c r="AL244" s="94"/>
      <c r="AM244" s="1133"/>
      <c r="AN244" s="94"/>
      <c r="AO244" s="1132">
        <f t="shared" ref="AO244" si="656">AP244+AQ244</f>
        <v>0</v>
      </c>
      <c r="AP244" s="1133"/>
      <c r="AQ244" s="94"/>
      <c r="AR244" s="112">
        <f>AO244</f>
        <v>0</v>
      </c>
      <c r="AS244" s="224">
        <f>AP244</f>
        <v>0</v>
      </c>
      <c r="AT244" s="94">
        <f>AQ244</f>
        <v>0</v>
      </c>
      <c r="AU244" s="111">
        <f t="shared" ref="AU244:AW244" si="657">Q244+AC244+AO244</f>
        <v>17000</v>
      </c>
      <c r="AV244" s="111">
        <f t="shared" si="657"/>
        <v>0</v>
      </c>
      <c r="AW244" s="111">
        <f t="shared" si="657"/>
        <v>0</v>
      </c>
      <c r="AX244" s="111">
        <f t="shared" ref="AX244" si="658">AY244</f>
        <v>0</v>
      </c>
      <c r="AY244" s="225">
        <f t="shared" ref="AY244:BA244" si="659">N244-AU244</f>
        <v>0</v>
      </c>
      <c r="AZ244" s="111">
        <f t="shared" si="659"/>
        <v>0</v>
      </c>
      <c r="BA244" s="94">
        <f t="shared" si="659"/>
        <v>0</v>
      </c>
      <c r="BB244" s="111">
        <f t="shared" ref="BB244" si="660">AX244</f>
        <v>0</v>
      </c>
      <c r="BC244" s="111">
        <f t="shared" ref="BC244" si="661">AZ244</f>
        <v>0</v>
      </c>
      <c r="BD244" s="94"/>
      <c r="BE244" s="111">
        <f t="shared" ref="BE244:BF244" si="662">BB244</f>
        <v>0</v>
      </c>
      <c r="BF244" s="111">
        <f t="shared" si="662"/>
        <v>0</v>
      </c>
      <c r="BG244" s="94"/>
      <c r="BH244" s="111">
        <f t="shared" ref="BH244:BI244" si="663">AY244-BB244</f>
        <v>0</v>
      </c>
      <c r="BI244" s="94">
        <f t="shared" si="663"/>
        <v>0</v>
      </c>
      <c r="BJ244" s="94"/>
      <c r="BK244" s="94"/>
      <c r="BL244" s="94"/>
      <c r="BM244" s="94"/>
      <c r="BN244" s="94"/>
      <c r="BO244" s="1448">
        <f t="shared" ref="BO244" si="664">BP244</f>
        <v>0</v>
      </c>
      <c r="BP244" s="111">
        <f t="shared" ref="BP244" si="665">AY244</f>
        <v>0</v>
      </c>
      <c r="BQ244" s="106"/>
      <c r="BR244" s="106"/>
      <c r="BS244" s="106"/>
      <c r="BT244" s="227" t="s">
        <v>359</v>
      </c>
    </row>
    <row r="245" spans="1:75" s="227" customFormat="1" ht="56.25" hidden="1" customHeight="1">
      <c r="A245" s="1395" t="s">
        <v>366</v>
      </c>
      <c r="B245" s="1432" t="s">
        <v>151</v>
      </c>
      <c r="C245" s="1135"/>
      <c r="D245" s="218"/>
      <c r="E245" s="1395"/>
      <c r="F245" s="182">
        <f>F246</f>
        <v>797119</v>
      </c>
      <c r="G245" s="182">
        <f t="shared" ref="G245:BR245" si="666">G246</f>
        <v>795842</v>
      </c>
      <c r="H245" s="182"/>
      <c r="I245" s="182"/>
      <c r="J245" s="182"/>
      <c r="K245" s="182">
        <f t="shared" si="666"/>
        <v>293209</v>
      </c>
      <c r="L245" s="182">
        <f t="shared" si="666"/>
        <v>293209</v>
      </c>
      <c r="M245" s="182">
        <f t="shared" si="666"/>
        <v>314000</v>
      </c>
      <c r="N245" s="182">
        <f t="shared" si="666"/>
        <v>314000</v>
      </c>
      <c r="O245" s="182">
        <f t="shared" si="666"/>
        <v>35600</v>
      </c>
      <c r="P245" s="182">
        <f t="shared" si="666"/>
        <v>0</v>
      </c>
      <c r="Q245" s="182">
        <f t="shared" si="666"/>
        <v>110000</v>
      </c>
      <c r="R245" s="182">
        <f t="shared" si="666"/>
        <v>0</v>
      </c>
      <c r="S245" s="182">
        <f t="shared" si="666"/>
        <v>0</v>
      </c>
      <c r="T245" s="182">
        <f t="shared" si="666"/>
        <v>104101</v>
      </c>
      <c r="U245" s="182">
        <f t="shared" si="666"/>
        <v>0</v>
      </c>
      <c r="V245" s="182">
        <f t="shared" si="666"/>
        <v>0</v>
      </c>
      <c r="W245" s="182">
        <f t="shared" si="666"/>
        <v>5899</v>
      </c>
      <c r="X245" s="182">
        <f t="shared" si="666"/>
        <v>0</v>
      </c>
      <c r="Y245" s="182">
        <f t="shared" si="666"/>
        <v>0</v>
      </c>
      <c r="Z245" s="182">
        <f t="shared" si="666"/>
        <v>5899</v>
      </c>
      <c r="AA245" s="182">
        <f t="shared" si="666"/>
        <v>0</v>
      </c>
      <c r="AB245" s="182">
        <f t="shared" si="666"/>
        <v>0</v>
      </c>
      <c r="AC245" s="182">
        <f t="shared" si="666"/>
        <v>0</v>
      </c>
      <c r="AD245" s="182">
        <f t="shared" si="666"/>
        <v>0</v>
      </c>
      <c r="AE245" s="182">
        <f t="shared" si="666"/>
        <v>0</v>
      </c>
      <c r="AF245" s="182">
        <f t="shared" si="666"/>
        <v>0</v>
      </c>
      <c r="AG245" s="182">
        <f t="shared" si="666"/>
        <v>0</v>
      </c>
      <c r="AH245" s="182">
        <f t="shared" si="666"/>
        <v>0</v>
      </c>
      <c r="AI245" s="182">
        <f t="shared" si="666"/>
        <v>0</v>
      </c>
      <c r="AJ245" s="182">
        <f t="shared" si="666"/>
        <v>0</v>
      </c>
      <c r="AK245" s="182">
        <f t="shared" si="666"/>
        <v>0</v>
      </c>
      <c r="AL245" s="182">
        <f t="shared" si="666"/>
        <v>0</v>
      </c>
      <c r="AM245" s="182">
        <f t="shared" si="666"/>
        <v>0</v>
      </c>
      <c r="AN245" s="182">
        <f t="shared" si="666"/>
        <v>0</v>
      </c>
      <c r="AO245" s="182">
        <f t="shared" si="666"/>
        <v>0</v>
      </c>
      <c r="AP245" s="182">
        <f t="shared" si="666"/>
        <v>0</v>
      </c>
      <c r="AQ245" s="182">
        <f t="shared" si="666"/>
        <v>0</v>
      </c>
      <c r="AR245" s="182">
        <f t="shared" si="666"/>
        <v>0</v>
      </c>
      <c r="AS245" s="182">
        <f t="shared" si="666"/>
        <v>0</v>
      </c>
      <c r="AT245" s="182">
        <f t="shared" si="666"/>
        <v>0</v>
      </c>
      <c r="AU245" s="182">
        <f t="shared" si="666"/>
        <v>110000</v>
      </c>
      <c r="AV245" s="182">
        <f t="shared" si="666"/>
        <v>0</v>
      </c>
      <c r="AW245" s="182">
        <f t="shared" si="666"/>
        <v>0</v>
      </c>
      <c r="AX245" s="182">
        <f t="shared" si="666"/>
        <v>204000</v>
      </c>
      <c r="AY245" s="182">
        <f t="shared" si="666"/>
        <v>204000</v>
      </c>
      <c r="AZ245" s="182">
        <f t="shared" si="666"/>
        <v>35600</v>
      </c>
      <c r="BA245" s="182">
        <f t="shared" si="666"/>
        <v>0</v>
      </c>
      <c r="BB245" s="182">
        <f t="shared" si="666"/>
        <v>204000</v>
      </c>
      <c r="BC245" s="182">
        <f t="shared" si="666"/>
        <v>35600</v>
      </c>
      <c r="BD245" s="182">
        <f t="shared" si="666"/>
        <v>0</v>
      </c>
      <c r="BE245" s="182">
        <f t="shared" si="666"/>
        <v>204000</v>
      </c>
      <c r="BF245" s="182">
        <f t="shared" si="666"/>
        <v>35600</v>
      </c>
      <c r="BG245" s="182">
        <f t="shared" si="666"/>
        <v>0</v>
      </c>
      <c r="BH245" s="182">
        <f t="shared" si="666"/>
        <v>0</v>
      </c>
      <c r="BI245" s="182">
        <f t="shared" si="666"/>
        <v>0</v>
      </c>
      <c r="BJ245" s="182">
        <f t="shared" si="666"/>
        <v>0</v>
      </c>
      <c r="BK245" s="182">
        <f t="shared" si="666"/>
        <v>0</v>
      </c>
      <c r="BL245" s="182">
        <f t="shared" si="666"/>
        <v>0</v>
      </c>
      <c r="BM245" s="182">
        <f t="shared" si="666"/>
        <v>0</v>
      </c>
      <c r="BN245" s="182"/>
      <c r="BO245" s="1450">
        <f t="shared" si="666"/>
        <v>199000</v>
      </c>
      <c r="BP245" s="182">
        <f t="shared" si="666"/>
        <v>199000</v>
      </c>
      <c r="BQ245" s="182">
        <f t="shared" si="666"/>
        <v>35600</v>
      </c>
      <c r="BR245" s="182">
        <f t="shared" si="666"/>
        <v>0</v>
      </c>
      <c r="BS245" s="106"/>
    </row>
    <row r="246" spans="1:75" s="227" customFormat="1" ht="56.25" hidden="1" customHeight="1">
      <c r="A246" s="1395"/>
      <c r="B246" s="1432" t="s">
        <v>30</v>
      </c>
      <c r="C246" s="1135"/>
      <c r="D246" s="218"/>
      <c r="E246" s="1395"/>
      <c r="F246" s="182">
        <f>F247+F251</f>
        <v>797119</v>
      </c>
      <c r="G246" s="182">
        <f t="shared" ref="G246:BR246" si="667">G247+G251</f>
        <v>795842</v>
      </c>
      <c r="H246" s="182"/>
      <c r="I246" s="182"/>
      <c r="J246" s="182"/>
      <c r="K246" s="182">
        <f t="shared" si="667"/>
        <v>293209</v>
      </c>
      <c r="L246" s="182">
        <f t="shared" si="667"/>
        <v>293209</v>
      </c>
      <c r="M246" s="182">
        <f t="shared" si="667"/>
        <v>314000</v>
      </c>
      <c r="N246" s="182">
        <f t="shared" si="667"/>
        <v>314000</v>
      </c>
      <c r="O246" s="182">
        <f t="shared" si="667"/>
        <v>35600</v>
      </c>
      <c r="P246" s="182">
        <f t="shared" si="667"/>
        <v>0</v>
      </c>
      <c r="Q246" s="182">
        <f t="shared" si="667"/>
        <v>110000</v>
      </c>
      <c r="R246" s="182">
        <f t="shared" si="667"/>
        <v>0</v>
      </c>
      <c r="S246" s="182">
        <f t="shared" si="667"/>
        <v>0</v>
      </c>
      <c r="T246" s="182">
        <f t="shared" si="667"/>
        <v>104101</v>
      </c>
      <c r="U246" s="182">
        <f t="shared" si="667"/>
        <v>0</v>
      </c>
      <c r="V246" s="182">
        <f t="shared" si="667"/>
        <v>0</v>
      </c>
      <c r="W246" s="182">
        <f t="shared" si="667"/>
        <v>5899</v>
      </c>
      <c r="X246" s="182">
        <f t="shared" si="667"/>
        <v>0</v>
      </c>
      <c r="Y246" s="182">
        <f t="shared" si="667"/>
        <v>0</v>
      </c>
      <c r="Z246" s="182">
        <f t="shared" si="667"/>
        <v>5899</v>
      </c>
      <c r="AA246" s="182">
        <f t="shared" si="667"/>
        <v>0</v>
      </c>
      <c r="AB246" s="182">
        <f t="shared" si="667"/>
        <v>0</v>
      </c>
      <c r="AC246" s="182">
        <f t="shared" si="667"/>
        <v>0</v>
      </c>
      <c r="AD246" s="182">
        <f t="shared" si="667"/>
        <v>0</v>
      </c>
      <c r="AE246" s="182">
        <f t="shared" si="667"/>
        <v>0</v>
      </c>
      <c r="AF246" s="182">
        <f t="shared" si="667"/>
        <v>0</v>
      </c>
      <c r="AG246" s="182">
        <f t="shared" si="667"/>
        <v>0</v>
      </c>
      <c r="AH246" s="182">
        <f t="shared" si="667"/>
        <v>0</v>
      </c>
      <c r="AI246" s="182">
        <f t="shared" si="667"/>
        <v>0</v>
      </c>
      <c r="AJ246" s="182">
        <f t="shared" si="667"/>
        <v>0</v>
      </c>
      <c r="AK246" s="182">
        <f t="shared" si="667"/>
        <v>0</v>
      </c>
      <c r="AL246" s="182">
        <f t="shared" si="667"/>
        <v>0</v>
      </c>
      <c r="AM246" s="182">
        <f t="shared" si="667"/>
        <v>0</v>
      </c>
      <c r="AN246" s="182">
        <f t="shared" si="667"/>
        <v>0</v>
      </c>
      <c r="AO246" s="182">
        <f t="shared" si="667"/>
        <v>0</v>
      </c>
      <c r="AP246" s="182">
        <f t="shared" si="667"/>
        <v>0</v>
      </c>
      <c r="AQ246" s="182">
        <f t="shared" si="667"/>
        <v>0</v>
      </c>
      <c r="AR246" s="182">
        <f t="shared" si="667"/>
        <v>0</v>
      </c>
      <c r="AS246" s="182">
        <f t="shared" si="667"/>
        <v>0</v>
      </c>
      <c r="AT246" s="182">
        <f t="shared" si="667"/>
        <v>0</v>
      </c>
      <c r="AU246" s="182">
        <f t="shared" si="667"/>
        <v>110000</v>
      </c>
      <c r="AV246" s="182">
        <f t="shared" si="667"/>
        <v>0</v>
      </c>
      <c r="AW246" s="182">
        <f t="shared" si="667"/>
        <v>0</v>
      </c>
      <c r="AX246" s="182">
        <f t="shared" si="667"/>
        <v>204000</v>
      </c>
      <c r="AY246" s="182">
        <f t="shared" si="667"/>
        <v>204000</v>
      </c>
      <c r="AZ246" s="182">
        <f t="shared" si="667"/>
        <v>35600</v>
      </c>
      <c r="BA246" s="182">
        <f t="shared" si="667"/>
        <v>0</v>
      </c>
      <c r="BB246" s="182">
        <f t="shared" si="667"/>
        <v>204000</v>
      </c>
      <c r="BC246" s="182">
        <f t="shared" si="667"/>
        <v>35600</v>
      </c>
      <c r="BD246" s="182">
        <f t="shared" si="667"/>
        <v>0</v>
      </c>
      <c r="BE246" s="182">
        <f t="shared" si="667"/>
        <v>204000</v>
      </c>
      <c r="BF246" s="182">
        <f t="shared" si="667"/>
        <v>35600</v>
      </c>
      <c r="BG246" s="182">
        <f t="shared" si="667"/>
        <v>0</v>
      </c>
      <c r="BH246" s="182">
        <f t="shared" si="667"/>
        <v>0</v>
      </c>
      <c r="BI246" s="182">
        <f t="shared" si="667"/>
        <v>0</v>
      </c>
      <c r="BJ246" s="182">
        <f t="shared" si="667"/>
        <v>0</v>
      </c>
      <c r="BK246" s="182">
        <f t="shared" si="667"/>
        <v>0</v>
      </c>
      <c r="BL246" s="182">
        <f t="shared" si="667"/>
        <v>0</v>
      </c>
      <c r="BM246" s="182">
        <f t="shared" si="667"/>
        <v>0</v>
      </c>
      <c r="BN246" s="182"/>
      <c r="BO246" s="1450">
        <f t="shared" si="667"/>
        <v>199000</v>
      </c>
      <c r="BP246" s="182">
        <f t="shared" si="667"/>
        <v>199000</v>
      </c>
      <c r="BQ246" s="182">
        <f t="shared" si="667"/>
        <v>35600</v>
      </c>
      <c r="BR246" s="182">
        <f t="shared" si="667"/>
        <v>0</v>
      </c>
      <c r="BS246" s="106"/>
    </row>
    <row r="247" spans="1:75" s="227" customFormat="1" ht="56.25" hidden="1" customHeight="1">
      <c r="A247" s="1410" t="s">
        <v>29</v>
      </c>
      <c r="B247" s="1411" t="s">
        <v>111</v>
      </c>
      <c r="C247" s="1135"/>
      <c r="D247" s="241"/>
      <c r="E247" s="1395"/>
      <c r="F247" s="182">
        <f>F248</f>
        <v>455842</v>
      </c>
      <c r="G247" s="182">
        <f t="shared" ref="G247:BR247" si="668">G248</f>
        <v>455842</v>
      </c>
      <c r="H247" s="182"/>
      <c r="I247" s="182"/>
      <c r="J247" s="182"/>
      <c r="K247" s="182">
        <f t="shared" si="668"/>
        <v>293209</v>
      </c>
      <c r="L247" s="182">
        <f t="shared" si="668"/>
        <v>293209</v>
      </c>
      <c r="M247" s="182">
        <f t="shared" si="668"/>
        <v>200000</v>
      </c>
      <c r="N247" s="182">
        <f t="shared" si="668"/>
        <v>200000</v>
      </c>
      <c r="O247" s="182">
        <f t="shared" si="668"/>
        <v>35600</v>
      </c>
      <c r="P247" s="182">
        <f t="shared" si="668"/>
        <v>0</v>
      </c>
      <c r="Q247" s="182">
        <f t="shared" si="668"/>
        <v>100000</v>
      </c>
      <c r="R247" s="182">
        <f t="shared" si="668"/>
        <v>0</v>
      </c>
      <c r="S247" s="182">
        <f t="shared" si="668"/>
        <v>0</v>
      </c>
      <c r="T247" s="182">
        <f t="shared" si="668"/>
        <v>94101</v>
      </c>
      <c r="U247" s="182">
        <f t="shared" si="668"/>
        <v>0</v>
      </c>
      <c r="V247" s="182">
        <f t="shared" si="668"/>
        <v>0</v>
      </c>
      <c r="W247" s="182">
        <f t="shared" si="668"/>
        <v>5899</v>
      </c>
      <c r="X247" s="182">
        <f t="shared" si="668"/>
        <v>0</v>
      </c>
      <c r="Y247" s="182">
        <f t="shared" si="668"/>
        <v>0</v>
      </c>
      <c r="Z247" s="182">
        <f t="shared" si="668"/>
        <v>5899</v>
      </c>
      <c r="AA247" s="182">
        <f t="shared" si="668"/>
        <v>0</v>
      </c>
      <c r="AB247" s="182">
        <f t="shared" si="668"/>
        <v>0</v>
      </c>
      <c r="AC247" s="182">
        <f t="shared" si="668"/>
        <v>0</v>
      </c>
      <c r="AD247" s="182">
        <f t="shared" si="668"/>
        <v>0</v>
      </c>
      <c r="AE247" s="182">
        <f t="shared" si="668"/>
        <v>0</v>
      </c>
      <c r="AF247" s="182">
        <f t="shared" si="668"/>
        <v>0</v>
      </c>
      <c r="AG247" s="182">
        <f t="shared" si="668"/>
        <v>0</v>
      </c>
      <c r="AH247" s="182">
        <f t="shared" si="668"/>
        <v>0</v>
      </c>
      <c r="AI247" s="182">
        <f t="shared" si="668"/>
        <v>0</v>
      </c>
      <c r="AJ247" s="182">
        <f t="shared" si="668"/>
        <v>0</v>
      </c>
      <c r="AK247" s="182">
        <f t="shared" si="668"/>
        <v>0</v>
      </c>
      <c r="AL247" s="182">
        <f t="shared" si="668"/>
        <v>0</v>
      </c>
      <c r="AM247" s="182">
        <f t="shared" si="668"/>
        <v>0</v>
      </c>
      <c r="AN247" s="182">
        <f t="shared" si="668"/>
        <v>0</v>
      </c>
      <c r="AO247" s="182">
        <f t="shared" si="668"/>
        <v>0</v>
      </c>
      <c r="AP247" s="182">
        <f t="shared" si="668"/>
        <v>0</v>
      </c>
      <c r="AQ247" s="182">
        <f t="shared" si="668"/>
        <v>0</v>
      </c>
      <c r="AR247" s="182">
        <f t="shared" si="668"/>
        <v>0</v>
      </c>
      <c r="AS247" s="182">
        <f t="shared" si="668"/>
        <v>0</v>
      </c>
      <c r="AT247" s="182">
        <f t="shared" si="668"/>
        <v>0</v>
      </c>
      <c r="AU247" s="182">
        <f t="shared" si="668"/>
        <v>100000</v>
      </c>
      <c r="AV247" s="182">
        <f t="shared" si="668"/>
        <v>0</v>
      </c>
      <c r="AW247" s="182">
        <f t="shared" si="668"/>
        <v>0</v>
      </c>
      <c r="AX247" s="182">
        <f t="shared" si="668"/>
        <v>100000</v>
      </c>
      <c r="AY247" s="182">
        <f t="shared" si="668"/>
        <v>100000</v>
      </c>
      <c r="AZ247" s="182">
        <f t="shared" si="668"/>
        <v>35600</v>
      </c>
      <c r="BA247" s="182">
        <f t="shared" si="668"/>
        <v>0</v>
      </c>
      <c r="BB247" s="182">
        <f t="shared" si="668"/>
        <v>100000</v>
      </c>
      <c r="BC247" s="182">
        <f t="shared" si="668"/>
        <v>35600</v>
      </c>
      <c r="BD247" s="182">
        <f t="shared" si="668"/>
        <v>0</v>
      </c>
      <c r="BE247" s="182">
        <f t="shared" si="668"/>
        <v>100000</v>
      </c>
      <c r="BF247" s="182">
        <f t="shared" si="668"/>
        <v>35600</v>
      </c>
      <c r="BG247" s="182">
        <f t="shared" si="668"/>
        <v>0</v>
      </c>
      <c r="BH247" s="182">
        <f t="shared" si="668"/>
        <v>0</v>
      </c>
      <c r="BI247" s="182">
        <f t="shared" si="668"/>
        <v>0</v>
      </c>
      <c r="BJ247" s="182">
        <f t="shared" si="668"/>
        <v>0</v>
      </c>
      <c r="BK247" s="182">
        <f t="shared" si="668"/>
        <v>0</v>
      </c>
      <c r="BL247" s="182">
        <f t="shared" si="668"/>
        <v>0</v>
      </c>
      <c r="BM247" s="182">
        <f t="shared" si="668"/>
        <v>0</v>
      </c>
      <c r="BN247" s="182"/>
      <c r="BO247" s="1450">
        <f t="shared" si="668"/>
        <v>95000</v>
      </c>
      <c r="BP247" s="182">
        <f t="shared" si="668"/>
        <v>95000</v>
      </c>
      <c r="BQ247" s="182">
        <f t="shared" si="668"/>
        <v>35600</v>
      </c>
      <c r="BR247" s="182">
        <f t="shared" si="668"/>
        <v>0</v>
      </c>
      <c r="BS247" s="106"/>
    </row>
    <row r="248" spans="1:75" s="1407" customFormat="1" ht="56.25" hidden="1" customHeight="1">
      <c r="A248" s="1424"/>
      <c r="B248" s="1415" t="s">
        <v>25</v>
      </c>
      <c r="C248" s="1403"/>
      <c r="D248" s="1425"/>
      <c r="E248" s="1401"/>
      <c r="F248" s="208">
        <f>SUM(F249:F250)</f>
        <v>455842</v>
      </c>
      <c r="G248" s="208">
        <f t="shared" ref="G248:BR248" si="669">SUM(G249:G250)</f>
        <v>455842</v>
      </c>
      <c r="H248" s="208"/>
      <c r="I248" s="208"/>
      <c r="J248" s="208"/>
      <c r="K248" s="208">
        <f t="shared" si="669"/>
        <v>293209</v>
      </c>
      <c r="L248" s="208">
        <f t="shared" si="669"/>
        <v>293209</v>
      </c>
      <c r="M248" s="208">
        <f t="shared" si="669"/>
        <v>200000</v>
      </c>
      <c r="N248" s="208">
        <f t="shared" si="669"/>
        <v>200000</v>
      </c>
      <c r="O248" s="208">
        <f t="shared" si="669"/>
        <v>35600</v>
      </c>
      <c r="P248" s="208">
        <f t="shared" si="669"/>
        <v>0</v>
      </c>
      <c r="Q248" s="208">
        <f t="shared" si="669"/>
        <v>100000</v>
      </c>
      <c r="R248" s="208">
        <f t="shared" si="669"/>
        <v>0</v>
      </c>
      <c r="S248" s="208">
        <f t="shared" si="669"/>
        <v>0</v>
      </c>
      <c r="T248" s="208">
        <f t="shared" si="669"/>
        <v>94101</v>
      </c>
      <c r="U248" s="208">
        <f t="shared" si="669"/>
        <v>0</v>
      </c>
      <c r="V248" s="208">
        <f t="shared" si="669"/>
        <v>0</v>
      </c>
      <c r="W248" s="208">
        <f t="shared" si="669"/>
        <v>5899</v>
      </c>
      <c r="X248" s="208">
        <f t="shared" si="669"/>
        <v>0</v>
      </c>
      <c r="Y248" s="208">
        <f t="shared" si="669"/>
        <v>0</v>
      </c>
      <c r="Z248" s="208">
        <f t="shared" si="669"/>
        <v>5899</v>
      </c>
      <c r="AA248" s="208">
        <f t="shared" si="669"/>
        <v>0</v>
      </c>
      <c r="AB248" s="208">
        <f t="shared" si="669"/>
        <v>0</v>
      </c>
      <c r="AC248" s="208">
        <f t="shared" si="669"/>
        <v>0</v>
      </c>
      <c r="AD248" s="208">
        <f t="shared" si="669"/>
        <v>0</v>
      </c>
      <c r="AE248" s="208">
        <f t="shared" si="669"/>
        <v>0</v>
      </c>
      <c r="AF248" s="208">
        <f t="shared" si="669"/>
        <v>0</v>
      </c>
      <c r="AG248" s="208">
        <f t="shared" si="669"/>
        <v>0</v>
      </c>
      <c r="AH248" s="208">
        <f t="shared" si="669"/>
        <v>0</v>
      </c>
      <c r="AI248" s="208">
        <f t="shared" si="669"/>
        <v>0</v>
      </c>
      <c r="AJ248" s="208">
        <f t="shared" si="669"/>
        <v>0</v>
      </c>
      <c r="AK248" s="208">
        <f t="shared" si="669"/>
        <v>0</v>
      </c>
      <c r="AL248" s="208">
        <f t="shared" si="669"/>
        <v>0</v>
      </c>
      <c r="AM248" s="208">
        <f t="shared" si="669"/>
        <v>0</v>
      </c>
      <c r="AN248" s="208">
        <f t="shared" si="669"/>
        <v>0</v>
      </c>
      <c r="AO248" s="208">
        <f t="shared" si="669"/>
        <v>0</v>
      </c>
      <c r="AP248" s="208">
        <f t="shared" si="669"/>
        <v>0</v>
      </c>
      <c r="AQ248" s="208">
        <f t="shared" si="669"/>
        <v>0</v>
      </c>
      <c r="AR248" s="208">
        <f t="shared" si="669"/>
        <v>0</v>
      </c>
      <c r="AS248" s="208">
        <f t="shared" si="669"/>
        <v>0</v>
      </c>
      <c r="AT248" s="208">
        <f t="shared" si="669"/>
        <v>0</v>
      </c>
      <c r="AU248" s="208">
        <f t="shared" si="669"/>
        <v>100000</v>
      </c>
      <c r="AV248" s="208">
        <f t="shared" si="669"/>
        <v>0</v>
      </c>
      <c r="AW248" s="208">
        <f t="shared" si="669"/>
        <v>0</v>
      </c>
      <c r="AX248" s="208">
        <f t="shared" si="669"/>
        <v>100000</v>
      </c>
      <c r="AY248" s="208">
        <f t="shared" si="669"/>
        <v>100000</v>
      </c>
      <c r="AZ248" s="208">
        <f t="shared" si="669"/>
        <v>35600</v>
      </c>
      <c r="BA248" s="208">
        <f t="shared" si="669"/>
        <v>0</v>
      </c>
      <c r="BB248" s="208">
        <f t="shared" si="669"/>
        <v>100000</v>
      </c>
      <c r="BC248" s="208">
        <f t="shared" si="669"/>
        <v>35600</v>
      </c>
      <c r="BD248" s="208">
        <f t="shared" si="669"/>
        <v>0</v>
      </c>
      <c r="BE248" s="208">
        <f t="shared" si="669"/>
        <v>100000</v>
      </c>
      <c r="BF248" s="208">
        <f t="shared" si="669"/>
        <v>35600</v>
      </c>
      <c r="BG248" s="208">
        <f t="shared" si="669"/>
        <v>0</v>
      </c>
      <c r="BH248" s="208">
        <f t="shared" si="669"/>
        <v>0</v>
      </c>
      <c r="BI248" s="208">
        <f t="shared" si="669"/>
        <v>0</v>
      </c>
      <c r="BJ248" s="208">
        <f t="shared" si="669"/>
        <v>0</v>
      </c>
      <c r="BK248" s="208">
        <f t="shared" si="669"/>
        <v>0</v>
      </c>
      <c r="BL248" s="208">
        <f t="shared" si="669"/>
        <v>0</v>
      </c>
      <c r="BM248" s="208">
        <f t="shared" si="669"/>
        <v>0</v>
      </c>
      <c r="BN248" s="208"/>
      <c r="BO248" s="1452">
        <f t="shared" si="669"/>
        <v>95000</v>
      </c>
      <c r="BP248" s="208">
        <f t="shared" si="669"/>
        <v>95000</v>
      </c>
      <c r="BQ248" s="208">
        <f t="shared" si="669"/>
        <v>35600</v>
      </c>
      <c r="BR248" s="208">
        <f t="shared" si="669"/>
        <v>0</v>
      </c>
      <c r="BS248" s="1406"/>
    </row>
    <row r="249" spans="1:75" s="227" customFormat="1" ht="56.25" hidden="1" customHeight="1">
      <c r="A249" s="218">
        <v>1</v>
      </c>
      <c r="B249" s="1394" t="s">
        <v>152</v>
      </c>
      <c r="C249" s="1135"/>
      <c r="D249" s="241" t="s">
        <v>175</v>
      </c>
      <c r="E249" s="242" t="s">
        <v>203</v>
      </c>
      <c r="F249" s="573">
        <v>62555</v>
      </c>
      <c r="G249" s="573">
        <v>62555</v>
      </c>
      <c r="H249" s="1417" t="s">
        <v>361</v>
      </c>
      <c r="I249" s="573">
        <v>62555</v>
      </c>
      <c r="J249" s="573">
        <v>62555</v>
      </c>
      <c r="K249" s="573">
        <v>50209</v>
      </c>
      <c r="L249" s="573">
        <v>50209</v>
      </c>
      <c r="M249" s="112">
        <f t="shared" ref="M249:M253" si="670">N249</f>
        <v>5000</v>
      </c>
      <c r="N249" s="573">
        <v>5000</v>
      </c>
      <c r="O249" s="573">
        <v>0</v>
      </c>
      <c r="P249" s="94"/>
      <c r="Q249" s="112">
        <v>5000</v>
      </c>
      <c r="R249" s="1133"/>
      <c r="S249" s="112"/>
      <c r="T249" s="112">
        <v>5000</v>
      </c>
      <c r="U249" s="1133"/>
      <c r="V249" s="112"/>
      <c r="W249" s="111">
        <f t="shared" ref="W249:W250" si="671">Q249-T249</f>
        <v>0</v>
      </c>
      <c r="X249" s="111"/>
      <c r="Y249" s="111"/>
      <c r="Z249" s="112">
        <f t="shared" ref="Z249" si="672">AA249+AB249</f>
        <v>0</v>
      </c>
      <c r="AA249" s="1133"/>
      <c r="AB249" s="94"/>
      <c r="AC249" s="112">
        <f>AD249+AE249</f>
        <v>0</v>
      </c>
      <c r="AD249" s="1134"/>
      <c r="AE249" s="112"/>
      <c r="AF249" s="112">
        <f>AG249+AH249</f>
        <v>0</v>
      </c>
      <c r="AG249" s="1133"/>
      <c r="AH249" s="94"/>
      <c r="AI249" s="111">
        <f t="shared" ref="AI249:AI250" si="673">AC249-AF249</f>
        <v>0</v>
      </c>
      <c r="AJ249" s="111"/>
      <c r="AK249" s="111"/>
      <c r="AL249" s="94"/>
      <c r="AM249" s="1133"/>
      <c r="AN249" s="94"/>
      <c r="AO249" s="1132">
        <f t="shared" ref="AO249:AO250" si="674">AP249+AQ249</f>
        <v>0</v>
      </c>
      <c r="AP249" s="1133"/>
      <c r="AQ249" s="94"/>
      <c r="AR249" s="112">
        <f t="shared" ref="AR249:AT250" si="675">AO249</f>
        <v>0</v>
      </c>
      <c r="AS249" s="224">
        <f t="shared" si="675"/>
        <v>0</v>
      </c>
      <c r="AT249" s="94">
        <f t="shared" si="675"/>
        <v>0</v>
      </c>
      <c r="AU249" s="111">
        <f t="shared" ref="AU249:AW250" si="676">Q249+AC249+AO249</f>
        <v>5000</v>
      </c>
      <c r="AV249" s="111">
        <f t="shared" si="676"/>
        <v>0</v>
      </c>
      <c r="AW249" s="111">
        <f t="shared" si="676"/>
        <v>0</v>
      </c>
      <c r="AX249" s="111">
        <f t="shared" ref="AX249:AX250" si="677">AY249</f>
        <v>0</v>
      </c>
      <c r="AY249" s="225">
        <f t="shared" ref="AY249:BA250" si="678">N249-AU249</f>
        <v>0</v>
      </c>
      <c r="AZ249" s="111">
        <f t="shared" si="678"/>
        <v>0</v>
      </c>
      <c r="BA249" s="94">
        <f t="shared" si="678"/>
        <v>0</v>
      </c>
      <c r="BB249" s="111">
        <f t="shared" ref="BB249:BB250" si="679">AX249</f>
        <v>0</v>
      </c>
      <c r="BC249" s="111">
        <f t="shared" ref="BC249:BC250" si="680">AZ249</f>
        <v>0</v>
      </c>
      <c r="BD249" s="94"/>
      <c r="BE249" s="111">
        <f t="shared" ref="BE249:BF250" si="681">BB249</f>
        <v>0</v>
      </c>
      <c r="BF249" s="111">
        <f t="shared" si="681"/>
        <v>0</v>
      </c>
      <c r="BG249" s="94"/>
      <c r="BH249" s="111">
        <f t="shared" ref="BH249:BI250" si="682">AY249-BB249</f>
        <v>0</v>
      </c>
      <c r="BI249" s="94">
        <f t="shared" si="682"/>
        <v>0</v>
      </c>
      <c r="BJ249" s="94"/>
      <c r="BK249" s="94"/>
      <c r="BL249" s="94"/>
      <c r="BM249" s="94"/>
      <c r="BN249" s="94"/>
      <c r="BO249" s="1448">
        <f t="shared" ref="BO249:BO250" si="683">BP249</f>
        <v>0</v>
      </c>
      <c r="BP249" s="111">
        <f t="shared" ref="BP249" si="684">AY249</f>
        <v>0</v>
      </c>
      <c r="BQ249" s="106"/>
      <c r="BR249" s="106"/>
      <c r="BS249" s="106"/>
      <c r="BT249" s="227" t="s">
        <v>343</v>
      </c>
    </row>
    <row r="250" spans="1:75" s="227" customFormat="1" ht="56.25" hidden="1" customHeight="1">
      <c r="A250" s="218">
        <v>2</v>
      </c>
      <c r="B250" s="1394" t="s">
        <v>153</v>
      </c>
      <c r="C250" s="1135"/>
      <c r="D250" s="241" t="s">
        <v>176</v>
      </c>
      <c r="E250" s="242" t="s">
        <v>360</v>
      </c>
      <c r="F250" s="573">
        <v>393287</v>
      </c>
      <c r="G250" s="573">
        <v>393287</v>
      </c>
      <c r="H250" s="1417" t="s">
        <v>204</v>
      </c>
      <c r="I250" s="573">
        <v>598490</v>
      </c>
      <c r="J250" s="573">
        <v>598490</v>
      </c>
      <c r="K250" s="573">
        <v>243000</v>
      </c>
      <c r="L250" s="573">
        <v>243000</v>
      </c>
      <c r="M250" s="112">
        <f t="shared" si="670"/>
        <v>195000</v>
      </c>
      <c r="N250" s="573">
        <f>180000+15000</f>
        <v>195000</v>
      </c>
      <c r="O250" s="573">
        <v>35600</v>
      </c>
      <c r="P250" s="94"/>
      <c r="Q250" s="112">
        <v>95000</v>
      </c>
      <c r="R250" s="1133"/>
      <c r="S250" s="112"/>
      <c r="T250" s="112">
        <v>89101</v>
      </c>
      <c r="U250" s="1133"/>
      <c r="V250" s="112"/>
      <c r="W250" s="111">
        <f t="shared" si="671"/>
        <v>5899</v>
      </c>
      <c r="X250" s="111"/>
      <c r="Y250" s="111"/>
      <c r="Z250" s="112">
        <v>5899</v>
      </c>
      <c r="AA250" s="1133"/>
      <c r="AB250" s="112"/>
      <c r="AC250" s="112">
        <f>AD250+AE250</f>
        <v>0</v>
      </c>
      <c r="AD250" s="1134"/>
      <c r="AE250" s="112"/>
      <c r="AF250" s="112">
        <f>AG250+AH250</f>
        <v>0</v>
      </c>
      <c r="AG250" s="1133"/>
      <c r="AH250" s="94"/>
      <c r="AI250" s="111">
        <f t="shared" si="673"/>
        <v>0</v>
      </c>
      <c r="AJ250" s="111"/>
      <c r="AK250" s="111"/>
      <c r="AL250" s="94"/>
      <c r="AM250" s="1133"/>
      <c r="AN250" s="94"/>
      <c r="AO250" s="1132">
        <f t="shared" si="674"/>
        <v>0</v>
      </c>
      <c r="AP250" s="1133"/>
      <c r="AQ250" s="94"/>
      <c r="AR250" s="112">
        <f t="shared" si="675"/>
        <v>0</v>
      </c>
      <c r="AS250" s="224">
        <f t="shared" si="675"/>
        <v>0</v>
      </c>
      <c r="AT250" s="94">
        <f t="shared" si="675"/>
        <v>0</v>
      </c>
      <c r="AU250" s="111">
        <f t="shared" si="676"/>
        <v>95000</v>
      </c>
      <c r="AV250" s="111">
        <f t="shared" si="676"/>
        <v>0</v>
      </c>
      <c r="AW250" s="111">
        <f t="shared" si="676"/>
        <v>0</v>
      </c>
      <c r="AX250" s="111">
        <f t="shared" si="677"/>
        <v>100000</v>
      </c>
      <c r="AY250" s="225">
        <f t="shared" si="678"/>
        <v>100000</v>
      </c>
      <c r="AZ250" s="111">
        <f t="shared" si="678"/>
        <v>35600</v>
      </c>
      <c r="BA250" s="94">
        <f t="shared" si="678"/>
        <v>0</v>
      </c>
      <c r="BB250" s="111">
        <f t="shared" si="679"/>
        <v>100000</v>
      </c>
      <c r="BC250" s="111">
        <f t="shared" si="680"/>
        <v>35600</v>
      </c>
      <c r="BD250" s="94"/>
      <c r="BE250" s="111">
        <f t="shared" si="681"/>
        <v>100000</v>
      </c>
      <c r="BF250" s="111">
        <f t="shared" si="681"/>
        <v>35600</v>
      </c>
      <c r="BG250" s="94"/>
      <c r="BH250" s="111">
        <f t="shared" si="682"/>
        <v>0</v>
      </c>
      <c r="BI250" s="94">
        <f t="shared" si="682"/>
        <v>0</v>
      </c>
      <c r="BJ250" s="94"/>
      <c r="BK250" s="94"/>
      <c r="BL250" s="94"/>
      <c r="BM250" s="94"/>
      <c r="BN250" s="94"/>
      <c r="BO250" s="1448">
        <f t="shared" si="683"/>
        <v>95000</v>
      </c>
      <c r="BP250" s="111">
        <v>95000</v>
      </c>
      <c r="BQ250" s="111">
        <f>AZ250</f>
        <v>35600</v>
      </c>
      <c r="BR250" s="106"/>
      <c r="BS250" s="106"/>
      <c r="BT250" s="227" t="s">
        <v>343</v>
      </c>
    </row>
    <row r="251" spans="1:75" s="227" customFormat="1" ht="56.25" hidden="1" customHeight="1">
      <c r="A251" s="1410" t="s">
        <v>28</v>
      </c>
      <c r="B251" s="1411" t="s">
        <v>126</v>
      </c>
      <c r="C251" s="1135"/>
      <c r="D251" s="241"/>
      <c r="E251" s="1395"/>
      <c r="F251" s="182">
        <f t="shared" ref="F251:L251" si="685">F253</f>
        <v>341277</v>
      </c>
      <c r="G251" s="182">
        <f t="shared" si="685"/>
        <v>340000</v>
      </c>
      <c r="H251" s="182"/>
      <c r="I251" s="182"/>
      <c r="J251" s="182"/>
      <c r="K251" s="182">
        <f t="shared" si="685"/>
        <v>0</v>
      </c>
      <c r="L251" s="182">
        <f t="shared" si="685"/>
        <v>0</v>
      </c>
      <c r="M251" s="182">
        <f>M252</f>
        <v>114000</v>
      </c>
      <c r="N251" s="182">
        <f t="shared" ref="N251:BR251" si="686">N252</f>
        <v>114000</v>
      </c>
      <c r="O251" s="182">
        <f t="shared" si="686"/>
        <v>0</v>
      </c>
      <c r="P251" s="182">
        <f t="shared" si="686"/>
        <v>0</v>
      </c>
      <c r="Q251" s="182">
        <f t="shared" si="686"/>
        <v>10000</v>
      </c>
      <c r="R251" s="182">
        <f t="shared" si="686"/>
        <v>0</v>
      </c>
      <c r="S251" s="182">
        <f t="shared" si="686"/>
        <v>0</v>
      </c>
      <c r="T251" s="182">
        <f t="shared" si="686"/>
        <v>10000</v>
      </c>
      <c r="U251" s="182">
        <f t="shared" si="686"/>
        <v>0</v>
      </c>
      <c r="V251" s="182">
        <f t="shared" si="686"/>
        <v>0</v>
      </c>
      <c r="W251" s="182">
        <f t="shared" si="686"/>
        <v>0</v>
      </c>
      <c r="X251" s="182">
        <f t="shared" si="686"/>
        <v>0</v>
      </c>
      <c r="Y251" s="182">
        <f t="shared" si="686"/>
        <v>0</v>
      </c>
      <c r="Z251" s="182">
        <f t="shared" si="686"/>
        <v>0</v>
      </c>
      <c r="AA251" s="182">
        <f t="shared" si="686"/>
        <v>0</v>
      </c>
      <c r="AB251" s="182">
        <f t="shared" si="686"/>
        <v>0</v>
      </c>
      <c r="AC251" s="182">
        <f t="shared" si="686"/>
        <v>0</v>
      </c>
      <c r="AD251" s="182">
        <f t="shared" si="686"/>
        <v>0</v>
      </c>
      <c r="AE251" s="182">
        <f t="shared" si="686"/>
        <v>0</v>
      </c>
      <c r="AF251" s="182">
        <f t="shared" si="686"/>
        <v>0</v>
      </c>
      <c r="AG251" s="182">
        <f t="shared" si="686"/>
        <v>0</v>
      </c>
      <c r="AH251" s="182">
        <f t="shared" si="686"/>
        <v>0</v>
      </c>
      <c r="AI251" s="182">
        <f t="shared" si="686"/>
        <v>0</v>
      </c>
      <c r="AJ251" s="182">
        <f t="shared" si="686"/>
        <v>0</v>
      </c>
      <c r="AK251" s="182">
        <f t="shared" si="686"/>
        <v>0</v>
      </c>
      <c r="AL251" s="182">
        <f t="shared" si="686"/>
        <v>0</v>
      </c>
      <c r="AM251" s="182">
        <f t="shared" si="686"/>
        <v>0</v>
      </c>
      <c r="AN251" s="182">
        <f t="shared" si="686"/>
        <v>0</v>
      </c>
      <c r="AO251" s="182">
        <f t="shared" si="686"/>
        <v>0</v>
      </c>
      <c r="AP251" s="182">
        <f t="shared" si="686"/>
        <v>0</v>
      </c>
      <c r="AQ251" s="182">
        <f t="shared" si="686"/>
        <v>0</v>
      </c>
      <c r="AR251" s="182">
        <f t="shared" si="686"/>
        <v>0</v>
      </c>
      <c r="AS251" s="182">
        <f t="shared" si="686"/>
        <v>0</v>
      </c>
      <c r="AT251" s="182">
        <f t="shared" si="686"/>
        <v>0</v>
      </c>
      <c r="AU251" s="182">
        <f t="shared" si="686"/>
        <v>10000</v>
      </c>
      <c r="AV251" s="182">
        <f t="shared" si="686"/>
        <v>0</v>
      </c>
      <c r="AW251" s="182">
        <f t="shared" si="686"/>
        <v>0</v>
      </c>
      <c r="AX251" s="182">
        <f t="shared" si="686"/>
        <v>104000</v>
      </c>
      <c r="AY251" s="182">
        <f t="shared" si="686"/>
        <v>104000</v>
      </c>
      <c r="AZ251" s="182">
        <f t="shared" si="686"/>
        <v>0</v>
      </c>
      <c r="BA251" s="182">
        <f t="shared" si="686"/>
        <v>0</v>
      </c>
      <c r="BB251" s="182">
        <f t="shared" si="686"/>
        <v>104000</v>
      </c>
      <c r="BC251" s="182">
        <f t="shared" si="686"/>
        <v>0</v>
      </c>
      <c r="BD251" s="182">
        <f t="shared" si="686"/>
        <v>0</v>
      </c>
      <c r="BE251" s="182">
        <f t="shared" si="686"/>
        <v>104000</v>
      </c>
      <c r="BF251" s="182">
        <f t="shared" si="686"/>
        <v>0</v>
      </c>
      <c r="BG251" s="182">
        <f t="shared" si="686"/>
        <v>0</v>
      </c>
      <c r="BH251" s="182">
        <f t="shared" si="686"/>
        <v>0</v>
      </c>
      <c r="BI251" s="182">
        <f t="shared" si="686"/>
        <v>0</v>
      </c>
      <c r="BJ251" s="182">
        <f t="shared" si="686"/>
        <v>0</v>
      </c>
      <c r="BK251" s="182">
        <f t="shared" si="686"/>
        <v>0</v>
      </c>
      <c r="BL251" s="182">
        <f t="shared" si="686"/>
        <v>0</v>
      </c>
      <c r="BM251" s="182">
        <f t="shared" si="686"/>
        <v>0</v>
      </c>
      <c r="BN251" s="182"/>
      <c r="BO251" s="1450">
        <f t="shared" si="686"/>
        <v>104000</v>
      </c>
      <c r="BP251" s="182">
        <f t="shared" si="686"/>
        <v>104000</v>
      </c>
      <c r="BQ251" s="182">
        <f t="shared" si="686"/>
        <v>0</v>
      </c>
      <c r="BR251" s="182">
        <f t="shared" si="686"/>
        <v>0</v>
      </c>
      <c r="BS251" s="106"/>
    </row>
    <row r="252" spans="1:75" s="1407" customFormat="1" ht="56.25" hidden="1" customHeight="1">
      <c r="A252" s="1424"/>
      <c r="B252" s="1415" t="s">
        <v>25</v>
      </c>
      <c r="C252" s="1403"/>
      <c r="D252" s="1425"/>
      <c r="E252" s="1401"/>
      <c r="F252" s="208">
        <f>F253</f>
        <v>341277</v>
      </c>
      <c r="G252" s="208">
        <f t="shared" ref="G252:BR252" si="687">G253</f>
        <v>340000</v>
      </c>
      <c r="H252" s="208"/>
      <c r="I252" s="208"/>
      <c r="J252" s="208"/>
      <c r="K252" s="208">
        <f t="shared" si="687"/>
        <v>0</v>
      </c>
      <c r="L252" s="208">
        <f t="shared" si="687"/>
        <v>0</v>
      </c>
      <c r="M252" s="208">
        <f t="shared" si="687"/>
        <v>114000</v>
      </c>
      <c r="N252" s="208">
        <f t="shared" si="687"/>
        <v>114000</v>
      </c>
      <c r="O252" s="208">
        <f t="shared" si="687"/>
        <v>0</v>
      </c>
      <c r="P252" s="208">
        <f t="shared" si="687"/>
        <v>0</v>
      </c>
      <c r="Q252" s="208">
        <f t="shared" si="687"/>
        <v>10000</v>
      </c>
      <c r="R252" s="208">
        <f t="shared" si="687"/>
        <v>0</v>
      </c>
      <c r="S252" s="208">
        <f t="shared" si="687"/>
        <v>0</v>
      </c>
      <c r="T252" s="208">
        <f t="shared" si="687"/>
        <v>10000</v>
      </c>
      <c r="U252" s="208">
        <f t="shared" si="687"/>
        <v>0</v>
      </c>
      <c r="V252" s="208">
        <f t="shared" si="687"/>
        <v>0</v>
      </c>
      <c r="W252" s="208">
        <f t="shared" si="687"/>
        <v>0</v>
      </c>
      <c r="X252" s="208">
        <f t="shared" si="687"/>
        <v>0</v>
      </c>
      <c r="Y252" s="208">
        <f t="shared" si="687"/>
        <v>0</v>
      </c>
      <c r="Z252" s="208">
        <f t="shared" si="687"/>
        <v>0</v>
      </c>
      <c r="AA252" s="208">
        <f t="shared" si="687"/>
        <v>0</v>
      </c>
      <c r="AB252" s="208">
        <f t="shared" si="687"/>
        <v>0</v>
      </c>
      <c r="AC252" s="208">
        <f t="shared" si="687"/>
        <v>0</v>
      </c>
      <c r="AD252" s="208">
        <f t="shared" si="687"/>
        <v>0</v>
      </c>
      <c r="AE252" s="208">
        <f t="shared" si="687"/>
        <v>0</v>
      </c>
      <c r="AF252" s="208">
        <f t="shared" si="687"/>
        <v>0</v>
      </c>
      <c r="AG252" s="208">
        <f t="shared" si="687"/>
        <v>0</v>
      </c>
      <c r="AH252" s="208">
        <f t="shared" si="687"/>
        <v>0</v>
      </c>
      <c r="AI252" s="208">
        <f t="shared" si="687"/>
        <v>0</v>
      </c>
      <c r="AJ252" s="208">
        <f t="shared" si="687"/>
        <v>0</v>
      </c>
      <c r="AK252" s="208">
        <f t="shared" si="687"/>
        <v>0</v>
      </c>
      <c r="AL252" s="208">
        <f t="shared" si="687"/>
        <v>0</v>
      </c>
      <c r="AM252" s="208">
        <f t="shared" si="687"/>
        <v>0</v>
      </c>
      <c r="AN252" s="208">
        <f t="shared" si="687"/>
        <v>0</v>
      </c>
      <c r="AO252" s="208">
        <f t="shared" si="687"/>
        <v>0</v>
      </c>
      <c r="AP252" s="208">
        <f t="shared" si="687"/>
        <v>0</v>
      </c>
      <c r="AQ252" s="208">
        <f t="shared" si="687"/>
        <v>0</v>
      </c>
      <c r="AR252" s="208">
        <f t="shared" si="687"/>
        <v>0</v>
      </c>
      <c r="AS252" s="208">
        <f t="shared" si="687"/>
        <v>0</v>
      </c>
      <c r="AT252" s="208">
        <f t="shared" si="687"/>
        <v>0</v>
      </c>
      <c r="AU252" s="208">
        <f t="shared" si="687"/>
        <v>10000</v>
      </c>
      <c r="AV252" s="208">
        <f t="shared" si="687"/>
        <v>0</v>
      </c>
      <c r="AW252" s="208">
        <f t="shared" si="687"/>
        <v>0</v>
      </c>
      <c r="AX252" s="208">
        <f t="shared" si="687"/>
        <v>104000</v>
      </c>
      <c r="AY252" s="208">
        <f t="shared" si="687"/>
        <v>104000</v>
      </c>
      <c r="AZ252" s="208">
        <f t="shared" si="687"/>
        <v>0</v>
      </c>
      <c r="BA252" s="208">
        <f t="shared" si="687"/>
        <v>0</v>
      </c>
      <c r="BB252" s="208">
        <f t="shared" si="687"/>
        <v>104000</v>
      </c>
      <c r="BC252" s="208">
        <f t="shared" si="687"/>
        <v>0</v>
      </c>
      <c r="BD252" s="208">
        <f t="shared" si="687"/>
        <v>0</v>
      </c>
      <c r="BE252" s="208">
        <f t="shared" si="687"/>
        <v>104000</v>
      </c>
      <c r="BF252" s="208">
        <f t="shared" si="687"/>
        <v>0</v>
      </c>
      <c r="BG252" s="208">
        <f t="shared" si="687"/>
        <v>0</v>
      </c>
      <c r="BH252" s="208">
        <f t="shared" si="687"/>
        <v>0</v>
      </c>
      <c r="BI252" s="208">
        <f t="shared" si="687"/>
        <v>0</v>
      </c>
      <c r="BJ252" s="208">
        <f t="shared" si="687"/>
        <v>0</v>
      </c>
      <c r="BK252" s="208">
        <f t="shared" si="687"/>
        <v>0</v>
      </c>
      <c r="BL252" s="208">
        <f t="shared" si="687"/>
        <v>0</v>
      </c>
      <c r="BM252" s="208">
        <f t="shared" si="687"/>
        <v>0</v>
      </c>
      <c r="BN252" s="208"/>
      <c r="BO252" s="1452">
        <f t="shared" si="687"/>
        <v>104000</v>
      </c>
      <c r="BP252" s="208">
        <f t="shared" si="687"/>
        <v>104000</v>
      </c>
      <c r="BQ252" s="208">
        <f t="shared" si="687"/>
        <v>0</v>
      </c>
      <c r="BR252" s="208">
        <f t="shared" si="687"/>
        <v>0</v>
      </c>
      <c r="BS252" s="1406"/>
    </row>
    <row r="253" spans="1:75" s="227" customFormat="1" ht="56.25" hidden="1" customHeight="1">
      <c r="A253" s="218">
        <v>1</v>
      </c>
      <c r="B253" s="219" t="s">
        <v>154</v>
      </c>
      <c r="C253" s="220"/>
      <c r="D253" s="220" t="s">
        <v>169</v>
      </c>
      <c r="E253" s="220" t="s">
        <v>205</v>
      </c>
      <c r="F253" s="573">
        <v>341277</v>
      </c>
      <c r="G253" s="570">
        <v>340000</v>
      </c>
      <c r="H253" s="570"/>
      <c r="I253" s="570"/>
      <c r="J253" s="570"/>
      <c r="K253" s="573"/>
      <c r="L253" s="573"/>
      <c r="M253" s="112">
        <f t="shared" si="670"/>
        <v>114000</v>
      </c>
      <c r="N253" s="573">
        <v>114000</v>
      </c>
      <c r="O253" s="573">
        <v>0</v>
      </c>
      <c r="P253" s="94"/>
      <c r="Q253" s="112">
        <v>10000</v>
      </c>
      <c r="R253" s="1133"/>
      <c r="S253" s="112"/>
      <c r="T253" s="112">
        <v>10000</v>
      </c>
      <c r="U253" s="1133"/>
      <c r="V253" s="112"/>
      <c r="W253" s="111">
        <f>Q253-T253</f>
        <v>0</v>
      </c>
      <c r="X253" s="111">
        <f>R253-U253</f>
        <v>0</v>
      </c>
      <c r="Y253" s="111">
        <f>S253-V253</f>
        <v>0</v>
      </c>
      <c r="Z253" s="112">
        <f t="shared" ref="Z253" si="688">AA253+AB253</f>
        <v>0</v>
      </c>
      <c r="AA253" s="1133"/>
      <c r="AB253" s="94"/>
      <c r="AC253" s="112">
        <f>AD253+AE253</f>
        <v>0</v>
      </c>
      <c r="AD253" s="1134"/>
      <c r="AE253" s="112"/>
      <c r="AF253" s="112">
        <f>AG253+AH253</f>
        <v>0</v>
      </c>
      <c r="AG253" s="1133"/>
      <c r="AH253" s="94"/>
      <c r="AI253" s="111">
        <f>AC253-AF253</f>
        <v>0</v>
      </c>
      <c r="AJ253" s="111"/>
      <c r="AK253" s="111"/>
      <c r="AL253" s="94"/>
      <c r="AM253" s="1133"/>
      <c r="AN253" s="94"/>
      <c r="AO253" s="1132">
        <f t="shared" ref="AO253" si="689">AP253+AQ253</f>
        <v>0</v>
      </c>
      <c r="AP253" s="1133"/>
      <c r="AQ253" s="94"/>
      <c r="AR253" s="112">
        <f>AO253</f>
        <v>0</v>
      </c>
      <c r="AS253" s="224">
        <f>AP253</f>
        <v>0</v>
      </c>
      <c r="AT253" s="94">
        <f>AQ253</f>
        <v>0</v>
      </c>
      <c r="AU253" s="111">
        <f t="shared" ref="AU253:AW253" si="690">Q253+AC253+AO253</f>
        <v>10000</v>
      </c>
      <c r="AV253" s="111">
        <f t="shared" si="690"/>
        <v>0</v>
      </c>
      <c r="AW253" s="111">
        <f t="shared" si="690"/>
        <v>0</v>
      </c>
      <c r="AX253" s="111">
        <f t="shared" ref="AX253" si="691">AY253</f>
        <v>104000</v>
      </c>
      <c r="AY253" s="225">
        <f t="shared" ref="AY253:BA253" si="692">N253-AU253</f>
        <v>104000</v>
      </c>
      <c r="AZ253" s="111">
        <f t="shared" si="692"/>
        <v>0</v>
      </c>
      <c r="BA253" s="94">
        <f t="shared" si="692"/>
        <v>0</v>
      </c>
      <c r="BB253" s="111">
        <f t="shared" ref="BB253" si="693">AX253</f>
        <v>104000</v>
      </c>
      <c r="BC253" s="111">
        <f t="shared" ref="BC253" si="694">AZ253</f>
        <v>0</v>
      </c>
      <c r="BD253" s="94"/>
      <c r="BE253" s="111">
        <f t="shared" ref="BE253:BF253" si="695">BB253</f>
        <v>104000</v>
      </c>
      <c r="BF253" s="111">
        <f t="shared" si="695"/>
        <v>0</v>
      </c>
      <c r="BG253" s="94"/>
      <c r="BH253" s="111">
        <f t="shared" ref="BH253:BI253" si="696">AY253-BB253</f>
        <v>0</v>
      </c>
      <c r="BI253" s="94">
        <f t="shared" si="696"/>
        <v>0</v>
      </c>
      <c r="BJ253" s="94"/>
      <c r="BK253" s="94"/>
      <c r="BL253" s="94"/>
      <c r="BM253" s="94"/>
      <c r="BN253" s="94"/>
      <c r="BO253" s="1448">
        <f t="shared" ref="BO253" si="697">BP253</f>
        <v>104000</v>
      </c>
      <c r="BP253" s="111">
        <f t="shared" ref="BP253" si="698">AY253</f>
        <v>104000</v>
      </c>
      <c r="BQ253" s="111">
        <f>AZ253</f>
        <v>0</v>
      </c>
      <c r="BR253" s="106"/>
      <c r="BS253" s="106"/>
      <c r="BT253" s="227" t="s">
        <v>344</v>
      </c>
    </row>
    <row r="254" spans="1:75" s="227" customFormat="1" ht="56.25" hidden="1" customHeight="1">
      <c r="A254" s="1433" t="s">
        <v>420</v>
      </c>
      <c r="B254" s="1433" t="s">
        <v>421</v>
      </c>
      <c r="C254" s="220"/>
      <c r="D254" s="220"/>
      <c r="E254" s="220"/>
      <c r="F254" s="573"/>
      <c r="G254" s="212"/>
      <c r="H254" s="212">
        <f t="shared" ref="H254:BM254" si="699">H177*0.1/0.9</f>
        <v>0</v>
      </c>
      <c r="I254" s="212">
        <f t="shared" si="699"/>
        <v>0</v>
      </c>
      <c r="J254" s="212">
        <f t="shared" si="699"/>
        <v>0</v>
      </c>
      <c r="K254" s="212"/>
      <c r="L254" s="212"/>
      <c r="M254" s="212">
        <f t="shared" si="699"/>
        <v>187762.33333333334</v>
      </c>
      <c r="N254" s="212">
        <f t="shared" si="699"/>
        <v>187762.33333333334</v>
      </c>
      <c r="O254" s="212"/>
      <c r="P254" s="212">
        <f t="shared" si="699"/>
        <v>0</v>
      </c>
      <c r="Q254" s="212"/>
      <c r="R254" s="212"/>
      <c r="S254" s="212">
        <f t="shared" si="699"/>
        <v>0</v>
      </c>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f>N254</f>
        <v>187762.33333333334</v>
      </c>
      <c r="AY254" s="212">
        <f>AX254</f>
        <v>187762.33333333334</v>
      </c>
      <c r="AZ254" s="212"/>
      <c r="BA254" s="212">
        <f t="shared" si="699"/>
        <v>0</v>
      </c>
      <c r="BB254" s="212"/>
      <c r="BC254" s="212"/>
      <c r="BD254" s="212">
        <f t="shared" si="699"/>
        <v>0</v>
      </c>
      <c r="BE254" s="212"/>
      <c r="BF254" s="212"/>
      <c r="BG254" s="212">
        <f t="shared" si="699"/>
        <v>0</v>
      </c>
      <c r="BH254" s="212">
        <f t="shared" si="699"/>
        <v>0</v>
      </c>
      <c r="BI254" s="212">
        <f t="shared" si="699"/>
        <v>0</v>
      </c>
      <c r="BJ254" s="212">
        <f t="shared" si="699"/>
        <v>0</v>
      </c>
      <c r="BK254" s="212">
        <f t="shared" si="699"/>
        <v>0</v>
      </c>
      <c r="BL254" s="212">
        <f t="shared" si="699"/>
        <v>0</v>
      </c>
      <c r="BM254" s="212">
        <f t="shared" si="699"/>
        <v>0</v>
      </c>
      <c r="BN254" s="94"/>
      <c r="BO254" s="1448"/>
      <c r="BP254" s="111"/>
      <c r="BQ254" s="111"/>
      <c r="BR254" s="106"/>
      <c r="BS254" s="106"/>
      <c r="BW254" s="227">
        <v>187762</v>
      </c>
    </row>
    <row r="255" spans="1:75" s="227" customFormat="1" ht="56.25" hidden="1" customHeight="1">
      <c r="A255" s="1395" t="s">
        <v>407</v>
      </c>
      <c r="B255" s="1432" t="s">
        <v>367</v>
      </c>
      <c r="C255" s="1135"/>
      <c r="D255" s="218"/>
      <c r="E255" s="1395"/>
      <c r="F255" s="182">
        <f>F256</f>
        <v>399874</v>
      </c>
      <c r="G255" s="182">
        <f t="shared" ref="G255:BR257" si="700">G256</f>
        <v>399874</v>
      </c>
      <c r="H255" s="182"/>
      <c r="I255" s="182"/>
      <c r="J255" s="182"/>
      <c r="K255" s="182">
        <f t="shared" si="700"/>
        <v>0</v>
      </c>
      <c r="L255" s="182">
        <f t="shared" si="700"/>
        <v>0</v>
      </c>
      <c r="M255" s="182">
        <f t="shared" si="700"/>
        <v>100000</v>
      </c>
      <c r="N255" s="182">
        <f t="shared" si="700"/>
        <v>100000</v>
      </c>
      <c r="O255" s="182">
        <f t="shared" si="700"/>
        <v>0</v>
      </c>
      <c r="P255" s="182">
        <f t="shared" si="700"/>
        <v>0</v>
      </c>
      <c r="Q255" s="182">
        <f t="shared" si="700"/>
        <v>0</v>
      </c>
      <c r="R255" s="182">
        <f t="shared" si="700"/>
        <v>0</v>
      </c>
      <c r="S255" s="182">
        <f t="shared" si="700"/>
        <v>0</v>
      </c>
      <c r="T255" s="182">
        <f t="shared" si="700"/>
        <v>0</v>
      </c>
      <c r="U255" s="182">
        <f t="shared" si="700"/>
        <v>0</v>
      </c>
      <c r="V255" s="182">
        <f t="shared" si="700"/>
        <v>0</v>
      </c>
      <c r="W255" s="182">
        <f t="shared" si="700"/>
        <v>0</v>
      </c>
      <c r="X255" s="182">
        <f t="shared" si="700"/>
        <v>0</v>
      </c>
      <c r="Y255" s="182">
        <f t="shared" si="700"/>
        <v>0</v>
      </c>
      <c r="Z255" s="182">
        <f t="shared" si="700"/>
        <v>0</v>
      </c>
      <c r="AA255" s="182">
        <f t="shared" si="700"/>
        <v>0</v>
      </c>
      <c r="AB255" s="182">
        <f t="shared" si="700"/>
        <v>0</v>
      </c>
      <c r="AC255" s="182">
        <f t="shared" si="700"/>
        <v>50000</v>
      </c>
      <c r="AD255" s="182">
        <f t="shared" si="700"/>
        <v>0</v>
      </c>
      <c r="AE255" s="182">
        <f t="shared" si="700"/>
        <v>0</v>
      </c>
      <c r="AF255" s="182">
        <f t="shared" si="700"/>
        <v>0</v>
      </c>
      <c r="AG255" s="182">
        <f t="shared" si="700"/>
        <v>0</v>
      </c>
      <c r="AH255" s="182">
        <f t="shared" si="700"/>
        <v>0</v>
      </c>
      <c r="AI255" s="182">
        <f t="shared" si="700"/>
        <v>50000</v>
      </c>
      <c r="AJ255" s="182">
        <f t="shared" si="700"/>
        <v>0</v>
      </c>
      <c r="AK255" s="182">
        <f t="shared" si="700"/>
        <v>0</v>
      </c>
      <c r="AL255" s="182">
        <f t="shared" si="700"/>
        <v>50000</v>
      </c>
      <c r="AM255" s="182">
        <f t="shared" si="700"/>
        <v>0</v>
      </c>
      <c r="AN255" s="182">
        <f t="shared" si="700"/>
        <v>0</v>
      </c>
      <c r="AO255" s="182">
        <f t="shared" si="700"/>
        <v>0</v>
      </c>
      <c r="AP255" s="182">
        <f t="shared" si="700"/>
        <v>0</v>
      </c>
      <c r="AQ255" s="182">
        <f t="shared" si="700"/>
        <v>0</v>
      </c>
      <c r="AR255" s="182">
        <f t="shared" si="700"/>
        <v>0</v>
      </c>
      <c r="AS255" s="182">
        <f t="shared" si="700"/>
        <v>0</v>
      </c>
      <c r="AT255" s="182">
        <f t="shared" si="700"/>
        <v>0</v>
      </c>
      <c r="AU255" s="182">
        <f t="shared" si="700"/>
        <v>50000</v>
      </c>
      <c r="AV255" s="182">
        <f t="shared" si="700"/>
        <v>0</v>
      </c>
      <c r="AW255" s="182">
        <f t="shared" si="700"/>
        <v>0</v>
      </c>
      <c r="AX255" s="182">
        <f t="shared" si="700"/>
        <v>50000</v>
      </c>
      <c r="AY255" s="182">
        <f t="shared" si="700"/>
        <v>50000</v>
      </c>
      <c r="AZ255" s="182">
        <f t="shared" si="700"/>
        <v>0</v>
      </c>
      <c r="BA255" s="182">
        <f t="shared" si="700"/>
        <v>0</v>
      </c>
      <c r="BB255" s="182"/>
      <c r="BC255" s="182"/>
      <c r="BD255" s="182"/>
      <c r="BE255" s="182"/>
      <c r="BF255" s="182"/>
      <c r="BG255" s="182"/>
      <c r="BH255" s="182"/>
      <c r="BI255" s="182"/>
      <c r="BJ255" s="182"/>
      <c r="BK255" s="182"/>
      <c r="BL255" s="182"/>
      <c r="BM255" s="182"/>
      <c r="BN255" s="182"/>
      <c r="BO255" s="1450">
        <f t="shared" si="700"/>
        <v>50000</v>
      </c>
      <c r="BP255" s="182">
        <f t="shared" si="700"/>
        <v>50000</v>
      </c>
      <c r="BQ255" s="182">
        <f t="shared" si="700"/>
        <v>0</v>
      </c>
      <c r="BR255" s="182">
        <f t="shared" si="700"/>
        <v>0</v>
      </c>
      <c r="BS255" s="106"/>
    </row>
    <row r="256" spans="1:75" s="227" customFormat="1" ht="56.25" hidden="1" customHeight="1">
      <c r="A256" s="1395"/>
      <c r="B256" s="1432" t="s">
        <v>30</v>
      </c>
      <c r="C256" s="1135"/>
      <c r="D256" s="218"/>
      <c r="E256" s="1395"/>
      <c r="F256" s="182">
        <f>F257</f>
        <v>399874</v>
      </c>
      <c r="G256" s="182">
        <f t="shared" si="700"/>
        <v>399874</v>
      </c>
      <c r="H256" s="182">
        <f t="shared" si="700"/>
        <v>0</v>
      </c>
      <c r="I256" s="182">
        <f t="shared" si="700"/>
        <v>0</v>
      </c>
      <c r="J256" s="182">
        <f t="shared" si="700"/>
        <v>0</v>
      </c>
      <c r="K256" s="182">
        <f t="shared" si="700"/>
        <v>0</v>
      </c>
      <c r="L256" s="182">
        <f t="shared" si="700"/>
        <v>0</v>
      </c>
      <c r="M256" s="182">
        <f t="shared" si="700"/>
        <v>100000</v>
      </c>
      <c r="N256" s="182">
        <f t="shared" si="700"/>
        <v>100000</v>
      </c>
      <c r="O256" s="182">
        <f t="shared" si="700"/>
        <v>0</v>
      </c>
      <c r="P256" s="182">
        <f t="shared" si="700"/>
        <v>0</v>
      </c>
      <c r="Q256" s="182">
        <f t="shared" si="700"/>
        <v>0</v>
      </c>
      <c r="R256" s="182">
        <f t="shared" si="700"/>
        <v>0</v>
      </c>
      <c r="S256" s="182">
        <f t="shared" si="700"/>
        <v>0</v>
      </c>
      <c r="T256" s="182">
        <f t="shared" si="700"/>
        <v>0</v>
      </c>
      <c r="U256" s="182">
        <f t="shared" si="700"/>
        <v>0</v>
      </c>
      <c r="V256" s="182">
        <f t="shared" si="700"/>
        <v>0</v>
      </c>
      <c r="W256" s="182">
        <f t="shared" si="700"/>
        <v>0</v>
      </c>
      <c r="X256" s="182">
        <f t="shared" si="700"/>
        <v>0</v>
      </c>
      <c r="Y256" s="182">
        <f t="shared" si="700"/>
        <v>0</v>
      </c>
      <c r="Z256" s="182">
        <f t="shared" si="700"/>
        <v>0</v>
      </c>
      <c r="AA256" s="182">
        <f t="shared" si="700"/>
        <v>0</v>
      </c>
      <c r="AB256" s="182">
        <f t="shared" si="700"/>
        <v>0</v>
      </c>
      <c r="AC256" s="182">
        <f t="shared" si="700"/>
        <v>50000</v>
      </c>
      <c r="AD256" s="182">
        <f t="shared" si="700"/>
        <v>0</v>
      </c>
      <c r="AE256" s="182">
        <f t="shared" si="700"/>
        <v>0</v>
      </c>
      <c r="AF256" s="182">
        <f t="shared" si="700"/>
        <v>0</v>
      </c>
      <c r="AG256" s="182">
        <f t="shared" si="700"/>
        <v>0</v>
      </c>
      <c r="AH256" s="182">
        <f t="shared" si="700"/>
        <v>0</v>
      </c>
      <c r="AI256" s="182">
        <f t="shared" si="700"/>
        <v>50000</v>
      </c>
      <c r="AJ256" s="182">
        <f t="shared" si="700"/>
        <v>0</v>
      </c>
      <c r="AK256" s="182">
        <f t="shared" si="700"/>
        <v>0</v>
      </c>
      <c r="AL256" s="182">
        <f t="shared" si="700"/>
        <v>50000</v>
      </c>
      <c r="AM256" s="182">
        <f t="shared" si="700"/>
        <v>0</v>
      </c>
      <c r="AN256" s="182">
        <f t="shared" si="700"/>
        <v>0</v>
      </c>
      <c r="AO256" s="182">
        <f t="shared" si="700"/>
        <v>0</v>
      </c>
      <c r="AP256" s="182">
        <f t="shared" si="700"/>
        <v>0</v>
      </c>
      <c r="AQ256" s="182">
        <f t="shared" si="700"/>
        <v>0</v>
      </c>
      <c r="AR256" s="182">
        <f t="shared" si="700"/>
        <v>0</v>
      </c>
      <c r="AS256" s="182">
        <f t="shared" si="700"/>
        <v>0</v>
      </c>
      <c r="AT256" s="182">
        <f t="shared" si="700"/>
        <v>0</v>
      </c>
      <c r="AU256" s="182">
        <f t="shared" si="700"/>
        <v>50000</v>
      </c>
      <c r="AV256" s="182">
        <f t="shared" si="700"/>
        <v>0</v>
      </c>
      <c r="AW256" s="182">
        <f t="shared" si="700"/>
        <v>0</v>
      </c>
      <c r="AX256" s="182">
        <f t="shared" si="700"/>
        <v>50000</v>
      </c>
      <c r="AY256" s="182">
        <f t="shared" si="700"/>
        <v>50000</v>
      </c>
      <c r="AZ256" s="182">
        <f t="shared" si="700"/>
        <v>0</v>
      </c>
      <c r="BA256" s="182">
        <f t="shared" si="700"/>
        <v>0</v>
      </c>
      <c r="BB256" s="182"/>
      <c r="BC256" s="182"/>
      <c r="BD256" s="182"/>
      <c r="BE256" s="182"/>
      <c r="BF256" s="182"/>
      <c r="BG256" s="182"/>
      <c r="BH256" s="182"/>
      <c r="BI256" s="182"/>
      <c r="BJ256" s="182"/>
      <c r="BK256" s="182"/>
      <c r="BL256" s="182"/>
      <c r="BM256" s="182"/>
      <c r="BN256" s="182"/>
      <c r="BO256" s="1450">
        <f t="shared" si="700"/>
        <v>50000</v>
      </c>
      <c r="BP256" s="182">
        <f t="shared" si="700"/>
        <v>50000</v>
      </c>
      <c r="BQ256" s="182">
        <f t="shared" si="700"/>
        <v>0</v>
      </c>
      <c r="BR256" s="182">
        <f t="shared" si="700"/>
        <v>0</v>
      </c>
      <c r="BS256" s="106"/>
    </row>
    <row r="257" spans="1:72" s="227" customFormat="1" ht="56.25" hidden="1" customHeight="1">
      <c r="A257" s="1410" t="s">
        <v>29</v>
      </c>
      <c r="B257" s="1432" t="s">
        <v>368</v>
      </c>
      <c r="C257" s="1135"/>
      <c r="D257" s="241"/>
      <c r="E257" s="1395"/>
      <c r="F257" s="182">
        <f>F258</f>
        <v>399874</v>
      </c>
      <c r="G257" s="182">
        <f t="shared" si="700"/>
        <v>399874</v>
      </c>
      <c r="H257" s="182"/>
      <c r="I257" s="182"/>
      <c r="J257" s="182"/>
      <c r="K257" s="182">
        <f t="shared" si="700"/>
        <v>0</v>
      </c>
      <c r="L257" s="182">
        <f t="shared" si="700"/>
        <v>0</v>
      </c>
      <c r="M257" s="182">
        <f t="shared" si="700"/>
        <v>100000</v>
      </c>
      <c r="N257" s="182">
        <f t="shared" si="700"/>
        <v>100000</v>
      </c>
      <c r="O257" s="182">
        <f t="shared" si="700"/>
        <v>0</v>
      </c>
      <c r="P257" s="182">
        <f t="shared" si="700"/>
        <v>0</v>
      </c>
      <c r="Q257" s="182">
        <f t="shared" si="700"/>
        <v>0</v>
      </c>
      <c r="R257" s="182">
        <f t="shared" si="700"/>
        <v>0</v>
      </c>
      <c r="S257" s="182">
        <f t="shared" si="700"/>
        <v>0</v>
      </c>
      <c r="T257" s="182">
        <f t="shared" si="700"/>
        <v>0</v>
      </c>
      <c r="U257" s="182">
        <f t="shared" si="700"/>
        <v>0</v>
      </c>
      <c r="V257" s="182">
        <f t="shared" si="700"/>
        <v>0</v>
      </c>
      <c r="W257" s="182">
        <f t="shared" si="700"/>
        <v>0</v>
      </c>
      <c r="X257" s="182">
        <f t="shared" si="700"/>
        <v>0</v>
      </c>
      <c r="Y257" s="182">
        <f t="shared" si="700"/>
        <v>0</v>
      </c>
      <c r="Z257" s="182">
        <f t="shared" si="700"/>
        <v>0</v>
      </c>
      <c r="AA257" s="182">
        <f t="shared" si="700"/>
        <v>0</v>
      </c>
      <c r="AB257" s="182">
        <f t="shared" si="700"/>
        <v>0</v>
      </c>
      <c r="AC257" s="182">
        <f t="shared" si="700"/>
        <v>50000</v>
      </c>
      <c r="AD257" s="182">
        <f t="shared" si="700"/>
        <v>0</v>
      </c>
      <c r="AE257" s="182">
        <f t="shared" si="700"/>
        <v>0</v>
      </c>
      <c r="AF257" s="182">
        <f t="shared" si="700"/>
        <v>0</v>
      </c>
      <c r="AG257" s="182">
        <f t="shared" si="700"/>
        <v>0</v>
      </c>
      <c r="AH257" s="182">
        <f t="shared" si="700"/>
        <v>0</v>
      </c>
      <c r="AI257" s="182">
        <f t="shared" si="700"/>
        <v>50000</v>
      </c>
      <c r="AJ257" s="182">
        <f t="shared" si="700"/>
        <v>0</v>
      </c>
      <c r="AK257" s="182">
        <f t="shared" si="700"/>
        <v>0</v>
      </c>
      <c r="AL257" s="182">
        <f t="shared" si="700"/>
        <v>50000</v>
      </c>
      <c r="AM257" s="182">
        <f t="shared" si="700"/>
        <v>0</v>
      </c>
      <c r="AN257" s="182">
        <f t="shared" si="700"/>
        <v>0</v>
      </c>
      <c r="AO257" s="182">
        <f t="shared" si="700"/>
        <v>0</v>
      </c>
      <c r="AP257" s="182">
        <f t="shared" si="700"/>
        <v>0</v>
      </c>
      <c r="AQ257" s="182">
        <f t="shared" si="700"/>
        <v>0</v>
      </c>
      <c r="AR257" s="182">
        <f t="shared" si="700"/>
        <v>0</v>
      </c>
      <c r="AS257" s="182">
        <f t="shared" si="700"/>
        <v>0</v>
      </c>
      <c r="AT257" s="182">
        <f t="shared" si="700"/>
        <v>0</v>
      </c>
      <c r="AU257" s="182">
        <f t="shared" si="700"/>
        <v>50000</v>
      </c>
      <c r="AV257" s="182">
        <f t="shared" si="700"/>
        <v>0</v>
      </c>
      <c r="AW257" s="182">
        <f t="shared" si="700"/>
        <v>0</v>
      </c>
      <c r="AX257" s="182">
        <f t="shared" si="700"/>
        <v>50000</v>
      </c>
      <c r="AY257" s="182">
        <f t="shared" si="700"/>
        <v>50000</v>
      </c>
      <c r="AZ257" s="182">
        <f t="shared" si="700"/>
        <v>0</v>
      </c>
      <c r="BA257" s="182">
        <f t="shared" si="700"/>
        <v>0</v>
      </c>
      <c r="BB257" s="182"/>
      <c r="BC257" s="182"/>
      <c r="BD257" s="182"/>
      <c r="BE257" s="182"/>
      <c r="BF257" s="182"/>
      <c r="BG257" s="182"/>
      <c r="BH257" s="182"/>
      <c r="BI257" s="182"/>
      <c r="BJ257" s="182"/>
      <c r="BK257" s="182"/>
      <c r="BL257" s="182"/>
      <c r="BM257" s="182"/>
      <c r="BN257" s="182"/>
      <c r="BO257" s="1450">
        <f t="shared" si="700"/>
        <v>50000</v>
      </c>
      <c r="BP257" s="182">
        <f t="shared" si="700"/>
        <v>50000</v>
      </c>
      <c r="BQ257" s="182">
        <f t="shared" si="700"/>
        <v>0</v>
      </c>
      <c r="BR257" s="182">
        <f t="shared" si="700"/>
        <v>0</v>
      </c>
      <c r="BS257" s="106"/>
    </row>
    <row r="258" spans="1:72" s="1407" customFormat="1" ht="56.25" hidden="1" customHeight="1">
      <c r="A258" s="1424"/>
      <c r="B258" s="1415" t="s">
        <v>25</v>
      </c>
      <c r="C258" s="1403"/>
      <c r="D258" s="1425"/>
      <c r="E258" s="1401"/>
      <c r="F258" s="208">
        <f>SUM(F259:F259)</f>
        <v>399874</v>
      </c>
      <c r="G258" s="208">
        <f>SUM(G259:G259)</f>
        <v>399874</v>
      </c>
      <c r="H258" s="208"/>
      <c r="I258" s="208"/>
      <c r="J258" s="208"/>
      <c r="K258" s="208">
        <f t="shared" ref="K258:BR258" si="701">SUM(K259:K259)</f>
        <v>0</v>
      </c>
      <c r="L258" s="208">
        <f t="shared" si="701"/>
        <v>0</v>
      </c>
      <c r="M258" s="208">
        <f t="shared" si="701"/>
        <v>100000</v>
      </c>
      <c r="N258" s="208">
        <f t="shared" si="701"/>
        <v>100000</v>
      </c>
      <c r="O258" s="208">
        <f t="shared" si="701"/>
        <v>0</v>
      </c>
      <c r="P258" s="208">
        <f t="shared" si="701"/>
        <v>0</v>
      </c>
      <c r="Q258" s="208">
        <f t="shared" si="701"/>
        <v>0</v>
      </c>
      <c r="R258" s="208">
        <f t="shared" si="701"/>
        <v>0</v>
      </c>
      <c r="S258" s="208">
        <f t="shared" si="701"/>
        <v>0</v>
      </c>
      <c r="T258" s="208">
        <f t="shared" si="701"/>
        <v>0</v>
      </c>
      <c r="U258" s="208">
        <f t="shared" si="701"/>
        <v>0</v>
      </c>
      <c r="V258" s="208">
        <f t="shared" si="701"/>
        <v>0</v>
      </c>
      <c r="W258" s="208">
        <f t="shared" si="701"/>
        <v>0</v>
      </c>
      <c r="X258" s="208">
        <f t="shared" si="701"/>
        <v>0</v>
      </c>
      <c r="Y258" s="208">
        <f t="shared" si="701"/>
        <v>0</v>
      </c>
      <c r="Z258" s="208">
        <f t="shared" si="701"/>
        <v>0</v>
      </c>
      <c r="AA258" s="208">
        <f t="shared" si="701"/>
        <v>0</v>
      </c>
      <c r="AB258" s="208">
        <f t="shared" si="701"/>
        <v>0</v>
      </c>
      <c r="AC258" s="208">
        <f t="shared" si="701"/>
        <v>50000</v>
      </c>
      <c r="AD258" s="208">
        <f t="shared" si="701"/>
        <v>0</v>
      </c>
      <c r="AE258" s="208">
        <f t="shared" si="701"/>
        <v>0</v>
      </c>
      <c r="AF258" s="208">
        <f t="shared" si="701"/>
        <v>0</v>
      </c>
      <c r="AG258" s="208">
        <f t="shared" si="701"/>
        <v>0</v>
      </c>
      <c r="AH258" s="208">
        <f t="shared" si="701"/>
        <v>0</v>
      </c>
      <c r="AI258" s="208">
        <f t="shared" si="701"/>
        <v>50000</v>
      </c>
      <c r="AJ258" s="208">
        <f t="shared" si="701"/>
        <v>0</v>
      </c>
      <c r="AK258" s="208">
        <f t="shared" si="701"/>
        <v>0</v>
      </c>
      <c r="AL258" s="208">
        <f t="shared" si="701"/>
        <v>50000</v>
      </c>
      <c r="AM258" s="208">
        <f t="shared" si="701"/>
        <v>0</v>
      </c>
      <c r="AN258" s="208">
        <f t="shared" si="701"/>
        <v>0</v>
      </c>
      <c r="AO258" s="208">
        <f t="shared" si="701"/>
        <v>0</v>
      </c>
      <c r="AP258" s="208">
        <f t="shared" si="701"/>
        <v>0</v>
      </c>
      <c r="AQ258" s="208">
        <f t="shared" si="701"/>
        <v>0</v>
      </c>
      <c r="AR258" s="208">
        <f t="shared" si="701"/>
        <v>0</v>
      </c>
      <c r="AS258" s="208">
        <f t="shared" si="701"/>
        <v>0</v>
      </c>
      <c r="AT258" s="208">
        <f t="shared" si="701"/>
        <v>0</v>
      </c>
      <c r="AU258" s="208">
        <f t="shared" si="701"/>
        <v>50000</v>
      </c>
      <c r="AV258" s="208">
        <f t="shared" si="701"/>
        <v>0</v>
      </c>
      <c r="AW258" s="208">
        <f t="shared" si="701"/>
        <v>0</v>
      </c>
      <c r="AX258" s="208">
        <f t="shared" si="701"/>
        <v>50000</v>
      </c>
      <c r="AY258" s="208">
        <f t="shared" si="701"/>
        <v>50000</v>
      </c>
      <c r="AZ258" s="208">
        <f t="shared" si="701"/>
        <v>0</v>
      </c>
      <c r="BA258" s="208">
        <f t="shared" si="701"/>
        <v>0</v>
      </c>
      <c r="BB258" s="208"/>
      <c r="BC258" s="208"/>
      <c r="BD258" s="208"/>
      <c r="BE258" s="208"/>
      <c r="BF258" s="208"/>
      <c r="BG258" s="208"/>
      <c r="BH258" s="208"/>
      <c r="BI258" s="208"/>
      <c r="BJ258" s="208"/>
      <c r="BK258" s="208"/>
      <c r="BL258" s="208"/>
      <c r="BM258" s="208"/>
      <c r="BN258" s="208"/>
      <c r="BO258" s="1452">
        <f t="shared" si="701"/>
        <v>50000</v>
      </c>
      <c r="BP258" s="208">
        <f t="shared" si="701"/>
        <v>50000</v>
      </c>
      <c r="BQ258" s="208">
        <f t="shared" si="701"/>
        <v>0</v>
      </c>
      <c r="BR258" s="208">
        <f t="shared" si="701"/>
        <v>0</v>
      </c>
      <c r="BS258" s="1406"/>
    </row>
    <row r="259" spans="1:72" s="227" customFormat="1" ht="56.25" hidden="1" customHeight="1">
      <c r="A259" s="218">
        <v>1</v>
      </c>
      <c r="B259" s="123" t="s">
        <v>412</v>
      </c>
      <c r="C259" s="1135"/>
      <c r="D259" s="241" t="s">
        <v>175</v>
      </c>
      <c r="E259" s="242" t="s">
        <v>370</v>
      </c>
      <c r="F259" s="1136">
        <v>399874</v>
      </c>
      <c r="G259" s="1136">
        <v>399874</v>
      </c>
      <c r="H259" s="225">
        <v>100000</v>
      </c>
      <c r="I259" s="225">
        <v>100000</v>
      </c>
      <c r="J259" s="573"/>
      <c r="K259" s="573"/>
      <c r="L259" s="573"/>
      <c r="M259" s="225">
        <v>100000</v>
      </c>
      <c r="N259" s="225">
        <v>100000</v>
      </c>
      <c r="O259" s="573">
        <v>0</v>
      </c>
      <c r="P259" s="94"/>
      <c r="Q259" s="112"/>
      <c r="R259" s="1133"/>
      <c r="S259" s="112"/>
      <c r="T259" s="112"/>
      <c r="U259" s="1133"/>
      <c r="V259" s="112"/>
      <c r="W259" s="111">
        <f t="shared" ref="W259" si="702">Q259-T259</f>
        <v>0</v>
      </c>
      <c r="X259" s="111"/>
      <c r="Y259" s="111"/>
      <c r="Z259" s="112">
        <f t="shared" ref="Z259" si="703">AA259+AB259</f>
        <v>0</v>
      </c>
      <c r="AA259" s="1133"/>
      <c r="AB259" s="94"/>
      <c r="AC259" s="112">
        <v>50000</v>
      </c>
      <c r="AD259" s="1134"/>
      <c r="AE259" s="112"/>
      <c r="AF259" s="112">
        <f>AG259+AH259</f>
        <v>0</v>
      </c>
      <c r="AG259" s="1133"/>
      <c r="AH259" s="94"/>
      <c r="AI259" s="111">
        <f t="shared" ref="AI259" si="704">AC259-AF259</f>
        <v>50000</v>
      </c>
      <c r="AJ259" s="111"/>
      <c r="AK259" s="111"/>
      <c r="AL259" s="111">
        <v>50000</v>
      </c>
      <c r="AM259" s="1133"/>
      <c r="AN259" s="94"/>
      <c r="AO259" s="1132">
        <f t="shared" ref="AO259" si="705">AP259+AQ259</f>
        <v>0</v>
      </c>
      <c r="AP259" s="1133"/>
      <c r="AQ259" s="94"/>
      <c r="AR259" s="112">
        <f t="shared" ref="AR259:AT259" si="706">AO259</f>
        <v>0</v>
      </c>
      <c r="AS259" s="224">
        <f t="shared" si="706"/>
        <v>0</v>
      </c>
      <c r="AT259" s="94">
        <f t="shared" si="706"/>
        <v>0</v>
      </c>
      <c r="AU259" s="111">
        <f t="shared" ref="AU259:AW259" si="707">Q259+AC259+AO259</f>
        <v>50000</v>
      </c>
      <c r="AV259" s="111">
        <f t="shared" si="707"/>
        <v>0</v>
      </c>
      <c r="AW259" s="111">
        <f t="shared" si="707"/>
        <v>0</v>
      </c>
      <c r="AX259" s="111">
        <v>50000</v>
      </c>
      <c r="AY259" s="225">
        <v>50000</v>
      </c>
      <c r="AZ259" s="111">
        <f t="shared" ref="AZ259:BA259" si="708">O259-AV259</f>
        <v>0</v>
      </c>
      <c r="BA259" s="94">
        <f t="shared" si="708"/>
        <v>0</v>
      </c>
      <c r="BB259" s="94"/>
      <c r="BC259" s="94"/>
      <c r="BD259" s="94"/>
      <c r="BE259" s="94"/>
      <c r="BF259" s="94"/>
      <c r="BG259" s="94"/>
      <c r="BH259" s="94"/>
      <c r="BI259" s="94"/>
      <c r="BJ259" s="94"/>
      <c r="BK259" s="94"/>
      <c r="BL259" s="94"/>
      <c r="BM259" s="94"/>
      <c r="BN259" s="94"/>
      <c r="BO259" s="1448">
        <f t="shared" ref="BO259" si="709">BP259</f>
        <v>50000</v>
      </c>
      <c r="BP259" s="111">
        <f t="shared" ref="BP259" si="710">AY259</f>
        <v>50000</v>
      </c>
      <c r="BQ259" s="106"/>
      <c r="BR259" s="106"/>
      <c r="BS259" s="106" t="s">
        <v>371</v>
      </c>
      <c r="BT259" s="227" t="s">
        <v>345</v>
      </c>
    </row>
    <row r="260" spans="1:72" s="1434" customFormat="1" ht="23.25" customHeight="1">
      <c r="A260" s="106" t="s">
        <v>419</v>
      </c>
      <c r="B260" s="106" t="s">
        <v>573</v>
      </c>
      <c r="C260" s="106"/>
      <c r="D260" s="106"/>
      <c r="E260" s="107"/>
      <c r="F260" s="1132">
        <f>F261+F271+F278</f>
        <v>2788720</v>
      </c>
      <c r="G260" s="1132">
        <f>G261+G271+G278</f>
        <v>2626133</v>
      </c>
      <c r="H260" s="1132"/>
      <c r="I260" s="1132"/>
      <c r="J260" s="1132"/>
      <c r="K260" s="1132">
        <f>K261+K271+K278</f>
        <v>195892</v>
      </c>
      <c r="L260" s="1132">
        <f>L261+L271+L278</f>
        <v>195892</v>
      </c>
      <c r="M260" s="1132">
        <f>M261+M270+M277</f>
        <v>880000</v>
      </c>
      <c r="N260" s="1132">
        <f>N261+N270+N277</f>
        <v>880000</v>
      </c>
      <c r="O260" s="1132">
        <f t="shared" ref="O260:BM260" si="711">O261+O270+O277</f>
        <v>0</v>
      </c>
      <c r="P260" s="1132">
        <f t="shared" si="711"/>
        <v>0</v>
      </c>
      <c r="Q260" s="1132">
        <f t="shared" si="711"/>
        <v>253675</v>
      </c>
      <c r="R260" s="1132">
        <f t="shared" si="711"/>
        <v>0</v>
      </c>
      <c r="S260" s="1132">
        <f t="shared" si="711"/>
        <v>0</v>
      </c>
      <c r="T260" s="1132">
        <f t="shared" si="711"/>
        <v>223953</v>
      </c>
      <c r="U260" s="1132">
        <f t="shared" si="711"/>
        <v>0</v>
      </c>
      <c r="V260" s="1132">
        <f t="shared" si="711"/>
        <v>0</v>
      </c>
      <c r="W260" s="1132">
        <f t="shared" si="711"/>
        <v>29722</v>
      </c>
      <c r="X260" s="1132">
        <f t="shared" si="711"/>
        <v>0</v>
      </c>
      <c r="Y260" s="1132">
        <f t="shared" si="711"/>
        <v>0</v>
      </c>
      <c r="Z260" s="1132">
        <f t="shared" si="711"/>
        <v>29722</v>
      </c>
      <c r="AA260" s="1132">
        <f t="shared" si="711"/>
        <v>0</v>
      </c>
      <c r="AB260" s="1132">
        <f t="shared" si="711"/>
        <v>0</v>
      </c>
      <c r="AC260" s="1132">
        <f t="shared" si="711"/>
        <v>277000</v>
      </c>
      <c r="AD260" s="1132">
        <f t="shared" si="711"/>
        <v>0</v>
      </c>
      <c r="AE260" s="1132">
        <f t="shared" si="711"/>
        <v>0</v>
      </c>
      <c r="AF260" s="1132">
        <f t="shared" si="711"/>
        <v>11875</v>
      </c>
      <c r="AG260" s="1132">
        <f t="shared" si="711"/>
        <v>0</v>
      </c>
      <c r="AH260" s="1132">
        <f t="shared" si="711"/>
        <v>1354</v>
      </c>
      <c r="AI260" s="1132">
        <f t="shared" si="711"/>
        <v>265125</v>
      </c>
      <c r="AJ260" s="1132">
        <f t="shared" si="711"/>
        <v>0</v>
      </c>
      <c r="AK260" s="1132">
        <f t="shared" si="711"/>
        <v>0</v>
      </c>
      <c r="AL260" s="1132">
        <f t="shared" si="711"/>
        <v>265125</v>
      </c>
      <c r="AM260" s="1132">
        <f t="shared" si="711"/>
        <v>0</v>
      </c>
      <c r="AN260" s="1132">
        <f t="shared" si="711"/>
        <v>0</v>
      </c>
      <c r="AO260" s="1132">
        <f t="shared" si="711"/>
        <v>515000</v>
      </c>
      <c r="AP260" s="1132">
        <f t="shared" si="711"/>
        <v>0</v>
      </c>
      <c r="AQ260" s="1132">
        <f t="shared" si="711"/>
        <v>0</v>
      </c>
      <c r="AR260" s="1132">
        <f t="shared" si="711"/>
        <v>515000</v>
      </c>
      <c r="AS260" s="1132">
        <f t="shared" si="711"/>
        <v>0</v>
      </c>
      <c r="AT260" s="1132">
        <f t="shared" si="711"/>
        <v>0</v>
      </c>
      <c r="AU260" s="1132">
        <f t="shared" si="711"/>
        <v>792000</v>
      </c>
      <c r="AV260" s="1132">
        <f t="shared" si="711"/>
        <v>0</v>
      </c>
      <c r="AW260" s="1132">
        <f t="shared" si="711"/>
        <v>0</v>
      </c>
      <c r="AX260" s="1132">
        <f t="shared" si="711"/>
        <v>88000</v>
      </c>
      <c r="AY260" s="1132">
        <f t="shared" si="711"/>
        <v>88000</v>
      </c>
      <c r="AZ260" s="1132">
        <f t="shared" si="711"/>
        <v>0</v>
      </c>
      <c r="BA260" s="1132">
        <f t="shared" si="711"/>
        <v>0</v>
      </c>
      <c r="BB260" s="1132">
        <f t="shared" si="711"/>
        <v>53000</v>
      </c>
      <c r="BC260" s="1132">
        <f t="shared" si="711"/>
        <v>0</v>
      </c>
      <c r="BD260" s="1132">
        <f t="shared" si="711"/>
        <v>0</v>
      </c>
      <c r="BE260" s="1132">
        <f t="shared" si="711"/>
        <v>53000</v>
      </c>
      <c r="BF260" s="1132">
        <f t="shared" si="711"/>
        <v>0</v>
      </c>
      <c r="BG260" s="1132">
        <f t="shared" si="711"/>
        <v>0</v>
      </c>
      <c r="BH260" s="1132">
        <f t="shared" si="711"/>
        <v>35000</v>
      </c>
      <c r="BI260" s="1132">
        <f t="shared" si="711"/>
        <v>0</v>
      </c>
      <c r="BJ260" s="1132">
        <f t="shared" si="711"/>
        <v>0</v>
      </c>
      <c r="BK260" s="1132">
        <f t="shared" si="711"/>
        <v>35000</v>
      </c>
      <c r="BL260" s="1132">
        <f t="shared" si="711"/>
        <v>0</v>
      </c>
      <c r="BM260" s="1132">
        <f t="shared" si="711"/>
        <v>0</v>
      </c>
      <c r="BN260" s="1132"/>
      <c r="BO260" s="1449">
        <f>BO261+BO271+BO278</f>
        <v>53000</v>
      </c>
      <c r="BP260" s="1132">
        <f>BP261+BP271+BP278</f>
        <v>53000</v>
      </c>
      <c r="BQ260" s="1132">
        <f>BQ261+BQ271+BQ278</f>
        <v>0</v>
      </c>
      <c r="BR260" s="1132">
        <f>BR261+BR271+BR278</f>
        <v>0</v>
      </c>
      <c r="BS260" s="226"/>
    </row>
    <row r="261" spans="1:72" s="39" customFormat="1" ht="19.5" customHeight="1">
      <c r="A261" s="123" t="s">
        <v>2</v>
      </c>
      <c r="B261" s="1644" t="s">
        <v>255</v>
      </c>
      <c r="C261" s="123"/>
      <c r="D261" s="123"/>
      <c r="E261" s="560"/>
      <c r="F261" s="112">
        <f>F262</f>
        <v>1797427</v>
      </c>
      <c r="G261" s="112">
        <f t="shared" ref="G261:BA263" si="712">G262</f>
        <v>1746133</v>
      </c>
      <c r="H261" s="112"/>
      <c r="I261" s="112"/>
      <c r="J261" s="112"/>
      <c r="K261" s="112">
        <f t="shared" si="712"/>
        <v>195892</v>
      </c>
      <c r="L261" s="112">
        <f t="shared" si="712"/>
        <v>195892</v>
      </c>
      <c r="M261" s="112">
        <f t="shared" si="712"/>
        <v>0</v>
      </c>
      <c r="N261" s="112">
        <f t="shared" si="712"/>
        <v>0</v>
      </c>
      <c r="O261" s="112">
        <f t="shared" si="712"/>
        <v>0</v>
      </c>
      <c r="P261" s="112">
        <f t="shared" si="712"/>
        <v>0</v>
      </c>
      <c r="Q261" s="112">
        <f t="shared" si="712"/>
        <v>253675</v>
      </c>
      <c r="R261" s="112">
        <f t="shared" si="712"/>
        <v>0</v>
      </c>
      <c r="S261" s="112">
        <f t="shared" si="712"/>
        <v>0</v>
      </c>
      <c r="T261" s="112">
        <f t="shared" si="712"/>
        <v>223953</v>
      </c>
      <c r="U261" s="112">
        <f t="shared" si="712"/>
        <v>0</v>
      </c>
      <c r="V261" s="112">
        <f t="shared" si="712"/>
        <v>0</v>
      </c>
      <c r="W261" s="112">
        <f t="shared" si="712"/>
        <v>29722</v>
      </c>
      <c r="X261" s="112">
        <f t="shared" si="712"/>
        <v>0</v>
      </c>
      <c r="Y261" s="112">
        <f t="shared" si="712"/>
        <v>0</v>
      </c>
      <c r="Z261" s="112">
        <f t="shared" si="712"/>
        <v>29722</v>
      </c>
      <c r="AA261" s="112">
        <f t="shared" si="712"/>
        <v>0</v>
      </c>
      <c r="AB261" s="112">
        <f t="shared" si="712"/>
        <v>0</v>
      </c>
      <c r="AC261" s="112">
        <f t="shared" si="712"/>
        <v>0</v>
      </c>
      <c r="AD261" s="112">
        <f t="shared" si="712"/>
        <v>0</v>
      </c>
      <c r="AE261" s="112">
        <f t="shared" si="712"/>
        <v>0</v>
      </c>
      <c r="AF261" s="112">
        <f t="shared" si="712"/>
        <v>0</v>
      </c>
      <c r="AG261" s="112">
        <f t="shared" si="712"/>
        <v>0</v>
      </c>
      <c r="AH261" s="112">
        <f t="shared" si="712"/>
        <v>0</v>
      </c>
      <c r="AI261" s="112">
        <f t="shared" si="712"/>
        <v>0</v>
      </c>
      <c r="AJ261" s="112">
        <f t="shared" si="712"/>
        <v>0</v>
      </c>
      <c r="AK261" s="112">
        <f t="shared" si="712"/>
        <v>0</v>
      </c>
      <c r="AL261" s="112">
        <f t="shared" si="712"/>
        <v>0</v>
      </c>
      <c r="AM261" s="112">
        <f t="shared" si="712"/>
        <v>0</v>
      </c>
      <c r="AN261" s="112">
        <f t="shared" si="712"/>
        <v>0</v>
      </c>
      <c r="AO261" s="112">
        <f t="shared" si="712"/>
        <v>0</v>
      </c>
      <c r="AP261" s="112">
        <f t="shared" si="712"/>
        <v>0</v>
      </c>
      <c r="AQ261" s="112">
        <f t="shared" si="712"/>
        <v>0</v>
      </c>
      <c r="AR261" s="112">
        <f t="shared" si="712"/>
        <v>0</v>
      </c>
      <c r="AS261" s="112">
        <f t="shared" si="712"/>
        <v>0</v>
      </c>
      <c r="AT261" s="112">
        <f t="shared" si="712"/>
        <v>0</v>
      </c>
      <c r="AU261" s="112">
        <f t="shared" si="712"/>
        <v>0</v>
      </c>
      <c r="AV261" s="112">
        <f t="shared" si="712"/>
        <v>0</v>
      </c>
      <c r="AW261" s="112">
        <f t="shared" si="712"/>
        <v>0</v>
      </c>
      <c r="AX261" s="112">
        <f t="shared" si="712"/>
        <v>0</v>
      </c>
      <c r="AY261" s="112">
        <f t="shared" si="712"/>
        <v>0</v>
      </c>
      <c r="AZ261" s="112">
        <f t="shared" si="712"/>
        <v>0</v>
      </c>
      <c r="BA261" s="112">
        <f t="shared" si="712"/>
        <v>0</v>
      </c>
      <c r="BB261" s="112">
        <f t="shared" ref="BB261:BR263" si="713">BB262</f>
        <v>0</v>
      </c>
      <c r="BC261" s="112">
        <f t="shared" si="713"/>
        <v>0</v>
      </c>
      <c r="BD261" s="112">
        <f t="shared" si="713"/>
        <v>0</v>
      </c>
      <c r="BE261" s="112">
        <f t="shared" si="713"/>
        <v>0</v>
      </c>
      <c r="BF261" s="112">
        <f t="shared" si="713"/>
        <v>0</v>
      </c>
      <c r="BG261" s="112">
        <f t="shared" si="713"/>
        <v>0</v>
      </c>
      <c r="BH261" s="112">
        <f t="shared" si="713"/>
        <v>0</v>
      </c>
      <c r="BI261" s="112">
        <f t="shared" si="713"/>
        <v>0</v>
      </c>
      <c r="BJ261" s="112">
        <f t="shared" si="713"/>
        <v>0</v>
      </c>
      <c r="BK261" s="112">
        <f t="shared" si="713"/>
        <v>0</v>
      </c>
      <c r="BL261" s="112">
        <f t="shared" si="713"/>
        <v>0</v>
      </c>
      <c r="BM261" s="112">
        <f t="shared" si="713"/>
        <v>0</v>
      </c>
      <c r="BN261" s="112"/>
      <c r="BO261" s="1645">
        <f t="shared" si="713"/>
        <v>0</v>
      </c>
      <c r="BP261" s="112">
        <f t="shared" si="713"/>
        <v>0</v>
      </c>
      <c r="BQ261" s="112">
        <f t="shared" si="713"/>
        <v>0</v>
      </c>
      <c r="BR261" s="112">
        <f t="shared" si="713"/>
        <v>0</v>
      </c>
      <c r="BS261" s="1646"/>
    </row>
    <row r="262" spans="1:72" s="39" customFormat="1" ht="12.75" hidden="1" customHeight="1">
      <c r="A262" s="106"/>
      <c r="B262" s="1647" t="s">
        <v>30</v>
      </c>
      <c r="C262" s="106"/>
      <c r="D262" s="106"/>
      <c r="E262" s="107"/>
      <c r="F262" s="1132">
        <f>F263</f>
        <v>1797427</v>
      </c>
      <c r="G262" s="1132">
        <f t="shared" si="712"/>
        <v>1746133</v>
      </c>
      <c r="H262" s="1132"/>
      <c r="I262" s="1132"/>
      <c r="J262" s="1132"/>
      <c r="K262" s="1132">
        <f t="shared" si="712"/>
        <v>195892</v>
      </c>
      <c r="L262" s="1132">
        <f t="shared" si="712"/>
        <v>195892</v>
      </c>
      <c r="M262" s="1132">
        <f t="shared" si="712"/>
        <v>0</v>
      </c>
      <c r="N262" s="1132">
        <f t="shared" si="712"/>
        <v>0</v>
      </c>
      <c r="O262" s="1132">
        <f t="shared" si="712"/>
        <v>0</v>
      </c>
      <c r="P262" s="1132">
        <f t="shared" si="712"/>
        <v>0</v>
      </c>
      <c r="Q262" s="1132">
        <f t="shared" si="712"/>
        <v>253675</v>
      </c>
      <c r="R262" s="1132">
        <f t="shared" si="712"/>
        <v>0</v>
      </c>
      <c r="S262" s="1132">
        <f t="shared" si="712"/>
        <v>0</v>
      </c>
      <c r="T262" s="1132">
        <f t="shared" si="712"/>
        <v>223953</v>
      </c>
      <c r="U262" s="1132">
        <f t="shared" si="712"/>
        <v>0</v>
      </c>
      <c r="V262" s="1132">
        <f t="shared" si="712"/>
        <v>0</v>
      </c>
      <c r="W262" s="1132">
        <f t="shared" si="712"/>
        <v>29722</v>
      </c>
      <c r="X262" s="1132">
        <f t="shared" si="712"/>
        <v>0</v>
      </c>
      <c r="Y262" s="1132">
        <f t="shared" si="712"/>
        <v>0</v>
      </c>
      <c r="Z262" s="1132">
        <f t="shared" si="712"/>
        <v>29722</v>
      </c>
      <c r="AA262" s="1132">
        <f t="shared" si="712"/>
        <v>0</v>
      </c>
      <c r="AB262" s="1132">
        <f t="shared" si="712"/>
        <v>0</v>
      </c>
      <c r="AC262" s="1132">
        <f t="shared" si="712"/>
        <v>0</v>
      </c>
      <c r="AD262" s="1132">
        <f t="shared" si="712"/>
        <v>0</v>
      </c>
      <c r="AE262" s="1132">
        <f t="shared" si="712"/>
        <v>0</v>
      </c>
      <c r="AF262" s="1132">
        <f t="shared" si="712"/>
        <v>0</v>
      </c>
      <c r="AG262" s="1132">
        <f t="shared" si="712"/>
        <v>0</v>
      </c>
      <c r="AH262" s="1132">
        <f t="shared" si="712"/>
        <v>0</v>
      </c>
      <c r="AI262" s="1132">
        <f t="shared" si="712"/>
        <v>0</v>
      </c>
      <c r="AJ262" s="1132">
        <f t="shared" si="712"/>
        <v>0</v>
      </c>
      <c r="AK262" s="1132">
        <f t="shared" si="712"/>
        <v>0</v>
      </c>
      <c r="AL262" s="1132">
        <f t="shared" si="712"/>
        <v>0</v>
      </c>
      <c r="AM262" s="1132">
        <f t="shared" si="712"/>
        <v>0</v>
      </c>
      <c r="AN262" s="1132">
        <f t="shared" si="712"/>
        <v>0</v>
      </c>
      <c r="AO262" s="1132">
        <f t="shared" si="712"/>
        <v>0</v>
      </c>
      <c r="AP262" s="1132">
        <f t="shared" si="712"/>
        <v>0</v>
      </c>
      <c r="AQ262" s="1132">
        <f t="shared" si="712"/>
        <v>0</v>
      </c>
      <c r="AR262" s="1132">
        <f t="shared" si="712"/>
        <v>0</v>
      </c>
      <c r="AS262" s="1132">
        <f t="shared" si="712"/>
        <v>0</v>
      </c>
      <c r="AT262" s="1132">
        <f t="shared" si="712"/>
        <v>0</v>
      </c>
      <c r="AU262" s="1132">
        <f t="shared" si="712"/>
        <v>0</v>
      </c>
      <c r="AV262" s="1132">
        <f t="shared" si="712"/>
        <v>0</v>
      </c>
      <c r="AW262" s="1132">
        <f t="shared" si="712"/>
        <v>0</v>
      </c>
      <c r="AX262" s="1132">
        <f t="shared" si="712"/>
        <v>0</v>
      </c>
      <c r="AY262" s="1132">
        <f t="shared" si="712"/>
        <v>0</v>
      </c>
      <c r="AZ262" s="1132">
        <f t="shared" si="712"/>
        <v>0</v>
      </c>
      <c r="BA262" s="1132">
        <f t="shared" si="712"/>
        <v>0</v>
      </c>
      <c r="BB262" s="1132">
        <f t="shared" si="713"/>
        <v>0</v>
      </c>
      <c r="BC262" s="1132">
        <f t="shared" si="713"/>
        <v>0</v>
      </c>
      <c r="BD262" s="1132">
        <f t="shared" si="713"/>
        <v>0</v>
      </c>
      <c r="BE262" s="1132">
        <f t="shared" si="713"/>
        <v>0</v>
      </c>
      <c r="BF262" s="1132">
        <f t="shared" si="713"/>
        <v>0</v>
      </c>
      <c r="BG262" s="1132">
        <f t="shared" si="713"/>
        <v>0</v>
      </c>
      <c r="BH262" s="1132">
        <f t="shared" si="713"/>
        <v>0</v>
      </c>
      <c r="BI262" s="1132">
        <f t="shared" si="713"/>
        <v>0</v>
      </c>
      <c r="BJ262" s="1132">
        <f t="shared" si="713"/>
        <v>0</v>
      </c>
      <c r="BK262" s="1132">
        <f t="shared" si="713"/>
        <v>0</v>
      </c>
      <c r="BL262" s="1132">
        <f t="shared" si="713"/>
        <v>0</v>
      </c>
      <c r="BM262" s="1132">
        <f t="shared" si="713"/>
        <v>0</v>
      </c>
      <c r="BN262" s="1132"/>
      <c r="BO262" s="1449">
        <f t="shared" si="713"/>
        <v>0</v>
      </c>
      <c r="BP262" s="1132">
        <f t="shared" si="713"/>
        <v>0</v>
      </c>
      <c r="BQ262" s="1132">
        <f t="shared" si="713"/>
        <v>0</v>
      </c>
      <c r="BR262" s="1132">
        <f t="shared" si="713"/>
        <v>0</v>
      </c>
      <c r="BS262" s="226"/>
    </row>
    <row r="263" spans="1:72" s="39" customFormat="1" ht="48.75" hidden="1" customHeight="1">
      <c r="A263" s="106" t="s">
        <v>29</v>
      </c>
      <c r="B263" s="1396" t="s">
        <v>256</v>
      </c>
      <c r="C263" s="106"/>
      <c r="D263" s="106"/>
      <c r="E263" s="107"/>
      <c r="F263" s="1132">
        <f>F264</f>
        <v>1797427</v>
      </c>
      <c r="G263" s="1132">
        <f t="shared" si="712"/>
        <v>1746133</v>
      </c>
      <c r="H263" s="1132"/>
      <c r="I263" s="1132"/>
      <c r="J263" s="1132"/>
      <c r="K263" s="1132">
        <f t="shared" si="712"/>
        <v>195892</v>
      </c>
      <c r="L263" s="1132">
        <f t="shared" si="712"/>
        <v>195892</v>
      </c>
      <c r="M263" s="1132">
        <f t="shared" si="712"/>
        <v>0</v>
      </c>
      <c r="N263" s="1132">
        <f t="shared" si="712"/>
        <v>0</v>
      </c>
      <c r="O263" s="1132">
        <f t="shared" si="712"/>
        <v>0</v>
      </c>
      <c r="P263" s="1132">
        <f t="shared" si="712"/>
        <v>0</v>
      </c>
      <c r="Q263" s="1132">
        <f t="shared" si="712"/>
        <v>253675</v>
      </c>
      <c r="R263" s="1132">
        <f t="shared" si="712"/>
        <v>0</v>
      </c>
      <c r="S263" s="1132">
        <f t="shared" si="712"/>
        <v>0</v>
      </c>
      <c r="T263" s="1132">
        <f t="shared" si="712"/>
        <v>223953</v>
      </c>
      <c r="U263" s="1132">
        <f t="shared" si="712"/>
        <v>0</v>
      </c>
      <c r="V263" s="1132">
        <f t="shared" si="712"/>
        <v>0</v>
      </c>
      <c r="W263" s="1132">
        <f t="shared" si="712"/>
        <v>29722</v>
      </c>
      <c r="X263" s="1132">
        <f t="shared" si="712"/>
        <v>0</v>
      </c>
      <c r="Y263" s="1132">
        <f t="shared" si="712"/>
        <v>0</v>
      </c>
      <c r="Z263" s="1132">
        <f t="shared" si="712"/>
        <v>29722</v>
      </c>
      <c r="AA263" s="1132">
        <f t="shared" si="712"/>
        <v>0</v>
      </c>
      <c r="AB263" s="1132">
        <f t="shared" si="712"/>
        <v>0</v>
      </c>
      <c r="AC263" s="1132">
        <f t="shared" si="712"/>
        <v>0</v>
      </c>
      <c r="AD263" s="1132">
        <f t="shared" si="712"/>
        <v>0</v>
      </c>
      <c r="AE263" s="1132">
        <f t="shared" si="712"/>
        <v>0</v>
      </c>
      <c r="AF263" s="1132">
        <f t="shared" si="712"/>
        <v>0</v>
      </c>
      <c r="AG263" s="1132">
        <f t="shared" si="712"/>
        <v>0</v>
      </c>
      <c r="AH263" s="1132">
        <f t="shared" si="712"/>
        <v>0</v>
      </c>
      <c r="AI263" s="1132">
        <f t="shared" si="712"/>
        <v>0</v>
      </c>
      <c r="AJ263" s="1132">
        <f t="shared" si="712"/>
        <v>0</v>
      </c>
      <c r="AK263" s="1132">
        <f t="shared" si="712"/>
        <v>0</v>
      </c>
      <c r="AL263" s="1132">
        <f t="shared" si="712"/>
        <v>0</v>
      </c>
      <c r="AM263" s="1132">
        <f t="shared" si="712"/>
        <v>0</v>
      </c>
      <c r="AN263" s="1132">
        <f t="shared" si="712"/>
        <v>0</v>
      </c>
      <c r="AO263" s="1132">
        <f t="shared" si="712"/>
        <v>0</v>
      </c>
      <c r="AP263" s="1132">
        <f t="shared" si="712"/>
        <v>0</v>
      </c>
      <c r="AQ263" s="1132">
        <f t="shared" si="712"/>
        <v>0</v>
      </c>
      <c r="AR263" s="1132">
        <f t="shared" si="712"/>
        <v>0</v>
      </c>
      <c r="AS263" s="1132">
        <f t="shared" si="712"/>
        <v>0</v>
      </c>
      <c r="AT263" s="1132">
        <f t="shared" si="712"/>
        <v>0</v>
      </c>
      <c r="AU263" s="1132">
        <f t="shared" si="712"/>
        <v>0</v>
      </c>
      <c r="AV263" s="1132">
        <f t="shared" si="712"/>
        <v>0</v>
      </c>
      <c r="AW263" s="1132">
        <f t="shared" si="712"/>
        <v>0</v>
      </c>
      <c r="AX263" s="1132">
        <f t="shared" si="712"/>
        <v>0</v>
      </c>
      <c r="AY263" s="1132">
        <f t="shared" si="712"/>
        <v>0</v>
      </c>
      <c r="AZ263" s="1132">
        <f t="shared" si="712"/>
        <v>0</v>
      </c>
      <c r="BA263" s="1132">
        <f t="shared" si="712"/>
        <v>0</v>
      </c>
      <c r="BB263" s="1132">
        <f t="shared" si="713"/>
        <v>0</v>
      </c>
      <c r="BC263" s="1132">
        <f t="shared" si="713"/>
        <v>0</v>
      </c>
      <c r="BD263" s="1132">
        <f t="shared" si="713"/>
        <v>0</v>
      </c>
      <c r="BE263" s="1132">
        <f t="shared" si="713"/>
        <v>0</v>
      </c>
      <c r="BF263" s="1132">
        <f t="shared" si="713"/>
        <v>0</v>
      </c>
      <c r="BG263" s="1132">
        <f t="shared" si="713"/>
        <v>0</v>
      </c>
      <c r="BH263" s="1132">
        <f t="shared" si="713"/>
        <v>0</v>
      </c>
      <c r="BI263" s="1132">
        <f t="shared" si="713"/>
        <v>0</v>
      </c>
      <c r="BJ263" s="1132">
        <f t="shared" si="713"/>
        <v>0</v>
      </c>
      <c r="BK263" s="1132">
        <f t="shared" si="713"/>
        <v>0</v>
      </c>
      <c r="BL263" s="1132">
        <f t="shared" si="713"/>
        <v>0</v>
      </c>
      <c r="BM263" s="1132">
        <f t="shared" si="713"/>
        <v>0</v>
      </c>
      <c r="BN263" s="1132"/>
      <c r="BO263" s="1449"/>
      <c r="BP263" s="1132"/>
      <c r="BQ263" s="1132"/>
      <c r="BR263" s="1132"/>
      <c r="BS263" s="226"/>
    </row>
    <row r="264" spans="1:72" s="39" customFormat="1" ht="27" hidden="1" customHeight="1">
      <c r="A264" s="1406"/>
      <c r="B264" s="1402" t="s">
        <v>25</v>
      </c>
      <c r="C264" s="1406"/>
      <c r="D264" s="1406"/>
      <c r="E264" s="1433"/>
      <c r="F264" s="1625">
        <f>SUM(F265:F267)</f>
        <v>1797427</v>
      </c>
      <c r="G264" s="1625">
        <f t="shared" ref="G264:BR264" si="714">SUM(G265:G267)</f>
        <v>1746133</v>
      </c>
      <c r="H264" s="1625"/>
      <c r="I264" s="1625"/>
      <c r="J264" s="1625"/>
      <c r="K264" s="1625">
        <f t="shared" si="714"/>
        <v>195892</v>
      </c>
      <c r="L264" s="1625">
        <f t="shared" si="714"/>
        <v>195892</v>
      </c>
      <c r="M264" s="1625">
        <f t="shared" si="714"/>
        <v>0</v>
      </c>
      <c r="N264" s="1625">
        <f t="shared" si="714"/>
        <v>0</v>
      </c>
      <c r="O264" s="1625">
        <f t="shared" si="714"/>
        <v>0</v>
      </c>
      <c r="P264" s="1625">
        <f t="shared" si="714"/>
        <v>0</v>
      </c>
      <c r="Q264" s="1625">
        <f t="shared" si="714"/>
        <v>253675</v>
      </c>
      <c r="R264" s="1625">
        <f t="shared" si="714"/>
        <v>0</v>
      </c>
      <c r="S264" s="1625">
        <f t="shared" si="714"/>
        <v>0</v>
      </c>
      <c r="T264" s="1625">
        <f t="shared" si="714"/>
        <v>223953</v>
      </c>
      <c r="U264" s="1625">
        <f t="shared" si="714"/>
        <v>0</v>
      </c>
      <c r="V264" s="1625">
        <f t="shared" si="714"/>
        <v>0</v>
      </c>
      <c r="W264" s="1625">
        <f t="shared" si="714"/>
        <v>29722</v>
      </c>
      <c r="X264" s="1625">
        <f t="shared" si="714"/>
        <v>0</v>
      </c>
      <c r="Y264" s="1625">
        <f t="shared" si="714"/>
        <v>0</v>
      </c>
      <c r="Z264" s="1625">
        <f t="shared" si="714"/>
        <v>29722</v>
      </c>
      <c r="AA264" s="1625">
        <f t="shared" si="714"/>
        <v>0</v>
      </c>
      <c r="AB264" s="1625">
        <f t="shared" si="714"/>
        <v>0</v>
      </c>
      <c r="AC264" s="1625">
        <f t="shared" si="714"/>
        <v>0</v>
      </c>
      <c r="AD264" s="1625">
        <f t="shared" si="714"/>
        <v>0</v>
      </c>
      <c r="AE264" s="1625">
        <f t="shared" si="714"/>
        <v>0</v>
      </c>
      <c r="AF264" s="1625">
        <f t="shared" si="714"/>
        <v>0</v>
      </c>
      <c r="AG264" s="1625">
        <f t="shared" si="714"/>
        <v>0</v>
      </c>
      <c r="AH264" s="1625">
        <f t="shared" si="714"/>
        <v>0</v>
      </c>
      <c r="AI264" s="1625">
        <f t="shared" si="714"/>
        <v>0</v>
      </c>
      <c r="AJ264" s="1625">
        <f t="shared" si="714"/>
        <v>0</v>
      </c>
      <c r="AK264" s="1625">
        <f t="shared" si="714"/>
        <v>0</v>
      </c>
      <c r="AL264" s="1625">
        <f t="shared" si="714"/>
        <v>0</v>
      </c>
      <c r="AM264" s="1625">
        <f t="shared" si="714"/>
        <v>0</v>
      </c>
      <c r="AN264" s="1625">
        <f t="shared" si="714"/>
        <v>0</v>
      </c>
      <c r="AO264" s="1625">
        <f t="shared" si="714"/>
        <v>0</v>
      </c>
      <c r="AP264" s="1625">
        <f t="shared" si="714"/>
        <v>0</v>
      </c>
      <c r="AQ264" s="1625">
        <f t="shared" si="714"/>
        <v>0</v>
      </c>
      <c r="AR264" s="1625">
        <f t="shared" si="714"/>
        <v>0</v>
      </c>
      <c r="AS264" s="1625">
        <f t="shared" si="714"/>
        <v>0</v>
      </c>
      <c r="AT264" s="1625">
        <f t="shared" si="714"/>
        <v>0</v>
      </c>
      <c r="AU264" s="1625">
        <f t="shared" si="714"/>
        <v>0</v>
      </c>
      <c r="AV264" s="1625">
        <f t="shared" si="714"/>
        <v>0</v>
      </c>
      <c r="AW264" s="1625">
        <f t="shared" si="714"/>
        <v>0</v>
      </c>
      <c r="AX264" s="1625">
        <f t="shared" si="714"/>
        <v>0</v>
      </c>
      <c r="AY264" s="1625">
        <f t="shared" si="714"/>
        <v>0</v>
      </c>
      <c r="AZ264" s="1625">
        <f t="shared" si="714"/>
        <v>0</v>
      </c>
      <c r="BA264" s="1625">
        <f t="shared" si="714"/>
        <v>0</v>
      </c>
      <c r="BB264" s="1625">
        <f t="shared" si="714"/>
        <v>0</v>
      </c>
      <c r="BC264" s="1625">
        <f t="shared" si="714"/>
        <v>0</v>
      </c>
      <c r="BD264" s="1625">
        <f t="shared" si="714"/>
        <v>0</v>
      </c>
      <c r="BE264" s="1625">
        <f t="shared" si="714"/>
        <v>0</v>
      </c>
      <c r="BF264" s="1625">
        <f t="shared" si="714"/>
        <v>0</v>
      </c>
      <c r="BG264" s="1625">
        <f t="shared" si="714"/>
        <v>0</v>
      </c>
      <c r="BH264" s="1625">
        <f t="shared" si="714"/>
        <v>0</v>
      </c>
      <c r="BI264" s="1625">
        <f t="shared" si="714"/>
        <v>0</v>
      </c>
      <c r="BJ264" s="1625">
        <f t="shared" si="714"/>
        <v>0</v>
      </c>
      <c r="BK264" s="1625">
        <f t="shared" si="714"/>
        <v>0</v>
      </c>
      <c r="BL264" s="1625">
        <f t="shared" si="714"/>
        <v>0</v>
      </c>
      <c r="BM264" s="1625">
        <f t="shared" si="714"/>
        <v>0</v>
      </c>
      <c r="BN264" s="1625"/>
      <c r="BO264" s="1648">
        <f t="shared" si="714"/>
        <v>0</v>
      </c>
      <c r="BP264" s="1625">
        <f t="shared" si="714"/>
        <v>0</v>
      </c>
      <c r="BQ264" s="1625">
        <f t="shared" si="714"/>
        <v>0</v>
      </c>
      <c r="BR264" s="1625">
        <f t="shared" si="714"/>
        <v>0</v>
      </c>
      <c r="BS264" s="1649"/>
    </row>
    <row r="265" spans="1:72" s="39" customFormat="1" ht="31.5" hidden="1" customHeight="1">
      <c r="A265" s="123">
        <v>1</v>
      </c>
      <c r="B265" s="1644" t="s">
        <v>206</v>
      </c>
      <c r="C265" s="123" t="s">
        <v>207</v>
      </c>
      <c r="D265" s="123" t="s">
        <v>208</v>
      </c>
      <c r="E265" s="560" t="s">
        <v>209</v>
      </c>
      <c r="F265" s="112">
        <v>929608</v>
      </c>
      <c r="G265" s="225">
        <v>927981</v>
      </c>
      <c r="H265" s="225"/>
      <c r="I265" s="225"/>
      <c r="J265" s="225"/>
      <c r="K265" s="112"/>
      <c r="L265" s="225"/>
      <c r="M265" s="112"/>
      <c r="N265" s="225"/>
      <c r="O265" s="112"/>
      <c r="P265" s="225"/>
      <c r="Q265" s="225">
        <v>1000</v>
      </c>
      <c r="R265" s="112"/>
      <c r="S265" s="225"/>
      <c r="T265" s="225">
        <v>1000</v>
      </c>
      <c r="U265" s="112"/>
      <c r="V265" s="225"/>
      <c r="W265" s="112">
        <f>Q265-T265</f>
        <v>0</v>
      </c>
      <c r="X265" s="112"/>
      <c r="Y265" s="112"/>
      <c r="Z265" s="112"/>
      <c r="AA265" s="112"/>
      <c r="AB265" s="225"/>
      <c r="AC265" s="112"/>
      <c r="AD265" s="112"/>
      <c r="AE265" s="225"/>
      <c r="AF265" s="112"/>
      <c r="AG265" s="112"/>
      <c r="AH265" s="112"/>
      <c r="AI265" s="112"/>
      <c r="AJ265" s="112"/>
      <c r="AK265" s="225"/>
      <c r="AL265" s="112"/>
      <c r="AM265" s="225"/>
      <c r="AN265" s="112"/>
      <c r="AO265" s="225"/>
      <c r="AP265" s="112"/>
      <c r="AQ265" s="112"/>
      <c r="AR265" s="112"/>
      <c r="AS265" s="112"/>
      <c r="AT265" s="112"/>
      <c r="AU265" s="112"/>
      <c r="AV265" s="112"/>
      <c r="AW265" s="112"/>
      <c r="AX265" s="112"/>
      <c r="AY265" s="225">
        <f t="shared" ref="AY265:AY269" si="715">N265-AU265</f>
        <v>0</v>
      </c>
      <c r="AZ265" s="112"/>
      <c r="BA265" s="112"/>
      <c r="BB265" s="112"/>
      <c r="BC265" s="112"/>
      <c r="BD265" s="112"/>
      <c r="BE265" s="112"/>
      <c r="BF265" s="112"/>
      <c r="BG265" s="112"/>
      <c r="BH265" s="112"/>
      <c r="BI265" s="112"/>
      <c r="BJ265" s="112"/>
      <c r="BK265" s="112"/>
      <c r="BL265" s="112"/>
      <c r="BM265" s="112"/>
      <c r="BN265" s="112"/>
      <c r="BO265" s="1650"/>
      <c r="BP265" s="223"/>
      <c r="BQ265" s="223"/>
      <c r="BR265" s="223"/>
      <c r="BS265" s="1646"/>
    </row>
    <row r="266" spans="1:72" s="39" customFormat="1" ht="31.5" hidden="1" customHeight="1">
      <c r="A266" s="123">
        <v>2</v>
      </c>
      <c r="B266" s="1644" t="s">
        <v>265</v>
      </c>
      <c r="C266" s="123" t="s">
        <v>210</v>
      </c>
      <c r="D266" s="123" t="s">
        <v>175</v>
      </c>
      <c r="E266" s="560" t="s">
        <v>211</v>
      </c>
      <c r="F266" s="112">
        <v>395146</v>
      </c>
      <c r="G266" s="112">
        <v>345479</v>
      </c>
      <c r="H266" s="112"/>
      <c r="I266" s="112"/>
      <c r="J266" s="112"/>
      <c r="K266" s="112">
        <f>L266</f>
        <v>195892</v>
      </c>
      <c r="L266" s="225">
        <v>195892</v>
      </c>
      <c r="M266" s="225"/>
      <c r="N266" s="225"/>
      <c r="O266" s="112"/>
      <c r="P266" s="225"/>
      <c r="Q266" s="225">
        <v>129560</v>
      </c>
      <c r="R266" s="112"/>
      <c r="S266" s="225"/>
      <c r="T266" s="225">
        <v>99838</v>
      </c>
      <c r="U266" s="112"/>
      <c r="V266" s="225"/>
      <c r="W266" s="112">
        <f t="shared" ref="W266:W269" si="716">Q266-T266</f>
        <v>29722</v>
      </c>
      <c r="X266" s="112"/>
      <c r="Y266" s="112"/>
      <c r="Z266" s="112">
        <v>29722</v>
      </c>
      <c r="AA266" s="112"/>
      <c r="AB266" s="225"/>
      <c r="AC266" s="112"/>
      <c r="AD266" s="112"/>
      <c r="AE266" s="225"/>
      <c r="AF266" s="112"/>
      <c r="AG266" s="112"/>
      <c r="AH266" s="112"/>
      <c r="AI266" s="112"/>
      <c r="AJ266" s="112"/>
      <c r="AK266" s="225"/>
      <c r="AL266" s="112"/>
      <c r="AM266" s="225"/>
      <c r="AN266" s="112"/>
      <c r="AO266" s="225"/>
      <c r="AP266" s="112"/>
      <c r="AQ266" s="112"/>
      <c r="AR266" s="112"/>
      <c r="AS266" s="112"/>
      <c r="AT266" s="112"/>
      <c r="AU266" s="112"/>
      <c r="AV266" s="112"/>
      <c r="AW266" s="112"/>
      <c r="AX266" s="112"/>
      <c r="AY266" s="225">
        <f t="shared" si="715"/>
        <v>0</v>
      </c>
      <c r="AZ266" s="112"/>
      <c r="BA266" s="112"/>
      <c r="BB266" s="112"/>
      <c r="BC266" s="112"/>
      <c r="BD266" s="112"/>
      <c r="BE266" s="112"/>
      <c r="BF266" s="112"/>
      <c r="BG266" s="112"/>
      <c r="BH266" s="112"/>
      <c r="BI266" s="112"/>
      <c r="BJ266" s="112"/>
      <c r="BK266" s="112"/>
      <c r="BL266" s="112"/>
      <c r="BM266" s="112"/>
      <c r="BN266" s="112"/>
      <c r="BO266" s="1650"/>
      <c r="BP266" s="223"/>
      <c r="BQ266" s="223"/>
      <c r="BR266" s="223"/>
      <c r="BS266" s="1646"/>
    </row>
    <row r="267" spans="1:72" s="39" customFormat="1" ht="31.5" hidden="1" customHeight="1">
      <c r="A267" s="123">
        <v>3</v>
      </c>
      <c r="B267" s="1644" t="s">
        <v>212</v>
      </c>
      <c r="C267" s="123" t="s">
        <v>213</v>
      </c>
      <c r="D267" s="123" t="s">
        <v>214</v>
      </c>
      <c r="E267" s="560" t="s">
        <v>215</v>
      </c>
      <c r="F267" s="112">
        <v>472673</v>
      </c>
      <c r="G267" s="112">
        <v>472673</v>
      </c>
      <c r="H267" s="112"/>
      <c r="I267" s="112"/>
      <c r="J267" s="112"/>
      <c r="K267" s="112"/>
      <c r="L267" s="225"/>
      <c r="M267" s="112"/>
      <c r="N267" s="225"/>
      <c r="O267" s="112"/>
      <c r="P267" s="225"/>
      <c r="Q267" s="225">
        <f>Q268+Q269</f>
        <v>123115</v>
      </c>
      <c r="R267" s="112"/>
      <c r="S267" s="225"/>
      <c r="T267" s="225">
        <f>T268+T269</f>
        <v>123115</v>
      </c>
      <c r="U267" s="112"/>
      <c r="V267" s="225"/>
      <c r="W267" s="112">
        <f t="shared" si="716"/>
        <v>0</v>
      </c>
      <c r="X267" s="112"/>
      <c r="Y267" s="112"/>
      <c r="Z267" s="112"/>
      <c r="AA267" s="112"/>
      <c r="AB267" s="225"/>
      <c r="AC267" s="112"/>
      <c r="AD267" s="112"/>
      <c r="AE267" s="225"/>
      <c r="AF267" s="112"/>
      <c r="AG267" s="112"/>
      <c r="AH267" s="112"/>
      <c r="AI267" s="112"/>
      <c r="AJ267" s="112"/>
      <c r="AK267" s="225"/>
      <c r="AL267" s="112"/>
      <c r="AM267" s="225"/>
      <c r="AN267" s="112"/>
      <c r="AO267" s="225"/>
      <c r="AP267" s="112"/>
      <c r="AQ267" s="112"/>
      <c r="AR267" s="112"/>
      <c r="AS267" s="112"/>
      <c r="AT267" s="112"/>
      <c r="AU267" s="112"/>
      <c r="AV267" s="112"/>
      <c r="AW267" s="112"/>
      <c r="AX267" s="112"/>
      <c r="AY267" s="225">
        <f t="shared" si="715"/>
        <v>0</v>
      </c>
      <c r="AZ267" s="112"/>
      <c r="BA267" s="112"/>
      <c r="BB267" s="112"/>
      <c r="BC267" s="112"/>
      <c r="BD267" s="112"/>
      <c r="BE267" s="112"/>
      <c r="BF267" s="112"/>
      <c r="BG267" s="112"/>
      <c r="BH267" s="112"/>
      <c r="BI267" s="112"/>
      <c r="BJ267" s="112"/>
      <c r="BK267" s="112"/>
      <c r="BL267" s="112"/>
      <c r="BM267" s="112"/>
      <c r="BN267" s="112"/>
      <c r="BO267" s="1650"/>
      <c r="BP267" s="223"/>
      <c r="BQ267" s="223"/>
      <c r="BR267" s="223"/>
      <c r="BS267" s="1646"/>
    </row>
    <row r="268" spans="1:72" s="39" customFormat="1" ht="31.5" hidden="1" customHeight="1">
      <c r="A268" s="1651" t="s">
        <v>218</v>
      </c>
      <c r="B268" s="1644" t="s">
        <v>216</v>
      </c>
      <c r="C268" s="123"/>
      <c r="D268" s="123"/>
      <c r="E268" s="560"/>
      <c r="F268" s="112"/>
      <c r="G268" s="225"/>
      <c r="H268" s="225"/>
      <c r="I268" s="225"/>
      <c r="J268" s="225"/>
      <c r="K268" s="112"/>
      <c r="L268" s="225"/>
      <c r="M268" s="112"/>
      <c r="N268" s="225"/>
      <c r="O268" s="112"/>
      <c r="P268" s="225"/>
      <c r="Q268" s="225">
        <v>103115</v>
      </c>
      <c r="R268" s="112"/>
      <c r="S268" s="225"/>
      <c r="T268" s="225">
        <v>103115</v>
      </c>
      <c r="U268" s="112"/>
      <c r="V268" s="225"/>
      <c r="W268" s="112">
        <f t="shared" si="716"/>
        <v>0</v>
      </c>
      <c r="X268" s="112"/>
      <c r="Y268" s="112"/>
      <c r="Z268" s="112"/>
      <c r="AA268" s="112"/>
      <c r="AB268" s="225"/>
      <c r="AC268" s="112"/>
      <c r="AD268" s="112"/>
      <c r="AE268" s="225"/>
      <c r="AF268" s="112"/>
      <c r="AG268" s="112"/>
      <c r="AH268" s="112"/>
      <c r="AI268" s="112"/>
      <c r="AJ268" s="112"/>
      <c r="AK268" s="225"/>
      <c r="AL268" s="112"/>
      <c r="AM268" s="225"/>
      <c r="AN268" s="112"/>
      <c r="AO268" s="225"/>
      <c r="AP268" s="112"/>
      <c r="AQ268" s="112"/>
      <c r="AR268" s="112"/>
      <c r="AS268" s="112"/>
      <c r="AT268" s="112"/>
      <c r="AU268" s="112"/>
      <c r="AV268" s="112"/>
      <c r="AW268" s="112"/>
      <c r="AX268" s="112"/>
      <c r="AY268" s="225">
        <f t="shared" si="715"/>
        <v>0</v>
      </c>
      <c r="AZ268" s="112"/>
      <c r="BA268" s="112"/>
      <c r="BB268" s="112"/>
      <c r="BC268" s="112"/>
      <c r="BD268" s="112"/>
      <c r="BE268" s="112"/>
      <c r="BF268" s="112"/>
      <c r="BG268" s="112"/>
      <c r="BH268" s="112"/>
      <c r="BI268" s="112"/>
      <c r="BJ268" s="112"/>
      <c r="BK268" s="112"/>
      <c r="BL268" s="112"/>
      <c r="BM268" s="112"/>
      <c r="BN268" s="112"/>
      <c r="BO268" s="1650"/>
      <c r="BP268" s="223"/>
      <c r="BQ268" s="223"/>
      <c r="BR268" s="223"/>
      <c r="BS268" s="1646"/>
    </row>
    <row r="269" spans="1:72" s="39" customFormat="1" ht="31.5" hidden="1" customHeight="1">
      <c r="A269" s="1651" t="s">
        <v>218</v>
      </c>
      <c r="B269" s="1644" t="s">
        <v>217</v>
      </c>
      <c r="C269" s="123"/>
      <c r="D269" s="123"/>
      <c r="E269" s="560"/>
      <c r="F269" s="112"/>
      <c r="G269" s="225"/>
      <c r="H269" s="225"/>
      <c r="I269" s="225"/>
      <c r="J269" s="225"/>
      <c r="K269" s="112"/>
      <c r="L269" s="225"/>
      <c r="M269" s="112"/>
      <c r="N269" s="225"/>
      <c r="O269" s="112"/>
      <c r="P269" s="225"/>
      <c r="Q269" s="225">
        <v>20000</v>
      </c>
      <c r="R269" s="112"/>
      <c r="S269" s="225"/>
      <c r="T269" s="225">
        <v>20000</v>
      </c>
      <c r="U269" s="112"/>
      <c r="V269" s="225"/>
      <c r="W269" s="112">
        <f t="shared" si="716"/>
        <v>0</v>
      </c>
      <c r="X269" s="112"/>
      <c r="Y269" s="112"/>
      <c r="Z269" s="112"/>
      <c r="AA269" s="112"/>
      <c r="AB269" s="225"/>
      <c r="AC269" s="112"/>
      <c r="AD269" s="112"/>
      <c r="AE269" s="225"/>
      <c r="AF269" s="112"/>
      <c r="AG269" s="112"/>
      <c r="AH269" s="112"/>
      <c r="AI269" s="112"/>
      <c r="AJ269" s="112"/>
      <c r="AK269" s="225"/>
      <c r="AL269" s="112"/>
      <c r="AM269" s="225"/>
      <c r="AN269" s="112"/>
      <c r="AO269" s="225"/>
      <c r="AP269" s="112"/>
      <c r="AQ269" s="112"/>
      <c r="AR269" s="112"/>
      <c r="AS269" s="112"/>
      <c r="AT269" s="112"/>
      <c r="AU269" s="112"/>
      <c r="AV269" s="112"/>
      <c r="AW269" s="112"/>
      <c r="AX269" s="112"/>
      <c r="AY269" s="225">
        <f t="shared" si="715"/>
        <v>0</v>
      </c>
      <c r="AZ269" s="112"/>
      <c r="BA269" s="112"/>
      <c r="BB269" s="112"/>
      <c r="BC269" s="112"/>
      <c r="BD269" s="112"/>
      <c r="BE269" s="112"/>
      <c r="BF269" s="112"/>
      <c r="BG269" s="112"/>
      <c r="BH269" s="112"/>
      <c r="BI269" s="112"/>
      <c r="BJ269" s="112"/>
      <c r="BK269" s="112"/>
      <c r="BL269" s="112"/>
      <c r="BM269" s="112"/>
      <c r="BN269" s="112"/>
      <c r="BO269" s="1650"/>
      <c r="BP269" s="223"/>
      <c r="BQ269" s="223"/>
      <c r="BR269" s="223"/>
      <c r="BS269" s="1646"/>
    </row>
    <row r="270" spans="1:72" s="39" customFormat="1" ht="17.100000000000001" customHeight="1">
      <c r="A270" s="1652" t="s">
        <v>3</v>
      </c>
      <c r="B270" s="1644" t="s">
        <v>58</v>
      </c>
      <c r="C270" s="123"/>
      <c r="D270" s="123"/>
      <c r="E270" s="560"/>
      <c r="F270" s="112"/>
      <c r="G270" s="225"/>
      <c r="H270" s="225"/>
      <c r="I270" s="225"/>
      <c r="J270" s="225"/>
      <c r="K270" s="112"/>
      <c r="L270" s="225"/>
      <c r="M270" s="112">
        <f>M271+M276</f>
        <v>850000</v>
      </c>
      <c r="N270" s="112">
        <f>N271+N276</f>
        <v>850000</v>
      </c>
      <c r="O270" s="112">
        <f t="shared" ref="O270:BM270" si="717">O271+O276</f>
        <v>0</v>
      </c>
      <c r="P270" s="112">
        <f t="shared" si="717"/>
        <v>0</v>
      </c>
      <c r="Q270" s="112">
        <f t="shared" si="717"/>
        <v>0</v>
      </c>
      <c r="R270" s="112">
        <f t="shared" si="717"/>
        <v>0</v>
      </c>
      <c r="S270" s="112">
        <f t="shared" si="717"/>
        <v>0</v>
      </c>
      <c r="T270" s="112">
        <f t="shared" si="717"/>
        <v>0</v>
      </c>
      <c r="U270" s="112">
        <f t="shared" si="717"/>
        <v>0</v>
      </c>
      <c r="V270" s="112">
        <f t="shared" si="717"/>
        <v>0</v>
      </c>
      <c r="W270" s="112">
        <f t="shared" si="717"/>
        <v>0</v>
      </c>
      <c r="X270" s="112">
        <f t="shared" si="717"/>
        <v>0</v>
      </c>
      <c r="Y270" s="112">
        <f t="shared" si="717"/>
        <v>0</v>
      </c>
      <c r="Z270" s="112">
        <f t="shared" si="717"/>
        <v>0</v>
      </c>
      <c r="AA270" s="112">
        <f t="shared" si="717"/>
        <v>0</v>
      </c>
      <c r="AB270" s="112">
        <f t="shared" si="717"/>
        <v>0</v>
      </c>
      <c r="AC270" s="112">
        <f t="shared" si="717"/>
        <v>250000</v>
      </c>
      <c r="AD270" s="112">
        <f t="shared" si="717"/>
        <v>0</v>
      </c>
      <c r="AE270" s="112">
        <f t="shared" si="717"/>
        <v>0</v>
      </c>
      <c r="AF270" s="112">
        <f t="shared" si="717"/>
        <v>10521</v>
      </c>
      <c r="AG270" s="112">
        <f t="shared" si="717"/>
        <v>0</v>
      </c>
      <c r="AH270" s="112">
        <f t="shared" si="717"/>
        <v>0</v>
      </c>
      <c r="AI270" s="112">
        <f t="shared" si="717"/>
        <v>239479</v>
      </c>
      <c r="AJ270" s="112">
        <f t="shared" si="717"/>
        <v>0</v>
      </c>
      <c r="AK270" s="112">
        <f t="shared" si="717"/>
        <v>0</v>
      </c>
      <c r="AL270" s="112">
        <f t="shared" si="717"/>
        <v>239479</v>
      </c>
      <c r="AM270" s="112">
        <f t="shared" si="717"/>
        <v>0</v>
      </c>
      <c r="AN270" s="112">
        <f t="shared" si="717"/>
        <v>0</v>
      </c>
      <c r="AO270" s="112">
        <f t="shared" si="717"/>
        <v>515000</v>
      </c>
      <c r="AP270" s="112">
        <f t="shared" si="717"/>
        <v>0</v>
      </c>
      <c r="AQ270" s="112">
        <f t="shared" si="717"/>
        <v>0</v>
      </c>
      <c r="AR270" s="112">
        <f t="shared" si="717"/>
        <v>515000</v>
      </c>
      <c r="AS270" s="112">
        <f t="shared" si="717"/>
        <v>0</v>
      </c>
      <c r="AT270" s="112">
        <f t="shared" si="717"/>
        <v>0</v>
      </c>
      <c r="AU270" s="112">
        <f t="shared" si="717"/>
        <v>765000</v>
      </c>
      <c r="AV270" s="112">
        <f t="shared" si="717"/>
        <v>0</v>
      </c>
      <c r="AW270" s="112">
        <f t="shared" si="717"/>
        <v>0</v>
      </c>
      <c r="AX270" s="112">
        <f t="shared" si="717"/>
        <v>85000</v>
      </c>
      <c r="AY270" s="112">
        <f t="shared" si="717"/>
        <v>85000</v>
      </c>
      <c r="AZ270" s="112">
        <f t="shared" si="717"/>
        <v>0</v>
      </c>
      <c r="BA270" s="112">
        <f t="shared" si="717"/>
        <v>0</v>
      </c>
      <c r="BB270" s="112">
        <f t="shared" si="717"/>
        <v>50000</v>
      </c>
      <c r="BC270" s="112">
        <f t="shared" si="717"/>
        <v>0</v>
      </c>
      <c r="BD270" s="112">
        <f t="shared" si="717"/>
        <v>0</v>
      </c>
      <c r="BE270" s="112">
        <f t="shared" si="717"/>
        <v>50000</v>
      </c>
      <c r="BF270" s="112">
        <f t="shared" si="717"/>
        <v>0</v>
      </c>
      <c r="BG270" s="112">
        <f t="shared" si="717"/>
        <v>0</v>
      </c>
      <c r="BH270" s="112">
        <f t="shared" si="717"/>
        <v>35000</v>
      </c>
      <c r="BI270" s="112">
        <f t="shared" si="717"/>
        <v>0</v>
      </c>
      <c r="BJ270" s="112">
        <f t="shared" si="717"/>
        <v>0</v>
      </c>
      <c r="BK270" s="112">
        <f t="shared" si="717"/>
        <v>35000</v>
      </c>
      <c r="BL270" s="112">
        <f t="shared" si="717"/>
        <v>0</v>
      </c>
      <c r="BM270" s="112">
        <f t="shared" si="717"/>
        <v>0</v>
      </c>
      <c r="BN270" s="112"/>
      <c r="BO270" s="1650"/>
      <c r="BP270" s="223"/>
      <c r="BQ270" s="223"/>
      <c r="BR270" s="223"/>
      <c r="BS270" s="1646"/>
    </row>
    <row r="271" spans="1:72" s="39" customFormat="1" ht="22.15" hidden="1" customHeight="1">
      <c r="A271" s="1595" t="s">
        <v>2</v>
      </c>
      <c r="B271" s="1596" t="s">
        <v>415</v>
      </c>
      <c r="C271" s="123"/>
      <c r="D271" s="123"/>
      <c r="E271" s="560"/>
      <c r="F271" s="1132">
        <f>F272</f>
        <v>950018</v>
      </c>
      <c r="G271" s="1132">
        <f>G272</f>
        <v>850000</v>
      </c>
      <c r="H271" s="1132"/>
      <c r="I271" s="1132"/>
      <c r="J271" s="1132"/>
      <c r="K271" s="1132">
        <f t="shared" ref="K271:BM274" si="718">K272</f>
        <v>0</v>
      </c>
      <c r="L271" s="1132">
        <f t="shared" si="718"/>
        <v>0</v>
      </c>
      <c r="M271" s="1132">
        <f t="shared" si="718"/>
        <v>765000</v>
      </c>
      <c r="N271" s="1132">
        <f t="shared" si="718"/>
        <v>765000</v>
      </c>
      <c r="O271" s="1132">
        <f t="shared" si="718"/>
        <v>0</v>
      </c>
      <c r="P271" s="1132">
        <f t="shared" si="718"/>
        <v>0</v>
      </c>
      <c r="Q271" s="1132">
        <f t="shared" si="718"/>
        <v>0</v>
      </c>
      <c r="R271" s="1132">
        <f t="shared" si="718"/>
        <v>0</v>
      </c>
      <c r="S271" s="1132">
        <f t="shared" si="718"/>
        <v>0</v>
      </c>
      <c r="T271" s="1132">
        <f t="shared" si="718"/>
        <v>0</v>
      </c>
      <c r="U271" s="1132">
        <f t="shared" si="718"/>
        <v>0</v>
      </c>
      <c r="V271" s="1132">
        <f t="shared" si="718"/>
        <v>0</v>
      </c>
      <c r="W271" s="1132">
        <f t="shared" si="718"/>
        <v>0</v>
      </c>
      <c r="X271" s="1132">
        <f t="shared" si="718"/>
        <v>0</v>
      </c>
      <c r="Y271" s="1132">
        <f t="shared" si="718"/>
        <v>0</v>
      </c>
      <c r="Z271" s="1132">
        <f t="shared" si="718"/>
        <v>0</v>
      </c>
      <c r="AA271" s="1132">
        <f t="shared" si="718"/>
        <v>0</v>
      </c>
      <c r="AB271" s="1132">
        <f t="shared" si="718"/>
        <v>0</v>
      </c>
      <c r="AC271" s="1132">
        <f t="shared" si="718"/>
        <v>250000</v>
      </c>
      <c r="AD271" s="1132">
        <f t="shared" si="718"/>
        <v>0</v>
      </c>
      <c r="AE271" s="1132">
        <f t="shared" si="718"/>
        <v>0</v>
      </c>
      <c r="AF271" s="1132">
        <f t="shared" si="718"/>
        <v>10521</v>
      </c>
      <c r="AG271" s="1132">
        <f t="shared" si="718"/>
        <v>0</v>
      </c>
      <c r="AH271" s="1132">
        <f t="shared" si="718"/>
        <v>0</v>
      </c>
      <c r="AI271" s="1132">
        <f t="shared" si="718"/>
        <v>239479</v>
      </c>
      <c r="AJ271" s="1132">
        <f t="shared" si="718"/>
        <v>0</v>
      </c>
      <c r="AK271" s="1132">
        <f t="shared" si="718"/>
        <v>0</v>
      </c>
      <c r="AL271" s="1132">
        <f t="shared" si="718"/>
        <v>239479</v>
      </c>
      <c r="AM271" s="1132">
        <f t="shared" si="718"/>
        <v>0</v>
      </c>
      <c r="AN271" s="1132">
        <f t="shared" si="718"/>
        <v>0</v>
      </c>
      <c r="AO271" s="1132">
        <f t="shared" si="718"/>
        <v>515000</v>
      </c>
      <c r="AP271" s="1132">
        <f t="shared" si="718"/>
        <v>0</v>
      </c>
      <c r="AQ271" s="1132">
        <f t="shared" si="718"/>
        <v>0</v>
      </c>
      <c r="AR271" s="1132">
        <f t="shared" si="718"/>
        <v>515000</v>
      </c>
      <c r="AS271" s="1132">
        <f t="shared" si="718"/>
        <v>0</v>
      </c>
      <c r="AT271" s="1132">
        <f t="shared" si="718"/>
        <v>0</v>
      </c>
      <c r="AU271" s="1132">
        <f t="shared" si="718"/>
        <v>765000</v>
      </c>
      <c r="AV271" s="1132">
        <f t="shared" si="718"/>
        <v>0</v>
      </c>
      <c r="AW271" s="1132">
        <f t="shared" si="718"/>
        <v>0</v>
      </c>
      <c r="AX271" s="1132">
        <f t="shared" si="718"/>
        <v>0</v>
      </c>
      <c r="AY271" s="1132">
        <f t="shared" si="718"/>
        <v>0</v>
      </c>
      <c r="AZ271" s="1132">
        <f t="shared" si="718"/>
        <v>0</v>
      </c>
      <c r="BA271" s="1132">
        <f t="shared" si="718"/>
        <v>0</v>
      </c>
      <c r="BB271" s="1132">
        <f t="shared" si="718"/>
        <v>50000</v>
      </c>
      <c r="BC271" s="1132">
        <f t="shared" si="718"/>
        <v>0</v>
      </c>
      <c r="BD271" s="1132">
        <f t="shared" si="718"/>
        <v>0</v>
      </c>
      <c r="BE271" s="1132">
        <f t="shared" si="718"/>
        <v>50000</v>
      </c>
      <c r="BF271" s="1132">
        <f t="shared" si="718"/>
        <v>0</v>
      </c>
      <c r="BG271" s="1132">
        <f t="shared" si="718"/>
        <v>0</v>
      </c>
      <c r="BH271" s="1132">
        <f t="shared" si="718"/>
        <v>35000</v>
      </c>
      <c r="BI271" s="1132">
        <f t="shared" si="718"/>
        <v>0</v>
      </c>
      <c r="BJ271" s="1132">
        <f t="shared" si="718"/>
        <v>0</v>
      </c>
      <c r="BK271" s="1132">
        <f t="shared" si="718"/>
        <v>35000</v>
      </c>
      <c r="BL271" s="1132">
        <f t="shared" si="718"/>
        <v>0</v>
      </c>
      <c r="BM271" s="1132">
        <f t="shared" si="718"/>
        <v>0</v>
      </c>
      <c r="BN271" s="1132"/>
      <c r="BO271" s="1449">
        <f>BO272</f>
        <v>50000</v>
      </c>
      <c r="BP271" s="1132">
        <f>BP272</f>
        <v>50000</v>
      </c>
      <c r="BQ271" s="1132">
        <f>BQ272</f>
        <v>0</v>
      </c>
      <c r="BR271" s="1132">
        <f>BR272</f>
        <v>0</v>
      </c>
      <c r="BS271" s="1646"/>
    </row>
    <row r="272" spans="1:72" s="39" customFormat="1" ht="19.5" hidden="1" customHeight="1">
      <c r="A272" s="1653"/>
      <c r="B272" s="1647" t="s">
        <v>30</v>
      </c>
      <c r="C272" s="123"/>
      <c r="D272" s="123"/>
      <c r="E272" s="560"/>
      <c r="F272" s="1132">
        <f>F273</f>
        <v>950018</v>
      </c>
      <c r="G272" s="1132">
        <f t="shared" ref="G272:AZ274" si="719">G273</f>
        <v>850000</v>
      </c>
      <c r="H272" s="1132"/>
      <c r="I272" s="1132"/>
      <c r="J272" s="1132"/>
      <c r="K272" s="1132">
        <f t="shared" si="719"/>
        <v>0</v>
      </c>
      <c r="L272" s="1132">
        <f t="shared" si="719"/>
        <v>0</v>
      </c>
      <c r="M272" s="1132">
        <f t="shared" si="719"/>
        <v>765000</v>
      </c>
      <c r="N272" s="1132">
        <f t="shared" si="719"/>
        <v>765000</v>
      </c>
      <c r="O272" s="1132">
        <f t="shared" si="719"/>
        <v>0</v>
      </c>
      <c r="P272" s="1132">
        <f t="shared" si="719"/>
        <v>0</v>
      </c>
      <c r="Q272" s="1132">
        <f t="shared" si="719"/>
        <v>0</v>
      </c>
      <c r="R272" s="1132">
        <f t="shared" si="719"/>
        <v>0</v>
      </c>
      <c r="S272" s="1132">
        <f t="shared" si="719"/>
        <v>0</v>
      </c>
      <c r="T272" s="1132">
        <f t="shared" si="719"/>
        <v>0</v>
      </c>
      <c r="U272" s="1132">
        <f t="shared" si="719"/>
        <v>0</v>
      </c>
      <c r="V272" s="1132">
        <f t="shared" si="719"/>
        <v>0</v>
      </c>
      <c r="W272" s="1132">
        <f t="shared" si="719"/>
        <v>0</v>
      </c>
      <c r="X272" s="1132">
        <f t="shared" si="719"/>
        <v>0</v>
      </c>
      <c r="Y272" s="1132">
        <f t="shared" si="719"/>
        <v>0</v>
      </c>
      <c r="Z272" s="1132">
        <f t="shared" si="719"/>
        <v>0</v>
      </c>
      <c r="AA272" s="1132">
        <f t="shared" si="719"/>
        <v>0</v>
      </c>
      <c r="AB272" s="1132">
        <f t="shared" si="719"/>
        <v>0</v>
      </c>
      <c r="AC272" s="1132">
        <f t="shared" si="719"/>
        <v>250000</v>
      </c>
      <c r="AD272" s="1132">
        <f t="shared" si="719"/>
        <v>0</v>
      </c>
      <c r="AE272" s="1132">
        <f t="shared" si="719"/>
        <v>0</v>
      </c>
      <c r="AF272" s="1132">
        <f t="shared" si="719"/>
        <v>10521</v>
      </c>
      <c r="AG272" s="1132">
        <f t="shared" si="719"/>
        <v>0</v>
      </c>
      <c r="AH272" s="1132">
        <f t="shared" si="719"/>
        <v>0</v>
      </c>
      <c r="AI272" s="1132">
        <f t="shared" si="719"/>
        <v>239479</v>
      </c>
      <c r="AJ272" s="1132">
        <f t="shared" si="719"/>
        <v>0</v>
      </c>
      <c r="AK272" s="1132">
        <f t="shared" si="719"/>
        <v>0</v>
      </c>
      <c r="AL272" s="1132">
        <f t="shared" si="719"/>
        <v>239479</v>
      </c>
      <c r="AM272" s="1132">
        <f t="shared" si="719"/>
        <v>0</v>
      </c>
      <c r="AN272" s="1132">
        <f t="shared" si="719"/>
        <v>0</v>
      </c>
      <c r="AO272" s="1132">
        <f t="shared" si="719"/>
        <v>515000</v>
      </c>
      <c r="AP272" s="1132">
        <f t="shared" si="719"/>
        <v>0</v>
      </c>
      <c r="AQ272" s="1132">
        <f t="shared" si="719"/>
        <v>0</v>
      </c>
      <c r="AR272" s="1132">
        <f t="shared" si="719"/>
        <v>515000</v>
      </c>
      <c r="AS272" s="1132">
        <f t="shared" si="719"/>
        <v>0</v>
      </c>
      <c r="AT272" s="1132">
        <f t="shared" si="719"/>
        <v>0</v>
      </c>
      <c r="AU272" s="1132">
        <f t="shared" si="719"/>
        <v>765000</v>
      </c>
      <c r="AV272" s="1132">
        <f t="shared" si="719"/>
        <v>0</v>
      </c>
      <c r="AW272" s="1132">
        <f t="shared" si="719"/>
        <v>0</v>
      </c>
      <c r="AX272" s="1132">
        <f t="shared" si="719"/>
        <v>0</v>
      </c>
      <c r="AY272" s="1132">
        <f t="shared" si="719"/>
        <v>0</v>
      </c>
      <c r="AZ272" s="1132">
        <f t="shared" si="719"/>
        <v>0</v>
      </c>
      <c r="BA272" s="1132">
        <f t="shared" si="718"/>
        <v>0</v>
      </c>
      <c r="BB272" s="1132">
        <f t="shared" si="718"/>
        <v>50000</v>
      </c>
      <c r="BC272" s="1132">
        <f t="shared" si="718"/>
        <v>0</v>
      </c>
      <c r="BD272" s="1132">
        <f t="shared" si="718"/>
        <v>0</v>
      </c>
      <c r="BE272" s="1132">
        <f t="shared" si="718"/>
        <v>50000</v>
      </c>
      <c r="BF272" s="1132">
        <f t="shared" si="718"/>
        <v>0</v>
      </c>
      <c r="BG272" s="1132">
        <f t="shared" si="718"/>
        <v>0</v>
      </c>
      <c r="BH272" s="1132">
        <f t="shared" si="718"/>
        <v>35000</v>
      </c>
      <c r="BI272" s="1132">
        <f t="shared" si="718"/>
        <v>0</v>
      </c>
      <c r="BJ272" s="1132">
        <f t="shared" si="718"/>
        <v>0</v>
      </c>
      <c r="BK272" s="1132">
        <f t="shared" si="718"/>
        <v>35000</v>
      </c>
      <c r="BL272" s="1132">
        <f t="shared" si="718"/>
        <v>0</v>
      </c>
      <c r="BM272" s="1132">
        <f t="shared" si="718"/>
        <v>0</v>
      </c>
      <c r="BN272" s="1132"/>
      <c r="BO272" s="1449">
        <f t="shared" ref="BO272:BR274" si="720">BO273</f>
        <v>50000</v>
      </c>
      <c r="BP272" s="1132">
        <f t="shared" si="720"/>
        <v>50000</v>
      </c>
      <c r="BQ272" s="1132">
        <f t="shared" si="720"/>
        <v>0</v>
      </c>
      <c r="BR272" s="1132">
        <f t="shared" si="720"/>
        <v>0</v>
      </c>
      <c r="BS272" s="1646"/>
    </row>
    <row r="273" spans="1:71" s="39" customFormat="1" ht="54" hidden="1">
      <c r="A273" s="1653" t="s">
        <v>29</v>
      </c>
      <c r="B273" s="1396" t="s">
        <v>266</v>
      </c>
      <c r="C273" s="123"/>
      <c r="D273" s="123"/>
      <c r="E273" s="560"/>
      <c r="F273" s="1132">
        <f>F274</f>
        <v>950018</v>
      </c>
      <c r="G273" s="1132">
        <f t="shared" si="719"/>
        <v>850000</v>
      </c>
      <c r="H273" s="1132"/>
      <c r="I273" s="1132"/>
      <c r="J273" s="1132"/>
      <c r="K273" s="1132">
        <f t="shared" si="719"/>
        <v>0</v>
      </c>
      <c r="L273" s="1132">
        <f t="shared" si="719"/>
        <v>0</v>
      </c>
      <c r="M273" s="1132">
        <f t="shared" si="719"/>
        <v>765000</v>
      </c>
      <c r="N273" s="1132">
        <f t="shared" si="719"/>
        <v>765000</v>
      </c>
      <c r="O273" s="1132">
        <f t="shared" si="719"/>
        <v>0</v>
      </c>
      <c r="P273" s="1132">
        <f t="shared" si="719"/>
        <v>0</v>
      </c>
      <c r="Q273" s="1132">
        <f t="shared" si="719"/>
        <v>0</v>
      </c>
      <c r="R273" s="1132">
        <f t="shared" si="719"/>
        <v>0</v>
      </c>
      <c r="S273" s="1132">
        <f t="shared" si="719"/>
        <v>0</v>
      </c>
      <c r="T273" s="1132">
        <f t="shared" si="719"/>
        <v>0</v>
      </c>
      <c r="U273" s="1132">
        <f t="shared" si="719"/>
        <v>0</v>
      </c>
      <c r="V273" s="1132">
        <f t="shared" si="719"/>
        <v>0</v>
      </c>
      <c r="W273" s="1132">
        <f t="shared" si="719"/>
        <v>0</v>
      </c>
      <c r="X273" s="1132">
        <f t="shared" si="719"/>
        <v>0</v>
      </c>
      <c r="Y273" s="1132">
        <f t="shared" si="719"/>
        <v>0</v>
      </c>
      <c r="Z273" s="1132">
        <f t="shared" si="719"/>
        <v>0</v>
      </c>
      <c r="AA273" s="1132">
        <f t="shared" si="719"/>
        <v>0</v>
      </c>
      <c r="AB273" s="1132">
        <f t="shared" si="719"/>
        <v>0</v>
      </c>
      <c r="AC273" s="1132">
        <f t="shared" si="719"/>
        <v>250000</v>
      </c>
      <c r="AD273" s="1132">
        <f t="shared" si="719"/>
        <v>0</v>
      </c>
      <c r="AE273" s="1132">
        <f t="shared" si="719"/>
        <v>0</v>
      </c>
      <c r="AF273" s="1132">
        <f t="shared" si="719"/>
        <v>10521</v>
      </c>
      <c r="AG273" s="1132">
        <f t="shared" si="719"/>
        <v>0</v>
      </c>
      <c r="AH273" s="1132">
        <f t="shared" si="719"/>
        <v>0</v>
      </c>
      <c r="AI273" s="1132">
        <f t="shared" si="719"/>
        <v>239479</v>
      </c>
      <c r="AJ273" s="1132">
        <f t="shared" si="719"/>
        <v>0</v>
      </c>
      <c r="AK273" s="1132">
        <f t="shared" si="719"/>
        <v>0</v>
      </c>
      <c r="AL273" s="1132">
        <f t="shared" si="719"/>
        <v>239479</v>
      </c>
      <c r="AM273" s="1132">
        <f t="shared" si="719"/>
        <v>0</v>
      </c>
      <c r="AN273" s="1132">
        <f t="shared" si="719"/>
        <v>0</v>
      </c>
      <c r="AO273" s="1132">
        <f t="shared" si="719"/>
        <v>515000</v>
      </c>
      <c r="AP273" s="1132">
        <f t="shared" si="719"/>
        <v>0</v>
      </c>
      <c r="AQ273" s="1132">
        <f t="shared" si="719"/>
        <v>0</v>
      </c>
      <c r="AR273" s="1132">
        <f t="shared" si="719"/>
        <v>515000</v>
      </c>
      <c r="AS273" s="1132">
        <f t="shared" si="719"/>
        <v>0</v>
      </c>
      <c r="AT273" s="1132">
        <f t="shared" si="719"/>
        <v>0</v>
      </c>
      <c r="AU273" s="1132">
        <f t="shared" si="719"/>
        <v>765000</v>
      </c>
      <c r="AV273" s="1132">
        <f t="shared" si="719"/>
        <v>0</v>
      </c>
      <c r="AW273" s="1132">
        <f t="shared" si="719"/>
        <v>0</v>
      </c>
      <c r="AX273" s="1132">
        <f t="shared" si="719"/>
        <v>0</v>
      </c>
      <c r="AY273" s="1132">
        <f t="shared" si="719"/>
        <v>0</v>
      </c>
      <c r="AZ273" s="1132">
        <f t="shared" si="719"/>
        <v>0</v>
      </c>
      <c r="BA273" s="1132">
        <f t="shared" si="718"/>
        <v>0</v>
      </c>
      <c r="BB273" s="1132">
        <f t="shared" si="718"/>
        <v>50000</v>
      </c>
      <c r="BC273" s="1132">
        <f t="shared" si="718"/>
        <v>0</v>
      </c>
      <c r="BD273" s="1132">
        <f t="shared" si="718"/>
        <v>0</v>
      </c>
      <c r="BE273" s="1132">
        <f t="shared" si="718"/>
        <v>50000</v>
      </c>
      <c r="BF273" s="1132">
        <f t="shared" si="718"/>
        <v>0</v>
      </c>
      <c r="BG273" s="1132">
        <f t="shared" si="718"/>
        <v>0</v>
      </c>
      <c r="BH273" s="1132">
        <f t="shared" si="718"/>
        <v>35000</v>
      </c>
      <c r="BI273" s="1132">
        <f t="shared" si="718"/>
        <v>0</v>
      </c>
      <c r="BJ273" s="1132">
        <f t="shared" si="718"/>
        <v>0</v>
      </c>
      <c r="BK273" s="1132">
        <f t="shared" si="718"/>
        <v>35000</v>
      </c>
      <c r="BL273" s="1132">
        <f t="shared" si="718"/>
        <v>0</v>
      </c>
      <c r="BM273" s="1132">
        <f t="shared" si="718"/>
        <v>0</v>
      </c>
      <c r="BN273" s="1132"/>
      <c r="BO273" s="1449">
        <f t="shared" si="720"/>
        <v>50000</v>
      </c>
      <c r="BP273" s="1132">
        <f t="shared" si="720"/>
        <v>50000</v>
      </c>
      <c r="BQ273" s="1132">
        <f t="shared" si="720"/>
        <v>0</v>
      </c>
      <c r="BR273" s="1132">
        <f t="shared" si="720"/>
        <v>0</v>
      </c>
      <c r="BS273" s="1646"/>
    </row>
    <row r="274" spans="1:71" s="39" customFormat="1" ht="15.75" hidden="1" customHeight="1">
      <c r="A274" s="1654"/>
      <c r="B274" s="1402" t="s">
        <v>25</v>
      </c>
      <c r="C274" s="1655"/>
      <c r="D274" s="1655"/>
      <c r="E274" s="1656"/>
      <c r="F274" s="1625">
        <f>F275</f>
        <v>950018</v>
      </c>
      <c r="G274" s="1625">
        <f t="shared" si="719"/>
        <v>850000</v>
      </c>
      <c r="H274" s="1625"/>
      <c r="I274" s="1625"/>
      <c r="J274" s="1625"/>
      <c r="K274" s="1625">
        <f t="shared" si="719"/>
        <v>0</v>
      </c>
      <c r="L274" s="1625">
        <f t="shared" si="719"/>
        <v>0</v>
      </c>
      <c r="M274" s="1625">
        <f t="shared" si="719"/>
        <v>765000</v>
      </c>
      <c r="N274" s="1625">
        <f t="shared" si="719"/>
        <v>765000</v>
      </c>
      <c r="O274" s="1625">
        <f t="shared" si="719"/>
        <v>0</v>
      </c>
      <c r="P274" s="1625">
        <f t="shared" si="719"/>
        <v>0</v>
      </c>
      <c r="Q274" s="1625">
        <f t="shared" si="719"/>
        <v>0</v>
      </c>
      <c r="R274" s="1625">
        <f t="shared" si="719"/>
        <v>0</v>
      </c>
      <c r="S274" s="1625">
        <f t="shared" si="719"/>
        <v>0</v>
      </c>
      <c r="T274" s="1625">
        <f t="shared" si="719"/>
        <v>0</v>
      </c>
      <c r="U274" s="1625">
        <f t="shared" si="719"/>
        <v>0</v>
      </c>
      <c r="V274" s="1625">
        <f t="shared" si="719"/>
        <v>0</v>
      </c>
      <c r="W274" s="1625">
        <f t="shared" si="719"/>
        <v>0</v>
      </c>
      <c r="X274" s="1625">
        <f t="shared" si="719"/>
        <v>0</v>
      </c>
      <c r="Y274" s="1625">
        <f t="shared" si="719"/>
        <v>0</v>
      </c>
      <c r="Z274" s="1625">
        <f t="shared" si="719"/>
        <v>0</v>
      </c>
      <c r="AA274" s="1625">
        <f t="shared" si="719"/>
        <v>0</v>
      </c>
      <c r="AB274" s="1625">
        <f t="shared" si="719"/>
        <v>0</v>
      </c>
      <c r="AC274" s="1625">
        <f t="shared" si="719"/>
        <v>250000</v>
      </c>
      <c r="AD274" s="1625">
        <f t="shared" si="719"/>
        <v>0</v>
      </c>
      <c r="AE274" s="1625">
        <f t="shared" si="719"/>
        <v>0</v>
      </c>
      <c r="AF274" s="1625">
        <f t="shared" si="719"/>
        <v>10521</v>
      </c>
      <c r="AG274" s="1625">
        <f t="shared" si="719"/>
        <v>0</v>
      </c>
      <c r="AH274" s="1625">
        <f t="shared" si="719"/>
        <v>0</v>
      </c>
      <c r="AI274" s="1625">
        <f t="shared" si="719"/>
        <v>239479</v>
      </c>
      <c r="AJ274" s="1625">
        <f t="shared" si="719"/>
        <v>0</v>
      </c>
      <c r="AK274" s="1625">
        <f t="shared" si="719"/>
        <v>0</v>
      </c>
      <c r="AL274" s="1625">
        <f t="shared" si="719"/>
        <v>239479</v>
      </c>
      <c r="AM274" s="1625">
        <f t="shared" si="719"/>
        <v>0</v>
      </c>
      <c r="AN274" s="1625">
        <f t="shared" si="719"/>
        <v>0</v>
      </c>
      <c r="AO274" s="1625">
        <f t="shared" si="719"/>
        <v>515000</v>
      </c>
      <c r="AP274" s="1625">
        <f t="shared" si="719"/>
        <v>0</v>
      </c>
      <c r="AQ274" s="1625">
        <f t="shared" si="719"/>
        <v>0</v>
      </c>
      <c r="AR274" s="1625">
        <f t="shared" si="719"/>
        <v>515000</v>
      </c>
      <c r="AS274" s="1625">
        <f t="shared" si="719"/>
        <v>0</v>
      </c>
      <c r="AT274" s="1625">
        <f t="shared" si="719"/>
        <v>0</v>
      </c>
      <c r="AU274" s="1625">
        <f t="shared" si="719"/>
        <v>765000</v>
      </c>
      <c r="AV274" s="1625">
        <f t="shared" si="719"/>
        <v>0</v>
      </c>
      <c r="AW274" s="1625">
        <f t="shared" si="719"/>
        <v>0</v>
      </c>
      <c r="AX274" s="1625">
        <f t="shared" si="719"/>
        <v>0</v>
      </c>
      <c r="AY274" s="1625">
        <f t="shared" si="719"/>
        <v>0</v>
      </c>
      <c r="AZ274" s="1625">
        <f t="shared" si="719"/>
        <v>0</v>
      </c>
      <c r="BA274" s="1625">
        <f t="shared" si="718"/>
        <v>0</v>
      </c>
      <c r="BB274" s="1625">
        <f t="shared" si="718"/>
        <v>50000</v>
      </c>
      <c r="BC274" s="1625">
        <f t="shared" si="718"/>
        <v>0</v>
      </c>
      <c r="BD274" s="1625">
        <f t="shared" si="718"/>
        <v>0</v>
      </c>
      <c r="BE274" s="1625">
        <f t="shared" si="718"/>
        <v>50000</v>
      </c>
      <c r="BF274" s="1625">
        <f t="shared" si="718"/>
        <v>0</v>
      </c>
      <c r="BG274" s="1625">
        <f t="shared" si="718"/>
        <v>0</v>
      </c>
      <c r="BH274" s="1625">
        <f t="shared" si="718"/>
        <v>35000</v>
      </c>
      <c r="BI274" s="1625">
        <f t="shared" si="718"/>
        <v>0</v>
      </c>
      <c r="BJ274" s="1625">
        <f t="shared" si="718"/>
        <v>0</v>
      </c>
      <c r="BK274" s="1625">
        <f t="shared" si="718"/>
        <v>35000</v>
      </c>
      <c r="BL274" s="1625">
        <f t="shared" si="718"/>
        <v>0</v>
      </c>
      <c r="BM274" s="1625">
        <f t="shared" si="718"/>
        <v>0</v>
      </c>
      <c r="BN274" s="1625"/>
      <c r="BO274" s="1648">
        <f t="shared" si="720"/>
        <v>50000</v>
      </c>
      <c r="BP274" s="1625">
        <f t="shared" si="720"/>
        <v>50000</v>
      </c>
      <c r="BQ274" s="1625">
        <f t="shared" si="720"/>
        <v>0</v>
      </c>
      <c r="BR274" s="1625">
        <f t="shared" si="720"/>
        <v>0</v>
      </c>
      <c r="BS274" s="1657"/>
    </row>
    <row r="275" spans="1:71" s="39" customFormat="1" ht="43.5" hidden="1" customHeight="1">
      <c r="A275" s="1652">
        <v>1</v>
      </c>
      <c r="B275" s="1658" t="s">
        <v>219</v>
      </c>
      <c r="C275" s="123"/>
      <c r="D275" s="123"/>
      <c r="E275" s="1659" t="s">
        <v>237</v>
      </c>
      <c r="F275" s="1660">
        <v>950018</v>
      </c>
      <c r="G275" s="1660">
        <v>850000</v>
      </c>
      <c r="H275" s="1660"/>
      <c r="I275" s="1660"/>
      <c r="J275" s="1660"/>
      <c r="K275" s="112"/>
      <c r="L275" s="225"/>
      <c r="M275" s="112">
        <f>N275</f>
        <v>765000</v>
      </c>
      <c r="N275" s="1660">
        <v>765000</v>
      </c>
      <c r="O275" s="112"/>
      <c r="P275" s="1660"/>
      <c r="Q275" s="112"/>
      <c r="R275" s="112"/>
      <c r="S275" s="225"/>
      <c r="T275" s="112"/>
      <c r="U275" s="112"/>
      <c r="V275" s="225"/>
      <c r="W275" s="112"/>
      <c r="X275" s="112"/>
      <c r="Y275" s="225"/>
      <c r="Z275" s="112"/>
      <c r="AA275" s="112"/>
      <c r="AB275" s="225"/>
      <c r="AC275" s="225">
        <v>250000</v>
      </c>
      <c r="AD275" s="112"/>
      <c r="AE275" s="225"/>
      <c r="AF275" s="112">
        <v>10521</v>
      </c>
      <c r="AG275" s="112"/>
      <c r="AH275" s="112"/>
      <c r="AI275" s="111">
        <f t="shared" ref="AI275" si="721">AC275-AF275</f>
        <v>239479</v>
      </c>
      <c r="AJ275" s="112"/>
      <c r="AK275" s="225"/>
      <c r="AL275" s="112">
        <f>AI275</f>
        <v>239479</v>
      </c>
      <c r="AM275" s="225"/>
      <c r="AN275" s="112"/>
      <c r="AO275" s="112">
        <v>515000</v>
      </c>
      <c r="AP275" s="112"/>
      <c r="AQ275" s="112"/>
      <c r="AR275" s="112">
        <f>AO275</f>
        <v>515000</v>
      </c>
      <c r="AS275" s="112"/>
      <c r="AT275" s="112"/>
      <c r="AU275" s="111">
        <f t="shared" ref="AU275:AW275" si="722">Q275+AC275+AO275</f>
        <v>765000</v>
      </c>
      <c r="AV275" s="111">
        <f t="shared" si="722"/>
        <v>0</v>
      </c>
      <c r="AW275" s="111">
        <f t="shared" si="722"/>
        <v>0</v>
      </c>
      <c r="AX275" s="111"/>
      <c r="AY275" s="225">
        <f>N275-AU275</f>
        <v>0</v>
      </c>
      <c r="AZ275" s="111">
        <f t="shared" ref="AZ275:BA275" si="723">O275-AV275</f>
        <v>0</v>
      </c>
      <c r="BA275" s="94">
        <f t="shared" si="723"/>
        <v>0</v>
      </c>
      <c r="BB275" s="111">
        <v>50000</v>
      </c>
      <c r="BC275" s="94"/>
      <c r="BD275" s="94"/>
      <c r="BE275" s="111">
        <v>50000</v>
      </c>
      <c r="BF275" s="94"/>
      <c r="BG275" s="94"/>
      <c r="BH275" s="111">
        <v>35000</v>
      </c>
      <c r="BI275" s="111"/>
      <c r="BJ275" s="94"/>
      <c r="BK275" s="94">
        <f>BH275</f>
        <v>35000</v>
      </c>
      <c r="BL275" s="94"/>
      <c r="BM275" s="94"/>
      <c r="BN275" s="111" t="s">
        <v>428</v>
      </c>
      <c r="BO275" s="1650">
        <v>50000</v>
      </c>
      <c r="BP275" s="223">
        <v>50000</v>
      </c>
      <c r="BQ275" s="223"/>
      <c r="BR275" s="223"/>
      <c r="BS275" s="1661" t="s">
        <v>374</v>
      </c>
    </row>
    <row r="276" spans="1:71" s="39" customFormat="1" ht="17.25" hidden="1" customHeight="1">
      <c r="A276" s="1595" t="s">
        <v>3</v>
      </c>
      <c r="B276" s="1596" t="s">
        <v>417</v>
      </c>
      <c r="C276" s="123"/>
      <c r="D276" s="123"/>
      <c r="E276" s="1659"/>
      <c r="F276" s="1660"/>
      <c r="G276" s="1660"/>
      <c r="H276" s="1660"/>
      <c r="I276" s="1660"/>
      <c r="J276" s="1660"/>
      <c r="K276" s="112"/>
      <c r="L276" s="225"/>
      <c r="M276" s="1132">
        <f>M271*0.1/0.9</f>
        <v>85000</v>
      </c>
      <c r="N276" s="1660">
        <f>M276</f>
        <v>85000</v>
      </c>
      <c r="O276" s="112"/>
      <c r="P276" s="1660"/>
      <c r="Q276" s="112"/>
      <c r="R276" s="112"/>
      <c r="S276" s="225"/>
      <c r="T276" s="112"/>
      <c r="U276" s="112"/>
      <c r="V276" s="225"/>
      <c r="W276" s="112"/>
      <c r="X276" s="112"/>
      <c r="Y276" s="225"/>
      <c r="Z276" s="112"/>
      <c r="AA276" s="112"/>
      <c r="AB276" s="225"/>
      <c r="AC276" s="225"/>
      <c r="AD276" s="112"/>
      <c r="AE276" s="225"/>
      <c r="AF276" s="112"/>
      <c r="AG276" s="112"/>
      <c r="AH276" s="112"/>
      <c r="AI276" s="111"/>
      <c r="AJ276" s="112"/>
      <c r="AK276" s="225"/>
      <c r="AL276" s="112"/>
      <c r="AM276" s="225"/>
      <c r="AN276" s="112"/>
      <c r="AO276" s="112"/>
      <c r="AP276" s="112"/>
      <c r="AQ276" s="112"/>
      <c r="AR276" s="112"/>
      <c r="AS276" s="112"/>
      <c r="AT276" s="112"/>
      <c r="AU276" s="111"/>
      <c r="AV276" s="111"/>
      <c r="AW276" s="111"/>
      <c r="AX276" s="111">
        <f>AY276</f>
        <v>85000</v>
      </c>
      <c r="AY276" s="225">
        <f>M276-AU276</f>
        <v>85000</v>
      </c>
      <c r="AZ276" s="111"/>
      <c r="BA276" s="94"/>
      <c r="BB276" s="111"/>
      <c r="BC276" s="94"/>
      <c r="BD276" s="94"/>
      <c r="BE276" s="111"/>
      <c r="BF276" s="94"/>
      <c r="BG276" s="94"/>
      <c r="BH276" s="111"/>
      <c r="BI276" s="94"/>
      <c r="BJ276" s="94"/>
      <c r="BK276" s="94"/>
      <c r="BL276" s="94"/>
      <c r="BM276" s="94"/>
      <c r="BN276" s="94"/>
      <c r="BO276" s="1650"/>
      <c r="BP276" s="223"/>
      <c r="BQ276" s="223"/>
      <c r="BR276" s="223"/>
      <c r="BS276" s="1661"/>
    </row>
    <row r="277" spans="1:71" s="39" customFormat="1" ht="36.75" customHeight="1">
      <c r="A277" s="1662" t="s">
        <v>12</v>
      </c>
      <c r="B277" s="1658" t="s">
        <v>220</v>
      </c>
      <c r="C277" s="123"/>
      <c r="D277" s="123"/>
      <c r="E277" s="1659"/>
      <c r="F277" s="1660">
        <f>F278+F298</f>
        <v>45861.111111111109</v>
      </c>
      <c r="G277" s="1660"/>
      <c r="H277" s="1660"/>
      <c r="I277" s="1660"/>
      <c r="J277" s="1660"/>
      <c r="K277" s="112"/>
      <c r="L277" s="225"/>
      <c r="M277" s="112">
        <f>M278+M298</f>
        <v>30000</v>
      </c>
      <c r="N277" s="112">
        <f t="shared" ref="N277:P277" si="724">N278+N298</f>
        <v>30000</v>
      </c>
      <c r="O277" s="112">
        <f t="shared" si="724"/>
        <v>0</v>
      </c>
      <c r="P277" s="112">
        <f t="shared" si="724"/>
        <v>0</v>
      </c>
      <c r="Q277" s="112">
        <f>Q278+Q298</f>
        <v>0</v>
      </c>
      <c r="R277" s="112">
        <f t="shared" ref="R277:BM277" si="725">R278+R298</f>
        <v>0</v>
      </c>
      <c r="S277" s="112">
        <f t="shared" si="725"/>
        <v>0</v>
      </c>
      <c r="T277" s="112">
        <f t="shared" si="725"/>
        <v>0</v>
      </c>
      <c r="U277" s="112">
        <f t="shared" si="725"/>
        <v>0</v>
      </c>
      <c r="V277" s="112">
        <f t="shared" si="725"/>
        <v>0</v>
      </c>
      <c r="W277" s="112">
        <f t="shared" si="725"/>
        <v>0</v>
      </c>
      <c r="X277" s="112">
        <f t="shared" si="725"/>
        <v>0</v>
      </c>
      <c r="Y277" s="112">
        <f t="shared" si="725"/>
        <v>0</v>
      </c>
      <c r="Z277" s="112">
        <f t="shared" si="725"/>
        <v>0</v>
      </c>
      <c r="AA277" s="112">
        <f t="shared" si="725"/>
        <v>0</v>
      </c>
      <c r="AB277" s="112">
        <f t="shared" si="725"/>
        <v>0</v>
      </c>
      <c r="AC277" s="112">
        <f t="shared" si="725"/>
        <v>27000</v>
      </c>
      <c r="AD277" s="112">
        <f t="shared" si="725"/>
        <v>0</v>
      </c>
      <c r="AE277" s="112">
        <f t="shared" si="725"/>
        <v>0</v>
      </c>
      <c r="AF277" s="112">
        <f t="shared" si="725"/>
        <v>1354</v>
      </c>
      <c r="AG277" s="112">
        <f t="shared" si="725"/>
        <v>0</v>
      </c>
      <c r="AH277" s="112">
        <f t="shared" si="725"/>
        <v>1354</v>
      </c>
      <c r="AI277" s="112">
        <f t="shared" si="725"/>
        <v>25646</v>
      </c>
      <c r="AJ277" s="112">
        <f t="shared" si="725"/>
        <v>0</v>
      </c>
      <c r="AK277" s="112">
        <f t="shared" si="725"/>
        <v>0</v>
      </c>
      <c r="AL277" s="112">
        <f t="shared" si="725"/>
        <v>25646</v>
      </c>
      <c r="AM277" s="112">
        <f t="shared" si="725"/>
        <v>0</v>
      </c>
      <c r="AN277" s="112">
        <f t="shared" si="725"/>
        <v>0</v>
      </c>
      <c r="AO277" s="112">
        <f t="shared" si="725"/>
        <v>0</v>
      </c>
      <c r="AP277" s="112">
        <f t="shared" si="725"/>
        <v>0</v>
      </c>
      <c r="AQ277" s="112">
        <f t="shared" si="725"/>
        <v>0</v>
      </c>
      <c r="AR277" s="112">
        <f t="shared" si="725"/>
        <v>0</v>
      </c>
      <c r="AS277" s="112">
        <f t="shared" si="725"/>
        <v>0</v>
      </c>
      <c r="AT277" s="112">
        <f t="shared" si="725"/>
        <v>0</v>
      </c>
      <c r="AU277" s="112">
        <f t="shared" si="725"/>
        <v>27000</v>
      </c>
      <c r="AV277" s="112">
        <f t="shared" si="725"/>
        <v>0</v>
      </c>
      <c r="AW277" s="112">
        <f t="shared" si="725"/>
        <v>0</v>
      </c>
      <c r="AX277" s="112">
        <f t="shared" si="725"/>
        <v>3000</v>
      </c>
      <c r="AY277" s="112">
        <f t="shared" si="725"/>
        <v>3000</v>
      </c>
      <c r="AZ277" s="112">
        <f t="shared" si="725"/>
        <v>0</v>
      </c>
      <c r="BA277" s="112">
        <f t="shared" si="725"/>
        <v>0</v>
      </c>
      <c r="BB277" s="112">
        <f t="shared" si="725"/>
        <v>3000</v>
      </c>
      <c r="BC277" s="112">
        <f t="shared" si="725"/>
        <v>0</v>
      </c>
      <c r="BD277" s="112">
        <f t="shared" si="725"/>
        <v>0</v>
      </c>
      <c r="BE277" s="112">
        <f t="shared" si="725"/>
        <v>3000</v>
      </c>
      <c r="BF277" s="112">
        <f t="shared" si="725"/>
        <v>0</v>
      </c>
      <c r="BG277" s="112">
        <f t="shared" si="725"/>
        <v>0</v>
      </c>
      <c r="BH277" s="112">
        <f t="shared" si="725"/>
        <v>0</v>
      </c>
      <c r="BI277" s="112">
        <f t="shared" si="725"/>
        <v>0</v>
      </c>
      <c r="BJ277" s="112">
        <f t="shared" si="725"/>
        <v>0</v>
      </c>
      <c r="BK277" s="112">
        <f t="shared" si="725"/>
        <v>0</v>
      </c>
      <c r="BL277" s="112">
        <f t="shared" si="725"/>
        <v>0</v>
      </c>
      <c r="BM277" s="112">
        <f t="shared" si="725"/>
        <v>0</v>
      </c>
      <c r="BN277" s="111"/>
      <c r="BO277" s="1650"/>
      <c r="BP277" s="223"/>
      <c r="BQ277" s="223"/>
      <c r="BR277" s="223"/>
      <c r="BS277" s="1661"/>
    </row>
    <row r="278" spans="1:71" s="39" customFormat="1" ht="15" hidden="1" customHeight="1">
      <c r="A278" s="1653" t="s">
        <v>2</v>
      </c>
      <c r="B278" s="1596" t="s">
        <v>415</v>
      </c>
      <c r="C278" s="123"/>
      <c r="D278" s="123"/>
      <c r="E278" s="1659"/>
      <c r="F278" s="1626">
        <f>F279</f>
        <v>41275</v>
      </c>
      <c r="G278" s="1626">
        <f t="shared" ref="G278:AZ280" si="726">G279</f>
        <v>30000</v>
      </c>
      <c r="H278" s="1626"/>
      <c r="I278" s="1626"/>
      <c r="J278" s="1626"/>
      <c r="K278" s="1626">
        <f t="shared" si="726"/>
        <v>0</v>
      </c>
      <c r="L278" s="1626">
        <f t="shared" si="726"/>
        <v>0</v>
      </c>
      <c r="M278" s="1626">
        <f t="shared" si="726"/>
        <v>27000</v>
      </c>
      <c r="N278" s="1626">
        <f t="shared" si="726"/>
        <v>27000</v>
      </c>
      <c r="O278" s="1626">
        <f t="shared" si="726"/>
        <v>0</v>
      </c>
      <c r="P278" s="1626">
        <f t="shared" si="726"/>
        <v>0</v>
      </c>
      <c r="Q278" s="1626">
        <f t="shared" si="726"/>
        <v>0</v>
      </c>
      <c r="R278" s="1626">
        <f t="shared" si="726"/>
        <v>0</v>
      </c>
      <c r="S278" s="1626">
        <f t="shared" si="726"/>
        <v>0</v>
      </c>
      <c r="T278" s="1626">
        <f t="shared" si="726"/>
        <v>0</v>
      </c>
      <c r="U278" s="1626">
        <f t="shared" si="726"/>
        <v>0</v>
      </c>
      <c r="V278" s="1626">
        <f t="shared" si="726"/>
        <v>0</v>
      </c>
      <c r="W278" s="1626">
        <f t="shared" si="726"/>
        <v>0</v>
      </c>
      <c r="X278" s="1626">
        <f t="shared" si="726"/>
        <v>0</v>
      </c>
      <c r="Y278" s="1626">
        <f t="shared" si="726"/>
        <v>0</v>
      </c>
      <c r="Z278" s="1626">
        <f t="shared" si="726"/>
        <v>0</v>
      </c>
      <c r="AA278" s="1626">
        <f t="shared" si="726"/>
        <v>0</v>
      </c>
      <c r="AB278" s="1626">
        <f t="shared" si="726"/>
        <v>0</v>
      </c>
      <c r="AC278" s="1626">
        <f t="shared" si="726"/>
        <v>27000</v>
      </c>
      <c r="AD278" s="1626">
        <f t="shared" si="726"/>
        <v>0</v>
      </c>
      <c r="AE278" s="1626">
        <f t="shared" si="726"/>
        <v>0</v>
      </c>
      <c r="AF278" s="1626">
        <f t="shared" si="726"/>
        <v>1354</v>
      </c>
      <c r="AG278" s="1626">
        <f t="shared" si="726"/>
        <v>0</v>
      </c>
      <c r="AH278" s="1626">
        <f t="shared" si="726"/>
        <v>1354</v>
      </c>
      <c r="AI278" s="1626">
        <f t="shared" si="726"/>
        <v>25646</v>
      </c>
      <c r="AJ278" s="1626">
        <f t="shared" si="726"/>
        <v>0</v>
      </c>
      <c r="AK278" s="1626">
        <f t="shared" si="726"/>
        <v>0</v>
      </c>
      <c r="AL278" s="1626">
        <f t="shared" si="726"/>
        <v>25646</v>
      </c>
      <c r="AM278" s="1626">
        <f t="shared" si="726"/>
        <v>0</v>
      </c>
      <c r="AN278" s="1626">
        <f t="shared" si="726"/>
        <v>0</v>
      </c>
      <c r="AO278" s="1626">
        <f t="shared" si="726"/>
        <v>0</v>
      </c>
      <c r="AP278" s="1626">
        <f t="shared" si="726"/>
        <v>0</v>
      </c>
      <c r="AQ278" s="1626">
        <f t="shared" si="726"/>
        <v>0</v>
      </c>
      <c r="AR278" s="1626">
        <f t="shared" si="726"/>
        <v>0</v>
      </c>
      <c r="AS278" s="1626">
        <f t="shared" si="726"/>
        <v>0</v>
      </c>
      <c r="AT278" s="1626">
        <f t="shared" si="726"/>
        <v>0</v>
      </c>
      <c r="AU278" s="1626">
        <f t="shared" si="726"/>
        <v>27000</v>
      </c>
      <c r="AV278" s="1626">
        <f t="shared" si="726"/>
        <v>0</v>
      </c>
      <c r="AW278" s="1626">
        <f t="shared" si="726"/>
        <v>0</v>
      </c>
      <c r="AX278" s="1626">
        <f t="shared" si="726"/>
        <v>0</v>
      </c>
      <c r="AY278" s="1626">
        <f t="shared" si="726"/>
        <v>0</v>
      </c>
      <c r="AZ278" s="1626">
        <f t="shared" si="726"/>
        <v>0</v>
      </c>
      <c r="BA278" s="1626">
        <f t="shared" ref="BA278:BM280" si="727">BA279</f>
        <v>0</v>
      </c>
      <c r="BB278" s="1626">
        <f t="shared" si="727"/>
        <v>3000</v>
      </c>
      <c r="BC278" s="1626">
        <f t="shared" si="727"/>
        <v>0</v>
      </c>
      <c r="BD278" s="1626">
        <f t="shared" si="727"/>
        <v>0</v>
      </c>
      <c r="BE278" s="1626">
        <f t="shared" si="727"/>
        <v>3000</v>
      </c>
      <c r="BF278" s="1626">
        <f t="shared" si="727"/>
        <v>0</v>
      </c>
      <c r="BG278" s="1626">
        <f t="shared" si="727"/>
        <v>0</v>
      </c>
      <c r="BH278" s="1626">
        <f t="shared" si="727"/>
        <v>0</v>
      </c>
      <c r="BI278" s="1626">
        <f t="shared" si="727"/>
        <v>0</v>
      </c>
      <c r="BJ278" s="1626">
        <f t="shared" si="727"/>
        <v>0</v>
      </c>
      <c r="BK278" s="1626">
        <f t="shared" si="727"/>
        <v>0</v>
      </c>
      <c r="BL278" s="1626">
        <f t="shared" si="727"/>
        <v>0</v>
      </c>
      <c r="BM278" s="1626">
        <f t="shared" si="727"/>
        <v>0</v>
      </c>
      <c r="BN278" s="1626"/>
      <c r="BO278" s="1663">
        <f t="shared" ref="BO278:BR280" si="728">BO279</f>
        <v>3000</v>
      </c>
      <c r="BP278" s="1626">
        <f t="shared" si="728"/>
        <v>3000</v>
      </c>
      <c r="BQ278" s="1626">
        <f t="shared" si="728"/>
        <v>0</v>
      </c>
      <c r="BR278" s="1626">
        <f t="shared" si="728"/>
        <v>0</v>
      </c>
      <c r="BS278" s="1661" t="s">
        <v>374</v>
      </c>
    </row>
    <row r="279" spans="1:71" s="39" customFormat="1" ht="19.5" hidden="1" customHeight="1">
      <c r="A279" s="1653"/>
      <c r="B279" s="1647" t="s">
        <v>30</v>
      </c>
      <c r="C279" s="123"/>
      <c r="D279" s="123"/>
      <c r="E279" s="1659"/>
      <c r="F279" s="1626">
        <f>F280</f>
        <v>41275</v>
      </c>
      <c r="G279" s="1626">
        <f t="shared" si="726"/>
        <v>30000</v>
      </c>
      <c r="H279" s="1626"/>
      <c r="I279" s="1626"/>
      <c r="J279" s="1626"/>
      <c r="K279" s="1626">
        <f t="shared" si="726"/>
        <v>0</v>
      </c>
      <c r="L279" s="1626">
        <f t="shared" si="726"/>
        <v>0</v>
      </c>
      <c r="M279" s="1626">
        <f t="shared" si="726"/>
        <v>27000</v>
      </c>
      <c r="N279" s="1626">
        <f t="shared" si="726"/>
        <v>27000</v>
      </c>
      <c r="O279" s="1626">
        <f t="shared" si="726"/>
        <v>0</v>
      </c>
      <c r="P279" s="1626">
        <f t="shared" si="726"/>
        <v>0</v>
      </c>
      <c r="Q279" s="1626">
        <f t="shared" si="726"/>
        <v>0</v>
      </c>
      <c r="R279" s="1626">
        <f t="shared" si="726"/>
        <v>0</v>
      </c>
      <c r="S279" s="1626">
        <f t="shared" si="726"/>
        <v>0</v>
      </c>
      <c r="T279" s="1626">
        <f t="shared" si="726"/>
        <v>0</v>
      </c>
      <c r="U279" s="1626">
        <f t="shared" si="726"/>
        <v>0</v>
      </c>
      <c r="V279" s="1626">
        <f t="shared" si="726"/>
        <v>0</v>
      </c>
      <c r="W279" s="1626">
        <f t="shared" si="726"/>
        <v>0</v>
      </c>
      <c r="X279" s="1626">
        <f t="shared" si="726"/>
        <v>0</v>
      </c>
      <c r="Y279" s="1626">
        <f t="shared" si="726"/>
        <v>0</v>
      </c>
      <c r="Z279" s="1626">
        <f t="shared" si="726"/>
        <v>0</v>
      </c>
      <c r="AA279" s="1626">
        <f t="shared" si="726"/>
        <v>0</v>
      </c>
      <c r="AB279" s="1626">
        <f t="shared" si="726"/>
        <v>0</v>
      </c>
      <c r="AC279" s="1626">
        <f t="shared" si="726"/>
        <v>27000</v>
      </c>
      <c r="AD279" s="1626">
        <f t="shared" si="726"/>
        <v>0</v>
      </c>
      <c r="AE279" s="1626">
        <f t="shared" si="726"/>
        <v>0</v>
      </c>
      <c r="AF279" s="1626">
        <f t="shared" si="726"/>
        <v>1354</v>
      </c>
      <c r="AG279" s="1626">
        <f t="shared" si="726"/>
        <v>0</v>
      </c>
      <c r="AH279" s="1626">
        <f t="shared" si="726"/>
        <v>1354</v>
      </c>
      <c r="AI279" s="1626">
        <f t="shared" si="726"/>
        <v>25646</v>
      </c>
      <c r="AJ279" s="1626">
        <f t="shared" si="726"/>
        <v>0</v>
      </c>
      <c r="AK279" s="1626">
        <f t="shared" si="726"/>
        <v>0</v>
      </c>
      <c r="AL279" s="1626">
        <f t="shared" si="726"/>
        <v>25646</v>
      </c>
      <c r="AM279" s="1626">
        <f t="shared" si="726"/>
        <v>0</v>
      </c>
      <c r="AN279" s="1626">
        <f t="shared" si="726"/>
        <v>0</v>
      </c>
      <c r="AO279" s="1626">
        <f t="shared" si="726"/>
        <v>0</v>
      </c>
      <c r="AP279" s="1626">
        <f t="shared" si="726"/>
        <v>0</v>
      </c>
      <c r="AQ279" s="1626">
        <f t="shared" si="726"/>
        <v>0</v>
      </c>
      <c r="AR279" s="1626">
        <f t="shared" si="726"/>
        <v>0</v>
      </c>
      <c r="AS279" s="1626">
        <f t="shared" si="726"/>
        <v>0</v>
      </c>
      <c r="AT279" s="1626">
        <f t="shared" si="726"/>
        <v>0</v>
      </c>
      <c r="AU279" s="1626">
        <f t="shared" si="726"/>
        <v>27000</v>
      </c>
      <c r="AV279" s="1626">
        <f t="shared" si="726"/>
        <v>0</v>
      </c>
      <c r="AW279" s="1626">
        <f t="shared" si="726"/>
        <v>0</v>
      </c>
      <c r="AX279" s="1626">
        <f t="shared" si="726"/>
        <v>0</v>
      </c>
      <c r="AY279" s="1626">
        <f t="shared" si="726"/>
        <v>0</v>
      </c>
      <c r="AZ279" s="1626">
        <f t="shared" si="726"/>
        <v>0</v>
      </c>
      <c r="BA279" s="1626">
        <f t="shared" si="727"/>
        <v>0</v>
      </c>
      <c r="BB279" s="1626">
        <f t="shared" si="727"/>
        <v>3000</v>
      </c>
      <c r="BC279" s="1626">
        <f t="shared" si="727"/>
        <v>0</v>
      </c>
      <c r="BD279" s="1626">
        <f t="shared" si="727"/>
        <v>0</v>
      </c>
      <c r="BE279" s="1626">
        <f t="shared" si="727"/>
        <v>3000</v>
      </c>
      <c r="BF279" s="1626">
        <f t="shared" si="727"/>
        <v>0</v>
      </c>
      <c r="BG279" s="1626">
        <f t="shared" si="727"/>
        <v>0</v>
      </c>
      <c r="BH279" s="1626">
        <f t="shared" si="727"/>
        <v>0</v>
      </c>
      <c r="BI279" s="1626">
        <f t="shared" si="727"/>
        <v>0</v>
      </c>
      <c r="BJ279" s="1626">
        <f t="shared" si="727"/>
        <v>0</v>
      </c>
      <c r="BK279" s="1626">
        <f t="shared" si="727"/>
        <v>0</v>
      </c>
      <c r="BL279" s="1626">
        <f t="shared" si="727"/>
        <v>0</v>
      </c>
      <c r="BM279" s="1626"/>
      <c r="BN279" s="1626"/>
      <c r="BO279" s="1663">
        <f t="shared" si="728"/>
        <v>3000</v>
      </c>
      <c r="BP279" s="1626">
        <f t="shared" si="728"/>
        <v>3000</v>
      </c>
      <c r="BQ279" s="1626">
        <f t="shared" si="728"/>
        <v>0</v>
      </c>
      <c r="BR279" s="1626">
        <f t="shared" si="728"/>
        <v>0</v>
      </c>
      <c r="BS279" s="1646"/>
    </row>
    <row r="280" spans="1:71" s="39" customFormat="1" ht="36.75" hidden="1" customHeight="1">
      <c r="A280" s="1653" t="s">
        <v>29</v>
      </c>
      <c r="B280" s="1396" t="s">
        <v>266</v>
      </c>
      <c r="C280" s="123"/>
      <c r="D280" s="123"/>
      <c r="E280" s="1659"/>
      <c r="F280" s="1626">
        <f>F281</f>
        <v>41275</v>
      </c>
      <c r="G280" s="1626">
        <f t="shared" si="726"/>
        <v>30000</v>
      </c>
      <c r="H280" s="1626"/>
      <c r="I280" s="1626"/>
      <c r="J280" s="1626"/>
      <c r="K280" s="1626">
        <f t="shared" si="726"/>
        <v>0</v>
      </c>
      <c r="L280" s="1626">
        <f t="shared" si="726"/>
        <v>0</v>
      </c>
      <c r="M280" s="1626">
        <f t="shared" si="726"/>
        <v>27000</v>
      </c>
      <c r="N280" s="1626">
        <f t="shared" si="726"/>
        <v>27000</v>
      </c>
      <c r="O280" s="1626">
        <f t="shared" si="726"/>
        <v>0</v>
      </c>
      <c r="P280" s="1626">
        <f t="shared" si="726"/>
        <v>0</v>
      </c>
      <c r="Q280" s="1626">
        <f t="shared" si="726"/>
        <v>0</v>
      </c>
      <c r="R280" s="1626">
        <f t="shared" si="726"/>
        <v>0</v>
      </c>
      <c r="S280" s="1626">
        <f t="shared" si="726"/>
        <v>0</v>
      </c>
      <c r="T280" s="1626">
        <f t="shared" si="726"/>
        <v>0</v>
      </c>
      <c r="U280" s="1626">
        <f t="shared" si="726"/>
        <v>0</v>
      </c>
      <c r="V280" s="1626">
        <f t="shared" si="726"/>
        <v>0</v>
      </c>
      <c r="W280" s="1626">
        <f t="shared" si="726"/>
        <v>0</v>
      </c>
      <c r="X280" s="1626">
        <f t="shared" si="726"/>
        <v>0</v>
      </c>
      <c r="Y280" s="1626">
        <f t="shared" si="726"/>
        <v>0</v>
      </c>
      <c r="Z280" s="1626">
        <f t="shared" si="726"/>
        <v>0</v>
      </c>
      <c r="AA280" s="1626">
        <f t="shared" si="726"/>
        <v>0</v>
      </c>
      <c r="AB280" s="1626">
        <f t="shared" si="726"/>
        <v>0</v>
      </c>
      <c r="AC280" s="1626">
        <f t="shared" si="726"/>
        <v>27000</v>
      </c>
      <c r="AD280" s="1626">
        <f t="shared" si="726"/>
        <v>0</v>
      </c>
      <c r="AE280" s="1626">
        <f t="shared" si="726"/>
        <v>0</v>
      </c>
      <c r="AF280" s="1626">
        <f t="shared" si="726"/>
        <v>1354</v>
      </c>
      <c r="AG280" s="1626">
        <f t="shared" si="726"/>
        <v>0</v>
      </c>
      <c r="AH280" s="1626">
        <f t="shared" si="726"/>
        <v>1354</v>
      </c>
      <c r="AI280" s="1626">
        <f t="shared" si="726"/>
        <v>25646</v>
      </c>
      <c r="AJ280" s="1626">
        <f t="shared" si="726"/>
        <v>0</v>
      </c>
      <c r="AK280" s="1626">
        <f t="shared" si="726"/>
        <v>0</v>
      </c>
      <c r="AL280" s="1626">
        <f t="shared" si="726"/>
        <v>25646</v>
      </c>
      <c r="AM280" s="1626">
        <f t="shared" si="726"/>
        <v>0</v>
      </c>
      <c r="AN280" s="1626">
        <f t="shared" si="726"/>
        <v>0</v>
      </c>
      <c r="AO280" s="1626">
        <f t="shared" si="726"/>
        <v>0</v>
      </c>
      <c r="AP280" s="1626">
        <f t="shared" si="726"/>
        <v>0</v>
      </c>
      <c r="AQ280" s="1626">
        <f t="shared" si="726"/>
        <v>0</v>
      </c>
      <c r="AR280" s="1626">
        <f t="shared" si="726"/>
        <v>0</v>
      </c>
      <c r="AS280" s="1626">
        <f t="shared" si="726"/>
        <v>0</v>
      </c>
      <c r="AT280" s="1626">
        <f t="shared" si="726"/>
        <v>0</v>
      </c>
      <c r="AU280" s="1626">
        <f t="shared" si="726"/>
        <v>27000</v>
      </c>
      <c r="AV280" s="1626">
        <f t="shared" si="726"/>
        <v>0</v>
      </c>
      <c r="AW280" s="1626">
        <f t="shared" si="726"/>
        <v>0</v>
      </c>
      <c r="AX280" s="1626">
        <f t="shared" si="726"/>
        <v>0</v>
      </c>
      <c r="AY280" s="1626">
        <f t="shared" si="726"/>
        <v>0</v>
      </c>
      <c r="AZ280" s="1626">
        <f t="shared" si="726"/>
        <v>0</v>
      </c>
      <c r="BA280" s="1626">
        <f t="shared" si="727"/>
        <v>0</v>
      </c>
      <c r="BB280" s="1626">
        <f t="shared" si="727"/>
        <v>3000</v>
      </c>
      <c r="BC280" s="1626">
        <f t="shared" si="727"/>
        <v>0</v>
      </c>
      <c r="BD280" s="1626">
        <f t="shared" si="727"/>
        <v>0</v>
      </c>
      <c r="BE280" s="1626">
        <f t="shared" si="727"/>
        <v>3000</v>
      </c>
      <c r="BF280" s="1626">
        <f t="shared" si="727"/>
        <v>0</v>
      </c>
      <c r="BG280" s="1626">
        <f t="shared" si="727"/>
        <v>0</v>
      </c>
      <c r="BH280" s="1626">
        <f t="shared" si="727"/>
        <v>0</v>
      </c>
      <c r="BI280" s="1626">
        <f t="shared" si="727"/>
        <v>0</v>
      </c>
      <c r="BJ280" s="1626">
        <f t="shared" si="727"/>
        <v>0</v>
      </c>
      <c r="BK280" s="1626">
        <f t="shared" si="727"/>
        <v>0</v>
      </c>
      <c r="BL280" s="1626">
        <f t="shared" si="727"/>
        <v>0</v>
      </c>
      <c r="BM280" s="1626">
        <f t="shared" si="727"/>
        <v>0</v>
      </c>
      <c r="BN280" s="1626"/>
      <c r="BO280" s="1663">
        <f t="shared" si="728"/>
        <v>3000</v>
      </c>
      <c r="BP280" s="1626">
        <f t="shared" si="728"/>
        <v>3000</v>
      </c>
      <c r="BQ280" s="1626">
        <f t="shared" si="728"/>
        <v>0</v>
      </c>
      <c r="BR280" s="1626">
        <f t="shared" si="728"/>
        <v>0</v>
      </c>
      <c r="BS280" s="1646"/>
    </row>
    <row r="281" spans="1:71" s="39" customFormat="1" ht="18" hidden="1" customHeight="1">
      <c r="A281" s="1654"/>
      <c r="B281" s="1402" t="s">
        <v>24</v>
      </c>
      <c r="C281" s="1655"/>
      <c r="D281" s="1655"/>
      <c r="E281" s="1664"/>
      <c r="F281" s="1627">
        <f t="shared" ref="F281:BR281" si="729">SUM(F282:F297)</f>
        <v>41275</v>
      </c>
      <c r="G281" s="1627">
        <f t="shared" si="729"/>
        <v>30000</v>
      </c>
      <c r="H281" s="1627"/>
      <c r="I281" s="1627"/>
      <c r="J281" s="1627"/>
      <c r="K281" s="1627">
        <f t="shared" si="729"/>
        <v>0</v>
      </c>
      <c r="L281" s="1627">
        <f t="shared" si="729"/>
        <v>0</v>
      </c>
      <c r="M281" s="1627">
        <f t="shared" si="729"/>
        <v>27000</v>
      </c>
      <c r="N281" s="1627">
        <f t="shared" si="729"/>
        <v>27000</v>
      </c>
      <c r="O281" s="1627">
        <f t="shared" si="729"/>
        <v>0</v>
      </c>
      <c r="P281" s="1627">
        <f t="shared" si="729"/>
        <v>0</v>
      </c>
      <c r="Q281" s="1627">
        <f t="shared" si="729"/>
        <v>0</v>
      </c>
      <c r="R281" s="1627">
        <f t="shared" si="729"/>
        <v>0</v>
      </c>
      <c r="S281" s="1627">
        <f t="shared" si="729"/>
        <v>0</v>
      </c>
      <c r="T281" s="1627">
        <f t="shared" si="729"/>
        <v>0</v>
      </c>
      <c r="U281" s="1627">
        <f t="shared" si="729"/>
        <v>0</v>
      </c>
      <c r="V281" s="1627">
        <f t="shared" si="729"/>
        <v>0</v>
      </c>
      <c r="W281" s="1627">
        <f t="shared" si="729"/>
        <v>0</v>
      </c>
      <c r="X281" s="1627">
        <f t="shared" si="729"/>
        <v>0</v>
      </c>
      <c r="Y281" s="1627">
        <f t="shared" si="729"/>
        <v>0</v>
      </c>
      <c r="Z281" s="1627">
        <f t="shared" si="729"/>
        <v>0</v>
      </c>
      <c r="AA281" s="1627">
        <f t="shared" si="729"/>
        <v>0</v>
      </c>
      <c r="AB281" s="1627">
        <f t="shared" si="729"/>
        <v>0</v>
      </c>
      <c r="AC281" s="1627">
        <f t="shared" si="729"/>
        <v>27000</v>
      </c>
      <c r="AD281" s="1627">
        <f t="shared" si="729"/>
        <v>0</v>
      </c>
      <c r="AE281" s="1627">
        <f t="shared" si="729"/>
        <v>0</v>
      </c>
      <c r="AF281" s="1627">
        <f t="shared" si="729"/>
        <v>1354</v>
      </c>
      <c r="AG281" s="1627">
        <f t="shared" si="729"/>
        <v>0</v>
      </c>
      <c r="AH281" s="1627">
        <f t="shared" si="729"/>
        <v>1354</v>
      </c>
      <c r="AI281" s="1627">
        <f t="shared" si="729"/>
        <v>25646</v>
      </c>
      <c r="AJ281" s="1627">
        <f t="shared" si="729"/>
        <v>0</v>
      </c>
      <c r="AK281" s="1627">
        <f t="shared" si="729"/>
        <v>0</v>
      </c>
      <c r="AL281" s="1627">
        <f t="shared" si="729"/>
        <v>25646</v>
      </c>
      <c r="AM281" s="1627">
        <f t="shared" si="729"/>
        <v>0</v>
      </c>
      <c r="AN281" s="1627">
        <f t="shared" si="729"/>
        <v>0</v>
      </c>
      <c r="AO281" s="1627">
        <f t="shared" si="729"/>
        <v>0</v>
      </c>
      <c r="AP281" s="1627">
        <f t="shared" si="729"/>
        <v>0</v>
      </c>
      <c r="AQ281" s="1627">
        <f t="shared" si="729"/>
        <v>0</v>
      </c>
      <c r="AR281" s="1627">
        <f t="shared" si="729"/>
        <v>0</v>
      </c>
      <c r="AS281" s="1627">
        <f t="shared" si="729"/>
        <v>0</v>
      </c>
      <c r="AT281" s="1627">
        <f t="shared" si="729"/>
        <v>0</v>
      </c>
      <c r="AU281" s="1627">
        <f t="shared" si="729"/>
        <v>27000</v>
      </c>
      <c r="AV281" s="1627">
        <f t="shared" si="729"/>
        <v>0</v>
      </c>
      <c r="AW281" s="1627">
        <f t="shared" si="729"/>
        <v>0</v>
      </c>
      <c r="AX281" s="1627">
        <f t="shared" si="729"/>
        <v>0</v>
      </c>
      <c r="AY281" s="1627">
        <f t="shared" si="729"/>
        <v>0</v>
      </c>
      <c r="AZ281" s="1627">
        <f t="shared" si="729"/>
        <v>0</v>
      </c>
      <c r="BA281" s="1627">
        <f t="shared" si="729"/>
        <v>0</v>
      </c>
      <c r="BB281" s="1627">
        <f t="shared" si="729"/>
        <v>3000</v>
      </c>
      <c r="BC281" s="1627">
        <f t="shared" si="729"/>
        <v>0</v>
      </c>
      <c r="BD281" s="1627">
        <f t="shared" si="729"/>
        <v>0</v>
      </c>
      <c r="BE281" s="1627">
        <f t="shared" si="729"/>
        <v>3000</v>
      </c>
      <c r="BF281" s="1627">
        <f t="shared" si="729"/>
        <v>0</v>
      </c>
      <c r="BG281" s="1627">
        <f t="shared" si="729"/>
        <v>0</v>
      </c>
      <c r="BH281" s="1627">
        <f t="shared" si="729"/>
        <v>0</v>
      </c>
      <c r="BI281" s="1627">
        <f t="shared" si="729"/>
        <v>0</v>
      </c>
      <c r="BJ281" s="1627">
        <f t="shared" si="729"/>
        <v>0</v>
      </c>
      <c r="BK281" s="1627">
        <f t="shared" si="729"/>
        <v>0</v>
      </c>
      <c r="BL281" s="1627">
        <f t="shared" si="729"/>
        <v>0</v>
      </c>
      <c r="BM281" s="1627">
        <f t="shared" si="729"/>
        <v>0</v>
      </c>
      <c r="BN281" s="111" t="s">
        <v>429</v>
      </c>
      <c r="BO281" s="1665">
        <f t="shared" si="729"/>
        <v>3000</v>
      </c>
      <c r="BP281" s="1627">
        <f t="shared" si="729"/>
        <v>3000</v>
      </c>
      <c r="BQ281" s="1627">
        <f t="shared" si="729"/>
        <v>0</v>
      </c>
      <c r="BR281" s="1627">
        <f t="shared" si="729"/>
        <v>0</v>
      </c>
      <c r="BS281" s="1657"/>
    </row>
    <row r="282" spans="1:71" s="39" customFormat="1" ht="39.75" hidden="1" customHeight="1">
      <c r="A282" s="1652">
        <v>1</v>
      </c>
      <c r="B282" s="1658" t="s">
        <v>221</v>
      </c>
      <c r="C282" s="123"/>
      <c r="D282" s="123"/>
      <c r="E282" s="1659" t="s">
        <v>238</v>
      </c>
      <c r="F282" s="1660">
        <v>1309</v>
      </c>
      <c r="G282" s="1660">
        <v>1150</v>
      </c>
      <c r="H282" s="1660"/>
      <c r="I282" s="1660"/>
      <c r="J282" s="1660"/>
      <c r="K282" s="112"/>
      <c r="L282" s="225"/>
      <c r="M282" s="112">
        <f>N282</f>
        <v>1035</v>
      </c>
      <c r="N282" s="225">
        <f>G282*0.9</f>
        <v>1035</v>
      </c>
      <c r="O282" s="112"/>
      <c r="P282" s="1660"/>
      <c r="Q282" s="112"/>
      <c r="R282" s="112"/>
      <c r="S282" s="225"/>
      <c r="T282" s="112"/>
      <c r="U282" s="112"/>
      <c r="V282" s="225"/>
      <c r="W282" s="112"/>
      <c r="X282" s="112"/>
      <c r="Y282" s="225"/>
      <c r="Z282" s="112"/>
      <c r="AA282" s="112"/>
      <c r="AB282" s="225"/>
      <c r="AC282" s="112">
        <f>N282</f>
        <v>1035</v>
      </c>
      <c r="AD282" s="112"/>
      <c r="AE282" s="1628"/>
      <c r="AF282" s="112">
        <f t="shared" ref="AF282:AF297" si="730">AG282+AH282</f>
        <v>0</v>
      </c>
      <c r="AG282" s="112"/>
      <c r="AH282" s="112"/>
      <c r="AI282" s="111">
        <f t="shared" ref="AI282:AI297" si="731">AC282-AF282</f>
        <v>1035</v>
      </c>
      <c r="AJ282" s="112"/>
      <c r="AK282" s="225"/>
      <c r="AL282" s="112">
        <f>AI282</f>
        <v>1035</v>
      </c>
      <c r="AM282" s="225"/>
      <c r="AN282" s="112"/>
      <c r="AO282" s="225"/>
      <c r="AP282" s="112"/>
      <c r="AQ282" s="112"/>
      <c r="AR282" s="112"/>
      <c r="AS282" s="112"/>
      <c r="AT282" s="112"/>
      <c r="AU282" s="111">
        <f t="shared" ref="AU282:AW297" si="732">Q282+AC282+AO282</f>
        <v>1035</v>
      </c>
      <c r="AV282" s="111">
        <f t="shared" si="732"/>
        <v>0</v>
      </c>
      <c r="AW282" s="111">
        <f t="shared" si="732"/>
        <v>0</v>
      </c>
      <c r="AX282" s="111">
        <f t="shared" ref="AX282:AX298" si="733">AY282</f>
        <v>0</v>
      </c>
      <c r="AY282" s="225">
        <f t="shared" ref="AY282:BA297" si="734">N282-AU282</f>
        <v>0</v>
      </c>
      <c r="AZ282" s="111">
        <f t="shared" si="734"/>
        <v>0</v>
      </c>
      <c r="BA282" s="94">
        <f t="shared" si="734"/>
        <v>0</v>
      </c>
      <c r="BB282" s="111">
        <f>N282*0.1/0.9</f>
        <v>115</v>
      </c>
      <c r="BC282" s="94"/>
      <c r="BD282" s="94"/>
      <c r="BE282" s="111">
        <f>BB282</f>
        <v>115</v>
      </c>
      <c r="BF282" s="94"/>
      <c r="BG282" s="94"/>
      <c r="BH282" s="94"/>
      <c r="BI282" s="94"/>
      <c r="BJ282" s="94"/>
      <c r="BK282" s="94"/>
      <c r="BL282" s="94"/>
      <c r="BM282" s="94"/>
      <c r="BN282" s="94"/>
      <c r="BO282" s="1650">
        <f>BP282</f>
        <v>115</v>
      </c>
      <c r="BP282" s="223">
        <f>G282*0.1</f>
        <v>115</v>
      </c>
      <c r="BQ282" s="223"/>
      <c r="BR282" s="223"/>
      <c r="BS282" s="1646"/>
    </row>
    <row r="283" spans="1:71" s="39" customFormat="1" ht="39.75" hidden="1" customHeight="1">
      <c r="A283" s="1652">
        <f t="shared" ref="A283:A295" si="735">+A282+1</f>
        <v>2</v>
      </c>
      <c r="B283" s="1658" t="s">
        <v>222</v>
      </c>
      <c r="C283" s="123"/>
      <c r="D283" s="123"/>
      <c r="E283" s="1659" t="s">
        <v>239</v>
      </c>
      <c r="F283" s="1660">
        <v>1941</v>
      </c>
      <c r="G283" s="1660">
        <v>1725</v>
      </c>
      <c r="H283" s="1660"/>
      <c r="I283" s="1660"/>
      <c r="J283" s="1660"/>
      <c r="K283" s="112"/>
      <c r="L283" s="225"/>
      <c r="M283" s="112">
        <f t="shared" ref="M283:M297" si="736">N283</f>
        <v>1552.5</v>
      </c>
      <c r="N283" s="225">
        <f t="shared" ref="N283:N297" si="737">G283*0.9</f>
        <v>1552.5</v>
      </c>
      <c r="O283" s="112"/>
      <c r="P283" s="1660"/>
      <c r="Q283" s="112"/>
      <c r="R283" s="112"/>
      <c r="S283" s="225"/>
      <c r="T283" s="112"/>
      <c r="U283" s="112"/>
      <c r="V283" s="225"/>
      <c r="W283" s="112"/>
      <c r="X283" s="112"/>
      <c r="Y283" s="225"/>
      <c r="Z283" s="112"/>
      <c r="AA283" s="112"/>
      <c r="AB283" s="225"/>
      <c r="AC283" s="112">
        <f t="shared" ref="AC283:AC297" si="738">N283</f>
        <v>1552.5</v>
      </c>
      <c r="AD283" s="112"/>
      <c r="AE283" s="1628"/>
      <c r="AF283" s="112">
        <f t="shared" si="730"/>
        <v>0</v>
      </c>
      <c r="AG283" s="112"/>
      <c r="AH283" s="112"/>
      <c r="AI283" s="111">
        <f t="shared" si="731"/>
        <v>1552.5</v>
      </c>
      <c r="AJ283" s="112"/>
      <c r="AK283" s="225"/>
      <c r="AL283" s="112">
        <f t="shared" ref="AL283:AL297" si="739">AI283</f>
        <v>1552.5</v>
      </c>
      <c r="AM283" s="225"/>
      <c r="AN283" s="112"/>
      <c r="AO283" s="225"/>
      <c r="AP283" s="112"/>
      <c r="AQ283" s="112"/>
      <c r="AR283" s="112"/>
      <c r="AS283" s="112"/>
      <c r="AT283" s="112"/>
      <c r="AU283" s="111">
        <f t="shared" si="732"/>
        <v>1552.5</v>
      </c>
      <c r="AV283" s="111">
        <f t="shared" si="732"/>
        <v>0</v>
      </c>
      <c r="AW283" s="111">
        <f t="shared" si="732"/>
        <v>0</v>
      </c>
      <c r="AX283" s="111">
        <f t="shared" si="733"/>
        <v>0</v>
      </c>
      <c r="AY283" s="225">
        <f t="shared" si="734"/>
        <v>0</v>
      </c>
      <c r="AZ283" s="111">
        <f t="shared" si="734"/>
        <v>0</v>
      </c>
      <c r="BA283" s="94">
        <f t="shared" si="734"/>
        <v>0</v>
      </c>
      <c r="BB283" s="111">
        <f t="shared" ref="BB283:BB297" si="740">N283*0.1/0.9</f>
        <v>172.5</v>
      </c>
      <c r="BC283" s="94"/>
      <c r="BD283" s="94"/>
      <c r="BE283" s="111">
        <f t="shared" ref="BE283:BE297" si="741">BB283</f>
        <v>172.5</v>
      </c>
      <c r="BF283" s="94"/>
      <c r="BG283" s="94"/>
      <c r="BH283" s="94"/>
      <c r="BI283" s="94"/>
      <c r="BJ283" s="94"/>
      <c r="BK283" s="94"/>
      <c r="BL283" s="94"/>
      <c r="BM283" s="94"/>
      <c r="BN283" s="94"/>
      <c r="BO283" s="1650">
        <f t="shared" ref="BO283:BO297" si="742">BP283</f>
        <v>172.5</v>
      </c>
      <c r="BP283" s="223">
        <f t="shared" ref="BP283:BP297" si="743">G283*0.1</f>
        <v>172.5</v>
      </c>
      <c r="BQ283" s="223"/>
      <c r="BR283" s="223"/>
      <c r="BS283" s="1646"/>
    </row>
    <row r="284" spans="1:71" s="39" customFormat="1" ht="39.75" hidden="1" customHeight="1">
      <c r="A284" s="1652">
        <v>3</v>
      </c>
      <c r="B284" s="1658" t="s">
        <v>223</v>
      </c>
      <c r="C284" s="123"/>
      <c r="D284" s="123"/>
      <c r="E284" s="1659" t="s">
        <v>240</v>
      </c>
      <c r="F284" s="1660">
        <v>1481</v>
      </c>
      <c r="G284" s="1660">
        <v>1150</v>
      </c>
      <c r="H284" s="1660"/>
      <c r="I284" s="1660"/>
      <c r="J284" s="1660"/>
      <c r="K284" s="112"/>
      <c r="L284" s="225"/>
      <c r="M284" s="112">
        <f t="shared" si="736"/>
        <v>1035</v>
      </c>
      <c r="N284" s="225">
        <f t="shared" si="737"/>
        <v>1035</v>
      </c>
      <c r="O284" s="112"/>
      <c r="P284" s="1660"/>
      <c r="Q284" s="112"/>
      <c r="R284" s="112"/>
      <c r="S284" s="225"/>
      <c r="T284" s="112"/>
      <c r="U284" s="112"/>
      <c r="V284" s="225"/>
      <c r="W284" s="112"/>
      <c r="X284" s="112"/>
      <c r="Y284" s="225"/>
      <c r="Z284" s="112"/>
      <c r="AA284" s="112"/>
      <c r="AB284" s="225"/>
      <c r="AC284" s="112">
        <f t="shared" si="738"/>
        <v>1035</v>
      </c>
      <c r="AD284" s="112"/>
      <c r="AE284" s="1628"/>
      <c r="AF284" s="112">
        <f t="shared" si="730"/>
        <v>87</v>
      </c>
      <c r="AG284" s="112"/>
      <c r="AH284" s="112">
        <v>87</v>
      </c>
      <c r="AI284" s="111">
        <f t="shared" si="731"/>
        <v>948</v>
      </c>
      <c r="AJ284" s="112"/>
      <c r="AK284" s="225"/>
      <c r="AL284" s="112">
        <f t="shared" si="739"/>
        <v>948</v>
      </c>
      <c r="AM284" s="225"/>
      <c r="AN284" s="112"/>
      <c r="AO284" s="225"/>
      <c r="AP284" s="112"/>
      <c r="AQ284" s="112"/>
      <c r="AR284" s="112"/>
      <c r="AS284" s="112"/>
      <c r="AT284" s="112"/>
      <c r="AU284" s="111">
        <f t="shared" si="732"/>
        <v>1035</v>
      </c>
      <c r="AV284" s="111">
        <f t="shared" si="732"/>
        <v>0</v>
      </c>
      <c r="AW284" s="111">
        <f t="shared" si="732"/>
        <v>0</v>
      </c>
      <c r="AX284" s="111">
        <f t="shared" si="733"/>
        <v>0</v>
      </c>
      <c r="AY284" s="225">
        <f t="shared" si="734"/>
        <v>0</v>
      </c>
      <c r="AZ284" s="111">
        <f t="shared" si="734"/>
        <v>0</v>
      </c>
      <c r="BA284" s="94">
        <f t="shared" si="734"/>
        <v>0</v>
      </c>
      <c r="BB284" s="111">
        <f t="shared" si="740"/>
        <v>115</v>
      </c>
      <c r="BC284" s="94"/>
      <c r="BD284" s="94"/>
      <c r="BE284" s="111">
        <f t="shared" si="741"/>
        <v>115</v>
      </c>
      <c r="BF284" s="94"/>
      <c r="BG284" s="94"/>
      <c r="BH284" s="94"/>
      <c r="BI284" s="94"/>
      <c r="BJ284" s="94"/>
      <c r="BK284" s="94"/>
      <c r="BL284" s="94"/>
      <c r="BM284" s="94"/>
      <c r="BN284" s="94"/>
      <c r="BO284" s="1650">
        <f t="shared" si="742"/>
        <v>115</v>
      </c>
      <c r="BP284" s="223">
        <f t="shared" si="743"/>
        <v>115</v>
      </c>
      <c r="BQ284" s="223"/>
      <c r="BR284" s="223"/>
      <c r="BS284" s="1646"/>
    </row>
    <row r="285" spans="1:71" s="39" customFormat="1" ht="39.75" hidden="1" customHeight="1">
      <c r="A285" s="1652">
        <f t="shared" si="735"/>
        <v>4</v>
      </c>
      <c r="B285" s="1658" t="s">
        <v>224</v>
      </c>
      <c r="C285" s="123"/>
      <c r="D285" s="123"/>
      <c r="E285" s="1659" t="s">
        <v>241</v>
      </c>
      <c r="F285" s="1660">
        <v>2403</v>
      </c>
      <c r="G285" s="1660">
        <v>1800</v>
      </c>
      <c r="H285" s="1660"/>
      <c r="I285" s="1660"/>
      <c r="J285" s="1660"/>
      <c r="K285" s="112"/>
      <c r="L285" s="225"/>
      <c r="M285" s="112">
        <f t="shared" si="736"/>
        <v>1620</v>
      </c>
      <c r="N285" s="225">
        <f t="shared" si="737"/>
        <v>1620</v>
      </c>
      <c r="O285" s="112"/>
      <c r="P285" s="1660"/>
      <c r="Q285" s="112"/>
      <c r="R285" s="112"/>
      <c r="S285" s="225"/>
      <c r="T285" s="112"/>
      <c r="U285" s="112"/>
      <c r="V285" s="225"/>
      <c r="W285" s="112"/>
      <c r="X285" s="112"/>
      <c r="Y285" s="225"/>
      <c r="Z285" s="112"/>
      <c r="AA285" s="112"/>
      <c r="AB285" s="225"/>
      <c r="AC285" s="112">
        <f t="shared" si="738"/>
        <v>1620</v>
      </c>
      <c r="AD285" s="112"/>
      <c r="AE285" s="1628"/>
      <c r="AF285" s="112">
        <f t="shared" si="730"/>
        <v>117</v>
      </c>
      <c r="AG285" s="112"/>
      <c r="AH285" s="112">
        <v>117</v>
      </c>
      <c r="AI285" s="111">
        <f t="shared" si="731"/>
        <v>1503</v>
      </c>
      <c r="AJ285" s="112"/>
      <c r="AK285" s="225"/>
      <c r="AL285" s="112">
        <f t="shared" si="739"/>
        <v>1503</v>
      </c>
      <c r="AM285" s="225"/>
      <c r="AN285" s="112"/>
      <c r="AO285" s="225"/>
      <c r="AP285" s="112"/>
      <c r="AQ285" s="112"/>
      <c r="AR285" s="112"/>
      <c r="AS285" s="112"/>
      <c r="AT285" s="112"/>
      <c r="AU285" s="111">
        <f t="shared" si="732"/>
        <v>1620</v>
      </c>
      <c r="AV285" s="111">
        <f t="shared" si="732"/>
        <v>0</v>
      </c>
      <c r="AW285" s="111">
        <f t="shared" si="732"/>
        <v>0</v>
      </c>
      <c r="AX285" s="111">
        <f t="shared" si="733"/>
        <v>0</v>
      </c>
      <c r="AY285" s="225">
        <f t="shared" si="734"/>
        <v>0</v>
      </c>
      <c r="AZ285" s="111">
        <f t="shared" si="734"/>
        <v>0</v>
      </c>
      <c r="BA285" s="94">
        <f t="shared" si="734"/>
        <v>0</v>
      </c>
      <c r="BB285" s="111">
        <f t="shared" si="740"/>
        <v>180</v>
      </c>
      <c r="BC285" s="94"/>
      <c r="BD285" s="94"/>
      <c r="BE285" s="111">
        <f t="shared" si="741"/>
        <v>180</v>
      </c>
      <c r="BF285" s="94"/>
      <c r="BG285" s="94"/>
      <c r="BH285" s="94"/>
      <c r="BI285" s="94"/>
      <c r="BJ285" s="94"/>
      <c r="BK285" s="94"/>
      <c r="BL285" s="94"/>
      <c r="BM285" s="94"/>
      <c r="BN285" s="94"/>
      <c r="BO285" s="1650">
        <f t="shared" si="742"/>
        <v>180</v>
      </c>
      <c r="BP285" s="223">
        <f t="shared" si="743"/>
        <v>180</v>
      </c>
      <c r="BQ285" s="223"/>
      <c r="BR285" s="223"/>
      <c r="BS285" s="1646"/>
    </row>
    <row r="286" spans="1:71" s="39" customFormat="1" ht="39.75" hidden="1" customHeight="1">
      <c r="A286" s="1652">
        <v>6</v>
      </c>
      <c r="B286" s="1658" t="s">
        <v>226</v>
      </c>
      <c r="C286" s="123"/>
      <c r="D286" s="123"/>
      <c r="E286" s="1659" t="s">
        <v>243</v>
      </c>
      <c r="F286" s="1660">
        <v>3202</v>
      </c>
      <c r="G286" s="1660">
        <v>2900</v>
      </c>
      <c r="H286" s="1660"/>
      <c r="I286" s="1660"/>
      <c r="J286" s="1660"/>
      <c r="K286" s="112"/>
      <c r="L286" s="225"/>
      <c r="M286" s="112">
        <f t="shared" si="736"/>
        <v>2610</v>
      </c>
      <c r="N286" s="225">
        <f>G286*0.9</f>
        <v>2610</v>
      </c>
      <c r="O286" s="112"/>
      <c r="P286" s="1660"/>
      <c r="Q286" s="112"/>
      <c r="R286" s="112"/>
      <c r="S286" s="225"/>
      <c r="T286" s="112"/>
      <c r="U286" s="112"/>
      <c r="V286" s="225"/>
      <c r="W286" s="112"/>
      <c r="X286" s="112"/>
      <c r="Y286" s="225"/>
      <c r="Z286" s="112"/>
      <c r="AA286" s="112"/>
      <c r="AB286" s="225"/>
      <c r="AC286" s="112">
        <f>N286</f>
        <v>2610</v>
      </c>
      <c r="AD286" s="112"/>
      <c r="AE286" s="1628"/>
      <c r="AF286" s="112">
        <f t="shared" si="730"/>
        <v>0</v>
      </c>
      <c r="AG286" s="112"/>
      <c r="AH286" s="112"/>
      <c r="AI286" s="111">
        <f t="shared" si="731"/>
        <v>2610</v>
      </c>
      <c r="AJ286" s="112"/>
      <c r="AK286" s="225"/>
      <c r="AL286" s="112">
        <f t="shared" si="739"/>
        <v>2610</v>
      </c>
      <c r="AM286" s="225"/>
      <c r="AN286" s="112"/>
      <c r="AO286" s="225"/>
      <c r="AP286" s="112"/>
      <c r="AQ286" s="112"/>
      <c r="AR286" s="112"/>
      <c r="AS286" s="112"/>
      <c r="AT286" s="112"/>
      <c r="AU286" s="111">
        <f t="shared" si="732"/>
        <v>2610</v>
      </c>
      <c r="AV286" s="111">
        <f t="shared" si="732"/>
        <v>0</v>
      </c>
      <c r="AW286" s="111">
        <f t="shared" si="732"/>
        <v>0</v>
      </c>
      <c r="AX286" s="111">
        <f t="shared" si="733"/>
        <v>0</v>
      </c>
      <c r="AY286" s="225">
        <f t="shared" si="734"/>
        <v>0</v>
      </c>
      <c r="AZ286" s="111">
        <f t="shared" si="734"/>
        <v>0</v>
      </c>
      <c r="BA286" s="94">
        <f t="shared" si="734"/>
        <v>0</v>
      </c>
      <c r="BB286" s="111">
        <f t="shared" si="740"/>
        <v>290</v>
      </c>
      <c r="BC286" s="94"/>
      <c r="BD286" s="94"/>
      <c r="BE286" s="111">
        <f t="shared" si="741"/>
        <v>290</v>
      </c>
      <c r="BF286" s="94"/>
      <c r="BG286" s="94"/>
      <c r="BH286" s="94"/>
      <c r="BI286" s="94"/>
      <c r="BJ286" s="94"/>
      <c r="BK286" s="94"/>
      <c r="BL286" s="94"/>
      <c r="BM286" s="94"/>
      <c r="BN286" s="94"/>
      <c r="BO286" s="1650">
        <f t="shared" si="742"/>
        <v>290</v>
      </c>
      <c r="BP286" s="223">
        <f t="shared" si="743"/>
        <v>290</v>
      </c>
      <c r="BQ286" s="223"/>
      <c r="BR286" s="223"/>
      <c r="BS286" s="1646"/>
    </row>
    <row r="287" spans="1:71" s="39" customFormat="1" ht="39.75" hidden="1" customHeight="1">
      <c r="A287" s="1652">
        <f>+A285+1</f>
        <v>5</v>
      </c>
      <c r="B287" s="1658" t="s">
        <v>225</v>
      </c>
      <c r="C287" s="123"/>
      <c r="D287" s="123"/>
      <c r="E287" s="1659" t="s">
        <v>242</v>
      </c>
      <c r="F287" s="1660">
        <v>2330</v>
      </c>
      <c r="G287" s="1660">
        <v>1800</v>
      </c>
      <c r="H287" s="1660"/>
      <c r="I287" s="1660"/>
      <c r="J287" s="1660"/>
      <c r="K287" s="112"/>
      <c r="L287" s="225"/>
      <c r="M287" s="112">
        <f t="shared" si="736"/>
        <v>1620</v>
      </c>
      <c r="N287" s="225">
        <f t="shared" si="737"/>
        <v>1620</v>
      </c>
      <c r="O287" s="112"/>
      <c r="P287" s="1660"/>
      <c r="Q287" s="112"/>
      <c r="R287" s="112"/>
      <c r="S287" s="225"/>
      <c r="T287" s="112"/>
      <c r="U287" s="112"/>
      <c r="V287" s="225"/>
      <c r="W287" s="112"/>
      <c r="X287" s="112"/>
      <c r="Y287" s="225"/>
      <c r="Z287" s="112"/>
      <c r="AA287" s="112"/>
      <c r="AB287" s="225"/>
      <c r="AC287" s="112">
        <f t="shared" si="738"/>
        <v>1620</v>
      </c>
      <c r="AD287" s="112"/>
      <c r="AE287" s="1628"/>
      <c r="AF287" s="112">
        <f t="shared" si="730"/>
        <v>114</v>
      </c>
      <c r="AG287" s="112"/>
      <c r="AH287" s="112">
        <v>114</v>
      </c>
      <c r="AI287" s="111">
        <f t="shared" si="731"/>
        <v>1506</v>
      </c>
      <c r="AJ287" s="112"/>
      <c r="AK287" s="225"/>
      <c r="AL287" s="112">
        <f t="shared" si="739"/>
        <v>1506</v>
      </c>
      <c r="AM287" s="225"/>
      <c r="AN287" s="112"/>
      <c r="AO287" s="225"/>
      <c r="AP287" s="112"/>
      <c r="AQ287" s="112"/>
      <c r="AR287" s="112"/>
      <c r="AS287" s="112"/>
      <c r="AT287" s="112"/>
      <c r="AU287" s="111">
        <f t="shared" si="732"/>
        <v>1620</v>
      </c>
      <c r="AV287" s="111">
        <f t="shared" si="732"/>
        <v>0</v>
      </c>
      <c r="AW287" s="111">
        <f t="shared" si="732"/>
        <v>0</v>
      </c>
      <c r="AX287" s="111">
        <f t="shared" si="733"/>
        <v>0</v>
      </c>
      <c r="AY287" s="225">
        <f t="shared" si="734"/>
        <v>0</v>
      </c>
      <c r="AZ287" s="111">
        <f t="shared" si="734"/>
        <v>0</v>
      </c>
      <c r="BA287" s="94">
        <f t="shared" si="734"/>
        <v>0</v>
      </c>
      <c r="BB287" s="111">
        <f t="shared" si="740"/>
        <v>180</v>
      </c>
      <c r="BC287" s="94"/>
      <c r="BD287" s="94"/>
      <c r="BE287" s="111">
        <f t="shared" si="741"/>
        <v>180</v>
      </c>
      <c r="BF287" s="94"/>
      <c r="BG287" s="94"/>
      <c r="BH287" s="94"/>
      <c r="BI287" s="94"/>
      <c r="BJ287" s="94"/>
      <c r="BK287" s="94"/>
      <c r="BL287" s="94"/>
      <c r="BM287" s="94"/>
      <c r="BN287" s="94"/>
      <c r="BO287" s="1650">
        <f t="shared" si="742"/>
        <v>180</v>
      </c>
      <c r="BP287" s="223">
        <f t="shared" si="743"/>
        <v>180</v>
      </c>
      <c r="BQ287" s="223"/>
      <c r="BR287" s="223"/>
      <c r="BS287" s="1646"/>
    </row>
    <row r="288" spans="1:71" s="39" customFormat="1" ht="39.75" hidden="1" customHeight="1">
      <c r="A288" s="1652">
        <v>7</v>
      </c>
      <c r="B288" s="1658" t="s">
        <v>227</v>
      </c>
      <c r="C288" s="123"/>
      <c r="D288" s="123"/>
      <c r="E288" s="1659" t="s">
        <v>244</v>
      </c>
      <c r="F288" s="1660">
        <v>3303</v>
      </c>
      <c r="G288" s="1660">
        <v>2300</v>
      </c>
      <c r="H288" s="1660"/>
      <c r="I288" s="1660"/>
      <c r="J288" s="1660"/>
      <c r="K288" s="112"/>
      <c r="L288" s="225"/>
      <c r="M288" s="112">
        <f t="shared" si="736"/>
        <v>2070</v>
      </c>
      <c r="N288" s="225">
        <f t="shared" si="737"/>
        <v>2070</v>
      </c>
      <c r="O288" s="112"/>
      <c r="P288" s="1660"/>
      <c r="Q288" s="112"/>
      <c r="R288" s="112"/>
      <c r="S288" s="225"/>
      <c r="T288" s="112"/>
      <c r="U288" s="112"/>
      <c r="V288" s="225"/>
      <c r="W288" s="112"/>
      <c r="X288" s="112"/>
      <c r="Y288" s="225"/>
      <c r="Z288" s="112"/>
      <c r="AA288" s="112"/>
      <c r="AB288" s="225"/>
      <c r="AC288" s="112">
        <f t="shared" si="738"/>
        <v>2070</v>
      </c>
      <c r="AD288" s="112"/>
      <c r="AE288" s="1628"/>
      <c r="AF288" s="112">
        <f t="shared" si="730"/>
        <v>275</v>
      </c>
      <c r="AG288" s="112"/>
      <c r="AH288" s="112">
        <v>275</v>
      </c>
      <c r="AI288" s="111">
        <f t="shared" si="731"/>
        <v>1795</v>
      </c>
      <c r="AJ288" s="112"/>
      <c r="AK288" s="225"/>
      <c r="AL288" s="112">
        <f t="shared" si="739"/>
        <v>1795</v>
      </c>
      <c r="AM288" s="225"/>
      <c r="AN288" s="112"/>
      <c r="AO288" s="225"/>
      <c r="AP288" s="112"/>
      <c r="AQ288" s="112"/>
      <c r="AR288" s="112"/>
      <c r="AS288" s="112"/>
      <c r="AT288" s="112"/>
      <c r="AU288" s="111">
        <f t="shared" si="732"/>
        <v>2070</v>
      </c>
      <c r="AV288" s="111">
        <f t="shared" si="732"/>
        <v>0</v>
      </c>
      <c r="AW288" s="111">
        <f t="shared" si="732"/>
        <v>0</v>
      </c>
      <c r="AX288" s="111">
        <f t="shared" si="733"/>
        <v>0</v>
      </c>
      <c r="AY288" s="225">
        <f t="shared" si="734"/>
        <v>0</v>
      </c>
      <c r="AZ288" s="111">
        <f t="shared" si="734"/>
        <v>0</v>
      </c>
      <c r="BA288" s="94">
        <f t="shared" si="734"/>
        <v>0</v>
      </c>
      <c r="BB288" s="111">
        <f t="shared" si="740"/>
        <v>230</v>
      </c>
      <c r="BC288" s="94"/>
      <c r="BD288" s="94"/>
      <c r="BE288" s="111">
        <f t="shared" si="741"/>
        <v>230</v>
      </c>
      <c r="BF288" s="94"/>
      <c r="BG288" s="94"/>
      <c r="BH288" s="94"/>
      <c r="BI288" s="94"/>
      <c r="BJ288" s="94"/>
      <c r="BK288" s="94"/>
      <c r="BL288" s="94"/>
      <c r="BM288" s="94"/>
      <c r="BN288" s="94"/>
      <c r="BO288" s="1650">
        <f t="shared" si="742"/>
        <v>230</v>
      </c>
      <c r="BP288" s="223">
        <f t="shared" si="743"/>
        <v>230</v>
      </c>
      <c r="BQ288" s="223"/>
      <c r="BR288" s="223"/>
      <c r="BS288" s="1646"/>
    </row>
    <row r="289" spans="1:71" s="39" customFormat="1" ht="39.75" hidden="1" customHeight="1">
      <c r="A289" s="1652">
        <f t="shared" si="735"/>
        <v>8</v>
      </c>
      <c r="B289" s="1658" t="s">
        <v>228</v>
      </c>
      <c r="C289" s="123"/>
      <c r="D289" s="123"/>
      <c r="E289" s="1659" t="s">
        <v>245</v>
      </c>
      <c r="F289" s="1660">
        <v>1811</v>
      </c>
      <c r="G289" s="1660">
        <v>1150</v>
      </c>
      <c r="H289" s="1660"/>
      <c r="I289" s="1660"/>
      <c r="J289" s="1660"/>
      <c r="K289" s="112"/>
      <c r="L289" s="225"/>
      <c r="M289" s="112">
        <f t="shared" si="736"/>
        <v>1035</v>
      </c>
      <c r="N289" s="225">
        <f t="shared" si="737"/>
        <v>1035</v>
      </c>
      <c r="O289" s="112"/>
      <c r="P289" s="1660"/>
      <c r="Q289" s="112"/>
      <c r="R289" s="112"/>
      <c r="S289" s="225"/>
      <c r="T289" s="112"/>
      <c r="U289" s="112"/>
      <c r="V289" s="225"/>
      <c r="W289" s="112"/>
      <c r="X289" s="112"/>
      <c r="Y289" s="225"/>
      <c r="Z289" s="112"/>
      <c r="AA289" s="112"/>
      <c r="AB289" s="225"/>
      <c r="AC289" s="112">
        <f t="shared" si="738"/>
        <v>1035</v>
      </c>
      <c r="AD289" s="112"/>
      <c r="AE289" s="1628"/>
      <c r="AF289" s="112">
        <f t="shared" si="730"/>
        <v>171</v>
      </c>
      <c r="AG289" s="112"/>
      <c r="AH289" s="112">
        <v>171</v>
      </c>
      <c r="AI289" s="111">
        <f t="shared" si="731"/>
        <v>864</v>
      </c>
      <c r="AJ289" s="112"/>
      <c r="AK289" s="225"/>
      <c r="AL289" s="112">
        <f t="shared" si="739"/>
        <v>864</v>
      </c>
      <c r="AM289" s="225"/>
      <c r="AN289" s="112"/>
      <c r="AO289" s="225"/>
      <c r="AP289" s="112"/>
      <c r="AQ289" s="112"/>
      <c r="AR289" s="112"/>
      <c r="AS289" s="112"/>
      <c r="AT289" s="112"/>
      <c r="AU289" s="111">
        <f t="shared" si="732"/>
        <v>1035</v>
      </c>
      <c r="AV289" s="111">
        <f t="shared" si="732"/>
        <v>0</v>
      </c>
      <c r="AW289" s="111">
        <f t="shared" si="732"/>
        <v>0</v>
      </c>
      <c r="AX289" s="111">
        <f t="shared" si="733"/>
        <v>0</v>
      </c>
      <c r="AY289" s="225">
        <f t="shared" si="734"/>
        <v>0</v>
      </c>
      <c r="AZ289" s="111">
        <f t="shared" si="734"/>
        <v>0</v>
      </c>
      <c r="BA289" s="94">
        <f t="shared" si="734"/>
        <v>0</v>
      </c>
      <c r="BB289" s="111">
        <f t="shared" si="740"/>
        <v>115</v>
      </c>
      <c r="BC289" s="94"/>
      <c r="BD289" s="94"/>
      <c r="BE289" s="111">
        <f t="shared" si="741"/>
        <v>115</v>
      </c>
      <c r="BF289" s="94"/>
      <c r="BG289" s="94"/>
      <c r="BH289" s="94"/>
      <c r="BI289" s="94"/>
      <c r="BJ289" s="94"/>
      <c r="BK289" s="94"/>
      <c r="BL289" s="94"/>
      <c r="BM289" s="94"/>
      <c r="BN289" s="94"/>
      <c r="BO289" s="1650">
        <f t="shared" si="742"/>
        <v>115</v>
      </c>
      <c r="BP289" s="223">
        <f t="shared" si="743"/>
        <v>115</v>
      </c>
      <c r="BQ289" s="223"/>
      <c r="BR289" s="223"/>
      <c r="BS289" s="1646"/>
    </row>
    <row r="290" spans="1:71" s="39" customFormat="1" ht="39.75" hidden="1" customHeight="1">
      <c r="A290" s="1652">
        <f t="shared" si="735"/>
        <v>9</v>
      </c>
      <c r="B290" s="1658" t="s">
        <v>229</v>
      </c>
      <c r="C290" s="123"/>
      <c r="D290" s="123"/>
      <c r="E290" s="1659" t="s">
        <v>246</v>
      </c>
      <c r="F290" s="1660">
        <v>1687</v>
      </c>
      <c r="G290" s="1660">
        <v>1150</v>
      </c>
      <c r="H290" s="1660"/>
      <c r="I290" s="1660"/>
      <c r="J290" s="1660"/>
      <c r="K290" s="112"/>
      <c r="L290" s="225"/>
      <c r="M290" s="112">
        <f t="shared" si="736"/>
        <v>1035</v>
      </c>
      <c r="N290" s="225">
        <f t="shared" si="737"/>
        <v>1035</v>
      </c>
      <c r="O290" s="112"/>
      <c r="P290" s="1660"/>
      <c r="Q290" s="112"/>
      <c r="R290" s="112"/>
      <c r="S290" s="225"/>
      <c r="T290" s="112"/>
      <c r="U290" s="112"/>
      <c r="V290" s="225"/>
      <c r="W290" s="112"/>
      <c r="X290" s="112"/>
      <c r="Y290" s="225"/>
      <c r="Z290" s="112"/>
      <c r="AA290" s="112"/>
      <c r="AB290" s="225"/>
      <c r="AC290" s="112">
        <f t="shared" si="738"/>
        <v>1035</v>
      </c>
      <c r="AD290" s="112"/>
      <c r="AE290" s="1628"/>
      <c r="AF290" s="112">
        <f t="shared" si="730"/>
        <v>155</v>
      </c>
      <c r="AG290" s="112"/>
      <c r="AH290" s="112">
        <v>155</v>
      </c>
      <c r="AI290" s="111">
        <f t="shared" si="731"/>
        <v>880</v>
      </c>
      <c r="AJ290" s="112"/>
      <c r="AK290" s="225"/>
      <c r="AL290" s="112">
        <f t="shared" si="739"/>
        <v>880</v>
      </c>
      <c r="AM290" s="225"/>
      <c r="AN290" s="112"/>
      <c r="AO290" s="225"/>
      <c r="AP290" s="112"/>
      <c r="AQ290" s="112"/>
      <c r="AR290" s="112"/>
      <c r="AS290" s="112"/>
      <c r="AT290" s="112"/>
      <c r="AU290" s="111">
        <f t="shared" si="732"/>
        <v>1035</v>
      </c>
      <c r="AV290" s="111">
        <f t="shared" si="732"/>
        <v>0</v>
      </c>
      <c r="AW290" s="111">
        <f t="shared" si="732"/>
        <v>0</v>
      </c>
      <c r="AX290" s="111">
        <f t="shared" si="733"/>
        <v>0</v>
      </c>
      <c r="AY290" s="225">
        <f t="shared" si="734"/>
        <v>0</v>
      </c>
      <c r="AZ290" s="111">
        <f t="shared" si="734"/>
        <v>0</v>
      </c>
      <c r="BA290" s="94">
        <f t="shared" si="734"/>
        <v>0</v>
      </c>
      <c r="BB290" s="111">
        <f t="shared" si="740"/>
        <v>115</v>
      </c>
      <c r="BC290" s="94"/>
      <c r="BD290" s="94"/>
      <c r="BE290" s="111">
        <f t="shared" si="741"/>
        <v>115</v>
      </c>
      <c r="BF290" s="94"/>
      <c r="BG290" s="94"/>
      <c r="BH290" s="94"/>
      <c r="BI290" s="94"/>
      <c r="BJ290" s="94"/>
      <c r="BK290" s="94"/>
      <c r="BL290" s="94"/>
      <c r="BM290" s="94"/>
      <c r="BN290" s="94"/>
      <c r="BO290" s="1650">
        <f t="shared" si="742"/>
        <v>115</v>
      </c>
      <c r="BP290" s="223">
        <f t="shared" si="743"/>
        <v>115</v>
      </c>
      <c r="BQ290" s="223"/>
      <c r="BR290" s="223"/>
      <c r="BS290" s="1646"/>
    </row>
    <row r="291" spans="1:71" s="39" customFormat="1" ht="39.75" hidden="1" customHeight="1">
      <c r="A291" s="1652">
        <f t="shared" si="735"/>
        <v>10</v>
      </c>
      <c r="B291" s="1658" t="s">
        <v>230</v>
      </c>
      <c r="C291" s="123"/>
      <c r="D291" s="123"/>
      <c r="E291" s="1659" t="s">
        <v>247</v>
      </c>
      <c r="F291" s="1660">
        <v>2802</v>
      </c>
      <c r="G291" s="1660">
        <v>2250</v>
      </c>
      <c r="H291" s="1660"/>
      <c r="I291" s="1660"/>
      <c r="J291" s="1660"/>
      <c r="K291" s="112"/>
      <c r="L291" s="225"/>
      <c r="M291" s="112">
        <f t="shared" si="736"/>
        <v>2025</v>
      </c>
      <c r="N291" s="225">
        <f t="shared" si="737"/>
        <v>2025</v>
      </c>
      <c r="O291" s="112"/>
      <c r="P291" s="1660"/>
      <c r="Q291" s="112"/>
      <c r="R291" s="112"/>
      <c r="S291" s="225"/>
      <c r="T291" s="112"/>
      <c r="U291" s="112"/>
      <c r="V291" s="225"/>
      <c r="W291" s="112"/>
      <c r="X291" s="112"/>
      <c r="Y291" s="225"/>
      <c r="Z291" s="112"/>
      <c r="AA291" s="112"/>
      <c r="AB291" s="225"/>
      <c r="AC291" s="112">
        <f t="shared" si="738"/>
        <v>2025</v>
      </c>
      <c r="AD291" s="112"/>
      <c r="AE291" s="1628"/>
      <c r="AF291" s="112">
        <f t="shared" si="730"/>
        <v>255</v>
      </c>
      <c r="AG291" s="112"/>
      <c r="AH291" s="112">
        <v>255</v>
      </c>
      <c r="AI291" s="111">
        <f t="shared" si="731"/>
        <v>1770</v>
      </c>
      <c r="AJ291" s="112"/>
      <c r="AK291" s="225"/>
      <c r="AL291" s="112">
        <f t="shared" si="739"/>
        <v>1770</v>
      </c>
      <c r="AM291" s="225"/>
      <c r="AN291" s="112"/>
      <c r="AO291" s="225"/>
      <c r="AP291" s="112"/>
      <c r="AQ291" s="112"/>
      <c r="AR291" s="112"/>
      <c r="AS291" s="112"/>
      <c r="AT291" s="112"/>
      <c r="AU291" s="111">
        <f t="shared" si="732"/>
        <v>2025</v>
      </c>
      <c r="AV291" s="111">
        <f t="shared" si="732"/>
        <v>0</v>
      </c>
      <c r="AW291" s="111">
        <f t="shared" si="732"/>
        <v>0</v>
      </c>
      <c r="AX291" s="111">
        <f t="shared" si="733"/>
        <v>0</v>
      </c>
      <c r="AY291" s="225">
        <f t="shared" si="734"/>
        <v>0</v>
      </c>
      <c r="AZ291" s="111">
        <f t="shared" si="734"/>
        <v>0</v>
      </c>
      <c r="BA291" s="94">
        <f t="shared" si="734"/>
        <v>0</v>
      </c>
      <c r="BB291" s="111">
        <f t="shared" si="740"/>
        <v>225</v>
      </c>
      <c r="BC291" s="94"/>
      <c r="BD291" s="94"/>
      <c r="BE291" s="111">
        <f t="shared" si="741"/>
        <v>225</v>
      </c>
      <c r="BF291" s="94"/>
      <c r="BG291" s="94"/>
      <c r="BH291" s="94"/>
      <c r="BI291" s="94"/>
      <c r="BJ291" s="94"/>
      <c r="BK291" s="94"/>
      <c r="BL291" s="94"/>
      <c r="BM291" s="94"/>
      <c r="BN291" s="94"/>
      <c r="BO291" s="1650">
        <f t="shared" si="742"/>
        <v>225</v>
      </c>
      <c r="BP291" s="223">
        <f t="shared" si="743"/>
        <v>225</v>
      </c>
      <c r="BQ291" s="223"/>
      <c r="BR291" s="223"/>
      <c r="BS291" s="1646"/>
    </row>
    <row r="292" spans="1:71" s="39" customFormat="1" ht="39.75" hidden="1" customHeight="1">
      <c r="A292" s="1652">
        <f t="shared" si="735"/>
        <v>11</v>
      </c>
      <c r="B292" s="1658" t="s">
        <v>231</v>
      </c>
      <c r="C292" s="123"/>
      <c r="D292" s="123"/>
      <c r="E292" s="1659" t="s">
        <v>248</v>
      </c>
      <c r="F292" s="1660">
        <v>2750</v>
      </c>
      <c r="G292" s="1660">
        <v>2250</v>
      </c>
      <c r="H292" s="1660"/>
      <c r="I292" s="1660"/>
      <c r="J292" s="1660"/>
      <c r="K292" s="112"/>
      <c r="L292" s="225"/>
      <c r="M292" s="112">
        <f t="shared" si="736"/>
        <v>2025</v>
      </c>
      <c r="N292" s="225">
        <f t="shared" si="737"/>
        <v>2025</v>
      </c>
      <c r="O292" s="112"/>
      <c r="P292" s="1660"/>
      <c r="Q292" s="112"/>
      <c r="R292" s="112"/>
      <c r="S292" s="225"/>
      <c r="T292" s="112"/>
      <c r="U292" s="112"/>
      <c r="V292" s="225"/>
      <c r="W292" s="112"/>
      <c r="X292" s="112"/>
      <c r="Y292" s="225"/>
      <c r="Z292" s="112"/>
      <c r="AA292" s="112"/>
      <c r="AB292" s="225"/>
      <c r="AC292" s="112">
        <f t="shared" si="738"/>
        <v>2025</v>
      </c>
      <c r="AD292" s="112"/>
      <c r="AE292" s="1628"/>
      <c r="AF292" s="112">
        <f t="shared" si="730"/>
        <v>180</v>
      </c>
      <c r="AG292" s="112"/>
      <c r="AH292" s="112">
        <v>180</v>
      </c>
      <c r="AI292" s="111">
        <f t="shared" si="731"/>
        <v>1845</v>
      </c>
      <c r="AJ292" s="112"/>
      <c r="AK292" s="225"/>
      <c r="AL292" s="112">
        <f t="shared" si="739"/>
        <v>1845</v>
      </c>
      <c r="AM292" s="225"/>
      <c r="AN292" s="112"/>
      <c r="AO292" s="225"/>
      <c r="AP292" s="112"/>
      <c r="AQ292" s="112"/>
      <c r="AR292" s="112"/>
      <c r="AS292" s="112"/>
      <c r="AT292" s="112"/>
      <c r="AU292" s="111">
        <f t="shared" si="732"/>
        <v>2025</v>
      </c>
      <c r="AV292" s="111">
        <f t="shared" si="732"/>
        <v>0</v>
      </c>
      <c r="AW292" s="111">
        <f t="shared" si="732"/>
        <v>0</v>
      </c>
      <c r="AX292" s="111">
        <f t="shared" si="733"/>
        <v>0</v>
      </c>
      <c r="AY292" s="225">
        <f t="shared" si="734"/>
        <v>0</v>
      </c>
      <c r="AZ292" s="111">
        <f t="shared" si="734"/>
        <v>0</v>
      </c>
      <c r="BA292" s="94">
        <f t="shared" si="734"/>
        <v>0</v>
      </c>
      <c r="BB292" s="111">
        <f t="shared" si="740"/>
        <v>225</v>
      </c>
      <c r="BC292" s="94"/>
      <c r="BD292" s="94"/>
      <c r="BE292" s="111">
        <f t="shared" si="741"/>
        <v>225</v>
      </c>
      <c r="BF292" s="94"/>
      <c r="BG292" s="94"/>
      <c r="BH292" s="94"/>
      <c r="BI292" s="94"/>
      <c r="BJ292" s="94"/>
      <c r="BK292" s="94"/>
      <c r="BL292" s="94"/>
      <c r="BM292" s="94"/>
      <c r="BN292" s="94"/>
      <c r="BO292" s="1650">
        <f t="shared" si="742"/>
        <v>225</v>
      </c>
      <c r="BP292" s="223">
        <f t="shared" si="743"/>
        <v>225</v>
      </c>
      <c r="BQ292" s="223"/>
      <c r="BR292" s="223"/>
      <c r="BS292" s="1646"/>
    </row>
    <row r="293" spans="1:71" s="39" customFormat="1" ht="39.75" hidden="1" customHeight="1">
      <c r="A293" s="1652">
        <v>12</v>
      </c>
      <c r="B293" s="1658" t="s">
        <v>232</v>
      </c>
      <c r="C293" s="123"/>
      <c r="D293" s="123"/>
      <c r="E293" s="1659" t="s">
        <v>249</v>
      </c>
      <c r="F293" s="1660">
        <v>4424</v>
      </c>
      <c r="G293" s="1660">
        <v>2875</v>
      </c>
      <c r="H293" s="1660"/>
      <c r="I293" s="1660"/>
      <c r="J293" s="1660"/>
      <c r="K293" s="112"/>
      <c r="L293" s="225"/>
      <c r="M293" s="112">
        <f t="shared" si="736"/>
        <v>2587.5</v>
      </c>
      <c r="N293" s="225">
        <f t="shared" si="737"/>
        <v>2587.5</v>
      </c>
      <c r="O293" s="112"/>
      <c r="P293" s="1660"/>
      <c r="Q293" s="112"/>
      <c r="R293" s="112"/>
      <c r="S293" s="225"/>
      <c r="T293" s="112"/>
      <c r="U293" s="112"/>
      <c r="V293" s="225"/>
      <c r="W293" s="112"/>
      <c r="X293" s="112"/>
      <c r="Y293" s="225"/>
      <c r="Z293" s="112"/>
      <c r="AA293" s="112"/>
      <c r="AB293" s="225"/>
      <c r="AC293" s="112">
        <f t="shared" si="738"/>
        <v>2587.5</v>
      </c>
      <c r="AD293" s="112"/>
      <c r="AE293" s="1628"/>
      <c r="AF293" s="112">
        <f t="shared" si="730"/>
        <v>0</v>
      </c>
      <c r="AG293" s="112"/>
      <c r="AH293" s="112"/>
      <c r="AI293" s="111">
        <f t="shared" si="731"/>
        <v>2587.5</v>
      </c>
      <c r="AJ293" s="112"/>
      <c r="AK293" s="225"/>
      <c r="AL293" s="112">
        <f t="shared" si="739"/>
        <v>2587.5</v>
      </c>
      <c r="AM293" s="225"/>
      <c r="AN293" s="112"/>
      <c r="AO293" s="225"/>
      <c r="AP293" s="112"/>
      <c r="AQ293" s="112"/>
      <c r="AR293" s="112"/>
      <c r="AS293" s="112"/>
      <c r="AT293" s="112"/>
      <c r="AU293" s="111">
        <f t="shared" si="732"/>
        <v>2587.5</v>
      </c>
      <c r="AV293" s="111">
        <f t="shared" si="732"/>
        <v>0</v>
      </c>
      <c r="AW293" s="111">
        <f t="shared" si="732"/>
        <v>0</v>
      </c>
      <c r="AX293" s="111">
        <f t="shared" si="733"/>
        <v>0</v>
      </c>
      <c r="AY293" s="225">
        <f t="shared" si="734"/>
        <v>0</v>
      </c>
      <c r="AZ293" s="111">
        <f t="shared" si="734"/>
        <v>0</v>
      </c>
      <c r="BA293" s="94">
        <f t="shared" si="734"/>
        <v>0</v>
      </c>
      <c r="BB293" s="111">
        <f t="shared" si="740"/>
        <v>287.5</v>
      </c>
      <c r="BC293" s="94"/>
      <c r="BD293" s="94"/>
      <c r="BE293" s="111">
        <f t="shared" si="741"/>
        <v>287.5</v>
      </c>
      <c r="BF293" s="94"/>
      <c r="BG293" s="94"/>
      <c r="BH293" s="94"/>
      <c r="BI293" s="94"/>
      <c r="BJ293" s="94"/>
      <c r="BK293" s="94"/>
      <c r="BL293" s="94"/>
      <c r="BM293" s="94"/>
      <c r="BN293" s="94"/>
      <c r="BO293" s="1650">
        <f t="shared" si="742"/>
        <v>287.5</v>
      </c>
      <c r="BP293" s="223">
        <f t="shared" si="743"/>
        <v>287.5</v>
      </c>
      <c r="BQ293" s="223"/>
      <c r="BR293" s="223"/>
      <c r="BS293" s="1646"/>
    </row>
    <row r="294" spans="1:71" s="39" customFormat="1" ht="39.75" hidden="1" customHeight="1">
      <c r="A294" s="1652">
        <f t="shared" si="735"/>
        <v>13</v>
      </c>
      <c r="B294" s="1658" t="s">
        <v>233</v>
      </c>
      <c r="C294" s="123"/>
      <c r="D294" s="123"/>
      <c r="E294" s="1659" t="s">
        <v>250</v>
      </c>
      <c r="F294" s="1660">
        <v>2098</v>
      </c>
      <c r="G294" s="1660">
        <v>1150</v>
      </c>
      <c r="H294" s="1660"/>
      <c r="I294" s="1660"/>
      <c r="J294" s="1660"/>
      <c r="K294" s="112"/>
      <c r="L294" s="225"/>
      <c r="M294" s="112">
        <f t="shared" si="736"/>
        <v>1035</v>
      </c>
      <c r="N294" s="225">
        <f t="shared" si="737"/>
        <v>1035</v>
      </c>
      <c r="O294" s="112"/>
      <c r="P294" s="1660"/>
      <c r="Q294" s="112"/>
      <c r="R294" s="112"/>
      <c r="S294" s="225"/>
      <c r="T294" s="112"/>
      <c r="U294" s="112"/>
      <c r="V294" s="225"/>
      <c r="W294" s="112"/>
      <c r="X294" s="112"/>
      <c r="Y294" s="225"/>
      <c r="Z294" s="112"/>
      <c r="AA294" s="112"/>
      <c r="AB294" s="225"/>
      <c r="AC294" s="112">
        <f t="shared" si="738"/>
        <v>1035</v>
      </c>
      <c r="AD294" s="112"/>
      <c r="AE294" s="1628"/>
      <c r="AF294" s="112">
        <f t="shared" si="730"/>
        <v>0</v>
      </c>
      <c r="AG294" s="112"/>
      <c r="AH294" s="112"/>
      <c r="AI294" s="111">
        <f t="shared" si="731"/>
        <v>1035</v>
      </c>
      <c r="AJ294" s="112"/>
      <c r="AK294" s="225"/>
      <c r="AL294" s="112">
        <f t="shared" si="739"/>
        <v>1035</v>
      </c>
      <c r="AM294" s="225"/>
      <c r="AN294" s="112"/>
      <c r="AO294" s="225"/>
      <c r="AP294" s="112"/>
      <c r="AQ294" s="112"/>
      <c r="AR294" s="112"/>
      <c r="AS294" s="112"/>
      <c r="AT294" s="112"/>
      <c r="AU294" s="111">
        <f t="shared" si="732"/>
        <v>1035</v>
      </c>
      <c r="AV294" s="111">
        <f t="shared" si="732"/>
        <v>0</v>
      </c>
      <c r="AW294" s="111">
        <f t="shared" si="732"/>
        <v>0</v>
      </c>
      <c r="AX294" s="111">
        <f t="shared" si="733"/>
        <v>0</v>
      </c>
      <c r="AY294" s="225">
        <f t="shared" si="734"/>
        <v>0</v>
      </c>
      <c r="AZ294" s="111">
        <f t="shared" si="734"/>
        <v>0</v>
      </c>
      <c r="BA294" s="94">
        <f t="shared" si="734"/>
        <v>0</v>
      </c>
      <c r="BB294" s="111">
        <f t="shared" si="740"/>
        <v>115</v>
      </c>
      <c r="BC294" s="94"/>
      <c r="BD294" s="94"/>
      <c r="BE294" s="111">
        <f t="shared" si="741"/>
        <v>115</v>
      </c>
      <c r="BF294" s="94"/>
      <c r="BG294" s="94"/>
      <c r="BH294" s="94"/>
      <c r="BI294" s="94"/>
      <c r="BJ294" s="94"/>
      <c r="BK294" s="94"/>
      <c r="BL294" s="94"/>
      <c r="BM294" s="94"/>
      <c r="BN294" s="94"/>
      <c r="BO294" s="1650">
        <f t="shared" si="742"/>
        <v>115</v>
      </c>
      <c r="BP294" s="223">
        <f t="shared" si="743"/>
        <v>115</v>
      </c>
      <c r="BQ294" s="223"/>
      <c r="BR294" s="223"/>
      <c r="BS294" s="1646"/>
    </row>
    <row r="295" spans="1:71" s="39" customFormat="1" ht="39.75" hidden="1" customHeight="1">
      <c r="A295" s="1652">
        <f t="shared" si="735"/>
        <v>14</v>
      </c>
      <c r="B295" s="1658" t="s">
        <v>234</v>
      </c>
      <c r="C295" s="123"/>
      <c r="D295" s="123"/>
      <c r="E295" s="1659" t="s">
        <v>251</v>
      </c>
      <c r="F295" s="1660">
        <v>4520</v>
      </c>
      <c r="G295" s="1660">
        <v>3150</v>
      </c>
      <c r="H295" s="1660"/>
      <c r="I295" s="1660"/>
      <c r="J295" s="1660"/>
      <c r="K295" s="112"/>
      <c r="L295" s="225"/>
      <c r="M295" s="112">
        <f t="shared" si="736"/>
        <v>2835</v>
      </c>
      <c r="N295" s="225">
        <f t="shared" si="737"/>
        <v>2835</v>
      </c>
      <c r="O295" s="112"/>
      <c r="P295" s="1660"/>
      <c r="Q295" s="112"/>
      <c r="R295" s="112"/>
      <c r="S295" s="225"/>
      <c r="T295" s="112"/>
      <c r="U295" s="112"/>
      <c r="V295" s="225"/>
      <c r="W295" s="112"/>
      <c r="X295" s="112"/>
      <c r="Y295" s="225"/>
      <c r="Z295" s="112"/>
      <c r="AA295" s="112"/>
      <c r="AB295" s="225"/>
      <c r="AC295" s="112">
        <f t="shared" si="738"/>
        <v>2835</v>
      </c>
      <c r="AD295" s="112"/>
      <c r="AE295" s="1628"/>
      <c r="AF295" s="112">
        <f t="shared" si="730"/>
        <v>0</v>
      </c>
      <c r="AG295" s="112"/>
      <c r="AH295" s="112"/>
      <c r="AI295" s="111">
        <f t="shared" si="731"/>
        <v>2835</v>
      </c>
      <c r="AJ295" s="112"/>
      <c r="AK295" s="225"/>
      <c r="AL295" s="112">
        <f t="shared" si="739"/>
        <v>2835</v>
      </c>
      <c r="AM295" s="225"/>
      <c r="AN295" s="112"/>
      <c r="AO295" s="225"/>
      <c r="AP295" s="112"/>
      <c r="AQ295" s="112"/>
      <c r="AR295" s="112"/>
      <c r="AS295" s="112"/>
      <c r="AT295" s="112"/>
      <c r="AU295" s="111">
        <f t="shared" si="732"/>
        <v>2835</v>
      </c>
      <c r="AV295" s="111">
        <f t="shared" si="732"/>
        <v>0</v>
      </c>
      <c r="AW295" s="111">
        <f t="shared" si="732"/>
        <v>0</v>
      </c>
      <c r="AX295" s="111">
        <f t="shared" si="733"/>
        <v>0</v>
      </c>
      <c r="AY295" s="225">
        <f t="shared" si="734"/>
        <v>0</v>
      </c>
      <c r="AZ295" s="111">
        <f t="shared" si="734"/>
        <v>0</v>
      </c>
      <c r="BA295" s="94">
        <f t="shared" si="734"/>
        <v>0</v>
      </c>
      <c r="BB295" s="111">
        <f t="shared" si="740"/>
        <v>315</v>
      </c>
      <c r="BC295" s="94"/>
      <c r="BD295" s="94"/>
      <c r="BE295" s="111">
        <f t="shared" si="741"/>
        <v>315</v>
      </c>
      <c r="BF295" s="94"/>
      <c r="BG295" s="94"/>
      <c r="BH295" s="94"/>
      <c r="BI295" s="94"/>
      <c r="BJ295" s="94"/>
      <c r="BK295" s="94"/>
      <c r="BL295" s="94"/>
      <c r="BM295" s="94"/>
      <c r="BN295" s="94"/>
      <c r="BO295" s="1650">
        <f t="shared" si="742"/>
        <v>315</v>
      </c>
      <c r="BP295" s="223">
        <f t="shared" si="743"/>
        <v>315</v>
      </c>
      <c r="BQ295" s="223"/>
      <c r="BR295" s="223"/>
      <c r="BS295" s="1646"/>
    </row>
    <row r="296" spans="1:71" s="39" customFormat="1" ht="39.75" hidden="1" customHeight="1">
      <c r="A296" s="1652">
        <v>15</v>
      </c>
      <c r="B296" s="1658" t="s">
        <v>235</v>
      </c>
      <c r="C296" s="123"/>
      <c r="D296" s="123"/>
      <c r="E296" s="1659" t="s">
        <v>252</v>
      </c>
      <c r="F296" s="1660">
        <v>3892</v>
      </c>
      <c r="G296" s="1660">
        <v>2300</v>
      </c>
      <c r="H296" s="1660"/>
      <c r="I296" s="1660"/>
      <c r="J296" s="1660"/>
      <c r="K296" s="112"/>
      <c r="L296" s="225"/>
      <c r="M296" s="112">
        <f t="shared" si="736"/>
        <v>2070</v>
      </c>
      <c r="N296" s="225">
        <f t="shared" si="737"/>
        <v>2070</v>
      </c>
      <c r="O296" s="112"/>
      <c r="P296" s="1660"/>
      <c r="Q296" s="112"/>
      <c r="R296" s="112"/>
      <c r="S296" s="225"/>
      <c r="T296" s="112"/>
      <c r="U296" s="112"/>
      <c r="V296" s="225"/>
      <c r="W296" s="112"/>
      <c r="X296" s="112"/>
      <c r="Y296" s="225"/>
      <c r="Z296" s="112"/>
      <c r="AA296" s="112"/>
      <c r="AB296" s="225"/>
      <c r="AC296" s="112">
        <f t="shared" si="738"/>
        <v>2070</v>
      </c>
      <c r="AD296" s="112"/>
      <c r="AE296" s="1628"/>
      <c r="AF296" s="112">
        <f t="shared" si="730"/>
        <v>0</v>
      </c>
      <c r="AG296" s="112"/>
      <c r="AH296" s="112"/>
      <c r="AI296" s="111">
        <f t="shared" si="731"/>
        <v>2070</v>
      </c>
      <c r="AJ296" s="112"/>
      <c r="AK296" s="225"/>
      <c r="AL296" s="112">
        <f t="shared" si="739"/>
        <v>2070</v>
      </c>
      <c r="AM296" s="225"/>
      <c r="AN296" s="112"/>
      <c r="AO296" s="225"/>
      <c r="AP296" s="112"/>
      <c r="AQ296" s="112"/>
      <c r="AR296" s="112"/>
      <c r="AS296" s="112"/>
      <c r="AT296" s="112"/>
      <c r="AU296" s="111">
        <f t="shared" si="732"/>
        <v>2070</v>
      </c>
      <c r="AV296" s="111">
        <f t="shared" si="732"/>
        <v>0</v>
      </c>
      <c r="AW296" s="111">
        <f t="shared" si="732"/>
        <v>0</v>
      </c>
      <c r="AX296" s="111">
        <f t="shared" si="733"/>
        <v>0</v>
      </c>
      <c r="AY296" s="225">
        <f t="shared" si="734"/>
        <v>0</v>
      </c>
      <c r="AZ296" s="111">
        <f t="shared" si="734"/>
        <v>0</v>
      </c>
      <c r="BA296" s="94">
        <f t="shared" si="734"/>
        <v>0</v>
      </c>
      <c r="BB296" s="111">
        <f t="shared" si="740"/>
        <v>230</v>
      </c>
      <c r="BC296" s="94"/>
      <c r="BD296" s="94"/>
      <c r="BE296" s="111">
        <f t="shared" si="741"/>
        <v>230</v>
      </c>
      <c r="BF296" s="94"/>
      <c r="BG296" s="94"/>
      <c r="BH296" s="94"/>
      <c r="BI296" s="94"/>
      <c r="BJ296" s="94"/>
      <c r="BK296" s="94"/>
      <c r="BL296" s="94"/>
      <c r="BM296" s="94"/>
      <c r="BN296" s="94"/>
      <c r="BO296" s="1650">
        <f t="shared" si="742"/>
        <v>230</v>
      </c>
      <c r="BP296" s="223">
        <f t="shared" si="743"/>
        <v>230</v>
      </c>
      <c r="BQ296" s="223"/>
      <c r="BR296" s="223"/>
      <c r="BS296" s="1646"/>
    </row>
    <row r="297" spans="1:71" s="39" customFormat="1" ht="39.75" hidden="1" customHeight="1">
      <c r="A297" s="1652">
        <f>+A296+1</f>
        <v>16</v>
      </c>
      <c r="B297" s="1658" t="s">
        <v>236</v>
      </c>
      <c r="C297" s="123"/>
      <c r="D297" s="123"/>
      <c r="E297" s="1659" t="s">
        <v>253</v>
      </c>
      <c r="F297" s="1660">
        <v>1322</v>
      </c>
      <c r="G297" s="1660">
        <v>900</v>
      </c>
      <c r="H297" s="1660"/>
      <c r="I297" s="1660"/>
      <c r="J297" s="1660"/>
      <c r="K297" s="112"/>
      <c r="L297" s="225"/>
      <c r="M297" s="112">
        <f t="shared" si="736"/>
        <v>810</v>
      </c>
      <c r="N297" s="225">
        <f t="shared" si="737"/>
        <v>810</v>
      </c>
      <c r="O297" s="112"/>
      <c r="P297" s="1660"/>
      <c r="Q297" s="112"/>
      <c r="R297" s="112"/>
      <c r="S297" s="225"/>
      <c r="T297" s="112"/>
      <c r="U297" s="112"/>
      <c r="V297" s="225"/>
      <c r="W297" s="112"/>
      <c r="X297" s="112"/>
      <c r="Y297" s="225"/>
      <c r="Z297" s="112"/>
      <c r="AA297" s="112"/>
      <c r="AB297" s="225"/>
      <c r="AC297" s="112">
        <f t="shared" si="738"/>
        <v>810</v>
      </c>
      <c r="AD297" s="112"/>
      <c r="AE297" s="1628"/>
      <c r="AF297" s="112">
        <f t="shared" si="730"/>
        <v>0</v>
      </c>
      <c r="AG297" s="112"/>
      <c r="AH297" s="112"/>
      <c r="AI297" s="111">
        <f t="shared" si="731"/>
        <v>810</v>
      </c>
      <c r="AJ297" s="112"/>
      <c r="AK297" s="225"/>
      <c r="AL297" s="112">
        <f t="shared" si="739"/>
        <v>810</v>
      </c>
      <c r="AM297" s="225"/>
      <c r="AN297" s="112"/>
      <c r="AO297" s="225"/>
      <c r="AP297" s="112"/>
      <c r="AQ297" s="112"/>
      <c r="AR297" s="112"/>
      <c r="AS297" s="112"/>
      <c r="AT297" s="112"/>
      <c r="AU297" s="111">
        <f t="shared" si="732"/>
        <v>810</v>
      </c>
      <c r="AV297" s="111">
        <f t="shared" si="732"/>
        <v>0</v>
      </c>
      <c r="AW297" s="111">
        <f t="shared" si="732"/>
        <v>0</v>
      </c>
      <c r="AX297" s="111">
        <f t="shared" si="733"/>
        <v>0</v>
      </c>
      <c r="AY297" s="225">
        <f t="shared" si="734"/>
        <v>0</v>
      </c>
      <c r="AZ297" s="111">
        <f t="shared" si="734"/>
        <v>0</v>
      </c>
      <c r="BA297" s="94">
        <f t="shared" si="734"/>
        <v>0</v>
      </c>
      <c r="BB297" s="111">
        <f t="shared" si="740"/>
        <v>90</v>
      </c>
      <c r="BC297" s="94"/>
      <c r="BD297" s="94"/>
      <c r="BE297" s="111">
        <f t="shared" si="741"/>
        <v>90</v>
      </c>
      <c r="BF297" s="94"/>
      <c r="BG297" s="94"/>
      <c r="BH297" s="94"/>
      <c r="BI297" s="94"/>
      <c r="BJ297" s="94"/>
      <c r="BK297" s="94"/>
      <c r="BL297" s="94"/>
      <c r="BM297" s="94"/>
      <c r="BN297" s="94"/>
      <c r="BO297" s="1650">
        <f t="shared" si="742"/>
        <v>90</v>
      </c>
      <c r="BP297" s="223">
        <f t="shared" si="743"/>
        <v>90</v>
      </c>
      <c r="BQ297" s="223"/>
      <c r="BR297" s="223"/>
      <c r="BS297" s="1646"/>
    </row>
    <row r="298" spans="1:71" s="1434" customFormat="1" ht="16.5" hidden="1" customHeight="1">
      <c r="A298" s="1653"/>
      <c r="B298" s="1596" t="s">
        <v>417</v>
      </c>
      <c r="C298" s="1666"/>
      <c r="D298" s="1666"/>
      <c r="E298" s="1667"/>
      <c r="F298" s="1626">
        <f>F278*0.1/0.9</f>
        <v>4586.1111111111113</v>
      </c>
      <c r="G298" s="1626">
        <f>G278*0.1/0.9</f>
        <v>3333.333333333333</v>
      </c>
      <c r="H298" s="1626">
        <f t="shared" ref="H298:N298" si="744">H278*0.1/0.9</f>
        <v>0</v>
      </c>
      <c r="I298" s="1626">
        <f t="shared" si="744"/>
        <v>0</v>
      </c>
      <c r="J298" s="1626">
        <f t="shared" si="744"/>
        <v>0</v>
      </c>
      <c r="K298" s="1626">
        <f t="shared" si="744"/>
        <v>0</v>
      </c>
      <c r="L298" s="1626">
        <f t="shared" si="744"/>
        <v>0</v>
      </c>
      <c r="M298" s="1626">
        <f t="shared" si="744"/>
        <v>3000</v>
      </c>
      <c r="N298" s="1626">
        <f t="shared" si="744"/>
        <v>3000</v>
      </c>
      <c r="O298" s="1668"/>
      <c r="P298" s="1626"/>
      <c r="Q298" s="1668"/>
      <c r="R298" s="1668"/>
      <c r="S298" s="1668"/>
      <c r="T298" s="1668"/>
      <c r="U298" s="1668"/>
      <c r="V298" s="1668"/>
      <c r="W298" s="1668"/>
      <c r="X298" s="1668"/>
      <c r="Y298" s="1668"/>
      <c r="Z298" s="1668"/>
      <c r="AA298" s="1668"/>
      <c r="AB298" s="1668"/>
      <c r="AC298" s="1132"/>
      <c r="AD298" s="1668"/>
      <c r="AE298" s="1629"/>
      <c r="AF298" s="1132"/>
      <c r="AG298" s="1132"/>
      <c r="AH298" s="1132"/>
      <c r="AI298" s="94"/>
      <c r="AJ298" s="1132"/>
      <c r="AK298" s="1134"/>
      <c r="AL298" s="1132"/>
      <c r="AM298" s="1668"/>
      <c r="AN298" s="1132"/>
      <c r="AO298" s="1134"/>
      <c r="AP298" s="1132"/>
      <c r="AQ298" s="1132"/>
      <c r="AR298" s="1132"/>
      <c r="AS298" s="1132"/>
      <c r="AT298" s="1132"/>
      <c r="AU298" s="94"/>
      <c r="AV298" s="94"/>
      <c r="AW298" s="94"/>
      <c r="AX298" s="94">
        <f t="shared" si="733"/>
        <v>3000</v>
      </c>
      <c r="AY298" s="1134">
        <f>N298-AU298</f>
        <v>3000</v>
      </c>
      <c r="AZ298" s="94"/>
      <c r="BA298" s="94"/>
      <c r="BB298" s="94"/>
      <c r="BC298" s="94"/>
      <c r="BD298" s="94"/>
      <c r="BE298" s="94"/>
      <c r="BF298" s="94"/>
      <c r="BG298" s="94"/>
      <c r="BH298" s="94"/>
      <c r="BI298" s="94"/>
      <c r="BJ298" s="94"/>
      <c r="BK298" s="94"/>
      <c r="BL298" s="94"/>
      <c r="BM298" s="94"/>
      <c r="BN298" s="94"/>
      <c r="BO298" s="1669"/>
      <c r="BP298" s="1670"/>
      <c r="BQ298" s="519"/>
      <c r="BR298" s="519"/>
      <c r="BS298" s="1671"/>
    </row>
    <row r="299" spans="1:71" s="1598" customFormat="1" ht="23.25" customHeight="1">
      <c r="A299" s="1359" t="s">
        <v>434</v>
      </c>
      <c r="B299" s="1360" t="s">
        <v>435</v>
      </c>
      <c r="C299" s="1374"/>
      <c r="D299" s="1374"/>
      <c r="E299" s="1597"/>
      <c r="F299" s="1367"/>
      <c r="G299" s="1367"/>
      <c r="H299" s="1367"/>
      <c r="I299" s="1367"/>
      <c r="J299" s="1367"/>
      <c r="K299" s="1367"/>
      <c r="L299" s="1367"/>
      <c r="M299" s="1367">
        <f>N299</f>
        <v>600153</v>
      </c>
      <c r="N299" s="1367">
        <v>600153</v>
      </c>
      <c r="O299" s="1375"/>
      <c r="P299" s="1367"/>
      <c r="Q299" s="1375">
        <f>'b3-16-20-ODA'!V12</f>
        <v>32522</v>
      </c>
      <c r="R299" s="1375"/>
      <c r="S299" s="1375"/>
      <c r="T299" s="1375">
        <v>20570</v>
      </c>
      <c r="U299" s="1375"/>
      <c r="V299" s="1375"/>
      <c r="W299" s="1375"/>
      <c r="X299" s="1375"/>
      <c r="Y299" s="1375"/>
      <c r="Z299" s="1375"/>
      <c r="AA299" s="1375"/>
      <c r="AB299" s="1375"/>
      <c r="AC299" s="937">
        <v>51804</v>
      </c>
      <c r="AD299" s="1375"/>
      <c r="AE299" s="1538"/>
      <c r="AF299" s="937">
        <v>25269</v>
      </c>
      <c r="AG299" s="937"/>
      <c r="AH299" s="937"/>
      <c r="AI299" s="798"/>
      <c r="AJ299" s="937"/>
      <c r="AK299" s="939"/>
      <c r="AL299" s="937"/>
      <c r="AM299" s="1375"/>
      <c r="AN299" s="937"/>
      <c r="AO299" s="939">
        <v>10259</v>
      </c>
      <c r="AP299" s="937"/>
      <c r="AQ299" s="937"/>
      <c r="AR299" s="937">
        <f>AO299</f>
        <v>10259</v>
      </c>
      <c r="AS299" s="937"/>
      <c r="AT299" s="937"/>
      <c r="AU299" s="798">
        <f>Q299+AC299+AO299</f>
        <v>94585</v>
      </c>
      <c r="AV299" s="798"/>
      <c r="AW299" s="798"/>
      <c r="AX299" s="798">
        <f>M299-AU299</f>
        <v>505568</v>
      </c>
      <c r="AY299" s="939">
        <v>376816</v>
      </c>
      <c r="AZ299" s="798"/>
      <c r="BA299" s="798"/>
      <c r="BB299" s="798">
        <f>'b3-16-20-ODA'!AZ12</f>
        <v>225739</v>
      </c>
      <c r="BC299" s="798"/>
      <c r="BD299" s="798"/>
      <c r="BE299" s="798">
        <f>BB299</f>
        <v>225739</v>
      </c>
      <c r="BF299" s="798"/>
      <c r="BG299" s="798"/>
      <c r="BH299" s="798">
        <f>AX299-BB299</f>
        <v>279829</v>
      </c>
      <c r="BI299" s="798"/>
      <c r="BJ299" s="798"/>
      <c r="BK299" s="798">
        <f>BH299</f>
        <v>279829</v>
      </c>
      <c r="BL299" s="798"/>
      <c r="BM299" s="798"/>
      <c r="BN299" s="798"/>
      <c r="BO299" s="1678"/>
      <c r="BP299" s="1679"/>
      <c r="BQ299" s="1680"/>
      <c r="BR299" s="1680"/>
      <c r="BS299" s="1681"/>
    </row>
    <row r="300" spans="1:71">
      <c r="A300" s="1672"/>
      <c r="B300" s="1459"/>
      <c r="C300" s="1459"/>
      <c r="D300" s="1459"/>
      <c r="E300" s="1459"/>
      <c r="F300" s="1459"/>
      <c r="G300" s="1459"/>
      <c r="H300" s="1459"/>
      <c r="I300" s="1459"/>
      <c r="J300" s="1459"/>
      <c r="K300" s="1459"/>
      <c r="L300" s="1459"/>
      <c r="M300" s="1459"/>
      <c r="N300" s="1459"/>
      <c r="O300" s="1459"/>
      <c r="P300" s="1459"/>
      <c r="Q300" s="1459"/>
      <c r="R300" s="1459"/>
      <c r="S300" s="1459"/>
      <c r="T300" s="1459"/>
      <c r="U300" s="1459"/>
      <c r="V300" s="1459"/>
      <c r="W300" s="1459"/>
      <c r="X300" s="1459"/>
      <c r="Y300" s="1459"/>
      <c r="Z300" s="1459"/>
      <c r="AA300" s="1459"/>
      <c r="AB300" s="1459"/>
      <c r="AC300" s="1459"/>
      <c r="AD300" s="1459"/>
      <c r="AE300" s="1459"/>
      <c r="AF300" s="1459"/>
      <c r="AG300" s="1459"/>
      <c r="AH300" s="1459"/>
      <c r="AI300" s="1459"/>
      <c r="AJ300" s="1459"/>
      <c r="AK300" s="1459"/>
      <c r="AL300" s="1459"/>
      <c r="AM300" s="1459"/>
      <c r="AN300" s="1459"/>
      <c r="AO300" s="1459"/>
      <c r="AP300" s="1459"/>
      <c r="AQ300" s="1459"/>
      <c r="AR300" s="1459"/>
      <c r="AS300" s="1459"/>
      <c r="AT300" s="1459"/>
      <c r="AU300" s="1459"/>
      <c r="AV300" s="1459"/>
      <c r="AW300" s="1459"/>
      <c r="AX300" s="1459"/>
      <c r="AY300" s="1459"/>
      <c r="AZ300" s="1459"/>
      <c r="BA300" s="1459"/>
      <c r="BB300" s="1459"/>
      <c r="BC300" s="1459"/>
      <c r="BD300" s="1459"/>
      <c r="BE300" s="1459"/>
      <c r="BF300" s="1459"/>
      <c r="BG300" s="1459"/>
      <c r="BH300" s="1459"/>
      <c r="BI300" s="1459"/>
      <c r="BJ300" s="1459"/>
      <c r="BK300" s="1459"/>
      <c r="BL300" s="1459"/>
      <c r="BM300" s="1459"/>
      <c r="BN300" s="1459"/>
      <c r="BO300" s="40"/>
      <c r="BP300" s="40"/>
      <c r="BQ300" s="40"/>
      <c r="BR300" s="40"/>
      <c r="BS300" s="40"/>
    </row>
    <row r="301" spans="1:71">
      <c r="A301" s="1529"/>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row>
    <row r="302" spans="1:71">
      <c r="A302" s="1529"/>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row>
    <row r="303" spans="1:71">
      <c r="A303" s="1529"/>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row>
    <row r="304" spans="1:71">
      <c r="A304" s="152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t="s">
        <v>572</v>
      </c>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row>
    <row r="305" spans="1:71">
      <c r="A305" s="1529"/>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row>
    <row r="306" spans="1:71">
      <c r="A306" s="1529"/>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row>
    <row r="307" spans="1:71">
      <c r="A307" s="1529"/>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row>
    <row r="308" spans="1:71">
      <c r="A308" s="1529"/>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row>
    <row r="309" spans="1:71">
      <c r="A309" s="1529"/>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row>
    <row r="310" spans="1:71">
      <c r="A310" s="1529"/>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row>
    <row r="311" spans="1:71">
      <c r="A311" s="1529"/>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row>
    <row r="312" spans="1:71">
      <c r="A312" s="1529"/>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row>
    <row r="313" spans="1:71">
      <c r="A313" s="1529"/>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row>
    <row r="314" spans="1:71">
      <c r="A314" s="1529"/>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row>
    <row r="315" spans="1:71">
      <c r="A315" s="1529"/>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row>
    <row r="316" spans="1:71">
      <c r="A316" s="1529"/>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row>
    <row r="317" spans="1:71">
      <c r="A317" s="1529"/>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row>
    <row r="318" spans="1:71">
      <c r="A318" s="1529"/>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row>
    <row r="319" spans="1:71">
      <c r="A319" s="1529"/>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row>
    <row r="320" spans="1:71">
      <c r="A320" s="1529"/>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row>
    <row r="321" spans="1:71">
      <c r="A321" s="1529"/>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row>
    <row r="322" spans="1:71">
      <c r="A322" s="1529"/>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row>
    <row r="323" spans="1:71">
      <c r="A323" s="1529"/>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row>
    <row r="324" spans="1:71">
      <c r="A324" s="1529"/>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row>
    <row r="325" spans="1:71">
      <c r="A325" s="1529"/>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row>
    <row r="326" spans="1:71">
      <c r="A326" s="1529"/>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row>
    <row r="327" spans="1:71">
      <c r="A327" s="1529"/>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row>
    <row r="328" spans="1:71">
      <c r="A328" s="1529"/>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row>
    <row r="329" spans="1:71">
      <c r="A329" s="1529"/>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row>
    <row r="330" spans="1:71">
      <c r="A330" s="1529"/>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row>
    <row r="331" spans="1:71">
      <c r="A331" s="1529"/>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row>
    <row r="332" spans="1:71">
      <c r="A332" s="1529"/>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row>
    <row r="333" spans="1:71">
      <c r="A333" s="1529"/>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row>
    <row r="334" spans="1:71">
      <c r="A334" s="1529"/>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row>
    <row r="335" spans="1:71">
      <c r="A335" s="1529"/>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row>
    <row r="336" spans="1:71">
      <c r="A336" s="1529"/>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row>
    <row r="337" spans="1:71">
      <c r="A337" s="1529"/>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row>
    <row r="338" spans="1:71">
      <c r="A338" s="1529"/>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row>
    <row r="339" spans="1:71">
      <c r="A339" s="1529"/>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row>
    <row r="340" spans="1:71">
      <c r="A340" s="152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row>
    <row r="341" spans="1:71">
      <c r="A341" s="1529"/>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row>
    <row r="342" spans="1:71">
      <c r="A342" s="1529"/>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row>
    <row r="343" spans="1:71">
      <c r="A343" s="1529"/>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row>
    <row r="344" spans="1:71">
      <c r="A344" s="1529"/>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row>
    <row r="345" spans="1:71">
      <c r="A345" s="1529"/>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row>
    <row r="346" spans="1:71">
      <c r="A346" s="1529"/>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row>
    <row r="347" spans="1:71">
      <c r="A347" s="1529"/>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row>
    <row r="348" spans="1:71">
      <c r="A348" s="1529"/>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row>
    <row r="349" spans="1:71">
      <c r="A349" s="1529"/>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row>
    <row r="350" spans="1:71">
      <c r="A350" s="1529"/>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row>
    <row r="351" spans="1:71">
      <c r="A351" s="1529"/>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row>
    <row r="352" spans="1:71">
      <c r="A352" s="1529"/>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row>
    <row r="353" spans="1:71">
      <c r="A353" s="1529"/>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row>
    <row r="354" spans="1:71">
      <c r="A354" s="1529"/>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row>
    <row r="355" spans="1:71">
      <c r="A355" s="1529"/>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row>
    <row r="356" spans="1:71">
      <c r="A356" s="1529"/>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row>
    <row r="357" spans="1:71">
      <c r="A357" s="1529"/>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row>
    <row r="358" spans="1:71">
      <c r="A358" s="1529"/>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row>
    <row r="359" spans="1:71">
      <c r="A359" s="1529"/>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row>
    <row r="360" spans="1:71">
      <c r="A360" s="1529"/>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row>
    <row r="361" spans="1:71">
      <c r="A361" s="1529"/>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row>
    <row r="362" spans="1:71">
      <c r="A362" s="1529"/>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row>
    <row r="363" spans="1:71">
      <c r="A363" s="1529"/>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row>
    <row r="364" spans="1:71">
      <c r="A364" s="1529"/>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row>
    <row r="365" spans="1:71">
      <c r="A365" s="1529"/>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row>
    <row r="366" spans="1:71">
      <c r="A366" s="1529"/>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row>
    <row r="367" spans="1:71">
      <c r="A367" s="1529"/>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row>
    <row r="368" spans="1:71">
      <c r="A368" s="1529"/>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row>
    <row r="369" spans="1:71">
      <c r="A369" s="1529"/>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row>
    <row r="370" spans="1:71">
      <c r="A370" s="1529"/>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row>
    <row r="371" spans="1:71">
      <c r="A371" s="1529"/>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row>
    <row r="372" spans="1:71">
      <c r="A372" s="1529"/>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row>
    <row r="373" spans="1:71">
      <c r="A373" s="1529"/>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row>
    <row r="374" spans="1:71">
      <c r="A374" s="1529"/>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row>
    <row r="375" spans="1:71">
      <c r="A375" s="1529"/>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row>
    <row r="376" spans="1:71">
      <c r="A376" s="1529"/>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row>
    <row r="377" spans="1:71">
      <c r="A377" s="1529"/>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row>
    <row r="378" spans="1:71">
      <c r="A378" s="1529"/>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row>
    <row r="379" spans="1:71">
      <c r="A379" s="1529"/>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row>
    <row r="380" spans="1:71">
      <c r="A380" s="1529"/>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row>
    <row r="381" spans="1:71">
      <c r="A381" s="1529"/>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row>
    <row r="382" spans="1:71">
      <c r="A382" s="1529"/>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row>
    <row r="383" spans="1:71">
      <c r="A383" s="1529"/>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row>
    <row r="384" spans="1:71">
      <c r="A384" s="1529"/>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row>
    <row r="385" spans="1:71">
      <c r="A385" s="1529"/>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row>
    <row r="386" spans="1:71">
      <c r="A386" s="152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row>
    <row r="387" spans="1:71">
      <c r="A387" s="1529"/>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row>
    <row r="388" spans="1:71">
      <c r="A388" s="1529"/>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row>
    <row r="389" spans="1:71">
      <c r="A389" s="1529"/>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row>
    <row r="390" spans="1:71">
      <c r="A390" s="1529"/>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row>
    <row r="391" spans="1:71">
      <c r="A391" s="1529"/>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row>
    <row r="392" spans="1:71">
      <c r="A392" s="1529"/>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row>
    <row r="393" spans="1:71">
      <c r="A393" s="1529"/>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row>
    <row r="394" spans="1:71">
      <c r="A394" s="1529"/>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row>
    <row r="395" spans="1:71">
      <c r="A395" s="1529"/>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row>
    <row r="396" spans="1:71">
      <c r="A396" s="1529"/>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row>
    <row r="397" spans="1:71">
      <c r="A397" s="1529"/>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row>
    <row r="398" spans="1:71">
      <c r="A398" s="1529"/>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row>
    <row r="399" spans="1:71">
      <c r="A399" s="1529"/>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row>
    <row r="400" spans="1:71">
      <c r="A400" s="1529"/>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row>
    <row r="401" spans="1:71">
      <c r="A401" s="1529"/>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row>
    <row r="402" spans="1:71">
      <c r="A402" s="1529"/>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row>
    <row r="403" spans="1:71">
      <c r="A403" s="1529"/>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row>
    <row r="404" spans="1:71">
      <c r="A404" s="1529"/>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row>
    <row r="405" spans="1:71">
      <c r="A405" s="1529"/>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row>
    <row r="406" spans="1:71">
      <c r="A406" s="1529"/>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row>
    <row r="407" spans="1:71">
      <c r="A407" s="1529"/>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row>
    <row r="408" spans="1:71">
      <c r="A408" s="1529"/>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row>
    <row r="409" spans="1:71">
      <c r="A409" s="1529"/>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row>
    <row r="410" spans="1:71">
      <c r="A410" s="1529"/>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row>
    <row r="411" spans="1:71">
      <c r="A411" s="1529"/>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row>
    <row r="412" spans="1:71">
      <c r="A412" s="1529"/>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row>
    <row r="413" spans="1:71">
      <c r="A413" s="1529"/>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row>
    <row r="414" spans="1:71">
      <c r="A414" s="1529"/>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row>
    <row r="415" spans="1:71">
      <c r="A415" s="1529"/>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row>
    <row r="416" spans="1:71">
      <c r="A416" s="1529"/>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row>
    <row r="417" spans="1:71">
      <c r="A417" s="1529"/>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row>
    <row r="418" spans="1:71">
      <c r="A418" s="1529"/>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row>
    <row r="419" spans="1:71">
      <c r="A419" s="1529"/>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row>
    <row r="420" spans="1:71">
      <c r="A420" s="1529"/>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row>
    <row r="421" spans="1:71">
      <c r="A421" s="1529"/>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row>
    <row r="422" spans="1:71">
      <c r="A422" s="152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row>
    <row r="423" spans="1:71">
      <c r="A423" s="1529"/>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row>
    <row r="424" spans="1:71">
      <c r="A424" s="1529"/>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row>
    <row r="425" spans="1:71">
      <c r="A425" s="1529"/>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row>
    <row r="426" spans="1:71">
      <c r="A426" s="1529"/>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row>
    <row r="427" spans="1:71">
      <c r="A427" s="1529"/>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row>
    <row r="428" spans="1:71">
      <c r="A428" s="1529"/>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row>
    <row r="429" spans="1:71">
      <c r="A429" s="1529"/>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row>
    <row r="430" spans="1:71">
      <c r="A430" s="1529"/>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row>
    <row r="431" spans="1:71">
      <c r="A431" s="1529"/>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row>
    <row r="432" spans="1:71">
      <c r="A432" s="1529"/>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row>
    <row r="433" spans="1:71">
      <c r="A433" s="1529"/>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row>
    <row r="434" spans="1:71">
      <c r="A434" s="1529"/>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row>
    <row r="435" spans="1:71">
      <c r="A435" s="1529"/>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row>
    <row r="436" spans="1:71">
      <c r="A436" s="1529"/>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row>
    <row r="437" spans="1:71">
      <c r="A437" s="1529"/>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row>
    <row r="438" spans="1:71">
      <c r="A438" s="1529"/>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row>
    <row r="439" spans="1:71">
      <c r="A439" s="1529"/>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row>
    <row r="440" spans="1:71">
      <c r="A440" s="1529"/>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row>
    <row r="441" spans="1:71">
      <c r="A441" s="1529"/>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row>
    <row r="442" spans="1:71">
      <c r="A442" s="1529"/>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row>
    <row r="443" spans="1:71">
      <c r="A443" s="1529"/>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row>
    <row r="444" spans="1:71">
      <c r="A444" s="1529"/>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row>
    <row r="445" spans="1:71">
      <c r="A445" s="1529"/>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row>
    <row r="446" spans="1:71">
      <c r="A446" s="1529"/>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row>
    <row r="447" spans="1:71">
      <c r="A447" s="1529"/>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row>
    <row r="448" spans="1:71">
      <c r="A448" s="1529"/>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row>
    <row r="449" spans="1:71">
      <c r="A449" s="1529"/>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row>
    <row r="450" spans="1:71">
      <c r="A450" s="1529"/>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row>
  </sheetData>
  <mergeCells count="215">
    <mergeCell ref="AR4:AT4"/>
    <mergeCell ref="AU4:AW4"/>
    <mergeCell ref="M4:P4"/>
    <mergeCell ref="Q4:S4"/>
    <mergeCell ref="T4:V4"/>
    <mergeCell ref="W4:Y4"/>
    <mergeCell ref="Z4:AB4"/>
    <mergeCell ref="AC4:AE4"/>
    <mergeCell ref="A1:BS1"/>
    <mergeCell ref="A2:BS2"/>
    <mergeCell ref="A3:BS3"/>
    <mergeCell ref="A4:A7"/>
    <mergeCell ref="B4:B7"/>
    <mergeCell ref="C4:C7"/>
    <mergeCell ref="D4:D7"/>
    <mergeCell ref="E4:G4"/>
    <mergeCell ref="H4:J4"/>
    <mergeCell ref="K4:L4"/>
    <mergeCell ref="R5:S5"/>
    <mergeCell ref="T5:T7"/>
    <mergeCell ref="U5:V5"/>
    <mergeCell ref="W5:W7"/>
    <mergeCell ref="X5:Y5"/>
    <mergeCell ref="Z5:Z7"/>
    <mergeCell ref="BW4:BY5"/>
    <mergeCell ref="E5:E7"/>
    <mergeCell ref="F5:G5"/>
    <mergeCell ref="H5:H7"/>
    <mergeCell ref="I5:J5"/>
    <mergeCell ref="K5:K7"/>
    <mergeCell ref="L5:L7"/>
    <mergeCell ref="M5:M7"/>
    <mergeCell ref="N5:P5"/>
    <mergeCell ref="Q5:Q7"/>
    <mergeCell ref="AX4:BA4"/>
    <mergeCell ref="BB4:BG4"/>
    <mergeCell ref="BH4:BM4"/>
    <mergeCell ref="BN4:BN7"/>
    <mergeCell ref="BO4:BR4"/>
    <mergeCell ref="BS4:BS7"/>
    <mergeCell ref="BE5:BG5"/>
    <mergeCell ref="BH5:BJ5"/>
    <mergeCell ref="BK5:BM5"/>
    <mergeCell ref="BO5:BO7"/>
    <mergeCell ref="AF4:AH4"/>
    <mergeCell ref="AI4:AK4"/>
    <mergeCell ref="AL4:AN4"/>
    <mergeCell ref="AO4:AQ4"/>
    <mergeCell ref="AL5:AL7"/>
    <mergeCell ref="AM5:AN5"/>
    <mergeCell ref="AO5:AO7"/>
    <mergeCell ref="AP5:AQ5"/>
    <mergeCell ref="AR5:AR7"/>
    <mergeCell ref="AP6:AP7"/>
    <mergeCell ref="AQ6:AQ7"/>
    <mergeCell ref="AA5:AB5"/>
    <mergeCell ref="AC5:AC7"/>
    <mergeCell ref="AD5:AE5"/>
    <mergeCell ref="AF5:AF7"/>
    <mergeCell ref="AG5:AH5"/>
    <mergeCell ref="AI5:AI7"/>
    <mergeCell ref="AA6:AA7"/>
    <mergeCell ref="AB6:AB7"/>
    <mergeCell ref="AD6:AD7"/>
    <mergeCell ref="AE6:AE7"/>
    <mergeCell ref="AJ6:AJ7"/>
    <mergeCell ref="AK6:AK7"/>
    <mergeCell ref="AM6:AM7"/>
    <mergeCell ref="AN6:AN7"/>
    <mergeCell ref="BP5:BR5"/>
    <mergeCell ref="F6:F7"/>
    <mergeCell ref="G6:G7"/>
    <mergeCell ref="I6:I7"/>
    <mergeCell ref="J6:J7"/>
    <mergeCell ref="N6:N7"/>
    <mergeCell ref="O6:P6"/>
    <mergeCell ref="R6:R7"/>
    <mergeCell ref="S6:S7"/>
    <mergeCell ref="U6:U7"/>
    <mergeCell ref="AS5:AT5"/>
    <mergeCell ref="AU5:AU7"/>
    <mergeCell ref="AV5:AW5"/>
    <mergeCell ref="AX5:AX7"/>
    <mergeCell ref="AY5:BA5"/>
    <mergeCell ref="BB5:BD5"/>
    <mergeCell ref="AS6:AS7"/>
    <mergeCell ref="AT6:AT7"/>
    <mergeCell ref="AV6:AV7"/>
    <mergeCell ref="AW6:AW7"/>
    <mergeCell ref="V6:V7"/>
    <mergeCell ref="X6:X7"/>
    <mergeCell ref="Y6:Y7"/>
    <mergeCell ref="AJ5:AK5"/>
    <mergeCell ref="BW6:BW7"/>
    <mergeCell ref="BX6:BY6"/>
    <mergeCell ref="A159:A162"/>
    <mergeCell ref="B159:B162"/>
    <mergeCell ref="C159:C162"/>
    <mergeCell ref="D159:D162"/>
    <mergeCell ref="E159:G159"/>
    <mergeCell ref="H159:J159"/>
    <mergeCell ref="K159:L159"/>
    <mergeCell ref="M159:P159"/>
    <mergeCell ref="BH6:BH7"/>
    <mergeCell ref="BI6:BJ6"/>
    <mergeCell ref="BK6:BK7"/>
    <mergeCell ref="BL6:BM6"/>
    <mergeCell ref="BP6:BP7"/>
    <mergeCell ref="BQ6:BR6"/>
    <mergeCell ref="AY6:AY7"/>
    <mergeCell ref="AZ6:BA6"/>
    <mergeCell ref="BB6:BB7"/>
    <mergeCell ref="BC6:BD6"/>
    <mergeCell ref="BE6:BE7"/>
    <mergeCell ref="BF6:BG6"/>
    <mergeCell ref="AG6:AG7"/>
    <mergeCell ref="AH6:AH7"/>
    <mergeCell ref="AI159:AK159"/>
    <mergeCell ref="AL159:AN159"/>
    <mergeCell ref="AO159:AQ159"/>
    <mergeCell ref="AR159:AT159"/>
    <mergeCell ref="AU159:AW159"/>
    <mergeCell ref="AX159:BA159"/>
    <mergeCell ref="Q159:S159"/>
    <mergeCell ref="T159:V159"/>
    <mergeCell ref="W159:Y159"/>
    <mergeCell ref="Z159:AB159"/>
    <mergeCell ref="AC159:AE159"/>
    <mergeCell ref="AF159:AH159"/>
    <mergeCell ref="BB159:BG159"/>
    <mergeCell ref="BH159:BM159"/>
    <mergeCell ref="BN159:BN162"/>
    <mergeCell ref="BO159:BR159"/>
    <mergeCell ref="BS159:BS162"/>
    <mergeCell ref="BW159:BY160"/>
    <mergeCell ref="BO160:BO162"/>
    <mergeCell ref="BP160:BR160"/>
    <mergeCell ref="BE161:BE162"/>
    <mergeCell ref="BF161:BG161"/>
    <mergeCell ref="BE160:BG160"/>
    <mergeCell ref="BH160:BJ160"/>
    <mergeCell ref="BK160:BM160"/>
    <mergeCell ref="BW161:BW162"/>
    <mergeCell ref="BX161:BY161"/>
    <mergeCell ref="BH161:BH162"/>
    <mergeCell ref="BI161:BJ161"/>
    <mergeCell ref="BK161:BK162"/>
    <mergeCell ref="BL161:BM161"/>
    <mergeCell ref="BP161:BP162"/>
    <mergeCell ref="BQ161:BR161"/>
    <mergeCell ref="E160:E162"/>
    <mergeCell ref="F160:G160"/>
    <mergeCell ref="H160:H162"/>
    <mergeCell ref="I160:J160"/>
    <mergeCell ref="K160:K162"/>
    <mergeCell ref="L160:L162"/>
    <mergeCell ref="F161:F162"/>
    <mergeCell ref="G161:G162"/>
    <mergeCell ref="I161:I162"/>
    <mergeCell ref="J161:J162"/>
    <mergeCell ref="AD160:AE160"/>
    <mergeCell ref="AD161:AD162"/>
    <mergeCell ref="AE161:AE162"/>
    <mergeCell ref="M160:M162"/>
    <mergeCell ref="N160:P160"/>
    <mergeCell ref="Q160:Q162"/>
    <mergeCell ref="R160:S160"/>
    <mergeCell ref="T160:T162"/>
    <mergeCell ref="U160:V160"/>
    <mergeCell ref="N161:N162"/>
    <mergeCell ref="O161:P161"/>
    <mergeCell ref="R161:R162"/>
    <mergeCell ref="S161:S162"/>
    <mergeCell ref="U161:U162"/>
    <mergeCell ref="V161:V162"/>
    <mergeCell ref="X161:X162"/>
    <mergeCell ref="Y161:Y162"/>
    <mergeCell ref="AA161:AA162"/>
    <mergeCell ref="AB161:AB162"/>
    <mergeCell ref="W160:W162"/>
    <mergeCell ref="X160:Y160"/>
    <mergeCell ref="Z160:Z162"/>
    <mergeCell ref="AA160:AB160"/>
    <mergeCell ref="AC160:AC162"/>
    <mergeCell ref="AY161:AY162"/>
    <mergeCell ref="AZ161:BA161"/>
    <mergeCell ref="BB161:BB162"/>
    <mergeCell ref="BC161:BD161"/>
    <mergeCell ref="AO160:AO162"/>
    <mergeCell ref="AP160:AQ160"/>
    <mergeCell ref="AR160:AR162"/>
    <mergeCell ref="AS160:AT160"/>
    <mergeCell ref="AU160:AU162"/>
    <mergeCell ref="AV160:AW160"/>
    <mergeCell ref="AV161:AV162"/>
    <mergeCell ref="AW161:AW162"/>
    <mergeCell ref="AX160:AX162"/>
    <mergeCell ref="AY160:BA160"/>
    <mergeCell ref="BB160:BD160"/>
    <mergeCell ref="AP161:AP162"/>
    <mergeCell ref="AQ161:AQ162"/>
    <mergeCell ref="AS161:AS162"/>
    <mergeCell ref="AT161:AT162"/>
    <mergeCell ref="AF160:AF162"/>
    <mergeCell ref="AG160:AH160"/>
    <mergeCell ref="AI160:AI162"/>
    <mergeCell ref="AJ160:AK160"/>
    <mergeCell ref="AL160:AL162"/>
    <mergeCell ref="AM160:AN160"/>
    <mergeCell ref="AG161:AG162"/>
    <mergeCell ref="AH161:AH162"/>
    <mergeCell ref="AJ161:AJ162"/>
    <mergeCell ref="AK161:AK162"/>
    <mergeCell ref="AM161:AM162"/>
    <mergeCell ref="AN161:AN162"/>
  </mergeCells>
  <pageMargins left="0.25" right="0.28999999999999998" top="0.49" bottom="0.4" header="0.3" footer="0.3"/>
  <pageSetup pageOrder="overThenDown" orientation="landscape"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Z504"/>
  <sheetViews>
    <sheetView zoomScale="132" zoomScaleNormal="132" workbookViewId="0">
      <selection sqref="A1:BS1"/>
    </sheetView>
  </sheetViews>
  <sheetFormatPr defaultColWidth="4.28515625" defaultRowHeight="8.25"/>
  <cols>
    <col min="1" max="1" width="3.7109375" style="23" customWidth="1"/>
    <col min="2" max="2" width="12.42578125" style="17" customWidth="1"/>
    <col min="3" max="4" width="4.28515625" style="18" hidden="1" customWidth="1"/>
    <col min="5" max="5" width="7.42578125" style="18" hidden="1" customWidth="1"/>
    <col min="6" max="7" width="8.42578125" style="19" hidden="1" customWidth="1"/>
    <col min="8" max="10" width="8.28515625" style="19" hidden="1" customWidth="1"/>
    <col min="11" max="11" width="7.42578125" style="19" hidden="1" customWidth="1"/>
    <col min="12" max="12" width="7.28515625" style="19" hidden="1" customWidth="1"/>
    <col min="13" max="14" width="8.7109375" style="19" customWidth="1"/>
    <col min="15" max="15" width="7.28515625" style="19" customWidth="1"/>
    <col min="16" max="16" width="5" style="19" customWidth="1"/>
    <col min="17" max="17" width="8.28515625" style="41" customWidth="1"/>
    <col min="18" max="18" width="6.42578125" style="19" customWidth="1"/>
    <col min="19" max="19" width="5.42578125" style="41" customWidth="1"/>
    <col min="20" max="20" width="7.42578125" style="19" customWidth="1"/>
    <col min="21" max="21" width="7" style="19" customWidth="1"/>
    <col min="22" max="22" width="5.7109375" style="19" customWidth="1"/>
    <col min="23" max="23" width="7.42578125" style="41" customWidth="1"/>
    <col min="24" max="25" width="6.28515625" style="41" customWidth="1"/>
    <col min="26" max="26" width="7.28515625" style="19" customWidth="1"/>
    <col min="27" max="27" width="4.42578125" style="19" customWidth="1"/>
    <col min="28" max="28" width="5.42578125" style="41" customWidth="1"/>
    <col min="29" max="29" width="8.28515625" style="19" customWidth="1"/>
    <col min="30" max="30" width="4.42578125" style="19" customWidth="1"/>
    <col min="31" max="31" width="6.28515625" style="41" customWidth="1"/>
    <col min="32" max="32" width="7.42578125" style="19" customWidth="1"/>
    <col min="33" max="33" width="4.42578125" style="19" customWidth="1"/>
    <col min="34" max="34" width="6.28515625" style="19" customWidth="1"/>
    <col min="35" max="35" width="7" style="19" customWidth="1"/>
    <col min="36" max="36" width="4.42578125" style="19" customWidth="1"/>
    <col min="37" max="37" width="6.28515625" style="19" customWidth="1"/>
    <col min="38" max="38" width="6.7109375" style="19" customWidth="1"/>
    <col min="39" max="40" width="5.42578125" style="19" customWidth="1"/>
    <col min="41" max="41" width="8" style="19" customWidth="1"/>
    <col min="42" max="42" width="6.42578125" style="19" customWidth="1"/>
    <col min="43" max="43" width="5.42578125" style="41" customWidth="1"/>
    <col min="44" max="44" width="8.42578125" style="19" customWidth="1"/>
    <col min="45" max="45" width="6.7109375" style="19" customWidth="1"/>
    <col min="46" max="46" width="4.42578125" style="19" customWidth="1"/>
    <col min="47" max="47" width="8.7109375" style="881" customWidth="1"/>
    <col min="48" max="48" width="7.7109375" style="881" customWidth="1"/>
    <col min="49" max="49" width="4.7109375" style="881" customWidth="1"/>
    <col min="50" max="50" width="8.7109375" style="881" customWidth="1"/>
    <col min="51" max="51" width="9.28515625" style="19" customWidth="1"/>
    <col min="52" max="52" width="7.42578125" style="19" customWidth="1"/>
    <col min="53" max="53" width="5.42578125" style="19" customWidth="1"/>
    <col min="54" max="54" width="8.28515625" style="1093" customWidth="1"/>
    <col min="55" max="55" width="8" style="1093" customWidth="1"/>
    <col min="56" max="56" width="4.7109375" style="1093" customWidth="1"/>
    <col min="57" max="57" width="8.42578125" style="19" customWidth="1"/>
    <col min="58" max="58" width="7.28515625" style="19" customWidth="1"/>
    <col min="59" max="59" width="4.7109375" style="19" customWidth="1"/>
    <col min="60" max="60" width="8.28515625" style="19" customWidth="1"/>
    <col min="61" max="61" width="5.42578125" style="19" customWidth="1"/>
    <col min="62" max="62" width="6" style="19" customWidth="1"/>
    <col min="63" max="63" width="8.28515625" style="19" customWidth="1"/>
    <col min="64" max="66" width="4.7109375" style="19" customWidth="1"/>
    <col min="67" max="67" width="6.7109375" style="19" hidden="1" customWidth="1"/>
    <col min="68" max="68" width="6.42578125" style="19" hidden="1" customWidth="1"/>
    <col min="69" max="69" width="6.28515625" style="19" hidden="1" customWidth="1"/>
    <col min="70" max="70" width="6" style="19" hidden="1" customWidth="1"/>
    <col min="71" max="71" width="4.28515625" style="19" hidden="1" customWidth="1"/>
    <col min="72" max="74" width="4.28515625" style="20"/>
    <col min="75" max="75" width="7.7109375" style="20" bestFit="1" customWidth="1"/>
    <col min="76" max="76" width="4.28515625" style="20"/>
    <col min="77" max="77" width="9" style="20" bestFit="1" customWidth="1"/>
    <col min="78" max="16384" width="4.28515625" style="20"/>
  </cols>
  <sheetData>
    <row r="1" spans="1:78" ht="18" customHeight="1">
      <c r="A1" s="2888" t="s">
        <v>511</v>
      </c>
      <c r="B1" s="2888"/>
      <c r="C1" s="2888"/>
      <c r="D1" s="2888"/>
      <c r="E1" s="2888"/>
      <c r="F1" s="2888"/>
      <c r="G1" s="2888"/>
      <c r="H1" s="2888"/>
      <c r="I1" s="2888"/>
      <c r="J1" s="2888"/>
      <c r="K1" s="2888"/>
      <c r="L1" s="2888"/>
      <c r="M1" s="2888"/>
      <c r="N1" s="2888"/>
      <c r="O1" s="2888"/>
      <c r="P1" s="2888"/>
      <c r="Q1" s="2888"/>
      <c r="R1" s="2888"/>
      <c r="S1" s="2888"/>
      <c r="T1" s="2888"/>
      <c r="U1" s="2888"/>
      <c r="V1" s="2888"/>
      <c r="W1" s="2888"/>
      <c r="X1" s="2888"/>
      <c r="Y1" s="2888"/>
      <c r="Z1" s="2888"/>
      <c r="AA1" s="2888"/>
      <c r="AB1" s="2888"/>
      <c r="AC1" s="2888"/>
      <c r="AD1" s="2888"/>
      <c r="AE1" s="2888"/>
      <c r="AF1" s="2888"/>
      <c r="AG1" s="2888"/>
      <c r="AH1" s="2888"/>
      <c r="AI1" s="2888"/>
      <c r="AJ1" s="2888"/>
      <c r="AK1" s="2888"/>
      <c r="AL1" s="2888"/>
      <c r="AM1" s="2888"/>
      <c r="AN1" s="2888"/>
      <c r="AO1" s="2888"/>
      <c r="AP1" s="2888"/>
      <c r="AQ1" s="2888"/>
      <c r="AR1" s="2888"/>
      <c r="AS1" s="2888"/>
      <c r="AT1" s="2888"/>
      <c r="AU1" s="2888"/>
      <c r="AV1" s="2888"/>
      <c r="AW1" s="2888"/>
      <c r="AX1" s="2888"/>
      <c r="AY1" s="2888"/>
      <c r="AZ1" s="2888"/>
      <c r="BA1" s="2888"/>
      <c r="BB1" s="2888"/>
      <c r="BC1" s="2888"/>
      <c r="BD1" s="2888"/>
      <c r="BE1" s="2888"/>
      <c r="BF1" s="2888"/>
      <c r="BG1" s="2888"/>
      <c r="BH1" s="2888"/>
      <c r="BI1" s="2888"/>
      <c r="BJ1" s="2888"/>
      <c r="BK1" s="2888"/>
      <c r="BL1" s="2888"/>
      <c r="BM1" s="2888"/>
      <c r="BN1" s="2888"/>
      <c r="BO1" s="2888"/>
      <c r="BP1" s="2888"/>
      <c r="BQ1" s="2888"/>
      <c r="BR1" s="2888"/>
      <c r="BS1" s="2888"/>
    </row>
    <row r="2" spans="1:78" ht="18" customHeight="1">
      <c r="A2" s="2889" t="s">
        <v>410</v>
      </c>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374"/>
      <c r="BU2" s="374"/>
      <c r="BV2" s="374"/>
      <c r="BW2" s="374"/>
      <c r="BX2" s="374"/>
    </row>
    <row r="3" spans="1:78">
      <c r="A3" s="2891" t="s">
        <v>0</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V3" s="21"/>
      <c r="BW3" s="21"/>
      <c r="BX3" s="21"/>
      <c r="BY3" s="21"/>
      <c r="BZ3" s="21"/>
    </row>
    <row r="4" spans="1:78" s="719" customFormat="1" ht="24.75" customHeight="1">
      <c r="A4" s="2892" t="s">
        <v>54</v>
      </c>
      <c r="B4" s="2893" t="s">
        <v>14</v>
      </c>
      <c r="C4" s="2893" t="s">
        <v>15</v>
      </c>
      <c r="D4" s="2893" t="s">
        <v>17</v>
      </c>
      <c r="E4" s="2894" t="s">
        <v>413</v>
      </c>
      <c r="F4" s="2894"/>
      <c r="G4" s="2894"/>
      <c r="H4" s="2894" t="s">
        <v>337</v>
      </c>
      <c r="I4" s="2894"/>
      <c r="J4" s="2894"/>
      <c r="K4" s="2893" t="s">
        <v>35</v>
      </c>
      <c r="L4" s="2893"/>
      <c r="M4" s="2894" t="s">
        <v>422</v>
      </c>
      <c r="N4" s="2894"/>
      <c r="O4" s="2894"/>
      <c r="P4" s="2894"/>
      <c r="Q4" s="2893" t="s">
        <v>38</v>
      </c>
      <c r="R4" s="2893"/>
      <c r="S4" s="2893"/>
      <c r="T4" s="2893" t="s">
        <v>69</v>
      </c>
      <c r="U4" s="2893"/>
      <c r="V4" s="2893"/>
      <c r="W4" s="2893" t="s">
        <v>59</v>
      </c>
      <c r="X4" s="2893"/>
      <c r="Y4" s="2893"/>
      <c r="Z4" s="2893" t="s">
        <v>70</v>
      </c>
      <c r="AA4" s="2893"/>
      <c r="AB4" s="2893"/>
      <c r="AC4" s="2893" t="s">
        <v>39</v>
      </c>
      <c r="AD4" s="2893"/>
      <c r="AE4" s="2893"/>
      <c r="AF4" s="2893" t="s">
        <v>71</v>
      </c>
      <c r="AG4" s="2893"/>
      <c r="AH4" s="2893"/>
      <c r="AI4" s="2893" t="s">
        <v>60</v>
      </c>
      <c r="AJ4" s="2893"/>
      <c r="AK4" s="2893"/>
      <c r="AL4" s="2893" t="s">
        <v>72</v>
      </c>
      <c r="AM4" s="2893"/>
      <c r="AN4" s="2893"/>
      <c r="AO4" s="2893" t="s">
        <v>40</v>
      </c>
      <c r="AP4" s="2893"/>
      <c r="AQ4" s="2893"/>
      <c r="AR4" s="2893" t="s">
        <v>41</v>
      </c>
      <c r="AS4" s="2893"/>
      <c r="AT4" s="2893"/>
      <c r="AU4" s="2910" t="s">
        <v>339</v>
      </c>
      <c r="AV4" s="2910"/>
      <c r="AW4" s="2910"/>
      <c r="AX4" s="2709" t="s">
        <v>431</v>
      </c>
      <c r="AY4" s="2911"/>
      <c r="AZ4" s="2911"/>
      <c r="BA4" s="2912"/>
      <c r="BB4" s="2913" t="s">
        <v>78</v>
      </c>
      <c r="BC4" s="2914"/>
      <c r="BD4" s="2914"/>
      <c r="BE4" s="2914"/>
      <c r="BF4" s="2914"/>
      <c r="BG4" s="2915"/>
      <c r="BH4" s="2913" t="s">
        <v>81</v>
      </c>
      <c r="BI4" s="2914"/>
      <c r="BJ4" s="2914"/>
      <c r="BK4" s="2914"/>
      <c r="BL4" s="2914"/>
      <c r="BM4" s="2915"/>
      <c r="BN4" s="2893" t="s">
        <v>4</v>
      </c>
      <c r="BO4" s="2904" t="s">
        <v>341</v>
      </c>
      <c r="BP4" s="2905"/>
      <c r="BQ4" s="2905"/>
      <c r="BR4" s="2899"/>
      <c r="BS4" s="2893" t="s">
        <v>4</v>
      </c>
      <c r="BW4" s="2906"/>
      <c r="BX4" s="2906"/>
      <c r="BY4" s="2906"/>
    </row>
    <row r="5" spans="1:78" s="719" customFormat="1" ht="16.5" customHeight="1">
      <c r="A5" s="2892"/>
      <c r="B5" s="2893"/>
      <c r="C5" s="2893"/>
      <c r="D5" s="2893"/>
      <c r="E5" s="2894" t="s">
        <v>34</v>
      </c>
      <c r="F5" s="2894" t="s">
        <v>19</v>
      </c>
      <c r="G5" s="2894"/>
      <c r="H5" s="2894" t="s">
        <v>34</v>
      </c>
      <c r="I5" s="2894" t="s">
        <v>19</v>
      </c>
      <c r="J5" s="2894"/>
      <c r="K5" s="2894" t="s">
        <v>20</v>
      </c>
      <c r="L5" s="2894" t="s">
        <v>33</v>
      </c>
      <c r="M5" s="2894" t="s">
        <v>20</v>
      </c>
      <c r="N5" s="2894" t="s">
        <v>32</v>
      </c>
      <c r="O5" s="2894"/>
      <c r="P5" s="2894"/>
      <c r="Q5" s="2712" t="s">
        <v>1</v>
      </c>
      <c r="R5" s="2895" t="s">
        <v>8</v>
      </c>
      <c r="S5" s="2895"/>
      <c r="T5" s="2894" t="s">
        <v>1</v>
      </c>
      <c r="U5" s="2895" t="s">
        <v>8</v>
      </c>
      <c r="V5" s="2895"/>
      <c r="W5" s="2712" t="s">
        <v>1</v>
      </c>
      <c r="X5" s="2895" t="s">
        <v>8</v>
      </c>
      <c r="Y5" s="2895"/>
      <c r="Z5" s="2894" t="s">
        <v>1</v>
      </c>
      <c r="AA5" s="2895" t="s">
        <v>8</v>
      </c>
      <c r="AB5" s="2895"/>
      <c r="AC5" s="2894" t="s">
        <v>1</v>
      </c>
      <c r="AD5" s="2895" t="s">
        <v>8</v>
      </c>
      <c r="AE5" s="2895"/>
      <c r="AF5" s="2894" t="s">
        <v>1</v>
      </c>
      <c r="AG5" s="2895" t="s">
        <v>8</v>
      </c>
      <c r="AH5" s="2895"/>
      <c r="AI5" s="2894" t="s">
        <v>1</v>
      </c>
      <c r="AJ5" s="2895" t="s">
        <v>8</v>
      </c>
      <c r="AK5" s="2895"/>
      <c r="AL5" s="2894" t="s">
        <v>1</v>
      </c>
      <c r="AM5" s="2895" t="s">
        <v>8</v>
      </c>
      <c r="AN5" s="2895"/>
      <c r="AO5" s="2894" t="s">
        <v>1</v>
      </c>
      <c r="AP5" s="2895" t="s">
        <v>8</v>
      </c>
      <c r="AQ5" s="2895"/>
      <c r="AR5" s="2894" t="s">
        <v>1</v>
      </c>
      <c r="AS5" s="2895" t="s">
        <v>8</v>
      </c>
      <c r="AT5" s="2895"/>
      <c r="AU5" s="2910" t="s">
        <v>1</v>
      </c>
      <c r="AV5" s="2918" t="s">
        <v>8</v>
      </c>
      <c r="AW5" s="2918"/>
      <c r="AX5" s="2983" t="s">
        <v>20</v>
      </c>
      <c r="AY5" s="2904" t="s">
        <v>33</v>
      </c>
      <c r="AZ5" s="2905"/>
      <c r="BA5" s="2899"/>
      <c r="BB5" s="2986" t="s">
        <v>80</v>
      </c>
      <c r="BC5" s="2987"/>
      <c r="BD5" s="2987"/>
      <c r="BE5" s="2913" t="s">
        <v>79</v>
      </c>
      <c r="BF5" s="2914"/>
      <c r="BG5" s="2914"/>
      <c r="BH5" s="2913" t="s">
        <v>80</v>
      </c>
      <c r="BI5" s="2914"/>
      <c r="BJ5" s="2914"/>
      <c r="BK5" s="2913" t="s">
        <v>79</v>
      </c>
      <c r="BL5" s="2914"/>
      <c r="BM5" s="2914"/>
      <c r="BN5" s="2893"/>
      <c r="BO5" s="2916" t="s">
        <v>20</v>
      </c>
      <c r="BP5" s="2904" t="s">
        <v>33</v>
      </c>
      <c r="BQ5" s="2905"/>
      <c r="BR5" s="2899"/>
      <c r="BS5" s="2893"/>
      <c r="BW5" s="2906"/>
      <c r="BX5" s="2906"/>
      <c r="BY5" s="2906"/>
    </row>
    <row r="6" spans="1:78" s="719" customFormat="1" ht="11.1" customHeight="1">
      <c r="A6" s="2892"/>
      <c r="B6" s="2893"/>
      <c r="C6" s="2893"/>
      <c r="D6" s="2893"/>
      <c r="E6" s="2894"/>
      <c r="F6" s="2894" t="s">
        <v>20</v>
      </c>
      <c r="G6" s="2894" t="s">
        <v>33</v>
      </c>
      <c r="H6" s="2894"/>
      <c r="I6" s="2894" t="s">
        <v>20</v>
      </c>
      <c r="J6" s="2894" t="s">
        <v>33</v>
      </c>
      <c r="K6" s="2894"/>
      <c r="L6" s="2894"/>
      <c r="M6" s="2894"/>
      <c r="N6" s="2894" t="s">
        <v>1</v>
      </c>
      <c r="O6" s="2893" t="s">
        <v>5</v>
      </c>
      <c r="P6" s="2893"/>
      <c r="Q6" s="2712"/>
      <c r="R6" s="2895" t="s">
        <v>9</v>
      </c>
      <c r="S6" s="2982" t="s">
        <v>10</v>
      </c>
      <c r="T6" s="2894"/>
      <c r="U6" s="2895" t="s">
        <v>9</v>
      </c>
      <c r="V6" s="2895" t="s">
        <v>10</v>
      </c>
      <c r="W6" s="2712"/>
      <c r="X6" s="2982" t="s">
        <v>9</v>
      </c>
      <c r="Y6" s="2982" t="s">
        <v>10</v>
      </c>
      <c r="Z6" s="2894"/>
      <c r="AA6" s="2895" t="s">
        <v>9</v>
      </c>
      <c r="AB6" s="2982" t="s">
        <v>10</v>
      </c>
      <c r="AC6" s="2894"/>
      <c r="AD6" s="2895" t="s">
        <v>9</v>
      </c>
      <c r="AE6" s="2982" t="s">
        <v>10</v>
      </c>
      <c r="AF6" s="2894"/>
      <c r="AG6" s="2895" t="s">
        <v>9</v>
      </c>
      <c r="AH6" s="2895" t="s">
        <v>10</v>
      </c>
      <c r="AI6" s="2894"/>
      <c r="AJ6" s="2895" t="s">
        <v>9</v>
      </c>
      <c r="AK6" s="2895" t="s">
        <v>10</v>
      </c>
      <c r="AL6" s="2894"/>
      <c r="AM6" s="2895" t="s">
        <v>9</v>
      </c>
      <c r="AN6" s="2895" t="s">
        <v>10</v>
      </c>
      <c r="AO6" s="2894"/>
      <c r="AP6" s="2895" t="s">
        <v>9</v>
      </c>
      <c r="AQ6" s="2982" t="s">
        <v>10</v>
      </c>
      <c r="AR6" s="2894"/>
      <c r="AS6" s="2895" t="s">
        <v>9</v>
      </c>
      <c r="AT6" s="2895" t="s">
        <v>10</v>
      </c>
      <c r="AU6" s="2910"/>
      <c r="AV6" s="2918" t="s">
        <v>9</v>
      </c>
      <c r="AW6" s="2918" t="s">
        <v>10</v>
      </c>
      <c r="AX6" s="2984"/>
      <c r="AY6" s="2896" t="s">
        <v>1</v>
      </c>
      <c r="AZ6" s="2898" t="s">
        <v>340</v>
      </c>
      <c r="BA6" s="2899"/>
      <c r="BB6" s="2988" t="s">
        <v>1</v>
      </c>
      <c r="BC6" s="2990" t="s">
        <v>8</v>
      </c>
      <c r="BD6" s="2991"/>
      <c r="BE6" s="2900" t="s">
        <v>1</v>
      </c>
      <c r="BF6" s="2902" t="s">
        <v>8</v>
      </c>
      <c r="BG6" s="2903"/>
      <c r="BH6" s="2900" t="s">
        <v>1</v>
      </c>
      <c r="BI6" s="2902" t="s">
        <v>8</v>
      </c>
      <c r="BJ6" s="2903"/>
      <c r="BK6" s="2900" t="s">
        <v>1</v>
      </c>
      <c r="BL6" s="2902" t="s">
        <v>8</v>
      </c>
      <c r="BM6" s="2903"/>
      <c r="BN6" s="2893"/>
      <c r="BO6" s="2917"/>
      <c r="BP6" s="2896" t="s">
        <v>1</v>
      </c>
      <c r="BQ6" s="2898" t="s">
        <v>340</v>
      </c>
      <c r="BR6" s="2899"/>
      <c r="BS6" s="2893"/>
      <c r="BW6" s="2920" t="s">
        <v>423</v>
      </c>
      <c r="BX6" s="2921"/>
      <c r="BY6" s="2921"/>
    </row>
    <row r="7" spans="1:78" s="719" customFormat="1" ht="26.65" customHeight="1">
      <c r="A7" s="2892"/>
      <c r="B7" s="2893"/>
      <c r="C7" s="2893"/>
      <c r="D7" s="2893"/>
      <c r="E7" s="2894"/>
      <c r="F7" s="2909"/>
      <c r="G7" s="2894"/>
      <c r="H7" s="2894"/>
      <c r="I7" s="2909"/>
      <c r="J7" s="2894"/>
      <c r="K7" s="2894"/>
      <c r="L7" s="2894"/>
      <c r="M7" s="2894"/>
      <c r="N7" s="2894"/>
      <c r="O7" s="718" t="s">
        <v>9</v>
      </c>
      <c r="P7" s="718" t="s">
        <v>10</v>
      </c>
      <c r="Q7" s="2712"/>
      <c r="R7" s="2895"/>
      <c r="S7" s="2982"/>
      <c r="T7" s="2894"/>
      <c r="U7" s="2895"/>
      <c r="V7" s="2895"/>
      <c r="W7" s="2712"/>
      <c r="X7" s="2982"/>
      <c r="Y7" s="2982"/>
      <c r="Z7" s="2894"/>
      <c r="AA7" s="2895"/>
      <c r="AB7" s="2982"/>
      <c r="AC7" s="2894"/>
      <c r="AD7" s="2895"/>
      <c r="AE7" s="2982"/>
      <c r="AF7" s="2894"/>
      <c r="AG7" s="2895"/>
      <c r="AH7" s="2895"/>
      <c r="AI7" s="2894"/>
      <c r="AJ7" s="2895"/>
      <c r="AK7" s="2895"/>
      <c r="AL7" s="2894"/>
      <c r="AM7" s="2895"/>
      <c r="AN7" s="2895"/>
      <c r="AO7" s="2894"/>
      <c r="AP7" s="2895"/>
      <c r="AQ7" s="2982"/>
      <c r="AR7" s="2894"/>
      <c r="AS7" s="2895"/>
      <c r="AT7" s="2895"/>
      <c r="AU7" s="2910"/>
      <c r="AV7" s="2918"/>
      <c r="AW7" s="2918"/>
      <c r="AX7" s="2985"/>
      <c r="AY7" s="2897"/>
      <c r="AZ7" s="718" t="s">
        <v>9</v>
      </c>
      <c r="BA7" s="718" t="s">
        <v>10</v>
      </c>
      <c r="BB7" s="2989"/>
      <c r="BC7" s="1077" t="s">
        <v>9</v>
      </c>
      <c r="BD7" s="1077" t="s">
        <v>10</v>
      </c>
      <c r="BE7" s="2901"/>
      <c r="BF7" s="725" t="s">
        <v>9</v>
      </c>
      <c r="BG7" s="725" t="s">
        <v>10</v>
      </c>
      <c r="BH7" s="2901"/>
      <c r="BI7" s="725" t="s">
        <v>9</v>
      </c>
      <c r="BJ7" s="725" t="s">
        <v>10</v>
      </c>
      <c r="BK7" s="2901"/>
      <c r="BL7" s="725" t="s">
        <v>9</v>
      </c>
      <c r="BM7" s="725" t="s">
        <v>10</v>
      </c>
      <c r="BN7" s="2893"/>
      <c r="BO7" s="2897"/>
      <c r="BP7" s="2897"/>
      <c r="BQ7" s="718" t="s">
        <v>9</v>
      </c>
      <c r="BR7" s="718" t="s">
        <v>10</v>
      </c>
      <c r="BS7" s="2893"/>
      <c r="BW7" s="2920"/>
      <c r="BX7" s="721"/>
      <c r="BY7" s="721"/>
    </row>
    <row r="8" spans="1:78" s="719" customFormat="1" ht="8.1" customHeight="1">
      <c r="A8" s="726" t="s">
        <v>21</v>
      </c>
      <c r="B8" s="727">
        <f>A8+1</f>
        <v>2</v>
      </c>
      <c r="C8" s="727">
        <f>B8+1</f>
        <v>3</v>
      </c>
      <c r="D8" s="727">
        <f t="shared" ref="D8:AZ8" si="0">C8+1</f>
        <v>4</v>
      </c>
      <c r="E8" s="727">
        <f>D8+1</f>
        <v>5</v>
      </c>
      <c r="F8" s="727">
        <f t="shared" si="0"/>
        <v>6</v>
      </c>
      <c r="G8" s="727">
        <f t="shared" si="0"/>
        <v>7</v>
      </c>
      <c r="H8" s="727">
        <f>G8+1</f>
        <v>8</v>
      </c>
      <c r="I8" s="727">
        <f>H8+1</f>
        <v>9</v>
      </c>
      <c r="J8" s="727">
        <f>I8+1</f>
        <v>10</v>
      </c>
      <c r="K8" s="727">
        <f>G8+1</f>
        <v>8</v>
      </c>
      <c r="L8" s="727">
        <f t="shared" si="0"/>
        <v>9</v>
      </c>
      <c r="M8" s="727">
        <f>L8+1</f>
        <v>10</v>
      </c>
      <c r="N8" s="727">
        <f t="shared" si="0"/>
        <v>11</v>
      </c>
      <c r="O8" s="727">
        <f>N8+1</f>
        <v>12</v>
      </c>
      <c r="P8" s="727">
        <f t="shared" si="0"/>
        <v>13</v>
      </c>
      <c r="Q8" s="929">
        <f t="shared" si="0"/>
        <v>14</v>
      </c>
      <c r="R8" s="727">
        <f t="shared" si="0"/>
        <v>15</v>
      </c>
      <c r="S8" s="929">
        <f t="shared" si="0"/>
        <v>16</v>
      </c>
      <c r="T8" s="727">
        <f t="shared" si="0"/>
        <v>17</v>
      </c>
      <c r="U8" s="727">
        <f t="shared" si="0"/>
        <v>18</v>
      </c>
      <c r="V8" s="727">
        <f t="shared" si="0"/>
        <v>19</v>
      </c>
      <c r="W8" s="929">
        <f t="shared" si="0"/>
        <v>20</v>
      </c>
      <c r="X8" s="929">
        <f t="shared" si="0"/>
        <v>21</v>
      </c>
      <c r="Y8" s="929">
        <f t="shared" si="0"/>
        <v>22</v>
      </c>
      <c r="Z8" s="727">
        <f t="shared" si="0"/>
        <v>23</v>
      </c>
      <c r="AA8" s="727">
        <f t="shared" si="0"/>
        <v>24</v>
      </c>
      <c r="AB8" s="929">
        <f t="shared" si="0"/>
        <v>25</v>
      </c>
      <c r="AC8" s="727">
        <f t="shared" si="0"/>
        <v>26</v>
      </c>
      <c r="AD8" s="727">
        <f t="shared" si="0"/>
        <v>27</v>
      </c>
      <c r="AE8" s="929">
        <f t="shared" si="0"/>
        <v>28</v>
      </c>
      <c r="AF8" s="727">
        <f t="shared" si="0"/>
        <v>29</v>
      </c>
      <c r="AG8" s="727">
        <f t="shared" si="0"/>
        <v>30</v>
      </c>
      <c r="AH8" s="727">
        <f t="shared" si="0"/>
        <v>31</v>
      </c>
      <c r="AI8" s="727">
        <f t="shared" si="0"/>
        <v>32</v>
      </c>
      <c r="AJ8" s="727">
        <f t="shared" si="0"/>
        <v>33</v>
      </c>
      <c r="AK8" s="727">
        <f t="shared" si="0"/>
        <v>34</v>
      </c>
      <c r="AL8" s="727">
        <f t="shared" si="0"/>
        <v>35</v>
      </c>
      <c r="AM8" s="727">
        <f t="shared" si="0"/>
        <v>36</v>
      </c>
      <c r="AN8" s="727">
        <f t="shared" si="0"/>
        <v>37</v>
      </c>
      <c r="AO8" s="727">
        <f t="shared" si="0"/>
        <v>38</v>
      </c>
      <c r="AP8" s="727">
        <f t="shared" si="0"/>
        <v>39</v>
      </c>
      <c r="AQ8" s="929">
        <f t="shared" si="0"/>
        <v>40</v>
      </c>
      <c r="AR8" s="727">
        <f t="shared" si="0"/>
        <v>41</v>
      </c>
      <c r="AS8" s="727">
        <f t="shared" si="0"/>
        <v>42</v>
      </c>
      <c r="AT8" s="727">
        <f t="shared" si="0"/>
        <v>43</v>
      </c>
      <c r="AU8" s="728"/>
      <c r="AV8" s="728"/>
      <c r="AW8" s="728"/>
      <c r="AX8" s="728">
        <f>AT8+1</f>
        <v>44</v>
      </c>
      <c r="AY8" s="727">
        <f>AX8+1</f>
        <v>45</v>
      </c>
      <c r="AZ8" s="727">
        <f t="shared" si="0"/>
        <v>46</v>
      </c>
      <c r="BA8" s="727">
        <f>AZ8+1</f>
        <v>47</v>
      </c>
      <c r="BB8" s="1078">
        <f>BA8+1</f>
        <v>48</v>
      </c>
      <c r="BC8" s="1078">
        <f t="shared" ref="BC8:BM8" si="1">BB8+1</f>
        <v>49</v>
      </c>
      <c r="BD8" s="1078">
        <f t="shared" si="1"/>
        <v>50</v>
      </c>
      <c r="BE8" s="727">
        <f t="shared" si="1"/>
        <v>51</v>
      </c>
      <c r="BF8" s="727">
        <f t="shared" si="1"/>
        <v>52</v>
      </c>
      <c r="BG8" s="727">
        <f t="shared" si="1"/>
        <v>53</v>
      </c>
      <c r="BH8" s="727">
        <f t="shared" si="1"/>
        <v>54</v>
      </c>
      <c r="BI8" s="727">
        <f t="shared" si="1"/>
        <v>55</v>
      </c>
      <c r="BJ8" s="727">
        <f t="shared" si="1"/>
        <v>56</v>
      </c>
      <c r="BK8" s="727">
        <f t="shared" si="1"/>
        <v>57</v>
      </c>
      <c r="BL8" s="727">
        <f t="shared" si="1"/>
        <v>58</v>
      </c>
      <c r="BM8" s="727">
        <f t="shared" si="1"/>
        <v>59</v>
      </c>
      <c r="BN8" s="727"/>
      <c r="BO8" s="727">
        <f>BA8+1</f>
        <v>48</v>
      </c>
      <c r="BP8" s="727">
        <f t="shared" ref="BP8:BS8" si="2">BO8+1</f>
        <v>49</v>
      </c>
      <c r="BQ8" s="727">
        <f t="shared" si="2"/>
        <v>50</v>
      </c>
      <c r="BR8" s="727">
        <f t="shared" si="2"/>
        <v>51</v>
      </c>
      <c r="BS8" s="727">
        <f t="shared" si="2"/>
        <v>52</v>
      </c>
      <c r="BW8" s="720"/>
      <c r="BX8" s="721"/>
      <c r="BY8" s="721"/>
    </row>
    <row r="9" spans="1:78" s="719" customFormat="1" ht="19.5" customHeight="1">
      <c r="A9" s="133"/>
      <c r="B9" s="134" t="s">
        <v>6</v>
      </c>
      <c r="C9" s="1116"/>
      <c r="D9" s="1116"/>
      <c r="E9" s="1116"/>
      <c r="F9" s="1116"/>
      <c r="G9" s="1116"/>
      <c r="H9" s="1116"/>
      <c r="I9" s="1116"/>
      <c r="J9" s="1116"/>
      <c r="K9" s="1116"/>
      <c r="L9" s="1116"/>
      <c r="M9" s="174">
        <f>M10+M15</f>
        <v>13442362.444444444</v>
      </c>
      <c r="N9" s="174">
        <f t="shared" ref="N9:BM9" si="3">N10+N15</f>
        <v>13442362.444444444</v>
      </c>
      <c r="O9" s="174">
        <f t="shared" si="3"/>
        <v>916250</v>
      </c>
      <c r="P9" s="174">
        <f t="shared" si="3"/>
        <v>0</v>
      </c>
      <c r="Q9" s="174">
        <f t="shared" si="3"/>
        <v>2353135</v>
      </c>
      <c r="R9" s="174">
        <f t="shared" si="3"/>
        <v>120000</v>
      </c>
      <c r="S9" s="174">
        <f t="shared" si="3"/>
        <v>0</v>
      </c>
      <c r="T9" s="174">
        <f t="shared" si="3"/>
        <v>1800770</v>
      </c>
      <c r="U9" s="174">
        <f t="shared" si="3"/>
        <v>22967</v>
      </c>
      <c r="V9" s="174">
        <f t="shared" si="3"/>
        <v>0</v>
      </c>
      <c r="W9" s="174">
        <f t="shared" si="3"/>
        <v>540413</v>
      </c>
      <c r="X9" s="174">
        <f t="shared" si="3"/>
        <v>97033</v>
      </c>
      <c r="Y9" s="174">
        <f t="shared" si="3"/>
        <v>0</v>
      </c>
      <c r="Z9" s="174">
        <f t="shared" si="3"/>
        <v>536123</v>
      </c>
      <c r="AA9" s="174">
        <f t="shared" si="3"/>
        <v>0</v>
      </c>
      <c r="AB9" s="174">
        <f t="shared" si="3"/>
        <v>0</v>
      </c>
      <c r="AC9" s="174">
        <f t="shared" si="3"/>
        <v>1990597</v>
      </c>
      <c r="AD9" s="174">
        <f t="shared" si="3"/>
        <v>0</v>
      </c>
      <c r="AE9" s="174">
        <f t="shared" si="3"/>
        <v>0</v>
      </c>
      <c r="AF9" s="174">
        <f t="shared" si="3"/>
        <v>1401227</v>
      </c>
      <c r="AG9" s="174">
        <f t="shared" si="3"/>
        <v>0</v>
      </c>
      <c r="AH9" s="174">
        <f t="shared" si="3"/>
        <v>1354</v>
      </c>
      <c r="AI9" s="174">
        <f t="shared" si="3"/>
        <v>562835</v>
      </c>
      <c r="AJ9" s="174">
        <f t="shared" si="3"/>
        <v>0</v>
      </c>
      <c r="AK9" s="174">
        <f t="shared" si="3"/>
        <v>0</v>
      </c>
      <c r="AL9" s="174">
        <f t="shared" si="3"/>
        <v>562835</v>
      </c>
      <c r="AM9" s="174">
        <f t="shared" si="3"/>
        <v>0</v>
      </c>
      <c r="AN9" s="174">
        <f t="shared" si="3"/>
        <v>0</v>
      </c>
      <c r="AO9" s="174">
        <f t="shared" si="3"/>
        <v>2929868.1799999997</v>
      </c>
      <c r="AP9" s="174">
        <f t="shared" si="3"/>
        <v>140243</v>
      </c>
      <c r="AQ9" s="174">
        <f t="shared" si="3"/>
        <v>0</v>
      </c>
      <c r="AR9" s="174">
        <f t="shared" si="3"/>
        <v>2929868.1799999997</v>
      </c>
      <c r="AS9" s="174">
        <f t="shared" si="3"/>
        <v>140243</v>
      </c>
      <c r="AT9" s="174">
        <f t="shared" si="3"/>
        <v>0</v>
      </c>
      <c r="AU9" s="174">
        <f t="shared" si="3"/>
        <v>7273600.1799999997</v>
      </c>
      <c r="AV9" s="174">
        <f t="shared" si="3"/>
        <v>260243</v>
      </c>
      <c r="AW9" s="174">
        <f t="shared" si="3"/>
        <v>0</v>
      </c>
      <c r="AX9" s="174">
        <f t="shared" si="3"/>
        <v>6045621.2644444443</v>
      </c>
      <c r="AY9" s="174">
        <f t="shared" si="3"/>
        <v>6045621.2644444443</v>
      </c>
      <c r="AZ9" s="174">
        <f t="shared" si="3"/>
        <v>656007</v>
      </c>
      <c r="BA9" s="174">
        <f t="shared" si="3"/>
        <v>0</v>
      </c>
      <c r="BB9" s="469">
        <f t="shared" si="3"/>
        <v>3244739</v>
      </c>
      <c r="BC9" s="469">
        <f t="shared" si="3"/>
        <v>656007</v>
      </c>
      <c r="BD9" s="469">
        <f t="shared" si="3"/>
        <v>0</v>
      </c>
      <c r="BE9" s="174">
        <f t="shared" si="3"/>
        <v>3124739</v>
      </c>
      <c r="BF9" s="174">
        <f t="shared" si="3"/>
        <v>656007</v>
      </c>
      <c r="BG9" s="174">
        <f t="shared" si="3"/>
        <v>0</v>
      </c>
      <c r="BH9" s="174">
        <f t="shared" si="3"/>
        <v>3294506.9311111113</v>
      </c>
      <c r="BI9" s="174">
        <f t="shared" si="3"/>
        <v>0</v>
      </c>
      <c r="BJ9" s="174">
        <f t="shared" si="3"/>
        <v>0</v>
      </c>
      <c r="BK9" s="174">
        <f t="shared" si="3"/>
        <v>3130980.8200000003</v>
      </c>
      <c r="BL9" s="174">
        <f t="shared" si="3"/>
        <v>0</v>
      </c>
      <c r="BM9" s="174">
        <f t="shared" si="3"/>
        <v>0</v>
      </c>
      <c r="BN9" s="1116"/>
      <c r="BO9" s="730"/>
      <c r="BP9" s="730"/>
      <c r="BQ9" s="730"/>
      <c r="BR9" s="730"/>
      <c r="BS9" s="730"/>
      <c r="BW9" s="720"/>
      <c r="BX9" s="721"/>
      <c r="BY9" s="721"/>
    </row>
    <row r="10" spans="1:78" s="719" customFormat="1" ht="19.5" customHeight="1">
      <c r="A10" s="133" t="s">
        <v>22</v>
      </c>
      <c r="B10" s="134" t="s">
        <v>96</v>
      </c>
      <c r="C10" s="1116"/>
      <c r="D10" s="1116"/>
      <c r="E10" s="1116"/>
      <c r="F10" s="1116"/>
      <c r="G10" s="1116"/>
      <c r="H10" s="1116"/>
      <c r="I10" s="1116"/>
      <c r="J10" s="1116"/>
      <c r="K10" s="1116"/>
      <c r="L10" s="1116"/>
      <c r="M10" s="174">
        <f>M11+M12+M13+M14</f>
        <v>9593333</v>
      </c>
      <c r="N10" s="174">
        <f t="shared" ref="N10:Q10" si="4">N11+N12+N13+N14</f>
        <v>9593333</v>
      </c>
      <c r="O10" s="174">
        <f t="shared" si="4"/>
        <v>0</v>
      </c>
      <c r="P10" s="174">
        <f t="shared" si="4"/>
        <v>0</v>
      </c>
      <c r="Q10" s="174">
        <f t="shared" si="4"/>
        <v>1552000</v>
      </c>
      <c r="R10" s="174">
        <f>R11+R12+R13+R14</f>
        <v>0</v>
      </c>
      <c r="S10" s="174">
        <f t="shared" ref="S10" si="5">S11+S12+S13+S14</f>
        <v>0</v>
      </c>
      <c r="T10" s="174">
        <f t="shared" ref="T10" si="6">T11+T12+T13+T14</f>
        <v>1164952</v>
      </c>
      <c r="U10" s="174">
        <f>U11+U12+U13+U14</f>
        <v>0</v>
      </c>
      <c r="V10" s="174">
        <f t="shared" ref="V10" si="7">V11+V12+V13+V14</f>
        <v>0</v>
      </c>
      <c r="W10" s="174">
        <f t="shared" ref="W10" si="8">W11+W12+W13+W14</f>
        <v>387048</v>
      </c>
      <c r="X10" s="174">
        <f t="shared" ref="X10:AQ10" si="9">SUM(X11:X14)</f>
        <v>0</v>
      </c>
      <c r="Y10" s="174">
        <f t="shared" si="9"/>
        <v>0</v>
      </c>
      <c r="Z10" s="174">
        <f t="shared" si="9"/>
        <v>387048</v>
      </c>
      <c r="AA10" s="174">
        <f t="shared" si="9"/>
        <v>0</v>
      </c>
      <c r="AB10" s="174">
        <f t="shared" si="9"/>
        <v>0</v>
      </c>
      <c r="AC10" s="174">
        <f t="shared" si="9"/>
        <v>1578000</v>
      </c>
      <c r="AD10" s="174">
        <f t="shared" si="9"/>
        <v>0</v>
      </c>
      <c r="AE10" s="174">
        <f t="shared" si="9"/>
        <v>0</v>
      </c>
      <c r="AF10" s="174">
        <f t="shared" si="9"/>
        <v>1293384</v>
      </c>
      <c r="AG10" s="174">
        <f t="shared" si="9"/>
        <v>0</v>
      </c>
      <c r="AH10" s="174">
        <f t="shared" si="9"/>
        <v>0</v>
      </c>
      <c r="AI10" s="174">
        <f t="shared" si="9"/>
        <v>284616</v>
      </c>
      <c r="AJ10" s="174">
        <f t="shared" si="9"/>
        <v>0</v>
      </c>
      <c r="AK10" s="174">
        <f t="shared" si="9"/>
        <v>0</v>
      </c>
      <c r="AL10" s="174">
        <f t="shared" si="9"/>
        <v>284616</v>
      </c>
      <c r="AM10" s="174">
        <f t="shared" si="9"/>
        <v>0</v>
      </c>
      <c r="AN10" s="174">
        <f t="shared" si="9"/>
        <v>0</v>
      </c>
      <c r="AO10" s="174">
        <f t="shared" si="9"/>
        <v>1908000.18</v>
      </c>
      <c r="AP10" s="174">
        <f t="shared" si="9"/>
        <v>0</v>
      </c>
      <c r="AQ10" s="174">
        <f t="shared" si="9"/>
        <v>0</v>
      </c>
      <c r="AR10" s="174">
        <f t="shared" ref="AR10:BM10" si="10">SUM(AR11:AR14)</f>
        <v>1908000.18</v>
      </c>
      <c r="AS10" s="174">
        <f t="shared" si="10"/>
        <v>0</v>
      </c>
      <c r="AT10" s="174">
        <f t="shared" si="10"/>
        <v>0</v>
      </c>
      <c r="AU10" s="174">
        <f t="shared" si="10"/>
        <v>5038000.18</v>
      </c>
      <c r="AV10" s="174">
        <f t="shared" si="10"/>
        <v>0</v>
      </c>
      <c r="AW10" s="174">
        <f t="shared" si="10"/>
        <v>0</v>
      </c>
      <c r="AX10" s="174">
        <f t="shared" si="10"/>
        <v>4555332.82</v>
      </c>
      <c r="AY10" s="174">
        <f t="shared" si="10"/>
        <v>4555332.82</v>
      </c>
      <c r="AZ10" s="174">
        <f t="shared" si="10"/>
        <v>0</v>
      </c>
      <c r="BA10" s="174">
        <f t="shared" si="10"/>
        <v>0</v>
      </c>
      <c r="BB10" s="469">
        <f t="shared" si="10"/>
        <v>1830000</v>
      </c>
      <c r="BC10" s="469">
        <f t="shared" si="10"/>
        <v>0</v>
      </c>
      <c r="BD10" s="469">
        <f t="shared" si="10"/>
        <v>0</v>
      </c>
      <c r="BE10" s="174">
        <f t="shared" si="10"/>
        <v>1710000</v>
      </c>
      <c r="BF10" s="174">
        <f t="shared" si="10"/>
        <v>0</v>
      </c>
      <c r="BG10" s="174">
        <f t="shared" si="10"/>
        <v>0</v>
      </c>
      <c r="BH10" s="174">
        <f t="shared" si="10"/>
        <v>2845332.8200000003</v>
      </c>
      <c r="BI10" s="174">
        <f t="shared" si="10"/>
        <v>0</v>
      </c>
      <c r="BJ10" s="174">
        <f t="shared" si="10"/>
        <v>0</v>
      </c>
      <c r="BK10" s="174">
        <f t="shared" si="10"/>
        <v>2845332.8200000003</v>
      </c>
      <c r="BL10" s="174">
        <f t="shared" si="10"/>
        <v>0</v>
      </c>
      <c r="BM10" s="174">
        <f t="shared" si="10"/>
        <v>0</v>
      </c>
      <c r="BN10" s="1116"/>
      <c r="BO10" s="730"/>
      <c r="BP10" s="730"/>
      <c r="BQ10" s="730"/>
      <c r="BR10" s="730"/>
      <c r="BS10" s="730"/>
      <c r="BW10" s="720"/>
      <c r="BX10" s="721"/>
      <c r="BY10" s="721"/>
    </row>
    <row r="11" spans="1:78" s="719" customFormat="1" ht="20.65" customHeight="1">
      <c r="A11" s="642" t="s">
        <v>2</v>
      </c>
      <c r="B11" s="557" t="s">
        <v>97</v>
      </c>
      <c r="C11" s="1116"/>
      <c r="D11" s="1116"/>
      <c r="E11" s="1116"/>
      <c r="F11" s="1116"/>
      <c r="G11" s="1116"/>
      <c r="H11" s="1116"/>
      <c r="I11" s="1116"/>
      <c r="J11" s="1116"/>
      <c r="K11" s="1116"/>
      <c r="L11" s="1116"/>
      <c r="M11" s="1117">
        <f>N11</f>
        <v>2708889</v>
      </c>
      <c r="N11" s="607">
        <v>2708889</v>
      </c>
      <c r="O11" s="607"/>
      <c r="P11" s="1116"/>
      <c r="Q11" s="736">
        <f>1032000-Q12</f>
        <v>662000</v>
      </c>
      <c r="R11" s="607"/>
      <c r="S11" s="607"/>
      <c r="T11" s="607">
        <f t="shared" ref="T11:T12" si="11">Q11-W11</f>
        <v>562000</v>
      </c>
      <c r="U11" s="607"/>
      <c r="V11" s="607"/>
      <c r="W11" s="607">
        <v>100000</v>
      </c>
      <c r="X11" s="607"/>
      <c r="Y11" s="607"/>
      <c r="Z11" s="607">
        <f>W11</f>
        <v>100000</v>
      </c>
      <c r="AA11" s="607"/>
      <c r="AB11" s="607"/>
      <c r="AC11" s="736">
        <f>988000-AC12</f>
        <v>488000</v>
      </c>
      <c r="AD11" s="607"/>
      <c r="AE11" s="607"/>
      <c r="AF11" s="607">
        <v>368351</v>
      </c>
      <c r="AG11" s="607"/>
      <c r="AH11" s="607"/>
      <c r="AI11" s="607">
        <f>AC11-AF11</f>
        <v>119649</v>
      </c>
      <c r="AJ11" s="607"/>
      <c r="AK11" s="607"/>
      <c r="AL11" s="607">
        <f>AI11</f>
        <v>119649</v>
      </c>
      <c r="AM11" s="607"/>
      <c r="AN11" s="607"/>
      <c r="AO11" s="736">
        <v>488000.18</v>
      </c>
      <c r="AP11" s="607"/>
      <c r="AQ11" s="607"/>
      <c r="AR11" s="736">
        <v>488000.18</v>
      </c>
      <c r="AS11" s="607"/>
      <c r="AT11" s="607"/>
      <c r="AU11" s="743">
        <f t="shared" ref="AU11:AU13" si="12">Q11+AC11+AO11</f>
        <v>1638000.18</v>
      </c>
      <c r="AV11" s="1118"/>
      <c r="AW11" s="1118"/>
      <c r="AX11" s="1118">
        <f>N11-AU11</f>
        <v>1070888.82</v>
      </c>
      <c r="AY11" s="1119">
        <f>AX11</f>
        <v>1070888.82</v>
      </c>
      <c r="AZ11" s="1116"/>
      <c r="BA11" s="1116"/>
      <c r="BB11" s="1248">
        <v>590000</v>
      </c>
      <c r="BC11" s="1120"/>
      <c r="BD11" s="1120"/>
      <c r="BE11" s="607">
        <f>BB11</f>
        <v>590000</v>
      </c>
      <c r="BF11" s="1116"/>
      <c r="BG11" s="1116"/>
      <c r="BH11" s="607">
        <f>AY11-BE11</f>
        <v>480888.82000000007</v>
      </c>
      <c r="BI11" s="1116"/>
      <c r="BJ11" s="1116"/>
      <c r="BK11" s="607">
        <f>BH11</f>
        <v>480888.82000000007</v>
      </c>
      <c r="BL11" s="1116"/>
      <c r="BM11" s="1116"/>
      <c r="BN11" s="1116"/>
      <c r="BO11" s="730"/>
      <c r="BP11" s="730"/>
      <c r="BQ11" s="730"/>
      <c r="BR11" s="730"/>
      <c r="BS11" s="730"/>
      <c r="BW11" s="720"/>
      <c r="BX11" s="721"/>
      <c r="BY11" s="721"/>
    </row>
    <row r="12" spans="1:78" s="719" customFormat="1" ht="25.5" customHeight="1">
      <c r="A12" s="642" t="s">
        <v>3</v>
      </c>
      <c r="B12" s="557" t="s">
        <v>98</v>
      </c>
      <c r="C12" s="1116"/>
      <c r="D12" s="1116"/>
      <c r="E12" s="1116"/>
      <c r="F12" s="1116"/>
      <c r="G12" s="1116"/>
      <c r="H12" s="1116"/>
      <c r="I12" s="1116"/>
      <c r="J12" s="1116"/>
      <c r="K12" s="1116"/>
      <c r="L12" s="1116"/>
      <c r="M12" s="1117">
        <f t="shared" ref="M12:M13" si="13">N12</f>
        <v>3514444</v>
      </c>
      <c r="N12" s="607">
        <v>3514444</v>
      </c>
      <c r="O12" s="607"/>
      <c r="P12" s="1116"/>
      <c r="Q12" s="736">
        <v>370000</v>
      </c>
      <c r="R12" s="607"/>
      <c r="S12" s="607"/>
      <c r="T12" s="607">
        <f t="shared" si="11"/>
        <v>303749</v>
      </c>
      <c r="U12" s="607"/>
      <c r="V12" s="607"/>
      <c r="W12" s="607">
        <v>66251</v>
      </c>
      <c r="X12" s="607"/>
      <c r="Y12" s="607"/>
      <c r="Z12" s="607">
        <f t="shared" ref="Z12:Z13" si="14">W12</f>
        <v>66251</v>
      </c>
      <c r="AA12" s="607"/>
      <c r="AB12" s="607"/>
      <c r="AC12" s="736">
        <v>500000</v>
      </c>
      <c r="AD12" s="607"/>
      <c r="AE12" s="607"/>
      <c r="AF12" s="607">
        <v>400000</v>
      </c>
      <c r="AG12" s="607"/>
      <c r="AH12" s="607"/>
      <c r="AI12" s="607">
        <f t="shared" ref="AI12:AI13" si="15">AC12-AF12</f>
        <v>100000</v>
      </c>
      <c r="AJ12" s="607"/>
      <c r="AK12" s="607"/>
      <c r="AL12" s="607">
        <f t="shared" ref="AL12:AL13" si="16">AI12</f>
        <v>100000</v>
      </c>
      <c r="AM12" s="607"/>
      <c r="AN12" s="607"/>
      <c r="AO12" s="736">
        <v>700000</v>
      </c>
      <c r="AP12" s="607"/>
      <c r="AQ12" s="607"/>
      <c r="AR12" s="736">
        <v>700000</v>
      </c>
      <c r="AS12" s="607"/>
      <c r="AT12" s="607"/>
      <c r="AU12" s="743">
        <f t="shared" si="12"/>
        <v>1570000</v>
      </c>
      <c r="AV12" s="1118"/>
      <c r="AW12" s="1118"/>
      <c r="AX12" s="1118">
        <f t="shared" ref="AX12:AX13" si="17">N12-AU12</f>
        <v>1944444</v>
      </c>
      <c r="AY12" s="1119">
        <f t="shared" ref="AY12:AY13" si="18">AX12</f>
        <v>1944444</v>
      </c>
      <c r="AZ12" s="1116"/>
      <c r="BA12" s="1116"/>
      <c r="BB12" s="1248">
        <v>400000</v>
      </c>
      <c r="BC12" s="1120"/>
      <c r="BD12" s="1120"/>
      <c r="BE12" s="607">
        <f t="shared" ref="BE12:BE13" si="19">BB12</f>
        <v>400000</v>
      </c>
      <c r="BF12" s="1116"/>
      <c r="BG12" s="1116"/>
      <c r="BH12" s="607">
        <f>AY12-BE12</f>
        <v>1544444</v>
      </c>
      <c r="BI12" s="1116"/>
      <c r="BJ12" s="1116"/>
      <c r="BK12" s="607">
        <f t="shared" ref="BK12:BK13" si="20">BH12</f>
        <v>1544444</v>
      </c>
      <c r="BL12" s="1116"/>
      <c r="BM12" s="1116"/>
      <c r="BN12" s="1116"/>
      <c r="BO12" s="730"/>
      <c r="BP12" s="730"/>
      <c r="BQ12" s="730"/>
      <c r="BR12" s="730"/>
      <c r="BS12" s="730"/>
      <c r="BW12" s="720"/>
      <c r="BX12" s="721"/>
      <c r="BY12" s="721"/>
    </row>
    <row r="13" spans="1:78" s="719" customFormat="1" ht="23.25" customHeight="1">
      <c r="A13" s="642" t="s">
        <v>12</v>
      </c>
      <c r="B13" s="557" t="s">
        <v>99</v>
      </c>
      <c r="C13" s="1116"/>
      <c r="D13" s="1116"/>
      <c r="E13" s="1116"/>
      <c r="F13" s="1116"/>
      <c r="G13" s="1116"/>
      <c r="H13" s="1116"/>
      <c r="I13" s="1116"/>
      <c r="J13" s="1116"/>
      <c r="K13" s="1116"/>
      <c r="L13" s="1116"/>
      <c r="M13" s="1117">
        <f t="shared" si="13"/>
        <v>3370000</v>
      </c>
      <c r="N13" s="607">
        <v>3370000</v>
      </c>
      <c r="O13" s="607"/>
      <c r="P13" s="1116"/>
      <c r="Q13" s="736">
        <v>520000</v>
      </c>
      <c r="R13" s="607"/>
      <c r="S13" s="607"/>
      <c r="T13" s="607">
        <f>Q13-W13</f>
        <v>299203</v>
      </c>
      <c r="U13" s="607"/>
      <c r="V13" s="607"/>
      <c r="W13" s="607">
        <v>220797</v>
      </c>
      <c r="X13" s="607"/>
      <c r="Y13" s="607"/>
      <c r="Z13" s="607">
        <f t="shared" si="14"/>
        <v>220797</v>
      </c>
      <c r="AA13" s="607"/>
      <c r="AB13" s="607"/>
      <c r="AC13" s="736">
        <v>590000</v>
      </c>
      <c r="AD13" s="607"/>
      <c r="AE13" s="607"/>
      <c r="AF13" s="607">
        <v>525033</v>
      </c>
      <c r="AG13" s="607"/>
      <c r="AH13" s="607"/>
      <c r="AI13" s="607">
        <f t="shared" si="15"/>
        <v>64967</v>
      </c>
      <c r="AJ13" s="607"/>
      <c r="AK13" s="607"/>
      <c r="AL13" s="607">
        <f t="shared" si="16"/>
        <v>64967</v>
      </c>
      <c r="AM13" s="607"/>
      <c r="AN13" s="607"/>
      <c r="AO13" s="736">
        <v>720000</v>
      </c>
      <c r="AP13" s="607"/>
      <c r="AQ13" s="607"/>
      <c r="AR13" s="736">
        <v>720000</v>
      </c>
      <c r="AS13" s="607"/>
      <c r="AT13" s="607"/>
      <c r="AU13" s="743">
        <f t="shared" si="12"/>
        <v>1830000</v>
      </c>
      <c r="AV13" s="1118"/>
      <c r="AW13" s="1118"/>
      <c r="AX13" s="1118">
        <f t="shared" si="17"/>
        <v>1540000</v>
      </c>
      <c r="AY13" s="1119">
        <f t="shared" si="18"/>
        <v>1540000</v>
      </c>
      <c r="AZ13" s="1116"/>
      <c r="BA13" s="1116"/>
      <c r="BB13" s="1248">
        <v>720000</v>
      </c>
      <c r="BC13" s="1120"/>
      <c r="BD13" s="1120"/>
      <c r="BE13" s="607">
        <f t="shared" si="19"/>
        <v>720000</v>
      </c>
      <c r="BF13" s="1116"/>
      <c r="BG13" s="1116"/>
      <c r="BH13" s="607">
        <f>AY13-BE13</f>
        <v>820000</v>
      </c>
      <c r="BI13" s="1116"/>
      <c r="BJ13" s="1116"/>
      <c r="BK13" s="607">
        <f t="shared" si="20"/>
        <v>820000</v>
      </c>
      <c r="BL13" s="1116"/>
      <c r="BM13" s="1116"/>
      <c r="BN13" s="1116"/>
      <c r="BO13" s="730"/>
      <c r="BP13" s="730"/>
      <c r="BQ13" s="730"/>
      <c r="BR13" s="730"/>
      <c r="BS13" s="730"/>
      <c r="BW13" s="720"/>
      <c r="BX13" s="721"/>
      <c r="BY13" s="721"/>
    </row>
    <row r="14" spans="1:78" s="719" customFormat="1" ht="19.5" customHeight="1">
      <c r="A14" s="642" t="s">
        <v>13</v>
      </c>
      <c r="B14" s="557" t="s">
        <v>100</v>
      </c>
      <c r="C14" s="1116"/>
      <c r="D14" s="1116"/>
      <c r="E14" s="1116"/>
      <c r="F14" s="1116"/>
      <c r="G14" s="1116"/>
      <c r="H14" s="1116"/>
      <c r="I14" s="1116"/>
      <c r="J14" s="1116"/>
      <c r="K14" s="1116"/>
      <c r="L14" s="1116"/>
      <c r="M14" s="1116"/>
      <c r="N14" s="607">
        <f t="shared" ref="N14" si="21">O14</f>
        <v>0</v>
      </c>
      <c r="O14" s="607">
        <f>'b8-TH19'!N13</f>
        <v>0</v>
      </c>
      <c r="P14" s="1116"/>
      <c r="Q14" s="1121"/>
      <c r="R14" s="1116"/>
      <c r="S14" s="1121"/>
      <c r="T14" s="1116"/>
      <c r="U14" s="1116"/>
      <c r="V14" s="1116"/>
      <c r="W14" s="1121"/>
      <c r="X14" s="1121"/>
      <c r="Y14" s="1121"/>
      <c r="Z14" s="1116"/>
      <c r="AA14" s="1116"/>
      <c r="AB14" s="1121"/>
      <c r="AC14" s="1116"/>
      <c r="AD14" s="1116"/>
      <c r="AE14" s="1121"/>
      <c r="AF14" s="1116"/>
      <c r="AG14" s="1116"/>
      <c r="AH14" s="1116"/>
      <c r="AI14" s="1116"/>
      <c r="AJ14" s="1116"/>
      <c r="AK14" s="1116"/>
      <c r="AL14" s="1116"/>
      <c r="AM14" s="1116"/>
      <c r="AN14" s="1116"/>
      <c r="AO14" s="1116"/>
      <c r="AP14" s="1116"/>
      <c r="AQ14" s="1121"/>
      <c r="AR14" s="1116"/>
      <c r="AS14" s="1116"/>
      <c r="AT14" s="1116"/>
      <c r="AU14" s="1118"/>
      <c r="AV14" s="1118"/>
      <c r="AW14" s="1118"/>
      <c r="AX14" s="1118"/>
      <c r="AY14" s="1116"/>
      <c r="AZ14" s="1116"/>
      <c r="BA14" s="1116"/>
      <c r="BB14" s="1248">
        <v>120000</v>
      </c>
      <c r="BC14" s="1120"/>
      <c r="BD14" s="1120"/>
      <c r="BE14" s="1116"/>
      <c r="BF14" s="1116"/>
      <c r="BG14" s="1116"/>
      <c r="BH14" s="1116"/>
      <c r="BI14" s="1116"/>
      <c r="BJ14" s="1116"/>
      <c r="BK14" s="1116"/>
      <c r="BL14" s="1116"/>
      <c r="BM14" s="1116"/>
      <c r="BN14" s="1116"/>
      <c r="BO14" s="730"/>
      <c r="BP14" s="730"/>
      <c r="BQ14" s="730"/>
      <c r="BR14" s="730"/>
      <c r="BS14" s="730"/>
      <c r="BW14" s="720"/>
      <c r="BX14" s="721"/>
      <c r="BY14" s="721"/>
    </row>
    <row r="15" spans="1:78" s="1338" customFormat="1" ht="36.75" customHeight="1">
      <c r="A15" s="745" t="s">
        <v>23</v>
      </c>
      <c r="B15" s="746" t="s">
        <v>432</v>
      </c>
      <c r="C15" s="1118"/>
      <c r="D15" s="1118"/>
      <c r="E15" s="1118"/>
      <c r="F15" s="1118"/>
      <c r="G15" s="1118"/>
      <c r="H15" s="1118"/>
      <c r="I15" s="1118"/>
      <c r="J15" s="1118"/>
      <c r="K15" s="1118"/>
      <c r="L15" s="1118"/>
      <c r="M15" s="733">
        <f t="shared" ref="M15:AT15" si="22">M18+M108+M147</f>
        <v>3849029.4444444445</v>
      </c>
      <c r="N15" s="733">
        <f t="shared" si="22"/>
        <v>3849029.4444444445</v>
      </c>
      <c r="O15" s="733">
        <f t="shared" si="22"/>
        <v>916250</v>
      </c>
      <c r="P15" s="733">
        <f t="shared" si="22"/>
        <v>0</v>
      </c>
      <c r="Q15" s="733">
        <f t="shared" si="22"/>
        <v>801135</v>
      </c>
      <c r="R15" s="733">
        <f t="shared" si="22"/>
        <v>120000</v>
      </c>
      <c r="S15" s="733">
        <f t="shared" si="22"/>
        <v>0</v>
      </c>
      <c r="T15" s="733">
        <f t="shared" si="22"/>
        <v>635818</v>
      </c>
      <c r="U15" s="733">
        <f t="shared" si="22"/>
        <v>22967</v>
      </c>
      <c r="V15" s="733">
        <f t="shared" si="22"/>
        <v>0</v>
      </c>
      <c r="W15" s="733">
        <f t="shared" si="22"/>
        <v>153365</v>
      </c>
      <c r="X15" s="733">
        <f t="shared" si="22"/>
        <v>97033</v>
      </c>
      <c r="Y15" s="733">
        <f t="shared" si="22"/>
        <v>0</v>
      </c>
      <c r="Z15" s="733">
        <f t="shared" si="22"/>
        <v>149075</v>
      </c>
      <c r="AA15" s="733">
        <f t="shared" si="22"/>
        <v>0</v>
      </c>
      <c r="AB15" s="733">
        <f t="shared" si="22"/>
        <v>0</v>
      </c>
      <c r="AC15" s="733">
        <f t="shared" si="22"/>
        <v>412597</v>
      </c>
      <c r="AD15" s="733">
        <f t="shared" si="22"/>
        <v>0</v>
      </c>
      <c r="AE15" s="733">
        <f t="shared" si="22"/>
        <v>0</v>
      </c>
      <c r="AF15" s="733">
        <f t="shared" si="22"/>
        <v>107843</v>
      </c>
      <c r="AG15" s="733">
        <f t="shared" si="22"/>
        <v>0</v>
      </c>
      <c r="AH15" s="733">
        <f t="shared" si="22"/>
        <v>1354</v>
      </c>
      <c r="AI15" s="733">
        <f t="shared" si="22"/>
        <v>278219</v>
      </c>
      <c r="AJ15" s="733">
        <f t="shared" si="22"/>
        <v>0</v>
      </c>
      <c r="AK15" s="733">
        <f t="shared" si="22"/>
        <v>0</v>
      </c>
      <c r="AL15" s="733">
        <f t="shared" si="22"/>
        <v>278219</v>
      </c>
      <c r="AM15" s="733">
        <f t="shared" si="22"/>
        <v>0</v>
      </c>
      <c r="AN15" s="733">
        <f t="shared" si="22"/>
        <v>0</v>
      </c>
      <c r="AO15" s="733">
        <f t="shared" si="22"/>
        <v>1021868</v>
      </c>
      <c r="AP15" s="733">
        <f t="shared" si="22"/>
        <v>140243</v>
      </c>
      <c r="AQ15" s="733">
        <f t="shared" si="22"/>
        <v>0</v>
      </c>
      <c r="AR15" s="733">
        <f t="shared" si="22"/>
        <v>1021868</v>
      </c>
      <c r="AS15" s="733">
        <f t="shared" si="22"/>
        <v>140243</v>
      </c>
      <c r="AT15" s="733">
        <f t="shared" si="22"/>
        <v>0</v>
      </c>
      <c r="AU15" s="1344">
        <f>Q15+AC15+AO15</f>
        <v>2235600</v>
      </c>
      <c r="AV15" s="733">
        <f t="shared" ref="AV15:BN15" si="23">AV18+AV108+AV147</f>
        <v>260243</v>
      </c>
      <c r="AW15" s="733">
        <f t="shared" si="23"/>
        <v>0</v>
      </c>
      <c r="AX15" s="733">
        <f t="shared" si="23"/>
        <v>1490288.4444444445</v>
      </c>
      <c r="AY15" s="733">
        <f t="shared" si="23"/>
        <v>1490288.4444444445</v>
      </c>
      <c r="AZ15" s="733">
        <f t="shared" si="23"/>
        <v>656007</v>
      </c>
      <c r="BA15" s="733">
        <f t="shared" si="23"/>
        <v>0</v>
      </c>
      <c r="BB15" s="733">
        <f t="shared" si="23"/>
        <v>1414739</v>
      </c>
      <c r="BC15" s="733">
        <f t="shared" si="23"/>
        <v>656007</v>
      </c>
      <c r="BD15" s="733">
        <f t="shared" si="23"/>
        <v>0</v>
      </c>
      <c r="BE15" s="733">
        <f t="shared" si="23"/>
        <v>1414739</v>
      </c>
      <c r="BF15" s="733">
        <f t="shared" si="23"/>
        <v>656007</v>
      </c>
      <c r="BG15" s="733">
        <f t="shared" si="23"/>
        <v>0</v>
      </c>
      <c r="BH15" s="733">
        <f t="shared" si="23"/>
        <v>449174.11111111112</v>
      </c>
      <c r="BI15" s="733">
        <f t="shared" si="23"/>
        <v>0</v>
      </c>
      <c r="BJ15" s="733">
        <f t="shared" si="23"/>
        <v>0</v>
      </c>
      <c r="BK15" s="733">
        <f t="shared" si="23"/>
        <v>285648</v>
      </c>
      <c r="BL15" s="733">
        <f t="shared" si="23"/>
        <v>0</v>
      </c>
      <c r="BM15" s="733">
        <f t="shared" si="23"/>
        <v>0</v>
      </c>
      <c r="BN15" s="733">
        <f t="shared" si="23"/>
        <v>0</v>
      </c>
      <c r="BO15" s="1337"/>
      <c r="BP15" s="1337"/>
      <c r="BQ15" s="1337"/>
      <c r="BR15" s="1337"/>
      <c r="BS15" s="1337"/>
      <c r="BW15" s="1338">
        <f>BB15-'b7-CT192'!BC9</f>
        <v>82739</v>
      </c>
      <c r="BX15" s="1339"/>
      <c r="BY15" s="1339">
        <f>AU15+AY15+M15*0.1</f>
        <v>4110791.388888889</v>
      </c>
    </row>
    <row r="16" spans="1:78" s="719" customFormat="1" ht="25.5" hidden="1" customHeight="1">
      <c r="A16" s="1124"/>
      <c r="B16" s="1116" t="s">
        <v>425</v>
      </c>
      <c r="C16" s="1116"/>
      <c r="D16" s="1116"/>
      <c r="E16" s="1116"/>
      <c r="F16" s="1122">
        <f t="shared" ref="F16:AK16" si="24">F17+F219</f>
        <v>4061102</v>
      </c>
      <c r="G16" s="1122">
        <f t="shared" si="24"/>
        <v>4477317</v>
      </c>
      <c r="H16" s="1122">
        <f t="shared" si="24"/>
        <v>0</v>
      </c>
      <c r="I16" s="1122">
        <f t="shared" si="24"/>
        <v>0</v>
      </c>
      <c r="J16" s="1122">
        <f t="shared" si="24"/>
        <v>0</v>
      </c>
      <c r="K16" s="1122">
        <f t="shared" si="24"/>
        <v>952648</v>
      </c>
      <c r="L16" s="1122">
        <f t="shared" si="24"/>
        <v>804995</v>
      </c>
      <c r="M16" s="1122">
        <f t="shared" si="24"/>
        <v>2368876.4444444445</v>
      </c>
      <c r="N16" s="1122">
        <f t="shared" si="24"/>
        <v>2368876.4444444445</v>
      </c>
      <c r="O16" s="1122">
        <f t="shared" si="24"/>
        <v>916250</v>
      </c>
      <c r="P16" s="1122">
        <f t="shared" si="24"/>
        <v>0</v>
      </c>
      <c r="Q16" s="1122">
        <f t="shared" si="24"/>
        <v>514938</v>
      </c>
      <c r="R16" s="1122">
        <f t="shared" si="24"/>
        <v>120000</v>
      </c>
      <c r="S16" s="1122">
        <f t="shared" si="24"/>
        <v>0</v>
      </c>
      <c r="T16" s="1122">
        <f t="shared" si="24"/>
        <v>391295</v>
      </c>
      <c r="U16" s="1122">
        <f t="shared" si="24"/>
        <v>22967</v>
      </c>
      <c r="V16" s="1122">
        <f t="shared" si="24"/>
        <v>0</v>
      </c>
      <c r="W16" s="1122">
        <f t="shared" si="24"/>
        <v>123643</v>
      </c>
      <c r="X16" s="1122">
        <f t="shared" si="24"/>
        <v>97033</v>
      </c>
      <c r="Y16" s="1122">
        <f t="shared" si="24"/>
        <v>0</v>
      </c>
      <c r="Z16" s="1122">
        <f t="shared" si="24"/>
        <v>119353</v>
      </c>
      <c r="AA16" s="1122">
        <f t="shared" si="24"/>
        <v>0</v>
      </c>
      <c r="AB16" s="1122">
        <f t="shared" si="24"/>
        <v>0</v>
      </c>
      <c r="AC16" s="1122">
        <f t="shared" si="24"/>
        <v>133793</v>
      </c>
      <c r="AD16" s="1122">
        <f t="shared" si="24"/>
        <v>0</v>
      </c>
      <c r="AE16" s="1122">
        <f t="shared" si="24"/>
        <v>0</v>
      </c>
      <c r="AF16" s="1122">
        <f t="shared" si="24"/>
        <v>70699</v>
      </c>
      <c r="AG16" s="1122">
        <f t="shared" si="24"/>
        <v>0</v>
      </c>
      <c r="AH16" s="1122">
        <f t="shared" si="24"/>
        <v>0</v>
      </c>
      <c r="AI16" s="1122">
        <f t="shared" si="24"/>
        <v>63094</v>
      </c>
      <c r="AJ16" s="1122">
        <f t="shared" si="24"/>
        <v>0</v>
      </c>
      <c r="AK16" s="1122">
        <f t="shared" si="24"/>
        <v>0</v>
      </c>
      <c r="AL16" s="1122">
        <f t="shared" ref="AL16:BM16" si="25">AL17+AL219</f>
        <v>63094</v>
      </c>
      <c r="AM16" s="1122">
        <f t="shared" si="25"/>
        <v>0</v>
      </c>
      <c r="AN16" s="1122">
        <f t="shared" si="25"/>
        <v>0</v>
      </c>
      <c r="AO16" s="1122">
        <f t="shared" si="25"/>
        <v>367857</v>
      </c>
      <c r="AP16" s="1122">
        <f t="shared" si="25"/>
        <v>140243</v>
      </c>
      <c r="AQ16" s="1122">
        <f t="shared" si="25"/>
        <v>0</v>
      </c>
      <c r="AR16" s="1122">
        <f t="shared" si="25"/>
        <v>367857</v>
      </c>
      <c r="AS16" s="1122">
        <f t="shared" si="25"/>
        <v>140243</v>
      </c>
      <c r="AT16" s="1122">
        <f t="shared" si="25"/>
        <v>0</v>
      </c>
      <c r="AU16" s="1122">
        <f t="shared" si="25"/>
        <v>1016588</v>
      </c>
      <c r="AV16" s="1122">
        <f t="shared" si="25"/>
        <v>260243</v>
      </c>
      <c r="AW16" s="1122">
        <f t="shared" si="25"/>
        <v>0</v>
      </c>
      <c r="AX16" s="733">
        <f t="shared" si="25"/>
        <v>1452288.4444444445</v>
      </c>
      <c r="AY16" s="1122">
        <f t="shared" si="25"/>
        <v>1452288.4444444445</v>
      </c>
      <c r="AZ16" s="1122">
        <f t="shared" si="25"/>
        <v>656007</v>
      </c>
      <c r="BA16" s="1122">
        <f t="shared" si="25"/>
        <v>0</v>
      </c>
      <c r="BB16" s="1123">
        <f t="shared" si="25"/>
        <v>1186000</v>
      </c>
      <c r="BC16" s="1123">
        <f t="shared" si="25"/>
        <v>656007</v>
      </c>
      <c r="BD16" s="1123">
        <f t="shared" si="25"/>
        <v>0</v>
      </c>
      <c r="BE16" s="1122">
        <f t="shared" si="25"/>
        <v>1186000</v>
      </c>
      <c r="BF16" s="1122">
        <f t="shared" si="25"/>
        <v>656007</v>
      </c>
      <c r="BG16" s="1122">
        <f t="shared" si="25"/>
        <v>0</v>
      </c>
      <c r="BH16" s="1122">
        <f t="shared" si="25"/>
        <v>300526.11111111112</v>
      </c>
      <c r="BI16" s="1122">
        <f t="shared" si="25"/>
        <v>0</v>
      </c>
      <c r="BJ16" s="1122">
        <f t="shared" si="25"/>
        <v>0</v>
      </c>
      <c r="BK16" s="1122">
        <f t="shared" si="25"/>
        <v>172000</v>
      </c>
      <c r="BL16" s="1122">
        <f t="shared" si="25"/>
        <v>0</v>
      </c>
      <c r="BM16" s="1122">
        <f t="shared" si="25"/>
        <v>0</v>
      </c>
      <c r="BN16" s="1116"/>
      <c r="BO16" s="730"/>
      <c r="BP16" s="730"/>
      <c r="BQ16" s="730"/>
      <c r="BR16" s="730"/>
      <c r="BS16" s="730"/>
      <c r="BW16" s="720"/>
      <c r="BX16" s="721"/>
      <c r="BY16" s="721"/>
    </row>
    <row r="17" spans="1:75" s="22" customFormat="1" ht="21.75" hidden="1" customHeight="1">
      <c r="A17" s="133"/>
      <c r="B17" s="134" t="s">
        <v>426</v>
      </c>
      <c r="C17" s="133"/>
      <c r="D17" s="133"/>
      <c r="E17" s="134"/>
      <c r="F17" s="174">
        <f>F19+F26+F29</f>
        <v>3661228</v>
      </c>
      <c r="G17" s="174">
        <f t="shared" ref="G17:R17" si="26">G19+G26+G29</f>
        <v>4077443</v>
      </c>
      <c r="H17" s="174">
        <f t="shared" si="26"/>
        <v>0</v>
      </c>
      <c r="I17" s="174">
        <f t="shared" si="26"/>
        <v>0</v>
      </c>
      <c r="J17" s="174">
        <f t="shared" si="26"/>
        <v>0</v>
      </c>
      <c r="K17" s="174">
        <f t="shared" si="26"/>
        <v>952648</v>
      </c>
      <c r="L17" s="174">
        <f t="shared" si="26"/>
        <v>804995</v>
      </c>
      <c r="M17" s="174">
        <f t="shared" si="26"/>
        <v>2368876.4444444445</v>
      </c>
      <c r="N17" s="174">
        <f t="shared" si="26"/>
        <v>2368876.4444444445</v>
      </c>
      <c r="O17" s="174">
        <f t="shared" si="26"/>
        <v>916250</v>
      </c>
      <c r="P17" s="174">
        <f t="shared" si="26"/>
        <v>0</v>
      </c>
      <c r="Q17" s="174">
        <f t="shared" si="26"/>
        <v>514938</v>
      </c>
      <c r="R17" s="174">
        <f t="shared" si="26"/>
        <v>120000</v>
      </c>
      <c r="S17" s="174">
        <f>S19+S26+S29</f>
        <v>0</v>
      </c>
      <c r="T17" s="174">
        <f t="shared" ref="T17:BM17" si="27">T19+T26+T29</f>
        <v>391295</v>
      </c>
      <c r="U17" s="174">
        <f t="shared" si="27"/>
        <v>22967</v>
      </c>
      <c r="V17" s="174">
        <f t="shared" si="27"/>
        <v>0</v>
      </c>
      <c r="W17" s="174">
        <f t="shared" si="27"/>
        <v>123643</v>
      </c>
      <c r="X17" s="174">
        <f t="shared" si="27"/>
        <v>97033</v>
      </c>
      <c r="Y17" s="174">
        <f t="shared" si="27"/>
        <v>0</v>
      </c>
      <c r="Z17" s="174">
        <f t="shared" si="27"/>
        <v>119353</v>
      </c>
      <c r="AA17" s="174">
        <f t="shared" si="27"/>
        <v>0</v>
      </c>
      <c r="AB17" s="174">
        <f t="shared" si="27"/>
        <v>0</v>
      </c>
      <c r="AC17" s="174">
        <f t="shared" si="27"/>
        <v>83793</v>
      </c>
      <c r="AD17" s="174">
        <f t="shared" si="27"/>
        <v>0</v>
      </c>
      <c r="AE17" s="174">
        <f t="shared" si="27"/>
        <v>0</v>
      </c>
      <c r="AF17" s="174">
        <f t="shared" si="27"/>
        <v>70699</v>
      </c>
      <c r="AG17" s="174">
        <f t="shared" si="27"/>
        <v>0</v>
      </c>
      <c r="AH17" s="174">
        <f t="shared" si="27"/>
        <v>0</v>
      </c>
      <c r="AI17" s="174">
        <f t="shared" si="27"/>
        <v>13094</v>
      </c>
      <c r="AJ17" s="174">
        <f t="shared" si="27"/>
        <v>0</v>
      </c>
      <c r="AK17" s="174">
        <f t="shared" si="27"/>
        <v>0</v>
      </c>
      <c r="AL17" s="174">
        <f t="shared" si="27"/>
        <v>13094</v>
      </c>
      <c r="AM17" s="174">
        <f t="shared" si="27"/>
        <v>0</v>
      </c>
      <c r="AN17" s="174">
        <f t="shared" si="27"/>
        <v>0</v>
      </c>
      <c r="AO17" s="174">
        <f t="shared" si="27"/>
        <v>367857</v>
      </c>
      <c r="AP17" s="174">
        <f t="shared" si="27"/>
        <v>140243</v>
      </c>
      <c r="AQ17" s="174">
        <f t="shared" si="27"/>
        <v>0</v>
      </c>
      <c r="AR17" s="174">
        <f t="shared" si="27"/>
        <v>367857</v>
      </c>
      <c r="AS17" s="174">
        <f t="shared" si="27"/>
        <v>140243</v>
      </c>
      <c r="AT17" s="174">
        <f t="shared" si="27"/>
        <v>0</v>
      </c>
      <c r="AU17" s="174">
        <f t="shared" si="27"/>
        <v>966588</v>
      </c>
      <c r="AV17" s="174">
        <f t="shared" si="27"/>
        <v>260243</v>
      </c>
      <c r="AW17" s="174">
        <f t="shared" si="27"/>
        <v>0</v>
      </c>
      <c r="AX17" s="868">
        <f t="shared" si="27"/>
        <v>1402288.4444444445</v>
      </c>
      <c r="AY17" s="174">
        <f t="shared" si="27"/>
        <v>1402288.4444444445</v>
      </c>
      <c r="AZ17" s="174">
        <f t="shared" si="27"/>
        <v>656007</v>
      </c>
      <c r="BA17" s="174">
        <f t="shared" si="27"/>
        <v>0</v>
      </c>
      <c r="BB17" s="469">
        <f t="shared" si="27"/>
        <v>1136000</v>
      </c>
      <c r="BC17" s="469">
        <f t="shared" si="27"/>
        <v>656007</v>
      </c>
      <c r="BD17" s="469">
        <f t="shared" si="27"/>
        <v>0</v>
      </c>
      <c r="BE17" s="174">
        <f t="shared" si="27"/>
        <v>1136000</v>
      </c>
      <c r="BF17" s="174">
        <f t="shared" si="27"/>
        <v>656007</v>
      </c>
      <c r="BG17" s="174">
        <f t="shared" si="27"/>
        <v>0</v>
      </c>
      <c r="BH17" s="174">
        <f t="shared" si="27"/>
        <v>214526.11111111112</v>
      </c>
      <c r="BI17" s="174">
        <f t="shared" si="27"/>
        <v>0</v>
      </c>
      <c r="BJ17" s="174">
        <f t="shared" si="27"/>
        <v>0</v>
      </c>
      <c r="BK17" s="174">
        <f t="shared" si="27"/>
        <v>86000</v>
      </c>
      <c r="BL17" s="174">
        <f t="shared" si="27"/>
        <v>0</v>
      </c>
      <c r="BM17" s="174">
        <f t="shared" si="27"/>
        <v>0</v>
      </c>
      <c r="BN17" s="174"/>
      <c r="BO17" s="174" t="e">
        <f>BO19+BO26+BO29+#REF!</f>
        <v>#REF!</v>
      </c>
      <c r="BP17" s="174" t="e">
        <f>BP19+BP26+BP29+#REF!</f>
        <v>#REF!</v>
      </c>
      <c r="BQ17" s="174" t="e">
        <f>BQ19+BQ26+BQ29+#REF!</f>
        <v>#REF!</v>
      </c>
      <c r="BR17" s="174" t="e">
        <f>BR19+BR26+BR29+#REF!</f>
        <v>#REF!</v>
      </c>
      <c r="BS17" s="174"/>
    </row>
    <row r="18" spans="1:75" s="22" customFormat="1" ht="33.75" customHeight="1">
      <c r="A18" s="133" t="s">
        <v>418</v>
      </c>
      <c r="B18" s="134" t="s">
        <v>433</v>
      </c>
      <c r="C18" s="133"/>
      <c r="D18" s="133"/>
      <c r="E18" s="134"/>
      <c r="F18" s="174"/>
      <c r="G18" s="174"/>
      <c r="H18" s="174"/>
      <c r="I18" s="174"/>
      <c r="J18" s="174"/>
      <c r="K18" s="174"/>
      <c r="L18" s="174"/>
      <c r="M18" s="1130">
        <f>M19+M26+M29</f>
        <v>2368876.4444444445</v>
      </c>
      <c r="N18" s="1130">
        <f t="shared" ref="N18:U18" si="28">N19+N26+N29</f>
        <v>2368876.4444444445</v>
      </c>
      <c r="O18" s="1130">
        <f t="shared" si="28"/>
        <v>916250</v>
      </c>
      <c r="P18" s="1130">
        <f t="shared" si="28"/>
        <v>0</v>
      </c>
      <c r="Q18" s="1130">
        <f t="shared" si="28"/>
        <v>514938</v>
      </c>
      <c r="R18" s="1130">
        <f t="shared" si="28"/>
        <v>120000</v>
      </c>
      <c r="S18" s="1130">
        <f t="shared" si="28"/>
        <v>0</v>
      </c>
      <c r="T18" s="1130">
        <f t="shared" si="28"/>
        <v>391295</v>
      </c>
      <c r="U18" s="1130">
        <f t="shared" si="28"/>
        <v>22967</v>
      </c>
      <c r="V18" s="1130">
        <f t="shared" ref="V18" si="29">V19+V26+V29</f>
        <v>0</v>
      </c>
      <c r="W18" s="1130">
        <f t="shared" ref="W18" si="30">W19+W26+W29</f>
        <v>123643</v>
      </c>
      <c r="X18" s="1130">
        <f t="shared" ref="X18" si="31">X19+X26+X29</f>
        <v>97033</v>
      </c>
      <c r="Y18" s="1130">
        <f t="shared" ref="Y18" si="32">Y19+Y26+Y29</f>
        <v>0</v>
      </c>
      <c r="Z18" s="1130">
        <f t="shared" ref="Z18" si="33">Z19+Z26+Z29</f>
        <v>119353</v>
      </c>
      <c r="AA18" s="1130">
        <f t="shared" ref="AA18" si="34">AA19+AA26+AA29</f>
        <v>0</v>
      </c>
      <c r="AB18" s="1130">
        <f t="shared" ref="AB18" si="35">AB19+AB26+AB29</f>
        <v>0</v>
      </c>
      <c r="AC18" s="1130">
        <f t="shared" ref="AC18" si="36">AC19+AC26+AC29</f>
        <v>83793</v>
      </c>
      <c r="AD18" s="1130">
        <f t="shared" ref="AD18" si="37">AD19+AD26+AD29</f>
        <v>0</v>
      </c>
      <c r="AE18" s="1130">
        <f t="shared" ref="AE18" si="38">AE19+AE26+AE29</f>
        <v>0</v>
      </c>
      <c r="AF18" s="1130">
        <f t="shared" ref="AF18" si="39">AF19+AF26+AF29</f>
        <v>70699</v>
      </c>
      <c r="AG18" s="1130">
        <f t="shared" ref="AG18" si="40">AG19+AG26+AG29</f>
        <v>0</v>
      </c>
      <c r="AH18" s="1130">
        <f t="shared" ref="AH18" si="41">AH19+AH26+AH29</f>
        <v>0</v>
      </c>
      <c r="AI18" s="1130">
        <f t="shared" ref="AI18" si="42">AI19+AI26+AI29</f>
        <v>13094</v>
      </c>
      <c r="AJ18" s="1130">
        <f t="shared" ref="AJ18" si="43">AJ19+AJ26+AJ29</f>
        <v>0</v>
      </c>
      <c r="AK18" s="1130">
        <f t="shared" ref="AK18" si="44">AK19+AK26+AK29</f>
        <v>0</v>
      </c>
      <c r="AL18" s="1130">
        <f t="shared" ref="AL18" si="45">AL19+AL26+AL29</f>
        <v>13094</v>
      </c>
      <c r="AM18" s="1130">
        <f t="shared" ref="AM18" si="46">AM19+AM26+AM29</f>
        <v>0</v>
      </c>
      <c r="AN18" s="1130">
        <f t="shared" ref="AN18" si="47">AN19+AN26+AN29</f>
        <v>0</v>
      </c>
      <c r="AO18" s="1130">
        <f t="shared" ref="AO18" si="48">AO19+AO26+AO29</f>
        <v>367857</v>
      </c>
      <c r="AP18" s="1130">
        <f t="shared" ref="AP18" si="49">AP19+AP26+AP29</f>
        <v>140243</v>
      </c>
      <c r="AQ18" s="1130">
        <f t="shared" ref="AQ18" si="50">AQ19+AQ26+AQ29</f>
        <v>0</v>
      </c>
      <c r="AR18" s="1130">
        <f t="shared" ref="AR18" si="51">AR19+AR26+AR29</f>
        <v>367857</v>
      </c>
      <c r="AS18" s="1130">
        <f t="shared" ref="AS18" si="52">AS19+AS26+AS29</f>
        <v>140243</v>
      </c>
      <c r="AT18" s="1130">
        <f t="shared" ref="AT18" si="53">AT19+AT26+AT29</f>
        <v>0</v>
      </c>
      <c r="AU18" s="1130">
        <f t="shared" ref="AU18" si="54">AU19+AU26+AU29</f>
        <v>966588</v>
      </c>
      <c r="AV18" s="1130">
        <f t="shared" ref="AV18" si="55">AV19+AV26+AV29</f>
        <v>260243</v>
      </c>
      <c r="AW18" s="1130">
        <f t="shared" ref="AW18" si="56">AW19+AW26+AW29</f>
        <v>0</v>
      </c>
      <c r="AX18" s="1130">
        <f t="shared" ref="AX18" si="57">AX19+AX26+AX29</f>
        <v>1402288.4444444445</v>
      </c>
      <c r="AY18" s="1130">
        <f t="shared" ref="AY18" si="58">AY19+AY26+AY29</f>
        <v>1402288.4444444445</v>
      </c>
      <c r="AZ18" s="1130">
        <f t="shared" ref="AZ18" si="59">AZ19+AZ26+AZ29</f>
        <v>656007</v>
      </c>
      <c r="BA18" s="1130">
        <f t="shared" ref="BA18" si="60">BA19+BA26+BA29</f>
        <v>0</v>
      </c>
      <c r="BB18" s="1130">
        <f t="shared" ref="BB18" si="61">BB19+BB26+BB29</f>
        <v>1136000</v>
      </c>
      <c r="BC18" s="1130">
        <f t="shared" ref="BC18" si="62">BC19+BC26+BC29</f>
        <v>656007</v>
      </c>
      <c r="BD18" s="1130">
        <f t="shared" ref="BD18" si="63">BD19+BD26+BD29</f>
        <v>0</v>
      </c>
      <c r="BE18" s="1130">
        <f t="shared" ref="BE18" si="64">BE19+BE26+BE29</f>
        <v>1136000</v>
      </c>
      <c r="BF18" s="1130">
        <f t="shared" ref="BF18" si="65">BF19+BF26+BF29</f>
        <v>656007</v>
      </c>
      <c r="BG18" s="1130">
        <f t="shared" ref="BG18" si="66">BG19+BG26+BG29</f>
        <v>0</v>
      </c>
      <c r="BH18" s="1130">
        <f t="shared" ref="BH18" si="67">BH19+BH26+BH29</f>
        <v>214526.11111111112</v>
      </c>
      <c r="BI18" s="1130">
        <f t="shared" ref="BI18" si="68">BI19+BI26+BI29</f>
        <v>0</v>
      </c>
      <c r="BJ18" s="1130">
        <f t="shared" ref="BJ18" si="69">BJ19+BJ26+BJ29</f>
        <v>0</v>
      </c>
      <c r="BK18" s="1130">
        <f t="shared" ref="BK18" si="70">BK19+BK26+BK29</f>
        <v>86000</v>
      </c>
      <c r="BL18" s="1130">
        <f t="shared" ref="BL18" si="71">BL19+BL26+BL29</f>
        <v>0</v>
      </c>
      <c r="BM18" s="1130">
        <f t="shared" ref="BM18" si="72">BM19+BM26+BM29</f>
        <v>0</v>
      </c>
      <c r="BN18" s="174"/>
      <c r="BO18" s="174"/>
      <c r="BP18" s="174"/>
      <c r="BQ18" s="174"/>
      <c r="BR18" s="174"/>
      <c r="BS18" s="174"/>
    </row>
    <row r="19" spans="1:75" s="22" customFormat="1" ht="27.75" customHeight="1">
      <c r="A19" s="133" t="s">
        <v>2</v>
      </c>
      <c r="B19" s="134" t="s">
        <v>61</v>
      </c>
      <c r="C19" s="133"/>
      <c r="D19" s="133"/>
      <c r="E19" s="134"/>
      <c r="F19" s="732">
        <f>F20+F23</f>
        <v>0</v>
      </c>
      <c r="G19" s="732">
        <f t="shared" ref="G19:BM19" si="73">G20+G23</f>
        <v>0</v>
      </c>
      <c r="H19" s="732">
        <f t="shared" si="73"/>
        <v>0</v>
      </c>
      <c r="I19" s="732">
        <f t="shared" si="73"/>
        <v>0</v>
      </c>
      <c r="J19" s="732">
        <f t="shared" si="73"/>
        <v>0</v>
      </c>
      <c r="K19" s="732">
        <f t="shared" si="73"/>
        <v>0</v>
      </c>
      <c r="L19" s="732">
        <f t="shared" si="73"/>
        <v>0</v>
      </c>
      <c r="M19" s="732">
        <f t="shared" si="73"/>
        <v>468501.11111111112</v>
      </c>
      <c r="N19" s="732">
        <f t="shared" si="73"/>
        <v>468501.11111111112</v>
      </c>
      <c r="O19" s="732">
        <f t="shared" si="73"/>
        <v>0</v>
      </c>
      <c r="P19" s="732">
        <f t="shared" si="73"/>
        <v>0</v>
      </c>
      <c r="Q19" s="732">
        <f t="shared" si="73"/>
        <v>79738</v>
      </c>
      <c r="R19" s="732">
        <f t="shared" si="73"/>
        <v>0</v>
      </c>
      <c r="S19" s="732">
        <f t="shared" si="73"/>
        <v>0</v>
      </c>
      <c r="T19" s="732">
        <f t="shared" si="73"/>
        <v>79738</v>
      </c>
      <c r="U19" s="732">
        <f t="shared" si="73"/>
        <v>0</v>
      </c>
      <c r="V19" s="732">
        <f t="shared" si="73"/>
        <v>0</v>
      </c>
      <c r="W19" s="732">
        <f t="shared" si="73"/>
        <v>0</v>
      </c>
      <c r="X19" s="732">
        <f t="shared" si="73"/>
        <v>0</v>
      </c>
      <c r="Y19" s="732">
        <f t="shared" si="73"/>
        <v>0</v>
      </c>
      <c r="Z19" s="732">
        <f t="shared" si="73"/>
        <v>0</v>
      </c>
      <c r="AA19" s="732">
        <f t="shared" si="73"/>
        <v>0</v>
      </c>
      <c r="AB19" s="732">
        <f t="shared" si="73"/>
        <v>0</v>
      </c>
      <c r="AC19" s="732">
        <f t="shared" si="73"/>
        <v>58873</v>
      </c>
      <c r="AD19" s="732">
        <f t="shared" si="73"/>
        <v>0</v>
      </c>
      <c r="AE19" s="732">
        <f t="shared" si="73"/>
        <v>0</v>
      </c>
      <c r="AF19" s="732">
        <f t="shared" si="73"/>
        <v>45779</v>
      </c>
      <c r="AG19" s="732">
        <f t="shared" si="73"/>
        <v>0</v>
      </c>
      <c r="AH19" s="732">
        <f t="shared" si="73"/>
        <v>0</v>
      </c>
      <c r="AI19" s="732">
        <f t="shared" si="73"/>
        <v>13094</v>
      </c>
      <c r="AJ19" s="732">
        <f t="shared" si="73"/>
        <v>0</v>
      </c>
      <c r="AK19" s="732">
        <f t="shared" si="73"/>
        <v>0</v>
      </c>
      <c r="AL19" s="732">
        <f t="shared" si="73"/>
        <v>13094</v>
      </c>
      <c r="AM19" s="732">
        <f t="shared" si="73"/>
        <v>0</v>
      </c>
      <c r="AN19" s="732">
        <f t="shared" si="73"/>
        <v>0</v>
      </c>
      <c r="AO19" s="732">
        <f t="shared" si="73"/>
        <v>69364</v>
      </c>
      <c r="AP19" s="732">
        <f t="shared" si="73"/>
        <v>0</v>
      </c>
      <c r="AQ19" s="732">
        <f t="shared" si="73"/>
        <v>0</v>
      </c>
      <c r="AR19" s="732">
        <f t="shared" si="73"/>
        <v>69364</v>
      </c>
      <c r="AS19" s="732">
        <f t="shared" si="73"/>
        <v>0</v>
      </c>
      <c r="AT19" s="732">
        <f t="shared" si="73"/>
        <v>0</v>
      </c>
      <c r="AU19" s="733">
        <f t="shared" si="73"/>
        <v>207975</v>
      </c>
      <c r="AV19" s="733">
        <f t="shared" si="73"/>
        <v>0</v>
      </c>
      <c r="AW19" s="733">
        <f t="shared" si="73"/>
        <v>0</v>
      </c>
      <c r="AX19" s="733">
        <f t="shared" si="73"/>
        <v>260526.11111111112</v>
      </c>
      <c r="AY19" s="732">
        <f t="shared" si="73"/>
        <v>260526.11111111112</v>
      </c>
      <c r="AZ19" s="732">
        <f t="shared" si="73"/>
        <v>0</v>
      </c>
      <c r="BA19" s="732">
        <f t="shared" si="73"/>
        <v>0</v>
      </c>
      <c r="BB19" s="1079">
        <f t="shared" si="73"/>
        <v>132000</v>
      </c>
      <c r="BC19" s="1079">
        <f t="shared" si="73"/>
        <v>0</v>
      </c>
      <c r="BD19" s="1079">
        <f t="shared" si="73"/>
        <v>0</v>
      </c>
      <c r="BE19" s="732">
        <f t="shared" si="73"/>
        <v>132000</v>
      </c>
      <c r="BF19" s="732">
        <f t="shared" si="73"/>
        <v>0</v>
      </c>
      <c r="BG19" s="732">
        <f t="shared" si="73"/>
        <v>0</v>
      </c>
      <c r="BH19" s="732">
        <f t="shared" si="73"/>
        <v>128526.11111111111</v>
      </c>
      <c r="BI19" s="732">
        <f t="shared" si="73"/>
        <v>0</v>
      </c>
      <c r="BJ19" s="732">
        <f t="shared" si="73"/>
        <v>0</v>
      </c>
      <c r="BK19" s="732">
        <f t="shared" si="73"/>
        <v>0</v>
      </c>
      <c r="BL19" s="732">
        <f t="shared" si="73"/>
        <v>0</v>
      </c>
      <c r="BM19" s="732">
        <f t="shared" si="73"/>
        <v>0</v>
      </c>
      <c r="BN19" s="732"/>
      <c r="BO19" s="380">
        <f>BO21+BO22</f>
        <v>112000</v>
      </c>
      <c r="BP19" s="380">
        <f>BP21+BP22</f>
        <v>112000</v>
      </c>
      <c r="BQ19" s="734">
        <f>BQ21+BQ22</f>
        <v>0</v>
      </c>
      <c r="BR19" s="734">
        <f>BR21+BR22</f>
        <v>0</v>
      </c>
      <c r="BS19" s="734">
        <f>BS21+BS22</f>
        <v>0</v>
      </c>
      <c r="BW19" s="22">
        <f>AX15+AU15+0.1*N15</f>
        <v>4110791.388888889</v>
      </c>
    </row>
    <row r="20" spans="1:75" s="22" customFormat="1" ht="18.75" customHeight="1">
      <c r="A20" s="133" t="s">
        <v>29</v>
      </c>
      <c r="B20" s="134" t="s">
        <v>415</v>
      </c>
      <c r="C20" s="133"/>
      <c r="D20" s="133"/>
      <c r="E20" s="134"/>
      <c r="F20" s="732">
        <f>F21+F22</f>
        <v>0</v>
      </c>
      <c r="G20" s="732">
        <f t="shared" ref="G20:BM20" si="74">G21+G22</f>
        <v>0</v>
      </c>
      <c r="H20" s="732">
        <f t="shared" si="74"/>
        <v>0</v>
      </c>
      <c r="I20" s="732">
        <f t="shared" si="74"/>
        <v>0</v>
      </c>
      <c r="J20" s="732">
        <f t="shared" si="74"/>
        <v>0</v>
      </c>
      <c r="K20" s="732">
        <f t="shared" si="74"/>
        <v>0</v>
      </c>
      <c r="L20" s="732">
        <f t="shared" si="74"/>
        <v>0</v>
      </c>
      <c r="M20" s="732">
        <f t="shared" si="74"/>
        <v>421651</v>
      </c>
      <c r="N20" s="732">
        <f t="shared" si="74"/>
        <v>421651</v>
      </c>
      <c r="O20" s="732">
        <f t="shared" si="74"/>
        <v>0</v>
      </c>
      <c r="P20" s="732">
        <f t="shared" si="74"/>
        <v>0</v>
      </c>
      <c r="Q20" s="732">
        <f t="shared" si="74"/>
        <v>79738</v>
      </c>
      <c r="R20" s="732">
        <f t="shared" si="74"/>
        <v>0</v>
      </c>
      <c r="S20" s="732">
        <f t="shared" si="74"/>
        <v>0</v>
      </c>
      <c r="T20" s="732">
        <f t="shared" si="74"/>
        <v>79738</v>
      </c>
      <c r="U20" s="732">
        <f t="shared" si="74"/>
        <v>0</v>
      </c>
      <c r="V20" s="732">
        <f t="shared" si="74"/>
        <v>0</v>
      </c>
      <c r="W20" s="732">
        <f t="shared" si="74"/>
        <v>0</v>
      </c>
      <c r="X20" s="732">
        <f t="shared" si="74"/>
        <v>0</v>
      </c>
      <c r="Y20" s="732">
        <f t="shared" si="74"/>
        <v>0</v>
      </c>
      <c r="Z20" s="732">
        <f t="shared" si="74"/>
        <v>0</v>
      </c>
      <c r="AA20" s="732">
        <f t="shared" si="74"/>
        <v>0</v>
      </c>
      <c r="AB20" s="732">
        <f t="shared" si="74"/>
        <v>0</v>
      </c>
      <c r="AC20" s="732">
        <f t="shared" si="74"/>
        <v>58873</v>
      </c>
      <c r="AD20" s="732">
        <f t="shared" si="74"/>
        <v>0</v>
      </c>
      <c r="AE20" s="732">
        <f t="shared" si="74"/>
        <v>0</v>
      </c>
      <c r="AF20" s="732">
        <f t="shared" si="74"/>
        <v>45779</v>
      </c>
      <c r="AG20" s="732">
        <f t="shared" si="74"/>
        <v>0</v>
      </c>
      <c r="AH20" s="732">
        <f t="shared" si="74"/>
        <v>0</v>
      </c>
      <c r="AI20" s="732">
        <f t="shared" si="74"/>
        <v>13094</v>
      </c>
      <c r="AJ20" s="732">
        <f t="shared" si="74"/>
        <v>0</v>
      </c>
      <c r="AK20" s="732">
        <f t="shared" si="74"/>
        <v>0</v>
      </c>
      <c r="AL20" s="732">
        <f t="shared" si="74"/>
        <v>13094</v>
      </c>
      <c r="AM20" s="732">
        <f t="shared" si="74"/>
        <v>0</v>
      </c>
      <c r="AN20" s="732">
        <f t="shared" si="74"/>
        <v>0</v>
      </c>
      <c r="AO20" s="732">
        <f t="shared" si="74"/>
        <v>69364</v>
      </c>
      <c r="AP20" s="732">
        <f t="shared" si="74"/>
        <v>0</v>
      </c>
      <c r="AQ20" s="732">
        <f t="shared" si="74"/>
        <v>0</v>
      </c>
      <c r="AR20" s="732">
        <f t="shared" si="74"/>
        <v>69364</v>
      </c>
      <c r="AS20" s="732">
        <f t="shared" si="74"/>
        <v>0</v>
      </c>
      <c r="AT20" s="732">
        <f t="shared" si="74"/>
        <v>0</v>
      </c>
      <c r="AU20" s="733">
        <f t="shared" si="74"/>
        <v>207975</v>
      </c>
      <c r="AV20" s="733">
        <f t="shared" si="74"/>
        <v>0</v>
      </c>
      <c r="AW20" s="733">
        <f t="shared" si="74"/>
        <v>0</v>
      </c>
      <c r="AX20" s="733">
        <f t="shared" si="74"/>
        <v>213676</v>
      </c>
      <c r="AY20" s="732">
        <f t="shared" si="74"/>
        <v>213676</v>
      </c>
      <c r="AZ20" s="732">
        <f t="shared" si="74"/>
        <v>0</v>
      </c>
      <c r="BA20" s="732">
        <f t="shared" si="74"/>
        <v>0</v>
      </c>
      <c r="BB20" s="1079">
        <f t="shared" si="74"/>
        <v>132000</v>
      </c>
      <c r="BC20" s="1079">
        <f t="shared" si="74"/>
        <v>0</v>
      </c>
      <c r="BD20" s="1079">
        <f t="shared" si="74"/>
        <v>0</v>
      </c>
      <c r="BE20" s="732">
        <f t="shared" si="74"/>
        <v>132000</v>
      </c>
      <c r="BF20" s="732">
        <f t="shared" si="74"/>
        <v>0</v>
      </c>
      <c r="BG20" s="732">
        <f t="shared" si="74"/>
        <v>0</v>
      </c>
      <c r="BH20" s="732">
        <f t="shared" si="74"/>
        <v>81676</v>
      </c>
      <c r="BI20" s="732">
        <f t="shared" si="74"/>
        <v>0</v>
      </c>
      <c r="BJ20" s="732">
        <f t="shared" si="74"/>
        <v>0</v>
      </c>
      <c r="BK20" s="732">
        <f t="shared" si="74"/>
        <v>0</v>
      </c>
      <c r="BL20" s="732">
        <f t="shared" si="74"/>
        <v>0</v>
      </c>
      <c r="BM20" s="732">
        <f t="shared" si="74"/>
        <v>0</v>
      </c>
      <c r="BN20" s="732"/>
      <c r="BO20" s="380"/>
      <c r="BP20" s="380"/>
      <c r="BQ20" s="734"/>
      <c r="BR20" s="734"/>
      <c r="BS20" s="734"/>
      <c r="BW20" s="22">
        <f>BW19+100000</f>
        <v>4210791.388888889</v>
      </c>
    </row>
    <row r="21" spans="1:75" s="645" customFormat="1" ht="26.25" customHeight="1">
      <c r="A21" s="642">
        <v>1</v>
      </c>
      <c r="B21" s="557" t="s">
        <v>62</v>
      </c>
      <c r="C21" s="642"/>
      <c r="D21" s="642"/>
      <c r="E21" s="557"/>
      <c r="F21" s="379"/>
      <c r="G21" s="735"/>
      <c r="H21" s="735"/>
      <c r="I21" s="735"/>
      <c r="J21" s="735"/>
      <c r="K21" s="379"/>
      <c r="L21" s="735"/>
      <c r="M21" s="736">
        <f>N21</f>
        <v>68041</v>
      </c>
      <c r="N21" s="607">
        <v>68041</v>
      </c>
      <c r="O21" s="735"/>
      <c r="P21" s="379"/>
      <c r="Q21" s="755">
        <v>22338</v>
      </c>
      <c r="R21" s="735"/>
      <c r="S21" s="799"/>
      <c r="T21" s="932">
        <f>Q21</f>
        <v>22338</v>
      </c>
      <c r="U21" s="735"/>
      <c r="V21" s="379"/>
      <c r="W21" s="799">
        <f>Q21-T21</f>
        <v>0</v>
      </c>
      <c r="X21" s="933"/>
      <c r="Y21" s="799"/>
      <c r="Z21" s="379"/>
      <c r="AA21" s="735"/>
      <c r="AB21" s="799"/>
      <c r="AC21" s="932">
        <v>13443</v>
      </c>
      <c r="AD21" s="735"/>
      <c r="AE21" s="799"/>
      <c r="AF21" s="932">
        <v>7495</v>
      </c>
      <c r="AG21" s="735"/>
      <c r="AH21" s="379"/>
      <c r="AI21" s="736">
        <f>AC21-AF21</f>
        <v>5948</v>
      </c>
      <c r="AJ21" s="735"/>
      <c r="AK21" s="379"/>
      <c r="AL21" s="736">
        <f>AI21</f>
        <v>5948</v>
      </c>
      <c r="AM21" s="735"/>
      <c r="AN21" s="379"/>
      <c r="AO21" s="736">
        <v>13664</v>
      </c>
      <c r="AP21" s="735"/>
      <c r="AQ21" s="799"/>
      <c r="AR21" s="736">
        <f t="shared" ref="AR21:AT22" si="75">AO21</f>
        <v>13664</v>
      </c>
      <c r="AS21" s="735">
        <f t="shared" si="75"/>
        <v>0</v>
      </c>
      <c r="AT21" s="379">
        <f t="shared" si="75"/>
        <v>0</v>
      </c>
      <c r="AU21" s="743">
        <f t="shared" ref="AU21:AW22" si="76">Q21+AC21+AO21</f>
        <v>49445</v>
      </c>
      <c r="AV21" s="743">
        <f t="shared" si="76"/>
        <v>0</v>
      </c>
      <c r="AW21" s="743">
        <f t="shared" si="76"/>
        <v>0</v>
      </c>
      <c r="AX21" s="743">
        <f t="shared" ref="AX21:AX35" si="77">AY21</f>
        <v>18596</v>
      </c>
      <c r="AY21" s="607">
        <f>N21-AU21</f>
        <v>18596</v>
      </c>
      <c r="AZ21" s="379"/>
      <c r="BA21" s="379"/>
      <c r="BB21" s="737">
        <f>'b1-16-20TW'!BS13</f>
        <v>12000</v>
      </c>
      <c r="BC21" s="737"/>
      <c r="BD21" s="737"/>
      <c r="BE21" s="379">
        <f>BB21</f>
        <v>12000</v>
      </c>
      <c r="BF21" s="379">
        <f>BC21</f>
        <v>0</v>
      </c>
      <c r="BG21" s="379"/>
      <c r="BH21" s="379">
        <f>AY21-BB21</f>
        <v>6596</v>
      </c>
      <c r="BI21" s="379"/>
      <c r="BJ21" s="379"/>
      <c r="BK21" s="379"/>
      <c r="BL21" s="379"/>
      <c r="BM21" s="379"/>
      <c r="BN21" s="379"/>
      <c r="BO21" s="379">
        <f>BP21</f>
        <v>12000</v>
      </c>
      <c r="BP21" s="379">
        <v>12000</v>
      </c>
      <c r="BQ21" s="642"/>
      <c r="BR21" s="642"/>
      <c r="BS21" s="642"/>
      <c r="BW21" s="645">
        <f>BW20-M15</f>
        <v>361761.9444444445</v>
      </c>
    </row>
    <row r="22" spans="1:75" s="645" customFormat="1" ht="27.75" customHeight="1">
      <c r="A22" s="642">
        <v>2</v>
      </c>
      <c r="B22" s="557" t="s">
        <v>63</v>
      </c>
      <c r="C22" s="642"/>
      <c r="D22" s="642"/>
      <c r="E22" s="557"/>
      <c r="F22" s="379"/>
      <c r="G22" s="735"/>
      <c r="H22" s="735"/>
      <c r="I22" s="735"/>
      <c r="J22" s="735"/>
      <c r="K22" s="379"/>
      <c r="L22" s="735"/>
      <c r="M22" s="736">
        <f t="shared" ref="M22" si="78">N22</f>
        <v>353610</v>
      </c>
      <c r="N22" s="607">
        <v>353610</v>
      </c>
      <c r="O22" s="735"/>
      <c r="P22" s="379"/>
      <c r="Q22" s="932">
        <v>57400</v>
      </c>
      <c r="R22" s="735"/>
      <c r="S22" s="799"/>
      <c r="T22" s="932">
        <v>57400</v>
      </c>
      <c r="U22" s="735"/>
      <c r="V22" s="379"/>
      <c r="W22" s="799">
        <f>Q22-T22</f>
        <v>0</v>
      </c>
      <c r="X22" s="933"/>
      <c r="Y22" s="799"/>
      <c r="Z22" s="379"/>
      <c r="AA22" s="735"/>
      <c r="AB22" s="799"/>
      <c r="AC22" s="932">
        <v>45430</v>
      </c>
      <c r="AD22" s="735"/>
      <c r="AE22" s="799"/>
      <c r="AF22" s="932">
        <v>38284</v>
      </c>
      <c r="AG22" s="735"/>
      <c r="AH22" s="379"/>
      <c r="AI22" s="932">
        <f>AC22-AF22</f>
        <v>7146</v>
      </c>
      <c r="AJ22" s="735"/>
      <c r="AK22" s="379"/>
      <c r="AL22" s="736">
        <f>AI22</f>
        <v>7146</v>
      </c>
      <c r="AM22" s="735"/>
      <c r="AN22" s="379"/>
      <c r="AO22" s="736">
        <v>55700</v>
      </c>
      <c r="AP22" s="735"/>
      <c r="AQ22" s="799"/>
      <c r="AR22" s="736">
        <f t="shared" si="75"/>
        <v>55700</v>
      </c>
      <c r="AS22" s="735">
        <f t="shared" si="75"/>
        <v>0</v>
      </c>
      <c r="AT22" s="379">
        <f t="shared" si="75"/>
        <v>0</v>
      </c>
      <c r="AU22" s="743">
        <f t="shared" si="76"/>
        <v>158530</v>
      </c>
      <c r="AV22" s="743">
        <f t="shared" si="76"/>
        <v>0</v>
      </c>
      <c r="AW22" s="743">
        <f t="shared" si="76"/>
        <v>0</v>
      </c>
      <c r="AX22" s="743">
        <f t="shared" si="77"/>
        <v>195080</v>
      </c>
      <c r="AY22" s="607">
        <f>N22-AU22</f>
        <v>195080</v>
      </c>
      <c r="AZ22" s="379"/>
      <c r="BA22" s="379"/>
      <c r="BB22" s="737">
        <f>'b1-16-20TW'!BV14</f>
        <v>120000</v>
      </c>
      <c r="BC22" s="737"/>
      <c r="BD22" s="737"/>
      <c r="BE22" s="379">
        <f>BB22</f>
        <v>120000</v>
      </c>
      <c r="BF22" s="379">
        <f>BC22</f>
        <v>0</v>
      </c>
      <c r="BG22" s="379"/>
      <c r="BH22" s="379">
        <f>AY22-BB22</f>
        <v>75080</v>
      </c>
      <c r="BI22" s="379"/>
      <c r="BJ22" s="379"/>
      <c r="BK22" s="379"/>
      <c r="BL22" s="379"/>
      <c r="BM22" s="379"/>
      <c r="BN22" s="379"/>
      <c r="BO22" s="379">
        <f>BP22</f>
        <v>100000</v>
      </c>
      <c r="BP22" s="379">
        <v>100000</v>
      </c>
      <c r="BQ22" s="642"/>
      <c r="BR22" s="642"/>
      <c r="BS22" s="642"/>
    </row>
    <row r="23" spans="1:75" s="748" customFormat="1" ht="16.5" customHeight="1">
      <c r="A23" s="745" t="s">
        <v>28</v>
      </c>
      <c r="B23" s="746" t="s">
        <v>417</v>
      </c>
      <c r="C23" s="745"/>
      <c r="D23" s="745"/>
      <c r="E23" s="746"/>
      <c r="F23" s="733">
        <f>F24+F25</f>
        <v>0</v>
      </c>
      <c r="G23" s="733">
        <f t="shared" ref="G23:BM23" si="79">G24+G25</f>
        <v>0</v>
      </c>
      <c r="H23" s="733">
        <f t="shared" si="79"/>
        <v>0</v>
      </c>
      <c r="I23" s="733">
        <f t="shared" si="79"/>
        <v>0</v>
      </c>
      <c r="J23" s="733">
        <f t="shared" si="79"/>
        <v>0</v>
      </c>
      <c r="K23" s="733">
        <f t="shared" si="79"/>
        <v>0</v>
      </c>
      <c r="L23" s="733">
        <f t="shared" si="79"/>
        <v>0</v>
      </c>
      <c r="M23" s="733">
        <f t="shared" si="79"/>
        <v>46850.111111111109</v>
      </c>
      <c r="N23" s="733">
        <f t="shared" si="79"/>
        <v>46850.111111111109</v>
      </c>
      <c r="O23" s="733">
        <f t="shared" si="79"/>
        <v>0</v>
      </c>
      <c r="P23" s="733">
        <f t="shared" si="79"/>
        <v>0</v>
      </c>
      <c r="Q23" s="733">
        <f t="shared" si="79"/>
        <v>0</v>
      </c>
      <c r="R23" s="733">
        <f t="shared" si="79"/>
        <v>0</v>
      </c>
      <c r="S23" s="733">
        <f t="shared" si="79"/>
        <v>0</v>
      </c>
      <c r="T23" s="733">
        <f t="shared" si="79"/>
        <v>0</v>
      </c>
      <c r="U23" s="733">
        <f t="shared" si="79"/>
        <v>0</v>
      </c>
      <c r="V23" s="733">
        <f t="shared" si="79"/>
        <v>0</v>
      </c>
      <c r="W23" s="733">
        <f t="shared" si="79"/>
        <v>0</v>
      </c>
      <c r="X23" s="733">
        <f t="shared" si="79"/>
        <v>0</v>
      </c>
      <c r="Y23" s="733">
        <f t="shared" si="79"/>
        <v>0</v>
      </c>
      <c r="Z23" s="733">
        <f t="shared" si="79"/>
        <v>0</v>
      </c>
      <c r="AA23" s="733">
        <f t="shared" si="79"/>
        <v>0</v>
      </c>
      <c r="AB23" s="733">
        <f t="shared" si="79"/>
        <v>0</v>
      </c>
      <c r="AC23" s="733">
        <f t="shared" si="79"/>
        <v>0</v>
      </c>
      <c r="AD23" s="733">
        <f t="shared" si="79"/>
        <v>0</v>
      </c>
      <c r="AE23" s="733">
        <f t="shared" si="79"/>
        <v>0</v>
      </c>
      <c r="AF23" s="733">
        <f t="shared" si="79"/>
        <v>0</v>
      </c>
      <c r="AG23" s="733">
        <f t="shared" si="79"/>
        <v>0</v>
      </c>
      <c r="AH23" s="733">
        <f t="shared" si="79"/>
        <v>0</v>
      </c>
      <c r="AI23" s="733">
        <f t="shared" si="79"/>
        <v>0</v>
      </c>
      <c r="AJ23" s="733">
        <f t="shared" si="79"/>
        <v>0</v>
      </c>
      <c r="AK23" s="733">
        <f t="shared" si="79"/>
        <v>0</v>
      </c>
      <c r="AL23" s="733">
        <f t="shared" si="79"/>
        <v>0</v>
      </c>
      <c r="AM23" s="733">
        <f t="shared" si="79"/>
        <v>0</v>
      </c>
      <c r="AN23" s="733">
        <f t="shared" si="79"/>
        <v>0</v>
      </c>
      <c r="AO23" s="733">
        <f t="shared" si="79"/>
        <v>0</v>
      </c>
      <c r="AP23" s="733">
        <f t="shared" si="79"/>
        <v>0</v>
      </c>
      <c r="AQ23" s="733">
        <f t="shared" si="79"/>
        <v>0</v>
      </c>
      <c r="AR23" s="733">
        <f t="shared" si="79"/>
        <v>0</v>
      </c>
      <c r="AS23" s="733">
        <f t="shared" si="79"/>
        <v>0</v>
      </c>
      <c r="AT23" s="733">
        <f t="shared" si="79"/>
        <v>0</v>
      </c>
      <c r="AU23" s="733">
        <f t="shared" si="79"/>
        <v>0</v>
      </c>
      <c r="AV23" s="733">
        <f t="shared" si="79"/>
        <v>0</v>
      </c>
      <c r="AW23" s="733">
        <f t="shared" si="79"/>
        <v>0</v>
      </c>
      <c r="AX23" s="733">
        <f t="shared" si="79"/>
        <v>46850.111111111109</v>
      </c>
      <c r="AY23" s="733">
        <f t="shared" si="79"/>
        <v>46850.111111111109</v>
      </c>
      <c r="AZ23" s="733">
        <f t="shared" si="79"/>
        <v>0</v>
      </c>
      <c r="BA23" s="733">
        <f t="shared" si="79"/>
        <v>0</v>
      </c>
      <c r="BB23" s="1080">
        <f t="shared" si="79"/>
        <v>0</v>
      </c>
      <c r="BC23" s="1080">
        <f t="shared" si="79"/>
        <v>0</v>
      </c>
      <c r="BD23" s="1080">
        <f t="shared" si="79"/>
        <v>0</v>
      </c>
      <c r="BE23" s="733">
        <f t="shared" si="79"/>
        <v>0</v>
      </c>
      <c r="BF23" s="733">
        <f t="shared" si="79"/>
        <v>0</v>
      </c>
      <c r="BG23" s="733">
        <f t="shared" si="79"/>
        <v>0</v>
      </c>
      <c r="BH23" s="733">
        <f t="shared" si="79"/>
        <v>46850.111111111109</v>
      </c>
      <c r="BI23" s="733">
        <f t="shared" si="79"/>
        <v>0</v>
      </c>
      <c r="BJ23" s="733">
        <f t="shared" si="79"/>
        <v>0</v>
      </c>
      <c r="BK23" s="733">
        <f t="shared" si="79"/>
        <v>0</v>
      </c>
      <c r="BL23" s="733">
        <f t="shared" si="79"/>
        <v>0</v>
      </c>
      <c r="BM23" s="733">
        <f t="shared" si="79"/>
        <v>0</v>
      </c>
      <c r="BN23" s="747"/>
      <c r="BO23" s="747"/>
      <c r="BP23" s="747"/>
      <c r="BQ23" s="745"/>
      <c r="BR23" s="745"/>
      <c r="BS23" s="745"/>
      <c r="BW23" s="748">
        <v>46850</v>
      </c>
    </row>
    <row r="24" spans="1:75" s="645" customFormat="1" ht="30" customHeight="1">
      <c r="A24" s="642">
        <v>1</v>
      </c>
      <c r="B24" s="557" t="s">
        <v>62</v>
      </c>
      <c r="C24" s="642"/>
      <c r="D24" s="642"/>
      <c r="E24" s="557"/>
      <c r="F24" s="379"/>
      <c r="G24" s="735"/>
      <c r="H24" s="735"/>
      <c r="I24" s="735"/>
      <c r="J24" s="735"/>
      <c r="K24" s="379"/>
      <c r="L24" s="735"/>
      <c r="M24" s="736">
        <f>M21*0.1/0.9</f>
        <v>7560.1111111111113</v>
      </c>
      <c r="N24" s="736">
        <f t="shared" ref="N24:BM25" si="80">N21*0.1/0.9</f>
        <v>7560.1111111111113</v>
      </c>
      <c r="O24" s="736">
        <f t="shared" si="80"/>
        <v>0</v>
      </c>
      <c r="P24" s="736">
        <f t="shared" si="80"/>
        <v>0</v>
      </c>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c r="AT24" s="736"/>
      <c r="AU24" s="749"/>
      <c r="AV24" s="749"/>
      <c r="AW24" s="749"/>
      <c r="AX24" s="749">
        <f>AY24</f>
        <v>7560.1111111111113</v>
      </c>
      <c r="AY24" s="736">
        <f>N24</f>
        <v>7560.1111111111113</v>
      </c>
      <c r="AZ24" s="736">
        <f t="shared" si="80"/>
        <v>0</v>
      </c>
      <c r="BA24" s="736">
        <f t="shared" si="80"/>
        <v>0</v>
      </c>
      <c r="BB24" s="742">
        <f>'b1-16-20TW'!BV16</f>
        <v>0</v>
      </c>
      <c r="BC24" s="742">
        <f t="shared" si="80"/>
        <v>0</v>
      </c>
      <c r="BD24" s="742">
        <f t="shared" si="80"/>
        <v>0</v>
      </c>
      <c r="BE24" s="379">
        <f>BB24</f>
        <v>0</v>
      </c>
      <c r="BF24" s="379">
        <f>BC24</f>
        <v>0</v>
      </c>
      <c r="BG24" s="736">
        <f t="shared" si="80"/>
        <v>0</v>
      </c>
      <c r="BH24" s="379">
        <f>AY24-BB24</f>
        <v>7560.1111111111113</v>
      </c>
      <c r="BI24" s="736">
        <f t="shared" si="80"/>
        <v>0</v>
      </c>
      <c r="BJ24" s="736">
        <f t="shared" si="80"/>
        <v>0</v>
      </c>
      <c r="BK24" s="736">
        <f t="shared" si="80"/>
        <v>0</v>
      </c>
      <c r="BL24" s="736">
        <f t="shared" si="80"/>
        <v>0</v>
      </c>
      <c r="BM24" s="736">
        <f t="shared" si="80"/>
        <v>0</v>
      </c>
      <c r="BN24" s="379"/>
      <c r="BO24" s="379">
        <f>BP24</f>
        <v>12000</v>
      </c>
      <c r="BP24" s="379">
        <v>12000</v>
      </c>
      <c r="BQ24" s="642"/>
      <c r="BR24" s="642"/>
      <c r="BS24" s="642"/>
    </row>
    <row r="25" spans="1:75" s="645" customFormat="1" ht="21" customHeight="1">
      <c r="A25" s="642">
        <v>2</v>
      </c>
      <c r="B25" s="557" t="s">
        <v>63</v>
      </c>
      <c r="C25" s="642"/>
      <c r="D25" s="642"/>
      <c r="E25" s="557"/>
      <c r="F25" s="379"/>
      <c r="G25" s="735"/>
      <c r="H25" s="735"/>
      <c r="I25" s="735"/>
      <c r="J25" s="735"/>
      <c r="K25" s="379"/>
      <c r="L25" s="735"/>
      <c r="M25" s="736">
        <f>M22*0.1/0.9</f>
        <v>39290</v>
      </c>
      <c r="N25" s="736">
        <f t="shared" si="80"/>
        <v>39290</v>
      </c>
      <c r="O25" s="736">
        <f t="shared" si="80"/>
        <v>0</v>
      </c>
      <c r="P25" s="736">
        <f t="shared" si="80"/>
        <v>0</v>
      </c>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49"/>
      <c r="AV25" s="749"/>
      <c r="AW25" s="749"/>
      <c r="AX25" s="749">
        <f>AY25</f>
        <v>39290</v>
      </c>
      <c r="AY25" s="736">
        <f>N25</f>
        <v>39290</v>
      </c>
      <c r="AZ25" s="736">
        <f t="shared" si="80"/>
        <v>0</v>
      </c>
      <c r="BA25" s="736">
        <f t="shared" si="80"/>
        <v>0</v>
      </c>
      <c r="BB25" s="742">
        <f>'b1-16-20TW'!BS17</f>
        <v>0</v>
      </c>
      <c r="BC25" s="742">
        <f t="shared" si="80"/>
        <v>0</v>
      </c>
      <c r="BD25" s="742">
        <f t="shared" si="80"/>
        <v>0</v>
      </c>
      <c r="BE25" s="379">
        <f>BB25</f>
        <v>0</v>
      </c>
      <c r="BF25" s="379">
        <f>BC25</f>
        <v>0</v>
      </c>
      <c r="BG25" s="736">
        <f t="shared" si="80"/>
        <v>0</v>
      </c>
      <c r="BH25" s="379">
        <f>AY25-BB25</f>
        <v>39290</v>
      </c>
      <c r="BI25" s="736">
        <f t="shared" si="80"/>
        <v>0</v>
      </c>
      <c r="BJ25" s="736">
        <f t="shared" si="80"/>
        <v>0</v>
      </c>
      <c r="BK25" s="736">
        <f t="shared" si="80"/>
        <v>0</v>
      </c>
      <c r="BL25" s="736">
        <f t="shared" si="80"/>
        <v>0</v>
      </c>
      <c r="BM25" s="736">
        <f t="shared" si="80"/>
        <v>0</v>
      </c>
      <c r="BN25" s="379"/>
      <c r="BO25" s="379">
        <f>BP25</f>
        <v>100000</v>
      </c>
      <c r="BP25" s="379">
        <v>100000</v>
      </c>
      <c r="BQ25" s="642"/>
      <c r="BR25" s="642"/>
      <c r="BS25" s="642"/>
      <c r="BW25" s="645">
        <f>BE17-BB17</f>
        <v>0</v>
      </c>
    </row>
    <row r="26" spans="1:75" s="22" customFormat="1" ht="28.15" customHeight="1">
      <c r="A26" s="133" t="s">
        <v>3</v>
      </c>
      <c r="B26" s="134" t="s">
        <v>66</v>
      </c>
      <c r="C26" s="133"/>
      <c r="D26" s="133"/>
      <c r="E26" s="134"/>
      <c r="F26" s="380"/>
      <c r="G26" s="751"/>
      <c r="H26" s="751"/>
      <c r="I26" s="751"/>
      <c r="J26" s="751"/>
      <c r="K26" s="380"/>
      <c r="L26" s="751"/>
      <c r="M26" s="732">
        <f>M27+M28</f>
        <v>22752</v>
      </c>
      <c r="N26" s="732">
        <f t="shared" ref="N26:BM26" si="81">N27+N28</f>
        <v>22752</v>
      </c>
      <c r="O26" s="732">
        <f t="shared" si="81"/>
        <v>0</v>
      </c>
      <c r="P26" s="732">
        <f t="shared" si="81"/>
        <v>0</v>
      </c>
      <c r="Q26" s="732">
        <f t="shared" si="81"/>
        <v>0</v>
      </c>
      <c r="R26" s="732">
        <f t="shared" si="81"/>
        <v>0</v>
      </c>
      <c r="S26" s="732">
        <f t="shared" si="81"/>
        <v>0</v>
      </c>
      <c r="T26" s="732">
        <f t="shared" si="81"/>
        <v>0</v>
      </c>
      <c r="U26" s="732">
        <f t="shared" si="81"/>
        <v>0</v>
      </c>
      <c r="V26" s="732">
        <f t="shared" si="81"/>
        <v>0</v>
      </c>
      <c r="W26" s="732">
        <f t="shared" si="81"/>
        <v>0</v>
      </c>
      <c r="X26" s="732">
        <f t="shared" si="81"/>
        <v>0</v>
      </c>
      <c r="Y26" s="732">
        <f t="shared" si="81"/>
        <v>0</v>
      </c>
      <c r="Z26" s="732">
        <f t="shared" si="81"/>
        <v>0</v>
      </c>
      <c r="AA26" s="732">
        <f t="shared" si="81"/>
        <v>0</v>
      </c>
      <c r="AB26" s="732">
        <f t="shared" si="81"/>
        <v>0</v>
      </c>
      <c r="AC26" s="732">
        <f t="shared" si="81"/>
        <v>0</v>
      </c>
      <c r="AD26" s="732">
        <f t="shared" si="81"/>
        <v>0</v>
      </c>
      <c r="AE26" s="732">
        <f t="shared" si="81"/>
        <v>0</v>
      </c>
      <c r="AF26" s="732">
        <f t="shared" si="81"/>
        <v>0</v>
      </c>
      <c r="AG26" s="732">
        <f t="shared" si="81"/>
        <v>0</v>
      </c>
      <c r="AH26" s="732">
        <f t="shared" si="81"/>
        <v>0</v>
      </c>
      <c r="AI26" s="732">
        <f t="shared" si="81"/>
        <v>0</v>
      </c>
      <c r="AJ26" s="732">
        <f t="shared" si="81"/>
        <v>0</v>
      </c>
      <c r="AK26" s="732">
        <f t="shared" si="81"/>
        <v>0</v>
      </c>
      <c r="AL26" s="732">
        <f t="shared" si="81"/>
        <v>0</v>
      </c>
      <c r="AM26" s="732">
        <f t="shared" si="81"/>
        <v>0</v>
      </c>
      <c r="AN26" s="732">
        <f t="shared" si="81"/>
        <v>0</v>
      </c>
      <c r="AO26" s="732">
        <v>22752</v>
      </c>
      <c r="AP26" s="732"/>
      <c r="AQ26" s="732">
        <f t="shared" si="81"/>
        <v>0</v>
      </c>
      <c r="AR26" s="732">
        <f>AO26</f>
        <v>22752</v>
      </c>
      <c r="AS26" s="732">
        <f t="shared" si="81"/>
        <v>0</v>
      </c>
      <c r="AT26" s="732">
        <f t="shared" si="81"/>
        <v>0</v>
      </c>
      <c r="AU26" s="733">
        <v>22752</v>
      </c>
      <c r="AV26" s="733">
        <f t="shared" si="81"/>
        <v>0</v>
      </c>
      <c r="AW26" s="733">
        <f t="shared" si="81"/>
        <v>0</v>
      </c>
      <c r="AX26" s="733">
        <f t="shared" si="81"/>
        <v>0</v>
      </c>
      <c r="AY26" s="732">
        <f t="shared" si="81"/>
        <v>0</v>
      </c>
      <c r="AZ26" s="732">
        <f t="shared" si="81"/>
        <v>0</v>
      </c>
      <c r="BA26" s="732">
        <f t="shared" si="81"/>
        <v>0</v>
      </c>
      <c r="BB26" s="1079">
        <f t="shared" si="81"/>
        <v>0</v>
      </c>
      <c r="BC26" s="1079">
        <f t="shared" si="81"/>
        <v>0</v>
      </c>
      <c r="BD26" s="1079">
        <f t="shared" si="81"/>
        <v>0</v>
      </c>
      <c r="BE26" s="732">
        <f t="shared" si="81"/>
        <v>0</v>
      </c>
      <c r="BF26" s="732">
        <f t="shared" si="81"/>
        <v>0</v>
      </c>
      <c r="BG26" s="732">
        <f t="shared" si="81"/>
        <v>0</v>
      </c>
      <c r="BH26" s="732">
        <f t="shared" si="81"/>
        <v>0</v>
      </c>
      <c r="BI26" s="732">
        <f t="shared" si="81"/>
        <v>0</v>
      </c>
      <c r="BJ26" s="732">
        <f t="shared" si="81"/>
        <v>0</v>
      </c>
      <c r="BK26" s="732">
        <f t="shared" si="81"/>
        <v>0</v>
      </c>
      <c r="BL26" s="732">
        <f t="shared" si="81"/>
        <v>0</v>
      </c>
      <c r="BM26" s="732">
        <f t="shared" si="81"/>
        <v>0</v>
      </c>
      <c r="BN26" s="380"/>
      <c r="BO26" s="380">
        <f>BP26</f>
        <v>0</v>
      </c>
      <c r="BP26" s="380">
        <f>AY26</f>
        <v>0</v>
      </c>
      <c r="BQ26" s="133"/>
      <c r="BR26" s="133"/>
      <c r="BS26" s="133"/>
      <c r="BW26" s="22">
        <f>BF17-BC17</f>
        <v>0</v>
      </c>
    </row>
    <row r="27" spans="1:75" s="645" customFormat="1" ht="17.100000000000001" customHeight="1">
      <c r="A27" s="642" t="s">
        <v>29</v>
      </c>
      <c r="B27" s="557" t="s">
        <v>415</v>
      </c>
      <c r="C27" s="642"/>
      <c r="D27" s="642"/>
      <c r="E27" s="557"/>
      <c r="F27" s="379"/>
      <c r="G27" s="735"/>
      <c r="H27" s="735"/>
      <c r="I27" s="735"/>
      <c r="J27" s="735"/>
      <c r="K27" s="379"/>
      <c r="L27" s="735"/>
      <c r="M27" s="736">
        <f>22752*0.9</f>
        <v>20476.8</v>
      </c>
      <c r="N27" s="607">
        <f>M27</f>
        <v>20476.8</v>
      </c>
      <c r="O27" s="735"/>
      <c r="P27" s="379"/>
      <c r="Q27" s="799"/>
      <c r="R27" s="735"/>
      <c r="S27" s="799"/>
      <c r="T27" s="379"/>
      <c r="U27" s="735"/>
      <c r="V27" s="379"/>
      <c r="W27" s="799"/>
      <c r="X27" s="933"/>
      <c r="Y27" s="799"/>
      <c r="Z27" s="379"/>
      <c r="AA27" s="735"/>
      <c r="AB27" s="799"/>
      <c r="AC27" s="379"/>
      <c r="AD27" s="735"/>
      <c r="AE27" s="799"/>
      <c r="AF27" s="379"/>
      <c r="AG27" s="735"/>
      <c r="AH27" s="379"/>
      <c r="AI27" s="379"/>
      <c r="AJ27" s="735"/>
      <c r="AK27" s="379"/>
      <c r="AL27" s="379"/>
      <c r="AM27" s="735"/>
      <c r="AN27" s="379"/>
      <c r="AO27" s="736"/>
      <c r="AP27" s="735"/>
      <c r="AQ27" s="799"/>
      <c r="AR27" s="736"/>
      <c r="AS27" s="735"/>
      <c r="AT27" s="379"/>
      <c r="AU27" s="743"/>
      <c r="AV27" s="743"/>
      <c r="AW27" s="743"/>
      <c r="AX27" s="743"/>
      <c r="AY27" s="607"/>
      <c r="AZ27" s="379"/>
      <c r="BA27" s="379"/>
      <c r="BB27" s="737"/>
      <c r="BC27" s="737"/>
      <c r="BD27" s="737"/>
      <c r="BE27" s="379"/>
      <c r="BF27" s="379"/>
      <c r="BG27" s="379"/>
      <c r="BH27" s="379"/>
      <c r="BI27" s="379"/>
      <c r="BJ27" s="379"/>
      <c r="BK27" s="379"/>
      <c r="BL27" s="379"/>
      <c r="BM27" s="379"/>
      <c r="BN27" s="379"/>
      <c r="BO27" s="379"/>
      <c r="BP27" s="379"/>
      <c r="BQ27" s="642"/>
      <c r="BR27" s="642"/>
      <c r="BS27" s="642"/>
    </row>
    <row r="28" spans="1:75" s="710" customFormat="1" ht="13.15" customHeight="1">
      <c r="A28" s="752" t="s">
        <v>28</v>
      </c>
      <c r="B28" s="753" t="s">
        <v>417</v>
      </c>
      <c r="C28" s="752"/>
      <c r="D28" s="752"/>
      <c r="E28" s="753"/>
      <c r="F28" s="743"/>
      <c r="G28" s="754"/>
      <c r="H28" s="754"/>
      <c r="I28" s="754"/>
      <c r="J28" s="754"/>
      <c r="K28" s="743"/>
      <c r="L28" s="754"/>
      <c r="M28" s="749">
        <f>M27*0.1/0.9</f>
        <v>2275.1999999999998</v>
      </c>
      <c r="N28" s="755">
        <f>M28</f>
        <v>2275.1999999999998</v>
      </c>
      <c r="O28" s="754"/>
      <c r="P28" s="743"/>
      <c r="Q28" s="743"/>
      <c r="R28" s="754"/>
      <c r="S28" s="743"/>
      <c r="T28" s="743"/>
      <c r="U28" s="754"/>
      <c r="V28" s="743"/>
      <c r="W28" s="743"/>
      <c r="X28" s="754"/>
      <c r="Y28" s="743"/>
      <c r="Z28" s="743"/>
      <c r="AA28" s="754"/>
      <c r="AB28" s="743"/>
      <c r="AC28" s="743"/>
      <c r="AD28" s="754"/>
      <c r="AE28" s="743"/>
      <c r="AF28" s="743"/>
      <c r="AG28" s="754"/>
      <c r="AH28" s="743"/>
      <c r="AI28" s="743"/>
      <c r="AJ28" s="754"/>
      <c r="AK28" s="743"/>
      <c r="AL28" s="743"/>
      <c r="AM28" s="754"/>
      <c r="AN28" s="743"/>
      <c r="AO28" s="749"/>
      <c r="AP28" s="754"/>
      <c r="AQ28" s="743"/>
      <c r="AR28" s="749"/>
      <c r="AS28" s="754"/>
      <c r="AT28" s="743"/>
      <c r="AU28" s="743"/>
      <c r="AV28" s="743"/>
      <c r="AW28" s="743"/>
      <c r="AX28" s="743"/>
      <c r="AY28" s="755"/>
      <c r="AZ28" s="743"/>
      <c r="BA28" s="743"/>
      <c r="BB28" s="756"/>
      <c r="BC28" s="756"/>
      <c r="BD28" s="756"/>
      <c r="BE28" s="743"/>
      <c r="BF28" s="743"/>
      <c r="BG28" s="743"/>
      <c r="BH28" s="743"/>
      <c r="BI28" s="743"/>
      <c r="BJ28" s="743"/>
      <c r="BK28" s="743"/>
      <c r="BL28" s="743"/>
      <c r="BM28" s="743"/>
      <c r="BN28" s="743"/>
      <c r="BO28" s="743"/>
      <c r="BP28" s="743"/>
      <c r="BQ28" s="752"/>
      <c r="BR28" s="752"/>
      <c r="BS28" s="752"/>
    </row>
    <row r="29" spans="1:75" s="22" customFormat="1" ht="23.25" customHeight="1">
      <c r="A29" s="134" t="s">
        <v>12</v>
      </c>
      <c r="B29" s="134" t="s">
        <v>65</v>
      </c>
      <c r="C29" s="133"/>
      <c r="D29" s="133"/>
      <c r="E29" s="134"/>
      <c r="F29" s="732">
        <f>F31+F35+F56+F61+F69+F81+F86+F93+F98+F219</f>
        <v>3661228</v>
      </c>
      <c r="G29" s="732">
        <f>G30+G107</f>
        <v>4077443</v>
      </c>
      <c r="H29" s="732">
        <f t="shared" ref="H29:BM29" si="82">H30+H107</f>
        <v>0</v>
      </c>
      <c r="I29" s="732">
        <f t="shared" si="82"/>
        <v>0</v>
      </c>
      <c r="J29" s="732">
        <f t="shared" si="82"/>
        <v>0</v>
      </c>
      <c r="K29" s="732">
        <f t="shared" si="82"/>
        <v>952648</v>
      </c>
      <c r="L29" s="732">
        <f t="shared" si="82"/>
        <v>804995</v>
      </c>
      <c r="M29" s="732">
        <f t="shared" si="82"/>
        <v>1877623.3333333333</v>
      </c>
      <c r="N29" s="732">
        <f t="shared" si="82"/>
        <v>1877623.3333333333</v>
      </c>
      <c r="O29" s="732">
        <f t="shared" si="82"/>
        <v>916250</v>
      </c>
      <c r="P29" s="732">
        <f t="shared" si="82"/>
        <v>0</v>
      </c>
      <c r="Q29" s="732">
        <f t="shared" si="82"/>
        <v>435200</v>
      </c>
      <c r="R29" s="732">
        <f t="shared" si="82"/>
        <v>120000</v>
      </c>
      <c r="S29" s="732">
        <f t="shared" si="82"/>
        <v>0</v>
      </c>
      <c r="T29" s="732">
        <f t="shared" si="82"/>
        <v>311557</v>
      </c>
      <c r="U29" s="732">
        <f t="shared" si="82"/>
        <v>22967</v>
      </c>
      <c r="V29" s="732">
        <f t="shared" si="82"/>
        <v>0</v>
      </c>
      <c r="W29" s="732">
        <f t="shared" si="82"/>
        <v>123643</v>
      </c>
      <c r="X29" s="732">
        <f t="shared" si="82"/>
        <v>97033</v>
      </c>
      <c r="Y29" s="732">
        <f t="shared" si="82"/>
        <v>0</v>
      </c>
      <c r="Z29" s="732">
        <f t="shared" si="82"/>
        <v>119353</v>
      </c>
      <c r="AA29" s="732">
        <f t="shared" si="82"/>
        <v>0</v>
      </c>
      <c r="AB29" s="732">
        <f t="shared" si="82"/>
        <v>0</v>
      </c>
      <c r="AC29" s="732">
        <f t="shared" si="82"/>
        <v>24920</v>
      </c>
      <c r="AD29" s="732">
        <f t="shared" si="82"/>
        <v>0</v>
      </c>
      <c r="AE29" s="732">
        <f t="shared" si="82"/>
        <v>0</v>
      </c>
      <c r="AF29" s="732">
        <f t="shared" si="82"/>
        <v>24920</v>
      </c>
      <c r="AG29" s="732">
        <f t="shared" si="82"/>
        <v>0</v>
      </c>
      <c r="AH29" s="732">
        <f t="shared" si="82"/>
        <v>0</v>
      </c>
      <c r="AI29" s="732">
        <f t="shared" si="82"/>
        <v>0</v>
      </c>
      <c r="AJ29" s="732">
        <f t="shared" si="82"/>
        <v>0</v>
      </c>
      <c r="AK29" s="732">
        <f t="shared" si="82"/>
        <v>0</v>
      </c>
      <c r="AL29" s="732">
        <f t="shared" si="82"/>
        <v>0</v>
      </c>
      <c r="AM29" s="732">
        <f t="shared" si="82"/>
        <v>0</v>
      </c>
      <c r="AN29" s="732">
        <f t="shared" si="82"/>
        <v>0</v>
      </c>
      <c r="AO29" s="732">
        <f t="shared" si="82"/>
        <v>275741</v>
      </c>
      <c r="AP29" s="732">
        <f t="shared" si="82"/>
        <v>140243</v>
      </c>
      <c r="AQ29" s="732">
        <f t="shared" si="82"/>
        <v>0</v>
      </c>
      <c r="AR29" s="732">
        <f t="shared" si="82"/>
        <v>275741</v>
      </c>
      <c r="AS29" s="732">
        <f t="shared" si="82"/>
        <v>140243</v>
      </c>
      <c r="AT29" s="732">
        <f t="shared" si="82"/>
        <v>0</v>
      </c>
      <c r="AU29" s="733">
        <f t="shared" si="82"/>
        <v>735861</v>
      </c>
      <c r="AV29" s="733">
        <f t="shared" si="82"/>
        <v>260243</v>
      </c>
      <c r="AW29" s="733">
        <f t="shared" si="82"/>
        <v>0</v>
      </c>
      <c r="AX29" s="733">
        <f t="shared" si="82"/>
        <v>1141762.3333333333</v>
      </c>
      <c r="AY29" s="732">
        <f t="shared" si="82"/>
        <v>1141762.3333333333</v>
      </c>
      <c r="AZ29" s="732">
        <f t="shared" si="82"/>
        <v>656007</v>
      </c>
      <c r="BA29" s="732">
        <f t="shared" si="82"/>
        <v>0</v>
      </c>
      <c r="BB29" s="1079">
        <f t="shared" si="82"/>
        <v>1004000</v>
      </c>
      <c r="BC29" s="1079">
        <f t="shared" si="82"/>
        <v>656007</v>
      </c>
      <c r="BD29" s="1079">
        <f t="shared" si="82"/>
        <v>0</v>
      </c>
      <c r="BE29" s="732">
        <f t="shared" si="82"/>
        <v>1004000</v>
      </c>
      <c r="BF29" s="732">
        <f t="shared" si="82"/>
        <v>656007</v>
      </c>
      <c r="BG29" s="732">
        <f t="shared" si="82"/>
        <v>0</v>
      </c>
      <c r="BH29" s="732">
        <f t="shared" si="82"/>
        <v>86000</v>
      </c>
      <c r="BI29" s="732">
        <f t="shared" si="82"/>
        <v>0</v>
      </c>
      <c r="BJ29" s="732">
        <f t="shared" si="82"/>
        <v>0</v>
      </c>
      <c r="BK29" s="732">
        <f t="shared" si="82"/>
        <v>86000</v>
      </c>
      <c r="BL29" s="732">
        <f t="shared" si="82"/>
        <v>0</v>
      </c>
      <c r="BM29" s="732">
        <f t="shared" si="82"/>
        <v>0</v>
      </c>
      <c r="BN29" s="732"/>
      <c r="BO29" s="732">
        <f>BO31+BO35+BO56+BO61+BO69+BO81+BO86+BO93+BO98+BO219</f>
        <v>999000</v>
      </c>
      <c r="BP29" s="732">
        <f>BP31+BP35+BP56+BP61+BP69+BP81+BP86+BP93+BP98+BP219</f>
        <v>999000</v>
      </c>
      <c r="BQ29" s="732">
        <f>BQ31+BQ35+BQ56+BQ61+BQ69+BQ81+BQ86+BQ93+BQ98+BQ219</f>
        <v>656007</v>
      </c>
      <c r="BR29" s="732">
        <f>BR31+BR35+BR56+BR61+BR69+BR81+BR86+BR93+BR98+BR219</f>
        <v>0</v>
      </c>
      <c r="BS29" s="133"/>
      <c r="BW29" s="22">
        <f>M30-AU30</f>
        <v>954000</v>
      </c>
    </row>
    <row r="30" spans="1:75" s="748" customFormat="1" ht="21.75" customHeight="1">
      <c r="A30" s="746" t="s">
        <v>29</v>
      </c>
      <c r="B30" s="746" t="s">
        <v>415</v>
      </c>
      <c r="C30" s="745"/>
      <c r="D30" s="745"/>
      <c r="E30" s="746"/>
      <c r="F30" s="733"/>
      <c r="G30" s="733">
        <f>G31+G35+G56+G61+G69+G81+G86+G93+G98</f>
        <v>4077443</v>
      </c>
      <c r="H30" s="733">
        <f t="shared" ref="H30:BA30" si="83">H31+H35+H56+H61+H69+H81+H86+H93+H98</f>
        <v>0</v>
      </c>
      <c r="I30" s="733">
        <f t="shared" si="83"/>
        <v>0</v>
      </c>
      <c r="J30" s="733">
        <f t="shared" si="83"/>
        <v>0</v>
      </c>
      <c r="K30" s="733">
        <f t="shared" si="83"/>
        <v>952648</v>
      </c>
      <c r="L30" s="733">
        <f t="shared" si="83"/>
        <v>804995</v>
      </c>
      <c r="M30" s="733">
        <f>M31+M35+M56+M61+M69+M81+M86+M93+M98</f>
        <v>1689861</v>
      </c>
      <c r="N30" s="733">
        <f t="shared" si="83"/>
        <v>1689861</v>
      </c>
      <c r="O30" s="733">
        <f t="shared" si="83"/>
        <v>916250</v>
      </c>
      <c r="P30" s="733">
        <f t="shared" si="83"/>
        <v>0</v>
      </c>
      <c r="Q30" s="733">
        <f t="shared" si="83"/>
        <v>435200</v>
      </c>
      <c r="R30" s="733">
        <f t="shared" si="83"/>
        <v>120000</v>
      </c>
      <c r="S30" s="733">
        <f t="shared" si="83"/>
        <v>0</v>
      </c>
      <c r="T30" s="733">
        <f t="shared" si="83"/>
        <v>311557</v>
      </c>
      <c r="U30" s="733">
        <f t="shared" si="83"/>
        <v>22967</v>
      </c>
      <c r="V30" s="733">
        <f t="shared" si="83"/>
        <v>0</v>
      </c>
      <c r="W30" s="733">
        <f t="shared" si="83"/>
        <v>123643</v>
      </c>
      <c r="X30" s="733">
        <f t="shared" si="83"/>
        <v>97033</v>
      </c>
      <c r="Y30" s="733">
        <f t="shared" si="83"/>
        <v>0</v>
      </c>
      <c r="Z30" s="733">
        <f t="shared" si="83"/>
        <v>119353</v>
      </c>
      <c r="AA30" s="733">
        <f t="shared" si="83"/>
        <v>0</v>
      </c>
      <c r="AB30" s="733">
        <f t="shared" si="83"/>
        <v>0</v>
      </c>
      <c r="AC30" s="733">
        <f t="shared" si="83"/>
        <v>24920</v>
      </c>
      <c r="AD30" s="733">
        <f t="shared" si="83"/>
        <v>0</v>
      </c>
      <c r="AE30" s="733">
        <f t="shared" si="83"/>
        <v>0</v>
      </c>
      <c r="AF30" s="733">
        <f t="shared" si="83"/>
        <v>24920</v>
      </c>
      <c r="AG30" s="733">
        <f t="shared" si="83"/>
        <v>0</v>
      </c>
      <c r="AH30" s="733">
        <f t="shared" si="83"/>
        <v>0</v>
      </c>
      <c r="AI30" s="733">
        <f t="shared" si="83"/>
        <v>0</v>
      </c>
      <c r="AJ30" s="733">
        <f t="shared" si="83"/>
        <v>0</v>
      </c>
      <c r="AK30" s="733">
        <f t="shared" si="83"/>
        <v>0</v>
      </c>
      <c r="AL30" s="733">
        <f t="shared" si="83"/>
        <v>0</v>
      </c>
      <c r="AM30" s="733">
        <f t="shared" si="83"/>
        <v>0</v>
      </c>
      <c r="AN30" s="733">
        <f t="shared" si="83"/>
        <v>0</v>
      </c>
      <c r="AO30" s="733">
        <f t="shared" si="83"/>
        <v>275741</v>
      </c>
      <c r="AP30" s="733">
        <f t="shared" si="83"/>
        <v>140243</v>
      </c>
      <c r="AQ30" s="733">
        <f t="shared" si="83"/>
        <v>0</v>
      </c>
      <c r="AR30" s="733">
        <f t="shared" si="83"/>
        <v>275741</v>
      </c>
      <c r="AS30" s="733">
        <f t="shared" si="83"/>
        <v>140243</v>
      </c>
      <c r="AT30" s="733">
        <f t="shared" si="83"/>
        <v>0</v>
      </c>
      <c r="AU30" s="733">
        <f t="shared" si="83"/>
        <v>735861</v>
      </c>
      <c r="AV30" s="733">
        <f t="shared" si="83"/>
        <v>260243</v>
      </c>
      <c r="AW30" s="733">
        <f t="shared" si="83"/>
        <v>0</v>
      </c>
      <c r="AX30" s="733">
        <f t="shared" si="83"/>
        <v>954000</v>
      </c>
      <c r="AY30" s="733">
        <f t="shared" si="83"/>
        <v>954000</v>
      </c>
      <c r="AZ30" s="733">
        <f t="shared" si="83"/>
        <v>656007</v>
      </c>
      <c r="BA30" s="733">
        <f t="shared" si="83"/>
        <v>0</v>
      </c>
      <c r="BB30" s="1080">
        <f t="shared" ref="BB30:BM30" si="84">BB31+BB35+BB56+BB61+BB69+BB81+BB86+BB93+BB98+BB219</f>
        <v>1004000</v>
      </c>
      <c r="BC30" s="1080">
        <f t="shared" si="84"/>
        <v>656007</v>
      </c>
      <c r="BD30" s="1080">
        <f t="shared" si="84"/>
        <v>0</v>
      </c>
      <c r="BE30" s="1080">
        <f t="shared" si="84"/>
        <v>1004000</v>
      </c>
      <c r="BF30" s="1080">
        <f t="shared" si="84"/>
        <v>656007</v>
      </c>
      <c r="BG30" s="1080">
        <f t="shared" si="84"/>
        <v>0</v>
      </c>
      <c r="BH30" s="1080">
        <f t="shared" si="84"/>
        <v>86000</v>
      </c>
      <c r="BI30" s="1080">
        <f t="shared" si="84"/>
        <v>0</v>
      </c>
      <c r="BJ30" s="1080">
        <f t="shared" si="84"/>
        <v>0</v>
      </c>
      <c r="BK30" s="1080">
        <f t="shared" si="84"/>
        <v>86000</v>
      </c>
      <c r="BL30" s="1080">
        <f t="shared" si="84"/>
        <v>0</v>
      </c>
      <c r="BM30" s="1080">
        <f t="shared" si="84"/>
        <v>0</v>
      </c>
      <c r="BN30" s="733"/>
      <c r="BO30" s="733"/>
      <c r="BP30" s="733"/>
      <c r="BQ30" s="733"/>
      <c r="BR30" s="733"/>
      <c r="BS30" s="745"/>
      <c r="BW30" s="748">
        <f>Q30+AC30+AO30</f>
        <v>735861</v>
      </c>
    </row>
    <row r="31" spans="1:75" s="645" customFormat="1" ht="15" customHeight="1">
      <c r="A31" s="642">
        <v>1</v>
      </c>
      <c r="B31" s="787" t="s">
        <v>155</v>
      </c>
      <c r="C31" s="759"/>
      <c r="D31" s="759"/>
      <c r="E31" s="759"/>
      <c r="F31" s="378"/>
      <c r="G31" s="378">
        <f>SUM(G32:G34)</f>
        <v>1616385</v>
      </c>
      <c r="H31" s="378"/>
      <c r="I31" s="378"/>
      <c r="J31" s="378"/>
      <c r="K31" s="378"/>
      <c r="L31" s="378"/>
      <c r="M31" s="736">
        <f>N31</f>
        <v>715274</v>
      </c>
      <c r="N31" s="764">
        <f>SUM(N32:N34)</f>
        <v>715274</v>
      </c>
      <c r="O31" s="764">
        <f>SUM(O32:O34)</f>
        <v>715274</v>
      </c>
      <c r="P31" s="764">
        <f t="shared" ref="P31:V31" si="85">SUM(P32:P34)</f>
        <v>0</v>
      </c>
      <c r="Q31" s="764">
        <f t="shared" si="85"/>
        <v>0</v>
      </c>
      <c r="R31" s="764">
        <f t="shared" si="85"/>
        <v>0</v>
      </c>
      <c r="S31" s="764">
        <f t="shared" si="85"/>
        <v>0</v>
      </c>
      <c r="T31" s="764">
        <f t="shared" si="85"/>
        <v>0</v>
      </c>
      <c r="U31" s="764">
        <f t="shared" si="85"/>
        <v>0</v>
      </c>
      <c r="V31" s="764">
        <f t="shared" si="85"/>
        <v>0</v>
      </c>
      <c r="W31" s="764">
        <f>SUM(W32:W34)</f>
        <v>0</v>
      </c>
      <c r="X31" s="764">
        <f t="shared" ref="X31:AO31" si="86">SUM(X32:X34)</f>
        <v>0</v>
      </c>
      <c r="Y31" s="764">
        <f t="shared" si="86"/>
        <v>0</v>
      </c>
      <c r="Z31" s="764">
        <f t="shared" si="86"/>
        <v>0</v>
      </c>
      <c r="AA31" s="764">
        <f t="shared" si="86"/>
        <v>0</v>
      </c>
      <c r="AB31" s="764">
        <f t="shared" si="86"/>
        <v>0</v>
      </c>
      <c r="AC31" s="764">
        <f t="shared" si="86"/>
        <v>0</v>
      </c>
      <c r="AD31" s="764">
        <f t="shared" si="86"/>
        <v>0</v>
      </c>
      <c r="AE31" s="764">
        <f t="shared" si="86"/>
        <v>0</v>
      </c>
      <c r="AF31" s="764">
        <f t="shared" si="86"/>
        <v>0</v>
      </c>
      <c r="AG31" s="764">
        <f t="shared" si="86"/>
        <v>0</v>
      </c>
      <c r="AH31" s="764">
        <f t="shared" si="86"/>
        <v>0</v>
      </c>
      <c r="AI31" s="764">
        <f t="shared" si="86"/>
        <v>0</v>
      </c>
      <c r="AJ31" s="764">
        <f t="shared" si="86"/>
        <v>0</v>
      </c>
      <c r="AK31" s="764">
        <f t="shared" si="86"/>
        <v>0</v>
      </c>
      <c r="AL31" s="764">
        <f t="shared" si="86"/>
        <v>0</v>
      </c>
      <c r="AM31" s="764">
        <f t="shared" si="86"/>
        <v>0</v>
      </c>
      <c r="AN31" s="764">
        <f t="shared" si="86"/>
        <v>0</v>
      </c>
      <c r="AO31" s="764">
        <f t="shared" si="86"/>
        <v>97867</v>
      </c>
      <c r="AP31" s="764">
        <f>SUM(AP32:AP34)</f>
        <v>97867</v>
      </c>
      <c r="AQ31" s="764">
        <f t="shared" ref="AQ31:BR31" si="87">SUM(AQ32:AQ34)</f>
        <v>0</v>
      </c>
      <c r="AR31" s="764">
        <f t="shared" si="87"/>
        <v>97867</v>
      </c>
      <c r="AS31" s="764">
        <f t="shared" si="87"/>
        <v>97867</v>
      </c>
      <c r="AT31" s="764">
        <f t="shared" si="87"/>
        <v>0</v>
      </c>
      <c r="AU31" s="828">
        <f t="shared" si="87"/>
        <v>97867</v>
      </c>
      <c r="AV31" s="828">
        <f t="shared" si="87"/>
        <v>97867</v>
      </c>
      <c r="AW31" s="828">
        <f t="shared" si="87"/>
        <v>0</v>
      </c>
      <c r="AX31" s="743">
        <f t="shared" si="77"/>
        <v>617407</v>
      </c>
      <c r="AY31" s="764">
        <f t="shared" si="87"/>
        <v>617407</v>
      </c>
      <c r="AZ31" s="764">
        <f t="shared" si="87"/>
        <v>617407</v>
      </c>
      <c r="BA31" s="764">
        <f t="shared" si="87"/>
        <v>0</v>
      </c>
      <c r="BB31" s="785">
        <f t="shared" si="87"/>
        <v>617407</v>
      </c>
      <c r="BC31" s="785">
        <f t="shared" si="87"/>
        <v>617407</v>
      </c>
      <c r="BD31" s="785">
        <f t="shared" si="87"/>
        <v>0</v>
      </c>
      <c r="BE31" s="764">
        <f t="shared" si="87"/>
        <v>617407</v>
      </c>
      <c r="BF31" s="764">
        <f t="shared" si="87"/>
        <v>617407</v>
      </c>
      <c r="BG31" s="764">
        <f t="shared" si="87"/>
        <v>0</v>
      </c>
      <c r="BH31" s="764">
        <f t="shared" si="87"/>
        <v>0</v>
      </c>
      <c r="BI31" s="764">
        <f t="shared" si="87"/>
        <v>0</v>
      </c>
      <c r="BJ31" s="764">
        <f t="shared" si="87"/>
        <v>0</v>
      </c>
      <c r="BK31" s="764">
        <f t="shared" si="87"/>
        <v>0</v>
      </c>
      <c r="BL31" s="764">
        <f t="shared" si="87"/>
        <v>0</v>
      </c>
      <c r="BM31" s="764">
        <f t="shared" si="87"/>
        <v>0</v>
      </c>
      <c r="BN31" s="764"/>
      <c r="BO31" s="764">
        <f t="shared" si="87"/>
        <v>617407</v>
      </c>
      <c r="BP31" s="764">
        <f t="shared" si="87"/>
        <v>617407</v>
      </c>
      <c r="BQ31" s="764">
        <f t="shared" si="87"/>
        <v>617407</v>
      </c>
      <c r="BR31" s="764">
        <f t="shared" si="87"/>
        <v>0</v>
      </c>
      <c r="BS31" s="642"/>
      <c r="BW31" s="645">
        <f>M30-AU30</f>
        <v>954000</v>
      </c>
    </row>
    <row r="32" spans="1:75" s="985" customFormat="1" ht="24.75">
      <c r="A32" s="830">
        <v>1</v>
      </c>
      <c r="B32" s="952" t="s">
        <v>107</v>
      </c>
      <c r="C32" s="829"/>
      <c r="D32" s="830"/>
      <c r="E32" s="953" t="s">
        <v>177</v>
      </c>
      <c r="F32" s="786"/>
      <c r="G32" s="786">
        <v>635334</v>
      </c>
      <c r="H32" s="786"/>
      <c r="I32" s="786"/>
      <c r="J32" s="786"/>
      <c r="K32" s="786"/>
      <c r="L32" s="786"/>
      <c r="M32" s="742">
        <f>N32</f>
        <v>234000</v>
      </c>
      <c r="N32" s="785">
        <f>180000+54000</f>
        <v>234000</v>
      </c>
      <c r="O32" s="785">
        <f>N32</f>
        <v>234000</v>
      </c>
      <c r="P32" s="737"/>
      <c r="Q32" s="739">
        <f>R32+S32</f>
        <v>0</v>
      </c>
      <c r="R32" s="738"/>
      <c r="S32" s="739"/>
      <c r="T32" s="765">
        <f t="shared" ref="T32:T34" si="88">U32+V32</f>
        <v>0</v>
      </c>
      <c r="U32" s="738"/>
      <c r="V32" s="737"/>
      <c r="W32" s="739">
        <f>Q32-T32</f>
        <v>0</v>
      </c>
      <c r="X32" s="739">
        <f>R32-U32</f>
        <v>0</v>
      </c>
      <c r="Y32" s="739">
        <f>S32-V32</f>
        <v>0</v>
      </c>
      <c r="Z32" s="765">
        <f>AA32+AB32</f>
        <v>0</v>
      </c>
      <c r="AA32" s="738"/>
      <c r="AB32" s="739"/>
      <c r="AC32" s="737"/>
      <c r="AD32" s="738"/>
      <c r="AE32" s="739"/>
      <c r="AF32" s="737"/>
      <c r="AG32" s="738"/>
      <c r="AH32" s="737"/>
      <c r="AI32" s="739">
        <f>AC32-AF32</f>
        <v>0</v>
      </c>
      <c r="AJ32" s="739"/>
      <c r="AK32" s="739"/>
      <c r="AL32" s="742">
        <f>AM32+AN32</f>
        <v>0</v>
      </c>
      <c r="AM32" s="738"/>
      <c r="AN32" s="737"/>
      <c r="AO32" s="742">
        <f>AP32+AQ32</f>
        <v>31117</v>
      </c>
      <c r="AP32" s="643">
        <v>31117</v>
      </c>
      <c r="AQ32" s="765"/>
      <c r="AR32" s="742">
        <f t="shared" ref="AR32:AT33" si="89">AO32</f>
        <v>31117</v>
      </c>
      <c r="AS32" s="738">
        <f t="shared" si="89"/>
        <v>31117</v>
      </c>
      <c r="AT32" s="737">
        <f t="shared" si="89"/>
        <v>0</v>
      </c>
      <c r="AU32" s="756">
        <f>Q32+AC32+AO32</f>
        <v>31117</v>
      </c>
      <c r="AV32" s="756">
        <f>R32+AD32+AP32</f>
        <v>31117</v>
      </c>
      <c r="AW32" s="756">
        <f>S32+AE32+AQ32</f>
        <v>0</v>
      </c>
      <c r="AX32" s="756">
        <f t="shared" si="77"/>
        <v>202883</v>
      </c>
      <c r="AY32" s="643">
        <f t="shared" ref="AY32:BA34" si="90">N32-AU32</f>
        <v>202883</v>
      </c>
      <c r="AZ32" s="737">
        <f t="shared" si="90"/>
        <v>202883</v>
      </c>
      <c r="BA32" s="737">
        <f t="shared" si="90"/>
        <v>0</v>
      </c>
      <c r="BB32" s="737">
        <f>AX32</f>
        <v>202883</v>
      </c>
      <c r="BC32" s="737">
        <f>AZ32</f>
        <v>202883</v>
      </c>
      <c r="BD32" s="737"/>
      <c r="BE32" s="737">
        <f>BB32</f>
        <v>202883</v>
      </c>
      <c r="BF32" s="737">
        <f>BC32</f>
        <v>202883</v>
      </c>
      <c r="BG32" s="737"/>
      <c r="BH32" s="737">
        <f>AY32-BB32</f>
        <v>0</v>
      </c>
      <c r="BI32" s="737">
        <f>AZ32-BC32</f>
        <v>0</v>
      </c>
      <c r="BJ32" s="737"/>
      <c r="BK32" s="737"/>
      <c r="BL32" s="737"/>
      <c r="BM32" s="737"/>
      <c r="BN32" s="737"/>
      <c r="BO32" s="737">
        <f>BP32</f>
        <v>202883</v>
      </c>
      <c r="BP32" s="737">
        <f t="shared" ref="BP32:BQ34" si="91">AY32</f>
        <v>202883</v>
      </c>
      <c r="BQ32" s="737">
        <f t="shared" si="91"/>
        <v>202883</v>
      </c>
      <c r="BR32" s="984"/>
      <c r="BS32" s="984"/>
    </row>
    <row r="33" spans="1:72" s="985" customFormat="1" ht="24.75">
      <c r="A33" s="830">
        <v>2</v>
      </c>
      <c r="B33" s="952" t="s">
        <v>108</v>
      </c>
      <c r="C33" s="829"/>
      <c r="D33" s="830"/>
      <c r="E33" s="953" t="s">
        <v>178</v>
      </c>
      <c r="F33" s="786"/>
      <c r="G33" s="786">
        <v>981051</v>
      </c>
      <c r="H33" s="786"/>
      <c r="I33" s="786"/>
      <c r="J33" s="786"/>
      <c r="K33" s="786"/>
      <c r="L33" s="786"/>
      <c r="M33" s="742">
        <f t="shared" ref="M33:M34" si="92">N33</f>
        <v>474524</v>
      </c>
      <c r="N33" s="786">
        <v>474524</v>
      </c>
      <c r="O33" s="786">
        <v>474524</v>
      </c>
      <c r="P33" s="737"/>
      <c r="Q33" s="739">
        <f t="shared" ref="Q33:Q34" si="93">R33+S33</f>
        <v>0</v>
      </c>
      <c r="R33" s="738"/>
      <c r="S33" s="739"/>
      <c r="T33" s="765">
        <f t="shared" si="88"/>
        <v>0</v>
      </c>
      <c r="U33" s="738"/>
      <c r="V33" s="737"/>
      <c r="W33" s="739">
        <f t="shared" ref="W33:Y34" si="94">Q33-T33</f>
        <v>0</v>
      </c>
      <c r="X33" s="739">
        <f t="shared" si="94"/>
        <v>0</v>
      </c>
      <c r="Y33" s="739">
        <f t="shared" si="94"/>
        <v>0</v>
      </c>
      <c r="Z33" s="765">
        <f t="shared" ref="Z33:Z34" si="95">AA33+AB33</f>
        <v>0</v>
      </c>
      <c r="AA33" s="738"/>
      <c r="AB33" s="739"/>
      <c r="AC33" s="737"/>
      <c r="AD33" s="738"/>
      <c r="AE33" s="739"/>
      <c r="AF33" s="737"/>
      <c r="AG33" s="738"/>
      <c r="AH33" s="737"/>
      <c r="AI33" s="739">
        <f t="shared" ref="AI33:AI34" si="96">AC33-AF33</f>
        <v>0</v>
      </c>
      <c r="AJ33" s="739"/>
      <c r="AK33" s="739"/>
      <c r="AL33" s="742">
        <f t="shared" ref="AL33:AL34" si="97">AM33+AN33</f>
        <v>0</v>
      </c>
      <c r="AM33" s="738"/>
      <c r="AN33" s="737"/>
      <c r="AO33" s="742">
        <f t="shared" ref="AO33" si="98">AP33+AQ33</f>
        <v>60000</v>
      </c>
      <c r="AP33" s="643">
        <v>60000</v>
      </c>
      <c r="AQ33" s="765"/>
      <c r="AR33" s="742">
        <f t="shared" si="89"/>
        <v>60000</v>
      </c>
      <c r="AS33" s="738">
        <f t="shared" si="89"/>
        <v>60000</v>
      </c>
      <c r="AT33" s="737">
        <f t="shared" si="89"/>
        <v>0</v>
      </c>
      <c r="AU33" s="756">
        <f t="shared" ref="AU33:AW34" si="99">Q33+AC33+AO33</f>
        <v>60000</v>
      </c>
      <c r="AV33" s="756">
        <f t="shared" si="99"/>
        <v>60000</v>
      </c>
      <c r="AW33" s="756">
        <f t="shared" si="99"/>
        <v>0</v>
      </c>
      <c r="AX33" s="756">
        <f t="shared" si="77"/>
        <v>414524</v>
      </c>
      <c r="AY33" s="643">
        <f t="shared" si="90"/>
        <v>414524</v>
      </c>
      <c r="AZ33" s="737">
        <f t="shared" si="90"/>
        <v>414524</v>
      </c>
      <c r="BA33" s="737">
        <f t="shared" si="90"/>
        <v>0</v>
      </c>
      <c r="BB33" s="737">
        <f>AX33</f>
        <v>414524</v>
      </c>
      <c r="BC33" s="737">
        <f t="shared" ref="BC33:BC34" si="100">AZ33</f>
        <v>414524</v>
      </c>
      <c r="BD33" s="737"/>
      <c r="BE33" s="737">
        <f t="shared" ref="BE33:BF34" si="101">BB33</f>
        <v>414524</v>
      </c>
      <c r="BF33" s="737">
        <f t="shared" si="101"/>
        <v>414524</v>
      </c>
      <c r="BG33" s="737"/>
      <c r="BH33" s="737">
        <f t="shared" ref="BH33:BI34" si="102">AY33-BB33</f>
        <v>0</v>
      </c>
      <c r="BI33" s="737">
        <f t="shared" si="102"/>
        <v>0</v>
      </c>
      <c r="BJ33" s="737"/>
      <c r="BK33" s="737"/>
      <c r="BL33" s="737"/>
      <c r="BM33" s="737"/>
      <c r="BN33" s="737"/>
      <c r="BO33" s="737">
        <f t="shared" ref="BO33:BO34" si="103">BP33</f>
        <v>414524</v>
      </c>
      <c r="BP33" s="737">
        <f t="shared" si="91"/>
        <v>414524</v>
      </c>
      <c r="BQ33" s="737">
        <f t="shared" si="91"/>
        <v>414524</v>
      </c>
      <c r="BR33" s="984"/>
      <c r="BS33" s="984"/>
    </row>
    <row r="34" spans="1:72" s="985" customFormat="1" ht="24.75">
      <c r="A34" s="830">
        <v>3</v>
      </c>
      <c r="B34" s="952" t="s">
        <v>109</v>
      </c>
      <c r="C34" s="829"/>
      <c r="D34" s="954"/>
      <c r="E34" s="955" t="s">
        <v>179</v>
      </c>
      <c r="F34" s="786">
        <v>125631</v>
      </c>
      <c r="G34" s="786"/>
      <c r="H34" s="786"/>
      <c r="I34" s="786"/>
      <c r="J34" s="786"/>
      <c r="K34" s="786"/>
      <c r="L34" s="786"/>
      <c r="M34" s="742">
        <f t="shared" si="92"/>
        <v>6750</v>
      </c>
      <c r="N34" s="786">
        <f>O34</f>
        <v>6750</v>
      </c>
      <c r="O34" s="786">
        <f>13500*50%</f>
        <v>6750</v>
      </c>
      <c r="P34" s="737"/>
      <c r="Q34" s="739">
        <f t="shared" si="93"/>
        <v>0</v>
      </c>
      <c r="R34" s="738"/>
      <c r="S34" s="739"/>
      <c r="T34" s="765">
        <f t="shared" si="88"/>
        <v>0</v>
      </c>
      <c r="U34" s="738"/>
      <c r="V34" s="737"/>
      <c r="W34" s="739">
        <f t="shared" si="94"/>
        <v>0</v>
      </c>
      <c r="X34" s="739">
        <f t="shared" si="94"/>
        <v>0</v>
      </c>
      <c r="Y34" s="739">
        <f t="shared" si="94"/>
        <v>0</v>
      </c>
      <c r="Z34" s="765">
        <f t="shared" si="95"/>
        <v>0</v>
      </c>
      <c r="AA34" s="738"/>
      <c r="AB34" s="739"/>
      <c r="AC34" s="737"/>
      <c r="AD34" s="738"/>
      <c r="AE34" s="739"/>
      <c r="AF34" s="737"/>
      <c r="AG34" s="738"/>
      <c r="AH34" s="737"/>
      <c r="AI34" s="739">
        <f t="shared" si="96"/>
        <v>0</v>
      </c>
      <c r="AJ34" s="739"/>
      <c r="AK34" s="739"/>
      <c r="AL34" s="742">
        <f t="shared" si="97"/>
        <v>0</v>
      </c>
      <c r="AM34" s="738"/>
      <c r="AN34" s="737"/>
      <c r="AO34" s="742">
        <f>AP34+AQ34</f>
        <v>6750</v>
      </c>
      <c r="AP34" s="742">
        <v>6750</v>
      </c>
      <c r="AQ34" s="765"/>
      <c r="AR34" s="742">
        <f>AO34</f>
        <v>6750</v>
      </c>
      <c r="AS34" s="738">
        <f>AP34</f>
        <v>6750</v>
      </c>
      <c r="AT34" s="737"/>
      <c r="AU34" s="756">
        <f t="shared" si="99"/>
        <v>6750</v>
      </c>
      <c r="AV34" s="756">
        <f t="shared" si="99"/>
        <v>6750</v>
      </c>
      <c r="AW34" s="756">
        <f t="shared" si="99"/>
        <v>0</v>
      </c>
      <c r="AX34" s="756">
        <f t="shared" si="77"/>
        <v>0</v>
      </c>
      <c r="AY34" s="643">
        <f t="shared" si="90"/>
        <v>0</v>
      </c>
      <c r="AZ34" s="737">
        <f t="shared" si="90"/>
        <v>0</v>
      </c>
      <c r="BA34" s="737">
        <f t="shared" si="90"/>
        <v>0</v>
      </c>
      <c r="BB34" s="737">
        <f>AX34</f>
        <v>0</v>
      </c>
      <c r="BC34" s="737">
        <f t="shared" si="100"/>
        <v>0</v>
      </c>
      <c r="BD34" s="737"/>
      <c r="BE34" s="737">
        <f t="shared" si="101"/>
        <v>0</v>
      </c>
      <c r="BF34" s="737">
        <f t="shared" si="101"/>
        <v>0</v>
      </c>
      <c r="BG34" s="737"/>
      <c r="BH34" s="737">
        <f t="shared" si="102"/>
        <v>0</v>
      </c>
      <c r="BI34" s="737">
        <f t="shared" si="102"/>
        <v>0</v>
      </c>
      <c r="BJ34" s="737"/>
      <c r="BK34" s="737"/>
      <c r="BL34" s="737"/>
      <c r="BM34" s="737"/>
      <c r="BN34" s="737"/>
      <c r="BO34" s="737">
        <f t="shared" si="103"/>
        <v>0</v>
      </c>
      <c r="BP34" s="737">
        <f t="shared" si="91"/>
        <v>0</v>
      </c>
      <c r="BQ34" s="737">
        <f t="shared" si="91"/>
        <v>0</v>
      </c>
      <c r="BR34" s="984"/>
      <c r="BS34" s="984"/>
    </row>
    <row r="35" spans="1:72" s="645" customFormat="1" ht="24.6" customHeight="1">
      <c r="A35" s="762">
        <v>2</v>
      </c>
      <c r="B35" s="376" t="s">
        <v>110</v>
      </c>
      <c r="C35" s="763"/>
      <c r="D35" s="762"/>
      <c r="E35" s="763"/>
      <c r="F35" s="378">
        <f>F36+F41</f>
        <v>1083486</v>
      </c>
      <c r="G35" s="378">
        <f t="shared" ref="G35:BR35" si="104">G36+G41</f>
        <v>837292</v>
      </c>
      <c r="H35" s="378"/>
      <c r="I35" s="378"/>
      <c r="J35" s="378"/>
      <c r="K35" s="378">
        <f t="shared" si="104"/>
        <v>186816</v>
      </c>
      <c r="L35" s="378">
        <f t="shared" si="104"/>
        <v>151531</v>
      </c>
      <c r="M35" s="378">
        <f t="shared" si="104"/>
        <v>267626</v>
      </c>
      <c r="N35" s="378">
        <f t="shared" si="104"/>
        <v>267626</v>
      </c>
      <c r="O35" s="378">
        <f t="shared" si="104"/>
        <v>24126</v>
      </c>
      <c r="P35" s="378">
        <f t="shared" si="104"/>
        <v>0</v>
      </c>
      <c r="Q35" s="378">
        <f t="shared" si="104"/>
        <v>106200</v>
      </c>
      <c r="R35" s="378">
        <f t="shared" si="104"/>
        <v>0</v>
      </c>
      <c r="S35" s="378">
        <f t="shared" si="104"/>
        <v>0</v>
      </c>
      <c r="T35" s="378">
        <f t="shared" si="104"/>
        <v>100371</v>
      </c>
      <c r="U35" s="378">
        <f t="shared" si="104"/>
        <v>0</v>
      </c>
      <c r="V35" s="378">
        <f t="shared" si="104"/>
        <v>0</v>
      </c>
      <c r="W35" s="378">
        <f t="shared" si="104"/>
        <v>5829</v>
      </c>
      <c r="X35" s="378">
        <f t="shared" si="104"/>
        <v>0</v>
      </c>
      <c r="Y35" s="378">
        <f t="shared" si="104"/>
        <v>0</v>
      </c>
      <c r="Z35" s="378">
        <f t="shared" si="104"/>
        <v>5168</v>
      </c>
      <c r="AA35" s="378">
        <f t="shared" si="104"/>
        <v>0</v>
      </c>
      <c r="AB35" s="378">
        <f t="shared" si="104"/>
        <v>0</v>
      </c>
      <c r="AC35" s="378">
        <f t="shared" si="104"/>
        <v>11920</v>
      </c>
      <c r="AD35" s="378">
        <f t="shared" si="104"/>
        <v>0</v>
      </c>
      <c r="AE35" s="378">
        <f t="shared" si="104"/>
        <v>0</v>
      </c>
      <c r="AF35" s="378">
        <f t="shared" si="104"/>
        <v>11920</v>
      </c>
      <c r="AG35" s="378">
        <f t="shared" si="104"/>
        <v>0</v>
      </c>
      <c r="AH35" s="378">
        <f t="shared" si="104"/>
        <v>0</v>
      </c>
      <c r="AI35" s="378">
        <f t="shared" si="104"/>
        <v>0</v>
      </c>
      <c r="AJ35" s="378">
        <f t="shared" si="104"/>
        <v>0</v>
      </c>
      <c r="AK35" s="378">
        <f t="shared" si="104"/>
        <v>0</v>
      </c>
      <c r="AL35" s="378">
        <f t="shared" si="104"/>
        <v>0</v>
      </c>
      <c r="AM35" s="378">
        <f t="shared" si="104"/>
        <v>0</v>
      </c>
      <c r="AN35" s="378">
        <f t="shared" si="104"/>
        <v>0</v>
      </c>
      <c r="AO35" s="378">
        <f t="shared" si="104"/>
        <v>71913</v>
      </c>
      <c r="AP35" s="378">
        <f t="shared" si="104"/>
        <v>24126</v>
      </c>
      <c r="AQ35" s="764">
        <f t="shared" si="104"/>
        <v>0</v>
      </c>
      <c r="AR35" s="378">
        <f t="shared" si="104"/>
        <v>71913</v>
      </c>
      <c r="AS35" s="378">
        <f t="shared" si="104"/>
        <v>24126</v>
      </c>
      <c r="AT35" s="378">
        <f t="shared" si="104"/>
        <v>0</v>
      </c>
      <c r="AU35" s="828">
        <f t="shared" si="104"/>
        <v>190033</v>
      </c>
      <c r="AV35" s="828">
        <f t="shared" si="104"/>
        <v>24126</v>
      </c>
      <c r="AW35" s="828">
        <f t="shared" si="104"/>
        <v>0</v>
      </c>
      <c r="AX35" s="743">
        <f t="shared" si="77"/>
        <v>77593</v>
      </c>
      <c r="AY35" s="378">
        <f t="shared" si="104"/>
        <v>77593</v>
      </c>
      <c r="AZ35" s="378">
        <f t="shared" si="104"/>
        <v>0</v>
      </c>
      <c r="BA35" s="378">
        <f t="shared" si="104"/>
        <v>0</v>
      </c>
      <c r="BB35" s="786">
        <f t="shared" si="104"/>
        <v>77593</v>
      </c>
      <c r="BC35" s="786">
        <f t="shared" si="104"/>
        <v>0</v>
      </c>
      <c r="BD35" s="786">
        <f t="shared" si="104"/>
        <v>0</v>
      </c>
      <c r="BE35" s="378">
        <f t="shared" si="104"/>
        <v>77593</v>
      </c>
      <c r="BF35" s="378">
        <f t="shared" si="104"/>
        <v>0</v>
      </c>
      <c r="BG35" s="378">
        <f t="shared" si="104"/>
        <v>0</v>
      </c>
      <c r="BH35" s="378">
        <f t="shared" si="104"/>
        <v>0</v>
      </c>
      <c r="BI35" s="378">
        <f t="shared" si="104"/>
        <v>0</v>
      </c>
      <c r="BJ35" s="378">
        <f t="shared" si="104"/>
        <v>0</v>
      </c>
      <c r="BK35" s="378">
        <f t="shared" si="104"/>
        <v>0</v>
      </c>
      <c r="BL35" s="378">
        <f t="shared" si="104"/>
        <v>0</v>
      </c>
      <c r="BM35" s="378">
        <f t="shared" si="104"/>
        <v>0</v>
      </c>
      <c r="BN35" s="378"/>
      <c r="BO35" s="378">
        <f t="shared" si="104"/>
        <v>77593</v>
      </c>
      <c r="BP35" s="378">
        <f t="shared" si="104"/>
        <v>77593</v>
      </c>
      <c r="BQ35" s="378">
        <f t="shared" si="104"/>
        <v>0</v>
      </c>
      <c r="BR35" s="378">
        <f t="shared" si="104"/>
        <v>0</v>
      </c>
      <c r="BS35" s="642"/>
    </row>
    <row r="36" spans="1:72" s="985" customFormat="1">
      <c r="A36" s="830" t="s">
        <v>254</v>
      </c>
      <c r="B36" s="956" t="s">
        <v>31</v>
      </c>
      <c r="C36" s="953"/>
      <c r="D36" s="953"/>
      <c r="E36" s="961"/>
      <c r="F36" s="957">
        <f>SUM(F37:F40)</f>
        <v>324919</v>
      </c>
      <c r="G36" s="957">
        <f t="shared" ref="G36:BR36" si="105">SUM(G37:G40)</f>
        <v>237000</v>
      </c>
      <c r="H36" s="957"/>
      <c r="I36" s="957"/>
      <c r="J36" s="957"/>
      <c r="K36" s="957">
        <f t="shared" si="105"/>
        <v>0</v>
      </c>
      <c r="L36" s="957">
        <f t="shared" si="105"/>
        <v>0</v>
      </c>
      <c r="M36" s="957">
        <f t="shared" si="105"/>
        <v>3200</v>
      </c>
      <c r="N36" s="957">
        <f t="shared" si="105"/>
        <v>3200</v>
      </c>
      <c r="O36" s="957">
        <f t="shared" si="105"/>
        <v>0</v>
      </c>
      <c r="P36" s="957">
        <f t="shared" si="105"/>
        <v>0</v>
      </c>
      <c r="Q36" s="957">
        <f t="shared" si="105"/>
        <v>3200</v>
      </c>
      <c r="R36" s="957">
        <f t="shared" si="105"/>
        <v>0</v>
      </c>
      <c r="S36" s="957">
        <f t="shared" si="105"/>
        <v>0</v>
      </c>
      <c r="T36" s="957">
        <f t="shared" si="105"/>
        <v>2798</v>
      </c>
      <c r="U36" s="957">
        <f t="shared" si="105"/>
        <v>0</v>
      </c>
      <c r="V36" s="957">
        <f t="shared" si="105"/>
        <v>0</v>
      </c>
      <c r="W36" s="957">
        <f t="shared" si="105"/>
        <v>402</v>
      </c>
      <c r="X36" s="957">
        <f t="shared" si="105"/>
        <v>0</v>
      </c>
      <c r="Y36" s="957">
        <f t="shared" si="105"/>
        <v>0</v>
      </c>
      <c r="Z36" s="957">
        <f t="shared" si="105"/>
        <v>0</v>
      </c>
      <c r="AA36" s="957">
        <f t="shared" si="105"/>
        <v>0</v>
      </c>
      <c r="AB36" s="957">
        <f t="shared" si="105"/>
        <v>0</v>
      </c>
      <c r="AC36" s="957">
        <f t="shared" si="105"/>
        <v>0</v>
      </c>
      <c r="AD36" s="957">
        <f t="shared" si="105"/>
        <v>0</v>
      </c>
      <c r="AE36" s="957">
        <f t="shared" si="105"/>
        <v>0</v>
      </c>
      <c r="AF36" s="957">
        <f t="shared" si="105"/>
        <v>0</v>
      </c>
      <c r="AG36" s="957">
        <f t="shared" si="105"/>
        <v>0</v>
      </c>
      <c r="AH36" s="957">
        <f t="shared" si="105"/>
        <v>0</v>
      </c>
      <c r="AI36" s="957">
        <f t="shared" si="105"/>
        <v>0</v>
      </c>
      <c r="AJ36" s="957">
        <f t="shared" si="105"/>
        <v>0</v>
      </c>
      <c r="AK36" s="957">
        <f t="shared" si="105"/>
        <v>0</v>
      </c>
      <c r="AL36" s="957">
        <f t="shared" si="105"/>
        <v>0</v>
      </c>
      <c r="AM36" s="957">
        <f t="shared" si="105"/>
        <v>0</v>
      </c>
      <c r="AN36" s="957">
        <f t="shared" si="105"/>
        <v>0</v>
      </c>
      <c r="AO36" s="957">
        <f t="shared" si="105"/>
        <v>0</v>
      </c>
      <c r="AP36" s="957">
        <f t="shared" si="105"/>
        <v>0</v>
      </c>
      <c r="AQ36" s="965">
        <f t="shared" si="105"/>
        <v>0</v>
      </c>
      <c r="AR36" s="957">
        <f t="shared" si="105"/>
        <v>0</v>
      </c>
      <c r="AS36" s="957">
        <f t="shared" si="105"/>
        <v>0</v>
      </c>
      <c r="AT36" s="957">
        <f t="shared" si="105"/>
        <v>0</v>
      </c>
      <c r="AU36" s="986">
        <f t="shared" si="105"/>
        <v>3200</v>
      </c>
      <c r="AV36" s="986">
        <f t="shared" si="105"/>
        <v>0</v>
      </c>
      <c r="AW36" s="986">
        <f t="shared" si="105"/>
        <v>0</v>
      </c>
      <c r="AX36" s="986">
        <f t="shared" si="105"/>
        <v>0</v>
      </c>
      <c r="AY36" s="957">
        <f t="shared" si="105"/>
        <v>0</v>
      </c>
      <c r="AZ36" s="957">
        <f t="shared" si="105"/>
        <v>0</v>
      </c>
      <c r="BA36" s="957">
        <f t="shared" si="105"/>
        <v>0</v>
      </c>
      <c r="BB36" s="957">
        <f t="shared" si="105"/>
        <v>0</v>
      </c>
      <c r="BC36" s="957">
        <f t="shared" si="105"/>
        <v>0</v>
      </c>
      <c r="BD36" s="957">
        <f t="shared" si="105"/>
        <v>0</v>
      </c>
      <c r="BE36" s="957">
        <f t="shared" si="105"/>
        <v>0</v>
      </c>
      <c r="BF36" s="957">
        <f t="shared" si="105"/>
        <v>0</v>
      </c>
      <c r="BG36" s="957">
        <f t="shared" si="105"/>
        <v>0</v>
      </c>
      <c r="BH36" s="957">
        <f t="shared" si="105"/>
        <v>0</v>
      </c>
      <c r="BI36" s="957">
        <f t="shared" si="105"/>
        <v>0</v>
      </c>
      <c r="BJ36" s="957">
        <f t="shared" si="105"/>
        <v>0</v>
      </c>
      <c r="BK36" s="957">
        <f t="shared" si="105"/>
        <v>0</v>
      </c>
      <c r="BL36" s="957">
        <f t="shared" si="105"/>
        <v>0</v>
      </c>
      <c r="BM36" s="957">
        <f t="shared" si="105"/>
        <v>0</v>
      </c>
      <c r="BN36" s="957"/>
      <c r="BO36" s="957">
        <f t="shared" si="105"/>
        <v>0</v>
      </c>
      <c r="BP36" s="957">
        <f t="shared" si="105"/>
        <v>0</v>
      </c>
      <c r="BQ36" s="957">
        <f t="shared" si="105"/>
        <v>0</v>
      </c>
      <c r="BR36" s="957">
        <f t="shared" si="105"/>
        <v>0</v>
      </c>
      <c r="BS36" s="984"/>
    </row>
    <row r="37" spans="1:72" s="985" customFormat="1" ht="33">
      <c r="A37" s="830">
        <v>1</v>
      </c>
      <c r="B37" s="956" t="s">
        <v>121</v>
      </c>
      <c r="C37" s="829" t="s">
        <v>158</v>
      </c>
      <c r="D37" s="954" t="s">
        <v>170</v>
      </c>
      <c r="E37" s="829"/>
      <c r="F37" s="957">
        <v>80712</v>
      </c>
      <c r="G37" s="957">
        <v>70000</v>
      </c>
      <c r="H37" s="957"/>
      <c r="I37" s="957"/>
      <c r="J37" s="957"/>
      <c r="K37" s="786"/>
      <c r="L37" s="786"/>
      <c r="M37" s="742">
        <f>N37</f>
        <v>800</v>
      </c>
      <c r="N37" s="786">
        <v>800</v>
      </c>
      <c r="O37" s="786"/>
      <c r="P37" s="737"/>
      <c r="Q37" s="765">
        <v>800</v>
      </c>
      <c r="R37" s="738"/>
      <c r="S37" s="765"/>
      <c r="T37" s="742">
        <v>510</v>
      </c>
      <c r="U37" s="643"/>
      <c r="V37" s="742"/>
      <c r="W37" s="739">
        <f t="shared" ref="W37:W40" si="106">Q37-T37</f>
        <v>290</v>
      </c>
      <c r="X37" s="739"/>
      <c r="Y37" s="739"/>
      <c r="Z37" s="765"/>
      <c r="AA37" s="738"/>
      <c r="AB37" s="739"/>
      <c r="AC37" s="765"/>
      <c r="AD37" s="643"/>
      <c r="AE37" s="765"/>
      <c r="AF37" s="742">
        <f t="shared" ref="AF37:AF40" si="107">AG37+AH37</f>
        <v>0</v>
      </c>
      <c r="AG37" s="738"/>
      <c r="AH37" s="737"/>
      <c r="AI37" s="739">
        <f t="shared" ref="AI37:AI40" si="108">AC37-AF37</f>
        <v>0</v>
      </c>
      <c r="AJ37" s="739"/>
      <c r="AK37" s="739"/>
      <c r="AL37" s="737"/>
      <c r="AM37" s="738"/>
      <c r="AN37" s="737"/>
      <c r="AO37" s="742">
        <f t="shared" ref="AO37:AO40" si="109">AP37+AQ37</f>
        <v>0</v>
      </c>
      <c r="AP37" s="738"/>
      <c r="AQ37" s="739"/>
      <c r="AR37" s="742">
        <f t="shared" ref="AR37:AT40" si="110">AO37</f>
        <v>0</v>
      </c>
      <c r="AS37" s="738">
        <f t="shared" si="110"/>
        <v>0</v>
      </c>
      <c r="AT37" s="737">
        <f t="shared" si="110"/>
        <v>0</v>
      </c>
      <c r="AU37" s="756">
        <f t="shared" ref="AU37:AW40" si="111">Q37+AC37+AO37</f>
        <v>800</v>
      </c>
      <c r="AV37" s="756">
        <f t="shared" si="111"/>
        <v>0</v>
      </c>
      <c r="AW37" s="756">
        <f t="shared" si="111"/>
        <v>0</v>
      </c>
      <c r="AX37" s="756">
        <f t="shared" ref="AX37:AX40" si="112">AY37</f>
        <v>0</v>
      </c>
      <c r="AY37" s="643">
        <f t="shared" ref="AY37:BA40" si="113">N37-AU37</f>
        <v>0</v>
      </c>
      <c r="AZ37" s="737">
        <f t="shared" si="113"/>
        <v>0</v>
      </c>
      <c r="BA37" s="737">
        <f t="shared" si="113"/>
        <v>0</v>
      </c>
      <c r="BB37" s="737">
        <f>AX37</f>
        <v>0</v>
      </c>
      <c r="BC37" s="737">
        <f t="shared" ref="BC37:BC40" si="114">AZ37</f>
        <v>0</v>
      </c>
      <c r="BD37" s="737"/>
      <c r="BE37" s="737">
        <f t="shared" ref="BE37:BF40" si="115">BB37</f>
        <v>0</v>
      </c>
      <c r="BF37" s="737">
        <f t="shared" si="115"/>
        <v>0</v>
      </c>
      <c r="BG37" s="737"/>
      <c r="BH37" s="737">
        <f t="shared" ref="BH37:BI40" si="116">AY37-BB37</f>
        <v>0</v>
      </c>
      <c r="BI37" s="737">
        <f t="shared" si="116"/>
        <v>0</v>
      </c>
      <c r="BJ37" s="737"/>
      <c r="BK37" s="737"/>
      <c r="BL37" s="737"/>
      <c r="BM37" s="737"/>
      <c r="BN37" s="737"/>
      <c r="BO37" s="737">
        <f t="shared" ref="BO37:BO51" si="117">BP37</f>
        <v>0</v>
      </c>
      <c r="BP37" s="737">
        <f t="shared" ref="BP37:BQ40" si="118">AY37</f>
        <v>0</v>
      </c>
      <c r="BQ37" s="737">
        <f t="shared" si="118"/>
        <v>0</v>
      </c>
      <c r="BR37" s="984"/>
      <c r="BS37" s="984"/>
      <c r="BT37" s="985" t="s">
        <v>347</v>
      </c>
    </row>
    <row r="38" spans="1:72" s="985" customFormat="1" ht="33">
      <c r="A38" s="830">
        <v>2</v>
      </c>
      <c r="B38" s="956" t="s">
        <v>122</v>
      </c>
      <c r="C38" s="955" t="s">
        <v>159</v>
      </c>
      <c r="D38" s="954" t="s">
        <v>170</v>
      </c>
      <c r="E38" s="955"/>
      <c r="F38" s="957">
        <v>82207</v>
      </c>
      <c r="G38" s="957">
        <v>50000</v>
      </c>
      <c r="H38" s="957"/>
      <c r="I38" s="957"/>
      <c r="J38" s="957"/>
      <c r="K38" s="786"/>
      <c r="L38" s="786"/>
      <c r="M38" s="742">
        <f>N38</f>
        <v>800</v>
      </c>
      <c r="N38" s="786">
        <v>800</v>
      </c>
      <c r="O38" s="786"/>
      <c r="P38" s="737"/>
      <c r="Q38" s="765">
        <v>800</v>
      </c>
      <c r="R38" s="738"/>
      <c r="S38" s="765"/>
      <c r="T38" s="742">
        <v>800</v>
      </c>
      <c r="U38" s="643"/>
      <c r="V38" s="742"/>
      <c r="W38" s="739">
        <f t="shared" si="106"/>
        <v>0</v>
      </c>
      <c r="X38" s="739"/>
      <c r="Y38" s="739"/>
      <c r="Z38" s="765"/>
      <c r="AA38" s="738"/>
      <c r="AB38" s="739"/>
      <c r="AC38" s="765"/>
      <c r="AD38" s="643"/>
      <c r="AE38" s="765"/>
      <c r="AF38" s="742">
        <f t="shared" si="107"/>
        <v>0</v>
      </c>
      <c r="AG38" s="738"/>
      <c r="AH38" s="737"/>
      <c r="AI38" s="739">
        <f t="shared" si="108"/>
        <v>0</v>
      </c>
      <c r="AJ38" s="739"/>
      <c r="AK38" s="739"/>
      <c r="AL38" s="737"/>
      <c r="AM38" s="738"/>
      <c r="AN38" s="737"/>
      <c r="AO38" s="742">
        <f t="shared" si="109"/>
        <v>0</v>
      </c>
      <c r="AP38" s="738"/>
      <c r="AQ38" s="739"/>
      <c r="AR38" s="742">
        <f t="shared" si="110"/>
        <v>0</v>
      </c>
      <c r="AS38" s="738">
        <f t="shared" si="110"/>
        <v>0</v>
      </c>
      <c r="AT38" s="737">
        <f t="shared" si="110"/>
        <v>0</v>
      </c>
      <c r="AU38" s="756">
        <f t="shared" si="111"/>
        <v>800</v>
      </c>
      <c r="AV38" s="756">
        <f t="shared" si="111"/>
        <v>0</v>
      </c>
      <c r="AW38" s="756">
        <f t="shared" si="111"/>
        <v>0</v>
      </c>
      <c r="AX38" s="756">
        <f t="shared" si="112"/>
        <v>0</v>
      </c>
      <c r="AY38" s="643">
        <f t="shared" si="113"/>
        <v>0</v>
      </c>
      <c r="AZ38" s="737">
        <f t="shared" si="113"/>
        <v>0</v>
      </c>
      <c r="BA38" s="737">
        <f t="shared" si="113"/>
        <v>0</v>
      </c>
      <c r="BB38" s="737">
        <f>AX38</f>
        <v>0</v>
      </c>
      <c r="BC38" s="737">
        <f t="shared" si="114"/>
        <v>0</v>
      </c>
      <c r="BD38" s="737"/>
      <c r="BE38" s="737">
        <f t="shared" si="115"/>
        <v>0</v>
      </c>
      <c r="BF38" s="737">
        <f t="shared" si="115"/>
        <v>0</v>
      </c>
      <c r="BG38" s="737"/>
      <c r="BH38" s="737">
        <f t="shared" si="116"/>
        <v>0</v>
      </c>
      <c r="BI38" s="737">
        <f t="shared" si="116"/>
        <v>0</v>
      </c>
      <c r="BJ38" s="737"/>
      <c r="BK38" s="737"/>
      <c r="BL38" s="737"/>
      <c r="BM38" s="737"/>
      <c r="BN38" s="737"/>
      <c r="BO38" s="737">
        <f t="shared" si="117"/>
        <v>0</v>
      </c>
      <c r="BP38" s="737">
        <f t="shared" si="118"/>
        <v>0</v>
      </c>
      <c r="BQ38" s="737">
        <f t="shared" si="118"/>
        <v>0</v>
      </c>
      <c r="BR38" s="984"/>
      <c r="BS38" s="984"/>
      <c r="BT38" s="985" t="s">
        <v>348</v>
      </c>
    </row>
    <row r="39" spans="1:72" s="985" customFormat="1" ht="33">
      <c r="A39" s="830">
        <v>3</v>
      </c>
      <c r="B39" s="956" t="s">
        <v>123</v>
      </c>
      <c r="C39" s="955" t="s">
        <v>160</v>
      </c>
      <c r="D39" s="954" t="s">
        <v>170</v>
      </c>
      <c r="E39" s="955"/>
      <c r="F39" s="957">
        <v>81000</v>
      </c>
      <c r="G39" s="957">
        <v>52000</v>
      </c>
      <c r="H39" s="957"/>
      <c r="I39" s="957"/>
      <c r="J39" s="957"/>
      <c r="K39" s="786"/>
      <c r="L39" s="786"/>
      <c r="M39" s="742">
        <f>N39</f>
        <v>800</v>
      </c>
      <c r="N39" s="786">
        <v>800</v>
      </c>
      <c r="O39" s="786"/>
      <c r="P39" s="737"/>
      <c r="Q39" s="765">
        <v>800</v>
      </c>
      <c r="R39" s="738"/>
      <c r="S39" s="765"/>
      <c r="T39" s="742">
        <v>800</v>
      </c>
      <c r="U39" s="643"/>
      <c r="V39" s="742"/>
      <c r="W39" s="739">
        <f t="shared" si="106"/>
        <v>0</v>
      </c>
      <c r="X39" s="739"/>
      <c r="Y39" s="739"/>
      <c r="Z39" s="765"/>
      <c r="AA39" s="738"/>
      <c r="AB39" s="739"/>
      <c r="AC39" s="765"/>
      <c r="AD39" s="643"/>
      <c r="AE39" s="765"/>
      <c r="AF39" s="742">
        <f t="shared" si="107"/>
        <v>0</v>
      </c>
      <c r="AG39" s="738"/>
      <c r="AH39" s="737"/>
      <c r="AI39" s="739">
        <f t="shared" si="108"/>
        <v>0</v>
      </c>
      <c r="AJ39" s="739"/>
      <c r="AK39" s="739"/>
      <c r="AL39" s="737"/>
      <c r="AM39" s="738"/>
      <c r="AN39" s="737"/>
      <c r="AO39" s="742">
        <f t="shared" si="109"/>
        <v>0</v>
      </c>
      <c r="AP39" s="738"/>
      <c r="AQ39" s="739"/>
      <c r="AR39" s="742">
        <f t="shared" si="110"/>
        <v>0</v>
      </c>
      <c r="AS39" s="738">
        <f t="shared" si="110"/>
        <v>0</v>
      </c>
      <c r="AT39" s="737">
        <f t="shared" si="110"/>
        <v>0</v>
      </c>
      <c r="AU39" s="756">
        <f t="shared" si="111"/>
        <v>800</v>
      </c>
      <c r="AV39" s="756">
        <f t="shared" si="111"/>
        <v>0</v>
      </c>
      <c r="AW39" s="756">
        <f t="shared" si="111"/>
        <v>0</v>
      </c>
      <c r="AX39" s="756">
        <f t="shared" si="112"/>
        <v>0</v>
      </c>
      <c r="AY39" s="643">
        <f t="shared" si="113"/>
        <v>0</v>
      </c>
      <c r="AZ39" s="737">
        <f t="shared" si="113"/>
        <v>0</v>
      </c>
      <c r="BA39" s="737">
        <f t="shared" si="113"/>
        <v>0</v>
      </c>
      <c r="BB39" s="737">
        <f>AX39</f>
        <v>0</v>
      </c>
      <c r="BC39" s="737">
        <f t="shared" si="114"/>
        <v>0</v>
      </c>
      <c r="BD39" s="737"/>
      <c r="BE39" s="737">
        <f t="shared" si="115"/>
        <v>0</v>
      </c>
      <c r="BF39" s="737">
        <f t="shared" si="115"/>
        <v>0</v>
      </c>
      <c r="BG39" s="737"/>
      <c r="BH39" s="737">
        <f t="shared" si="116"/>
        <v>0</v>
      </c>
      <c r="BI39" s="737">
        <f t="shared" si="116"/>
        <v>0</v>
      </c>
      <c r="BJ39" s="737"/>
      <c r="BK39" s="737"/>
      <c r="BL39" s="737"/>
      <c r="BM39" s="737"/>
      <c r="BN39" s="737"/>
      <c r="BO39" s="737">
        <f t="shared" si="117"/>
        <v>0</v>
      </c>
      <c r="BP39" s="737">
        <f t="shared" si="118"/>
        <v>0</v>
      </c>
      <c r="BQ39" s="737">
        <f t="shared" si="118"/>
        <v>0</v>
      </c>
      <c r="BR39" s="984"/>
      <c r="BS39" s="984"/>
      <c r="BT39" s="985" t="s">
        <v>349</v>
      </c>
    </row>
    <row r="40" spans="1:72" s="985" customFormat="1" ht="52.15" customHeight="1">
      <c r="A40" s="830">
        <v>4</v>
      </c>
      <c r="B40" s="956" t="s">
        <v>124</v>
      </c>
      <c r="C40" s="955" t="s">
        <v>161</v>
      </c>
      <c r="D40" s="954" t="s">
        <v>170</v>
      </c>
      <c r="E40" s="955"/>
      <c r="F40" s="957">
        <v>81000</v>
      </c>
      <c r="G40" s="957">
        <v>65000</v>
      </c>
      <c r="H40" s="957"/>
      <c r="I40" s="957"/>
      <c r="J40" s="957"/>
      <c r="K40" s="786"/>
      <c r="L40" s="786"/>
      <c r="M40" s="742">
        <f>N40</f>
        <v>800</v>
      </c>
      <c r="N40" s="786">
        <v>800</v>
      </c>
      <c r="O40" s="786"/>
      <c r="P40" s="737"/>
      <c r="Q40" s="765">
        <v>800</v>
      </c>
      <c r="R40" s="738"/>
      <c r="S40" s="765"/>
      <c r="T40" s="742">
        <v>688</v>
      </c>
      <c r="U40" s="643"/>
      <c r="V40" s="742"/>
      <c r="W40" s="739">
        <f t="shared" si="106"/>
        <v>112</v>
      </c>
      <c r="X40" s="739"/>
      <c r="Y40" s="739"/>
      <c r="Z40" s="765"/>
      <c r="AA40" s="738"/>
      <c r="AB40" s="739"/>
      <c r="AC40" s="765"/>
      <c r="AD40" s="643"/>
      <c r="AE40" s="765"/>
      <c r="AF40" s="742">
        <f t="shared" si="107"/>
        <v>0</v>
      </c>
      <c r="AG40" s="738"/>
      <c r="AH40" s="737"/>
      <c r="AI40" s="739">
        <f t="shared" si="108"/>
        <v>0</v>
      </c>
      <c r="AJ40" s="739"/>
      <c r="AK40" s="739"/>
      <c r="AL40" s="737"/>
      <c r="AM40" s="738"/>
      <c r="AN40" s="737"/>
      <c r="AO40" s="742">
        <f t="shared" si="109"/>
        <v>0</v>
      </c>
      <c r="AP40" s="738"/>
      <c r="AQ40" s="739"/>
      <c r="AR40" s="742">
        <f t="shared" si="110"/>
        <v>0</v>
      </c>
      <c r="AS40" s="738">
        <f t="shared" si="110"/>
        <v>0</v>
      </c>
      <c r="AT40" s="737">
        <f t="shared" si="110"/>
        <v>0</v>
      </c>
      <c r="AU40" s="756">
        <f t="shared" si="111"/>
        <v>800</v>
      </c>
      <c r="AV40" s="756">
        <f t="shared" si="111"/>
        <v>0</v>
      </c>
      <c r="AW40" s="756">
        <f t="shared" si="111"/>
        <v>0</v>
      </c>
      <c r="AX40" s="756">
        <f t="shared" si="112"/>
        <v>0</v>
      </c>
      <c r="AY40" s="643">
        <f t="shared" si="113"/>
        <v>0</v>
      </c>
      <c r="AZ40" s="737">
        <f t="shared" si="113"/>
        <v>0</v>
      </c>
      <c r="BA40" s="737">
        <f t="shared" si="113"/>
        <v>0</v>
      </c>
      <c r="BB40" s="737">
        <f>AX40</f>
        <v>0</v>
      </c>
      <c r="BC40" s="737">
        <f t="shared" si="114"/>
        <v>0</v>
      </c>
      <c r="BD40" s="737"/>
      <c r="BE40" s="737">
        <f t="shared" si="115"/>
        <v>0</v>
      </c>
      <c r="BF40" s="737">
        <f t="shared" si="115"/>
        <v>0</v>
      </c>
      <c r="BG40" s="737"/>
      <c r="BH40" s="737">
        <f t="shared" si="116"/>
        <v>0</v>
      </c>
      <c r="BI40" s="737">
        <f t="shared" si="116"/>
        <v>0</v>
      </c>
      <c r="BJ40" s="737"/>
      <c r="BK40" s="737"/>
      <c r="BL40" s="737"/>
      <c r="BM40" s="737"/>
      <c r="BN40" s="737"/>
      <c r="BO40" s="737">
        <f t="shared" si="117"/>
        <v>0</v>
      </c>
      <c r="BP40" s="737">
        <f t="shared" si="118"/>
        <v>0</v>
      </c>
      <c r="BQ40" s="737">
        <f t="shared" si="118"/>
        <v>0</v>
      </c>
      <c r="BR40" s="984"/>
      <c r="BS40" s="984"/>
      <c r="BT40" s="985" t="s">
        <v>350</v>
      </c>
    </row>
    <row r="41" spans="1:72" s="985" customFormat="1">
      <c r="A41" s="830" t="s">
        <v>254</v>
      </c>
      <c r="B41" s="956" t="s">
        <v>30</v>
      </c>
      <c r="C41" s="955"/>
      <c r="D41" s="954"/>
      <c r="E41" s="955"/>
      <c r="F41" s="957">
        <f>F42+F52</f>
        <v>758567</v>
      </c>
      <c r="G41" s="957">
        <f t="shared" ref="G41:BR41" si="119">G42+G52</f>
        <v>600292</v>
      </c>
      <c r="H41" s="957"/>
      <c r="I41" s="957"/>
      <c r="J41" s="957"/>
      <c r="K41" s="957">
        <f t="shared" si="119"/>
        <v>186816</v>
      </c>
      <c r="L41" s="957">
        <f t="shared" si="119"/>
        <v>151531</v>
      </c>
      <c r="M41" s="957">
        <f t="shared" si="119"/>
        <v>264426</v>
      </c>
      <c r="N41" s="957">
        <f t="shared" si="119"/>
        <v>264426</v>
      </c>
      <c r="O41" s="957">
        <f t="shared" si="119"/>
        <v>24126</v>
      </c>
      <c r="P41" s="957">
        <f t="shared" si="119"/>
        <v>0</v>
      </c>
      <c r="Q41" s="957">
        <f t="shared" si="119"/>
        <v>103000</v>
      </c>
      <c r="R41" s="957">
        <f t="shared" si="119"/>
        <v>0</v>
      </c>
      <c r="S41" s="957">
        <f t="shared" si="119"/>
        <v>0</v>
      </c>
      <c r="T41" s="957">
        <f t="shared" si="119"/>
        <v>97573</v>
      </c>
      <c r="U41" s="957">
        <f t="shared" si="119"/>
        <v>0</v>
      </c>
      <c r="V41" s="957">
        <f t="shared" si="119"/>
        <v>0</v>
      </c>
      <c r="W41" s="957">
        <f t="shared" si="119"/>
        <v>5427</v>
      </c>
      <c r="X41" s="957">
        <f t="shared" si="119"/>
        <v>0</v>
      </c>
      <c r="Y41" s="957">
        <f t="shared" si="119"/>
        <v>0</v>
      </c>
      <c r="Z41" s="957">
        <f t="shared" si="119"/>
        <v>5168</v>
      </c>
      <c r="AA41" s="957">
        <f t="shared" si="119"/>
        <v>0</v>
      </c>
      <c r="AB41" s="957">
        <f t="shared" si="119"/>
        <v>0</v>
      </c>
      <c r="AC41" s="957">
        <f t="shared" si="119"/>
        <v>11920</v>
      </c>
      <c r="AD41" s="957">
        <f t="shared" si="119"/>
        <v>0</v>
      </c>
      <c r="AE41" s="957">
        <f t="shared" si="119"/>
        <v>0</v>
      </c>
      <c r="AF41" s="957">
        <f t="shared" si="119"/>
        <v>11920</v>
      </c>
      <c r="AG41" s="957">
        <f t="shared" si="119"/>
        <v>0</v>
      </c>
      <c r="AH41" s="957">
        <f t="shared" si="119"/>
        <v>0</v>
      </c>
      <c r="AI41" s="957">
        <f t="shared" si="119"/>
        <v>0</v>
      </c>
      <c r="AJ41" s="957">
        <f t="shared" si="119"/>
        <v>0</v>
      </c>
      <c r="AK41" s="957">
        <f t="shared" si="119"/>
        <v>0</v>
      </c>
      <c r="AL41" s="957">
        <f t="shared" si="119"/>
        <v>0</v>
      </c>
      <c r="AM41" s="957">
        <f t="shared" si="119"/>
        <v>0</v>
      </c>
      <c r="AN41" s="957">
        <f t="shared" si="119"/>
        <v>0</v>
      </c>
      <c r="AO41" s="957">
        <f t="shared" si="119"/>
        <v>71913</v>
      </c>
      <c r="AP41" s="957">
        <f t="shared" si="119"/>
        <v>24126</v>
      </c>
      <c r="AQ41" s="965">
        <f t="shared" si="119"/>
        <v>0</v>
      </c>
      <c r="AR41" s="957">
        <f t="shared" si="119"/>
        <v>71913</v>
      </c>
      <c r="AS41" s="957">
        <f t="shared" si="119"/>
        <v>24126</v>
      </c>
      <c r="AT41" s="957">
        <f t="shared" si="119"/>
        <v>0</v>
      </c>
      <c r="AU41" s="986">
        <f t="shared" si="119"/>
        <v>186833</v>
      </c>
      <c r="AV41" s="986">
        <f t="shared" si="119"/>
        <v>24126</v>
      </c>
      <c r="AW41" s="986">
        <f t="shared" si="119"/>
        <v>0</v>
      </c>
      <c r="AX41" s="756">
        <f>AY41</f>
        <v>77593</v>
      </c>
      <c r="AY41" s="957">
        <f t="shared" si="119"/>
        <v>77593</v>
      </c>
      <c r="AZ41" s="957">
        <f t="shared" si="119"/>
        <v>0</v>
      </c>
      <c r="BA41" s="957">
        <f t="shared" si="119"/>
        <v>0</v>
      </c>
      <c r="BB41" s="957">
        <f t="shared" si="119"/>
        <v>77593</v>
      </c>
      <c r="BC41" s="957">
        <f t="shared" si="119"/>
        <v>0</v>
      </c>
      <c r="BD41" s="957">
        <f t="shared" si="119"/>
        <v>0</v>
      </c>
      <c r="BE41" s="957">
        <f t="shared" si="119"/>
        <v>77593</v>
      </c>
      <c r="BF41" s="957">
        <f t="shared" si="119"/>
        <v>0</v>
      </c>
      <c r="BG41" s="957">
        <f t="shared" si="119"/>
        <v>0</v>
      </c>
      <c r="BH41" s="957">
        <f t="shared" si="119"/>
        <v>0</v>
      </c>
      <c r="BI41" s="957">
        <f t="shared" si="119"/>
        <v>0</v>
      </c>
      <c r="BJ41" s="957">
        <f t="shared" si="119"/>
        <v>0</v>
      </c>
      <c r="BK41" s="957">
        <f t="shared" si="119"/>
        <v>0</v>
      </c>
      <c r="BL41" s="957">
        <f t="shared" si="119"/>
        <v>0</v>
      </c>
      <c r="BM41" s="957">
        <f t="shared" si="119"/>
        <v>0</v>
      </c>
      <c r="BN41" s="957"/>
      <c r="BO41" s="957">
        <f t="shared" si="119"/>
        <v>77593</v>
      </c>
      <c r="BP41" s="957">
        <f t="shared" si="119"/>
        <v>77593</v>
      </c>
      <c r="BQ41" s="957">
        <f t="shared" si="119"/>
        <v>0</v>
      </c>
      <c r="BR41" s="957">
        <f t="shared" si="119"/>
        <v>0</v>
      </c>
      <c r="BS41" s="984"/>
    </row>
    <row r="42" spans="1:72" s="985" customFormat="1" ht="24" customHeight="1">
      <c r="A42" s="830" t="s">
        <v>29</v>
      </c>
      <c r="B42" s="952" t="s">
        <v>256</v>
      </c>
      <c r="C42" s="829"/>
      <c r="D42" s="830"/>
      <c r="E42" s="829"/>
      <c r="F42" s="786">
        <f>F43+F46</f>
        <v>500839</v>
      </c>
      <c r="G42" s="786">
        <f t="shared" ref="G42:BM42" si="120">G43+G46</f>
        <v>385694</v>
      </c>
      <c r="H42" s="786"/>
      <c r="I42" s="786"/>
      <c r="J42" s="786"/>
      <c r="K42" s="786">
        <f t="shared" si="120"/>
        <v>186816</v>
      </c>
      <c r="L42" s="786">
        <f t="shared" si="120"/>
        <v>151531</v>
      </c>
      <c r="M42" s="786">
        <f t="shared" si="120"/>
        <v>135426</v>
      </c>
      <c r="N42" s="786">
        <f t="shared" si="120"/>
        <v>135426</v>
      </c>
      <c r="O42" s="786">
        <f t="shared" si="120"/>
        <v>24126</v>
      </c>
      <c r="P42" s="786">
        <f t="shared" si="120"/>
        <v>0</v>
      </c>
      <c r="Q42" s="786">
        <f t="shared" si="120"/>
        <v>73000</v>
      </c>
      <c r="R42" s="786">
        <f t="shared" si="120"/>
        <v>0</v>
      </c>
      <c r="S42" s="786">
        <f t="shared" si="120"/>
        <v>0</v>
      </c>
      <c r="T42" s="786">
        <f t="shared" si="120"/>
        <v>67630</v>
      </c>
      <c r="U42" s="786">
        <f t="shared" si="120"/>
        <v>0</v>
      </c>
      <c r="V42" s="786">
        <f t="shared" si="120"/>
        <v>0</v>
      </c>
      <c r="W42" s="786">
        <f t="shared" si="120"/>
        <v>5370</v>
      </c>
      <c r="X42" s="786">
        <f t="shared" si="120"/>
        <v>0</v>
      </c>
      <c r="Y42" s="786">
        <f t="shared" si="120"/>
        <v>0</v>
      </c>
      <c r="Z42" s="786">
        <f t="shared" si="120"/>
        <v>5111</v>
      </c>
      <c r="AA42" s="786">
        <f t="shared" si="120"/>
        <v>0</v>
      </c>
      <c r="AB42" s="786">
        <f t="shared" si="120"/>
        <v>0</v>
      </c>
      <c r="AC42" s="786">
        <f t="shared" si="120"/>
        <v>11920</v>
      </c>
      <c r="AD42" s="786">
        <f t="shared" si="120"/>
        <v>0</v>
      </c>
      <c r="AE42" s="786">
        <f t="shared" si="120"/>
        <v>0</v>
      </c>
      <c r="AF42" s="786">
        <f t="shared" si="120"/>
        <v>11920</v>
      </c>
      <c r="AG42" s="786">
        <f t="shared" si="120"/>
        <v>0</v>
      </c>
      <c r="AH42" s="786">
        <f t="shared" si="120"/>
        <v>0</v>
      </c>
      <c r="AI42" s="786">
        <f t="shared" si="120"/>
        <v>0</v>
      </c>
      <c r="AJ42" s="786">
        <f t="shared" si="120"/>
        <v>0</v>
      </c>
      <c r="AK42" s="786">
        <f t="shared" si="120"/>
        <v>0</v>
      </c>
      <c r="AL42" s="786">
        <f t="shared" si="120"/>
        <v>0</v>
      </c>
      <c r="AM42" s="786">
        <f t="shared" si="120"/>
        <v>0</v>
      </c>
      <c r="AN42" s="786">
        <f t="shared" si="120"/>
        <v>0</v>
      </c>
      <c r="AO42" s="786">
        <f t="shared" si="120"/>
        <v>50506</v>
      </c>
      <c r="AP42" s="786">
        <f t="shared" si="120"/>
        <v>24126</v>
      </c>
      <c r="AQ42" s="785">
        <f t="shared" si="120"/>
        <v>0</v>
      </c>
      <c r="AR42" s="786">
        <f t="shared" si="120"/>
        <v>50506</v>
      </c>
      <c r="AS42" s="786">
        <f t="shared" si="120"/>
        <v>24126</v>
      </c>
      <c r="AT42" s="786">
        <f t="shared" si="120"/>
        <v>0</v>
      </c>
      <c r="AU42" s="987">
        <f t="shared" si="120"/>
        <v>135426</v>
      </c>
      <c r="AV42" s="987">
        <f t="shared" si="120"/>
        <v>24126</v>
      </c>
      <c r="AW42" s="987">
        <f t="shared" si="120"/>
        <v>0</v>
      </c>
      <c r="AX42" s="756">
        <f>AY42</f>
        <v>0</v>
      </c>
      <c r="AY42" s="786">
        <f t="shared" si="120"/>
        <v>0</v>
      </c>
      <c r="AZ42" s="786">
        <f t="shared" si="120"/>
        <v>0</v>
      </c>
      <c r="BA42" s="786">
        <f t="shared" si="120"/>
        <v>0</v>
      </c>
      <c r="BB42" s="786">
        <f t="shared" si="120"/>
        <v>0</v>
      </c>
      <c r="BC42" s="786">
        <f t="shared" si="120"/>
        <v>0</v>
      </c>
      <c r="BD42" s="786">
        <f t="shared" si="120"/>
        <v>0</v>
      </c>
      <c r="BE42" s="786">
        <f t="shared" si="120"/>
        <v>0</v>
      </c>
      <c r="BF42" s="786">
        <f t="shared" si="120"/>
        <v>0</v>
      </c>
      <c r="BG42" s="786">
        <f t="shared" si="120"/>
        <v>0</v>
      </c>
      <c r="BH42" s="786">
        <f t="shared" si="120"/>
        <v>0</v>
      </c>
      <c r="BI42" s="786">
        <f t="shared" si="120"/>
        <v>0</v>
      </c>
      <c r="BJ42" s="786">
        <f t="shared" si="120"/>
        <v>0</v>
      </c>
      <c r="BK42" s="786">
        <f t="shared" si="120"/>
        <v>0</v>
      </c>
      <c r="BL42" s="786">
        <f t="shared" si="120"/>
        <v>0</v>
      </c>
      <c r="BM42" s="786">
        <f t="shared" si="120"/>
        <v>0</v>
      </c>
      <c r="BN42" s="786"/>
      <c r="BO42" s="737">
        <f t="shared" si="117"/>
        <v>0</v>
      </c>
      <c r="BP42" s="737">
        <f t="shared" ref="BP42" si="121">AY42</f>
        <v>0</v>
      </c>
      <c r="BQ42" s="737">
        <f>AZ42</f>
        <v>0</v>
      </c>
      <c r="BR42" s="786"/>
      <c r="BS42" s="984"/>
    </row>
    <row r="43" spans="1:72" s="993" customFormat="1" ht="39.6" customHeight="1">
      <c r="A43" s="959"/>
      <c r="B43" s="988" t="s">
        <v>25</v>
      </c>
      <c r="C43" s="958"/>
      <c r="D43" s="959"/>
      <c r="E43" s="958"/>
      <c r="F43" s="989">
        <f>SUM(F44:F45)</f>
        <v>334209</v>
      </c>
      <c r="G43" s="989">
        <f>SUM(G44:G45)</f>
        <v>242984</v>
      </c>
      <c r="H43" s="989"/>
      <c r="I43" s="989"/>
      <c r="J43" s="989"/>
      <c r="K43" s="989">
        <f t="shared" ref="K43:BR43" si="122">SUM(K44:K45)</f>
        <v>118516</v>
      </c>
      <c r="L43" s="989">
        <f t="shared" si="122"/>
        <v>95731</v>
      </c>
      <c r="M43" s="989">
        <f t="shared" si="122"/>
        <v>62126</v>
      </c>
      <c r="N43" s="989">
        <f t="shared" si="122"/>
        <v>62126</v>
      </c>
      <c r="O43" s="989">
        <f t="shared" si="122"/>
        <v>24126</v>
      </c>
      <c r="P43" s="989">
        <f t="shared" si="122"/>
        <v>0</v>
      </c>
      <c r="Q43" s="989">
        <f t="shared" si="122"/>
        <v>15000</v>
      </c>
      <c r="R43" s="989">
        <f t="shared" si="122"/>
        <v>0</v>
      </c>
      <c r="S43" s="989">
        <f t="shared" si="122"/>
        <v>0</v>
      </c>
      <c r="T43" s="989">
        <f t="shared" si="122"/>
        <v>15000</v>
      </c>
      <c r="U43" s="989">
        <f t="shared" si="122"/>
        <v>0</v>
      </c>
      <c r="V43" s="989">
        <f t="shared" si="122"/>
        <v>0</v>
      </c>
      <c r="W43" s="989">
        <f t="shared" si="122"/>
        <v>0</v>
      </c>
      <c r="X43" s="989">
        <f t="shared" si="122"/>
        <v>0</v>
      </c>
      <c r="Y43" s="989">
        <f t="shared" si="122"/>
        <v>0</v>
      </c>
      <c r="Z43" s="989">
        <f t="shared" si="122"/>
        <v>0</v>
      </c>
      <c r="AA43" s="989">
        <f t="shared" si="122"/>
        <v>0</v>
      </c>
      <c r="AB43" s="989">
        <f t="shared" si="122"/>
        <v>0</v>
      </c>
      <c r="AC43" s="989">
        <f t="shared" si="122"/>
        <v>3620</v>
      </c>
      <c r="AD43" s="989">
        <f t="shared" si="122"/>
        <v>0</v>
      </c>
      <c r="AE43" s="989">
        <f t="shared" si="122"/>
        <v>0</v>
      </c>
      <c r="AF43" s="989">
        <f t="shared" si="122"/>
        <v>3620</v>
      </c>
      <c r="AG43" s="989">
        <f t="shared" si="122"/>
        <v>0</v>
      </c>
      <c r="AH43" s="989">
        <f t="shared" si="122"/>
        <v>0</v>
      </c>
      <c r="AI43" s="989">
        <f t="shared" si="122"/>
        <v>0</v>
      </c>
      <c r="AJ43" s="989">
        <f t="shared" si="122"/>
        <v>0</v>
      </c>
      <c r="AK43" s="989">
        <f t="shared" si="122"/>
        <v>0</v>
      </c>
      <c r="AL43" s="989">
        <f t="shared" si="122"/>
        <v>0</v>
      </c>
      <c r="AM43" s="989">
        <f t="shared" si="122"/>
        <v>0</v>
      </c>
      <c r="AN43" s="989">
        <f t="shared" si="122"/>
        <v>0</v>
      </c>
      <c r="AO43" s="989">
        <f t="shared" si="122"/>
        <v>43506</v>
      </c>
      <c r="AP43" s="989">
        <f t="shared" si="122"/>
        <v>24126</v>
      </c>
      <c r="AQ43" s="990">
        <f t="shared" si="122"/>
        <v>0</v>
      </c>
      <c r="AR43" s="989">
        <f t="shared" si="122"/>
        <v>43506</v>
      </c>
      <c r="AS43" s="989">
        <f t="shared" si="122"/>
        <v>24126</v>
      </c>
      <c r="AT43" s="989">
        <f t="shared" si="122"/>
        <v>0</v>
      </c>
      <c r="AU43" s="991">
        <f t="shared" si="122"/>
        <v>62126</v>
      </c>
      <c r="AV43" s="991">
        <f t="shared" si="122"/>
        <v>24126</v>
      </c>
      <c r="AW43" s="991">
        <f t="shared" si="122"/>
        <v>0</v>
      </c>
      <c r="AX43" s="756">
        <f>AY43</f>
        <v>0</v>
      </c>
      <c r="AY43" s="989">
        <f t="shared" si="122"/>
        <v>0</v>
      </c>
      <c r="AZ43" s="989">
        <f t="shared" si="122"/>
        <v>0</v>
      </c>
      <c r="BA43" s="989">
        <f t="shared" si="122"/>
        <v>0</v>
      </c>
      <c r="BB43" s="989">
        <f t="shared" si="122"/>
        <v>0</v>
      </c>
      <c r="BC43" s="989">
        <f t="shared" si="122"/>
        <v>0</v>
      </c>
      <c r="BD43" s="989">
        <f t="shared" si="122"/>
        <v>0</v>
      </c>
      <c r="BE43" s="989">
        <f t="shared" si="122"/>
        <v>0</v>
      </c>
      <c r="BF43" s="989">
        <f t="shared" si="122"/>
        <v>0</v>
      </c>
      <c r="BG43" s="989">
        <f t="shared" si="122"/>
        <v>0</v>
      </c>
      <c r="BH43" s="989">
        <f t="shared" si="122"/>
        <v>0</v>
      </c>
      <c r="BI43" s="989">
        <f t="shared" si="122"/>
        <v>0</v>
      </c>
      <c r="BJ43" s="989">
        <f t="shared" si="122"/>
        <v>0</v>
      </c>
      <c r="BK43" s="989">
        <f t="shared" si="122"/>
        <v>0</v>
      </c>
      <c r="BL43" s="989">
        <f t="shared" si="122"/>
        <v>0</v>
      </c>
      <c r="BM43" s="989">
        <f t="shared" si="122"/>
        <v>0</v>
      </c>
      <c r="BN43" s="989"/>
      <c r="BO43" s="989">
        <f t="shared" si="122"/>
        <v>0</v>
      </c>
      <c r="BP43" s="989">
        <f t="shared" si="122"/>
        <v>0</v>
      </c>
      <c r="BQ43" s="989">
        <f t="shared" si="122"/>
        <v>0</v>
      </c>
      <c r="BR43" s="989">
        <f t="shared" si="122"/>
        <v>0</v>
      </c>
      <c r="BS43" s="992"/>
    </row>
    <row r="44" spans="1:72" s="985" customFormat="1" ht="14.1" customHeight="1">
      <c r="A44" s="830">
        <v>1</v>
      </c>
      <c r="B44" s="960" t="s">
        <v>112</v>
      </c>
      <c r="C44" s="829"/>
      <c r="D44" s="954" t="s">
        <v>165</v>
      </c>
      <c r="E44" s="955" t="s">
        <v>180</v>
      </c>
      <c r="F44" s="786">
        <v>230894</v>
      </c>
      <c r="G44" s="786">
        <v>150000</v>
      </c>
      <c r="H44" s="786"/>
      <c r="I44" s="786"/>
      <c r="J44" s="786"/>
      <c r="K44" s="786">
        <v>70785</v>
      </c>
      <c r="L44" s="786">
        <v>50000</v>
      </c>
      <c r="M44" s="742">
        <f t="shared" ref="M44:M55" si="123">N44</f>
        <v>24126</v>
      </c>
      <c r="N44" s="786">
        <v>24126</v>
      </c>
      <c r="O44" s="786">
        <v>24126</v>
      </c>
      <c r="P44" s="737"/>
      <c r="Q44" s="765"/>
      <c r="R44" s="738"/>
      <c r="S44" s="739"/>
      <c r="T44" s="765"/>
      <c r="U44" s="738"/>
      <c r="V44" s="737"/>
      <c r="W44" s="739"/>
      <c r="X44" s="739"/>
      <c r="Y44" s="739"/>
      <c r="Z44" s="765"/>
      <c r="AA44" s="738"/>
      <c r="AB44" s="739"/>
      <c r="AC44" s="742"/>
      <c r="AD44" s="738"/>
      <c r="AE44" s="739"/>
      <c r="AF44" s="742"/>
      <c r="AG44" s="738"/>
      <c r="AH44" s="737"/>
      <c r="AI44" s="739"/>
      <c r="AJ44" s="739"/>
      <c r="AK44" s="739"/>
      <c r="AL44" s="737"/>
      <c r="AM44" s="738"/>
      <c r="AN44" s="737"/>
      <c r="AO44" s="742">
        <f>AP44+AQ44</f>
        <v>24126</v>
      </c>
      <c r="AP44" s="742">
        <v>24126</v>
      </c>
      <c r="AQ44" s="765"/>
      <c r="AR44" s="742">
        <f>AO44</f>
        <v>24126</v>
      </c>
      <c r="AS44" s="738">
        <f>AP44</f>
        <v>24126</v>
      </c>
      <c r="AT44" s="737">
        <f>AQ44</f>
        <v>0</v>
      </c>
      <c r="AU44" s="756">
        <f t="shared" ref="AU44:AW51" si="124">Q44+AC44+AO44</f>
        <v>24126</v>
      </c>
      <c r="AV44" s="756">
        <f t="shared" si="124"/>
        <v>24126</v>
      </c>
      <c r="AW44" s="756">
        <f t="shared" si="124"/>
        <v>0</v>
      </c>
      <c r="AX44" s="756">
        <f>AY44</f>
        <v>0</v>
      </c>
      <c r="AY44" s="643">
        <f t="shared" ref="AY44:BA45" si="125">N44-AU44</f>
        <v>0</v>
      </c>
      <c r="AZ44" s="737">
        <f t="shared" si="125"/>
        <v>0</v>
      </c>
      <c r="BA44" s="737">
        <f t="shared" si="125"/>
        <v>0</v>
      </c>
      <c r="BB44" s="737">
        <f>AX44</f>
        <v>0</v>
      </c>
      <c r="BC44" s="737">
        <f t="shared" ref="BC44:BC45" si="126">AZ44</f>
        <v>0</v>
      </c>
      <c r="BD44" s="737"/>
      <c r="BE44" s="737">
        <f t="shared" ref="BE44:BF45" si="127">BB44</f>
        <v>0</v>
      </c>
      <c r="BF44" s="737">
        <f t="shared" si="127"/>
        <v>0</v>
      </c>
      <c r="BG44" s="737"/>
      <c r="BH44" s="737">
        <f t="shared" ref="BH44:BI45" si="128">AY44-BB44</f>
        <v>0</v>
      </c>
      <c r="BI44" s="737">
        <f t="shared" si="128"/>
        <v>0</v>
      </c>
      <c r="BJ44" s="737"/>
      <c r="BK44" s="737"/>
      <c r="BL44" s="737"/>
      <c r="BM44" s="737"/>
      <c r="BN44" s="737"/>
      <c r="BO44" s="737">
        <f t="shared" si="117"/>
        <v>0</v>
      </c>
      <c r="BP44" s="737">
        <f t="shared" ref="BP44:BP45" si="129">AY44</f>
        <v>0</v>
      </c>
      <c r="BQ44" s="737">
        <f>AZ44</f>
        <v>0</v>
      </c>
      <c r="BR44" s="984"/>
      <c r="BS44" s="984"/>
      <c r="BT44" s="985" t="s">
        <v>351</v>
      </c>
    </row>
    <row r="45" spans="1:72" s="985" customFormat="1" ht="43.15" customHeight="1">
      <c r="A45" s="830">
        <v>2</v>
      </c>
      <c r="B45" s="956" t="s">
        <v>118</v>
      </c>
      <c r="C45" s="961"/>
      <c r="D45" s="954" t="s">
        <v>168</v>
      </c>
      <c r="E45" s="955" t="s">
        <v>186</v>
      </c>
      <c r="F45" s="957">
        <v>103315</v>
      </c>
      <c r="G45" s="786">
        <v>92984</v>
      </c>
      <c r="H45" s="786"/>
      <c r="I45" s="786"/>
      <c r="J45" s="786"/>
      <c r="K45" s="786">
        <v>47731</v>
      </c>
      <c r="L45" s="786">
        <v>45731</v>
      </c>
      <c r="M45" s="742">
        <f>N45</f>
        <v>38000</v>
      </c>
      <c r="N45" s="786">
        <v>38000</v>
      </c>
      <c r="O45" s="786">
        <v>0</v>
      </c>
      <c r="P45" s="737"/>
      <c r="Q45" s="765">
        <v>15000</v>
      </c>
      <c r="R45" s="738"/>
      <c r="S45" s="765"/>
      <c r="T45" s="765">
        <v>15000</v>
      </c>
      <c r="U45" s="738"/>
      <c r="V45" s="765"/>
      <c r="W45" s="739">
        <f>Q45-T45</f>
        <v>0</v>
      </c>
      <c r="X45" s="739"/>
      <c r="Y45" s="765"/>
      <c r="Z45" s="765"/>
      <c r="AA45" s="738"/>
      <c r="AB45" s="739"/>
      <c r="AC45" s="765">
        <v>3620</v>
      </c>
      <c r="AD45" s="643"/>
      <c r="AE45" s="765"/>
      <c r="AF45" s="742">
        <v>3620</v>
      </c>
      <c r="AG45" s="738"/>
      <c r="AH45" s="742"/>
      <c r="AI45" s="739">
        <f>AC45-AF45</f>
        <v>0</v>
      </c>
      <c r="AJ45" s="739"/>
      <c r="AK45" s="739"/>
      <c r="AL45" s="737"/>
      <c r="AM45" s="738"/>
      <c r="AN45" s="737"/>
      <c r="AO45" s="742">
        <v>19380</v>
      </c>
      <c r="AP45" s="738"/>
      <c r="AQ45" s="765"/>
      <c r="AR45" s="742">
        <f>AO45</f>
        <v>19380</v>
      </c>
      <c r="AS45" s="738"/>
      <c r="AT45" s="737"/>
      <c r="AU45" s="756">
        <f t="shared" si="124"/>
        <v>38000</v>
      </c>
      <c r="AV45" s="756">
        <f t="shared" si="124"/>
        <v>0</v>
      </c>
      <c r="AW45" s="756">
        <f t="shared" si="124"/>
        <v>0</v>
      </c>
      <c r="AX45" s="756">
        <f t="shared" ref="AX45" si="130">AY45</f>
        <v>0</v>
      </c>
      <c r="AY45" s="643">
        <f t="shared" si="125"/>
        <v>0</v>
      </c>
      <c r="AZ45" s="737">
        <f t="shared" si="125"/>
        <v>0</v>
      </c>
      <c r="BA45" s="737">
        <f t="shared" si="125"/>
        <v>0</v>
      </c>
      <c r="BB45" s="737">
        <f>AX45</f>
        <v>0</v>
      </c>
      <c r="BC45" s="737">
        <f t="shared" si="126"/>
        <v>0</v>
      </c>
      <c r="BD45" s="737"/>
      <c r="BE45" s="737">
        <f t="shared" si="127"/>
        <v>0</v>
      </c>
      <c r="BF45" s="737">
        <f t="shared" si="127"/>
        <v>0</v>
      </c>
      <c r="BG45" s="737"/>
      <c r="BH45" s="737">
        <f t="shared" si="128"/>
        <v>0</v>
      </c>
      <c r="BI45" s="737">
        <f t="shared" si="128"/>
        <v>0</v>
      </c>
      <c r="BJ45" s="737"/>
      <c r="BK45" s="737"/>
      <c r="BL45" s="737"/>
      <c r="BM45" s="737"/>
      <c r="BN45" s="737"/>
      <c r="BO45" s="737">
        <f t="shared" si="117"/>
        <v>0</v>
      </c>
      <c r="BP45" s="737">
        <f t="shared" si="129"/>
        <v>0</v>
      </c>
      <c r="BQ45" s="737">
        <f>AZ45</f>
        <v>0</v>
      </c>
      <c r="BR45" s="984"/>
      <c r="BS45" s="984"/>
      <c r="BT45" s="985" t="s">
        <v>352</v>
      </c>
    </row>
    <row r="46" spans="1:72" s="985" customFormat="1" ht="43.15" customHeight="1">
      <c r="A46" s="830"/>
      <c r="B46" s="988" t="s">
        <v>24</v>
      </c>
      <c r="C46" s="961"/>
      <c r="D46" s="954"/>
      <c r="E46" s="955"/>
      <c r="F46" s="994">
        <f>SUM(F47:F51)</f>
        <v>166630</v>
      </c>
      <c r="G46" s="994">
        <f t="shared" ref="G46:BR46" si="131">SUM(G47:G51)</f>
        <v>142710</v>
      </c>
      <c r="H46" s="994"/>
      <c r="I46" s="994"/>
      <c r="J46" s="994"/>
      <c r="K46" s="994">
        <f t="shared" si="131"/>
        <v>68300</v>
      </c>
      <c r="L46" s="994">
        <f t="shared" si="131"/>
        <v>55800</v>
      </c>
      <c r="M46" s="994">
        <f t="shared" si="131"/>
        <v>73300</v>
      </c>
      <c r="N46" s="994">
        <f t="shared" si="131"/>
        <v>73300</v>
      </c>
      <c r="O46" s="994">
        <f t="shared" si="131"/>
        <v>0</v>
      </c>
      <c r="P46" s="994">
        <f t="shared" si="131"/>
        <v>0</v>
      </c>
      <c r="Q46" s="994">
        <f t="shared" si="131"/>
        <v>58000</v>
      </c>
      <c r="R46" s="994">
        <f t="shared" si="131"/>
        <v>0</v>
      </c>
      <c r="S46" s="994">
        <f t="shared" si="131"/>
        <v>0</v>
      </c>
      <c r="T46" s="994">
        <f t="shared" si="131"/>
        <v>52630</v>
      </c>
      <c r="U46" s="994">
        <f t="shared" si="131"/>
        <v>0</v>
      </c>
      <c r="V46" s="994">
        <f t="shared" si="131"/>
        <v>0</v>
      </c>
      <c r="W46" s="994">
        <f t="shared" si="131"/>
        <v>5370</v>
      </c>
      <c r="X46" s="994">
        <f t="shared" si="131"/>
        <v>0</v>
      </c>
      <c r="Y46" s="994">
        <f t="shared" si="131"/>
        <v>0</v>
      </c>
      <c r="Z46" s="994">
        <f t="shared" si="131"/>
        <v>5111</v>
      </c>
      <c r="AA46" s="994">
        <f t="shared" si="131"/>
        <v>0</v>
      </c>
      <c r="AB46" s="994">
        <f t="shared" si="131"/>
        <v>0</v>
      </c>
      <c r="AC46" s="994">
        <f t="shared" si="131"/>
        <v>8300</v>
      </c>
      <c r="AD46" s="994">
        <f t="shared" si="131"/>
        <v>0</v>
      </c>
      <c r="AE46" s="994">
        <f t="shared" si="131"/>
        <v>0</v>
      </c>
      <c r="AF46" s="994">
        <f t="shared" si="131"/>
        <v>8300</v>
      </c>
      <c r="AG46" s="994">
        <f t="shared" si="131"/>
        <v>0</v>
      </c>
      <c r="AH46" s="994">
        <f t="shared" si="131"/>
        <v>0</v>
      </c>
      <c r="AI46" s="994">
        <f t="shared" si="131"/>
        <v>0</v>
      </c>
      <c r="AJ46" s="994">
        <f t="shared" si="131"/>
        <v>0</v>
      </c>
      <c r="AK46" s="994">
        <f t="shared" si="131"/>
        <v>0</v>
      </c>
      <c r="AL46" s="994">
        <f t="shared" si="131"/>
        <v>0</v>
      </c>
      <c r="AM46" s="994">
        <f t="shared" si="131"/>
        <v>0</v>
      </c>
      <c r="AN46" s="994">
        <f t="shared" si="131"/>
        <v>0</v>
      </c>
      <c r="AO46" s="994">
        <f t="shared" si="131"/>
        <v>7000</v>
      </c>
      <c r="AP46" s="994">
        <f t="shared" si="131"/>
        <v>0</v>
      </c>
      <c r="AQ46" s="995">
        <f t="shared" si="131"/>
        <v>0</v>
      </c>
      <c r="AR46" s="994">
        <f t="shared" si="131"/>
        <v>7000</v>
      </c>
      <c r="AS46" s="994">
        <f t="shared" si="131"/>
        <v>0</v>
      </c>
      <c r="AT46" s="994">
        <f t="shared" si="131"/>
        <v>0</v>
      </c>
      <c r="AU46" s="996">
        <f t="shared" si="131"/>
        <v>73300</v>
      </c>
      <c r="AV46" s="996">
        <f t="shared" si="131"/>
        <v>0</v>
      </c>
      <c r="AW46" s="996">
        <f t="shared" si="131"/>
        <v>0</v>
      </c>
      <c r="AX46" s="996">
        <f t="shared" si="131"/>
        <v>0</v>
      </c>
      <c r="AY46" s="994">
        <f t="shared" si="131"/>
        <v>0</v>
      </c>
      <c r="AZ46" s="994">
        <f t="shared" si="131"/>
        <v>0</v>
      </c>
      <c r="BA46" s="994">
        <f t="shared" si="131"/>
        <v>0</v>
      </c>
      <c r="BB46" s="994">
        <f t="shared" si="131"/>
        <v>0</v>
      </c>
      <c r="BC46" s="994">
        <f t="shared" si="131"/>
        <v>0</v>
      </c>
      <c r="BD46" s="994">
        <f t="shared" si="131"/>
        <v>0</v>
      </c>
      <c r="BE46" s="994">
        <f t="shared" si="131"/>
        <v>0</v>
      </c>
      <c r="BF46" s="994">
        <f t="shared" si="131"/>
        <v>0</v>
      </c>
      <c r="BG46" s="994">
        <f t="shared" si="131"/>
        <v>0</v>
      </c>
      <c r="BH46" s="994">
        <f t="shared" si="131"/>
        <v>0</v>
      </c>
      <c r="BI46" s="994">
        <f t="shared" si="131"/>
        <v>0</v>
      </c>
      <c r="BJ46" s="994">
        <f t="shared" si="131"/>
        <v>0</v>
      </c>
      <c r="BK46" s="994">
        <f t="shared" si="131"/>
        <v>0</v>
      </c>
      <c r="BL46" s="994">
        <f t="shared" si="131"/>
        <v>0</v>
      </c>
      <c r="BM46" s="994">
        <f t="shared" si="131"/>
        <v>0</v>
      </c>
      <c r="BN46" s="994"/>
      <c r="BO46" s="994">
        <f t="shared" si="131"/>
        <v>0</v>
      </c>
      <c r="BP46" s="994">
        <f t="shared" si="131"/>
        <v>0</v>
      </c>
      <c r="BQ46" s="994">
        <f t="shared" si="131"/>
        <v>0</v>
      </c>
      <c r="BR46" s="994">
        <f t="shared" si="131"/>
        <v>0</v>
      </c>
      <c r="BS46" s="984"/>
    </row>
    <row r="47" spans="1:72" s="985" customFormat="1" ht="43.15" customHeight="1">
      <c r="A47" s="830">
        <v>1</v>
      </c>
      <c r="B47" s="956" t="s">
        <v>113</v>
      </c>
      <c r="C47" s="961"/>
      <c r="D47" s="954" t="s">
        <v>166</v>
      </c>
      <c r="E47" s="961" t="s">
        <v>181</v>
      </c>
      <c r="F47" s="786">
        <v>49506</v>
      </c>
      <c r="G47" s="786">
        <v>40000</v>
      </c>
      <c r="H47" s="786"/>
      <c r="I47" s="786"/>
      <c r="J47" s="786"/>
      <c r="K47" s="786">
        <v>25100</v>
      </c>
      <c r="L47" s="786">
        <v>18100</v>
      </c>
      <c r="M47" s="742">
        <f t="shared" si="123"/>
        <v>21900</v>
      </c>
      <c r="N47" s="786">
        <v>21900</v>
      </c>
      <c r="O47" s="786">
        <v>0</v>
      </c>
      <c r="P47" s="737"/>
      <c r="Q47" s="765">
        <v>21600</v>
      </c>
      <c r="R47" s="738"/>
      <c r="S47" s="785"/>
      <c r="T47" s="765">
        <v>20803</v>
      </c>
      <c r="U47" s="738"/>
      <c r="V47" s="786"/>
      <c r="W47" s="739">
        <f t="shared" ref="W47:W49" si="132">Q47-T47</f>
        <v>797</v>
      </c>
      <c r="X47" s="739"/>
      <c r="Y47" s="739"/>
      <c r="Z47" s="765">
        <v>797</v>
      </c>
      <c r="AA47" s="738"/>
      <c r="AB47" s="739"/>
      <c r="AC47" s="765">
        <v>300</v>
      </c>
      <c r="AD47" s="643"/>
      <c r="AE47" s="765"/>
      <c r="AF47" s="742">
        <v>300</v>
      </c>
      <c r="AG47" s="738"/>
      <c r="AH47" s="742"/>
      <c r="AI47" s="765"/>
      <c r="AJ47" s="739"/>
      <c r="AK47" s="739"/>
      <c r="AL47" s="737"/>
      <c r="AM47" s="738"/>
      <c r="AN47" s="737"/>
      <c r="AO47" s="742"/>
      <c r="AP47" s="738"/>
      <c r="AQ47" s="739"/>
      <c r="AR47" s="742">
        <f t="shared" ref="AR47:AR51" si="133">AO47</f>
        <v>0</v>
      </c>
      <c r="AS47" s="738"/>
      <c r="AT47" s="737"/>
      <c r="AU47" s="756">
        <f t="shared" si="124"/>
        <v>21900</v>
      </c>
      <c r="AV47" s="756">
        <f t="shared" si="124"/>
        <v>0</v>
      </c>
      <c r="AW47" s="756">
        <f t="shared" si="124"/>
        <v>0</v>
      </c>
      <c r="AX47" s="756">
        <f t="shared" ref="AX47:AX51" si="134">AY47</f>
        <v>0</v>
      </c>
      <c r="AY47" s="643">
        <f t="shared" ref="AY47:BA51" si="135">N47-AU47</f>
        <v>0</v>
      </c>
      <c r="AZ47" s="737">
        <f t="shared" si="135"/>
        <v>0</v>
      </c>
      <c r="BA47" s="737">
        <f t="shared" si="135"/>
        <v>0</v>
      </c>
      <c r="BB47" s="737">
        <f>AX47</f>
        <v>0</v>
      </c>
      <c r="BC47" s="737">
        <f t="shared" ref="BC47:BC51" si="136">AZ47</f>
        <v>0</v>
      </c>
      <c r="BD47" s="737"/>
      <c r="BE47" s="737">
        <f t="shared" ref="BE47:BF51" si="137">BB47</f>
        <v>0</v>
      </c>
      <c r="BF47" s="737">
        <f t="shared" si="137"/>
        <v>0</v>
      </c>
      <c r="BG47" s="737"/>
      <c r="BH47" s="737">
        <f t="shared" ref="BH47:BI51" si="138">AY47-BB47</f>
        <v>0</v>
      </c>
      <c r="BI47" s="737">
        <f t="shared" si="138"/>
        <v>0</v>
      </c>
      <c r="BJ47" s="737"/>
      <c r="BK47" s="737"/>
      <c r="BL47" s="737"/>
      <c r="BM47" s="737"/>
      <c r="BN47" s="737"/>
      <c r="BO47" s="737">
        <f t="shared" si="117"/>
        <v>0</v>
      </c>
      <c r="BP47" s="737">
        <f t="shared" ref="BP47:BP51" si="139">AY47</f>
        <v>0</v>
      </c>
      <c r="BQ47" s="737">
        <f>AZ47</f>
        <v>0</v>
      </c>
      <c r="BR47" s="984"/>
      <c r="BS47" s="984"/>
      <c r="BT47" s="985" t="s">
        <v>345</v>
      </c>
    </row>
    <row r="48" spans="1:72" s="985" customFormat="1" ht="43.15" customHeight="1">
      <c r="A48" s="830">
        <f>A47+1</f>
        <v>2</v>
      </c>
      <c r="B48" s="540" t="s">
        <v>114</v>
      </c>
      <c r="C48" s="961"/>
      <c r="D48" s="954" t="s">
        <v>167</v>
      </c>
      <c r="E48" s="961" t="s">
        <v>182</v>
      </c>
      <c r="F48" s="786">
        <v>36612</v>
      </c>
      <c r="G48" s="786">
        <v>35000</v>
      </c>
      <c r="H48" s="786"/>
      <c r="I48" s="786"/>
      <c r="J48" s="786"/>
      <c r="K48" s="786">
        <v>12800</v>
      </c>
      <c r="L48" s="786">
        <v>12800</v>
      </c>
      <c r="M48" s="742">
        <f t="shared" si="123"/>
        <v>15000</v>
      </c>
      <c r="N48" s="786">
        <v>15000</v>
      </c>
      <c r="O48" s="786">
        <v>0</v>
      </c>
      <c r="P48" s="737"/>
      <c r="Q48" s="765">
        <v>15000</v>
      </c>
      <c r="R48" s="738"/>
      <c r="S48" s="785"/>
      <c r="T48" s="786">
        <v>10641</v>
      </c>
      <c r="U48" s="738"/>
      <c r="V48" s="786"/>
      <c r="W48" s="739">
        <f t="shared" si="132"/>
        <v>4359</v>
      </c>
      <c r="X48" s="739"/>
      <c r="Y48" s="739"/>
      <c r="Z48" s="765">
        <v>4314</v>
      </c>
      <c r="AA48" s="738"/>
      <c r="AB48" s="765"/>
      <c r="AC48" s="765"/>
      <c r="AD48" s="643"/>
      <c r="AE48" s="765"/>
      <c r="AF48" s="742"/>
      <c r="AG48" s="738"/>
      <c r="AH48" s="737"/>
      <c r="AI48" s="739"/>
      <c r="AJ48" s="739"/>
      <c r="AK48" s="739"/>
      <c r="AL48" s="737"/>
      <c r="AM48" s="738"/>
      <c r="AN48" s="737"/>
      <c r="AO48" s="742"/>
      <c r="AP48" s="738"/>
      <c r="AQ48" s="739"/>
      <c r="AR48" s="742">
        <f t="shared" si="133"/>
        <v>0</v>
      </c>
      <c r="AS48" s="738"/>
      <c r="AT48" s="737"/>
      <c r="AU48" s="756">
        <f t="shared" si="124"/>
        <v>15000</v>
      </c>
      <c r="AV48" s="756">
        <f t="shared" si="124"/>
        <v>0</v>
      </c>
      <c r="AW48" s="756">
        <f t="shared" si="124"/>
        <v>0</v>
      </c>
      <c r="AX48" s="756">
        <f t="shared" si="134"/>
        <v>0</v>
      </c>
      <c r="AY48" s="643">
        <f t="shared" si="135"/>
        <v>0</v>
      </c>
      <c r="AZ48" s="737">
        <f t="shared" si="135"/>
        <v>0</v>
      </c>
      <c r="BA48" s="737">
        <f t="shared" si="135"/>
        <v>0</v>
      </c>
      <c r="BB48" s="737">
        <f>AX48</f>
        <v>0</v>
      </c>
      <c r="BC48" s="737">
        <f t="shared" si="136"/>
        <v>0</v>
      </c>
      <c r="BD48" s="737"/>
      <c r="BE48" s="737">
        <f t="shared" si="137"/>
        <v>0</v>
      </c>
      <c r="BF48" s="737">
        <f t="shared" si="137"/>
        <v>0</v>
      </c>
      <c r="BG48" s="737"/>
      <c r="BH48" s="737">
        <f t="shared" si="138"/>
        <v>0</v>
      </c>
      <c r="BI48" s="737">
        <f t="shared" si="138"/>
        <v>0</v>
      </c>
      <c r="BJ48" s="737"/>
      <c r="BK48" s="737"/>
      <c r="BL48" s="737"/>
      <c r="BM48" s="737"/>
      <c r="BN48" s="737"/>
      <c r="BO48" s="737">
        <f t="shared" si="117"/>
        <v>0</v>
      </c>
      <c r="BP48" s="737">
        <f t="shared" si="139"/>
        <v>0</v>
      </c>
      <c r="BQ48" s="737">
        <f>AZ48</f>
        <v>0</v>
      </c>
      <c r="BR48" s="984"/>
      <c r="BS48" s="984"/>
      <c r="BT48" s="985" t="s">
        <v>345</v>
      </c>
    </row>
    <row r="49" spans="1:72" s="985" customFormat="1" ht="43.15" customHeight="1">
      <c r="A49" s="830">
        <f>A48+1</f>
        <v>3</v>
      </c>
      <c r="B49" s="540" t="s">
        <v>115</v>
      </c>
      <c r="C49" s="961"/>
      <c r="D49" s="954" t="s">
        <v>167</v>
      </c>
      <c r="E49" s="961" t="s">
        <v>183</v>
      </c>
      <c r="F49" s="786">
        <v>36525</v>
      </c>
      <c r="G49" s="786">
        <v>32710</v>
      </c>
      <c r="H49" s="786"/>
      <c r="I49" s="786"/>
      <c r="J49" s="786"/>
      <c r="K49" s="786">
        <v>12800</v>
      </c>
      <c r="L49" s="786">
        <v>9300</v>
      </c>
      <c r="M49" s="742">
        <f t="shared" si="123"/>
        <v>21000</v>
      </c>
      <c r="N49" s="786">
        <v>21000</v>
      </c>
      <c r="O49" s="786">
        <v>0</v>
      </c>
      <c r="P49" s="737"/>
      <c r="Q49" s="785">
        <v>10000</v>
      </c>
      <c r="R49" s="786"/>
      <c r="S49" s="785"/>
      <c r="T49" s="786">
        <v>9786</v>
      </c>
      <c r="U49" s="738"/>
      <c r="V49" s="737"/>
      <c r="W49" s="739">
        <f t="shared" si="132"/>
        <v>214</v>
      </c>
      <c r="X49" s="739"/>
      <c r="Y49" s="765"/>
      <c r="Z49" s="765"/>
      <c r="AA49" s="738"/>
      <c r="AB49" s="765"/>
      <c r="AC49" s="765">
        <v>4000</v>
      </c>
      <c r="AD49" s="643"/>
      <c r="AE49" s="765"/>
      <c r="AF49" s="742">
        <v>4000</v>
      </c>
      <c r="AG49" s="738"/>
      <c r="AH49" s="742"/>
      <c r="AI49" s="739">
        <f t="shared" ref="AI49:AI51" si="140">AC49-AF49</f>
        <v>0</v>
      </c>
      <c r="AJ49" s="739"/>
      <c r="AK49" s="739"/>
      <c r="AL49" s="737"/>
      <c r="AM49" s="738"/>
      <c r="AN49" s="737"/>
      <c r="AO49" s="742">
        <v>7000</v>
      </c>
      <c r="AP49" s="738"/>
      <c r="AQ49" s="765"/>
      <c r="AR49" s="742">
        <f t="shared" si="133"/>
        <v>7000</v>
      </c>
      <c r="AS49" s="738"/>
      <c r="AT49" s="737"/>
      <c r="AU49" s="756">
        <f t="shared" si="124"/>
        <v>21000</v>
      </c>
      <c r="AV49" s="756">
        <f t="shared" si="124"/>
        <v>0</v>
      </c>
      <c r="AW49" s="756">
        <f t="shared" si="124"/>
        <v>0</v>
      </c>
      <c r="AX49" s="756">
        <f t="shared" si="134"/>
        <v>0</v>
      </c>
      <c r="AY49" s="643">
        <f t="shared" si="135"/>
        <v>0</v>
      </c>
      <c r="AZ49" s="737">
        <f t="shared" si="135"/>
        <v>0</v>
      </c>
      <c r="BA49" s="737">
        <f t="shared" si="135"/>
        <v>0</v>
      </c>
      <c r="BB49" s="737">
        <f>AX49</f>
        <v>0</v>
      </c>
      <c r="BC49" s="737">
        <f t="shared" si="136"/>
        <v>0</v>
      </c>
      <c r="BD49" s="737"/>
      <c r="BE49" s="737">
        <f t="shared" si="137"/>
        <v>0</v>
      </c>
      <c r="BF49" s="737">
        <f t="shared" si="137"/>
        <v>0</v>
      </c>
      <c r="BG49" s="737"/>
      <c r="BH49" s="737">
        <f t="shared" si="138"/>
        <v>0</v>
      </c>
      <c r="BI49" s="737">
        <f t="shared" si="138"/>
        <v>0</v>
      </c>
      <c r="BJ49" s="737"/>
      <c r="BK49" s="737"/>
      <c r="BL49" s="737"/>
      <c r="BM49" s="737"/>
      <c r="BN49" s="737"/>
      <c r="BO49" s="737">
        <f t="shared" si="117"/>
        <v>0</v>
      </c>
      <c r="BP49" s="737">
        <f t="shared" si="139"/>
        <v>0</v>
      </c>
      <c r="BQ49" s="737">
        <f>AZ49</f>
        <v>0</v>
      </c>
      <c r="BR49" s="984"/>
      <c r="BS49" s="984"/>
      <c r="BT49" s="985" t="s">
        <v>353</v>
      </c>
    </row>
    <row r="50" spans="1:72" s="985" customFormat="1" ht="43.15" customHeight="1">
      <c r="A50" s="830">
        <f>A49+1</f>
        <v>4</v>
      </c>
      <c r="B50" s="540" t="s">
        <v>116</v>
      </c>
      <c r="C50" s="961"/>
      <c r="D50" s="954"/>
      <c r="E50" s="955" t="s">
        <v>184</v>
      </c>
      <c r="F50" s="786">
        <v>28891</v>
      </c>
      <c r="G50" s="786">
        <v>23000</v>
      </c>
      <c r="H50" s="786"/>
      <c r="I50" s="786"/>
      <c r="J50" s="786"/>
      <c r="K50" s="786">
        <v>10000</v>
      </c>
      <c r="L50" s="786">
        <v>8000</v>
      </c>
      <c r="M50" s="742">
        <f t="shared" si="123"/>
        <v>11000</v>
      </c>
      <c r="N50" s="786">
        <v>11000</v>
      </c>
      <c r="O50" s="786">
        <v>0</v>
      </c>
      <c r="P50" s="737"/>
      <c r="Q50" s="785">
        <v>7000</v>
      </c>
      <c r="R50" s="738"/>
      <c r="S50" s="785"/>
      <c r="T50" s="765">
        <v>7000</v>
      </c>
      <c r="U50" s="738"/>
      <c r="V50" s="765"/>
      <c r="W50" s="739">
        <f>Q50-T50</f>
        <v>0</v>
      </c>
      <c r="X50" s="739"/>
      <c r="Y50" s="765"/>
      <c r="Z50" s="765"/>
      <c r="AA50" s="738"/>
      <c r="AB50" s="739"/>
      <c r="AC50" s="765">
        <v>4000</v>
      </c>
      <c r="AD50" s="643"/>
      <c r="AE50" s="765"/>
      <c r="AF50" s="742">
        <v>4000</v>
      </c>
      <c r="AG50" s="738"/>
      <c r="AH50" s="742"/>
      <c r="AI50" s="739">
        <f t="shared" si="140"/>
        <v>0</v>
      </c>
      <c r="AJ50" s="739"/>
      <c r="AK50" s="739"/>
      <c r="AL50" s="737"/>
      <c r="AM50" s="738"/>
      <c r="AN50" s="737"/>
      <c r="AO50" s="742"/>
      <c r="AP50" s="738"/>
      <c r="AQ50" s="739"/>
      <c r="AR50" s="742">
        <f t="shared" si="133"/>
        <v>0</v>
      </c>
      <c r="AS50" s="738"/>
      <c r="AT50" s="737"/>
      <c r="AU50" s="756">
        <f t="shared" si="124"/>
        <v>11000</v>
      </c>
      <c r="AV50" s="756">
        <f t="shared" si="124"/>
        <v>0</v>
      </c>
      <c r="AW50" s="756">
        <f t="shared" si="124"/>
        <v>0</v>
      </c>
      <c r="AX50" s="756">
        <f t="shared" si="134"/>
        <v>0</v>
      </c>
      <c r="AY50" s="643">
        <f t="shared" si="135"/>
        <v>0</v>
      </c>
      <c r="AZ50" s="737">
        <f t="shared" si="135"/>
        <v>0</v>
      </c>
      <c r="BA50" s="737">
        <f t="shared" si="135"/>
        <v>0</v>
      </c>
      <c r="BB50" s="737">
        <f>AX50</f>
        <v>0</v>
      </c>
      <c r="BC50" s="737">
        <f t="shared" si="136"/>
        <v>0</v>
      </c>
      <c r="BD50" s="737"/>
      <c r="BE50" s="737">
        <f t="shared" si="137"/>
        <v>0</v>
      </c>
      <c r="BF50" s="737">
        <f t="shared" si="137"/>
        <v>0</v>
      </c>
      <c r="BG50" s="737"/>
      <c r="BH50" s="737">
        <f t="shared" si="138"/>
        <v>0</v>
      </c>
      <c r="BI50" s="737">
        <f t="shared" si="138"/>
        <v>0</v>
      </c>
      <c r="BJ50" s="737"/>
      <c r="BK50" s="737"/>
      <c r="BL50" s="737"/>
      <c r="BM50" s="737"/>
      <c r="BN50" s="737"/>
      <c r="BO50" s="737">
        <f t="shared" si="117"/>
        <v>0</v>
      </c>
      <c r="BP50" s="737">
        <f t="shared" si="139"/>
        <v>0</v>
      </c>
      <c r="BQ50" s="737">
        <f>AZ50</f>
        <v>0</v>
      </c>
      <c r="BR50" s="984"/>
      <c r="BS50" s="984"/>
      <c r="BT50" s="985" t="s">
        <v>345</v>
      </c>
    </row>
    <row r="51" spans="1:72" s="985" customFormat="1" ht="43.15" customHeight="1">
      <c r="A51" s="830">
        <f>A50+1</f>
        <v>5</v>
      </c>
      <c r="B51" s="956" t="s">
        <v>117</v>
      </c>
      <c r="C51" s="961"/>
      <c r="D51" s="954"/>
      <c r="E51" s="955" t="s">
        <v>185</v>
      </c>
      <c r="F51" s="957">
        <v>15096</v>
      </c>
      <c r="G51" s="957">
        <v>12000</v>
      </c>
      <c r="H51" s="957"/>
      <c r="I51" s="957"/>
      <c r="J51" s="957"/>
      <c r="K51" s="957">
        <v>7600</v>
      </c>
      <c r="L51" s="957">
        <v>7600</v>
      </c>
      <c r="M51" s="742">
        <f t="shared" si="123"/>
        <v>4400</v>
      </c>
      <c r="N51" s="786">
        <v>4400</v>
      </c>
      <c r="O51" s="786">
        <v>0</v>
      </c>
      <c r="P51" s="737"/>
      <c r="Q51" s="785">
        <v>4400</v>
      </c>
      <c r="R51" s="738"/>
      <c r="S51" s="739"/>
      <c r="T51" s="765">
        <v>4400</v>
      </c>
      <c r="U51" s="738"/>
      <c r="V51" s="765"/>
      <c r="W51" s="739">
        <f>Q51-T51</f>
        <v>0</v>
      </c>
      <c r="X51" s="739"/>
      <c r="Y51" s="765"/>
      <c r="Z51" s="765"/>
      <c r="AA51" s="738"/>
      <c r="AB51" s="739"/>
      <c r="AC51" s="765"/>
      <c r="AD51" s="643"/>
      <c r="AE51" s="765"/>
      <c r="AF51" s="742">
        <f t="shared" ref="AF51" si="141">AG51+AH51</f>
        <v>0</v>
      </c>
      <c r="AG51" s="738"/>
      <c r="AH51" s="737"/>
      <c r="AI51" s="739">
        <f t="shared" si="140"/>
        <v>0</v>
      </c>
      <c r="AJ51" s="739"/>
      <c r="AK51" s="739"/>
      <c r="AL51" s="737"/>
      <c r="AM51" s="738"/>
      <c r="AN51" s="737"/>
      <c r="AO51" s="742"/>
      <c r="AP51" s="738"/>
      <c r="AQ51" s="739"/>
      <c r="AR51" s="742">
        <f t="shared" si="133"/>
        <v>0</v>
      </c>
      <c r="AS51" s="738"/>
      <c r="AT51" s="737"/>
      <c r="AU51" s="756">
        <f t="shared" si="124"/>
        <v>4400</v>
      </c>
      <c r="AV51" s="756">
        <f t="shared" si="124"/>
        <v>0</v>
      </c>
      <c r="AW51" s="756">
        <f t="shared" si="124"/>
        <v>0</v>
      </c>
      <c r="AX51" s="756">
        <f t="shared" si="134"/>
        <v>0</v>
      </c>
      <c r="AY51" s="643">
        <f t="shared" si="135"/>
        <v>0</v>
      </c>
      <c r="AZ51" s="737">
        <f t="shared" si="135"/>
        <v>0</v>
      </c>
      <c r="BA51" s="737">
        <f t="shared" si="135"/>
        <v>0</v>
      </c>
      <c r="BB51" s="737">
        <f>AX51</f>
        <v>0</v>
      </c>
      <c r="BC51" s="737">
        <f t="shared" si="136"/>
        <v>0</v>
      </c>
      <c r="BD51" s="737"/>
      <c r="BE51" s="737">
        <f t="shared" si="137"/>
        <v>0</v>
      </c>
      <c r="BF51" s="737">
        <f t="shared" si="137"/>
        <v>0</v>
      </c>
      <c r="BG51" s="737"/>
      <c r="BH51" s="737">
        <f t="shared" si="138"/>
        <v>0</v>
      </c>
      <c r="BI51" s="737">
        <f t="shared" si="138"/>
        <v>0</v>
      </c>
      <c r="BJ51" s="737"/>
      <c r="BK51" s="737"/>
      <c r="BL51" s="737"/>
      <c r="BM51" s="737"/>
      <c r="BN51" s="737"/>
      <c r="BO51" s="737">
        <f t="shared" si="117"/>
        <v>0</v>
      </c>
      <c r="BP51" s="737">
        <f t="shared" si="139"/>
        <v>0</v>
      </c>
      <c r="BQ51" s="737">
        <f>AZ51</f>
        <v>0</v>
      </c>
      <c r="BR51" s="984"/>
      <c r="BS51" s="984"/>
      <c r="BT51" s="985" t="s">
        <v>349</v>
      </c>
    </row>
    <row r="52" spans="1:72" s="985" customFormat="1" ht="43.15" customHeight="1">
      <c r="A52" s="997" t="s">
        <v>28</v>
      </c>
      <c r="B52" s="972" t="s">
        <v>257</v>
      </c>
      <c r="C52" s="961"/>
      <c r="D52" s="954"/>
      <c r="E52" s="998"/>
      <c r="F52" s="957">
        <f>F53</f>
        <v>257728</v>
      </c>
      <c r="G52" s="957">
        <f>G53</f>
        <v>214598</v>
      </c>
      <c r="H52" s="957"/>
      <c r="I52" s="957"/>
      <c r="J52" s="957"/>
      <c r="K52" s="957">
        <f t="shared" ref="K52:BR52" si="142">K53</f>
        <v>0</v>
      </c>
      <c r="L52" s="957">
        <f t="shared" si="142"/>
        <v>0</v>
      </c>
      <c r="M52" s="957">
        <f t="shared" si="142"/>
        <v>129000</v>
      </c>
      <c r="N52" s="957">
        <f t="shared" si="142"/>
        <v>129000</v>
      </c>
      <c r="O52" s="957">
        <f t="shared" si="142"/>
        <v>0</v>
      </c>
      <c r="P52" s="957">
        <f t="shared" si="142"/>
        <v>0</v>
      </c>
      <c r="Q52" s="957">
        <f t="shared" si="142"/>
        <v>30000</v>
      </c>
      <c r="R52" s="957">
        <f t="shared" si="142"/>
        <v>0</v>
      </c>
      <c r="S52" s="957">
        <f t="shared" si="142"/>
        <v>0</v>
      </c>
      <c r="T52" s="957">
        <f t="shared" si="142"/>
        <v>29943</v>
      </c>
      <c r="U52" s="957">
        <f t="shared" si="142"/>
        <v>0</v>
      </c>
      <c r="V52" s="957">
        <f t="shared" si="142"/>
        <v>0</v>
      </c>
      <c r="W52" s="957">
        <f t="shared" si="142"/>
        <v>57</v>
      </c>
      <c r="X52" s="957">
        <f t="shared" si="142"/>
        <v>0</v>
      </c>
      <c r="Y52" s="957">
        <f t="shared" si="142"/>
        <v>0</v>
      </c>
      <c r="Z52" s="957">
        <f t="shared" si="142"/>
        <v>57</v>
      </c>
      <c r="AA52" s="957">
        <f t="shared" si="142"/>
        <v>0</v>
      </c>
      <c r="AB52" s="957">
        <f t="shared" si="142"/>
        <v>0</v>
      </c>
      <c r="AC52" s="957">
        <f t="shared" si="142"/>
        <v>0</v>
      </c>
      <c r="AD52" s="957">
        <f t="shared" si="142"/>
        <v>0</v>
      </c>
      <c r="AE52" s="957">
        <f t="shared" si="142"/>
        <v>0</v>
      </c>
      <c r="AF52" s="957">
        <f t="shared" si="142"/>
        <v>0</v>
      </c>
      <c r="AG52" s="957">
        <f t="shared" si="142"/>
        <v>0</v>
      </c>
      <c r="AH52" s="957">
        <f t="shared" si="142"/>
        <v>0</v>
      </c>
      <c r="AI52" s="957">
        <f t="shared" si="142"/>
        <v>0</v>
      </c>
      <c r="AJ52" s="957">
        <f t="shared" si="142"/>
        <v>0</v>
      </c>
      <c r="AK52" s="957">
        <f t="shared" si="142"/>
        <v>0</v>
      </c>
      <c r="AL52" s="957">
        <f t="shared" si="142"/>
        <v>0</v>
      </c>
      <c r="AM52" s="957">
        <f t="shared" si="142"/>
        <v>0</v>
      </c>
      <c r="AN52" s="957">
        <f t="shared" si="142"/>
        <v>0</v>
      </c>
      <c r="AO52" s="957">
        <f t="shared" si="142"/>
        <v>21407</v>
      </c>
      <c r="AP52" s="957">
        <f t="shared" si="142"/>
        <v>0</v>
      </c>
      <c r="AQ52" s="965">
        <f t="shared" si="142"/>
        <v>0</v>
      </c>
      <c r="AR52" s="957">
        <f t="shared" si="142"/>
        <v>21407</v>
      </c>
      <c r="AS52" s="957">
        <f t="shared" si="142"/>
        <v>0</v>
      </c>
      <c r="AT52" s="957">
        <f t="shared" si="142"/>
        <v>0</v>
      </c>
      <c r="AU52" s="986">
        <f t="shared" si="142"/>
        <v>51407</v>
      </c>
      <c r="AV52" s="986">
        <f t="shared" si="142"/>
        <v>0</v>
      </c>
      <c r="AW52" s="986">
        <f t="shared" si="142"/>
        <v>0</v>
      </c>
      <c r="AX52" s="986">
        <f t="shared" si="142"/>
        <v>77593</v>
      </c>
      <c r="AY52" s="957">
        <f t="shared" si="142"/>
        <v>77593</v>
      </c>
      <c r="AZ52" s="957">
        <f t="shared" si="142"/>
        <v>0</v>
      </c>
      <c r="BA52" s="957">
        <f t="shared" si="142"/>
        <v>0</v>
      </c>
      <c r="BB52" s="957">
        <f t="shared" si="142"/>
        <v>77593</v>
      </c>
      <c r="BC52" s="957">
        <f t="shared" si="142"/>
        <v>0</v>
      </c>
      <c r="BD52" s="957">
        <f t="shared" si="142"/>
        <v>0</v>
      </c>
      <c r="BE52" s="957">
        <f t="shared" si="142"/>
        <v>77593</v>
      </c>
      <c r="BF52" s="957">
        <f t="shared" si="142"/>
        <v>0</v>
      </c>
      <c r="BG52" s="957">
        <f t="shared" si="142"/>
        <v>0</v>
      </c>
      <c r="BH52" s="957">
        <f t="shared" si="142"/>
        <v>0</v>
      </c>
      <c r="BI52" s="957">
        <f t="shared" si="142"/>
        <v>0</v>
      </c>
      <c r="BJ52" s="957">
        <f t="shared" si="142"/>
        <v>0</v>
      </c>
      <c r="BK52" s="957">
        <f t="shared" si="142"/>
        <v>0</v>
      </c>
      <c r="BL52" s="957">
        <f t="shared" si="142"/>
        <v>0</v>
      </c>
      <c r="BM52" s="957">
        <f t="shared" si="142"/>
        <v>0</v>
      </c>
      <c r="BN52" s="957"/>
      <c r="BO52" s="957">
        <f t="shared" si="142"/>
        <v>77593</v>
      </c>
      <c r="BP52" s="957">
        <f t="shared" si="142"/>
        <v>77593</v>
      </c>
      <c r="BQ52" s="957">
        <f t="shared" si="142"/>
        <v>0</v>
      </c>
      <c r="BR52" s="957">
        <f t="shared" si="142"/>
        <v>0</v>
      </c>
      <c r="BS52" s="984"/>
    </row>
    <row r="53" spans="1:72" s="985" customFormat="1" ht="43.15" customHeight="1">
      <c r="A53" s="997"/>
      <c r="B53" s="988" t="s">
        <v>25</v>
      </c>
      <c r="C53" s="961"/>
      <c r="D53" s="954"/>
      <c r="E53" s="998"/>
      <c r="F53" s="994">
        <f>SUM(F54:F55)</f>
        <v>257728</v>
      </c>
      <c r="G53" s="994">
        <f t="shared" ref="G53:BR53" si="143">SUM(G54:G55)</f>
        <v>214598</v>
      </c>
      <c r="H53" s="994"/>
      <c r="I53" s="994"/>
      <c r="J53" s="994"/>
      <c r="K53" s="994">
        <f t="shared" si="143"/>
        <v>0</v>
      </c>
      <c r="L53" s="994">
        <f t="shared" si="143"/>
        <v>0</v>
      </c>
      <c r="M53" s="994">
        <f t="shared" si="143"/>
        <v>129000</v>
      </c>
      <c r="N53" s="994">
        <f t="shared" si="143"/>
        <v>129000</v>
      </c>
      <c r="O53" s="994">
        <f t="shared" si="143"/>
        <v>0</v>
      </c>
      <c r="P53" s="994">
        <f t="shared" si="143"/>
        <v>0</v>
      </c>
      <c r="Q53" s="994">
        <f t="shared" si="143"/>
        <v>30000</v>
      </c>
      <c r="R53" s="994">
        <f t="shared" si="143"/>
        <v>0</v>
      </c>
      <c r="S53" s="994">
        <f t="shared" si="143"/>
        <v>0</v>
      </c>
      <c r="T53" s="994">
        <f t="shared" si="143"/>
        <v>29943</v>
      </c>
      <c r="U53" s="994">
        <f t="shared" si="143"/>
        <v>0</v>
      </c>
      <c r="V53" s="994">
        <f t="shared" si="143"/>
        <v>0</v>
      </c>
      <c r="W53" s="994">
        <f t="shared" si="143"/>
        <v>57</v>
      </c>
      <c r="X53" s="994">
        <f t="shared" si="143"/>
        <v>0</v>
      </c>
      <c r="Y53" s="994">
        <f t="shared" si="143"/>
        <v>0</v>
      </c>
      <c r="Z53" s="994">
        <f t="shared" si="143"/>
        <v>57</v>
      </c>
      <c r="AA53" s="994">
        <f t="shared" si="143"/>
        <v>0</v>
      </c>
      <c r="AB53" s="994">
        <f t="shared" si="143"/>
        <v>0</v>
      </c>
      <c r="AC53" s="994">
        <f t="shared" si="143"/>
        <v>0</v>
      </c>
      <c r="AD53" s="994">
        <f t="shared" si="143"/>
        <v>0</v>
      </c>
      <c r="AE53" s="994">
        <f t="shared" si="143"/>
        <v>0</v>
      </c>
      <c r="AF53" s="994">
        <f t="shared" si="143"/>
        <v>0</v>
      </c>
      <c r="AG53" s="994">
        <f t="shared" si="143"/>
        <v>0</v>
      </c>
      <c r="AH53" s="994">
        <f t="shared" si="143"/>
        <v>0</v>
      </c>
      <c r="AI53" s="994">
        <f t="shared" si="143"/>
        <v>0</v>
      </c>
      <c r="AJ53" s="994">
        <f t="shared" si="143"/>
        <v>0</v>
      </c>
      <c r="AK53" s="994">
        <f t="shared" si="143"/>
        <v>0</v>
      </c>
      <c r="AL53" s="994">
        <f t="shared" si="143"/>
        <v>0</v>
      </c>
      <c r="AM53" s="994">
        <f t="shared" si="143"/>
        <v>0</v>
      </c>
      <c r="AN53" s="994">
        <f t="shared" si="143"/>
        <v>0</v>
      </c>
      <c r="AO53" s="994">
        <f t="shared" si="143"/>
        <v>21407</v>
      </c>
      <c r="AP53" s="994">
        <f t="shared" si="143"/>
        <v>0</v>
      </c>
      <c r="AQ53" s="995">
        <f t="shared" si="143"/>
        <v>0</v>
      </c>
      <c r="AR53" s="994">
        <f t="shared" si="143"/>
        <v>21407</v>
      </c>
      <c r="AS53" s="994">
        <f t="shared" si="143"/>
        <v>0</v>
      </c>
      <c r="AT53" s="994">
        <f t="shared" si="143"/>
        <v>0</v>
      </c>
      <c r="AU53" s="996">
        <f t="shared" si="143"/>
        <v>51407</v>
      </c>
      <c r="AV53" s="996">
        <f t="shared" si="143"/>
        <v>0</v>
      </c>
      <c r="AW53" s="996">
        <f t="shared" si="143"/>
        <v>0</v>
      </c>
      <c r="AX53" s="996">
        <f t="shared" si="143"/>
        <v>77593</v>
      </c>
      <c r="AY53" s="994">
        <f t="shared" si="143"/>
        <v>77593</v>
      </c>
      <c r="AZ53" s="994">
        <f t="shared" si="143"/>
        <v>0</v>
      </c>
      <c r="BA53" s="994">
        <f t="shared" si="143"/>
        <v>0</v>
      </c>
      <c r="BB53" s="994">
        <f t="shared" si="143"/>
        <v>77593</v>
      </c>
      <c r="BC53" s="994">
        <f t="shared" si="143"/>
        <v>0</v>
      </c>
      <c r="BD53" s="994">
        <f t="shared" si="143"/>
        <v>0</v>
      </c>
      <c r="BE53" s="994">
        <f t="shared" si="143"/>
        <v>77593</v>
      </c>
      <c r="BF53" s="994">
        <f t="shared" si="143"/>
        <v>0</v>
      </c>
      <c r="BG53" s="994">
        <f t="shared" si="143"/>
        <v>0</v>
      </c>
      <c r="BH53" s="994">
        <f t="shared" si="143"/>
        <v>0</v>
      </c>
      <c r="BI53" s="994">
        <f t="shared" si="143"/>
        <v>0</v>
      </c>
      <c r="BJ53" s="994">
        <f t="shared" si="143"/>
        <v>0</v>
      </c>
      <c r="BK53" s="994">
        <f t="shared" si="143"/>
        <v>0</v>
      </c>
      <c r="BL53" s="994">
        <f t="shared" si="143"/>
        <v>0</v>
      </c>
      <c r="BM53" s="994">
        <f t="shared" si="143"/>
        <v>0</v>
      </c>
      <c r="BN53" s="994"/>
      <c r="BO53" s="994">
        <f t="shared" si="143"/>
        <v>77593</v>
      </c>
      <c r="BP53" s="994">
        <f t="shared" si="143"/>
        <v>77593</v>
      </c>
      <c r="BQ53" s="994">
        <f t="shared" si="143"/>
        <v>0</v>
      </c>
      <c r="BR53" s="994">
        <f t="shared" si="143"/>
        <v>0</v>
      </c>
      <c r="BS53" s="984"/>
    </row>
    <row r="54" spans="1:72" s="985" customFormat="1" ht="43.15" customHeight="1">
      <c r="A54" s="830">
        <v>1</v>
      </c>
      <c r="B54" s="962" t="s">
        <v>119</v>
      </c>
      <c r="C54" s="953" t="s">
        <v>156</v>
      </c>
      <c r="D54" s="953" t="s">
        <v>169</v>
      </c>
      <c r="E54" s="953" t="s">
        <v>187</v>
      </c>
      <c r="F54" s="957">
        <v>99588</v>
      </c>
      <c r="G54" s="957">
        <v>94598</v>
      </c>
      <c r="H54" s="957"/>
      <c r="I54" s="957"/>
      <c r="J54" s="957"/>
      <c r="K54" s="786"/>
      <c r="L54" s="786"/>
      <c r="M54" s="742">
        <f t="shared" si="123"/>
        <v>17000</v>
      </c>
      <c r="N54" s="786">
        <v>17000</v>
      </c>
      <c r="O54" s="786">
        <v>0</v>
      </c>
      <c r="P54" s="737"/>
      <c r="Q54" s="765">
        <v>15000</v>
      </c>
      <c r="R54" s="738"/>
      <c r="S54" s="765"/>
      <c r="T54" s="765">
        <v>14943</v>
      </c>
      <c r="U54" s="738"/>
      <c r="V54" s="765"/>
      <c r="W54" s="739">
        <f t="shared" ref="W54:W55" si="144">Q54-T54</f>
        <v>57</v>
      </c>
      <c r="X54" s="739"/>
      <c r="Y54" s="765"/>
      <c r="Z54" s="765">
        <v>57</v>
      </c>
      <c r="AA54" s="738"/>
      <c r="AB54" s="765"/>
      <c r="AC54" s="765"/>
      <c r="AD54" s="643"/>
      <c r="AE54" s="765"/>
      <c r="AF54" s="742"/>
      <c r="AG54" s="738"/>
      <c r="AH54" s="737"/>
      <c r="AI54" s="739"/>
      <c r="AJ54" s="739"/>
      <c r="AK54" s="739"/>
      <c r="AL54" s="737"/>
      <c r="AM54" s="738"/>
      <c r="AN54" s="737"/>
      <c r="AO54" s="742">
        <v>2000</v>
      </c>
      <c r="AP54" s="738"/>
      <c r="AQ54" s="765"/>
      <c r="AR54" s="742">
        <f>AO54</f>
        <v>2000</v>
      </c>
      <c r="AS54" s="738"/>
      <c r="AT54" s="737"/>
      <c r="AU54" s="756">
        <f t="shared" ref="AU54:AW55" si="145">Q54+AC54+AO54</f>
        <v>17000</v>
      </c>
      <c r="AV54" s="756">
        <f t="shared" si="145"/>
        <v>0</v>
      </c>
      <c r="AW54" s="756">
        <f t="shared" si="145"/>
        <v>0</v>
      </c>
      <c r="AX54" s="756">
        <f t="shared" ref="AX54:AX55" si="146">AY54</f>
        <v>0</v>
      </c>
      <c r="AY54" s="643">
        <f t="shared" ref="AY54:BA55" si="147">N54-AU54</f>
        <v>0</v>
      </c>
      <c r="AZ54" s="737">
        <f t="shared" si="147"/>
        <v>0</v>
      </c>
      <c r="BA54" s="737">
        <f t="shared" si="147"/>
        <v>0</v>
      </c>
      <c r="BB54" s="737">
        <f>AX54</f>
        <v>0</v>
      </c>
      <c r="BC54" s="737">
        <f t="shared" ref="BC54:BC55" si="148">AZ54</f>
        <v>0</v>
      </c>
      <c r="BD54" s="737"/>
      <c r="BE54" s="737">
        <f t="shared" ref="BE54:BF55" si="149">BB54</f>
        <v>0</v>
      </c>
      <c r="BF54" s="737">
        <f t="shared" si="149"/>
        <v>0</v>
      </c>
      <c r="BG54" s="737"/>
      <c r="BH54" s="737">
        <f t="shared" ref="BH54:BI55" si="150">AY54-BB54</f>
        <v>0</v>
      </c>
      <c r="BI54" s="737">
        <f t="shared" si="150"/>
        <v>0</v>
      </c>
      <c r="BJ54" s="737"/>
      <c r="BK54" s="737"/>
      <c r="BL54" s="737"/>
      <c r="BM54" s="737"/>
      <c r="BN54" s="737"/>
      <c r="BO54" s="737">
        <f t="shared" ref="BO54:BO55" si="151">BP54</f>
        <v>0</v>
      </c>
      <c r="BP54" s="737">
        <f t="shared" ref="BP54" si="152">AY54</f>
        <v>0</v>
      </c>
      <c r="BQ54" s="984"/>
      <c r="BR54" s="984"/>
      <c r="BS54" s="984"/>
      <c r="BT54" s="985" t="s">
        <v>354</v>
      </c>
    </row>
    <row r="55" spans="1:72" s="1001" customFormat="1" ht="43.15" customHeight="1">
      <c r="A55" s="831">
        <v>2</v>
      </c>
      <c r="B55" s="518" t="s">
        <v>120</v>
      </c>
      <c r="C55" s="963" t="s">
        <v>157</v>
      </c>
      <c r="D55" s="963" t="s">
        <v>169</v>
      </c>
      <c r="E55" s="964" t="s">
        <v>188</v>
      </c>
      <c r="F55" s="965">
        <v>158140</v>
      </c>
      <c r="G55" s="965">
        <v>120000</v>
      </c>
      <c r="H55" s="965"/>
      <c r="I55" s="965"/>
      <c r="J55" s="965"/>
      <c r="K55" s="785"/>
      <c r="L55" s="785"/>
      <c r="M55" s="765">
        <f t="shared" si="123"/>
        <v>112000</v>
      </c>
      <c r="N55" s="785">
        <v>112000</v>
      </c>
      <c r="O55" s="785">
        <v>0</v>
      </c>
      <c r="P55" s="739"/>
      <c r="Q55" s="765">
        <v>15000</v>
      </c>
      <c r="R55" s="741"/>
      <c r="S55" s="765"/>
      <c r="T55" s="765">
        <v>15000</v>
      </c>
      <c r="U55" s="741"/>
      <c r="V55" s="765"/>
      <c r="W55" s="739">
        <f t="shared" si="144"/>
        <v>0</v>
      </c>
      <c r="X55" s="739"/>
      <c r="Y55" s="765"/>
      <c r="Z55" s="765"/>
      <c r="AA55" s="741"/>
      <c r="AB55" s="739"/>
      <c r="AC55" s="765"/>
      <c r="AD55" s="740"/>
      <c r="AE55" s="765"/>
      <c r="AF55" s="765"/>
      <c r="AG55" s="741"/>
      <c r="AH55" s="739"/>
      <c r="AI55" s="739"/>
      <c r="AJ55" s="739"/>
      <c r="AK55" s="739"/>
      <c r="AL55" s="739"/>
      <c r="AM55" s="741"/>
      <c r="AN55" s="739"/>
      <c r="AO55" s="765">
        <v>19407</v>
      </c>
      <c r="AP55" s="741"/>
      <c r="AQ55" s="765"/>
      <c r="AR55" s="765">
        <f>AO55</f>
        <v>19407</v>
      </c>
      <c r="AS55" s="741"/>
      <c r="AT55" s="739"/>
      <c r="AU55" s="756">
        <f t="shared" si="145"/>
        <v>34407</v>
      </c>
      <c r="AV55" s="756">
        <f t="shared" si="145"/>
        <v>0</v>
      </c>
      <c r="AW55" s="756">
        <f t="shared" si="145"/>
        <v>0</v>
      </c>
      <c r="AX55" s="756">
        <f t="shared" si="146"/>
        <v>77593</v>
      </c>
      <c r="AY55" s="740">
        <f t="shared" si="147"/>
        <v>77593</v>
      </c>
      <c r="AZ55" s="739">
        <f t="shared" si="147"/>
        <v>0</v>
      </c>
      <c r="BA55" s="739">
        <f t="shared" si="147"/>
        <v>0</v>
      </c>
      <c r="BB55" s="737">
        <f>AX55</f>
        <v>77593</v>
      </c>
      <c r="BC55" s="737">
        <f t="shared" si="148"/>
        <v>0</v>
      </c>
      <c r="BD55" s="739"/>
      <c r="BE55" s="737">
        <f t="shared" si="149"/>
        <v>77593</v>
      </c>
      <c r="BF55" s="737">
        <f t="shared" si="149"/>
        <v>0</v>
      </c>
      <c r="BG55" s="739"/>
      <c r="BH55" s="737">
        <f t="shared" si="150"/>
        <v>0</v>
      </c>
      <c r="BI55" s="737">
        <f t="shared" si="150"/>
        <v>0</v>
      </c>
      <c r="BJ55" s="739"/>
      <c r="BK55" s="739"/>
      <c r="BL55" s="739"/>
      <c r="BM55" s="739"/>
      <c r="BN55" s="739"/>
      <c r="BO55" s="739">
        <f t="shared" si="151"/>
        <v>77593</v>
      </c>
      <c r="BP55" s="739">
        <v>77593</v>
      </c>
      <c r="BQ55" s="832"/>
      <c r="BR55" s="832"/>
      <c r="BS55" s="999"/>
      <c r="BT55" s="1000" t="s">
        <v>345</v>
      </c>
    </row>
    <row r="56" spans="1:72" s="645" customFormat="1" ht="27.6" customHeight="1">
      <c r="A56" s="766">
        <v>3</v>
      </c>
      <c r="B56" s="787" t="s">
        <v>125</v>
      </c>
      <c r="C56" s="763"/>
      <c r="D56" s="762"/>
      <c r="E56" s="1002"/>
      <c r="F56" s="378">
        <f>F57</f>
        <v>157000</v>
      </c>
      <c r="G56" s="378">
        <f t="shared" ref="G56:BA59" si="153">G57</f>
        <v>108000</v>
      </c>
      <c r="H56" s="378"/>
      <c r="I56" s="378"/>
      <c r="J56" s="378"/>
      <c r="K56" s="378">
        <f t="shared" si="153"/>
        <v>0</v>
      </c>
      <c r="L56" s="378">
        <f t="shared" si="153"/>
        <v>0</v>
      </c>
      <c r="M56" s="378">
        <f t="shared" si="153"/>
        <v>108000</v>
      </c>
      <c r="N56" s="378">
        <f t="shared" si="153"/>
        <v>108000</v>
      </c>
      <c r="O56" s="378">
        <f t="shared" si="153"/>
        <v>0</v>
      </c>
      <c r="P56" s="378">
        <f t="shared" si="153"/>
        <v>0</v>
      </c>
      <c r="Q56" s="378">
        <f t="shared" si="153"/>
        <v>15000</v>
      </c>
      <c r="R56" s="378">
        <f t="shared" si="153"/>
        <v>0</v>
      </c>
      <c r="S56" s="378">
        <f t="shared" si="153"/>
        <v>0</v>
      </c>
      <c r="T56" s="378">
        <f t="shared" si="153"/>
        <v>11552</v>
      </c>
      <c r="U56" s="378">
        <f t="shared" si="153"/>
        <v>0</v>
      </c>
      <c r="V56" s="378">
        <f t="shared" si="153"/>
        <v>0</v>
      </c>
      <c r="W56" s="378">
        <f t="shared" si="153"/>
        <v>3448</v>
      </c>
      <c r="X56" s="378">
        <f t="shared" si="153"/>
        <v>0</v>
      </c>
      <c r="Y56" s="378">
        <f t="shared" si="153"/>
        <v>0</v>
      </c>
      <c r="Z56" s="378">
        <f t="shared" si="153"/>
        <v>3448</v>
      </c>
      <c r="AA56" s="378">
        <f t="shared" si="153"/>
        <v>0</v>
      </c>
      <c r="AB56" s="378">
        <f t="shared" si="153"/>
        <v>0</v>
      </c>
      <c r="AC56" s="378">
        <f t="shared" si="153"/>
        <v>0</v>
      </c>
      <c r="AD56" s="378">
        <f t="shared" si="153"/>
        <v>0</v>
      </c>
      <c r="AE56" s="378">
        <f t="shared" si="153"/>
        <v>0</v>
      </c>
      <c r="AF56" s="378">
        <f t="shared" si="153"/>
        <v>0</v>
      </c>
      <c r="AG56" s="378">
        <f t="shared" si="153"/>
        <v>0</v>
      </c>
      <c r="AH56" s="378">
        <f t="shared" si="153"/>
        <v>0</v>
      </c>
      <c r="AI56" s="378">
        <f t="shared" si="153"/>
        <v>0</v>
      </c>
      <c r="AJ56" s="378">
        <f t="shared" si="153"/>
        <v>0</v>
      </c>
      <c r="AK56" s="378">
        <f t="shared" si="153"/>
        <v>0</v>
      </c>
      <c r="AL56" s="378">
        <f t="shared" si="153"/>
        <v>0</v>
      </c>
      <c r="AM56" s="378">
        <f t="shared" si="153"/>
        <v>0</v>
      </c>
      <c r="AN56" s="378">
        <f t="shared" si="153"/>
        <v>0</v>
      </c>
      <c r="AO56" s="378">
        <f t="shared" si="153"/>
        <v>50000</v>
      </c>
      <c r="AP56" s="378">
        <f t="shared" si="153"/>
        <v>0</v>
      </c>
      <c r="AQ56" s="764">
        <f t="shared" si="153"/>
        <v>0</v>
      </c>
      <c r="AR56" s="378">
        <f t="shared" si="153"/>
        <v>50000</v>
      </c>
      <c r="AS56" s="378">
        <f t="shared" si="153"/>
        <v>0</v>
      </c>
      <c r="AT56" s="378">
        <f t="shared" si="153"/>
        <v>0</v>
      </c>
      <c r="AU56" s="828">
        <f t="shared" si="153"/>
        <v>65000</v>
      </c>
      <c r="AV56" s="828">
        <f t="shared" si="153"/>
        <v>0</v>
      </c>
      <c r="AW56" s="828">
        <f t="shared" si="153"/>
        <v>0</v>
      </c>
      <c r="AX56" s="828">
        <f t="shared" si="153"/>
        <v>43000</v>
      </c>
      <c r="AY56" s="378">
        <f t="shared" si="153"/>
        <v>43000</v>
      </c>
      <c r="AZ56" s="378">
        <f t="shared" si="153"/>
        <v>0</v>
      </c>
      <c r="BA56" s="378">
        <f t="shared" si="153"/>
        <v>0</v>
      </c>
      <c r="BB56" s="786">
        <f t="shared" ref="BB56:BN59" si="154">BB57</f>
        <v>43000</v>
      </c>
      <c r="BC56" s="786">
        <f t="shared" si="154"/>
        <v>0</v>
      </c>
      <c r="BD56" s="786">
        <f t="shared" si="154"/>
        <v>0</v>
      </c>
      <c r="BE56" s="378">
        <f t="shared" si="154"/>
        <v>43000</v>
      </c>
      <c r="BF56" s="378">
        <f t="shared" si="154"/>
        <v>0</v>
      </c>
      <c r="BG56" s="378">
        <f t="shared" si="154"/>
        <v>0</v>
      </c>
      <c r="BH56" s="378">
        <f t="shared" si="154"/>
        <v>0</v>
      </c>
      <c r="BI56" s="378">
        <f t="shared" si="154"/>
        <v>0</v>
      </c>
      <c r="BJ56" s="378">
        <f t="shared" si="154"/>
        <v>0</v>
      </c>
      <c r="BK56" s="378">
        <f t="shared" si="154"/>
        <v>0</v>
      </c>
      <c r="BL56" s="378">
        <f t="shared" si="154"/>
        <v>0</v>
      </c>
      <c r="BM56" s="378">
        <f t="shared" si="154"/>
        <v>0</v>
      </c>
      <c r="BN56" s="378"/>
      <c r="BO56" s="378">
        <f t="shared" ref="BO56:BR59" si="155">BO57</f>
        <v>43000</v>
      </c>
      <c r="BP56" s="378">
        <f t="shared" si="155"/>
        <v>43000</v>
      </c>
      <c r="BQ56" s="378">
        <f t="shared" si="155"/>
        <v>0</v>
      </c>
      <c r="BR56" s="378">
        <f t="shared" si="155"/>
        <v>0</v>
      </c>
      <c r="BS56" s="642"/>
    </row>
    <row r="57" spans="1:72" s="985" customFormat="1" ht="15" customHeight="1">
      <c r="A57" s="954"/>
      <c r="B57" s="540" t="s">
        <v>259</v>
      </c>
      <c r="C57" s="829"/>
      <c r="D57" s="830"/>
      <c r="E57" s="998"/>
      <c r="F57" s="786">
        <f>F58</f>
        <v>157000</v>
      </c>
      <c r="G57" s="786">
        <f t="shared" si="153"/>
        <v>108000</v>
      </c>
      <c r="H57" s="786"/>
      <c r="I57" s="786"/>
      <c r="J57" s="786"/>
      <c r="K57" s="786">
        <f t="shared" si="153"/>
        <v>0</v>
      </c>
      <c r="L57" s="786">
        <f t="shared" si="153"/>
        <v>0</v>
      </c>
      <c r="M57" s="786">
        <f t="shared" si="153"/>
        <v>108000</v>
      </c>
      <c r="N57" s="786">
        <f t="shared" si="153"/>
        <v>108000</v>
      </c>
      <c r="O57" s="786">
        <f t="shared" si="153"/>
        <v>0</v>
      </c>
      <c r="P57" s="786">
        <f t="shared" si="153"/>
        <v>0</v>
      </c>
      <c r="Q57" s="786">
        <f t="shared" si="153"/>
        <v>15000</v>
      </c>
      <c r="R57" s="786">
        <f t="shared" si="153"/>
        <v>0</v>
      </c>
      <c r="S57" s="786">
        <f t="shared" si="153"/>
        <v>0</v>
      </c>
      <c r="T57" s="786">
        <f t="shared" si="153"/>
        <v>11552</v>
      </c>
      <c r="U57" s="786">
        <f t="shared" si="153"/>
        <v>0</v>
      </c>
      <c r="V57" s="786">
        <f t="shared" si="153"/>
        <v>0</v>
      </c>
      <c r="W57" s="786">
        <f t="shared" si="153"/>
        <v>3448</v>
      </c>
      <c r="X57" s="786">
        <f t="shared" si="153"/>
        <v>0</v>
      </c>
      <c r="Y57" s="786">
        <f t="shared" si="153"/>
        <v>0</v>
      </c>
      <c r="Z57" s="786">
        <f t="shared" si="153"/>
        <v>3448</v>
      </c>
      <c r="AA57" s="786">
        <f t="shared" si="153"/>
        <v>0</v>
      </c>
      <c r="AB57" s="786">
        <f t="shared" si="153"/>
        <v>0</v>
      </c>
      <c r="AC57" s="786">
        <f t="shared" si="153"/>
        <v>0</v>
      </c>
      <c r="AD57" s="786">
        <f t="shared" si="153"/>
        <v>0</v>
      </c>
      <c r="AE57" s="786">
        <f t="shared" si="153"/>
        <v>0</v>
      </c>
      <c r="AF57" s="786">
        <f t="shared" si="153"/>
        <v>0</v>
      </c>
      <c r="AG57" s="786">
        <f t="shared" si="153"/>
        <v>0</v>
      </c>
      <c r="AH57" s="786">
        <f t="shared" si="153"/>
        <v>0</v>
      </c>
      <c r="AI57" s="786">
        <f t="shared" si="153"/>
        <v>0</v>
      </c>
      <c r="AJ57" s="786">
        <f t="shared" si="153"/>
        <v>0</v>
      </c>
      <c r="AK57" s="786">
        <f t="shared" si="153"/>
        <v>0</v>
      </c>
      <c r="AL57" s="786">
        <f t="shared" si="153"/>
        <v>0</v>
      </c>
      <c r="AM57" s="786">
        <f t="shared" si="153"/>
        <v>0</v>
      </c>
      <c r="AN57" s="786">
        <f t="shared" si="153"/>
        <v>0</v>
      </c>
      <c r="AO57" s="786">
        <f t="shared" si="153"/>
        <v>50000</v>
      </c>
      <c r="AP57" s="786">
        <f t="shared" si="153"/>
        <v>0</v>
      </c>
      <c r="AQ57" s="785">
        <f t="shared" si="153"/>
        <v>0</v>
      </c>
      <c r="AR57" s="786">
        <f t="shared" si="153"/>
        <v>50000</v>
      </c>
      <c r="AS57" s="786">
        <f t="shared" si="153"/>
        <v>0</v>
      </c>
      <c r="AT57" s="786">
        <f t="shared" si="153"/>
        <v>0</v>
      </c>
      <c r="AU57" s="987">
        <f t="shared" si="153"/>
        <v>65000</v>
      </c>
      <c r="AV57" s="987">
        <f t="shared" si="153"/>
        <v>0</v>
      </c>
      <c r="AW57" s="987">
        <f t="shared" si="153"/>
        <v>0</v>
      </c>
      <c r="AX57" s="987">
        <f t="shared" si="153"/>
        <v>43000</v>
      </c>
      <c r="AY57" s="786">
        <f t="shared" si="153"/>
        <v>43000</v>
      </c>
      <c r="AZ57" s="786">
        <f t="shared" si="153"/>
        <v>0</v>
      </c>
      <c r="BA57" s="786">
        <f t="shared" si="153"/>
        <v>0</v>
      </c>
      <c r="BB57" s="786">
        <f t="shared" si="154"/>
        <v>43000</v>
      </c>
      <c r="BC57" s="786">
        <f t="shared" si="154"/>
        <v>0</v>
      </c>
      <c r="BD57" s="786">
        <f t="shared" si="154"/>
        <v>0</v>
      </c>
      <c r="BE57" s="786">
        <f t="shared" si="154"/>
        <v>43000</v>
      </c>
      <c r="BF57" s="786">
        <f t="shared" si="154"/>
        <v>0</v>
      </c>
      <c r="BG57" s="786">
        <f t="shared" si="154"/>
        <v>0</v>
      </c>
      <c r="BH57" s="786">
        <f t="shared" si="154"/>
        <v>0</v>
      </c>
      <c r="BI57" s="786">
        <f t="shared" si="154"/>
        <v>0</v>
      </c>
      <c r="BJ57" s="786">
        <f t="shared" si="154"/>
        <v>0</v>
      </c>
      <c r="BK57" s="786">
        <f t="shared" si="154"/>
        <v>0</v>
      </c>
      <c r="BL57" s="786">
        <f t="shared" si="154"/>
        <v>0</v>
      </c>
      <c r="BM57" s="786">
        <f t="shared" si="154"/>
        <v>0</v>
      </c>
      <c r="BN57" s="786"/>
      <c r="BO57" s="786">
        <f t="shared" si="155"/>
        <v>43000</v>
      </c>
      <c r="BP57" s="786">
        <f t="shared" si="155"/>
        <v>43000</v>
      </c>
      <c r="BQ57" s="786">
        <f t="shared" si="155"/>
        <v>0</v>
      </c>
      <c r="BR57" s="786">
        <f t="shared" si="155"/>
        <v>0</v>
      </c>
      <c r="BS57" s="984"/>
    </row>
    <row r="58" spans="1:72" s="985" customFormat="1" ht="41.25">
      <c r="A58" s="830" t="s">
        <v>29</v>
      </c>
      <c r="B58" s="972" t="s">
        <v>258</v>
      </c>
      <c r="C58" s="829"/>
      <c r="D58" s="830"/>
      <c r="E58" s="998"/>
      <c r="F58" s="786">
        <f>F59</f>
        <v>157000</v>
      </c>
      <c r="G58" s="786">
        <f t="shared" si="153"/>
        <v>108000</v>
      </c>
      <c r="H58" s="786"/>
      <c r="I58" s="786"/>
      <c r="J58" s="786"/>
      <c r="K58" s="786">
        <f t="shared" si="153"/>
        <v>0</v>
      </c>
      <c r="L58" s="786">
        <f t="shared" si="153"/>
        <v>0</v>
      </c>
      <c r="M58" s="786">
        <f t="shared" si="153"/>
        <v>108000</v>
      </c>
      <c r="N58" s="786">
        <f t="shared" si="153"/>
        <v>108000</v>
      </c>
      <c r="O58" s="786">
        <f t="shared" si="153"/>
        <v>0</v>
      </c>
      <c r="P58" s="786">
        <f t="shared" si="153"/>
        <v>0</v>
      </c>
      <c r="Q58" s="786">
        <f t="shared" si="153"/>
        <v>15000</v>
      </c>
      <c r="R58" s="786">
        <f t="shared" si="153"/>
        <v>0</v>
      </c>
      <c r="S58" s="786">
        <f t="shared" si="153"/>
        <v>0</v>
      </c>
      <c r="T58" s="786">
        <f t="shared" si="153"/>
        <v>11552</v>
      </c>
      <c r="U58" s="786">
        <f t="shared" si="153"/>
        <v>0</v>
      </c>
      <c r="V58" s="786">
        <f t="shared" si="153"/>
        <v>0</v>
      </c>
      <c r="W58" s="786">
        <f t="shared" si="153"/>
        <v>3448</v>
      </c>
      <c r="X58" s="786">
        <f t="shared" si="153"/>
        <v>0</v>
      </c>
      <c r="Y58" s="786">
        <f t="shared" si="153"/>
        <v>0</v>
      </c>
      <c r="Z58" s="786">
        <f t="shared" si="153"/>
        <v>3448</v>
      </c>
      <c r="AA58" s="786">
        <f t="shared" si="153"/>
        <v>0</v>
      </c>
      <c r="AB58" s="786">
        <f t="shared" si="153"/>
        <v>0</v>
      </c>
      <c r="AC58" s="786">
        <f t="shared" si="153"/>
        <v>0</v>
      </c>
      <c r="AD58" s="786">
        <f t="shared" si="153"/>
        <v>0</v>
      </c>
      <c r="AE58" s="786">
        <f t="shared" si="153"/>
        <v>0</v>
      </c>
      <c r="AF58" s="786">
        <f t="shared" si="153"/>
        <v>0</v>
      </c>
      <c r="AG58" s="786">
        <f t="shared" si="153"/>
        <v>0</v>
      </c>
      <c r="AH58" s="786">
        <f t="shared" si="153"/>
        <v>0</v>
      </c>
      <c r="AI58" s="786">
        <f t="shared" si="153"/>
        <v>0</v>
      </c>
      <c r="AJ58" s="786">
        <f t="shared" si="153"/>
        <v>0</v>
      </c>
      <c r="AK58" s="786">
        <f t="shared" si="153"/>
        <v>0</v>
      </c>
      <c r="AL58" s="786">
        <f t="shared" si="153"/>
        <v>0</v>
      </c>
      <c r="AM58" s="786">
        <f t="shared" si="153"/>
        <v>0</v>
      </c>
      <c r="AN58" s="786">
        <f t="shared" si="153"/>
        <v>0</v>
      </c>
      <c r="AO58" s="786">
        <f t="shared" si="153"/>
        <v>50000</v>
      </c>
      <c r="AP58" s="786">
        <f t="shared" si="153"/>
        <v>0</v>
      </c>
      <c r="AQ58" s="785">
        <f t="shared" si="153"/>
        <v>0</v>
      </c>
      <c r="AR58" s="786">
        <f t="shared" si="153"/>
        <v>50000</v>
      </c>
      <c r="AS58" s="786">
        <f t="shared" si="153"/>
        <v>0</v>
      </c>
      <c r="AT58" s="786">
        <f t="shared" si="153"/>
        <v>0</v>
      </c>
      <c r="AU58" s="987">
        <f t="shared" si="153"/>
        <v>65000</v>
      </c>
      <c r="AV58" s="987">
        <f t="shared" si="153"/>
        <v>0</v>
      </c>
      <c r="AW58" s="987">
        <f t="shared" si="153"/>
        <v>0</v>
      </c>
      <c r="AX58" s="987">
        <f t="shared" si="153"/>
        <v>43000</v>
      </c>
      <c r="AY58" s="786">
        <f t="shared" si="153"/>
        <v>43000</v>
      </c>
      <c r="AZ58" s="786">
        <f t="shared" si="153"/>
        <v>0</v>
      </c>
      <c r="BA58" s="786">
        <f t="shared" si="153"/>
        <v>0</v>
      </c>
      <c r="BB58" s="786">
        <f t="shared" si="154"/>
        <v>43000</v>
      </c>
      <c r="BC58" s="786">
        <f t="shared" si="154"/>
        <v>0</v>
      </c>
      <c r="BD58" s="786">
        <f t="shared" si="154"/>
        <v>0</v>
      </c>
      <c r="BE58" s="786">
        <f t="shared" si="154"/>
        <v>43000</v>
      </c>
      <c r="BF58" s="786">
        <f t="shared" si="154"/>
        <v>0</v>
      </c>
      <c r="BG58" s="786">
        <f t="shared" si="154"/>
        <v>0</v>
      </c>
      <c r="BH58" s="786">
        <f t="shared" si="154"/>
        <v>0</v>
      </c>
      <c r="BI58" s="786">
        <f t="shared" si="154"/>
        <v>0</v>
      </c>
      <c r="BJ58" s="786">
        <f t="shared" si="154"/>
        <v>0</v>
      </c>
      <c r="BK58" s="786">
        <f t="shared" si="154"/>
        <v>0</v>
      </c>
      <c r="BL58" s="786">
        <f t="shared" si="154"/>
        <v>0</v>
      </c>
      <c r="BM58" s="786">
        <f t="shared" si="154"/>
        <v>0</v>
      </c>
      <c r="BN58" s="786">
        <f t="shared" si="154"/>
        <v>0</v>
      </c>
      <c r="BO58" s="737">
        <f t="shared" ref="BO58" si="156">BP58</f>
        <v>43000</v>
      </c>
      <c r="BP58" s="737">
        <f t="shared" ref="BP58" si="157">AY58</f>
        <v>43000</v>
      </c>
      <c r="BQ58" s="786">
        <f t="shared" si="155"/>
        <v>0</v>
      </c>
      <c r="BR58" s="786">
        <f t="shared" si="155"/>
        <v>0</v>
      </c>
      <c r="BS58" s="984"/>
    </row>
    <row r="59" spans="1:72" s="993" customFormat="1">
      <c r="A59" s="959"/>
      <c r="B59" s="1003" t="s">
        <v>25</v>
      </c>
      <c r="C59" s="958"/>
      <c r="D59" s="959"/>
      <c r="E59" s="1004"/>
      <c r="F59" s="989">
        <f>F60</f>
        <v>157000</v>
      </c>
      <c r="G59" s="989">
        <f t="shared" si="153"/>
        <v>108000</v>
      </c>
      <c r="H59" s="989"/>
      <c r="I59" s="989"/>
      <c r="J59" s="989"/>
      <c r="K59" s="989">
        <f t="shared" si="153"/>
        <v>0</v>
      </c>
      <c r="L59" s="989">
        <f t="shared" si="153"/>
        <v>0</v>
      </c>
      <c r="M59" s="989">
        <f t="shared" si="153"/>
        <v>108000</v>
      </c>
      <c r="N59" s="989">
        <f t="shared" si="153"/>
        <v>108000</v>
      </c>
      <c r="O59" s="989">
        <f t="shared" si="153"/>
        <v>0</v>
      </c>
      <c r="P59" s="989">
        <f t="shared" si="153"/>
        <v>0</v>
      </c>
      <c r="Q59" s="989">
        <f t="shared" si="153"/>
        <v>15000</v>
      </c>
      <c r="R59" s="989">
        <f t="shared" si="153"/>
        <v>0</v>
      </c>
      <c r="S59" s="989">
        <f t="shared" si="153"/>
        <v>0</v>
      </c>
      <c r="T59" s="989">
        <f t="shared" si="153"/>
        <v>11552</v>
      </c>
      <c r="U59" s="989">
        <f t="shared" si="153"/>
        <v>0</v>
      </c>
      <c r="V59" s="989">
        <f t="shared" si="153"/>
        <v>0</v>
      </c>
      <c r="W59" s="989">
        <f t="shared" si="153"/>
        <v>3448</v>
      </c>
      <c r="X59" s="989">
        <f t="shared" si="153"/>
        <v>0</v>
      </c>
      <c r="Y59" s="989">
        <f t="shared" si="153"/>
        <v>0</v>
      </c>
      <c r="Z59" s="989">
        <f t="shared" si="153"/>
        <v>3448</v>
      </c>
      <c r="AA59" s="989">
        <f t="shared" si="153"/>
        <v>0</v>
      </c>
      <c r="AB59" s="989">
        <f t="shared" si="153"/>
        <v>0</v>
      </c>
      <c r="AC59" s="989">
        <f t="shared" si="153"/>
        <v>0</v>
      </c>
      <c r="AD59" s="989">
        <f t="shared" si="153"/>
        <v>0</v>
      </c>
      <c r="AE59" s="989">
        <f t="shared" si="153"/>
        <v>0</v>
      </c>
      <c r="AF59" s="989">
        <f t="shared" si="153"/>
        <v>0</v>
      </c>
      <c r="AG59" s="989">
        <f t="shared" si="153"/>
        <v>0</v>
      </c>
      <c r="AH59" s="989">
        <f t="shared" si="153"/>
        <v>0</v>
      </c>
      <c r="AI59" s="989">
        <f t="shared" si="153"/>
        <v>0</v>
      </c>
      <c r="AJ59" s="989">
        <f t="shared" si="153"/>
        <v>0</v>
      </c>
      <c r="AK59" s="989">
        <f t="shared" si="153"/>
        <v>0</v>
      </c>
      <c r="AL59" s="989">
        <f t="shared" si="153"/>
        <v>0</v>
      </c>
      <c r="AM59" s="989">
        <f t="shared" si="153"/>
        <v>0</v>
      </c>
      <c r="AN59" s="989">
        <f t="shared" si="153"/>
        <v>0</v>
      </c>
      <c r="AO59" s="989">
        <f t="shared" si="153"/>
        <v>50000</v>
      </c>
      <c r="AP59" s="989">
        <f t="shared" si="153"/>
        <v>0</v>
      </c>
      <c r="AQ59" s="990">
        <f t="shared" si="153"/>
        <v>0</v>
      </c>
      <c r="AR59" s="989">
        <f t="shared" si="153"/>
        <v>50000</v>
      </c>
      <c r="AS59" s="989">
        <f t="shared" si="153"/>
        <v>0</v>
      </c>
      <c r="AT59" s="989">
        <f t="shared" si="153"/>
        <v>0</v>
      </c>
      <c r="AU59" s="991">
        <f t="shared" si="153"/>
        <v>65000</v>
      </c>
      <c r="AV59" s="991">
        <f t="shared" si="153"/>
        <v>0</v>
      </c>
      <c r="AW59" s="991">
        <f t="shared" si="153"/>
        <v>0</v>
      </c>
      <c r="AX59" s="991">
        <f t="shared" si="153"/>
        <v>43000</v>
      </c>
      <c r="AY59" s="989">
        <f t="shared" si="153"/>
        <v>43000</v>
      </c>
      <c r="AZ59" s="989">
        <f t="shared" si="153"/>
        <v>0</v>
      </c>
      <c r="BA59" s="989">
        <f t="shared" si="153"/>
        <v>0</v>
      </c>
      <c r="BB59" s="989">
        <f t="shared" si="154"/>
        <v>43000</v>
      </c>
      <c r="BC59" s="989">
        <f t="shared" si="154"/>
        <v>0</v>
      </c>
      <c r="BD59" s="989">
        <f t="shared" si="154"/>
        <v>0</v>
      </c>
      <c r="BE59" s="989">
        <f t="shared" si="154"/>
        <v>43000</v>
      </c>
      <c r="BF59" s="989">
        <f t="shared" si="154"/>
        <v>0</v>
      </c>
      <c r="BG59" s="989">
        <f t="shared" si="154"/>
        <v>0</v>
      </c>
      <c r="BH59" s="989">
        <f t="shared" si="154"/>
        <v>0</v>
      </c>
      <c r="BI59" s="989">
        <f t="shared" si="154"/>
        <v>0</v>
      </c>
      <c r="BJ59" s="989">
        <f t="shared" si="154"/>
        <v>0</v>
      </c>
      <c r="BK59" s="989">
        <f t="shared" si="154"/>
        <v>0</v>
      </c>
      <c r="BL59" s="989">
        <f t="shared" si="154"/>
        <v>0</v>
      </c>
      <c r="BM59" s="989">
        <f t="shared" si="154"/>
        <v>0</v>
      </c>
      <c r="BN59" s="989"/>
      <c r="BO59" s="989">
        <f t="shared" si="155"/>
        <v>43000</v>
      </c>
      <c r="BP59" s="989">
        <f t="shared" si="155"/>
        <v>43000</v>
      </c>
      <c r="BQ59" s="989">
        <f t="shared" si="155"/>
        <v>0</v>
      </c>
      <c r="BR59" s="989">
        <f t="shared" si="155"/>
        <v>0</v>
      </c>
      <c r="BS59" s="992"/>
    </row>
    <row r="60" spans="1:72" s="985" customFormat="1" ht="41.25">
      <c r="A60" s="830">
        <v>1</v>
      </c>
      <c r="B60" s="952" t="s">
        <v>127</v>
      </c>
      <c r="C60" s="954"/>
      <c r="D60" s="954"/>
      <c r="E60" s="966" t="s">
        <v>189</v>
      </c>
      <c r="F60" s="786">
        <v>157000</v>
      </c>
      <c r="G60" s="957">
        <v>108000</v>
      </c>
      <c r="H60" s="957"/>
      <c r="I60" s="957"/>
      <c r="J60" s="957"/>
      <c r="K60" s="786"/>
      <c r="L60" s="786"/>
      <c r="M60" s="742">
        <f t="shared" ref="M60" si="158">N60</f>
        <v>108000</v>
      </c>
      <c r="N60" s="786">
        <f>20000+88000</f>
        <v>108000</v>
      </c>
      <c r="O60" s="786">
        <v>0</v>
      </c>
      <c r="P60" s="737"/>
      <c r="Q60" s="765">
        <v>15000</v>
      </c>
      <c r="R60" s="738"/>
      <c r="S60" s="765"/>
      <c r="T60" s="765">
        <v>11552</v>
      </c>
      <c r="U60" s="738"/>
      <c r="V60" s="765"/>
      <c r="W60" s="739">
        <f>Q60-T60</f>
        <v>3448</v>
      </c>
      <c r="X60" s="739"/>
      <c r="Y60" s="739"/>
      <c r="Z60" s="765">
        <v>3448</v>
      </c>
      <c r="AA60" s="738"/>
      <c r="AB60" s="739"/>
      <c r="AC60" s="765"/>
      <c r="AD60" s="643"/>
      <c r="AE60" s="765"/>
      <c r="AF60" s="742"/>
      <c r="AG60" s="738"/>
      <c r="AH60" s="737"/>
      <c r="AI60" s="739"/>
      <c r="AJ60" s="739"/>
      <c r="AK60" s="739"/>
      <c r="AL60" s="737"/>
      <c r="AM60" s="738"/>
      <c r="AN60" s="737"/>
      <c r="AO60" s="742">
        <v>50000</v>
      </c>
      <c r="AP60" s="738"/>
      <c r="AQ60" s="765"/>
      <c r="AR60" s="742">
        <f>AO60</f>
        <v>50000</v>
      </c>
      <c r="AS60" s="738">
        <f>AP60</f>
        <v>0</v>
      </c>
      <c r="AT60" s="737">
        <f>AQ60</f>
        <v>0</v>
      </c>
      <c r="AU60" s="756">
        <f t="shared" ref="AU60:AW60" si="159">Q60+AC60+AO60</f>
        <v>65000</v>
      </c>
      <c r="AV60" s="756">
        <f t="shared" si="159"/>
        <v>0</v>
      </c>
      <c r="AW60" s="756">
        <f t="shared" si="159"/>
        <v>0</v>
      </c>
      <c r="AX60" s="756">
        <f t="shared" ref="AX60" si="160">AY60</f>
        <v>43000</v>
      </c>
      <c r="AY60" s="643">
        <f>N60-AU60</f>
        <v>43000</v>
      </c>
      <c r="AZ60" s="737">
        <f>O60-AV60</f>
        <v>0</v>
      </c>
      <c r="BA60" s="737">
        <f>P60-AW60</f>
        <v>0</v>
      </c>
      <c r="BB60" s="737">
        <f>AX60</f>
        <v>43000</v>
      </c>
      <c r="BC60" s="737">
        <f t="shared" ref="BC60" si="161">AZ60</f>
        <v>0</v>
      </c>
      <c r="BD60" s="737"/>
      <c r="BE60" s="737">
        <f t="shared" ref="BE60:BF60" si="162">BB60</f>
        <v>43000</v>
      </c>
      <c r="BF60" s="737">
        <f t="shared" si="162"/>
        <v>0</v>
      </c>
      <c r="BG60" s="737"/>
      <c r="BH60" s="737">
        <f t="shared" ref="BH60:BI60" si="163">AY60-BB60</f>
        <v>0</v>
      </c>
      <c r="BI60" s="737">
        <f t="shared" si="163"/>
        <v>0</v>
      </c>
      <c r="BJ60" s="737"/>
      <c r="BK60" s="737"/>
      <c r="BL60" s="737"/>
      <c r="BM60" s="737"/>
      <c r="BN60" s="737"/>
      <c r="BO60" s="737">
        <f t="shared" ref="BO60" si="164">BP60</f>
        <v>43000</v>
      </c>
      <c r="BP60" s="737">
        <f t="shared" ref="BP60" si="165">AY60</f>
        <v>43000</v>
      </c>
      <c r="BQ60" s="984"/>
      <c r="BR60" s="984"/>
      <c r="BS60" s="984"/>
      <c r="BT60" s="1005" t="s">
        <v>345</v>
      </c>
    </row>
    <row r="61" spans="1:72" s="645" customFormat="1" ht="25.5" customHeight="1">
      <c r="A61" s="762">
        <v>4</v>
      </c>
      <c r="B61" s="787" t="s">
        <v>128</v>
      </c>
      <c r="C61" s="808"/>
      <c r="D61" s="762"/>
      <c r="E61" s="762"/>
      <c r="F61" s="378">
        <f>F62</f>
        <v>177764</v>
      </c>
      <c r="G61" s="378">
        <f t="shared" ref="G61:AZ62" si="166">G62</f>
        <v>55519</v>
      </c>
      <c r="H61" s="378"/>
      <c r="I61" s="378"/>
      <c r="J61" s="378"/>
      <c r="K61" s="378">
        <f t="shared" si="166"/>
        <v>50500</v>
      </c>
      <c r="L61" s="378">
        <f t="shared" si="166"/>
        <v>45000</v>
      </c>
      <c r="M61" s="378">
        <f t="shared" si="166"/>
        <v>9500</v>
      </c>
      <c r="N61" s="378">
        <f t="shared" si="166"/>
        <v>9500</v>
      </c>
      <c r="O61" s="378">
        <f t="shared" si="166"/>
        <v>2500</v>
      </c>
      <c r="P61" s="378">
        <f t="shared" si="166"/>
        <v>0</v>
      </c>
      <c r="Q61" s="378">
        <f t="shared" si="166"/>
        <v>7000</v>
      </c>
      <c r="R61" s="378">
        <f t="shared" si="166"/>
        <v>0</v>
      </c>
      <c r="S61" s="378">
        <f t="shared" si="166"/>
        <v>0</v>
      </c>
      <c r="T61" s="378">
        <f t="shared" si="166"/>
        <v>6241</v>
      </c>
      <c r="U61" s="378">
        <f t="shared" si="166"/>
        <v>0</v>
      </c>
      <c r="V61" s="378">
        <f t="shared" si="166"/>
        <v>0</v>
      </c>
      <c r="W61" s="378">
        <f t="shared" si="166"/>
        <v>759</v>
      </c>
      <c r="X61" s="378">
        <f t="shared" si="166"/>
        <v>0</v>
      </c>
      <c r="Y61" s="378">
        <f t="shared" si="166"/>
        <v>0</v>
      </c>
      <c r="Z61" s="378">
        <f t="shared" si="166"/>
        <v>704</v>
      </c>
      <c r="AA61" s="378">
        <f t="shared" si="166"/>
        <v>0</v>
      </c>
      <c r="AB61" s="378">
        <f t="shared" si="166"/>
        <v>0</v>
      </c>
      <c r="AC61" s="378">
        <f t="shared" si="166"/>
        <v>0</v>
      </c>
      <c r="AD61" s="378">
        <f t="shared" si="166"/>
        <v>0</v>
      </c>
      <c r="AE61" s="378">
        <f t="shared" si="166"/>
        <v>0</v>
      </c>
      <c r="AF61" s="378">
        <f t="shared" si="166"/>
        <v>0</v>
      </c>
      <c r="AG61" s="378">
        <f t="shared" si="166"/>
        <v>0</v>
      </c>
      <c r="AH61" s="378">
        <f t="shared" si="166"/>
        <v>0</v>
      </c>
      <c r="AI61" s="378">
        <f t="shared" si="166"/>
        <v>0</v>
      </c>
      <c r="AJ61" s="378">
        <f t="shared" si="166"/>
        <v>0</v>
      </c>
      <c r="AK61" s="378">
        <f t="shared" si="166"/>
        <v>0</v>
      </c>
      <c r="AL61" s="378">
        <f t="shared" si="166"/>
        <v>0</v>
      </c>
      <c r="AM61" s="378">
        <f t="shared" si="166"/>
        <v>0</v>
      </c>
      <c r="AN61" s="378">
        <f t="shared" si="166"/>
        <v>0</v>
      </c>
      <c r="AO61" s="378">
        <f t="shared" si="166"/>
        <v>2500</v>
      </c>
      <c r="AP61" s="378">
        <f t="shared" si="166"/>
        <v>2500</v>
      </c>
      <c r="AQ61" s="764">
        <f t="shared" si="166"/>
        <v>0</v>
      </c>
      <c r="AR61" s="378">
        <f t="shared" si="166"/>
        <v>2500</v>
      </c>
      <c r="AS61" s="378">
        <f t="shared" si="166"/>
        <v>2500</v>
      </c>
      <c r="AT61" s="378">
        <f t="shared" si="166"/>
        <v>0</v>
      </c>
      <c r="AU61" s="828">
        <f t="shared" si="166"/>
        <v>9500</v>
      </c>
      <c r="AV61" s="828">
        <f t="shared" si="166"/>
        <v>2500</v>
      </c>
      <c r="AW61" s="828">
        <f t="shared" si="166"/>
        <v>0</v>
      </c>
      <c r="AX61" s="828">
        <f t="shared" si="166"/>
        <v>0</v>
      </c>
      <c r="AY61" s="378">
        <f t="shared" si="166"/>
        <v>0</v>
      </c>
      <c r="AZ61" s="378">
        <f t="shared" si="166"/>
        <v>0</v>
      </c>
      <c r="BA61" s="378">
        <f t="shared" ref="BA61:BM62" si="167">BA62</f>
        <v>0</v>
      </c>
      <c r="BB61" s="786">
        <f t="shared" si="167"/>
        <v>0</v>
      </c>
      <c r="BC61" s="786">
        <f t="shared" si="167"/>
        <v>0</v>
      </c>
      <c r="BD61" s="786">
        <f t="shared" si="167"/>
        <v>0</v>
      </c>
      <c r="BE61" s="378">
        <f t="shared" si="167"/>
        <v>0</v>
      </c>
      <c r="BF61" s="378">
        <f t="shared" si="167"/>
        <v>0</v>
      </c>
      <c r="BG61" s="378">
        <f t="shared" si="167"/>
        <v>0</v>
      </c>
      <c r="BH61" s="378">
        <f t="shared" si="167"/>
        <v>0</v>
      </c>
      <c r="BI61" s="378">
        <f t="shared" si="167"/>
        <v>0</v>
      </c>
      <c r="BJ61" s="378">
        <f t="shared" si="167"/>
        <v>0</v>
      </c>
      <c r="BK61" s="378">
        <f t="shared" si="167"/>
        <v>0</v>
      </c>
      <c r="BL61" s="378">
        <f t="shared" si="167"/>
        <v>0</v>
      </c>
      <c r="BM61" s="378">
        <f t="shared" si="167"/>
        <v>0</v>
      </c>
      <c r="BN61" s="378"/>
      <c r="BO61" s="378">
        <f t="shared" ref="BO61:BR62" si="168">BO62</f>
        <v>0</v>
      </c>
      <c r="BP61" s="378">
        <f t="shared" si="168"/>
        <v>0</v>
      </c>
      <c r="BQ61" s="378">
        <f t="shared" si="168"/>
        <v>0</v>
      </c>
      <c r="BR61" s="378">
        <f t="shared" si="168"/>
        <v>0</v>
      </c>
      <c r="BS61" s="642"/>
    </row>
    <row r="62" spans="1:72" s="985" customFormat="1" ht="10.5" customHeight="1">
      <c r="A62" s="830"/>
      <c r="B62" s="540" t="s">
        <v>30</v>
      </c>
      <c r="C62" s="967"/>
      <c r="D62" s="830"/>
      <c r="E62" s="830"/>
      <c r="F62" s="786">
        <f>F63</f>
        <v>177764</v>
      </c>
      <c r="G62" s="786">
        <f t="shared" si="166"/>
        <v>55519</v>
      </c>
      <c r="H62" s="786"/>
      <c r="I62" s="786"/>
      <c r="J62" s="786"/>
      <c r="K62" s="786">
        <f t="shared" si="166"/>
        <v>50500</v>
      </c>
      <c r="L62" s="786">
        <f t="shared" si="166"/>
        <v>45000</v>
      </c>
      <c r="M62" s="786">
        <f t="shared" si="166"/>
        <v>9500</v>
      </c>
      <c r="N62" s="786">
        <f t="shared" si="166"/>
        <v>9500</v>
      </c>
      <c r="O62" s="786">
        <f t="shared" si="166"/>
        <v>2500</v>
      </c>
      <c r="P62" s="786">
        <f t="shared" si="166"/>
        <v>0</v>
      </c>
      <c r="Q62" s="786">
        <f t="shared" si="166"/>
        <v>7000</v>
      </c>
      <c r="R62" s="786">
        <f t="shared" si="166"/>
        <v>0</v>
      </c>
      <c r="S62" s="786">
        <f t="shared" si="166"/>
        <v>0</v>
      </c>
      <c r="T62" s="786">
        <f t="shared" si="166"/>
        <v>6241</v>
      </c>
      <c r="U62" s="786">
        <f t="shared" si="166"/>
        <v>0</v>
      </c>
      <c r="V62" s="786">
        <f t="shared" si="166"/>
        <v>0</v>
      </c>
      <c r="W62" s="786">
        <f t="shared" si="166"/>
        <v>759</v>
      </c>
      <c r="X62" s="786">
        <f t="shared" si="166"/>
        <v>0</v>
      </c>
      <c r="Y62" s="786">
        <f t="shared" si="166"/>
        <v>0</v>
      </c>
      <c r="Z62" s="786">
        <f t="shared" si="166"/>
        <v>704</v>
      </c>
      <c r="AA62" s="786">
        <f t="shared" si="166"/>
        <v>0</v>
      </c>
      <c r="AB62" s="786">
        <f t="shared" si="166"/>
        <v>0</v>
      </c>
      <c r="AC62" s="786">
        <f t="shared" si="166"/>
        <v>0</v>
      </c>
      <c r="AD62" s="786">
        <f t="shared" si="166"/>
        <v>0</v>
      </c>
      <c r="AE62" s="786">
        <f t="shared" si="166"/>
        <v>0</v>
      </c>
      <c r="AF62" s="786">
        <f t="shared" si="166"/>
        <v>0</v>
      </c>
      <c r="AG62" s="786">
        <f t="shared" si="166"/>
        <v>0</v>
      </c>
      <c r="AH62" s="786">
        <f t="shared" si="166"/>
        <v>0</v>
      </c>
      <c r="AI62" s="786">
        <f t="shared" si="166"/>
        <v>0</v>
      </c>
      <c r="AJ62" s="786">
        <f t="shared" si="166"/>
        <v>0</v>
      </c>
      <c r="AK62" s="786">
        <f t="shared" si="166"/>
        <v>0</v>
      </c>
      <c r="AL62" s="786">
        <f t="shared" si="166"/>
        <v>0</v>
      </c>
      <c r="AM62" s="786">
        <f t="shared" si="166"/>
        <v>0</v>
      </c>
      <c r="AN62" s="786">
        <f t="shared" si="166"/>
        <v>0</v>
      </c>
      <c r="AO62" s="786">
        <f t="shared" si="166"/>
        <v>2500</v>
      </c>
      <c r="AP62" s="786">
        <f t="shared" si="166"/>
        <v>2500</v>
      </c>
      <c r="AQ62" s="785">
        <f t="shared" si="166"/>
        <v>0</v>
      </c>
      <c r="AR62" s="786">
        <f t="shared" si="166"/>
        <v>2500</v>
      </c>
      <c r="AS62" s="786">
        <f t="shared" si="166"/>
        <v>2500</v>
      </c>
      <c r="AT62" s="786">
        <f t="shared" si="166"/>
        <v>0</v>
      </c>
      <c r="AU62" s="987">
        <f t="shared" si="166"/>
        <v>9500</v>
      </c>
      <c r="AV62" s="987">
        <f t="shared" si="166"/>
        <v>2500</v>
      </c>
      <c r="AW62" s="987">
        <f t="shared" si="166"/>
        <v>0</v>
      </c>
      <c r="AX62" s="987">
        <f t="shared" si="166"/>
        <v>0</v>
      </c>
      <c r="AY62" s="786">
        <f t="shared" si="166"/>
        <v>0</v>
      </c>
      <c r="AZ62" s="786">
        <f t="shared" si="166"/>
        <v>0</v>
      </c>
      <c r="BA62" s="786">
        <f t="shared" si="167"/>
        <v>0</v>
      </c>
      <c r="BB62" s="786">
        <f t="shared" si="167"/>
        <v>0</v>
      </c>
      <c r="BC62" s="786">
        <f t="shared" si="167"/>
        <v>0</v>
      </c>
      <c r="BD62" s="786">
        <f t="shared" si="167"/>
        <v>0</v>
      </c>
      <c r="BE62" s="786">
        <f t="shared" si="167"/>
        <v>0</v>
      </c>
      <c r="BF62" s="786">
        <f t="shared" si="167"/>
        <v>0</v>
      </c>
      <c r="BG62" s="786">
        <f t="shared" si="167"/>
        <v>0</v>
      </c>
      <c r="BH62" s="786">
        <f t="shared" si="167"/>
        <v>0</v>
      </c>
      <c r="BI62" s="786">
        <f t="shared" si="167"/>
        <v>0</v>
      </c>
      <c r="BJ62" s="786">
        <f t="shared" si="167"/>
        <v>0</v>
      </c>
      <c r="BK62" s="786">
        <f t="shared" si="167"/>
        <v>0</v>
      </c>
      <c r="BL62" s="786">
        <f t="shared" si="167"/>
        <v>0</v>
      </c>
      <c r="BM62" s="786">
        <f t="shared" si="167"/>
        <v>0</v>
      </c>
      <c r="BN62" s="786"/>
      <c r="BO62" s="786">
        <f t="shared" si="168"/>
        <v>0</v>
      </c>
      <c r="BP62" s="786">
        <f t="shared" si="168"/>
        <v>0</v>
      </c>
      <c r="BQ62" s="786">
        <f t="shared" si="168"/>
        <v>0</v>
      </c>
      <c r="BR62" s="786">
        <f t="shared" si="168"/>
        <v>0</v>
      </c>
      <c r="BS62" s="984"/>
    </row>
    <row r="63" spans="1:72" s="985" customFormat="1" ht="24.75">
      <c r="A63" s="830" t="s">
        <v>29</v>
      </c>
      <c r="B63" s="972" t="s">
        <v>260</v>
      </c>
      <c r="C63" s="967"/>
      <c r="D63" s="830"/>
      <c r="E63" s="830"/>
      <c r="F63" s="786">
        <f>F64+F66</f>
        <v>177764</v>
      </c>
      <c r="G63" s="786">
        <f t="shared" ref="G63:BR63" si="169">G64+G66</f>
        <v>55519</v>
      </c>
      <c r="H63" s="786"/>
      <c r="I63" s="786"/>
      <c r="J63" s="786"/>
      <c r="K63" s="786">
        <f t="shared" si="169"/>
        <v>50500</v>
      </c>
      <c r="L63" s="786">
        <f t="shared" si="169"/>
        <v>45000</v>
      </c>
      <c r="M63" s="786">
        <f t="shared" si="169"/>
        <v>9500</v>
      </c>
      <c r="N63" s="786">
        <f t="shared" si="169"/>
        <v>9500</v>
      </c>
      <c r="O63" s="786">
        <f t="shared" si="169"/>
        <v>2500</v>
      </c>
      <c r="P63" s="786">
        <f t="shared" si="169"/>
        <v>0</v>
      </c>
      <c r="Q63" s="786">
        <f t="shared" si="169"/>
        <v>7000</v>
      </c>
      <c r="R63" s="786">
        <f t="shared" si="169"/>
        <v>0</v>
      </c>
      <c r="S63" s="786">
        <f t="shared" si="169"/>
        <v>0</v>
      </c>
      <c r="T63" s="786">
        <f t="shared" si="169"/>
        <v>6241</v>
      </c>
      <c r="U63" s="786">
        <f t="shared" si="169"/>
        <v>0</v>
      </c>
      <c r="V63" s="786">
        <f t="shared" si="169"/>
        <v>0</v>
      </c>
      <c r="W63" s="786">
        <f t="shared" si="169"/>
        <v>759</v>
      </c>
      <c r="X63" s="786">
        <f t="shared" si="169"/>
        <v>0</v>
      </c>
      <c r="Y63" s="786">
        <f t="shared" si="169"/>
        <v>0</v>
      </c>
      <c r="Z63" s="786">
        <f t="shared" si="169"/>
        <v>704</v>
      </c>
      <c r="AA63" s="786">
        <f t="shared" si="169"/>
        <v>0</v>
      </c>
      <c r="AB63" s="786">
        <f t="shared" si="169"/>
        <v>0</v>
      </c>
      <c r="AC63" s="786">
        <f t="shared" si="169"/>
        <v>0</v>
      </c>
      <c r="AD63" s="786">
        <f t="shared" si="169"/>
        <v>0</v>
      </c>
      <c r="AE63" s="786">
        <f t="shared" si="169"/>
        <v>0</v>
      </c>
      <c r="AF63" s="786">
        <f t="shared" si="169"/>
        <v>0</v>
      </c>
      <c r="AG63" s="786">
        <f t="shared" si="169"/>
        <v>0</v>
      </c>
      <c r="AH63" s="786">
        <f t="shared" si="169"/>
        <v>0</v>
      </c>
      <c r="AI63" s="786">
        <f t="shared" si="169"/>
        <v>0</v>
      </c>
      <c r="AJ63" s="786">
        <f t="shared" si="169"/>
        <v>0</v>
      </c>
      <c r="AK63" s="786">
        <f t="shared" si="169"/>
        <v>0</v>
      </c>
      <c r="AL63" s="786">
        <f t="shared" si="169"/>
        <v>0</v>
      </c>
      <c r="AM63" s="786">
        <f t="shared" si="169"/>
        <v>0</v>
      </c>
      <c r="AN63" s="786">
        <f t="shared" si="169"/>
        <v>0</v>
      </c>
      <c r="AO63" s="786">
        <f t="shared" si="169"/>
        <v>2500</v>
      </c>
      <c r="AP63" s="786">
        <f t="shared" si="169"/>
        <v>2500</v>
      </c>
      <c r="AQ63" s="785">
        <f t="shared" si="169"/>
        <v>0</v>
      </c>
      <c r="AR63" s="786">
        <f t="shared" si="169"/>
        <v>2500</v>
      </c>
      <c r="AS63" s="786">
        <f t="shared" si="169"/>
        <v>2500</v>
      </c>
      <c r="AT63" s="786">
        <f t="shared" si="169"/>
        <v>0</v>
      </c>
      <c r="AU63" s="987">
        <f t="shared" si="169"/>
        <v>9500</v>
      </c>
      <c r="AV63" s="987">
        <f t="shared" si="169"/>
        <v>2500</v>
      </c>
      <c r="AW63" s="987">
        <f t="shared" si="169"/>
        <v>0</v>
      </c>
      <c r="AX63" s="987">
        <f t="shared" si="169"/>
        <v>0</v>
      </c>
      <c r="AY63" s="786">
        <f t="shared" si="169"/>
        <v>0</v>
      </c>
      <c r="AZ63" s="786">
        <f t="shared" si="169"/>
        <v>0</v>
      </c>
      <c r="BA63" s="786">
        <f t="shared" si="169"/>
        <v>0</v>
      </c>
      <c r="BB63" s="786">
        <f t="shared" si="169"/>
        <v>0</v>
      </c>
      <c r="BC63" s="786">
        <f t="shared" si="169"/>
        <v>0</v>
      </c>
      <c r="BD63" s="786">
        <f t="shared" si="169"/>
        <v>0</v>
      </c>
      <c r="BE63" s="786">
        <f t="shared" si="169"/>
        <v>0</v>
      </c>
      <c r="BF63" s="786">
        <f t="shared" si="169"/>
        <v>0</v>
      </c>
      <c r="BG63" s="786">
        <f t="shared" si="169"/>
        <v>0</v>
      </c>
      <c r="BH63" s="786">
        <f t="shared" si="169"/>
        <v>0</v>
      </c>
      <c r="BI63" s="786">
        <f t="shared" si="169"/>
        <v>0</v>
      </c>
      <c r="BJ63" s="786">
        <f t="shared" si="169"/>
        <v>0</v>
      </c>
      <c r="BK63" s="786">
        <f t="shared" si="169"/>
        <v>0</v>
      </c>
      <c r="BL63" s="786">
        <f t="shared" si="169"/>
        <v>0</v>
      </c>
      <c r="BM63" s="786">
        <f t="shared" si="169"/>
        <v>0</v>
      </c>
      <c r="BN63" s="786"/>
      <c r="BO63" s="786">
        <f t="shared" si="169"/>
        <v>0</v>
      </c>
      <c r="BP63" s="786">
        <f t="shared" si="169"/>
        <v>0</v>
      </c>
      <c r="BQ63" s="786">
        <f t="shared" si="169"/>
        <v>0</v>
      </c>
      <c r="BR63" s="786">
        <f t="shared" si="169"/>
        <v>0</v>
      </c>
      <c r="BS63" s="984"/>
    </row>
    <row r="64" spans="1:72" s="993" customFormat="1">
      <c r="A64" s="959"/>
      <c r="B64" s="1003" t="s">
        <v>25</v>
      </c>
      <c r="C64" s="968"/>
      <c r="D64" s="959"/>
      <c r="E64" s="959"/>
      <c r="F64" s="989">
        <f>F65</f>
        <v>117288</v>
      </c>
      <c r="G64" s="989">
        <f t="shared" ref="G64:BR64" si="170">G65</f>
        <v>25000</v>
      </c>
      <c r="H64" s="989"/>
      <c r="I64" s="989"/>
      <c r="J64" s="989"/>
      <c r="K64" s="989">
        <f t="shared" si="170"/>
        <v>20500</v>
      </c>
      <c r="L64" s="989">
        <f t="shared" si="170"/>
        <v>20500</v>
      </c>
      <c r="M64" s="989">
        <f t="shared" si="170"/>
        <v>4500</v>
      </c>
      <c r="N64" s="989">
        <f t="shared" si="170"/>
        <v>4500</v>
      </c>
      <c r="O64" s="989">
        <f t="shared" si="170"/>
        <v>0</v>
      </c>
      <c r="P64" s="989">
        <f t="shared" si="170"/>
        <v>0</v>
      </c>
      <c r="Q64" s="989">
        <f t="shared" si="170"/>
        <v>4500</v>
      </c>
      <c r="R64" s="989">
        <f t="shared" si="170"/>
        <v>0</v>
      </c>
      <c r="S64" s="989">
        <f t="shared" si="170"/>
        <v>0</v>
      </c>
      <c r="T64" s="989">
        <f t="shared" si="170"/>
        <v>4445</v>
      </c>
      <c r="U64" s="989">
        <f t="shared" si="170"/>
        <v>0</v>
      </c>
      <c r="V64" s="989">
        <f t="shared" si="170"/>
        <v>0</v>
      </c>
      <c r="W64" s="989">
        <f t="shared" si="170"/>
        <v>55</v>
      </c>
      <c r="X64" s="989">
        <f t="shared" si="170"/>
        <v>0</v>
      </c>
      <c r="Y64" s="989">
        <f t="shared" si="170"/>
        <v>0</v>
      </c>
      <c r="Z64" s="989">
        <f t="shared" si="170"/>
        <v>0</v>
      </c>
      <c r="AA64" s="989">
        <f t="shared" si="170"/>
        <v>0</v>
      </c>
      <c r="AB64" s="989">
        <f t="shared" si="170"/>
        <v>0</v>
      </c>
      <c r="AC64" s="989">
        <f t="shared" si="170"/>
        <v>0</v>
      </c>
      <c r="AD64" s="989">
        <f t="shared" si="170"/>
        <v>0</v>
      </c>
      <c r="AE64" s="989">
        <f t="shared" si="170"/>
        <v>0</v>
      </c>
      <c r="AF64" s="989">
        <f t="shared" si="170"/>
        <v>0</v>
      </c>
      <c r="AG64" s="989">
        <f t="shared" si="170"/>
        <v>0</v>
      </c>
      <c r="AH64" s="989">
        <f t="shared" si="170"/>
        <v>0</v>
      </c>
      <c r="AI64" s="989">
        <f t="shared" si="170"/>
        <v>0</v>
      </c>
      <c r="AJ64" s="989">
        <f t="shared" si="170"/>
        <v>0</v>
      </c>
      <c r="AK64" s="989">
        <f t="shared" si="170"/>
        <v>0</v>
      </c>
      <c r="AL64" s="989">
        <f t="shared" si="170"/>
        <v>0</v>
      </c>
      <c r="AM64" s="989">
        <f t="shared" si="170"/>
        <v>0</v>
      </c>
      <c r="AN64" s="989">
        <f t="shared" si="170"/>
        <v>0</v>
      </c>
      <c r="AO64" s="989">
        <f t="shared" si="170"/>
        <v>0</v>
      </c>
      <c r="AP64" s="989">
        <f t="shared" si="170"/>
        <v>0</v>
      </c>
      <c r="AQ64" s="990">
        <f t="shared" si="170"/>
        <v>0</v>
      </c>
      <c r="AR64" s="989">
        <f t="shared" si="170"/>
        <v>0</v>
      </c>
      <c r="AS64" s="989">
        <f t="shared" si="170"/>
        <v>0</v>
      </c>
      <c r="AT64" s="989">
        <f t="shared" si="170"/>
        <v>0</v>
      </c>
      <c r="AU64" s="991">
        <f t="shared" si="170"/>
        <v>4500</v>
      </c>
      <c r="AV64" s="991">
        <f t="shared" si="170"/>
        <v>0</v>
      </c>
      <c r="AW64" s="991">
        <f t="shared" si="170"/>
        <v>0</v>
      </c>
      <c r="AX64" s="991">
        <f t="shared" si="170"/>
        <v>0</v>
      </c>
      <c r="AY64" s="989">
        <f t="shared" si="170"/>
        <v>0</v>
      </c>
      <c r="AZ64" s="989">
        <f t="shared" si="170"/>
        <v>0</v>
      </c>
      <c r="BA64" s="989">
        <f t="shared" si="170"/>
        <v>0</v>
      </c>
      <c r="BB64" s="989">
        <f t="shared" si="170"/>
        <v>0</v>
      </c>
      <c r="BC64" s="989">
        <f t="shared" si="170"/>
        <v>0</v>
      </c>
      <c r="BD64" s="989">
        <f t="shared" si="170"/>
        <v>0</v>
      </c>
      <c r="BE64" s="989">
        <f t="shared" si="170"/>
        <v>0</v>
      </c>
      <c r="BF64" s="989">
        <f t="shared" si="170"/>
        <v>0</v>
      </c>
      <c r="BG64" s="989">
        <f t="shared" si="170"/>
        <v>0</v>
      </c>
      <c r="BH64" s="989">
        <f t="shared" si="170"/>
        <v>0</v>
      </c>
      <c r="BI64" s="989">
        <f t="shared" si="170"/>
        <v>0</v>
      </c>
      <c r="BJ64" s="989">
        <f t="shared" si="170"/>
        <v>0</v>
      </c>
      <c r="BK64" s="989">
        <f t="shared" si="170"/>
        <v>0</v>
      </c>
      <c r="BL64" s="989">
        <f t="shared" si="170"/>
        <v>0</v>
      </c>
      <c r="BM64" s="989">
        <f t="shared" si="170"/>
        <v>0</v>
      </c>
      <c r="BN64" s="989"/>
      <c r="BO64" s="989">
        <f t="shared" si="170"/>
        <v>0</v>
      </c>
      <c r="BP64" s="989">
        <f t="shared" si="170"/>
        <v>0</v>
      </c>
      <c r="BQ64" s="989">
        <f t="shared" si="170"/>
        <v>0</v>
      </c>
      <c r="BR64" s="989">
        <f t="shared" si="170"/>
        <v>0</v>
      </c>
      <c r="BS64" s="992"/>
    </row>
    <row r="65" spans="1:72" s="985" customFormat="1" ht="74.25">
      <c r="A65" s="954">
        <v>1</v>
      </c>
      <c r="B65" s="960" t="s">
        <v>129</v>
      </c>
      <c r="C65" s="967"/>
      <c r="D65" s="954" t="s">
        <v>166</v>
      </c>
      <c r="E65" s="961" t="s">
        <v>190</v>
      </c>
      <c r="F65" s="786">
        <v>117288</v>
      </c>
      <c r="G65" s="786">
        <v>25000</v>
      </c>
      <c r="H65" s="786"/>
      <c r="I65" s="786"/>
      <c r="J65" s="786"/>
      <c r="K65" s="786">
        <v>20500</v>
      </c>
      <c r="L65" s="786">
        <v>20500</v>
      </c>
      <c r="M65" s="742">
        <f t="shared" ref="M65:M68" si="171">N65</f>
        <v>4500</v>
      </c>
      <c r="N65" s="786">
        <v>4500</v>
      </c>
      <c r="O65" s="786">
        <v>0</v>
      </c>
      <c r="P65" s="737"/>
      <c r="Q65" s="765">
        <v>4500</v>
      </c>
      <c r="R65" s="738"/>
      <c r="S65" s="765"/>
      <c r="T65" s="765">
        <v>4445</v>
      </c>
      <c r="U65" s="738"/>
      <c r="V65" s="765"/>
      <c r="W65" s="739">
        <f t="shared" ref="W65:Y67" si="172">Q65-T65</f>
        <v>55</v>
      </c>
      <c r="X65" s="739"/>
      <c r="Y65" s="739"/>
      <c r="Z65" s="765"/>
      <c r="AA65" s="738"/>
      <c r="AB65" s="739"/>
      <c r="AC65" s="765"/>
      <c r="AD65" s="643"/>
      <c r="AE65" s="765"/>
      <c r="AF65" s="742"/>
      <c r="AG65" s="738"/>
      <c r="AH65" s="737"/>
      <c r="AI65" s="739"/>
      <c r="AJ65" s="739"/>
      <c r="AK65" s="739"/>
      <c r="AL65" s="737"/>
      <c r="AM65" s="738"/>
      <c r="AN65" s="737"/>
      <c r="AO65" s="742"/>
      <c r="AP65" s="738"/>
      <c r="AQ65" s="739"/>
      <c r="AR65" s="742"/>
      <c r="AS65" s="738"/>
      <c r="AT65" s="737"/>
      <c r="AU65" s="756">
        <f t="shared" ref="AU65:AW68" si="173">Q65+AC65+AO65</f>
        <v>4500</v>
      </c>
      <c r="AV65" s="756">
        <f t="shared" si="173"/>
        <v>0</v>
      </c>
      <c r="AW65" s="756">
        <f t="shared" si="173"/>
        <v>0</v>
      </c>
      <c r="AX65" s="756">
        <f t="shared" ref="AX65" si="174">AY65</f>
        <v>0</v>
      </c>
      <c r="AY65" s="643">
        <f>N65-AU65</f>
        <v>0</v>
      </c>
      <c r="AZ65" s="737">
        <f>O65-AV65</f>
        <v>0</v>
      </c>
      <c r="BA65" s="737">
        <f>P65-AW65</f>
        <v>0</v>
      </c>
      <c r="BB65" s="737">
        <f>AX65</f>
        <v>0</v>
      </c>
      <c r="BC65" s="737">
        <f t="shared" ref="BC65" si="175">AZ65</f>
        <v>0</v>
      </c>
      <c r="BD65" s="737"/>
      <c r="BE65" s="737">
        <f t="shared" ref="BE65:BF65" si="176">BB65</f>
        <v>0</v>
      </c>
      <c r="BF65" s="737">
        <f t="shared" si="176"/>
        <v>0</v>
      </c>
      <c r="BG65" s="737"/>
      <c r="BH65" s="737">
        <f t="shared" ref="BH65:BI65" si="177">AY65-BB65</f>
        <v>0</v>
      </c>
      <c r="BI65" s="737">
        <f t="shared" si="177"/>
        <v>0</v>
      </c>
      <c r="BJ65" s="737"/>
      <c r="BK65" s="737"/>
      <c r="BL65" s="737"/>
      <c r="BM65" s="737"/>
      <c r="BN65" s="737"/>
      <c r="BO65" s="737">
        <f t="shared" ref="BO65" si="178">BP65</f>
        <v>0</v>
      </c>
      <c r="BP65" s="737">
        <f t="shared" ref="BP65" si="179">AY65</f>
        <v>0</v>
      </c>
      <c r="BQ65" s="984"/>
      <c r="BR65" s="984"/>
      <c r="BS65" s="984"/>
      <c r="BT65" s="985" t="s">
        <v>355</v>
      </c>
    </row>
    <row r="66" spans="1:72" s="993" customFormat="1">
      <c r="A66" s="971"/>
      <c r="B66" s="1003" t="s">
        <v>24</v>
      </c>
      <c r="C66" s="968"/>
      <c r="D66" s="971"/>
      <c r="E66" s="1006"/>
      <c r="F66" s="989">
        <f>SUM(F67:F68)</f>
        <v>60476</v>
      </c>
      <c r="G66" s="989">
        <f t="shared" ref="G66:BR66" si="180">SUM(G67:G68)</f>
        <v>30519</v>
      </c>
      <c r="H66" s="989"/>
      <c r="I66" s="989"/>
      <c r="J66" s="989"/>
      <c r="K66" s="989">
        <f t="shared" si="180"/>
        <v>30000</v>
      </c>
      <c r="L66" s="989">
        <f t="shared" si="180"/>
        <v>24500</v>
      </c>
      <c r="M66" s="989">
        <f t="shared" si="180"/>
        <v>5000</v>
      </c>
      <c r="N66" s="989">
        <f t="shared" si="180"/>
        <v>5000</v>
      </c>
      <c r="O66" s="989">
        <f t="shared" si="180"/>
        <v>2500</v>
      </c>
      <c r="P66" s="989">
        <f t="shared" si="180"/>
        <v>0</v>
      </c>
      <c r="Q66" s="989">
        <f t="shared" si="180"/>
        <v>2500</v>
      </c>
      <c r="R66" s="989">
        <f t="shared" si="180"/>
        <v>0</v>
      </c>
      <c r="S66" s="989">
        <f t="shared" si="180"/>
        <v>0</v>
      </c>
      <c r="T66" s="989">
        <f t="shared" si="180"/>
        <v>1796</v>
      </c>
      <c r="U66" s="989">
        <f t="shared" si="180"/>
        <v>0</v>
      </c>
      <c r="V66" s="989">
        <f t="shared" si="180"/>
        <v>0</v>
      </c>
      <c r="W66" s="989">
        <f t="shared" si="180"/>
        <v>704</v>
      </c>
      <c r="X66" s="989">
        <f t="shared" si="180"/>
        <v>0</v>
      </c>
      <c r="Y66" s="989">
        <f t="shared" si="180"/>
        <v>0</v>
      </c>
      <c r="Z66" s="989">
        <f t="shared" si="180"/>
        <v>704</v>
      </c>
      <c r="AA66" s="989">
        <f t="shared" si="180"/>
        <v>0</v>
      </c>
      <c r="AB66" s="989">
        <f t="shared" si="180"/>
        <v>0</v>
      </c>
      <c r="AC66" s="989">
        <f t="shared" si="180"/>
        <v>0</v>
      </c>
      <c r="AD66" s="989">
        <f t="shared" si="180"/>
        <v>0</v>
      </c>
      <c r="AE66" s="989">
        <f t="shared" si="180"/>
        <v>0</v>
      </c>
      <c r="AF66" s="989">
        <f t="shared" si="180"/>
        <v>0</v>
      </c>
      <c r="AG66" s="989">
        <f t="shared" si="180"/>
        <v>0</v>
      </c>
      <c r="AH66" s="989">
        <f t="shared" si="180"/>
        <v>0</v>
      </c>
      <c r="AI66" s="989">
        <f t="shared" si="180"/>
        <v>0</v>
      </c>
      <c r="AJ66" s="989">
        <f t="shared" si="180"/>
        <v>0</v>
      </c>
      <c r="AK66" s="989">
        <f t="shared" si="180"/>
        <v>0</v>
      </c>
      <c r="AL66" s="989">
        <f t="shared" si="180"/>
        <v>0</v>
      </c>
      <c r="AM66" s="989">
        <f t="shared" si="180"/>
        <v>0</v>
      </c>
      <c r="AN66" s="989">
        <f t="shared" si="180"/>
        <v>0</v>
      </c>
      <c r="AO66" s="989">
        <f t="shared" si="180"/>
        <v>2500</v>
      </c>
      <c r="AP66" s="989">
        <f t="shared" si="180"/>
        <v>2500</v>
      </c>
      <c r="AQ66" s="990">
        <f t="shared" si="180"/>
        <v>0</v>
      </c>
      <c r="AR66" s="989">
        <f t="shared" si="180"/>
        <v>2500</v>
      </c>
      <c r="AS66" s="989">
        <f t="shared" si="180"/>
        <v>2500</v>
      </c>
      <c r="AT66" s="989">
        <f t="shared" si="180"/>
        <v>0</v>
      </c>
      <c r="AU66" s="991">
        <f t="shared" si="180"/>
        <v>5000</v>
      </c>
      <c r="AV66" s="991">
        <f t="shared" si="180"/>
        <v>2500</v>
      </c>
      <c r="AW66" s="991">
        <f t="shared" si="180"/>
        <v>0</v>
      </c>
      <c r="AX66" s="991">
        <f t="shared" si="180"/>
        <v>0</v>
      </c>
      <c r="AY66" s="989">
        <f t="shared" si="180"/>
        <v>0</v>
      </c>
      <c r="AZ66" s="989">
        <f t="shared" si="180"/>
        <v>0</v>
      </c>
      <c r="BA66" s="989">
        <f t="shared" si="180"/>
        <v>0</v>
      </c>
      <c r="BB66" s="989">
        <f t="shared" si="180"/>
        <v>0</v>
      </c>
      <c r="BC66" s="989">
        <f t="shared" si="180"/>
        <v>0</v>
      </c>
      <c r="BD66" s="989">
        <f t="shared" si="180"/>
        <v>0</v>
      </c>
      <c r="BE66" s="989">
        <f t="shared" si="180"/>
        <v>0</v>
      </c>
      <c r="BF66" s="989">
        <f t="shared" si="180"/>
        <v>0</v>
      </c>
      <c r="BG66" s="989">
        <f t="shared" si="180"/>
        <v>0</v>
      </c>
      <c r="BH66" s="989">
        <f t="shared" si="180"/>
        <v>0</v>
      </c>
      <c r="BI66" s="989">
        <f t="shared" si="180"/>
        <v>0</v>
      </c>
      <c r="BJ66" s="989">
        <f t="shared" si="180"/>
        <v>0</v>
      </c>
      <c r="BK66" s="989">
        <f t="shared" si="180"/>
        <v>0</v>
      </c>
      <c r="BL66" s="989">
        <f t="shared" si="180"/>
        <v>0</v>
      </c>
      <c r="BM66" s="989">
        <f t="shared" si="180"/>
        <v>0</v>
      </c>
      <c r="BN66" s="989"/>
      <c r="BO66" s="989">
        <f t="shared" si="180"/>
        <v>0</v>
      </c>
      <c r="BP66" s="989">
        <f t="shared" si="180"/>
        <v>0</v>
      </c>
      <c r="BQ66" s="989">
        <f t="shared" si="180"/>
        <v>0</v>
      </c>
      <c r="BR66" s="989">
        <f t="shared" si="180"/>
        <v>0</v>
      </c>
      <c r="BS66" s="992"/>
    </row>
    <row r="67" spans="1:72" s="985" customFormat="1" ht="49.5">
      <c r="A67" s="954">
        <v>1</v>
      </c>
      <c r="B67" s="960" t="s">
        <v>130</v>
      </c>
      <c r="C67" s="967"/>
      <c r="D67" s="954" t="s">
        <v>166</v>
      </c>
      <c r="E67" s="961" t="s">
        <v>191</v>
      </c>
      <c r="F67" s="786">
        <v>10519</v>
      </c>
      <c r="G67" s="786">
        <v>10519</v>
      </c>
      <c r="H67" s="786"/>
      <c r="I67" s="786"/>
      <c r="J67" s="786"/>
      <c r="K67" s="786">
        <v>8000</v>
      </c>
      <c r="L67" s="786">
        <v>8000</v>
      </c>
      <c r="M67" s="742">
        <f t="shared" si="171"/>
        <v>2500</v>
      </c>
      <c r="N67" s="786">
        <v>2500</v>
      </c>
      <c r="O67" s="786">
        <v>0</v>
      </c>
      <c r="P67" s="737"/>
      <c r="Q67" s="765">
        <v>2500</v>
      </c>
      <c r="R67" s="738"/>
      <c r="S67" s="765"/>
      <c r="T67" s="765">
        <v>1796</v>
      </c>
      <c r="U67" s="738"/>
      <c r="V67" s="765"/>
      <c r="W67" s="739">
        <f t="shared" si="172"/>
        <v>704</v>
      </c>
      <c r="X67" s="739">
        <f t="shared" si="172"/>
        <v>0</v>
      </c>
      <c r="Y67" s="739">
        <f t="shared" si="172"/>
        <v>0</v>
      </c>
      <c r="Z67" s="765">
        <v>704</v>
      </c>
      <c r="AA67" s="738"/>
      <c r="AB67" s="765"/>
      <c r="AC67" s="765">
        <f>AD67+AE67</f>
        <v>0</v>
      </c>
      <c r="AD67" s="643"/>
      <c r="AE67" s="765"/>
      <c r="AF67" s="742">
        <f>AG67+AH67</f>
        <v>0</v>
      </c>
      <c r="AG67" s="738"/>
      <c r="AH67" s="737"/>
      <c r="AI67" s="739">
        <f t="shared" ref="AI67" si="181">AC67-AF67</f>
        <v>0</v>
      </c>
      <c r="AJ67" s="739"/>
      <c r="AK67" s="739"/>
      <c r="AL67" s="737"/>
      <c r="AM67" s="738"/>
      <c r="AN67" s="737"/>
      <c r="AO67" s="742">
        <f t="shared" ref="AO67:AO68" si="182">AP67+AQ67</f>
        <v>0</v>
      </c>
      <c r="AP67" s="738"/>
      <c r="AQ67" s="739"/>
      <c r="AR67" s="742">
        <f t="shared" ref="AR67" si="183">AS67+AT67</f>
        <v>0</v>
      </c>
      <c r="AS67" s="738"/>
      <c r="AT67" s="737"/>
      <c r="AU67" s="756">
        <f t="shared" si="173"/>
        <v>2500</v>
      </c>
      <c r="AV67" s="756">
        <f t="shared" si="173"/>
        <v>0</v>
      </c>
      <c r="AW67" s="756">
        <f t="shared" si="173"/>
        <v>0</v>
      </c>
      <c r="AX67" s="756">
        <f t="shared" ref="AX67:AX68" si="184">AY67</f>
        <v>0</v>
      </c>
      <c r="AY67" s="643">
        <f t="shared" ref="AY67:BA68" si="185">N67-AU67</f>
        <v>0</v>
      </c>
      <c r="AZ67" s="737">
        <f t="shared" si="185"/>
        <v>0</v>
      </c>
      <c r="BA67" s="737">
        <f t="shared" si="185"/>
        <v>0</v>
      </c>
      <c r="BB67" s="737">
        <f>AX67</f>
        <v>0</v>
      </c>
      <c r="BC67" s="737">
        <f t="shared" ref="BC67:BC68" si="186">AZ67</f>
        <v>0</v>
      </c>
      <c r="BD67" s="737"/>
      <c r="BE67" s="737">
        <f t="shared" ref="BE67:BF68" si="187">BB67</f>
        <v>0</v>
      </c>
      <c r="BF67" s="737">
        <f t="shared" si="187"/>
        <v>0</v>
      </c>
      <c r="BG67" s="737"/>
      <c r="BH67" s="737">
        <f t="shared" ref="BH67:BI68" si="188">AY67-BB67</f>
        <v>0</v>
      </c>
      <c r="BI67" s="737">
        <f t="shared" si="188"/>
        <v>0</v>
      </c>
      <c r="BJ67" s="737"/>
      <c r="BK67" s="737"/>
      <c r="BL67" s="737"/>
      <c r="BM67" s="737"/>
      <c r="BN67" s="737"/>
      <c r="BO67" s="737">
        <f t="shared" ref="BO67:BO68" si="189">BP67</f>
        <v>0</v>
      </c>
      <c r="BP67" s="737">
        <f t="shared" ref="BP67:BP68" si="190">AY67</f>
        <v>0</v>
      </c>
      <c r="BQ67" s="984"/>
      <c r="BR67" s="984"/>
      <c r="BS67" s="984"/>
      <c r="BT67" s="985" t="s">
        <v>355</v>
      </c>
    </row>
    <row r="68" spans="1:72" s="985" customFormat="1" ht="24.75">
      <c r="A68" s="954">
        <v>2</v>
      </c>
      <c r="B68" s="960" t="s">
        <v>131</v>
      </c>
      <c r="C68" s="967"/>
      <c r="D68" s="954" t="s">
        <v>171</v>
      </c>
      <c r="E68" s="961" t="s">
        <v>192</v>
      </c>
      <c r="F68" s="786">
        <v>49957</v>
      </c>
      <c r="G68" s="786">
        <v>20000</v>
      </c>
      <c r="H68" s="786"/>
      <c r="I68" s="786"/>
      <c r="J68" s="786"/>
      <c r="K68" s="786">
        <v>22000</v>
      </c>
      <c r="L68" s="786">
        <v>16500</v>
      </c>
      <c r="M68" s="742">
        <f t="shared" si="171"/>
        <v>2500</v>
      </c>
      <c r="N68" s="786">
        <v>2500</v>
      </c>
      <c r="O68" s="786">
        <v>2500</v>
      </c>
      <c r="P68" s="737"/>
      <c r="Q68" s="765"/>
      <c r="R68" s="738"/>
      <c r="S68" s="739"/>
      <c r="T68" s="765"/>
      <c r="U68" s="738"/>
      <c r="V68" s="737"/>
      <c r="W68" s="739"/>
      <c r="X68" s="739"/>
      <c r="Y68" s="739"/>
      <c r="Z68" s="765"/>
      <c r="AA68" s="738"/>
      <c r="AB68" s="739"/>
      <c r="AC68" s="765"/>
      <c r="AD68" s="643"/>
      <c r="AE68" s="765"/>
      <c r="AF68" s="742"/>
      <c r="AG68" s="738"/>
      <c r="AH68" s="737"/>
      <c r="AI68" s="739"/>
      <c r="AJ68" s="739"/>
      <c r="AK68" s="739"/>
      <c r="AL68" s="737"/>
      <c r="AM68" s="738"/>
      <c r="AN68" s="737"/>
      <c r="AO68" s="742">
        <f t="shared" si="182"/>
        <v>2500</v>
      </c>
      <c r="AP68" s="742">
        <v>2500</v>
      </c>
      <c r="AQ68" s="765"/>
      <c r="AR68" s="742">
        <f>AO68</f>
        <v>2500</v>
      </c>
      <c r="AS68" s="738">
        <f>AP68</f>
        <v>2500</v>
      </c>
      <c r="AT68" s="737">
        <f>AQ68</f>
        <v>0</v>
      </c>
      <c r="AU68" s="756">
        <f t="shared" si="173"/>
        <v>2500</v>
      </c>
      <c r="AV68" s="756">
        <f t="shared" si="173"/>
        <v>2500</v>
      </c>
      <c r="AW68" s="756">
        <f t="shared" si="173"/>
        <v>0</v>
      </c>
      <c r="AX68" s="756">
        <f t="shared" si="184"/>
        <v>0</v>
      </c>
      <c r="AY68" s="643">
        <f t="shared" si="185"/>
        <v>0</v>
      </c>
      <c r="AZ68" s="737">
        <f t="shared" si="185"/>
        <v>0</v>
      </c>
      <c r="BA68" s="737">
        <f t="shared" si="185"/>
        <v>0</v>
      </c>
      <c r="BB68" s="737">
        <f>AX68</f>
        <v>0</v>
      </c>
      <c r="BC68" s="737">
        <f t="shared" si="186"/>
        <v>0</v>
      </c>
      <c r="BD68" s="737"/>
      <c r="BE68" s="737">
        <f t="shared" si="187"/>
        <v>0</v>
      </c>
      <c r="BF68" s="737">
        <f t="shared" si="187"/>
        <v>0</v>
      </c>
      <c r="BG68" s="737"/>
      <c r="BH68" s="737">
        <f t="shared" si="188"/>
        <v>0</v>
      </c>
      <c r="BI68" s="737">
        <f t="shared" si="188"/>
        <v>0</v>
      </c>
      <c r="BJ68" s="737"/>
      <c r="BK68" s="737"/>
      <c r="BL68" s="737"/>
      <c r="BM68" s="737"/>
      <c r="BN68" s="737"/>
      <c r="BO68" s="737">
        <f t="shared" si="189"/>
        <v>0</v>
      </c>
      <c r="BP68" s="737">
        <f t="shared" si="190"/>
        <v>0</v>
      </c>
      <c r="BQ68" s="984"/>
      <c r="BR68" s="984"/>
      <c r="BS68" s="984"/>
      <c r="BT68" s="985" t="s">
        <v>355</v>
      </c>
    </row>
    <row r="69" spans="1:72" s="645" customFormat="1" ht="32.65" customHeight="1">
      <c r="A69" s="762">
        <v>5</v>
      </c>
      <c r="B69" s="787" t="s">
        <v>132</v>
      </c>
      <c r="C69" s="783"/>
      <c r="D69" s="766"/>
      <c r="E69" s="767"/>
      <c r="F69" s="378">
        <f>F70</f>
        <v>856063</v>
      </c>
      <c r="G69" s="378">
        <f t="shared" ref="G69:AZ70" si="191">G70</f>
        <v>537985.6</v>
      </c>
      <c r="H69" s="378"/>
      <c r="I69" s="378"/>
      <c r="J69" s="378"/>
      <c r="K69" s="378">
        <f t="shared" si="191"/>
        <v>344618</v>
      </c>
      <c r="L69" s="378">
        <f t="shared" si="191"/>
        <v>252750</v>
      </c>
      <c r="M69" s="378">
        <f t="shared" si="191"/>
        <v>227461</v>
      </c>
      <c r="N69" s="378">
        <f t="shared" si="191"/>
        <v>227461</v>
      </c>
      <c r="O69" s="378">
        <f t="shared" si="191"/>
        <v>138750</v>
      </c>
      <c r="P69" s="378">
        <f t="shared" si="191"/>
        <v>0</v>
      </c>
      <c r="Q69" s="378">
        <f t="shared" si="191"/>
        <v>151000</v>
      </c>
      <c r="R69" s="378">
        <f t="shared" si="191"/>
        <v>120000</v>
      </c>
      <c r="S69" s="378">
        <f t="shared" si="191"/>
        <v>0</v>
      </c>
      <c r="T69" s="378">
        <f t="shared" si="191"/>
        <v>53833</v>
      </c>
      <c r="U69" s="378">
        <f t="shared" si="191"/>
        <v>22967</v>
      </c>
      <c r="V69" s="378">
        <f t="shared" si="191"/>
        <v>0</v>
      </c>
      <c r="W69" s="378">
        <f t="shared" si="191"/>
        <v>97167</v>
      </c>
      <c r="X69" s="378">
        <f t="shared" si="191"/>
        <v>97033</v>
      </c>
      <c r="Y69" s="378">
        <f t="shared" si="191"/>
        <v>0</v>
      </c>
      <c r="Z69" s="378">
        <f t="shared" si="191"/>
        <v>97167</v>
      </c>
      <c r="AA69" s="378">
        <f t="shared" si="191"/>
        <v>0</v>
      </c>
      <c r="AB69" s="378">
        <f t="shared" si="191"/>
        <v>0</v>
      </c>
      <c r="AC69" s="378">
        <f t="shared" si="191"/>
        <v>11000</v>
      </c>
      <c r="AD69" s="378">
        <f t="shared" si="191"/>
        <v>0</v>
      </c>
      <c r="AE69" s="378">
        <f t="shared" si="191"/>
        <v>0</v>
      </c>
      <c r="AF69" s="378">
        <f t="shared" si="191"/>
        <v>11000</v>
      </c>
      <c r="AG69" s="378">
        <f t="shared" si="191"/>
        <v>0</v>
      </c>
      <c r="AH69" s="378">
        <f t="shared" si="191"/>
        <v>0</v>
      </c>
      <c r="AI69" s="378">
        <f t="shared" si="191"/>
        <v>0</v>
      </c>
      <c r="AJ69" s="378">
        <f t="shared" si="191"/>
        <v>0</v>
      </c>
      <c r="AK69" s="378">
        <f t="shared" si="191"/>
        <v>0</v>
      </c>
      <c r="AL69" s="378">
        <f t="shared" si="191"/>
        <v>0</v>
      </c>
      <c r="AM69" s="378">
        <f t="shared" si="191"/>
        <v>0</v>
      </c>
      <c r="AN69" s="378">
        <f t="shared" si="191"/>
        <v>0</v>
      </c>
      <c r="AO69" s="378">
        <f t="shared" si="191"/>
        <v>53461</v>
      </c>
      <c r="AP69" s="378">
        <f t="shared" si="191"/>
        <v>15750</v>
      </c>
      <c r="AQ69" s="764">
        <f t="shared" si="191"/>
        <v>0</v>
      </c>
      <c r="AR69" s="378">
        <f t="shared" si="191"/>
        <v>53461</v>
      </c>
      <c r="AS69" s="378">
        <f t="shared" si="191"/>
        <v>15750</v>
      </c>
      <c r="AT69" s="378">
        <f t="shared" si="191"/>
        <v>0</v>
      </c>
      <c r="AU69" s="828">
        <f t="shared" si="191"/>
        <v>215461</v>
      </c>
      <c r="AV69" s="828">
        <f t="shared" si="191"/>
        <v>135750</v>
      </c>
      <c r="AW69" s="828">
        <f t="shared" si="191"/>
        <v>0</v>
      </c>
      <c r="AX69" s="828">
        <f t="shared" si="191"/>
        <v>12000</v>
      </c>
      <c r="AY69" s="378">
        <f t="shared" si="191"/>
        <v>12000</v>
      </c>
      <c r="AZ69" s="378">
        <f t="shared" si="191"/>
        <v>3000</v>
      </c>
      <c r="BA69" s="378">
        <f t="shared" ref="BA69:BM70" si="192">BA70</f>
        <v>0</v>
      </c>
      <c r="BB69" s="786">
        <f t="shared" si="192"/>
        <v>12000</v>
      </c>
      <c r="BC69" s="786">
        <f t="shared" si="192"/>
        <v>3000</v>
      </c>
      <c r="BD69" s="786">
        <f t="shared" si="192"/>
        <v>0</v>
      </c>
      <c r="BE69" s="378">
        <f t="shared" si="192"/>
        <v>12000</v>
      </c>
      <c r="BF69" s="378">
        <f t="shared" si="192"/>
        <v>3000</v>
      </c>
      <c r="BG69" s="378">
        <f t="shared" si="192"/>
        <v>0</v>
      </c>
      <c r="BH69" s="378">
        <f t="shared" si="192"/>
        <v>0</v>
      </c>
      <c r="BI69" s="378">
        <f t="shared" si="192"/>
        <v>0</v>
      </c>
      <c r="BJ69" s="378">
        <f t="shared" si="192"/>
        <v>0</v>
      </c>
      <c r="BK69" s="378">
        <f t="shared" si="192"/>
        <v>0</v>
      </c>
      <c r="BL69" s="378">
        <f t="shared" si="192"/>
        <v>0</v>
      </c>
      <c r="BM69" s="378">
        <f t="shared" si="192"/>
        <v>0</v>
      </c>
      <c r="BN69" s="378"/>
      <c r="BO69" s="378">
        <f t="shared" ref="BO69:BR70" si="193">BO70</f>
        <v>12000</v>
      </c>
      <c r="BP69" s="378">
        <f t="shared" si="193"/>
        <v>12000</v>
      </c>
      <c r="BQ69" s="378">
        <f t="shared" si="193"/>
        <v>3000</v>
      </c>
      <c r="BR69" s="378">
        <f t="shared" si="193"/>
        <v>0</v>
      </c>
      <c r="BS69" s="642"/>
    </row>
    <row r="70" spans="1:72" s="985" customFormat="1" ht="11.25" customHeight="1">
      <c r="A70" s="830"/>
      <c r="B70" s="540" t="s">
        <v>30</v>
      </c>
      <c r="C70" s="961"/>
      <c r="D70" s="954"/>
      <c r="E70" s="955"/>
      <c r="F70" s="786">
        <f>F71</f>
        <v>856063</v>
      </c>
      <c r="G70" s="786">
        <f t="shared" si="191"/>
        <v>537985.6</v>
      </c>
      <c r="H70" s="786"/>
      <c r="I70" s="786"/>
      <c r="J70" s="786"/>
      <c r="K70" s="786">
        <f t="shared" si="191"/>
        <v>344618</v>
      </c>
      <c r="L70" s="786">
        <f t="shared" si="191"/>
        <v>252750</v>
      </c>
      <c r="M70" s="786">
        <f t="shared" si="191"/>
        <v>227461</v>
      </c>
      <c r="N70" s="786">
        <f t="shared" si="191"/>
        <v>227461</v>
      </c>
      <c r="O70" s="786">
        <f t="shared" si="191"/>
        <v>138750</v>
      </c>
      <c r="P70" s="786">
        <f t="shared" si="191"/>
        <v>0</v>
      </c>
      <c r="Q70" s="786">
        <f t="shared" si="191"/>
        <v>151000</v>
      </c>
      <c r="R70" s="786">
        <f t="shared" si="191"/>
        <v>120000</v>
      </c>
      <c r="S70" s="786">
        <f t="shared" si="191"/>
        <v>0</v>
      </c>
      <c r="T70" s="786">
        <f t="shared" si="191"/>
        <v>53833</v>
      </c>
      <c r="U70" s="786">
        <f t="shared" si="191"/>
        <v>22967</v>
      </c>
      <c r="V70" s="786">
        <f t="shared" si="191"/>
        <v>0</v>
      </c>
      <c r="W70" s="786">
        <f t="shared" si="191"/>
        <v>97167</v>
      </c>
      <c r="X70" s="786">
        <f t="shared" si="191"/>
        <v>97033</v>
      </c>
      <c r="Y70" s="786">
        <f t="shared" si="191"/>
        <v>0</v>
      </c>
      <c r="Z70" s="786">
        <f t="shared" si="191"/>
        <v>97167</v>
      </c>
      <c r="AA70" s="786">
        <f t="shared" si="191"/>
        <v>0</v>
      </c>
      <c r="AB70" s="786">
        <f t="shared" si="191"/>
        <v>0</v>
      </c>
      <c r="AC70" s="786">
        <f t="shared" si="191"/>
        <v>11000</v>
      </c>
      <c r="AD70" s="786">
        <f t="shared" si="191"/>
        <v>0</v>
      </c>
      <c r="AE70" s="786">
        <f t="shared" si="191"/>
        <v>0</v>
      </c>
      <c r="AF70" s="786">
        <f t="shared" si="191"/>
        <v>11000</v>
      </c>
      <c r="AG70" s="786">
        <f t="shared" si="191"/>
        <v>0</v>
      </c>
      <c r="AH70" s="786">
        <f t="shared" si="191"/>
        <v>0</v>
      </c>
      <c r="AI70" s="786">
        <f t="shared" si="191"/>
        <v>0</v>
      </c>
      <c r="AJ70" s="786">
        <f t="shared" si="191"/>
        <v>0</v>
      </c>
      <c r="AK70" s="786">
        <f t="shared" si="191"/>
        <v>0</v>
      </c>
      <c r="AL70" s="786">
        <f t="shared" si="191"/>
        <v>0</v>
      </c>
      <c r="AM70" s="786">
        <f t="shared" si="191"/>
        <v>0</v>
      </c>
      <c r="AN70" s="786">
        <f t="shared" si="191"/>
        <v>0</v>
      </c>
      <c r="AO70" s="786">
        <f t="shared" si="191"/>
        <v>53461</v>
      </c>
      <c r="AP70" s="786">
        <f t="shared" si="191"/>
        <v>15750</v>
      </c>
      <c r="AQ70" s="785">
        <f t="shared" si="191"/>
        <v>0</v>
      </c>
      <c r="AR70" s="786">
        <f t="shared" si="191"/>
        <v>53461</v>
      </c>
      <c r="AS70" s="786">
        <f t="shared" si="191"/>
        <v>15750</v>
      </c>
      <c r="AT70" s="786">
        <f t="shared" si="191"/>
        <v>0</v>
      </c>
      <c r="AU70" s="987">
        <f t="shared" si="191"/>
        <v>215461</v>
      </c>
      <c r="AV70" s="987">
        <f t="shared" si="191"/>
        <v>135750</v>
      </c>
      <c r="AW70" s="987">
        <f t="shared" si="191"/>
        <v>0</v>
      </c>
      <c r="AX70" s="987">
        <f t="shared" si="191"/>
        <v>12000</v>
      </c>
      <c r="AY70" s="786">
        <f t="shared" si="191"/>
        <v>12000</v>
      </c>
      <c r="AZ70" s="786">
        <f t="shared" si="191"/>
        <v>3000</v>
      </c>
      <c r="BA70" s="786">
        <f t="shared" si="192"/>
        <v>0</v>
      </c>
      <c r="BB70" s="786">
        <f t="shared" si="192"/>
        <v>12000</v>
      </c>
      <c r="BC70" s="786">
        <f t="shared" si="192"/>
        <v>3000</v>
      </c>
      <c r="BD70" s="786">
        <f t="shared" si="192"/>
        <v>0</v>
      </c>
      <c r="BE70" s="786">
        <f t="shared" si="192"/>
        <v>12000</v>
      </c>
      <c r="BF70" s="786">
        <f t="shared" si="192"/>
        <v>3000</v>
      </c>
      <c r="BG70" s="786">
        <f t="shared" si="192"/>
        <v>0</v>
      </c>
      <c r="BH70" s="786">
        <f t="shared" si="192"/>
        <v>0</v>
      </c>
      <c r="BI70" s="786">
        <f t="shared" si="192"/>
        <v>0</v>
      </c>
      <c r="BJ70" s="786">
        <f t="shared" si="192"/>
        <v>0</v>
      </c>
      <c r="BK70" s="786">
        <f t="shared" si="192"/>
        <v>0</v>
      </c>
      <c r="BL70" s="786">
        <f t="shared" si="192"/>
        <v>0</v>
      </c>
      <c r="BM70" s="786">
        <f t="shared" si="192"/>
        <v>0</v>
      </c>
      <c r="BN70" s="786"/>
      <c r="BO70" s="786">
        <f t="shared" si="193"/>
        <v>12000</v>
      </c>
      <c r="BP70" s="786">
        <f t="shared" si="193"/>
        <v>12000</v>
      </c>
      <c r="BQ70" s="786">
        <f t="shared" si="193"/>
        <v>3000</v>
      </c>
      <c r="BR70" s="786">
        <f t="shared" si="193"/>
        <v>0</v>
      </c>
      <c r="BS70" s="984"/>
    </row>
    <row r="71" spans="1:72" s="985" customFormat="1" ht="24.75">
      <c r="A71" s="997" t="s">
        <v>29</v>
      </c>
      <c r="B71" s="972" t="s">
        <v>261</v>
      </c>
      <c r="C71" s="967"/>
      <c r="D71" s="830"/>
      <c r="E71" s="830"/>
      <c r="F71" s="786">
        <f>F72+F78</f>
        <v>856063</v>
      </c>
      <c r="G71" s="786">
        <f t="shared" ref="G71:BR71" si="194">G72+G78</f>
        <v>537985.6</v>
      </c>
      <c r="H71" s="786"/>
      <c r="I71" s="786"/>
      <c r="J71" s="786"/>
      <c r="K71" s="786">
        <f t="shared" si="194"/>
        <v>344618</v>
      </c>
      <c r="L71" s="786">
        <f t="shared" si="194"/>
        <v>252750</v>
      </c>
      <c r="M71" s="786">
        <f t="shared" si="194"/>
        <v>227461</v>
      </c>
      <c r="N71" s="786">
        <f t="shared" si="194"/>
        <v>227461</v>
      </c>
      <c r="O71" s="786">
        <f t="shared" si="194"/>
        <v>138750</v>
      </c>
      <c r="P71" s="786">
        <f t="shared" si="194"/>
        <v>0</v>
      </c>
      <c r="Q71" s="786">
        <f t="shared" si="194"/>
        <v>151000</v>
      </c>
      <c r="R71" s="786">
        <f t="shared" si="194"/>
        <v>120000</v>
      </c>
      <c r="S71" s="786">
        <f t="shared" si="194"/>
        <v>0</v>
      </c>
      <c r="T71" s="786">
        <f t="shared" si="194"/>
        <v>53833</v>
      </c>
      <c r="U71" s="786">
        <f t="shared" si="194"/>
        <v>22967</v>
      </c>
      <c r="V71" s="786">
        <f t="shared" si="194"/>
        <v>0</v>
      </c>
      <c r="W71" s="786">
        <f t="shared" si="194"/>
        <v>97167</v>
      </c>
      <c r="X71" s="786">
        <f t="shared" si="194"/>
        <v>97033</v>
      </c>
      <c r="Y71" s="786">
        <f t="shared" si="194"/>
        <v>0</v>
      </c>
      <c r="Z71" s="786">
        <f t="shared" si="194"/>
        <v>97167</v>
      </c>
      <c r="AA71" s="786">
        <f t="shared" si="194"/>
        <v>0</v>
      </c>
      <c r="AB71" s="786">
        <f t="shared" si="194"/>
        <v>0</v>
      </c>
      <c r="AC71" s="786">
        <f t="shared" si="194"/>
        <v>11000</v>
      </c>
      <c r="AD71" s="786">
        <f t="shared" si="194"/>
        <v>0</v>
      </c>
      <c r="AE71" s="786">
        <f t="shared" si="194"/>
        <v>0</v>
      </c>
      <c r="AF71" s="786">
        <f t="shared" si="194"/>
        <v>11000</v>
      </c>
      <c r="AG71" s="786">
        <f t="shared" si="194"/>
        <v>0</v>
      </c>
      <c r="AH71" s="786">
        <f t="shared" si="194"/>
        <v>0</v>
      </c>
      <c r="AI71" s="786">
        <f t="shared" si="194"/>
        <v>0</v>
      </c>
      <c r="AJ71" s="786">
        <f t="shared" si="194"/>
        <v>0</v>
      </c>
      <c r="AK71" s="786">
        <f t="shared" si="194"/>
        <v>0</v>
      </c>
      <c r="AL71" s="786">
        <f t="shared" si="194"/>
        <v>0</v>
      </c>
      <c r="AM71" s="786">
        <f t="shared" si="194"/>
        <v>0</v>
      </c>
      <c r="AN71" s="786">
        <f t="shared" si="194"/>
        <v>0</v>
      </c>
      <c r="AO71" s="786">
        <f t="shared" si="194"/>
        <v>53461</v>
      </c>
      <c r="AP71" s="786">
        <f t="shared" si="194"/>
        <v>15750</v>
      </c>
      <c r="AQ71" s="785">
        <f t="shared" si="194"/>
        <v>0</v>
      </c>
      <c r="AR71" s="786">
        <f t="shared" si="194"/>
        <v>53461</v>
      </c>
      <c r="AS71" s="786">
        <f t="shared" si="194"/>
        <v>15750</v>
      </c>
      <c r="AT71" s="786">
        <f t="shared" si="194"/>
        <v>0</v>
      </c>
      <c r="AU71" s="987">
        <f t="shared" si="194"/>
        <v>215461</v>
      </c>
      <c r="AV71" s="987">
        <f t="shared" si="194"/>
        <v>135750</v>
      </c>
      <c r="AW71" s="987">
        <f t="shared" si="194"/>
        <v>0</v>
      </c>
      <c r="AX71" s="987">
        <f t="shared" si="194"/>
        <v>12000</v>
      </c>
      <c r="AY71" s="786">
        <f t="shared" si="194"/>
        <v>12000</v>
      </c>
      <c r="AZ71" s="786">
        <f t="shared" si="194"/>
        <v>3000</v>
      </c>
      <c r="BA71" s="786">
        <f t="shared" si="194"/>
        <v>0</v>
      </c>
      <c r="BB71" s="786">
        <f t="shared" si="194"/>
        <v>12000</v>
      </c>
      <c r="BC71" s="786">
        <f t="shared" si="194"/>
        <v>3000</v>
      </c>
      <c r="BD71" s="786">
        <f t="shared" si="194"/>
        <v>0</v>
      </c>
      <c r="BE71" s="786">
        <f t="shared" si="194"/>
        <v>12000</v>
      </c>
      <c r="BF71" s="786">
        <f t="shared" si="194"/>
        <v>3000</v>
      </c>
      <c r="BG71" s="786">
        <f t="shared" si="194"/>
        <v>0</v>
      </c>
      <c r="BH71" s="786">
        <f t="shared" si="194"/>
        <v>0</v>
      </c>
      <c r="BI71" s="786">
        <f t="shared" si="194"/>
        <v>0</v>
      </c>
      <c r="BJ71" s="786">
        <f t="shared" si="194"/>
        <v>0</v>
      </c>
      <c r="BK71" s="786">
        <f t="shared" si="194"/>
        <v>0</v>
      </c>
      <c r="BL71" s="786">
        <f t="shared" si="194"/>
        <v>0</v>
      </c>
      <c r="BM71" s="786">
        <f t="shared" si="194"/>
        <v>0</v>
      </c>
      <c r="BN71" s="786"/>
      <c r="BO71" s="786">
        <f t="shared" si="194"/>
        <v>12000</v>
      </c>
      <c r="BP71" s="786">
        <f t="shared" si="194"/>
        <v>12000</v>
      </c>
      <c r="BQ71" s="786">
        <f t="shared" si="194"/>
        <v>3000</v>
      </c>
      <c r="BR71" s="786">
        <f t="shared" si="194"/>
        <v>0</v>
      </c>
      <c r="BS71" s="984"/>
    </row>
    <row r="72" spans="1:72" s="993" customFormat="1">
      <c r="A72" s="1007"/>
      <c r="B72" s="1003" t="s">
        <v>25</v>
      </c>
      <c r="C72" s="968"/>
      <c r="D72" s="959"/>
      <c r="E72" s="959"/>
      <c r="F72" s="989">
        <f>SUM(F73:F77)</f>
        <v>792724</v>
      </c>
      <c r="G72" s="989">
        <f t="shared" ref="G72:BR72" si="195">SUM(G73:G77)</f>
        <v>490049.5</v>
      </c>
      <c r="H72" s="989"/>
      <c r="I72" s="989"/>
      <c r="J72" s="989"/>
      <c r="K72" s="989">
        <f t="shared" si="195"/>
        <v>331979</v>
      </c>
      <c r="L72" s="989">
        <f t="shared" si="195"/>
        <v>241750</v>
      </c>
      <c r="M72" s="989">
        <f t="shared" si="195"/>
        <v>202461</v>
      </c>
      <c r="N72" s="989">
        <f t="shared" si="195"/>
        <v>202461</v>
      </c>
      <c r="O72" s="989">
        <f t="shared" si="195"/>
        <v>138750</v>
      </c>
      <c r="P72" s="989">
        <f t="shared" si="195"/>
        <v>0</v>
      </c>
      <c r="Q72" s="989">
        <f t="shared" si="195"/>
        <v>143000</v>
      </c>
      <c r="R72" s="989">
        <f t="shared" si="195"/>
        <v>120000</v>
      </c>
      <c r="S72" s="989">
        <f t="shared" si="195"/>
        <v>0</v>
      </c>
      <c r="T72" s="989">
        <f t="shared" si="195"/>
        <v>45833</v>
      </c>
      <c r="U72" s="989">
        <f t="shared" si="195"/>
        <v>22967</v>
      </c>
      <c r="V72" s="989">
        <f t="shared" si="195"/>
        <v>0</v>
      </c>
      <c r="W72" s="989">
        <f t="shared" si="195"/>
        <v>97167</v>
      </c>
      <c r="X72" s="989">
        <f t="shared" si="195"/>
        <v>97033</v>
      </c>
      <c r="Y72" s="989">
        <f t="shared" si="195"/>
        <v>0</v>
      </c>
      <c r="Z72" s="989">
        <f t="shared" si="195"/>
        <v>97167</v>
      </c>
      <c r="AA72" s="989">
        <f t="shared" si="195"/>
        <v>0</v>
      </c>
      <c r="AB72" s="989">
        <f t="shared" si="195"/>
        <v>0</v>
      </c>
      <c r="AC72" s="989">
        <f t="shared" si="195"/>
        <v>8000</v>
      </c>
      <c r="AD72" s="989">
        <f t="shared" si="195"/>
        <v>0</v>
      </c>
      <c r="AE72" s="989">
        <f t="shared" si="195"/>
        <v>0</v>
      </c>
      <c r="AF72" s="989">
        <f t="shared" si="195"/>
        <v>8000</v>
      </c>
      <c r="AG72" s="989">
        <f t="shared" si="195"/>
        <v>0</v>
      </c>
      <c r="AH72" s="989">
        <f t="shared" si="195"/>
        <v>0</v>
      </c>
      <c r="AI72" s="989">
        <f t="shared" si="195"/>
        <v>0</v>
      </c>
      <c r="AJ72" s="989">
        <f t="shared" si="195"/>
        <v>0</v>
      </c>
      <c r="AK72" s="989">
        <f t="shared" si="195"/>
        <v>0</v>
      </c>
      <c r="AL72" s="989">
        <f t="shared" si="195"/>
        <v>0</v>
      </c>
      <c r="AM72" s="989">
        <f t="shared" si="195"/>
        <v>0</v>
      </c>
      <c r="AN72" s="989">
        <f t="shared" si="195"/>
        <v>0</v>
      </c>
      <c r="AO72" s="989">
        <f t="shared" si="195"/>
        <v>48461</v>
      </c>
      <c r="AP72" s="989">
        <f t="shared" si="195"/>
        <v>15750</v>
      </c>
      <c r="AQ72" s="990">
        <f t="shared" si="195"/>
        <v>0</v>
      </c>
      <c r="AR72" s="989">
        <f t="shared" si="195"/>
        <v>48461</v>
      </c>
      <c r="AS72" s="989">
        <f t="shared" si="195"/>
        <v>15750</v>
      </c>
      <c r="AT72" s="989">
        <f t="shared" si="195"/>
        <v>0</v>
      </c>
      <c r="AU72" s="991">
        <f t="shared" si="195"/>
        <v>199461</v>
      </c>
      <c r="AV72" s="991">
        <f t="shared" si="195"/>
        <v>135750</v>
      </c>
      <c r="AW72" s="991">
        <f t="shared" si="195"/>
        <v>0</v>
      </c>
      <c r="AX72" s="991">
        <f t="shared" si="195"/>
        <v>3000</v>
      </c>
      <c r="AY72" s="989">
        <f t="shared" si="195"/>
        <v>3000</v>
      </c>
      <c r="AZ72" s="989">
        <f t="shared" si="195"/>
        <v>3000</v>
      </c>
      <c r="BA72" s="989">
        <f t="shared" si="195"/>
        <v>0</v>
      </c>
      <c r="BB72" s="989">
        <f t="shared" si="195"/>
        <v>3000</v>
      </c>
      <c r="BC72" s="989">
        <f t="shared" si="195"/>
        <v>3000</v>
      </c>
      <c r="BD72" s="989">
        <f t="shared" si="195"/>
        <v>0</v>
      </c>
      <c r="BE72" s="989">
        <f t="shared" si="195"/>
        <v>3000</v>
      </c>
      <c r="BF72" s="989">
        <f t="shared" si="195"/>
        <v>3000</v>
      </c>
      <c r="BG72" s="989">
        <f t="shared" si="195"/>
        <v>0</v>
      </c>
      <c r="BH72" s="989">
        <f t="shared" si="195"/>
        <v>0</v>
      </c>
      <c r="BI72" s="989">
        <f t="shared" si="195"/>
        <v>0</v>
      </c>
      <c r="BJ72" s="989">
        <f t="shared" si="195"/>
        <v>0</v>
      </c>
      <c r="BK72" s="989">
        <f t="shared" si="195"/>
        <v>0</v>
      </c>
      <c r="BL72" s="989">
        <f t="shared" si="195"/>
        <v>0</v>
      </c>
      <c r="BM72" s="989">
        <f t="shared" si="195"/>
        <v>0</v>
      </c>
      <c r="BN72" s="989"/>
      <c r="BO72" s="989">
        <f t="shared" si="195"/>
        <v>3000</v>
      </c>
      <c r="BP72" s="989">
        <f t="shared" si="195"/>
        <v>3000</v>
      </c>
      <c r="BQ72" s="989">
        <f t="shared" si="195"/>
        <v>3000</v>
      </c>
      <c r="BR72" s="989">
        <f t="shared" si="195"/>
        <v>0</v>
      </c>
      <c r="BS72" s="992"/>
    </row>
    <row r="73" spans="1:72" s="985" customFormat="1" ht="33">
      <c r="A73" s="830">
        <v>1</v>
      </c>
      <c r="B73" s="540" t="s">
        <v>133</v>
      </c>
      <c r="C73" s="961" t="s">
        <v>162</v>
      </c>
      <c r="D73" s="954" t="s">
        <v>168</v>
      </c>
      <c r="E73" s="961" t="s">
        <v>193</v>
      </c>
      <c r="F73" s="786">
        <v>148918</v>
      </c>
      <c r="G73" s="786">
        <v>148000</v>
      </c>
      <c r="H73" s="786"/>
      <c r="I73" s="786"/>
      <c r="J73" s="786"/>
      <c r="K73" s="786">
        <v>120500</v>
      </c>
      <c r="L73" s="786">
        <v>115500</v>
      </c>
      <c r="M73" s="742">
        <f>N73</f>
        <v>25000</v>
      </c>
      <c r="N73" s="786">
        <v>25000</v>
      </c>
      <c r="O73" s="786">
        <v>15000</v>
      </c>
      <c r="P73" s="737"/>
      <c r="Q73" s="765">
        <v>10000</v>
      </c>
      <c r="R73" s="738"/>
      <c r="S73" s="765"/>
      <c r="T73" s="765">
        <v>9866</v>
      </c>
      <c r="U73" s="738"/>
      <c r="V73" s="765"/>
      <c r="W73" s="739">
        <f>Q73-T73</f>
        <v>134</v>
      </c>
      <c r="X73" s="739"/>
      <c r="Y73" s="739"/>
      <c r="Z73" s="765">
        <v>134</v>
      </c>
      <c r="AA73" s="738"/>
      <c r="AB73" s="765"/>
      <c r="AC73" s="765"/>
      <c r="AD73" s="643"/>
      <c r="AE73" s="765"/>
      <c r="AF73" s="742"/>
      <c r="AG73" s="738"/>
      <c r="AH73" s="737"/>
      <c r="AI73" s="739">
        <f>AC73-AF73</f>
        <v>0</v>
      </c>
      <c r="AJ73" s="739"/>
      <c r="AK73" s="739"/>
      <c r="AL73" s="737"/>
      <c r="AM73" s="738"/>
      <c r="AN73" s="737"/>
      <c r="AO73" s="742">
        <f>AP73+AQ73</f>
        <v>12000</v>
      </c>
      <c r="AP73" s="643">
        <v>12000</v>
      </c>
      <c r="AQ73" s="765"/>
      <c r="AR73" s="742">
        <f t="shared" ref="AR73:AT77" si="196">AO73</f>
        <v>12000</v>
      </c>
      <c r="AS73" s="738">
        <f t="shared" si="196"/>
        <v>12000</v>
      </c>
      <c r="AT73" s="737">
        <f t="shared" si="196"/>
        <v>0</v>
      </c>
      <c r="AU73" s="756">
        <f t="shared" ref="AU73:AW80" si="197">Q73+AC73+AO73</f>
        <v>22000</v>
      </c>
      <c r="AV73" s="756">
        <f t="shared" si="197"/>
        <v>12000</v>
      </c>
      <c r="AW73" s="756">
        <f t="shared" si="197"/>
        <v>0</v>
      </c>
      <c r="AX73" s="756">
        <f t="shared" ref="AX73:AX77" si="198">AY73</f>
        <v>3000</v>
      </c>
      <c r="AY73" s="643">
        <f t="shared" ref="AY73:BA77" si="199">N73-AU73</f>
        <v>3000</v>
      </c>
      <c r="AZ73" s="737">
        <f t="shared" si="199"/>
        <v>3000</v>
      </c>
      <c r="BA73" s="737">
        <f t="shared" si="199"/>
        <v>0</v>
      </c>
      <c r="BB73" s="737">
        <f>AX73</f>
        <v>3000</v>
      </c>
      <c r="BC73" s="737">
        <f t="shared" ref="BC73:BC77" si="200">AZ73</f>
        <v>3000</v>
      </c>
      <c r="BD73" s="737"/>
      <c r="BE73" s="737">
        <f t="shared" ref="BE73:BF77" si="201">BB73</f>
        <v>3000</v>
      </c>
      <c r="BF73" s="737">
        <f t="shared" si="201"/>
        <v>3000</v>
      </c>
      <c r="BG73" s="737"/>
      <c r="BH73" s="737">
        <f t="shared" ref="BH73:BI77" si="202">AY73-BB73</f>
        <v>0</v>
      </c>
      <c r="BI73" s="737">
        <f t="shared" si="202"/>
        <v>0</v>
      </c>
      <c r="BJ73" s="737"/>
      <c r="BK73" s="737"/>
      <c r="BL73" s="737"/>
      <c r="BM73" s="737"/>
      <c r="BN73" s="737"/>
      <c r="BO73" s="737">
        <f t="shared" ref="BO73:BO77" si="203">BP73</f>
        <v>3000</v>
      </c>
      <c r="BP73" s="737">
        <f t="shared" ref="BP73:BP77" si="204">AY73</f>
        <v>3000</v>
      </c>
      <c r="BQ73" s="786">
        <f>AZ73</f>
        <v>3000</v>
      </c>
      <c r="BR73" s="984"/>
      <c r="BS73" s="984"/>
      <c r="BT73" s="985" t="s">
        <v>356</v>
      </c>
    </row>
    <row r="74" spans="1:72" s="985" customFormat="1" ht="24.75">
      <c r="A74" s="954">
        <v>2</v>
      </c>
      <c r="B74" s="956" t="s">
        <v>134</v>
      </c>
      <c r="C74" s="829"/>
      <c r="D74" s="954" t="s">
        <v>167</v>
      </c>
      <c r="E74" s="955" t="s">
        <v>194</v>
      </c>
      <c r="F74" s="786">
        <v>60244</v>
      </c>
      <c r="G74" s="786">
        <v>42170</v>
      </c>
      <c r="H74" s="786"/>
      <c r="I74" s="786"/>
      <c r="J74" s="786"/>
      <c r="K74" s="786">
        <v>15000</v>
      </c>
      <c r="L74" s="786">
        <v>15000</v>
      </c>
      <c r="M74" s="742">
        <f>N74</f>
        <v>13461</v>
      </c>
      <c r="N74" s="786">
        <v>13461</v>
      </c>
      <c r="O74" s="786">
        <v>3750</v>
      </c>
      <c r="P74" s="737"/>
      <c r="Q74" s="765">
        <v>4000</v>
      </c>
      <c r="R74" s="738"/>
      <c r="S74" s="765"/>
      <c r="T74" s="765">
        <v>4000</v>
      </c>
      <c r="U74" s="738"/>
      <c r="V74" s="765"/>
      <c r="W74" s="739"/>
      <c r="X74" s="739"/>
      <c r="Y74" s="739"/>
      <c r="Z74" s="765"/>
      <c r="AA74" s="738"/>
      <c r="AB74" s="739"/>
      <c r="AC74" s="765">
        <v>3000</v>
      </c>
      <c r="AD74" s="643"/>
      <c r="AE74" s="765"/>
      <c r="AF74" s="742">
        <v>3000</v>
      </c>
      <c r="AG74" s="738"/>
      <c r="AH74" s="742"/>
      <c r="AI74" s="739">
        <f>AC74-AF74</f>
        <v>0</v>
      </c>
      <c r="AJ74" s="739"/>
      <c r="AK74" s="739"/>
      <c r="AL74" s="737"/>
      <c r="AM74" s="738"/>
      <c r="AN74" s="737"/>
      <c r="AO74" s="742">
        <v>6461</v>
      </c>
      <c r="AP74" s="742">
        <v>3750</v>
      </c>
      <c r="AQ74" s="765"/>
      <c r="AR74" s="742">
        <f t="shared" si="196"/>
        <v>6461</v>
      </c>
      <c r="AS74" s="738">
        <f t="shared" si="196"/>
        <v>3750</v>
      </c>
      <c r="AT74" s="737">
        <f t="shared" si="196"/>
        <v>0</v>
      </c>
      <c r="AU74" s="756">
        <f t="shared" si="197"/>
        <v>13461</v>
      </c>
      <c r="AV74" s="756">
        <f t="shared" si="197"/>
        <v>3750</v>
      </c>
      <c r="AW74" s="756">
        <f t="shared" si="197"/>
        <v>0</v>
      </c>
      <c r="AX74" s="756">
        <f t="shared" si="198"/>
        <v>0</v>
      </c>
      <c r="AY74" s="643">
        <f t="shared" si="199"/>
        <v>0</v>
      </c>
      <c r="AZ74" s="737">
        <f t="shared" si="199"/>
        <v>0</v>
      </c>
      <c r="BA74" s="737">
        <f t="shared" si="199"/>
        <v>0</v>
      </c>
      <c r="BB74" s="737">
        <f>AX74</f>
        <v>0</v>
      </c>
      <c r="BC74" s="737">
        <f t="shared" si="200"/>
        <v>0</v>
      </c>
      <c r="BD74" s="737"/>
      <c r="BE74" s="737">
        <f t="shared" si="201"/>
        <v>0</v>
      </c>
      <c r="BF74" s="737">
        <f t="shared" si="201"/>
        <v>0</v>
      </c>
      <c r="BG74" s="737"/>
      <c r="BH74" s="737">
        <f t="shared" si="202"/>
        <v>0</v>
      </c>
      <c r="BI74" s="737">
        <f t="shared" si="202"/>
        <v>0</v>
      </c>
      <c r="BJ74" s="737"/>
      <c r="BK74" s="737"/>
      <c r="BL74" s="737"/>
      <c r="BM74" s="737"/>
      <c r="BN74" s="737"/>
      <c r="BO74" s="737">
        <f t="shared" si="203"/>
        <v>0</v>
      </c>
      <c r="BP74" s="737">
        <f t="shared" si="204"/>
        <v>0</v>
      </c>
      <c r="BQ74" s="984"/>
      <c r="BR74" s="984"/>
      <c r="BS74" s="984"/>
      <c r="BT74" s="1005" t="s">
        <v>345</v>
      </c>
    </row>
    <row r="75" spans="1:72" s="985" customFormat="1" ht="49.5">
      <c r="A75" s="954">
        <v>3</v>
      </c>
      <c r="B75" s="540" t="s">
        <v>137</v>
      </c>
      <c r="C75" s="961"/>
      <c r="D75" s="954" t="s">
        <v>172</v>
      </c>
      <c r="E75" s="961" t="s">
        <v>197</v>
      </c>
      <c r="F75" s="786">
        <v>88755</v>
      </c>
      <c r="G75" s="786">
        <v>79879.5</v>
      </c>
      <c r="H75" s="786"/>
      <c r="I75" s="786"/>
      <c r="J75" s="786"/>
      <c r="K75" s="786">
        <v>19189</v>
      </c>
      <c r="L75" s="786">
        <v>11250</v>
      </c>
      <c r="M75" s="742">
        <f>N75</f>
        <v>44000</v>
      </c>
      <c r="N75" s="786">
        <v>44000</v>
      </c>
      <c r="O75" s="786">
        <v>0</v>
      </c>
      <c r="P75" s="737"/>
      <c r="Q75" s="765">
        <v>9000</v>
      </c>
      <c r="R75" s="738"/>
      <c r="S75" s="765"/>
      <c r="T75" s="765">
        <v>9000</v>
      </c>
      <c r="U75" s="738"/>
      <c r="V75" s="765"/>
      <c r="W75" s="739"/>
      <c r="X75" s="739"/>
      <c r="Y75" s="739"/>
      <c r="Z75" s="765"/>
      <c r="AA75" s="738"/>
      <c r="AB75" s="739"/>
      <c r="AC75" s="765">
        <v>5000</v>
      </c>
      <c r="AD75" s="643"/>
      <c r="AE75" s="765"/>
      <c r="AF75" s="742">
        <v>5000</v>
      </c>
      <c r="AG75" s="738"/>
      <c r="AH75" s="742"/>
      <c r="AI75" s="739">
        <f>AC75-AF75</f>
        <v>0</v>
      </c>
      <c r="AJ75" s="739"/>
      <c r="AK75" s="739"/>
      <c r="AL75" s="737"/>
      <c r="AM75" s="738"/>
      <c r="AN75" s="737"/>
      <c r="AO75" s="742">
        <v>30000</v>
      </c>
      <c r="AP75" s="738"/>
      <c r="AQ75" s="765"/>
      <c r="AR75" s="742">
        <f t="shared" si="196"/>
        <v>30000</v>
      </c>
      <c r="AS75" s="738">
        <f t="shared" si="196"/>
        <v>0</v>
      </c>
      <c r="AT75" s="737">
        <f t="shared" si="196"/>
        <v>0</v>
      </c>
      <c r="AU75" s="756">
        <f t="shared" si="197"/>
        <v>44000</v>
      </c>
      <c r="AV75" s="756">
        <f t="shared" si="197"/>
        <v>0</v>
      </c>
      <c r="AW75" s="756">
        <f t="shared" si="197"/>
        <v>0</v>
      </c>
      <c r="AX75" s="756">
        <f t="shared" si="198"/>
        <v>0</v>
      </c>
      <c r="AY75" s="643">
        <f t="shared" si="199"/>
        <v>0</v>
      </c>
      <c r="AZ75" s="737">
        <f t="shared" si="199"/>
        <v>0</v>
      </c>
      <c r="BA75" s="737">
        <f t="shared" si="199"/>
        <v>0</v>
      </c>
      <c r="BB75" s="737">
        <f>AX75</f>
        <v>0</v>
      </c>
      <c r="BC75" s="737">
        <f t="shared" si="200"/>
        <v>0</v>
      </c>
      <c r="BD75" s="737"/>
      <c r="BE75" s="737">
        <f t="shared" si="201"/>
        <v>0</v>
      </c>
      <c r="BF75" s="737">
        <f t="shared" si="201"/>
        <v>0</v>
      </c>
      <c r="BG75" s="737"/>
      <c r="BH75" s="737">
        <f t="shared" si="202"/>
        <v>0</v>
      </c>
      <c r="BI75" s="737">
        <f t="shared" si="202"/>
        <v>0</v>
      </c>
      <c r="BJ75" s="737"/>
      <c r="BK75" s="737"/>
      <c r="BL75" s="737"/>
      <c r="BM75" s="737"/>
      <c r="BN75" s="737"/>
      <c r="BO75" s="737">
        <f t="shared" si="203"/>
        <v>0</v>
      </c>
      <c r="BP75" s="737">
        <f t="shared" si="204"/>
        <v>0</v>
      </c>
      <c r="BQ75" s="984"/>
      <c r="BR75" s="984"/>
      <c r="BS75" s="984"/>
      <c r="BT75" s="1005" t="s">
        <v>345</v>
      </c>
    </row>
    <row r="76" spans="1:72" s="1001" customFormat="1" ht="24.75">
      <c r="A76" s="833">
        <v>4</v>
      </c>
      <c r="B76" s="518" t="s">
        <v>138</v>
      </c>
      <c r="C76" s="964"/>
      <c r="D76" s="964"/>
      <c r="E76" s="834" t="s">
        <v>198</v>
      </c>
      <c r="F76" s="785">
        <v>376982</v>
      </c>
      <c r="G76" s="785">
        <v>150000</v>
      </c>
      <c r="H76" s="785"/>
      <c r="I76" s="785"/>
      <c r="J76" s="785"/>
      <c r="K76" s="965">
        <v>177290</v>
      </c>
      <c r="L76" s="965">
        <v>100000</v>
      </c>
      <c r="M76" s="765">
        <f>N76</f>
        <v>50000</v>
      </c>
      <c r="N76" s="785">
        <v>50000</v>
      </c>
      <c r="O76" s="785">
        <v>50000</v>
      </c>
      <c r="P76" s="739"/>
      <c r="Q76" s="765">
        <f>R76+S76</f>
        <v>50000</v>
      </c>
      <c r="R76" s="785">
        <v>50000</v>
      </c>
      <c r="S76" s="785"/>
      <c r="T76" s="757">
        <f t="shared" ref="T76:T77" si="205">U76+V76</f>
        <v>22967</v>
      </c>
      <c r="U76" s="757">
        <v>22967</v>
      </c>
      <c r="V76" s="765"/>
      <c r="W76" s="739">
        <f>Q76-T76</f>
        <v>27033</v>
      </c>
      <c r="X76" s="739">
        <f>R76-U76</f>
        <v>27033</v>
      </c>
      <c r="Y76" s="739"/>
      <c r="Z76" s="765">
        <f>X76</f>
        <v>27033</v>
      </c>
      <c r="AA76" s="741"/>
      <c r="AB76" s="739"/>
      <c r="AC76" s="765">
        <f t="shared" ref="AC76:AC77" si="206">AD76+AE76</f>
        <v>0</v>
      </c>
      <c r="AD76" s="740"/>
      <c r="AE76" s="765"/>
      <c r="AF76" s="765">
        <f>AG76+AH76</f>
        <v>0</v>
      </c>
      <c r="AG76" s="741"/>
      <c r="AH76" s="739"/>
      <c r="AI76" s="739">
        <f>AC76-AF76</f>
        <v>0</v>
      </c>
      <c r="AJ76" s="739"/>
      <c r="AK76" s="739"/>
      <c r="AL76" s="739"/>
      <c r="AM76" s="741"/>
      <c r="AN76" s="739"/>
      <c r="AO76" s="765">
        <f>AP76+AQ76</f>
        <v>0</v>
      </c>
      <c r="AP76" s="741"/>
      <c r="AQ76" s="739"/>
      <c r="AR76" s="765">
        <f t="shared" si="196"/>
        <v>0</v>
      </c>
      <c r="AS76" s="741">
        <f t="shared" si="196"/>
        <v>0</v>
      </c>
      <c r="AT76" s="739">
        <f t="shared" si="196"/>
        <v>0</v>
      </c>
      <c r="AU76" s="756">
        <f t="shared" si="197"/>
        <v>50000</v>
      </c>
      <c r="AV76" s="756">
        <f t="shared" si="197"/>
        <v>50000</v>
      </c>
      <c r="AW76" s="756">
        <f t="shared" si="197"/>
        <v>0</v>
      </c>
      <c r="AX76" s="756">
        <f t="shared" si="198"/>
        <v>0</v>
      </c>
      <c r="AY76" s="643">
        <f t="shared" si="199"/>
        <v>0</v>
      </c>
      <c r="AZ76" s="737">
        <f t="shared" si="199"/>
        <v>0</v>
      </c>
      <c r="BA76" s="737">
        <f t="shared" si="199"/>
        <v>0</v>
      </c>
      <c r="BB76" s="737">
        <f>AX76</f>
        <v>0</v>
      </c>
      <c r="BC76" s="737">
        <f t="shared" si="200"/>
        <v>0</v>
      </c>
      <c r="BD76" s="737"/>
      <c r="BE76" s="737">
        <f t="shared" si="201"/>
        <v>0</v>
      </c>
      <c r="BF76" s="737">
        <f t="shared" si="201"/>
        <v>0</v>
      </c>
      <c r="BG76" s="737"/>
      <c r="BH76" s="737">
        <f t="shared" si="202"/>
        <v>0</v>
      </c>
      <c r="BI76" s="737">
        <f t="shared" si="202"/>
        <v>0</v>
      </c>
      <c r="BJ76" s="737"/>
      <c r="BK76" s="737"/>
      <c r="BL76" s="737"/>
      <c r="BM76" s="737"/>
      <c r="BN76" s="737"/>
      <c r="BO76" s="737">
        <f t="shared" si="203"/>
        <v>0</v>
      </c>
      <c r="BP76" s="737">
        <f t="shared" si="204"/>
        <v>0</v>
      </c>
      <c r="BQ76" s="832"/>
      <c r="BR76" s="832"/>
      <c r="BS76" s="832"/>
      <c r="BT76" s="1001" t="s">
        <v>354</v>
      </c>
    </row>
    <row r="77" spans="1:72" s="1001" customFormat="1" ht="49.5">
      <c r="A77" s="833">
        <v>5</v>
      </c>
      <c r="B77" s="969" t="s">
        <v>139</v>
      </c>
      <c r="C77" s="970" t="s">
        <v>163</v>
      </c>
      <c r="D77" s="970" t="s">
        <v>173</v>
      </c>
      <c r="E77" s="834" t="s">
        <v>199</v>
      </c>
      <c r="F77" s="965">
        <v>117825</v>
      </c>
      <c r="G77" s="965">
        <v>70000</v>
      </c>
      <c r="H77" s="965"/>
      <c r="I77" s="965"/>
      <c r="J77" s="965"/>
      <c r="K77" s="965"/>
      <c r="L77" s="965"/>
      <c r="M77" s="765">
        <f>N77</f>
        <v>70000</v>
      </c>
      <c r="N77" s="785">
        <v>70000</v>
      </c>
      <c r="O77" s="785">
        <v>70000</v>
      </c>
      <c r="P77" s="739"/>
      <c r="Q77" s="765">
        <f>R77+S77</f>
        <v>70000</v>
      </c>
      <c r="R77" s="765">
        <v>70000</v>
      </c>
      <c r="S77" s="765"/>
      <c r="T77" s="765">
        <f t="shared" si="205"/>
        <v>0</v>
      </c>
      <c r="U77" s="739"/>
      <c r="V77" s="739"/>
      <c r="W77" s="739">
        <f t="shared" ref="W77" si="207">Q77-T77</f>
        <v>70000</v>
      </c>
      <c r="X77" s="739">
        <f>R77-U77</f>
        <v>70000</v>
      </c>
      <c r="Y77" s="739"/>
      <c r="Z77" s="765">
        <f>W77</f>
        <v>70000</v>
      </c>
      <c r="AA77" s="741"/>
      <c r="AB77" s="739"/>
      <c r="AC77" s="765">
        <f t="shared" si="206"/>
        <v>0</v>
      </c>
      <c r="AD77" s="740"/>
      <c r="AE77" s="765"/>
      <c r="AF77" s="765">
        <f>AG77+AH77</f>
        <v>0</v>
      </c>
      <c r="AG77" s="741"/>
      <c r="AH77" s="739"/>
      <c r="AI77" s="739">
        <f>AC77-AF77</f>
        <v>0</v>
      </c>
      <c r="AJ77" s="739"/>
      <c r="AK77" s="739"/>
      <c r="AL77" s="739"/>
      <c r="AM77" s="741"/>
      <c r="AN77" s="739"/>
      <c r="AO77" s="765">
        <f>AP77+AQ77</f>
        <v>0</v>
      </c>
      <c r="AP77" s="741"/>
      <c r="AQ77" s="739"/>
      <c r="AR77" s="765">
        <f t="shared" si="196"/>
        <v>0</v>
      </c>
      <c r="AS77" s="741">
        <f t="shared" si="196"/>
        <v>0</v>
      </c>
      <c r="AT77" s="739">
        <f t="shared" si="196"/>
        <v>0</v>
      </c>
      <c r="AU77" s="756">
        <f t="shared" si="197"/>
        <v>70000</v>
      </c>
      <c r="AV77" s="756">
        <f t="shared" si="197"/>
        <v>70000</v>
      </c>
      <c r="AW77" s="756">
        <f t="shared" si="197"/>
        <v>0</v>
      </c>
      <c r="AX77" s="756">
        <f t="shared" si="198"/>
        <v>0</v>
      </c>
      <c r="AY77" s="643">
        <f t="shared" si="199"/>
        <v>0</v>
      </c>
      <c r="AZ77" s="737">
        <f t="shared" si="199"/>
        <v>0</v>
      </c>
      <c r="BA77" s="737">
        <f t="shared" si="199"/>
        <v>0</v>
      </c>
      <c r="BB77" s="737">
        <f>AX77</f>
        <v>0</v>
      </c>
      <c r="BC77" s="737">
        <f t="shared" si="200"/>
        <v>0</v>
      </c>
      <c r="BD77" s="737"/>
      <c r="BE77" s="737">
        <f t="shared" si="201"/>
        <v>0</v>
      </c>
      <c r="BF77" s="737">
        <f t="shared" si="201"/>
        <v>0</v>
      </c>
      <c r="BG77" s="737"/>
      <c r="BH77" s="737">
        <f t="shared" si="202"/>
        <v>0</v>
      </c>
      <c r="BI77" s="737">
        <f t="shared" si="202"/>
        <v>0</v>
      </c>
      <c r="BJ77" s="737"/>
      <c r="BK77" s="737"/>
      <c r="BL77" s="737"/>
      <c r="BM77" s="737"/>
      <c r="BN77" s="737"/>
      <c r="BO77" s="737">
        <f t="shared" si="203"/>
        <v>0</v>
      </c>
      <c r="BP77" s="737">
        <f t="shared" si="204"/>
        <v>0</v>
      </c>
      <c r="BQ77" s="832"/>
      <c r="BR77" s="832"/>
      <c r="BS77" s="832"/>
      <c r="BT77" s="1005" t="s">
        <v>345</v>
      </c>
    </row>
    <row r="78" spans="1:72" s="993" customFormat="1">
      <c r="A78" s="1007"/>
      <c r="B78" s="1003" t="s">
        <v>24</v>
      </c>
      <c r="C78" s="968"/>
      <c r="D78" s="959"/>
      <c r="E78" s="959"/>
      <c r="F78" s="989">
        <f>SUM(F79:F80)</f>
        <v>63339</v>
      </c>
      <c r="G78" s="989">
        <f t="shared" ref="G78:BR78" si="208">SUM(G79:G80)</f>
        <v>47936.100000000006</v>
      </c>
      <c r="H78" s="989"/>
      <c r="I78" s="989"/>
      <c r="J78" s="989"/>
      <c r="K78" s="989">
        <f t="shared" si="208"/>
        <v>12639</v>
      </c>
      <c r="L78" s="989">
        <f t="shared" si="208"/>
        <v>11000</v>
      </c>
      <c r="M78" s="989">
        <f t="shared" si="208"/>
        <v>25000</v>
      </c>
      <c r="N78" s="989">
        <f t="shared" si="208"/>
        <v>25000</v>
      </c>
      <c r="O78" s="989">
        <f t="shared" si="208"/>
        <v>0</v>
      </c>
      <c r="P78" s="989">
        <f t="shared" si="208"/>
        <v>0</v>
      </c>
      <c r="Q78" s="989">
        <f t="shared" si="208"/>
        <v>8000</v>
      </c>
      <c r="R78" s="989">
        <f t="shared" si="208"/>
        <v>0</v>
      </c>
      <c r="S78" s="989">
        <f t="shared" si="208"/>
        <v>0</v>
      </c>
      <c r="T78" s="989">
        <f t="shared" si="208"/>
        <v>8000</v>
      </c>
      <c r="U78" s="989">
        <f t="shared" si="208"/>
        <v>0</v>
      </c>
      <c r="V78" s="989">
        <f t="shared" si="208"/>
        <v>0</v>
      </c>
      <c r="W78" s="989">
        <f t="shared" si="208"/>
        <v>0</v>
      </c>
      <c r="X78" s="989">
        <f t="shared" si="208"/>
        <v>0</v>
      </c>
      <c r="Y78" s="989">
        <f t="shared" si="208"/>
        <v>0</v>
      </c>
      <c r="Z78" s="989">
        <f t="shared" si="208"/>
        <v>0</v>
      </c>
      <c r="AA78" s="989">
        <f t="shared" si="208"/>
        <v>0</v>
      </c>
      <c r="AB78" s="989">
        <f t="shared" si="208"/>
        <v>0</v>
      </c>
      <c r="AC78" s="989">
        <f t="shared" si="208"/>
        <v>3000</v>
      </c>
      <c r="AD78" s="989">
        <f t="shared" si="208"/>
        <v>0</v>
      </c>
      <c r="AE78" s="989">
        <f t="shared" si="208"/>
        <v>0</v>
      </c>
      <c r="AF78" s="989">
        <f t="shared" si="208"/>
        <v>3000</v>
      </c>
      <c r="AG78" s="989">
        <f t="shared" si="208"/>
        <v>0</v>
      </c>
      <c r="AH78" s="989">
        <f t="shared" si="208"/>
        <v>0</v>
      </c>
      <c r="AI78" s="989">
        <f t="shared" si="208"/>
        <v>0</v>
      </c>
      <c r="AJ78" s="989">
        <f t="shared" si="208"/>
        <v>0</v>
      </c>
      <c r="AK78" s="989">
        <f t="shared" si="208"/>
        <v>0</v>
      </c>
      <c r="AL78" s="989">
        <f t="shared" si="208"/>
        <v>0</v>
      </c>
      <c r="AM78" s="989">
        <f t="shared" si="208"/>
        <v>0</v>
      </c>
      <c r="AN78" s="989">
        <f t="shared" si="208"/>
        <v>0</v>
      </c>
      <c r="AO78" s="989">
        <f t="shared" si="208"/>
        <v>5000</v>
      </c>
      <c r="AP78" s="989">
        <f t="shared" si="208"/>
        <v>0</v>
      </c>
      <c r="AQ78" s="990">
        <f t="shared" si="208"/>
        <v>0</v>
      </c>
      <c r="AR78" s="989">
        <f t="shared" si="208"/>
        <v>5000</v>
      </c>
      <c r="AS78" s="989">
        <f t="shared" si="208"/>
        <v>0</v>
      </c>
      <c r="AT78" s="989">
        <f t="shared" si="208"/>
        <v>0</v>
      </c>
      <c r="AU78" s="991">
        <f t="shared" si="208"/>
        <v>16000</v>
      </c>
      <c r="AV78" s="991">
        <f t="shared" si="208"/>
        <v>0</v>
      </c>
      <c r="AW78" s="991">
        <f t="shared" si="208"/>
        <v>0</v>
      </c>
      <c r="AX78" s="991">
        <f t="shared" si="208"/>
        <v>9000</v>
      </c>
      <c r="AY78" s="989">
        <f t="shared" si="208"/>
        <v>9000</v>
      </c>
      <c r="AZ78" s="989">
        <f t="shared" si="208"/>
        <v>0</v>
      </c>
      <c r="BA78" s="989">
        <f t="shared" si="208"/>
        <v>0</v>
      </c>
      <c r="BB78" s="989">
        <f t="shared" si="208"/>
        <v>9000</v>
      </c>
      <c r="BC78" s="989">
        <f t="shared" si="208"/>
        <v>0</v>
      </c>
      <c r="BD78" s="989">
        <f t="shared" si="208"/>
        <v>0</v>
      </c>
      <c r="BE78" s="989">
        <f t="shared" si="208"/>
        <v>9000</v>
      </c>
      <c r="BF78" s="989">
        <f t="shared" si="208"/>
        <v>0</v>
      </c>
      <c r="BG78" s="989">
        <f t="shared" si="208"/>
        <v>0</v>
      </c>
      <c r="BH78" s="989">
        <f t="shared" si="208"/>
        <v>0</v>
      </c>
      <c r="BI78" s="989">
        <f t="shared" si="208"/>
        <v>0</v>
      </c>
      <c r="BJ78" s="989">
        <f t="shared" si="208"/>
        <v>0</v>
      </c>
      <c r="BK78" s="989">
        <f t="shared" si="208"/>
        <v>0</v>
      </c>
      <c r="BL78" s="989">
        <f t="shared" si="208"/>
        <v>0</v>
      </c>
      <c r="BM78" s="989">
        <f t="shared" si="208"/>
        <v>0</v>
      </c>
      <c r="BN78" s="989"/>
      <c r="BO78" s="989">
        <f t="shared" si="208"/>
        <v>9000</v>
      </c>
      <c r="BP78" s="989">
        <f t="shared" si="208"/>
        <v>9000</v>
      </c>
      <c r="BQ78" s="989">
        <f t="shared" si="208"/>
        <v>0</v>
      </c>
      <c r="BR78" s="989">
        <f t="shared" si="208"/>
        <v>0</v>
      </c>
      <c r="BS78" s="992"/>
    </row>
    <row r="79" spans="1:72" s="985" customFormat="1" ht="24.75">
      <c r="A79" s="954">
        <v>1</v>
      </c>
      <c r="B79" s="956" t="s">
        <v>135</v>
      </c>
      <c r="C79" s="829"/>
      <c r="D79" s="954" t="s">
        <v>167</v>
      </c>
      <c r="E79" s="955" t="s">
        <v>195</v>
      </c>
      <c r="F79" s="786">
        <v>43410</v>
      </c>
      <c r="G79" s="786">
        <v>30000</v>
      </c>
      <c r="H79" s="786"/>
      <c r="I79" s="786"/>
      <c r="J79" s="786"/>
      <c r="K79" s="786">
        <v>6200</v>
      </c>
      <c r="L79" s="786">
        <v>5000</v>
      </c>
      <c r="M79" s="742">
        <f t="shared" ref="M79:M80" si="209">N79</f>
        <v>20000</v>
      </c>
      <c r="N79" s="786">
        <v>20000</v>
      </c>
      <c r="O79" s="786">
        <v>0</v>
      </c>
      <c r="P79" s="737"/>
      <c r="Q79" s="765">
        <v>3000</v>
      </c>
      <c r="R79" s="738"/>
      <c r="S79" s="765"/>
      <c r="T79" s="765">
        <v>3000</v>
      </c>
      <c r="U79" s="738"/>
      <c r="V79" s="765"/>
      <c r="W79" s="739"/>
      <c r="X79" s="739"/>
      <c r="Y79" s="739"/>
      <c r="Z79" s="765"/>
      <c r="AA79" s="738"/>
      <c r="AB79" s="739"/>
      <c r="AC79" s="765">
        <v>3000</v>
      </c>
      <c r="AD79" s="643"/>
      <c r="AE79" s="765"/>
      <c r="AF79" s="742">
        <v>3000</v>
      </c>
      <c r="AG79" s="738"/>
      <c r="AH79" s="742"/>
      <c r="AI79" s="739">
        <f t="shared" ref="AI79:AI80" si="210">AC79-AF79</f>
        <v>0</v>
      </c>
      <c r="AJ79" s="739"/>
      <c r="AK79" s="739"/>
      <c r="AL79" s="737"/>
      <c r="AM79" s="738"/>
      <c r="AN79" s="737"/>
      <c r="AO79" s="742">
        <v>5000</v>
      </c>
      <c r="AP79" s="738"/>
      <c r="AQ79" s="765"/>
      <c r="AR79" s="742">
        <f t="shared" ref="AR79:AT80" si="211">AO79</f>
        <v>5000</v>
      </c>
      <c r="AS79" s="738">
        <f t="shared" si="211"/>
        <v>0</v>
      </c>
      <c r="AT79" s="737">
        <f t="shared" si="211"/>
        <v>0</v>
      </c>
      <c r="AU79" s="756">
        <f t="shared" si="197"/>
        <v>11000</v>
      </c>
      <c r="AV79" s="756">
        <f t="shared" si="197"/>
        <v>0</v>
      </c>
      <c r="AW79" s="756">
        <f t="shared" si="197"/>
        <v>0</v>
      </c>
      <c r="AX79" s="756">
        <f t="shared" ref="AX79:AX80" si="212">AY79</f>
        <v>9000</v>
      </c>
      <c r="AY79" s="643">
        <f t="shared" ref="AY79:BA80" si="213">N79-AU79</f>
        <v>9000</v>
      </c>
      <c r="AZ79" s="737">
        <f t="shared" si="213"/>
        <v>0</v>
      </c>
      <c r="BA79" s="737">
        <f t="shared" si="213"/>
        <v>0</v>
      </c>
      <c r="BB79" s="737">
        <f>AX79</f>
        <v>9000</v>
      </c>
      <c r="BC79" s="737">
        <f t="shared" ref="BC79:BC80" si="214">AZ79</f>
        <v>0</v>
      </c>
      <c r="BD79" s="737"/>
      <c r="BE79" s="737">
        <f t="shared" ref="BE79:BF80" si="215">BB79</f>
        <v>9000</v>
      </c>
      <c r="BF79" s="737">
        <f t="shared" si="215"/>
        <v>0</v>
      </c>
      <c r="BG79" s="737"/>
      <c r="BH79" s="737">
        <f t="shared" ref="BH79:BI80" si="216">AY79-BB79</f>
        <v>0</v>
      </c>
      <c r="BI79" s="737">
        <f t="shared" si="216"/>
        <v>0</v>
      </c>
      <c r="BJ79" s="737"/>
      <c r="BK79" s="737"/>
      <c r="BL79" s="737"/>
      <c r="BM79" s="737"/>
      <c r="BN79" s="737"/>
      <c r="BO79" s="737">
        <f t="shared" ref="BO79:BO80" si="217">BP79</f>
        <v>9000</v>
      </c>
      <c r="BP79" s="737">
        <f t="shared" ref="BP79:BP80" si="218">AY79</f>
        <v>9000</v>
      </c>
      <c r="BQ79" s="984"/>
      <c r="BR79" s="984"/>
      <c r="BS79" s="984"/>
      <c r="BT79" s="985" t="s">
        <v>346</v>
      </c>
    </row>
    <row r="80" spans="1:72" s="985" customFormat="1" ht="24.75">
      <c r="A80" s="954">
        <v>2</v>
      </c>
      <c r="B80" s="540" t="s">
        <v>136</v>
      </c>
      <c r="C80" s="961"/>
      <c r="D80" s="954" t="s">
        <v>166</v>
      </c>
      <c r="E80" s="961" t="s">
        <v>196</v>
      </c>
      <c r="F80" s="786">
        <v>19929</v>
      </c>
      <c r="G80" s="786">
        <v>17936.100000000002</v>
      </c>
      <c r="H80" s="786"/>
      <c r="I80" s="786"/>
      <c r="J80" s="786"/>
      <c r="K80" s="786">
        <v>6439</v>
      </c>
      <c r="L80" s="786">
        <v>6000</v>
      </c>
      <c r="M80" s="742">
        <f t="shared" si="209"/>
        <v>5000</v>
      </c>
      <c r="N80" s="786">
        <v>5000</v>
      </c>
      <c r="O80" s="786">
        <v>0</v>
      </c>
      <c r="P80" s="737"/>
      <c r="Q80" s="765">
        <v>5000</v>
      </c>
      <c r="R80" s="738"/>
      <c r="S80" s="765"/>
      <c r="T80" s="765">
        <v>5000</v>
      </c>
      <c r="U80" s="738"/>
      <c r="V80" s="765"/>
      <c r="W80" s="739"/>
      <c r="X80" s="739"/>
      <c r="Y80" s="739"/>
      <c r="Z80" s="765"/>
      <c r="AA80" s="738"/>
      <c r="AB80" s="739"/>
      <c r="AC80" s="765"/>
      <c r="AD80" s="643"/>
      <c r="AE80" s="765"/>
      <c r="AF80" s="742">
        <f t="shared" ref="AF80" si="219">AG80+AH80</f>
        <v>0</v>
      </c>
      <c r="AG80" s="738"/>
      <c r="AH80" s="737"/>
      <c r="AI80" s="739">
        <f t="shared" si="210"/>
        <v>0</v>
      </c>
      <c r="AJ80" s="739"/>
      <c r="AK80" s="739"/>
      <c r="AL80" s="737"/>
      <c r="AM80" s="738"/>
      <c r="AN80" s="737"/>
      <c r="AO80" s="742">
        <f t="shared" ref="AO80" si="220">AP80+AQ80</f>
        <v>0</v>
      </c>
      <c r="AP80" s="738"/>
      <c r="AQ80" s="739"/>
      <c r="AR80" s="742">
        <f t="shared" si="211"/>
        <v>0</v>
      </c>
      <c r="AS80" s="738">
        <f t="shared" si="211"/>
        <v>0</v>
      </c>
      <c r="AT80" s="737">
        <f t="shared" si="211"/>
        <v>0</v>
      </c>
      <c r="AU80" s="756">
        <f t="shared" si="197"/>
        <v>5000</v>
      </c>
      <c r="AV80" s="756">
        <f t="shared" si="197"/>
        <v>0</v>
      </c>
      <c r="AW80" s="756">
        <f t="shared" si="197"/>
        <v>0</v>
      </c>
      <c r="AX80" s="756">
        <f t="shared" si="212"/>
        <v>0</v>
      </c>
      <c r="AY80" s="643">
        <f t="shared" si="213"/>
        <v>0</v>
      </c>
      <c r="AZ80" s="737">
        <f t="shared" si="213"/>
        <v>0</v>
      </c>
      <c r="BA80" s="737">
        <f t="shared" si="213"/>
        <v>0</v>
      </c>
      <c r="BB80" s="737">
        <f>AX80</f>
        <v>0</v>
      </c>
      <c r="BC80" s="737">
        <f t="shared" si="214"/>
        <v>0</v>
      </c>
      <c r="BD80" s="737"/>
      <c r="BE80" s="737">
        <f t="shared" si="215"/>
        <v>0</v>
      </c>
      <c r="BF80" s="737">
        <f t="shared" si="215"/>
        <v>0</v>
      </c>
      <c r="BG80" s="737"/>
      <c r="BH80" s="737">
        <f t="shared" si="216"/>
        <v>0</v>
      </c>
      <c r="BI80" s="737">
        <f t="shared" si="216"/>
        <v>0</v>
      </c>
      <c r="BJ80" s="737"/>
      <c r="BK80" s="737"/>
      <c r="BL80" s="737"/>
      <c r="BM80" s="737"/>
      <c r="BN80" s="737"/>
      <c r="BO80" s="737">
        <f t="shared" si="217"/>
        <v>0</v>
      </c>
      <c r="BP80" s="737">
        <f t="shared" si="218"/>
        <v>0</v>
      </c>
      <c r="BQ80" s="984"/>
      <c r="BR80" s="984"/>
      <c r="BS80" s="984"/>
      <c r="BT80" s="985" t="s">
        <v>357</v>
      </c>
    </row>
    <row r="81" spans="1:72" s="645" customFormat="1" ht="32.65" customHeight="1">
      <c r="A81" s="766">
        <v>6</v>
      </c>
      <c r="B81" s="376" t="s">
        <v>141</v>
      </c>
      <c r="C81" s="763"/>
      <c r="D81" s="766"/>
      <c r="E81" s="1002"/>
      <c r="F81" s="378">
        <f>F82</f>
        <v>29865</v>
      </c>
      <c r="G81" s="378">
        <f t="shared" ref="G81:AZ82" si="221">G82</f>
        <v>29000</v>
      </c>
      <c r="H81" s="378"/>
      <c r="I81" s="378"/>
      <c r="J81" s="378"/>
      <c r="K81" s="378">
        <f t="shared" si="221"/>
        <v>9045</v>
      </c>
      <c r="L81" s="378">
        <f t="shared" si="221"/>
        <v>6545</v>
      </c>
      <c r="M81" s="378">
        <f t="shared" si="221"/>
        <v>15000</v>
      </c>
      <c r="N81" s="378">
        <f t="shared" si="221"/>
        <v>15000</v>
      </c>
      <c r="O81" s="378">
        <f t="shared" si="221"/>
        <v>0</v>
      </c>
      <c r="P81" s="378">
        <f t="shared" si="221"/>
        <v>0</v>
      </c>
      <c r="Q81" s="378">
        <f t="shared" si="221"/>
        <v>15000</v>
      </c>
      <c r="R81" s="378">
        <f t="shared" si="221"/>
        <v>0</v>
      </c>
      <c r="S81" s="378">
        <f t="shared" si="221"/>
        <v>0</v>
      </c>
      <c r="T81" s="378">
        <f t="shared" si="221"/>
        <v>11196</v>
      </c>
      <c r="U81" s="378">
        <f t="shared" si="221"/>
        <v>0</v>
      </c>
      <c r="V81" s="378">
        <f t="shared" si="221"/>
        <v>0</v>
      </c>
      <c r="W81" s="378">
        <f t="shared" si="221"/>
        <v>3804</v>
      </c>
      <c r="X81" s="378">
        <f t="shared" si="221"/>
        <v>0</v>
      </c>
      <c r="Y81" s="378">
        <f t="shared" si="221"/>
        <v>0</v>
      </c>
      <c r="Z81" s="378">
        <f t="shared" si="221"/>
        <v>3804</v>
      </c>
      <c r="AA81" s="378">
        <f t="shared" si="221"/>
        <v>0</v>
      </c>
      <c r="AB81" s="378">
        <f t="shared" si="221"/>
        <v>0</v>
      </c>
      <c r="AC81" s="378">
        <f t="shared" si="221"/>
        <v>0</v>
      </c>
      <c r="AD81" s="378">
        <f t="shared" si="221"/>
        <v>0</v>
      </c>
      <c r="AE81" s="378">
        <f t="shared" si="221"/>
        <v>0</v>
      </c>
      <c r="AF81" s="378">
        <f t="shared" si="221"/>
        <v>0</v>
      </c>
      <c r="AG81" s="378">
        <f t="shared" si="221"/>
        <v>0</v>
      </c>
      <c r="AH81" s="378">
        <f t="shared" si="221"/>
        <v>0</v>
      </c>
      <c r="AI81" s="378">
        <f t="shared" si="221"/>
        <v>0</v>
      </c>
      <c r="AJ81" s="378">
        <f t="shared" si="221"/>
        <v>0</v>
      </c>
      <c r="AK81" s="378">
        <f t="shared" si="221"/>
        <v>0</v>
      </c>
      <c r="AL81" s="378">
        <f t="shared" si="221"/>
        <v>0</v>
      </c>
      <c r="AM81" s="378">
        <f t="shared" si="221"/>
        <v>0</v>
      </c>
      <c r="AN81" s="378">
        <f t="shared" si="221"/>
        <v>0</v>
      </c>
      <c r="AO81" s="378">
        <f t="shared" si="221"/>
        <v>0</v>
      </c>
      <c r="AP81" s="378">
        <f t="shared" si="221"/>
        <v>0</v>
      </c>
      <c r="AQ81" s="764">
        <f t="shared" si="221"/>
        <v>0</v>
      </c>
      <c r="AR81" s="378">
        <f t="shared" si="221"/>
        <v>0</v>
      </c>
      <c r="AS81" s="378">
        <f t="shared" si="221"/>
        <v>0</v>
      </c>
      <c r="AT81" s="378">
        <f t="shared" si="221"/>
        <v>0</v>
      </c>
      <c r="AU81" s="828">
        <f t="shared" si="221"/>
        <v>15000</v>
      </c>
      <c r="AV81" s="828">
        <f t="shared" si="221"/>
        <v>0</v>
      </c>
      <c r="AW81" s="828">
        <f t="shared" si="221"/>
        <v>0</v>
      </c>
      <c r="AX81" s="828">
        <f t="shared" si="221"/>
        <v>0</v>
      </c>
      <c r="AY81" s="378">
        <f t="shared" si="221"/>
        <v>0</v>
      </c>
      <c r="AZ81" s="378">
        <f t="shared" si="221"/>
        <v>0</v>
      </c>
      <c r="BA81" s="378">
        <f t="shared" ref="BA81:BM82" si="222">BA82</f>
        <v>0</v>
      </c>
      <c r="BB81" s="786">
        <f t="shared" si="222"/>
        <v>0</v>
      </c>
      <c r="BC81" s="786">
        <f t="shared" si="222"/>
        <v>0</v>
      </c>
      <c r="BD81" s="786">
        <f t="shared" si="222"/>
        <v>0</v>
      </c>
      <c r="BE81" s="378">
        <f t="shared" si="222"/>
        <v>0</v>
      </c>
      <c r="BF81" s="378">
        <f t="shared" si="222"/>
        <v>0</v>
      </c>
      <c r="BG81" s="378">
        <f t="shared" si="222"/>
        <v>0</v>
      </c>
      <c r="BH81" s="378">
        <f t="shared" si="222"/>
        <v>0</v>
      </c>
      <c r="BI81" s="378">
        <f t="shared" si="222"/>
        <v>0</v>
      </c>
      <c r="BJ81" s="378">
        <f t="shared" si="222"/>
        <v>0</v>
      </c>
      <c r="BK81" s="378">
        <f t="shared" si="222"/>
        <v>0</v>
      </c>
      <c r="BL81" s="378">
        <f t="shared" si="222"/>
        <v>0</v>
      </c>
      <c r="BM81" s="378">
        <f t="shared" si="222"/>
        <v>0</v>
      </c>
      <c r="BN81" s="378"/>
      <c r="BO81" s="378">
        <f t="shared" ref="BO81:BR82" si="223">BO82</f>
        <v>0</v>
      </c>
      <c r="BP81" s="378">
        <f t="shared" si="223"/>
        <v>0</v>
      </c>
      <c r="BQ81" s="378">
        <f t="shared" si="223"/>
        <v>0</v>
      </c>
      <c r="BR81" s="378">
        <f t="shared" si="223"/>
        <v>0</v>
      </c>
      <c r="BS81" s="642"/>
    </row>
    <row r="82" spans="1:72" s="985" customFormat="1" ht="13.5" customHeight="1">
      <c r="A82" s="954"/>
      <c r="B82" s="952" t="s">
        <v>30</v>
      </c>
      <c r="C82" s="829"/>
      <c r="D82" s="954"/>
      <c r="E82" s="998"/>
      <c r="F82" s="786">
        <f>F83</f>
        <v>29865</v>
      </c>
      <c r="G82" s="786">
        <f t="shared" si="221"/>
        <v>29000</v>
      </c>
      <c r="H82" s="786"/>
      <c r="I82" s="786"/>
      <c r="J82" s="786"/>
      <c r="K82" s="786">
        <f t="shared" si="221"/>
        <v>9045</v>
      </c>
      <c r="L82" s="786">
        <f t="shared" si="221"/>
        <v>6545</v>
      </c>
      <c r="M82" s="786">
        <f t="shared" si="221"/>
        <v>15000</v>
      </c>
      <c r="N82" s="786">
        <f t="shared" si="221"/>
        <v>15000</v>
      </c>
      <c r="O82" s="786">
        <f t="shared" si="221"/>
        <v>0</v>
      </c>
      <c r="P82" s="786">
        <f t="shared" si="221"/>
        <v>0</v>
      </c>
      <c r="Q82" s="786">
        <f t="shared" si="221"/>
        <v>15000</v>
      </c>
      <c r="R82" s="786">
        <f t="shared" si="221"/>
        <v>0</v>
      </c>
      <c r="S82" s="786">
        <f t="shared" si="221"/>
        <v>0</v>
      </c>
      <c r="T82" s="786">
        <f t="shared" si="221"/>
        <v>11196</v>
      </c>
      <c r="U82" s="786">
        <f t="shared" si="221"/>
        <v>0</v>
      </c>
      <c r="V82" s="786">
        <f t="shared" si="221"/>
        <v>0</v>
      </c>
      <c r="W82" s="786">
        <f t="shared" si="221"/>
        <v>3804</v>
      </c>
      <c r="X82" s="786">
        <f t="shared" si="221"/>
        <v>0</v>
      </c>
      <c r="Y82" s="786">
        <f t="shared" si="221"/>
        <v>0</v>
      </c>
      <c r="Z82" s="786">
        <f t="shared" si="221"/>
        <v>3804</v>
      </c>
      <c r="AA82" s="786">
        <f t="shared" si="221"/>
        <v>0</v>
      </c>
      <c r="AB82" s="786">
        <f t="shared" si="221"/>
        <v>0</v>
      </c>
      <c r="AC82" s="786">
        <f t="shared" si="221"/>
        <v>0</v>
      </c>
      <c r="AD82" s="786">
        <f t="shared" si="221"/>
        <v>0</v>
      </c>
      <c r="AE82" s="786">
        <f t="shared" si="221"/>
        <v>0</v>
      </c>
      <c r="AF82" s="786">
        <f t="shared" si="221"/>
        <v>0</v>
      </c>
      <c r="AG82" s="786">
        <f t="shared" si="221"/>
        <v>0</v>
      </c>
      <c r="AH82" s="786">
        <f t="shared" si="221"/>
        <v>0</v>
      </c>
      <c r="AI82" s="786">
        <f t="shared" si="221"/>
        <v>0</v>
      </c>
      <c r="AJ82" s="786">
        <f t="shared" si="221"/>
        <v>0</v>
      </c>
      <c r="AK82" s="786">
        <f t="shared" si="221"/>
        <v>0</v>
      </c>
      <c r="AL82" s="786">
        <f t="shared" si="221"/>
        <v>0</v>
      </c>
      <c r="AM82" s="786">
        <f t="shared" si="221"/>
        <v>0</v>
      </c>
      <c r="AN82" s="786">
        <f t="shared" si="221"/>
        <v>0</v>
      </c>
      <c r="AO82" s="786">
        <f t="shared" si="221"/>
        <v>0</v>
      </c>
      <c r="AP82" s="786">
        <f t="shared" si="221"/>
        <v>0</v>
      </c>
      <c r="AQ82" s="785">
        <f t="shared" si="221"/>
        <v>0</v>
      </c>
      <c r="AR82" s="786">
        <f t="shared" si="221"/>
        <v>0</v>
      </c>
      <c r="AS82" s="786">
        <f t="shared" si="221"/>
        <v>0</v>
      </c>
      <c r="AT82" s="786">
        <f t="shared" si="221"/>
        <v>0</v>
      </c>
      <c r="AU82" s="987">
        <f t="shared" si="221"/>
        <v>15000</v>
      </c>
      <c r="AV82" s="987">
        <f t="shared" si="221"/>
        <v>0</v>
      </c>
      <c r="AW82" s="987">
        <f t="shared" si="221"/>
        <v>0</v>
      </c>
      <c r="AX82" s="987">
        <f t="shared" si="221"/>
        <v>0</v>
      </c>
      <c r="AY82" s="786">
        <f t="shared" si="221"/>
        <v>0</v>
      </c>
      <c r="AZ82" s="786">
        <f t="shared" si="221"/>
        <v>0</v>
      </c>
      <c r="BA82" s="786">
        <f t="shared" si="222"/>
        <v>0</v>
      </c>
      <c r="BB82" s="786">
        <f t="shared" si="222"/>
        <v>0</v>
      </c>
      <c r="BC82" s="786">
        <f t="shared" si="222"/>
        <v>0</v>
      </c>
      <c r="BD82" s="786">
        <f t="shared" si="222"/>
        <v>0</v>
      </c>
      <c r="BE82" s="786">
        <f t="shared" si="222"/>
        <v>0</v>
      </c>
      <c r="BF82" s="786">
        <f t="shared" si="222"/>
        <v>0</v>
      </c>
      <c r="BG82" s="786">
        <f t="shared" si="222"/>
        <v>0</v>
      </c>
      <c r="BH82" s="786">
        <f t="shared" si="222"/>
        <v>0</v>
      </c>
      <c r="BI82" s="786">
        <f t="shared" si="222"/>
        <v>0</v>
      </c>
      <c r="BJ82" s="786">
        <f t="shared" si="222"/>
        <v>0</v>
      </c>
      <c r="BK82" s="786">
        <f t="shared" si="222"/>
        <v>0</v>
      </c>
      <c r="BL82" s="786">
        <f t="shared" si="222"/>
        <v>0</v>
      </c>
      <c r="BM82" s="786">
        <f t="shared" si="222"/>
        <v>0</v>
      </c>
      <c r="BN82" s="786"/>
      <c r="BO82" s="786">
        <f t="shared" si="223"/>
        <v>0</v>
      </c>
      <c r="BP82" s="786">
        <f t="shared" si="223"/>
        <v>0</v>
      </c>
      <c r="BQ82" s="786">
        <f t="shared" si="223"/>
        <v>0</v>
      </c>
      <c r="BR82" s="786">
        <f t="shared" si="223"/>
        <v>0</v>
      </c>
      <c r="BS82" s="984"/>
    </row>
    <row r="83" spans="1:72" s="985" customFormat="1" ht="33">
      <c r="A83" s="954" t="s">
        <v>29</v>
      </c>
      <c r="B83" s="972" t="s">
        <v>262</v>
      </c>
      <c r="C83" s="829"/>
      <c r="D83" s="954"/>
      <c r="E83" s="998"/>
      <c r="F83" s="786">
        <f>F85</f>
        <v>29865</v>
      </c>
      <c r="G83" s="786">
        <f t="shared" ref="G83:BR83" si="224">G85</f>
        <v>29000</v>
      </c>
      <c r="H83" s="786"/>
      <c r="I83" s="786"/>
      <c r="J83" s="786"/>
      <c r="K83" s="786">
        <f t="shared" si="224"/>
        <v>9045</v>
      </c>
      <c r="L83" s="786">
        <f t="shared" si="224"/>
        <v>6545</v>
      </c>
      <c r="M83" s="786">
        <f t="shared" si="224"/>
        <v>15000</v>
      </c>
      <c r="N83" s="786">
        <f t="shared" si="224"/>
        <v>15000</v>
      </c>
      <c r="O83" s="786">
        <f t="shared" si="224"/>
        <v>0</v>
      </c>
      <c r="P83" s="786">
        <f t="shared" si="224"/>
        <v>0</v>
      </c>
      <c r="Q83" s="786">
        <f t="shared" si="224"/>
        <v>15000</v>
      </c>
      <c r="R83" s="786">
        <f t="shared" si="224"/>
        <v>0</v>
      </c>
      <c r="S83" s="786">
        <f t="shared" si="224"/>
        <v>0</v>
      </c>
      <c r="T83" s="786">
        <f t="shared" si="224"/>
        <v>11196</v>
      </c>
      <c r="U83" s="786">
        <f t="shared" si="224"/>
        <v>0</v>
      </c>
      <c r="V83" s="786">
        <f t="shared" si="224"/>
        <v>0</v>
      </c>
      <c r="W83" s="786">
        <f t="shared" si="224"/>
        <v>3804</v>
      </c>
      <c r="X83" s="786">
        <f t="shared" si="224"/>
        <v>0</v>
      </c>
      <c r="Y83" s="786">
        <f t="shared" si="224"/>
        <v>0</v>
      </c>
      <c r="Z83" s="786">
        <f t="shared" si="224"/>
        <v>3804</v>
      </c>
      <c r="AA83" s="786">
        <f t="shared" si="224"/>
        <v>0</v>
      </c>
      <c r="AB83" s="786">
        <f t="shared" si="224"/>
        <v>0</v>
      </c>
      <c r="AC83" s="786">
        <f t="shared" si="224"/>
        <v>0</v>
      </c>
      <c r="AD83" s="786">
        <f t="shared" si="224"/>
        <v>0</v>
      </c>
      <c r="AE83" s="786">
        <f t="shared" si="224"/>
        <v>0</v>
      </c>
      <c r="AF83" s="786">
        <f t="shared" si="224"/>
        <v>0</v>
      </c>
      <c r="AG83" s="786">
        <f t="shared" si="224"/>
        <v>0</v>
      </c>
      <c r="AH83" s="786">
        <f t="shared" si="224"/>
        <v>0</v>
      </c>
      <c r="AI83" s="786">
        <f t="shared" si="224"/>
        <v>0</v>
      </c>
      <c r="AJ83" s="786">
        <f t="shared" si="224"/>
        <v>0</v>
      </c>
      <c r="AK83" s="786">
        <f t="shared" si="224"/>
        <v>0</v>
      </c>
      <c r="AL83" s="786">
        <f t="shared" si="224"/>
        <v>0</v>
      </c>
      <c r="AM83" s="786">
        <f t="shared" si="224"/>
        <v>0</v>
      </c>
      <c r="AN83" s="786">
        <f t="shared" si="224"/>
        <v>0</v>
      </c>
      <c r="AO83" s="786">
        <f t="shared" si="224"/>
        <v>0</v>
      </c>
      <c r="AP83" s="786">
        <f t="shared" si="224"/>
        <v>0</v>
      </c>
      <c r="AQ83" s="785">
        <f t="shared" si="224"/>
        <v>0</v>
      </c>
      <c r="AR83" s="786">
        <f t="shared" si="224"/>
        <v>0</v>
      </c>
      <c r="AS83" s="786">
        <f t="shared" si="224"/>
        <v>0</v>
      </c>
      <c r="AT83" s="786">
        <f t="shared" si="224"/>
        <v>0</v>
      </c>
      <c r="AU83" s="987">
        <f t="shared" si="224"/>
        <v>15000</v>
      </c>
      <c r="AV83" s="987">
        <f t="shared" si="224"/>
        <v>0</v>
      </c>
      <c r="AW83" s="987">
        <f t="shared" si="224"/>
        <v>0</v>
      </c>
      <c r="AX83" s="987">
        <f t="shared" si="224"/>
        <v>0</v>
      </c>
      <c r="AY83" s="786">
        <f t="shared" si="224"/>
        <v>0</v>
      </c>
      <c r="AZ83" s="786">
        <f t="shared" si="224"/>
        <v>0</v>
      </c>
      <c r="BA83" s="786">
        <f t="shared" si="224"/>
        <v>0</v>
      </c>
      <c r="BB83" s="786">
        <f t="shared" si="224"/>
        <v>0</v>
      </c>
      <c r="BC83" s="786">
        <f t="shared" si="224"/>
        <v>0</v>
      </c>
      <c r="BD83" s="786">
        <f t="shared" si="224"/>
        <v>0</v>
      </c>
      <c r="BE83" s="786">
        <f t="shared" si="224"/>
        <v>0</v>
      </c>
      <c r="BF83" s="786">
        <f t="shared" si="224"/>
        <v>0</v>
      </c>
      <c r="BG83" s="786">
        <f t="shared" si="224"/>
        <v>0</v>
      </c>
      <c r="BH83" s="786">
        <f t="shared" si="224"/>
        <v>0</v>
      </c>
      <c r="BI83" s="786">
        <f t="shared" si="224"/>
        <v>0</v>
      </c>
      <c r="BJ83" s="786">
        <f t="shared" si="224"/>
        <v>0</v>
      </c>
      <c r="BK83" s="786">
        <f t="shared" si="224"/>
        <v>0</v>
      </c>
      <c r="BL83" s="786">
        <f t="shared" si="224"/>
        <v>0</v>
      </c>
      <c r="BM83" s="786">
        <f t="shared" si="224"/>
        <v>0</v>
      </c>
      <c r="BN83" s="786"/>
      <c r="BO83" s="786">
        <f t="shared" si="224"/>
        <v>0</v>
      </c>
      <c r="BP83" s="786">
        <f t="shared" si="224"/>
        <v>0</v>
      </c>
      <c r="BQ83" s="786">
        <f t="shared" si="224"/>
        <v>0</v>
      </c>
      <c r="BR83" s="786">
        <f t="shared" si="224"/>
        <v>0</v>
      </c>
      <c r="BS83" s="984"/>
    </row>
    <row r="84" spans="1:72" s="993" customFormat="1">
      <c r="A84" s="971"/>
      <c r="B84" s="1003" t="s">
        <v>24</v>
      </c>
      <c r="C84" s="958"/>
      <c r="D84" s="971"/>
      <c r="E84" s="1004"/>
      <c r="F84" s="989">
        <f>F85</f>
        <v>29865</v>
      </c>
      <c r="G84" s="989">
        <f t="shared" ref="G84:BR84" si="225">G85</f>
        <v>29000</v>
      </c>
      <c r="H84" s="989"/>
      <c r="I84" s="989"/>
      <c r="J84" s="989"/>
      <c r="K84" s="989">
        <f t="shared" si="225"/>
        <v>9045</v>
      </c>
      <c r="L84" s="989">
        <f t="shared" si="225"/>
        <v>6545</v>
      </c>
      <c r="M84" s="989">
        <f t="shared" si="225"/>
        <v>15000</v>
      </c>
      <c r="N84" s="989">
        <f t="shared" si="225"/>
        <v>15000</v>
      </c>
      <c r="O84" s="989">
        <f t="shared" si="225"/>
        <v>0</v>
      </c>
      <c r="P84" s="989">
        <f t="shared" si="225"/>
        <v>0</v>
      </c>
      <c r="Q84" s="989">
        <f t="shared" si="225"/>
        <v>15000</v>
      </c>
      <c r="R84" s="989">
        <f t="shared" si="225"/>
        <v>0</v>
      </c>
      <c r="S84" s="989">
        <f t="shared" si="225"/>
        <v>0</v>
      </c>
      <c r="T84" s="989">
        <f t="shared" si="225"/>
        <v>11196</v>
      </c>
      <c r="U84" s="989">
        <f t="shared" si="225"/>
        <v>0</v>
      </c>
      <c r="V84" s="989">
        <f t="shared" si="225"/>
        <v>0</v>
      </c>
      <c r="W84" s="989">
        <f t="shared" si="225"/>
        <v>3804</v>
      </c>
      <c r="X84" s="989">
        <f t="shared" si="225"/>
        <v>0</v>
      </c>
      <c r="Y84" s="989">
        <f t="shared" si="225"/>
        <v>0</v>
      </c>
      <c r="Z84" s="989">
        <f t="shared" si="225"/>
        <v>3804</v>
      </c>
      <c r="AA84" s="989">
        <f t="shared" si="225"/>
        <v>0</v>
      </c>
      <c r="AB84" s="989">
        <f t="shared" si="225"/>
        <v>0</v>
      </c>
      <c r="AC84" s="989">
        <f t="shared" si="225"/>
        <v>0</v>
      </c>
      <c r="AD84" s="989">
        <f t="shared" si="225"/>
        <v>0</v>
      </c>
      <c r="AE84" s="989">
        <f t="shared" si="225"/>
        <v>0</v>
      </c>
      <c r="AF84" s="989">
        <f t="shared" si="225"/>
        <v>0</v>
      </c>
      <c r="AG84" s="989">
        <f t="shared" si="225"/>
        <v>0</v>
      </c>
      <c r="AH84" s="989">
        <f t="shared" si="225"/>
        <v>0</v>
      </c>
      <c r="AI84" s="989">
        <f t="shared" si="225"/>
        <v>0</v>
      </c>
      <c r="AJ84" s="989">
        <f t="shared" si="225"/>
        <v>0</v>
      </c>
      <c r="AK84" s="989">
        <f t="shared" si="225"/>
        <v>0</v>
      </c>
      <c r="AL84" s="989">
        <f t="shared" si="225"/>
        <v>0</v>
      </c>
      <c r="AM84" s="989">
        <f t="shared" si="225"/>
        <v>0</v>
      </c>
      <c r="AN84" s="989">
        <f t="shared" si="225"/>
        <v>0</v>
      </c>
      <c r="AO84" s="989">
        <f t="shared" si="225"/>
        <v>0</v>
      </c>
      <c r="AP84" s="989">
        <f t="shared" si="225"/>
        <v>0</v>
      </c>
      <c r="AQ84" s="990">
        <f t="shared" si="225"/>
        <v>0</v>
      </c>
      <c r="AR84" s="989">
        <f t="shared" si="225"/>
        <v>0</v>
      </c>
      <c r="AS84" s="989">
        <f t="shared" si="225"/>
        <v>0</v>
      </c>
      <c r="AT84" s="989">
        <f t="shared" si="225"/>
        <v>0</v>
      </c>
      <c r="AU84" s="991">
        <f t="shared" si="225"/>
        <v>15000</v>
      </c>
      <c r="AV84" s="991">
        <f t="shared" si="225"/>
        <v>0</v>
      </c>
      <c r="AW84" s="991">
        <f t="shared" si="225"/>
        <v>0</v>
      </c>
      <c r="AX84" s="991">
        <f t="shared" si="225"/>
        <v>0</v>
      </c>
      <c r="AY84" s="989">
        <f t="shared" si="225"/>
        <v>0</v>
      </c>
      <c r="AZ84" s="989">
        <f t="shared" si="225"/>
        <v>0</v>
      </c>
      <c r="BA84" s="989">
        <f t="shared" si="225"/>
        <v>0</v>
      </c>
      <c r="BB84" s="989">
        <f t="shared" si="225"/>
        <v>0</v>
      </c>
      <c r="BC84" s="989">
        <f t="shared" si="225"/>
        <v>0</v>
      </c>
      <c r="BD84" s="989">
        <f t="shared" si="225"/>
        <v>0</v>
      </c>
      <c r="BE84" s="989">
        <f t="shared" si="225"/>
        <v>0</v>
      </c>
      <c r="BF84" s="989">
        <f t="shared" si="225"/>
        <v>0</v>
      </c>
      <c r="BG84" s="989">
        <f t="shared" si="225"/>
        <v>0</v>
      </c>
      <c r="BH84" s="989">
        <f t="shared" si="225"/>
        <v>0</v>
      </c>
      <c r="BI84" s="989">
        <f t="shared" si="225"/>
        <v>0</v>
      </c>
      <c r="BJ84" s="989">
        <f t="shared" si="225"/>
        <v>0</v>
      </c>
      <c r="BK84" s="989">
        <f t="shared" si="225"/>
        <v>0</v>
      </c>
      <c r="BL84" s="989">
        <f t="shared" si="225"/>
        <v>0</v>
      </c>
      <c r="BM84" s="989">
        <f t="shared" si="225"/>
        <v>0</v>
      </c>
      <c r="BN84" s="989"/>
      <c r="BO84" s="989">
        <f t="shared" si="225"/>
        <v>0</v>
      </c>
      <c r="BP84" s="989">
        <f t="shared" si="225"/>
        <v>0</v>
      </c>
      <c r="BQ84" s="989">
        <f t="shared" si="225"/>
        <v>0</v>
      </c>
      <c r="BR84" s="989">
        <f t="shared" si="225"/>
        <v>0</v>
      </c>
      <c r="BS84" s="992"/>
    </row>
    <row r="85" spans="1:72" s="985" customFormat="1" ht="24.75">
      <c r="A85" s="954">
        <v>1</v>
      </c>
      <c r="B85" s="952" t="s">
        <v>142</v>
      </c>
      <c r="C85" s="829"/>
      <c r="D85" s="954" t="s">
        <v>166</v>
      </c>
      <c r="E85" s="954" t="s">
        <v>200</v>
      </c>
      <c r="F85" s="786">
        <v>29865</v>
      </c>
      <c r="G85" s="786">
        <v>29000</v>
      </c>
      <c r="H85" s="786"/>
      <c r="I85" s="786"/>
      <c r="J85" s="786"/>
      <c r="K85" s="786">
        <v>9045</v>
      </c>
      <c r="L85" s="786">
        <v>6545</v>
      </c>
      <c r="M85" s="742">
        <f t="shared" ref="M85" si="226">N85</f>
        <v>15000</v>
      </c>
      <c r="N85" s="786">
        <v>15000</v>
      </c>
      <c r="O85" s="786">
        <v>0</v>
      </c>
      <c r="P85" s="737"/>
      <c r="Q85" s="765">
        <v>15000</v>
      </c>
      <c r="R85" s="738"/>
      <c r="S85" s="765"/>
      <c r="T85" s="765">
        <v>11196</v>
      </c>
      <c r="U85" s="738"/>
      <c r="V85" s="765"/>
      <c r="W85" s="739">
        <f>Q85-T85</f>
        <v>3804</v>
      </c>
      <c r="X85" s="739"/>
      <c r="Y85" s="739"/>
      <c r="Z85" s="765">
        <v>3804</v>
      </c>
      <c r="AA85" s="738"/>
      <c r="AB85" s="765"/>
      <c r="AC85" s="765">
        <f>AD85+AE85</f>
        <v>0</v>
      </c>
      <c r="AD85" s="643"/>
      <c r="AE85" s="765"/>
      <c r="AF85" s="742">
        <f>AG85+AH85</f>
        <v>0</v>
      </c>
      <c r="AG85" s="738"/>
      <c r="AH85" s="737"/>
      <c r="AI85" s="739">
        <f>AC85-AF85</f>
        <v>0</v>
      </c>
      <c r="AJ85" s="739"/>
      <c r="AK85" s="739"/>
      <c r="AL85" s="737"/>
      <c r="AM85" s="738"/>
      <c r="AN85" s="737"/>
      <c r="AO85" s="742">
        <f t="shared" ref="AO85" si="227">AP85+AQ85</f>
        <v>0</v>
      </c>
      <c r="AP85" s="738"/>
      <c r="AQ85" s="739"/>
      <c r="AR85" s="742">
        <f>AO85</f>
        <v>0</v>
      </c>
      <c r="AS85" s="738">
        <f>AP85</f>
        <v>0</v>
      </c>
      <c r="AT85" s="737">
        <f>AQ85</f>
        <v>0</v>
      </c>
      <c r="AU85" s="756">
        <f t="shared" ref="AU85:AW85" si="228">Q85+AC85+AO85</f>
        <v>15000</v>
      </c>
      <c r="AV85" s="756">
        <f t="shared" si="228"/>
        <v>0</v>
      </c>
      <c r="AW85" s="756">
        <f t="shared" si="228"/>
        <v>0</v>
      </c>
      <c r="AX85" s="756">
        <f t="shared" ref="AX85" si="229">AY85</f>
        <v>0</v>
      </c>
      <c r="AY85" s="643">
        <f>N85-AU85</f>
        <v>0</v>
      </c>
      <c r="AZ85" s="737">
        <f>O85-AV85</f>
        <v>0</v>
      </c>
      <c r="BA85" s="737">
        <f>P85-AW85</f>
        <v>0</v>
      </c>
      <c r="BB85" s="737">
        <f>AX85</f>
        <v>0</v>
      </c>
      <c r="BC85" s="737">
        <f t="shared" ref="BC85" si="230">AZ85</f>
        <v>0</v>
      </c>
      <c r="BD85" s="737"/>
      <c r="BE85" s="737">
        <f t="shared" ref="BE85:BF85" si="231">BB85</f>
        <v>0</v>
      </c>
      <c r="BF85" s="737">
        <f t="shared" si="231"/>
        <v>0</v>
      </c>
      <c r="BG85" s="737"/>
      <c r="BH85" s="737">
        <f t="shared" ref="BH85:BI85" si="232">AY85-BB85</f>
        <v>0</v>
      </c>
      <c r="BI85" s="737">
        <f t="shared" si="232"/>
        <v>0</v>
      </c>
      <c r="BJ85" s="737"/>
      <c r="BK85" s="737"/>
      <c r="BL85" s="737"/>
      <c r="BM85" s="737"/>
      <c r="BN85" s="737"/>
      <c r="BO85" s="737">
        <f t="shared" ref="BO85" si="233">BP85</f>
        <v>0</v>
      </c>
      <c r="BP85" s="737">
        <f t="shared" ref="BP85" si="234">AY85</f>
        <v>0</v>
      </c>
      <c r="BQ85" s="984"/>
      <c r="BR85" s="984"/>
      <c r="BS85" s="984"/>
      <c r="BT85" s="985" t="s">
        <v>347</v>
      </c>
    </row>
    <row r="86" spans="1:72" s="645" customFormat="1" ht="23.65" customHeight="1">
      <c r="A86" s="766">
        <v>7</v>
      </c>
      <c r="B86" s="782" t="s">
        <v>145</v>
      </c>
      <c r="C86" s="763"/>
      <c r="D86" s="762"/>
      <c r="E86" s="762"/>
      <c r="F86" s="378">
        <f>F87+F89</f>
        <v>85027</v>
      </c>
      <c r="G86" s="378">
        <f t="shared" ref="G86:BR86" si="235">G87+G89</f>
        <v>37395.4</v>
      </c>
      <c r="H86" s="378"/>
      <c r="I86" s="378"/>
      <c r="J86" s="378"/>
      <c r="K86" s="378">
        <f t="shared" si="235"/>
        <v>17000</v>
      </c>
      <c r="L86" s="378">
        <f t="shared" si="235"/>
        <v>13000</v>
      </c>
      <c r="M86" s="378">
        <f t="shared" si="235"/>
        <v>16000</v>
      </c>
      <c r="N86" s="378">
        <f t="shared" si="235"/>
        <v>16000</v>
      </c>
      <c r="O86" s="378">
        <f t="shared" si="235"/>
        <v>0</v>
      </c>
      <c r="P86" s="378">
        <f t="shared" si="235"/>
        <v>0</v>
      </c>
      <c r="Q86" s="378">
        <f t="shared" si="235"/>
        <v>14000</v>
      </c>
      <c r="R86" s="378">
        <f t="shared" si="235"/>
        <v>0</v>
      </c>
      <c r="S86" s="378">
        <f t="shared" si="235"/>
        <v>0</v>
      </c>
      <c r="T86" s="378">
        <f t="shared" si="235"/>
        <v>10920</v>
      </c>
      <c r="U86" s="378">
        <f t="shared" si="235"/>
        <v>0</v>
      </c>
      <c r="V86" s="378">
        <f t="shared" si="235"/>
        <v>0</v>
      </c>
      <c r="W86" s="378">
        <f t="shared" si="235"/>
        <v>3080</v>
      </c>
      <c r="X86" s="378">
        <f t="shared" si="235"/>
        <v>0</v>
      </c>
      <c r="Y86" s="378">
        <f t="shared" si="235"/>
        <v>0</v>
      </c>
      <c r="Z86" s="378">
        <f t="shared" si="235"/>
        <v>2718</v>
      </c>
      <c r="AA86" s="378">
        <f t="shared" si="235"/>
        <v>0</v>
      </c>
      <c r="AB86" s="378">
        <f t="shared" si="235"/>
        <v>0</v>
      </c>
      <c r="AC86" s="378">
        <f t="shared" si="235"/>
        <v>2000</v>
      </c>
      <c r="AD86" s="378">
        <f t="shared" si="235"/>
        <v>0</v>
      </c>
      <c r="AE86" s="378">
        <f t="shared" si="235"/>
        <v>0</v>
      </c>
      <c r="AF86" s="378">
        <f t="shared" si="235"/>
        <v>2000</v>
      </c>
      <c r="AG86" s="378">
        <f t="shared" si="235"/>
        <v>0</v>
      </c>
      <c r="AH86" s="378">
        <f t="shared" si="235"/>
        <v>0</v>
      </c>
      <c r="AI86" s="378">
        <f t="shared" si="235"/>
        <v>0</v>
      </c>
      <c r="AJ86" s="378">
        <f t="shared" si="235"/>
        <v>0</v>
      </c>
      <c r="AK86" s="378">
        <f t="shared" si="235"/>
        <v>0</v>
      </c>
      <c r="AL86" s="378">
        <f t="shared" si="235"/>
        <v>0</v>
      </c>
      <c r="AM86" s="378">
        <f t="shared" si="235"/>
        <v>0</v>
      </c>
      <c r="AN86" s="378">
        <f t="shared" si="235"/>
        <v>0</v>
      </c>
      <c r="AO86" s="378">
        <f t="shared" si="235"/>
        <v>0</v>
      </c>
      <c r="AP86" s="378">
        <f t="shared" si="235"/>
        <v>0</v>
      </c>
      <c r="AQ86" s="764">
        <f t="shared" si="235"/>
        <v>0</v>
      </c>
      <c r="AR86" s="378">
        <f t="shared" si="235"/>
        <v>0</v>
      </c>
      <c r="AS86" s="378">
        <f t="shared" si="235"/>
        <v>0</v>
      </c>
      <c r="AT86" s="378">
        <f t="shared" si="235"/>
        <v>0</v>
      </c>
      <c r="AU86" s="828">
        <f t="shared" si="235"/>
        <v>16000</v>
      </c>
      <c r="AV86" s="828">
        <f t="shared" si="235"/>
        <v>0</v>
      </c>
      <c r="AW86" s="828">
        <f t="shared" si="235"/>
        <v>0</v>
      </c>
      <c r="AX86" s="828">
        <f t="shared" si="235"/>
        <v>0</v>
      </c>
      <c r="AY86" s="378">
        <f t="shared" si="235"/>
        <v>0</v>
      </c>
      <c r="AZ86" s="378">
        <f t="shared" si="235"/>
        <v>0</v>
      </c>
      <c r="BA86" s="378">
        <f t="shared" si="235"/>
        <v>0</v>
      </c>
      <c r="BB86" s="786">
        <f t="shared" si="235"/>
        <v>0</v>
      </c>
      <c r="BC86" s="786">
        <f t="shared" si="235"/>
        <v>0</v>
      </c>
      <c r="BD86" s="786">
        <f t="shared" si="235"/>
        <v>0</v>
      </c>
      <c r="BE86" s="378">
        <f t="shared" si="235"/>
        <v>0</v>
      </c>
      <c r="BF86" s="378">
        <f t="shared" si="235"/>
        <v>0</v>
      </c>
      <c r="BG86" s="378">
        <f t="shared" si="235"/>
        <v>0</v>
      </c>
      <c r="BH86" s="378">
        <f t="shared" si="235"/>
        <v>0</v>
      </c>
      <c r="BI86" s="378">
        <f t="shared" si="235"/>
        <v>0</v>
      </c>
      <c r="BJ86" s="378">
        <f t="shared" si="235"/>
        <v>0</v>
      </c>
      <c r="BK86" s="378">
        <f t="shared" si="235"/>
        <v>0</v>
      </c>
      <c r="BL86" s="378">
        <f t="shared" si="235"/>
        <v>0</v>
      </c>
      <c r="BM86" s="378">
        <f t="shared" si="235"/>
        <v>0</v>
      </c>
      <c r="BN86" s="378"/>
      <c r="BO86" s="378">
        <f t="shared" si="235"/>
        <v>0</v>
      </c>
      <c r="BP86" s="378">
        <f t="shared" si="235"/>
        <v>0</v>
      </c>
      <c r="BQ86" s="378">
        <f t="shared" si="235"/>
        <v>0</v>
      </c>
      <c r="BR86" s="378">
        <f t="shared" si="235"/>
        <v>0</v>
      </c>
      <c r="BS86" s="642"/>
    </row>
    <row r="87" spans="1:72" s="985" customFormat="1" ht="12.75" customHeight="1">
      <c r="A87" s="1008"/>
      <c r="B87" s="972" t="s">
        <v>31</v>
      </c>
      <c r="C87" s="829"/>
      <c r="D87" s="954"/>
      <c r="E87" s="830"/>
      <c r="F87" s="786">
        <f>F88</f>
        <v>0</v>
      </c>
      <c r="G87" s="786">
        <f t="shared" ref="G87:N87" si="236">G88</f>
        <v>0</v>
      </c>
      <c r="H87" s="786"/>
      <c r="I87" s="786"/>
      <c r="J87" s="786"/>
      <c r="K87" s="786">
        <f t="shared" si="236"/>
        <v>0</v>
      </c>
      <c r="L87" s="786">
        <f t="shared" si="236"/>
        <v>0</v>
      </c>
      <c r="M87" s="786">
        <f t="shared" si="236"/>
        <v>2000</v>
      </c>
      <c r="N87" s="786">
        <f t="shared" si="236"/>
        <v>2000</v>
      </c>
      <c r="O87" s="786">
        <f>O88</f>
        <v>0</v>
      </c>
      <c r="P87" s="786">
        <f t="shared" ref="P87:R87" si="237">P88</f>
        <v>0</v>
      </c>
      <c r="Q87" s="786">
        <f t="shared" si="237"/>
        <v>2000</v>
      </c>
      <c r="R87" s="786">
        <f t="shared" si="237"/>
        <v>0</v>
      </c>
      <c r="S87" s="786">
        <f>S88</f>
        <v>0</v>
      </c>
      <c r="T87" s="786">
        <f t="shared" ref="T87:BR87" si="238">T88</f>
        <v>1638</v>
      </c>
      <c r="U87" s="786">
        <f t="shared" si="238"/>
        <v>0</v>
      </c>
      <c r="V87" s="786">
        <f t="shared" si="238"/>
        <v>0</v>
      </c>
      <c r="W87" s="786">
        <f t="shared" si="238"/>
        <v>362</v>
      </c>
      <c r="X87" s="786">
        <f t="shared" si="238"/>
        <v>0</v>
      </c>
      <c r="Y87" s="786">
        <f t="shared" si="238"/>
        <v>0</v>
      </c>
      <c r="Z87" s="786">
        <f t="shared" si="238"/>
        <v>0</v>
      </c>
      <c r="AA87" s="786">
        <f t="shared" si="238"/>
        <v>0</v>
      </c>
      <c r="AB87" s="786">
        <f t="shared" si="238"/>
        <v>0</v>
      </c>
      <c r="AC87" s="786">
        <f t="shared" si="238"/>
        <v>0</v>
      </c>
      <c r="AD87" s="786">
        <f t="shared" si="238"/>
        <v>0</v>
      </c>
      <c r="AE87" s="786">
        <f t="shared" si="238"/>
        <v>0</v>
      </c>
      <c r="AF87" s="786">
        <f t="shared" si="238"/>
        <v>0</v>
      </c>
      <c r="AG87" s="786">
        <f t="shared" si="238"/>
        <v>0</v>
      </c>
      <c r="AH87" s="786">
        <f t="shared" si="238"/>
        <v>0</v>
      </c>
      <c r="AI87" s="786">
        <f t="shared" si="238"/>
        <v>0</v>
      </c>
      <c r="AJ87" s="786">
        <f t="shared" si="238"/>
        <v>0</v>
      </c>
      <c r="AK87" s="786">
        <f t="shared" si="238"/>
        <v>0</v>
      </c>
      <c r="AL87" s="786">
        <f t="shared" si="238"/>
        <v>0</v>
      </c>
      <c r="AM87" s="786">
        <f t="shared" si="238"/>
        <v>0</v>
      </c>
      <c r="AN87" s="786">
        <f t="shared" si="238"/>
        <v>0</v>
      </c>
      <c r="AO87" s="786">
        <f t="shared" si="238"/>
        <v>0</v>
      </c>
      <c r="AP87" s="786">
        <f t="shared" si="238"/>
        <v>0</v>
      </c>
      <c r="AQ87" s="785">
        <f t="shared" si="238"/>
        <v>0</v>
      </c>
      <c r="AR87" s="786">
        <f t="shared" si="238"/>
        <v>0</v>
      </c>
      <c r="AS87" s="786">
        <f t="shared" si="238"/>
        <v>0</v>
      </c>
      <c r="AT87" s="786">
        <f t="shared" si="238"/>
        <v>0</v>
      </c>
      <c r="AU87" s="987">
        <f t="shared" si="238"/>
        <v>2000</v>
      </c>
      <c r="AV87" s="987">
        <f t="shared" si="238"/>
        <v>0</v>
      </c>
      <c r="AW87" s="987">
        <f t="shared" si="238"/>
        <v>0</v>
      </c>
      <c r="AX87" s="987">
        <f t="shared" si="238"/>
        <v>0</v>
      </c>
      <c r="AY87" s="786">
        <f t="shared" si="238"/>
        <v>0</v>
      </c>
      <c r="AZ87" s="786">
        <f t="shared" si="238"/>
        <v>0</v>
      </c>
      <c r="BA87" s="786">
        <f t="shared" si="238"/>
        <v>0</v>
      </c>
      <c r="BB87" s="786">
        <f t="shared" si="238"/>
        <v>0</v>
      </c>
      <c r="BC87" s="786">
        <f t="shared" si="238"/>
        <v>0</v>
      </c>
      <c r="BD87" s="786">
        <f t="shared" si="238"/>
        <v>0</v>
      </c>
      <c r="BE87" s="786">
        <f t="shared" si="238"/>
        <v>0</v>
      </c>
      <c r="BF87" s="786">
        <f t="shared" si="238"/>
        <v>0</v>
      </c>
      <c r="BG87" s="786">
        <f t="shared" si="238"/>
        <v>0</v>
      </c>
      <c r="BH87" s="786">
        <f t="shared" si="238"/>
        <v>0</v>
      </c>
      <c r="BI87" s="786">
        <f t="shared" si="238"/>
        <v>0</v>
      </c>
      <c r="BJ87" s="786">
        <f t="shared" si="238"/>
        <v>0</v>
      </c>
      <c r="BK87" s="786">
        <f t="shared" si="238"/>
        <v>0</v>
      </c>
      <c r="BL87" s="786">
        <f t="shared" si="238"/>
        <v>0</v>
      </c>
      <c r="BM87" s="786">
        <f t="shared" si="238"/>
        <v>0</v>
      </c>
      <c r="BN87" s="786"/>
      <c r="BO87" s="786">
        <f t="shared" si="238"/>
        <v>0</v>
      </c>
      <c r="BP87" s="786">
        <f t="shared" si="238"/>
        <v>0</v>
      </c>
      <c r="BQ87" s="786">
        <f t="shared" si="238"/>
        <v>0</v>
      </c>
      <c r="BR87" s="786">
        <f t="shared" si="238"/>
        <v>0</v>
      </c>
      <c r="BS87" s="984"/>
    </row>
    <row r="88" spans="1:72" s="985" customFormat="1" ht="33">
      <c r="A88" s="830">
        <v>1</v>
      </c>
      <c r="B88" s="972" t="s">
        <v>147</v>
      </c>
      <c r="C88" s="953" t="s">
        <v>164</v>
      </c>
      <c r="D88" s="953" t="s">
        <v>169</v>
      </c>
      <c r="E88" s="953"/>
      <c r="F88" s="786"/>
      <c r="G88" s="957"/>
      <c r="H88" s="957"/>
      <c r="I88" s="957"/>
      <c r="J88" s="957"/>
      <c r="K88" s="786"/>
      <c r="L88" s="786"/>
      <c r="M88" s="742">
        <f>N88</f>
        <v>2000</v>
      </c>
      <c r="N88" s="786">
        <v>2000</v>
      </c>
      <c r="O88" s="786">
        <v>0</v>
      </c>
      <c r="P88" s="737"/>
      <c r="Q88" s="765">
        <v>2000</v>
      </c>
      <c r="R88" s="738"/>
      <c r="S88" s="765"/>
      <c r="T88" s="765">
        <v>1638</v>
      </c>
      <c r="U88" s="738"/>
      <c r="V88" s="765"/>
      <c r="W88" s="739">
        <f>Q88-T88</f>
        <v>362</v>
      </c>
      <c r="X88" s="739"/>
      <c r="Y88" s="739"/>
      <c r="Z88" s="765">
        <f t="shared" ref="Z88" si="239">AA88+AB88</f>
        <v>0</v>
      </c>
      <c r="AA88" s="738"/>
      <c r="AB88" s="765"/>
      <c r="AC88" s="765">
        <f>AD88+AE88</f>
        <v>0</v>
      </c>
      <c r="AD88" s="643"/>
      <c r="AE88" s="765"/>
      <c r="AF88" s="742">
        <f>AG88+AH88</f>
        <v>0</v>
      </c>
      <c r="AG88" s="738"/>
      <c r="AH88" s="737"/>
      <c r="AI88" s="739">
        <f>AC88-AF88</f>
        <v>0</v>
      </c>
      <c r="AJ88" s="739"/>
      <c r="AK88" s="739"/>
      <c r="AL88" s="737"/>
      <c r="AM88" s="738"/>
      <c r="AN88" s="737"/>
      <c r="AO88" s="742">
        <f t="shared" ref="AO88" si="240">AP88+AQ88</f>
        <v>0</v>
      </c>
      <c r="AP88" s="738"/>
      <c r="AQ88" s="739"/>
      <c r="AR88" s="742">
        <f>AO88</f>
        <v>0</v>
      </c>
      <c r="AS88" s="738">
        <f>AP88</f>
        <v>0</v>
      </c>
      <c r="AT88" s="737">
        <f>AQ88</f>
        <v>0</v>
      </c>
      <c r="AU88" s="756">
        <f t="shared" ref="AU88:AW88" si="241">Q88+AC88+AO88</f>
        <v>2000</v>
      </c>
      <c r="AV88" s="756">
        <f t="shared" si="241"/>
        <v>0</v>
      </c>
      <c r="AW88" s="756">
        <f t="shared" si="241"/>
        <v>0</v>
      </c>
      <c r="AX88" s="756">
        <f t="shared" ref="AX88" si="242">AY88</f>
        <v>0</v>
      </c>
      <c r="AY88" s="643">
        <f>N88-AU88</f>
        <v>0</v>
      </c>
      <c r="AZ88" s="737">
        <f>O88-AV88</f>
        <v>0</v>
      </c>
      <c r="BA88" s="737">
        <f>P88-AW88</f>
        <v>0</v>
      </c>
      <c r="BB88" s="737">
        <f>AX88</f>
        <v>0</v>
      </c>
      <c r="BC88" s="737">
        <f t="shared" ref="BC88" si="243">AZ88</f>
        <v>0</v>
      </c>
      <c r="BD88" s="737"/>
      <c r="BE88" s="737">
        <f t="shared" ref="BE88:BF88" si="244">BB88</f>
        <v>0</v>
      </c>
      <c r="BF88" s="737">
        <f t="shared" si="244"/>
        <v>0</v>
      </c>
      <c r="BG88" s="737"/>
      <c r="BH88" s="737">
        <f t="shared" ref="BH88:BI88" si="245">AY88-BB88</f>
        <v>0</v>
      </c>
      <c r="BI88" s="737">
        <f t="shared" si="245"/>
        <v>0</v>
      </c>
      <c r="BJ88" s="737"/>
      <c r="BK88" s="737"/>
      <c r="BL88" s="737"/>
      <c r="BM88" s="737"/>
      <c r="BN88" s="737"/>
      <c r="BO88" s="737">
        <f t="shared" ref="BO88" si="246">BP88</f>
        <v>0</v>
      </c>
      <c r="BP88" s="737">
        <f t="shared" ref="BP88" si="247">AY88</f>
        <v>0</v>
      </c>
      <c r="BQ88" s="984"/>
      <c r="BR88" s="984"/>
      <c r="BS88" s="984"/>
      <c r="BT88" s="985" t="s">
        <v>358</v>
      </c>
    </row>
    <row r="89" spans="1:72" s="985" customFormat="1">
      <c r="A89" s="954"/>
      <c r="B89" s="960" t="s">
        <v>30</v>
      </c>
      <c r="C89" s="829"/>
      <c r="D89" s="830"/>
      <c r="E89" s="830"/>
      <c r="F89" s="786">
        <f>F90</f>
        <v>85027</v>
      </c>
      <c r="G89" s="786">
        <f t="shared" ref="G89:AZ91" si="248">G90</f>
        <v>37395.4</v>
      </c>
      <c r="H89" s="786"/>
      <c r="I89" s="786"/>
      <c r="J89" s="786"/>
      <c r="K89" s="786">
        <f t="shared" si="248"/>
        <v>17000</v>
      </c>
      <c r="L89" s="786">
        <f t="shared" si="248"/>
        <v>13000</v>
      </c>
      <c r="M89" s="786">
        <f t="shared" si="248"/>
        <v>14000</v>
      </c>
      <c r="N89" s="786">
        <f t="shared" si="248"/>
        <v>14000</v>
      </c>
      <c r="O89" s="786">
        <f t="shared" si="248"/>
        <v>0</v>
      </c>
      <c r="P89" s="786">
        <f t="shared" si="248"/>
        <v>0</v>
      </c>
      <c r="Q89" s="786">
        <f t="shared" si="248"/>
        <v>12000</v>
      </c>
      <c r="R89" s="786">
        <f t="shared" si="248"/>
        <v>0</v>
      </c>
      <c r="S89" s="786">
        <f t="shared" si="248"/>
        <v>0</v>
      </c>
      <c r="T89" s="786">
        <f t="shared" si="248"/>
        <v>9282</v>
      </c>
      <c r="U89" s="786">
        <f t="shared" si="248"/>
        <v>0</v>
      </c>
      <c r="V89" s="786">
        <f t="shared" si="248"/>
        <v>0</v>
      </c>
      <c r="W89" s="786">
        <f t="shared" si="248"/>
        <v>2718</v>
      </c>
      <c r="X89" s="786">
        <f t="shared" si="248"/>
        <v>0</v>
      </c>
      <c r="Y89" s="786">
        <f t="shared" si="248"/>
        <v>0</v>
      </c>
      <c r="Z89" s="786">
        <f t="shared" si="248"/>
        <v>2718</v>
      </c>
      <c r="AA89" s="786">
        <f t="shared" si="248"/>
        <v>0</v>
      </c>
      <c r="AB89" s="786">
        <f t="shared" si="248"/>
        <v>0</v>
      </c>
      <c r="AC89" s="786">
        <f t="shared" si="248"/>
        <v>2000</v>
      </c>
      <c r="AD89" s="786">
        <f t="shared" si="248"/>
        <v>0</v>
      </c>
      <c r="AE89" s="786">
        <f t="shared" si="248"/>
        <v>0</v>
      </c>
      <c r="AF89" s="786">
        <f t="shared" si="248"/>
        <v>2000</v>
      </c>
      <c r="AG89" s="786">
        <f t="shared" si="248"/>
        <v>0</v>
      </c>
      <c r="AH89" s="786">
        <f t="shared" si="248"/>
        <v>0</v>
      </c>
      <c r="AI89" s="786">
        <f t="shared" si="248"/>
        <v>0</v>
      </c>
      <c r="AJ89" s="786">
        <f t="shared" si="248"/>
        <v>0</v>
      </c>
      <c r="AK89" s="786">
        <f t="shared" si="248"/>
        <v>0</v>
      </c>
      <c r="AL89" s="786">
        <f t="shared" si="248"/>
        <v>0</v>
      </c>
      <c r="AM89" s="786">
        <f t="shared" si="248"/>
        <v>0</v>
      </c>
      <c r="AN89" s="786">
        <f t="shared" si="248"/>
        <v>0</v>
      </c>
      <c r="AO89" s="786">
        <f t="shared" si="248"/>
        <v>0</v>
      </c>
      <c r="AP89" s="786">
        <f t="shared" si="248"/>
        <v>0</v>
      </c>
      <c r="AQ89" s="785">
        <f t="shared" si="248"/>
        <v>0</v>
      </c>
      <c r="AR89" s="786">
        <f t="shared" si="248"/>
        <v>0</v>
      </c>
      <c r="AS89" s="786">
        <f t="shared" si="248"/>
        <v>0</v>
      </c>
      <c r="AT89" s="786">
        <f t="shared" si="248"/>
        <v>0</v>
      </c>
      <c r="AU89" s="987">
        <f t="shared" si="248"/>
        <v>14000</v>
      </c>
      <c r="AV89" s="987">
        <f t="shared" si="248"/>
        <v>0</v>
      </c>
      <c r="AW89" s="987">
        <f t="shared" si="248"/>
        <v>0</v>
      </c>
      <c r="AX89" s="987">
        <f t="shared" si="248"/>
        <v>0</v>
      </c>
      <c r="AY89" s="786">
        <f t="shared" si="248"/>
        <v>0</v>
      </c>
      <c r="AZ89" s="786">
        <f t="shared" si="248"/>
        <v>0</v>
      </c>
      <c r="BA89" s="786">
        <f t="shared" ref="BA89:BM91" si="249">BA90</f>
        <v>0</v>
      </c>
      <c r="BB89" s="786">
        <f t="shared" si="249"/>
        <v>0</v>
      </c>
      <c r="BC89" s="786">
        <f t="shared" si="249"/>
        <v>0</v>
      </c>
      <c r="BD89" s="786">
        <f t="shared" si="249"/>
        <v>0</v>
      </c>
      <c r="BE89" s="786">
        <f t="shared" si="249"/>
        <v>0</v>
      </c>
      <c r="BF89" s="786">
        <f t="shared" si="249"/>
        <v>0</v>
      </c>
      <c r="BG89" s="786">
        <f t="shared" si="249"/>
        <v>0</v>
      </c>
      <c r="BH89" s="786">
        <f t="shared" si="249"/>
        <v>0</v>
      </c>
      <c r="BI89" s="786">
        <f t="shared" si="249"/>
        <v>0</v>
      </c>
      <c r="BJ89" s="786">
        <f t="shared" si="249"/>
        <v>0</v>
      </c>
      <c r="BK89" s="786">
        <f t="shared" si="249"/>
        <v>0</v>
      </c>
      <c r="BL89" s="786">
        <f t="shared" si="249"/>
        <v>0</v>
      </c>
      <c r="BM89" s="786">
        <f t="shared" si="249"/>
        <v>0</v>
      </c>
      <c r="BN89" s="786"/>
      <c r="BO89" s="786">
        <f t="shared" ref="BO89:BR91" si="250">BO90</f>
        <v>0</v>
      </c>
      <c r="BP89" s="786">
        <f t="shared" si="250"/>
        <v>0</v>
      </c>
      <c r="BQ89" s="786">
        <f t="shared" si="250"/>
        <v>0</v>
      </c>
      <c r="BR89" s="786">
        <f t="shared" si="250"/>
        <v>0</v>
      </c>
      <c r="BS89" s="984"/>
    </row>
    <row r="90" spans="1:72" s="985" customFormat="1" ht="33">
      <c r="A90" s="1008" t="s">
        <v>29</v>
      </c>
      <c r="B90" s="952" t="s">
        <v>263</v>
      </c>
      <c r="C90" s="829"/>
      <c r="D90" s="830"/>
      <c r="E90" s="830"/>
      <c r="F90" s="786">
        <f>F91</f>
        <v>85027</v>
      </c>
      <c r="G90" s="786">
        <f t="shared" si="248"/>
        <v>37395.4</v>
      </c>
      <c r="H90" s="786"/>
      <c r="I90" s="786"/>
      <c r="J90" s="786"/>
      <c r="K90" s="786">
        <f t="shared" si="248"/>
        <v>17000</v>
      </c>
      <c r="L90" s="786">
        <f t="shared" si="248"/>
        <v>13000</v>
      </c>
      <c r="M90" s="786">
        <f t="shared" si="248"/>
        <v>14000</v>
      </c>
      <c r="N90" s="786">
        <f t="shared" si="248"/>
        <v>14000</v>
      </c>
      <c r="O90" s="786">
        <f t="shared" si="248"/>
        <v>0</v>
      </c>
      <c r="P90" s="786">
        <f t="shared" si="248"/>
        <v>0</v>
      </c>
      <c r="Q90" s="786">
        <f t="shared" si="248"/>
        <v>12000</v>
      </c>
      <c r="R90" s="786">
        <f t="shared" si="248"/>
        <v>0</v>
      </c>
      <c r="S90" s="786">
        <f t="shared" si="248"/>
        <v>0</v>
      </c>
      <c r="T90" s="786">
        <f t="shared" si="248"/>
        <v>9282</v>
      </c>
      <c r="U90" s="786">
        <f t="shared" si="248"/>
        <v>0</v>
      </c>
      <c r="V90" s="786">
        <f t="shared" si="248"/>
        <v>0</v>
      </c>
      <c r="W90" s="786">
        <f t="shared" si="248"/>
        <v>2718</v>
      </c>
      <c r="X90" s="786">
        <f t="shared" si="248"/>
        <v>0</v>
      </c>
      <c r="Y90" s="786">
        <f t="shared" si="248"/>
        <v>0</v>
      </c>
      <c r="Z90" s="786">
        <f t="shared" si="248"/>
        <v>2718</v>
      </c>
      <c r="AA90" s="786">
        <f t="shared" si="248"/>
        <v>0</v>
      </c>
      <c r="AB90" s="786">
        <f t="shared" si="248"/>
        <v>0</v>
      </c>
      <c r="AC90" s="786">
        <f t="shared" si="248"/>
        <v>2000</v>
      </c>
      <c r="AD90" s="786">
        <f t="shared" si="248"/>
        <v>0</v>
      </c>
      <c r="AE90" s="786">
        <f t="shared" si="248"/>
        <v>0</v>
      </c>
      <c r="AF90" s="786">
        <f t="shared" si="248"/>
        <v>2000</v>
      </c>
      <c r="AG90" s="786">
        <f t="shared" si="248"/>
        <v>0</v>
      </c>
      <c r="AH90" s="786">
        <f t="shared" si="248"/>
        <v>0</v>
      </c>
      <c r="AI90" s="786">
        <f t="shared" si="248"/>
        <v>0</v>
      </c>
      <c r="AJ90" s="786">
        <f t="shared" si="248"/>
        <v>0</v>
      </c>
      <c r="AK90" s="786">
        <f t="shared" si="248"/>
        <v>0</v>
      </c>
      <c r="AL90" s="786">
        <f t="shared" si="248"/>
        <v>0</v>
      </c>
      <c r="AM90" s="786">
        <f t="shared" si="248"/>
        <v>0</v>
      </c>
      <c r="AN90" s="786">
        <f t="shared" si="248"/>
        <v>0</v>
      </c>
      <c r="AO90" s="786">
        <f t="shared" si="248"/>
        <v>0</v>
      </c>
      <c r="AP90" s="786">
        <f t="shared" si="248"/>
        <v>0</v>
      </c>
      <c r="AQ90" s="785">
        <f t="shared" si="248"/>
        <v>0</v>
      </c>
      <c r="AR90" s="786">
        <f t="shared" si="248"/>
        <v>0</v>
      </c>
      <c r="AS90" s="786">
        <f t="shared" si="248"/>
        <v>0</v>
      </c>
      <c r="AT90" s="786">
        <f t="shared" si="248"/>
        <v>0</v>
      </c>
      <c r="AU90" s="987">
        <f t="shared" si="248"/>
        <v>14000</v>
      </c>
      <c r="AV90" s="987">
        <f t="shared" si="248"/>
        <v>0</v>
      </c>
      <c r="AW90" s="987">
        <f t="shared" si="248"/>
        <v>0</v>
      </c>
      <c r="AX90" s="987">
        <f t="shared" si="248"/>
        <v>0</v>
      </c>
      <c r="AY90" s="786">
        <f t="shared" si="248"/>
        <v>0</v>
      </c>
      <c r="AZ90" s="786">
        <f t="shared" si="248"/>
        <v>0</v>
      </c>
      <c r="BA90" s="786">
        <f t="shared" si="249"/>
        <v>0</v>
      </c>
      <c r="BB90" s="786">
        <f t="shared" si="249"/>
        <v>0</v>
      </c>
      <c r="BC90" s="786">
        <f t="shared" si="249"/>
        <v>0</v>
      </c>
      <c r="BD90" s="786">
        <f t="shared" si="249"/>
        <v>0</v>
      </c>
      <c r="BE90" s="786">
        <f t="shared" si="249"/>
        <v>0</v>
      </c>
      <c r="BF90" s="786">
        <f t="shared" si="249"/>
        <v>0</v>
      </c>
      <c r="BG90" s="786">
        <f t="shared" si="249"/>
        <v>0</v>
      </c>
      <c r="BH90" s="786">
        <f t="shared" si="249"/>
        <v>0</v>
      </c>
      <c r="BI90" s="786">
        <f t="shared" si="249"/>
        <v>0</v>
      </c>
      <c r="BJ90" s="786">
        <f t="shared" si="249"/>
        <v>0</v>
      </c>
      <c r="BK90" s="786">
        <f t="shared" si="249"/>
        <v>0</v>
      </c>
      <c r="BL90" s="786">
        <f t="shared" si="249"/>
        <v>0</v>
      </c>
      <c r="BM90" s="786">
        <f t="shared" si="249"/>
        <v>0</v>
      </c>
      <c r="BN90" s="786"/>
      <c r="BO90" s="786">
        <f t="shared" si="250"/>
        <v>0</v>
      </c>
      <c r="BP90" s="786">
        <f t="shared" si="250"/>
        <v>0</v>
      </c>
      <c r="BQ90" s="786">
        <f t="shared" si="250"/>
        <v>0</v>
      </c>
      <c r="BR90" s="786">
        <f t="shared" si="250"/>
        <v>0</v>
      </c>
      <c r="BS90" s="984"/>
    </row>
    <row r="91" spans="1:72" s="993" customFormat="1">
      <c r="A91" s="1009"/>
      <c r="B91" s="988" t="s">
        <v>25</v>
      </c>
      <c r="C91" s="958"/>
      <c r="D91" s="959"/>
      <c r="E91" s="959"/>
      <c r="F91" s="989">
        <f>F92</f>
        <v>85027</v>
      </c>
      <c r="G91" s="989">
        <f t="shared" si="248"/>
        <v>37395.4</v>
      </c>
      <c r="H91" s="989"/>
      <c r="I91" s="989"/>
      <c r="J91" s="989"/>
      <c r="K91" s="989">
        <f t="shared" si="248"/>
        <v>17000</v>
      </c>
      <c r="L91" s="989">
        <f t="shared" si="248"/>
        <v>13000</v>
      </c>
      <c r="M91" s="989">
        <f t="shared" si="248"/>
        <v>14000</v>
      </c>
      <c r="N91" s="989">
        <f t="shared" si="248"/>
        <v>14000</v>
      </c>
      <c r="O91" s="989">
        <f t="shared" si="248"/>
        <v>0</v>
      </c>
      <c r="P91" s="989">
        <f t="shared" si="248"/>
        <v>0</v>
      </c>
      <c r="Q91" s="989">
        <f t="shared" si="248"/>
        <v>12000</v>
      </c>
      <c r="R91" s="989">
        <f t="shared" si="248"/>
        <v>0</v>
      </c>
      <c r="S91" s="989">
        <f t="shared" si="248"/>
        <v>0</v>
      </c>
      <c r="T91" s="989">
        <f t="shared" si="248"/>
        <v>9282</v>
      </c>
      <c r="U91" s="989">
        <f t="shared" si="248"/>
        <v>0</v>
      </c>
      <c r="V91" s="989">
        <f t="shared" si="248"/>
        <v>0</v>
      </c>
      <c r="W91" s="989">
        <f t="shared" si="248"/>
        <v>2718</v>
      </c>
      <c r="X91" s="989">
        <f t="shared" si="248"/>
        <v>0</v>
      </c>
      <c r="Y91" s="989">
        <f t="shared" si="248"/>
        <v>0</v>
      </c>
      <c r="Z91" s="989">
        <f t="shared" si="248"/>
        <v>2718</v>
      </c>
      <c r="AA91" s="989">
        <f t="shared" si="248"/>
        <v>0</v>
      </c>
      <c r="AB91" s="989">
        <f t="shared" si="248"/>
        <v>0</v>
      </c>
      <c r="AC91" s="989">
        <f t="shared" si="248"/>
        <v>2000</v>
      </c>
      <c r="AD91" s="989">
        <f t="shared" si="248"/>
        <v>0</v>
      </c>
      <c r="AE91" s="989">
        <f t="shared" si="248"/>
        <v>0</v>
      </c>
      <c r="AF91" s="989">
        <f t="shared" si="248"/>
        <v>2000</v>
      </c>
      <c r="AG91" s="989">
        <f t="shared" si="248"/>
        <v>0</v>
      </c>
      <c r="AH91" s="989">
        <f t="shared" si="248"/>
        <v>0</v>
      </c>
      <c r="AI91" s="989">
        <f t="shared" si="248"/>
        <v>0</v>
      </c>
      <c r="AJ91" s="989">
        <f t="shared" si="248"/>
        <v>0</v>
      </c>
      <c r="AK91" s="989">
        <f t="shared" si="248"/>
        <v>0</v>
      </c>
      <c r="AL91" s="989">
        <f t="shared" si="248"/>
        <v>0</v>
      </c>
      <c r="AM91" s="989">
        <f t="shared" si="248"/>
        <v>0</v>
      </c>
      <c r="AN91" s="989">
        <f t="shared" si="248"/>
        <v>0</v>
      </c>
      <c r="AO91" s="989">
        <f t="shared" si="248"/>
        <v>0</v>
      </c>
      <c r="AP91" s="989">
        <f t="shared" si="248"/>
        <v>0</v>
      </c>
      <c r="AQ91" s="990">
        <f t="shared" si="248"/>
        <v>0</v>
      </c>
      <c r="AR91" s="989">
        <f t="shared" si="248"/>
        <v>0</v>
      </c>
      <c r="AS91" s="989">
        <f t="shared" si="248"/>
        <v>0</v>
      </c>
      <c r="AT91" s="989">
        <f t="shared" si="248"/>
        <v>0</v>
      </c>
      <c r="AU91" s="991">
        <f t="shared" si="248"/>
        <v>14000</v>
      </c>
      <c r="AV91" s="991">
        <f t="shared" si="248"/>
        <v>0</v>
      </c>
      <c r="AW91" s="991">
        <f t="shared" si="248"/>
        <v>0</v>
      </c>
      <c r="AX91" s="991">
        <f t="shared" si="248"/>
        <v>0</v>
      </c>
      <c r="AY91" s="989">
        <f t="shared" si="248"/>
        <v>0</v>
      </c>
      <c r="AZ91" s="989">
        <f t="shared" si="248"/>
        <v>0</v>
      </c>
      <c r="BA91" s="989">
        <f t="shared" si="249"/>
        <v>0</v>
      </c>
      <c r="BB91" s="989">
        <f t="shared" si="249"/>
        <v>0</v>
      </c>
      <c r="BC91" s="989">
        <f t="shared" si="249"/>
        <v>0</v>
      </c>
      <c r="BD91" s="989">
        <f t="shared" si="249"/>
        <v>0</v>
      </c>
      <c r="BE91" s="989">
        <f t="shared" si="249"/>
        <v>0</v>
      </c>
      <c r="BF91" s="989">
        <f t="shared" si="249"/>
        <v>0</v>
      </c>
      <c r="BG91" s="989">
        <f t="shared" si="249"/>
        <v>0</v>
      </c>
      <c r="BH91" s="989">
        <f t="shared" si="249"/>
        <v>0</v>
      </c>
      <c r="BI91" s="989">
        <f t="shared" si="249"/>
        <v>0</v>
      </c>
      <c r="BJ91" s="989">
        <f t="shared" si="249"/>
        <v>0</v>
      </c>
      <c r="BK91" s="989">
        <f t="shared" si="249"/>
        <v>0</v>
      </c>
      <c r="BL91" s="989">
        <f t="shared" si="249"/>
        <v>0</v>
      </c>
      <c r="BM91" s="989">
        <f t="shared" si="249"/>
        <v>0</v>
      </c>
      <c r="BN91" s="989"/>
      <c r="BO91" s="989">
        <f t="shared" si="250"/>
        <v>0</v>
      </c>
      <c r="BP91" s="989">
        <f t="shared" si="250"/>
        <v>0</v>
      </c>
      <c r="BQ91" s="989">
        <f t="shared" si="250"/>
        <v>0</v>
      </c>
      <c r="BR91" s="989">
        <f t="shared" si="250"/>
        <v>0</v>
      </c>
      <c r="BS91" s="992"/>
    </row>
    <row r="92" spans="1:72" s="985" customFormat="1" ht="24.75">
      <c r="A92" s="954">
        <v>1</v>
      </c>
      <c r="B92" s="960" t="s">
        <v>146</v>
      </c>
      <c r="C92" s="829"/>
      <c r="D92" s="954" t="s">
        <v>172</v>
      </c>
      <c r="E92" s="955" t="s">
        <v>201</v>
      </c>
      <c r="F92" s="786">
        <v>85027</v>
      </c>
      <c r="G92" s="786">
        <v>37395.4</v>
      </c>
      <c r="H92" s="786"/>
      <c r="I92" s="786"/>
      <c r="J92" s="786"/>
      <c r="K92" s="786">
        <v>17000</v>
      </c>
      <c r="L92" s="786">
        <v>13000</v>
      </c>
      <c r="M92" s="742">
        <f t="shared" ref="M92" si="251">N92</f>
        <v>14000</v>
      </c>
      <c r="N92" s="786">
        <v>14000</v>
      </c>
      <c r="O92" s="786">
        <v>0</v>
      </c>
      <c r="P92" s="737"/>
      <c r="Q92" s="765">
        <v>12000</v>
      </c>
      <c r="R92" s="738"/>
      <c r="S92" s="765"/>
      <c r="T92" s="765">
        <v>9282</v>
      </c>
      <c r="U92" s="738"/>
      <c r="V92" s="765"/>
      <c r="W92" s="739">
        <f>Q92-T92</f>
        <v>2718</v>
      </c>
      <c r="X92" s="739">
        <f>R92-U92</f>
        <v>0</v>
      </c>
      <c r="Y92" s="739">
        <f>S92-V92</f>
        <v>0</v>
      </c>
      <c r="Z92" s="765">
        <v>2718</v>
      </c>
      <c r="AA92" s="738"/>
      <c r="AB92" s="765"/>
      <c r="AC92" s="765">
        <v>2000</v>
      </c>
      <c r="AD92" s="643"/>
      <c r="AE92" s="765"/>
      <c r="AF92" s="742">
        <v>2000</v>
      </c>
      <c r="AG92" s="738"/>
      <c r="AH92" s="742"/>
      <c r="AI92" s="739">
        <f>AC92-AF92</f>
        <v>0</v>
      </c>
      <c r="AJ92" s="739"/>
      <c r="AK92" s="739"/>
      <c r="AL92" s="737"/>
      <c r="AM92" s="738"/>
      <c r="AN92" s="737"/>
      <c r="AO92" s="742">
        <f t="shared" ref="AO92" si="252">AP92+AQ92</f>
        <v>0</v>
      </c>
      <c r="AP92" s="738"/>
      <c r="AQ92" s="739"/>
      <c r="AR92" s="742">
        <f>AO92</f>
        <v>0</v>
      </c>
      <c r="AS92" s="738">
        <f>AP92</f>
        <v>0</v>
      </c>
      <c r="AT92" s="737">
        <f>AQ92</f>
        <v>0</v>
      </c>
      <c r="AU92" s="756">
        <f t="shared" ref="AU92:AW92" si="253">Q92+AC92+AO92</f>
        <v>14000</v>
      </c>
      <c r="AV92" s="756">
        <f t="shared" si="253"/>
        <v>0</v>
      </c>
      <c r="AW92" s="756">
        <f t="shared" si="253"/>
        <v>0</v>
      </c>
      <c r="AX92" s="756">
        <f t="shared" ref="AX92" si="254">AY92</f>
        <v>0</v>
      </c>
      <c r="AY92" s="643">
        <f>N92-AU92</f>
        <v>0</v>
      </c>
      <c r="AZ92" s="737">
        <f>O92-AV92</f>
        <v>0</v>
      </c>
      <c r="BA92" s="737">
        <f>P92-AW92</f>
        <v>0</v>
      </c>
      <c r="BB92" s="737">
        <f>AX92</f>
        <v>0</v>
      </c>
      <c r="BC92" s="737">
        <f t="shared" ref="BC92" si="255">AZ92</f>
        <v>0</v>
      </c>
      <c r="BD92" s="737"/>
      <c r="BE92" s="737">
        <f t="shared" ref="BE92:BF92" si="256">BB92</f>
        <v>0</v>
      </c>
      <c r="BF92" s="737">
        <f t="shared" si="256"/>
        <v>0</v>
      </c>
      <c r="BG92" s="737"/>
      <c r="BH92" s="737">
        <f t="shared" ref="BH92:BI92" si="257">AY92-BB92</f>
        <v>0</v>
      </c>
      <c r="BI92" s="737">
        <f t="shared" si="257"/>
        <v>0</v>
      </c>
      <c r="BJ92" s="737"/>
      <c r="BK92" s="737"/>
      <c r="BL92" s="737"/>
      <c r="BM92" s="737"/>
      <c r="BN92" s="737"/>
      <c r="BO92" s="737">
        <f t="shared" ref="BO92" si="258">BP92</f>
        <v>0</v>
      </c>
      <c r="BP92" s="737">
        <f t="shared" ref="BP92" si="259">AY92</f>
        <v>0</v>
      </c>
      <c r="BQ92" s="984"/>
      <c r="BR92" s="984"/>
      <c r="BS92" s="984"/>
      <c r="BT92" s="985" t="s">
        <v>358</v>
      </c>
    </row>
    <row r="93" spans="1:72" s="645" customFormat="1" ht="18" customHeight="1">
      <c r="A93" s="762">
        <v>8</v>
      </c>
      <c r="B93" s="1010" t="s">
        <v>148</v>
      </c>
      <c r="C93" s="763"/>
      <c r="D93" s="762"/>
      <c r="E93" s="762"/>
      <c r="F93" s="378">
        <f>F94</f>
        <v>75030</v>
      </c>
      <c r="G93" s="378">
        <f t="shared" ref="G93:AZ96" si="260">G94</f>
        <v>60024</v>
      </c>
      <c r="H93" s="378"/>
      <c r="I93" s="378"/>
      <c r="J93" s="378"/>
      <c r="K93" s="378">
        <f t="shared" si="260"/>
        <v>51460</v>
      </c>
      <c r="L93" s="378">
        <f t="shared" si="260"/>
        <v>42960</v>
      </c>
      <c r="M93" s="378">
        <f t="shared" si="260"/>
        <v>17000</v>
      </c>
      <c r="N93" s="378">
        <f t="shared" si="260"/>
        <v>17000</v>
      </c>
      <c r="O93" s="378">
        <f t="shared" si="260"/>
        <v>0</v>
      </c>
      <c r="P93" s="378">
        <f t="shared" si="260"/>
        <v>0</v>
      </c>
      <c r="Q93" s="378">
        <f t="shared" si="260"/>
        <v>17000</v>
      </c>
      <c r="R93" s="378">
        <f t="shared" si="260"/>
        <v>0</v>
      </c>
      <c r="S93" s="378">
        <f t="shared" si="260"/>
        <v>0</v>
      </c>
      <c r="T93" s="378">
        <f t="shared" si="260"/>
        <v>13343</v>
      </c>
      <c r="U93" s="378">
        <f t="shared" si="260"/>
        <v>0</v>
      </c>
      <c r="V93" s="378">
        <f t="shared" si="260"/>
        <v>0</v>
      </c>
      <c r="W93" s="378">
        <f t="shared" si="260"/>
        <v>3657</v>
      </c>
      <c r="X93" s="378">
        <f t="shared" si="260"/>
        <v>0</v>
      </c>
      <c r="Y93" s="378">
        <f t="shared" si="260"/>
        <v>0</v>
      </c>
      <c r="Z93" s="378">
        <f t="shared" si="260"/>
        <v>445</v>
      </c>
      <c r="AA93" s="378">
        <f t="shared" si="260"/>
        <v>0</v>
      </c>
      <c r="AB93" s="378">
        <f t="shared" si="260"/>
        <v>0</v>
      </c>
      <c r="AC93" s="378">
        <f t="shared" si="260"/>
        <v>0</v>
      </c>
      <c r="AD93" s="378">
        <f t="shared" si="260"/>
        <v>0</v>
      </c>
      <c r="AE93" s="378">
        <f t="shared" si="260"/>
        <v>0</v>
      </c>
      <c r="AF93" s="378">
        <f t="shared" si="260"/>
        <v>0</v>
      </c>
      <c r="AG93" s="378">
        <f t="shared" si="260"/>
        <v>0</v>
      </c>
      <c r="AH93" s="378">
        <f t="shared" si="260"/>
        <v>0</v>
      </c>
      <c r="AI93" s="378">
        <f t="shared" si="260"/>
        <v>0</v>
      </c>
      <c r="AJ93" s="378">
        <f t="shared" si="260"/>
        <v>0</v>
      </c>
      <c r="AK93" s="378">
        <f t="shared" si="260"/>
        <v>0</v>
      </c>
      <c r="AL93" s="378">
        <f t="shared" si="260"/>
        <v>0</v>
      </c>
      <c r="AM93" s="378">
        <f t="shared" si="260"/>
        <v>0</v>
      </c>
      <c r="AN93" s="378">
        <f t="shared" si="260"/>
        <v>0</v>
      </c>
      <c r="AO93" s="378">
        <f t="shared" si="260"/>
        <v>0</v>
      </c>
      <c r="AP93" s="378">
        <f t="shared" si="260"/>
        <v>0</v>
      </c>
      <c r="AQ93" s="764">
        <f t="shared" si="260"/>
        <v>0</v>
      </c>
      <c r="AR93" s="378">
        <f t="shared" si="260"/>
        <v>0</v>
      </c>
      <c r="AS93" s="378">
        <f t="shared" si="260"/>
        <v>0</v>
      </c>
      <c r="AT93" s="378">
        <f t="shared" si="260"/>
        <v>0</v>
      </c>
      <c r="AU93" s="828">
        <f t="shared" si="260"/>
        <v>17000</v>
      </c>
      <c r="AV93" s="828">
        <f t="shared" si="260"/>
        <v>0</v>
      </c>
      <c r="AW93" s="828">
        <f t="shared" si="260"/>
        <v>0</v>
      </c>
      <c r="AX93" s="828">
        <f t="shared" si="260"/>
        <v>0</v>
      </c>
      <c r="AY93" s="378">
        <f t="shared" si="260"/>
        <v>0</v>
      </c>
      <c r="AZ93" s="378">
        <f t="shared" si="260"/>
        <v>0</v>
      </c>
      <c r="BA93" s="378">
        <f t="shared" ref="BA93:BM96" si="261">BA94</f>
        <v>0</v>
      </c>
      <c r="BB93" s="786">
        <f t="shared" si="261"/>
        <v>0</v>
      </c>
      <c r="BC93" s="786">
        <f t="shared" si="261"/>
        <v>0</v>
      </c>
      <c r="BD93" s="786">
        <f t="shared" si="261"/>
        <v>0</v>
      </c>
      <c r="BE93" s="378">
        <f t="shared" si="261"/>
        <v>0</v>
      </c>
      <c r="BF93" s="378">
        <f t="shared" si="261"/>
        <v>0</v>
      </c>
      <c r="BG93" s="378">
        <f t="shared" si="261"/>
        <v>0</v>
      </c>
      <c r="BH93" s="378">
        <f t="shared" si="261"/>
        <v>0</v>
      </c>
      <c r="BI93" s="378">
        <f t="shared" si="261"/>
        <v>0</v>
      </c>
      <c r="BJ93" s="378">
        <f t="shared" si="261"/>
        <v>0</v>
      </c>
      <c r="BK93" s="378">
        <f t="shared" si="261"/>
        <v>0</v>
      </c>
      <c r="BL93" s="378">
        <f t="shared" si="261"/>
        <v>0</v>
      </c>
      <c r="BM93" s="378">
        <f t="shared" si="261"/>
        <v>0</v>
      </c>
      <c r="BN93" s="378"/>
      <c r="BO93" s="378">
        <f t="shared" ref="BO93:BR96" si="262">BO94</f>
        <v>0</v>
      </c>
      <c r="BP93" s="378">
        <f t="shared" si="262"/>
        <v>0</v>
      </c>
      <c r="BQ93" s="378">
        <f t="shared" si="262"/>
        <v>0</v>
      </c>
      <c r="BR93" s="378">
        <f t="shared" si="262"/>
        <v>0</v>
      </c>
      <c r="BS93" s="642"/>
    </row>
    <row r="94" spans="1:72" s="985" customFormat="1">
      <c r="A94" s="830"/>
      <c r="B94" s="1011" t="s">
        <v>30</v>
      </c>
      <c r="C94" s="829"/>
      <c r="D94" s="830"/>
      <c r="E94" s="830"/>
      <c r="F94" s="786">
        <f>F95</f>
        <v>75030</v>
      </c>
      <c r="G94" s="786">
        <f t="shared" si="260"/>
        <v>60024</v>
      </c>
      <c r="H94" s="786"/>
      <c r="I94" s="786"/>
      <c r="J94" s="786"/>
      <c r="K94" s="786">
        <f t="shared" si="260"/>
        <v>51460</v>
      </c>
      <c r="L94" s="786">
        <f t="shared" si="260"/>
        <v>42960</v>
      </c>
      <c r="M94" s="786">
        <f t="shared" si="260"/>
        <v>17000</v>
      </c>
      <c r="N94" s="786">
        <f t="shared" si="260"/>
        <v>17000</v>
      </c>
      <c r="O94" s="786">
        <f t="shared" si="260"/>
        <v>0</v>
      </c>
      <c r="P94" s="786">
        <f t="shared" si="260"/>
        <v>0</v>
      </c>
      <c r="Q94" s="786">
        <f t="shared" si="260"/>
        <v>17000</v>
      </c>
      <c r="R94" s="786">
        <f t="shared" si="260"/>
        <v>0</v>
      </c>
      <c r="S94" s="786">
        <f t="shared" si="260"/>
        <v>0</v>
      </c>
      <c r="T94" s="786">
        <f t="shared" si="260"/>
        <v>13343</v>
      </c>
      <c r="U94" s="786">
        <f t="shared" si="260"/>
        <v>0</v>
      </c>
      <c r="V94" s="786">
        <f t="shared" si="260"/>
        <v>0</v>
      </c>
      <c r="W94" s="786">
        <f t="shared" si="260"/>
        <v>3657</v>
      </c>
      <c r="X94" s="786">
        <f t="shared" si="260"/>
        <v>0</v>
      </c>
      <c r="Y94" s="786">
        <f t="shared" si="260"/>
        <v>0</v>
      </c>
      <c r="Z94" s="786">
        <f t="shared" si="260"/>
        <v>445</v>
      </c>
      <c r="AA94" s="786">
        <f t="shared" si="260"/>
        <v>0</v>
      </c>
      <c r="AB94" s="786">
        <f t="shared" si="260"/>
        <v>0</v>
      </c>
      <c r="AC94" s="786">
        <f t="shared" si="260"/>
        <v>0</v>
      </c>
      <c r="AD94" s="786">
        <f t="shared" si="260"/>
        <v>0</v>
      </c>
      <c r="AE94" s="786">
        <f t="shared" si="260"/>
        <v>0</v>
      </c>
      <c r="AF94" s="786">
        <f t="shared" si="260"/>
        <v>0</v>
      </c>
      <c r="AG94" s="786">
        <f t="shared" si="260"/>
        <v>0</v>
      </c>
      <c r="AH94" s="786">
        <f t="shared" si="260"/>
        <v>0</v>
      </c>
      <c r="AI94" s="786">
        <f t="shared" si="260"/>
        <v>0</v>
      </c>
      <c r="AJ94" s="786">
        <f t="shared" si="260"/>
        <v>0</v>
      </c>
      <c r="AK94" s="786">
        <f t="shared" si="260"/>
        <v>0</v>
      </c>
      <c r="AL94" s="786">
        <f t="shared" si="260"/>
        <v>0</v>
      </c>
      <c r="AM94" s="786">
        <f t="shared" si="260"/>
        <v>0</v>
      </c>
      <c r="AN94" s="786">
        <f t="shared" si="260"/>
        <v>0</v>
      </c>
      <c r="AO94" s="786">
        <f t="shared" si="260"/>
        <v>0</v>
      </c>
      <c r="AP94" s="786">
        <f t="shared" si="260"/>
        <v>0</v>
      </c>
      <c r="AQ94" s="785">
        <f t="shared" si="260"/>
        <v>0</v>
      </c>
      <c r="AR94" s="786">
        <f t="shared" si="260"/>
        <v>0</v>
      </c>
      <c r="AS94" s="786">
        <f t="shared" si="260"/>
        <v>0</v>
      </c>
      <c r="AT94" s="786">
        <f t="shared" si="260"/>
        <v>0</v>
      </c>
      <c r="AU94" s="987">
        <f t="shared" si="260"/>
        <v>17000</v>
      </c>
      <c r="AV94" s="987">
        <f t="shared" si="260"/>
        <v>0</v>
      </c>
      <c r="AW94" s="987">
        <f t="shared" si="260"/>
        <v>0</v>
      </c>
      <c r="AX94" s="987">
        <f t="shared" si="260"/>
        <v>0</v>
      </c>
      <c r="AY94" s="786">
        <f t="shared" si="260"/>
        <v>0</v>
      </c>
      <c r="AZ94" s="786">
        <f t="shared" si="260"/>
        <v>0</v>
      </c>
      <c r="BA94" s="786">
        <f t="shared" si="261"/>
        <v>0</v>
      </c>
      <c r="BB94" s="786">
        <f t="shared" si="261"/>
        <v>0</v>
      </c>
      <c r="BC94" s="786">
        <f t="shared" si="261"/>
        <v>0</v>
      </c>
      <c r="BD94" s="786">
        <f t="shared" si="261"/>
        <v>0</v>
      </c>
      <c r="BE94" s="786">
        <f t="shared" si="261"/>
        <v>0</v>
      </c>
      <c r="BF94" s="786">
        <f t="shared" si="261"/>
        <v>0</v>
      </c>
      <c r="BG94" s="786">
        <f t="shared" si="261"/>
        <v>0</v>
      </c>
      <c r="BH94" s="786">
        <f t="shared" si="261"/>
        <v>0</v>
      </c>
      <c r="BI94" s="786">
        <f t="shared" si="261"/>
        <v>0</v>
      </c>
      <c r="BJ94" s="786">
        <f t="shared" si="261"/>
        <v>0</v>
      </c>
      <c r="BK94" s="786">
        <f t="shared" si="261"/>
        <v>0</v>
      </c>
      <c r="BL94" s="786">
        <f t="shared" si="261"/>
        <v>0</v>
      </c>
      <c r="BM94" s="786">
        <f t="shared" si="261"/>
        <v>0</v>
      </c>
      <c r="BN94" s="786"/>
      <c r="BO94" s="786">
        <f t="shared" si="262"/>
        <v>0</v>
      </c>
      <c r="BP94" s="786">
        <f t="shared" si="262"/>
        <v>0</v>
      </c>
      <c r="BQ94" s="786">
        <f t="shared" si="262"/>
        <v>0</v>
      </c>
      <c r="BR94" s="786">
        <f t="shared" si="262"/>
        <v>0</v>
      </c>
      <c r="BS94" s="984"/>
    </row>
    <row r="95" spans="1:72" s="985" customFormat="1" ht="24.75">
      <c r="A95" s="830" t="s">
        <v>29</v>
      </c>
      <c r="B95" s="972" t="s">
        <v>264</v>
      </c>
      <c r="C95" s="829"/>
      <c r="D95" s="830"/>
      <c r="E95" s="830"/>
      <c r="F95" s="786">
        <f>F96</f>
        <v>75030</v>
      </c>
      <c r="G95" s="786">
        <f t="shared" si="260"/>
        <v>60024</v>
      </c>
      <c r="H95" s="786"/>
      <c r="I95" s="786"/>
      <c r="J95" s="786"/>
      <c r="K95" s="786">
        <f t="shared" si="260"/>
        <v>51460</v>
      </c>
      <c r="L95" s="786">
        <f t="shared" si="260"/>
        <v>42960</v>
      </c>
      <c r="M95" s="786">
        <f t="shared" si="260"/>
        <v>17000</v>
      </c>
      <c r="N95" s="786">
        <f t="shared" si="260"/>
        <v>17000</v>
      </c>
      <c r="O95" s="786">
        <f t="shared" si="260"/>
        <v>0</v>
      </c>
      <c r="P95" s="786">
        <f t="shared" si="260"/>
        <v>0</v>
      </c>
      <c r="Q95" s="786">
        <f t="shared" si="260"/>
        <v>17000</v>
      </c>
      <c r="R95" s="786">
        <f t="shared" si="260"/>
        <v>0</v>
      </c>
      <c r="S95" s="786">
        <f t="shared" si="260"/>
        <v>0</v>
      </c>
      <c r="T95" s="786">
        <f t="shared" si="260"/>
        <v>13343</v>
      </c>
      <c r="U95" s="786">
        <f t="shared" si="260"/>
        <v>0</v>
      </c>
      <c r="V95" s="786">
        <f t="shared" si="260"/>
        <v>0</v>
      </c>
      <c r="W95" s="786">
        <f t="shared" si="260"/>
        <v>3657</v>
      </c>
      <c r="X95" s="786">
        <f t="shared" si="260"/>
        <v>0</v>
      </c>
      <c r="Y95" s="786">
        <f t="shared" si="260"/>
        <v>0</v>
      </c>
      <c r="Z95" s="786">
        <f t="shared" si="260"/>
        <v>445</v>
      </c>
      <c r="AA95" s="786">
        <f t="shared" si="260"/>
        <v>0</v>
      </c>
      <c r="AB95" s="786">
        <f t="shared" si="260"/>
        <v>0</v>
      </c>
      <c r="AC95" s="786">
        <f t="shared" si="260"/>
        <v>0</v>
      </c>
      <c r="AD95" s="786">
        <f t="shared" si="260"/>
        <v>0</v>
      </c>
      <c r="AE95" s="786">
        <f t="shared" si="260"/>
        <v>0</v>
      </c>
      <c r="AF95" s="786">
        <f t="shared" si="260"/>
        <v>0</v>
      </c>
      <c r="AG95" s="786">
        <f t="shared" si="260"/>
        <v>0</v>
      </c>
      <c r="AH95" s="786">
        <f t="shared" si="260"/>
        <v>0</v>
      </c>
      <c r="AI95" s="786">
        <f t="shared" si="260"/>
        <v>0</v>
      </c>
      <c r="AJ95" s="786">
        <f t="shared" si="260"/>
        <v>0</v>
      </c>
      <c r="AK95" s="786">
        <f t="shared" si="260"/>
        <v>0</v>
      </c>
      <c r="AL95" s="786">
        <f t="shared" si="260"/>
        <v>0</v>
      </c>
      <c r="AM95" s="786">
        <f t="shared" si="260"/>
        <v>0</v>
      </c>
      <c r="AN95" s="786">
        <f t="shared" si="260"/>
        <v>0</v>
      </c>
      <c r="AO95" s="786">
        <f t="shared" si="260"/>
        <v>0</v>
      </c>
      <c r="AP95" s="786">
        <f t="shared" si="260"/>
        <v>0</v>
      </c>
      <c r="AQ95" s="785">
        <f t="shared" si="260"/>
        <v>0</v>
      </c>
      <c r="AR95" s="786">
        <f t="shared" si="260"/>
        <v>0</v>
      </c>
      <c r="AS95" s="786">
        <f t="shared" si="260"/>
        <v>0</v>
      </c>
      <c r="AT95" s="786">
        <f t="shared" si="260"/>
        <v>0</v>
      </c>
      <c r="AU95" s="987">
        <f t="shared" si="260"/>
        <v>17000</v>
      </c>
      <c r="AV95" s="987">
        <f t="shared" si="260"/>
        <v>0</v>
      </c>
      <c r="AW95" s="987">
        <f t="shared" si="260"/>
        <v>0</v>
      </c>
      <c r="AX95" s="987">
        <f t="shared" si="260"/>
        <v>0</v>
      </c>
      <c r="AY95" s="786">
        <f t="shared" si="260"/>
        <v>0</v>
      </c>
      <c r="AZ95" s="786">
        <f t="shared" si="260"/>
        <v>0</v>
      </c>
      <c r="BA95" s="786">
        <f t="shared" si="261"/>
        <v>0</v>
      </c>
      <c r="BB95" s="786">
        <f t="shared" si="261"/>
        <v>0</v>
      </c>
      <c r="BC95" s="786">
        <f t="shared" si="261"/>
        <v>0</v>
      </c>
      <c r="BD95" s="786">
        <f t="shared" si="261"/>
        <v>0</v>
      </c>
      <c r="BE95" s="786">
        <f t="shared" si="261"/>
        <v>0</v>
      </c>
      <c r="BF95" s="786">
        <f t="shared" si="261"/>
        <v>0</v>
      </c>
      <c r="BG95" s="786">
        <f t="shared" si="261"/>
        <v>0</v>
      </c>
      <c r="BH95" s="786">
        <f t="shared" si="261"/>
        <v>0</v>
      </c>
      <c r="BI95" s="786">
        <f t="shared" si="261"/>
        <v>0</v>
      </c>
      <c r="BJ95" s="786">
        <f t="shared" si="261"/>
        <v>0</v>
      </c>
      <c r="BK95" s="786">
        <f t="shared" si="261"/>
        <v>0</v>
      </c>
      <c r="BL95" s="786">
        <f t="shared" si="261"/>
        <v>0</v>
      </c>
      <c r="BM95" s="786">
        <f t="shared" si="261"/>
        <v>0</v>
      </c>
      <c r="BN95" s="786"/>
      <c r="BO95" s="786">
        <f t="shared" si="262"/>
        <v>0</v>
      </c>
      <c r="BP95" s="786">
        <f t="shared" si="262"/>
        <v>0</v>
      </c>
      <c r="BQ95" s="786">
        <f t="shared" si="262"/>
        <v>0</v>
      </c>
      <c r="BR95" s="786">
        <f t="shared" si="262"/>
        <v>0</v>
      </c>
      <c r="BS95" s="984"/>
    </row>
    <row r="96" spans="1:72" s="993" customFormat="1">
      <c r="A96" s="959"/>
      <c r="B96" s="1003" t="s">
        <v>25</v>
      </c>
      <c r="C96" s="958"/>
      <c r="D96" s="959"/>
      <c r="E96" s="959"/>
      <c r="F96" s="989">
        <f>F97</f>
        <v>75030</v>
      </c>
      <c r="G96" s="989">
        <f t="shared" si="260"/>
        <v>60024</v>
      </c>
      <c r="H96" s="989"/>
      <c r="I96" s="989"/>
      <c r="J96" s="989"/>
      <c r="K96" s="989">
        <f t="shared" si="260"/>
        <v>51460</v>
      </c>
      <c r="L96" s="989">
        <f t="shared" si="260"/>
        <v>42960</v>
      </c>
      <c r="M96" s="989">
        <f t="shared" si="260"/>
        <v>17000</v>
      </c>
      <c r="N96" s="989">
        <f t="shared" si="260"/>
        <v>17000</v>
      </c>
      <c r="O96" s="989">
        <f t="shared" si="260"/>
        <v>0</v>
      </c>
      <c r="P96" s="989">
        <f t="shared" si="260"/>
        <v>0</v>
      </c>
      <c r="Q96" s="989">
        <f t="shared" si="260"/>
        <v>17000</v>
      </c>
      <c r="R96" s="989">
        <f t="shared" si="260"/>
        <v>0</v>
      </c>
      <c r="S96" s="989">
        <f t="shared" si="260"/>
        <v>0</v>
      </c>
      <c r="T96" s="989">
        <f t="shared" si="260"/>
        <v>13343</v>
      </c>
      <c r="U96" s="989">
        <f t="shared" si="260"/>
        <v>0</v>
      </c>
      <c r="V96" s="989">
        <f t="shared" si="260"/>
        <v>0</v>
      </c>
      <c r="W96" s="989">
        <f t="shared" si="260"/>
        <v>3657</v>
      </c>
      <c r="X96" s="989">
        <f t="shared" si="260"/>
        <v>0</v>
      </c>
      <c r="Y96" s="989">
        <f t="shared" si="260"/>
        <v>0</v>
      </c>
      <c r="Z96" s="989">
        <f t="shared" si="260"/>
        <v>445</v>
      </c>
      <c r="AA96" s="989">
        <f t="shared" si="260"/>
        <v>0</v>
      </c>
      <c r="AB96" s="989">
        <f t="shared" si="260"/>
        <v>0</v>
      </c>
      <c r="AC96" s="989">
        <f t="shared" si="260"/>
        <v>0</v>
      </c>
      <c r="AD96" s="989">
        <f t="shared" si="260"/>
        <v>0</v>
      </c>
      <c r="AE96" s="989">
        <f t="shared" si="260"/>
        <v>0</v>
      </c>
      <c r="AF96" s="989">
        <f t="shared" si="260"/>
        <v>0</v>
      </c>
      <c r="AG96" s="989">
        <f t="shared" si="260"/>
        <v>0</v>
      </c>
      <c r="AH96" s="989">
        <f t="shared" si="260"/>
        <v>0</v>
      </c>
      <c r="AI96" s="989">
        <f t="shared" si="260"/>
        <v>0</v>
      </c>
      <c r="AJ96" s="989">
        <f t="shared" si="260"/>
        <v>0</v>
      </c>
      <c r="AK96" s="989">
        <f t="shared" si="260"/>
        <v>0</v>
      </c>
      <c r="AL96" s="989">
        <f t="shared" si="260"/>
        <v>0</v>
      </c>
      <c r="AM96" s="989">
        <f t="shared" si="260"/>
        <v>0</v>
      </c>
      <c r="AN96" s="989">
        <f t="shared" si="260"/>
        <v>0</v>
      </c>
      <c r="AO96" s="989">
        <f t="shared" si="260"/>
        <v>0</v>
      </c>
      <c r="AP96" s="989">
        <f t="shared" si="260"/>
        <v>0</v>
      </c>
      <c r="AQ96" s="990">
        <f t="shared" si="260"/>
        <v>0</v>
      </c>
      <c r="AR96" s="989">
        <f t="shared" si="260"/>
        <v>0</v>
      </c>
      <c r="AS96" s="989">
        <f t="shared" si="260"/>
        <v>0</v>
      </c>
      <c r="AT96" s="989">
        <f t="shared" si="260"/>
        <v>0</v>
      </c>
      <c r="AU96" s="991">
        <f t="shared" si="260"/>
        <v>17000</v>
      </c>
      <c r="AV96" s="991">
        <f t="shared" si="260"/>
        <v>0</v>
      </c>
      <c r="AW96" s="991">
        <f t="shared" si="260"/>
        <v>0</v>
      </c>
      <c r="AX96" s="991">
        <f t="shared" si="260"/>
        <v>0</v>
      </c>
      <c r="AY96" s="989">
        <f t="shared" si="260"/>
        <v>0</v>
      </c>
      <c r="AZ96" s="989">
        <f t="shared" si="260"/>
        <v>0</v>
      </c>
      <c r="BA96" s="989">
        <f t="shared" si="261"/>
        <v>0</v>
      </c>
      <c r="BB96" s="989">
        <f t="shared" si="261"/>
        <v>0</v>
      </c>
      <c r="BC96" s="989">
        <f t="shared" si="261"/>
        <v>0</v>
      </c>
      <c r="BD96" s="989">
        <f t="shared" si="261"/>
        <v>0</v>
      </c>
      <c r="BE96" s="989">
        <f t="shared" si="261"/>
        <v>0</v>
      </c>
      <c r="BF96" s="989">
        <f t="shared" si="261"/>
        <v>0</v>
      </c>
      <c r="BG96" s="989">
        <f t="shared" si="261"/>
        <v>0</v>
      </c>
      <c r="BH96" s="989">
        <f t="shared" si="261"/>
        <v>0</v>
      </c>
      <c r="BI96" s="989">
        <f t="shared" si="261"/>
        <v>0</v>
      </c>
      <c r="BJ96" s="989">
        <f t="shared" si="261"/>
        <v>0</v>
      </c>
      <c r="BK96" s="989">
        <f t="shared" si="261"/>
        <v>0</v>
      </c>
      <c r="BL96" s="989">
        <f t="shared" si="261"/>
        <v>0</v>
      </c>
      <c r="BM96" s="989">
        <f t="shared" si="261"/>
        <v>0</v>
      </c>
      <c r="BN96" s="989"/>
      <c r="BO96" s="989">
        <f t="shared" si="262"/>
        <v>0</v>
      </c>
      <c r="BP96" s="989">
        <f t="shared" si="262"/>
        <v>0</v>
      </c>
      <c r="BQ96" s="989">
        <f t="shared" si="262"/>
        <v>0</v>
      </c>
      <c r="BR96" s="989">
        <f t="shared" si="262"/>
        <v>0</v>
      </c>
      <c r="BS96" s="992"/>
    </row>
    <row r="97" spans="1:75" s="985" customFormat="1" ht="1.1499999999999999" customHeight="1">
      <c r="A97" s="830">
        <v>1</v>
      </c>
      <c r="B97" s="956" t="s">
        <v>149</v>
      </c>
      <c r="C97" s="967"/>
      <c r="D97" s="961" t="s">
        <v>174</v>
      </c>
      <c r="E97" s="973" t="s">
        <v>202</v>
      </c>
      <c r="F97" s="786">
        <v>75030</v>
      </c>
      <c r="G97" s="786">
        <v>60024</v>
      </c>
      <c r="H97" s="786"/>
      <c r="I97" s="786"/>
      <c r="J97" s="786"/>
      <c r="K97" s="786">
        <v>51460</v>
      </c>
      <c r="L97" s="786">
        <v>42960</v>
      </c>
      <c r="M97" s="742">
        <f t="shared" ref="M97" si="263">N97</f>
        <v>17000</v>
      </c>
      <c r="N97" s="786">
        <v>17000</v>
      </c>
      <c r="O97" s="786">
        <v>0</v>
      </c>
      <c r="P97" s="737"/>
      <c r="Q97" s="765">
        <v>17000</v>
      </c>
      <c r="R97" s="738"/>
      <c r="S97" s="765"/>
      <c r="T97" s="765">
        <v>13343</v>
      </c>
      <c r="U97" s="738"/>
      <c r="V97" s="765"/>
      <c r="W97" s="739">
        <f>Q97-T97</f>
        <v>3657</v>
      </c>
      <c r="X97" s="739"/>
      <c r="Y97" s="739"/>
      <c r="Z97" s="765">
        <v>445</v>
      </c>
      <c r="AA97" s="738"/>
      <c r="AB97" s="765"/>
      <c r="AC97" s="765">
        <f>AD97+AE97</f>
        <v>0</v>
      </c>
      <c r="AD97" s="643"/>
      <c r="AE97" s="765"/>
      <c r="AF97" s="742">
        <f>AG97+AH97</f>
        <v>0</v>
      </c>
      <c r="AG97" s="738"/>
      <c r="AH97" s="737"/>
      <c r="AI97" s="739">
        <f>AC97-AF97</f>
        <v>0</v>
      </c>
      <c r="AJ97" s="739"/>
      <c r="AK97" s="739"/>
      <c r="AL97" s="737"/>
      <c r="AM97" s="738"/>
      <c r="AN97" s="737"/>
      <c r="AO97" s="742">
        <f t="shared" ref="AO97" si="264">AP97+AQ97</f>
        <v>0</v>
      </c>
      <c r="AP97" s="738"/>
      <c r="AQ97" s="739"/>
      <c r="AR97" s="742">
        <f>AO97</f>
        <v>0</v>
      </c>
      <c r="AS97" s="738">
        <f>AP97</f>
        <v>0</v>
      </c>
      <c r="AT97" s="737">
        <f>AQ97</f>
        <v>0</v>
      </c>
      <c r="AU97" s="756">
        <f t="shared" ref="AU97:AW97" si="265">Q97+AC97+AO97</f>
        <v>17000</v>
      </c>
      <c r="AV97" s="756">
        <f t="shared" si="265"/>
        <v>0</v>
      </c>
      <c r="AW97" s="756">
        <f t="shared" si="265"/>
        <v>0</v>
      </c>
      <c r="AX97" s="756">
        <f t="shared" ref="AX97" si="266">AY97</f>
        <v>0</v>
      </c>
      <c r="AY97" s="643">
        <f>N97-AU97</f>
        <v>0</v>
      </c>
      <c r="AZ97" s="737">
        <f>O97-AV97</f>
        <v>0</v>
      </c>
      <c r="BA97" s="737">
        <f>P97-AW97</f>
        <v>0</v>
      </c>
      <c r="BB97" s="737">
        <f>AX97</f>
        <v>0</v>
      </c>
      <c r="BC97" s="737">
        <f t="shared" ref="BC97" si="267">AZ97</f>
        <v>0</v>
      </c>
      <c r="BD97" s="737"/>
      <c r="BE97" s="737">
        <f t="shared" ref="BE97:BF97" si="268">BB97</f>
        <v>0</v>
      </c>
      <c r="BF97" s="737">
        <f t="shared" si="268"/>
        <v>0</v>
      </c>
      <c r="BG97" s="737"/>
      <c r="BH97" s="737">
        <f t="shared" ref="BH97:BI97" si="269">AY97-BB97</f>
        <v>0</v>
      </c>
      <c r="BI97" s="737">
        <f t="shared" si="269"/>
        <v>0</v>
      </c>
      <c r="BJ97" s="737"/>
      <c r="BK97" s="737"/>
      <c r="BL97" s="737"/>
      <c r="BM97" s="737"/>
      <c r="BN97" s="737"/>
      <c r="BO97" s="737">
        <f t="shared" ref="BO97" si="270">BP97</f>
        <v>0</v>
      </c>
      <c r="BP97" s="737">
        <f t="shared" ref="BP97" si="271">AY97</f>
        <v>0</v>
      </c>
      <c r="BQ97" s="984"/>
      <c r="BR97" s="984"/>
      <c r="BS97" s="984"/>
      <c r="BT97" s="985" t="s">
        <v>359</v>
      </c>
    </row>
    <row r="98" spans="1:75" s="645" customFormat="1" ht="30.6" customHeight="1">
      <c r="A98" s="762">
        <v>9</v>
      </c>
      <c r="B98" s="1012" t="s">
        <v>151</v>
      </c>
      <c r="C98" s="763"/>
      <c r="D98" s="762"/>
      <c r="E98" s="762"/>
      <c r="F98" s="378">
        <f>F99</f>
        <v>797119</v>
      </c>
      <c r="G98" s="378">
        <f t="shared" ref="G98:BR98" si="272">G99</f>
        <v>795842</v>
      </c>
      <c r="H98" s="378"/>
      <c r="I98" s="378"/>
      <c r="J98" s="378"/>
      <c r="K98" s="378">
        <f t="shared" si="272"/>
        <v>293209</v>
      </c>
      <c r="L98" s="378">
        <f t="shared" si="272"/>
        <v>293209</v>
      </c>
      <c r="M98" s="378">
        <f t="shared" si="272"/>
        <v>314000</v>
      </c>
      <c r="N98" s="378">
        <f t="shared" si="272"/>
        <v>314000</v>
      </c>
      <c r="O98" s="378">
        <f t="shared" si="272"/>
        <v>35600</v>
      </c>
      <c r="P98" s="378">
        <f t="shared" si="272"/>
        <v>0</v>
      </c>
      <c r="Q98" s="378">
        <f t="shared" si="272"/>
        <v>110000</v>
      </c>
      <c r="R98" s="378">
        <f t="shared" si="272"/>
        <v>0</v>
      </c>
      <c r="S98" s="378">
        <f t="shared" si="272"/>
        <v>0</v>
      </c>
      <c r="T98" s="378">
        <f t="shared" si="272"/>
        <v>104101</v>
      </c>
      <c r="U98" s="378">
        <f t="shared" si="272"/>
        <v>0</v>
      </c>
      <c r="V98" s="378">
        <f t="shared" si="272"/>
        <v>0</v>
      </c>
      <c r="W98" s="378">
        <f t="shared" si="272"/>
        <v>5899</v>
      </c>
      <c r="X98" s="378">
        <f t="shared" si="272"/>
        <v>0</v>
      </c>
      <c r="Y98" s="378">
        <f t="shared" si="272"/>
        <v>0</v>
      </c>
      <c r="Z98" s="378">
        <f t="shared" si="272"/>
        <v>5899</v>
      </c>
      <c r="AA98" s="378">
        <f t="shared" si="272"/>
        <v>0</v>
      </c>
      <c r="AB98" s="378">
        <f t="shared" si="272"/>
        <v>0</v>
      </c>
      <c r="AC98" s="378">
        <f t="shared" si="272"/>
        <v>0</v>
      </c>
      <c r="AD98" s="378">
        <f t="shared" si="272"/>
        <v>0</v>
      </c>
      <c r="AE98" s="378">
        <f t="shared" si="272"/>
        <v>0</v>
      </c>
      <c r="AF98" s="378">
        <f t="shared" si="272"/>
        <v>0</v>
      </c>
      <c r="AG98" s="378">
        <f t="shared" si="272"/>
        <v>0</v>
      </c>
      <c r="AH98" s="378">
        <f t="shared" si="272"/>
        <v>0</v>
      </c>
      <c r="AI98" s="378">
        <f t="shared" si="272"/>
        <v>0</v>
      </c>
      <c r="AJ98" s="378">
        <f t="shared" si="272"/>
        <v>0</v>
      </c>
      <c r="AK98" s="378">
        <f t="shared" si="272"/>
        <v>0</v>
      </c>
      <c r="AL98" s="378">
        <f t="shared" si="272"/>
        <v>0</v>
      </c>
      <c r="AM98" s="378">
        <f t="shared" si="272"/>
        <v>0</v>
      </c>
      <c r="AN98" s="378">
        <f t="shared" si="272"/>
        <v>0</v>
      </c>
      <c r="AO98" s="378">
        <f t="shared" si="272"/>
        <v>0</v>
      </c>
      <c r="AP98" s="378">
        <f t="shared" si="272"/>
        <v>0</v>
      </c>
      <c r="AQ98" s="764">
        <f t="shared" si="272"/>
        <v>0</v>
      </c>
      <c r="AR98" s="378">
        <f t="shared" si="272"/>
        <v>0</v>
      </c>
      <c r="AS98" s="378">
        <f t="shared" si="272"/>
        <v>0</v>
      </c>
      <c r="AT98" s="378">
        <f t="shared" si="272"/>
        <v>0</v>
      </c>
      <c r="AU98" s="828">
        <f t="shared" si="272"/>
        <v>110000</v>
      </c>
      <c r="AV98" s="828">
        <f t="shared" si="272"/>
        <v>0</v>
      </c>
      <c r="AW98" s="828">
        <f t="shared" si="272"/>
        <v>0</v>
      </c>
      <c r="AX98" s="828">
        <f t="shared" si="272"/>
        <v>204000</v>
      </c>
      <c r="AY98" s="378">
        <f t="shared" si="272"/>
        <v>204000</v>
      </c>
      <c r="AZ98" s="378">
        <f t="shared" si="272"/>
        <v>35600</v>
      </c>
      <c r="BA98" s="378">
        <f t="shared" si="272"/>
        <v>0</v>
      </c>
      <c r="BB98" s="786">
        <f t="shared" si="272"/>
        <v>204000</v>
      </c>
      <c r="BC98" s="786">
        <f t="shared" si="272"/>
        <v>35600</v>
      </c>
      <c r="BD98" s="786">
        <f t="shared" si="272"/>
        <v>0</v>
      </c>
      <c r="BE98" s="378">
        <f t="shared" si="272"/>
        <v>204000</v>
      </c>
      <c r="BF98" s="378">
        <f t="shared" si="272"/>
        <v>35600</v>
      </c>
      <c r="BG98" s="378">
        <f t="shared" si="272"/>
        <v>0</v>
      </c>
      <c r="BH98" s="378">
        <f t="shared" si="272"/>
        <v>0</v>
      </c>
      <c r="BI98" s="378">
        <f t="shared" si="272"/>
        <v>0</v>
      </c>
      <c r="BJ98" s="378">
        <f t="shared" si="272"/>
        <v>0</v>
      </c>
      <c r="BK98" s="378">
        <f t="shared" si="272"/>
        <v>0</v>
      </c>
      <c r="BL98" s="378">
        <f t="shared" si="272"/>
        <v>0</v>
      </c>
      <c r="BM98" s="378">
        <f t="shared" si="272"/>
        <v>0</v>
      </c>
      <c r="BN98" s="378"/>
      <c r="BO98" s="378">
        <f t="shared" si="272"/>
        <v>199000</v>
      </c>
      <c r="BP98" s="378">
        <f t="shared" si="272"/>
        <v>199000</v>
      </c>
      <c r="BQ98" s="378">
        <f t="shared" si="272"/>
        <v>35600</v>
      </c>
      <c r="BR98" s="378">
        <f t="shared" si="272"/>
        <v>0</v>
      </c>
      <c r="BS98" s="642"/>
    </row>
    <row r="99" spans="1:75" s="645" customFormat="1">
      <c r="A99" s="762"/>
      <c r="B99" s="1012" t="s">
        <v>30</v>
      </c>
      <c r="C99" s="763"/>
      <c r="D99" s="762"/>
      <c r="E99" s="762"/>
      <c r="F99" s="378">
        <f>F100+F104</f>
        <v>797119</v>
      </c>
      <c r="G99" s="378">
        <f t="shared" ref="G99:BR99" si="273">G100+G104</f>
        <v>795842</v>
      </c>
      <c r="H99" s="378"/>
      <c r="I99" s="378"/>
      <c r="J99" s="378"/>
      <c r="K99" s="378">
        <f t="shared" si="273"/>
        <v>293209</v>
      </c>
      <c r="L99" s="378">
        <f t="shared" si="273"/>
        <v>293209</v>
      </c>
      <c r="M99" s="378">
        <f t="shared" si="273"/>
        <v>314000</v>
      </c>
      <c r="N99" s="378">
        <f t="shared" si="273"/>
        <v>314000</v>
      </c>
      <c r="O99" s="378">
        <f t="shared" si="273"/>
        <v>35600</v>
      </c>
      <c r="P99" s="378">
        <f t="shared" si="273"/>
        <v>0</v>
      </c>
      <c r="Q99" s="378">
        <f t="shared" si="273"/>
        <v>110000</v>
      </c>
      <c r="R99" s="378">
        <f t="shared" si="273"/>
        <v>0</v>
      </c>
      <c r="S99" s="378">
        <f t="shared" si="273"/>
        <v>0</v>
      </c>
      <c r="T99" s="378">
        <f t="shared" si="273"/>
        <v>104101</v>
      </c>
      <c r="U99" s="378">
        <f t="shared" si="273"/>
        <v>0</v>
      </c>
      <c r="V99" s="378">
        <f t="shared" si="273"/>
        <v>0</v>
      </c>
      <c r="W99" s="378">
        <f t="shared" si="273"/>
        <v>5899</v>
      </c>
      <c r="X99" s="378">
        <f t="shared" si="273"/>
        <v>0</v>
      </c>
      <c r="Y99" s="378">
        <f t="shared" si="273"/>
        <v>0</v>
      </c>
      <c r="Z99" s="378">
        <f t="shared" si="273"/>
        <v>5899</v>
      </c>
      <c r="AA99" s="378">
        <f t="shared" si="273"/>
        <v>0</v>
      </c>
      <c r="AB99" s="378">
        <f t="shared" si="273"/>
        <v>0</v>
      </c>
      <c r="AC99" s="378">
        <f t="shared" si="273"/>
        <v>0</v>
      </c>
      <c r="AD99" s="378">
        <f t="shared" si="273"/>
        <v>0</v>
      </c>
      <c r="AE99" s="378">
        <f t="shared" si="273"/>
        <v>0</v>
      </c>
      <c r="AF99" s="378">
        <f t="shared" si="273"/>
        <v>0</v>
      </c>
      <c r="AG99" s="378">
        <f t="shared" si="273"/>
        <v>0</v>
      </c>
      <c r="AH99" s="378">
        <f t="shared" si="273"/>
        <v>0</v>
      </c>
      <c r="AI99" s="378">
        <f t="shared" si="273"/>
        <v>0</v>
      </c>
      <c r="AJ99" s="378">
        <f t="shared" si="273"/>
        <v>0</v>
      </c>
      <c r="AK99" s="378">
        <f t="shared" si="273"/>
        <v>0</v>
      </c>
      <c r="AL99" s="378">
        <f t="shared" si="273"/>
        <v>0</v>
      </c>
      <c r="AM99" s="378">
        <f t="shared" si="273"/>
        <v>0</v>
      </c>
      <c r="AN99" s="378">
        <f t="shared" si="273"/>
        <v>0</v>
      </c>
      <c r="AO99" s="378">
        <f t="shared" si="273"/>
        <v>0</v>
      </c>
      <c r="AP99" s="378">
        <f t="shared" si="273"/>
        <v>0</v>
      </c>
      <c r="AQ99" s="764">
        <f t="shared" si="273"/>
        <v>0</v>
      </c>
      <c r="AR99" s="378">
        <f t="shared" si="273"/>
        <v>0</v>
      </c>
      <c r="AS99" s="378">
        <f t="shared" si="273"/>
        <v>0</v>
      </c>
      <c r="AT99" s="378">
        <f t="shared" si="273"/>
        <v>0</v>
      </c>
      <c r="AU99" s="828">
        <f t="shared" si="273"/>
        <v>110000</v>
      </c>
      <c r="AV99" s="828">
        <f t="shared" si="273"/>
        <v>0</v>
      </c>
      <c r="AW99" s="828">
        <f t="shared" si="273"/>
        <v>0</v>
      </c>
      <c r="AX99" s="828">
        <f t="shared" si="273"/>
        <v>204000</v>
      </c>
      <c r="AY99" s="378">
        <f t="shared" si="273"/>
        <v>204000</v>
      </c>
      <c r="AZ99" s="378">
        <f t="shared" si="273"/>
        <v>35600</v>
      </c>
      <c r="BA99" s="378">
        <f t="shared" si="273"/>
        <v>0</v>
      </c>
      <c r="BB99" s="786">
        <f t="shared" si="273"/>
        <v>204000</v>
      </c>
      <c r="BC99" s="786">
        <f t="shared" si="273"/>
        <v>35600</v>
      </c>
      <c r="BD99" s="786">
        <f t="shared" si="273"/>
        <v>0</v>
      </c>
      <c r="BE99" s="378">
        <f t="shared" si="273"/>
        <v>204000</v>
      </c>
      <c r="BF99" s="378">
        <f t="shared" si="273"/>
        <v>35600</v>
      </c>
      <c r="BG99" s="378">
        <f t="shared" si="273"/>
        <v>0</v>
      </c>
      <c r="BH99" s="378">
        <f t="shared" si="273"/>
        <v>0</v>
      </c>
      <c r="BI99" s="378">
        <f t="shared" si="273"/>
        <v>0</v>
      </c>
      <c r="BJ99" s="378">
        <f t="shared" si="273"/>
        <v>0</v>
      </c>
      <c r="BK99" s="378">
        <f t="shared" si="273"/>
        <v>0</v>
      </c>
      <c r="BL99" s="378">
        <f t="shared" si="273"/>
        <v>0</v>
      </c>
      <c r="BM99" s="378">
        <f t="shared" si="273"/>
        <v>0</v>
      </c>
      <c r="BN99" s="378"/>
      <c r="BO99" s="378">
        <f t="shared" si="273"/>
        <v>199000</v>
      </c>
      <c r="BP99" s="378">
        <f t="shared" si="273"/>
        <v>199000</v>
      </c>
      <c r="BQ99" s="378">
        <f t="shared" si="273"/>
        <v>35600</v>
      </c>
      <c r="BR99" s="378">
        <f t="shared" si="273"/>
        <v>0</v>
      </c>
      <c r="BS99" s="642"/>
    </row>
    <row r="100" spans="1:75" s="645" customFormat="1" ht="33">
      <c r="A100" s="1013" t="s">
        <v>29</v>
      </c>
      <c r="B100" s="822" t="s">
        <v>111</v>
      </c>
      <c r="C100" s="763"/>
      <c r="D100" s="766"/>
      <c r="E100" s="762"/>
      <c r="F100" s="378">
        <f>F101</f>
        <v>455842</v>
      </c>
      <c r="G100" s="378">
        <f t="shared" ref="G100:BR100" si="274">G101</f>
        <v>455842</v>
      </c>
      <c r="H100" s="378"/>
      <c r="I100" s="378"/>
      <c r="J100" s="378"/>
      <c r="K100" s="378">
        <f t="shared" si="274"/>
        <v>293209</v>
      </c>
      <c r="L100" s="378">
        <f t="shared" si="274"/>
        <v>293209</v>
      </c>
      <c r="M100" s="378">
        <f t="shared" si="274"/>
        <v>200000</v>
      </c>
      <c r="N100" s="378">
        <f t="shared" si="274"/>
        <v>200000</v>
      </c>
      <c r="O100" s="378">
        <f t="shared" si="274"/>
        <v>35600</v>
      </c>
      <c r="P100" s="378">
        <f t="shared" si="274"/>
        <v>0</v>
      </c>
      <c r="Q100" s="378">
        <f t="shared" si="274"/>
        <v>100000</v>
      </c>
      <c r="R100" s="378">
        <f t="shared" si="274"/>
        <v>0</v>
      </c>
      <c r="S100" s="378">
        <f t="shared" si="274"/>
        <v>0</v>
      </c>
      <c r="T100" s="378">
        <f t="shared" si="274"/>
        <v>94101</v>
      </c>
      <c r="U100" s="378">
        <f t="shared" si="274"/>
        <v>0</v>
      </c>
      <c r="V100" s="378">
        <f t="shared" si="274"/>
        <v>0</v>
      </c>
      <c r="W100" s="378">
        <f t="shared" si="274"/>
        <v>5899</v>
      </c>
      <c r="X100" s="378">
        <f t="shared" si="274"/>
        <v>0</v>
      </c>
      <c r="Y100" s="378">
        <f t="shared" si="274"/>
        <v>0</v>
      </c>
      <c r="Z100" s="378">
        <f t="shared" si="274"/>
        <v>5899</v>
      </c>
      <c r="AA100" s="378">
        <f t="shared" si="274"/>
        <v>0</v>
      </c>
      <c r="AB100" s="378">
        <f t="shared" si="274"/>
        <v>0</v>
      </c>
      <c r="AC100" s="378">
        <f t="shared" si="274"/>
        <v>0</v>
      </c>
      <c r="AD100" s="378">
        <f t="shared" si="274"/>
        <v>0</v>
      </c>
      <c r="AE100" s="378">
        <f t="shared" si="274"/>
        <v>0</v>
      </c>
      <c r="AF100" s="378">
        <f t="shared" si="274"/>
        <v>0</v>
      </c>
      <c r="AG100" s="378">
        <f t="shared" si="274"/>
        <v>0</v>
      </c>
      <c r="AH100" s="378">
        <f t="shared" si="274"/>
        <v>0</v>
      </c>
      <c r="AI100" s="378">
        <f t="shared" si="274"/>
        <v>0</v>
      </c>
      <c r="AJ100" s="378">
        <f t="shared" si="274"/>
        <v>0</v>
      </c>
      <c r="AK100" s="378">
        <f t="shared" si="274"/>
        <v>0</v>
      </c>
      <c r="AL100" s="378">
        <f t="shared" si="274"/>
        <v>0</v>
      </c>
      <c r="AM100" s="378">
        <f t="shared" si="274"/>
        <v>0</v>
      </c>
      <c r="AN100" s="378">
        <f t="shared" si="274"/>
        <v>0</v>
      </c>
      <c r="AO100" s="378">
        <f t="shared" si="274"/>
        <v>0</v>
      </c>
      <c r="AP100" s="378">
        <f t="shared" si="274"/>
        <v>0</v>
      </c>
      <c r="AQ100" s="764">
        <f t="shared" si="274"/>
        <v>0</v>
      </c>
      <c r="AR100" s="378">
        <f t="shared" si="274"/>
        <v>0</v>
      </c>
      <c r="AS100" s="378">
        <f t="shared" si="274"/>
        <v>0</v>
      </c>
      <c r="AT100" s="378">
        <f t="shared" si="274"/>
        <v>0</v>
      </c>
      <c r="AU100" s="828">
        <f t="shared" si="274"/>
        <v>100000</v>
      </c>
      <c r="AV100" s="828">
        <f t="shared" si="274"/>
        <v>0</v>
      </c>
      <c r="AW100" s="828">
        <f t="shared" si="274"/>
        <v>0</v>
      </c>
      <c r="AX100" s="828">
        <f t="shared" si="274"/>
        <v>100000</v>
      </c>
      <c r="AY100" s="378">
        <f t="shared" si="274"/>
        <v>100000</v>
      </c>
      <c r="AZ100" s="378">
        <f t="shared" si="274"/>
        <v>35600</v>
      </c>
      <c r="BA100" s="378">
        <f t="shared" si="274"/>
        <v>0</v>
      </c>
      <c r="BB100" s="786">
        <f t="shared" si="274"/>
        <v>100000</v>
      </c>
      <c r="BC100" s="786">
        <f t="shared" si="274"/>
        <v>35600</v>
      </c>
      <c r="BD100" s="786">
        <f t="shared" si="274"/>
        <v>0</v>
      </c>
      <c r="BE100" s="378">
        <f t="shared" si="274"/>
        <v>100000</v>
      </c>
      <c r="BF100" s="378">
        <f t="shared" si="274"/>
        <v>35600</v>
      </c>
      <c r="BG100" s="378">
        <f t="shared" si="274"/>
        <v>0</v>
      </c>
      <c r="BH100" s="378">
        <f t="shared" si="274"/>
        <v>0</v>
      </c>
      <c r="BI100" s="378">
        <f t="shared" si="274"/>
        <v>0</v>
      </c>
      <c r="BJ100" s="378">
        <f t="shared" si="274"/>
        <v>0</v>
      </c>
      <c r="BK100" s="378">
        <f t="shared" si="274"/>
        <v>0</v>
      </c>
      <c r="BL100" s="378">
        <f t="shared" si="274"/>
        <v>0</v>
      </c>
      <c r="BM100" s="378">
        <f t="shared" si="274"/>
        <v>0</v>
      </c>
      <c r="BN100" s="378"/>
      <c r="BO100" s="378">
        <f t="shared" si="274"/>
        <v>95000</v>
      </c>
      <c r="BP100" s="378">
        <f t="shared" si="274"/>
        <v>95000</v>
      </c>
      <c r="BQ100" s="378">
        <f t="shared" si="274"/>
        <v>35600</v>
      </c>
      <c r="BR100" s="378">
        <f t="shared" si="274"/>
        <v>0</v>
      </c>
      <c r="BS100" s="642"/>
    </row>
    <row r="101" spans="1:75" s="1019" customFormat="1">
      <c r="A101" s="1014"/>
      <c r="B101" s="1015" t="s">
        <v>25</v>
      </c>
      <c r="C101" s="776"/>
      <c r="D101" s="819"/>
      <c r="E101" s="777"/>
      <c r="F101" s="1016">
        <f>SUM(F102:F103)</f>
        <v>455842</v>
      </c>
      <c r="G101" s="1016">
        <f t="shared" ref="G101:BR101" si="275">SUM(G102:G103)</f>
        <v>455842</v>
      </c>
      <c r="H101" s="1016"/>
      <c r="I101" s="1016"/>
      <c r="J101" s="1016"/>
      <c r="K101" s="1016">
        <f t="shared" si="275"/>
        <v>293209</v>
      </c>
      <c r="L101" s="1016">
        <f t="shared" si="275"/>
        <v>293209</v>
      </c>
      <c r="M101" s="1016">
        <f t="shared" si="275"/>
        <v>200000</v>
      </c>
      <c r="N101" s="1016">
        <f t="shared" si="275"/>
        <v>200000</v>
      </c>
      <c r="O101" s="1016">
        <f t="shared" si="275"/>
        <v>35600</v>
      </c>
      <c r="P101" s="1016">
        <f t="shared" si="275"/>
        <v>0</v>
      </c>
      <c r="Q101" s="1016">
        <f t="shared" si="275"/>
        <v>100000</v>
      </c>
      <c r="R101" s="1016">
        <f t="shared" si="275"/>
        <v>0</v>
      </c>
      <c r="S101" s="1016">
        <f t="shared" si="275"/>
        <v>0</v>
      </c>
      <c r="T101" s="1016">
        <f t="shared" si="275"/>
        <v>94101</v>
      </c>
      <c r="U101" s="1016">
        <f t="shared" si="275"/>
        <v>0</v>
      </c>
      <c r="V101" s="1016">
        <f t="shared" si="275"/>
        <v>0</v>
      </c>
      <c r="W101" s="1016">
        <f t="shared" si="275"/>
        <v>5899</v>
      </c>
      <c r="X101" s="1016">
        <f t="shared" si="275"/>
        <v>0</v>
      </c>
      <c r="Y101" s="1016">
        <f t="shared" si="275"/>
        <v>0</v>
      </c>
      <c r="Z101" s="1016">
        <f t="shared" si="275"/>
        <v>5899</v>
      </c>
      <c r="AA101" s="1016">
        <f t="shared" si="275"/>
        <v>0</v>
      </c>
      <c r="AB101" s="1016">
        <f t="shared" si="275"/>
        <v>0</v>
      </c>
      <c r="AC101" s="1016">
        <f t="shared" si="275"/>
        <v>0</v>
      </c>
      <c r="AD101" s="1016">
        <f t="shared" si="275"/>
        <v>0</v>
      </c>
      <c r="AE101" s="1016">
        <f t="shared" si="275"/>
        <v>0</v>
      </c>
      <c r="AF101" s="1016">
        <f t="shared" si="275"/>
        <v>0</v>
      </c>
      <c r="AG101" s="1016">
        <f t="shared" si="275"/>
        <v>0</v>
      </c>
      <c r="AH101" s="1016">
        <f t="shared" si="275"/>
        <v>0</v>
      </c>
      <c r="AI101" s="1016">
        <f t="shared" si="275"/>
        <v>0</v>
      </c>
      <c r="AJ101" s="1016">
        <f t="shared" si="275"/>
        <v>0</v>
      </c>
      <c r="AK101" s="1016">
        <f t="shared" si="275"/>
        <v>0</v>
      </c>
      <c r="AL101" s="1016">
        <f t="shared" si="275"/>
        <v>0</v>
      </c>
      <c r="AM101" s="1016">
        <f t="shared" si="275"/>
        <v>0</v>
      </c>
      <c r="AN101" s="1016">
        <f t="shared" si="275"/>
        <v>0</v>
      </c>
      <c r="AO101" s="1016">
        <f t="shared" si="275"/>
        <v>0</v>
      </c>
      <c r="AP101" s="1016">
        <f t="shared" si="275"/>
        <v>0</v>
      </c>
      <c r="AQ101" s="1017">
        <f t="shared" si="275"/>
        <v>0</v>
      </c>
      <c r="AR101" s="1016">
        <f t="shared" si="275"/>
        <v>0</v>
      </c>
      <c r="AS101" s="1016">
        <f t="shared" si="275"/>
        <v>0</v>
      </c>
      <c r="AT101" s="1016">
        <f t="shared" si="275"/>
        <v>0</v>
      </c>
      <c r="AU101" s="1018">
        <f t="shared" si="275"/>
        <v>100000</v>
      </c>
      <c r="AV101" s="1018">
        <f t="shared" si="275"/>
        <v>0</v>
      </c>
      <c r="AW101" s="1018">
        <f t="shared" si="275"/>
        <v>0</v>
      </c>
      <c r="AX101" s="1018">
        <f t="shared" si="275"/>
        <v>100000</v>
      </c>
      <c r="AY101" s="1016">
        <f t="shared" si="275"/>
        <v>100000</v>
      </c>
      <c r="AZ101" s="1016">
        <f t="shared" si="275"/>
        <v>35600</v>
      </c>
      <c r="BA101" s="1016">
        <f t="shared" si="275"/>
        <v>0</v>
      </c>
      <c r="BB101" s="989">
        <f t="shared" si="275"/>
        <v>100000</v>
      </c>
      <c r="BC101" s="989">
        <f t="shared" si="275"/>
        <v>35600</v>
      </c>
      <c r="BD101" s="989">
        <f t="shared" si="275"/>
        <v>0</v>
      </c>
      <c r="BE101" s="1016">
        <f t="shared" si="275"/>
        <v>100000</v>
      </c>
      <c r="BF101" s="1016">
        <f t="shared" si="275"/>
        <v>35600</v>
      </c>
      <c r="BG101" s="1016">
        <f t="shared" si="275"/>
        <v>0</v>
      </c>
      <c r="BH101" s="1016">
        <f t="shared" si="275"/>
        <v>0</v>
      </c>
      <c r="BI101" s="1016">
        <f t="shared" si="275"/>
        <v>0</v>
      </c>
      <c r="BJ101" s="1016">
        <f t="shared" si="275"/>
        <v>0</v>
      </c>
      <c r="BK101" s="1016">
        <f t="shared" si="275"/>
        <v>0</v>
      </c>
      <c r="BL101" s="1016">
        <f t="shared" si="275"/>
        <v>0</v>
      </c>
      <c r="BM101" s="1016">
        <f t="shared" si="275"/>
        <v>0</v>
      </c>
      <c r="BN101" s="1016"/>
      <c r="BO101" s="1016">
        <f t="shared" si="275"/>
        <v>95000</v>
      </c>
      <c r="BP101" s="1016">
        <f t="shared" si="275"/>
        <v>95000</v>
      </c>
      <c r="BQ101" s="1016">
        <f t="shared" si="275"/>
        <v>35600</v>
      </c>
      <c r="BR101" s="1016">
        <f t="shared" si="275"/>
        <v>0</v>
      </c>
      <c r="BS101" s="844"/>
    </row>
    <row r="102" spans="1:75" s="645" customFormat="1" ht="33">
      <c r="A102" s="762">
        <v>1</v>
      </c>
      <c r="B102" s="376" t="s">
        <v>152</v>
      </c>
      <c r="C102" s="763"/>
      <c r="D102" s="766" t="s">
        <v>175</v>
      </c>
      <c r="E102" s="767" t="s">
        <v>203</v>
      </c>
      <c r="F102" s="378">
        <v>62555</v>
      </c>
      <c r="G102" s="378">
        <v>62555</v>
      </c>
      <c r="H102" s="806" t="s">
        <v>361</v>
      </c>
      <c r="I102" s="378">
        <v>62555</v>
      </c>
      <c r="J102" s="378">
        <v>62555</v>
      </c>
      <c r="K102" s="378">
        <v>50209</v>
      </c>
      <c r="L102" s="378">
        <v>50209</v>
      </c>
      <c r="M102" s="736">
        <f t="shared" ref="M102:M106" si="276">N102</f>
        <v>5000</v>
      </c>
      <c r="N102" s="378">
        <v>5000</v>
      </c>
      <c r="O102" s="378">
        <v>0</v>
      </c>
      <c r="P102" s="379"/>
      <c r="Q102" s="797">
        <v>5000</v>
      </c>
      <c r="R102" s="735"/>
      <c r="S102" s="797"/>
      <c r="T102" s="797">
        <v>5000</v>
      </c>
      <c r="U102" s="735"/>
      <c r="V102" s="797"/>
      <c r="W102" s="799">
        <f t="shared" ref="W102:W103" si="277">Q102-T102</f>
        <v>0</v>
      </c>
      <c r="X102" s="799"/>
      <c r="Y102" s="799"/>
      <c r="Z102" s="797">
        <f t="shared" ref="Z102" si="278">AA102+AB102</f>
        <v>0</v>
      </c>
      <c r="AA102" s="735"/>
      <c r="AB102" s="799"/>
      <c r="AC102" s="797">
        <f>AD102+AE102</f>
        <v>0</v>
      </c>
      <c r="AD102" s="607"/>
      <c r="AE102" s="797"/>
      <c r="AF102" s="736">
        <f>AG102+AH102</f>
        <v>0</v>
      </c>
      <c r="AG102" s="735"/>
      <c r="AH102" s="379"/>
      <c r="AI102" s="799">
        <f t="shared" ref="AI102:AI103" si="279">AC102-AF102</f>
        <v>0</v>
      </c>
      <c r="AJ102" s="799"/>
      <c r="AK102" s="799"/>
      <c r="AL102" s="379"/>
      <c r="AM102" s="735"/>
      <c r="AN102" s="379"/>
      <c r="AO102" s="736">
        <f t="shared" ref="AO102:AO103" si="280">AP102+AQ102</f>
        <v>0</v>
      </c>
      <c r="AP102" s="735"/>
      <c r="AQ102" s="799"/>
      <c r="AR102" s="736">
        <f t="shared" ref="AR102:AT103" si="281">AO102</f>
        <v>0</v>
      </c>
      <c r="AS102" s="735">
        <f t="shared" si="281"/>
        <v>0</v>
      </c>
      <c r="AT102" s="379">
        <f t="shared" si="281"/>
        <v>0</v>
      </c>
      <c r="AU102" s="743">
        <f t="shared" ref="AU102:AW103" si="282">Q102+AC102+AO102</f>
        <v>5000</v>
      </c>
      <c r="AV102" s="743">
        <f t="shared" si="282"/>
        <v>0</v>
      </c>
      <c r="AW102" s="743">
        <f t="shared" si="282"/>
        <v>0</v>
      </c>
      <c r="AX102" s="743">
        <f t="shared" ref="AX102:AX103" si="283">AY102</f>
        <v>0</v>
      </c>
      <c r="AY102" s="607">
        <f t="shared" ref="AY102:BA103" si="284">N102-AU102</f>
        <v>0</v>
      </c>
      <c r="AZ102" s="379">
        <f t="shared" si="284"/>
        <v>0</v>
      </c>
      <c r="BA102" s="379">
        <f t="shared" si="284"/>
        <v>0</v>
      </c>
      <c r="BB102" s="737">
        <f>AX102</f>
        <v>0</v>
      </c>
      <c r="BC102" s="737">
        <f t="shared" ref="BC102:BC103" si="285">AZ102</f>
        <v>0</v>
      </c>
      <c r="BD102" s="737"/>
      <c r="BE102" s="379">
        <f t="shared" ref="BE102:BF103" si="286">BB102</f>
        <v>0</v>
      </c>
      <c r="BF102" s="379">
        <f t="shared" si="286"/>
        <v>0</v>
      </c>
      <c r="BG102" s="379"/>
      <c r="BH102" s="379">
        <f t="shared" ref="BH102:BI103" si="287">AY102-BB102</f>
        <v>0</v>
      </c>
      <c r="BI102" s="379">
        <f t="shared" si="287"/>
        <v>0</v>
      </c>
      <c r="BJ102" s="379"/>
      <c r="BK102" s="379"/>
      <c r="BL102" s="379"/>
      <c r="BM102" s="379"/>
      <c r="BN102" s="379"/>
      <c r="BO102" s="379">
        <f t="shared" ref="BO102:BO103" si="288">BP102</f>
        <v>0</v>
      </c>
      <c r="BP102" s="379">
        <f t="shared" ref="BP102" si="289">AY102</f>
        <v>0</v>
      </c>
      <c r="BQ102" s="642"/>
      <c r="BR102" s="642"/>
      <c r="BS102" s="642"/>
      <c r="BT102" s="645" t="s">
        <v>343</v>
      </c>
    </row>
    <row r="103" spans="1:75" s="645" customFormat="1" ht="24.75">
      <c r="A103" s="762">
        <v>2</v>
      </c>
      <c r="B103" s="376" t="s">
        <v>153</v>
      </c>
      <c r="C103" s="763"/>
      <c r="D103" s="766" t="s">
        <v>176</v>
      </c>
      <c r="E103" s="767" t="s">
        <v>360</v>
      </c>
      <c r="F103" s="378">
        <v>393287</v>
      </c>
      <c r="G103" s="378">
        <v>393287</v>
      </c>
      <c r="H103" s="806" t="s">
        <v>204</v>
      </c>
      <c r="I103" s="378">
        <v>598490</v>
      </c>
      <c r="J103" s="378">
        <v>598490</v>
      </c>
      <c r="K103" s="378">
        <v>243000</v>
      </c>
      <c r="L103" s="378">
        <v>243000</v>
      </c>
      <c r="M103" s="736">
        <f t="shared" si="276"/>
        <v>195000</v>
      </c>
      <c r="N103" s="378">
        <f>180000+15000</f>
        <v>195000</v>
      </c>
      <c r="O103" s="378">
        <v>35600</v>
      </c>
      <c r="P103" s="379"/>
      <c r="Q103" s="797">
        <v>95000</v>
      </c>
      <c r="R103" s="735"/>
      <c r="S103" s="797"/>
      <c r="T103" s="797">
        <v>89101</v>
      </c>
      <c r="U103" s="735"/>
      <c r="V103" s="797"/>
      <c r="W103" s="799">
        <f t="shared" si="277"/>
        <v>5899</v>
      </c>
      <c r="X103" s="799"/>
      <c r="Y103" s="799"/>
      <c r="Z103" s="797">
        <v>5899</v>
      </c>
      <c r="AA103" s="735"/>
      <c r="AB103" s="797"/>
      <c r="AC103" s="797">
        <f>AD103+AE103</f>
        <v>0</v>
      </c>
      <c r="AD103" s="607"/>
      <c r="AE103" s="797"/>
      <c r="AF103" s="736">
        <f>AG103+AH103</f>
        <v>0</v>
      </c>
      <c r="AG103" s="735"/>
      <c r="AH103" s="379"/>
      <c r="AI103" s="799">
        <f t="shared" si="279"/>
        <v>0</v>
      </c>
      <c r="AJ103" s="799"/>
      <c r="AK103" s="799"/>
      <c r="AL103" s="379"/>
      <c r="AM103" s="735"/>
      <c r="AN103" s="379"/>
      <c r="AO103" s="736">
        <f t="shared" si="280"/>
        <v>0</v>
      </c>
      <c r="AP103" s="735"/>
      <c r="AQ103" s="799"/>
      <c r="AR103" s="736">
        <f t="shared" si="281"/>
        <v>0</v>
      </c>
      <c r="AS103" s="735">
        <f t="shared" si="281"/>
        <v>0</v>
      </c>
      <c r="AT103" s="379">
        <f t="shared" si="281"/>
        <v>0</v>
      </c>
      <c r="AU103" s="743">
        <f t="shared" si="282"/>
        <v>95000</v>
      </c>
      <c r="AV103" s="743">
        <f t="shared" si="282"/>
        <v>0</v>
      </c>
      <c r="AW103" s="743">
        <f t="shared" si="282"/>
        <v>0</v>
      </c>
      <c r="AX103" s="743">
        <f t="shared" si="283"/>
        <v>100000</v>
      </c>
      <c r="AY103" s="607">
        <f t="shared" si="284"/>
        <v>100000</v>
      </c>
      <c r="AZ103" s="379">
        <f t="shared" si="284"/>
        <v>35600</v>
      </c>
      <c r="BA103" s="379">
        <f t="shared" si="284"/>
        <v>0</v>
      </c>
      <c r="BB103" s="737">
        <f>AX103</f>
        <v>100000</v>
      </c>
      <c r="BC103" s="737">
        <f t="shared" si="285"/>
        <v>35600</v>
      </c>
      <c r="BD103" s="737"/>
      <c r="BE103" s="379">
        <f t="shared" si="286"/>
        <v>100000</v>
      </c>
      <c r="BF103" s="379">
        <f t="shared" si="286"/>
        <v>35600</v>
      </c>
      <c r="BG103" s="379"/>
      <c r="BH103" s="379">
        <f t="shared" si="287"/>
        <v>0</v>
      </c>
      <c r="BI103" s="379">
        <f t="shared" si="287"/>
        <v>0</v>
      </c>
      <c r="BJ103" s="379"/>
      <c r="BK103" s="379"/>
      <c r="BL103" s="379"/>
      <c r="BM103" s="379"/>
      <c r="BN103" s="379"/>
      <c r="BO103" s="379">
        <f t="shared" si="288"/>
        <v>95000</v>
      </c>
      <c r="BP103" s="379">
        <v>95000</v>
      </c>
      <c r="BQ103" s="379">
        <f>AZ103</f>
        <v>35600</v>
      </c>
      <c r="BR103" s="642"/>
      <c r="BS103" s="642"/>
      <c r="BT103" s="645" t="s">
        <v>343</v>
      </c>
    </row>
    <row r="104" spans="1:75" s="645" customFormat="1" ht="24.75">
      <c r="A104" s="1013" t="s">
        <v>28</v>
      </c>
      <c r="B104" s="822" t="s">
        <v>126</v>
      </c>
      <c r="C104" s="763"/>
      <c r="D104" s="766"/>
      <c r="E104" s="762"/>
      <c r="F104" s="378">
        <f t="shared" ref="F104:L104" si="290">F106</f>
        <v>341277</v>
      </c>
      <c r="G104" s="378">
        <f t="shared" si="290"/>
        <v>340000</v>
      </c>
      <c r="H104" s="378"/>
      <c r="I104" s="378"/>
      <c r="J104" s="378"/>
      <c r="K104" s="378">
        <f t="shared" si="290"/>
        <v>0</v>
      </c>
      <c r="L104" s="378">
        <f t="shared" si="290"/>
        <v>0</v>
      </c>
      <c r="M104" s="378">
        <f>M105</f>
        <v>114000</v>
      </c>
      <c r="N104" s="378">
        <f t="shared" ref="N104:BR104" si="291">N105</f>
        <v>114000</v>
      </c>
      <c r="O104" s="378">
        <f t="shared" si="291"/>
        <v>0</v>
      </c>
      <c r="P104" s="378">
        <f t="shared" si="291"/>
        <v>0</v>
      </c>
      <c r="Q104" s="378">
        <f t="shared" si="291"/>
        <v>10000</v>
      </c>
      <c r="R104" s="378">
        <f t="shared" si="291"/>
        <v>0</v>
      </c>
      <c r="S104" s="378">
        <f t="shared" si="291"/>
        <v>0</v>
      </c>
      <c r="T104" s="378">
        <f t="shared" si="291"/>
        <v>10000</v>
      </c>
      <c r="U104" s="378">
        <f t="shared" si="291"/>
        <v>0</v>
      </c>
      <c r="V104" s="378">
        <f t="shared" si="291"/>
        <v>0</v>
      </c>
      <c r="W104" s="378">
        <f t="shared" si="291"/>
        <v>0</v>
      </c>
      <c r="X104" s="378">
        <f t="shared" si="291"/>
        <v>0</v>
      </c>
      <c r="Y104" s="378">
        <f t="shared" si="291"/>
        <v>0</v>
      </c>
      <c r="Z104" s="378">
        <f t="shared" si="291"/>
        <v>0</v>
      </c>
      <c r="AA104" s="378">
        <f t="shared" si="291"/>
        <v>0</v>
      </c>
      <c r="AB104" s="378">
        <f t="shared" si="291"/>
        <v>0</v>
      </c>
      <c r="AC104" s="378">
        <f t="shared" si="291"/>
        <v>0</v>
      </c>
      <c r="AD104" s="378">
        <f t="shared" si="291"/>
        <v>0</v>
      </c>
      <c r="AE104" s="378">
        <f t="shared" si="291"/>
        <v>0</v>
      </c>
      <c r="AF104" s="378">
        <f t="shared" si="291"/>
        <v>0</v>
      </c>
      <c r="AG104" s="378">
        <f t="shared" si="291"/>
        <v>0</v>
      </c>
      <c r="AH104" s="378">
        <f t="shared" si="291"/>
        <v>0</v>
      </c>
      <c r="AI104" s="378">
        <f t="shared" si="291"/>
        <v>0</v>
      </c>
      <c r="AJ104" s="378">
        <f t="shared" si="291"/>
        <v>0</v>
      </c>
      <c r="AK104" s="378">
        <f t="shared" si="291"/>
        <v>0</v>
      </c>
      <c r="AL104" s="378">
        <f t="shared" si="291"/>
        <v>0</v>
      </c>
      <c r="AM104" s="378">
        <f t="shared" si="291"/>
        <v>0</v>
      </c>
      <c r="AN104" s="378">
        <f t="shared" si="291"/>
        <v>0</v>
      </c>
      <c r="AO104" s="378">
        <f t="shared" si="291"/>
        <v>0</v>
      </c>
      <c r="AP104" s="378">
        <f t="shared" si="291"/>
        <v>0</v>
      </c>
      <c r="AQ104" s="764">
        <f t="shared" si="291"/>
        <v>0</v>
      </c>
      <c r="AR104" s="378">
        <f t="shared" si="291"/>
        <v>0</v>
      </c>
      <c r="AS104" s="378">
        <f t="shared" si="291"/>
        <v>0</v>
      </c>
      <c r="AT104" s="378">
        <f t="shared" si="291"/>
        <v>0</v>
      </c>
      <c r="AU104" s="828">
        <f t="shared" si="291"/>
        <v>10000</v>
      </c>
      <c r="AV104" s="828">
        <f t="shared" si="291"/>
        <v>0</v>
      </c>
      <c r="AW104" s="828">
        <f t="shared" si="291"/>
        <v>0</v>
      </c>
      <c r="AX104" s="828">
        <f t="shared" si="291"/>
        <v>104000</v>
      </c>
      <c r="AY104" s="378">
        <f t="shared" si="291"/>
        <v>104000</v>
      </c>
      <c r="AZ104" s="378">
        <f t="shared" si="291"/>
        <v>0</v>
      </c>
      <c r="BA104" s="378">
        <f t="shared" si="291"/>
        <v>0</v>
      </c>
      <c r="BB104" s="786">
        <f t="shared" si="291"/>
        <v>104000</v>
      </c>
      <c r="BC104" s="786">
        <f t="shared" si="291"/>
        <v>0</v>
      </c>
      <c r="BD104" s="786">
        <f t="shared" si="291"/>
        <v>0</v>
      </c>
      <c r="BE104" s="378">
        <f t="shared" si="291"/>
        <v>104000</v>
      </c>
      <c r="BF104" s="378">
        <f t="shared" si="291"/>
        <v>0</v>
      </c>
      <c r="BG104" s="378">
        <f t="shared" si="291"/>
        <v>0</v>
      </c>
      <c r="BH104" s="378">
        <f t="shared" si="291"/>
        <v>0</v>
      </c>
      <c r="BI104" s="378">
        <f t="shared" si="291"/>
        <v>0</v>
      </c>
      <c r="BJ104" s="378">
        <f t="shared" si="291"/>
        <v>0</v>
      </c>
      <c r="BK104" s="378">
        <f t="shared" si="291"/>
        <v>0</v>
      </c>
      <c r="BL104" s="378">
        <f t="shared" si="291"/>
        <v>0</v>
      </c>
      <c r="BM104" s="378">
        <f t="shared" si="291"/>
        <v>0</v>
      </c>
      <c r="BN104" s="378"/>
      <c r="BO104" s="378">
        <f t="shared" si="291"/>
        <v>104000</v>
      </c>
      <c r="BP104" s="378">
        <f t="shared" si="291"/>
        <v>104000</v>
      </c>
      <c r="BQ104" s="378">
        <f t="shared" si="291"/>
        <v>0</v>
      </c>
      <c r="BR104" s="378">
        <f t="shared" si="291"/>
        <v>0</v>
      </c>
      <c r="BS104" s="642"/>
    </row>
    <row r="105" spans="1:75" s="1019" customFormat="1">
      <c r="A105" s="1014"/>
      <c r="B105" s="1015" t="s">
        <v>25</v>
      </c>
      <c r="C105" s="776"/>
      <c r="D105" s="819"/>
      <c r="E105" s="777"/>
      <c r="F105" s="1016">
        <f>F106</f>
        <v>341277</v>
      </c>
      <c r="G105" s="1016">
        <f t="shared" ref="G105:BR105" si="292">G106</f>
        <v>340000</v>
      </c>
      <c r="H105" s="1016"/>
      <c r="I105" s="1016"/>
      <c r="J105" s="1016"/>
      <c r="K105" s="1016">
        <f t="shared" si="292"/>
        <v>0</v>
      </c>
      <c r="L105" s="1016">
        <f t="shared" si="292"/>
        <v>0</v>
      </c>
      <c r="M105" s="1016">
        <f t="shared" si="292"/>
        <v>114000</v>
      </c>
      <c r="N105" s="1016">
        <f t="shared" si="292"/>
        <v>114000</v>
      </c>
      <c r="O105" s="1016">
        <f t="shared" si="292"/>
        <v>0</v>
      </c>
      <c r="P105" s="1016">
        <f t="shared" si="292"/>
        <v>0</v>
      </c>
      <c r="Q105" s="1016">
        <f t="shared" si="292"/>
        <v>10000</v>
      </c>
      <c r="R105" s="1016">
        <f t="shared" si="292"/>
        <v>0</v>
      </c>
      <c r="S105" s="1016">
        <f t="shared" si="292"/>
        <v>0</v>
      </c>
      <c r="T105" s="1016">
        <f t="shared" si="292"/>
        <v>10000</v>
      </c>
      <c r="U105" s="1016">
        <f t="shared" si="292"/>
        <v>0</v>
      </c>
      <c r="V105" s="1016">
        <f t="shared" si="292"/>
        <v>0</v>
      </c>
      <c r="W105" s="1016">
        <f t="shared" si="292"/>
        <v>0</v>
      </c>
      <c r="X105" s="1016">
        <f t="shared" si="292"/>
        <v>0</v>
      </c>
      <c r="Y105" s="1016">
        <f t="shared" si="292"/>
        <v>0</v>
      </c>
      <c r="Z105" s="1016">
        <f t="shared" si="292"/>
        <v>0</v>
      </c>
      <c r="AA105" s="1016">
        <f t="shared" si="292"/>
        <v>0</v>
      </c>
      <c r="AB105" s="1016">
        <f t="shared" si="292"/>
        <v>0</v>
      </c>
      <c r="AC105" s="1016">
        <f t="shared" si="292"/>
        <v>0</v>
      </c>
      <c r="AD105" s="1016">
        <f t="shared" si="292"/>
        <v>0</v>
      </c>
      <c r="AE105" s="1016">
        <f t="shared" si="292"/>
        <v>0</v>
      </c>
      <c r="AF105" s="1016">
        <f t="shared" si="292"/>
        <v>0</v>
      </c>
      <c r="AG105" s="1016">
        <f t="shared" si="292"/>
        <v>0</v>
      </c>
      <c r="AH105" s="1016">
        <f t="shared" si="292"/>
        <v>0</v>
      </c>
      <c r="AI105" s="1016">
        <f t="shared" si="292"/>
        <v>0</v>
      </c>
      <c r="AJ105" s="1016">
        <f t="shared" si="292"/>
        <v>0</v>
      </c>
      <c r="AK105" s="1016">
        <f t="shared" si="292"/>
        <v>0</v>
      </c>
      <c r="AL105" s="1016">
        <f t="shared" si="292"/>
        <v>0</v>
      </c>
      <c r="AM105" s="1016">
        <f t="shared" si="292"/>
        <v>0</v>
      </c>
      <c r="AN105" s="1016">
        <f t="shared" si="292"/>
        <v>0</v>
      </c>
      <c r="AO105" s="1016">
        <f t="shared" si="292"/>
        <v>0</v>
      </c>
      <c r="AP105" s="1016">
        <f t="shared" si="292"/>
        <v>0</v>
      </c>
      <c r="AQ105" s="1017">
        <f t="shared" si="292"/>
        <v>0</v>
      </c>
      <c r="AR105" s="1016">
        <f t="shared" si="292"/>
        <v>0</v>
      </c>
      <c r="AS105" s="1016">
        <f t="shared" si="292"/>
        <v>0</v>
      </c>
      <c r="AT105" s="1016">
        <f t="shared" si="292"/>
        <v>0</v>
      </c>
      <c r="AU105" s="1018">
        <f t="shared" si="292"/>
        <v>10000</v>
      </c>
      <c r="AV105" s="1018">
        <f t="shared" si="292"/>
        <v>0</v>
      </c>
      <c r="AW105" s="1018">
        <f t="shared" si="292"/>
        <v>0</v>
      </c>
      <c r="AX105" s="1018">
        <f t="shared" si="292"/>
        <v>104000</v>
      </c>
      <c r="AY105" s="1016">
        <f t="shared" si="292"/>
        <v>104000</v>
      </c>
      <c r="AZ105" s="1016">
        <f t="shared" si="292"/>
        <v>0</v>
      </c>
      <c r="BA105" s="1016">
        <f t="shared" si="292"/>
        <v>0</v>
      </c>
      <c r="BB105" s="989">
        <f t="shared" si="292"/>
        <v>104000</v>
      </c>
      <c r="BC105" s="989">
        <f t="shared" si="292"/>
        <v>0</v>
      </c>
      <c r="BD105" s="989">
        <f t="shared" si="292"/>
        <v>0</v>
      </c>
      <c r="BE105" s="1016">
        <f t="shared" si="292"/>
        <v>104000</v>
      </c>
      <c r="BF105" s="1016">
        <f t="shared" si="292"/>
        <v>0</v>
      </c>
      <c r="BG105" s="1016">
        <f t="shared" si="292"/>
        <v>0</v>
      </c>
      <c r="BH105" s="1016">
        <f t="shared" si="292"/>
        <v>0</v>
      </c>
      <c r="BI105" s="1016">
        <f t="shared" si="292"/>
        <v>0</v>
      </c>
      <c r="BJ105" s="1016">
        <f t="shared" si="292"/>
        <v>0</v>
      </c>
      <c r="BK105" s="1016">
        <f t="shared" si="292"/>
        <v>0</v>
      </c>
      <c r="BL105" s="1016">
        <f t="shared" si="292"/>
        <v>0</v>
      </c>
      <c r="BM105" s="1016">
        <f t="shared" si="292"/>
        <v>0</v>
      </c>
      <c r="BN105" s="1016"/>
      <c r="BO105" s="1016">
        <f t="shared" si="292"/>
        <v>104000</v>
      </c>
      <c r="BP105" s="1016">
        <f t="shared" si="292"/>
        <v>104000</v>
      </c>
      <c r="BQ105" s="1016">
        <f t="shared" si="292"/>
        <v>0</v>
      </c>
      <c r="BR105" s="1016">
        <f t="shared" si="292"/>
        <v>0</v>
      </c>
      <c r="BS105" s="844"/>
    </row>
    <row r="106" spans="1:75" s="645" customFormat="1" ht="24.75">
      <c r="A106" s="762">
        <v>1</v>
      </c>
      <c r="B106" s="774" t="s">
        <v>154</v>
      </c>
      <c r="C106" s="759"/>
      <c r="D106" s="759" t="s">
        <v>169</v>
      </c>
      <c r="E106" s="759" t="s">
        <v>205</v>
      </c>
      <c r="F106" s="378">
        <v>341277</v>
      </c>
      <c r="G106" s="383">
        <v>340000</v>
      </c>
      <c r="H106" s="383"/>
      <c r="I106" s="383"/>
      <c r="J106" s="383"/>
      <c r="K106" s="378"/>
      <c r="L106" s="378"/>
      <c r="M106" s="736">
        <f t="shared" si="276"/>
        <v>114000</v>
      </c>
      <c r="N106" s="764">
        <v>114000</v>
      </c>
      <c r="O106" s="764">
        <v>0</v>
      </c>
      <c r="P106" s="379"/>
      <c r="Q106" s="797">
        <v>10000</v>
      </c>
      <c r="R106" s="735"/>
      <c r="S106" s="797"/>
      <c r="T106" s="797">
        <v>10000</v>
      </c>
      <c r="U106" s="735"/>
      <c r="V106" s="797"/>
      <c r="W106" s="799">
        <f>Q106-T106</f>
        <v>0</v>
      </c>
      <c r="X106" s="799">
        <f>R106-U106</f>
        <v>0</v>
      </c>
      <c r="Y106" s="799">
        <f>S106-V106</f>
        <v>0</v>
      </c>
      <c r="Z106" s="797">
        <f t="shared" ref="Z106" si="293">AA106+AB106</f>
        <v>0</v>
      </c>
      <c r="AA106" s="735"/>
      <c r="AB106" s="799"/>
      <c r="AC106" s="797">
        <f>AD106+AE106</f>
        <v>0</v>
      </c>
      <c r="AD106" s="607"/>
      <c r="AE106" s="797"/>
      <c r="AF106" s="736">
        <f>AG106+AH106</f>
        <v>0</v>
      </c>
      <c r="AG106" s="735"/>
      <c r="AH106" s="379"/>
      <c r="AI106" s="799">
        <f>AC106-AF106</f>
        <v>0</v>
      </c>
      <c r="AJ106" s="799"/>
      <c r="AK106" s="799"/>
      <c r="AL106" s="379"/>
      <c r="AM106" s="735"/>
      <c r="AN106" s="379"/>
      <c r="AO106" s="736">
        <f t="shared" ref="AO106" si="294">AP106+AQ106</f>
        <v>0</v>
      </c>
      <c r="AP106" s="735"/>
      <c r="AQ106" s="799"/>
      <c r="AR106" s="736">
        <f>AO106</f>
        <v>0</v>
      </c>
      <c r="AS106" s="735">
        <f>AP106</f>
        <v>0</v>
      </c>
      <c r="AT106" s="379">
        <f>AQ106</f>
        <v>0</v>
      </c>
      <c r="AU106" s="743">
        <f t="shared" ref="AU106:AW106" si="295">Q106+AC106+AO106</f>
        <v>10000</v>
      </c>
      <c r="AV106" s="743">
        <f t="shared" si="295"/>
        <v>0</v>
      </c>
      <c r="AW106" s="743">
        <f t="shared" si="295"/>
        <v>0</v>
      </c>
      <c r="AX106" s="743">
        <f t="shared" ref="AX106" si="296">AY106</f>
        <v>104000</v>
      </c>
      <c r="AY106" s="607">
        <f>N106-AU106</f>
        <v>104000</v>
      </c>
      <c r="AZ106" s="379">
        <f>O106-AV106</f>
        <v>0</v>
      </c>
      <c r="BA106" s="379">
        <f>P106-AW106</f>
        <v>0</v>
      </c>
      <c r="BB106" s="737">
        <f>AX106</f>
        <v>104000</v>
      </c>
      <c r="BC106" s="737">
        <f t="shared" ref="BC106" si="297">AZ106</f>
        <v>0</v>
      </c>
      <c r="BD106" s="737"/>
      <c r="BE106" s="379">
        <f t="shared" ref="BE106:BF106" si="298">BB106</f>
        <v>104000</v>
      </c>
      <c r="BF106" s="379">
        <f t="shared" si="298"/>
        <v>0</v>
      </c>
      <c r="BG106" s="379"/>
      <c r="BH106" s="379">
        <f t="shared" ref="BH106:BI106" si="299">AY106-BB106</f>
        <v>0</v>
      </c>
      <c r="BI106" s="379">
        <f t="shared" si="299"/>
        <v>0</v>
      </c>
      <c r="BJ106" s="379"/>
      <c r="BK106" s="379"/>
      <c r="BL106" s="379"/>
      <c r="BM106" s="379"/>
      <c r="BN106" s="379"/>
      <c r="BO106" s="379">
        <f t="shared" ref="BO106" si="300">BP106</f>
        <v>104000</v>
      </c>
      <c r="BP106" s="379">
        <f t="shared" ref="BP106" si="301">AY106</f>
        <v>104000</v>
      </c>
      <c r="BQ106" s="379">
        <f>AZ106</f>
        <v>0</v>
      </c>
      <c r="BR106" s="642"/>
      <c r="BS106" s="642"/>
      <c r="BT106" s="645" t="s">
        <v>344</v>
      </c>
    </row>
    <row r="107" spans="1:75" s="714" customFormat="1" ht="13.5" customHeight="1">
      <c r="A107" s="1175" t="s">
        <v>28</v>
      </c>
      <c r="B107" s="1175" t="s">
        <v>421</v>
      </c>
      <c r="C107" s="794"/>
      <c r="D107" s="794"/>
      <c r="E107" s="794"/>
      <c r="F107" s="764"/>
      <c r="G107" s="796"/>
      <c r="H107" s="796">
        <f t="shared" ref="H107:BG107" si="302">H30*0.1/0.9</f>
        <v>0</v>
      </c>
      <c r="I107" s="796">
        <f t="shared" si="302"/>
        <v>0</v>
      </c>
      <c r="J107" s="796">
        <f t="shared" si="302"/>
        <v>0</v>
      </c>
      <c r="K107" s="796"/>
      <c r="L107" s="796"/>
      <c r="M107" s="796">
        <f t="shared" si="302"/>
        <v>187762.33333333334</v>
      </c>
      <c r="N107" s="796">
        <f t="shared" si="302"/>
        <v>187762.33333333334</v>
      </c>
      <c r="O107" s="796"/>
      <c r="P107" s="796">
        <f t="shared" si="302"/>
        <v>0</v>
      </c>
      <c r="Q107" s="796"/>
      <c r="R107" s="796"/>
      <c r="S107" s="796">
        <f t="shared" si="302"/>
        <v>0</v>
      </c>
      <c r="T107" s="796"/>
      <c r="U107" s="796"/>
      <c r="V107" s="796"/>
      <c r="W107" s="796"/>
      <c r="X107" s="796"/>
      <c r="Y107" s="796"/>
      <c r="Z107" s="796"/>
      <c r="AA107" s="796"/>
      <c r="AB107" s="796"/>
      <c r="AC107" s="796"/>
      <c r="AD107" s="796"/>
      <c r="AE107" s="796"/>
      <c r="AF107" s="796"/>
      <c r="AG107" s="796"/>
      <c r="AH107" s="796"/>
      <c r="AI107" s="796"/>
      <c r="AJ107" s="796"/>
      <c r="AK107" s="796"/>
      <c r="AL107" s="796"/>
      <c r="AM107" s="796"/>
      <c r="AN107" s="796"/>
      <c r="AO107" s="796"/>
      <c r="AP107" s="796"/>
      <c r="AQ107" s="796"/>
      <c r="AR107" s="796"/>
      <c r="AS107" s="796"/>
      <c r="AT107" s="796"/>
      <c r="AU107" s="796"/>
      <c r="AV107" s="796"/>
      <c r="AW107" s="796"/>
      <c r="AX107" s="796">
        <f>N107</f>
        <v>187762.33333333334</v>
      </c>
      <c r="AY107" s="796">
        <f>AX107</f>
        <v>187762.33333333334</v>
      </c>
      <c r="AZ107" s="796"/>
      <c r="BA107" s="796">
        <f t="shared" si="302"/>
        <v>0</v>
      </c>
      <c r="BB107" s="965"/>
      <c r="BC107" s="965"/>
      <c r="BD107" s="965">
        <f t="shared" si="302"/>
        <v>0</v>
      </c>
      <c r="BE107" s="796"/>
      <c r="BF107" s="796"/>
      <c r="BG107" s="796">
        <f t="shared" si="302"/>
        <v>0</v>
      </c>
      <c r="BH107" s="796"/>
      <c r="BI107" s="796"/>
      <c r="BJ107" s="796"/>
      <c r="BK107" s="796"/>
      <c r="BL107" s="796"/>
      <c r="BM107" s="796"/>
      <c r="BN107" s="799"/>
      <c r="BO107" s="799"/>
      <c r="BP107" s="799"/>
      <c r="BQ107" s="799"/>
      <c r="BR107" s="942"/>
      <c r="BS107" s="942"/>
      <c r="BW107" s="714">
        <v>187762</v>
      </c>
    </row>
    <row r="108" spans="1:75" s="977" customFormat="1" ht="20.100000000000001" customHeight="1">
      <c r="A108" s="133" t="s">
        <v>419</v>
      </c>
      <c r="B108" s="800" t="s">
        <v>372</v>
      </c>
      <c r="C108" s="133"/>
      <c r="D108" s="133"/>
      <c r="E108" s="134"/>
      <c r="F108" s="732">
        <f>F109+F119+F126</f>
        <v>2788720</v>
      </c>
      <c r="G108" s="732">
        <f>G109+G119+G126</f>
        <v>2626133</v>
      </c>
      <c r="H108" s="732"/>
      <c r="I108" s="732"/>
      <c r="J108" s="732"/>
      <c r="K108" s="732">
        <f>K109+K119+K126</f>
        <v>195892</v>
      </c>
      <c r="L108" s="732">
        <f>L109+L119+L126</f>
        <v>195892</v>
      </c>
      <c r="M108" s="732">
        <f>M109+M118+M125</f>
        <v>880000</v>
      </c>
      <c r="N108" s="732">
        <f>N109+N118+N125</f>
        <v>880000</v>
      </c>
      <c r="O108" s="732">
        <f t="shared" ref="O108:BM108" si="303">O109+O118+O125</f>
        <v>0</v>
      </c>
      <c r="P108" s="732">
        <f t="shared" si="303"/>
        <v>0</v>
      </c>
      <c r="Q108" s="732">
        <f t="shared" si="303"/>
        <v>253675</v>
      </c>
      <c r="R108" s="732">
        <f t="shared" si="303"/>
        <v>0</v>
      </c>
      <c r="S108" s="732">
        <f t="shared" si="303"/>
        <v>0</v>
      </c>
      <c r="T108" s="732">
        <f t="shared" si="303"/>
        <v>223953</v>
      </c>
      <c r="U108" s="732">
        <f t="shared" si="303"/>
        <v>0</v>
      </c>
      <c r="V108" s="732">
        <f t="shared" si="303"/>
        <v>0</v>
      </c>
      <c r="W108" s="732">
        <f t="shared" si="303"/>
        <v>29722</v>
      </c>
      <c r="X108" s="732">
        <f t="shared" si="303"/>
        <v>0</v>
      </c>
      <c r="Y108" s="732">
        <f t="shared" si="303"/>
        <v>0</v>
      </c>
      <c r="Z108" s="732">
        <f t="shared" si="303"/>
        <v>29722</v>
      </c>
      <c r="AA108" s="732">
        <f t="shared" si="303"/>
        <v>0</v>
      </c>
      <c r="AB108" s="732">
        <f t="shared" si="303"/>
        <v>0</v>
      </c>
      <c r="AC108" s="732">
        <f t="shared" si="303"/>
        <v>277000</v>
      </c>
      <c r="AD108" s="732">
        <f t="shared" si="303"/>
        <v>0</v>
      </c>
      <c r="AE108" s="732">
        <f t="shared" si="303"/>
        <v>0</v>
      </c>
      <c r="AF108" s="732">
        <f t="shared" si="303"/>
        <v>11875</v>
      </c>
      <c r="AG108" s="732">
        <f t="shared" si="303"/>
        <v>0</v>
      </c>
      <c r="AH108" s="732">
        <f t="shared" si="303"/>
        <v>1354</v>
      </c>
      <c r="AI108" s="732">
        <f t="shared" si="303"/>
        <v>265125</v>
      </c>
      <c r="AJ108" s="732">
        <f t="shared" si="303"/>
        <v>0</v>
      </c>
      <c r="AK108" s="732">
        <f t="shared" si="303"/>
        <v>0</v>
      </c>
      <c r="AL108" s="732">
        <f t="shared" si="303"/>
        <v>265125</v>
      </c>
      <c r="AM108" s="732">
        <f t="shared" si="303"/>
        <v>0</v>
      </c>
      <c r="AN108" s="732">
        <f t="shared" si="303"/>
        <v>0</v>
      </c>
      <c r="AO108" s="732">
        <f t="shared" si="303"/>
        <v>515000</v>
      </c>
      <c r="AP108" s="732">
        <f t="shared" si="303"/>
        <v>0</v>
      </c>
      <c r="AQ108" s="732">
        <f t="shared" si="303"/>
        <v>0</v>
      </c>
      <c r="AR108" s="732">
        <f t="shared" si="303"/>
        <v>515000</v>
      </c>
      <c r="AS108" s="732">
        <f t="shared" si="303"/>
        <v>0</v>
      </c>
      <c r="AT108" s="732">
        <f t="shared" si="303"/>
        <v>0</v>
      </c>
      <c r="AU108" s="732">
        <f t="shared" si="303"/>
        <v>792000</v>
      </c>
      <c r="AV108" s="732">
        <f t="shared" si="303"/>
        <v>0</v>
      </c>
      <c r="AW108" s="732">
        <f t="shared" si="303"/>
        <v>0</v>
      </c>
      <c r="AX108" s="732">
        <f t="shared" si="303"/>
        <v>88000</v>
      </c>
      <c r="AY108" s="732">
        <f t="shared" si="303"/>
        <v>88000</v>
      </c>
      <c r="AZ108" s="732">
        <f t="shared" si="303"/>
        <v>0</v>
      </c>
      <c r="BA108" s="732">
        <f t="shared" si="303"/>
        <v>0</v>
      </c>
      <c r="BB108" s="1079">
        <f t="shared" si="303"/>
        <v>53000</v>
      </c>
      <c r="BC108" s="1079">
        <f t="shared" si="303"/>
        <v>0</v>
      </c>
      <c r="BD108" s="1079">
        <f t="shared" si="303"/>
        <v>0</v>
      </c>
      <c r="BE108" s="732">
        <f t="shared" si="303"/>
        <v>53000</v>
      </c>
      <c r="BF108" s="732">
        <f t="shared" si="303"/>
        <v>0</v>
      </c>
      <c r="BG108" s="732">
        <f t="shared" si="303"/>
        <v>0</v>
      </c>
      <c r="BH108" s="732">
        <f t="shared" si="303"/>
        <v>35000</v>
      </c>
      <c r="BI108" s="732">
        <f t="shared" si="303"/>
        <v>0</v>
      </c>
      <c r="BJ108" s="732">
        <f t="shared" si="303"/>
        <v>0</v>
      </c>
      <c r="BK108" s="732">
        <f t="shared" si="303"/>
        <v>0</v>
      </c>
      <c r="BL108" s="732">
        <f t="shared" si="303"/>
        <v>0</v>
      </c>
      <c r="BM108" s="732">
        <f t="shared" si="303"/>
        <v>0</v>
      </c>
      <c r="BN108" s="732"/>
      <c r="BO108" s="732">
        <f>BO109+BO119+BO126</f>
        <v>53000</v>
      </c>
      <c r="BP108" s="732">
        <f>BP109+BP119+BP126</f>
        <v>53000</v>
      </c>
      <c r="BQ108" s="732">
        <f>BQ109+BQ119+BQ126</f>
        <v>0</v>
      </c>
      <c r="BR108" s="732">
        <f>BR109+BR119+BR126</f>
        <v>0</v>
      </c>
      <c r="BS108" s="836"/>
      <c r="BW108" s="977">
        <f>AO108+AC108</f>
        <v>792000</v>
      </c>
    </row>
    <row r="109" spans="1:75" ht="13.5" customHeight="1">
      <c r="A109" s="642" t="s">
        <v>2</v>
      </c>
      <c r="B109" s="837" t="s">
        <v>255</v>
      </c>
      <c r="C109" s="642"/>
      <c r="D109" s="642"/>
      <c r="E109" s="557"/>
      <c r="F109" s="736">
        <f>F110</f>
        <v>1797427</v>
      </c>
      <c r="G109" s="736">
        <f t="shared" ref="G109:BA111" si="304">G110</f>
        <v>1746133</v>
      </c>
      <c r="H109" s="736"/>
      <c r="I109" s="736"/>
      <c r="J109" s="736"/>
      <c r="K109" s="736">
        <f t="shared" si="304"/>
        <v>195892</v>
      </c>
      <c r="L109" s="736">
        <f t="shared" si="304"/>
        <v>195892</v>
      </c>
      <c r="M109" s="736">
        <f t="shared" si="304"/>
        <v>0</v>
      </c>
      <c r="N109" s="736">
        <f t="shared" si="304"/>
        <v>0</v>
      </c>
      <c r="O109" s="736">
        <f t="shared" si="304"/>
        <v>0</v>
      </c>
      <c r="P109" s="742">
        <f t="shared" si="304"/>
        <v>0</v>
      </c>
      <c r="Q109" s="742">
        <f t="shared" si="304"/>
        <v>253675</v>
      </c>
      <c r="R109" s="742">
        <f t="shared" si="304"/>
        <v>0</v>
      </c>
      <c r="S109" s="742">
        <f t="shared" si="304"/>
        <v>0</v>
      </c>
      <c r="T109" s="742">
        <f t="shared" si="304"/>
        <v>223953</v>
      </c>
      <c r="U109" s="742">
        <f t="shared" si="304"/>
        <v>0</v>
      </c>
      <c r="V109" s="742">
        <f t="shared" si="304"/>
        <v>0</v>
      </c>
      <c r="W109" s="742">
        <f t="shared" si="304"/>
        <v>29722</v>
      </c>
      <c r="X109" s="742">
        <f t="shared" si="304"/>
        <v>0</v>
      </c>
      <c r="Y109" s="742">
        <f t="shared" si="304"/>
        <v>0</v>
      </c>
      <c r="Z109" s="742">
        <f t="shared" si="304"/>
        <v>29722</v>
      </c>
      <c r="AA109" s="742">
        <f t="shared" si="304"/>
        <v>0</v>
      </c>
      <c r="AB109" s="742">
        <f t="shared" si="304"/>
        <v>0</v>
      </c>
      <c r="AC109" s="742">
        <f t="shared" si="304"/>
        <v>0</v>
      </c>
      <c r="AD109" s="742">
        <f t="shared" si="304"/>
        <v>0</v>
      </c>
      <c r="AE109" s="742">
        <f t="shared" si="304"/>
        <v>0</v>
      </c>
      <c r="AF109" s="742">
        <f t="shared" si="304"/>
        <v>0</v>
      </c>
      <c r="AG109" s="742">
        <f t="shared" si="304"/>
        <v>0</v>
      </c>
      <c r="AH109" s="742">
        <f t="shared" si="304"/>
        <v>0</v>
      </c>
      <c r="AI109" s="742">
        <f t="shared" si="304"/>
        <v>0</v>
      </c>
      <c r="AJ109" s="742">
        <f t="shared" si="304"/>
        <v>0</v>
      </c>
      <c r="AK109" s="742">
        <f t="shared" si="304"/>
        <v>0</v>
      </c>
      <c r="AL109" s="742">
        <f t="shared" si="304"/>
        <v>0</v>
      </c>
      <c r="AM109" s="742">
        <f t="shared" si="304"/>
        <v>0</v>
      </c>
      <c r="AN109" s="742">
        <f t="shared" si="304"/>
        <v>0</v>
      </c>
      <c r="AO109" s="742">
        <f t="shared" si="304"/>
        <v>0</v>
      </c>
      <c r="AP109" s="742">
        <f t="shared" si="304"/>
        <v>0</v>
      </c>
      <c r="AQ109" s="742">
        <f t="shared" si="304"/>
        <v>0</v>
      </c>
      <c r="AR109" s="742">
        <f t="shared" si="304"/>
        <v>0</v>
      </c>
      <c r="AS109" s="742">
        <f t="shared" si="304"/>
        <v>0</v>
      </c>
      <c r="AT109" s="742">
        <f t="shared" si="304"/>
        <v>0</v>
      </c>
      <c r="AU109" s="749">
        <f t="shared" si="304"/>
        <v>0</v>
      </c>
      <c r="AV109" s="749">
        <f t="shared" si="304"/>
        <v>0</v>
      </c>
      <c r="AW109" s="749">
        <f t="shared" si="304"/>
        <v>0</v>
      </c>
      <c r="AX109" s="750">
        <f t="shared" si="304"/>
        <v>0</v>
      </c>
      <c r="AY109" s="750">
        <f t="shared" si="304"/>
        <v>0</v>
      </c>
      <c r="AZ109" s="750">
        <f t="shared" si="304"/>
        <v>0</v>
      </c>
      <c r="BA109" s="750">
        <f t="shared" si="304"/>
        <v>0</v>
      </c>
      <c r="BB109" s="742">
        <f t="shared" ref="BB109:BR111" si="305">BB110</f>
        <v>0</v>
      </c>
      <c r="BC109" s="742">
        <f t="shared" si="305"/>
        <v>0</v>
      </c>
      <c r="BD109" s="742">
        <f t="shared" si="305"/>
        <v>0</v>
      </c>
      <c r="BE109" s="750">
        <f t="shared" si="305"/>
        <v>0</v>
      </c>
      <c r="BF109" s="750">
        <f t="shared" si="305"/>
        <v>0</v>
      </c>
      <c r="BG109" s="750">
        <f t="shared" si="305"/>
        <v>0</v>
      </c>
      <c r="BH109" s="750">
        <f t="shared" si="305"/>
        <v>0</v>
      </c>
      <c r="BI109" s="750">
        <f t="shared" si="305"/>
        <v>0</v>
      </c>
      <c r="BJ109" s="750">
        <f t="shared" si="305"/>
        <v>0</v>
      </c>
      <c r="BK109" s="750">
        <f t="shared" si="305"/>
        <v>0</v>
      </c>
      <c r="BL109" s="750">
        <f t="shared" si="305"/>
        <v>0</v>
      </c>
      <c r="BM109" s="750">
        <f t="shared" si="305"/>
        <v>0</v>
      </c>
      <c r="BN109" s="736"/>
      <c r="BO109" s="736">
        <f t="shared" si="305"/>
        <v>0</v>
      </c>
      <c r="BP109" s="736">
        <f t="shared" si="305"/>
        <v>0</v>
      </c>
      <c r="BQ109" s="736">
        <f t="shared" si="305"/>
        <v>0</v>
      </c>
      <c r="BR109" s="736">
        <f t="shared" si="305"/>
        <v>0</v>
      </c>
      <c r="BS109" s="839"/>
    </row>
    <row r="110" spans="1:75" ht="14.1" customHeight="1">
      <c r="A110" s="642"/>
      <c r="B110" s="837" t="s">
        <v>30</v>
      </c>
      <c r="C110" s="642"/>
      <c r="D110" s="642"/>
      <c r="E110" s="557"/>
      <c r="F110" s="736">
        <f>F111</f>
        <v>1797427</v>
      </c>
      <c r="G110" s="736">
        <f t="shared" si="304"/>
        <v>1746133</v>
      </c>
      <c r="H110" s="736"/>
      <c r="I110" s="736"/>
      <c r="J110" s="736"/>
      <c r="K110" s="736">
        <f t="shared" si="304"/>
        <v>195892</v>
      </c>
      <c r="L110" s="736">
        <f t="shared" si="304"/>
        <v>195892</v>
      </c>
      <c r="M110" s="736">
        <f t="shared" si="304"/>
        <v>0</v>
      </c>
      <c r="N110" s="736">
        <f t="shared" si="304"/>
        <v>0</v>
      </c>
      <c r="O110" s="736">
        <f t="shared" si="304"/>
        <v>0</v>
      </c>
      <c r="P110" s="742">
        <f t="shared" si="304"/>
        <v>0</v>
      </c>
      <c r="Q110" s="742">
        <f t="shared" si="304"/>
        <v>253675</v>
      </c>
      <c r="R110" s="742">
        <f t="shared" si="304"/>
        <v>0</v>
      </c>
      <c r="S110" s="742">
        <f t="shared" si="304"/>
        <v>0</v>
      </c>
      <c r="T110" s="742">
        <f t="shared" si="304"/>
        <v>223953</v>
      </c>
      <c r="U110" s="742">
        <f t="shared" si="304"/>
        <v>0</v>
      </c>
      <c r="V110" s="742">
        <f t="shared" si="304"/>
        <v>0</v>
      </c>
      <c r="W110" s="742">
        <f t="shared" si="304"/>
        <v>29722</v>
      </c>
      <c r="X110" s="742">
        <f t="shared" si="304"/>
        <v>0</v>
      </c>
      <c r="Y110" s="742">
        <f t="shared" si="304"/>
        <v>0</v>
      </c>
      <c r="Z110" s="742">
        <f t="shared" si="304"/>
        <v>29722</v>
      </c>
      <c r="AA110" s="742">
        <f t="shared" si="304"/>
        <v>0</v>
      </c>
      <c r="AB110" s="742">
        <f t="shared" si="304"/>
        <v>0</v>
      </c>
      <c r="AC110" s="742">
        <f t="shared" si="304"/>
        <v>0</v>
      </c>
      <c r="AD110" s="742">
        <f t="shared" si="304"/>
        <v>0</v>
      </c>
      <c r="AE110" s="742">
        <f t="shared" si="304"/>
        <v>0</v>
      </c>
      <c r="AF110" s="742">
        <f t="shared" si="304"/>
        <v>0</v>
      </c>
      <c r="AG110" s="742">
        <f t="shared" si="304"/>
        <v>0</v>
      </c>
      <c r="AH110" s="742">
        <f t="shared" si="304"/>
        <v>0</v>
      </c>
      <c r="AI110" s="742">
        <f t="shared" si="304"/>
        <v>0</v>
      </c>
      <c r="AJ110" s="742">
        <f t="shared" si="304"/>
        <v>0</v>
      </c>
      <c r="AK110" s="742">
        <f t="shared" si="304"/>
        <v>0</v>
      </c>
      <c r="AL110" s="742">
        <f t="shared" si="304"/>
        <v>0</v>
      </c>
      <c r="AM110" s="742">
        <f t="shared" si="304"/>
        <v>0</v>
      </c>
      <c r="AN110" s="742">
        <f t="shared" si="304"/>
        <v>0</v>
      </c>
      <c r="AO110" s="742">
        <f t="shared" si="304"/>
        <v>0</v>
      </c>
      <c r="AP110" s="742">
        <f t="shared" si="304"/>
        <v>0</v>
      </c>
      <c r="AQ110" s="742">
        <f t="shared" si="304"/>
        <v>0</v>
      </c>
      <c r="AR110" s="742">
        <f t="shared" si="304"/>
        <v>0</v>
      </c>
      <c r="AS110" s="742">
        <f t="shared" si="304"/>
        <v>0</v>
      </c>
      <c r="AT110" s="742">
        <f t="shared" si="304"/>
        <v>0</v>
      </c>
      <c r="AU110" s="749">
        <f t="shared" si="304"/>
        <v>0</v>
      </c>
      <c r="AV110" s="749">
        <f t="shared" si="304"/>
        <v>0</v>
      </c>
      <c r="AW110" s="749">
        <f t="shared" si="304"/>
        <v>0</v>
      </c>
      <c r="AX110" s="750">
        <f t="shared" si="304"/>
        <v>0</v>
      </c>
      <c r="AY110" s="750">
        <f t="shared" si="304"/>
        <v>0</v>
      </c>
      <c r="AZ110" s="750">
        <f t="shared" si="304"/>
        <v>0</v>
      </c>
      <c r="BA110" s="750">
        <f t="shared" si="304"/>
        <v>0</v>
      </c>
      <c r="BB110" s="742">
        <f t="shared" si="305"/>
        <v>0</v>
      </c>
      <c r="BC110" s="742">
        <f t="shared" si="305"/>
        <v>0</v>
      </c>
      <c r="BD110" s="742">
        <f t="shared" si="305"/>
        <v>0</v>
      </c>
      <c r="BE110" s="750">
        <f t="shared" si="305"/>
        <v>0</v>
      </c>
      <c r="BF110" s="750">
        <f t="shared" si="305"/>
        <v>0</v>
      </c>
      <c r="BG110" s="750">
        <f t="shared" si="305"/>
        <v>0</v>
      </c>
      <c r="BH110" s="750">
        <f t="shared" si="305"/>
        <v>0</v>
      </c>
      <c r="BI110" s="750">
        <f t="shared" si="305"/>
        <v>0</v>
      </c>
      <c r="BJ110" s="750">
        <f t="shared" si="305"/>
        <v>0</v>
      </c>
      <c r="BK110" s="750">
        <f t="shared" si="305"/>
        <v>0</v>
      </c>
      <c r="BL110" s="750">
        <f t="shared" si="305"/>
        <v>0</v>
      </c>
      <c r="BM110" s="750">
        <f t="shared" si="305"/>
        <v>0</v>
      </c>
      <c r="BN110" s="736"/>
      <c r="BO110" s="736">
        <f t="shared" si="305"/>
        <v>0</v>
      </c>
      <c r="BP110" s="736">
        <f t="shared" si="305"/>
        <v>0</v>
      </c>
      <c r="BQ110" s="736">
        <f t="shared" si="305"/>
        <v>0</v>
      </c>
      <c r="BR110" s="736">
        <f t="shared" si="305"/>
        <v>0</v>
      </c>
      <c r="BS110" s="839"/>
    </row>
    <row r="111" spans="1:75" ht="28.15" customHeight="1">
      <c r="A111" s="642" t="s">
        <v>29</v>
      </c>
      <c r="B111" s="376" t="s">
        <v>256</v>
      </c>
      <c r="C111" s="642"/>
      <c r="D111" s="642"/>
      <c r="E111" s="557"/>
      <c r="F111" s="736">
        <f>F112</f>
        <v>1797427</v>
      </c>
      <c r="G111" s="736">
        <f t="shared" si="304"/>
        <v>1746133</v>
      </c>
      <c r="H111" s="736"/>
      <c r="I111" s="736"/>
      <c r="J111" s="736"/>
      <c r="K111" s="736">
        <f t="shared" si="304"/>
        <v>195892</v>
      </c>
      <c r="L111" s="736">
        <f t="shared" si="304"/>
        <v>195892</v>
      </c>
      <c r="M111" s="736">
        <f t="shared" si="304"/>
        <v>0</v>
      </c>
      <c r="N111" s="736">
        <f t="shared" si="304"/>
        <v>0</v>
      </c>
      <c r="O111" s="736">
        <f t="shared" si="304"/>
        <v>0</v>
      </c>
      <c r="P111" s="742">
        <f t="shared" si="304"/>
        <v>0</v>
      </c>
      <c r="Q111" s="742">
        <f t="shared" si="304"/>
        <v>253675</v>
      </c>
      <c r="R111" s="742">
        <f t="shared" si="304"/>
        <v>0</v>
      </c>
      <c r="S111" s="742">
        <f t="shared" si="304"/>
        <v>0</v>
      </c>
      <c r="T111" s="742">
        <f t="shared" si="304"/>
        <v>223953</v>
      </c>
      <c r="U111" s="742">
        <f t="shared" si="304"/>
        <v>0</v>
      </c>
      <c r="V111" s="742">
        <f t="shared" si="304"/>
        <v>0</v>
      </c>
      <c r="W111" s="742">
        <f t="shared" si="304"/>
        <v>29722</v>
      </c>
      <c r="X111" s="742">
        <f t="shared" si="304"/>
        <v>0</v>
      </c>
      <c r="Y111" s="742">
        <f t="shared" si="304"/>
        <v>0</v>
      </c>
      <c r="Z111" s="742">
        <f t="shared" si="304"/>
        <v>29722</v>
      </c>
      <c r="AA111" s="742">
        <f t="shared" si="304"/>
        <v>0</v>
      </c>
      <c r="AB111" s="742">
        <f t="shared" si="304"/>
        <v>0</v>
      </c>
      <c r="AC111" s="742">
        <f t="shared" si="304"/>
        <v>0</v>
      </c>
      <c r="AD111" s="742">
        <f t="shared" si="304"/>
        <v>0</v>
      </c>
      <c r="AE111" s="742">
        <f t="shared" si="304"/>
        <v>0</v>
      </c>
      <c r="AF111" s="742">
        <f t="shared" si="304"/>
        <v>0</v>
      </c>
      <c r="AG111" s="742">
        <f t="shared" si="304"/>
        <v>0</v>
      </c>
      <c r="AH111" s="742">
        <f t="shared" si="304"/>
        <v>0</v>
      </c>
      <c r="AI111" s="742">
        <f t="shared" si="304"/>
        <v>0</v>
      </c>
      <c r="AJ111" s="742">
        <f t="shared" si="304"/>
        <v>0</v>
      </c>
      <c r="AK111" s="742">
        <f t="shared" si="304"/>
        <v>0</v>
      </c>
      <c r="AL111" s="742">
        <f t="shared" si="304"/>
        <v>0</v>
      </c>
      <c r="AM111" s="742">
        <f t="shared" si="304"/>
        <v>0</v>
      </c>
      <c r="AN111" s="742">
        <f t="shared" si="304"/>
        <v>0</v>
      </c>
      <c r="AO111" s="742">
        <f t="shared" si="304"/>
        <v>0</v>
      </c>
      <c r="AP111" s="742">
        <f t="shared" si="304"/>
        <v>0</v>
      </c>
      <c r="AQ111" s="742">
        <f t="shared" si="304"/>
        <v>0</v>
      </c>
      <c r="AR111" s="742">
        <f t="shared" si="304"/>
        <v>0</v>
      </c>
      <c r="AS111" s="742">
        <f t="shared" si="304"/>
        <v>0</v>
      </c>
      <c r="AT111" s="742">
        <f t="shared" si="304"/>
        <v>0</v>
      </c>
      <c r="AU111" s="749">
        <f t="shared" si="304"/>
        <v>0</v>
      </c>
      <c r="AV111" s="749">
        <f t="shared" si="304"/>
        <v>0</v>
      </c>
      <c r="AW111" s="749">
        <f t="shared" si="304"/>
        <v>0</v>
      </c>
      <c r="AX111" s="750">
        <f t="shared" si="304"/>
        <v>0</v>
      </c>
      <c r="AY111" s="750">
        <f t="shared" si="304"/>
        <v>0</v>
      </c>
      <c r="AZ111" s="750">
        <f t="shared" si="304"/>
        <v>0</v>
      </c>
      <c r="BA111" s="750">
        <f t="shared" si="304"/>
        <v>0</v>
      </c>
      <c r="BB111" s="742">
        <f t="shared" si="305"/>
        <v>0</v>
      </c>
      <c r="BC111" s="742">
        <f t="shared" si="305"/>
        <v>0</v>
      </c>
      <c r="BD111" s="742">
        <f t="shared" si="305"/>
        <v>0</v>
      </c>
      <c r="BE111" s="750">
        <f t="shared" si="305"/>
        <v>0</v>
      </c>
      <c r="BF111" s="750">
        <f t="shared" si="305"/>
        <v>0</v>
      </c>
      <c r="BG111" s="750">
        <f t="shared" si="305"/>
        <v>0</v>
      </c>
      <c r="BH111" s="750">
        <f t="shared" si="305"/>
        <v>0</v>
      </c>
      <c r="BI111" s="750">
        <f t="shared" si="305"/>
        <v>0</v>
      </c>
      <c r="BJ111" s="750">
        <f t="shared" si="305"/>
        <v>0</v>
      </c>
      <c r="BK111" s="750">
        <f t="shared" si="305"/>
        <v>0</v>
      </c>
      <c r="BL111" s="750">
        <f t="shared" si="305"/>
        <v>0</v>
      </c>
      <c r="BM111" s="750">
        <f t="shared" si="305"/>
        <v>0</v>
      </c>
      <c r="BN111" s="736"/>
      <c r="BO111" s="736"/>
      <c r="BP111" s="736"/>
      <c r="BQ111" s="736"/>
      <c r="BR111" s="736"/>
      <c r="BS111" s="839"/>
    </row>
    <row r="112" spans="1:75" ht="14.1" customHeight="1">
      <c r="A112" s="844"/>
      <c r="B112" s="1022" t="s">
        <v>25</v>
      </c>
      <c r="C112" s="844"/>
      <c r="D112" s="844"/>
      <c r="E112" s="845"/>
      <c r="F112" s="1023">
        <f>SUM(F113:F115)</f>
        <v>1797427</v>
      </c>
      <c r="G112" s="1023">
        <f t="shared" ref="G112:BR112" si="306">SUM(G113:G115)</f>
        <v>1746133</v>
      </c>
      <c r="H112" s="1023"/>
      <c r="I112" s="1023"/>
      <c r="J112" s="1023"/>
      <c r="K112" s="1023">
        <f t="shared" si="306"/>
        <v>195892</v>
      </c>
      <c r="L112" s="1023">
        <f t="shared" si="306"/>
        <v>195892</v>
      </c>
      <c r="M112" s="1023">
        <f t="shared" si="306"/>
        <v>0</v>
      </c>
      <c r="N112" s="1023">
        <f t="shared" si="306"/>
        <v>0</v>
      </c>
      <c r="O112" s="1023">
        <f t="shared" si="306"/>
        <v>0</v>
      </c>
      <c r="P112" s="1024">
        <f t="shared" si="306"/>
        <v>0</v>
      </c>
      <c r="Q112" s="1024">
        <f t="shared" si="306"/>
        <v>253675</v>
      </c>
      <c r="R112" s="1024">
        <f t="shared" si="306"/>
        <v>0</v>
      </c>
      <c r="S112" s="1024">
        <f t="shared" si="306"/>
        <v>0</v>
      </c>
      <c r="T112" s="1024">
        <f t="shared" si="306"/>
        <v>223953</v>
      </c>
      <c r="U112" s="1024">
        <f t="shared" si="306"/>
        <v>0</v>
      </c>
      <c r="V112" s="1024">
        <f t="shared" si="306"/>
        <v>0</v>
      </c>
      <c r="W112" s="1024">
        <f t="shared" si="306"/>
        <v>29722</v>
      </c>
      <c r="X112" s="1024">
        <f t="shared" si="306"/>
        <v>0</v>
      </c>
      <c r="Y112" s="1024">
        <f t="shared" si="306"/>
        <v>0</v>
      </c>
      <c r="Z112" s="1024">
        <f t="shared" si="306"/>
        <v>29722</v>
      </c>
      <c r="AA112" s="1024">
        <f t="shared" si="306"/>
        <v>0</v>
      </c>
      <c r="AB112" s="1024">
        <f t="shared" si="306"/>
        <v>0</v>
      </c>
      <c r="AC112" s="1024">
        <f t="shared" si="306"/>
        <v>0</v>
      </c>
      <c r="AD112" s="1024">
        <f t="shared" si="306"/>
        <v>0</v>
      </c>
      <c r="AE112" s="1024">
        <f t="shared" si="306"/>
        <v>0</v>
      </c>
      <c r="AF112" s="1024">
        <f t="shared" si="306"/>
        <v>0</v>
      </c>
      <c r="AG112" s="1024">
        <f t="shared" si="306"/>
        <v>0</v>
      </c>
      <c r="AH112" s="1024">
        <f t="shared" si="306"/>
        <v>0</v>
      </c>
      <c r="AI112" s="1024">
        <f t="shared" si="306"/>
        <v>0</v>
      </c>
      <c r="AJ112" s="1024">
        <f t="shared" si="306"/>
        <v>0</v>
      </c>
      <c r="AK112" s="1024">
        <f t="shared" si="306"/>
        <v>0</v>
      </c>
      <c r="AL112" s="1024">
        <f t="shared" si="306"/>
        <v>0</v>
      </c>
      <c r="AM112" s="1024">
        <f t="shared" si="306"/>
        <v>0</v>
      </c>
      <c r="AN112" s="1024">
        <f t="shared" si="306"/>
        <v>0</v>
      </c>
      <c r="AO112" s="1024">
        <f t="shared" si="306"/>
        <v>0</v>
      </c>
      <c r="AP112" s="1024">
        <f t="shared" si="306"/>
        <v>0</v>
      </c>
      <c r="AQ112" s="1024">
        <f t="shared" si="306"/>
        <v>0</v>
      </c>
      <c r="AR112" s="1024">
        <f t="shared" si="306"/>
        <v>0</v>
      </c>
      <c r="AS112" s="1024">
        <f t="shared" si="306"/>
        <v>0</v>
      </c>
      <c r="AT112" s="1024">
        <f t="shared" si="306"/>
        <v>0</v>
      </c>
      <c r="AU112" s="1025">
        <f t="shared" si="306"/>
        <v>0</v>
      </c>
      <c r="AV112" s="1025">
        <f t="shared" si="306"/>
        <v>0</v>
      </c>
      <c r="AW112" s="1025">
        <f t="shared" si="306"/>
        <v>0</v>
      </c>
      <c r="AX112" s="1026">
        <f t="shared" si="306"/>
        <v>0</v>
      </c>
      <c r="AY112" s="1026">
        <f t="shared" si="306"/>
        <v>0</v>
      </c>
      <c r="AZ112" s="1026">
        <f t="shared" si="306"/>
        <v>0</v>
      </c>
      <c r="BA112" s="1026">
        <f t="shared" si="306"/>
        <v>0</v>
      </c>
      <c r="BB112" s="1024">
        <f t="shared" si="306"/>
        <v>0</v>
      </c>
      <c r="BC112" s="1024">
        <f t="shared" si="306"/>
        <v>0</v>
      </c>
      <c r="BD112" s="1024">
        <f t="shared" si="306"/>
        <v>0</v>
      </c>
      <c r="BE112" s="1026">
        <f t="shared" si="306"/>
        <v>0</v>
      </c>
      <c r="BF112" s="1026">
        <f t="shared" si="306"/>
        <v>0</v>
      </c>
      <c r="BG112" s="1026">
        <f t="shared" si="306"/>
        <v>0</v>
      </c>
      <c r="BH112" s="1026">
        <f t="shared" si="306"/>
        <v>0</v>
      </c>
      <c r="BI112" s="1026">
        <f t="shared" si="306"/>
        <v>0</v>
      </c>
      <c r="BJ112" s="1026">
        <f t="shared" si="306"/>
        <v>0</v>
      </c>
      <c r="BK112" s="1026">
        <f t="shared" si="306"/>
        <v>0</v>
      </c>
      <c r="BL112" s="1026">
        <f t="shared" si="306"/>
        <v>0</v>
      </c>
      <c r="BM112" s="1026">
        <f t="shared" si="306"/>
        <v>0</v>
      </c>
      <c r="BN112" s="1023"/>
      <c r="BO112" s="1023">
        <f t="shared" si="306"/>
        <v>0</v>
      </c>
      <c r="BP112" s="1023">
        <f t="shared" si="306"/>
        <v>0</v>
      </c>
      <c r="BQ112" s="1023">
        <f t="shared" si="306"/>
        <v>0</v>
      </c>
      <c r="BR112" s="1023">
        <f t="shared" si="306"/>
        <v>0</v>
      </c>
      <c r="BS112" s="846"/>
    </row>
    <row r="113" spans="1:71" ht="32.65" customHeight="1">
      <c r="A113" s="642">
        <v>1</v>
      </c>
      <c r="B113" s="837" t="s">
        <v>206</v>
      </c>
      <c r="C113" s="642" t="s">
        <v>207</v>
      </c>
      <c r="D113" s="642" t="s">
        <v>208</v>
      </c>
      <c r="E113" s="557" t="s">
        <v>209</v>
      </c>
      <c r="F113" s="736">
        <v>929608</v>
      </c>
      <c r="G113" s="607">
        <v>927981</v>
      </c>
      <c r="H113" s="607"/>
      <c r="I113" s="607"/>
      <c r="J113" s="607"/>
      <c r="K113" s="736"/>
      <c r="L113" s="607"/>
      <c r="M113" s="736"/>
      <c r="N113" s="607"/>
      <c r="O113" s="736"/>
      <c r="P113" s="643"/>
      <c r="Q113" s="643">
        <v>1000</v>
      </c>
      <c r="R113" s="742"/>
      <c r="S113" s="643"/>
      <c r="T113" s="643">
        <v>1000</v>
      </c>
      <c r="U113" s="742"/>
      <c r="V113" s="643"/>
      <c r="W113" s="742">
        <f>Q113-T113</f>
        <v>0</v>
      </c>
      <c r="X113" s="742"/>
      <c r="Y113" s="742"/>
      <c r="Z113" s="742"/>
      <c r="AA113" s="742"/>
      <c r="AB113" s="643"/>
      <c r="AC113" s="742"/>
      <c r="AD113" s="742"/>
      <c r="AE113" s="740"/>
      <c r="AF113" s="742"/>
      <c r="AG113" s="742"/>
      <c r="AH113" s="742"/>
      <c r="AI113" s="742"/>
      <c r="AJ113" s="742"/>
      <c r="AK113" s="643"/>
      <c r="AL113" s="742"/>
      <c r="AM113" s="643"/>
      <c r="AN113" s="742"/>
      <c r="AO113" s="643"/>
      <c r="AP113" s="742"/>
      <c r="AQ113" s="742"/>
      <c r="AR113" s="742"/>
      <c r="AS113" s="742"/>
      <c r="AT113" s="742"/>
      <c r="AU113" s="749"/>
      <c r="AV113" s="749"/>
      <c r="AW113" s="749"/>
      <c r="AX113" s="750"/>
      <c r="AY113" s="644">
        <f t="shared" ref="AY113:AY117" si="307">N113-AU113</f>
        <v>0</v>
      </c>
      <c r="AZ113" s="750"/>
      <c r="BA113" s="750"/>
      <c r="BB113" s="742"/>
      <c r="BC113" s="742"/>
      <c r="BD113" s="742"/>
      <c r="BE113" s="736"/>
      <c r="BF113" s="736"/>
      <c r="BG113" s="736"/>
      <c r="BH113" s="736"/>
      <c r="BI113" s="736"/>
      <c r="BJ113" s="736"/>
      <c r="BK113" s="736"/>
      <c r="BL113" s="736"/>
      <c r="BM113" s="736"/>
      <c r="BN113" s="736"/>
      <c r="BO113" s="838"/>
      <c r="BP113" s="838"/>
      <c r="BQ113" s="838"/>
      <c r="BR113" s="838"/>
      <c r="BS113" s="839"/>
    </row>
    <row r="114" spans="1:71" ht="32.65" customHeight="1">
      <c r="A114" s="642">
        <v>2</v>
      </c>
      <c r="B114" s="837" t="s">
        <v>265</v>
      </c>
      <c r="C114" s="642" t="s">
        <v>210</v>
      </c>
      <c r="D114" s="642" t="s">
        <v>175</v>
      </c>
      <c r="E114" s="557" t="s">
        <v>211</v>
      </c>
      <c r="F114" s="736">
        <v>395146</v>
      </c>
      <c r="G114" s="736">
        <v>345479</v>
      </c>
      <c r="H114" s="736"/>
      <c r="I114" s="736"/>
      <c r="J114" s="736"/>
      <c r="K114" s="736">
        <f>L114</f>
        <v>195892</v>
      </c>
      <c r="L114" s="607">
        <v>195892</v>
      </c>
      <c r="M114" s="607"/>
      <c r="N114" s="607"/>
      <c r="O114" s="736"/>
      <c r="P114" s="643"/>
      <c r="Q114" s="643">
        <v>129560</v>
      </c>
      <c r="R114" s="742"/>
      <c r="S114" s="643"/>
      <c r="T114" s="643">
        <v>99838</v>
      </c>
      <c r="U114" s="742"/>
      <c r="V114" s="643"/>
      <c r="W114" s="742">
        <f t="shared" ref="W114:W117" si="308">Q114-T114</f>
        <v>29722</v>
      </c>
      <c r="X114" s="742"/>
      <c r="Y114" s="742"/>
      <c r="Z114" s="742">
        <v>29722</v>
      </c>
      <c r="AA114" s="742"/>
      <c r="AB114" s="643"/>
      <c r="AC114" s="742"/>
      <c r="AD114" s="742"/>
      <c r="AE114" s="740"/>
      <c r="AF114" s="742"/>
      <c r="AG114" s="742"/>
      <c r="AH114" s="742"/>
      <c r="AI114" s="742"/>
      <c r="AJ114" s="742"/>
      <c r="AK114" s="643"/>
      <c r="AL114" s="742"/>
      <c r="AM114" s="643"/>
      <c r="AN114" s="742"/>
      <c r="AO114" s="643"/>
      <c r="AP114" s="742"/>
      <c r="AQ114" s="742"/>
      <c r="AR114" s="742"/>
      <c r="AS114" s="742"/>
      <c r="AT114" s="742"/>
      <c r="AU114" s="749"/>
      <c r="AV114" s="749"/>
      <c r="AW114" s="749"/>
      <c r="AX114" s="750"/>
      <c r="AY114" s="644">
        <f t="shared" si="307"/>
        <v>0</v>
      </c>
      <c r="AZ114" s="750"/>
      <c r="BA114" s="750"/>
      <c r="BB114" s="742"/>
      <c r="BC114" s="742"/>
      <c r="BD114" s="742"/>
      <c r="BE114" s="736"/>
      <c r="BF114" s="736"/>
      <c r="BG114" s="736"/>
      <c r="BH114" s="736"/>
      <c r="BI114" s="736"/>
      <c r="BJ114" s="736"/>
      <c r="BK114" s="736"/>
      <c r="BL114" s="736"/>
      <c r="BM114" s="736"/>
      <c r="BN114" s="736"/>
      <c r="BO114" s="838"/>
      <c r="BP114" s="838"/>
      <c r="BQ114" s="838"/>
      <c r="BR114" s="838"/>
      <c r="BS114" s="839"/>
    </row>
    <row r="115" spans="1:71" ht="35.1" customHeight="1">
      <c r="A115" s="642">
        <v>3</v>
      </c>
      <c r="B115" s="837" t="s">
        <v>212</v>
      </c>
      <c r="C115" s="642" t="s">
        <v>213</v>
      </c>
      <c r="D115" s="642" t="s">
        <v>214</v>
      </c>
      <c r="E115" s="557" t="s">
        <v>215</v>
      </c>
      <c r="F115" s="736">
        <v>472673</v>
      </c>
      <c r="G115" s="736">
        <v>472673</v>
      </c>
      <c r="H115" s="736"/>
      <c r="I115" s="736"/>
      <c r="J115" s="736"/>
      <c r="K115" s="736"/>
      <c r="L115" s="607"/>
      <c r="M115" s="736"/>
      <c r="N115" s="607"/>
      <c r="O115" s="736"/>
      <c r="P115" s="643"/>
      <c r="Q115" s="643">
        <f>Q116+Q117</f>
        <v>123115</v>
      </c>
      <c r="R115" s="742"/>
      <c r="S115" s="643"/>
      <c r="T115" s="643">
        <f>T116+T117</f>
        <v>123115</v>
      </c>
      <c r="U115" s="742"/>
      <c r="V115" s="643"/>
      <c r="W115" s="742">
        <f t="shared" si="308"/>
        <v>0</v>
      </c>
      <c r="X115" s="742"/>
      <c r="Y115" s="742"/>
      <c r="Z115" s="742"/>
      <c r="AA115" s="742"/>
      <c r="AB115" s="643"/>
      <c r="AC115" s="742"/>
      <c r="AD115" s="742"/>
      <c r="AE115" s="740"/>
      <c r="AF115" s="742"/>
      <c r="AG115" s="742"/>
      <c r="AH115" s="742"/>
      <c r="AI115" s="742"/>
      <c r="AJ115" s="742"/>
      <c r="AK115" s="643"/>
      <c r="AL115" s="742"/>
      <c r="AM115" s="643"/>
      <c r="AN115" s="742"/>
      <c r="AO115" s="643"/>
      <c r="AP115" s="742"/>
      <c r="AQ115" s="742"/>
      <c r="AR115" s="742"/>
      <c r="AS115" s="742"/>
      <c r="AT115" s="742"/>
      <c r="AU115" s="749"/>
      <c r="AV115" s="749"/>
      <c r="AW115" s="749"/>
      <c r="AX115" s="750"/>
      <c r="AY115" s="644">
        <f t="shared" si="307"/>
        <v>0</v>
      </c>
      <c r="AZ115" s="750"/>
      <c r="BA115" s="750"/>
      <c r="BB115" s="742"/>
      <c r="BC115" s="742"/>
      <c r="BD115" s="742"/>
      <c r="BE115" s="736"/>
      <c r="BF115" s="736"/>
      <c r="BG115" s="736"/>
      <c r="BH115" s="736"/>
      <c r="BI115" s="736"/>
      <c r="BJ115" s="736"/>
      <c r="BK115" s="736"/>
      <c r="BL115" s="736"/>
      <c r="BM115" s="736"/>
      <c r="BN115" s="736"/>
      <c r="BO115" s="838"/>
      <c r="BP115" s="838"/>
      <c r="BQ115" s="838"/>
      <c r="BR115" s="838"/>
      <c r="BS115" s="839"/>
    </row>
    <row r="116" spans="1:71" ht="31.15" customHeight="1">
      <c r="A116" s="840" t="s">
        <v>218</v>
      </c>
      <c r="B116" s="837" t="s">
        <v>216</v>
      </c>
      <c r="C116" s="642"/>
      <c r="D116" s="642"/>
      <c r="E116" s="557"/>
      <c r="F116" s="736"/>
      <c r="G116" s="607"/>
      <c r="H116" s="607"/>
      <c r="I116" s="607"/>
      <c r="J116" s="607"/>
      <c r="K116" s="736"/>
      <c r="L116" s="607"/>
      <c r="M116" s="736"/>
      <c r="N116" s="607"/>
      <c r="O116" s="736"/>
      <c r="P116" s="643"/>
      <c r="Q116" s="643">
        <v>103115</v>
      </c>
      <c r="R116" s="742"/>
      <c r="S116" s="643"/>
      <c r="T116" s="643">
        <v>103115</v>
      </c>
      <c r="U116" s="742"/>
      <c r="V116" s="643"/>
      <c r="W116" s="742">
        <f t="shared" si="308"/>
        <v>0</v>
      </c>
      <c r="X116" s="742"/>
      <c r="Y116" s="742"/>
      <c r="Z116" s="742"/>
      <c r="AA116" s="742"/>
      <c r="AB116" s="643"/>
      <c r="AC116" s="742"/>
      <c r="AD116" s="742"/>
      <c r="AE116" s="740"/>
      <c r="AF116" s="742"/>
      <c r="AG116" s="742"/>
      <c r="AH116" s="742"/>
      <c r="AI116" s="742"/>
      <c r="AJ116" s="742"/>
      <c r="AK116" s="643"/>
      <c r="AL116" s="742"/>
      <c r="AM116" s="643"/>
      <c r="AN116" s="742"/>
      <c r="AO116" s="643"/>
      <c r="AP116" s="742"/>
      <c r="AQ116" s="742"/>
      <c r="AR116" s="742"/>
      <c r="AS116" s="742"/>
      <c r="AT116" s="742"/>
      <c r="AU116" s="749"/>
      <c r="AV116" s="749"/>
      <c r="AW116" s="749"/>
      <c r="AX116" s="750"/>
      <c r="AY116" s="644">
        <f t="shared" si="307"/>
        <v>0</v>
      </c>
      <c r="AZ116" s="750"/>
      <c r="BA116" s="750"/>
      <c r="BB116" s="742"/>
      <c r="BC116" s="742"/>
      <c r="BD116" s="742"/>
      <c r="BE116" s="736"/>
      <c r="BF116" s="736"/>
      <c r="BG116" s="736"/>
      <c r="BH116" s="736"/>
      <c r="BI116" s="736"/>
      <c r="BJ116" s="736"/>
      <c r="BK116" s="736"/>
      <c r="BL116" s="736"/>
      <c r="BM116" s="736"/>
      <c r="BN116" s="736"/>
      <c r="BO116" s="838"/>
      <c r="BP116" s="838"/>
      <c r="BQ116" s="838"/>
      <c r="BR116" s="838"/>
      <c r="BS116" s="839"/>
    </row>
    <row r="117" spans="1:71" ht="28.15" customHeight="1">
      <c r="A117" s="840" t="s">
        <v>218</v>
      </c>
      <c r="B117" s="837" t="s">
        <v>217</v>
      </c>
      <c r="C117" s="642"/>
      <c r="D117" s="642"/>
      <c r="E117" s="557"/>
      <c r="F117" s="736"/>
      <c r="G117" s="607"/>
      <c r="H117" s="607"/>
      <c r="I117" s="607"/>
      <c r="J117" s="607"/>
      <c r="K117" s="736"/>
      <c r="L117" s="607"/>
      <c r="M117" s="736"/>
      <c r="N117" s="607"/>
      <c r="O117" s="736"/>
      <c r="P117" s="643"/>
      <c r="Q117" s="643">
        <v>20000</v>
      </c>
      <c r="R117" s="742"/>
      <c r="S117" s="643"/>
      <c r="T117" s="643">
        <v>20000</v>
      </c>
      <c r="U117" s="742"/>
      <c r="V117" s="643"/>
      <c r="W117" s="742">
        <f t="shared" si="308"/>
        <v>0</v>
      </c>
      <c r="X117" s="742"/>
      <c r="Y117" s="742"/>
      <c r="Z117" s="742"/>
      <c r="AA117" s="742"/>
      <c r="AB117" s="643"/>
      <c r="AC117" s="742"/>
      <c r="AD117" s="742"/>
      <c r="AE117" s="740"/>
      <c r="AF117" s="742"/>
      <c r="AG117" s="742"/>
      <c r="AH117" s="742"/>
      <c r="AI117" s="742"/>
      <c r="AJ117" s="742"/>
      <c r="AK117" s="643"/>
      <c r="AL117" s="742"/>
      <c r="AM117" s="643"/>
      <c r="AN117" s="742"/>
      <c r="AO117" s="643"/>
      <c r="AP117" s="742"/>
      <c r="AQ117" s="742"/>
      <c r="AR117" s="742"/>
      <c r="AS117" s="742"/>
      <c r="AT117" s="742"/>
      <c r="AU117" s="749"/>
      <c r="AV117" s="749"/>
      <c r="AW117" s="749"/>
      <c r="AX117" s="750"/>
      <c r="AY117" s="644">
        <f t="shared" si="307"/>
        <v>0</v>
      </c>
      <c r="AZ117" s="750"/>
      <c r="BA117" s="750"/>
      <c r="BB117" s="742"/>
      <c r="BC117" s="742"/>
      <c r="BD117" s="742"/>
      <c r="BE117" s="736"/>
      <c r="BF117" s="736"/>
      <c r="BG117" s="736"/>
      <c r="BH117" s="736"/>
      <c r="BI117" s="736"/>
      <c r="BJ117" s="736"/>
      <c r="BK117" s="736"/>
      <c r="BL117" s="736"/>
      <c r="BM117" s="736"/>
      <c r="BN117" s="736"/>
      <c r="BO117" s="838"/>
      <c r="BP117" s="838"/>
      <c r="BQ117" s="838"/>
      <c r="BR117" s="838"/>
      <c r="BS117" s="839"/>
    </row>
    <row r="118" spans="1:71" ht="16.5" customHeight="1">
      <c r="A118" s="847" t="s">
        <v>3</v>
      </c>
      <c r="B118" s="837" t="s">
        <v>58</v>
      </c>
      <c r="C118" s="642"/>
      <c r="D118" s="642"/>
      <c r="E118" s="557"/>
      <c r="F118" s="736"/>
      <c r="G118" s="607"/>
      <c r="H118" s="607"/>
      <c r="I118" s="607"/>
      <c r="J118" s="607"/>
      <c r="K118" s="736"/>
      <c r="L118" s="607"/>
      <c r="M118" s="736">
        <f>M119+M124</f>
        <v>850000</v>
      </c>
      <c r="N118" s="736">
        <f>N119+N124</f>
        <v>850000</v>
      </c>
      <c r="O118" s="736">
        <f t="shared" ref="O118:BM118" si="309">O119+O124</f>
        <v>0</v>
      </c>
      <c r="P118" s="736">
        <f t="shared" si="309"/>
        <v>0</v>
      </c>
      <c r="Q118" s="736">
        <f t="shared" si="309"/>
        <v>0</v>
      </c>
      <c r="R118" s="736">
        <f t="shared" si="309"/>
        <v>0</v>
      </c>
      <c r="S118" s="736">
        <f t="shared" si="309"/>
        <v>0</v>
      </c>
      <c r="T118" s="736">
        <f t="shared" si="309"/>
        <v>0</v>
      </c>
      <c r="U118" s="736">
        <f t="shared" si="309"/>
        <v>0</v>
      </c>
      <c r="V118" s="736">
        <f t="shared" si="309"/>
        <v>0</v>
      </c>
      <c r="W118" s="736">
        <f t="shared" si="309"/>
        <v>0</v>
      </c>
      <c r="X118" s="736">
        <f t="shared" si="309"/>
        <v>0</v>
      </c>
      <c r="Y118" s="736">
        <f t="shared" si="309"/>
        <v>0</v>
      </c>
      <c r="Z118" s="736">
        <f t="shared" si="309"/>
        <v>0</v>
      </c>
      <c r="AA118" s="736">
        <f t="shared" si="309"/>
        <v>0</v>
      </c>
      <c r="AB118" s="736">
        <f t="shared" si="309"/>
        <v>0</v>
      </c>
      <c r="AC118" s="736">
        <f t="shared" si="309"/>
        <v>250000</v>
      </c>
      <c r="AD118" s="736">
        <f t="shared" si="309"/>
        <v>0</v>
      </c>
      <c r="AE118" s="736">
        <f t="shared" si="309"/>
        <v>0</v>
      </c>
      <c r="AF118" s="736">
        <f t="shared" si="309"/>
        <v>10521</v>
      </c>
      <c r="AG118" s="736">
        <f t="shared" si="309"/>
        <v>0</v>
      </c>
      <c r="AH118" s="736">
        <f t="shared" si="309"/>
        <v>0</v>
      </c>
      <c r="AI118" s="736">
        <f t="shared" si="309"/>
        <v>239479</v>
      </c>
      <c r="AJ118" s="736">
        <f t="shared" si="309"/>
        <v>0</v>
      </c>
      <c r="AK118" s="736">
        <f t="shared" si="309"/>
        <v>0</v>
      </c>
      <c r="AL118" s="736">
        <f t="shared" si="309"/>
        <v>239479</v>
      </c>
      <c r="AM118" s="736">
        <f t="shared" si="309"/>
        <v>0</v>
      </c>
      <c r="AN118" s="736">
        <f t="shared" si="309"/>
        <v>0</v>
      </c>
      <c r="AO118" s="736">
        <f t="shared" si="309"/>
        <v>515000</v>
      </c>
      <c r="AP118" s="736">
        <f t="shared" si="309"/>
        <v>0</v>
      </c>
      <c r="AQ118" s="736">
        <f t="shared" si="309"/>
        <v>0</v>
      </c>
      <c r="AR118" s="736">
        <f t="shared" si="309"/>
        <v>515000</v>
      </c>
      <c r="AS118" s="736">
        <f t="shared" si="309"/>
        <v>0</v>
      </c>
      <c r="AT118" s="736">
        <f t="shared" si="309"/>
        <v>0</v>
      </c>
      <c r="AU118" s="736">
        <f t="shared" si="309"/>
        <v>765000</v>
      </c>
      <c r="AV118" s="736">
        <f t="shared" si="309"/>
        <v>0</v>
      </c>
      <c r="AW118" s="736">
        <f t="shared" si="309"/>
        <v>0</v>
      </c>
      <c r="AX118" s="736">
        <f>AY118</f>
        <v>85000</v>
      </c>
      <c r="AY118" s="736">
        <f t="shared" si="309"/>
        <v>85000</v>
      </c>
      <c r="AZ118" s="736">
        <f t="shared" si="309"/>
        <v>0</v>
      </c>
      <c r="BA118" s="736">
        <f t="shared" si="309"/>
        <v>0</v>
      </c>
      <c r="BB118" s="742">
        <f t="shared" si="309"/>
        <v>50000</v>
      </c>
      <c r="BC118" s="742">
        <f t="shared" si="309"/>
        <v>0</v>
      </c>
      <c r="BD118" s="742">
        <f t="shared" si="309"/>
        <v>0</v>
      </c>
      <c r="BE118" s="736">
        <f t="shared" si="309"/>
        <v>50000</v>
      </c>
      <c r="BF118" s="736">
        <f t="shared" si="309"/>
        <v>0</v>
      </c>
      <c r="BG118" s="736">
        <f t="shared" si="309"/>
        <v>0</v>
      </c>
      <c r="BH118" s="736">
        <f t="shared" si="309"/>
        <v>35000</v>
      </c>
      <c r="BI118" s="736">
        <f t="shared" si="309"/>
        <v>0</v>
      </c>
      <c r="BJ118" s="736">
        <f t="shared" si="309"/>
        <v>0</v>
      </c>
      <c r="BK118" s="736">
        <f t="shared" si="309"/>
        <v>0</v>
      </c>
      <c r="BL118" s="736">
        <f t="shared" si="309"/>
        <v>0</v>
      </c>
      <c r="BM118" s="736">
        <f t="shared" si="309"/>
        <v>0</v>
      </c>
      <c r="BN118" s="736"/>
      <c r="BO118" s="838"/>
      <c r="BP118" s="838"/>
      <c r="BQ118" s="838"/>
      <c r="BR118" s="838"/>
      <c r="BS118" s="839"/>
    </row>
    <row r="119" spans="1:71" ht="13.5" customHeight="1">
      <c r="A119" s="1125" t="s">
        <v>29</v>
      </c>
      <c r="B119" s="848" t="s">
        <v>415</v>
      </c>
      <c r="C119" s="642"/>
      <c r="D119" s="642"/>
      <c r="E119" s="557"/>
      <c r="F119" s="736">
        <f>F120</f>
        <v>950018</v>
      </c>
      <c r="G119" s="736">
        <f>G120</f>
        <v>850000</v>
      </c>
      <c r="H119" s="736"/>
      <c r="I119" s="736"/>
      <c r="J119" s="736"/>
      <c r="K119" s="736">
        <f t="shared" ref="K119:BM122" si="310">K120</f>
        <v>0</v>
      </c>
      <c r="L119" s="736">
        <f t="shared" si="310"/>
        <v>0</v>
      </c>
      <c r="M119" s="736">
        <f t="shared" si="310"/>
        <v>765000</v>
      </c>
      <c r="N119" s="736">
        <f t="shared" si="310"/>
        <v>765000</v>
      </c>
      <c r="O119" s="736">
        <f t="shared" si="310"/>
        <v>0</v>
      </c>
      <c r="P119" s="742">
        <f t="shared" si="310"/>
        <v>0</v>
      </c>
      <c r="Q119" s="742">
        <f t="shared" si="310"/>
        <v>0</v>
      </c>
      <c r="R119" s="742">
        <f t="shared" si="310"/>
        <v>0</v>
      </c>
      <c r="S119" s="742">
        <f t="shared" si="310"/>
        <v>0</v>
      </c>
      <c r="T119" s="742">
        <f t="shared" si="310"/>
        <v>0</v>
      </c>
      <c r="U119" s="742">
        <f t="shared" si="310"/>
        <v>0</v>
      </c>
      <c r="V119" s="742">
        <f t="shared" si="310"/>
        <v>0</v>
      </c>
      <c r="W119" s="742">
        <f t="shared" si="310"/>
        <v>0</v>
      </c>
      <c r="X119" s="742">
        <f t="shared" si="310"/>
        <v>0</v>
      </c>
      <c r="Y119" s="742">
        <f t="shared" si="310"/>
        <v>0</v>
      </c>
      <c r="Z119" s="742">
        <f t="shared" si="310"/>
        <v>0</v>
      </c>
      <c r="AA119" s="742">
        <f t="shared" si="310"/>
        <v>0</v>
      </c>
      <c r="AB119" s="742">
        <f t="shared" si="310"/>
        <v>0</v>
      </c>
      <c r="AC119" s="742">
        <f t="shared" si="310"/>
        <v>250000</v>
      </c>
      <c r="AD119" s="742">
        <f t="shared" si="310"/>
        <v>0</v>
      </c>
      <c r="AE119" s="742">
        <f t="shared" si="310"/>
        <v>0</v>
      </c>
      <c r="AF119" s="742">
        <f t="shared" si="310"/>
        <v>10521</v>
      </c>
      <c r="AG119" s="742">
        <f t="shared" si="310"/>
        <v>0</v>
      </c>
      <c r="AH119" s="742">
        <f t="shared" si="310"/>
        <v>0</v>
      </c>
      <c r="AI119" s="742">
        <f t="shared" si="310"/>
        <v>239479</v>
      </c>
      <c r="AJ119" s="742">
        <f t="shared" si="310"/>
        <v>0</v>
      </c>
      <c r="AK119" s="742">
        <f t="shared" si="310"/>
        <v>0</v>
      </c>
      <c r="AL119" s="742">
        <f t="shared" si="310"/>
        <v>239479</v>
      </c>
      <c r="AM119" s="742">
        <f t="shared" si="310"/>
        <v>0</v>
      </c>
      <c r="AN119" s="742">
        <f t="shared" si="310"/>
        <v>0</v>
      </c>
      <c r="AO119" s="742">
        <f t="shared" si="310"/>
        <v>515000</v>
      </c>
      <c r="AP119" s="742">
        <f t="shared" si="310"/>
        <v>0</v>
      </c>
      <c r="AQ119" s="742">
        <f t="shared" si="310"/>
        <v>0</v>
      </c>
      <c r="AR119" s="742">
        <f t="shared" si="310"/>
        <v>515000</v>
      </c>
      <c r="AS119" s="742">
        <f t="shared" si="310"/>
        <v>0</v>
      </c>
      <c r="AT119" s="742">
        <f t="shared" si="310"/>
        <v>0</v>
      </c>
      <c r="AU119" s="749">
        <f t="shared" si="310"/>
        <v>765000</v>
      </c>
      <c r="AV119" s="749">
        <f t="shared" si="310"/>
        <v>0</v>
      </c>
      <c r="AW119" s="749">
        <f t="shared" si="310"/>
        <v>0</v>
      </c>
      <c r="AX119" s="750">
        <f t="shared" si="310"/>
        <v>0</v>
      </c>
      <c r="AY119" s="750">
        <f t="shared" si="310"/>
        <v>0</v>
      </c>
      <c r="AZ119" s="750">
        <f t="shared" si="310"/>
        <v>0</v>
      </c>
      <c r="BA119" s="750">
        <f t="shared" si="310"/>
        <v>0</v>
      </c>
      <c r="BB119" s="742">
        <f t="shared" si="310"/>
        <v>50000</v>
      </c>
      <c r="BC119" s="742">
        <f t="shared" si="310"/>
        <v>0</v>
      </c>
      <c r="BD119" s="742">
        <f t="shared" si="310"/>
        <v>0</v>
      </c>
      <c r="BE119" s="750">
        <f t="shared" si="310"/>
        <v>50000</v>
      </c>
      <c r="BF119" s="750">
        <f t="shared" si="310"/>
        <v>0</v>
      </c>
      <c r="BG119" s="750">
        <f t="shared" si="310"/>
        <v>0</v>
      </c>
      <c r="BH119" s="750">
        <f t="shared" si="310"/>
        <v>35000</v>
      </c>
      <c r="BI119" s="750">
        <f t="shared" si="310"/>
        <v>0</v>
      </c>
      <c r="BJ119" s="750">
        <f t="shared" si="310"/>
        <v>0</v>
      </c>
      <c r="BK119" s="750">
        <f t="shared" si="310"/>
        <v>0</v>
      </c>
      <c r="BL119" s="750">
        <f t="shared" si="310"/>
        <v>0</v>
      </c>
      <c r="BM119" s="750">
        <f t="shared" si="310"/>
        <v>0</v>
      </c>
      <c r="BN119" s="736"/>
      <c r="BO119" s="736">
        <f>BO120</f>
        <v>50000</v>
      </c>
      <c r="BP119" s="736">
        <f>BP120</f>
        <v>50000</v>
      </c>
      <c r="BQ119" s="736">
        <f>BQ120</f>
        <v>0</v>
      </c>
      <c r="BR119" s="736">
        <f>BR120</f>
        <v>0</v>
      </c>
      <c r="BS119" s="839"/>
    </row>
    <row r="120" spans="1:71" ht="11.65" customHeight="1">
      <c r="A120" s="847"/>
      <c r="B120" s="837" t="s">
        <v>30</v>
      </c>
      <c r="C120" s="642"/>
      <c r="D120" s="642"/>
      <c r="E120" s="557"/>
      <c r="F120" s="736">
        <f>F121</f>
        <v>950018</v>
      </c>
      <c r="G120" s="736">
        <f t="shared" ref="G120:AZ122" si="311">G121</f>
        <v>850000</v>
      </c>
      <c r="H120" s="736"/>
      <c r="I120" s="736"/>
      <c r="J120" s="736"/>
      <c r="K120" s="736">
        <f t="shared" si="311"/>
        <v>0</v>
      </c>
      <c r="L120" s="736">
        <f t="shared" si="311"/>
        <v>0</v>
      </c>
      <c r="M120" s="736">
        <f t="shared" si="311"/>
        <v>765000</v>
      </c>
      <c r="N120" s="736">
        <f t="shared" si="311"/>
        <v>765000</v>
      </c>
      <c r="O120" s="736">
        <f t="shared" si="311"/>
        <v>0</v>
      </c>
      <c r="P120" s="742">
        <f t="shared" si="311"/>
        <v>0</v>
      </c>
      <c r="Q120" s="742">
        <f t="shared" si="311"/>
        <v>0</v>
      </c>
      <c r="R120" s="742">
        <f t="shared" si="311"/>
        <v>0</v>
      </c>
      <c r="S120" s="742">
        <f t="shared" si="311"/>
        <v>0</v>
      </c>
      <c r="T120" s="742">
        <f t="shared" si="311"/>
        <v>0</v>
      </c>
      <c r="U120" s="742">
        <f t="shared" si="311"/>
        <v>0</v>
      </c>
      <c r="V120" s="742">
        <f t="shared" si="311"/>
        <v>0</v>
      </c>
      <c r="W120" s="742">
        <f t="shared" si="311"/>
        <v>0</v>
      </c>
      <c r="X120" s="742">
        <f t="shared" si="311"/>
        <v>0</v>
      </c>
      <c r="Y120" s="742">
        <f t="shared" si="311"/>
        <v>0</v>
      </c>
      <c r="Z120" s="742">
        <f t="shared" si="311"/>
        <v>0</v>
      </c>
      <c r="AA120" s="742">
        <f t="shared" si="311"/>
        <v>0</v>
      </c>
      <c r="AB120" s="742">
        <f t="shared" si="311"/>
        <v>0</v>
      </c>
      <c r="AC120" s="742">
        <f t="shared" si="311"/>
        <v>250000</v>
      </c>
      <c r="AD120" s="742">
        <f t="shared" si="311"/>
        <v>0</v>
      </c>
      <c r="AE120" s="742">
        <f t="shared" si="311"/>
        <v>0</v>
      </c>
      <c r="AF120" s="742">
        <f t="shared" si="311"/>
        <v>10521</v>
      </c>
      <c r="AG120" s="742">
        <f t="shared" si="311"/>
        <v>0</v>
      </c>
      <c r="AH120" s="742">
        <f t="shared" si="311"/>
        <v>0</v>
      </c>
      <c r="AI120" s="742">
        <f t="shared" si="311"/>
        <v>239479</v>
      </c>
      <c r="AJ120" s="742">
        <f t="shared" si="311"/>
        <v>0</v>
      </c>
      <c r="AK120" s="742">
        <f t="shared" si="311"/>
        <v>0</v>
      </c>
      <c r="AL120" s="742">
        <f t="shared" si="311"/>
        <v>239479</v>
      </c>
      <c r="AM120" s="742">
        <f t="shared" si="311"/>
        <v>0</v>
      </c>
      <c r="AN120" s="742">
        <f t="shared" si="311"/>
        <v>0</v>
      </c>
      <c r="AO120" s="742">
        <f t="shared" si="311"/>
        <v>515000</v>
      </c>
      <c r="AP120" s="742">
        <f t="shared" si="311"/>
        <v>0</v>
      </c>
      <c r="AQ120" s="742">
        <f t="shared" si="311"/>
        <v>0</v>
      </c>
      <c r="AR120" s="742">
        <f t="shared" si="311"/>
        <v>515000</v>
      </c>
      <c r="AS120" s="742">
        <f t="shared" si="311"/>
        <v>0</v>
      </c>
      <c r="AT120" s="742">
        <f t="shared" si="311"/>
        <v>0</v>
      </c>
      <c r="AU120" s="749">
        <f t="shared" si="311"/>
        <v>765000</v>
      </c>
      <c r="AV120" s="749">
        <f t="shared" si="311"/>
        <v>0</v>
      </c>
      <c r="AW120" s="749">
        <f t="shared" si="311"/>
        <v>0</v>
      </c>
      <c r="AX120" s="750">
        <f t="shared" si="311"/>
        <v>0</v>
      </c>
      <c r="AY120" s="750">
        <f t="shared" si="311"/>
        <v>0</v>
      </c>
      <c r="AZ120" s="750">
        <f t="shared" si="311"/>
        <v>0</v>
      </c>
      <c r="BA120" s="750">
        <f t="shared" si="310"/>
        <v>0</v>
      </c>
      <c r="BB120" s="742">
        <f t="shared" si="310"/>
        <v>50000</v>
      </c>
      <c r="BC120" s="742">
        <f t="shared" si="310"/>
        <v>0</v>
      </c>
      <c r="BD120" s="742">
        <f t="shared" si="310"/>
        <v>0</v>
      </c>
      <c r="BE120" s="750">
        <f t="shared" si="310"/>
        <v>50000</v>
      </c>
      <c r="BF120" s="750">
        <f t="shared" si="310"/>
        <v>0</v>
      </c>
      <c r="BG120" s="750">
        <f t="shared" si="310"/>
        <v>0</v>
      </c>
      <c r="BH120" s="750">
        <f t="shared" si="310"/>
        <v>35000</v>
      </c>
      <c r="BI120" s="750">
        <f t="shared" si="310"/>
        <v>0</v>
      </c>
      <c r="BJ120" s="750">
        <f t="shared" si="310"/>
        <v>0</v>
      </c>
      <c r="BK120" s="750">
        <f t="shared" si="310"/>
        <v>0</v>
      </c>
      <c r="BL120" s="750">
        <f t="shared" si="310"/>
        <v>0</v>
      </c>
      <c r="BM120" s="750">
        <f t="shared" si="310"/>
        <v>0</v>
      </c>
      <c r="BN120" s="736"/>
      <c r="BO120" s="736">
        <f t="shared" ref="BO120:BR122" si="312">BO121</f>
        <v>50000</v>
      </c>
      <c r="BP120" s="736">
        <f t="shared" si="312"/>
        <v>50000</v>
      </c>
      <c r="BQ120" s="736">
        <f t="shared" si="312"/>
        <v>0</v>
      </c>
      <c r="BR120" s="736">
        <f t="shared" si="312"/>
        <v>0</v>
      </c>
      <c r="BS120" s="839"/>
    </row>
    <row r="121" spans="1:71" ht="33">
      <c r="A121" s="847" t="s">
        <v>29</v>
      </c>
      <c r="B121" s="376" t="s">
        <v>266</v>
      </c>
      <c r="C121" s="642"/>
      <c r="D121" s="642"/>
      <c r="E121" s="557"/>
      <c r="F121" s="736">
        <f>F122</f>
        <v>950018</v>
      </c>
      <c r="G121" s="736">
        <f t="shared" si="311"/>
        <v>850000</v>
      </c>
      <c r="H121" s="736"/>
      <c r="I121" s="736"/>
      <c r="J121" s="736"/>
      <c r="K121" s="736">
        <f t="shared" si="311"/>
        <v>0</v>
      </c>
      <c r="L121" s="736">
        <f t="shared" si="311"/>
        <v>0</v>
      </c>
      <c r="M121" s="736">
        <f t="shared" si="311"/>
        <v>765000</v>
      </c>
      <c r="N121" s="736">
        <f t="shared" si="311"/>
        <v>765000</v>
      </c>
      <c r="O121" s="736">
        <f t="shared" si="311"/>
        <v>0</v>
      </c>
      <c r="P121" s="742">
        <f t="shared" si="311"/>
        <v>0</v>
      </c>
      <c r="Q121" s="742">
        <f t="shared" si="311"/>
        <v>0</v>
      </c>
      <c r="R121" s="742">
        <f t="shared" si="311"/>
        <v>0</v>
      </c>
      <c r="S121" s="742">
        <f t="shared" si="311"/>
        <v>0</v>
      </c>
      <c r="T121" s="742">
        <f t="shared" si="311"/>
        <v>0</v>
      </c>
      <c r="U121" s="742">
        <f t="shared" si="311"/>
        <v>0</v>
      </c>
      <c r="V121" s="742">
        <f t="shared" si="311"/>
        <v>0</v>
      </c>
      <c r="W121" s="742">
        <f t="shared" si="311"/>
        <v>0</v>
      </c>
      <c r="X121" s="742">
        <f t="shared" si="311"/>
        <v>0</v>
      </c>
      <c r="Y121" s="742">
        <f t="shared" si="311"/>
        <v>0</v>
      </c>
      <c r="Z121" s="742">
        <f t="shared" si="311"/>
        <v>0</v>
      </c>
      <c r="AA121" s="742">
        <f t="shared" si="311"/>
        <v>0</v>
      </c>
      <c r="AB121" s="742">
        <f t="shared" si="311"/>
        <v>0</v>
      </c>
      <c r="AC121" s="742">
        <f t="shared" si="311"/>
        <v>250000</v>
      </c>
      <c r="AD121" s="742">
        <f t="shared" si="311"/>
        <v>0</v>
      </c>
      <c r="AE121" s="742">
        <f t="shared" si="311"/>
        <v>0</v>
      </c>
      <c r="AF121" s="742">
        <f t="shared" si="311"/>
        <v>10521</v>
      </c>
      <c r="AG121" s="742">
        <f t="shared" si="311"/>
        <v>0</v>
      </c>
      <c r="AH121" s="742">
        <f t="shared" si="311"/>
        <v>0</v>
      </c>
      <c r="AI121" s="742">
        <f t="shared" si="311"/>
        <v>239479</v>
      </c>
      <c r="AJ121" s="742">
        <f t="shared" si="311"/>
        <v>0</v>
      </c>
      <c r="AK121" s="742">
        <f t="shared" si="311"/>
        <v>0</v>
      </c>
      <c r="AL121" s="742">
        <f t="shared" si="311"/>
        <v>239479</v>
      </c>
      <c r="AM121" s="742">
        <f t="shared" si="311"/>
        <v>0</v>
      </c>
      <c r="AN121" s="742">
        <f t="shared" si="311"/>
        <v>0</v>
      </c>
      <c r="AO121" s="742">
        <f t="shared" si="311"/>
        <v>515000</v>
      </c>
      <c r="AP121" s="742">
        <f t="shared" si="311"/>
        <v>0</v>
      </c>
      <c r="AQ121" s="742">
        <f t="shared" si="311"/>
        <v>0</v>
      </c>
      <c r="AR121" s="742">
        <f t="shared" si="311"/>
        <v>515000</v>
      </c>
      <c r="AS121" s="742">
        <f t="shared" si="311"/>
        <v>0</v>
      </c>
      <c r="AT121" s="742">
        <f t="shared" si="311"/>
        <v>0</v>
      </c>
      <c r="AU121" s="749">
        <f t="shared" si="311"/>
        <v>765000</v>
      </c>
      <c r="AV121" s="749">
        <f t="shared" si="311"/>
        <v>0</v>
      </c>
      <c r="AW121" s="749">
        <f t="shared" si="311"/>
        <v>0</v>
      </c>
      <c r="AX121" s="750">
        <f t="shared" si="311"/>
        <v>0</v>
      </c>
      <c r="AY121" s="750">
        <f t="shared" si="311"/>
        <v>0</v>
      </c>
      <c r="AZ121" s="750">
        <f t="shared" si="311"/>
        <v>0</v>
      </c>
      <c r="BA121" s="750">
        <f t="shared" si="310"/>
        <v>0</v>
      </c>
      <c r="BB121" s="742">
        <f t="shared" si="310"/>
        <v>50000</v>
      </c>
      <c r="BC121" s="742">
        <f t="shared" si="310"/>
        <v>0</v>
      </c>
      <c r="BD121" s="742">
        <f t="shared" si="310"/>
        <v>0</v>
      </c>
      <c r="BE121" s="750">
        <f t="shared" si="310"/>
        <v>50000</v>
      </c>
      <c r="BF121" s="750">
        <f t="shared" si="310"/>
        <v>0</v>
      </c>
      <c r="BG121" s="750">
        <f t="shared" si="310"/>
        <v>0</v>
      </c>
      <c r="BH121" s="750">
        <f t="shared" si="310"/>
        <v>35000</v>
      </c>
      <c r="BI121" s="750">
        <f t="shared" si="310"/>
        <v>0</v>
      </c>
      <c r="BJ121" s="750">
        <f t="shared" si="310"/>
        <v>0</v>
      </c>
      <c r="BK121" s="750">
        <f t="shared" si="310"/>
        <v>0</v>
      </c>
      <c r="BL121" s="750">
        <f t="shared" si="310"/>
        <v>0</v>
      </c>
      <c r="BM121" s="750">
        <f t="shared" si="310"/>
        <v>0</v>
      </c>
      <c r="BN121" s="736"/>
      <c r="BO121" s="736">
        <f t="shared" si="312"/>
        <v>50000</v>
      </c>
      <c r="BP121" s="736">
        <f t="shared" si="312"/>
        <v>50000</v>
      </c>
      <c r="BQ121" s="736">
        <f t="shared" si="312"/>
        <v>0</v>
      </c>
      <c r="BR121" s="736">
        <f t="shared" si="312"/>
        <v>0</v>
      </c>
      <c r="BS121" s="839"/>
    </row>
    <row r="122" spans="1:71" ht="14.1" customHeight="1">
      <c r="A122" s="1028"/>
      <c r="B122" s="1022" t="s">
        <v>25</v>
      </c>
      <c r="C122" s="844"/>
      <c r="D122" s="844"/>
      <c r="E122" s="845"/>
      <c r="F122" s="1023">
        <f>F123</f>
        <v>950018</v>
      </c>
      <c r="G122" s="1023">
        <f t="shared" si="311"/>
        <v>850000</v>
      </c>
      <c r="H122" s="1023"/>
      <c r="I122" s="1023"/>
      <c r="J122" s="1023"/>
      <c r="K122" s="1023">
        <f t="shared" si="311"/>
        <v>0</v>
      </c>
      <c r="L122" s="1023">
        <f t="shared" si="311"/>
        <v>0</v>
      </c>
      <c r="M122" s="1023">
        <f t="shared" si="311"/>
        <v>765000</v>
      </c>
      <c r="N122" s="1023">
        <f t="shared" si="311"/>
        <v>765000</v>
      </c>
      <c r="O122" s="1023">
        <f t="shared" si="311"/>
        <v>0</v>
      </c>
      <c r="P122" s="1024">
        <f t="shared" si="311"/>
        <v>0</v>
      </c>
      <c r="Q122" s="1024">
        <f t="shared" si="311"/>
        <v>0</v>
      </c>
      <c r="R122" s="1024">
        <f t="shared" si="311"/>
        <v>0</v>
      </c>
      <c r="S122" s="1024">
        <f t="shared" si="311"/>
        <v>0</v>
      </c>
      <c r="T122" s="1024">
        <f t="shared" si="311"/>
        <v>0</v>
      </c>
      <c r="U122" s="1024">
        <f t="shared" si="311"/>
        <v>0</v>
      </c>
      <c r="V122" s="1024">
        <f t="shared" si="311"/>
        <v>0</v>
      </c>
      <c r="W122" s="1024">
        <f t="shared" si="311"/>
        <v>0</v>
      </c>
      <c r="X122" s="1024">
        <f t="shared" si="311"/>
        <v>0</v>
      </c>
      <c r="Y122" s="1024">
        <f t="shared" si="311"/>
        <v>0</v>
      </c>
      <c r="Z122" s="1024">
        <f t="shared" si="311"/>
        <v>0</v>
      </c>
      <c r="AA122" s="1024">
        <f t="shared" si="311"/>
        <v>0</v>
      </c>
      <c r="AB122" s="1024">
        <f t="shared" si="311"/>
        <v>0</v>
      </c>
      <c r="AC122" s="1024">
        <f t="shared" si="311"/>
        <v>250000</v>
      </c>
      <c r="AD122" s="1024">
        <f t="shared" si="311"/>
        <v>0</v>
      </c>
      <c r="AE122" s="1024">
        <f t="shared" si="311"/>
        <v>0</v>
      </c>
      <c r="AF122" s="1024">
        <f t="shared" si="311"/>
        <v>10521</v>
      </c>
      <c r="AG122" s="1024">
        <f t="shared" si="311"/>
        <v>0</v>
      </c>
      <c r="AH122" s="1024">
        <f t="shared" si="311"/>
        <v>0</v>
      </c>
      <c r="AI122" s="1024">
        <f t="shared" si="311"/>
        <v>239479</v>
      </c>
      <c r="AJ122" s="1024">
        <f t="shared" si="311"/>
        <v>0</v>
      </c>
      <c r="AK122" s="1024">
        <f t="shared" si="311"/>
        <v>0</v>
      </c>
      <c r="AL122" s="1024">
        <f t="shared" si="311"/>
        <v>239479</v>
      </c>
      <c r="AM122" s="1024">
        <f t="shared" si="311"/>
        <v>0</v>
      </c>
      <c r="AN122" s="1024">
        <f t="shared" si="311"/>
        <v>0</v>
      </c>
      <c r="AO122" s="1024">
        <f t="shared" si="311"/>
        <v>515000</v>
      </c>
      <c r="AP122" s="1024">
        <f t="shared" si="311"/>
        <v>0</v>
      </c>
      <c r="AQ122" s="1024">
        <f t="shared" si="311"/>
        <v>0</v>
      </c>
      <c r="AR122" s="1024">
        <f t="shared" si="311"/>
        <v>515000</v>
      </c>
      <c r="AS122" s="1024">
        <f t="shared" si="311"/>
        <v>0</v>
      </c>
      <c r="AT122" s="1024">
        <f t="shared" si="311"/>
        <v>0</v>
      </c>
      <c r="AU122" s="1025">
        <f t="shared" si="311"/>
        <v>765000</v>
      </c>
      <c r="AV122" s="1025">
        <f t="shared" si="311"/>
        <v>0</v>
      </c>
      <c r="AW122" s="1025">
        <f t="shared" si="311"/>
        <v>0</v>
      </c>
      <c r="AX122" s="1026">
        <f t="shared" si="311"/>
        <v>0</v>
      </c>
      <c r="AY122" s="1026">
        <f t="shared" si="311"/>
        <v>0</v>
      </c>
      <c r="AZ122" s="1026">
        <f t="shared" si="311"/>
        <v>0</v>
      </c>
      <c r="BA122" s="1026">
        <f t="shared" si="310"/>
        <v>0</v>
      </c>
      <c r="BB122" s="1024">
        <f t="shared" si="310"/>
        <v>50000</v>
      </c>
      <c r="BC122" s="1024">
        <f t="shared" si="310"/>
        <v>0</v>
      </c>
      <c r="BD122" s="1024">
        <f t="shared" si="310"/>
        <v>0</v>
      </c>
      <c r="BE122" s="1026">
        <f t="shared" si="310"/>
        <v>50000</v>
      </c>
      <c r="BF122" s="1026">
        <f t="shared" si="310"/>
        <v>0</v>
      </c>
      <c r="BG122" s="1026">
        <f t="shared" si="310"/>
        <v>0</v>
      </c>
      <c r="BH122" s="1026">
        <f t="shared" si="310"/>
        <v>35000</v>
      </c>
      <c r="BI122" s="1026">
        <f t="shared" si="310"/>
        <v>0</v>
      </c>
      <c r="BJ122" s="1026">
        <f t="shared" si="310"/>
        <v>0</v>
      </c>
      <c r="BK122" s="1026">
        <f t="shared" si="310"/>
        <v>0</v>
      </c>
      <c r="BL122" s="1026">
        <f t="shared" si="310"/>
        <v>0</v>
      </c>
      <c r="BM122" s="1026">
        <f t="shared" si="310"/>
        <v>0</v>
      </c>
      <c r="BN122" s="1023"/>
      <c r="BO122" s="1023">
        <f t="shared" si="312"/>
        <v>50000</v>
      </c>
      <c r="BP122" s="1023">
        <f t="shared" si="312"/>
        <v>50000</v>
      </c>
      <c r="BQ122" s="1023">
        <f t="shared" si="312"/>
        <v>0</v>
      </c>
      <c r="BR122" s="1023">
        <f t="shared" si="312"/>
        <v>0</v>
      </c>
      <c r="BS122" s="846"/>
    </row>
    <row r="123" spans="1:71" ht="37.5" customHeight="1">
      <c r="A123" s="847">
        <v>1</v>
      </c>
      <c r="B123" s="848" t="s">
        <v>219</v>
      </c>
      <c r="C123" s="642"/>
      <c r="D123" s="642"/>
      <c r="E123" s="849" t="s">
        <v>237</v>
      </c>
      <c r="F123" s="850">
        <v>950018</v>
      </c>
      <c r="G123" s="850">
        <v>850000</v>
      </c>
      <c r="H123" s="850"/>
      <c r="I123" s="850"/>
      <c r="J123" s="850"/>
      <c r="K123" s="736"/>
      <c r="L123" s="607"/>
      <c r="M123" s="736">
        <f>N123</f>
        <v>765000</v>
      </c>
      <c r="N123" s="850">
        <v>765000</v>
      </c>
      <c r="O123" s="736"/>
      <c r="P123" s="851"/>
      <c r="Q123" s="742"/>
      <c r="R123" s="742"/>
      <c r="S123" s="643"/>
      <c r="T123" s="742"/>
      <c r="U123" s="742"/>
      <c r="V123" s="643"/>
      <c r="W123" s="742"/>
      <c r="X123" s="742"/>
      <c r="Y123" s="643"/>
      <c r="Z123" s="742"/>
      <c r="AA123" s="742"/>
      <c r="AB123" s="643"/>
      <c r="AC123" s="740">
        <v>250000</v>
      </c>
      <c r="AD123" s="742"/>
      <c r="AE123" s="740"/>
      <c r="AF123" s="742">
        <v>10521</v>
      </c>
      <c r="AG123" s="742"/>
      <c r="AH123" s="742"/>
      <c r="AI123" s="739">
        <f t="shared" ref="AI123" si="313">AC123-AF123</f>
        <v>239479</v>
      </c>
      <c r="AJ123" s="742"/>
      <c r="AK123" s="643"/>
      <c r="AL123" s="742">
        <f>AI123</f>
        <v>239479</v>
      </c>
      <c r="AM123" s="643"/>
      <c r="AN123" s="742"/>
      <c r="AO123" s="742">
        <v>515000</v>
      </c>
      <c r="AP123" s="742"/>
      <c r="AQ123" s="742"/>
      <c r="AR123" s="742">
        <f>AO123</f>
        <v>515000</v>
      </c>
      <c r="AS123" s="742"/>
      <c r="AT123" s="742"/>
      <c r="AU123" s="743">
        <f t="shared" ref="AU123:AW123" si="314">Q123+AC123+AO123</f>
        <v>765000</v>
      </c>
      <c r="AV123" s="743">
        <f t="shared" si="314"/>
        <v>0</v>
      </c>
      <c r="AW123" s="743">
        <f t="shared" si="314"/>
        <v>0</v>
      </c>
      <c r="AX123" s="744"/>
      <c r="AY123" s="644">
        <f>N123-AU123</f>
        <v>0</v>
      </c>
      <c r="AZ123" s="744">
        <f t="shared" ref="AZ123:BA123" si="315">O123-AV123</f>
        <v>0</v>
      </c>
      <c r="BA123" s="744">
        <f t="shared" si="315"/>
        <v>0</v>
      </c>
      <c r="BB123" s="737">
        <v>50000</v>
      </c>
      <c r="BC123" s="737"/>
      <c r="BD123" s="737"/>
      <c r="BE123" s="379">
        <v>50000</v>
      </c>
      <c r="BF123" s="379"/>
      <c r="BG123" s="379"/>
      <c r="BH123" s="379">
        <v>35000</v>
      </c>
      <c r="BI123" s="379"/>
      <c r="BJ123" s="379"/>
      <c r="BK123" s="379"/>
      <c r="BL123" s="379"/>
      <c r="BM123" s="379"/>
      <c r="BN123" s="379" t="s">
        <v>428</v>
      </c>
      <c r="BO123" s="838">
        <v>50000</v>
      </c>
      <c r="BP123" s="838">
        <v>50000</v>
      </c>
      <c r="BQ123" s="838"/>
      <c r="BR123" s="838"/>
      <c r="BS123" s="852" t="s">
        <v>374</v>
      </c>
    </row>
    <row r="124" spans="1:71" ht="23.1" customHeight="1">
      <c r="A124" s="1125" t="s">
        <v>28</v>
      </c>
      <c r="B124" s="848" t="s">
        <v>417</v>
      </c>
      <c r="C124" s="642"/>
      <c r="D124" s="642"/>
      <c r="E124" s="849"/>
      <c r="F124" s="850"/>
      <c r="G124" s="850"/>
      <c r="H124" s="850"/>
      <c r="I124" s="850"/>
      <c r="J124" s="850"/>
      <c r="K124" s="736"/>
      <c r="L124" s="607"/>
      <c r="M124" s="736">
        <f>M119*0.1/0.9</f>
        <v>85000</v>
      </c>
      <c r="N124" s="850">
        <f>M124</f>
        <v>85000</v>
      </c>
      <c r="O124" s="736"/>
      <c r="P124" s="851"/>
      <c r="Q124" s="742"/>
      <c r="R124" s="742"/>
      <c r="S124" s="643"/>
      <c r="T124" s="742"/>
      <c r="U124" s="742"/>
      <c r="V124" s="643"/>
      <c r="W124" s="742"/>
      <c r="X124" s="742"/>
      <c r="Y124" s="643"/>
      <c r="Z124" s="742"/>
      <c r="AA124" s="742"/>
      <c r="AB124" s="643"/>
      <c r="AC124" s="740"/>
      <c r="AD124" s="742"/>
      <c r="AE124" s="740"/>
      <c r="AF124" s="742"/>
      <c r="AG124" s="742"/>
      <c r="AH124" s="742"/>
      <c r="AI124" s="739"/>
      <c r="AJ124" s="742"/>
      <c r="AK124" s="643"/>
      <c r="AL124" s="742"/>
      <c r="AM124" s="643"/>
      <c r="AN124" s="742"/>
      <c r="AO124" s="742"/>
      <c r="AP124" s="742"/>
      <c r="AQ124" s="742"/>
      <c r="AR124" s="742"/>
      <c r="AS124" s="742"/>
      <c r="AT124" s="742"/>
      <c r="AU124" s="743"/>
      <c r="AV124" s="743"/>
      <c r="AW124" s="743"/>
      <c r="AX124" s="744"/>
      <c r="AY124" s="644">
        <f>M124-AU124</f>
        <v>85000</v>
      </c>
      <c r="AZ124" s="744"/>
      <c r="BA124" s="744"/>
      <c r="BB124" s="737"/>
      <c r="BC124" s="737"/>
      <c r="BD124" s="737"/>
      <c r="BE124" s="379"/>
      <c r="BF124" s="379"/>
      <c r="BG124" s="379"/>
      <c r="BH124" s="379"/>
      <c r="BI124" s="379"/>
      <c r="BJ124" s="379"/>
      <c r="BK124" s="379"/>
      <c r="BL124" s="379"/>
      <c r="BM124" s="379"/>
      <c r="BN124" s="379"/>
      <c r="BO124" s="838"/>
      <c r="BP124" s="838"/>
      <c r="BQ124" s="838"/>
      <c r="BR124" s="838"/>
      <c r="BS124" s="852"/>
    </row>
    <row r="125" spans="1:71" ht="23.1" customHeight="1">
      <c r="A125" s="1125" t="s">
        <v>3</v>
      </c>
      <c r="B125" s="848" t="s">
        <v>220</v>
      </c>
      <c r="C125" s="642"/>
      <c r="D125" s="642"/>
      <c r="E125" s="849"/>
      <c r="F125" s="850">
        <f>F126+F146</f>
        <v>45861.111111111109</v>
      </c>
      <c r="G125" s="850"/>
      <c r="H125" s="850"/>
      <c r="I125" s="850"/>
      <c r="J125" s="850"/>
      <c r="K125" s="736"/>
      <c r="L125" s="607"/>
      <c r="M125" s="736">
        <f>M126+M146</f>
        <v>30000</v>
      </c>
      <c r="N125" s="736">
        <f t="shared" ref="N125:P125" si="316">N126+N146</f>
        <v>30000</v>
      </c>
      <c r="O125" s="736">
        <f t="shared" si="316"/>
        <v>0</v>
      </c>
      <c r="P125" s="736">
        <f t="shared" si="316"/>
        <v>0</v>
      </c>
      <c r="Q125" s="736">
        <f>Q126+Q146</f>
        <v>0</v>
      </c>
      <c r="R125" s="736">
        <f t="shared" ref="R125:BM125" si="317">R126+R146</f>
        <v>0</v>
      </c>
      <c r="S125" s="736">
        <f t="shared" si="317"/>
        <v>0</v>
      </c>
      <c r="T125" s="736">
        <f t="shared" si="317"/>
        <v>0</v>
      </c>
      <c r="U125" s="736">
        <f t="shared" si="317"/>
        <v>0</v>
      </c>
      <c r="V125" s="736">
        <f t="shared" si="317"/>
        <v>0</v>
      </c>
      <c r="W125" s="736">
        <f t="shared" si="317"/>
        <v>0</v>
      </c>
      <c r="X125" s="736">
        <f t="shared" si="317"/>
        <v>0</v>
      </c>
      <c r="Y125" s="736">
        <f t="shared" si="317"/>
        <v>0</v>
      </c>
      <c r="Z125" s="736">
        <f t="shared" si="317"/>
        <v>0</v>
      </c>
      <c r="AA125" s="736">
        <f t="shared" si="317"/>
        <v>0</v>
      </c>
      <c r="AB125" s="736">
        <f t="shared" si="317"/>
        <v>0</v>
      </c>
      <c r="AC125" s="736">
        <f t="shared" si="317"/>
        <v>27000</v>
      </c>
      <c r="AD125" s="736">
        <f t="shared" si="317"/>
        <v>0</v>
      </c>
      <c r="AE125" s="736">
        <f t="shared" si="317"/>
        <v>0</v>
      </c>
      <c r="AF125" s="736">
        <f t="shared" si="317"/>
        <v>1354</v>
      </c>
      <c r="AG125" s="736">
        <f t="shared" si="317"/>
        <v>0</v>
      </c>
      <c r="AH125" s="736">
        <f t="shared" si="317"/>
        <v>1354</v>
      </c>
      <c r="AI125" s="736">
        <f t="shared" si="317"/>
        <v>25646</v>
      </c>
      <c r="AJ125" s="736">
        <f t="shared" si="317"/>
        <v>0</v>
      </c>
      <c r="AK125" s="736">
        <f t="shared" si="317"/>
        <v>0</v>
      </c>
      <c r="AL125" s="736">
        <f t="shared" si="317"/>
        <v>25646</v>
      </c>
      <c r="AM125" s="736">
        <f t="shared" si="317"/>
        <v>0</v>
      </c>
      <c r="AN125" s="736">
        <f t="shared" si="317"/>
        <v>0</v>
      </c>
      <c r="AO125" s="736">
        <f t="shared" si="317"/>
        <v>0</v>
      </c>
      <c r="AP125" s="736">
        <f t="shared" si="317"/>
        <v>0</v>
      </c>
      <c r="AQ125" s="736">
        <f t="shared" si="317"/>
        <v>0</v>
      </c>
      <c r="AR125" s="736">
        <f t="shared" si="317"/>
        <v>0</v>
      </c>
      <c r="AS125" s="736">
        <f t="shared" si="317"/>
        <v>0</v>
      </c>
      <c r="AT125" s="736">
        <f t="shared" si="317"/>
        <v>0</v>
      </c>
      <c r="AU125" s="736">
        <f t="shared" si="317"/>
        <v>27000</v>
      </c>
      <c r="AV125" s="736">
        <f t="shared" si="317"/>
        <v>0</v>
      </c>
      <c r="AW125" s="736">
        <f t="shared" si="317"/>
        <v>0</v>
      </c>
      <c r="AX125" s="736">
        <f t="shared" si="317"/>
        <v>3000</v>
      </c>
      <c r="AY125" s="736">
        <f t="shared" si="317"/>
        <v>3000</v>
      </c>
      <c r="AZ125" s="736">
        <f t="shared" si="317"/>
        <v>0</v>
      </c>
      <c r="BA125" s="736">
        <f t="shared" si="317"/>
        <v>0</v>
      </c>
      <c r="BB125" s="742">
        <f t="shared" si="317"/>
        <v>3000</v>
      </c>
      <c r="BC125" s="742">
        <f t="shared" si="317"/>
        <v>0</v>
      </c>
      <c r="BD125" s="742">
        <f t="shared" si="317"/>
        <v>0</v>
      </c>
      <c r="BE125" s="736">
        <f t="shared" si="317"/>
        <v>3000</v>
      </c>
      <c r="BF125" s="736">
        <f t="shared" si="317"/>
        <v>0</v>
      </c>
      <c r="BG125" s="736">
        <f t="shared" si="317"/>
        <v>0</v>
      </c>
      <c r="BH125" s="736">
        <f t="shared" si="317"/>
        <v>0</v>
      </c>
      <c r="BI125" s="736">
        <f t="shared" si="317"/>
        <v>0</v>
      </c>
      <c r="BJ125" s="736">
        <f t="shared" si="317"/>
        <v>0</v>
      </c>
      <c r="BK125" s="736">
        <f t="shared" si="317"/>
        <v>0</v>
      </c>
      <c r="BL125" s="736">
        <f t="shared" si="317"/>
        <v>0</v>
      </c>
      <c r="BM125" s="736">
        <f t="shared" si="317"/>
        <v>0</v>
      </c>
      <c r="BN125" s="379"/>
      <c r="BO125" s="838"/>
      <c r="BP125" s="838"/>
      <c r="BQ125" s="838"/>
      <c r="BR125" s="838"/>
      <c r="BS125" s="852"/>
    </row>
    <row r="126" spans="1:71" ht="15.75" customHeight="1">
      <c r="A126" s="847" t="s">
        <v>29</v>
      </c>
      <c r="B126" s="848" t="s">
        <v>415</v>
      </c>
      <c r="C126" s="642"/>
      <c r="D126" s="642"/>
      <c r="E126" s="849"/>
      <c r="F126" s="850">
        <f>F127</f>
        <v>41275</v>
      </c>
      <c r="G126" s="850">
        <f t="shared" ref="G126:AZ128" si="318">G127</f>
        <v>30000</v>
      </c>
      <c r="H126" s="850"/>
      <c r="I126" s="850"/>
      <c r="J126" s="850"/>
      <c r="K126" s="850">
        <f t="shared" si="318"/>
        <v>0</v>
      </c>
      <c r="L126" s="850">
        <f t="shared" si="318"/>
        <v>0</v>
      </c>
      <c r="M126" s="850">
        <f t="shared" si="318"/>
        <v>27000</v>
      </c>
      <c r="N126" s="850">
        <f t="shared" si="318"/>
        <v>27000</v>
      </c>
      <c r="O126" s="850">
        <f t="shared" si="318"/>
        <v>0</v>
      </c>
      <c r="P126" s="851">
        <f t="shared" si="318"/>
        <v>0</v>
      </c>
      <c r="Q126" s="851">
        <f t="shared" si="318"/>
        <v>0</v>
      </c>
      <c r="R126" s="851">
        <f t="shared" si="318"/>
        <v>0</v>
      </c>
      <c r="S126" s="851">
        <f t="shared" si="318"/>
        <v>0</v>
      </c>
      <c r="T126" s="851">
        <f t="shared" si="318"/>
        <v>0</v>
      </c>
      <c r="U126" s="851">
        <f t="shared" si="318"/>
        <v>0</v>
      </c>
      <c r="V126" s="851">
        <f t="shared" si="318"/>
        <v>0</v>
      </c>
      <c r="W126" s="851">
        <f t="shared" si="318"/>
        <v>0</v>
      </c>
      <c r="X126" s="851">
        <f t="shared" si="318"/>
        <v>0</v>
      </c>
      <c r="Y126" s="851">
        <f t="shared" si="318"/>
        <v>0</v>
      </c>
      <c r="Z126" s="851">
        <f t="shared" si="318"/>
        <v>0</v>
      </c>
      <c r="AA126" s="851">
        <f t="shared" si="318"/>
        <v>0</v>
      </c>
      <c r="AB126" s="851">
        <f t="shared" si="318"/>
        <v>0</v>
      </c>
      <c r="AC126" s="851">
        <f t="shared" si="318"/>
        <v>27000</v>
      </c>
      <c r="AD126" s="851">
        <f t="shared" si="318"/>
        <v>0</v>
      </c>
      <c r="AE126" s="851">
        <f t="shared" si="318"/>
        <v>0</v>
      </c>
      <c r="AF126" s="851">
        <f t="shared" si="318"/>
        <v>1354</v>
      </c>
      <c r="AG126" s="851">
        <f t="shared" si="318"/>
        <v>0</v>
      </c>
      <c r="AH126" s="851">
        <f t="shared" si="318"/>
        <v>1354</v>
      </c>
      <c r="AI126" s="851">
        <f t="shared" si="318"/>
        <v>25646</v>
      </c>
      <c r="AJ126" s="851">
        <f t="shared" si="318"/>
        <v>0</v>
      </c>
      <c r="AK126" s="851">
        <f t="shared" si="318"/>
        <v>0</v>
      </c>
      <c r="AL126" s="851">
        <f t="shared" si="318"/>
        <v>25646</v>
      </c>
      <c r="AM126" s="851">
        <f t="shared" si="318"/>
        <v>0</v>
      </c>
      <c r="AN126" s="851">
        <f t="shared" si="318"/>
        <v>0</v>
      </c>
      <c r="AO126" s="851">
        <f t="shared" si="318"/>
        <v>0</v>
      </c>
      <c r="AP126" s="851">
        <f t="shared" si="318"/>
        <v>0</v>
      </c>
      <c r="AQ126" s="851">
        <f t="shared" si="318"/>
        <v>0</v>
      </c>
      <c r="AR126" s="851">
        <f t="shared" si="318"/>
        <v>0</v>
      </c>
      <c r="AS126" s="851">
        <f t="shared" si="318"/>
        <v>0</v>
      </c>
      <c r="AT126" s="851">
        <f t="shared" si="318"/>
        <v>0</v>
      </c>
      <c r="AU126" s="1029">
        <f t="shared" si="318"/>
        <v>27000</v>
      </c>
      <c r="AV126" s="1029">
        <f t="shared" si="318"/>
        <v>0</v>
      </c>
      <c r="AW126" s="1029">
        <f t="shared" si="318"/>
        <v>0</v>
      </c>
      <c r="AX126" s="882">
        <f t="shared" si="318"/>
        <v>0</v>
      </c>
      <c r="AY126" s="882">
        <f t="shared" si="318"/>
        <v>0</v>
      </c>
      <c r="AZ126" s="882">
        <f t="shared" si="318"/>
        <v>0</v>
      </c>
      <c r="BA126" s="882">
        <f t="shared" ref="BA126:BM128" si="319">BA127</f>
        <v>0</v>
      </c>
      <c r="BB126" s="851">
        <f t="shared" si="319"/>
        <v>3000</v>
      </c>
      <c r="BC126" s="851">
        <f t="shared" si="319"/>
        <v>0</v>
      </c>
      <c r="BD126" s="851">
        <f t="shared" si="319"/>
        <v>0</v>
      </c>
      <c r="BE126" s="882">
        <f t="shared" si="319"/>
        <v>3000</v>
      </c>
      <c r="BF126" s="882">
        <f t="shared" si="319"/>
        <v>0</v>
      </c>
      <c r="BG126" s="882">
        <f t="shared" si="319"/>
        <v>0</v>
      </c>
      <c r="BH126" s="882">
        <f t="shared" si="319"/>
        <v>0</v>
      </c>
      <c r="BI126" s="882">
        <f t="shared" si="319"/>
        <v>0</v>
      </c>
      <c r="BJ126" s="882">
        <f t="shared" si="319"/>
        <v>0</v>
      </c>
      <c r="BK126" s="882">
        <f t="shared" si="319"/>
        <v>0</v>
      </c>
      <c r="BL126" s="882">
        <f t="shared" si="319"/>
        <v>0</v>
      </c>
      <c r="BM126" s="882">
        <f t="shared" si="319"/>
        <v>0</v>
      </c>
      <c r="BN126" s="850"/>
      <c r="BO126" s="850">
        <f t="shared" ref="BO126:BR128" si="320">BO127</f>
        <v>3000</v>
      </c>
      <c r="BP126" s="850">
        <f t="shared" si="320"/>
        <v>3000</v>
      </c>
      <c r="BQ126" s="850">
        <f t="shared" si="320"/>
        <v>0</v>
      </c>
      <c r="BR126" s="850">
        <f t="shared" si="320"/>
        <v>0</v>
      </c>
      <c r="BS126" s="852" t="s">
        <v>374</v>
      </c>
    </row>
    <row r="127" spans="1:71" ht="10.5" customHeight="1">
      <c r="A127" s="847"/>
      <c r="B127" s="837" t="s">
        <v>30</v>
      </c>
      <c r="C127" s="642"/>
      <c r="D127" s="642"/>
      <c r="E127" s="849"/>
      <c r="F127" s="850">
        <f>F128</f>
        <v>41275</v>
      </c>
      <c r="G127" s="850">
        <f t="shared" si="318"/>
        <v>30000</v>
      </c>
      <c r="H127" s="850"/>
      <c r="I127" s="850"/>
      <c r="J127" s="850"/>
      <c r="K127" s="850">
        <f t="shared" si="318"/>
        <v>0</v>
      </c>
      <c r="L127" s="850">
        <f t="shared" si="318"/>
        <v>0</v>
      </c>
      <c r="M127" s="850">
        <f t="shared" si="318"/>
        <v>27000</v>
      </c>
      <c r="N127" s="850">
        <f t="shared" si="318"/>
        <v>27000</v>
      </c>
      <c r="O127" s="850">
        <f t="shared" si="318"/>
        <v>0</v>
      </c>
      <c r="P127" s="851">
        <f t="shared" si="318"/>
        <v>0</v>
      </c>
      <c r="Q127" s="851">
        <f t="shared" si="318"/>
        <v>0</v>
      </c>
      <c r="R127" s="851">
        <f t="shared" si="318"/>
        <v>0</v>
      </c>
      <c r="S127" s="851">
        <f t="shared" si="318"/>
        <v>0</v>
      </c>
      <c r="T127" s="851">
        <f t="shared" si="318"/>
        <v>0</v>
      </c>
      <c r="U127" s="851">
        <f t="shared" si="318"/>
        <v>0</v>
      </c>
      <c r="V127" s="851">
        <f t="shared" si="318"/>
        <v>0</v>
      </c>
      <c r="W127" s="851">
        <f t="shared" si="318"/>
        <v>0</v>
      </c>
      <c r="X127" s="851">
        <f t="shared" si="318"/>
        <v>0</v>
      </c>
      <c r="Y127" s="851">
        <f t="shared" si="318"/>
        <v>0</v>
      </c>
      <c r="Z127" s="851">
        <f t="shared" si="318"/>
        <v>0</v>
      </c>
      <c r="AA127" s="851">
        <f t="shared" si="318"/>
        <v>0</v>
      </c>
      <c r="AB127" s="851">
        <f t="shared" si="318"/>
        <v>0</v>
      </c>
      <c r="AC127" s="851">
        <f t="shared" si="318"/>
        <v>27000</v>
      </c>
      <c r="AD127" s="851">
        <f t="shared" si="318"/>
        <v>0</v>
      </c>
      <c r="AE127" s="851">
        <f t="shared" si="318"/>
        <v>0</v>
      </c>
      <c r="AF127" s="851">
        <f t="shared" si="318"/>
        <v>1354</v>
      </c>
      <c r="AG127" s="851">
        <f t="shared" si="318"/>
        <v>0</v>
      </c>
      <c r="AH127" s="851">
        <f t="shared" si="318"/>
        <v>1354</v>
      </c>
      <c r="AI127" s="851">
        <f t="shared" si="318"/>
        <v>25646</v>
      </c>
      <c r="AJ127" s="851">
        <f t="shared" si="318"/>
        <v>0</v>
      </c>
      <c r="AK127" s="851">
        <f t="shared" si="318"/>
        <v>0</v>
      </c>
      <c r="AL127" s="851">
        <f t="shared" si="318"/>
        <v>25646</v>
      </c>
      <c r="AM127" s="851">
        <f t="shared" si="318"/>
        <v>0</v>
      </c>
      <c r="AN127" s="851">
        <f t="shared" si="318"/>
        <v>0</v>
      </c>
      <c r="AO127" s="851">
        <f t="shared" si="318"/>
        <v>0</v>
      </c>
      <c r="AP127" s="851">
        <f t="shared" si="318"/>
        <v>0</v>
      </c>
      <c r="AQ127" s="851">
        <f t="shared" si="318"/>
        <v>0</v>
      </c>
      <c r="AR127" s="851">
        <f t="shared" si="318"/>
        <v>0</v>
      </c>
      <c r="AS127" s="851">
        <f t="shared" si="318"/>
        <v>0</v>
      </c>
      <c r="AT127" s="851">
        <f t="shared" si="318"/>
        <v>0</v>
      </c>
      <c r="AU127" s="1029">
        <f t="shared" si="318"/>
        <v>27000</v>
      </c>
      <c r="AV127" s="1029">
        <f t="shared" si="318"/>
        <v>0</v>
      </c>
      <c r="AW127" s="1029">
        <f t="shared" si="318"/>
        <v>0</v>
      </c>
      <c r="AX127" s="882">
        <f t="shared" si="318"/>
        <v>0</v>
      </c>
      <c r="AY127" s="882">
        <f t="shared" si="318"/>
        <v>0</v>
      </c>
      <c r="AZ127" s="882">
        <f t="shared" si="318"/>
        <v>0</v>
      </c>
      <c r="BA127" s="882">
        <f t="shared" si="319"/>
        <v>0</v>
      </c>
      <c r="BB127" s="851">
        <f t="shared" si="319"/>
        <v>3000</v>
      </c>
      <c r="BC127" s="851">
        <f t="shared" si="319"/>
        <v>0</v>
      </c>
      <c r="BD127" s="851">
        <f t="shared" si="319"/>
        <v>0</v>
      </c>
      <c r="BE127" s="882">
        <f t="shared" si="319"/>
        <v>3000</v>
      </c>
      <c r="BF127" s="882">
        <f t="shared" si="319"/>
        <v>0</v>
      </c>
      <c r="BG127" s="882">
        <f t="shared" si="319"/>
        <v>0</v>
      </c>
      <c r="BH127" s="882">
        <f t="shared" si="319"/>
        <v>0</v>
      </c>
      <c r="BI127" s="882">
        <f t="shared" si="319"/>
        <v>0</v>
      </c>
      <c r="BJ127" s="882">
        <f t="shared" si="319"/>
        <v>0</v>
      </c>
      <c r="BK127" s="882">
        <f t="shared" si="319"/>
        <v>0</v>
      </c>
      <c r="BL127" s="882">
        <f t="shared" si="319"/>
        <v>0</v>
      </c>
      <c r="BM127" s="850"/>
      <c r="BN127" s="850"/>
      <c r="BO127" s="850">
        <f t="shared" si="320"/>
        <v>3000</v>
      </c>
      <c r="BP127" s="850">
        <f t="shared" si="320"/>
        <v>3000</v>
      </c>
      <c r="BQ127" s="850">
        <f t="shared" si="320"/>
        <v>0</v>
      </c>
      <c r="BR127" s="850">
        <f t="shared" si="320"/>
        <v>0</v>
      </c>
      <c r="BS127" s="839"/>
    </row>
    <row r="128" spans="1:71" ht="26.65" customHeight="1">
      <c r="A128" s="847" t="s">
        <v>29</v>
      </c>
      <c r="B128" s="376" t="s">
        <v>266</v>
      </c>
      <c r="C128" s="642"/>
      <c r="D128" s="642"/>
      <c r="E128" s="849"/>
      <c r="F128" s="850">
        <f>F129</f>
        <v>41275</v>
      </c>
      <c r="G128" s="850">
        <f t="shared" si="318"/>
        <v>30000</v>
      </c>
      <c r="H128" s="850"/>
      <c r="I128" s="850"/>
      <c r="J128" s="850"/>
      <c r="K128" s="850">
        <f t="shared" si="318"/>
        <v>0</v>
      </c>
      <c r="L128" s="850">
        <f t="shared" si="318"/>
        <v>0</v>
      </c>
      <c r="M128" s="850">
        <f t="shared" si="318"/>
        <v>27000</v>
      </c>
      <c r="N128" s="850">
        <f t="shared" si="318"/>
        <v>27000</v>
      </c>
      <c r="O128" s="850">
        <f t="shared" si="318"/>
        <v>0</v>
      </c>
      <c r="P128" s="851">
        <f t="shared" si="318"/>
        <v>0</v>
      </c>
      <c r="Q128" s="851">
        <f t="shared" si="318"/>
        <v>0</v>
      </c>
      <c r="R128" s="851">
        <f t="shared" si="318"/>
        <v>0</v>
      </c>
      <c r="S128" s="851">
        <f t="shared" si="318"/>
        <v>0</v>
      </c>
      <c r="T128" s="851">
        <f t="shared" si="318"/>
        <v>0</v>
      </c>
      <c r="U128" s="851">
        <f t="shared" si="318"/>
        <v>0</v>
      </c>
      <c r="V128" s="851">
        <f t="shared" si="318"/>
        <v>0</v>
      </c>
      <c r="W128" s="851">
        <f t="shared" si="318"/>
        <v>0</v>
      </c>
      <c r="X128" s="851">
        <f t="shared" si="318"/>
        <v>0</v>
      </c>
      <c r="Y128" s="851">
        <f t="shared" si="318"/>
        <v>0</v>
      </c>
      <c r="Z128" s="851">
        <f t="shared" si="318"/>
        <v>0</v>
      </c>
      <c r="AA128" s="851">
        <f t="shared" si="318"/>
        <v>0</v>
      </c>
      <c r="AB128" s="851">
        <f t="shared" si="318"/>
        <v>0</v>
      </c>
      <c r="AC128" s="851">
        <f t="shared" si="318"/>
        <v>27000</v>
      </c>
      <c r="AD128" s="851">
        <f t="shared" si="318"/>
        <v>0</v>
      </c>
      <c r="AE128" s="851">
        <f t="shared" si="318"/>
        <v>0</v>
      </c>
      <c r="AF128" s="851">
        <f t="shared" si="318"/>
        <v>1354</v>
      </c>
      <c r="AG128" s="851">
        <f t="shared" si="318"/>
        <v>0</v>
      </c>
      <c r="AH128" s="851">
        <f t="shared" si="318"/>
        <v>1354</v>
      </c>
      <c r="AI128" s="851">
        <f t="shared" si="318"/>
        <v>25646</v>
      </c>
      <c r="AJ128" s="851">
        <f t="shared" si="318"/>
        <v>0</v>
      </c>
      <c r="AK128" s="851">
        <f t="shared" si="318"/>
        <v>0</v>
      </c>
      <c r="AL128" s="851">
        <f t="shared" si="318"/>
        <v>25646</v>
      </c>
      <c r="AM128" s="851">
        <f t="shared" si="318"/>
        <v>0</v>
      </c>
      <c r="AN128" s="851">
        <f t="shared" si="318"/>
        <v>0</v>
      </c>
      <c r="AO128" s="851">
        <f t="shared" si="318"/>
        <v>0</v>
      </c>
      <c r="AP128" s="851">
        <f t="shared" si="318"/>
        <v>0</v>
      </c>
      <c r="AQ128" s="851">
        <f t="shared" si="318"/>
        <v>0</v>
      </c>
      <c r="AR128" s="851">
        <f t="shared" si="318"/>
        <v>0</v>
      </c>
      <c r="AS128" s="851">
        <f t="shared" si="318"/>
        <v>0</v>
      </c>
      <c r="AT128" s="851">
        <f t="shared" si="318"/>
        <v>0</v>
      </c>
      <c r="AU128" s="1029">
        <f t="shared" si="318"/>
        <v>27000</v>
      </c>
      <c r="AV128" s="1029">
        <f t="shared" si="318"/>
        <v>0</v>
      </c>
      <c r="AW128" s="1029">
        <f t="shared" si="318"/>
        <v>0</v>
      </c>
      <c r="AX128" s="882">
        <f t="shared" si="318"/>
        <v>0</v>
      </c>
      <c r="AY128" s="882">
        <f t="shared" si="318"/>
        <v>0</v>
      </c>
      <c r="AZ128" s="882">
        <f t="shared" si="318"/>
        <v>0</v>
      </c>
      <c r="BA128" s="882">
        <f t="shared" si="319"/>
        <v>0</v>
      </c>
      <c r="BB128" s="851">
        <f t="shared" si="319"/>
        <v>3000</v>
      </c>
      <c r="BC128" s="851">
        <f t="shared" si="319"/>
        <v>0</v>
      </c>
      <c r="BD128" s="851">
        <f t="shared" si="319"/>
        <v>0</v>
      </c>
      <c r="BE128" s="882">
        <f t="shared" si="319"/>
        <v>3000</v>
      </c>
      <c r="BF128" s="882">
        <f t="shared" si="319"/>
        <v>0</v>
      </c>
      <c r="BG128" s="882">
        <f t="shared" si="319"/>
        <v>0</v>
      </c>
      <c r="BH128" s="882">
        <f t="shared" si="319"/>
        <v>0</v>
      </c>
      <c r="BI128" s="882">
        <f t="shared" si="319"/>
        <v>0</v>
      </c>
      <c r="BJ128" s="882">
        <f t="shared" si="319"/>
        <v>0</v>
      </c>
      <c r="BK128" s="882">
        <f t="shared" si="319"/>
        <v>0</v>
      </c>
      <c r="BL128" s="882">
        <f t="shared" si="319"/>
        <v>0</v>
      </c>
      <c r="BM128" s="882">
        <f t="shared" si="319"/>
        <v>0</v>
      </c>
      <c r="BN128" s="850"/>
      <c r="BO128" s="850">
        <f t="shared" si="320"/>
        <v>3000</v>
      </c>
      <c r="BP128" s="850">
        <f t="shared" si="320"/>
        <v>3000</v>
      </c>
      <c r="BQ128" s="850">
        <f t="shared" si="320"/>
        <v>0</v>
      </c>
      <c r="BR128" s="850">
        <f t="shared" si="320"/>
        <v>0</v>
      </c>
      <c r="BS128" s="839"/>
    </row>
    <row r="129" spans="1:71" ht="17.100000000000001" customHeight="1">
      <c r="A129" s="1028"/>
      <c r="B129" s="1022" t="s">
        <v>24</v>
      </c>
      <c r="C129" s="844"/>
      <c r="D129" s="844"/>
      <c r="E129" s="855"/>
      <c r="F129" s="1030">
        <f t="shared" ref="F129:BR129" si="321">SUM(F130:F145)</f>
        <v>41275</v>
      </c>
      <c r="G129" s="1030">
        <f t="shared" si="321"/>
        <v>30000</v>
      </c>
      <c r="H129" s="1030"/>
      <c r="I129" s="1030"/>
      <c r="J129" s="1030"/>
      <c r="K129" s="1030">
        <f t="shared" si="321"/>
        <v>0</v>
      </c>
      <c r="L129" s="1030">
        <f t="shared" si="321"/>
        <v>0</v>
      </c>
      <c r="M129" s="1030">
        <f t="shared" si="321"/>
        <v>27000</v>
      </c>
      <c r="N129" s="1030">
        <f t="shared" si="321"/>
        <v>27000</v>
      </c>
      <c r="O129" s="1030">
        <f t="shared" si="321"/>
        <v>0</v>
      </c>
      <c r="P129" s="1031">
        <f t="shared" si="321"/>
        <v>0</v>
      </c>
      <c r="Q129" s="1031">
        <f t="shared" si="321"/>
        <v>0</v>
      </c>
      <c r="R129" s="1031">
        <f t="shared" si="321"/>
        <v>0</v>
      </c>
      <c r="S129" s="1031">
        <f t="shared" si="321"/>
        <v>0</v>
      </c>
      <c r="T129" s="1031">
        <f t="shared" si="321"/>
        <v>0</v>
      </c>
      <c r="U129" s="1031">
        <f t="shared" si="321"/>
        <v>0</v>
      </c>
      <c r="V129" s="1031">
        <f t="shared" si="321"/>
        <v>0</v>
      </c>
      <c r="W129" s="1031">
        <f t="shared" si="321"/>
        <v>0</v>
      </c>
      <c r="X129" s="1031">
        <f t="shared" si="321"/>
        <v>0</v>
      </c>
      <c r="Y129" s="1031">
        <f t="shared" si="321"/>
        <v>0</v>
      </c>
      <c r="Z129" s="1031">
        <f t="shared" si="321"/>
        <v>0</v>
      </c>
      <c r="AA129" s="1031">
        <f t="shared" si="321"/>
        <v>0</v>
      </c>
      <c r="AB129" s="1031">
        <f t="shared" si="321"/>
        <v>0</v>
      </c>
      <c r="AC129" s="1031">
        <f t="shared" si="321"/>
        <v>27000</v>
      </c>
      <c r="AD129" s="1031">
        <f t="shared" si="321"/>
        <v>0</v>
      </c>
      <c r="AE129" s="1031">
        <f t="shared" si="321"/>
        <v>0</v>
      </c>
      <c r="AF129" s="1031">
        <f t="shared" si="321"/>
        <v>1354</v>
      </c>
      <c r="AG129" s="1031">
        <f t="shared" si="321"/>
        <v>0</v>
      </c>
      <c r="AH129" s="1031">
        <f t="shared" si="321"/>
        <v>1354</v>
      </c>
      <c r="AI129" s="1031">
        <f t="shared" si="321"/>
        <v>25646</v>
      </c>
      <c r="AJ129" s="1031">
        <f t="shared" si="321"/>
        <v>0</v>
      </c>
      <c r="AK129" s="1031">
        <f t="shared" si="321"/>
        <v>0</v>
      </c>
      <c r="AL129" s="1031">
        <f t="shared" si="321"/>
        <v>25646</v>
      </c>
      <c r="AM129" s="1031">
        <f t="shared" si="321"/>
        <v>0</v>
      </c>
      <c r="AN129" s="1031">
        <f t="shared" si="321"/>
        <v>0</v>
      </c>
      <c r="AO129" s="1031">
        <f t="shared" si="321"/>
        <v>0</v>
      </c>
      <c r="AP129" s="1031">
        <f t="shared" si="321"/>
        <v>0</v>
      </c>
      <c r="AQ129" s="1031">
        <f t="shared" si="321"/>
        <v>0</v>
      </c>
      <c r="AR129" s="1031">
        <f t="shared" si="321"/>
        <v>0</v>
      </c>
      <c r="AS129" s="1031">
        <f t="shared" si="321"/>
        <v>0</v>
      </c>
      <c r="AT129" s="1031">
        <f t="shared" si="321"/>
        <v>0</v>
      </c>
      <c r="AU129" s="1032">
        <f t="shared" si="321"/>
        <v>27000</v>
      </c>
      <c r="AV129" s="1032">
        <f t="shared" si="321"/>
        <v>0</v>
      </c>
      <c r="AW129" s="1032">
        <f t="shared" si="321"/>
        <v>0</v>
      </c>
      <c r="AX129" s="1033">
        <f t="shared" si="321"/>
        <v>0</v>
      </c>
      <c r="AY129" s="1033">
        <f t="shared" si="321"/>
        <v>0</v>
      </c>
      <c r="AZ129" s="1033">
        <f t="shared" si="321"/>
        <v>0</v>
      </c>
      <c r="BA129" s="1033">
        <f t="shared" si="321"/>
        <v>0</v>
      </c>
      <c r="BB129" s="1031">
        <f t="shared" si="321"/>
        <v>3000</v>
      </c>
      <c r="BC129" s="1031">
        <f t="shared" si="321"/>
        <v>0</v>
      </c>
      <c r="BD129" s="1031">
        <f t="shared" si="321"/>
        <v>0</v>
      </c>
      <c r="BE129" s="1033">
        <f t="shared" si="321"/>
        <v>3000</v>
      </c>
      <c r="BF129" s="1033">
        <f t="shared" si="321"/>
        <v>0</v>
      </c>
      <c r="BG129" s="1033">
        <f t="shared" si="321"/>
        <v>0</v>
      </c>
      <c r="BH129" s="1033">
        <f t="shared" si="321"/>
        <v>0</v>
      </c>
      <c r="BI129" s="1033">
        <f t="shared" si="321"/>
        <v>0</v>
      </c>
      <c r="BJ129" s="1033">
        <f t="shared" si="321"/>
        <v>0</v>
      </c>
      <c r="BK129" s="1033">
        <f t="shared" si="321"/>
        <v>0</v>
      </c>
      <c r="BL129" s="1033">
        <f t="shared" si="321"/>
        <v>0</v>
      </c>
      <c r="BM129" s="1033">
        <f t="shared" si="321"/>
        <v>0</v>
      </c>
      <c r="BN129" s="379" t="s">
        <v>429</v>
      </c>
      <c r="BO129" s="1030">
        <f t="shared" si="321"/>
        <v>3000</v>
      </c>
      <c r="BP129" s="1030">
        <f t="shared" si="321"/>
        <v>3000</v>
      </c>
      <c r="BQ129" s="1030">
        <f t="shared" si="321"/>
        <v>0</v>
      </c>
      <c r="BR129" s="1030">
        <f t="shared" si="321"/>
        <v>0</v>
      </c>
      <c r="BS129" s="846"/>
    </row>
    <row r="130" spans="1:71" ht="36.6" customHeight="1">
      <c r="A130" s="847">
        <v>1</v>
      </c>
      <c r="B130" s="848" t="s">
        <v>221</v>
      </c>
      <c r="C130" s="642"/>
      <c r="D130" s="642"/>
      <c r="E130" s="849" t="s">
        <v>238</v>
      </c>
      <c r="F130" s="850">
        <v>1309</v>
      </c>
      <c r="G130" s="858">
        <v>1150</v>
      </c>
      <c r="H130" s="858"/>
      <c r="I130" s="858"/>
      <c r="J130" s="858"/>
      <c r="K130" s="736"/>
      <c r="L130" s="607"/>
      <c r="M130" s="736">
        <f>N130</f>
        <v>1035</v>
      </c>
      <c r="N130" s="607">
        <f>G130*0.9</f>
        <v>1035</v>
      </c>
      <c r="O130" s="736"/>
      <c r="P130" s="851"/>
      <c r="Q130" s="742"/>
      <c r="R130" s="742"/>
      <c r="S130" s="643"/>
      <c r="T130" s="742"/>
      <c r="U130" s="742"/>
      <c r="V130" s="643"/>
      <c r="W130" s="742"/>
      <c r="X130" s="742"/>
      <c r="Y130" s="643"/>
      <c r="Z130" s="742"/>
      <c r="AA130" s="742"/>
      <c r="AB130" s="643"/>
      <c r="AC130" s="742">
        <f>N130</f>
        <v>1035</v>
      </c>
      <c r="AD130" s="742"/>
      <c r="AE130" s="859"/>
      <c r="AF130" s="742">
        <f t="shared" ref="AF130:AF145" si="322">AG130+AH130</f>
        <v>0</v>
      </c>
      <c r="AG130" s="742"/>
      <c r="AH130" s="742"/>
      <c r="AI130" s="739">
        <f t="shared" ref="AI130:AI145" si="323">AC130-AF130</f>
        <v>1035</v>
      </c>
      <c r="AJ130" s="742"/>
      <c r="AK130" s="643"/>
      <c r="AL130" s="742">
        <f>AI130</f>
        <v>1035</v>
      </c>
      <c r="AM130" s="643"/>
      <c r="AN130" s="742"/>
      <c r="AO130" s="643"/>
      <c r="AP130" s="742"/>
      <c r="AQ130" s="742"/>
      <c r="AR130" s="742"/>
      <c r="AS130" s="742"/>
      <c r="AT130" s="742"/>
      <c r="AU130" s="743">
        <f t="shared" ref="AU130:AW145" si="324">Q130+AC130+AO130</f>
        <v>1035</v>
      </c>
      <c r="AV130" s="743">
        <f t="shared" si="324"/>
        <v>0</v>
      </c>
      <c r="AW130" s="743">
        <f t="shared" si="324"/>
        <v>0</v>
      </c>
      <c r="AX130" s="744">
        <f t="shared" ref="AX130:AX147" si="325">AY130</f>
        <v>0</v>
      </c>
      <c r="AY130" s="644">
        <f t="shared" ref="AY130:BA145" si="326">N130-AU130</f>
        <v>0</v>
      </c>
      <c r="AZ130" s="744">
        <f t="shared" si="326"/>
        <v>0</v>
      </c>
      <c r="BA130" s="744">
        <f t="shared" si="326"/>
        <v>0</v>
      </c>
      <c r="BB130" s="737">
        <f>N130*0.1/0.9</f>
        <v>115</v>
      </c>
      <c r="BC130" s="737"/>
      <c r="BD130" s="737"/>
      <c r="BE130" s="379">
        <f>BB130</f>
        <v>115</v>
      </c>
      <c r="BF130" s="379"/>
      <c r="BG130" s="379"/>
      <c r="BH130" s="379"/>
      <c r="BI130" s="379"/>
      <c r="BJ130" s="379"/>
      <c r="BK130" s="379"/>
      <c r="BL130" s="379"/>
      <c r="BM130" s="379"/>
      <c r="BN130" s="379"/>
      <c r="BO130" s="838">
        <f>BP130</f>
        <v>115</v>
      </c>
      <c r="BP130" s="838">
        <f>G130*0.1</f>
        <v>115</v>
      </c>
      <c r="BQ130" s="838"/>
      <c r="BR130" s="838"/>
      <c r="BS130" s="839"/>
    </row>
    <row r="131" spans="1:71" ht="36.6" customHeight="1">
      <c r="A131" s="847">
        <f t="shared" ref="A131:A143" si="327">+A130+1</f>
        <v>2</v>
      </c>
      <c r="B131" s="848" t="s">
        <v>222</v>
      </c>
      <c r="C131" s="642"/>
      <c r="D131" s="642"/>
      <c r="E131" s="849" t="s">
        <v>239</v>
      </c>
      <c r="F131" s="850">
        <v>1941</v>
      </c>
      <c r="G131" s="858">
        <v>1725</v>
      </c>
      <c r="H131" s="858"/>
      <c r="I131" s="858"/>
      <c r="J131" s="858"/>
      <c r="K131" s="736"/>
      <c r="L131" s="607"/>
      <c r="M131" s="736">
        <f t="shared" ref="M131:M145" si="328">N131</f>
        <v>1552.5</v>
      </c>
      <c r="N131" s="607">
        <f t="shared" ref="N131:N145" si="329">G131*0.9</f>
        <v>1552.5</v>
      </c>
      <c r="O131" s="736"/>
      <c r="P131" s="851"/>
      <c r="Q131" s="742"/>
      <c r="R131" s="742"/>
      <c r="S131" s="643"/>
      <c r="T131" s="742"/>
      <c r="U131" s="742"/>
      <c r="V131" s="643"/>
      <c r="W131" s="742"/>
      <c r="X131" s="742"/>
      <c r="Y131" s="643"/>
      <c r="Z131" s="742"/>
      <c r="AA131" s="742"/>
      <c r="AB131" s="643"/>
      <c r="AC131" s="742">
        <f t="shared" ref="AC131:AC145" si="330">N131</f>
        <v>1552.5</v>
      </c>
      <c r="AD131" s="742"/>
      <c r="AE131" s="859"/>
      <c r="AF131" s="742">
        <f t="shared" si="322"/>
        <v>0</v>
      </c>
      <c r="AG131" s="742"/>
      <c r="AH131" s="742"/>
      <c r="AI131" s="739">
        <f t="shared" si="323"/>
        <v>1552.5</v>
      </c>
      <c r="AJ131" s="742"/>
      <c r="AK131" s="643"/>
      <c r="AL131" s="742">
        <f t="shared" ref="AL131:AL145" si="331">AI131</f>
        <v>1552.5</v>
      </c>
      <c r="AM131" s="643"/>
      <c r="AN131" s="742"/>
      <c r="AO131" s="643"/>
      <c r="AP131" s="742"/>
      <c r="AQ131" s="742"/>
      <c r="AR131" s="742"/>
      <c r="AS131" s="742"/>
      <c r="AT131" s="742"/>
      <c r="AU131" s="743">
        <f t="shared" si="324"/>
        <v>1552.5</v>
      </c>
      <c r="AV131" s="743">
        <f t="shared" si="324"/>
        <v>0</v>
      </c>
      <c r="AW131" s="743">
        <f t="shared" si="324"/>
        <v>0</v>
      </c>
      <c r="AX131" s="744">
        <f t="shared" si="325"/>
        <v>0</v>
      </c>
      <c r="AY131" s="644">
        <f t="shared" si="326"/>
        <v>0</v>
      </c>
      <c r="AZ131" s="744">
        <f t="shared" si="326"/>
        <v>0</v>
      </c>
      <c r="BA131" s="744">
        <f t="shared" si="326"/>
        <v>0</v>
      </c>
      <c r="BB131" s="737">
        <f t="shared" ref="BB131:BB145" si="332">N131*0.1/0.9</f>
        <v>172.5</v>
      </c>
      <c r="BC131" s="737"/>
      <c r="BD131" s="737"/>
      <c r="BE131" s="379">
        <f t="shared" ref="BE131:BE145" si="333">BB131</f>
        <v>172.5</v>
      </c>
      <c r="BF131" s="379"/>
      <c r="BG131" s="379"/>
      <c r="BH131" s="379"/>
      <c r="BI131" s="379"/>
      <c r="BJ131" s="379"/>
      <c r="BK131" s="379"/>
      <c r="BL131" s="379"/>
      <c r="BM131" s="379"/>
      <c r="BN131" s="379"/>
      <c r="BO131" s="838">
        <f t="shared" ref="BO131:BO145" si="334">BP131</f>
        <v>172.5</v>
      </c>
      <c r="BP131" s="838">
        <f t="shared" ref="BP131:BP145" si="335">G131*0.1</f>
        <v>172.5</v>
      </c>
      <c r="BQ131" s="838"/>
      <c r="BR131" s="838"/>
      <c r="BS131" s="839"/>
    </row>
    <row r="132" spans="1:71" ht="36.6" customHeight="1">
      <c r="A132" s="847">
        <v>3</v>
      </c>
      <c r="B132" s="848" t="s">
        <v>223</v>
      </c>
      <c r="C132" s="642"/>
      <c r="D132" s="642"/>
      <c r="E132" s="849" t="s">
        <v>240</v>
      </c>
      <c r="F132" s="850">
        <v>1481</v>
      </c>
      <c r="G132" s="858">
        <v>1150</v>
      </c>
      <c r="H132" s="858"/>
      <c r="I132" s="858"/>
      <c r="J132" s="858"/>
      <c r="K132" s="736"/>
      <c r="L132" s="607"/>
      <c r="M132" s="736">
        <f t="shared" si="328"/>
        <v>1035</v>
      </c>
      <c r="N132" s="607">
        <f t="shared" si="329"/>
        <v>1035</v>
      </c>
      <c r="O132" s="736"/>
      <c r="P132" s="851"/>
      <c r="Q132" s="742"/>
      <c r="R132" s="742"/>
      <c r="S132" s="643"/>
      <c r="T132" s="742"/>
      <c r="U132" s="742"/>
      <c r="V132" s="643"/>
      <c r="W132" s="742"/>
      <c r="X132" s="742"/>
      <c r="Y132" s="643"/>
      <c r="Z132" s="742"/>
      <c r="AA132" s="742"/>
      <c r="AB132" s="643"/>
      <c r="AC132" s="742">
        <f t="shared" si="330"/>
        <v>1035</v>
      </c>
      <c r="AD132" s="742"/>
      <c r="AE132" s="859"/>
      <c r="AF132" s="742">
        <f t="shared" si="322"/>
        <v>87</v>
      </c>
      <c r="AG132" s="742"/>
      <c r="AH132" s="742">
        <v>87</v>
      </c>
      <c r="AI132" s="739">
        <f t="shared" si="323"/>
        <v>948</v>
      </c>
      <c r="AJ132" s="742"/>
      <c r="AK132" s="643"/>
      <c r="AL132" s="742">
        <f t="shared" si="331"/>
        <v>948</v>
      </c>
      <c r="AM132" s="643"/>
      <c r="AN132" s="742"/>
      <c r="AO132" s="643"/>
      <c r="AP132" s="742"/>
      <c r="AQ132" s="742"/>
      <c r="AR132" s="742"/>
      <c r="AS132" s="742"/>
      <c r="AT132" s="742"/>
      <c r="AU132" s="743">
        <f t="shared" si="324"/>
        <v>1035</v>
      </c>
      <c r="AV132" s="743">
        <f t="shared" si="324"/>
        <v>0</v>
      </c>
      <c r="AW132" s="743">
        <f t="shared" si="324"/>
        <v>0</v>
      </c>
      <c r="AX132" s="744">
        <f t="shared" si="325"/>
        <v>0</v>
      </c>
      <c r="AY132" s="644">
        <f t="shared" si="326"/>
        <v>0</v>
      </c>
      <c r="AZ132" s="744">
        <f t="shared" si="326"/>
        <v>0</v>
      </c>
      <c r="BA132" s="744">
        <f t="shared" si="326"/>
        <v>0</v>
      </c>
      <c r="BB132" s="737">
        <f t="shared" si="332"/>
        <v>115</v>
      </c>
      <c r="BC132" s="737"/>
      <c r="BD132" s="737"/>
      <c r="BE132" s="379">
        <f t="shared" si="333"/>
        <v>115</v>
      </c>
      <c r="BF132" s="379"/>
      <c r="BG132" s="379"/>
      <c r="BH132" s="379"/>
      <c r="BI132" s="379"/>
      <c r="BJ132" s="379"/>
      <c r="BK132" s="379"/>
      <c r="BL132" s="379"/>
      <c r="BM132" s="379"/>
      <c r="BN132" s="379"/>
      <c r="BO132" s="838">
        <f t="shared" si="334"/>
        <v>115</v>
      </c>
      <c r="BP132" s="838">
        <f t="shared" si="335"/>
        <v>115</v>
      </c>
      <c r="BQ132" s="838"/>
      <c r="BR132" s="838"/>
      <c r="BS132" s="839"/>
    </row>
    <row r="133" spans="1:71" ht="36.6" customHeight="1">
      <c r="A133" s="847">
        <f t="shared" si="327"/>
        <v>4</v>
      </c>
      <c r="B133" s="848" t="s">
        <v>224</v>
      </c>
      <c r="C133" s="642"/>
      <c r="D133" s="642"/>
      <c r="E133" s="849" t="s">
        <v>241</v>
      </c>
      <c r="F133" s="850">
        <v>2403</v>
      </c>
      <c r="G133" s="858">
        <v>1800</v>
      </c>
      <c r="H133" s="858"/>
      <c r="I133" s="858"/>
      <c r="J133" s="858"/>
      <c r="K133" s="736"/>
      <c r="L133" s="607"/>
      <c r="M133" s="736">
        <f t="shared" si="328"/>
        <v>1620</v>
      </c>
      <c r="N133" s="607">
        <f t="shared" si="329"/>
        <v>1620</v>
      </c>
      <c r="O133" s="736"/>
      <c r="P133" s="851"/>
      <c r="Q133" s="742"/>
      <c r="R133" s="742"/>
      <c r="S133" s="643"/>
      <c r="T133" s="742"/>
      <c r="U133" s="742"/>
      <c r="V133" s="643"/>
      <c r="W133" s="742"/>
      <c r="X133" s="742"/>
      <c r="Y133" s="643"/>
      <c r="Z133" s="742"/>
      <c r="AA133" s="742"/>
      <c r="AB133" s="643"/>
      <c r="AC133" s="742">
        <f t="shared" si="330"/>
        <v>1620</v>
      </c>
      <c r="AD133" s="742"/>
      <c r="AE133" s="859"/>
      <c r="AF133" s="742">
        <f t="shared" si="322"/>
        <v>117</v>
      </c>
      <c r="AG133" s="742"/>
      <c r="AH133" s="742">
        <v>117</v>
      </c>
      <c r="AI133" s="739">
        <f t="shared" si="323"/>
        <v>1503</v>
      </c>
      <c r="AJ133" s="742"/>
      <c r="AK133" s="643"/>
      <c r="AL133" s="742">
        <f t="shared" si="331"/>
        <v>1503</v>
      </c>
      <c r="AM133" s="643"/>
      <c r="AN133" s="742"/>
      <c r="AO133" s="643"/>
      <c r="AP133" s="742"/>
      <c r="AQ133" s="742"/>
      <c r="AR133" s="742"/>
      <c r="AS133" s="742"/>
      <c r="AT133" s="742"/>
      <c r="AU133" s="743">
        <f t="shared" si="324"/>
        <v>1620</v>
      </c>
      <c r="AV133" s="743">
        <f t="shared" si="324"/>
        <v>0</v>
      </c>
      <c r="AW133" s="743">
        <f t="shared" si="324"/>
        <v>0</v>
      </c>
      <c r="AX133" s="744">
        <f t="shared" si="325"/>
        <v>0</v>
      </c>
      <c r="AY133" s="644">
        <f t="shared" si="326"/>
        <v>0</v>
      </c>
      <c r="AZ133" s="744">
        <f t="shared" si="326"/>
        <v>0</v>
      </c>
      <c r="BA133" s="744">
        <f t="shared" si="326"/>
        <v>0</v>
      </c>
      <c r="BB133" s="737">
        <f t="shared" si="332"/>
        <v>180</v>
      </c>
      <c r="BC133" s="737"/>
      <c r="BD133" s="737"/>
      <c r="BE133" s="379">
        <f t="shared" si="333"/>
        <v>180</v>
      </c>
      <c r="BF133" s="379"/>
      <c r="BG133" s="379"/>
      <c r="BH133" s="379"/>
      <c r="BI133" s="379"/>
      <c r="BJ133" s="379"/>
      <c r="BK133" s="379"/>
      <c r="BL133" s="379"/>
      <c r="BM133" s="379"/>
      <c r="BN133" s="379"/>
      <c r="BO133" s="838">
        <f t="shared" si="334"/>
        <v>180</v>
      </c>
      <c r="BP133" s="838">
        <f t="shared" si="335"/>
        <v>180</v>
      </c>
      <c r="BQ133" s="838"/>
      <c r="BR133" s="838"/>
      <c r="BS133" s="839"/>
    </row>
    <row r="134" spans="1:71" ht="36.6" customHeight="1">
      <c r="A134" s="847">
        <v>6</v>
      </c>
      <c r="B134" s="848" t="s">
        <v>226</v>
      </c>
      <c r="C134" s="642"/>
      <c r="D134" s="642"/>
      <c r="E134" s="849" t="s">
        <v>243</v>
      </c>
      <c r="F134" s="850">
        <v>3202</v>
      </c>
      <c r="G134" s="858">
        <v>2900</v>
      </c>
      <c r="H134" s="858"/>
      <c r="I134" s="858"/>
      <c r="J134" s="858"/>
      <c r="K134" s="736"/>
      <c r="L134" s="607"/>
      <c r="M134" s="736">
        <f t="shared" si="328"/>
        <v>2610</v>
      </c>
      <c r="N134" s="607">
        <f>G134*0.9</f>
        <v>2610</v>
      </c>
      <c r="O134" s="736"/>
      <c r="P134" s="851"/>
      <c r="Q134" s="742"/>
      <c r="R134" s="742"/>
      <c r="S134" s="643"/>
      <c r="T134" s="742"/>
      <c r="U134" s="742"/>
      <c r="V134" s="643"/>
      <c r="W134" s="742"/>
      <c r="X134" s="742"/>
      <c r="Y134" s="643"/>
      <c r="Z134" s="742"/>
      <c r="AA134" s="742"/>
      <c r="AB134" s="643"/>
      <c r="AC134" s="742">
        <f>N134</f>
        <v>2610</v>
      </c>
      <c r="AD134" s="742"/>
      <c r="AE134" s="859"/>
      <c r="AF134" s="742">
        <f t="shared" si="322"/>
        <v>0</v>
      </c>
      <c r="AG134" s="742"/>
      <c r="AH134" s="742"/>
      <c r="AI134" s="739">
        <f t="shared" si="323"/>
        <v>2610</v>
      </c>
      <c r="AJ134" s="742"/>
      <c r="AK134" s="643"/>
      <c r="AL134" s="742">
        <f t="shared" si="331"/>
        <v>2610</v>
      </c>
      <c r="AM134" s="643"/>
      <c r="AN134" s="742"/>
      <c r="AO134" s="643"/>
      <c r="AP134" s="742"/>
      <c r="AQ134" s="742"/>
      <c r="AR134" s="742"/>
      <c r="AS134" s="742"/>
      <c r="AT134" s="742"/>
      <c r="AU134" s="743">
        <f t="shared" si="324"/>
        <v>2610</v>
      </c>
      <c r="AV134" s="743">
        <f t="shared" si="324"/>
        <v>0</v>
      </c>
      <c r="AW134" s="743">
        <f t="shared" si="324"/>
        <v>0</v>
      </c>
      <c r="AX134" s="744">
        <f t="shared" si="325"/>
        <v>0</v>
      </c>
      <c r="AY134" s="644">
        <f t="shared" si="326"/>
        <v>0</v>
      </c>
      <c r="AZ134" s="744">
        <f t="shared" si="326"/>
        <v>0</v>
      </c>
      <c r="BA134" s="744">
        <f t="shared" si="326"/>
        <v>0</v>
      </c>
      <c r="BB134" s="737">
        <f t="shared" si="332"/>
        <v>290</v>
      </c>
      <c r="BC134" s="737"/>
      <c r="BD134" s="737"/>
      <c r="BE134" s="379">
        <f t="shared" si="333"/>
        <v>290</v>
      </c>
      <c r="BF134" s="379"/>
      <c r="BG134" s="379"/>
      <c r="BH134" s="379"/>
      <c r="BI134" s="379"/>
      <c r="BJ134" s="379"/>
      <c r="BK134" s="379"/>
      <c r="BL134" s="379"/>
      <c r="BM134" s="379"/>
      <c r="BN134" s="379"/>
      <c r="BO134" s="838">
        <f t="shared" si="334"/>
        <v>290</v>
      </c>
      <c r="BP134" s="838">
        <f t="shared" si="335"/>
        <v>290</v>
      </c>
      <c r="BQ134" s="838"/>
      <c r="BR134" s="838"/>
      <c r="BS134" s="839"/>
    </row>
    <row r="135" spans="1:71" ht="36.6" customHeight="1">
      <c r="A135" s="847">
        <f>+A133+1</f>
        <v>5</v>
      </c>
      <c r="B135" s="848" t="s">
        <v>225</v>
      </c>
      <c r="C135" s="642"/>
      <c r="D135" s="642"/>
      <c r="E135" s="849" t="s">
        <v>242</v>
      </c>
      <c r="F135" s="850">
        <v>2330</v>
      </c>
      <c r="G135" s="858">
        <v>1800</v>
      </c>
      <c r="H135" s="858"/>
      <c r="I135" s="858"/>
      <c r="J135" s="858"/>
      <c r="K135" s="736"/>
      <c r="L135" s="607"/>
      <c r="M135" s="736">
        <f t="shared" si="328"/>
        <v>1620</v>
      </c>
      <c r="N135" s="607">
        <f t="shared" si="329"/>
        <v>1620</v>
      </c>
      <c r="O135" s="736"/>
      <c r="P135" s="851"/>
      <c r="Q135" s="742"/>
      <c r="R135" s="742"/>
      <c r="S135" s="643"/>
      <c r="T135" s="742"/>
      <c r="U135" s="742"/>
      <c r="V135" s="643"/>
      <c r="W135" s="742"/>
      <c r="X135" s="742"/>
      <c r="Y135" s="643"/>
      <c r="Z135" s="742"/>
      <c r="AA135" s="742"/>
      <c r="AB135" s="643"/>
      <c r="AC135" s="742">
        <f t="shared" si="330"/>
        <v>1620</v>
      </c>
      <c r="AD135" s="742"/>
      <c r="AE135" s="859"/>
      <c r="AF135" s="742">
        <f t="shared" si="322"/>
        <v>114</v>
      </c>
      <c r="AG135" s="742"/>
      <c r="AH135" s="742">
        <v>114</v>
      </c>
      <c r="AI135" s="739">
        <f t="shared" si="323"/>
        <v>1506</v>
      </c>
      <c r="AJ135" s="742"/>
      <c r="AK135" s="643"/>
      <c r="AL135" s="742">
        <f t="shared" si="331"/>
        <v>1506</v>
      </c>
      <c r="AM135" s="643"/>
      <c r="AN135" s="742"/>
      <c r="AO135" s="643"/>
      <c r="AP135" s="742"/>
      <c r="AQ135" s="742"/>
      <c r="AR135" s="742"/>
      <c r="AS135" s="742"/>
      <c r="AT135" s="742"/>
      <c r="AU135" s="743">
        <f t="shared" si="324"/>
        <v>1620</v>
      </c>
      <c r="AV135" s="743">
        <f t="shared" si="324"/>
        <v>0</v>
      </c>
      <c r="AW135" s="743">
        <f t="shared" si="324"/>
        <v>0</v>
      </c>
      <c r="AX135" s="744">
        <f t="shared" si="325"/>
        <v>0</v>
      </c>
      <c r="AY135" s="644">
        <f t="shared" si="326"/>
        <v>0</v>
      </c>
      <c r="AZ135" s="744">
        <f t="shared" si="326"/>
        <v>0</v>
      </c>
      <c r="BA135" s="744">
        <f t="shared" si="326"/>
        <v>0</v>
      </c>
      <c r="BB135" s="737">
        <f t="shared" si="332"/>
        <v>180</v>
      </c>
      <c r="BC135" s="737"/>
      <c r="BD135" s="737"/>
      <c r="BE135" s="379">
        <f t="shared" si="333"/>
        <v>180</v>
      </c>
      <c r="BF135" s="379"/>
      <c r="BG135" s="379"/>
      <c r="BH135" s="379"/>
      <c r="BI135" s="379"/>
      <c r="BJ135" s="379"/>
      <c r="BK135" s="379"/>
      <c r="BL135" s="379"/>
      <c r="BM135" s="379"/>
      <c r="BN135" s="379"/>
      <c r="BO135" s="838">
        <f t="shared" si="334"/>
        <v>180</v>
      </c>
      <c r="BP135" s="838">
        <f t="shared" si="335"/>
        <v>180</v>
      </c>
      <c r="BQ135" s="838"/>
      <c r="BR135" s="838"/>
      <c r="BS135" s="839"/>
    </row>
    <row r="136" spans="1:71" ht="36.6" customHeight="1">
      <c r="A136" s="847">
        <v>7</v>
      </c>
      <c r="B136" s="848" t="s">
        <v>227</v>
      </c>
      <c r="C136" s="642"/>
      <c r="D136" s="642"/>
      <c r="E136" s="849" t="s">
        <v>244</v>
      </c>
      <c r="F136" s="850">
        <v>3303</v>
      </c>
      <c r="G136" s="858">
        <v>2300</v>
      </c>
      <c r="H136" s="858"/>
      <c r="I136" s="858"/>
      <c r="J136" s="858"/>
      <c r="K136" s="736"/>
      <c r="L136" s="607"/>
      <c r="M136" s="736">
        <f t="shared" si="328"/>
        <v>2070</v>
      </c>
      <c r="N136" s="607">
        <f t="shared" si="329"/>
        <v>2070</v>
      </c>
      <c r="O136" s="736"/>
      <c r="P136" s="851"/>
      <c r="Q136" s="742"/>
      <c r="R136" s="742"/>
      <c r="S136" s="643"/>
      <c r="T136" s="742"/>
      <c r="U136" s="742"/>
      <c r="V136" s="643"/>
      <c r="W136" s="742"/>
      <c r="X136" s="742"/>
      <c r="Y136" s="643"/>
      <c r="Z136" s="742"/>
      <c r="AA136" s="742"/>
      <c r="AB136" s="643"/>
      <c r="AC136" s="742">
        <f t="shared" si="330"/>
        <v>2070</v>
      </c>
      <c r="AD136" s="742"/>
      <c r="AE136" s="859"/>
      <c r="AF136" s="742">
        <f t="shared" si="322"/>
        <v>275</v>
      </c>
      <c r="AG136" s="742"/>
      <c r="AH136" s="861">
        <v>275</v>
      </c>
      <c r="AI136" s="739">
        <f t="shared" si="323"/>
        <v>1795</v>
      </c>
      <c r="AJ136" s="742"/>
      <c r="AK136" s="643"/>
      <c r="AL136" s="742">
        <f t="shared" si="331"/>
        <v>1795</v>
      </c>
      <c r="AM136" s="643"/>
      <c r="AN136" s="742"/>
      <c r="AO136" s="643"/>
      <c r="AP136" s="742"/>
      <c r="AQ136" s="742"/>
      <c r="AR136" s="742"/>
      <c r="AS136" s="742"/>
      <c r="AT136" s="742"/>
      <c r="AU136" s="743">
        <f t="shared" si="324"/>
        <v>2070</v>
      </c>
      <c r="AV136" s="743">
        <f t="shared" si="324"/>
        <v>0</v>
      </c>
      <c r="AW136" s="743">
        <f t="shared" si="324"/>
        <v>0</v>
      </c>
      <c r="AX136" s="744">
        <f t="shared" si="325"/>
        <v>0</v>
      </c>
      <c r="AY136" s="644">
        <f t="shared" si="326"/>
        <v>0</v>
      </c>
      <c r="AZ136" s="744">
        <f t="shared" si="326"/>
        <v>0</v>
      </c>
      <c r="BA136" s="744">
        <f t="shared" si="326"/>
        <v>0</v>
      </c>
      <c r="BB136" s="737">
        <f t="shared" si="332"/>
        <v>230</v>
      </c>
      <c r="BC136" s="737"/>
      <c r="BD136" s="737"/>
      <c r="BE136" s="379">
        <f t="shared" si="333"/>
        <v>230</v>
      </c>
      <c r="BF136" s="379"/>
      <c r="BG136" s="379"/>
      <c r="BH136" s="379"/>
      <c r="BI136" s="379"/>
      <c r="BJ136" s="379"/>
      <c r="BK136" s="379"/>
      <c r="BL136" s="379"/>
      <c r="BM136" s="379"/>
      <c r="BN136" s="379"/>
      <c r="BO136" s="838">
        <f t="shared" si="334"/>
        <v>230</v>
      </c>
      <c r="BP136" s="838">
        <f t="shared" si="335"/>
        <v>230</v>
      </c>
      <c r="BQ136" s="838"/>
      <c r="BR136" s="838"/>
      <c r="BS136" s="839"/>
    </row>
    <row r="137" spans="1:71" ht="36.6" customHeight="1">
      <c r="A137" s="847">
        <f t="shared" si="327"/>
        <v>8</v>
      </c>
      <c r="B137" s="848" t="s">
        <v>228</v>
      </c>
      <c r="C137" s="642"/>
      <c r="D137" s="642"/>
      <c r="E137" s="849" t="s">
        <v>245</v>
      </c>
      <c r="F137" s="850">
        <v>1811</v>
      </c>
      <c r="G137" s="858">
        <v>1150</v>
      </c>
      <c r="H137" s="858"/>
      <c r="I137" s="858"/>
      <c r="J137" s="858"/>
      <c r="K137" s="736"/>
      <c r="L137" s="607"/>
      <c r="M137" s="736">
        <f t="shared" si="328"/>
        <v>1035</v>
      </c>
      <c r="N137" s="607">
        <f t="shared" si="329"/>
        <v>1035</v>
      </c>
      <c r="O137" s="736"/>
      <c r="P137" s="851"/>
      <c r="Q137" s="742"/>
      <c r="R137" s="742"/>
      <c r="S137" s="643"/>
      <c r="T137" s="742"/>
      <c r="U137" s="742"/>
      <c r="V137" s="643"/>
      <c r="W137" s="742"/>
      <c r="X137" s="742"/>
      <c r="Y137" s="643"/>
      <c r="Z137" s="742"/>
      <c r="AA137" s="742"/>
      <c r="AB137" s="643"/>
      <c r="AC137" s="742">
        <f t="shared" si="330"/>
        <v>1035</v>
      </c>
      <c r="AD137" s="742"/>
      <c r="AE137" s="859"/>
      <c r="AF137" s="742">
        <f t="shared" si="322"/>
        <v>171</v>
      </c>
      <c r="AG137" s="742"/>
      <c r="AH137" s="742">
        <v>171</v>
      </c>
      <c r="AI137" s="739">
        <f t="shared" si="323"/>
        <v>864</v>
      </c>
      <c r="AJ137" s="742"/>
      <c r="AK137" s="643"/>
      <c r="AL137" s="742">
        <f t="shared" si="331"/>
        <v>864</v>
      </c>
      <c r="AM137" s="643"/>
      <c r="AN137" s="742"/>
      <c r="AO137" s="643"/>
      <c r="AP137" s="742"/>
      <c r="AQ137" s="742"/>
      <c r="AR137" s="742"/>
      <c r="AS137" s="742"/>
      <c r="AT137" s="742"/>
      <c r="AU137" s="743">
        <f t="shared" si="324"/>
        <v>1035</v>
      </c>
      <c r="AV137" s="743">
        <f t="shared" si="324"/>
        <v>0</v>
      </c>
      <c r="AW137" s="743">
        <f t="shared" si="324"/>
        <v>0</v>
      </c>
      <c r="AX137" s="744">
        <f t="shared" si="325"/>
        <v>0</v>
      </c>
      <c r="AY137" s="644">
        <f t="shared" si="326"/>
        <v>0</v>
      </c>
      <c r="AZ137" s="744">
        <f t="shared" si="326"/>
        <v>0</v>
      </c>
      <c r="BA137" s="744">
        <f t="shared" si="326"/>
        <v>0</v>
      </c>
      <c r="BB137" s="737">
        <f t="shared" si="332"/>
        <v>115</v>
      </c>
      <c r="BC137" s="737"/>
      <c r="BD137" s="737"/>
      <c r="BE137" s="379">
        <f t="shared" si="333"/>
        <v>115</v>
      </c>
      <c r="BF137" s="379"/>
      <c r="BG137" s="379"/>
      <c r="BH137" s="379"/>
      <c r="BI137" s="379"/>
      <c r="BJ137" s="379"/>
      <c r="BK137" s="379"/>
      <c r="BL137" s="379"/>
      <c r="BM137" s="379"/>
      <c r="BN137" s="379"/>
      <c r="BO137" s="838">
        <f t="shared" si="334"/>
        <v>115</v>
      </c>
      <c r="BP137" s="838">
        <f t="shared" si="335"/>
        <v>115</v>
      </c>
      <c r="BQ137" s="838"/>
      <c r="BR137" s="838"/>
      <c r="BS137" s="839"/>
    </row>
    <row r="138" spans="1:71" ht="36.6" customHeight="1">
      <c r="A138" s="847">
        <f t="shared" si="327"/>
        <v>9</v>
      </c>
      <c r="B138" s="848" t="s">
        <v>229</v>
      </c>
      <c r="C138" s="642"/>
      <c r="D138" s="642"/>
      <c r="E138" s="849" t="s">
        <v>246</v>
      </c>
      <c r="F138" s="850">
        <v>1687</v>
      </c>
      <c r="G138" s="858">
        <v>1150</v>
      </c>
      <c r="H138" s="858"/>
      <c r="I138" s="858"/>
      <c r="J138" s="858"/>
      <c r="K138" s="736"/>
      <c r="L138" s="607"/>
      <c r="M138" s="736">
        <f t="shared" si="328"/>
        <v>1035</v>
      </c>
      <c r="N138" s="607">
        <f t="shared" si="329"/>
        <v>1035</v>
      </c>
      <c r="O138" s="736"/>
      <c r="P138" s="851"/>
      <c r="Q138" s="742"/>
      <c r="R138" s="742"/>
      <c r="S138" s="643"/>
      <c r="T138" s="742"/>
      <c r="U138" s="742"/>
      <c r="V138" s="643"/>
      <c r="W138" s="742"/>
      <c r="X138" s="742"/>
      <c r="Y138" s="643"/>
      <c r="Z138" s="742"/>
      <c r="AA138" s="742"/>
      <c r="AB138" s="643"/>
      <c r="AC138" s="742">
        <f t="shared" si="330"/>
        <v>1035</v>
      </c>
      <c r="AD138" s="742"/>
      <c r="AE138" s="859"/>
      <c r="AF138" s="742">
        <f t="shared" si="322"/>
        <v>155</v>
      </c>
      <c r="AG138" s="742"/>
      <c r="AH138" s="742">
        <v>155</v>
      </c>
      <c r="AI138" s="739">
        <f t="shared" si="323"/>
        <v>880</v>
      </c>
      <c r="AJ138" s="742"/>
      <c r="AK138" s="643"/>
      <c r="AL138" s="742">
        <f t="shared" si="331"/>
        <v>880</v>
      </c>
      <c r="AM138" s="643"/>
      <c r="AN138" s="742"/>
      <c r="AO138" s="643"/>
      <c r="AP138" s="742"/>
      <c r="AQ138" s="742"/>
      <c r="AR138" s="742"/>
      <c r="AS138" s="742"/>
      <c r="AT138" s="742"/>
      <c r="AU138" s="743">
        <f t="shared" si="324"/>
        <v>1035</v>
      </c>
      <c r="AV138" s="743">
        <f t="shared" si="324"/>
        <v>0</v>
      </c>
      <c r="AW138" s="743">
        <f t="shared" si="324"/>
        <v>0</v>
      </c>
      <c r="AX138" s="744">
        <f t="shared" si="325"/>
        <v>0</v>
      </c>
      <c r="AY138" s="644">
        <f t="shared" si="326"/>
        <v>0</v>
      </c>
      <c r="AZ138" s="744">
        <f t="shared" si="326"/>
        <v>0</v>
      </c>
      <c r="BA138" s="744">
        <f t="shared" si="326"/>
        <v>0</v>
      </c>
      <c r="BB138" s="737">
        <f t="shared" si="332"/>
        <v>115</v>
      </c>
      <c r="BC138" s="737"/>
      <c r="BD138" s="737"/>
      <c r="BE138" s="379">
        <f t="shared" si="333"/>
        <v>115</v>
      </c>
      <c r="BF138" s="379"/>
      <c r="BG138" s="379"/>
      <c r="BH138" s="379"/>
      <c r="BI138" s="379"/>
      <c r="BJ138" s="379"/>
      <c r="BK138" s="379"/>
      <c r="BL138" s="379"/>
      <c r="BM138" s="379"/>
      <c r="BN138" s="379"/>
      <c r="BO138" s="838">
        <f t="shared" si="334"/>
        <v>115</v>
      </c>
      <c r="BP138" s="838">
        <f t="shared" si="335"/>
        <v>115</v>
      </c>
      <c r="BQ138" s="838"/>
      <c r="BR138" s="838"/>
      <c r="BS138" s="839"/>
    </row>
    <row r="139" spans="1:71" ht="36.6" customHeight="1">
      <c r="A139" s="847">
        <f t="shared" si="327"/>
        <v>10</v>
      </c>
      <c r="B139" s="848" t="s">
        <v>230</v>
      </c>
      <c r="C139" s="642"/>
      <c r="D139" s="642"/>
      <c r="E139" s="849" t="s">
        <v>247</v>
      </c>
      <c r="F139" s="850">
        <v>2802</v>
      </c>
      <c r="G139" s="858">
        <v>2250</v>
      </c>
      <c r="H139" s="858"/>
      <c r="I139" s="858"/>
      <c r="J139" s="858"/>
      <c r="K139" s="736"/>
      <c r="L139" s="607"/>
      <c r="M139" s="736">
        <f t="shared" si="328"/>
        <v>2025</v>
      </c>
      <c r="N139" s="607">
        <f t="shared" si="329"/>
        <v>2025</v>
      </c>
      <c r="O139" s="736"/>
      <c r="P139" s="851"/>
      <c r="Q139" s="742"/>
      <c r="R139" s="742"/>
      <c r="S139" s="643"/>
      <c r="T139" s="742"/>
      <c r="U139" s="742"/>
      <c r="V139" s="643"/>
      <c r="W139" s="742"/>
      <c r="X139" s="742"/>
      <c r="Y139" s="643"/>
      <c r="Z139" s="742"/>
      <c r="AA139" s="742"/>
      <c r="AB139" s="643"/>
      <c r="AC139" s="742">
        <f t="shared" si="330"/>
        <v>2025</v>
      </c>
      <c r="AD139" s="742"/>
      <c r="AE139" s="859"/>
      <c r="AF139" s="742">
        <f t="shared" si="322"/>
        <v>255</v>
      </c>
      <c r="AG139" s="742"/>
      <c r="AH139" s="742">
        <v>255</v>
      </c>
      <c r="AI139" s="739">
        <f t="shared" si="323"/>
        <v>1770</v>
      </c>
      <c r="AJ139" s="742"/>
      <c r="AK139" s="643"/>
      <c r="AL139" s="742">
        <f t="shared" si="331"/>
        <v>1770</v>
      </c>
      <c r="AM139" s="643"/>
      <c r="AN139" s="742"/>
      <c r="AO139" s="643"/>
      <c r="AP139" s="742"/>
      <c r="AQ139" s="742"/>
      <c r="AR139" s="742"/>
      <c r="AS139" s="742"/>
      <c r="AT139" s="742"/>
      <c r="AU139" s="743">
        <f t="shared" si="324"/>
        <v>2025</v>
      </c>
      <c r="AV139" s="743">
        <f t="shared" si="324"/>
        <v>0</v>
      </c>
      <c r="AW139" s="743">
        <f t="shared" si="324"/>
        <v>0</v>
      </c>
      <c r="AX139" s="744">
        <f t="shared" si="325"/>
        <v>0</v>
      </c>
      <c r="AY139" s="644">
        <f t="shared" si="326"/>
        <v>0</v>
      </c>
      <c r="AZ139" s="744">
        <f t="shared" si="326"/>
        <v>0</v>
      </c>
      <c r="BA139" s="744">
        <f t="shared" si="326"/>
        <v>0</v>
      </c>
      <c r="BB139" s="737">
        <f t="shared" si="332"/>
        <v>225</v>
      </c>
      <c r="BC139" s="737"/>
      <c r="BD139" s="737"/>
      <c r="BE139" s="379">
        <f t="shared" si="333"/>
        <v>225</v>
      </c>
      <c r="BF139" s="379"/>
      <c r="BG139" s="379"/>
      <c r="BH139" s="379"/>
      <c r="BI139" s="379"/>
      <c r="BJ139" s="379"/>
      <c r="BK139" s="379"/>
      <c r="BL139" s="379"/>
      <c r="BM139" s="379"/>
      <c r="BN139" s="379"/>
      <c r="BO139" s="838">
        <f t="shared" si="334"/>
        <v>225</v>
      </c>
      <c r="BP139" s="838">
        <f t="shared" si="335"/>
        <v>225</v>
      </c>
      <c r="BQ139" s="838"/>
      <c r="BR139" s="838"/>
      <c r="BS139" s="839"/>
    </row>
    <row r="140" spans="1:71" ht="36.6" customHeight="1">
      <c r="A140" s="847">
        <f t="shared" si="327"/>
        <v>11</v>
      </c>
      <c r="B140" s="848" t="s">
        <v>231</v>
      </c>
      <c r="C140" s="642"/>
      <c r="D140" s="642"/>
      <c r="E140" s="849" t="s">
        <v>248</v>
      </c>
      <c r="F140" s="850">
        <v>2750</v>
      </c>
      <c r="G140" s="858">
        <v>2250</v>
      </c>
      <c r="H140" s="858"/>
      <c r="I140" s="858"/>
      <c r="J140" s="858"/>
      <c r="K140" s="736"/>
      <c r="L140" s="607"/>
      <c r="M140" s="736">
        <f t="shared" si="328"/>
        <v>2025</v>
      </c>
      <c r="N140" s="607">
        <f t="shared" si="329"/>
        <v>2025</v>
      </c>
      <c r="O140" s="736"/>
      <c r="P140" s="851"/>
      <c r="Q140" s="742"/>
      <c r="R140" s="742"/>
      <c r="S140" s="643"/>
      <c r="T140" s="742"/>
      <c r="U140" s="742"/>
      <c r="V140" s="643"/>
      <c r="W140" s="742"/>
      <c r="X140" s="742"/>
      <c r="Y140" s="643"/>
      <c r="Z140" s="742"/>
      <c r="AA140" s="742"/>
      <c r="AB140" s="643"/>
      <c r="AC140" s="742">
        <f t="shared" si="330"/>
        <v>2025</v>
      </c>
      <c r="AD140" s="742"/>
      <c r="AE140" s="859"/>
      <c r="AF140" s="742">
        <f t="shared" si="322"/>
        <v>180</v>
      </c>
      <c r="AG140" s="742"/>
      <c r="AH140" s="742">
        <v>180</v>
      </c>
      <c r="AI140" s="739">
        <f t="shared" si="323"/>
        <v>1845</v>
      </c>
      <c r="AJ140" s="742"/>
      <c r="AK140" s="643"/>
      <c r="AL140" s="742">
        <f t="shared" si="331"/>
        <v>1845</v>
      </c>
      <c r="AM140" s="643"/>
      <c r="AN140" s="742"/>
      <c r="AO140" s="643"/>
      <c r="AP140" s="742"/>
      <c r="AQ140" s="742"/>
      <c r="AR140" s="742"/>
      <c r="AS140" s="742"/>
      <c r="AT140" s="742"/>
      <c r="AU140" s="743">
        <f t="shared" si="324"/>
        <v>2025</v>
      </c>
      <c r="AV140" s="743">
        <f t="shared" si="324"/>
        <v>0</v>
      </c>
      <c r="AW140" s="743">
        <f t="shared" si="324"/>
        <v>0</v>
      </c>
      <c r="AX140" s="744">
        <f t="shared" si="325"/>
        <v>0</v>
      </c>
      <c r="AY140" s="644">
        <f t="shared" si="326"/>
        <v>0</v>
      </c>
      <c r="AZ140" s="744">
        <f t="shared" si="326"/>
        <v>0</v>
      </c>
      <c r="BA140" s="744">
        <f t="shared" si="326"/>
        <v>0</v>
      </c>
      <c r="BB140" s="737">
        <f t="shared" si="332"/>
        <v>225</v>
      </c>
      <c r="BC140" s="737"/>
      <c r="BD140" s="737"/>
      <c r="BE140" s="379">
        <f t="shared" si="333"/>
        <v>225</v>
      </c>
      <c r="BF140" s="379"/>
      <c r="BG140" s="379"/>
      <c r="BH140" s="379"/>
      <c r="BI140" s="379"/>
      <c r="BJ140" s="379"/>
      <c r="BK140" s="379"/>
      <c r="BL140" s="379"/>
      <c r="BM140" s="379"/>
      <c r="BN140" s="379"/>
      <c r="BO140" s="838">
        <f t="shared" si="334"/>
        <v>225</v>
      </c>
      <c r="BP140" s="838">
        <f t="shared" si="335"/>
        <v>225</v>
      </c>
      <c r="BQ140" s="838"/>
      <c r="BR140" s="838"/>
      <c r="BS140" s="839"/>
    </row>
    <row r="141" spans="1:71" ht="36.6" customHeight="1">
      <c r="A141" s="847">
        <v>12</v>
      </c>
      <c r="B141" s="848" t="s">
        <v>232</v>
      </c>
      <c r="C141" s="557"/>
      <c r="D141" s="557"/>
      <c r="E141" s="849" t="s">
        <v>249</v>
      </c>
      <c r="F141" s="850">
        <v>4424</v>
      </c>
      <c r="G141" s="858">
        <v>2875</v>
      </c>
      <c r="H141" s="858"/>
      <c r="I141" s="858"/>
      <c r="J141" s="858"/>
      <c r="K141" s="607"/>
      <c r="L141" s="607"/>
      <c r="M141" s="736">
        <f t="shared" si="328"/>
        <v>2587.5</v>
      </c>
      <c r="N141" s="607">
        <f t="shared" si="329"/>
        <v>2587.5</v>
      </c>
      <c r="O141" s="607"/>
      <c r="P141" s="851"/>
      <c r="Q141" s="643"/>
      <c r="R141" s="643"/>
      <c r="S141" s="643"/>
      <c r="T141" s="643"/>
      <c r="U141" s="643"/>
      <c r="V141" s="643"/>
      <c r="W141" s="643"/>
      <c r="X141" s="643"/>
      <c r="Y141" s="643"/>
      <c r="Z141" s="643"/>
      <c r="AA141" s="643"/>
      <c r="AB141" s="643"/>
      <c r="AC141" s="742">
        <f t="shared" si="330"/>
        <v>2587.5</v>
      </c>
      <c r="AD141" s="643"/>
      <c r="AE141" s="859"/>
      <c r="AF141" s="742">
        <f t="shared" si="322"/>
        <v>0</v>
      </c>
      <c r="AG141" s="742"/>
      <c r="AH141" s="742"/>
      <c r="AI141" s="739">
        <f t="shared" si="323"/>
        <v>2587.5</v>
      </c>
      <c r="AJ141" s="742"/>
      <c r="AK141" s="643"/>
      <c r="AL141" s="742">
        <f t="shared" si="331"/>
        <v>2587.5</v>
      </c>
      <c r="AM141" s="643"/>
      <c r="AN141" s="742"/>
      <c r="AO141" s="643"/>
      <c r="AP141" s="742"/>
      <c r="AQ141" s="742"/>
      <c r="AR141" s="742"/>
      <c r="AS141" s="742"/>
      <c r="AT141" s="742"/>
      <c r="AU141" s="743">
        <f t="shared" si="324"/>
        <v>2587.5</v>
      </c>
      <c r="AV141" s="743">
        <f t="shared" si="324"/>
        <v>0</v>
      </c>
      <c r="AW141" s="743">
        <f t="shared" si="324"/>
        <v>0</v>
      </c>
      <c r="AX141" s="744">
        <f t="shared" si="325"/>
        <v>0</v>
      </c>
      <c r="AY141" s="644">
        <f t="shared" si="326"/>
        <v>0</v>
      </c>
      <c r="AZ141" s="744">
        <f t="shared" si="326"/>
        <v>0</v>
      </c>
      <c r="BA141" s="744">
        <f t="shared" si="326"/>
        <v>0</v>
      </c>
      <c r="BB141" s="737">
        <f t="shared" si="332"/>
        <v>287.5</v>
      </c>
      <c r="BC141" s="737"/>
      <c r="BD141" s="737"/>
      <c r="BE141" s="379">
        <f t="shared" si="333"/>
        <v>287.5</v>
      </c>
      <c r="BF141" s="379"/>
      <c r="BG141" s="379"/>
      <c r="BH141" s="379"/>
      <c r="BI141" s="379"/>
      <c r="BJ141" s="379"/>
      <c r="BK141" s="379"/>
      <c r="BL141" s="379"/>
      <c r="BM141" s="379"/>
      <c r="BN141" s="379"/>
      <c r="BO141" s="838">
        <f t="shared" si="334"/>
        <v>287.5</v>
      </c>
      <c r="BP141" s="838">
        <f t="shared" si="335"/>
        <v>287.5</v>
      </c>
      <c r="BQ141" s="838"/>
      <c r="BR141" s="838"/>
      <c r="BS141" s="839"/>
    </row>
    <row r="142" spans="1:71" ht="36.6" customHeight="1">
      <c r="A142" s="847">
        <f t="shared" si="327"/>
        <v>13</v>
      </c>
      <c r="B142" s="848" t="s">
        <v>233</v>
      </c>
      <c r="C142" s="557"/>
      <c r="D142" s="557"/>
      <c r="E142" s="849" t="s">
        <v>250</v>
      </c>
      <c r="F142" s="850">
        <v>2098</v>
      </c>
      <c r="G142" s="858">
        <v>1150</v>
      </c>
      <c r="H142" s="858"/>
      <c r="I142" s="858"/>
      <c r="J142" s="858"/>
      <c r="K142" s="607"/>
      <c r="L142" s="607"/>
      <c r="M142" s="736">
        <f t="shared" si="328"/>
        <v>1035</v>
      </c>
      <c r="N142" s="607">
        <f t="shared" si="329"/>
        <v>1035</v>
      </c>
      <c r="O142" s="607"/>
      <c r="P142" s="851"/>
      <c r="Q142" s="643"/>
      <c r="R142" s="643"/>
      <c r="S142" s="643"/>
      <c r="T142" s="643"/>
      <c r="U142" s="643"/>
      <c r="V142" s="643"/>
      <c r="W142" s="643"/>
      <c r="X142" s="643"/>
      <c r="Y142" s="643"/>
      <c r="Z142" s="643"/>
      <c r="AA142" s="643"/>
      <c r="AB142" s="643"/>
      <c r="AC142" s="742">
        <f t="shared" si="330"/>
        <v>1035</v>
      </c>
      <c r="AD142" s="643"/>
      <c r="AE142" s="859"/>
      <c r="AF142" s="742">
        <f t="shared" si="322"/>
        <v>0</v>
      </c>
      <c r="AG142" s="742"/>
      <c r="AH142" s="742"/>
      <c r="AI142" s="739">
        <f t="shared" si="323"/>
        <v>1035</v>
      </c>
      <c r="AJ142" s="742"/>
      <c r="AK142" s="643"/>
      <c r="AL142" s="742">
        <f t="shared" si="331"/>
        <v>1035</v>
      </c>
      <c r="AM142" s="643"/>
      <c r="AN142" s="742"/>
      <c r="AO142" s="643"/>
      <c r="AP142" s="742"/>
      <c r="AQ142" s="742"/>
      <c r="AR142" s="742"/>
      <c r="AS142" s="742"/>
      <c r="AT142" s="742"/>
      <c r="AU142" s="743">
        <f t="shared" si="324"/>
        <v>1035</v>
      </c>
      <c r="AV142" s="743">
        <f t="shared" si="324"/>
        <v>0</v>
      </c>
      <c r="AW142" s="743">
        <f t="shared" si="324"/>
        <v>0</v>
      </c>
      <c r="AX142" s="744">
        <f t="shared" si="325"/>
        <v>0</v>
      </c>
      <c r="AY142" s="644">
        <f t="shared" si="326"/>
        <v>0</v>
      </c>
      <c r="AZ142" s="744">
        <f t="shared" si="326"/>
        <v>0</v>
      </c>
      <c r="BA142" s="744">
        <f t="shared" si="326"/>
        <v>0</v>
      </c>
      <c r="BB142" s="737">
        <f t="shared" si="332"/>
        <v>115</v>
      </c>
      <c r="BC142" s="737"/>
      <c r="BD142" s="737"/>
      <c r="BE142" s="379">
        <f t="shared" si="333"/>
        <v>115</v>
      </c>
      <c r="BF142" s="379"/>
      <c r="BG142" s="379"/>
      <c r="BH142" s="379"/>
      <c r="BI142" s="379"/>
      <c r="BJ142" s="379"/>
      <c r="BK142" s="379"/>
      <c r="BL142" s="379"/>
      <c r="BM142" s="379"/>
      <c r="BN142" s="379"/>
      <c r="BO142" s="838">
        <f t="shared" si="334"/>
        <v>115</v>
      </c>
      <c r="BP142" s="838">
        <f t="shared" si="335"/>
        <v>115</v>
      </c>
      <c r="BQ142" s="838"/>
      <c r="BR142" s="838"/>
      <c r="BS142" s="839"/>
    </row>
    <row r="143" spans="1:71" ht="36.6" customHeight="1">
      <c r="A143" s="847">
        <f t="shared" si="327"/>
        <v>14</v>
      </c>
      <c r="B143" s="848" t="s">
        <v>234</v>
      </c>
      <c r="C143" s="557"/>
      <c r="D143" s="557"/>
      <c r="E143" s="849" t="s">
        <v>251</v>
      </c>
      <c r="F143" s="850">
        <v>4520</v>
      </c>
      <c r="G143" s="858">
        <v>3150</v>
      </c>
      <c r="H143" s="858"/>
      <c r="I143" s="858"/>
      <c r="J143" s="858"/>
      <c r="K143" s="607"/>
      <c r="L143" s="607"/>
      <c r="M143" s="736">
        <f t="shared" si="328"/>
        <v>2835</v>
      </c>
      <c r="N143" s="607">
        <f t="shared" si="329"/>
        <v>2835</v>
      </c>
      <c r="O143" s="607"/>
      <c r="P143" s="851"/>
      <c r="Q143" s="643"/>
      <c r="R143" s="643"/>
      <c r="S143" s="643"/>
      <c r="T143" s="643"/>
      <c r="U143" s="643"/>
      <c r="V143" s="643"/>
      <c r="W143" s="643"/>
      <c r="X143" s="643"/>
      <c r="Y143" s="643"/>
      <c r="Z143" s="643"/>
      <c r="AA143" s="643"/>
      <c r="AB143" s="643"/>
      <c r="AC143" s="742">
        <f t="shared" si="330"/>
        <v>2835</v>
      </c>
      <c r="AD143" s="643"/>
      <c r="AE143" s="859"/>
      <c r="AF143" s="742">
        <f t="shared" si="322"/>
        <v>0</v>
      </c>
      <c r="AG143" s="742"/>
      <c r="AH143" s="742"/>
      <c r="AI143" s="739">
        <f t="shared" si="323"/>
        <v>2835</v>
      </c>
      <c r="AJ143" s="742"/>
      <c r="AK143" s="643"/>
      <c r="AL143" s="742">
        <f t="shared" si="331"/>
        <v>2835</v>
      </c>
      <c r="AM143" s="643"/>
      <c r="AN143" s="742"/>
      <c r="AO143" s="643"/>
      <c r="AP143" s="742"/>
      <c r="AQ143" s="742"/>
      <c r="AR143" s="742"/>
      <c r="AS143" s="742"/>
      <c r="AT143" s="742"/>
      <c r="AU143" s="743">
        <f t="shared" si="324"/>
        <v>2835</v>
      </c>
      <c r="AV143" s="743">
        <f t="shared" si="324"/>
        <v>0</v>
      </c>
      <c r="AW143" s="743">
        <f t="shared" si="324"/>
        <v>0</v>
      </c>
      <c r="AX143" s="744">
        <f t="shared" si="325"/>
        <v>0</v>
      </c>
      <c r="AY143" s="644">
        <f t="shared" si="326"/>
        <v>0</v>
      </c>
      <c r="AZ143" s="744">
        <f t="shared" si="326"/>
        <v>0</v>
      </c>
      <c r="BA143" s="744">
        <f t="shared" si="326"/>
        <v>0</v>
      </c>
      <c r="BB143" s="737">
        <f t="shared" si="332"/>
        <v>315</v>
      </c>
      <c r="BC143" s="737"/>
      <c r="BD143" s="737"/>
      <c r="BE143" s="379">
        <f t="shared" si="333"/>
        <v>315</v>
      </c>
      <c r="BF143" s="379"/>
      <c r="BG143" s="379"/>
      <c r="BH143" s="379"/>
      <c r="BI143" s="379"/>
      <c r="BJ143" s="379"/>
      <c r="BK143" s="379"/>
      <c r="BL143" s="379"/>
      <c r="BM143" s="379"/>
      <c r="BN143" s="379"/>
      <c r="BO143" s="838">
        <f t="shared" si="334"/>
        <v>315</v>
      </c>
      <c r="BP143" s="838">
        <f t="shared" si="335"/>
        <v>315</v>
      </c>
      <c r="BQ143" s="838"/>
      <c r="BR143" s="838"/>
      <c r="BS143" s="839"/>
    </row>
    <row r="144" spans="1:71" ht="36.6" customHeight="1">
      <c r="A144" s="847">
        <v>15</v>
      </c>
      <c r="B144" s="848" t="s">
        <v>235</v>
      </c>
      <c r="C144" s="1034"/>
      <c r="D144" s="1034"/>
      <c r="E144" s="849" t="s">
        <v>252</v>
      </c>
      <c r="F144" s="850">
        <v>3892</v>
      </c>
      <c r="G144" s="858">
        <v>2300</v>
      </c>
      <c r="H144" s="858"/>
      <c r="I144" s="858"/>
      <c r="J144" s="858"/>
      <c r="K144" s="1035"/>
      <c r="L144" s="1035"/>
      <c r="M144" s="736">
        <f t="shared" si="328"/>
        <v>2070</v>
      </c>
      <c r="N144" s="607">
        <f t="shared" si="329"/>
        <v>2070</v>
      </c>
      <c r="O144" s="1035"/>
      <c r="P144" s="851"/>
      <c r="Q144" s="1036"/>
      <c r="R144" s="1036"/>
      <c r="S144" s="1036"/>
      <c r="T144" s="1036"/>
      <c r="U144" s="1036"/>
      <c r="V144" s="1036"/>
      <c r="W144" s="1036"/>
      <c r="X144" s="1036"/>
      <c r="Y144" s="1036"/>
      <c r="Z144" s="1036"/>
      <c r="AA144" s="1036"/>
      <c r="AB144" s="1036"/>
      <c r="AC144" s="742">
        <f t="shared" si="330"/>
        <v>2070</v>
      </c>
      <c r="AD144" s="1036"/>
      <c r="AE144" s="859"/>
      <c r="AF144" s="742">
        <f t="shared" si="322"/>
        <v>0</v>
      </c>
      <c r="AG144" s="742"/>
      <c r="AH144" s="742"/>
      <c r="AI144" s="739">
        <f t="shared" si="323"/>
        <v>2070</v>
      </c>
      <c r="AJ144" s="742"/>
      <c r="AK144" s="643"/>
      <c r="AL144" s="742">
        <f t="shared" si="331"/>
        <v>2070</v>
      </c>
      <c r="AM144" s="1036"/>
      <c r="AN144" s="742"/>
      <c r="AO144" s="643"/>
      <c r="AP144" s="742"/>
      <c r="AQ144" s="742"/>
      <c r="AR144" s="742"/>
      <c r="AS144" s="742"/>
      <c r="AT144" s="742"/>
      <c r="AU144" s="743">
        <f t="shared" si="324"/>
        <v>2070</v>
      </c>
      <c r="AV144" s="743">
        <f t="shared" si="324"/>
        <v>0</v>
      </c>
      <c r="AW144" s="743">
        <f t="shared" si="324"/>
        <v>0</v>
      </c>
      <c r="AX144" s="744">
        <f t="shared" si="325"/>
        <v>0</v>
      </c>
      <c r="AY144" s="644">
        <f t="shared" si="326"/>
        <v>0</v>
      </c>
      <c r="AZ144" s="744">
        <f t="shared" si="326"/>
        <v>0</v>
      </c>
      <c r="BA144" s="744">
        <f t="shared" si="326"/>
        <v>0</v>
      </c>
      <c r="BB144" s="737">
        <f t="shared" si="332"/>
        <v>230</v>
      </c>
      <c r="BC144" s="737"/>
      <c r="BD144" s="737"/>
      <c r="BE144" s="379">
        <f t="shared" si="333"/>
        <v>230</v>
      </c>
      <c r="BF144" s="379"/>
      <c r="BG144" s="379"/>
      <c r="BH144" s="379"/>
      <c r="BI144" s="379"/>
      <c r="BJ144" s="379"/>
      <c r="BK144" s="379"/>
      <c r="BL144" s="379"/>
      <c r="BM144" s="379"/>
      <c r="BN144" s="379"/>
      <c r="BO144" s="838">
        <f t="shared" si="334"/>
        <v>230</v>
      </c>
      <c r="BP144" s="838">
        <f t="shared" si="335"/>
        <v>230</v>
      </c>
      <c r="BQ144" s="1037"/>
      <c r="BR144" s="1037"/>
      <c r="BS144" s="1038"/>
    </row>
    <row r="145" spans="1:71" ht="36.6" customHeight="1">
      <c r="A145" s="847">
        <f>+A144+1</f>
        <v>16</v>
      </c>
      <c r="B145" s="848" t="s">
        <v>236</v>
      </c>
      <c r="C145" s="1039"/>
      <c r="D145" s="1039"/>
      <c r="E145" s="849" t="s">
        <v>253</v>
      </c>
      <c r="F145" s="850">
        <v>1322</v>
      </c>
      <c r="G145" s="858">
        <v>900</v>
      </c>
      <c r="H145" s="858"/>
      <c r="I145" s="858"/>
      <c r="J145" s="858"/>
      <c r="K145" s="1040"/>
      <c r="L145" s="1040"/>
      <c r="M145" s="736">
        <f t="shared" si="328"/>
        <v>810</v>
      </c>
      <c r="N145" s="607">
        <f t="shared" si="329"/>
        <v>810</v>
      </c>
      <c r="O145" s="1040"/>
      <c r="P145" s="851"/>
      <c r="Q145" s="1041"/>
      <c r="R145" s="1041"/>
      <c r="S145" s="1041"/>
      <c r="T145" s="1041"/>
      <c r="U145" s="1041"/>
      <c r="V145" s="1041"/>
      <c r="W145" s="1041"/>
      <c r="X145" s="1041"/>
      <c r="Y145" s="1041"/>
      <c r="Z145" s="1041"/>
      <c r="AA145" s="1041"/>
      <c r="AB145" s="1041"/>
      <c r="AC145" s="742">
        <f t="shared" si="330"/>
        <v>810</v>
      </c>
      <c r="AD145" s="1041"/>
      <c r="AE145" s="859"/>
      <c r="AF145" s="742">
        <f t="shared" si="322"/>
        <v>0</v>
      </c>
      <c r="AG145" s="742"/>
      <c r="AH145" s="742"/>
      <c r="AI145" s="739">
        <f t="shared" si="323"/>
        <v>810</v>
      </c>
      <c r="AJ145" s="742"/>
      <c r="AK145" s="643"/>
      <c r="AL145" s="742">
        <f t="shared" si="331"/>
        <v>810</v>
      </c>
      <c r="AM145" s="1041"/>
      <c r="AN145" s="742"/>
      <c r="AO145" s="643"/>
      <c r="AP145" s="742"/>
      <c r="AQ145" s="742"/>
      <c r="AR145" s="742"/>
      <c r="AS145" s="742"/>
      <c r="AT145" s="742"/>
      <c r="AU145" s="743">
        <f t="shared" si="324"/>
        <v>810</v>
      </c>
      <c r="AV145" s="743">
        <f t="shared" si="324"/>
        <v>0</v>
      </c>
      <c r="AW145" s="743">
        <f t="shared" si="324"/>
        <v>0</v>
      </c>
      <c r="AX145" s="744">
        <f t="shared" si="325"/>
        <v>0</v>
      </c>
      <c r="AY145" s="644">
        <f t="shared" si="326"/>
        <v>0</v>
      </c>
      <c r="AZ145" s="744">
        <f t="shared" si="326"/>
        <v>0</v>
      </c>
      <c r="BA145" s="744">
        <f t="shared" si="326"/>
        <v>0</v>
      </c>
      <c r="BB145" s="737">
        <f t="shared" si="332"/>
        <v>90</v>
      </c>
      <c r="BC145" s="737"/>
      <c r="BD145" s="737"/>
      <c r="BE145" s="379">
        <f t="shared" si="333"/>
        <v>90</v>
      </c>
      <c r="BF145" s="379"/>
      <c r="BG145" s="379"/>
      <c r="BH145" s="379"/>
      <c r="BI145" s="379"/>
      <c r="BJ145" s="379"/>
      <c r="BK145" s="379"/>
      <c r="BL145" s="379"/>
      <c r="BM145" s="379"/>
      <c r="BN145" s="379"/>
      <c r="BO145" s="838">
        <f t="shared" si="334"/>
        <v>90</v>
      </c>
      <c r="BP145" s="838">
        <f t="shared" si="335"/>
        <v>90</v>
      </c>
      <c r="BQ145" s="1042"/>
      <c r="BR145" s="1042"/>
      <c r="BS145" s="1043"/>
    </row>
    <row r="146" spans="1:71" ht="15" customHeight="1">
      <c r="A146" s="847" t="s">
        <v>28</v>
      </c>
      <c r="B146" s="848" t="s">
        <v>417</v>
      </c>
      <c r="C146" s="1039"/>
      <c r="D146" s="1039"/>
      <c r="E146" s="849"/>
      <c r="F146" s="850">
        <f>F126*0.1/0.9</f>
        <v>4586.1111111111113</v>
      </c>
      <c r="G146" s="850">
        <f>G126*0.1/0.9</f>
        <v>3333.333333333333</v>
      </c>
      <c r="H146" s="850">
        <f t="shared" ref="H146:N146" si="336">H126*0.1/0.9</f>
        <v>0</v>
      </c>
      <c r="I146" s="850">
        <f t="shared" si="336"/>
        <v>0</v>
      </c>
      <c r="J146" s="850">
        <f t="shared" si="336"/>
        <v>0</v>
      </c>
      <c r="K146" s="850">
        <f t="shared" si="336"/>
        <v>0</v>
      </c>
      <c r="L146" s="850">
        <f t="shared" si="336"/>
        <v>0</v>
      </c>
      <c r="M146" s="850">
        <f t="shared" si="336"/>
        <v>3000</v>
      </c>
      <c r="N146" s="850">
        <f t="shared" si="336"/>
        <v>3000</v>
      </c>
      <c r="O146" s="1040"/>
      <c r="P146" s="851"/>
      <c r="Q146" s="1041"/>
      <c r="R146" s="1041"/>
      <c r="S146" s="1041"/>
      <c r="T146" s="1041"/>
      <c r="U146" s="1041"/>
      <c r="V146" s="1041"/>
      <c r="W146" s="1041"/>
      <c r="X146" s="1041"/>
      <c r="Y146" s="1041"/>
      <c r="Z146" s="1041"/>
      <c r="AA146" s="1041"/>
      <c r="AB146" s="1041"/>
      <c r="AC146" s="742"/>
      <c r="AD146" s="1041"/>
      <c r="AE146" s="859"/>
      <c r="AF146" s="742"/>
      <c r="AG146" s="742"/>
      <c r="AH146" s="742"/>
      <c r="AI146" s="739"/>
      <c r="AJ146" s="742"/>
      <c r="AK146" s="643"/>
      <c r="AL146" s="742"/>
      <c r="AM146" s="1041"/>
      <c r="AN146" s="742"/>
      <c r="AO146" s="643"/>
      <c r="AP146" s="742"/>
      <c r="AQ146" s="742"/>
      <c r="AR146" s="742"/>
      <c r="AS146" s="742"/>
      <c r="AT146" s="742"/>
      <c r="AU146" s="743"/>
      <c r="AV146" s="743"/>
      <c r="AW146" s="743"/>
      <c r="AX146" s="744">
        <f t="shared" si="325"/>
        <v>3000</v>
      </c>
      <c r="AY146" s="644">
        <f>N146-AU146</f>
        <v>3000</v>
      </c>
      <c r="AZ146" s="744"/>
      <c r="BA146" s="744"/>
      <c r="BB146" s="737"/>
      <c r="BC146" s="737"/>
      <c r="BD146" s="737"/>
      <c r="BE146" s="379"/>
      <c r="BF146" s="379"/>
      <c r="BG146" s="379"/>
      <c r="BH146" s="379"/>
      <c r="BI146" s="379"/>
      <c r="BJ146" s="379"/>
      <c r="BK146" s="379"/>
      <c r="BL146" s="379"/>
      <c r="BM146" s="379"/>
      <c r="BN146" s="379"/>
      <c r="BO146" s="838"/>
      <c r="BP146" s="838"/>
      <c r="BQ146" s="1042"/>
      <c r="BR146" s="1042"/>
      <c r="BS146" s="1045"/>
    </row>
    <row r="147" spans="1:71" s="977" customFormat="1" ht="23.25" customHeight="1">
      <c r="A147" s="841" t="s">
        <v>434</v>
      </c>
      <c r="B147" s="842" t="s">
        <v>435</v>
      </c>
      <c r="C147" s="862"/>
      <c r="D147" s="862"/>
      <c r="E147" s="1126"/>
      <c r="F147" s="853"/>
      <c r="G147" s="853"/>
      <c r="H147" s="853"/>
      <c r="I147" s="853"/>
      <c r="J147" s="853"/>
      <c r="K147" s="853"/>
      <c r="L147" s="853"/>
      <c r="M147" s="853">
        <f>N147</f>
        <v>600153</v>
      </c>
      <c r="N147" s="853">
        <f>N148+N149</f>
        <v>600153</v>
      </c>
      <c r="O147" s="863"/>
      <c r="P147" s="1089"/>
      <c r="Q147" s="1340">
        <f>'b3-16-20-ODA'!V12</f>
        <v>32522</v>
      </c>
      <c r="R147" s="1340"/>
      <c r="S147" s="1340"/>
      <c r="T147" s="1340">
        <f>'b3-16-20-ODA'!AA12</f>
        <v>20570</v>
      </c>
      <c r="U147" s="1340"/>
      <c r="V147" s="1340"/>
      <c r="W147" s="1340"/>
      <c r="X147" s="1340"/>
      <c r="Y147" s="1340"/>
      <c r="Z147" s="1340"/>
      <c r="AA147" s="1340"/>
      <c r="AB147" s="1340"/>
      <c r="AC147" s="1079">
        <f>'b3-16-20-ODA'!AF12</f>
        <v>51804</v>
      </c>
      <c r="AD147" s="1340"/>
      <c r="AE147" s="1128"/>
      <c r="AF147" s="1079">
        <f>'b3-16-20-ODA'!AK12</f>
        <v>25269</v>
      </c>
      <c r="AG147" s="1079"/>
      <c r="AH147" s="1079"/>
      <c r="AI147" s="1087"/>
      <c r="AJ147" s="1079"/>
      <c r="AK147" s="469"/>
      <c r="AL147" s="1079"/>
      <c r="AM147" s="1340"/>
      <c r="AN147" s="1079"/>
      <c r="AO147" s="469">
        <f>'b3-16-20-ODA'!AT12+'b3-16-20-ODA'!AR12</f>
        <v>139011</v>
      </c>
      <c r="AP147" s="1079"/>
      <c r="AQ147" s="1079"/>
      <c r="AR147" s="1079">
        <f>AO147</f>
        <v>139011</v>
      </c>
      <c r="AS147" s="1079"/>
      <c r="AT147" s="1079"/>
      <c r="AU147" s="747">
        <f>Q147+AC147+AO147</f>
        <v>223337</v>
      </c>
      <c r="AV147" s="747"/>
      <c r="AW147" s="747"/>
      <c r="AX147" s="1129">
        <f t="shared" si="325"/>
        <v>0</v>
      </c>
      <c r="AY147" s="499"/>
      <c r="AZ147" s="1129"/>
      <c r="BA147" s="1129"/>
      <c r="BB147" s="1082">
        <f>'b3-16-20-ODA'!AZ12</f>
        <v>225739</v>
      </c>
      <c r="BC147" s="1082"/>
      <c r="BD147" s="1082"/>
      <c r="BE147" s="380">
        <f>'b3-16-20-ODA'!BG12</f>
        <v>225739</v>
      </c>
      <c r="BF147" s="380"/>
      <c r="BG147" s="380"/>
      <c r="BH147" s="1341">
        <f>'b3-16-20-ODA'!BN12</f>
        <v>199648</v>
      </c>
      <c r="BI147" s="380"/>
      <c r="BJ147" s="380"/>
      <c r="BK147" s="380">
        <f>'b4-16-20TH2'!BH147</f>
        <v>199648</v>
      </c>
      <c r="BL147" s="380"/>
      <c r="BM147" s="380"/>
      <c r="BN147" s="380"/>
      <c r="BO147" s="983"/>
      <c r="BP147" s="983"/>
      <c r="BQ147" s="1342"/>
      <c r="BR147" s="1342"/>
      <c r="BS147" s="1343"/>
    </row>
    <row r="148" spans="1:71" s="977" customFormat="1" ht="33" hidden="1" customHeight="1">
      <c r="A148" s="841" t="s">
        <v>2</v>
      </c>
      <c r="B148" s="842" t="s">
        <v>436</v>
      </c>
      <c r="C148" s="864"/>
      <c r="D148" s="864"/>
      <c r="E148" s="1126"/>
      <c r="F148" s="853"/>
      <c r="G148" s="853"/>
      <c r="H148" s="853"/>
      <c r="I148" s="853"/>
      <c r="J148" s="853"/>
      <c r="K148" s="853"/>
      <c r="L148" s="853"/>
      <c r="M148" s="853">
        <f>N148</f>
        <v>29176</v>
      </c>
      <c r="N148" s="853">
        <v>29176</v>
      </c>
      <c r="O148" s="865"/>
      <c r="P148" s="1089"/>
      <c r="Q148" s="1127"/>
      <c r="R148" s="1127"/>
      <c r="S148" s="1127"/>
      <c r="T148" s="1127"/>
      <c r="U148" s="1127"/>
      <c r="V148" s="1127"/>
      <c r="W148" s="1127"/>
      <c r="X148" s="1127"/>
      <c r="Y148" s="1127"/>
      <c r="Z148" s="1127"/>
      <c r="AA148" s="1127"/>
      <c r="AB148" s="1127"/>
      <c r="AC148" s="1079"/>
      <c r="AD148" s="1127"/>
      <c r="AE148" s="1128"/>
      <c r="AF148" s="1079"/>
      <c r="AG148" s="1079"/>
      <c r="AH148" s="1079"/>
      <c r="AI148" s="1087"/>
      <c r="AJ148" s="1079"/>
      <c r="AK148" s="469"/>
      <c r="AL148" s="1079"/>
      <c r="AM148" s="1127"/>
      <c r="AN148" s="1079"/>
      <c r="AO148" s="469"/>
      <c r="AP148" s="1079"/>
      <c r="AQ148" s="1079"/>
      <c r="AR148" s="1079"/>
      <c r="AS148" s="1079"/>
      <c r="AT148" s="1079"/>
      <c r="AU148" s="747"/>
      <c r="AV148" s="747"/>
      <c r="AW148" s="747"/>
      <c r="AX148" s="1129"/>
      <c r="AY148" s="499"/>
      <c r="AZ148" s="1129"/>
      <c r="BA148" s="1129"/>
      <c r="BB148" s="1082"/>
      <c r="BC148" s="1082"/>
      <c r="BD148" s="1082"/>
      <c r="BE148" s="380"/>
      <c r="BF148" s="380"/>
      <c r="BG148" s="380"/>
      <c r="BH148" s="380"/>
      <c r="BI148" s="380"/>
      <c r="BJ148" s="380"/>
      <c r="BK148" s="380"/>
      <c r="BL148" s="380"/>
      <c r="BM148" s="380"/>
      <c r="BN148" s="380"/>
      <c r="BO148" s="983"/>
      <c r="BP148" s="983"/>
      <c r="BQ148" s="871"/>
      <c r="BR148" s="871"/>
      <c r="BS148" s="869"/>
    </row>
    <row r="149" spans="1:71" s="977" customFormat="1" ht="16.5" hidden="1" customHeight="1">
      <c r="A149" s="841" t="s">
        <v>3</v>
      </c>
      <c r="B149" s="842" t="s">
        <v>437</v>
      </c>
      <c r="C149" s="864"/>
      <c r="D149" s="864"/>
      <c r="E149" s="1126"/>
      <c r="F149" s="853"/>
      <c r="G149" s="853"/>
      <c r="H149" s="853"/>
      <c r="I149" s="853"/>
      <c r="J149" s="853"/>
      <c r="K149" s="853"/>
      <c r="L149" s="853"/>
      <c r="M149" s="853">
        <f>N149</f>
        <v>570977</v>
      </c>
      <c r="N149" s="853">
        <v>570977</v>
      </c>
      <c r="O149" s="865"/>
      <c r="P149" s="1089"/>
      <c r="Q149" s="1127"/>
      <c r="R149" s="1127"/>
      <c r="S149" s="1127"/>
      <c r="T149" s="1127"/>
      <c r="U149" s="1127"/>
      <c r="V149" s="1127"/>
      <c r="W149" s="1127"/>
      <c r="X149" s="1127"/>
      <c r="Y149" s="1127"/>
      <c r="Z149" s="1127"/>
      <c r="AA149" s="1127"/>
      <c r="AB149" s="1127"/>
      <c r="AC149" s="1079"/>
      <c r="AD149" s="1127"/>
      <c r="AE149" s="1128"/>
      <c r="AF149" s="1079"/>
      <c r="AG149" s="1079"/>
      <c r="AH149" s="1079"/>
      <c r="AI149" s="1087"/>
      <c r="AJ149" s="1079"/>
      <c r="AK149" s="469"/>
      <c r="AL149" s="1079"/>
      <c r="AM149" s="1127"/>
      <c r="AN149" s="1079"/>
      <c r="AO149" s="469"/>
      <c r="AP149" s="1079"/>
      <c r="AQ149" s="1079"/>
      <c r="AR149" s="1079"/>
      <c r="AS149" s="1079"/>
      <c r="AT149" s="1079"/>
      <c r="AU149" s="747"/>
      <c r="AV149" s="747"/>
      <c r="AW149" s="747"/>
      <c r="AX149" s="1129"/>
      <c r="AY149" s="499"/>
      <c r="AZ149" s="1129"/>
      <c r="BA149" s="1129"/>
      <c r="BB149" s="1082"/>
      <c r="BC149" s="1082"/>
      <c r="BD149" s="1082"/>
      <c r="BE149" s="380"/>
      <c r="BF149" s="380"/>
      <c r="BG149" s="380"/>
      <c r="BH149" s="380"/>
      <c r="BI149" s="380"/>
      <c r="BJ149" s="380"/>
      <c r="BK149" s="380"/>
      <c r="BL149" s="380"/>
      <c r="BM149" s="380"/>
      <c r="BN149" s="380"/>
      <c r="BO149" s="983"/>
      <c r="BP149" s="983"/>
      <c r="BQ149" s="871"/>
      <c r="BR149" s="871"/>
      <c r="BS149" s="869"/>
    </row>
    <row r="150" spans="1:71" ht="11.25" customHeight="1">
      <c r="A150" s="874"/>
      <c r="B150" s="875"/>
      <c r="C150" s="876"/>
      <c r="D150" s="876"/>
      <c r="E150" s="876"/>
      <c r="F150" s="877"/>
      <c r="G150" s="877"/>
      <c r="H150" s="877"/>
      <c r="I150" s="877"/>
      <c r="J150" s="877"/>
      <c r="K150" s="877"/>
      <c r="L150" s="877"/>
      <c r="M150" s="877"/>
      <c r="N150" s="877"/>
      <c r="O150" s="877"/>
      <c r="P150" s="877"/>
      <c r="Q150" s="877"/>
      <c r="R150" s="877"/>
      <c r="S150" s="877"/>
      <c r="T150" s="877"/>
      <c r="U150" s="877"/>
      <c r="V150" s="877"/>
      <c r="W150" s="877"/>
      <c r="X150" s="877"/>
      <c r="Y150" s="877"/>
      <c r="Z150" s="877"/>
      <c r="AA150" s="877"/>
      <c r="AB150" s="877"/>
      <c r="AC150" s="877"/>
      <c r="AD150" s="877"/>
      <c r="AE150" s="950"/>
      <c r="AF150" s="877"/>
      <c r="AG150" s="877"/>
      <c r="AH150" s="877"/>
      <c r="AI150" s="877"/>
      <c r="AJ150" s="877"/>
      <c r="AK150" s="877"/>
      <c r="AL150" s="877"/>
      <c r="AM150" s="877"/>
      <c r="AN150" s="877"/>
      <c r="AO150" s="877"/>
      <c r="AP150" s="877"/>
      <c r="AQ150" s="879"/>
      <c r="AR150" s="879"/>
      <c r="AS150" s="879"/>
      <c r="AT150" s="879"/>
      <c r="AU150" s="878"/>
      <c r="AV150" s="878"/>
      <c r="AW150" s="878"/>
      <c r="AX150" s="878"/>
      <c r="AY150" s="879"/>
      <c r="AZ150" s="879"/>
      <c r="BA150" s="879"/>
      <c r="BB150" s="1091"/>
      <c r="BC150" s="1091"/>
      <c r="BD150" s="1091"/>
      <c r="BE150" s="879"/>
      <c r="BF150" s="879"/>
      <c r="BG150" s="879"/>
      <c r="BH150" s="879"/>
      <c r="BI150" s="879"/>
      <c r="BJ150" s="879"/>
      <c r="BK150" s="879"/>
      <c r="BL150" s="879"/>
      <c r="BM150" s="879"/>
      <c r="BN150" s="879"/>
      <c r="BO150" s="879"/>
      <c r="BP150" s="879"/>
      <c r="BQ150" s="879"/>
      <c r="BR150" s="879"/>
      <c r="BS150" s="879"/>
    </row>
    <row r="151" spans="1:71">
      <c r="A151" s="24"/>
      <c r="B151" s="20"/>
      <c r="C151" s="20"/>
      <c r="D151" s="20"/>
      <c r="E151" s="20"/>
      <c r="F151" s="20"/>
      <c r="G151" s="20"/>
      <c r="H151" s="20"/>
      <c r="I151" s="20"/>
      <c r="J151" s="20"/>
      <c r="K151" s="20"/>
      <c r="L151" s="20"/>
      <c r="M151" s="20"/>
      <c r="N151" s="20"/>
      <c r="O151" s="20"/>
      <c r="P151" s="20"/>
      <c r="Q151" s="40"/>
      <c r="R151" s="20"/>
      <c r="S151" s="40"/>
      <c r="T151" s="20"/>
      <c r="U151" s="20"/>
      <c r="V151" s="20"/>
      <c r="W151" s="40"/>
      <c r="X151" s="40"/>
      <c r="Y151" s="40"/>
      <c r="Z151" s="20"/>
      <c r="AA151" s="20"/>
      <c r="AB151" s="40"/>
      <c r="AC151" s="20"/>
      <c r="AD151" s="20"/>
      <c r="AE151" s="40"/>
      <c r="AF151" s="20"/>
      <c r="AG151" s="20"/>
      <c r="AH151" s="20"/>
      <c r="AI151" s="20"/>
      <c r="AJ151" s="20"/>
      <c r="AK151" s="20"/>
      <c r="AL151" s="20"/>
      <c r="AM151" s="20"/>
      <c r="AN151" s="20"/>
      <c r="AO151" s="20"/>
      <c r="AP151" s="20"/>
      <c r="AQ151" s="40"/>
      <c r="AR151" s="20"/>
      <c r="AS151" s="20"/>
      <c r="AT151" s="20"/>
      <c r="AU151" s="880"/>
      <c r="AV151" s="880"/>
      <c r="AW151" s="880"/>
      <c r="AX151" s="880"/>
      <c r="AY151" s="20"/>
      <c r="AZ151" s="20"/>
      <c r="BA151" s="20"/>
      <c r="BB151" s="1092"/>
      <c r="BC151" s="1092"/>
      <c r="BD151" s="1092"/>
      <c r="BE151" s="20"/>
      <c r="BF151" s="20"/>
      <c r="BG151" s="20"/>
      <c r="BH151" s="20"/>
      <c r="BI151" s="20"/>
      <c r="BJ151" s="20"/>
      <c r="BK151" s="20"/>
      <c r="BL151" s="20"/>
      <c r="BM151" s="20"/>
      <c r="BN151" s="20"/>
      <c r="BO151" s="20"/>
      <c r="BP151" s="20"/>
      <c r="BQ151" s="20"/>
      <c r="BR151" s="20"/>
      <c r="BS151" s="20"/>
    </row>
    <row r="152" spans="1:71">
      <c r="A152" s="24"/>
      <c r="B152" s="20"/>
      <c r="C152" s="20"/>
      <c r="D152" s="20"/>
      <c r="E152" s="20"/>
      <c r="F152" s="20"/>
      <c r="G152" s="20"/>
      <c r="H152" s="20"/>
      <c r="I152" s="20"/>
      <c r="J152" s="20"/>
      <c r="K152" s="20"/>
      <c r="L152" s="20"/>
      <c r="M152" s="20"/>
      <c r="N152" s="20"/>
      <c r="O152" s="20"/>
      <c r="P152" s="20"/>
      <c r="Q152" s="40"/>
      <c r="R152" s="20"/>
      <c r="S152" s="40"/>
      <c r="T152" s="20"/>
      <c r="U152" s="20"/>
      <c r="V152" s="20"/>
      <c r="W152" s="40"/>
      <c r="X152" s="40"/>
      <c r="Y152" s="40"/>
      <c r="Z152" s="20"/>
      <c r="AA152" s="20"/>
      <c r="AB152" s="40"/>
      <c r="AC152" s="20"/>
      <c r="AD152" s="20"/>
      <c r="AE152" s="40"/>
      <c r="AF152" s="20"/>
      <c r="AG152" s="20"/>
      <c r="AH152" s="20"/>
      <c r="AI152" s="20"/>
      <c r="AJ152" s="20"/>
      <c r="AK152" s="20"/>
      <c r="AL152" s="20"/>
      <c r="AM152" s="20"/>
      <c r="AN152" s="20"/>
      <c r="AO152" s="20"/>
      <c r="AP152" s="20"/>
      <c r="AQ152" s="40"/>
      <c r="AR152" s="20"/>
      <c r="AS152" s="20"/>
      <c r="AT152" s="20"/>
      <c r="AU152" s="880"/>
      <c r="AV152" s="880"/>
      <c r="AW152" s="880"/>
      <c r="AX152" s="880"/>
      <c r="AY152" s="20"/>
      <c r="AZ152" s="20"/>
      <c r="BA152" s="20"/>
      <c r="BB152" s="1092"/>
      <c r="BC152" s="1092"/>
      <c r="BD152" s="1092"/>
      <c r="BE152" s="20"/>
      <c r="BF152" s="20"/>
      <c r="BG152" s="20"/>
      <c r="BH152" s="20"/>
      <c r="BI152" s="20"/>
      <c r="BJ152" s="20"/>
      <c r="BK152" s="20"/>
      <c r="BL152" s="20"/>
      <c r="BM152" s="20"/>
      <c r="BN152" s="20"/>
      <c r="BO152" s="20"/>
      <c r="BP152" s="20"/>
      <c r="BQ152" s="20"/>
      <c r="BR152" s="20"/>
      <c r="BS152" s="20"/>
    </row>
    <row r="153" spans="1:71">
      <c r="A153" s="24"/>
      <c r="B153" s="20"/>
      <c r="C153" s="20"/>
      <c r="D153" s="20"/>
      <c r="E153" s="20"/>
      <c r="F153" s="20"/>
      <c r="G153" s="20"/>
      <c r="H153" s="20"/>
      <c r="I153" s="20"/>
      <c r="J153" s="20"/>
      <c r="K153" s="20"/>
      <c r="L153" s="20"/>
      <c r="M153" s="20"/>
      <c r="N153" s="20"/>
      <c r="O153" s="20"/>
      <c r="P153" s="20"/>
      <c r="Q153" s="40"/>
      <c r="R153" s="20"/>
      <c r="S153" s="40"/>
      <c r="T153" s="20"/>
      <c r="U153" s="20"/>
      <c r="V153" s="20"/>
      <c r="W153" s="40"/>
      <c r="X153" s="40"/>
      <c r="Y153" s="40"/>
      <c r="Z153" s="20"/>
      <c r="AA153" s="20"/>
      <c r="AB153" s="40"/>
      <c r="AC153" s="20"/>
      <c r="AD153" s="20"/>
      <c r="AE153" s="40"/>
      <c r="AF153" s="20"/>
      <c r="AG153" s="20"/>
      <c r="AH153" s="20"/>
      <c r="AI153" s="20"/>
      <c r="AJ153" s="20"/>
      <c r="AK153" s="20"/>
      <c r="AL153" s="20"/>
      <c r="AM153" s="20"/>
      <c r="AN153" s="20"/>
      <c r="AO153" s="20"/>
      <c r="AP153" s="20"/>
      <c r="AQ153" s="40"/>
      <c r="AR153" s="20"/>
      <c r="AS153" s="20"/>
      <c r="AT153" s="20"/>
      <c r="AU153" s="880"/>
      <c r="AV153" s="880"/>
      <c r="AW153" s="880"/>
      <c r="AX153" s="880"/>
      <c r="AY153" s="20"/>
      <c r="AZ153" s="20"/>
      <c r="BA153" s="20"/>
      <c r="BB153" s="1092"/>
      <c r="BC153" s="1092"/>
      <c r="BD153" s="1092"/>
      <c r="BE153" s="20"/>
      <c r="BF153" s="20"/>
      <c r="BG153" s="20"/>
      <c r="BH153" s="20"/>
      <c r="BI153" s="20"/>
      <c r="BJ153" s="20"/>
      <c r="BK153" s="20"/>
      <c r="BL153" s="20"/>
      <c r="BM153" s="20"/>
      <c r="BN153" s="20"/>
      <c r="BO153" s="20"/>
      <c r="BP153" s="20"/>
      <c r="BQ153" s="20"/>
      <c r="BR153" s="20"/>
      <c r="BS153" s="20"/>
    </row>
    <row r="154" spans="1:71">
      <c r="A154" s="24"/>
      <c r="B154" s="20"/>
      <c r="C154" s="20"/>
      <c r="D154" s="20"/>
      <c r="E154" s="20"/>
      <c r="F154" s="20"/>
      <c r="G154" s="20"/>
      <c r="H154" s="20"/>
      <c r="I154" s="20"/>
      <c r="J154" s="20"/>
      <c r="K154" s="20"/>
      <c r="L154" s="20"/>
      <c r="M154" s="20"/>
      <c r="N154" s="20"/>
      <c r="O154" s="20"/>
      <c r="P154" s="20"/>
      <c r="Q154" s="40"/>
      <c r="R154" s="20"/>
      <c r="S154" s="40"/>
      <c r="T154" s="20"/>
      <c r="U154" s="20"/>
      <c r="V154" s="20"/>
      <c r="W154" s="40"/>
      <c r="X154" s="40"/>
      <c r="Y154" s="40"/>
      <c r="Z154" s="20"/>
      <c r="AA154" s="20"/>
      <c r="AB154" s="40"/>
      <c r="AC154" s="20"/>
      <c r="AD154" s="20"/>
      <c r="AE154" s="40"/>
      <c r="AF154" s="20"/>
      <c r="AG154" s="20"/>
      <c r="AH154" s="20"/>
      <c r="AI154" s="20"/>
      <c r="AJ154" s="20"/>
      <c r="AK154" s="20"/>
      <c r="AL154" s="20"/>
      <c r="AM154" s="20"/>
      <c r="AN154" s="20"/>
      <c r="AO154" s="20"/>
      <c r="AP154" s="20"/>
      <c r="AQ154" s="40"/>
      <c r="AR154" s="20"/>
      <c r="AS154" s="20"/>
      <c r="AT154" s="20"/>
      <c r="AU154" s="880"/>
      <c r="AV154" s="880"/>
      <c r="AW154" s="880"/>
      <c r="AX154" s="880"/>
      <c r="AY154" s="20"/>
      <c r="AZ154" s="20"/>
      <c r="BA154" s="20"/>
      <c r="BB154" s="1092"/>
      <c r="BC154" s="1092"/>
      <c r="BD154" s="1092"/>
      <c r="BE154" s="20"/>
      <c r="BF154" s="20"/>
      <c r="BG154" s="20"/>
      <c r="BH154" s="20"/>
      <c r="BI154" s="20"/>
      <c r="BJ154" s="20"/>
      <c r="BK154" s="20"/>
      <c r="BL154" s="20"/>
      <c r="BM154" s="20"/>
      <c r="BN154" s="20"/>
      <c r="BO154" s="20"/>
      <c r="BP154" s="20"/>
      <c r="BQ154" s="20"/>
      <c r="BR154" s="20"/>
      <c r="BS154" s="20"/>
    </row>
    <row r="155" spans="1:71">
      <c r="A155" s="24"/>
      <c r="B155" s="20"/>
      <c r="C155" s="20"/>
      <c r="D155" s="20"/>
      <c r="E155" s="20"/>
      <c r="F155" s="20"/>
      <c r="G155" s="20"/>
      <c r="H155" s="20"/>
      <c r="I155" s="20"/>
      <c r="J155" s="20"/>
      <c r="K155" s="20"/>
      <c r="L155" s="20"/>
      <c r="M155" s="20"/>
      <c r="N155" s="20"/>
      <c r="O155" s="20"/>
      <c r="P155" s="20"/>
      <c r="Q155" s="40"/>
      <c r="R155" s="20"/>
      <c r="S155" s="40"/>
      <c r="T155" s="20"/>
      <c r="U155" s="20"/>
      <c r="V155" s="20"/>
      <c r="W155" s="40"/>
      <c r="X155" s="40"/>
      <c r="Y155" s="40"/>
      <c r="Z155" s="20"/>
      <c r="AA155" s="20"/>
      <c r="AB155" s="40"/>
      <c r="AC155" s="20"/>
      <c r="AD155" s="20"/>
      <c r="AE155" s="40"/>
      <c r="AF155" s="20"/>
      <c r="AG155" s="20"/>
      <c r="AH155" s="20"/>
      <c r="AI155" s="20"/>
      <c r="AJ155" s="20"/>
      <c r="AK155" s="20"/>
      <c r="AL155" s="20"/>
      <c r="AM155" s="20"/>
      <c r="AN155" s="20"/>
      <c r="AO155" s="20"/>
      <c r="AP155" s="20"/>
      <c r="AQ155" s="40"/>
      <c r="AR155" s="20"/>
      <c r="AS155" s="20"/>
      <c r="AT155" s="20"/>
      <c r="AU155" s="880"/>
      <c r="AV155" s="880"/>
      <c r="AW155" s="880"/>
      <c r="AX155" s="880"/>
      <c r="AY155" s="20"/>
      <c r="AZ155" s="20"/>
      <c r="BA155" s="20"/>
      <c r="BB155" s="1092"/>
      <c r="BC155" s="1092"/>
      <c r="BD155" s="1092"/>
      <c r="BE155" s="20"/>
      <c r="BF155" s="20"/>
      <c r="BG155" s="20"/>
      <c r="BH155" s="20"/>
      <c r="BI155" s="20"/>
      <c r="BJ155" s="20"/>
      <c r="BK155" s="20"/>
      <c r="BL155" s="20"/>
      <c r="BM155" s="20"/>
      <c r="BN155" s="20"/>
      <c r="BO155" s="20"/>
      <c r="BP155" s="20"/>
      <c r="BQ155" s="20"/>
      <c r="BR155" s="20"/>
      <c r="BS155" s="20"/>
    </row>
    <row r="156" spans="1:71">
      <c r="A156" s="24"/>
      <c r="B156" s="20"/>
      <c r="C156" s="20"/>
      <c r="D156" s="20"/>
      <c r="E156" s="20"/>
      <c r="F156" s="20"/>
      <c r="G156" s="20"/>
      <c r="H156" s="20"/>
      <c r="I156" s="20"/>
      <c r="J156" s="20"/>
      <c r="K156" s="20"/>
      <c r="L156" s="20"/>
      <c r="M156" s="20"/>
      <c r="N156" s="20"/>
      <c r="O156" s="20"/>
      <c r="P156" s="20"/>
      <c r="Q156" s="40"/>
      <c r="R156" s="20"/>
      <c r="S156" s="40"/>
      <c r="T156" s="20"/>
      <c r="U156" s="20"/>
      <c r="V156" s="20"/>
      <c r="W156" s="40"/>
      <c r="X156" s="40"/>
      <c r="Y156" s="40"/>
      <c r="Z156" s="20"/>
      <c r="AA156" s="20"/>
      <c r="AB156" s="40"/>
      <c r="AC156" s="20"/>
      <c r="AD156" s="20"/>
      <c r="AE156" s="40"/>
      <c r="AF156" s="20"/>
      <c r="AG156" s="20"/>
      <c r="AH156" s="20"/>
      <c r="AI156" s="20"/>
      <c r="AJ156" s="20"/>
      <c r="AK156" s="20"/>
      <c r="AL156" s="20"/>
      <c r="AM156" s="20"/>
      <c r="AN156" s="20"/>
      <c r="AO156" s="20"/>
      <c r="AP156" s="20"/>
      <c r="AQ156" s="40"/>
      <c r="AR156" s="20"/>
      <c r="AS156" s="20"/>
      <c r="AT156" s="20"/>
      <c r="AU156" s="880"/>
      <c r="AV156" s="880"/>
      <c r="AW156" s="880"/>
      <c r="AX156" s="880"/>
      <c r="AY156" s="20"/>
      <c r="AZ156" s="20"/>
      <c r="BA156" s="20"/>
      <c r="BB156" s="1092"/>
      <c r="BC156" s="1092"/>
      <c r="BD156" s="1092"/>
      <c r="BE156" s="20"/>
      <c r="BF156" s="20"/>
      <c r="BG156" s="20"/>
      <c r="BH156" s="20"/>
      <c r="BI156" s="20"/>
      <c r="BJ156" s="20"/>
      <c r="BK156" s="20"/>
      <c r="BL156" s="20"/>
      <c r="BM156" s="20"/>
      <c r="BN156" s="20"/>
      <c r="BO156" s="20"/>
      <c r="BP156" s="20"/>
      <c r="BQ156" s="20"/>
      <c r="BR156" s="20"/>
      <c r="BS156" s="20"/>
    </row>
    <row r="157" spans="1:71">
      <c r="A157" s="24"/>
      <c r="B157" s="20"/>
      <c r="C157" s="20"/>
      <c r="D157" s="20"/>
      <c r="E157" s="20"/>
      <c r="F157" s="20"/>
      <c r="G157" s="20"/>
      <c r="H157" s="20"/>
      <c r="I157" s="20"/>
      <c r="J157" s="20"/>
      <c r="K157" s="20"/>
      <c r="L157" s="20"/>
      <c r="M157" s="20"/>
      <c r="N157" s="20"/>
      <c r="O157" s="20"/>
      <c r="P157" s="20"/>
      <c r="Q157" s="40"/>
      <c r="R157" s="20"/>
      <c r="S157" s="40"/>
      <c r="T157" s="20"/>
      <c r="U157" s="20"/>
      <c r="V157" s="20"/>
      <c r="W157" s="40"/>
      <c r="X157" s="40"/>
      <c r="Y157" s="40"/>
      <c r="Z157" s="20"/>
      <c r="AA157" s="20"/>
      <c r="AB157" s="40"/>
      <c r="AC157" s="20"/>
      <c r="AD157" s="20"/>
      <c r="AE157" s="40"/>
      <c r="AF157" s="20"/>
      <c r="AG157" s="20"/>
      <c r="AH157" s="20"/>
      <c r="AI157" s="20"/>
      <c r="AJ157" s="20"/>
      <c r="AK157" s="20"/>
      <c r="AL157" s="20"/>
      <c r="AM157" s="20"/>
      <c r="AN157" s="20"/>
      <c r="AO157" s="20"/>
      <c r="AP157" s="20"/>
      <c r="AQ157" s="40"/>
      <c r="AR157" s="20"/>
      <c r="AS157" s="20"/>
      <c r="AT157" s="20"/>
      <c r="AU157" s="880"/>
      <c r="AV157" s="880"/>
      <c r="AW157" s="880"/>
      <c r="AX157" s="880"/>
      <c r="AY157" s="20"/>
      <c r="AZ157" s="20"/>
      <c r="BA157" s="20"/>
      <c r="BB157" s="1092"/>
      <c r="BC157" s="1092"/>
      <c r="BD157" s="1092"/>
      <c r="BE157" s="20"/>
      <c r="BF157" s="20"/>
      <c r="BG157" s="20"/>
      <c r="BH157" s="20"/>
      <c r="BI157" s="20"/>
      <c r="BJ157" s="20"/>
      <c r="BK157" s="20"/>
      <c r="BL157" s="20"/>
      <c r="BM157" s="20"/>
      <c r="BN157" s="20"/>
      <c r="BO157" s="20"/>
      <c r="BP157" s="20"/>
      <c r="BQ157" s="20"/>
      <c r="BR157" s="20"/>
      <c r="BS157" s="20"/>
    </row>
    <row r="158" spans="1:71">
      <c r="A158" s="24"/>
      <c r="B158" s="20"/>
      <c r="C158" s="20"/>
      <c r="D158" s="20"/>
      <c r="E158" s="20"/>
      <c r="F158" s="20"/>
      <c r="G158" s="20"/>
      <c r="H158" s="20"/>
      <c r="I158" s="20"/>
      <c r="J158" s="20"/>
      <c r="K158" s="20"/>
      <c r="L158" s="20"/>
      <c r="M158" s="20"/>
      <c r="N158" s="20"/>
      <c r="O158" s="20"/>
      <c r="P158" s="20"/>
      <c r="Q158" s="40"/>
      <c r="R158" s="20"/>
      <c r="S158" s="40"/>
      <c r="T158" s="20"/>
      <c r="U158" s="20"/>
      <c r="V158" s="20"/>
      <c r="W158" s="40"/>
      <c r="X158" s="40"/>
      <c r="Y158" s="40"/>
      <c r="Z158" s="20"/>
      <c r="AA158" s="20"/>
      <c r="AB158" s="40"/>
      <c r="AC158" s="20"/>
      <c r="AD158" s="20"/>
      <c r="AE158" s="40"/>
      <c r="AF158" s="20"/>
      <c r="AG158" s="20"/>
      <c r="AH158" s="20"/>
      <c r="AI158" s="20"/>
      <c r="AJ158" s="20"/>
      <c r="AK158" s="20"/>
      <c r="AL158" s="20"/>
      <c r="AM158" s="20"/>
      <c r="AN158" s="20"/>
      <c r="AO158" s="20"/>
      <c r="AP158" s="20"/>
      <c r="AQ158" s="40"/>
      <c r="AR158" s="20"/>
      <c r="AS158" s="20"/>
      <c r="AT158" s="20"/>
      <c r="AU158" s="880"/>
      <c r="AV158" s="880"/>
      <c r="AW158" s="880"/>
      <c r="AX158" s="880"/>
      <c r="AY158" s="20"/>
      <c r="AZ158" s="20"/>
      <c r="BA158" s="20"/>
      <c r="BB158" s="1092"/>
      <c r="BC158" s="1092"/>
      <c r="BD158" s="1092"/>
      <c r="BE158" s="20"/>
      <c r="BF158" s="20"/>
      <c r="BG158" s="20"/>
      <c r="BH158" s="20"/>
      <c r="BI158" s="20"/>
      <c r="BJ158" s="20"/>
      <c r="BK158" s="20"/>
      <c r="BL158" s="20"/>
      <c r="BM158" s="20"/>
      <c r="BN158" s="20"/>
      <c r="BO158" s="20"/>
      <c r="BP158" s="20"/>
      <c r="BQ158" s="20"/>
      <c r="BR158" s="20"/>
      <c r="BS158" s="20"/>
    </row>
    <row r="159" spans="1:71">
      <c r="A159" s="24"/>
      <c r="B159" s="20"/>
      <c r="C159" s="20"/>
      <c r="D159" s="20"/>
      <c r="E159" s="20"/>
      <c r="F159" s="20"/>
      <c r="G159" s="20"/>
      <c r="H159" s="20"/>
      <c r="I159" s="20"/>
      <c r="J159" s="20"/>
      <c r="K159" s="20"/>
      <c r="L159" s="20"/>
      <c r="M159" s="20"/>
      <c r="N159" s="20"/>
      <c r="O159" s="20"/>
      <c r="P159" s="20"/>
      <c r="Q159" s="40"/>
      <c r="R159" s="20"/>
      <c r="S159" s="40"/>
      <c r="T159" s="20"/>
      <c r="U159" s="20"/>
      <c r="V159" s="20"/>
      <c r="W159" s="40"/>
      <c r="X159" s="40"/>
      <c r="Y159" s="40"/>
      <c r="Z159" s="20"/>
      <c r="AA159" s="20"/>
      <c r="AB159" s="40"/>
      <c r="AC159" s="20"/>
      <c r="AD159" s="20"/>
      <c r="AE159" s="40"/>
      <c r="AF159" s="20"/>
      <c r="AG159" s="20"/>
      <c r="AH159" s="20"/>
      <c r="AI159" s="20"/>
      <c r="AJ159" s="20"/>
      <c r="AK159" s="20"/>
      <c r="AL159" s="20"/>
      <c r="AM159" s="20"/>
      <c r="AN159" s="20"/>
      <c r="AO159" s="20"/>
      <c r="AP159" s="20"/>
      <c r="AQ159" s="40"/>
      <c r="AR159" s="20"/>
      <c r="AS159" s="20"/>
      <c r="AT159" s="20"/>
      <c r="AU159" s="880"/>
      <c r="AV159" s="880"/>
      <c r="AW159" s="880"/>
      <c r="AX159" s="880"/>
      <c r="AY159" s="20"/>
      <c r="AZ159" s="20"/>
      <c r="BA159" s="20"/>
      <c r="BB159" s="1092"/>
      <c r="BC159" s="1092"/>
      <c r="BD159" s="1092"/>
      <c r="BE159" s="20"/>
      <c r="BF159" s="20"/>
      <c r="BG159" s="20"/>
      <c r="BH159" s="20"/>
      <c r="BI159" s="20"/>
      <c r="BJ159" s="20"/>
      <c r="BK159" s="20"/>
      <c r="BL159" s="20"/>
      <c r="BM159" s="20"/>
      <c r="BN159" s="20"/>
      <c r="BO159" s="20"/>
      <c r="BP159" s="20"/>
      <c r="BQ159" s="20"/>
      <c r="BR159" s="20"/>
      <c r="BS159" s="20"/>
    </row>
    <row r="160" spans="1:71">
      <c r="A160" s="24"/>
      <c r="B160" s="20"/>
      <c r="C160" s="20"/>
      <c r="D160" s="20"/>
      <c r="E160" s="20"/>
      <c r="F160" s="20"/>
      <c r="G160" s="20"/>
      <c r="H160" s="20"/>
      <c r="I160" s="20"/>
      <c r="J160" s="20"/>
      <c r="K160" s="20"/>
      <c r="L160" s="20"/>
      <c r="M160" s="20"/>
      <c r="N160" s="20"/>
      <c r="O160" s="20"/>
      <c r="P160" s="20"/>
      <c r="Q160" s="40"/>
      <c r="R160" s="20"/>
      <c r="S160" s="40"/>
      <c r="T160" s="20"/>
      <c r="U160" s="20"/>
      <c r="V160" s="20"/>
      <c r="W160" s="40"/>
      <c r="X160" s="40"/>
      <c r="Y160" s="40"/>
      <c r="Z160" s="20"/>
      <c r="AA160" s="20"/>
      <c r="AB160" s="40"/>
      <c r="AC160" s="20"/>
      <c r="AD160" s="20"/>
      <c r="AE160" s="40"/>
      <c r="AF160" s="20"/>
      <c r="AG160" s="20"/>
      <c r="AH160" s="20"/>
      <c r="AI160" s="20"/>
      <c r="AJ160" s="20"/>
      <c r="AK160" s="20"/>
      <c r="AL160" s="20"/>
      <c r="AM160" s="20"/>
      <c r="AN160" s="20"/>
      <c r="AO160" s="20"/>
      <c r="AP160" s="20"/>
      <c r="AQ160" s="40"/>
      <c r="AR160" s="20"/>
      <c r="AS160" s="20"/>
      <c r="AT160" s="20"/>
      <c r="AU160" s="880"/>
      <c r="AV160" s="880"/>
      <c r="AW160" s="880"/>
      <c r="AX160" s="880"/>
      <c r="AY160" s="20"/>
      <c r="AZ160" s="20"/>
      <c r="BA160" s="20"/>
      <c r="BB160" s="1092"/>
      <c r="BC160" s="1092"/>
      <c r="BD160" s="1092"/>
      <c r="BE160" s="20"/>
      <c r="BF160" s="20"/>
      <c r="BG160" s="20"/>
      <c r="BH160" s="20"/>
      <c r="BI160" s="20"/>
      <c r="BJ160" s="20"/>
      <c r="BK160" s="20"/>
      <c r="BL160" s="20"/>
      <c r="BM160" s="20"/>
      <c r="BN160" s="20"/>
      <c r="BO160" s="20"/>
      <c r="BP160" s="20"/>
      <c r="BQ160" s="20"/>
      <c r="BR160" s="20"/>
      <c r="BS160" s="20"/>
    </row>
    <row r="161" spans="1:71">
      <c r="A161" s="24"/>
      <c r="B161" s="20"/>
      <c r="C161" s="20"/>
      <c r="D161" s="20"/>
      <c r="E161" s="20"/>
      <c r="F161" s="20"/>
      <c r="G161" s="20"/>
      <c r="H161" s="20"/>
      <c r="I161" s="20"/>
      <c r="J161" s="20"/>
      <c r="K161" s="20"/>
      <c r="L161" s="20"/>
      <c r="M161" s="20"/>
      <c r="N161" s="20"/>
      <c r="O161" s="20"/>
      <c r="P161" s="20"/>
      <c r="Q161" s="40"/>
      <c r="R161" s="20"/>
      <c r="S161" s="40"/>
      <c r="T161" s="20"/>
      <c r="U161" s="20"/>
      <c r="V161" s="20"/>
      <c r="W161" s="40"/>
      <c r="X161" s="40"/>
      <c r="Y161" s="40"/>
      <c r="Z161" s="20"/>
      <c r="AA161" s="20"/>
      <c r="AB161" s="40"/>
      <c r="AC161" s="20"/>
      <c r="AD161" s="20"/>
      <c r="AE161" s="40"/>
      <c r="AF161" s="20"/>
      <c r="AG161" s="20"/>
      <c r="AH161" s="20"/>
      <c r="AI161" s="20"/>
      <c r="AJ161" s="20"/>
      <c r="AK161" s="20"/>
      <c r="AL161" s="20"/>
      <c r="AM161" s="20"/>
      <c r="AN161" s="20"/>
      <c r="AO161" s="20"/>
      <c r="AP161" s="20"/>
      <c r="AQ161" s="40"/>
      <c r="AR161" s="20"/>
      <c r="AS161" s="20"/>
      <c r="AT161" s="20"/>
      <c r="AU161" s="880"/>
      <c r="AV161" s="880"/>
      <c r="AW161" s="880"/>
      <c r="AX161" s="880"/>
      <c r="AY161" s="20"/>
      <c r="AZ161" s="20"/>
      <c r="BA161" s="20"/>
      <c r="BB161" s="1092"/>
      <c r="BC161" s="1092"/>
      <c r="BD161" s="1092"/>
      <c r="BE161" s="20"/>
      <c r="BF161" s="20"/>
      <c r="BG161" s="20"/>
      <c r="BH161" s="20"/>
      <c r="BI161" s="20"/>
      <c r="BJ161" s="20"/>
      <c r="BK161" s="20"/>
      <c r="BL161" s="20"/>
      <c r="BM161" s="20"/>
      <c r="BN161" s="20"/>
      <c r="BO161" s="20"/>
      <c r="BP161" s="20"/>
      <c r="BQ161" s="20"/>
      <c r="BR161" s="20"/>
      <c r="BS161" s="20"/>
    </row>
    <row r="162" spans="1:71">
      <c r="A162" s="24"/>
      <c r="B162" s="20"/>
      <c r="C162" s="20"/>
      <c r="D162" s="20"/>
      <c r="E162" s="20"/>
      <c r="F162" s="20"/>
      <c r="G162" s="20"/>
      <c r="H162" s="20"/>
      <c r="I162" s="20"/>
      <c r="J162" s="20"/>
      <c r="K162" s="20"/>
      <c r="L162" s="20"/>
      <c r="M162" s="20"/>
      <c r="N162" s="20"/>
      <c r="O162" s="20"/>
      <c r="P162" s="20"/>
      <c r="Q162" s="40"/>
      <c r="R162" s="20"/>
      <c r="S162" s="40"/>
      <c r="T162" s="20"/>
      <c r="U162" s="20"/>
      <c r="V162" s="20"/>
      <c r="W162" s="40"/>
      <c r="X162" s="40"/>
      <c r="Y162" s="40"/>
      <c r="Z162" s="20"/>
      <c r="AA162" s="20"/>
      <c r="AB162" s="40"/>
      <c r="AC162" s="20"/>
      <c r="AD162" s="20"/>
      <c r="AE162" s="40"/>
      <c r="AF162" s="20"/>
      <c r="AG162" s="20"/>
      <c r="AH162" s="20"/>
      <c r="AI162" s="20"/>
      <c r="AJ162" s="20"/>
      <c r="AK162" s="20"/>
      <c r="AL162" s="20"/>
      <c r="AM162" s="20"/>
      <c r="AN162" s="20"/>
      <c r="AO162" s="20"/>
      <c r="AP162" s="20"/>
      <c r="AQ162" s="40"/>
      <c r="AR162" s="20"/>
      <c r="AS162" s="20"/>
      <c r="AT162" s="20"/>
      <c r="AU162" s="880"/>
      <c r="AV162" s="880"/>
      <c r="AW162" s="880"/>
      <c r="AX162" s="880"/>
      <c r="AY162" s="20"/>
      <c r="AZ162" s="20"/>
      <c r="BA162" s="20"/>
      <c r="BB162" s="1092"/>
      <c r="BC162" s="1092"/>
      <c r="BD162" s="1092"/>
      <c r="BE162" s="20"/>
      <c r="BF162" s="20"/>
      <c r="BG162" s="20"/>
      <c r="BH162" s="20"/>
      <c r="BI162" s="20"/>
      <c r="BJ162" s="20"/>
      <c r="BK162" s="20"/>
      <c r="BL162" s="20"/>
      <c r="BM162" s="20"/>
      <c r="BN162" s="20"/>
      <c r="BO162" s="20"/>
      <c r="BP162" s="20"/>
      <c r="BQ162" s="20"/>
      <c r="BR162" s="20"/>
      <c r="BS162" s="20"/>
    </row>
    <row r="163" spans="1:71">
      <c r="A163" s="24"/>
      <c r="B163" s="20"/>
      <c r="C163" s="20"/>
      <c r="D163" s="20"/>
      <c r="E163" s="20"/>
      <c r="F163" s="20"/>
      <c r="G163" s="20"/>
      <c r="H163" s="20"/>
      <c r="I163" s="20"/>
      <c r="J163" s="20"/>
      <c r="K163" s="20"/>
      <c r="L163" s="20"/>
      <c r="M163" s="20"/>
      <c r="N163" s="20"/>
      <c r="O163" s="20"/>
      <c r="P163" s="20"/>
      <c r="Q163" s="40"/>
      <c r="R163" s="20"/>
      <c r="S163" s="40"/>
      <c r="T163" s="20"/>
      <c r="U163" s="20"/>
      <c r="V163" s="20"/>
      <c r="W163" s="40"/>
      <c r="X163" s="40"/>
      <c r="Y163" s="40"/>
      <c r="Z163" s="20"/>
      <c r="AA163" s="20"/>
      <c r="AB163" s="40"/>
      <c r="AC163" s="20"/>
      <c r="AD163" s="20"/>
      <c r="AE163" s="40"/>
      <c r="AF163" s="20"/>
      <c r="AG163" s="20"/>
      <c r="AH163" s="20"/>
      <c r="AI163" s="20"/>
      <c r="AJ163" s="20"/>
      <c r="AK163" s="20"/>
      <c r="AL163" s="20"/>
      <c r="AM163" s="20"/>
      <c r="AN163" s="20"/>
      <c r="AO163" s="20"/>
      <c r="AP163" s="20"/>
      <c r="AQ163" s="40"/>
      <c r="AR163" s="20"/>
      <c r="AS163" s="20"/>
      <c r="AT163" s="20"/>
      <c r="AU163" s="880"/>
      <c r="AV163" s="880"/>
      <c r="AW163" s="880"/>
      <c r="AX163" s="880"/>
      <c r="AY163" s="20"/>
      <c r="AZ163" s="20"/>
      <c r="BA163" s="20"/>
      <c r="BB163" s="1092"/>
      <c r="BC163" s="1092"/>
      <c r="BD163" s="1092"/>
      <c r="BE163" s="20"/>
      <c r="BF163" s="20"/>
      <c r="BG163" s="20"/>
      <c r="BH163" s="20"/>
      <c r="BI163" s="20"/>
      <c r="BJ163" s="20"/>
      <c r="BK163" s="20"/>
      <c r="BL163" s="20"/>
      <c r="BM163" s="20"/>
      <c r="BN163" s="20"/>
      <c r="BO163" s="20"/>
      <c r="BP163" s="20"/>
      <c r="BQ163" s="20"/>
      <c r="BR163" s="20"/>
      <c r="BS163" s="20"/>
    </row>
    <row r="164" spans="1:71">
      <c r="A164" s="24"/>
      <c r="B164" s="20"/>
      <c r="C164" s="20"/>
      <c r="D164" s="20"/>
      <c r="E164" s="20"/>
      <c r="F164" s="20"/>
      <c r="G164" s="20"/>
      <c r="H164" s="20"/>
      <c r="I164" s="20"/>
      <c r="J164" s="20"/>
      <c r="K164" s="20"/>
      <c r="L164" s="20"/>
      <c r="M164" s="20"/>
      <c r="N164" s="20"/>
      <c r="O164" s="20"/>
      <c r="P164" s="20"/>
      <c r="Q164" s="40"/>
      <c r="R164" s="20"/>
      <c r="S164" s="40"/>
      <c r="T164" s="20"/>
      <c r="U164" s="20"/>
      <c r="V164" s="20"/>
      <c r="W164" s="40"/>
      <c r="X164" s="40"/>
      <c r="Y164" s="40"/>
      <c r="Z164" s="20"/>
      <c r="AA164" s="20"/>
      <c r="AB164" s="40"/>
      <c r="AC164" s="20"/>
      <c r="AD164" s="20"/>
      <c r="AE164" s="40"/>
      <c r="AF164" s="20"/>
      <c r="AG164" s="20"/>
      <c r="AH164" s="20"/>
      <c r="AI164" s="20"/>
      <c r="AJ164" s="20"/>
      <c r="AK164" s="20"/>
      <c r="AL164" s="20"/>
      <c r="AM164" s="20"/>
      <c r="AN164" s="20"/>
      <c r="AO164" s="20"/>
      <c r="AP164" s="20"/>
      <c r="AQ164" s="40"/>
      <c r="AR164" s="20"/>
      <c r="AS164" s="20"/>
      <c r="AT164" s="20"/>
      <c r="AU164" s="880"/>
      <c r="AV164" s="880"/>
      <c r="AW164" s="880"/>
      <c r="AX164" s="880"/>
      <c r="AY164" s="20"/>
      <c r="AZ164" s="20"/>
      <c r="BA164" s="20"/>
      <c r="BB164" s="1092"/>
      <c r="BC164" s="1092"/>
      <c r="BD164" s="1092"/>
      <c r="BE164" s="20"/>
      <c r="BF164" s="20"/>
      <c r="BG164" s="20"/>
      <c r="BH164" s="20"/>
      <c r="BI164" s="20"/>
      <c r="BJ164" s="20"/>
      <c r="BK164" s="20"/>
      <c r="BL164" s="20"/>
      <c r="BM164" s="20"/>
      <c r="BN164" s="20"/>
      <c r="BO164" s="20"/>
      <c r="BP164" s="20"/>
      <c r="BQ164" s="20"/>
      <c r="BR164" s="20"/>
      <c r="BS164" s="20"/>
    </row>
    <row r="165" spans="1:71">
      <c r="A165" s="24"/>
      <c r="B165" s="20"/>
      <c r="C165" s="20"/>
      <c r="D165" s="20"/>
      <c r="E165" s="20"/>
      <c r="F165" s="20"/>
      <c r="G165" s="20"/>
      <c r="H165" s="20"/>
      <c r="I165" s="20"/>
      <c r="J165" s="20"/>
      <c r="K165" s="20"/>
      <c r="L165" s="20"/>
      <c r="M165" s="20"/>
      <c r="N165" s="20"/>
      <c r="O165" s="20"/>
      <c r="P165" s="20"/>
      <c r="Q165" s="40"/>
      <c r="R165" s="20"/>
      <c r="S165" s="40"/>
      <c r="T165" s="20"/>
      <c r="U165" s="20"/>
      <c r="V165" s="20"/>
      <c r="W165" s="40"/>
      <c r="X165" s="40"/>
      <c r="Y165" s="40"/>
      <c r="Z165" s="20"/>
      <c r="AA165" s="20"/>
      <c r="AB165" s="40"/>
      <c r="AC165" s="20"/>
      <c r="AD165" s="20"/>
      <c r="AE165" s="40"/>
      <c r="AF165" s="20"/>
      <c r="AG165" s="20"/>
      <c r="AH165" s="20"/>
      <c r="AI165" s="20"/>
      <c r="AJ165" s="20"/>
      <c r="AK165" s="20"/>
      <c r="AL165" s="20"/>
      <c r="AM165" s="20"/>
      <c r="AN165" s="20"/>
      <c r="AO165" s="20"/>
      <c r="AP165" s="20"/>
      <c r="AQ165" s="40"/>
      <c r="AR165" s="20"/>
      <c r="AS165" s="20"/>
      <c r="AT165" s="20"/>
      <c r="AU165" s="880"/>
      <c r="AV165" s="880"/>
      <c r="AW165" s="880"/>
      <c r="AX165" s="880"/>
      <c r="AY165" s="20"/>
      <c r="AZ165" s="20"/>
      <c r="BA165" s="20"/>
      <c r="BB165" s="1092"/>
      <c r="BC165" s="1092"/>
      <c r="BD165" s="1092"/>
      <c r="BE165" s="20"/>
      <c r="BF165" s="20"/>
      <c r="BG165" s="20"/>
      <c r="BH165" s="20"/>
      <c r="BI165" s="20"/>
      <c r="BJ165" s="20"/>
      <c r="BK165" s="20"/>
      <c r="BL165" s="20"/>
      <c r="BM165" s="20"/>
      <c r="BN165" s="20"/>
      <c r="BO165" s="20"/>
      <c r="BP165" s="20"/>
      <c r="BQ165" s="20"/>
      <c r="BR165" s="20"/>
      <c r="BS165" s="20"/>
    </row>
    <row r="166" spans="1:71">
      <c r="A166" s="24"/>
      <c r="B166" s="20"/>
      <c r="C166" s="20"/>
      <c r="D166" s="20"/>
      <c r="E166" s="20"/>
      <c r="F166" s="20"/>
      <c r="G166" s="20"/>
      <c r="H166" s="20"/>
      <c r="I166" s="20"/>
      <c r="J166" s="20"/>
      <c r="K166" s="20"/>
      <c r="L166" s="20"/>
      <c r="M166" s="20"/>
      <c r="N166" s="20"/>
      <c r="O166" s="20"/>
      <c r="P166" s="20"/>
      <c r="Q166" s="40"/>
      <c r="R166" s="20"/>
      <c r="S166" s="40"/>
      <c r="T166" s="20"/>
      <c r="U166" s="20"/>
      <c r="V166" s="20"/>
      <c r="W166" s="40"/>
      <c r="X166" s="40"/>
      <c r="Y166" s="40"/>
      <c r="Z166" s="20"/>
      <c r="AA166" s="20"/>
      <c r="AB166" s="40"/>
      <c r="AC166" s="20"/>
      <c r="AD166" s="20"/>
      <c r="AE166" s="40"/>
      <c r="AF166" s="20"/>
      <c r="AG166" s="20"/>
      <c r="AH166" s="20"/>
      <c r="AI166" s="20"/>
      <c r="AJ166" s="20"/>
      <c r="AK166" s="20"/>
      <c r="AL166" s="20"/>
      <c r="AM166" s="20"/>
      <c r="AN166" s="20"/>
      <c r="AO166" s="20"/>
      <c r="AP166" s="20"/>
      <c r="AQ166" s="40"/>
      <c r="AR166" s="20"/>
      <c r="AS166" s="20"/>
      <c r="AT166" s="20"/>
      <c r="AU166" s="880"/>
      <c r="AV166" s="880"/>
      <c r="AW166" s="880"/>
      <c r="AX166" s="880"/>
      <c r="AY166" s="20"/>
      <c r="AZ166" s="20"/>
      <c r="BA166" s="20"/>
      <c r="BB166" s="1092"/>
      <c r="BC166" s="1092"/>
      <c r="BD166" s="1092"/>
      <c r="BE166" s="20"/>
      <c r="BF166" s="20"/>
      <c r="BG166" s="20"/>
      <c r="BH166" s="20"/>
      <c r="BI166" s="20"/>
      <c r="BJ166" s="20"/>
      <c r="BK166" s="20"/>
      <c r="BL166" s="20"/>
      <c r="BM166" s="20"/>
      <c r="BN166" s="20"/>
      <c r="BO166" s="20"/>
      <c r="BP166" s="20"/>
      <c r="BQ166" s="20"/>
      <c r="BR166" s="20"/>
      <c r="BS166" s="20"/>
    </row>
    <row r="167" spans="1:71">
      <c r="A167" s="24"/>
      <c r="B167" s="20"/>
      <c r="C167" s="20"/>
      <c r="D167" s="20"/>
      <c r="E167" s="20"/>
      <c r="F167" s="20"/>
      <c r="G167" s="20"/>
      <c r="H167" s="20"/>
      <c r="I167" s="20"/>
      <c r="J167" s="20"/>
      <c r="K167" s="20"/>
      <c r="L167" s="20"/>
      <c r="M167" s="20"/>
      <c r="N167" s="20"/>
      <c r="O167" s="20"/>
      <c r="P167" s="20"/>
      <c r="Q167" s="40"/>
      <c r="R167" s="20"/>
      <c r="S167" s="40"/>
      <c r="T167" s="20"/>
      <c r="U167" s="20"/>
      <c r="V167" s="20"/>
      <c r="W167" s="40"/>
      <c r="X167" s="40"/>
      <c r="Y167" s="40"/>
      <c r="Z167" s="20"/>
      <c r="AA167" s="20"/>
      <c r="AB167" s="40"/>
      <c r="AC167" s="20"/>
      <c r="AD167" s="20"/>
      <c r="AE167" s="40"/>
      <c r="AF167" s="20"/>
      <c r="AG167" s="20"/>
      <c r="AH167" s="20"/>
      <c r="AI167" s="20"/>
      <c r="AJ167" s="20"/>
      <c r="AK167" s="20"/>
      <c r="AL167" s="20"/>
      <c r="AM167" s="20"/>
      <c r="AN167" s="20"/>
      <c r="AO167" s="20"/>
      <c r="AP167" s="20"/>
      <c r="AQ167" s="40"/>
      <c r="AR167" s="20"/>
      <c r="AS167" s="20"/>
      <c r="AT167" s="20"/>
      <c r="AU167" s="880"/>
      <c r="AV167" s="880"/>
      <c r="AW167" s="880"/>
      <c r="AX167" s="880"/>
      <c r="AY167" s="20"/>
      <c r="AZ167" s="20"/>
      <c r="BA167" s="20"/>
      <c r="BB167" s="1092"/>
      <c r="BC167" s="1092"/>
      <c r="BD167" s="1092"/>
      <c r="BE167" s="20"/>
      <c r="BF167" s="20"/>
      <c r="BG167" s="20"/>
      <c r="BH167" s="20"/>
      <c r="BI167" s="20"/>
      <c r="BJ167" s="20"/>
      <c r="BK167" s="20"/>
      <c r="BL167" s="20"/>
      <c r="BM167" s="20"/>
      <c r="BN167" s="20"/>
      <c r="BO167" s="20"/>
      <c r="BP167" s="20"/>
      <c r="BQ167" s="20"/>
      <c r="BR167" s="20"/>
      <c r="BS167" s="20"/>
    </row>
    <row r="168" spans="1:71">
      <c r="A168" s="24"/>
      <c r="B168" s="20"/>
      <c r="C168" s="20"/>
      <c r="D168" s="20"/>
      <c r="E168" s="20"/>
      <c r="F168" s="20"/>
      <c r="G168" s="20"/>
      <c r="H168" s="20"/>
      <c r="I168" s="20"/>
      <c r="J168" s="20"/>
      <c r="K168" s="20"/>
      <c r="L168" s="20"/>
      <c r="M168" s="20"/>
      <c r="N168" s="20"/>
      <c r="O168" s="20"/>
      <c r="P168" s="20"/>
      <c r="Q168" s="40"/>
      <c r="R168" s="20"/>
      <c r="S168" s="40"/>
      <c r="T168" s="20"/>
      <c r="U168" s="20"/>
      <c r="V168" s="20"/>
      <c r="W168" s="40"/>
      <c r="X168" s="40"/>
      <c r="Y168" s="40"/>
      <c r="Z168" s="20"/>
      <c r="AA168" s="20"/>
      <c r="AB168" s="40"/>
      <c r="AC168" s="20"/>
      <c r="AD168" s="20"/>
      <c r="AE168" s="40"/>
      <c r="AF168" s="20"/>
      <c r="AG168" s="20"/>
      <c r="AH168" s="20"/>
      <c r="AI168" s="20"/>
      <c r="AJ168" s="20"/>
      <c r="AK168" s="20"/>
      <c r="AL168" s="20"/>
      <c r="AM168" s="20"/>
      <c r="AN168" s="20"/>
      <c r="AO168" s="20"/>
      <c r="AP168" s="20"/>
      <c r="AQ168" s="40"/>
      <c r="AR168" s="20"/>
      <c r="AS168" s="20"/>
      <c r="AT168" s="20"/>
      <c r="AU168" s="880"/>
      <c r="AV168" s="880"/>
      <c r="AW168" s="880"/>
      <c r="AX168" s="880"/>
      <c r="AY168" s="20"/>
      <c r="AZ168" s="20"/>
      <c r="BA168" s="20"/>
      <c r="BB168" s="1092"/>
      <c r="BC168" s="1092"/>
      <c r="BD168" s="1092"/>
      <c r="BE168" s="20"/>
      <c r="BF168" s="20"/>
      <c r="BG168" s="20"/>
      <c r="BH168" s="20"/>
      <c r="BI168" s="20"/>
      <c r="BJ168" s="20"/>
      <c r="BK168" s="20"/>
      <c r="BL168" s="20"/>
      <c r="BM168" s="20"/>
      <c r="BN168" s="20"/>
      <c r="BO168" s="20"/>
      <c r="BP168" s="20"/>
      <c r="BQ168" s="20"/>
      <c r="BR168" s="20"/>
      <c r="BS168" s="20"/>
    </row>
    <row r="169" spans="1:71">
      <c r="A169" s="24"/>
      <c r="B169" s="20"/>
      <c r="C169" s="20"/>
      <c r="D169" s="20"/>
      <c r="E169" s="20"/>
      <c r="F169" s="20"/>
      <c r="G169" s="20"/>
      <c r="H169" s="20"/>
      <c r="I169" s="20"/>
      <c r="J169" s="20"/>
      <c r="K169" s="20"/>
      <c r="L169" s="20"/>
      <c r="M169" s="20"/>
      <c r="N169" s="20"/>
      <c r="O169" s="20"/>
      <c r="P169" s="20"/>
      <c r="Q169" s="40"/>
      <c r="R169" s="20"/>
      <c r="S169" s="40"/>
      <c r="T169" s="20"/>
      <c r="U169" s="20"/>
      <c r="V169" s="20"/>
      <c r="W169" s="40"/>
      <c r="X169" s="40"/>
      <c r="Y169" s="40"/>
      <c r="Z169" s="20"/>
      <c r="AA169" s="20"/>
      <c r="AB169" s="40"/>
      <c r="AC169" s="20"/>
      <c r="AD169" s="20"/>
      <c r="AE169" s="40"/>
      <c r="AF169" s="20"/>
      <c r="AG169" s="20"/>
      <c r="AH169" s="20"/>
      <c r="AI169" s="20"/>
      <c r="AJ169" s="20"/>
      <c r="AK169" s="20"/>
      <c r="AL169" s="20"/>
      <c r="AM169" s="20"/>
      <c r="AN169" s="20"/>
      <c r="AO169" s="20"/>
      <c r="AP169" s="20"/>
      <c r="AQ169" s="40"/>
      <c r="AR169" s="20"/>
      <c r="AS169" s="20"/>
      <c r="AT169" s="20"/>
      <c r="AU169" s="880"/>
      <c r="AV169" s="880"/>
      <c r="AW169" s="880"/>
      <c r="AX169" s="880"/>
      <c r="AY169" s="20"/>
      <c r="AZ169" s="20"/>
      <c r="BA169" s="20"/>
      <c r="BB169" s="1092"/>
      <c r="BC169" s="1092"/>
      <c r="BD169" s="1092"/>
      <c r="BE169" s="20"/>
      <c r="BF169" s="20"/>
      <c r="BG169" s="20"/>
      <c r="BH169" s="20"/>
      <c r="BI169" s="20"/>
      <c r="BJ169" s="20"/>
      <c r="BK169" s="20"/>
      <c r="BL169" s="20"/>
      <c r="BM169" s="20"/>
      <c r="BN169" s="20"/>
      <c r="BO169" s="20"/>
      <c r="BP169" s="20"/>
      <c r="BQ169" s="20"/>
      <c r="BR169" s="20"/>
      <c r="BS169" s="20"/>
    </row>
    <row r="170" spans="1:71">
      <c r="A170" s="24"/>
      <c r="B170" s="20"/>
      <c r="C170" s="20"/>
      <c r="D170" s="20"/>
      <c r="E170" s="20"/>
      <c r="F170" s="20"/>
      <c r="G170" s="20"/>
      <c r="H170" s="20"/>
      <c r="I170" s="20"/>
      <c r="J170" s="20"/>
      <c r="K170" s="20"/>
      <c r="L170" s="20"/>
      <c r="M170" s="20"/>
      <c r="N170" s="20"/>
      <c r="O170" s="20"/>
      <c r="P170" s="20"/>
      <c r="Q170" s="40"/>
      <c r="R170" s="20"/>
      <c r="S170" s="40"/>
      <c r="T170" s="20"/>
      <c r="U170" s="20"/>
      <c r="V170" s="20"/>
      <c r="W170" s="40"/>
      <c r="X170" s="40"/>
      <c r="Y170" s="40"/>
      <c r="Z170" s="20"/>
      <c r="AA170" s="20"/>
      <c r="AB170" s="40"/>
      <c r="AC170" s="20"/>
      <c r="AD170" s="20"/>
      <c r="AE170" s="40"/>
      <c r="AF170" s="20"/>
      <c r="AG170" s="20"/>
      <c r="AH170" s="20"/>
      <c r="AI170" s="20"/>
      <c r="AJ170" s="20"/>
      <c r="AK170" s="20"/>
      <c r="AL170" s="20"/>
      <c r="AM170" s="20"/>
      <c r="AN170" s="20"/>
      <c r="AO170" s="20"/>
      <c r="AP170" s="20"/>
      <c r="AQ170" s="40"/>
      <c r="AR170" s="20"/>
      <c r="AS170" s="20"/>
      <c r="AT170" s="20"/>
      <c r="AU170" s="880"/>
      <c r="AV170" s="880"/>
      <c r="AW170" s="880"/>
      <c r="AX170" s="880"/>
      <c r="AY170" s="20"/>
      <c r="AZ170" s="20"/>
      <c r="BA170" s="20"/>
      <c r="BB170" s="1092"/>
      <c r="BC170" s="1092"/>
      <c r="BD170" s="1092"/>
      <c r="BE170" s="20"/>
      <c r="BF170" s="20"/>
      <c r="BG170" s="20"/>
      <c r="BH170" s="20"/>
      <c r="BI170" s="20"/>
      <c r="BJ170" s="20"/>
      <c r="BK170" s="20"/>
      <c r="BL170" s="20"/>
      <c r="BM170" s="20"/>
      <c r="BN170" s="20"/>
      <c r="BO170" s="20"/>
      <c r="BP170" s="20"/>
      <c r="BQ170" s="20"/>
      <c r="BR170" s="20"/>
      <c r="BS170" s="20"/>
    </row>
    <row r="171" spans="1:71">
      <c r="A171" s="24"/>
      <c r="B171" s="20"/>
      <c r="C171" s="20"/>
      <c r="D171" s="20"/>
      <c r="E171" s="20"/>
      <c r="F171" s="20"/>
      <c r="G171" s="20"/>
      <c r="H171" s="20"/>
      <c r="I171" s="20"/>
      <c r="J171" s="20"/>
      <c r="K171" s="20"/>
      <c r="L171" s="20"/>
      <c r="M171" s="20"/>
      <c r="N171" s="20"/>
      <c r="O171" s="20"/>
      <c r="P171" s="20"/>
      <c r="Q171" s="40"/>
      <c r="R171" s="20"/>
      <c r="S171" s="40"/>
      <c r="T171" s="20"/>
      <c r="U171" s="20"/>
      <c r="V171" s="20"/>
      <c r="W171" s="40"/>
      <c r="X171" s="40"/>
      <c r="Y171" s="40"/>
      <c r="Z171" s="20"/>
      <c r="AA171" s="20"/>
      <c r="AB171" s="40"/>
      <c r="AC171" s="20"/>
      <c r="AD171" s="20"/>
      <c r="AE171" s="40"/>
      <c r="AF171" s="20"/>
      <c r="AG171" s="20"/>
      <c r="AH171" s="20"/>
      <c r="AI171" s="20"/>
      <c r="AJ171" s="20"/>
      <c r="AK171" s="20"/>
      <c r="AL171" s="20"/>
      <c r="AM171" s="20"/>
      <c r="AN171" s="20"/>
      <c r="AO171" s="20"/>
      <c r="AP171" s="20"/>
      <c r="AQ171" s="40"/>
      <c r="AR171" s="20"/>
      <c r="AS171" s="20"/>
      <c r="AT171" s="20"/>
      <c r="AU171" s="880"/>
      <c r="AV171" s="880"/>
      <c r="AW171" s="880"/>
      <c r="AX171" s="880"/>
      <c r="AY171" s="20"/>
      <c r="AZ171" s="20"/>
      <c r="BA171" s="20"/>
      <c r="BB171" s="1092"/>
      <c r="BC171" s="1092"/>
      <c r="BD171" s="1092"/>
      <c r="BE171" s="20"/>
      <c r="BF171" s="20"/>
      <c r="BG171" s="20"/>
      <c r="BH171" s="20"/>
      <c r="BI171" s="20"/>
      <c r="BJ171" s="20"/>
      <c r="BK171" s="20"/>
      <c r="BL171" s="20"/>
      <c r="BM171" s="20"/>
      <c r="BN171" s="20"/>
      <c r="BO171" s="20"/>
      <c r="BP171" s="20"/>
      <c r="BQ171" s="20"/>
      <c r="BR171" s="20"/>
      <c r="BS171" s="20"/>
    </row>
    <row r="172" spans="1:71">
      <c r="A172" s="24"/>
      <c r="B172" s="20"/>
      <c r="C172" s="20"/>
      <c r="D172" s="20"/>
      <c r="E172" s="20"/>
      <c r="F172" s="20"/>
      <c r="G172" s="20"/>
      <c r="H172" s="20"/>
      <c r="I172" s="20"/>
      <c r="J172" s="20"/>
      <c r="K172" s="20"/>
      <c r="L172" s="20"/>
      <c r="M172" s="20"/>
      <c r="N172" s="20"/>
      <c r="O172" s="20"/>
      <c r="P172" s="20"/>
      <c r="Q172" s="40"/>
      <c r="R172" s="20"/>
      <c r="S172" s="40"/>
      <c r="T172" s="20"/>
      <c r="U172" s="20"/>
      <c r="V172" s="20"/>
      <c r="W172" s="40"/>
      <c r="X172" s="40"/>
      <c r="Y172" s="40"/>
      <c r="Z172" s="20"/>
      <c r="AA172" s="20"/>
      <c r="AB172" s="40"/>
      <c r="AC172" s="20"/>
      <c r="AD172" s="20"/>
      <c r="AE172" s="40"/>
      <c r="AF172" s="20"/>
      <c r="AG172" s="20"/>
      <c r="AH172" s="20"/>
      <c r="AI172" s="20"/>
      <c r="AJ172" s="20"/>
      <c r="AK172" s="20"/>
      <c r="AL172" s="20"/>
      <c r="AM172" s="20"/>
      <c r="AN172" s="20"/>
      <c r="AO172" s="20"/>
      <c r="AP172" s="20"/>
      <c r="AQ172" s="40"/>
      <c r="AR172" s="20"/>
      <c r="AS172" s="20"/>
      <c r="AT172" s="20"/>
      <c r="AU172" s="880"/>
      <c r="AV172" s="880"/>
      <c r="AW172" s="880"/>
      <c r="AX172" s="880"/>
      <c r="AY172" s="20"/>
      <c r="AZ172" s="20"/>
      <c r="BA172" s="20"/>
      <c r="BB172" s="1092"/>
      <c r="BC172" s="1092"/>
      <c r="BD172" s="1092"/>
      <c r="BE172" s="20"/>
      <c r="BF172" s="20"/>
      <c r="BG172" s="20"/>
      <c r="BH172" s="20"/>
      <c r="BI172" s="20"/>
      <c r="BJ172" s="20"/>
      <c r="BK172" s="20"/>
      <c r="BL172" s="20"/>
      <c r="BM172" s="20"/>
      <c r="BN172" s="20"/>
      <c r="BO172" s="20"/>
      <c r="BP172" s="20"/>
      <c r="BQ172" s="20"/>
      <c r="BR172" s="20"/>
      <c r="BS172" s="20"/>
    </row>
    <row r="173" spans="1:71">
      <c r="A173" s="24"/>
      <c r="B173" s="20"/>
      <c r="C173" s="20"/>
      <c r="D173" s="20"/>
      <c r="E173" s="20"/>
      <c r="F173" s="20"/>
      <c r="G173" s="20"/>
      <c r="H173" s="20"/>
      <c r="I173" s="20"/>
      <c r="J173" s="20"/>
      <c r="K173" s="20"/>
      <c r="L173" s="20"/>
      <c r="M173" s="20"/>
      <c r="N173" s="20"/>
      <c r="O173" s="20"/>
      <c r="P173" s="20"/>
      <c r="Q173" s="40"/>
      <c r="R173" s="20"/>
      <c r="S173" s="40"/>
      <c r="T173" s="20"/>
      <c r="U173" s="20"/>
      <c r="V173" s="20"/>
      <c r="W173" s="40"/>
      <c r="X173" s="40"/>
      <c r="Y173" s="40"/>
      <c r="Z173" s="20"/>
      <c r="AA173" s="20"/>
      <c r="AB173" s="40"/>
      <c r="AC173" s="20"/>
      <c r="AD173" s="20"/>
      <c r="AE173" s="40"/>
      <c r="AF173" s="20"/>
      <c r="AG173" s="20"/>
      <c r="AH173" s="20"/>
      <c r="AI173" s="20"/>
      <c r="AJ173" s="20"/>
      <c r="AK173" s="20"/>
      <c r="AL173" s="20"/>
      <c r="AM173" s="20"/>
      <c r="AN173" s="20"/>
      <c r="AO173" s="20"/>
      <c r="AP173" s="20"/>
      <c r="AQ173" s="40"/>
      <c r="AR173" s="20"/>
      <c r="AS173" s="20"/>
      <c r="AT173" s="20"/>
      <c r="AU173" s="880"/>
      <c r="AV173" s="880"/>
      <c r="AW173" s="880"/>
      <c r="AX173" s="880"/>
      <c r="AY173" s="20"/>
      <c r="AZ173" s="20"/>
      <c r="BA173" s="20"/>
      <c r="BB173" s="1092"/>
      <c r="BC173" s="1092"/>
      <c r="BD173" s="1092"/>
      <c r="BE173" s="20"/>
      <c r="BF173" s="20"/>
      <c r="BG173" s="20"/>
      <c r="BH173" s="20"/>
      <c r="BI173" s="20"/>
      <c r="BJ173" s="20"/>
      <c r="BK173" s="20"/>
      <c r="BL173" s="20"/>
      <c r="BM173" s="20"/>
      <c r="BN173" s="20"/>
      <c r="BO173" s="20"/>
      <c r="BP173" s="20"/>
      <c r="BQ173" s="20"/>
      <c r="BR173" s="20"/>
      <c r="BS173" s="20"/>
    </row>
    <row r="174" spans="1:71">
      <c r="A174" s="24"/>
      <c r="B174" s="20"/>
      <c r="C174" s="20"/>
      <c r="D174" s="20"/>
      <c r="E174" s="20"/>
      <c r="F174" s="20"/>
      <c r="G174" s="20"/>
      <c r="H174" s="20"/>
      <c r="I174" s="20"/>
      <c r="J174" s="20"/>
      <c r="K174" s="20"/>
      <c r="L174" s="20"/>
      <c r="M174" s="20"/>
      <c r="N174" s="20"/>
      <c r="O174" s="20"/>
      <c r="P174" s="20"/>
      <c r="Q174" s="40"/>
      <c r="R174" s="20"/>
      <c r="S174" s="40"/>
      <c r="T174" s="20"/>
      <c r="U174" s="20"/>
      <c r="V174" s="20"/>
      <c r="W174" s="40"/>
      <c r="X174" s="40"/>
      <c r="Y174" s="40"/>
      <c r="Z174" s="20"/>
      <c r="AA174" s="20"/>
      <c r="AB174" s="40"/>
      <c r="AC174" s="20"/>
      <c r="AD174" s="20"/>
      <c r="AE174" s="40"/>
      <c r="AF174" s="20"/>
      <c r="AG174" s="20"/>
      <c r="AH174" s="20"/>
      <c r="AI174" s="20"/>
      <c r="AJ174" s="20"/>
      <c r="AK174" s="20"/>
      <c r="AL174" s="20"/>
      <c r="AM174" s="20"/>
      <c r="AN174" s="20"/>
      <c r="AO174" s="20"/>
      <c r="AP174" s="20"/>
      <c r="AQ174" s="40"/>
      <c r="AR174" s="20"/>
      <c r="AS174" s="20"/>
      <c r="AT174" s="20"/>
      <c r="AU174" s="880"/>
      <c r="AV174" s="880"/>
      <c r="AW174" s="880"/>
      <c r="AX174" s="880"/>
      <c r="AY174" s="20"/>
      <c r="AZ174" s="20"/>
      <c r="BA174" s="20"/>
      <c r="BB174" s="1092"/>
      <c r="BC174" s="1092"/>
      <c r="BD174" s="1092"/>
      <c r="BE174" s="20"/>
      <c r="BF174" s="20"/>
      <c r="BG174" s="20"/>
      <c r="BH174" s="20"/>
      <c r="BI174" s="20"/>
      <c r="BJ174" s="20"/>
      <c r="BK174" s="20"/>
      <c r="BL174" s="20"/>
      <c r="BM174" s="20"/>
      <c r="BN174" s="20"/>
      <c r="BO174" s="20"/>
      <c r="BP174" s="20"/>
      <c r="BQ174" s="20"/>
      <c r="BR174" s="20"/>
      <c r="BS174" s="20"/>
    </row>
    <row r="175" spans="1:71">
      <c r="A175" s="24"/>
      <c r="B175" s="20"/>
      <c r="C175" s="20"/>
      <c r="D175" s="20"/>
      <c r="E175" s="20"/>
      <c r="F175" s="20"/>
      <c r="G175" s="20"/>
      <c r="H175" s="20"/>
      <c r="I175" s="20"/>
      <c r="J175" s="20"/>
      <c r="K175" s="20"/>
      <c r="L175" s="20"/>
      <c r="M175" s="20"/>
      <c r="N175" s="20"/>
      <c r="O175" s="20"/>
      <c r="P175" s="20"/>
      <c r="Q175" s="40"/>
      <c r="R175" s="20"/>
      <c r="S175" s="40"/>
      <c r="T175" s="20"/>
      <c r="U175" s="20"/>
      <c r="V175" s="20"/>
      <c r="W175" s="40"/>
      <c r="X175" s="40"/>
      <c r="Y175" s="40"/>
      <c r="Z175" s="20"/>
      <c r="AA175" s="20"/>
      <c r="AB175" s="40"/>
      <c r="AC175" s="20"/>
      <c r="AD175" s="20"/>
      <c r="AE175" s="40"/>
      <c r="AF175" s="20"/>
      <c r="AG175" s="20"/>
      <c r="AH175" s="20"/>
      <c r="AI175" s="20"/>
      <c r="AJ175" s="20"/>
      <c r="AK175" s="20"/>
      <c r="AL175" s="20"/>
      <c r="AM175" s="20"/>
      <c r="AN175" s="20"/>
      <c r="AO175" s="20"/>
      <c r="AP175" s="20"/>
      <c r="AQ175" s="40"/>
      <c r="AR175" s="20"/>
      <c r="AS175" s="20"/>
      <c r="AT175" s="20"/>
      <c r="AU175" s="880"/>
      <c r="AV175" s="880"/>
      <c r="AW175" s="880"/>
      <c r="AX175" s="880"/>
      <c r="AY175" s="20"/>
      <c r="AZ175" s="20"/>
      <c r="BA175" s="20"/>
      <c r="BB175" s="1092"/>
      <c r="BC175" s="1092"/>
      <c r="BD175" s="1092"/>
      <c r="BE175" s="20"/>
      <c r="BF175" s="20"/>
      <c r="BG175" s="20"/>
      <c r="BH175" s="20"/>
      <c r="BI175" s="20"/>
      <c r="BJ175" s="20"/>
      <c r="BK175" s="20"/>
      <c r="BL175" s="20"/>
      <c r="BM175" s="20"/>
      <c r="BN175" s="20"/>
      <c r="BO175" s="20"/>
      <c r="BP175" s="20"/>
      <c r="BQ175" s="20"/>
      <c r="BR175" s="20"/>
      <c r="BS175" s="20"/>
    </row>
    <row r="176" spans="1:71">
      <c r="A176" s="24"/>
      <c r="B176" s="20"/>
      <c r="C176" s="20"/>
      <c r="D176" s="20"/>
      <c r="E176" s="20"/>
      <c r="F176" s="20"/>
      <c r="G176" s="20"/>
      <c r="H176" s="20"/>
      <c r="I176" s="20"/>
      <c r="J176" s="20"/>
      <c r="K176" s="20"/>
      <c r="L176" s="20"/>
      <c r="M176" s="20"/>
      <c r="N176" s="20"/>
      <c r="O176" s="20"/>
      <c r="P176" s="20"/>
      <c r="Q176" s="40"/>
      <c r="R176" s="20"/>
      <c r="S176" s="40"/>
      <c r="T176" s="20"/>
      <c r="U176" s="20"/>
      <c r="V176" s="20"/>
      <c r="W176" s="40"/>
      <c r="X176" s="40"/>
      <c r="Y176" s="40"/>
      <c r="Z176" s="20"/>
      <c r="AA176" s="20"/>
      <c r="AB176" s="40"/>
      <c r="AC176" s="20"/>
      <c r="AD176" s="20"/>
      <c r="AE176" s="40"/>
      <c r="AF176" s="20"/>
      <c r="AG176" s="20"/>
      <c r="AH176" s="20"/>
      <c r="AI176" s="20"/>
      <c r="AJ176" s="20"/>
      <c r="AK176" s="20"/>
      <c r="AL176" s="20"/>
      <c r="AM176" s="20"/>
      <c r="AN176" s="20"/>
      <c r="AO176" s="20"/>
      <c r="AP176" s="20"/>
      <c r="AQ176" s="40"/>
      <c r="AR176" s="20"/>
      <c r="AS176" s="20"/>
      <c r="AT176" s="20"/>
      <c r="AU176" s="880"/>
      <c r="AV176" s="880"/>
      <c r="AW176" s="880"/>
      <c r="AX176" s="880"/>
      <c r="AY176" s="20"/>
      <c r="AZ176" s="20"/>
      <c r="BA176" s="20"/>
      <c r="BB176" s="1092"/>
      <c r="BC176" s="1092"/>
      <c r="BD176" s="1092"/>
      <c r="BE176" s="20"/>
      <c r="BF176" s="20"/>
      <c r="BG176" s="20"/>
      <c r="BH176" s="20"/>
      <c r="BI176" s="20"/>
      <c r="BJ176" s="20"/>
      <c r="BK176" s="20"/>
      <c r="BL176" s="20"/>
      <c r="BM176" s="20"/>
      <c r="BN176" s="20"/>
      <c r="BO176" s="20"/>
      <c r="BP176" s="20"/>
      <c r="BQ176" s="20"/>
      <c r="BR176" s="20"/>
      <c r="BS176" s="20"/>
    </row>
    <row r="177" spans="1:71">
      <c r="A177" s="24"/>
      <c r="B177" s="20"/>
      <c r="C177" s="20"/>
      <c r="D177" s="20"/>
      <c r="E177" s="20"/>
      <c r="F177" s="20"/>
      <c r="G177" s="20"/>
      <c r="H177" s="20"/>
      <c r="I177" s="20"/>
      <c r="J177" s="20"/>
      <c r="K177" s="20"/>
      <c r="L177" s="20"/>
      <c r="M177" s="20"/>
      <c r="N177" s="20"/>
      <c r="O177" s="20"/>
      <c r="P177" s="20"/>
      <c r="Q177" s="40"/>
      <c r="R177" s="20"/>
      <c r="S177" s="40"/>
      <c r="T177" s="20"/>
      <c r="U177" s="20"/>
      <c r="V177" s="20"/>
      <c r="W177" s="40"/>
      <c r="X177" s="40"/>
      <c r="Y177" s="40"/>
      <c r="Z177" s="20"/>
      <c r="AA177" s="20"/>
      <c r="AB177" s="40"/>
      <c r="AC177" s="20"/>
      <c r="AD177" s="20"/>
      <c r="AE177" s="40"/>
      <c r="AF177" s="20"/>
      <c r="AG177" s="20"/>
      <c r="AH177" s="20"/>
      <c r="AI177" s="20"/>
      <c r="AJ177" s="20"/>
      <c r="AK177" s="20"/>
      <c r="AL177" s="20"/>
      <c r="AM177" s="20"/>
      <c r="AN177" s="20"/>
      <c r="AO177" s="20"/>
      <c r="AP177" s="20"/>
      <c r="AQ177" s="40"/>
      <c r="AR177" s="20"/>
      <c r="AS177" s="20"/>
      <c r="AT177" s="20"/>
      <c r="AU177" s="880"/>
      <c r="AV177" s="880"/>
      <c r="AW177" s="880"/>
      <c r="AX177" s="880"/>
      <c r="AY177" s="20"/>
      <c r="AZ177" s="20"/>
      <c r="BA177" s="20"/>
      <c r="BB177" s="1092"/>
      <c r="BC177" s="1092"/>
      <c r="BD177" s="1092"/>
      <c r="BE177" s="20"/>
      <c r="BF177" s="20"/>
      <c r="BG177" s="20"/>
      <c r="BH177" s="20"/>
      <c r="BI177" s="20"/>
      <c r="BJ177" s="20"/>
      <c r="BK177" s="20"/>
      <c r="BL177" s="20"/>
      <c r="BM177" s="20"/>
      <c r="BN177" s="20"/>
      <c r="BO177" s="20"/>
      <c r="BP177" s="20"/>
      <c r="BQ177" s="20"/>
      <c r="BR177" s="20"/>
      <c r="BS177" s="20"/>
    </row>
    <row r="178" spans="1:71">
      <c r="A178" s="24"/>
      <c r="B178" s="20"/>
      <c r="C178" s="20"/>
      <c r="D178" s="20"/>
      <c r="E178" s="20"/>
      <c r="F178" s="20"/>
      <c r="G178" s="20"/>
      <c r="H178" s="20"/>
      <c r="I178" s="20"/>
      <c r="J178" s="20"/>
      <c r="K178" s="20"/>
      <c r="L178" s="20"/>
      <c r="M178" s="20"/>
      <c r="N178" s="20"/>
      <c r="O178" s="20"/>
      <c r="P178" s="20"/>
      <c r="Q178" s="40"/>
      <c r="R178" s="20"/>
      <c r="S178" s="40"/>
      <c r="T178" s="20"/>
      <c r="U178" s="20"/>
      <c r="V178" s="20"/>
      <c r="W178" s="40"/>
      <c r="X178" s="40"/>
      <c r="Y178" s="40"/>
      <c r="Z178" s="20"/>
      <c r="AA178" s="20"/>
      <c r="AB178" s="40"/>
      <c r="AC178" s="20"/>
      <c r="AD178" s="20"/>
      <c r="AE178" s="40"/>
      <c r="AF178" s="20"/>
      <c r="AG178" s="20"/>
      <c r="AH178" s="20"/>
      <c r="AI178" s="20"/>
      <c r="AJ178" s="20"/>
      <c r="AK178" s="20"/>
      <c r="AL178" s="20"/>
      <c r="AM178" s="20"/>
      <c r="AN178" s="20"/>
      <c r="AO178" s="20"/>
      <c r="AP178" s="20"/>
      <c r="AQ178" s="40"/>
      <c r="AR178" s="20"/>
      <c r="AS178" s="20"/>
      <c r="AT178" s="20"/>
      <c r="AU178" s="880"/>
      <c r="AV178" s="880"/>
      <c r="AW178" s="880"/>
      <c r="AX178" s="880"/>
      <c r="AY178" s="20"/>
      <c r="AZ178" s="20"/>
      <c r="BA178" s="20"/>
      <c r="BB178" s="1092"/>
      <c r="BC178" s="1092"/>
      <c r="BD178" s="1092"/>
      <c r="BE178" s="20"/>
      <c r="BF178" s="20"/>
      <c r="BG178" s="20"/>
      <c r="BH178" s="20"/>
      <c r="BI178" s="20"/>
      <c r="BJ178" s="20"/>
      <c r="BK178" s="20"/>
      <c r="BL178" s="20"/>
      <c r="BM178" s="20"/>
      <c r="BN178" s="20"/>
      <c r="BO178" s="20"/>
      <c r="BP178" s="20"/>
      <c r="BQ178" s="20"/>
      <c r="BR178" s="20"/>
      <c r="BS178" s="20"/>
    </row>
    <row r="179" spans="1:71">
      <c r="A179" s="24"/>
      <c r="B179" s="20"/>
      <c r="C179" s="20"/>
      <c r="D179" s="20"/>
      <c r="E179" s="20"/>
      <c r="F179" s="20"/>
      <c r="G179" s="20"/>
      <c r="H179" s="20"/>
      <c r="I179" s="20"/>
      <c r="J179" s="20"/>
      <c r="K179" s="20"/>
      <c r="L179" s="20"/>
      <c r="M179" s="20"/>
      <c r="N179" s="20"/>
      <c r="O179" s="20"/>
      <c r="P179" s="20"/>
      <c r="Q179" s="40"/>
      <c r="R179" s="20"/>
      <c r="S179" s="40"/>
      <c r="T179" s="20"/>
      <c r="U179" s="20"/>
      <c r="V179" s="20"/>
      <c r="W179" s="40"/>
      <c r="X179" s="40"/>
      <c r="Y179" s="40"/>
      <c r="Z179" s="20"/>
      <c r="AA179" s="20"/>
      <c r="AB179" s="40"/>
      <c r="AC179" s="20"/>
      <c r="AD179" s="20"/>
      <c r="AE179" s="40"/>
      <c r="AF179" s="20"/>
      <c r="AG179" s="20"/>
      <c r="AH179" s="20"/>
      <c r="AI179" s="20"/>
      <c r="AJ179" s="20"/>
      <c r="AK179" s="20"/>
      <c r="AL179" s="20"/>
      <c r="AM179" s="20"/>
      <c r="AN179" s="20"/>
      <c r="AO179" s="20"/>
      <c r="AP179" s="20"/>
      <c r="AQ179" s="40"/>
      <c r="AR179" s="20"/>
      <c r="AS179" s="20"/>
      <c r="AT179" s="20"/>
      <c r="AU179" s="880"/>
      <c r="AV179" s="880"/>
      <c r="AW179" s="880"/>
      <c r="AX179" s="880"/>
      <c r="AY179" s="20"/>
      <c r="AZ179" s="20"/>
      <c r="BA179" s="20"/>
      <c r="BB179" s="1092"/>
      <c r="BC179" s="1092"/>
      <c r="BD179" s="1092"/>
      <c r="BE179" s="20"/>
      <c r="BF179" s="20"/>
      <c r="BG179" s="20"/>
      <c r="BH179" s="20"/>
      <c r="BI179" s="20"/>
      <c r="BJ179" s="20"/>
      <c r="BK179" s="20"/>
      <c r="BL179" s="20"/>
      <c r="BM179" s="20"/>
      <c r="BN179" s="20"/>
      <c r="BO179" s="20"/>
      <c r="BP179" s="20"/>
      <c r="BQ179" s="20"/>
      <c r="BR179" s="20"/>
      <c r="BS179" s="20"/>
    </row>
    <row r="180" spans="1:71">
      <c r="A180" s="24"/>
      <c r="B180" s="20"/>
      <c r="C180" s="20"/>
      <c r="D180" s="20"/>
      <c r="E180" s="20"/>
      <c r="F180" s="20"/>
      <c r="G180" s="20"/>
      <c r="H180" s="20"/>
      <c r="I180" s="20"/>
      <c r="J180" s="20"/>
      <c r="K180" s="20"/>
      <c r="L180" s="20"/>
      <c r="M180" s="20"/>
      <c r="N180" s="20"/>
      <c r="O180" s="20"/>
      <c r="P180" s="20"/>
      <c r="Q180" s="40"/>
      <c r="R180" s="20"/>
      <c r="S180" s="40"/>
      <c r="T180" s="20"/>
      <c r="U180" s="20"/>
      <c r="V180" s="20"/>
      <c r="W180" s="40"/>
      <c r="X180" s="40"/>
      <c r="Y180" s="40"/>
      <c r="Z180" s="20"/>
      <c r="AA180" s="20"/>
      <c r="AB180" s="40"/>
      <c r="AC180" s="20"/>
      <c r="AD180" s="20"/>
      <c r="AE180" s="40"/>
      <c r="AF180" s="20"/>
      <c r="AG180" s="20"/>
      <c r="AH180" s="20"/>
      <c r="AI180" s="20"/>
      <c r="AJ180" s="20"/>
      <c r="AK180" s="20"/>
      <c r="AL180" s="20"/>
      <c r="AM180" s="20"/>
      <c r="AN180" s="20"/>
      <c r="AO180" s="20"/>
      <c r="AP180" s="20"/>
      <c r="AQ180" s="40"/>
      <c r="AR180" s="20"/>
      <c r="AS180" s="20"/>
      <c r="AT180" s="20"/>
      <c r="AU180" s="880"/>
      <c r="AV180" s="880"/>
      <c r="AW180" s="880"/>
      <c r="AX180" s="880"/>
      <c r="AY180" s="20"/>
      <c r="AZ180" s="20"/>
      <c r="BA180" s="20"/>
      <c r="BB180" s="1092"/>
      <c r="BC180" s="1092"/>
      <c r="BD180" s="1092"/>
      <c r="BE180" s="20"/>
      <c r="BF180" s="20"/>
      <c r="BG180" s="20"/>
      <c r="BH180" s="20"/>
      <c r="BI180" s="20"/>
      <c r="BJ180" s="20"/>
      <c r="BK180" s="20"/>
      <c r="BL180" s="20"/>
      <c r="BM180" s="20"/>
      <c r="BN180" s="20"/>
      <c r="BO180" s="20"/>
      <c r="BP180" s="20"/>
      <c r="BQ180" s="20"/>
      <c r="BR180" s="20"/>
      <c r="BS180" s="20"/>
    </row>
    <row r="181" spans="1:71">
      <c r="A181" s="24"/>
      <c r="B181" s="20"/>
      <c r="C181" s="20"/>
      <c r="D181" s="20"/>
      <c r="E181" s="20"/>
      <c r="F181" s="20"/>
      <c r="G181" s="20"/>
      <c r="H181" s="20"/>
      <c r="I181" s="20"/>
      <c r="J181" s="20"/>
      <c r="K181" s="20"/>
      <c r="L181" s="20"/>
      <c r="M181" s="20"/>
      <c r="N181" s="20"/>
      <c r="O181" s="20"/>
      <c r="P181" s="20"/>
      <c r="Q181" s="40"/>
      <c r="R181" s="20"/>
      <c r="S181" s="40"/>
      <c r="T181" s="20"/>
      <c r="U181" s="20"/>
      <c r="V181" s="20"/>
      <c r="W181" s="40"/>
      <c r="X181" s="40"/>
      <c r="Y181" s="40"/>
      <c r="Z181" s="20"/>
      <c r="AA181" s="20"/>
      <c r="AB181" s="40"/>
      <c r="AC181" s="20"/>
      <c r="AD181" s="20"/>
      <c r="AE181" s="40"/>
      <c r="AF181" s="20"/>
      <c r="AG181" s="20"/>
      <c r="AH181" s="20"/>
      <c r="AI181" s="20"/>
      <c r="AJ181" s="20"/>
      <c r="AK181" s="20"/>
      <c r="AL181" s="20"/>
      <c r="AM181" s="20"/>
      <c r="AN181" s="20"/>
      <c r="AO181" s="20"/>
      <c r="AP181" s="20"/>
      <c r="AQ181" s="40"/>
      <c r="AR181" s="20"/>
      <c r="AS181" s="20"/>
      <c r="AT181" s="20"/>
      <c r="AU181" s="880"/>
      <c r="AV181" s="880"/>
      <c r="AW181" s="880"/>
      <c r="AX181" s="880"/>
      <c r="AY181" s="20"/>
      <c r="AZ181" s="20"/>
      <c r="BA181" s="20"/>
      <c r="BB181" s="1092"/>
      <c r="BC181" s="1092"/>
      <c r="BD181" s="1092"/>
      <c r="BE181" s="20"/>
      <c r="BF181" s="20"/>
      <c r="BG181" s="20"/>
      <c r="BH181" s="20"/>
      <c r="BI181" s="20"/>
      <c r="BJ181" s="20"/>
      <c r="BK181" s="20"/>
      <c r="BL181" s="20"/>
      <c r="BM181" s="20"/>
      <c r="BN181" s="20"/>
      <c r="BO181" s="20"/>
      <c r="BP181" s="20"/>
      <c r="BQ181" s="20"/>
      <c r="BR181" s="20"/>
      <c r="BS181" s="20"/>
    </row>
    <row r="182" spans="1:71">
      <c r="A182" s="24"/>
      <c r="B182" s="20"/>
      <c r="C182" s="20"/>
      <c r="D182" s="20"/>
      <c r="E182" s="20"/>
      <c r="F182" s="20"/>
      <c r="G182" s="20"/>
      <c r="H182" s="20"/>
      <c r="I182" s="20"/>
      <c r="J182" s="20"/>
      <c r="K182" s="20"/>
      <c r="L182" s="20"/>
      <c r="M182" s="20"/>
      <c r="N182" s="20"/>
      <c r="O182" s="20"/>
      <c r="P182" s="20"/>
      <c r="Q182" s="40"/>
      <c r="R182" s="20"/>
      <c r="S182" s="40"/>
      <c r="T182" s="20"/>
      <c r="U182" s="20"/>
      <c r="V182" s="20"/>
      <c r="W182" s="40"/>
      <c r="X182" s="40"/>
      <c r="Y182" s="40"/>
      <c r="Z182" s="20"/>
      <c r="AA182" s="20"/>
      <c r="AB182" s="40"/>
      <c r="AC182" s="20"/>
      <c r="AD182" s="20"/>
      <c r="AE182" s="40"/>
      <c r="AF182" s="20"/>
      <c r="AG182" s="20"/>
      <c r="AH182" s="20"/>
      <c r="AI182" s="20"/>
      <c r="AJ182" s="20"/>
      <c r="AK182" s="20"/>
      <c r="AL182" s="20"/>
      <c r="AM182" s="20"/>
      <c r="AN182" s="20"/>
      <c r="AO182" s="20"/>
      <c r="AP182" s="20"/>
      <c r="AQ182" s="40"/>
      <c r="AR182" s="20"/>
      <c r="AS182" s="20"/>
      <c r="AT182" s="20"/>
      <c r="AU182" s="880"/>
      <c r="AV182" s="880"/>
      <c r="AW182" s="880"/>
      <c r="AX182" s="880"/>
      <c r="AY182" s="20"/>
      <c r="AZ182" s="20"/>
      <c r="BA182" s="20"/>
      <c r="BB182" s="1092"/>
      <c r="BC182" s="1092"/>
      <c r="BD182" s="1092"/>
      <c r="BE182" s="20"/>
      <c r="BF182" s="20"/>
      <c r="BG182" s="20"/>
      <c r="BH182" s="20"/>
      <c r="BI182" s="20"/>
      <c r="BJ182" s="20"/>
      <c r="BK182" s="20"/>
      <c r="BL182" s="20"/>
      <c r="BM182" s="20"/>
      <c r="BN182" s="20"/>
      <c r="BO182" s="20"/>
      <c r="BP182" s="20"/>
      <c r="BQ182" s="20"/>
      <c r="BR182" s="20"/>
      <c r="BS182" s="20"/>
    </row>
    <row r="183" spans="1:71">
      <c r="A183" s="24"/>
      <c r="B183" s="20"/>
      <c r="C183" s="20"/>
      <c r="D183" s="20"/>
      <c r="E183" s="20"/>
      <c r="F183" s="20"/>
      <c r="G183" s="20"/>
      <c r="H183" s="20"/>
      <c r="I183" s="20"/>
      <c r="J183" s="20"/>
      <c r="K183" s="20"/>
      <c r="L183" s="20"/>
      <c r="M183" s="20"/>
      <c r="N183" s="20"/>
      <c r="O183" s="20"/>
      <c r="P183" s="20"/>
      <c r="Q183" s="40"/>
      <c r="R183" s="20"/>
      <c r="S183" s="40"/>
      <c r="T183" s="20"/>
      <c r="U183" s="20"/>
      <c r="V183" s="20"/>
      <c r="W183" s="40"/>
      <c r="X183" s="40"/>
      <c r="Y183" s="40"/>
      <c r="Z183" s="20"/>
      <c r="AA183" s="20"/>
      <c r="AB183" s="40"/>
      <c r="AC183" s="20"/>
      <c r="AD183" s="20"/>
      <c r="AE183" s="40"/>
      <c r="AF183" s="20"/>
      <c r="AG183" s="20"/>
      <c r="AH183" s="20"/>
      <c r="AI183" s="20"/>
      <c r="AJ183" s="20"/>
      <c r="AK183" s="20"/>
      <c r="AL183" s="20"/>
      <c r="AM183" s="20"/>
      <c r="AN183" s="20"/>
      <c r="AO183" s="20"/>
      <c r="AP183" s="20"/>
      <c r="AQ183" s="40"/>
      <c r="AR183" s="20"/>
      <c r="AS183" s="20"/>
      <c r="AT183" s="20"/>
      <c r="AU183" s="880"/>
      <c r="AV183" s="880"/>
      <c r="AW183" s="880"/>
      <c r="AX183" s="880"/>
      <c r="AY183" s="20"/>
      <c r="AZ183" s="20"/>
      <c r="BA183" s="20"/>
      <c r="BB183" s="1092"/>
      <c r="BC183" s="1092"/>
      <c r="BD183" s="1092"/>
      <c r="BE183" s="20"/>
      <c r="BF183" s="20"/>
      <c r="BG183" s="20"/>
      <c r="BH183" s="20"/>
      <c r="BI183" s="20"/>
      <c r="BJ183" s="20"/>
      <c r="BK183" s="20"/>
      <c r="BL183" s="20"/>
      <c r="BM183" s="20"/>
      <c r="BN183" s="20"/>
      <c r="BO183" s="20"/>
      <c r="BP183" s="20"/>
      <c r="BQ183" s="20"/>
      <c r="BR183" s="20"/>
      <c r="BS183" s="20"/>
    </row>
    <row r="184" spans="1:71">
      <c r="A184" s="24"/>
      <c r="B184" s="20"/>
      <c r="C184" s="20"/>
      <c r="D184" s="20"/>
      <c r="E184" s="20"/>
      <c r="F184" s="20"/>
      <c r="G184" s="20"/>
      <c r="H184" s="20"/>
      <c r="I184" s="20"/>
      <c r="J184" s="20"/>
      <c r="K184" s="20"/>
      <c r="L184" s="20"/>
      <c r="M184" s="20"/>
      <c r="N184" s="20"/>
      <c r="O184" s="20"/>
      <c r="P184" s="20"/>
      <c r="Q184" s="40"/>
      <c r="R184" s="20"/>
      <c r="S184" s="40"/>
      <c r="T184" s="20"/>
      <c r="U184" s="20"/>
      <c r="V184" s="20"/>
      <c r="W184" s="40"/>
      <c r="X184" s="40"/>
      <c r="Y184" s="40"/>
      <c r="Z184" s="20"/>
      <c r="AA184" s="20"/>
      <c r="AB184" s="40"/>
      <c r="AC184" s="20"/>
      <c r="AD184" s="20"/>
      <c r="AE184" s="40"/>
      <c r="AF184" s="20"/>
      <c r="AG184" s="20"/>
      <c r="AH184" s="20"/>
      <c r="AI184" s="20"/>
      <c r="AJ184" s="20"/>
      <c r="AK184" s="20"/>
      <c r="AL184" s="20"/>
      <c r="AM184" s="20"/>
      <c r="AN184" s="20"/>
      <c r="AO184" s="20"/>
      <c r="AP184" s="20"/>
      <c r="AQ184" s="40"/>
      <c r="AR184" s="20"/>
      <c r="AS184" s="20"/>
      <c r="AT184" s="20"/>
      <c r="AU184" s="880"/>
      <c r="AV184" s="880"/>
      <c r="AW184" s="880"/>
      <c r="AX184" s="880"/>
      <c r="AY184" s="20"/>
      <c r="AZ184" s="20"/>
      <c r="BA184" s="20"/>
      <c r="BB184" s="1092"/>
      <c r="BC184" s="1092"/>
      <c r="BD184" s="1092"/>
      <c r="BE184" s="20"/>
      <c r="BF184" s="20"/>
      <c r="BG184" s="20"/>
      <c r="BH184" s="20"/>
      <c r="BI184" s="20"/>
      <c r="BJ184" s="20"/>
      <c r="BK184" s="20"/>
      <c r="BL184" s="20"/>
      <c r="BM184" s="20"/>
      <c r="BN184" s="20"/>
      <c r="BO184" s="20"/>
      <c r="BP184" s="20"/>
      <c r="BQ184" s="20"/>
      <c r="BR184" s="20"/>
      <c r="BS184" s="20"/>
    </row>
    <row r="185" spans="1:71">
      <c r="A185" s="24"/>
      <c r="B185" s="20"/>
      <c r="C185" s="20"/>
      <c r="D185" s="20"/>
      <c r="E185" s="20"/>
      <c r="F185" s="20"/>
      <c r="G185" s="20"/>
      <c r="H185" s="20"/>
      <c r="I185" s="20"/>
      <c r="J185" s="20"/>
      <c r="K185" s="20"/>
      <c r="L185" s="20"/>
      <c r="M185" s="20"/>
      <c r="N185" s="20"/>
      <c r="O185" s="20"/>
      <c r="P185" s="20"/>
      <c r="Q185" s="40"/>
      <c r="R185" s="20"/>
      <c r="S185" s="40"/>
      <c r="T185" s="20"/>
      <c r="U185" s="20"/>
      <c r="V185" s="20"/>
      <c r="W185" s="40"/>
      <c r="X185" s="40"/>
      <c r="Y185" s="40"/>
      <c r="Z185" s="20"/>
      <c r="AA185" s="20"/>
      <c r="AB185" s="40"/>
      <c r="AC185" s="20"/>
      <c r="AD185" s="20"/>
      <c r="AE185" s="40"/>
      <c r="AF185" s="20"/>
      <c r="AG185" s="20"/>
      <c r="AH185" s="20"/>
      <c r="AI185" s="20"/>
      <c r="AJ185" s="20"/>
      <c r="AK185" s="20"/>
      <c r="AL185" s="20"/>
      <c r="AM185" s="20"/>
      <c r="AN185" s="20"/>
      <c r="AO185" s="20"/>
      <c r="AP185" s="20"/>
      <c r="AQ185" s="40"/>
      <c r="AR185" s="20"/>
      <c r="AS185" s="20"/>
      <c r="AT185" s="20"/>
      <c r="AU185" s="880"/>
      <c r="AV185" s="880"/>
      <c r="AW185" s="880"/>
      <c r="AX185" s="880"/>
      <c r="AY185" s="20"/>
      <c r="AZ185" s="20"/>
      <c r="BA185" s="20"/>
      <c r="BB185" s="1092"/>
      <c r="BC185" s="1092"/>
      <c r="BD185" s="1092"/>
      <c r="BE185" s="20"/>
      <c r="BF185" s="20"/>
      <c r="BG185" s="20"/>
      <c r="BH185" s="20"/>
      <c r="BI185" s="20"/>
      <c r="BJ185" s="20"/>
      <c r="BK185" s="20"/>
      <c r="BL185" s="20"/>
      <c r="BM185" s="20"/>
      <c r="BN185" s="20"/>
      <c r="BO185" s="20"/>
      <c r="BP185" s="20"/>
      <c r="BQ185" s="20"/>
      <c r="BR185" s="20"/>
      <c r="BS185" s="20"/>
    </row>
    <row r="186" spans="1:71">
      <c r="A186" s="24"/>
      <c r="B186" s="20"/>
      <c r="C186" s="20"/>
      <c r="D186" s="20"/>
      <c r="E186" s="20"/>
      <c r="F186" s="20"/>
      <c r="G186" s="20"/>
      <c r="H186" s="20"/>
      <c r="I186" s="20"/>
      <c r="J186" s="20"/>
      <c r="K186" s="20"/>
      <c r="L186" s="20"/>
      <c r="M186" s="20"/>
      <c r="N186" s="20"/>
      <c r="O186" s="20"/>
      <c r="P186" s="20"/>
      <c r="Q186" s="40"/>
      <c r="R186" s="20"/>
      <c r="S186" s="40"/>
      <c r="T186" s="20"/>
      <c r="U186" s="20"/>
      <c r="V186" s="20"/>
      <c r="W186" s="40"/>
      <c r="X186" s="40"/>
      <c r="Y186" s="40"/>
      <c r="Z186" s="20"/>
      <c r="AA186" s="20"/>
      <c r="AB186" s="40"/>
      <c r="AC186" s="20"/>
      <c r="AD186" s="20"/>
      <c r="AE186" s="40"/>
      <c r="AF186" s="20"/>
      <c r="AG186" s="20"/>
      <c r="AH186" s="20"/>
      <c r="AI186" s="20"/>
      <c r="AJ186" s="20"/>
      <c r="AK186" s="20"/>
      <c r="AL186" s="20"/>
      <c r="AM186" s="20"/>
      <c r="AN186" s="20"/>
      <c r="AO186" s="20"/>
      <c r="AP186" s="20"/>
      <c r="AQ186" s="40"/>
      <c r="AR186" s="20"/>
      <c r="AS186" s="20"/>
      <c r="AT186" s="20"/>
      <c r="AU186" s="880"/>
      <c r="AV186" s="880"/>
      <c r="AW186" s="880"/>
      <c r="AX186" s="880"/>
      <c r="AY186" s="20"/>
      <c r="AZ186" s="20"/>
      <c r="BA186" s="20"/>
      <c r="BB186" s="1092"/>
      <c r="BC186" s="1092"/>
      <c r="BD186" s="1092"/>
      <c r="BE186" s="20"/>
      <c r="BF186" s="20"/>
      <c r="BG186" s="20"/>
      <c r="BH186" s="20"/>
      <c r="BI186" s="20"/>
      <c r="BJ186" s="20"/>
      <c r="BK186" s="20"/>
      <c r="BL186" s="20"/>
      <c r="BM186" s="20"/>
      <c r="BN186" s="20"/>
      <c r="BO186" s="20"/>
      <c r="BP186" s="20"/>
      <c r="BQ186" s="20"/>
      <c r="BR186" s="20"/>
      <c r="BS186" s="20"/>
    </row>
    <row r="187" spans="1:71">
      <c r="A187" s="24"/>
      <c r="B187" s="20"/>
      <c r="C187" s="20"/>
      <c r="D187" s="20"/>
      <c r="E187" s="20"/>
      <c r="F187" s="20"/>
      <c r="G187" s="20"/>
      <c r="H187" s="20"/>
      <c r="I187" s="20"/>
      <c r="J187" s="20"/>
      <c r="K187" s="20"/>
      <c r="L187" s="20"/>
      <c r="M187" s="20"/>
      <c r="N187" s="20"/>
      <c r="O187" s="20"/>
      <c r="P187" s="20"/>
      <c r="Q187" s="40"/>
      <c r="R187" s="20"/>
      <c r="S187" s="40"/>
      <c r="T187" s="20"/>
      <c r="U187" s="20"/>
      <c r="V187" s="20"/>
      <c r="W187" s="40"/>
      <c r="X187" s="40"/>
      <c r="Y187" s="40"/>
      <c r="Z187" s="20"/>
      <c r="AA187" s="20"/>
      <c r="AB187" s="40"/>
      <c r="AC187" s="20"/>
      <c r="AD187" s="20"/>
      <c r="AE187" s="40"/>
      <c r="AF187" s="20"/>
      <c r="AG187" s="20"/>
      <c r="AH187" s="20"/>
      <c r="AI187" s="20"/>
      <c r="AJ187" s="20"/>
      <c r="AK187" s="20"/>
      <c r="AL187" s="20"/>
      <c r="AM187" s="20"/>
      <c r="AN187" s="20"/>
      <c r="AO187" s="20"/>
      <c r="AP187" s="20"/>
      <c r="AQ187" s="40"/>
      <c r="AR187" s="20"/>
      <c r="AS187" s="20"/>
      <c r="AT187" s="20"/>
      <c r="AU187" s="880"/>
      <c r="AV187" s="880"/>
      <c r="AW187" s="880"/>
      <c r="AX187" s="880"/>
      <c r="AY187" s="20"/>
      <c r="AZ187" s="20"/>
      <c r="BA187" s="20"/>
      <c r="BB187" s="1092"/>
      <c r="BC187" s="1092"/>
      <c r="BD187" s="1092"/>
      <c r="BE187" s="20"/>
      <c r="BF187" s="20"/>
      <c r="BG187" s="20"/>
      <c r="BH187" s="20"/>
      <c r="BI187" s="20"/>
      <c r="BJ187" s="20"/>
      <c r="BK187" s="20"/>
      <c r="BL187" s="20"/>
      <c r="BM187" s="20"/>
      <c r="BN187" s="20"/>
      <c r="BO187" s="20"/>
      <c r="BP187" s="20"/>
      <c r="BQ187" s="20"/>
      <c r="BR187" s="20"/>
      <c r="BS187" s="20"/>
    </row>
    <row r="188" spans="1:71">
      <c r="A188" s="24"/>
      <c r="B188" s="20"/>
      <c r="C188" s="20"/>
      <c r="D188" s="20"/>
      <c r="E188" s="20"/>
      <c r="F188" s="20"/>
      <c r="G188" s="20"/>
      <c r="H188" s="20"/>
      <c r="I188" s="20"/>
      <c r="J188" s="20"/>
      <c r="K188" s="20"/>
      <c r="L188" s="20"/>
      <c r="M188" s="20"/>
      <c r="N188" s="20"/>
      <c r="O188" s="20"/>
      <c r="P188" s="20"/>
      <c r="Q188" s="40"/>
      <c r="R188" s="20"/>
      <c r="S188" s="40"/>
      <c r="T188" s="20"/>
      <c r="U188" s="20"/>
      <c r="V188" s="20"/>
      <c r="W188" s="40"/>
      <c r="X188" s="40"/>
      <c r="Y188" s="40"/>
      <c r="Z188" s="20"/>
      <c r="AA188" s="20"/>
      <c r="AB188" s="40"/>
      <c r="AC188" s="20"/>
      <c r="AD188" s="20"/>
      <c r="AE188" s="40"/>
      <c r="AF188" s="20"/>
      <c r="AG188" s="20"/>
      <c r="AH188" s="20"/>
      <c r="AI188" s="20"/>
      <c r="AJ188" s="20"/>
      <c r="AK188" s="20"/>
      <c r="AL188" s="20"/>
      <c r="AM188" s="20"/>
      <c r="AN188" s="20"/>
      <c r="AO188" s="20"/>
      <c r="AP188" s="20"/>
      <c r="AQ188" s="40"/>
      <c r="AR188" s="20"/>
      <c r="AS188" s="20"/>
      <c r="AT188" s="20"/>
      <c r="AU188" s="880"/>
      <c r="AV188" s="880"/>
      <c r="AW188" s="880"/>
      <c r="AX188" s="880"/>
      <c r="AY188" s="20"/>
      <c r="AZ188" s="20"/>
      <c r="BA188" s="20"/>
      <c r="BB188" s="1092"/>
      <c r="BC188" s="1092"/>
      <c r="BD188" s="1092"/>
      <c r="BE188" s="20"/>
      <c r="BF188" s="20"/>
      <c r="BG188" s="20"/>
      <c r="BH188" s="20"/>
      <c r="BI188" s="20"/>
      <c r="BJ188" s="20"/>
      <c r="BK188" s="20"/>
      <c r="BL188" s="20"/>
      <c r="BM188" s="20"/>
      <c r="BN188" s="20"/>
      <c r="BO188" s="20"/>
      <c r="BP188" s="20"/>
      <c r="BQ188" s="20"/>
      <c r="BR188" s="20"/>
      <c r="BS188" s="20"/>
    </row>
    <row r="189" spans="1:71">
      <c r="A189" s="24"/>
      <c r="B189" s="20"/>
      <c r="C189" s="20"/>
      <c r="D189" s="20"/>
      <c r="E189" s="20"/>
      <c r="F189" s="20"/>
      <c r="G189" s="20"/>
      <c r="H189" s="20"/>
      <c r="I189" s="20"/>
      <c r="J189" s="20"/>
      <c r="K189" s="20"/>
      <c r="L189" s="20"/>
      <c r="M189" s="20"/>
      <c r="N189" s="20"/>
      <c r="O189" s="20"/>
      <c r="P189" s="20"/>
      <c r="Q189" s="40"/>
      <c r="R189" s="20"/>
      <c r="S189" s="40"/>
      <c r="T189" s="20"/>
      <c r="U189" s="20"/>
      <c r="V189" s="20"/>
      <c r="W189" s="40"/>
      <c r="X189" s="40"/>
      <c r="Y189" s="40"/>
      <c r="Z189" s="20"/>
      <c r="AA189" s="20"/>
      <c r="AB189" s="40"/>
      <c r="AC189" s="20"/>
      <c r="AD189" s="20"/>
      <c r="AE189" s="40"/>
      <c r="AF189" s="20"/>
      <c r="AG189" s="20"/>
      <c r="AH189" s="20"/>
      <c r="AI189" s="20"/>
      <c r="AJ189" s="20"/>
      <c r="AK189" s="20"/>
      <c r="AL189" s="20"/>
      <c r="AM189" s="20"/>
      <c r="AN189" s="20"/>
      <c r="AO189" s="20"/>
      <c r="AP189" s="20"/>
      <c r="AQ189" s="40"/>
      <c r="AR189" s="20"/>
      <c r="AS189" s="20"/>
      <c r="AT189" s="20"/>
      <c r="AU189" s="880"/>
      <c r="AV189" s="880"/>
      <c r="AW189" s="880"/>
      <c r="AX189" s="880"/>
      <c r="AY189" s="20"/>
      <c r="AZ189" s="20"/>
      <c r="BA189" s="20"/>
      <c r="BB189" s="1092"/>
      <c r="BC189" s="1092"/>
      <c r="BD189" s="1092"/>
      <c r="BE189" s="20"/>
      <c r="BF189" s="20"/>
      <c r="BG189" s="20"/>
      <c r="BH189" s="20"/>
      <c r="BI189" s="20"/>
      <c r="BJ189" s="20"/>
      <c r="BK189" s="20"/>
      <c r="BL189" s="20"/>
      <c r="BM189" s="20"/>
      <c r="BN189" s="20"/>
      <c r="BO189" s="20"/>
      <c r="BP189" s="20"/>
      <c r="BQ189" s="20"/>
      <c r="BR189" s="20"/>
      <c r="BS189" s="20"/>
    </row>
    <row r="190" spans="1:71">
      <c r="A190" s="24"/>
      <c r="B190" s="20"/>
      <c r="C190" s="20"/>
      <c r="D190" s="20"/>
      <c r="E190" s="20"/>
      <c r="F190" s="20"/>
      <c r="G190" s="20"/>
      <c r="H190" s="20"/>
      <c r="I190" s="20"/>
      <c r="J190" s="20"/>
      <c r="K190" s="20"/>
      <c r="L190" s="20"/>
      <c r="M190" s="20"/>
      <c r="N190" s="20"/>
      <c r="O190" s="20"/>
      <c r="P190" s="20"/>
      <c r="Q190" s="40"/>
      <c r="R190" s="20"/>
      <c r="S190" s="40"/>
      <c r="T190" s="20"/>
      <c r="U190" s="20"/>
      <c r="V190" s="20"/>
      <c r="W190" s="40"/>
      <c r="X190" s="40"/>
      <c r="Y190" s="40"/>
      <c r="Z190" s="20"/>
      <c r="AA190" s="20"/>
      <c r="AB190" s="40"/>
      <c r="AC190" s="20"/>
      <c r="AD190" s="20"/>
      <c r="AE190" s="40"/>
      <c r="AF190" s="20"/>
      <c r="AG190" s="20"/>
      <c r="AH190" s="20"/>
      <c r="AI190" s="20"/>
      <c r="AJ190" s="20"/>
      <c r="AK190" s="20"/>
      <c r="AL190" s="20"/>
      <c r="AM190" s="20"/>
      <c r="AN190" s="20"/>
      <c r="AO190" s="20"/>
      <c r="AP190" s="20"/>
      <c r="AQ190" s="40"/>
      <c r="AR190" s="20"/>
      <c r="AS190" s="20"/>
      <c r="AT190" s="20"/>
      <c r="AU190" s="880"/>
      <c r="AV190" s="880"/>
      <c r="AW190" s="880"/>
      <c r="AX190" s="880"/>
      <c r="AY190" s="20"/>
      <c r="AZ190" s="20"/>
      <c r="BA190" s="20"/>
      <c r="BB190" s="1092"/>
      <c r="BC190" s="1092"/>
      <c r="BD190" s="1092"/>
      <c r="BE190" s="20"/>
      <c r="BF190" s="20"/>
      <c r="BG190" s="20"/>
      <c r="BH190" s="20"/>
      <c r="BI190" s="20"/>
      <c r="BJ190" s="20"/>
      <c r="BK190" s="20"/>
      <c r="BL190" s="20"/>
      <c r="BM190" s="20"/>
      <c r="BN190" s="20"/>
      <c r="BO190" s="20"/>
      <c r="BP190" s="20"/>
      <c r="BQ190" s="20"/>
      <c r="BR190" s="20"/>
      <c r="BS190" s="20"/>
    </row>
    <row r="191" spans="1:71">
      <c r="A191" s="24"/>
      <c r="B191" s="20"/>
      <c r="C191" s="20"/>
      <c r="D191" s="20"/>
      <c r="E191" s="20"/>
      <c r="F191" s="20"/>
      <c r="G191" s="20"/>
      <c r="H191" s="20"/>
      <c r="I191" s="20"/>
      <c r="J191" s="20"/>
      <c r="K191" s="20"/>
      <c r="L191" s="20"/>
      <c r="M191" s="20"/>
      <c r="N191" s="20"/>
      <c r="O191" s="20"/>
      <c r="P191" s="20"/>
      <c r="Q191" s="40"/>
      <c r="R191" s="20"/>
      <c r="S191" s="40"/>
      <c r="T191" s="20"/>
      <c r="U191" s="20"/>
      <c r="V191" s="20"/>
      <c r="W191" s="40"/>
      <c r="X191" s="40"/>
      <c r="Y191" s="40"/>
      <c r="Z191" s="20"/>
      <c r="AA191" s="20"/>
      <c r="AB191" s="40"/>
      <c r="AC191" s="20"/>
      <c r="AD191" s="20"/>
      <c r="AE191" s="40"/>
      <c r="AF191" s="20"/>
      <c r="AG191" s="20"/>
      <c r="AH191" s="20"/>
      <c r="AI191" s="20"/>
      <c r="AJ191" s="20"/>
      <c r="AK191" s="20"/>
      <c r="AL191" s="20"/>
      <c r="AM191" s="20"/>
      <c r="AN191" s="20"/>
      <c r="AO191" s="20"/>
      <c r="AP191" s="20"/>
      <c r="AQ191" s="40"/>
      <c r="AR191" s="20"/>
      <c r="AS191" s="20"/>
      <c r="AT191" s="20"/>
      <c r="AU191" s="880"/>
      <c r="AV191" s="880"/>
      <c r="AW191" s="880"/>
      <c r="AX191" s="880"/>
      <c r="AY191" s="20"/>
      <c r="AZ191" s="20"/>
      <c r="BA191" s="20"/>
      <c r="BB191" s="1092"/>
      <c r="BC191" s="1092"/>
      <c r="BD191" s="1092"/>
      <c r="BE191" s="20"/>
      <c r="BF191" s="20"/>
      <c r="BG191" s="20"/>
      <c r="BH191" s="20"/>
      <c r="BI191" s="20"/>
      <c r="BJ191" s="20"/>
      <c r="BK191" s="20"/>
      <c r="BL191" s="20"/>
      <c r="BM191" s="20"/>
      <c r="BN191" s="20"/>
      <c r="BO191" s="20"/>
      <c r="BP191" s="20"/>
      <c r="BQ191" s="20"/>
      <c r="BR191" s="20"/>
      <c r="BS191" s="20"/>
    </row>
    <row r="192" spans="1:71">
      <c r="A192" s="24"/>
      <c r="B192" s="20"/>
      <c r="C192" s="20"/>
      <c r="D192" s="20"/>
      <c r="E192" s="20"/>
      <c r="F192" s="20"/>
      <c r="G192" s="20"/>
      <c r="H192" s="20"/>
      <c r="I192" s="20"/>
      <c r="J192" s="20"/>
      <c r="K192" s="20"/>
      <c r="L192" s="20"/>
      <c r="M192" s="20"/>
      <c r="N192" s="20"/>
      <c r="O192" s="20"/>
      <c r="P192" s="20"/>
      <c r="Q192" s="40"/>
      <c r="R192" s="20"/>
      <c r="S192" s="40"/>
      <c r="T192" s="20"/>
      <c r="U192" s="20"/>
      <c r="V192" s="20"/>
      <c r="W192" s="40"/>
      <c r="X192" s="40"/>
      <c r="Y192" s="40"/>
      <c r="Z192" s="20"/>
      <c r="AA192" s="20"/>
      <c r="AB192" s="40"/>
      <c r="AC192" s="20"/>
      <c r="AD192" s="20"/>
      <c r="AE192" s="40"/>
      <c r="AF192" s="20"/>
      <c r="AG192" s="20"/>
      <c r="AH192" s="20"/>
      <c r="AI192" s="20"/>
      <c r="AJ192" s="20"/>
      <c r="AK192" s="20"/>
      <c r="AL192" s="20"/>
      <c r="AM192" s="20"/>
      <c r="AN192" s="20"/>
      <c r="AO192" s="20"/>
      <c r="AP192" s="20"/>
      <c r="AQ192" s="40"/>
      <c r="AR192" s="20"/>
      <c r="AS192" s="20"/>
      <c r="AT192" s="20"/>
      <c r="AU192" s="880"/>
      <c r="AV192" s="880"/>
      <c r="AW192" s="880"/>
      <c r="AX192" s="880"/>
      <c r="AY192" s="20"/>
      <c r="AZ192" s="20"/>
      <c r="BA192" s="20"/>
      <c r="BB192" s="1092"/>
      <c r="BC192" s="1092"/>
      <c r="BD192" s="1092"/>
      <c r="BE192" s="20"/>
      <c r="BF192" s="20"/>
      <c r="BG192" s="20"/>
      <c r="BH192" s="20"/>
      <c r="BI192" s="20"/>
      <c r="BJ192" s="20"/>
      <c r="BK192" s="20"/>
      <c r="BL192" s="20"/>
      <c r="BM192" s="20"/>
      <c r="BN192" s="20"/>
      <c r="BO192" s="20"/>
      <c r="BP192" s="20"/>
      <c r="BQ192" s="20"/>
      <c r="BR192" s="20"/>
      <c r="BS192" s="20"/>
    </row>
    <row r="193" spans="1:71">
      <c r="A193" s="24"/>
      <c r="B193" s="20"/>
      <c r="C193" s="20"/>
      <c r="D193" s="20"/>
      <c r="E193" s="20"/>
      <c r="F193" s="20"/>
      <c r="G193" s="20"/>
      <c r="H193" s="20"/>
      <c r="I193" s="20"/>
      <c r="J193" s="20"/>
      <c r="K193" s="20"/>
      <c r="L193" s="20"/>
      <c r="M193" s="20"/>
      <c r="N193" s="20"/>
      <c r="O193" s="20"/>
      <c r="P193" s="20"/>
      <c r="Q193" s="40"/>
      <c r="R193" s="20"/>
      <c r="S193" s="40"/>
      <c r="T193" s="20"/>
      <c r="U193" s="20"/>
      <c r="V193" s="20"/>
      <c r="W193" s="40"/>
      <c r="X193" s="40"/>
      <c r="Y193" s="40"/>
      <c r="Z193" s="20"/>
      <c r="AA193" s="20"/>
      <c r="AB193" s="40"/>
      <c r="AC193" s="20"/>
      <c r="AD193" s="20"/>
      <c r="AE193" s="40"/>
      <c r="AF193" s="20"/>
      <c r="AG193" s="20"/>
      <c r="AH193" s="20"/>
      <c r="AI193" s="20"/>
      <c r="AJ193" s="20"/>
      <c r="AK193" s="20"/>
      <c r="AL193" s="20"/>
      <c r="AM193" s="20"/>
      <c r="AN193" s="20"/>
      <c r="AO193" s="20"/>
      <c r="AP193" s="20"/>
      <c r="AQ193" s="40"/>
      <c r="AR193" s="20"/>
      <c r="AS193" s="20"/>
      <c r="AT193" s="20"/>
      <c r="AU193" s="880"/>
      <c r="AV193" s="880"/>
      <c r="AW193" s="880"/>
      <c r="AX193" s="880"/>
      <c r="AY193" s="20"/>
      <c r="AZ193" s="20"/>
      <c r="BA193" s="20"/>
      <c r="BB193" s="1092"/>
      <c r="BC193" s="1092"/>
      <c r="BD193" s="1092"/>
      <c r="BE193" s="20"/>
      <c r="BF193" s="20"/>
      <c r="BG193" s="20"/>
      <c r="BH193" s="20"/>
      <c r="BI193" s="20"/>
      <c r="BJ193" s="20"/>
      <c r="BK193" s="20"/>
      <c r="BL193" s="20"/>
      <c r="BM193" s="20"/>
      <c r="BN193" s="20"/>
      <c r="BO193" s="20"/>
      <c r="BP193" s="20"/>
      <c r="BQ193" s="20"/>
      <c r="BR193" s="20"/>
      <c r="BS193" s="20"/>
    </row>
    <row r="194" spans="1:71">
      <c r="A194" s="24"/>
      <c r="B194" s="20"/>
      <c r="C194" s="20"/>
      <c r="D194" s="20"/>
      <c r="E194" s="20"/>
      <c r="F194" s="20"/>
      <c r="G194" s="20"/>
      <c r="H194" s="20"/>
      <c r="I194" s="20"/>
      <c r="J194" s="20"/>
      <c r="K194" s="20"/>
      <c r="L194" s="20"/>
      <c r="M194" s="20"/>
      <c r="N194" s="20"/>
      <c r="O194" s="20"/>
      <c r="P194" s="20"/>
      <c r="Q194" s="40"/>
      <c r="R194" s="20"/>
      <c r="S194" s="40"/>
      <c r="T194" s="20"/>
      <c r="U194" s="20"/>
      <c r="V194" s="20"/>
      <c r="W194" s="40"/>
      <c r="X194" s="40"/>
      <c r="Y194" s="40"/>
      <c r="Z194" s="20"/>
      <c r="AA194" s="20"/>
      <c r="AB194" s="40"/>
      <c r="AC194" s="20"/>
      <c r="AD194" s="20"/>
      <c r="AE194" s="40"/>
      <c r="AF194" s="20"/>
      <c r="AG194" s="20"/>
      <c r="AH194" s="20"/>
      <c r="AI194" s="20"/>
      <c r="AJ194" s="20"/>
      <c r="AK194" s="20"/>
      <c r="AL194" s="20"/>
      <c r="AM194" s="20"/>
      <c r="AN194" s="20"/>
      <c r="AO194" s="20"/>
      <c r="AP194" s="20"/>
      <c r="AQ194" s="40"/>
      <c r="AR194" s="20"/>
      <c r="AS194" s="20"/>
      <c r="AT194" s="20"/>
      <c r="AU194" s="880"/>
      <c r="AV194" s="880"/>
      <c r="AW194" s="880"/>
      <c r="AX194" s="880"/>
      <c r="AY194" s="20"/>
      <c r="AZ194" s="20"/>
      <c r="BA194" s="20"/>
      <c r="BB194" s="1092"/>
      <c r="BC194" s="1092"/>
      <c r="BD194" s="1092"/>
      <c r="BE194" s="20"/>
      <c r="BF194" s="20"/>
      <c r="BG194" s="20"/>
      <c r="BH194" s="20"/>
      <c r="BI194" s="20"/>
      <c r="BJ194" s="20"/>
      <c r="BK194" s="20"/>
      <c r="BL194" s="20"/>
      <c r="BM194" s="20"/>
      <c r="BN194" s="20"/>
      <c r="BO194" s="20"/>
      <c r="BP194" s="20"/>
      <c r="BQ194" s="20"/>
      <c r="BR194" s="20"/>
      <c r="BS194" s="20"/>
    </row>
    <row r="195" spans="1:71">
      <c r="A195" s="24"/>
      <c r="B195" s="20"/>
      <c r="C195" s="20"/>
      <c r="D195" s="20"/>
      <c r="E195" s="20"/>
      <c r="F195" s="20"/>
      <c r="G195" s="20"/>
      <c r="H195" s="20"/>
      <c r="I195" s="20"/>
      <c r="J195" s="20"/>
      <c r="K195" s="20"/>
      <c r="L195" s="20"/>
      <c r="M195" s="20"/>
      <c r="N195" s="20"/>
      <c r="O195" s="20"/>
      <c r="P195" s="20"/>
      <c r="Q195" s="40"/>
      <c r="R195" s="20"/>
      <c r="S195" s="40"/>
      <c r="T195" s="20"/>
      <c r="U195" s="20"/>
      <c r="V195" s="20"/>
      <c r="W195" s="40"/>
      <c r="X195" s="40"/>
      <c r="Y195" s="40"/>
      <c r="Z195" s="20"/>
      <c r="AA195" s="20"/>
      <c r="AB195" s="40"/>
      <c r="AC195" s="20"/>
      <c r="AD195" s="20"/>
      <c r="AE195" s="40"/>
      <c r="AF195" s="20"/>
      <c r="AG195" s="20"/>
      <c r="AH195" s="20"/>
      <c r="AI195" s="20"/>
      <c r="AJ195" s="20"/>
      <c r="AK195" s="20"/>
      <c r="AL195" s="20"/>
      <c r="AM195" s="20"/>
      <c r="AN195" s="20"/>
      <c r="AO195" s="20"/>
      <c r="AP195" s="20"/>
      <c r="AQ195" s="40"/>
      <c r="AR195" s="20"/>
      <c r="AS195" s="20"/>
      <c r="AT195" s="20"/>
      <c r="AU195" s="880"/>
      <c r="AV195" s="880"/>
      <c r="AW195" s="880"/>
      <c r="AX195" s="880"/>
      <c r="AY195" s="20"/>
      <c r="AZ195" s="20"/>
      <c r="BA195" s="20"/>
      <c r="BB195" s="1092"/>
      <c r="BC195" s="1092"/>
      <c r="BD195" s="1092"/>
      <c r="BE195" s="20"/>
      <c r="BF195" s="20"/>
      <c r="BG195" s="20"/>
      <c r="BH195" s="20"/>
      <c r="BI195" s="20"/>
      <c r="BJ195" s="20"/>
      <c r="BK195" s="20"/>
      <c r="BL195" s="20"/>
      <c r="BM195" s="20"/>
      <c r="BN195" s="20"/>
      <c r="BO195" s="20"/>
      <c r="BP195" s="20"/>
      <c r="BQ195" s="20"/>
      <c r="BR195" s="20"/>
      <c r="BS195" s="20"/>
    </row>
    <row r="196" spans="1:71">
      <c r="A196" s="24"/>
      <c r="B196" s="20"/>
      <c r="C196" s="20"/>
      <c r="D196" s="20"/>
      <c r="E196" s="20"/>
      <c r="F196" s="20"/>
      <c r="G196" s="20"/>
      <c r="H196" s="20"/>
      <c r="I196" s="20"/>
      <c r="J196" s="20"/>
      <c r="K196" s="20"/>
      <c r="L196" s="20"/>
      <c r="M196" s="20"/>
      <c r="N196" s="20"/>
      <c r="O196" s="20"/>
      <c r="P196" s="20"/>
      <c r="Q196" s="40"/>
      <c r="R196" s="20"/>
      <c r="S196" s="40"/>
      <c r="T196" s="20"/>
      <c r="U196" s="20"/>
      <c r="V196" s="20"/>
      <c r="W196" s="40"/>
      <c r="X196" s="40"/>
      <c r="Y196" s="40"/>
      <c r="Z196" s="20"/>
      <c r="AA196" s="20"/>
      <c r="AB196" s="40"/>
      <c r="AC196" s="20"/>
      <c r="AD196" s="20"/>
      <c r="AE196" s="40"/>
      <c r="AF196" s="20"/>
      <c r="AG196" s="20"/>
      <c r="AH196" s="20"/>
      <c r="AI196" s="20"/>
      <c r="AJ196" s="20"/>
      <c r="AK196" s="20"/>
      <c r="AL196" s="20"/>
      <c r="AM196" s="20"/>
      <c r="AN196" s="20"/>
      <c r="AO196" s="20"/>
      <c r="AP196" s="20"/>
      <c r="AQ196" s="40"/>
      <c r="AR196" s="20"/>
      <c r="AS196" s="20"/>
      <c r="AT196" s="20"/>
      <c r="AU196" s="880"/>
      <c r="AV196" s="880"/>
      <c r="AW196" s="880"/>
      <c r="AX196" s="880"/>
      <c r="AY196" s="20"/>
      <c r="AZ196" s="20"/>
      <c r="BA196" s="20"/>
      <c r="BB196" s="1092"/>
      <c r="BC196" s="1092"/>
      <c r="BD196" s="1092"/>
      <c r="BE196" s="20"/>
      <c r="BF196" s="20"/>
      <c r="BG196" s="20"/>
      <c r="BH196" s="20"/>
      <c r="BI196" s="20"/>
      <c r="BJ196" s="20"/>
      <c r="BK196" s="20"/>
      <c r="BL196" s="20"/>
      <c r="BM196" s="20"/>
      <c r="BN196" s="20"/>
      <c r="BO196" s="20"/>
      <c r="BP196" s="20"/>
      <c r="BQ196" s="20"/>
      <c r="BR196" s="20"/>
      <c r="BS196" s="20"/>
    </row>
    <row r="197" spans="1:71">
      <c r="A197" s="24"/>
      <c r="B197" s="20"/>
      <c r="C197" s="20"/>
      <c r="D197" s="20"/>
      <c r="E197" s="20"/>
      <c r="F197" s="20"/>
      <c r="G197" s="20"/>
      <c r="H197" s="20"/>
      <c r="I197" s="20"/>
      <c r="J197" s="20"/>
      <c r="K197" s="20"/>
      <c r="L197" s="20"/>
      <c r="M197" s="20"/>
      <c r="N197" s="20"/>
      <c r="O197" s="20"/>
      <c r="P197" s="20"/>
      <c r="Q197" s="40"/>
      <c r="R197" s="20"/>
      <c r="S197" s="40"/>
      <c r="T197" s="20"/>
      <c r="U197" s="20"/>
      <c r="V197" s="20"/>
      <c r="W197" s="40"/>
      <c r="X197" s="40"/>
      <c r="Y197" s="40"/>
      <c r="Z197" s="20"/>
      <c r="AA197" s="20"/>
      <c r="AB197" s="40"/>
      <c r="AC197" s="20"/>
      <c r="AD197" s="20"/>
      <c r="AE197" s="40"/>
      <c r="AF197" s="20"/>
      <c r="AG197" s="20"/>
      <c r="AH197" s="20"/>
      <c r="AI197" s="20"/>
      <c r="AJ197" s="20"/>
      <c r="AK197" s="20"/>
      <c r="AL197" s="20"/>
      <c r="AM197" s="20"/>
      <c r="AN197" s="20"/>
      <c r="AO197" s="20"/>
      <c r="AP197" s="20"/>
      <c r="AQ197" s="40"/>
      <c r="AR197" s="20"/>
      <c r="AS197" s="20"/>
      <c r="AT197" s="20"/>
      <c r="AU197" s="880"/>
      <c r="AV197" s="880"/>
      <c r="AW197" s="880"/>
      <c r="AX197" s="880"/>
      <c r="AY197" s="20"/>
      <c r="AZ197" s="20"/>
      <c r="BA197" s="20"/>
      <c r="BB197" s="1092"/>
      <c r="BC197" s="1092"/>
      <c r="BD197" s="1092"/>
      <c r="BE197" s="20"/>
      <c r="BF197" s="20"/>
      <c r="BG197" s="20"/>
      <c r="BH197" s="20"/>
      <c r="BI197" s="20"/>
      <c r="BJ197" s="20"/>
      <c r="BK197" s="20"/>
      <c r="BL197" s="20"/>
      <c r="BM197" s="20"/>
      <c r="BN197" s="20"/>
      <c r="BO197" s="20"/>
      <c r="BP197" s="20"/>
      <c r="BQ197" s="20"/>
      <c r="BR197" s="20"/>
      <c r="BS197" s="20"/>
    </row>
    <row r="198" spans="1:71">
      <c r="A198" s="24"/>
      <c r="B198" s="20"/>
      <c r="C198" s="20"/>
      <c r="D198" s="20"/>
      <c r="E198" s="20"/>
      <c r="F198" s="20"/>
      <c r="G198" s="20"/>
      <c r="H198" s="20"/>
      <c r="I198" s="20"/>
      <c r="J198" s="20"/>
      <c r="K198" s="20"/>
      <c r="L198" s="20"/>
      <c r="M198" s="20"/>
      <c r="N198" s="20"/>
      <c r="O198" s="20"/>
      <c r="P198" s="20"/>
      <c r="Q198" s="40"/>
      <c r="R198" s="20"/>
      <c r="S198" s="40"/>
      <c r="T198" s="20"/>
      <c r="U198" s="20"/>
      <c r="V198" s="20"/>
      <c r="W198" s="40"/>
      <c r="X198" s="40"/>
      <c r="Y198" s="40"/>
      <c r="Z198" s="20"/>
      <c r="AA198" s="20"/>
      <c r="AB198" s="40"/>
      <c r="AC198" s="20"/>
      <c r="AD198" s="20"/>
      <c r="AE198" s="40"/>
      <c r="AF198" s="20"/>
      <c r="AG198" s="20"/>
      <c r="AH198" s="20"/>
      <c r="AI198" s="20"/>
      <c r="AJ198" s="20"/>
      <c r="AK198" s="20"/>
      <c r="AL198" s="20"/>
      <c r="AM198" s="20"/>
      <c r="AN198" s="20"/>
      <c r="AO198" s="20"/>
      <c r="AP198" s="20"/>
      <c r="AQ198" s="40"/>
      <c r="AR198" s="20"/>
      <c r="AS198" s="20"/>
      <c r="AT198" s="20"/>
      <c r="AU198" s="880"/>
      <c r="AV198" s="880"/>
      <c r="AW198" s="880"/>
      <c r="AX198" s="880"/>
      <c r="AY198" s="20"/>
      <c r="AZ198" s="20"/>
      <c r="BA198" s="20"/>
      <c r="BB198" s="1092"/>
      <c r="BC198" s="1092"/>
      <c r="BD198" s="1092"/>
      <c r="BE198" s="20"/>
      <c r="BF198" s="20"/>
      <c r="BG198" s="20"/>
      <c r="BH198" s="20"/>
      <c r="BI198" s="20"/>
      <c r="BJ198" s="20"/>
      <c r="BK198" s="20"/>
      <c r="BL198" s="20"/>
      <c r="BM198" s="20"/>
      <c r="BN198" s="20"/>
      <c r="BO198" s="20"/>
      <c r="BP198" s="20"/>
      <c r="BQ198" s="20"/>
      <c r="BR198" s="20"/>
      <c r="BS198" s="20"/>
    </row>
    <row r="199" spans="1:71">
      <c r="A199" s="24"/>
      <c r="B199" s="20"/>
      <c r="C199" s="20"/>
      <c r="D199" s="20"/>
      <c r="E199" s="20"/>
      <c r="F199" s="20"/>
      <c r="G199" s="20"/>
      <c r="H199" s="20"/>
      <c r="I199" s="20"/>
      <c r="J199" s="20"/>
      <c r="K199" s="20"/>
      <c r="L199" s="20"/>
      <c r="M199" s="20"/>
      <c r="N199" s="20"/>
      <c r="O199" s="20"/>
      <c r="P199" s="20"/>
      <c r="Q199" s="40"/>
      <c r="R199" s="20"/>
      <c r="S199" s="40"/>
      <c r="T199" s="20"/>
      <c r="U199" s="20"/>
      <c r="V199" s="20"/>
      <c r="W199" s="40"/>
      <c r="X199" s="40"/>
      <c r="Y199" s="40"/>
      <c r="Z199" s="20"/>
      <c r="AA199" s="20"/>
      <c r="AB199" s="40"/>
      <c r="AC199" s="20"/>
      <c r="AD199" s="20"/>
      <c r="AE199" s="40"/>
      <c r="AF199" s="20"/>
      <c r="AG199" s="20"/>
      <c r="AH199" s="20"/>
      <c r="AI199" s="20"/>
      <c r="AJ199" s="20"/>
      <c r="AK199" s="20"/>
      <c r="AL199" s="20"/>
      <c r="AM199" s="20"/>
      <c r="AN199" s="20"/>
      <c r="AO199" s="20"/>
      <c r="AP199" s="20"/>
      <c r="AQ199" s="40"/>
      <c r="AR199" s="20"/>
      <c r="AS199" s="20"/>
      <c r="AT199" s="20"/>
      <c r="AU199" s="880"/>
      <c r="AV199" s="880"/>
      <c r="AW199" s="880"/>
      <c r="AX199" s="880"/>
      <c r="AY199" s="20"/>
      <c r="AZ199" s="20"/>
      <c r="BA199" s="20"/>
      <c r="BB199" s="1092"/>
      <c r="BC199" s="1092"/>
      <c r="BD199" s="1092"/>
      <c r="BE199" s="20"/>
      <c r="BF199" s="20"/>
      <c r="BG199" s="20"/>
      <c r="BH199" s="20"/>
      <c r="BI199" s="20"/>
      <c r="BJ199" s="20"/>
      <c r="BK199" s="20"/>
      <c r="BL199" s="20"/>
      <c r="BM199" s="20"/>
      <c r="BN199" s="20"/>
      <c r="BO199" s="20"/>
      <c r="BP199" s="20"/>
      <c r="BQ199" s="20"/>
      <c r="BR199" s="20"/>
      <c r="BS199" s="20"/>
    </row>
    <row r="200" spans="1:71">
      <c r="A200" s="24"/>
      <c r="B200" s="20"/>
      <c r="C200" s="20"/>
      <c r="D200" s="20"/>
      <c r="E200" s="20"/>
      <c r="F200" s="20"/>
      <c r="G200" s="20"/>
      <c r="H200" s="20"/>
      <c r="I200" s="20"/>
      <c r="J200" s="20"/>
      <c r="K200" s="20"/>
      <c r="L200" s="20"/>
      <c r="M200" s="20"/>
      <c r="N200" s="20"/>
      <c r="O200" s="20"/>
      <c r="P200" s="20"/>
      <c r="Q200" s="40"/>
      <c r="R200" s="20"/>
      <c r="S200" s="40"/>
      <c r="T200" s="20"/>
      <c r="U200" s="20"/>
      <c r="V200" s="20"/>
      <c r="W200" s="40"/>
      <c r="X200" s="40"/>
      <c r="Y200" s="40"/>
      <c r="Z200" s="20"/>
      <c r="AA200" s="20"/>
      <c r="AB200" s="40"/>
      <c r="AC200" s="20"/>
      <c r="AD200" s="20"/>
      <c r="AE200" s="40"/>
      <c r="AF200" s="20"/>
      <c r="AG200" s="20"/>
      <c r="AH200" s="20"/>
      <c r="AI200" s="20"/>
      <c r="AJ200" s="20"/>
      <c r="AK200" s="20"/>
      <c r="AL200" s="20"/>
      <c r="AM200" s="20"/>
      <c r="AN200" s="20"/>
      <c r="AO200" s="20"/>
      <c r="AP200" s="20"/>
      <c r="AQ200" s="40"/>
      <c r="AR200" s="20"/>
      <c r="AS200" s="20"/>
      <c r="AT200" s="20"/>
      <c r="AU200" s="880"/>
      <c r="AV200" s="880"/>
      <c r="AW200" s="880"/>
      <c r="AX200" s="880"/>
      <c r="AY200" s="20"/>
      <c r="AZ200" s="20"/>
      <c r="BA200" s="20"/>
      <c r="BB200" s="1092"/>
      <c r="BC200" s="1092"/>
      <c r="BD200" s="1092"/>
      <c r="BE200" s="20"/>
      <c r="BF200" s="20"/>
      <c r="BG200" s="20"/>
      <c r="BH200" s="20"/>
      <c r="BI200" s="20"/>
      <c r="BJ200" s="20"/>
      <c r="BK200" s="20"/>
      <c r="BL200" s="20"/>
      <c r="BM200" s="20"/>
      <c r="BN200" s="20"/>
      <c r="BO200" s="20"/>
      <c r="BP200" s="20"/>
      <c r="BQ200" s="20"/>
      <c r="BR200" s="20"/>
      <c r="BS200" s="20"/>
    </row>
    <row r="201" spans="1:71">
      <c r="A201" s="24"/>
      <c r="B201" s="20"/>
      <c r="C201" s="20"/>
      <c r="D201" s="20"/>
      <c r="E201" s="20"/>
      <c r="F201" s="20"/>
      <c r="G201" s="20"/>
      <c r="H201" s="20"/>
      <c r="I201" s="20"/>
      <c r="J201" s="20"/>
      <c r="K201" s="20"/>
      <c r="L201" s="20"/>
      <c r="M201" s="20"/>
      <c r="N201" s="20"/>
      <c r="O201" s="20"/>
      <c r="P201" s="20"/>
      <c r="Q201" s="40"/>
      <c r="R201" s="20"/>
      <c r="S201" s="40"/>
      <c r="T201" s="20"/>
      <c r="U201" s="20"/>
      <c r="V201" s="20"/>
      <c r="W201" s="40"/>
      <c r="X201" s="40"/>
      <c r="Y201" s="40"/>
      <c r="Z201" s="20"/>
      <c r="AA201" s="20"/>
      <c r="AB201" s="40"/>
      <c r="AC201" s="20"/>
      <c r="AD201" s="20"/>
      <c r="AE201" s="40"/>
      <c r="AF201" s="20"/>
      <c r="AG201" s="20"/>
      <c r="AH201" s="20"/>
      <c r="AI201" s="20"/>
      <c r="AJ201" s="20"/>
      <c r="AK201" s="20"/>
      <c r="AL201" s="20"/>
      <c r="AM201" s="20"/>
      <c r="AN201" s="20"/>
      <c r="AO201" s="20"/>
      <c r="AP201" s="20"/>
      <c r="AQ201" s="40"/>
      <c r="AR201" s="20"/>
      <c r="AS201" s="20"/>
      <c r="AT201" s="20"/>
      <c r="AU201" s="880"/>
      <c r="AV201" s="880"/>
      <c r="AW201" s="880"/>
      <c r="AX201" s="880"/>
      <c r="AY201" s="20"/>
      <c r="AZ201" s="20"/>
      <c r="BA201" s="20"/>
      <c r="BB201" s="1092"/>
      <c r="BC201" s="1092"/>
      <c r="BD201" s="1092"/>
      <c r="BE201" s="20"/>
      <c r="BF201" s="20"/>
      <c r="BG201" s="20"/>
      <c r="BH201" s="20"/>
      <c r="BI201" s="20"/>
      <c r="BJ201" s="20"/>
      <c r="BK201" s="20"/>
      <c r="BL201" s="20"/>
      <c r="BM201" s="20"/>
      <c r="BN201" s="20"/>
      <c r="BO201" s="20"/>
      <c r="BP201" s="20"/>
      <c r="BQ201" s="20"/>
      <c r="BR201" s="20"/>
      <c r="BS201" s="20"/>
    </row>
    <row r="202" spans="1:71">
      <c r="A202" s="24"/>
      <c r="B202" s="20"/>
      <c r="C202" s="20"/>
      <c r="D202" s="20"/>
      <c r="E202" s="20"/>
      <c r="F202" s="20"/>
      <c r="G202" s="20"/>
      <c r="H202" s="20"/>
      <c r="I202" s="20"/>
      <c r="J202" s="20"/>
      <c r="K202" s="20"/>
      <c r="L202" s="20"/>
      <c r="M202" s="20"/>
      <c r="N202" s="20"/>
      <c r="O202" s="20"/>
      <c r="P202" s="20"/>
      <c r="Q202" s="40"/>
      <c r="R202" s="20"/>
      <c r="S202" s="40"/>
      <c r="T202" s="20"/>
      <c r="U202" s="20"/>
      <c r="V202" s="20"/>
      <c r="W202" s="40"/>
      <c r="X202" s="40"/>
      <c r="Y202" s="40"/>
      <c r="Z202" s="20"/>
      <c r="AA202" s="20"/>
      <c r="AB202" s="40"/>
      <c r="AC202" s="20"/>
      <c r="AD202" s="20"/>
      <c r="AE202" s="40"/>
      <c r="AF202" s="20"/>
      <c r="AG202" s="20"/>
      <c r="AH202" s="20"/>
      <c r="AI202" s="20"/>
      <c r="AJ202" s="20"/>
      <c r="AK202" s="20"/>
      <c r="AL202" s="20"/>
      <c r="AM202" s="20"/>
      <c r="AN202" s="20"/>
      <c r="AO202" s="20"/>
      <c r="AP202" s="20"/>
      <c r="AQ202" s="40"/>
      <c r="AR202" s="20"/>
      <c r="AS202" s="20"/>
      <c r="AT202" s="20"/>
      <c r="AU202" s="880"/>
      <c r="AV202" s="880"/>
      <c r="AW202" s="880"/>
      <c r="AX202" s="880"/>
      <c r="AY202" s="20"/>
      <c r="AZ202" s="20"/>
      <c r="BA202" s="20"/>
      <c r="BB202" s="1092"/>
      <c r="BC202" s="1092"/>
      <c r="BD202" s="1092"/>
      <c r="BE202" s="20"/>
      <c r="BF202" s="20"/>
      <c r="BG202" s="20"/>
      <c r="BH202" s="20"/>
      <c r="BI202" s="20"/>
      <c r="BJ202" s="20"/>
      <c r="BK202" s="20"/>
      <c r="BL202" s="20"/>
      <c r="BM202" s="20"/>
      <c r="BN202" s="20"/>
      <c r="BO202" s="20"/>
      <c r="BP202" s="20"/>
      <c r="BQ202" s="20"/>
      <c r="BR202" s="20"/>
      <c r="BS202" s="20"/>
    </row>
    <row r="203" spans="1:71">
      <c r="A203" s="24"/>
      <c r="B203" s="20"/>
      <c r="C203" s="20"/>
      <c r="D203" s="20"/>
      <c r="E203" s="20"/>
      <c r="F203" s="20"/>
      <c r="G203" s="20"/>
      <c r="H203" s="20"/>
      <c r="I203" s="20"/>
      <c r="J203" s="20"/>
      <c r="K203" s="20"/>
      <c r="L203" s="20"/>
      <c r="M203" s="20"/>
      <c r="N203" s="20"/>
      <c r="O203" s="20"/>
      <c r="P203" s="20"/>
      <c r="Q203" s="40"/>
      <c r="R203" s="20"/>
      <c r="S203" s="40"/>
      <c r="T203" s="20"/>
      <c r="U203" s="20"/>
      <c r="V203" s="20"/>
      <c r="W203" s="40"/>
      <c r="X203" s="40"/>
      <c r="Y203" s="40"/>
      <c r="Z203" s="20"/>
      <c r="AA203" s="20"/>
      <c r="AB203" s="40"/>
      <c r="AC203" s="20"/>
      <c r="AD203" s="20"/>
      <c r="AE203" s="40"/>
      <c r="AF203" s="20"/>
      <c r="AG203" s="20"/>
      <c r="AH203" s="20"/>
      <c r="AI203" s="20"/>
      <c r="AJ203" s="20"/>
      <c r="AK203" s="20"/>
      <c r="AL203" s="20"/>
      <c r="AM203" s="20"/>
      <c r="AN203" s="20"/>
      <c r="AO203" s="20"/>
      <c r="AP203" s="20"/>
      <c r="AQ203" s="40"/>
      <c r="AR203" s="20"/>
      <c r="AS203" s="20"/>
      <c r="AT203" s="20"/>
      <c r="AU203" s="880"/>
      <c r="AV203" s="880"/>
      <c r="AW203" s="880"/>
      <c r="AX203" s="880"/>
      <c r="AY203" s="20"/>
      <c r="AZ203" s="20"/>
      <c r="BA203" s="20"/>
      <c r="BB203" s="1092"/>
      <c r="BC203" s="1092"/>
      <c r="BD203" s="1092"/>
      <c r="BE203" s="20"/>
      <c r="BF203" s="20"/>
      <c r="BG203" s="20"/>
      <c r="BH203" s="20"/>
      <c r="BI203" s="20"/>
      <c r="BJ203" s="20"/>
      <c r="BK203" s="20"/>
      <c r="BL203" s="20"/>
      <c r="BM203" s="20"/>
      <c r="BN203" s="20"/>
      <c r="BO203" s="20"/>
      <c r="BP203" s="20"/>
      <c r="BQ203" s="20"/>
      <c r="BR203" s="20"/>
      <c r="BS203" s="20"/>
    </row>
    <row r="204" spans="1:71">
      <c r="A204" s="24"/>
      <c r="B204" s="20"/>
      <c r="C204" s="20"/>
      <c r="D204" s="20"/>
      <c r="E204" s="20"/>
      <c r="F204" s="20"/>
      <c r="G204" s="20"/>
      <c r="H204" s="20"/>
      <c r="I204" s="20"/>
      <c r="J204" s="20"/>
      <c r="K204" s="20"/>
      <c r="L204" s="20"/>
      <c r="M204" s="20"/>
      <c r="N204" s="20"/>
      <c r="O204" s="20"/>
      <c r="P204" s="20"/>
      <c r="Q204" s="40"/>
      <c r="R204" s="20"/>
      <c r="S204" s="40"/>
      <c r="T204" s="20"/>
      <c r="U204" s="20"/>
      <c r="V204" s="20"/>
      <c r="W204" s="40"/>
      <c r="X204" s="40"/>
      <c r="Y204" s="40"/>
      <c r="Z204" s="20"/>
      <c r="AA204" s="20"/>
      <c r="AB204" s="40"/>
      <c r="AC204" s="20"/>
      <c r="AD204" s="20"/>
      <c r="AE204" s="40"/>
      <c r="AF204" s="20"/>
      <c r="AG204" s="20"/>
      <c r="AH204" s="20"/>
      <c r="AI204" s="20"/>
      <c r="AJ204" s="20"/>
      <c r="AK204" s="20"/>
      <c r="AL204" s="20"/>
      <c r="AM204" s="20"/>
      <c r="AN204" s="20"/>
      <c r="AO204" s="20"/>
      <c r="AP204" s="20"/>
      <c r="AQ204" s="40"/>
      <c r="AR204" s="20"/>
      <c r="AS204" s="20"/>
      <c r="AT204" s="20"/>
      <c r="AU204" s="880"/>
      <c r="AV204" s="880"/>
      <c r="AW204" s="880"/>
      <c r="AX204" s="880"/>
      <c r="AY204" s="20"/>
      <c r="AZ204" s="20"/>
      <c r="BA204" s="20"/>
      <c r="BB204" s="1092" t="s">
        <v>572</v>
      </c>
      <c r="BC204" s="1092"/>
      <c r="BD204" s="1092"/>
      <c r="BE204" s="20"/>
      <c r="BF204" s="20"/>
      <c r="BG204" s="20"/>
      <c r="BH204" s="20"/>
      <c r="BI204" s="20"/>
      <c r="BJ204" s="20"/>
      <c r="BK204" s="20"/>
      <c r="BL204" s="20"/>
      <c r="BM204" s="20"/>
      <c r="BN204" s="20"/>
      <c r="BO204" s="20"/>
      <c r="BP204" s="20"/>
      <c r="BQ204" s="20"/>
      <c r="BR204" s="20"/>
      <c r="BS204" s="20"/>
    </row>
    <row r="205" spans="1:71">
      <c r="A205" s="24"/>
      <c r="B205" s="20"/>
      <c r="C205" s="20"/>
      <c r="D205" s="20"/>
      <c r="E205" s="20"/>
      <c r="F205" s="20"/>
      <c r="G205" s="20"/>
      <c r="H205" s="20"/>
      <c r="I205" s="20"/>
      <c r="J205" s="20"/>
      <c r="K205" s="20"/>
      <c r="L205" s="20"/>
      <c r="M205" s="20"/>
      <c r="N205" s="20"/>
      <c r="O205" s="20"/>
      <c r="P205" s="20"/>
      <c r="Q205" s="40"/>
      <c r="R205" s="20"/>
      <c r="S205" s="40"/>
      <c r="T205" s="20"/>
      <c r="U205" s="20"/>
      <c r="V205" s="20"/>
      <c r="W205" s="40"/>
      <c r="X205" s="40"/>
      <c r="Y205" s="40"/>
      <c r="Z205" s="20"/>
      <c r="AA205" s="20"/>
      <c r="AB205" s="40"/>
      <c r="AC205" s="20"/>
      <c r="AD205" s="20"/>
      <c r="AE205" s="40"/>
      <c r="AF205" s="20"/>
      <c r="AG205" s="20"/>
      <c r="AH205" s="20"/>
      <c r="AI205" s="20"/>
      <c r="AJ205" s="20"/>
      <c r="AK205" s="20"/>
      <c r="AL205" s="20"/>
      <c r="AM205" s="20"/>
      <c r="AN205" s="20"/>
      <c r="AO205" s="20"/>
      <c r="AP205" s="20"/>
      <c r="AQ205" s="40"/>
      <c r="AR205" s="20"/>
      <c r="AS205" s="20"/>
      <c r="AT205" s="20"/>
      <c r="AU205" s="880"/>
      <c r="AV205" s="880"/>
      <c r="AW205" s="880"/>
      <c r="AX205" s="880"/>
      <c r="AY205" s="20"/>
      <c r="AZ205" s="20"/>
      <c r="BA205" s="20"/>
      <c r="BB205" s="1092"/>
      <c r="BC205" s="1092"/>
      <c r="BD205" s="1092"/>
      <c r="BE205" s="20"/>
      <c r="BF205" s="20"/>
      <c r="BG205" s="20"/>
      <c r="BH205" s="20"/>
      <c r="BI205" s="20"/>
      <c r="BJ205" s="20"/>
      <c r="BK205" s="20"/>
      <c r="BL205" s="20"/>
      <c r="BM205" s="20"/>
      <c r="BN205" s="20"/>
      <c r="BO205" s="20"/>
      <c r="BP205" s="20"/>
      <c r="BQ205" s="20"/>
      <c r="BR205" s="20"/>
      <c r="BS205" s="20"/>
    </row>
    <row r="206" spans="1:71">
      <c r="A206" s="24"/>
      <c r="B206" s="20"/>
      <c r="C206" s="20"/>
      <c r="D206" s="20"/>
      <c r="E206" s="20"/>
      <c r="F206" s="20"/>
      <c r="G206" s="20"/>
      <c r="H206" s="20"/>
      <c r="I206" s="20"/>
      <c r="J206" s="20"/>
      <c r="K206" s="20"/>
      <c r="L206" s="20"/>
      <c r="M206" s="20"/>
      <c r="N206" s="20"/>
      <c r="O206" s="20"/>
      <c r="P206" s="20"/>
      <c r="Q206" s="40"/>
      <c r="R206" s="20"/>
      <c r="S206" s="40"/>
      <c r="T206" s="20"/>
      <c r="U206" s="20"/>
      <c r="V206" s="20"/>
      <c r="W206" s="40"/>
      <c r="X206" s="40"/>
      <c r="Y206" s="40"/>
      <c r="Z206" s="20"/>
      <c r="AA206" s="20"/>
      <c r="AB206" s="40"/>
      <c r="AC206" s="20"/>
      <c r="AD206" s="20"/>
      <c r="AE206" s="40"/>
      <c r="AF206" s="20"/>
      <c r="AG206" s="20"/>
      <c r="AH206" s="20"/>
      <c r="AI206" s="20"/>
      <c r="AJ206" s="20"/>
      <c r="AK206" s="20"/>
      <c r="AL206" s="20"/>
      <c r="AM206" s="20"/>
      <c r="AN206" s="20"/>
      <c r="AO206" s="20"/>
      <c r="AP206" s="20"/>
      <c r="AQ206" s="40"/>
      <c r="AR206" s="20"/>
      <c r="AS206" s="20"/>
      <c r="AT206" s="20"/>
      <c r="AU206" s="880"/>
      <c r="AV206" s="880"/>
      <c r="AW206" s="880"/>
      <c r="AX206" s="880"/>
      <c r="AY206" s="20"/>
      <c r="AZ206" s="20"/>
      <c r="BA206" s="20"/>
      <c r="BB206" s="1092"/>
      <c r="BC206" s="1092"/>
      <c r="BD206" s="1092"/>
      <c r="BE206" s="20"/>
      <c r="BF206" s="20"/>
      <c r="BG206" s="20"/>
      <c r="BH206" s="20"/>
      <c r="BI206" s="20"/>
      <c r="BJ206" s="20"/>
      <c r="BK206" s="20"/>
      <c r="BL206" s="20"/>
      <c r="BM206" s="20"/>
      <c r="BN206" s="20"/>
      <c r="BO206" s="20"/>
      <c r="BP206" s="20"/>
      <c r="BQ206" s="20"/>
      <c r="BR206" s="20"/>
      <c r="BS206" s="20"/>
    </row>
    <row r="207" spans="1:71">
      <c r="A207" s="24"/>
      <c r="B207" s="20"/>
      <c r="C207" s="20"/>
      <c r="D207" s="20"/>
      <c r="E207" s="20"/>
      <c r="F207" s="20"/>
      <c r="G207" s="20"/>
      <c r="H207" s="20"/>
      <c r="I207" s="20"/>
      <c r="J207" s="20"/>
      <c r="K207" s="20"/>
      <c r="L207" s="20"/>
      <c r="M207" s="20"/>
      <c r="N207" s="20"/>
      <c r="O207" s="20"/>
      <c r="P207" s="20"/>
      <c r="Q207" s="40"/>
      <c r="R207" s="20"/>
      <c r="S207" s="40"/>
      <c r="T207" s="20"/>
      <c r="U207" s="20"/>
      <c r="V207" s="20"/>
      <c r="W207" s="40"/>
      <c r="X207" s="40"/>
      <c r="Y207" s="40"/>
      <c r="Z207" s="20"/>
      <c r="AA207" s="20"/>
      <c r="AB207" s="40"/>
      <c r="AC207" s="20"/>
      <c r="AD207" s="20"/>
      <c r="AE207" s="40"/>
      <c r="AF207" s="20"/>
      <c r="AG207" s="20"/>
      <c r="AH207" s="20"/>
      <c r="AI207" s="20"/>
      <c r="AJ207" s="20"/>
      <c r="AK207" s="20"/>
      <c r="AL207" s="20"/>
      <c r="AM207" s="20"/>
      <c r="AN207" s="20"/>
      <c r="AO207" s="20"/>
      <c r="AP207" s="20"/>
      <c r="AQ207" s="40"/>
      <c r="AR207" s="20"/>
      <c r="AS207" s="20"/>
      <c r="AT207" s="20"/>
      <c r="AU207" s="880"/>
      <c r="AV207" s="880"/>
      <c r="AW207" s="880"/>
      <c r="AX207" s="880"/>
      <c r="AY207" s="20"/>
      <c r="AZ207" s="20"/>
      <c r="BA207" s="20"/>
      <c r="BB207" s="1092"/>
      <c r="BC207" s="1092"/>
      <c r="BD207" s="1092"/>
      <c r="BE207" s="20"/>
      <c r="BF207" s="20"/>
      <c r="BG207" s="20"/>
      <c r="BH207" s="20"/>
      <c r="BI207" s="20"/>
      <c r="BJ207" s="20"/>
      <c r="BK207" s="20"/>
      <c r="BL207" s="20"/>
      <c r="BM207" s="20"/>
      <c r="BN207" s="20"/>
      <c r="BO207" s="20"/>
      <c r="BP207" s="20"/>
      <c r="BQ207" s="20"/>
      <c r="BR207" s="20"/>
      <c r="BS207" s="20"/>
    </row>
    <row r="208" spans="1:71">
      <c r="A208" s="24"/>
      <c r="B208" s="20"/>
      <c r="C208" s="20"/>
      <c r="D208" s="20"/>
      <c r="E208" s="20"/>
      <c r="F208" s="20"/>
      <c r="G208" s="20"/>
      <c r="H208" s="20"/>
      <c r="I208" s="20"/>
      <c r="J208" s="20"/>
      <c r="K208" s="20"/>
      <c r="L208" s="20"/>
      <c r="M208" s="20"/>
      <c r="N208" s="20"/>
      <c r="O208" s="20"/>
      <c r="P208" s="20"/>
      <c r="Q208" s="40"/>
      <c r="R208" s="20"/>
      <c r="S208" s="40"/>
      <c r="T208" s="20"/>
      <c r="U208" s="20"/>
      <c r="V208" s="20"/>
      <c r="W208" s="40"/>
      <c r="X208" s="40"/>
      <c r="Y208" s="40"/>
      <c r="Z208" s="20"/>
      <c r="AA208" s="20"/>
      <c r="AB208" s="40"/>
      <c r="AC208" s="20"/>
      <c r="AD208" s="20"/>
      <c r="AE208" s="40"/>
      <c r="AF208" s="20"/>
      <c r="AG208" s="20"/>
      <c r="AH208" s="20"/>
      <c r="AI208" s="20"/>
      <c r="AJ208" s="20"/>
      <c r="AK208" s="20"/>
      <c r="AL208" s="20"/>
      <c r="AM208" s="20"/>
      <c r="AN208" s="20"/>
      <c r="AO208" s="20"/>
      <c r="AP208" s="20"/>
      <c r="AQ208" s="40"/>
      <c r="AR208" s="20"/>
      <c r="AS208" s="20"/>
      <c r="AT208" s="20"/>
      <c r="AU208" s="880"/>
      <c r="AV208" s="880"/>
      <c r="AW208" s="880"/>
      <c r="AX208" s="880"/>
      <c r="AY208" s="20"/>
      <c r="AZ208" s="20"/>
      <c r="BA208" s="20"/>
      <c r="BB208" s="1092"/>
      <c r="BC208" s="1092"/>
      <c r="BD208" s="1092"/>
      <c r="BE208" s="20"/>
      <c r="BF208" s="20"/>
      <c r="BG208" s="20"/>
      <c r="BH208" s="20"/>
      <c r="BI208" s="20"/>
      <c r="BJ208" s="20"/>
      <c r="BK208" s="20"/>
      <c r="BL208" s="20"/>
      <c r="BM208" s="20"/>
      <c r="BN208" s="20"/>
      <c r="BO208" s="20"/>
      <c r="BP208" s="20"/>
      <c r="BQ208" s="20"/>
      <c r="BR208" s="20"/>
      <c r="BS208" s="20"/>
    </row>
    <row r="209" spans="1:72" ht="15">
      <c r="A209" s="24"/>
      <c r="B209" s="2980" t="s">
        <v>169</v>
      </c>
      <c r="C209" s="2981"/>
      <c r="D209" s="2981"/>
      <c r="E209" s="2981"/>
      <c r="F209" s="2981"/>
      <c r="G209" s="2981"/>
      <c r="H209" s="2981"/>
      <c r="I209" s="2981"/>
      <c r="J209" s="2981"/>
      <c r="K209" s="2981"/>
      <c r="L209" s="2981"/>
      <c r="M209" s="2981"/>
      <c r="N209" s="2981"/>
      <c r="O209" s="20"/>
      <c r="P209" s="20"/>
      <c r="Q209" s="40"/>
      <c r="R209" s="20"/>
      <c r="S209" s="40"/>
      <c r="T209" s="20"/>
      <c r="U209" s="20"/>
      <c r="V209" s="20"/>
      <c r="W209" s="40"/>
      <c r="X209" s="40"/>
      <c r="Y209" s="40"/>
      <c r="Z209" s="20"/>
      <c r="AA209" s="20"/>
      <c r="AB209" s="40"/>
      <c r="AC209" s="20"/>
      <c r="AD209" s="20"/>
      <c r="AE209" s="40"/>
      <c r="AF209" s="20"/>
      <c r="AG209" s="20"/>
      <c r="AH209" s="20"/>
      <c r="AI209" s="20"/>
      <c r="AJ209" s="20"/>
      <c r="AK209" s="20"/>
      <c r="AL209" s="20"/>
      <c r="AM209" s="20"/>
      <c r="AN209" s="20"/>
      <c r="AO209" s="20"/>
      <c r="AP209" s="20"/>
      <c r="AQ209" s="40"/>
      <c r="AR209" s="20"/>
      <c r="AS209" s="20"/>
      <c r="AT209" s="20"/>
      <c r="AU209" s="880"/>
      <c r="AV209" s="880"/>
      <c r="AW209" s="880"/>
      <c r="AX209" s="880"/>
      <c r="AY209" s="20"/>
      <c r="AZ209" s="20"/>
      <c r="BA209" s="20"/>
      <c r="BB209" s="1092">
        <f>BB15-BB147</f>
        <v>1189000</v>
      </c>
      <c r="BC209" s="1092"/>
      <c r="BD209" s="1092"/>
      <c r="BE209" s="20"/>
      <c r="BF209" s="20"/>
      <c r="BG209" s="20"/>
      <c r="BH209" s="20"/>
      <c r="BI209" s="20"/>
      <c r="BJ209" s="20"/>
      <c r="BK209" s="20"/>
      <c r="BL209" s="20"/>
      <c r="BM209" s="20"/>
      <c r="BN209" s="20"/>
      <c r="BO209" s="20"/>
      <c r="BP209" s="20"/>
      <c r="BQ209" s="20"/>
      <c r="BR209" s="20"/>
      <c r="BS209" s="20"/>
    </row>
    <row r="210" spans="1:72" ht="11.25">
      <c r="A210" s="24"/>
      <c r="B210" s="1137"/>
      <c r="C210" s="1137"/>
      <c r="D210" s="1137"/>
      <c r="E210" s="1137"/>
      <c r="F210" s="1137"/>
      <c r="G210" s="1137"/>
      <c r="H210" s="1137"/>
      <c r="I210" s="1137"/>
      <c r="J210" s="1137"/>
      <c r="K210" s="1137"/>
      <c r="L210" s="1137"/>
      <c r="M210" s="1137"/>
      <c r="N210" s="1137"/>
      <c r="O210" s="20"/>
      <c r="P210" s="20"/>
      <c r="Q210" s="40"/>
      <c r="R210" s="20"/>
      <c r="S210" s="40"/>
      <c r="T210" s="20"/>
      <c r="U210" s="20"/>
      <c r="V210" s="20"/>
      <c r="W210" s="40"/>
      <c r="X210" s="40"/>
      <c r="Y210" s="40"/>
      <c r="Z210" s="20"/>
      <c r="AA210" s="20"/>
      <c r="AB210" s="40"/>
      <c r="AC210" s="20"/>
      <c r="AD210" s="20"/>
      <c r="AE210" s="40"/>
      <c r="AF210" s="20"/>
      <c r="AG210" s="20"/>
      <c r="AH210" s="20"/>
      <c r="AI210" s="20"/>
      <c r="AJ210" s="20"/>
      <c r="AK210" s="20"/>
      <c r="AL210" s="20"/>
      <c r="AM210" s="20"/>
      <c r="AN210" s="20"/>
      <c r="AO210" s="20"/>
      <c r="AP210" s="20"/>
      <c r="AQ210" s="40"/>
      <c r="AR210" s="20"/>
      <c r="AS210" s="20"/>
      <c r="AT210" s="20"/>
      <c r="AU210" s="880"/>
      <c r="AV210" s="880"/>
      <c r="AW210" s="880"/>
      <c r="AX210" s="880"/>
      <c r="AY210" s="20"/>
      <c r="AZ210" s="20"/>
      <c r="BA210" s="20"/>
      <c r="BB210" s="1092"/>
      <c r="BC210" s="1092"/>
      <c r="BD210" s="1092"/>
      <c r="BE210" s="20"/>
      <c r="BF210" s="20"/>
      <c r="BG210" s="20"/>
      <c r="BH210" s="20"/>
      <c r="BI210" s="20"/>
      <c r="BJ210" s="20"/>
      <c r="BK210" s="20"/>
      <c r="BL210" s="20"/>
      <c r="BM210" s="20"/>
      <c r="BN210" s="20"/>
      <c r="BO210" s="20"/>
      <c r="BP210" s="20"/>
      <c r="BQ210" s="20"/>
      <c r="BR210" s="20"/>
      <c r="BS210" s="20"/>
    </row>
    <row r="211" spans="1:72" ht="11.25">
      <c r="A211" s="24"/>
      <c r="B211" s="1137" t="s">
        <v>493</v>
      </c>
      <c r="C211" s="1137"/>
      <c r="D211" s="1137"/>
      <c r="E211" s="1137"/>
      <c r="F211" s="1137"/>
      <c r="G211" s="1137"/>
      <c r="H211" s="1137"/>
      <c r="I211" s="1137"/>
      <c r="J211" s="1137"/>
      <c r="K211" s="1137"/>
      <c r="L211" s="1137"/>
      <c r="M211" s="1138">
        <f>'b1-16-20TW'!N10</f>
        <v>2541098.6666666665</v>
      </c>
      <c r="N211" s="1137" t="s">
        <v>494</v>
      </c>
      <c r="O211" s="20"/>
      <c r="P211" s="20"/>
      <c r="Q211" s="40"/>
      <c r="R211" s="20"/>
      <c r="S211" s="40"/>
      <c r="T211" s="20"/>
      <c r="U211" s="20"/>
      <c r="V211" s="20"/>
      <c r="W211" s="40"/>
      <c r="X211" s="40"/>
      <c r="Y211" s="40"/>
      <c r="Z211" s="20"/>
      <c r="AA211" s="20"/>
      <c r="AB211" s="40"/>
      <c r="AC211" s="20"/>
      <c r="AD211" s="20"/>
      <c r="AE211" s="40"/>
      <c r="AF211" s="20"/>
      <c r="AG211" s="20"/>
      <c r="AH211" s="20"/>
      <c r="AI211" s="20"/>
      <c r="AJ211" s="20"/>
      <c r="AK211" s="20"/>
      <c r="AL211" s="20"/>
      <c r="AM211" s="20"/>
      <c r="AN211" s="20"/>
      <c r="AO211" s="20"/>
      <c r="AP211" s="20"/>
      <c r="AQ211" s="40"/>
      <c r="AR211" s="20"/>
      <c r="AS211" s="20"/>
      <c r="AT211" s="20"/>
      <c r="AU211" s="880"/>
      <c r="AV211" s="880"/>
      <c r="AW211" s="880"/>
      <c r="AX211" s="880"/>
      <c r="AY211" s="20"/>
      <c r="AZ211" s="20"/>
      <c r="BA211" s="20"/>
      <c r="BB211" s="1092"/>
      <c r="BC211" s="1092"/>
      <c r="BD211" s="1092"/>
      <c r="BE211" s="20"/>
      <c r="BF211" s="20"/>
      <c r="BG211" s="20"/>
      <c r="BH211" s="20"/>
      <c r="BI211" s="20"/>
      <c r="BJ211" s="20"/>
      <c r="BK211" s="20"/>
      <c r="BL211" s="20"/>
      <c r="BM211" s="20"/>
      <c r="BN211" s="20"/>
      <c r="BO211" s="20"/>
      <c r="BP211" s="20"/>
      <c r="BQ211" s="20"/>
      <c r="BR211" s="20"/>
      <c r="BS211" s="20"/>
    </row>
    <row r="212" spans="1:72" ht="11.25">
      <c r="A212" s="24"/>
      <c r="B212" s="1137" t="s">
        <v>7</v>
      </c>
      <c r="C212" s="1137"/>
      <c r="D212" s="1137"/>
      <c r="E212" s="1137"/>
      <c r="F212" s="1137"/>
      <c r="G212" s="1137"/>
      <c r="H212" s="1137"/>
      <c r="I212" s="1137"/>
      <c r="J212" s="1137"/>
      <c r="K212" s="1137"/>
      <c r="L212" s="1137"/>
      <c r="M212" s="1139">
        <v>880000</v>
      </c>
      <c r="N212" s="1137" t="s">
        <v>495</v>
      </c>
      <c r="O212" s="20"/>
      <c r="P212" s="20"/>
      <c r="Q212" s="40"/>
      <c r="R212" s="20"/>
      <c r="S212" s="40"/>
      <c r="T212" s="20"/>
      <c r="U212" s="20"/>
      <c r="V212" s="20"/>
      <c r="W212" s="40"/>
      <c r="X212" s="40"/>
      <c r="Y212" s="40"/>
      <c r="Z212" s="20"/>
      <c r="AA212" s="20"/>
      <c r="AB212" s="40"/>
      <c r="AC212" s="20"/>
      <c r="AD212" s="20"/>
      <c r="AE212" s="40"/>
      <c r="AF212" s="20"/>
      <c r="AG212" s="20"/>
      <c r="AH212" s="20"/>
      <c r="AI212" s="20"/>
      <c r="AJ212" s="20"/>
      <c r="AK212" s="20"/>
      <c r="AL212" s="20"/>
      <c r="AM212" s="20"/>
      <c r="AN212" s="20"/>
      <c r="AO212" s="20"/>
      <c r="AP212" s="20"/>
      <c r="AQ212" s="40"/>
      <c r="AR212" s="20"/>
      <c r="AS212" s="20"/>
      <c r="AT212" s="20"/>
      <c r="AU212" s="880"/>
      <c r="AV212" s="880"/>
      <c r="AW212" s="880"/>
      <c r="AX212" s="880"/>
      <c r="AY212" s="20"/>
      <c r="AZ212" s="20"/>
      <c r="BA212" s="20"/>
      <c r="BB212" s="1092"/>
      <c r="BC212" s="1092"/>
      <c r="BD212" s="1092"/>
      <c r="BE212" s="20"/>
      <c r="BF212" s="20"/>
      <c r="BG212" s="20"/>
      <c r="BH212" s="20"/>
      <c r="BI212" s="20"/>
      <c r="BJ212" s="20"/>
      <c r="BK212" s="20"/>
      <c r="BL212" s="20"/>
      <c r="BM212" s="20"/>
      <c r="BN212" s="20"/>
      <c r="BO212" s="20"/>
      <c r="BP212" s="20"/>
      <c r="BQ212" s="20"/>
      <c r="BR212" s="20"/>
      <c r="BS212" s="20"/>
    </row>
    <row r="213" spans="1:72" ht="11.25">
      <c r="A213" s="24"/>
      <c r="B213" s="1137" t="s">
        <v>491</v>
      </c>
      <c r="C213" s="1137"/>
      <c r="D213" s="1137"/>
      <c r="E213" s="1137"/>
      <c r="F213" s="1137"/>
      <c r="G213" s="1137"/>
      <c r="H213" s="1137"/>
      <c r="I213" s="1137"/>
      <c r="J213" s="1137"/>
      <c r="K213" s="1137"/>
      <c r="L213" s="1137"/>
      <c r="M213" s="1139">
        <v>600153</v>
      </c>
      <c r="N213" s="1137" t="s">
        <v>496</v>
      </c>
      <c r="O213" s="20"/>
      <c r="P213" s="20"/>
      <c r="Q213" s="40"/>
      <c r="R213" s="20"/>
      <c r="S213" s="40"/>
      <c r="T213" s="20"/>
      <c r="U213" s="20"/>
      <c r="V213" s="20"/>
      <c r="W213" s="40"/>
      <c r="X213" s="40"/>
      <c r="Y213" s="40"/>
      <c r="Z213" s="20"/>
      <c r="AA213" s="20"/>
      <c r="AB213" s="40"/>
      <c r="AC213" s="20"/>
      <c r="AD213" s="20"/>
      <c r="AE213" s="40"/>
      <c r="AF213" s="20"/>
      <c r="AG213" s="20"/>
      <c r="AH213" s="20"/>
      <c r="AI213" s="20"/>
      <c r="AJ213" s="20"/>
      <c r="AK213" s="20"/>
      <c r="AL213" s="20"/>
      <c r="AM213" s="20"/>
      <c r="AN213" s="20"/>
      <c r="AO213" s="20"/>
      <c r="AP213" s="20"/>
      <c r="AQ213" s="40"/>
      <c r="AR213" s="20"/>
      <c r="AS213" s="20"/>
      <c r="AT213" s="20"/>
      <c r="AU213" s="880"/>
      <c r="AV213" s="880"/>
      <c r="AW213" s="880"/>
      <c r="AX213" s="880"/>
      <c r="AY213" s="20"/>
      <c r="AZ213" s="20"/>
      <c r="BA213" s="20"/>
      <c r="BB213" s="1092"/>
      <c r="BC213" s="1092"/>
      <c r="BD213" s="1092"/>
      <c r="BE213" s="20"/>
      <c r="BF213" s="20"/>
      <c r="BG213" s="20"/>
      <c r="BH213" s="20"/>
      <c r="BI213" s="20"/>
      <c r="BJ213" s="20"/>
      <c r="BK213" s="20"/>
      <c r="BL213" s="20"/>
      <c r="BM213" s="20"/>
      <c r="BN213" s="20"/>
      <c r="BO213" s="20"/>
      <c r="BP213" s="20"/>
      <c r="BQ213" s="20"/>
      <c r="BR213" s="20"/>
      <c r="BS213" s="20"/>
    </row>
    <row r="214" spans="1:72" ht="11.25">
      <c r="A214" s="24"/>
      <c r="B214" s="1137"/>
      <c r="C214" s="1137"/>
      <c r="D214" s="1137"/>
      <c r="E214" s="1137"/>
      <c r="F214" s="1137"/>
      <c r="G214" s="1137"/>
      <c r="H214" s="1137"/>
      <c r="I214" s="1137"/>
      <c r="J214" s="1137"/>
      <c r="K214" s="1137"/>
      <c r="L214" s="1137"/>
      <c r="M214" s="1137"/>
      <c r="N214" s="1137"/>
      <c r="O214" s="20"/>
      <c r="P214" s="20"/>
      <c r="Q214" s="40"/>
      <c r="R214" s="20"/>
      <c r="S214" s="40"/>
      <c r="T214" s="20"/>
      <c r="U214" s="20"/>
      <c r="V214" s="20"/>
      <c r="W214" s="40"/>
      <c r="X214" s="40"/>
      <c r="Y214" s="40"/>
      <c r="Z214" s="20"/>
      <c r="AA214" s="20"/>
      <c r="AB214" s="40"/>
      <c r="AC214" s="20"/>
      <c r="AD214" s="20"/>
      <c r="AE214" s="40"/>
      <c r="AF214" s="20"/>
      <c r="AG214" s="20"/>
      <c r="AH214" s="20"/>
      <c r="AI214" s="20"/>
      <c r="AJ214" s="20"/>
      <c r="AK214" s="20"/>
      <c r="AL214" s="20"/>
      <c r="AM214" s="20"/>
      <c r="AN214" s="20"/>
      <c r="AO214" s="20"/>
      <c r="AP214" s="20"/>
      <c r="AQ214" s="40"/>
      <c r="AR214" s="20"/>
      <c r="AS214" s="20"/>
      <c r="AT214" s="20"/>
      <c r="AU214" s="880"/>
      <c r="AV214" s="880"/>
      <c r="AW214" s="880"/>
      <c r="AX214" s="880"/>
      <c r="AY214" s="20"/>
      <c r="AZ214" s="20"/>
      <c r="BA214" s="20"/>
      <c r="BB214" s="1092"/>
      <c r="BC214" s="1092"/>
      <c r="BD214" s="1092"/>
      <c r="BE214" s="20"/>
      <c r="BF214" s="20"/>
      <c r="BG214" s="20"/>
      <c r="BH214" s="20"/>
      <c r="BI214" s="20"/>
      <c r="BJ214" s="20"/>
      <c r="BK214" s="20"/>
      <c r="BL214" s="20"/>
      <c r="BM214" s="20"/>
      <c r="BN214" s="20"/>
      <c r="BO214" s="20"/>
      <c r="BP214" s="20"/>
      <c r="BQ214" s="20"/>
      <c r="BR214" s="20"/>
      <c r="BS214" s="20"/>
    </row>
    <row r="215" spans="1:72" ht="11.25">
      <c r="A215" s="24"/>
      <c r="B215" s="1137"/>
      <c r="C215" s="1137"/>
      <c r="D215" s="1137"/>
      <c r="E215" s="1137"/>
      <c r="F215" s="1137"/>
      <c r="G215" s="1137"/>
      <c r="H215" s="1137"/>
      <c r="I215" s="1137"/>
      <c r="J215" s="1137"/>
      <c r="K215" s="1137"/>
      <c r="L215" s="1137"/>
      <c r="M215" s="1140">
        <f>M211+M212+M213</f>
        <v>4021251.6666666665</v>
      </c>
      <c r="N215" s="1137" t="s">
        <v>424</v>
      </c>
      <c r="O215" s="20"/>
      <c r="P215" s="20"/>
      <c r="Q215" s="40"/>
      <c r="R215" s="20"/>
      <c r="S215" s="40"/>
      <c r="T215" s="20"/>
      <c r="U215" s="20"/>
      <c r="V215" s="20"/>
      <c r="W215" s="40"/>
      <c r="X215" s="40"/>
      <c r="Y215" s="40"/>
      <c r="Z215" s="20"/>
      <c r="AA215" s="20"/>
      <c r="AB215" s="40"/>
      <c r="AC215" s="20"/>
      <c r="AD215" s="20"/>
      <c r="AE215" s="40"/>
      <c r="AF215" s="20"/>
      <c r="AG215" s="20"/>
      <c r="AH215" s="20"/>
      <c r="AI215" s="20"/>
      <c r="AJ215" s="20"/>
      <c r="AK215" s="20"/>
      <c r="AL215" s="20"/>
      <c r="AM215" s="20"/>
      <c r="AN215" s="20"/>
      <c r="AO215" s="20"/>
      <c r="AP215" s="20"/>
      <c r="AQ215" s="40"/>
      <c r="AR215" s="20"/>
      <c r="AS215" s="20"/>
      <c r="AT215" s="20"/>
      <c r="AU215" s="880"/>
      <c r="AV215" s="880"/>
      <c r="AW215" s="880"/>
      <c r="AX215" s="880"/>
      <c r="AY215" s="20"/>
      <c r="AZ215" s="20"/>
      <c r="BA215" s="20"/>
      <c r="BB215" s="1092"/>
      <c r="BC215" s="1092"/>
      <c r="BD215" s="1092"/>
      <c r="BE215" s="20"/>
      <c r="BF215" s="20"/>
      <c r="BG215" s="20"/>
      <c r="BH215" s="20"/>
      <c r="BI215" s="20"/>
      <c r="BJ215" s="20"/>
      <c r="BK215" s="20"/>
      <c r="BL215" s="20"/>
      <c r="BM215" s="20"/>
      <c r="BN215" s="20"/>
      <c r="BO215" s="20"/>
      <c r="BP215" s="20"/>
      <c r="BQ215" s="20"/>
      <c r="BR215" s="20"/>
      <c r="BS215" s="20"/>
    </row>
    <row r="216" spans="1:72" ht="11.25">
      <c r="A216" s="24"/>
      <c r="B216" s="1137"/>
      <c r="C216" s="1137"/>
      <c r="D216" s="1137"/>
      <c r="E216" s="1137"/>
      <c r="F216" s="1137"/>
      <c r="G216" s="1137"/>
      <c r="H216" s="1137"/>
      <c r="I216" s="1137"/>
      <c r="J216" s="1137"/>
      <c r="K216" s="1137"/>
      <c r="L216" s="1137"/>
      <c r="M216" s="1137"/>
      <c r="N216" s="1137"/>
      <c r="O216" s="20"/>
      <c r="P216" s="20"/>
      <c r="Q216" s="40"/>
      <c r="R216" s="20"/>
      <c r="S216" s="40"/>
      <c r="T216" s="20"/>
      <c r="U216" s="20"/>
      <c r="V216" s="20"/>
      <c r="W216" s="40"/>
      <c r="X216" s="40"/>
      <c r="Y216" s="40"/>
      <c r="Z216" s="20"/>
      <c r="AA216" s="20"/>
      <c r="AB216" s="40"/>
      <c r="AC216" s="20"/>
      <c r="AD216" s="20"/>
      <c r="AE216" s="40"/>
      <c r="AF216" s="20"/>
      <c r="AG216" s="20"/>
      <c r="AH216" s="20"/>
      <c r="AI216" s="20"/>
      <c r="AJ216" s="20"/>
      <c r="AK216" s="20"/>
      <c r="AL216" s="20"/>
      <c r="AM216" s="20"/>
      <c r="AN216" s="20"/>
      <c r="AO216" s="20"/>
      <c r="AP216" s="20"/>
      <c r="AQ216" s="40"/>
      <c r="AR216" s="20"/>
      <c r="AS216" s="20"/>
      <c r="AT216" s="20"/>
      <c r="AU216" s="880"/>
      <c r="AV216" s="880"/>
      <c r="AW216" s="880"/>
      <c r="AX216" s="880"/>
      <c r="AY216" s="20"/>
      <c r="AZ216" s="20"/>
      <c r="BA216" s="20"/>
      <c r="BB216" s="1092"/>
      <c r="BC216" s="1092"/>
      <c r="BD216" s="1092"/>
      <c r="BE216" s="20"/>
      <c r="BF216" s="20"/>
      <c r="BG216" s="20"/>
      <c r="BH216" s="20"/>
      <c r="BI216" s="20"/>
      <c r="BJ216" s="20"/>
      <c r="BK216" s="20"/>
      <c r="BL216" s="20"/>
      <c r="BM216" s="20"/>
      <c r="BN216" s="20"/>
      <c r="BO216" s="20"/>
      <c r="BP216" s="20"/>
      <c r="BQ216" s="20"/>
      <c r="BR216" s="20"/>
      <c r="BS216" s="20"/>
    </row>
    <row r="217" spans="1:72">
      <c r="A217" s="24"/>
      <c r="B217" s="20"/>
      <c r="C217" s="20"/>
      <c r="D217" s="20"/>
      <c r="E217" s="20"/>
      <c r="F217" s="20"/>
      <c r="G217" s="20"/>
      <c r="H217" s="20"/>
      <c r="I217" s="20"/>
      <c r="J217" s="20"/>
      <c r="K217" s="20"/>
      <c r="L217" s="20"/>
      <c r="M217" s="20"/>
      <c r="N217" s="20"/>
      <c r="O217" s="20"/>
      <c r="P217" s="20"/>
      <c r="Q217" s="40"/>
      <c r="R217" s="20"/>
      <c r="S217" s="40"/>
      <c r="T217" s="20"/>
      <c r="U217" s="20"/>
      <c r="V217" s="20"/>
      <c r="W217" s="40"/>
      <c r="X217" s="40"/>
      <c r="Y217" s="40"/>
      <c r="Z217" s="20"/>
      <c r="AA217" s="20"/>
      <c r="AB217" s="40"/>
      <c r="AC217" s="20"/>
      <c r="AD217" s="20"/>
      <c r="AE217" s="40"/>
      <c r="AF217" s="20"/>
      <c r="AG217" s="20"/>
      <c r="AH217" s="20"/>
      <c r="AI217" s="20"/>
      <c r="AJ217" s="20"/>
      <c r="AK217" s="20"/>
      <c r="AL217" s="20"/>
      <c r="AM217" s="20"/>
      <c r="AN217" s="20"/>
      <c r="AO217" s="20"/>
      <c r="AP217" s="20"/>
      <c r="AQ217" s="40"/>
      <c r="AR217" s="20"/>
      <c r="AS217" s="20"/>
      <c r="AT217" s="20"/>
      <c r="AU217" s="880"/>
      <c r="AV217" s="880"/>
      <c r="AW217" s="880"/>
      <c r="AX217" s="880"/>
      <c r="AY217" s="20"/>
      <c r="AZ217" s="20"/>
      <c r="BA217" s="20"/>
      <c r="BB217" s="1092"/>
      <c r="BC217" s="1092"/>
      <c r="BD217" s="1092"/>
      <c r="BE217" s="20"/>
      <c r="BF217" s="20"/>
      <c r="BG217" s="20"/>
      <c r="BH217" s="20"/>
      <c r="BI217" s="20"/>
      <c r="BJ217" s="20"/>
      <c r="BK217" s="20"/>
      <c r="BL217" s="20"/>
      <c r="BM217" s="20"/>
      <c r="BN217" s="20"/>
      <c r="BO217" s="20"/>
      <c r="BP217" s="20"/>
      <c r="BQ217" s="20"/>
      <c r="BR217" s="20"/>
      <c r="BS217" s="20"/>
    </row>
    <row r="218" spans="1:72">
      <c r="A218" s="24"/>
      <c r="B218" s="20"/>
      <c r="C218" s="20"/>
      <c r="D218" s="20"/>
      <c r="E218" s="20"/>
      <c r="F218" s="20"/>
      <c r="G218" s="20"/>
      <c r="H218" s="20"/>
      <c r="I218" s="20"/>
      <c r="J218" s="20"/>
      <c r="K218" s="20"/>
      <c r="L218" s="20"/>
      <c r="M218" s="20"/>
      <c r="N218" s="20"/>
      <c r="O218" s="20"/>
      <c r="P218" s="20"/>
      <c r="Q218" s="40"/>
      <c r="R218" s="20"/>
      <c r="S218" s="40"/>
      <c r="T218" s="20"/>
      <c r="U218" s="20"/>
      <c r="V218" s="20"/>
      <c r="W218" s="40"/>
      <c r="X218" s="40"/>
      <c r="Y218" s="40"/>
      <c r="Z218" s="20"/>
      <c r="AA218" s="20"/>
      <c r="AB218" s="40"/>
      <c r="AC218" s="20"/>
      <c r="AD218" s="20"/>
      <c r="AE218" s="40"/>
      <c r="AF218" s="20"/>
      <c r="AG218" s="20"/>
      <c r="AH218" s="20"/>
      <c r="AI218" s="20"/>
      <c r="AJ218" s="20"/>
      <c r="AK218" s="20"/>
      <c r="AL218" s="20"/>
      <c r="AM218" s="20"/>
      <c r="AN218" s="20"/>
      <c r="AO218" s="20"/>
      <c r="AP218" s="20"/>
      <c r="AQ218" s="40"/>
      <c r="AR218" s="20"/>
      <c r="AS218" s="20"/>
      <c r="AT218" s="20"/>
      <c r="AU218" s="880"/>
      <c r="AV218" s="880"/>
      <c r="AW218" s="880"/>
      <c r="AX218" s="880"/>
      <c r="AY218" s="20"/>
      <c r="AZ218" s="20"/>
      <c r="BA218" s="20"/>
      <c r="BB218" s="1092"/>
      <c r="BC218" s="1092"/>
      <c r="BD218" s="1092"/>
      <c r="BE218" s="20"/>
      <c r="BF218" s="20"/>
      <c r="BG218" s="20"/>
      <c r="BH218" s="20"/>
      <c r="BI218" s="20"/>
      <c r="BJ218" s="20"/>
      <c r="BK218" s="20"/>
      <c r="BL218" s="20"/>
      <c r="BM218" s="20"/>
      <c r="BN218" s="20"/>
      <c r="BO218" s="20"/>
      <c r="BP218" s="20"/>
      <c r="BQ218" s="20"/>
      <c r="BR218" s="20"/>
      <c r="BS218" s="20"/>
    </row>
    <row r="219" spans="1:72" s="710" customFormat="1" ht="25.15" customHeight="1">
      <c r="A219" s="941" t="s">
        <v>144</v>
      </c>
      <c r="B219" s="1021" t="s">
        <v>367</v>
      </c>
      <c r="C219" s="940"/>
      <c r="D219" s="941"/>
      <c r="E219" s="941"/>
      <c r="F219" s="828">
        <f>F220</f>
        <v>399874</v>
      </c>
      <c r="G219" s="828">
        <f t="shared" ref="G219:BR221" si="337">G220</f>
        <v>399874</v>
      </c>
      <c r="H219" s="828"/>
      <c r="I219" s="828"/>
      <c r="J219" s="828"/>
      <c r="K219" s="828">
        <f t="shared" si="337"/>
        <v>0</v>
      </c>
      <c r="L219" s="828">
        <f t="shared" si="337"/>
        <v>0</v>
      </c>
      <c r="M219" s="828"/>
      <c r="N219" s="828"/>
      <c r="O219" s="828">
        <f t="shared" si="337"/>
        <v>0</v>
      </c>
      <c r="P219" s="828">
        <f t="shared" si="337"/>
        <v>0</v>
      </c>
      <c r="Q219" s="828">
        <f t="shared" si="337"/>
        <v>0</v>
      </c>
      <c r="R219" s="828">
        <f t="shared" si="337"/>
        <v>0</v>
      </c>
      <c r="S219" s="828">
        <f t="shared" si="337"/>
        <v>0</v>
      </c>
      <c r="T219" s="828">
        <f t="shared" si="337"/>
        <v>0</v>
      </c>
      <c r="U219" s="828">
        <f t="shared" si="337"/>
        <v>0</v>
      </c>
      <c r="V219" s="828">
        <f t="shared" si="337"/>
        <v>0</v>
      </c>
      <c r="W219" s="828">
        <f t="shared" si="337"/>
        <v>0</v>
      </c>
      <c r="X219" s="828">
        <f t="shared" si="337"/>
        <v>0</v>
      </c>
      <c r="Y219" s="828">
        <f t="shared" si="337"/>
        <v>0</v>
      </c>
      <c r="Z219" s="828">
        <f t="shared" si="337"/>
        <v>0</v>
      </c>
      <c r="AA219" s="828">
        <f t="shared" si="337"/>
        <v>0</v>
      </c>
      <c r="AB219" s="828">
        <f t="shared" si="337"/>
        <v>0</v>
      </c>
      <c r="AC219" s="828">
        <f t="shared" si="337"/>
        <v>50000</v>
      </c>
      <c r="AD219" s="828">
        <f t="shared" si="337"/>
        <v>0</v>
      </c>
      <c r="AE219" s="828">
        <f t="shared" si="337"/>
        <v>0</v>
      </c>
      <c r="AF219" s="828">
        <f t="shared" si="337"/>
        <v>0</v>
      </c>
      <c r="AG219" s="828">
        <f t="shared" si="337"/>
        <v>0</v>
      </c>
      <c r="AH219" s="828">
        <f t="shared" si="337"/>
        <v>0</v>
      </c>
      <c r="AI219" s="828">
        <f t="shared" si="337"/>
        <v>50000</v>
      </c>
      <c r="AJ219" s="828">
        <f t="shared" si="337"/>
        <v>0</v>
      </c>
      <c r="AK219" s="828">
        <f t="shared" si="337"/>
        <v>0</v>
      </c>
      <c r="AL219" s="828">
        <f t="shared" si="337"/>
        <v>50000</v>
      </c>
      <c r="AM219" s="828">
        <f t="shared" si="337"/>
        <v>0</v>
      </c>
      <c r="AN219" s="828">
        <f t="shared" si="337"/>
        <v>0</v>
      </c>
      <c r="AO219" s="828">
        <f t="shared" si="337"/>
        <v>0</v>
      </c>
      <c r="AP219" s="828">
        <f t="shared" si="337"/>
        <v>0</v>
      </c>
      <c r="AQ219" s="828">
        <f t="shared" si="337"/>
        <v>0</v>
      </c>
      <c r="AR219" s="828">
        <f t="shared" si="337"/>
        <v>0</v>
      </c>
      <c r="AS219" s="828">
        <f t="shared" si="337"/>
        <v>0</v>
      </c>
      <c r="AT219" s="828">
        <f t="shared" si="337"/>
        <v>0</v>
      </c>
      <c r="AU219" s="828">
        <f t="shared" si="337"/>
        <v>50000</v>
      </c>
      <c r="AV219" s="828">
        <f t="shared" si="337"/>
        <v>0</v>
      </c>
      <c r="AW219" s="828">
        <f t="shared" si="337"/>
        <v>0</v>
      </c>
      <c r="AX219" s="828">
        <f t="shared" si="337"/>
        <v>50000</v>
      </c>
      <c r="AY219" s="828">
        <f t="shared" si="337"/>
        <v>50000</v>
      </c>
      <c r="AZ219" s="828">
        <f t="shared" si="337"/>
        <v>0</v>
      </c>
      <c r="BA219" s="828">
        <f t="shared" si="337"/>
        <v>0</v>
      </c>
      <c r="BB219" s="987">
        <v>50000</v>
      </c>
      <c r="BC219" s="987"/>
      <c r="BD219" s="987"/>
      <c r="BE219" s="828">
        <v>50000</v>
      </c>
      <c r="BF219" s="828"/>
      <c r="BG219" s="828"/>
      <c r="BH219" s="828">
        <v>86000</v>
      </c>
      <c r="BI219" s="828"/>
      <c r="BJ219" s="828"/>
      <c r="BK219" s="828">
        <v>86000</v>
      </c>
      <c r="BL219" s="828"/>
      <c r="BM219" s="828"/>
      <c r="BN219" s="828"/>
      <c r="BO219" s="828">
        <f t="shared" si="337"/>
        <v>50000</v>
      </c>
      <c r="BP219" s="828">
        <f t="shared" si="337"/>
        <v>50000</v>
      </c>
      <c r="BQ219" s="828">
        <f t="shared" si="337"/>
        <v>0</v>
      </c>
      <c r="BR219" s="828">
        <f t="shared" si="337"/>
        <v>0</v>
      </c>
      <c r="BS219" s="752"/>
    </row>
    <row r="220" spans="1:72" s="22" customFormat="1" ht="12" customHeight="1">
      <c r="A220" s="768"/>
      <c r="B220" s="826" t="s">
        <v>30</v>
      </c>
      <c r="C220" s="763"/>
      <c r="D220" s="762"/>
      <c r="E220" s="768"/>
      <c r="F220" s="388">
        <f>F221</f>
        <v>399874</v>
      </c>
      <c r="G220" s="388">
        <f t="shared" si="337"/>
        <v>399874</v>
      </c>
      <c r="H220" s="388">
        <f t="shared" si="337"/>
        <v>0</v>
      </c>
      <c r="I220" s="388">
        <f t="shared" si="337"/>
        <v>0</v>
      </c>
      <c r="J220" s="388">
        <f t="shared" si="337"/>
        <v>0</v>
      </c>
      <c r="K220" s="388">
        <f t="shared" si="337"/>
        <v>0</v>
      </c>
      <c r="L220" s="388">
        <f t="shared" si="337"/>
        <v>0</v>
      </c>
      <c r="M220" s="388">
        <f t="shared" si="337"/>
        <v>0</v>
      </c>
      <c r="N220" s="388">
        <f t="shared" si="337"/>
        <v>0</v>
      </c>
      <c r="O220" s="388">
        <f t="shared" si="337"/>
        <v>0</v>
      </c>
      <c r="P220" s="388">
        <f t="shared" si="337"/>
        <v>0</v>
      </c>
      <c r="Q220" s="388">
        <f t="shared" si="337"/>
        <v>0</v>
      </c>
      <c r="R220" s="388">
        <f t="shared" si="337"/>
        <v>0</v>
      </c>
      <c r="S220" s="388">
        <f t="shared" si="337"/>
        <v>0</v>
      </c>
      <c r="T220" s="388">
        <f t="shared" si="337"/>
        <v>0</v>
      </c>
      <c r="U220" s="388">
        <f t="shared" si="337"/>
        <v>0</v>
      </c>
      <c r="V220" s="388">
        <f t="shared" si="337"/>
        <v>0</v>
      </c>
      <c r="W220" s="388">
        <f t="shared" si="337"/>
        <v>0</v>
      </c>
      <c r="X220" s="388">
        <f t="shared" si="337"/>
        <v>0</v>
      </c>
      <c r="Y220" s="388">
        <f t="shared" si="337"/>
        <v>0</v>
      </c>
      <c r="Z220" s="388">
        <f t="shared" si="337"/>
        <v>0</v>
      </c>
      <c r="AA220" s="388">
        <f t="shared" si="337"/>
        <v>0</v>
      </c>
      <c r="AB220" s="388">
        <f t="shared" si="337"/>
        <v>0</v>
      </c>
      <c r="AC220" s="388">
        <f t="shared" si="337"/>
        <v>50000</v>
      </c>
      <c r="AD220" s="388">
        <f t="shared" si="337"/>
        <v>0</v>
      </c>
      <c r="AE220" s="388">
        <f t="shared" si="337"/>
        <v>0</v>
      </c>
      <c r="AF220" s="388">
        <f t="shared" si="337"/>
        <v>0</v>
      </c>
      <c r="AG220" s="388">
        <f t="shared" si="337"/>
        <v>0</v>
      </c>
      <c r="AH220" s="388">
        <f t="shared" si="337"/>
        <v>0</v>
      </c>
      <c r="AI220" s="388">
        <f t="shared" si="337"/>
        <v>50000</v>
      </c>
      <c r="AJ220" s="388">
        <f t="shared" si="337"/>
        <v>0</v>
      </c>
      <c r="AK220" s="388">
        <f t="shared" si="337"/>
        <v>0</v>
      </c>
      <c r="AL220" s="388">
        <f t="shared" si="337"/>
        <v>50000</v>
      </c>
      <c r="AM220" s="388">
        <f t="shared" si="337"/>
        <v>0</v>
      </c>
      <c r="AN220" s="388">
        <f t="shared" si="337"/>
        <v>0</v>
      </c>
      <c r="AO220" s="388">
        <f t="shared" si="337"/>
        <v>0</v>
      </c>
      <c r="AP220" s="388">
        <f t="shared" si="337"/>
        <v>0</v>
      </c>
      <c r="AQ220" s="388">
        <f t="shared" si="337"/>
        <v>0</v>
      </c>
      <c r="AR220" s="388">
        <f t="shared" si="337"/>
        <v>0</v>
      </c>
      <c r="AS220" s="388">
        <f t="shared" si="337"/>
        <v>0</v>
      </c>
      <c r="AT220" s="388">
        <f t="shared" si="337"/>
        <v>0</v>
      </c>
      <c r="AU220" s="761">
        <f t="shared" si="337"/>
        <v>50000</v>
      </c>
      <c r="AV220" s="761">
        <f t="shared" si="337"/>
        <v>0</v>
      </c>
      <c r="AW220" s="761">
        <f t="shared" si="337"/>
        <v>0</v>
      </c>
      <c r="AX220" s="761">
        <f t="shared" si="337"/>
        <v>50000</v>
      </c>
      <c r="AY220" s="388">
        <f t="shared" si="337"/>
        <v>50000</v>
      </c>
      <c r="AZ220" s="388">
        <f t="shared" si="337"/>
        <v>0</v>
      </c>
      <c r="BA220" s="388">
        <f t="shared" si="337"/>
        <v>0</v>
      </c>
      <c r="BB220" s="1083"/>
      <c r="BC220" s="1083"/>
      <c r="BD220" s="1083"/>
      <c r="BE220" s="388"/>
      <c r="BF220" s="388"/>
      <c r="BG220" s="388"/>
      <c r="BH220" s="388"/>
      <c r="BI220" s="388"/>
      <c r="BJ220" s="388"/>
      <c r="BK220" s="388"/>
      <c r="BL220" s="388"/>
      <c r="BM220" s="388"/>
      <c r="BN220" s="388"/>
      <c r="BO220" s="388">
        <f t="shared" si="337"/>
        <v>50000</v>
      </c>
      <c r="BP220" s="388">
        <f t="shared" si="337"/>
        <v>50000</v>
      </c>
      <c r="BQ220" s="388">
        <f t="shared" si="337"/>
        <v>0</v>
      </c>
      <c r="BR220" s="388">
        <f t="shared" si="337"/>
        <v>0</v>
      </c>
      <c r="BS220" s="133"/>
    </row>
    <row r="221" spans="1:72" s="22" customFormat="1" ht="49.5">
      <c r="A221" s="788" t="s">
        <v>29</v>
      </c>
      <c r="B221" s="826" t="s">
        <v>368</v>
      </c>
      <c r="C221" s="763"/>
      <c r="D221" s="766"/>
      <c r="E221" s="768"/>
      <c r="F221" s="388">
        <f>F222</f>
        <v>399874</v>
      </c>
      <c r="G221" s="388">
        <f t="shared" si="337"/>
        <v>399874</v>
      </c>
      <c r="H221" s="388"/>
      <c r="I221" s="388"/>
      <c r="J221" s="388"/>
      <c r="K221" s="388">
        <f t="shared" si="337"/>
        <v>0</v>
      </c>
      <c r="L221" s="388">
        <f t="shared" si="337"/>
        <v>0</v>
      </c>
      <c r="M221" s="388">
        <f t="shared" si="337"/>
        <v>0</v>
      </c>
      <c r="N221" s="388">
        <f t="shared" si="337"/>
        <v>0</v>
      </c>
      <c r="O221" s="388">
        <f t="shared" si="337"/>
        <v>0</v>
      </c>
      <c r="P221" s="388">
        <f t="shared" si="337"/>
        <v>0</v>
      </c>
      <c r="Q221" s="388">
        <f t="shared" si="337"/>
        <v>0</v>
      </c>
      <c r="R221" s="388">
        <f t="shared" si="337"/>
        <v>0</v>
      </c>
      <c r="S221" s="388">
        <f t="shared" si="337"/>
        <v>0</v>
      </c>
      <c r="T221" s="388">
        <f t="shared" si="337"/>
        <v>0</v>
      </c>
      <c r="U221" s="388">
        <f t="shared" si="337"/>
        <v>0</v>
      </c>
      <c r="V221" s="388">
        <f t="shared" si="337"/>
        <v>0</v>
      </c>
      <c r="W221" s="388">
        <f t="shared" si="337"/>
        <v>0</v>
      </c>
      <c r="X221" s="388">
        <f t="shared" si="337"/>
        <v>0</v>
      </c>
      <c r="Y221" s="388">
        <f t="shared" si="337"/>
        <v>0</v>
      </c>
      <c r="Z221" s="388">
        <f t="shared" si="337"/>
        <v>0</v>
      </c>
      <c r="AA221" s="388">
        <f t="shared" si="337"/>
        <v>0</v>
      </c>
      <c r="AB221" s="388">
        <f t="shared" si="337"/>
        <v>0</v>
      </c>
      <c r="AC221" s="388">
        <f t="shared" si="337"/>
        <v>50000</v>
      </c>
      <c r="AD221" s="388">
        <f t="shared" si="337"/>
        <v>0</v>
      </c>
      <c r="AE221" s="388">
        <f t="shared" si="337"/>
        <v>0</v>
      </c>
      <c r="AF221" s="388">
        <f t="shared" si="337"/>
        <v>0</v>
      </c>
      <c r="AG221" s="388">
        <f t="shared" si="337"/>
        <v>0</v>
      </c>
      <c r="AH221" s="388">
        <f t="shared" si="337"/>
        <v>0</v>
      </c>
      <c r="AI221" s="388">
        <f t="shared" si="337"/>
        <v>50000</v>
      </c>
      <c r="AJ221" s="388">
        <f t="shared" si="337"/>
        <v>0</v>
      </c>
      <c r="AK221" s="388">
        <f t="shared" si="337"/>
        <v>0</v>
      </c>
      <c r="AL221" s="388">
        <f t="shared" si="337"/>
        <v>50000</v>
      </c>
      <c r="AM221" s="388">
        <f t="shared" si="337"/>
        <v>0</v>
      </c>
      <c r="AN221" s="388">
        <f t="shared" si="337"/>
        <v>0</v>
      </c>
      <c r="AO221" s="388">
        <f t="shared" si="337"/>
        <v>0</v>
      </c>
      <c r="AP221" s="388">
        <f t="shared" si="337"/>
        <v>0</v>
      </c>
      <c r="AQ221" s="760">
        <f t="shared" si="337"/>
        <v>0</v>
      </c>
      <c r="AR221" s="388">
        <f t="shared" si="337"/>
        <v>0</v>
      </c>
      <c r="AS221" s="388">
        <f t="shared" si="337"/>
        <v>0</v>
      </c>
      <c r="AT221" s="388">
        <f t="shared" si="337"/>
        <v>0</v>
      </c>
      <c r="AU221" s="761">
        <f t="shared" si="337"/>
        <v>50000</v>
      </c>
      <c r="AV221" s="761">
        <f t="shared" si="337"/>
        <v>0</v>
      </c>
      <c r="AW221" s="761">
        <f t="shared" si="337"/>
        <v>0</v>
      </c>
      <c r="AX221" s="761">
        <f t="shared" si="337"/>
        <v>50000</v>
      </c>
      <c r="AY221" s="388">
        <f t="shared" si="337"/>
        <v>50000</v>
      </c>
      <c r="AZ221" s="388">
        <f t="shared" si="337"/>
        <v>0</v>
      </c>
      <c r="BA221" s="388">
        <f t="shared" si="337"/>
        <v>0</v>
      </c>
      <c r="BB221" s="1083"/>
      <c r="BC221" s="1083"/>
      <c r="BD221" s="1083"/>
      <c r="BE221" s="388"/>
      <c r="BF221" s="388"/>
      <c r="BG221" s="388"/>
      <c r="BH221" s="388"/>
      <c r="BI221" s="388"/>
      <c r="BJ221" s="388"/>
      <c r="BK221" s="388"/>
      <c r="BL221" s="388"/>
      <c r="BM221" s="388"/>
      <c r="BN221" s="388"/>
      <c r="BO221" s="388">
        <f t="shared" si="337"/>
        <v>50000</v>
      </c>
      <c r="BP221" s="388">
        <f t="shared" si="337"/>
        <v>50000</v>
      </c>
      <c r="BQ221" s="388">
        <f t="shared" si="337"/>
        <v>0</v>
      </c>
      <c r="BR221" s="388">
        <f t="shared" si="337"/>
        <v>0</v>
      </c>
      <c r="BS221" s="133"/>
    </row>
    <row r="222" spans="1:72" s="43" customFormat="1">
      <c r="A222" s="814"/>
      <c r="B222" s="804" t="s">
        <v>25</v>
      </c>
      <c r="C222" s="776"/>
      <c r="D222" s="819"/>
      <c r="E222" s="775"/>
      <c r="F222" s="779">
        <f>SUM(F223:F223)</f>
        <v>399874</v>
      </c>
      <c r="G222" s="779">
        <f>SUM(G223:G223)</f>
        <v>399874</v>
      </c>
      <c r="H222" s="779"/>
      <c r="I222" s="779"/>
      <c r="J222" s="779"/>
      <c r="K222" s="779">
        <f t="shared" ref="K222:BR222" si="338">SUM(K223:K223)</f>
        <v>0</v>
      </c>
      <c r="L222" s="779">
        <f t="shared" si="338"/>
        <v>0</v>
      </c>
      <c r="M222" s="779">
        <f t="shared" si="338"/>
        <v>0</v>
      </c>
      <c r="N222" s="779">
        <f t="shared" si="338"/>
        <v>0</v>
      </c>
      <c r="O222" s="779">
        <f t="shared" si="338"/>
        <v>0</v>
      </c>
      <c r="P222" s="779">
        <f t="shared" si="338"/>
        <v>0</v>
      </c>
      <c r="Q222" s="779">
        <f t="shared" si="338"/>
        <v>0</v>
      </c>
      <c r="R222" s="779">
        <f t="shared" si="338"/>
        <v>0</v>
      </c>
      <c r="S222" s="779">
        <f t="shared" si="338"/>
        <v>0</v>
      </c>
      <c r="T222" s="779">
        <f t="shared" si="338"/>
        <v>0</v>
      </c>
      <c r="U222" s="779">
        <f t="shared" si="338"/>
        <v>0</v>
      </c>
      <c r="V222" s="779">
        <f t="shared" si="338"/>
        <v>0</v>
      </c>
      <c r="W222" s="779">
        <f t="shared" si="338"/>
        <v>0</v>
      </c>
      <c r="X222" s="779">
        <f t="shared" si="338"/>
        <v>0</v>
      </c>
      <c r="Y222" s="779">
        <f t="shared" si="338"/>
        <v>0</v>
      </c>
      <c r="Z222" s="779">
        <f t="shared" si="338"/>
        <v>0</v>
      </c>
      <c r="AA222" s="779">
        <f t="shared" si="338"/>
        <v>0</v>
      </c>
      <c r="AB222" s="779">
        <f t="shared" si="338"/>
        <v>0</v>
      </c>
      <c r="AC222" s="779">
        <f t="shared" si="338"/>
        <v>50000</v>
      </c>
      <c r="AD222" s="779">
        <f t="shared" si="338"/>
        <v>0</v>
      </c>
      <c r="AE222" s="779">
        <f t="shared" si="338"/>
        <v>0</v>
      </c>
      <c r="AF222" s="779">
        <f t="shared" si="338"/>
        <v>0</v>
      </c>
      <c r="AG222" s="779">
        <f t="shared" si="338"/>
        <v>0</v>
      </c>
      <c r="AH222" s="779">
        <f t="shared" si="338"/>
        <v>0</v>
      </c>
      <c r="AI222" s="779">
        <f t="shared" si="338"/>
        <v>50000</v>
      </c>
      <c r="AJ222" s="779">
        <f t="shared" si="338"/>
        <v>0</v>
      </c>
      <c r="AK222" s="779">
        <f t="shared" si="338"/>
        <v>0</v>
      </c>
      <c r="AL222" s="779">
        <f t="shared" si="338"/>
        <v>50000</v>
      </c>
      <c r="AM222" s="779">
        <f t="shared" si="338"/>
        <v>0</v>
      </c>
      <c r="AN222" s="779">
        <f t="shared" si="338"/>
        <v>0</v>
      </c>
      <c r="AO222" s="779">
        <f t="shared" si="338"/>
        <v>0</v>
      </c>
      <c r="AP222" s="779">
        <f t="shared" si="338"/>
        <v>0</v>
      </c>
      <c r="AQ222" s="935">
        <f t="shared" si="338"/>
        <v>0</v>
      </c>
      <c r="AR222" s="779">
        <f t="shared" si="338"/>
        <v>0</v>
      </c>
      <c r="AS222" s="779">
        <f t="shared" si="338"/>
        <v>0</v>
      </c>
      <c r="AT222" s="779">
        <f t="shared" si="338"/>
        <v>0</v>
      </c>
      <c r="AU222" s="780">
        <f t="shared" si="338"/>
        <v>50000</v>
      </c>
      <c r="AV222" s="780">
        <f t="shared" si="338"/>
        <v>0</v>
      </c>
      <c r="AW222" s="780">
        <f t="shared" si="338"/>
        <v>0</v>
      </c>
      <c r="AX222" s="780">
        <f t="shared" si="338"/>
        <v>50000</v>
      </c>
      <c r="AY222" s="779">
        <f t="shared" si="338"/>
        <v>50000</v>
      </c>
      <c r="AZ222" s="779">
        <f t="shared" si="338"/>
        <v>0</v>
      </c>
      <c r="BA222" s="779">
        <f t="shared" si="338"/>
        <v>0</v>
      </c>
      <c r="BB222" s="1085"/>
      <c r="BC222" s="1085"/>
      <c r="BD222" s="1085"/>
      <c r="BE222" s="779"/>
      <c r="BF222" s="779"/>
      <c r="BG222" s="779"/>
      <c r="BH222" s="779"/>
      <c r="BI222" s="779"/>
      <c r="BJ222" s="779"/>
      <c r="BK222" s="779"/>
      <c r="BL222" s="779"/>
      <c r="BM222" s="779"/>
      <c r="BN222" s="779"/>
      <c r="BO222" s="779">
        <f t="shared" si="338"/>
        <v>50000</v>
      </c>
      <c r="BP222" s="779">
        <f t="shared" si="338"/>
        <v>50000</v>
      </c>
      <c r="BQ222" s="779">
        <f t="shared" si="338"/>
        <v>0</v>
      </c>
      <c r="BR222" s="779">
        <f t="shared" si="338"/>
        <v>0</v>
      </c>
      <c r="BS222" s="781"/>
    </row>
    <row r="223" spans="1:72" s="803" customFormat="1" ht="33">
      <c r="A223" s="792">
        <v>1</v>
      </c>
      <c r="B223" s="942" t="s">
        <v>412</v>
      </c>
      <c r="C223" s="943"/>
      <c r="D223" s="815" t="s">
        <v>175</v>
      </c>
      <c r="E223" s="816" t="s">
        <v>370</v>
      </c>
      <c r="F223" s="944">
        <v>399874</v>
      </c>
      <c r="G223" s="944">
        <v>399874</v>
      </c>
      <c r="H223" s="932">
        <v>100000</v>
      </c>
      <c r="I223" s="932">
        <v>100000</v>
      </c>
      <c r="J223" s="764"/>
      <c r="K223" s="764"/>
      <c r="L223" s="764"/>
      <c r="M223" s="932"/>
      <c r="N223" s="932"/>
      <c r="O223" s="764">
        <v>0</v>
      </c>
      <c r="P223" s="798"/>
      <c r="Q223" s="797"/>
      <c r="R223" s="938"/>
      <c r="S223" s="797"/>
      <c r="T223" s="797"/>
      <c r="U223" s="938"/>
      <c r="V223" s="797"/>
      <c r="W223" s="799">
        <f t="shared" ref="W223" si="339">Q223-T223</f>
        <v>0</v>
      </c>
      <c r="X223" s="799"/>
      <c r="Y223" s="799"/>
      <c r="Z223" s="797">
        <f t="shared" ref="Z223" si="340">AA223+AB223</f>
        <v>0</v>
      </c>
      <c r="AA223" s="938"/>
      <c r="AB223" s="798"/>
      <c r="AC223" s="797">
        <v>50000</v>
      </c>
      <c r="AD223" s="939"/>
      <c r="AE223" s="797"/>
      <c r="AF223" s="797">
        <f>AG223+AH223</f>
        <v>0</v>
      </c>
      <c r="AG223" s="938"/>
      <c r="AH223" s="798"/>
      <c r="AI223" s="799">
        <f t="shared" ref="AI223" si="341">AC223-AF223</f>
        <v>50000</v>
      </c>
      <c r="AJ223" s="799"/>
      <c r="AK223" s="799"/>
      <c r="AL223" s="799">
        <v>50000</v>
      </c>
      <c r="AM223" s="938"/>
      <c r="AN223" s="798"/>
      <c r="AO223" s="937">
        <f t="shared" ref="AO223" si="342">AP223+AQ223</f>
        <v>0</v>
      </c>
      <c r="AP223" s="938"/>
      <c r="AQ223" s="798"/>
      <c r="AR223" s="797">
        <f t="shared" ref="AR223:AT223" si="343">AO223</f>
        <v>0</v>
      </c>
      <c r="AS223" s="933">
        <f t="shared" si="343"/>
        <v>0</v>
      </c>
      <c r="AT223" s="798">
        <f t="shared" si="343"/>
        <v>0</v>
      </c>
      <c r="AU223" s="743">
        <f t="shared" ref="AU223:AW223" si="344">Q223+AC223+AO223</f>
        <v>50000</v>
      </c>
      <c r="AV223" s="743">
        <f t="shared" si="344"/>
        <v>0</v>
      </c>
      <c r="AW223" s="743">
        <f t="shared" si="344"/>
        <v>0</v>
      </c>
      <c r="AX223" s="743">
        <v>50000</v>
      </c>
      <c r="AY223" s="932">
        <v>50000</v>
      </c>
      <c r="AZ223" s="799">
        <f>O223-AV223</f>
        <v>0</v>
      </c>
      <c r="BA223" s="798">
        <f>P223-AW223</f>
        <v>0</v>
      </c>
      <c r="BB223" s="1087"/>
      <c r="BC223" s="1087"/>
      <c r="BD223" s="1087"/>
      <c r="BE223" s="798"/>
      <c r="BF223" s="798"/>
      <c r="BG223" s="798"/>
      <c r="BH223" s="798"/>
      <c r="BI223" s="798"/>
      <c r="BJ223" s="798"/>
      <c r="BK223" s="798"/>
      <c r="BL223" s="798"/>
      <c r="BM223" s="798"/>
      <c r="BN223" s="798"/>
      <c r="BO223" s="799">
        <f t="shared" ref="BO223" si="345">BP223</f>
        <v>50000</v>
      </c>
      <c r="BP223" s="799">
        <f t="shared" ref="BP223" si="346">AY223</f>
        <v>50000</v>
      </c>
      <c r="BQ223" s="800"/>
      <c r="BR223" s="800"/>
      <c r="BS223" s="800" t="s">
        <v>371</v>
      </c>
      <c r="BT223" s="803" t="s">
        <v>345</v>
      </c>
    </row>
    <row r="224" spans="1:72">
      <c r="A224" s="24"/>
      <c r="B224" s="20"/>
      <c r="C224" s="20"/>
      <c r="D224" s="20"/>
      <c r="E224" s="20"/>
      <c r="F224" s="20"/>
      <c r="G224" s="20"/>
      <c r="H224" s="20"/>
      <c r="I224" s="20"/>
      <c r="J224" s="20"/>
      <c r="K224" s="20"/>
      <c r="L224" s="20"/>
      <c r="M224" s="20"/>
      <c r="N224" s="20"/>
      <c r="O224" s="20"/>
      <c r="P224" s="20"/>
      <c r="Q224" s="40"/>
      <c r="R224" s="20"/>
      <c r="S224" s="40"/>
      <c r="T224" s="20"/>
      <c r="U224" s="20"/>
      <c r="V224" s="20"/>
      <c r="W224" s="40"/>
      <c r="X224" s="40"/>
      <c r="Y224" s="40"/>
      <c r="Z224" s="20"/>
      <c r="AA224" s="20"/>
      <c r="AB224" s="40"/>
      <c r="AC224" s="20"/>
      <c r="AD224" s="20"/>
      <c r="AE224" s="40"/>
      <c r="AF224" s="20"/>
      <c r="AG224" s="20"/>
      <c r="AH224" s="20"/>
      <c r="AI224" s="20"/>
      <c r="AJ224" s="20"/>
      <c r="AK224" s="20"/>
      <c r="AL224" s="20"/>
      <c r="AM224" s="20"/>
      <c r="AN224" s="20"/>
      <c r="AO224" s="20"/>
      <c r="AP224" s="20"/>
      <c r="AQ224" s="40"/>
      <c r="AR224" s="20"/>
      <c r="AS224" s="20"/>
      <c r="AT224" s="20"/>
      <c r="AU224" s="880"/>
      <c r="AV224" s="880"/>
      <c r="AW224" s="880"/>
      <c r="AX224" s="880"/>
      <c r="AY224" s="20"/>
      <c r="AZ224" s="20"/>
      <c r="BA224" s="20"/>
      <c r="BB224" s="1092"/>
      <c r="BC224" s="1092"/>
      <c r="BD224" s="1092"/>
      <c r="BE224" s="20"/>
      <c r="BF224" s="20"/>
      <c r="BG224" s="20"/>
      <c r="BH224" s="20"/>
      <c r="BI224" s="20"/>
      <c r="BJ224" s="20"/>
      <c r="BK224" s="20"/>
      <c r="BL224" s="20"/>
      <c r="BM224" s="20"/>
      <c r="BN224" s="20"/>
      <c r="BO224" s="20"/>
      <c r="BP224" s="20"/>
      <c r="BQ224" s="20"/>
      <c r="BR224" s="20"/>
      <c r="BS224" s="20"/>
    </row>
    <row r="225" spans="1:71">
      <c r="A225" s="24"/>
      <c r="B225" s="20"/>
      <c r="C225" s="20"/>
      <c r="D225" s="20"/>
      <c r="E225" s="20"/>
      <c r="F225" s="20"/>
      <c r="G225" s="20"/>
      <c r="H225" s="20"/>
      <c r="I225" s="20"/>
      <c r="J225" s="20"/>
      <c r="K225" s="20"/>
      <c r="L225" s="20"/>
      <c r="M225" s="20"/>
      <c r="N225" s="20"/>
      <c r="O225" s="20"/>
      <c r="P225" s="20"/>
      <c r="Q225" s="40"/>
      <c r="R225" s="20"/>
      <c r="S225" s="40"/>
      <c r="T225" s="20"/>
      <c r="U225" s="20"/>
      <c r="V225" s="20"/>
      <c r="W225" s="40"/>
      <c r="X225" s="40"/>
      <c r="Y225" s="40"/>
      <c r="Z225" s="20"/>
      <c r="AA225" s="20"/>
      <c r="AB225" s="40"/>
      <c r="AC225" s="20"/>
      <c r="AD225" s="20"/>
      <c r="AE225" s="40"/>
      <c r="AF225" s="20"/>
      <c r="AG225" s="20"/>
      <c r="AH225" s="20"/>
      <c r="AI225" s="20"/>
      <c r="AJ225" s="20"/>
      <c r="AK225" s="20"/>
      <c r="AL225" s="20"/>
      <c r="AM225" s="20"/>
      <c r="AN225" s="20"/>
      <c r="AO225" s="20"/>
      <c r="AP225" s="20"/>
      <c r="AQ225" s="40"/>
      <c r="AR225" s="20"/>
      <c r="AS225" s="20"/>
      <c r="AT225" s="20"/>
      <c r="AU225" s="880"/>
      <c r="AV225" s="880"/>
      <c r="AW225" s="880"/>
      <c r="AX225" s="880"/>
      <c r="AY225" s="20"/>
      <c r="AZ225" s="20"/>
      <c r="BA225" s="20"/>
      <c r="BB225" s="1092"/>
      <c r="BC225" s="1092"/>
      <c r="BD225" s="1092"/>
      <c r="BE225" s="20"/>
      <c r="BF225" s="20"/>
      <c r="BG225" s="20"/>
      <c r="BH225" s="20"/>
      <c r="BI225" s="20"/>
      <c r="BJ225" s="20"/>
      <c r="BK225" s="20"/>
      <c r="BL225" s="20"/>
      <c r="BM225" s="20"/>
      <c r="BN225" s="20"/>
      <c r="BO225" s="20"/>
      <c r="BP225" s="20"/>
      <c r="BQ225" s="20"/>
      <c r="BR225" s="20"/>
      <c r="BS225" s="20"/>
    </row>
    <row r="226" spans="1:71">
      <c r="A226" s="24"/>
      <c r="B226" s="20"/>
      <c r="C226" s="20"/>
      <c r="D226" s="20"/>
      <c r="E226" s="20"/>
      <c r="F226" s="20"/>
      <c r="G226" s="20"/>
      <c r="H226" s="20"/>
      <c r="I226" s="20"/>
      <c r="J226" s="20"/>
      <c r="K226" s="20"/>
      <c r="L226" s="20"/>
      <c r="M226" s="20"/>
      <c r="N226" s="20"/>
      <c r="O226" s="20"/>
      <c r="P226" s="20"/>
      <c r="Q226" s="40"/>
      <c r="R226" s="20"/>
      <c r="S226" s="40"/>
      <c r="T226" s="20"/>
      <c r="U226" s="20"/>
      <c r="V226" s="20"/>
      <c r="W226" s="40"/>
      <c r="X226" s="40"/>
      <c r="Y226" s="40"/>
      <c r="Z226" s="20"/>
      <c r="AA226" s="20"/>
      <c r="AB226" s="40"/>
      <c r="AC226" s="20"/>
      <c r="AD226" s="20"/>
      <c r="AE226" s="40"/>
      <c r="AF226" s="20"/>
      <c r="AG226" s="20"/>
      <c r="AH226" s="20"/>
      <c r="AI226" s="20"/>
      <c r="AJ226" s="20"/>
      <c r="AK226" s="20"/>
      <c r="AL226" s="20"/>
      <c r="AM226" s="20"/>
      <c r="AN226" s="20"/>
      <c r="AO226" s="20"/>
      <c r="AP226" s="20"/>
      <c r="AQ226" s="40"/>
      <c r="AR226" s="20"/>
      <c r="AS226" s="20"/>
      <c r="AT226" s="20"/>
      <c r="AU226" s="880"/>
      <c r="AV226" s="880"/>
      <c r="AW226" s="880"/>
      <c r="AX226" s="880"/>
      <c r="AY226" s="20"/>
      <c r="AZ226" s="20"/>
      <c r="BA226" s="20"/>
      <c r="BB226" s="1092"/>
      <c r="BC226" s="1092"/>
      <c r="BD226" s="1092"/>
      <c r="BE226" s="20"/>
      <c r="BF226" s="20"/>
      <c r="BG226" s="20"/>
      <c r="BH226" s="20"/>
      <c r="BI226" s="20"/>
      <c r="BJ226" s="20"/>
      <c r="BK226" s="20"/>
      <c r="BL226" s="20"/>
      <c r="BM226" s="20"/>
      <c r="BN226" s="20"/>
      <c r="BO226" s="20"/>
      <c r="BP226" s="20"/>
      <c r="BQ226" s="20"/>
      <c r="BR226" s="20"/>
      <c r="BS226" s="20"/>
    </row>
    <row r="227" spans="1:71">
      <c r="A227" s="24"/>
      <c r="B227" s="20"/>
      <c r="C227" s="20"/>
      <c r="D227" s="20"/>
      <c r="E227" s="20"/>
      <c r="F227" s="20"/>
      <c r="G227" s="20"/>
      <c r="H227" s="20"/>
      <c r="I227" s="20"/>
      <c r="J227" s="20"/>
      <c r="K227" s="20"/>
      <c r="L227" s="20"/>
      <c r="M227" s="20"/>
      <c r="N227" s="20"/>
      <c r="O227" s="20"/>
      <c r="P227" s="20"/>
      <c r="Q227" s="40"/>
      <c r="R227" s="20"/>
      <c r="S227" s="40"/>
      <c r="T227" s="20"/>
      <c r="U227" s="20"/>
      <c r="V227" s="20"/>
      <c r="W227" s="40"/>
      <c r="X227" s="40"/>
      <c r="Y227" s="40"/>
      <c r="Z227" s="20"/>
      <c r="AA227" s="20"/>
      <c r="AB227" s="40"/>
      <c r="AC227" s="20"/>
      <c r="AD227" s="20"/>
      <c r="AE227" s="40"/>
      <c r="AF227" s="20"/>
      <c r="AG227" s="20"/>
      <c r="AH227" s="20"/>
      <c r="AI227" s="20"/>
      <c r="AJ227" s="20"/>
      <c r="AK227" s="20"/>
      <c r="AL227" s="20"/>
      <c r="AM227" s="20"/>
      <c r="AN227" s="20"/>
      <c r="AO227" s="20"/>
      <c r="AP227" s="20"/>
      <c r="AQ227" s="40"/>
      <c r="AR227" s="20"/>
      <c r="AS227" s="20"/>
      <c r="AT227" s="20"/>
      <c r="AU227" s="880"/>
      <c r="AV227" s="880"/>
      <c r="AW227" s="880"/>
      <c r="AX227" s="880"/>
      <c r="AY227" s="20"/>
      <c r="AZ227" s="20"/>
      <c r="BA227" s="20"/>
      <c r="BB227" s="1092"/>
      <c r="BC227" s="1092"/>
      <c r="BD227" s="1092"/>
      <c r="BE227" s="20"/>
      <c r="BF227" s="20"/>
      <c r="BG227" s="20"/>
      <c r="BH227" s="20"/>
      <c r="BI227" s="20"/>
      <c r="BJ227" s="20"/>
      <c r="BK227" s="20"/>
      <c r="BL227" s="20"/>
      <c r="BM227" s="20"/>
      <c r="BN227" s="20"/>
      <c r="BO227" s="20"/>
      <c r="BP227" s="20"/>
      <c r="BQ227" s="20"/>
      <c r="BR227" s="20"/>
      <c r="BS227" s="20"/>
    </row>
    <row r="228" spans="1:71">
      <c r="A228" s="24"/>
      <c r="B228" s="20"/>
      <c r="C228" s="20"/>
      <c r="D228" s="20"/>
      <c r="E228" s="20"/>
      <c r="F228" s="20"/>
      <c r="G228" s="20"/>
      <c r="H228" s="20"/>
      <c r="I228" s="20"/>
      <c r="J228" s="20"/>
      <c r="K228" s="20"/>
      <c r="L228" s="20"/>
      <c r="M228" s="20"/>
      <c r="N228" s="20"/>
      <c r="O228" s="20"/>
      <c r="P228" s="20"/>
      <c r="Q228" s="40"/>
      <c r="R228" s="20"/>
      <c r="S228" s="40"/>
      <c r="T228" s="20"/>
      <c r="U228" s="20"/>
      <c r="V228" s="20"/>
      <c r="W228" s="40"/>
      <c r="X228" s="40"/>
      <c r="Y228" s="40"/>
      <c r="Z228" s="20"/>
      <c r="AA228" s="20"/>
      <c r="AB228" s="40"/>
      <c r="AC228" s="20"/>
      <c r="AD228" s="20"/>
      <c r="AE228" s="40"/>
      <c r="AF228" s="20"/>
      <c r="AG228" s="20"/>
      <c r="AH228" s="20"/>
      <c r="AI228" s="20"/>
      <c r="AJ228" s="20"/>
      <c r="AK228" s="20"/>
      <c r="AL228" s="20"/>
      <c r="AM228" s="20"/>
      <c r="AN228" s="20"/>
      <c r="AO228" s="20"/>
      <c r="AP228" s="20"/>
      <c r="AQ228" s="40"/>
      <c r="AR228" s="20"/>
      <c r="AS228" s="20"/>
      <c r="AT228" s="20"/>
      <c r="AU228" s="880"/>
      <c r="AV228" s="880"/>
      <c r="AW228" s="880"/>
      <c r="AX228" s="880"/>
      <c r="AY228" s="20"/>
      <c r="AZ228" s="20"/>
      <c r="BA228" s="20"/>
      <c r="BB228" s="1092"/>
      <c r="BC228" s="1092"/>
      <c r="BD228" s="1092"/>
      <c r="BE228" s="20"/>
      <c r="BF228" s="20"/>
      <c r="BG228" s="20"/>
      <c r="BH228" s="20"/>
      <c r="BI228" s="20"/>
      <c r="BJ228" s="20"/>
      <c r="BK228" s="20"/>
      <c r="BL228" s="20"/>
      <c r="BM228" s="20"/>
      <c r="BN228" s="20"/>
      <c r="BO228" s="20"/>
      <c r="BP228" s="20"/>
      <c r="BQ228" s="20"/>
      <c r="BR228" s="20"/>
      <c r="BS228" s="20"/>
    </row>
    <row r="229" spans="1:71">
      <c r="A229" s="24"/>
      <c r="B229" s="20"/>
      <c r="C229" s="20"/>
      <c r="D229" s="20"/>
      <c r="E229" s="20"/>
      <c r="F229" s="20"/>
      <c r="G229" s="20"/>
      <c r="H229" s="20"/>
      <c r="I229" s="20"/>
      <c r="J229" s="20"/>
      <c r="K229" s="20"/>
      <c r="L229" s="20"/>
      <c r="M229" s="20"/>
      <c r="N229" s="20"/>
      <c r="O229" s="20"/>
      <c r="P229" s="20"/>
      <c r="Q229" s="40"/>
      <c r="R229" s="20"/>
      <c r="S229" s="40"/>
      <c r="T229" s="20"/>
      <c r="U229" s="20"/>
      <c r="V229" s="20"/>
      <c r="W229" s="40"/>
      <c r="X229" s="40"/>
      <c r="Y229" s="40"/>
      <c r="Z229" s="20"/>
      <c r="AA229" s="20"/>
      <c r="AB229" s="40"/>
      <c r="AC229" s="20"/>
      <c r="AD229" s="20"/>
      <c r="AE229" s="40"/>
      <c r="AF229" s="20"/>
      <c r="AG229" s="20"/>
      <c r="AH229" s="20"/>
      <c r="AI229" s="20"/>
      <c r="AJ229" s="20"/>
      <c r="AK229" s="20"/>
      <c r="AL229" s="20"/>
      <c r="AM229" s="20"/>
      <c r="AN229" s="20"/>
      <c r="AO229" s="20"/>
      <c r="AP229" s="20"/>
      <c r="AQ229" s="40"/>
      <c r="AR229" s="20"/>
      <c r="AS229" s="20"/>
      <c r="AT229" s="20"/>
      <c r="AU229" s="880"/>
      <c r="AV229" s="880"/>
      <c r="AW229" s="880"/>
      <c r="AX229" s="880"/>
      <c r="AY229" s="20"/>
      <c r="AZ229" s="20"/>
      <c r="BA229" s="20"/>
      <c r="BB229" s="1092"/>
      <c r="BC229" s="1092"/>
      <c r="BD229" s="1092"/>
      <c r="BE229" s="20"/>
      <c r="BF229" s="20"/>
      <c r="BG229" s="20"/>
      <c r="BH229" s="20"/>
      <c r="BI229" s="20"/>
      <c r="BJ229" s="20"/>
      <c r="BK229" s="20"/>
      <c r="BL229" s="20"/>
      <c r="BM229" s="20"/>
      <c r="BN229" s="20"/>
      <c r="BO229" s="20"/>
      <c r="BP229" s="20"/>
      <c r="BQ229" s="20"/>
      <c r="BR229" s="20"/>
      <c r="BS229" s="20"/>
    </row>
    <row r="230" spans="1:71">
      <c r="A230" s="24"/>
      <c r="B230" s="20"/>
      <c r="C230" s="20"/>
      <c r="D230" s="20"/>
      <c r="E230" s="20"/>
      <c r="F230" s="20"/>
      <c r="G230" s="20"/>
      <c r="H230" s="20"/>
      <c r="I230" s="20"/>
      <c r="J230" s="20"/>
      <c r="K230" s="20"/>
      <c r="L230" s="20"/>
      <c r="M230" s="20"/>
      <c r="N230" s="20"/>
      <c r="O230" s="20"/>
      <c r="P230" s="20"/>
      <c r="Q230" s="40"/>
      <c r="R230" s="20"/>
      <c r="S230" s="40"/>
      <c r="T230" s="20"/>
      <c r="U230" s="20"/>
      <c r="V230" s="20"/>
      <c r="W230" s="40"/>
      <c r="X230" s="40"/>
      <c r="Y230" s="40"/>
      <c r="Z230" s="20"/>
      <c r="AA230" s="20"/>
      <c r="AB230" s="40"/>
      <c r="AC230" s="20"/>
      <c r="AD230" s="20"/>
      <c r="AE230" s="40"/>
      <c r="AF230" s="20"/>
      <c r="AG230" s="20"/>
      <c r="AH230" s="20"/>
      <c r="AI230" s="20"/>
      <c r="AJ230" s="20"/>
      <c r="AK230" s="20"/>
      <c r="AL230" s="20"/>
      <c r="AM230" s="20"/>
      <c r="AN230" s="20"/>
      <c r="AO230" s="20"/>
      <c r="AP230" s="20"/>
      <c r="AQ230" s="40"/>
      <c r="AR230" s="20"/>
      <c r="AS230" s="20"/>
      <c r="AT230" s="20"/>
      <c r="AU230" s="880"/>
      <c r="AV230" s="880"/>
      <c r="AW230" s="880"/>
      <c r="AX230" s="880"/>
      <c r="AY230" s="20"/>
      <c r="AZ230" s="20"/>
      <c r="BA230" s="20"/>
      <c r="BB230" s="1092"/>
      <c r="BC230" s="1092"/>
      <c r="BD230" s="1092"/>
      <c r="BE230" s="20"/>
      <c r="BF230" s="20"/>
      <c r="BG230" s="20"/>
      <c r="BH230" s="20"/>
      <c r="BI230" s="20"/>
      <c r="BJ230" s="20"/>
      <c r="BK230" s="20"/>
      <c r="BL230" s="20"/>
      <c r="BM230" s="20"/>
      <c r="BN230" s="20"/>
      <c r="BO230" s="20"/>
      <c r="BP230" s="20"/>
      <c r="BQ230" s="20"/>
      <c r="BR230" s="20"/>
      <c r="BS230" s="20"/>
    </row>
    <row r="231" spans="1:71">
      <c r="A231" s="24"/>
      <c r="B231" s="20"/>
      <c r="C231" s="20"/>
      <c r="D231" s="20"/>
      <c r="E231" s="20"/>
      <c r="F231" s="20"/>
      <c r="G231" s="20"/>
      <c r="H231" s="20"/>
      <c r="I231" s="20"/>
      <c r="J231" s="20"/>
      <c r="K231" s="20"/>
      <c r="L231" s="20"/>
      <c r="M231" s="20"/>
      <c r="N231" s="20"/>
      <c r="O231" s="20"/>
      <c r="P231" s="20"/>
      <c r="Q231" s="40"/>
      <c r="R231" s="20"/>
      <c r="S231" s="40"/>
      <c r="T231" s="20"/>
      <c r="U231" s="20"/>
      <c r="V231" s="20"/>
      <c r="W231" s="40"/>
      <c r="X231" s="40"/>
      <c r="Y231" s="40"/>
      <c r="Z231" s="20"/>
      <c r="AA231" s="20"/>
      <c r="AB231" s="40"/>
      <c r="AC231" s="20"/>
      <c r="AD231" s="20"/>
      <c r="AE231" s="40"/>
      <c r="AF231" s="20"/>
      <c r="AG231" s="20"/>
      <c r="AH231" s="20"/>
      <c r="AI231" s="20"/>
      <c r="AJ231" s="20"/>
      <c r="AK231" s="20"/>
      <c r="AL231" s="20"/>
      <c r="AM231" s="20"/>
      <c r="AN231" s="20"/>
      <c r="AO231" s="20"/>
      <c r="AP231" s="20"/>
      <c r="AQ231" s="40"/>
      <c r="AR231" s="20"/>
      <c r="AS231" s="20"/>
      <c r="AT231" s="20"/>
      <c r="AU231" s="880"/>
      <c r="AV231" s="880"/>
      <c r="AW231" s="880"/>
      <c r="AX231" s="880"/>
      <c r="AY231" s="20"/>
      <c r="AZ231" s="20"/>
      <c r="BA231" s="20"/>
      <c r="BB231" s="1092"/>
      <c r="BC231" s="1092"/>
      <c r="BD231" s="1092"/>
      <c r="BE231" s="20"/>
      <c r="BF231" s="20"/>
      <c r="BG231" s="20"/>
      <c r="BH231" s="20"/>
      <c r="BI231" s="20"/>
      <c r="BJ231" s="20"/>
      <c r="BK231" s="20"/>
      <c r="BL231" s="20"/>
      <c r="BM231" s="20"/>
      <c r="BN231" s="20"/>
      <c r="BO231" s="20"/>
      <c r="BP231" s="20"/>
      <c r="BQ231" s="20"/>
      <c r="BR231" s="20"/>
      <c r="BS231" s="20"/>
    </row>
    <row r="232" spans="1:71">
      <c r="A232" s="24"/>
      <c r="B232" s="20"/>
      <c r="C232" s="20"/>
      <c r="D232" s="20"/>
      <c r="E232" s="20"/>
      <c r="F232" s="20"/>
      <c r="G232" s="20"/>
      <c r="H232" s="20"/>
      <c r="I232" s="20"/>
      <c r="J232" s="20"/>
      <c r="K232" s="20"/>
      <c r="L232" s="20"/>
      <c r="M232" s="20"/>
      <c r="N232" s="20"/>
      <c r="O232" s="20"/>
      <c r="P232" s="20"/>
      <c r="Q232" s="40"/>
      <c r="R232" s="20"/>
      <c r="S232" s="40"/>
      <c r="T232" s="20"/>
      <c r="U232" s="20"/>
      <c r="V232" s="20"/>
      <c r="W232" s="40"/>
      <c r="X232" s="40"/>
      <c r="Y232" s="40"/>
      <c r="Z232" s="20"/>
      <c r="AA232" s="20"/>
      <c r="AB232" s="40"/>
      <c r="AC232" s="20"/>
      <c r="AD232" s="20"/>
      <c r="AE232" s="40"/>
      <c r="AF232" s="20"/>
      <c r="AG232" s="20"/>
      <c r="AH232" s="20"/>
      <c r="AI232" s="20"/>
      <c r="AJ232" s="20"/>
      <c r="AK232" s="20"/>
      <c r="AL232" s="20"/>
      <c r="AM232" s="20"/>
      <c r="AN232" s="20"/>
      <c r="AO232" s="20"/>
      <c r="AP232" s="20"/>
      <c r="AQ232" s="40"/>
      <c r="AR232" s="20"/>
      <c r="AS232" s="20"/>
      <c r="AT232" s="20"/>
      <c r="AU232" s="880"/>
      <c r="AV232" s="880"/>
      <c r="AW232" s="880"/>
      <c r="AX232" s="880"/>
      <c r="AY232" s="20"/>
      <c r="AZ232" s="20"/>
      <c r="BA232" s="20"/>
      <c r="BB232" s="1092"/>
      <c r="BC232" s="1092"/>
      <c r="BD232" s="1092"/>
      <c r="BE232" s="20"/>
      <c r="BF232" s="20"/>
      <c r="BG232" s="20"/>
      <c r="BH232" s="20"/>
      <c r="BI232" s="20"/>
      <c r="BJ232" s="20"/>
      <c r="BK232" s="20"/>
      <c r="BL232" s="20"/>
      <c r="BM232" s="20"/>
      <c r="BN232" s="20"/>
      <c r="BO232" s="20"/>
      <c r="BP232" s="20"/>
      <c r="BQ232" s="20"/>
      <c r="BR232" s="20"/>
      <c r="BS232" s="20"/>
    </row>
    <row r="233" spans="1:71">
      <c r="A233" s="24"/>
      <c r="B233" s="20"/>
      <c r="C233" s="20"/>
      <c r="D233" s="20"/>
      <c r="E233" s="20"/>
      <c r="F233" s="20"/>
      <c r="G233" s="20"/>
      <c r="H233" s="20"/>
      <c r="I233" s="20"/>
      <c r="J233" s="20"/>
      <c r="K233" s="20"/>
      <c r="L233" s="20"/>
      <c r="M233" s="20"/>
      <c r="N233" s="20"/>
      <c r="O233" s="20"/>
      <c r="P233" s="20"/>
      <c r="Q233" s="40"/>
      <c r="R233" s="20"/>
      <c r="S233" s="40"/>
      <c r="T233" s="20"/>
      <c r="U233" s="20"/>
      <c r="V233" s="20"/>
      <c r="W233" s="40"/>
      <c r="X233" s="40"/>
      <c r="Y233" s="40"/>
      <c r="Z233" s="20"/>
      <c r="AA233" s="20"/>
      <c r="AB233" s="40"/>
      <c r="AC233" s="20"/>
      <c r="AD233" s="20"/>
      <c r="AE233" s="40"/>
      <c r="AF233" s="20"/>
      <c r="AG233" s="20"/>
      <c r="AH233" s="20"/>
      <c r="AI233" s="20"/>
      <c r="AJ233" s="20"/>
      <c r="AK233" s="20"/>
      <c r="AL233" s="20"/>
      <c r="AM233" s="20"/>
      <c r="AN233" s="20"/>
      <c r="AO233" s="20"/>
      <c r="AP233" s="20"/>
      <c r="AQ233" s="40"/>
      <c r="AR233" s="20"/>
      <c r="AS233" s="20"/>
      <c r="AT233" s="20"/>
      <c r="AU233" s="880"/>
      <c r="AV233" s="880"/>
      <c r="AW233" s="880"/>
      <c r="AX233" s="880"/>
      <c r="AY233" s="20"/>
      <c r="AZ233" s="20"/>
      <c r="BA233" s="20"/>
      <c r="BB233" s="1092"/>
      <c r="BC233" s="1092"/>
      <c r="BD233" s="1092"/>
      <c r="BE233" s="20"/>
      <c r="BF233" s="20"/>
      <c r="BG233" s="20"/>
      <c r="BH233" s="20"/>
      <c r="BI233" s="20"/>
      <c r="BJ233" s="20"/>
      <c r="BK233" s="20"/>
      <c r="BL233" s="20"/>
      <c r="BM233" s="20"/>
      <c r="BN233" s="20"/>
      <c r="BO233" s="20"/>
      <c r="BP233" s="20"/>
      <c r="BQ233" s="20"/>
      <c r="BR233" s="20"/>
      <c r="BS233" s="20"/>
    </row>
    <row r="234" spans="1:71">
      <c r="A234" s="24"/>
      <c r="B234" s="20"/>
      <c r="C234" s="20"/>
      <c r="D234" s="20"/>
      <c r="E234" s="20"/>
      <c r="F234" s="20"/>
      <c r="G234" s="20"/>
      <c r="H234" s="20"/>
      <c r="I234" s="20"/>
      <c r="J234" s="20"/>
      <c r="K234" s="20"/>
      <c r="L234" s="20"/>
      <c r="M234" s="20"/>
      <c r="N234" s="20"/>
      <c r="O234" s="20"/>
      <c r="P234" s="20"/>
      <c r="Q234" s="40"/>
      <c r="R234" s="20"/>
      <c r="S234" s="40"/>
      <c r="T234" s="20"/>
      <c r="U234" s="20"/>
      <c r="V234" s="20"/>
      <c r="W234" s="40"/>
      <c r="X234" s="40"/>
      <c r="Y234" s="40"/>
      <c r="Z234" s="20"/>
      <c r="AA234" s="20"/>
      <c r="AB234" s="40"/>
      <c r="AC234" s="20"/>
      <c r="AD234" s="20"/>
      <c r="AE234" s="40"/>
      <c r="AF234" s="20"/>
      <c r="AG234" s="20"/>
      <c r="AH234" s="20"/>
      <c r="AI234" s="20"/>
      <c r="AJ234" s="20"/>
      <c r="AK234" s="20"/>
      <c r="AL234" s="20"/>
      <c r="AM234" s="20"/>
      <c r="AN234" s="20"/>
      <c r="AO234" s="20"/>
      <c r="AP234" s="20"/>
      <c r="AQ234" s="40"/>
      <c r="AR234" s="20"/>
      <c r="AS234" s="20"/>
      <c r="AT234" s="20"/>
      <c r="AU234" s="880"/>
      <c r="AV234" s="880"/>
      <c r="AW234" s="880"/>
      <c r="AX234" s="880"/>
      <c r="AY234" s="20"/>
      <c r="AZ234" s="20"/>
      <c r="BA234" s="20"/>
      <c r="BB234" s="1092"/>
      <c r="BC234" s="1092"/>
      <c r="BD234" s="1092"/>
      <c r="BE234" s="20"/>
      <c r="BF234" s="20"/>
      <c r="BG234" s="20"/>
      <c r="BH234" s="20"/>
      <c r="BI234" s="20"/>
      <c r="BJ234" s="20"/>
      <c r="BK234" s="20"/>
      <c r="BL234" s="20"/>
      <c r="BM234" s="20"/>
      <c r="BN234" s="20"/>
      <c r="BO234" s="20"/>
      <c r="BP234" s="20"/>
      <c r="BQ234" s="20"/>
      <c r="BR234" s="20"/>
      <c r="BS234" s="20"/>
    </row>
    <row r="235" spans="1:71">
      <c r="A235" s="24"/>
      <c r="B235" s="20"/>
      <c r="C235" s="20"/>
      <c r="D235" s="20"/>
      <c r="E235" s="20"/>
      <c r="F235" s="20"/>
      <c r="G235" s="20"/>
      <c r="H235" s="20"/>
      <c r="I235" s="20"/>
      <c r="J235" s="20"/>
      <c r="K235" s="20"/>
      <c r="L235" s="20"/>
      <c r="M235" s="20"/>
      <c r="N235" s="20"/>
      <c r="O235" s="20"/>
      <c r="P235" s="20"/>
      <c r="Q235" s="40"/>
      <c r="R235" s="20"/>
      <c r="S235" s="40"/>
      <c r="T235" s="20"/>
      <c r="U235" s="20"/>
      <c r="V235" s="20"/>
      <c r="W235" s="40"/>
      <c r="X235" s="40"/>
      <c r="Y235" s="40"/>
      <c r="Z235" s="20"/>
      <c r="AA235" s="20"/>
      <c r="AB235" s="40"/>
      <c r="AC235" s="20"/>
      <c r="AD235" s="20"/>
      <c r="AE235" s="40"/>
      <c r="AF235" s="20"/>
      <c r="AG235" s="20"/>
      <c r="AH235" s="20"/>
      <c r="AI235" s="20"/>
      <c r="AJ235" s="20"/>
      <c r="AK235" s="20"/>
      <c r="AL235" s="20"/>
      <c r="AM235" s="20"/>
      <c r="AN235" s="20"/>
      <c r="AO235" s="20"/>
      <c r="AP235" s="20"/>
      <c r="AQ235" s="40"/>
      <c r="AR235" s="20"/>
      <c r="AS235" s="20"/>
      <c r="AT235" s="20"/>
      <c r="AU235" s="880"/>
      <c r="AV235" s="880"/>
      <c r="AW235" s="880"/>
      <c r="AX235" s="880"/>
      <c r="AY235" s="20"/>
      <c r="AZ235" s="20"/>
      <c r="BA235" s="20"/>
      <c r="BB235" s="1092"/>
      <c r="BC235" s="1092"/>
      <c r="BD235" s="1092"/>
      <c r="BE235" s="20"/>
      <c r="BF235" s="20"/>
      <c r="BG235" s="20"/>
      <c r="BH235" s="20"/>
      <c r="BI235" s="20"/>
      <c r="BJ235" s="20"/>
      <c r="BK235" s="20"/>
      <c r="BL235" s="20"/>
      <c r="BM235" s="20"/>
      <c r="BN235" s="20"/>
      <c r="BO235" s="20"/>
      <c r="BP235" s="20"/>
      <c r="BQ235" s="20"/>
      <c r="BR235" s="20"/>
      <c r="BS235" s="20"/>
    </row>
    <row r="236" spans="1:71">
      <c r="A236" s="24"/>
      <c r="B236" s="20"/>
      <c r="C236" s="20"/>
      <c r="D236" s="20"/>
      <c r="E236" s="20"/>
      <c r="F236" s="20"/>
      <c r="G236" s="20"/>
      <c r="H236" s="20"/>
      <c r="I236" s="20"/>
      <c r="J236" s="20"/>
      <c r="K236" s="20"/>
      <c r="L236" s="20"/>
      <c r="M236" s="20"/>
      <c r="N236" s="20"/>
      <c r="O236" s="20"/>
      <c r="P236" s="20"/>
      <c r="Q236" s="40"/>
      <c r="R236" s="20"/>
      <c r="S236" s="40"/>
      <c r="T236" s="20"/>
      <c r="U236" s="20"/>
      <c r="V236" s="20"/>
      <c r="W236" s="40"/>
      <c r="X236" s="40"/>
      <c r="Y236" s="40"/>
      <c r="Z236" s="20"/>
      <c r="AA236" s="20"/>
      <c r="AB236" s="40"/>
      <c r="AC236" s="20"/>
      <c r="AD236" s="20"/>
      <c r="AE236" s="40"/>
      <c r="AF236" s="20"/>
      <c r="AG236" s="20"/>
      <c r="AH236" s="20"/>
      <c r="AI236" s="20"/>
      <c r="AJ236" s="20"/>
      <c r="AK236" s="20"/>
      <c r="AL236" s="20"/>
      <c r="AM236" s="20"/>
      <c r="AN236" s="20"/>
      <c r="AO236" s="20"/>
      <c r="AP236" s="20"/>
      <c r="AQ236" s="40"/>
      <c r="AR236" s="20"/>
      <c r="AS236" s="20"/>
      <c r="AT236" s="20"/>
      <c r="AU236" s="880"/>
      <c r="AV236" s="880"/>
      <c r="AW236" s="880"/>
      <c r="AX236" s="880"/>
      <c r="AY236" s="20"/>
      <c r="AZ236" s="20"/>
      <c r="BA236" s="20"/>
      <c r="BB236" s="1092"/>
      <c r="BC236" s="1092"/>
      <c r="BD236" s="1092"/>
      <c r="BE236" s="20"/>
      <c r="BF236" s="20"/>
      <c r="BG236" s="20"/>
      <c r="BH236" s="20"/>
      <c r="BI236" s="20"/>
      <c r="BJ236" s="20"/>
      <c r="BK236" s="20"/>
      <c r="BL236" s="20"/>
      <c r="BM236" s="20"/>
      <c r="BN236" s="20"/>
      <c r="BO236" s="20"/>
      <c r="BP236" s="20"/>
      <c r="BQ236" s="20"/>
      <c r="BR236" s="20"/>
      <c r="BS236" s="20"/>
    </row>
    <row r="237" spans="1:71">
      <c r="A237" s="24"/>
      <c r="B237" s="20"/>
      <c r="C237" s="20"/>
      <c r="D237" s="20"/>
      <c r="E237" s="20"/>
      <c r="F237" s="20"/>
      <c r="G237" s="20"/>
      <c r="H237" s="20"/>
      <c r="I237" s="20"/>
      <c r="J237" s="20"/>
      <c r="K237" s="20"/>
      <c r="L237" s="20"/>
      <c r="M237" s="20"/>
      <c r="N237" s="20"/>
      <c r="O237" s="20"/>
      <c r="P237" s="20"/>
      <c r="Q237" s="40"/>
      <c r="R237" s="20"/>
      <c r="S237" s="40"/>
      <c r="T237" s="20"/>
      <c r="U237" s="20"/>
      <c r="V237" s="20"/>
      <c r="W237" s="40"/>
      <c r="X237" s="40"/>
      <c r="Y237" s="40"/>
      <c r="Z237" s="20"/>
      <c r="AA237" s="20"/>
      <c r="AB237" s="40"/>
      <c r="AC237" s="20"/>
      <c r="AD237" s="20"/>
      <c r="AE237" s="40"/>
      <c r="AF237" s="20"/>
      <c r="AG237" s="20"/>
      <c r="AH237" s="20"/>
      <c r="AI237" s="20"/>
      <c r="AJ237" s="20"/>
      <c r="AK237" s="20"/>
      <c r="AL237" s="20"/>
      <c r="AM237" s="20"/>
      <c r="AN237" s="20"/>
      <c r="AO237" s="20"/>
      <c r="AP237" s="20"/>
      <c r="AQ237" s="40"/>
      <c r="AR237" s="20"/>
      <c r="AS237" s="20"/>
      <c r="AT237" s="20"/>
      <c r="AU237" s="880"/>
      <c r="AV237" s="880"/>
      <c r="AW237" s="880"/>
      <c r="AX237" s="880"/>
      <c r="AY237" s="20"/>
      <c r="AZ237" s="20"/>
      <c r="BA237" s="20"/>
      <c r="BB237" s="1092"/>
      <c r="BC237" s="1092"/>
      <c r="BD237" s="1092"/>
      <c r="BE237" s="20"/>
      <c r="BF237" s="20"/>
      <c r="BG237" s="20"/>
      <c r="BH237" s="20"/>
      <c r="BI237" s="20"/>
      <c r="BJ237" s="20"/>
      <c r="BK237" s="20"/>
      <c r="BL237" s="20"/>
      <c r="BM237" s="20"/>
      <c r="BN237" s="20"/>
      <c r="BO237" s="20"/>
      <c r="BP237" s="20"/>
      <c r="BQ237" s="20"/>
      <c r="BR237" s="20"/>
      <c r="BS237" s="20"/>
    </row>
    <row r="238" spans="1:71">
      <c r="A238" s="24"/>
      <c r="B238" s="20"/>
      <c r="C238" s="20"/>
      <c r="D238" s="20"/>
      <c r="E238" s="20"/>
      <c r="F238" s="20"/>
      <c r="G238" s="20"/>
      <c r="H238" s="20"/>
      <c r="I238" s="20"/>
      <c r="J238" s="20"/>
      <c r="K238" s="20"/>
      <c r="L238" s="20"/>
      <c r="M238" s="20"/>
      <c r="N238" s="20"/>
      <c r="O238" s="20"/>
      <c r="P238" s="20"/>
      <c r="Q238" s="40"/>
      <c r="R238" s="20"/>
      <c r="S238" s="40"/>
      <c r="T238" s="20"/>
      <c r="U238" s="20"/>
      <c r="V238" s="20"/>
      <c r="W238" s="40"/>
      <c r="X238" s="40"/>
      <c r="Y238" s="40"/>
      <c r="Z238" s="20"/>
      <c r="AA238" s="20"/>
      <c r="AB238" s="40"/>
      <c r="AC238" s="20"/>
      <c r="AD238" s="20"/>
      <c r="AE238" s="40"/>
      <c r="AF238" s="20"/>
      <c r="AG238" s="20"/>
      <c r="AH238" s="20"/>
      <c r="AI238" s="20"/>
      <c r="AJ238" s="20"/>
      <c r="AK238" s="20"/>
      <c r="AL238" s="20"/>
      <c r="AM238" s="20"/>
      <c r="AN238" s="20"/>
      <c r="AO238" s="20"/>
      <c r="AP238" s="20"/>
      <c r="AQ238" s="40"/>
      <c r="AR238" s="20"/>
      <c r="AS238" s="20"/>
      <c r="AT238" s="20"/>
      <c r="AU238" s="880"/>
      <c r="AV238" s="880"/>
      <c r="AW238" s="880"/>
      <c r="AX238" s="880"/>
      <c r="AY238" s="20"/>
      <c r="AZ238" s="20"/>
      <c r="BA238" s="20"/>
      <c r="BB238" s="1092"/>
      <c r="BC238" s="1092"/>
      <c r="BD238" s="1092"/>
      <c r="BE238" s="20"/>
      <c r="BF238" s="20"/>
      <c r="BG238" s="20"/>
      <c r="BH238" s="20"/>
      <c r="BI238" s="20"/>
      <c r="BJ238" s="20"/>
      <c r="BK238" s="20"/>
      <c r="BL238" s="20"/>
      <c r="BM238" s="20"/>
      <c r="BN238" s="20"/>
      <c r="BO238" s="20"/>
      <c r="BP238" s="20"/>
      <c r="BQ238" s="20"/>
      <c r="BR238" s="20"/>
      <c r="BS238" s="20"/>
    </row>
    <row r="239" spans="1:71">
      <c r="A239" s="24"/>
      <c r="B239" s="20"/>
      <c r="C239" s="20"/>
      <c r="D239" s="20"/>
      <c r="E239" s="20"/>
      <c r="F239" s="20"/>
      <c r="G239" s="20"/>
      <c r="H239" s="20"/>
      <c r="I239" s="20"/>
      <c r="J239" s="20"/>
      <c r="K239" s="20"/>
      <c r="L239" s="20"/>
      <c r="M239" s="20"/>
      <c r="N239" s="20"/>
      <c r="O239" s="20"/>
      <c r="P239" s="20"/>
      <c r="Q239" s="40"/>
      <c r="R239" s="20"/>
      <c r="S239" s="40"/>
      <c r="T239" s="20"/>
      <c r="U239" s="20"/>
      <c r="V239" s="20"/>
      <c r="W239" s="40"/>
      <c r="X239" s="40"/>
      <c r="Y239" s="40"/>
      <c r="Z239" s="20"/>
      <c r="AA239" s="20"/>
      <c r="AB239" s="40"/>
      <c r="AC239" s="20"/>
      <c r="AD239" s="20"/>
      <c r="AE239" s="40"/>
      <c r="AF239" s="20"/>
      <c r="AG239" s="20"/>
      <c r="AH239" s="20"/>
      <c r="AI239" s="20"/>
      <c r="AJ239" s="20"/>
      <c r="AK239" s="20"/>
      <c r="AL239" s="20"/>
      <c r="AM239" s="20"/>
      <c r="AN239" s="20"/>
      <c r="AO239" s="20"/>
      <c r="AP239" s="20"/>
      <c r="AQ239" s="40"/>
      <c r="AR239" s="20"/>
      <c r="AS239" s="20"/>
      <c r="AT239" s="20"/>
      <c r="AU239" s="880"/>
      <c r="AV239" s="880"/>
      <c r="AW239" s="880"/>
      <c r="AX239" s="880"/>
      <c r="AY239" s="20"/>
      <c r="AZ239" s="20"/>
      <c r="BA239" s="20"/>
      <c r="BB239" s="1092"/>
      <c r="BC239" s="1092"/>
      <c r="BD239" s="1092"/>
      <c r="BE239" s="20"/>
      <c r="BF239" s="20"/>
      <c r="BG239" s="20"/>
      <c r="BH239" s="20"/>
      <c r="BI239" s="20"/>
      <c r="BJ239" s="20"/>
      <c r="BK239" s="20"/>
      <c r="BL239" s="20"/>
      <c r="BM239" s="20"/>
      <c r="BN239" s="20"/>
      <c r="BO239" s="20"/>
      <c r="BP239" s="20"/>
      <c r="BQ239" s="20"/>
      <c r="BR239" s="20"/>
      <c r="BS239" s="20"/>
    </row>
    <row r="240" spans="1:71">
      <c r="A240" s="24"/>
      <c r="B240" s="20"/>
      <c r="C240" s="20"/>
      <c r="D240" s="20"/>
      <c r="E240" s="20"/>
      <c r="F240" s="20"/>
      <c r="G240" s="20"/>
      <c r="H240" s="20"/>
      <c r="I240" s="20"/>
      <c r="J240" s="20"/>
      <c r="K240" s="20"/>
      <c r="L240" s="20"/>
      <c r="M240" s="20"/>
      <c r="N240" s="20"/>
      <c r="O240" s="20"/>
      <c r="P240" s="20"/>
      <c r="Q240" s="40"/>
      <c r="R240" s="20"/>
      <c r="S240" s="40"/>
      <c r="T240" s="20"/>
      <c r="U240" s="20"/>
      <c r="V240" s="20"/>
      <c r="W240" s="40"/>
      <c r="X240" s="40"/>
      <c r="Y240" s="40"/>
      <c r="Z240" s="20"/>
      <c r="AA240" s="20"/>
      <c r="AB240" s="40"/>
      <c r="AC240" s="20"/>
      <c r="AD240" s="20"/>
      <c r="AE240" s="40"/>
      <c r="AF240" s="20"/>
      <c r="AG240" s="20"/>
      <c r="AH240" s="20"/>
      <c r="AI240" s="20"/>
      <c r="AJ240" s="20"/>
      <c r="AK240" s="20"/>
      <c r="AL240" s="20"/>
      <c r="AM240" s="20"/>
      <c r="AN240" s="20"/>
      <c r="AO240" s="20"/>
      <c r="AP240" s="20"/>
      <c r="AQ240" s="40"/>
      <c r="AR240" s="20"/>
      <c r="AS240" s="20"/>
      <c r="AT240" s="20"/>
      <c r="AU240" s="880"/>
      <c r="AV240" s="880"/>
      <c r="AW240" s="880"/>
      <c r="AX240" s="880"/>
      <c r="AY240" s="20"/>
      <c r="AZ240" s="20"/>
      <c r="BA240" s="20"/>
      <c r="BB240" s="1092"/>
      <c r="BC240" s="1092"/>
      <c r="BD240" s="1092"/>
      <c r="BE240" s="20"/>
      <c r="BF240" s="20"/>
      <c r="BG240" s="20"/>
      <c r="BH240" s="20"/>
      <c r="BI240" s="20"/>
      <c r="BJ240" s="20"/>
      <c r="BK240" s="20"/>
      <c r="BL240" s="20"/>
      <c r="BM240" s="20"/>
      <c r="BN240" s="20"/>
      <c r="BO240" s="20"/>
      <c r="BP240" s="20"/>
      <c r="BQ240" s="20"/>
      <c r="BR240" s="20"/>
      <c r="BS240" s="20"/>
    </row>
    <row r="241" spans="1:71">
      <c r="A241" s="24"/>
      <c r="B241" s="20"/>
      <c r="C241" s="20"/>
      <c r="D241" s="20"/>
      <c r="E241" s="20"/>
      <c r="F241" s="20"/>
      <c r="G241" s="20"/>
      <c r="H241" s="20"/>
      <c r="I241" s="20"/>
      <c r="J241" s="20"/>
      <c r="K241" s="20"/>
      <c r="L241" s="20"/>
      <c r="M241" s="20"/>
      <c r="N241" s="20"/>
      <c r="O241" s="20"/>
      <c r="P241" s="20"/>
      <c r="Q241" s="40"/>
      <c r="R241" s="20"/>
      <c r="S241" s="40"/>
      <c r="T241" s="20"/>
      <c r="U241" s="20"/>
      <c r="V241" s="20"/>
      <c r="W241" s="40"/>
      <c r="X241" s="40"/>
      <c r="Y241" s="40"/>
      <c r="Z241" s="20"/>
      <c r="AA241" s="20"/>
      <c r="AB241" s="40"/>
      <c r="AC241" s="20"/>
      <c r="AD241" s="20"/>
      <c r="AE241" s="40"/>
      <c r="AF241" s="20"/>
      <c r="AG241" s="20"/>
      <c r="AH241" s="20"/>
      <c r="AI241" s="20"/>
      <c r="AJ241" s="20"/>
      <c r="AK241" s="20"/>
      <c r="AL241" s="20"/>
      <c r="AM241" s="20"/>
      <c r="AN241" s="20"/>
      <c r="AO241" s="20"/>
      <c r="AP241" s="20"/>
      <c r="AQ241" s="40"/>
      <c r="AR241" s="20"/>
      <c r="AS241" s="20"/>
      <c r="AT241" s="20"/>
      <c r="AU241" s="880"/>
      <c r="AV241" s="880"/>
      <c r="AW241" s="880"/>
      <c r="AX241" s="880"/>
      <c r="AY241" s="20"/>
      <c r="AZ241" s="20"/>
      <c r="BA241" s="20"/>
      <c r="BB241" s="1092"/>
      <c r="BC241" s="1092"/>
      <c r="BD241" s="1092"/>
      <c r="BE241" s="20"/>
      <c r="BF241" s="20"/>
      <c r="BG241" s="20"/>
      <c r="BH241" s="20"/>
      <c r="BI241" s="20"/>
      <c r="BJ241" s="20"/>
      <c r="BK241" s="20"/>
      <c r="BL241" s="20"/>
      <c r="BM241" s="20"/>
      <c r="BN241" s="20"/>
      <c r="BO241" s="20"/>
      <c r="BP241" s="20"/>
      <c r="BQ241" s="20"/>
      <c r="BR241" s="20"/>
      <c r="BS241" s="20"/>
    </row>
    <row r="242" spans="1:71">
      <c r="A242" s="24"/>
      <c r="B242" s="20"/>
      <c r="C242" s="20"/>
      <c r="D242" s="20"/>
      <c r="E242" s="20"/>
      <c r="F242" s="20"/>
      <c r="G242" s="20"/>
      <c r="H242" s="20"/>
      <c r="I242" s="20"/>
      <c r="J242" s="20"/>
      <c r="K242" s="20"/>
      <c r="L242" s="20"/>
      <c r="M242" s="20"/>
      <c r="N242" s="20"/>
      <c r="O242" s="20"/>
      <c r="P242" s="20"/>
      <c r="Q242" s="40"/>
      <c r="R242" s="20"/>
      <c r="S242" s="40"/>
      <c r="T242" s="20"/>
      <c r="U242" s="20"/>
      <c r="V242" s="20"/>
      <c r="W242" s="40"/>
      <c r="X242" s="40"/>
      <c r="Y242" s="40"/>
      <c r="Z242" s="20"/>
      <c r="AA242" s="20"/>
      <c r="AB242" s="40"/>
      <c r="AC242" s="20"/>
      <c r="AD242" s="20"/>
      <c r="AE242" s="40"/>
      <c r="AF242" s="20"/>
      <c r="AG242" s="20"/>
      <c r="AH242" s="20"/>
      <c r="AI242" s="20"/>
      <c r="AJ242" s="20"/>
      <c r="AK242" s="20"/>
      <c r="AL242" s="20"/>
      <c r="AM242" s="20"/>
      <c r="AN242" s="20"/>
      <c r="AO242" s="20"/>
      <c r="AP242" s="20"/>
      <c r="AQ242" s="40"/>
      <c r="AR242" s="20"/>
      <c r="AS242" s="20"/>
      <c r="AT242" s="20"/>
      <c r="AU242" s="880"/>
      <c r="AV242" s="880"/>
      <c r="AW242" s="880"/>
      <c r="AX242" s="880"/>
      <c r="AY242" s="20"/>
      <c r="AZ242" s="20"/>
      <c r="BA242" s="20"/>
      <c r="BB242" s="1092"/>
      <c r="BC242" s="1092"/>
      <c r="BD242" s="1092"/>
      <c r="BE242" s="20"/>
      <c r="BF242" s="20"/>
      <c r="BG242" s="20"/>
      <c r="BH242" s="20"/>
      <c r="BI242" s="20"/>
      <c r="BJ242" s="20"/>
      <c r="BK242" s="20"/>
      <c r="BL242" s="20"/>
      <c r="BM242" s="20"/>
      <c r="BN242" s="20"/>
      <c r="BO242" s="20"/>
      <c r="BP242" s="20"/>
      <c r="BQ242" s="20"/>
      <c r="BR242" s="20"/>
      <c r="BS242" s="20"/>
    </row>
    <row r="243" spans="1:71">
      <c r="A243" s="24"/>
      <c r="B243" s="20"/>
      <c r="C243" s="20"/>
      <c r="D243" s="20"/>
      <c r="E243" s="20"/>
      <c r="F243" s="20"/>
      <c r="G243" s="20"/>
      <c r="H243" s="20"/>
      <c r="I243" s="20"/>
      <c r="J243" s="20"/>
      <c r="K243" s="20"/>
      <c r="L243" s="20"/>
      <c r="M243" s="20"/>
      <c r="N243" s="20"/>
      <c r="O243" s="20"/>
      <c r="P243" s="20"/>
      <c r="Q243" s="40"/>
      <c r="R243" s="20"/>
      <c r="S243" s="40"/>
      <c r="T243" s="20"/>
      <c r="U243" s="20"/>
      <c r="V243" s="20"/>
      <c r="W243" s="40"/>
      <c r="X243" s="40"/>
      <c r="Y243" s="40"/>
      <c r="Z243" s="20"/>
      <c r="AA243" s="20"/>
      <c r="AB243" s="40"/>
      <c r="AC243" s="20"/>
      <c r="AD243" s="20"/>
      <c r="AE243" s="40"/>
      <c r="AF243" s="20"/>
      <c r="AG243" s="20"/>
      <c r="AH243" s="20"/>
      <c r="AI243" s="20"/>
      <c r="AJ243" s="20"/>
      <c r="AK243" s="20"/>
      <c r="AL243" s="20"/>
      <c r="AM243" s="20"/>
      <c r="AN243" s="20"/>
      <c r="AO243" s="20"/>
      <c r="AP243" s="20"/>
      <c r="AQ243" s="40"/>
      <c r="AR243" s="20"/>
      <c r="AS243" s="20"/>
      <c r="AT243" s="20"/>
      <c r="AU243" s="880"/>
      <c r="AV243" s="880"/>
      <c r="AW243" s="880"/>
      <c r="AX243" s="880"/>
      <c r="AY243" s="20"/>
      <c r="AZ243" s="20"/>
      <c r="BA243" s="20"/>
      <c r="BB243" s="1092"/>
      <c r="BC243" s="1092"/>
      <c r="BD243" s="1092"/>
      <c r="BE243" s="20"/>
      <c r="BF243" s="20"/>
      <c r="BG243" s="20"/>
      <c r="BH243" s="20"/>
      <c r="BI243" s="20"/>
      <c r="BJ243" s="20"/>
      <c r="BK243" s="20"/>
      <c r="BL243" s="20"/>
      <c r="BM243" s="20"/>
      <c r="BN243" s="20"/>
      <c r="BO243" s="20"/>
      <c r="BP243" s="20"/>
      <c r="BQ243" s="20"/>
      <c r="BR243" s="20"/>
      <c r="BS243" s="20"/>
    </row>
    <row r="244" spans="1:71">
      <c r="A244" s="24"/>
      <c r="B244" s="20"/>
      <c r="C244" s="20"/>
      <c r="D244" s="20"/>
      <c r="E244" s="20"/>
      <c r="F244" s="20"/>
      <c r="G244" s="20"/>
      <c r="H244" s="20"/>
      <c r="I244" s="20"/>
      <c r="J244" s="20"/>
      <c r="K244" s="20"/>
      <c r="L244" s="20"/>
      <c r="M244" s="20"/>
      <c r="N244" s="20"/>
      <c r="O244" s="20"/>
      <c r="P244" s="20"/>
      <c r="Q244" s="40"/>
      <c r="R244" s="20"/>
      <c r="S244" s="40"/>
      <c r="T244" s="20"/>
      <c r="U244" s="20"/>
      <c r="V244" s="20"/>
      <c r="W244" s="40"/>
      <c r="X244" s="40"/>
      <c r="Y244" s="40"/>
      <c r="Z244" s="20"/>
      <c r="AA244" s="20"/>
      <c r="AB244" s="40"/>
      <c r="AC244" s="20"/>
      <c r="AD244" s="20"/>
      <c r="AE244" s="40"/>
      <c r="AF244" s="20"/>
      <c r="AG244" s="20"/>
      <c r="AH244" s="20"/>
      <c r="AI244" s="20"/>
      <c r="AJ244" s="20"/>
      <c r="AK244" s="20"/>
      <c r="AL244" s="20"/>
      <c r="AM244" s="20"/>
      <c r="AN244" s="20"/>
      <c r="AO244" s="20"/>
      <c r="AP244" s="20"/>
      <c r="AQ244" s="40"/>
      <c r="AR244" s="20"/>
      <c r="AS244" s="20"/>
      <c r="AT244" s="20"/>
      <c r="AU244" s="880"/>
      <c r="AV244" s="880"/>
      <c r="AW244" s="880"/>
      <c r="AX244" s="880"/>
      <c r="AY244" s="20"/>
      <c r="AZ244" s="20"/>
      <c r="BA244" s="20"/>
      <c r="BB244" s="1092"/>
      <c r="BC244" s="1092"/>
      <c r="BD244" s="1092"/>
      <c r="BE244" s="20"/>
      <c r="BF244" s="20"/>
      <c r="BG244" s="20"/>
      <c r="BH244" s="20"/>
      <c r="BI244" s="20"/>
      <c r="BJ244" s="20"/>
      <c r="BK244" s="20"/>
      <c r="BL244" s="20"/>
      <c r="BM244" s="20"/>
      <c r="BN244" s="20"/>
      <c r="BO244" s="20"/>
      <c r="BP244" s="20"/>
      <c r="BQ244" s="20"/>
      <c r="BR244" s="20"/>
      <c r="BS244" s="20"/>
    </row>
    <row r="245" spans="1:71">
      <c r="A245" s="24"/>
      <c r="B245" s="20"/>
      <c r="C245" s="20"/>
      <c r="D245" s="20"/>
      <c r="E245" s="20"/>
      <c r="F245" s="20"/>
      <c r="G245" s="20"/>
      <c r="H245" s="20"/>
      <c r="I245" s="20"/>
      <c r="J245" s="20"/>
      <c r="K245" s="20"/>
      <c r="L245" s="20"/>
      <c r="M245" s="20"/>
      <c r="N245" s="20"/>
      <c r="O245" s="20"/>
      <c r="P245" s="20"/>
      <c r="Q245" s="40"/>
      <c r="R245" s="20"/>
      <c r="S245" s="40"/>
      <c r="T245" s="20"/>
      <c r="U245" s="20"/>
      <c r="V245" s="20"/>
      <c r="W245" s="40"/>
      <c r="X245" s="40"/>
      <c r="Y245" s="40"/>
      <c r="Z245" s="20"/>
      <c r="AA245" s="20"/>
      <c r="AB245" s="40"/>
      <c r="AC245" s="20"/>
      <c r="AD245" s="20"/>
      <c r="AE245" s="40"/>
      <c r="AF245" s="20"/>
      <c r="AG245" s="20"/>
      <c r="AH245" s="20"/>
      <c r="AI245" s="20"/>
      <c r="AJ245" s="20"/>
      <c r="AK245" s="20"/>
      <c r="AL245" s="20"/>
      <c r="AM245" s="20"/>
      <c r="AN245" s="20"/>
      <c r="AO245" s="20"/>
      <c r="AP245" s="20"/>
      <c r="AQ245" s="40"/>
      <c r="AR245" s="20"/>
      <c r="AS245" s="20"/>
      <c r="AT245" s="20"/>
      <c r="AU245" s="880"/>
      <c r="AV245" s="880"/>
      <c r="AW245" s="880"/>
      <c r="AX245" s="880"/>
      <c r="AY245" s="20"/>
      <c r="AZ245" s="20"/>
      <c r="BA245" s="20"/>
      <c r="BB245" s="1092"/>
      <c r="BC245" s="1092"/>
      <c r="BD245" s="1092"/>
      <c r="BE245" s="20"/>
      <c r="BF245" s="20"/>
      <c r="BG245" s="20"/>
      <c r="BH245" s="20"/>
      <c r="BI245" s="20"/>
      <c r="BJ245" s="20"/>
      <c r="BK245" s="20"/>
      <c r="BL245" s="20"/>
      <c r="BM245" s="20"/>
      <c r="BN245" s="20"/>
      <c r="BO245" s="20"/>
      <c r="BP245" s="20"/>
      <c r="BQ245" s="20"/>
      <c r="BR245" s="20"/>
      <c r="BS245" s="20"/>
    </row>
    <row r="246" spans="1:71">
      <c r="A246" s="24"/>
      <c r="B246" s="20"/>
      <c r="C246" s="20"/>
      <c r="D246" s="20"/>
      <c r="E246" s="20"/>
      <c r="F246" s="20"/>
      <c r="G246" s="20"/>
      <c r="H246" s="20"/>
      <c r="I246" s="20"/>
      <c r="J246" s="20"/>
      <c r="K246" s="20"/>
      <c r="L246" s="20"/>
      <c r="M246" s="20"/>
      <c r="N246" s="20"/>
      <c r="O246" s="20"/>
      <c r="P246" s="20"/>
      <c r="Q246" s="40"/>
      <c r="R246" s="20"/>
      <c r="S246" s="40"/>
      <c r="T246" s="20"/>
      <c r="U246" s="20"/>
      <c r="V246" s="20"/>
      <c r="W246" s="40"/>
      <c r="X246" s="40"/>
      <c r="Y246" s="40"/>
      <c r="Z246" s="20"/>
      <c r="AA246" s="20"/>
      <c r="AB246" s="40"/>
      <c r="AC246" s="20"/>
      <c r="AD246" s="20"/>
      <c r="AE246" s="40"/>
      <c r="AF246" s="20"/>
      <c r="AG246" s="20"/>
      <c r="AH246" s="20"/>
      <c r="AI246" s="20"/>
      <c r="AJ246" s="20"/>
      <c r="AK246" s="20"/>
      <c r="AL246" s="20"/>
      <c r="AM246" s="20"/>
      <c r="AN246" s="20"/>
      <c r="AO246" s="20"/>
      <c r="AP246" s="20"/>
      <c r="AQ246" s="40"/>
      <c r="AR246" s="20"/>
      <c r="AS246" s="20"/>
      <c r="AT246" s="20"/>
      <c r="AU246" s="880"/>
      <c r="AV246" s="880"/>
      <c r="AW246" s="880"/>
      <c r="AX246" s="880"/>
      <c r="AY246" s="20"/>
      <c r="AZ246" s="20"/>
      <c r="BA246" s="20"/>
      <c r="BB246" s="1092"/>
      <c r="BC246" s="1092"/>
      <c r="BD246" s="1092"/>
      <c r="BE246" s="20"/>
      <c r="BF246" s="20"/>
      <c r="BG246" s="20"/>
      <c r="BH246" s="20"/>
      <c r="BI246" s="20"/>
      <c r="BJ246" s="20"/>
      <c r="BK246" s="20"/>
      <c r="BL246" s="20"/>
      <c r="BM246" s="20"/>
      <c r="BN246" s="20"/>
      <c r="BO246" s="20"/>
      <c r="BP246" s="20"/>
      <c r="BQ246" s="20"/>
      <c r="BR246" s="20"/>
      <c r="BS246" s="20"/>
    </row>
    <row r="247" spans="1:71">
      <c r="A247" s="24"/>
      <c r="B247" s="20"/>
      <c r="C247" s="20"/>
      <c r="D247" s="20"/>
      <c r="E247" s="20"/>
      <c r="F247" s="20"/>
      <c r="G247" s="20"/>
      <c r="H247" s="20"/>
      <c r="I247" s="20"/>
      <c r="J247" s="20"/>
      <c r="K247" s="20"/>
      <c r="L247" s="20"/>
      <c r="M247" s="20"/>
      <c r="N247" s="20"/>
      <c r="O247" s="20"/>
      <c r="P247" s="20"/>
      <c r="Q247" s="40"/>
      <c r="R247" s="20"/>
      <c r="S247" s="40"/>
      <c r="T247" s="20"/>
      <c r="U247" s="20"/>
      <c r="V247" s="20"/>
      <c r="W247" s="40"/>
      <c r="X247" s="40"/>
      <c r="Y247" s="40"/>
      <c r="Z247" s="20"/>
      <c r="AA247" s="20"/>
      <c r="AB247" s="40"/>
      <c r="AC247" s="20"/>
      <c r="AD247" s="20"/>
      <c r="AE247" s="40"/>
      <c r="AF247" s="20"/>
      <c r="AG247" s="20"/>
      <c r="AH247" s="20"/>
      <c r="AI247" s="20"/>
      <c r="AJ247" s="20"/>
      <c r="AK247" s="20"/>
      <c r="AL247" s="20"/>
      <c r="AM247" s="20"/>
      <c r="AN247" s="20"/>
      <c r="AO247" s="20"/>
      <c r="AP247" s="20"/>
      <c r="AQ247" s="40"/>
      <c r="AR247" s="20"/>
      <c r="AS247" s="20"/>
      <c r="AT247" s="20"/>
      <c r="AU247" s="880"/>
      <c r="AV247" s="880"/>
      <c r="AW247" s="880"/>
      <c r="AX247" s="880"/>
      <c r="AY247" s="20"/>
      <c r="AZ247" s="20"/>
      <c r="BA247" s="20"/>
      <c r="BB247" s="1092"/>
      <c r="BC247" s="1092"/>
      <c r="BD247" s="1092"/>
      <c r="BE247" s="20"/>
      <c r="BF247" s="20"/>
      <c r="BG247" s="20"/>
      <c r="BH247" s="20"/>
      <c r="BI247" s="20"/>
      <c r="BJ247" s="20"/>
      <c r="BK247" s="20"/>
      <c r="BL247" s="20"/>
      <c r="BM247" s="20"/>
      <c r="BN247" s="20"/>
      <c r="BO247" s="20"/>
      <c r="BP247" s="20"/>
      <c r="BQ247" s="20"/>
      <c r="BR247" s="20"/>
      <c r="BS247" s="20"/>
    </row>
    <row r="248" spans="1:71">
      <c r="A248" s="24"/>
      <c r="B248" s="20"/>
      <c r="C248" s="20"/>
      <c r="D248" s="20"/>
      <c r="E248" s="20"/>
      <c r="F248" s="20"/>
      <c r="G248" s="20"/>
      <c r="H248" s="20"/>
      <c r="I248" s="20"/>
      <c r="J248" s="20"/>
      <c r="K248" s="20"/>
      <c r="L248" s="20"/>
      <c r="M248" s="20"/>
      <c r="N248" s="20"/>
      <c r="O248" s="20"/>
      <c r="P248" s="20"/>
      <c r="Q248" s="40"/>
      <c r="R248" s="20"/>
      <c r="S248" s="40"/>
      <c r="T248" s="20"/>
      <c r="U248" s="20"/>
      <c r="V248" s="20"/>
      <c r="W248" s="40"/>
      <c r="X248" s="40"/>
      <c r="Y248" s="40"/>
      <c r="Z248" s="20"/>
      <c r="AA248" s="20"/>
      <c r="AB248" s="40"/>
      <c r="AC248" s="20"/>
      <c r="AD248" s="20"/>
      <c r="AE248" s="40"/>
      <c r="AF248" s="20"/>
      <c r="AG248" s="20"/>
      <c r="AH248" s="20"/>
      <c r="AI248" s="20"/>
      <c r="AJ248" s="20"/>
      <c r="AK248" s="20"/>
      <c r="AL248" s="20"/>
      <c r="AM248" s="20"/>
      <c r="AN248" s="20"/>
      <c r="AO248" s="20"/>
      <c r="AP248" s="20"/>
      <c r="AQ248" s="40"/>
      <c r="AR248" s="20"/>
      <c r="AS248" s="20"/>
      <c r="AT248" s="20"/>
      <c r="AU248" s="880"/>
      <c r="AV248" s="880"/>
      <c r="AW248" s="880"/>
      <c r="AX248" s="880"/>
      <c r="AY248" s="20"/>
      <c r="AZ248" s="20"/>
      <c r="BA248" s="20"/>
      <c r="BB248" s="1092"/>
      <c r="BC248" s="1092"/>
      <c r="BD248" s="1092"/>
      <c r="BE248" s="20"/>
      <c r="BF248" s="20"/>
      <c r="BG248" s="20"/>
      <c r="BH248" s="20"/>
      <c r="BI248" s="20"/>
      <c r="BJ248" s="20"/>
      <c r="BK248" s="20"/>
      <c r="BL248" s="20"/>
      <c r="BM248" s="20"/>
      <c r="BN248" s="20"/>
      <c r="BO248" s="20"/>
      <c r="BP248" s="20"/>
      <c r="BQ248" s="20"/>
      <c r="BR248" s="20"/>
      <c r="BS248" s="20"/>
    </row>
    <row r="249" spans="1:71">
      <c r="A249" s="24"/>
      <c r="B249" s="20"/>
      <c r="C249" s="20"/>
      <c r="D249" s="20"/>
      <c r="E249" s="20"/>
      <c r="F249" s="20"/>
      <c r="G249" s="20"/>
      <c r="H249" s="20"/>
      <c r="I249" s="20"/>
      <c r="J249" s="20"/>
      <c r="K249" s="20"/>
      <c r="L249" s="20"/>
      <c r="M249" s="20"/>
      <c r="N249" s="20"/>
      <c r="O249" s="20"/>
      <c r="P249" s="20"/>
      <c r="Q249" s="40"/>
      <c r="R249" s="20"/>
      <c r="S249" s="40"/>
      <c r="T249" s="20"/>
      <c r="U249" s="20"/>
      <c r="V249" s="20"/>
      <c r="W249" s="40"/>
      <c r="X249" s="40"/>
      <c r="Y249" s="40"/>
      <c r="Z249" s="20"/>
      <c r="AA249" s="20"/>
      <c r="AB249" s="40"/>
      <c r="AC249" s="20"/>
      <c r="AD249" s="20"/>
      <c r="AE249" s="40"/>
      <c r="AF249" s="20"/>
      <c r="AG249" s="20"/>
      <c r="AH249" s="20"/>
      <c r="AI249" s="20"/>
      <c r="AJ249" s="20"/>
      <c r="AK249" s="20"/>
      <c r="AL249" s="20"/>
      <c r="AM249" s="20"/>
      <c r="AN249" s="20"/>
      <c r="AO249" s="20"/>
      <c r="AP249" s="20"/>
      <c r="AQ249" s="40"/>
      <c r="AR249" s="20"/>
      <c r="AS249" s="20"/>
      <c r="AT249" s="20"/>
      <c r="AU249" s="880"/>
      <c r="AV249" s="880"/>
      <c r="AW249" s="880"/>
      <c r="AX249" s="880"/>
      <c r="AY249" s="20"/>
      <c r="AZ249" s="20"/>
      <c r="BA249" s="20"/>
      <c r="BB249" s="1092"/>
      <c r="BC249" s="1092"/>
      <c r="BD249" s="1092"/>
      <c r="BE249" s="20"/>
      <c r="BF249" s="20"/>
      <c r="BG249" s="20"/>
      <c r="BH249" s="20"/>
      <c r="BI249" s="20"/>
      <c r="BJ249" s="20"/>
      <c r="BK249" s="20"/>
      <c r="BL249" s="20"/>
      <c r="BM249" s="20"/>
      <c r="BN249" s="20"/>
      <c r="BO249" s="20"/>
      <c r="BP249" s="20"/>
      <c r="BQ249" s="20"/>
      <c r="BR249" s="20"/>
      <c r="BS249" s="20"/>
    </row>
    <row r="250" spans="1:71">
      <c r="A250" s="24"/>
      <c r="B250" s="20"/>
      <c r="C250" s="20"/>
      <c r="D250" s="20"/>
      <c r="E250" s="20"/>
      <c r="F250" s="20"/>
      <c r="G250" s="20"/>
      <c r="H250" s="20"/>
      <c r="I250" s="20"/>
      <c r="J250" s="20"/>
      <c r="K250" s="20"/>
      <c r="L250" s="20"/>
      <c r="M250" s="20"/>
      <c r="N250" s="20"/>
      <c r="O250" s="20"/>
      <c r="P250" s="20"/>
      <c r="Q250" s="40"/>
      <c r="R250" s="20"/>
      <c r="S250" s="40"/>
      <c r="T250" s="20"/>
      <c r="U250" s="20"/>
      <c r="V250" s="20"/>
      <c r="W250" s="40"/>
      <c r="X250" s="40"/>
      <c r="Y250" s="40"/>
      <c r="Z250" s="20"/>
      <c r="AA250" s="20"/>
      <c r="AB250" s="40"/>
      <c r="AC250" s="20"/>
      <c r="AD250" s="20"/>
      <c r="AE250" s="40"/>
      <c r="AF250" s="20"/>
      <c r="AG250" s="20"/>
      <c r="AH250" s="20"/>
      <c r="AI250" s="20"/>
      <c r="AJ250" s="20"/>
      <c r="AK250" s="20"/>
      <c r="AL250" s="20"/>
      <c r="AM250" s="20"/>
      <c r="AN250" s="20"/>
      <c r="AO250" s="20"/>
      <c r="AP250" s="20"/>
      <c r="AQ250" s="40"/>
      <c r="AR250" s="20"/>
      <c r="AS250" s="20"/>
      <c r="AT250" s="20"/>
      <c r="AU250" s="880"/>
      <c r="AV250" s="880"/>
      <c r="AW250" s="880"/>
      <c r="AX250" s="880"/>
      <c r="AY250" s="20"/>
      <c r="AZ250" s="20"/>
      <c r="BA250" s="20"/>
      <c r="BB250" s="1092"/>
      <c r="BC250" s="1092"/>
      <c r="BD250" s="1092"/>
      <c r="BE250" s="20"/>
      <c r="BF250" s="20"/>
      <c r="BG250" s="20"/>
      <c r="BH250" s="20"/>
      <c r="BI250" s="20"/>
      <c r="BJ250" s="20"/>
      <c r="BK250" s="20"/>
      <c r="BL250" s="20"/>
      <c r="BM250" s="20"/>
      <c r="BN250" s="20"/>
      <c r="BO250" s="20"/>
      <c r="BP250" s="20"/>
      <c r="BQ250" s="20"/>
      <c r="BR250" s="20"/>
      <c r="BS250" s="20"/>
    </row>
    <row r="251" spans="1:71">
      <c r="A251" s="24"/>
      <c r="B251" s="20"/>
      <c r="C251" s="20"/>
      <c r="D251" s="20"/>
      <c r="E251" s="20"/>
      <c r="F251" s="20"/>
      <c r="G251" s="20"/>
      <c r="H251" s="20"/>
      <c r="I251" s="20"/>
      <c r="J251" s="20"/>
      <c r="K251" s="20"/>
      <c r="L251" s="20"/>
      <c r="M251" s="20"/>
      <c r="N251" s="20"/>
      <c r="O251" s="20"/>
      <c r="P251" s="20"/>
      <c r="Q251" s="40"/>
      <c r="R251" s="20"/>
      <c r="S251" s="40"/>
      <c r="T251" s="20"/>
      <c r="U251" s="20"/>
      <c r="V251" s="20"/>
      <c r="W251" s="40"/>
      <c r="X251" s="40"/>
      <c r="Y251" s="40"/>
      <c r="Z251" s="20"/>
      <c r="AA251" s="20"/>
      <c r="AB251" s="40"/>
      <c r="AC251" s="20"/>
      <c r="AD251" s="20"/>
      <c r="AE251" s="40"/>
      <c r="AF251" s="20"/>
      <c r="AG251" s="20"/>
      <c r="AH251" s="20"/>
      <c r="AI251" s="20"/>
      <c r="AJ251" s="20"/>
      <c r="AK251" s="20"/>
      <c r="AL251" s="20"/>
      <c r="AM251" s="20"/>
      <c r="AN251" s="20"/>
      <c r="AO251" s="20"/>
      <c r="AP251" s="20"/>
      <c r="AQ251" s="40"/>
      <c r="AR251" s="20"/>
      <c r="AS251" s="20"/>
      <c r="AT251" s="20"/>
      <c r="AU251" s="880"/>
      <c r="AV251" s="880"/>
      <c r="AW251" s="880"/>
      <c r="AX251" s="880"/>
      <c r="AY251" s="20"/>
      <c r="AZ251" s="20"/>
      <c r="BA251" s="20"/>
      <c r="BB251" s="1092"/>
      <c r="BC251" s="1092"/>
      <c r="BD251" s="1092"/>
      <c r="BE251" s="20"/>
      <c r="BF251" s="20"/>
      <c r="BG251" s="20"/>
      <c r="BH251" s="20"/>
      <c r="BI251" s="20"/>
      <c r="BJ251" s="20"/>
      <c r="BK251" s="20"/>
      <c r="BL251" s="20"/>
      <c r="BM251" s="20"/>
      <c r="BN251" s="20"/>
      <c r="BO251" s="20"/>
      <c r="BP251" s="20"/>
      <c r="BQ251" s="20"/>
      <c r="BR251" s="20"/>
      <c r="BS251" s="20"/>
    </row>
    <row r="252" spans="1:71">
      <c r="A252" s="24"/>
      <c r="B252" s="20"/>
      <c r="C252" s="20"/>
      <c r="D252" s="20"/>
      <c r="E252" s="20"/>
      <c r="F252" s="20"/>
      <c r="G252" s="20"/>
      <c r="H252" s="20"/>
      <c r="I252" s="20"/>
      <c r="J252" s="20"/>
      <c r="K252" s="20"/>
      <c r="L252" s="20"/>
      <c r="M252" s="20"/>
      <c r="N252" s="20"/>
      <c r="O252" s="20"/>
      <c r="P252" s="20"/>
      <c r="Q252" s="40"/>
      <c r="R252" s="20"/>
      <c r="S252" s="40"/>
      <c r="T252" s="20"/>
      <c r="U252" s="20"/>
      <c r="V252" s="20"/>
      <c r="W252" s="40"/>
      <c r="X252" s="40"/>
      <c r="Y252" s="40"/>
      <c r="Z252" s="20"/>
      <c r="AA252" s="20"/>
      <c r="AB252" s="40"/>
      <c r="AC252" s="20"/>
      <c r="AD252" s="20"/>
      <c r="AE252" s="40"/>
      <c r="AF252" s="20"/>
      <c r="AG252" s="20"/>
      <c r="AH252" s="20"/>
      <c r="AI252" s="20"/>
      <c r="AJ252" s="20"/>
      <c r="AK252" s="20"/>
      <c r="AL252" s="20"/>
      <c r="AM252" s="20"/>
      <c r="AN252" s="20"/>
      <c r="AO252" s="20"/>
      <c r="AP252" s="20"/>
      <c r="AQ252" s="40"/>
      <c r="AR252" s="20"/>
      <c r="AS252" s="20"/>
      <c r="AT252" s="20"/>
      <c r="AU252" s="880"/>
      <c r="AV252" s="880"/>
      <c r="AW252" s="880"/>
      <c r="AX252" s="880"/>
      <c r="AY252" s="20"/>
      <c r="AZ252" s="20"/>
      <c r="BA252" s="20"/>
      <c r="BB252" s="1092"/>
      <c r="BC252" s="1092"/>
      <c r="BD252" s="1092"/>
      <c r="BE252" s="20"/>
      <c r="BF252" s="20"/>
      <c r="BG252" s="20"/>
      <c r="BH252" s="20"/>
      <c r="BI252" s="20"/>
      <c r="BJ252" s="20"/>
      <c r="BK252" s="20"/>
      <c r="BL252" s="20"/>
      <c r="BM252" s="20"/>
      <c r="BN252" s="20"/>
      <c r="BO252" s="20"/>
      <c r="BP252" s="20"/>
      <c r="BQ252" s="20"/>
      <c r="BR252" s="20"/>
      <c r="BS252" s="20"/>
    </row>
    <row r="253" spans="1:71">
      <c r="A253" s="24"/>
      <c r="B253" s="20"/>
      <c r="C253" s="20"/>
      <c r="D253" s="20"/>
      <c r="E253" s="20"/>
      <c r="F253" s="20"/>
      <c r="G253" s="20"/>
      <c r="H253" s="20"/>
      <c r="I253" s="20"/>
      <c r="J253" s="20"/>
      <c r="K253" s="20"/>
      <c r="L253" s="20"/>
      <c r="M253" s="20"/>
      <c r="N253" s="20"/>
      <c r="O253" s="20"/>
      <c r="P253" s="20"/>
      <c r="Q253" s="40"/>
      <c r="R253" s="20"/>
      <c r="S253" s="40"/>
      <c r="T253" s="20"/>
      <c r="U253" s="20"/>
      <c r="V253" s="20"/>
      <c r="W253" s="40"/>
      <c r="X253" s="40"/>
      <c r="Y253" s="40"/>
      <c r="Z253" s="20"/>
      <c r="AA253" s="20"/>
      <c r="AB253" s="40"/>
      <c r="AC253" s="20"/>
      <c r="AD253" s="20"/>
      <c r="AE253" s="40"/>
      <c r="AF253" s="20"/>
      <c r="AG253" s="20"/>
      <c r="AH253" s="20"/>
      <c r="AI253" s="20"/>
      <c r="AJ253" s="20"/>
      <c r="AK253" s="20"/>
      <c r="AL253" s="20"/>
      <c r="AM253" s="20"/>
      <c r="AN253" s="20"/>
      <c r="AO253" s="20"/>
      <c r="AP253" s="20"/>
      <c r="AQ253" s="40"/>
      <c r="AR253" s="20"/>
      <c r="AS253" s="20"/>
      <c r="AT253" s="20"/>
      <c r="AU253" s="880"/>
      <c r="AV253" s="880"/>
      <c r="AW253" s="880"/>
      <c r="AX253" s="880"/>
      <c r="AY253" s="20"/>
      <c r="AZ253" s="20"/>
      <c r="BA253" s="20"/>
      <c r="BB253" s="1092"/>
      <c r="BC253" s="1092"/>
      <c r="BD253" s="1092"/>
      <c r="BE253" s="20"/>
      <c r="BF253" s="20"/>
      <c r="BG253" s="20"/>
      <c r="BH253" s="20"/>
      <c r="BI253" s="20"/>
      <c r="BJ253" s="20"/>
      <c r="BK253" s="20"/>
      <c r="BL253" s="20"/>
      <c r="BM253" s="20"/>
      <c r="BN253" s="20"/>
      <c r="BO253" s="20"/>
      <c r="BP253" s="20"/>
      <c r="BQ253" s="20"/>
      <c r="BR253" s="20"/>
      <c r="BS253" s="20"/>
    </row>
    <row r="254" spans="1:71">
      <c r="A254" s="24"/>
      <c r="B254" s="20"/>
      <c r="C254" s="20"/>
      <c r="D254" s="20"/>
      <c r="E254" s="20"/>
      <c r="F254" s="20"/>
      <c r="G254" s="20"/>
      <c r="H254" s="20"/>
      <c r="I254" s="20"/>
      <c r="J254" s="20"/>
      <c r="K254" s="20"/>
      <c r="L254" s="20"/>
      <c r="M254" s="20"/>
      <c r="N254" s="20"/>
      <c r="O254" s="20"/>
      <c r="P254" s="20"/>
      <c r="Q254" s="40"/>
      <c r="R254" s="20"/>
      <c r="S254" s="40"/>
      <c r="T254" s="20"/>
      <c r="U254" s="20"/>
      <c r="V254" s="20"/>
      <c r="W254" s="40"/>
      <c r="X254" s="40"/>
      <c r="Y254" s="40"/>
      <c r="Z254" s="20"/>
      <c r="AA254" s="20"/>
      <c r="AB254" s="40"/>
      <c r="AC254" s="20"/>
      <c r="AD254" s="20"/>
      <c r="AE254" s="40"/>
      <c r="AF254" s="20"/>
      <c r="AG254" s="20"/>
      <c r="AH254" s="20"/>
      <c r="AI254" s="20"/>
      <c r="AJ254" s="20"/>
      <c r="AK254" s="20"/>
      <c r="AL254" s="20"/>
      <c r="AM254" s="20"/>
      <c r="AN254" s="20"/>
      <c r="AO254" s="20"/>
      <c r="AP254" s="20"/>
      <c r="AQ254" s="40"/>
      <c r="AR254" s="20"/>
      <c r="AS254" s="20"/>
      <c r="AT254" s="20"/>
      <c r="AU254" s="880"/>
      <c r="AV254" s="880"/>
      <c r="AW254" s="880"/>
      <c r="AX254" s="880"/>
      <c r="AY254" s="20"/>
      <c r="AZ254" s="20"/>
      <c r="BA254" s="20"/>
      <c r="BB254" s="1092"/>
      <c r="BC254" s="1092"/>
      <c r="BD254" s="1092"/>
      <c r="BE254" s="20"/>
      <c r="BF254" s="20"/>
      <c r="BG254" s="20"/>
      <c r="BH254" s="20"/>
      <c r="BI254" s="20"/>
      <c r="BJ254" s="20"/>
      <c r="BK254" s="20"/>
      <c r="BL254" s="20"/>
      <c r="BM254" s="20"/>
      <c r="BN254" s="20"/>
      <c r="BO254" s="20"/>
      <c r="BP254" s="20"/>
      <c r="BQ254" s="20"/>
      <c r="BR254" s="20"/>
      <c r="BS254" s="20"/>
    </row>
    <row r="255" spans="1:71">
      <c r="A255" s="24"/>
      <c r="B255" s="20"/>
      <c r="C255" s="20"/>
      <c r="D255" s="20"/>
      <c r="E255" s="20"/>
      <c r="F255" s="20"/>
      <c r="G255" s="20"/>
      <c r="H255" s="20"/>
      <c r="I255" s="20"/>
      <c r="J255" s="20"/>
      <c r="K255" s="20"/>
      <c r="L255" s="20"/>
      <c r="M255" s="20"/>
      <c r="N255" s="20"/>
      <c r="O255" s="20"/>
      <c r="P255" s="20"/>
      <c r="Q255" s="40"/>
      <c r="R255" s="20"/>
      <c r="S255" s="40"/>
      <c r="T255" s="20"/>
      <c r="U255" s="20"/>
      <c r="V255" s="20"/>
      <c r="W255" s="40"/>
      <c r="X255" s="40"/>
      <c r="Y255" s="40"/>
      <c r="Z255" s="20"/>
      <c r="AA255" s="20"/>
      <c r="AB255" s="40"/>
      <c r="AC255" s="20"/>
      <c r="AD255" s="20"/>
      <c r="AE255" s="40"/>
      <c r="AF255" s="20"/>
      <c r="AG255" s="20"/>
      <c r="AH255" s="20"/>
      <c r="AI255" s="20"/>
      <c r="AJ255" s="20"/>
      <c r="AK255" s="20"/>
      <c r="AL255" s="20"/>
      <c r="AM255" s="20"/>
      <c r="AN255" s="20"/>
      <c r="AO255" s="20"/>
      <c r="AP255" s="20"/>
      <c r="AQ255" s="40"/>
      <c r="AR255" s="20"/>
      <c r="AS255" s="20"/>
      <c r="AT255" s="20"/>
      <c r="AU255" s="880"/>
      <c r="AV255" s="880"/>
      <c r="AW255" s="880"/>
      <c r="AX255" s="880"/>
      <c r="AY255" s="20"/>
      <c r="AZ255" s="20"/>
      <c r="BA255" s="20"/>
      <c r="BB255" s="1092"/>
      <c r="BC255" s="1092"/>
      <c r="BD255" s="1092"/>
      <c r="BE255" s="20"/>
      <c r="BF255" s="20"/>
      <c r="BG255" s="20"/>
      <c r="BH255" s="20"/>
      <c r="BI255" s="20"/>
      <c r="BJ255" s="20"/>
      <c r="BK255" s="20"/>
      <c r="BL255" s="20"/>
      <c r="BM255" s="20"/>
      <c r="BN255" s="20"/>
      <c r="BO255" s="20"/>
      <c r="BP255" s="20"/>
      <c r="BQ255" s="20"/>
      <c r="BR255" s="20"/>
      <c r="BS255" s="20"/>
    </row>
    <row r="256" spans="1:71">
      <c r="A256" s="24"/>
      <c r="B256" s="20"/>
      <c r="C256" s="20"/>
      <c r="D256" s="20"/>
      <c r="E256" s="20"/>
      <c r="F256" s="20"/>
      <c r="G256" s="20"/>
      <c r="H256" s="20"/>
      <c r="I256" s="20"/>
      <c r="J256" s="20"/>
      <c r="K256" s="20"/>
      <c r="L256" s="20"/>
      <c r="M256" s="20"/>
      <c r="N256" s="20"/>
      <c r="O256" s="20"/>
      <c r="P256" s="20"/>
      <c r="Q256" s="40"/>
      <c r="R256" s="20"/>
      <c r="S256" s="40"/>
      <c r="T256" s="20"/>
      <c r="U256" s="20"/>
      <c r="V256" s="20"/>
      <c r="W256" s="40"/>
      <c r="X256" s="40"/>
      <c r="Y256" s="40"/>
      <c r="Z256" s="20"/>
      <c r="AA256" s="20"/>
      <c r="AB256" s="40"/>
      <c r="AC256" s="20"/>
      <c r="AD256" s="20"/>
      <c r="AE256" s="40"/>
      <c r="AF256" s="20"/>
      <c r="AG256" s="20"/>
      <c r="AH256" s="20"/>
      <c r="AI256" s="20"/>
      <c r="AJ256" s="20"/>
      <c r="AK256" s="20"/>
      <c r="AL256" s="20"/>
      <c r="AM256" s="20"/>
      <c r="AN256" s="20"/>
      <c r="AO256" s="20"/>
      <c r="AP256" s="20"/>
      <c r="AQ256" s="40"/>
      <c r="AR256" s="20"/>
      <c r="AS256" s="20"/>
      <c r="AT256" s="20"/>
      <c r="AU256" s="880"/>
      <c r="AV256" s="880"/>
      <c r="AW256" s="880"/>
      <c r="AX256" s="880"/>
      <c r="AY256" s="20"/>
      <c r="AZ256" s="20"/>
      <c r="BA256" s="20"/>
      <c r="BB256" s="1092"/>
      <c r="BC256" s="1092"/>
      <c r="BD256" s="1092"/>
      <c r="BE256" s="20"/>
      <c r="BF256" s="20"/>
      <c r="BG256" s="20"/>
      <c r="BH256" s="20"/>
      <c r="BI256" s="20"/>
      <c r="BJ256" s="20"/>
      <c r="BK256" s="20"/>
      <c r="BL256" s="20"/>
      <c r="BM256" s="20"/>
      <c r="BN256" s="20"/>
      <c r="BO256" s="20"/>
      <c r="BP256" s="20"/>
      <c r="BQ256" s="20"/>
      <c r="BR256" s="20"/>
      <c r="BS256" s="20"/>
    </row>
    <row r="257" spans="1:71">
      <c r="A257" s="24"/>
      <c r="B257" s="20"/>
      <c r="C257" s="20"/>
      <c r="D257" s="20"/>
      <c r="E257" s="20"/>
      <c r="F257" s="20"/>
      <c r="G257" s="20"/>
      <c r="H257" s="20"/>
      <c r="I257" s="20"/>
      <c r="J257" s="20"/>
      <c r="K257" s="20"/>
      <c r="L257" s="20"/>
      <c r="M257" s="20"/>
      <c r="N257" s="20"/>
      <c r="O257" s="20"/>
      <c r="P257" s="20"/>
      <c r="Q257" s="40"/>
      <c r="R257" s="20"/>
      <c r="S257" s="40"/>
      <c r="T257" s="20"/>
      <c r="U257" s="20"/>
      <c r="V257" s="20"/>
      <c r="W257" s="40"/>
      <c r="X257" s="40"/>
      <c r="Y257" s="40"/>
      <c r="Z257" s="20"/>
      <c r="AA257" s="20"/>
      <c r="AB257" s="40"/>
      <c r="AC257" s="20"/>
      <c r="AD257" s="20"/>
      <c r="AE257" s="40"/>
      <c r="AF257" s="20"/>
      <c r="AG257" s="20"/>
      <c r="AH257" s="20"/>
      <c r="AI257" s="20"/>
      <c r="AJ257" s="20"/>
      <c r="AK257" s="20"/>
      <c r="AL257" s="20"/>
      <c r="AM257" s="20"/>
      <c r="AN257" s="20"/>
      <c r="AO257" s="20"/>
      <c r="AP257" s="20"/>
      <c r="AQ257" s="40"/>
      <c r="AR257" s="20"/>
      <c r="AS257" s="20"/>
      <c r="AT257" s="20"/>
      <c r="AU257" s="880"/>
      <c r="AV257" s="880"/>
      <c r="AW257" s="880"/>
      <c r="AX257" s="880"/>
      <c r="AY257" s="20"/>
      <c r="AZ257" s="20"/>
      <c r="BA257" s="20"/>
      <c r="BB257" s="1092"/>
      <c r="BC257" s="1092"/>
      <c r="BD257" s="1092"/>
      <c r="BE257" s="20"/>
      <c r="BF257" s="20"/>
      <c r="BG257" s="20"/>
      <c r="BH257" s="20"/>
      <c r="BI257" s="20"/>
      <c r="BJ257" s="20"/>
      <c r="BK257" s="20"/>
      <c r="BL257" s="20"/>
      <c r="BM257" s="20"/>
      <c r="BN257" s="20"/>
      <c r="BO257" s="20"/>
      <c r="BP257" s="20"/>
      <c r="BQ257" s="20"/>
      <c r="BR257" s="20"/>
      <c r="BS257" s="20"/>
    </row>
    <row r="258" spans="1:71">
      <c r="A258" s="24"/>
      <c r="B258" s="20"/>
      <c r="C258" s="20"/>
      <c r="D258" s="20"/>
      <c r="E258" s="20"/>
      <c r="F258" s="20"/>
      <c r="G258" s="20"/>
      <c r="H258" s="20"/>
      <c r="I258" s="20"/>
      <c r="J258" s="20"/>
      <c r="K258" s="20"/>
      <c r="L258" s="20"/>
      <c r="M258" s="20"/>
      <c r="N258" s="20"/>
      <c r="O258" s="20"/>
      <c r="P258" s="20"/>
      <c r="Q258" s="40"/>
      <c r="R258" s="20"/>
      <c r="S258" s="40"/>
      <c r="T258" s="20"/>
      <c r="U258" s="20"/>
      <c r="V258" s="20"/>
      <c r="W258" s="40"/>
      <c r="X258" s="40"/>
      <c r="Y258" s="40"/>
      <c r="Z258" s="20"/>
      <c r="AA258" s="20"/>
      <c r="AB258" s="40"/>
      <c r="AC258" s="20"/>
      <c r="AD258" s="20"/>
      <c r="AE258" s="40"/>
      <c r="AF258" s="20"/>
      <c r="AG258" s="20"/>
      <c r="AH258" s="20"/>
      <c r="AI258" s="20"/>
      <c r="AJ258" s="20"/>
      <c r="AK258" s="20"/>
      <c r="AL258" s="20"/>
      <c r="AM258" s="20"/>
      <c r="AN258" s="20"/>
      <c r="AO258" s="20"/>
      <c r="AP258" s="20"/>
      <c r="AQ258" s="40"/>
      <c r="AR258" s="20"/>
      <c r="AS258" s="20"/>
      <c r="AT258" s="20"/>
      <c r="AU258" s="880"/>
      <c r="AV258" s="880"/>
      <c r="AW258" s="880"/>
      <c r="AX258" s="880"/>
      <c r="AY258" s="20"/>
      <c r="AZ258" s="20"/>
      <c r="BA258" s="20"/>
      <c r="BB258" s="1092"/>
      <c r="BC258" s="1092"/>
      <c r="BD258" s="1092"/>
      <c r="BE258" s="20"/>
      <c r="BF258" s="20"/>
      <c r="BG258" s="20"/>
      <c r="BH258" s="20"/>
      <c r="BI258" s="20"/>
      <c r="BJ258" s="20"/>
      <c r="BK258" s="20"/>
      <c r="BL258" s="20"/>
      <c r="BM258" s="20"/>
      <c r="BN258" s="20"/>
      <c r="BO258" s="20"/>
      <c r="BP258" s="20"/>
      <c r="BQ258" s="20"/>
      <c r="BR258" s="20"/>
      <c r="BS258" s="20"/>
    </row>
    <row r="259" spans="1:71">
      <c r="A259" s="24"/>
      <c r="B259" s="20"/>
      <c r="C259" s="20"/>
      <c r="D259" s="20"/>
      <c r="E259" s="20"/>
      <c r="F259" s="20"/>
      <c r="G259" s="20"/>
      <c r="H259" s="20"/>
      <c r="I259" s="20"/>
      <c r="J259" s="20"/>
      <c r="K259" s="20"/>
      <c r="L259" s="20"/>
      <c r="M259" s="20"/>
      <c r="N259" s="20"/>
      <c r="O259" s="20"/>
      <c r="P259" s="20"/>
      <c r="Q259" s="40"/>
      <c r="R259" s="20"/>
      <c r="S259" s="40"/>
      <c r="T259" s="20"/>
      <c r="U259" s="20"/>
      <c r="V259" s="20"/>
      <c r="W259" s="40"/>
      <c r="X259" s="40"/>
      <c r="Y259" s="40"/>
      <c r="Z259" s="20"/>
      <c r="AA259" s="20"/>
      <c r="AB259" s="40"/>
      <c r="AC259" s="20"/>
      <c r="AD259" s="20"/>
      <c r="AE259" s="40"/>
      <c r="AF259" s="20"/>
      <c r="AG259" s="20"/>
      <c r="AH259" s="20"/>
      <c r="AI259" s="20"/>
      <c r="AJ259" s="20"/>
      <c r="AK259" s="20"/>
      <c r="AL259" s="20"/>
      <c r="AM259" s="20"/>
      <c r="AN259" s="20"/>
      <c r="AO259" s="20"/>
      <c r="AP259" s="20"/>
      <c r="AQ259" s="40"/>
      <c r="AR259" s="20"/>
      <c r="AS259" s="20"/>
      <c r="AT259" s="20"/>
      <c r="AU259" s="880"/>
      <c r="AV259" s="880"/>
      <c r="AW259" s="880"/>
      <c r="AX259" s="880"/>
      <c r="AY259" s="20"/>
      <c r="AZ259" s="20"/>
      <c r="BA259" s="20"/>
      <c r="BB259" s="1092"/>
      <c r="BC259" s="1092"/>
      <c r="BD259" s="1092"/>
      <c r="BE259" s="20"/>
      <c r="BF259" s="20"/>
      <c r="BG259" s="20"/>
      <c r="BH259" s="20"/>
      <c r="BI259" s="20"/>
      <c r="BJ259" s="20"/>
      <c r="BK259" s="20"/>
      <c r="BL259" s="20"/>
      <c r="BM259" s="20"/>
      <c r="BN259" s="20"/>
      <c r="BO259" s="20"/>
      <c r="BP259" s="20"/>
      <c r="BQ259" s="20"/>
      <c r="BR259" s="20"/>
      <c r="BS259" s="20"/>
    </row>
    <row r="260" spans="1:71">
      <c r="A260" s="24"/>
      <c r="B260" s="20"/>
      <c r="C260" s="20"/>
      <c r="D260" s="20"/>
      <c r="E260" s="20"/>
      <c r="F260" s="20"/>
      <c r="G260" s="20"/>
      <c r="H260" s="20"/>
      <c r="I260" s="20"/>
      <c r="J260" s="20"/>
      <c r="K260" s="20"/>
      <c r="L260" s="20"/>
      <c r="M260" s="20"/>
      <c r="N260" s="20"/>
      <c r="O260" s="20"/>
      <c r="P260" s="20"/>
      <c r="Q260" s="40"/>
      <c r="R260" s="20"/>
      <c r="S260" s="40"/>
      <c r="T260" s="20"/>
      <c r="U260" s="20"/>
      <c r="V260" s="20"/>
      <c r="W260" s="40"/>
      <c r="X260" s="40"/>
      <c r="Y260" s="40"/>
      <c r="Z260" s="20"/>
      <c r="AA260" s="20"/>
      <c r="AB260" s="40"/>
      <c r="AC260" s="20"/>
      <c r="AD260" s="20"/>
      <c r="AE260" s="40"/>
      <c r="AF260" s="20"/>
      <c r="AG260" s="20"/>
      <c r="AH260" s="20"/>
      <c r="AI260" s="20"/>
      <c r="AJ260" s="20"/>
      <c r="AK260" s="20"/>
      <c r="AL260" s="20"/>
      <c r="AM260" s="20"/>
      <c r="AN260" s="20"/>
      <c r="AO260" s="20"/>
      <c r="AP260" s="20"/>
      <c r="AQ260" s="40"/>
      <c r="AR260" s="20"/>
      <c r="AS260" s="20"/>
      <c r="AT260" s="20"/>
      <c r="AU260" s="880"/>
      <c r="AV260" s="880"/>
      <c r="AW260" s="880"/>
      <c r="AX260" s="880"/>
      <c r="AY260" s="20"/>
      <c r="AZ260" s="20"/>
      <c r="BA260" s="20"/>
      <c r="BB260" s="1092"/>
      <c r="BC260" s="1092"/>
      <c r="BD260" s="1092"/>
      <c r="BE260" s="20"/>
      <c r="BF260" s="20"/>
      <c r="BG260" s="20"/>
      <c r="BH260" s="20"/>
      <c r="BI260" s="20"/>
      <c r="BJ260" s="20"/>
      <c r="BK260" s="20"/>
      <c r="BL260" s="20"/>
      <c r="BM260" s="20"/>
      <c r="BN260" s="20"/>
      <c r="BO260" s="20"/>
      <c r="BP260" s="20"/>
      <c r="BQ260" s="20"/>
      <c r="BR260" s="20"/>
      <c r="BS260" s="20"/>
    </row>
    <row r="261" spans="1:71">
      <c r="A261" s="24"/>
      <c r="B261" s="20"/>
      <c r="C261" s="20"/>
      <c r="D261" s="20"/>
      <c r="E261" s="20"/>
      <c r="F261" s="20"/>
      <c r="G261" s="20"/>
      <c r="H261" s="20"/>
      <c r="I261" s="20"/>
      <c r="J261" s="20"/>
      <c r="K261" s="20"/>
      <c r="L261" s="20"/>
      <c r="M261" s="20"/>
      <c r="N261" s="20"/>
      <c r="O261" s="20"/>
      <c r="P261" s="20"/>
      <c r="Q261" s="40"/>
      <c r="R261" s="20"/>
      <c r="S261" s="40"/>
      <c r="T261" s="20"/>
      <c r="U261" s="20"/>
      <c r="V261" s="20"/>
      <c r="W261" s="40"/>
      <c r="X261" s="40"/>
      <c r="Y261" s="40"/>
      <c r="Z261" s="20"/>
      <c r="AA261" s="20"/>
      <c r="AB261" s="40"/>
      <c r="AC261" s="20"/>
      <c r="AD261" s="20"/>
      <c r="AE261" s="40"/>
      <c r="AF261" s="20"/>
      <c r="AG261" s="20"/>
      <c r="AH261" s="20"/>
      <c r="AI261" s="20"/>
      <c r="AJ261" s="20"/>
      <c r="AK261" s="20"/>
      <c r="AL261" s="20"/>
      <c r="AM261" s="20"/>
      <c r="AN261" s="20"/>
      <c r="AO261" s="20"/>
      <c r="AP261" s="20"/>
      <c r="AQ261" s="40"/>
      <c r="AR261" s="20"/>
      <c r="AS261" s="20"/>
      <c r="AT261" s="20"/>
      <c r="AU261" s="880"/>
      <c r="AV261" s="880"/>
      <c r="AW261" s="880"/>
      <c r="AX261" s="880"/>
      <c r="AY261" s="20"/>
      <c r="AZ261" s="20"/>
      <c r="BA261" s="20"/>
      <c r="BB261" s="1092"/>
      <c r="BC261" s="1092"/>
      <c r="BD261" s="1092"/>
      <c r="BE261" s="20"/>
      <c r="BF261" s="20"/>
      <c r="BG261" s="20"/>
      <c r="BH261" s="20"/>
      <c r="BI261" s="20"/>
      <c r="BJ261" s="20"/>
      <c r="BK261" s="20"/>
      <c r="BL261" s="20"/>
      <c r="BM261" s="20"/>
      <c r="BN261" s="20"/>
      <c r="BO261" s="20"/>
      <c r="BP261" s="20"/>
      <c r="BQ261" s="20"/>
      <c r="BR261" s="20"/>
      <c r="BS261" s="20"/>
    </row>
    <row r="262" spans="1:71">
      <c r="A262" s="24"/>
      <c r="B262" s="20"/>
      <c r="C262" s="20"/>
      <c r="D262" s="20"/>
      <c r="E262" s="20"/>
      <c r="F262" s="20"/>
      <c r="G262" s="20"/>
      <c r="H262" s="20"/>
      <c r="I262" s="20"/>
      <c r="J262" s="20"/>
      <c r="K262" s="20"/>
      <c r="L262" s="20"/>
      <c r="M262" s="20"/>
      <c r="N262" s="20"/>
      <c r="O262" s="20"/>
      <c r="P262" s="20"/>
      <c r="Q262" s="40"/>
      <c r="R262" s="20"/>
      <c r="S262" s="40"/>
      <c r="T262" s="20"/>
      <c r="U262" s="20"/>
      <c r="V262" s="20"/>
      <c r="W262" s="40"/>
      <c r="X262" s="40"/>
      <c r="Y262" s="40"/>
      <c r="Z262" s="20"/>
      <c r="AA262" s="20"/>
      <c r="AB262" s="40"/>
      <c r="AC262" s="20"/>
      <c r="AD262" s="20"/>
      <c r="AE262" s="40"/>
      <c r="AF262" s="20"/>
      <c r="AG262" s="20"/>
      <c r="AH262" s="20"/>
      <c r="AI262" s="20"/>
      <c r="AJ262" s="20"/>
      <c r="AK262" s="20"/>
      <c r="AL262" s="20"/>
      <c r="AM262" s="20"/>
      <c r="AN262" s="20"/>
      <c r="AO262" s="20"/>
      <c r="AP262" s="20"/>
      <c r="AQ262" s="40"/>
      <c r="AR262" s="20"/>
      <c r="AS262" s="20"/>
      <c r="AT262" s="20"/>
      <c r="AU262" s="880"/>
      <c r="AV262" s="880"/>
      <c r="AW262" s="880"/>
      <c r="AX262" s="880"/>
      <c r="AY262" s="20"/>
      <c r="AZ262" s="20"/>
      <c r="BA262" s="20"/>
      <c r="BB262" s="1092"/>
      <c r="BC262" s="1092"/>
      <c r="BD262" s="1092"/>
      <c r="BE262" s="20"/>
      <c r="BF262" s="20"/>
      <c r="BG262" s="20"/>
      <c r="BH262" s="20"/>
      <c r="BI262" s="20"/>
      <c r="BJ262" s="20"/>
      <c r="BK262" s="20"/>
      <c r="BL262" s="20"/>
      <c r="BM262" s="20"/>
      <c r="BN262" s="20"/>
      <c r="BO262" s="20"/>
      <c r="BP262" s="20"/>
      <c r="BQ262" s="20"/>
      <c r="BR262" s="20"/>
      <c r="BS262" s="20"/>
    </row>
    <row r="263" spans="1:71">
      <c r="A263" s="24"/>
      <c r="B263" s="20"/>
      <c r="C263" s="20"/>
      <c r="D263" s="20"/>
      <c r="E263" s="20"/>
      <c r="F263" s="20"/>
      <c r="G263" s="20"/>
      <c r="H263" s="20"/>
      <c r="I263" s="20"/>
      <c r="J263" s="20"/>
      <c r="K263" s="20"/>
      <c r="L263" s="20"/>
      <c r="M263" s="20"/>
      <c r="N263" s="20"/>
      <c r="O263" s="20"/>
      <c r="P263" s="20"/>
      <c r="Q263" s="40"/>
      <c r="R263" s="20"/>
      <c r="S263" s="40"/>
      <c r="T263" s="20"/>
      <c r="U263" s="20"/>
      <c r="V263" s="20"/>
      <c r="W263" s="40"/>
      <c r="X263" s="40"/>
      <c r="Y263" s="40"/>
      <c r="Z263" s="20"/>
      <c r="AA263" s="20"/>
      <c r="AB263" s="40"/>
      <c r="AC263" s="20"/>
      <c r="AD263" s="20"/>
      <c r="AE263" s="40"/>
      <c r="AF263" s="20"/>
      <c r="AG263" s="20"/>
      <c r="AH263" s="20"/>
      <c r="AI263" s="20"/>
      <c r="AJ263" s="20"/>
      <c r="AK263" s="20"/>
      <c r="AL263" s="20"/>
      <c r="AM263" s="20"/>
      <c r="AN263" s="20"/>
      <c r="AO263" s="20"/>
      <c r="AP263" s="20"/>
      <c r="AQ263" s="40"/>
      <c r="AR263" s="20"/>
      <c r="AS263" s="20"/>
      <c r="AT263" s="20"/>
      <c r="AU263" s="880"/>
      <c r="AV263" s="880"/>
      <c r="AW263" s="880"/>
      <c r="AX263" s="880"/>
      <c r="AY263" s="20"/>
      <c r="AZ263" s="20"/>
      <c r="BA263" s="20"/>
      <c r="BB263" s="1092"/>
      <c r="BC263" s="1092"/>
      <c r="BD263" s="1092"/>
      <c r="BE263" s="20"/>
      <c r="BF263" s="20"/>
      <c r="BG263" s="20"/>
      <c r="BH263" s="20"/>
      <c r="BI263" s="20"/>
      <c r="BJ263" s="20"/>
      <c r="BK263" s="20"/>
      <c r="BL263" s="20"/>
      <c r="BM263" s="20"/>
      <c r="BN263" s="20"/>
      <c r="BO263" s="20"/>
      <c r="BP263" s="20"/>
      <c r="BQ263" s="20"/>
      <c r="BR263" s="20"/>
      <c r="BS263" s="20"/>
    </row>
    <row r="264" spans="1:71">
      <c r="A264" s="24"/>
      <c r="B264" s="20"/>
      <c r="C264" s="20"/>
      <c r="D264" s="20"/>
      <c r="E264" s="20"/>
      <c r="F264" s="20"/>
      <c r="G264" s="20"/>
      <c r="H264" s="20"/>
      <c r="I264" s="20"/>
      <c r="J264" s="20"/>
      <c r="K264" s="20"/>
      <c r="L264" s="20"/>
      <c r="M264" s="20"/>
      <c r="N264" s="20"/>
      <c r="O264" s="20"/>
      <c r="P264" s="20"/>
      <c r="Q264" s="40"/>
      <c r="R264" s="20"/>
      <c r="S264" s="40"/>
      <c r="T264" s="20"/>
      <c r="U264" s="20"/>
      <c r="V264" s="20"/>
      <c r="W264" s="40"/>
      <c r="X264" s="40"/>
      <c r="Y264" s="40"/>
      <c r="Z264" s="20"/>
      <c r="AA264" s="20"/>
      <c r="AB264" s="40"/>
      <c r="AC264" s="20"/>
      <c r="AD264" s="20"/>
      <c r="AE264" s="40"/>
      <c r="AF264" s="20"/>
      <c r="AG264" s="20"/>
      <c r="AH264" s="20"/>
      <c r="AI264" s="20"/>
      <c r="AJ264" s="20"/>
      <c r="AK264" s="20"/>
      <c r="AL264" s="20"/>
      <c r="AM264" s="20"/>
      <c r="AN264" s="20"/>
      <c r="AO264" s="20"/>
      <c r="AP264" s="20"/>
      <c r="AQ264" s="40"/>
      <c r="AR264" s="20"/>
      <c r="AS264" s="20"/>
      <c r="AT264" s="20"/>
      <c r="AU264" s="880"/>
      <c r="AV264" s="880"/>
      <c r="AW264" s="880"/>
      <c r="AX264" s="880"/>
      <c r="AY264" s="20"/>
      <c r="AZ264" s="20"/>
      <c r="BA264" s="20"/>
      <c r="BB264" s="1092"/>
      <c r="BC264" s="1092"/>
      <c r="BD264" s="1092"/>
      <c r="BE264" s="20"/>
      <c r="BF264" s="20"/>
      <c r="BG264" s="20"/>
      <c r="BH264" s="20"/>
      <c r="BI264" s="20"/>
      <c r="BJ264" s="20"/>
      <c r="BK264" s="20"/>
      <c r="BL264" s="20"/>
      <c r="BM264" s="20"/>
      <c r="BN264" s="20"/>
      <c r="BO264" s="20"/>
      <c r="BP264" s="20"/>
      <c r="BQ264" s="20"/>
      <c r="BR264" s="20"/>
      <c r="BS264" s="20"/>
    </row>
    <row r="265" spans="1:71">
      <c r="A265" s="24"/>
      <c r="B265" s="20"/>
      <c r="C265" s="20"/>
      <c r="D265" s="20"/>
      <c r="E265" s="20"/>
      <c r="F265" s="20"/>
      <c r="G265" s="20"/>
      <c r="H265" s="20"/>
      <c r="I265" s="20"/>
      <c r="J265" s="20"/>
      <c r="K265" s="20"/>
      <c r="L265" s="20"/>
      <c r="M265" s="20"/>
      <c r="N265" s="20"/>
      <c r="O265" s="20"/>
      <c r="P265" s="20"/>
      <c r="Q265" s="40"/>
      <c r="R265" s="20"/>
      <c r="S265" s="40"/>
      <c r="T265" s="20"/>
      <c r="U265" s="20"/>
      <c r="V265" s="20"/>
      <c r="W265" s="40"/>
      <c r="X265" s="40"/>
      <c r="Y265" s="40"/>
      <c r="Z265" s="20"/>
      <c r="AA265" s="20"/>
      <c r="AB265" s="40"/>
      <c r="AC265" s="20"/>
      <c r="AD265" s="20"/>
      <c r="AE265" s="40"/>
      <c r="AF265" s="20"/>
      <c r="AG265" s="20"/>
      <c r="AH265" s="20"/>
      <c r="AI265" s="20"/>
      <c r="AJ265" s="20"/>
      <c r="AK265" s="20"/>
      <c r="AL265" s="20"/>
      <c r="AM265" s="20"/>
      <c r="AN265" s="20"/>
      <c r="AO265" s="20"/>
      <c r="AP265" s="20"/>
      <c r="AQ265" s="40"/>
      <c r="AR265" s="20"/>
      <c r="AS265" s="20"/>
      <c r="AT265" s="20"/>
      <c r="AU265" s="880"/>
      <c r="AV265" s="880"/>
      <c r="AW265" s="880"/>
      <c r="AX265" s="880"/>
      <c r="AY265" s="20"/>
      <c r="AZ265" s="20"/>
      <c r="BA265" s="20"/>
      <c r="BB265" s="1092"/>
      <c r="BC265" s="1092"/>
      <c r="BD265" s="1092"/>
      <c r="BE265" s="20"/>
      <c r="BF265" s="20"/>
      <c r="BG265" s="20"/>
      <c r="BH265" s="20"/>
      <c r="BI265" s="20"/>
      <c r="BJ265" s="20"/>
      <c r="BK265" s="20"/>
      <c r="BL265" s="20"/>
      <c r="BM265" s="20"/>
      <c r="BN265" s="20"/>
      <c r="BO265" s="20"/>
      <c r="BP265" s="20"/>
      <c r="BQ265" s="20"/>
      <c r="BR265" s="20"/>
      <c r="BS265" s="20"/>
    </row>
    <row r="266" spans="1:71">
      <c r="A266" s="24"/>
      <c r="B266" s="20"/>
      <c r="C266" s="20"/>
      <c r="D266" s="20"/>
      <c r="E266" s="20"/>
      <c r="F266" s="20"/>
      <c r="G266" s="20"/>
      <c r="H266" s="20"/>
      <c r="I266" s="20"/>
      <c r="J266" s="20"/>
      <c r="K266" s="20"/>
      <c r="L266" s="20"/>
      <c r="M266" s="20"/>
      <c r="N266" s="20"/>
      <c r="O266" s="20"/>
      <c r="P266" s="20"/>
      <c r="Q266" s="40"/>
      <c r="R266" s="20"/>
      <c r="S266" s="40"/>
      <c r="T266" s="20"/>
      <c r="U266" s="20"/>
      <c r="V266" s="20"/>
      <c r="W266" s="40"/>
      <c r="X266" s="40"/>
      <c r="Y266" s="40"/>
      <c r="Z266" s="20"/>
      <c r="AA266" s="20"/>
      <c r="AB266" s="40"/>
      <c r="AC266" s="20"/>
      <c r="AD266" s="20"/>
      <c r="AE266" s="40"/>
      <c r="AF266" s="20"/>
      <c r="AG266" s="20"/>
      <c r="AH266" s="20"/>
      <c r="AI266" s="20"/>
      <c r="AJ266" s="20"/>
      <c r="AK266" s="20"/>
      <c r="AL266" s="20"/>
      <c r="AM266" s="20"/>
      <c r="AN266" s="20"/>
      <c r="AO266" s="20"/>
      <c r="AP266" s="20"/>
      <c r="AQ266" s="40"/>
      <c r="AR266" s="20"/>
      <c r="AS266" s="20"/>
      <c r="AT266" s="20"/>
      <c r="AU266" s="880"/>
      <c r="AV266" s="880"/>
      <c r="AW266" s="880"/>
      <c r="AX266" s="880"/>
      <c r="AY266" s="20"/>
      <c r="AZ266" s="20"/>
      <c r="BA266" s="20"/>
      <c r="BB266" s="1092"/>
      <c r="BC266" s="1092"/>
      <c r="BD266" s="1092"/>
      <c r="BE266" s="20"/>
      <c r="BF266" s="20"/>
      <c r="BG266" s="20"/>
      <c r="BH266" s="20"/>
      <c r="BI266" s="20"/>
      <c r="BJ266" s="20"/>
      <c r="BK266" s="20"/>
      <c r="BL266" s="20"/>
      <c r="BM266" s="20"/>
      <c r="BN266" s="20"/>
      <c r="BO266" s="20"/>
      <c r="BP266" s="20"/>
      <c r="BQ266" s="20"/>
      <c r="BR266" s="20"/>
      <c r="BS266" s="20"/>
    </row>
    <row r="267" spans="1:71">
      <c r="A267" s="24"/>
      <c r="B267" s="20"/>
      <c r="C267" s="20"/>
      <c r="D267" s="20"/>
      <c r="E267" s="20"/>
      <c r="F267" s="20"/>
      <c r="G267" s="20"/>
      <c r="H267" s="20"/>
      <c r="I267" s="20"/>
      <c r="J267" s="20"/>
      <c r="K267" s="20"/>
      <c r="L267" s="20"/>
      <c r="M267" s="20"/>
      <c r="N267" s="20"/>
      <c r="O267" s="20"/>
      <c r="P267" s="20"/>
      <c r="Q267" s="40"/>
      <c r="R267" s="20"/>
      <c r="S267" s="40"/>
      <c r="T267" s="20"/>
      <c r="U267" s="20"/>
      <c r="V267" s="20"/>
      <c r="W267" s="40"/>
      <c r="X267" s="40"/>
      <c r="Y267" s="40"/>
      <c r="Z267" s="20"/>
      <c r="AA267" s="20"/>
      <c r="AB267" s="40"/>
      <c r="AC267" s="20"/>
      <c r="AD267" s="20"/>
      <c r="AE267" s="40"/>
      <c r="AF267" s="20"/>
      <c r="AG267" s="20"/>
      <c r="AH267" s="20"/>
      <c r="AI267" s="20"/>
      <c r="AJ267" s="20"/>
      <c r="AK267" s="20"/>
      <c r="AL267" s="20"/>
      <c r="AM267" s="20"/>
      <c r="AN267" s="20"/>
      <c r="AO267" s="20"/>
      <c r="AP267" s="20"/>
      <c r="AQ267" s="40"/>
      <c r="AR267" s="20"/>
      <c r="AS267" s="20"/>
      <c r="AT267" s="20"/>
      <c r="AU267" s="880"/>
      <c r="AV267" s="880"/>
      <c r="AW267" s="880"/>
      <c r="AX267" s="880"/>
      <c r="AY267" s="20"/>
      <c r="AZ267" s="20"/>
      <c r="BA267" s="20"/>
      <c r="BB267" s="1092"/>
      <c r="BC267" s="1092"/>
      <c r="BD267" s="1092"/>
      <c r="BE267" s="20"/>
      <c r="BF267" s="20"/>
      <c r="BG267" s="20"/>
      <c r="BH267" s="20"/>
      <c r="BI267" s="20"/>
      <c r="BJ267" s="20"/>
      <c r="BK267" s="20"/>
      <c r="BL267" s="20"/>
      <c r="BM267" s="20"/>
      <c r="BN267" s="20"/>
      <c r="BO267" s="20"/>
      <c r="BP267" s="20"/>
      <c r="BQ267" s="20"/>
      <c r="BR267" s="20"/>
      <c r="BS267" s="20"/>
    </row>
    <row r="268" spans="1:71">
      <c r="A268" s="24"/>
      <c r="B268" s="20"/>
      <c r="C268" s="20"/>
      <c r="D268" s="20"/>
      <c r="E268" s="20"/>
      <c r="F268" s="20"/>
      <c r="G268" s="20"/>
      <c r="H268" s="20"/>
      <c r="I268" s="20"/>
      <c r="J268" s="20"/>
      <c r="K268" s="20"/>
      <c r="L268" s="20"/>
      <c r="M268" s="20"/>
      <c r="N268" s="20"/>
      <c r="O268" s="20"/>
      <c r="P268" s="20"/>
      <c r="Q268" s="40"/>
      <c r="R268" s="20"/>
      <c r="S268" s="40"/>
      <c r="T268" s="20"/>
      <c r="U268" s="20"/>
      <c r="V268" s="20"/>
      <c r="W268" s="40"/>
      <c r="X268" s="40"/>
      <c r="Y268" s="40"/>
      <c r="Z268" s="20"/>
      <c r="AA268" s="20"/>
      <c r="AB268" s="40"/>
      <c r="AC268" s="20"/>
      <c r="AD268" s="20"/>
      <c r="AE268" s="40"/>
      <c r="AF268" s="20"/>
      <c r="AG268" s="20"/>
      <c r="AH268" s="20"/>
      <c r="AI268" s="20"/>
      <c r="AJ268" s="20"/>
      <c r="AK268" s="20"/>
      <c r="AL268" s="20"/>
      <c r="AM268" s="20"/>
      <c r="AN268" s="20"/>
      <c r="AO268" s="20"/>
      <c r="AP268" s="20"/>
      <c r="AQ268" s="40"/>
      <c r="AR268" s="20"/>
      <c r="AS268" s="20"/>
      <c r="AT268" s="20"/>
      <c r="AU268" s="880"/>
      <c r="AV268" s="880"/>
      <c r="AW268" s="880"/>
      <c r="AX268" s="880"/>
      <c r="AY268" s="20"/>
      <c r="AZ268" s="20"/>
      <c r="BA268" s="20"/>
      <c r="BB268" s="1092"/>
      <c r="BC268" s="1092"/>
      <c r="BD268" s="1092"/>
      <c r="BE268" s="20"/>
      <c r="BF268" s="20"/>
      <c r="BG268" s="20"/>
      <c r="BH268" s="20"/>
      <c r="BI268" s="20"/>
      <c r="BJ268" s="20"/>
      <c r="BK268" s="20"/>
      <c r="BL268" s="20"/>
      <c r="BM268" s="20"/>
      <c r="BN268" s="20"/>
      <c r="BO268" s="20"/>
      <c r="BP268" s="20"/>
      <c r="BQ268" s="20"/>
      <c r="BR268" s="20"/>
      <c r="BS268" s="20"/>
    </row>
    <row r="269" spans="1:71">
      <c r="A269" s="24"/>
      <c r="B269" s="20"/>
      <c r="C269" s="20"/>
      <c r="D269" s="20"/>
      <c r="E269" s="20"/>
      <c r="F269" s="20"/>
      <c r="G269" s="20"/>
      <c r="H269" s="20"/>
      <c r="I269" s="20"/>
      <c r="J269" s="20"/>
      <c r="K269" s="20"/>
      <c r="L269" s="20"/>
      <c r="M269" s="20"/>
      <c r="N269" s="20"/>
      <c r="O269" s="20"/>
      <c r="P269" s="20"/>
      <c r="Q269" s="40"/>
      <c r="R269" s="20"/>
      <c r="S269" s="40"/>
      <c r="T269" s="20"/>
      <c r="U269" s="20"/>
      <c r="V269" s="20"/>
      <c r="W269" s="40"/>
      <c r="X269" s="40"/>
      <c r="Y269" s="40"/>
      <c r="Z269" s="20"/>
      <c r="AA269" s="20"/>
      <c r="AB269" s="40"/>
      <c r="AC269" s="20"/>
      <c r="AD269" s="20"/>
      <c r="AE269" s="40"/>
      <c r="AF269" s="20"/>
      <c r="AG269" s="20"/>
      <c r="AH269" s="20"/>
      <c r="AI269" s="20"/>
      <c r="AJ269" s="20"/>
      <c r="AK269" s="20"/>
      <c r="AL269" s="20"/>
      <c r="AM269" s="20"/>
      <c r="AN269" s="20"/>
      <c r="AO269" s="20"/>
      <c r="AP269" s="20"/>
      <c r="AQ269" s="40"/>
      <c r="AR269" s="20"/>
      <c r="AS269" s="20"/>
      <c r="AT269" s="20"/>
      <c r="AU269" s="880"/>
      <c r="AV269" s="880"/>
      <c r="AW269" s="880"/>
      <c r="AX269" s="880"/>
      <c r="AY269" s="20"/>
      <c r="AZ269" s="20"/>
      <c r="BA269" s="20"/>
      <c r="BB269" s="1092"/>
      <c r="BC269" s="1092"/>
      <c r="BD269" s="1092"/>
      <c r="BE269" s="20"/>
      <c r="BF269" s="20"/>
      <c r="BG269" s="20"/>
      <c r="BH269" s="20"/>
      <c r="BI269" s="20"/>
      <c r="BJ269" s="20"/>
      <c r="BK269" s="20"/>
      <c r="BL269" s="20"/>
      <c r="BM269" s="20"/>
      <c r="BN269" s="20"/>
      <c r="BO269" s="20"/>
      <c r="BP269" s="20"/>
      <c r="BQ269" s="20"/>
      <c r="BR269" s="20"/>
      <c r="BS269" s="20"/>
    </row>
    <row r="270" spans="1:71">
      <c r="A270" s="24"/>
      <c r="B270" s="20"/>
      <c r="C270" s="20"/>
      <c r="D270" s="20"/>
      <c r="E270" s="20"/>
      <c r="F270" s="20"/>
      <c r="G270" s="20"/>
      <c r="H270" s="20"/>
      <c r="I270" s="20"/>
      <c r="J270" s="20"/>
      <c r="K270" s="20"/>
      <c r="L270" s="20"/>
      <c r="M270" s="20"/>
      <c r="N270" s="20"/>
      <c r="O270" s="20"/>
      <c r="P270" s="20"/>
      <c r="Q270" s="40"/>
      <c r="R270" s="20"/>
      <c r="S270" s="40"/>
      <c r="T270" s="20"/>
      <c r="U270" s="20"/>
      <c r="V270" s="20"/>
      <c r="W270" s="40"/>
      <c r="X270" s="40"/>
      <c r="Y270" s="40"/>
      <c r="Z270" s="20"/>
      <c r="AA270" s="20"/>
      <c r="AB270" s="40"/>
      <c r="AC270" s="20"/>
      <c r="AD270" s="20"/>
      <c r="AE270" s="40"/>
      <c r="AF270" s="20"/>
      <c r="AG270" s="20"/>
      <c r="AH270" s="20"/>
      <c r="AI270" s="20"/>
      <c r="AJ270" s="20"/>
      <c r="AK270" s="20"/>
      <c r="AL270" s="20"/>
      <c r="AM270" s="20"/>
      <c r="AN270" s="20"/>
      <c r="AO270" s="20"/>
      <c r="AP270" s="20"/>
      <c r="AQ270" s="40"/>
      <c r="AR270" s="20"/>
      <c r="AS270" s="20"/>
      <c r="AT270" s="20"/>
      <c r="AU270" s="880"/>
      <c r="AV270" s="880"/>
      <c r="AW270" s="880"/>
      <c r="AX270" s="880"/>
      <c r="AY270" s="20"/>
      <c r="AZ270" s="20"/>
      <c r="BA270" s="20"/>
      <c r="BB270" s="1092"/>
      <c r="BC270" s="1092"/>
      <c r="BD270" s="1092"/>
      <c r="BE270" s="20"/>
      <c r="BF270" s="20"/>
      <c r="BG270" s="20"/>
      <c r="BH270" s="20"/>
      <c r="BI270" s="20"/>
      <c r="BJ270" s="20"/>
      <c r="BK270" s="20"/>
      <c r="BL270" s="20"/>
      <c r="BM270" s="20"/>
      <c r="BN270" s="20"/>
      <c r="BO270" s="20"/>
      <c r="BP270" s="20"/>
      <c r="BQ270" s="20"/>
      <c r="BR270" s="20"/>
      <c r="BS270" s="20"/>
    </row>
    <row r="271" spans="1:71">
      <c r="A271" s="24"/>
      <c r="B271" s="20"/>
      <c r="C271" s="20"/>
      <c r="D271" s="20"/>
      <c r="E271" s="20"/>
      <c r="F271" s="20"/>
      <c r="G271" s="20"/>
      <c r="H271" s="20"/>
      <c r="I271" s="20"/>
      <c r="J271" s="20"/>
      <c r="K271" s="20"/>
      <c r="L271" s="20"/>
      <c r="M271" s="20"/>
      <c r="N271" s="20"/>
      <c r="O271" s="20"/>
      <c r="P271" s="20"/>
      <c r="Q271" s="40"/>
      <c r="R271" s="20"/>
      <c r="S271" s="40"/>
      <c r="T271" s="20"/>
      <c r="U271" s="20"/>
      <c r="V271" s="20"/>
      <c r="W271" s="40"/>
      <c r="X271" s="40"/>
      <c r="Y271" s="40"/>
      <c r="Z271" s="20"/>
      <c r="AA271" s="20"/>
      <c r="AB271" s="40"/>
      <c r="AC271" s="20"/>
      <c r="AD271" s="20"/>
      <c r="AE271" s="40"/>
      <c r="AF271" s="20"/>
      <c r="AG271" s="20"/>
      <c r="AH271" s="20"/>
      <c r="AI271" s="20"/>
      <c r="AJ271" s="20"/>
      <c r="AK271" s="20"/>
      <c r="AL271" s="20"/>
      <c r="AM271" s="20"/>
      <c r="AN271" s="20"/>
      <c r="AO271" s="20"/>
      <c r="AP271" s="20"/>
      <c r="AQ271" s="40"/>
      <c r="AR271" s="20"/>
      <c r="AS271" s="20"/>
      <c r="AT271" s="20"/>
      <c r="AU271" s="880"/>
      <c r="AV271" s="880"/>
      <c r="AW271" s="880"/>
      <c r="AX271" s="880"/>
      <c r="AY271" s="20"/>
      <c r="AZ271" s="20"/>
      <c r="BA271" s="20"/>
      <c r="BB271" s="1092"/>
      <c r="BC271" s="1092"/>
      <c r="BD271" s="1092"/>
      <c r="BE271" s="20"/>
      <c r="BF271" s="20"/>
      <c r="BG271" s="20"/>
      <c r="BH271" s="20"/>
      <c r="BI271" s="20"/>
      <c r="BJ271" s="20"/>
      <c r="BK271" s="20"/>
      <c r="BL271" s="20"/>
      <c r="BM271" s="20"/>
      <c r="BN271" s="20"/>
      <c r="BO271" s="20"/>
      <c r="BP271" s="20"/>
      <c r="BQ271" s="20"/>
      <c r="BR271" s="20"/>
      <c r="BS271" s="20"/>
    </row>
    <row r="272" spans="1:71">
      <c r="A272" s="24"/>
      <c r="B272" s="20"/>
      <c r="C272" s="20"/>
      <c r="D272" s="20"/>
      <c r="E272" s="20"/>
      <c r="F272" s="20"/>
      <c r="G272" s="20"/>
      <c r="H272" s="20"/>
      <c r="I272" s="20"/>
      <c r="J272" s="20"/>
      <c r="K272" s="20"/>
      <c r="L272" s="20"/>
      <c r="M272" s="20"/>
      <c r="N272" s="20"/>
      <c r="O272" s="20"/>
      <c r="P272" s="20"/>
      <c r="Q272" s="40"/>
      <c r="R272" s="20"/>
      <c r="S272" s="40"/>
      <c r="T272" s="20"/>
      <c r="U272" s="20"/>
      <c r="V272" s="20"/>
      <c r="W272" s="40"/>
      <c r="X272" s="40"/>
      <c r="Y272" s="40"/>
      <c r="Z272" s="20"/>
      <c r="AA272" s="20"/>
      <c r="AB272" s="40"/>
      <c r="AC272" s="20"/>
      <c r="AD272" s="20"/>
      <c r="AE272" s="40"/>
      <c r="AF272" s="20"/>
      <c r="AG272" s="20"/>
      <c r="AH272" s="20"/>
      <c r="AI272" s="20"/>
      <c r="AJ272" s="20"/>
      <c r="AK272" s="20"/>
      <c r="AL272" s="20"/>
      <c r="AM272" s="20"/>
      <c r="AN272" s="20"/>
      <c r="AO272" s="20"/>
      <c r="AP272" s="20"/>
      <c r="AQ272" s="40"/>
      <c r="AR272" s="20"/>
      <c r="AS272" s="20"/>
      <c r="AT272" s="20"/>
      <c r="AU272" s="880"/>
      <c r="AV272" s="880"/>
      <c r="AW272" s="880"/>
      <c r="AX272" s="880"/>
      <c r="AY272" s="20"/>
      <c r="AZ272" s="20"/>
      <c r="BA272" s="20"/>
      <c r="BB272" s="1092"/>
      <c r="BC272" s="1092"/>
      <c r="BD272" s="1092"/>
      <c r="BE272" s="20"/>
      <c r="BF272" s="20"/>
      <c r="BG272" s="20"/>
      <c r="BH272" s="20"/>
      <c r="BI272" s="20"/>
      <c r="BJ272" s="20"/>
      <c r="BK272" s="20"/>
      <c r="BL272" s="20"/>
      <c r="BM272" s="20"/>
      <c r="BN272" s="20"/>
      <c r="BO272" s="20"/>
      <c r="BP272" s="20"/>
      <c r="BQ272" s="20"/>
      <c r="BR272" s="20"/>
      <c r="BS272" s="20"/>
    </row>
    <row r="273" spans="1:71">
      <c r="A273" s="24"/>
      <c r="B273" s="20"/>
      <c r="C273" s="20"/>
      <c r="D273" s="20"/>
      <c r="E273" s="20"/>
      <c r="F273" s="20"/>
      <c r="G273" s="20"/>
      <c r="H273" s="20"/>
      <c r="I273" s="20"/>
      <c r="J273" s="20"/>
      <c r="K273" s="20"/>
      <c r="L273" s="20"/>
      <c r="M273" s="20"/>
      <c r="N273" s="20"/>
      <c r="O273" s="20"/>
      <c r="P273" s="20"/>
      <c r="Q273" s="40"/>
      <c r="R273" s="20"/>
      <c r="S273" s="40"/>
      <c r="T273" s="20"/>
      <c r="U273" s="20"/>
      <c r="V273" s="20"/>
      <c r="W273" s="40"/>
      <c r="X273" s="40"/>
      <c r="Y273" s="40"/>
      <c r="Z273" s="20"/>
      <c r="AA273" s="20"/>
      <c r="AB273" s="40"/>
      <c r="AC273" s="20"/>
      <c r="AD273" s="20"/>
      <c r="AE273" s="40"/>
      <c r="AF273" s="20"/>
      <c r="AG273" s="20"/>
      <c r="AH273" s="20"/>
      <c r="AI273" s="20"/>
      <c r="AJ273" s="20"/>
      <c r="AK273" s="20"/>
      <c r="AL273" s="20"/>
      <c r="AM273" s="20"/>
      <c r="AN273" s="20"/>
      <c r="AO273" s="20"/>
      <c r="AP273" s="20"/>
      <c r="AQ273" s="40"/>
      <c r="AR273" s="20"/>
      <c r="AS273" s="20"/>
      <c r="AT273" s="20"/>
      <c r="AU273" s="880"/>
      <c r="AV273" s="880"/>
      <c r="AW273" s="880"/>
      <c r="AX273" s="880"/>
      <c r="AY273" s="20"/>
      <c r="AZ273" s="20"/>
      <c r="BA273" s="20"/>
      <c r="BB273" s="1092"/>
      <c r="BC273" s="1092"/>
      <c r="BD273" s="1092"/>
      <c r="BE273" s="20"/>
      <c r="BF273" s="20"/>
      <c r="BG273" s="20"/>
      <c r="BH273" s="20"/>
      <c r="BI273" s="20"/>
      <c r="BJ273" s="20"/>
      <c r="BK273" s="20"/>
      <c r="BL273" s="20"/>
      <c r="BM273" s="20"/>
      <c r="BN273" s="20"/>
      <c r="BO273" s="20"/>
      <c r="BP273" s="20"/>
      <c r="BQ273" s="20"/>
      <c r="BR273" s="20"/>
      <c r="BS273" s="20"/>
    </row>
    <row r="274" spans="1:71">
      <c r="A274" s="24"/>
      <c r="B274" s="20"/>
      <c r="C274" s="20"/>
      <c r="D274" s="20"/>
      <c r="E274" s="20"/>
      <c r="F274" s="20"/>
      <c r="G274" s="20"/>
      <c r="H274" s="20"/>
      <c r="I274" s="20"/>
      <c r="J274" s="20"/>
      <c r="K274" s="20"/>
      <c r="L274" s="20"/>
      <c r="M274" s="20"/>
      <c r="N274" s="20"/>
      <c r="O274" s="20"/>
      <c r="P274" s="20"/>
      <c r="Q274" s="40"/>
      <c r="R274" s="20"/>
      <c r="S274" s="40"/>
      <c r="T274" s="20"/>
      <c r="U274" s="20"/>
      <c r="V274" s="20"/>
      <c r="W274" s="40"/>
      <c r="X274" s="40"/>
      <c r="Y274" s="40"/>
      <c r="Z274" s="20"/>
      <c r="AA274" s="20"/>
      <c r="AB274" s="40"/>
      <c r="AC274" s="20"/>
      <c r="AD274" s="20"/>
      <c r="AE274" s="40"/>
      <c r="AF274" s="20"/>
      <c r="AG274" s="20"/>
      <c r="AH274" s="20"/>
      <c r="AI274" s="20"/>
      <c r="AJ274" s="20"/>
      <c r="AK274" s="20"/>
      <c r="AL274" s="20"/>
      <c r="AM274" s="20"/>
      <c r="AN274" s="20"/>
      <c r="AO274" s="20"/>
      <c r="AP274" s="20"/>
      <c r="AQ274" s="40"/>
      <c r="AR274" s="20"/>
      <c r="AS274" s="20"/>
      <c r="AT274" s="20"/>
      <c r="AU274" s="880"/>
      <c r="AV274" s="880"/>
      <c r="AW274" s="880"/>
      <c r="AX274" s="880"/>
      <c r="AY274" s="20"/>
      <c r="AZ274" s="20"/>
      <c r="BA274" s="20"/>
      <c r="BB274" s="1092"/>
      <c r="BC274" s="1092"/>
      <c r="BD274" s="1092"/>
      <c r="BE274" s="20"/>
      <c r="BF274" s="20"/>
      <c r="BG274" s="20"/>
      <c r="BH274" s="20"/>
      <c r="BI274" s="20"/>
      <c r="BJ274" s="20"/>
      <c r="BK274" s="20"/>
      <c r="BL274" s="20"/>
      <c r="BM274" s="20"/>
      <c r="BN274" s="20"/>
      <c r="BO274" s="20"/>
      <c r="BP274" s="20"/>
      <c r="BQ274" s="20"/>
      <c r="BR274" s="20"/>
      <c r="BS274" s="20"/>
    </row>
    <row r="275" spans="1:71">
      <c r="A275" s="24"/>
      <c r="B275" s="20"/>
      <c r="C275" s="20"/>
      <c r="D275" s="20"/>
      <c r="E275" s="20"/>
      <c r="F275" s="20"/>
      <c r="G275" s="20"/>
      <c r="H275" s="20"/>
      <c r="I275" s="20"/>
      <c r="J275" s="20"/>
      <c r="K275" s="20"/>
      <c r="L275" s="20"/>
      <c r="M275" s="20"/>
      <c r="N275" s="20"/>
      <c r="O275" s="20"/>
      <c r="P275" s="20"/>
      <c r="Q275" s="40"/>
      <c r="R275" s="20"/>
      <c r="S275" s="40"/>
      <c r="T275" s="20"/>
      <c r="U275" s="20"/>
      <c r="V275" s="20"/>
      <c r="W275" s="40"/>
      <c r="X275" s="40"/>
      <c r="Y275" s="40"/>
      <c r="Z275" s="20"/>
      <c r="AA275" s="20"/>
      <c r="AB275" s="40"/>
      <c r="AC275" s="20"/>
      <c r="AD275" s="20"/>
      <c r="AE275" s="40"/>
      <c r="AF275" s="20"/>
      <c r="AG275" s="20"/>
      <c r="AH275" s="20"/>
      <c r="AI275" s="20"/>
      <c r="AJ275" s="20"/>
      <c r="AK275" s="20"/>
      <c r="AL275" s="20"/>
      <c r="AM275" s="20"/>
      <c r="AN275" s="20"/>
      <c r="AO275" s="20"/>
      <c r="AP275" s="20"/>
      <c r="AQ275" s="40"/>
      <c r="AR275" s="20"/>
      <c r="AS275" s="20"/>
      <c r="AT275" s="20"/>
      <c r="AU275" s="880"/>
      <c r="AV275" s="880"/>
      <c r="AW275" s="880"/>
      <c r="AX275" s="880"/>
      <c r="AY275" s="20"/>
      <c r="AZ275" s="20"/>
      <c r="BA275" s="20"/>
      <c r="BB275" s="1092"/>
      <c r="BC275" s="1092"/>
      <c r="BD275" s="1092"/>
      <c r="BE275" s="20"/>
      <c r="BF275" s="20"/>
      <c r="BG275" s="20"/>
      <c r="BH275" s="20"/>
      <c r="BI275" s="20"/>
      <c r="BJ275" s="20"/>
      <c r="BK275" s="20"/>
      <c r="BL275" s="20"/>
      <c r="BM275" s="20"/>
      <c r="BN275" s="20"/>
      <c r="BO275" s="20"/>
      <c r="BP275" s="20"/>
      <c r="BQ275" s="20"/>
      <c r="BR275" s="20"/>
      <c r="BS275" s="20"/>
    </row>
    <row r="276" spans="1:71">
      <c r="A276" s="24"/>
      <c r="B276" s="20"/>
      <c r="C276" s="20"/>
      <c r="D276" s="20"/>
      <c r="E276" s="20"/>
      <c r="F276" s="20"/>
      <c r="G276" s="20"/>
      <c r="H276" s="20"/>
      <c r="I276" s="20"/>
      <c r="J276" s="20"/>
      <c r="K276" s="20"/>
      <c r="L276" s="20"/>
      <c r="M276" s="20"/>
      <c r="N276" s="20"/>
      <c r="O276" s="20"/>
      <c r="P276" s="20"/>
      <c r="Q276" s="40"/>
      <c r="R276" s="20"/>
      <c r="S276" s="40"/>
      <c r="T276" s="20"/>
      <c r="U276" s="20"/>
      <c r="V276" s="20"/>
      <c r="W276" s="40"/>
      <c r="X276" s="40"/>
      <c r="Y276" s="40"/>
      <c r="Z276" s="20"/>
      <c r="AA276" s="20"/>
      <c r="AB276" s="40"/>
      <c r="AC276" s="20"/>
      <c r="AD276" s="20"/>
      <c r="AE276" s="40"/>
      <c r="AF276" s="20"/>
      <c r="AG276" s="20"/>
      <c r="AH276" s="20"/>
      <c r="AI276" s="20"/>
      <c r="AJ276" s="20"/>
      <c r="AK276" s="20"/>
      <c r="AL276" s="20"/>
      <c r="AM276" s="20"/>
      <c r="AN276" s="20"/>
      <c r="AO276" s="20"/>
      <c r="AP276" s="20"/>
      <c r="AQ276" s="40"/>
      <c r="AR276" s="20"/>
      <c r="AS276" s="20"/>
      <c r="AT276" s="20"/>
      <c r="AU276" s="880"/>
      <c r="AV276" s="880"/>
      <c r="AW276" s="880"/>
      <c r="AX276" s="880"/>
      <c r="AY276" s="20"/>
      <c r="AZ276" s="20"/>
      <c r="BA276" s="20"/>
      <c r="BB276" s="1092"/>
      <c r="BC276" s="1092"/>
      <c r="BD276" s="1092"/>
      <c r="BE276" s="20"/>
      <c r="BF276" s="20"/>
      <c r="BG276" s="20"/>
      <c r="BH276" s="20"/>
      <c r="BI276" s="20"/>
      <c r="BJ276" s="20"/>
      <c r="BK276" s="20"/>
      <c r="BL276" s="20"/>
      <c r="BM276" s="20"/>
      <c r="BN276" s="20"/>
      <c r="BO276" s="20"/>
      <c r="BP276" s="20"/>
      <c r="BQ276" s="20"/>
      <c r="BR276" s="20"/>
      <c r="BS276" s="20"/>
    </row>
    <row r="277" spans="1:71">
      <c r="A277" s="24"/>
      <c r="B277" s="20"/>
      <c r="C277" s="20"/>
      <c r="D277" s="20"/>
      <c r="E277" s="20"/>
      <c r="F277" s="20"/>
      <c r="G277" s="20"/>
      <c r="H277" s="20"/>
      <c r="I277" s="20"/>
      <c r="J277" s="20"/>
      <c r="K277" s="20"/>
      <c r="L277" s="20"/>
      <c r="M277" s="20"/>
      <c r="N277" s="20"/>
      <c r="O277" s="20"/>
      <c r="P277" s="20"/>
      <c r="Q277" s="40"/>
      <c r="R277" s="20"/>
      <c r="S277" s="40"/>
      <c r="T277" s="20"/>
      <c r="U277" s="20"/>
      <c r="V277" s="20"/>
      <c r="W277" s="40"/>
      <c r="X277" s="40"/>
      <c r="Y277" s="40"/>
      <c r="Z277" s="20"/>
      <c r="AA277" s="20"/>
      <c r="AB277" s="40"/>
      <c r="AC277" s="20"/>
      <c r="AD277" s="20"/>
      <c r="AE277" s="40"/>
      <c r="AF277" s="20"/>
      <c r="AG277" s="20"/>
      <c r="AH277" s="20"/>
      <c r="AI277" s="20"/>
      <c r="AJ277" s="20"/>
      <c r="AK277" s="20"/>
      <c r="AL277" s="20"/>
      <c r="AM277" s="20"/>
      <c r="AN277" s="20"/>
      <c r="AO277" s="20"/>
      <c r="AP277" s="20"/>
      <c r="AQ277" s="40"/>
      <c r="AR277" s="20"/>
      <c r="AS277" s="20"/>
      <c r="AT277" s="20"/>
      <c r="AU277" s="880"/>
      <c r="AV277" s="880"/>
      <c r="AW277" s="880"/>
      <c r="AX277" s="880"/>
      <c r="AY277" s="20"/>
      <c r="AZ277" s="20"/>
      <c r="BA277" s="20"/>
      <c r="BB277" s="1092"/>
      <c r="BC277" s="1092"/>
      <c r="BD277" s="1092"/>
      <c r="BE277" s="20"/>
      <c r="BF277" s="20"/>
      <c r="BG277" s="20"/>
      <c r="BH277" s="20"/>
      <c r="BI277" s="20"/>
      <c r="BJ277" s="20"/>
      <c r="BK277" s="20"/>
      <c r="BL277" s="20"/>
      <c r="BM277" s="20"/>
      <c r="BN277" s="20"/>
      <c r="BO277" s="20"/>
      <c r="BP277" s="20"/>
      <c r="BQ277" s="20"/>
      <c r="BR277" s="20"/>
      <c r="BS277" s="20"/>
    </row>
    <row r="278" spans="1:71">
      <c r="A278" s="24"/>
      <c r="B278" s="20"/>
      <c r="C278" s="20"/>
      <c r="D278" s="20"/>
      <c r="E278" s="20"/>
      <c r="F278" s="20"/>
      <c r="G278" s="20"/>
      <c r="H278" s="20"/>
      <c r="I278" s="20"/>
      <c r="J278" s="20"/>
      <c r="K278" s="20"/>
      <c r="L278" s="20"/>
      <c r="M278" s="20"/>
      <c r="N278" s="20"/>
      <c r="O278" s="20"/>
      <c r="P278" s="20"/>
      <c r="Q278" s="40"/>
      <c r="R278" s="20"/>
      <c r="S278" s="40"/>
      <c r="T278" s="20"/>
      <c r="U278" s="20"/>
      <c r="V278" s="20"/>
      <c r="W278" s="40"/>
      <c r="X278" s="40"/>
      <c r="Y278" s="40"/>
      <c r="Z278" s="20"/>
      <c r="AA278" s="20"/>
      <c r="AB278" s="40"/>
      <c r="AC278" s="20"/>
      <c r="AD278" s="20"/>
      <c r="AE278" s="40"/>
      <c r="AF278" s="20"/>
      <c r="AG278" s="20"/>
      <c r="AH278" s="20"/>
      <c r="AI278" s="20"/>
      <c r="AJ278" s="20"/>
      <c r="AK278" s="20"/>
      <c r="AL278" s="20"/>
      <c r="AM278" s="20"/>
      <c r="AN278" s="20"/>
      <c r="AO278" s="20"/>
      <c r="AP278" s="20"/>
      <c r="AQ278" s="40"/>
      <c r="AR278" s="20"/>
      <c r="AS278" s="20"/>
      <c r="AT278" s="20"/>
      <c r="AU278" s="880"/>
      <c r="AV278" s="880"/>
      <c r="AW278" s="880"/>
      <c r="AX278" s="880"/>
      <c r="AY278" s="20"/>
      <c r="AZ278" s="20"/>
      <c r="BA278" s="20"/>
      <c r="BB278" s="1092"/>
      <c r="BC278" s="1092"/>
      <c r="BD278" s="1092"/>
      <c r="BE278" s="20"/>
      <c r="BF278" s="20"/>
      <c r="BG278" s="20"/>
      <c r="BH278" s="20"/>
      <c r="BI278" s="20"/>
      <c r="BJ278" s="20"/>
      <c r="BK278" s="20"/>
      <c r="BL278" s="20"/>
      <c r="BM278" s="20"/>
      <c r="BN278" s="20"/>
      <c r="BO278" s="20"/>
      <c r="BP278" s="20"/>
      <c r="BQ278" s="20"/>
      <c r="BR278" s="20"/>
      <c r="BS278" s="20"/>
    </row>
    <row r="279" spans="1:71">
      <c r="A279" s="24"/>
      <c r="B279" s="20"/>
      <c r="C279" s="20"/>
      <c r="D279" s="20"/>
      <c r="E279" s="20"/>
      <c r="F279" s="20"/>
      <c r="G279" s="20"/>
      <c r="H279" s="20"/>
      <c r="I279" s="20"/>
      <c r="J279" s="20"/>
      <c r="K279" s="20"/>
      <c r="L279" s="20"/>
      <c r="M279" s="20"/>
      <c r="N279" s="20"/>
      <c r="O279" s="20"/>
      <c r="P279" s="20"/>
      <c r="Q279" s="40"/>
      <c r="R279" s="20"/>
      <c r="S279" s="40"/>
      <c r="T279" s="20"/>
      <c r="U279" s="20"/>
      <c r="V279" s="20"/>
      <c r="W279" s="40"/>
      <c r="X279" s="40"/>
      <c r="Y279" s="40"/>
      <c r="Z279" s="20"/>
      <c r="AA279" s="20"/>
      <c r="AB279" s="40"/>
      <c r="AC279" s="20"/>
      <c r="AD279" s="20"/>
      <c r="AE279" s="40"/>
      <c r="AF279" s="20"/>
      <c r="AG279" s="20"/>
      <c r="AH279" s="20"/>
      <c r="AI279" s="20"/>
      <c r="AJ279" s="20"/>
      <c r="AK279" s="20"/>
      <c r="AL279" s="20"/>
      <c r="AM279" s="20"/>
      <c r="AN279" s="20"/>
      <c r="AO279" s="20"/>
      <c r="AP279" s="20"/>
      <c r="AQ279" s="40"/>
      <c r="AR279" s="20"/>
      <c r="AS279" s="20"/>
      <c r="AT279" s="20"/>
      <c r="AU279" s="880"/>
      <c r="AV279" s="880"/>
      <c r="AW279" s="880"/>
      <c r="AX279" s="880"/>
      <c r="AY279" s="20"/>
      <c r="AZ279" s="20"/>
      <c r="BA279" s="20"/>
      <c r="BB279" s="1092"/>
      <c r="BC279" s="1092"/>
      <c r="BD279" s="1092"/>
      <c r="BE279" s="20"/>
      <c r="BF279" s="20"/>
      <c r="BG279" s="20"/>
      <c r="BH279" s="20"/>
      <c r="BI279" s="20"/>
      <c r="BJ279" s="20"/>
      <c r="BK279" s="20"/>
      <c r="BL279" s="20"/>
      <c r="BM279" s="20"/>
      <c r="BN279" s="20"/>
      <c r="BO279" s="20"/>
      <c r="BP279" s="20"/>
      <c r="BQ279" s="20"/>
      <c r="BR279" s="20"/>
      <c r="BS279" s="20"/>
    </row>
    <row r="280" spans="1:71">
      <c r="A280" s="24"/>
      <c r="B280" s="20"/>
      <c r="C280" s="20"/>
      <c r="D280" s="20"/>
      <c r="E280" s="20"/>
      <c r="F280" s="20"/>
      <c r="G280" s="20"/>
      <c r="H280" s="20"/>
      <c r="I280" s="20"/>
      <c r="J280" s="20"/>
      <c r="K280" s="20"/>
      <c r="L280" s="20"/>
      <c r="M280" s="20"/>
      <c r="N280" s="20"/>
      <c r="O280" s="20"/>
      <c r="P280" s="20"/>
      <c r="Q280" s="40"/>
      <c r="R280" s="20"/>
      <c r="S280" s="40"/>
      <c r="T280" s="20"/>
      <c r="U280" s="20"/>
      <c r="V280" s="20"/>
      <c r="W280" s="40"/>
      <c r="X280" s="40"/>
      <c r="Y280" s="40"/>
      <c r="Z280" s="20"/>
      <c r="AA280" s="20"/>
      <c r="AB280" s="40"/>
      <c r="AC280" s="20"/>
      <c r="AD280" s="20"/>
      <c r="AE280" s="40"/>
      <c r="AF280" s="20"/>
      <c r="AG280" s="20"/>
      <c r="AH280" s="20"/>
      <c r="AI280" s="20"/>
      <c r="AJ280" s="20"/>
      <c r="AK280" s="20"/>
      <c r="AL280" s="20"/>
      <c r="AM280" s="20"/>
      <c r="AN280" s="20"/>
      <c r="AO280" s="20"/>
      <c r="AP280" s="20"/>
      <c r="AQ280" s="40"/>
      <c r="AR280" s="20"/>
      <c r="AS280" s="20"/>
      <c r="AT280" s="20"/>
      <c r="AU280" s="880"/>
      <c r="AV280" s="880"/>
      <c r="AW280" s="880"/>
      <c r="AX280" s="880"/>
      <c r="AY280" s="20"/>
      <c r="AZ280" s="20"/>
      <c r="BA280" s="20"/>
      <c r="BB280" s="1092"/>
      <c r="BC280" s="1092"/>
      <c r="BD280" s="1092"/>
      <c r="BE280" s="20"/>
      <c r="BF280" s="20"/>
      <c r="BG280" s="20"/>
      <c r="BH280" s="20"/>
      <c r="BI280" s="20"/>
      <c r="BJ280" s="20"/>
      <c r="BK280" s="20"/>
      <c r="BL280" s="20"/>
      <c r="BM280" s="20"/>
      <c r="BN280" s="20"/>
      <c r="BO280" s="20"/>
      <c r="BP280" s="20"/>
      <c r="BQ280" s="20"/>
      <c r="BR280" s="20"/>
      <c r="BS280" s="20"/>
    </row>
    <row r="281" spans="1:71">
      <c r="A281" s="24"/>
      <c r="B281" s="20"/>
      <c r="C281" s="20"/>
      <c r="D281" s="20"/>
      <c r="E281" s="20"/>
      <c r="F281" s="20"/>
      <c r="G281" s="20"/>
      <c r="H281" s="20"/>
      <c r="I281" s="20"/>
      <c r="J281" s="20"/>
      <c r="K281" s="20"/>
      <c r="L281" s="20"/>
      <c r="M281" s="20"/>
      <c r="N281" s="20"/>
      <c r="O281" s="20"/>
      <c r="P281" s="20"/>
      <c r="Q281" s="40"/>
      <c r="R281" s="20"/>
      <c r="S281" s="40"/>
      <c r="T281" s="20"/>
      <c r="U281" s="20"/>
      <c r="V281" s="20"/>
      <c r="W281" s="40"/>
      <c r="X281" s="40"/>
      <c r="Y281" s="40"/>
      <c r="Z281" s="20"/>
      <c r="AA281" s="20"/>
      <c r="AB281" s="40"/>
      <c r="AC281" s="20"/>
      <c r="AD281" s="20"/>
      <c r="AE281" s="40"/>
      <c r="AF281" s="20"/>
      <c r="AG281" s="20"/>
      <c r="AH281" s="20"/>
      <c r="AI281" s="20"/>
      <c r="AJ281" s="20"/>
      <c r="AK281" s="20"/>
      <c r="AL281" s="20"/>
      <c r="AM281" s="20"/>
      <c r="AN281" s="20"/>
      <c r="AO281" s="20"/>
      <c r="AP281" s="20"/>
      <c r="AQ281" s="40"/>
      <c r="AR281" s="20"/>
      <c r="AS281" s="20"/>
      <c r="AT281" s="20"/>
      <c r="AU281" s="880"/>
      <c r="AV281" s="880"/>
      <c r="AW281" s="880"/>
      <c r="AX281" s="880"/>
      <c r="AY281" s="20"/>
      <c r="AZ281" s="20"/>
      <c r="BA281" s="20"/>
      <c r="BB281" s="1092"/>
      <c r="BC281" s="1092"/>
      <c r="BD281" s="1092"/>
      <c r="BE281" s="20"/>
      <c r="BF281" s="20"/>
      <c r="BG281" s="20"/>
      <c r="BH281" s="20"/>
      <c r="BI281" s="20"/>
      <c r="BJ281" s="20"/>
      <c r="BK281" s="20"/>
      <c r="BL281" s="20"/>
      <c r="BM281" s="20"/>
      <c r="BN281" s="20"/>
      <c r="BO281" s="20"/>
      <c r="BP281" s="20"/>
      <c r="BQ281" s="20"/>
      <c r="BR281" s="20"/>
      <c r="BS281" s="20"/>
    </row>
    <row r="282" spans="1:71">
      <c r="A282" s="24"/>
      <c r="B282" s="20"/>
      <c r="C282" s="20"/>
      <c r="D282" s="20"/>
      <c r="E282" s="20"/>
      <c r="F282" s="20"/>
      <c r="G282" s="20"/>
      <c r="H282" s="20"/>
      <c r="I282" s="20"/>
      <c r="J282" s="20"/>
      <c r="K282" s="20"/>
      <c r="L282" s="20"/>
      <c r="M282" s="20"/>
      <c r="N282" s="20"/>
      <c r="O282" s="20"/>
      <c r="P282" s="20"/>
      <c r="Q282" s="40"/>
      <c r="R282" s="20"/>
      <c r="S282" s="40"/>
      <c r="T282" s="20"/>
      <c r="U282" s="20"/>
      <c r="V282" s="20"/>
      <c r="W282" s="40"/>
      <c r="X282" s="40"/>
      <c r="Y282" s="40"/>
      <c r="Z282" s="20"/>
      <c r="AA282" s="20"/>
      <c r="AB282" s="40"/>
      <c r="AC282" s="20"/>
      <c r="AD282" s="20"/>
      <c r="AE282" s="40"/>
      <c r="AF282" s="20"/>
      <c r="AG282" s="20"/>
      <c r="AH282" s="20"/>
      <c r="AI282" s="20"/>
      <c r="AJ282" s="20"/>
      <c r="AK282" s="20"/>
      <c r="AL282" s="20"/>
      <c r="AM282" s="20"/>
      <c r="AN282" s="20"/>
      <c r="AO282" s="20"/>
      <c r="AP282" s="20"/>
      <c r="AQ282" s="40"/>
      <c r="AR282" s="20"/>
      <c r="AS282" s="20"/>
      <c r="AT282" s="20"/>
      <c r="AU282" s="880"/>
      <c r="AV282" s="880"/>
      <c r="AW282" s="880"/>
      <c r="AX282" s="880"/>
      <c r="AY282" s="20"/>
      <c r="AZ282" s="20"/>
      <c r="BA282" s="20"/>
      <c r="BB282" s="1092"/>
      <c r="BC282" s="1092"/>
      <c r="BD282" s="1092"/>
      <c r="BE282" s="20"/>
      <c r="BF282" s="20"/>
      <c r="BG282" s="20"/>
      <c r="BH282" s="20"/>
      <c r="BI282" s="20"/>
      <c r="BJ282" s="20"/>
      <c r="BK282" s="20"/>
      <c r="BL282" s="20"/>
      <c r="BM282" s="20"/>
      <c r="BN282" s="20"/>
      <c r="BO282" s="20"/>
      <c r="BP282" s="20"/>
      <c r="BQ282" s="20"/>
      <c r="BR282" s="20"/>
      <c r="BS282" s="20"/>
    </row>
    <row r="283" spans="1:71">
      <c r="A283" s="24"/>
      <c r="B283" s="20"/>
      <c r="C283" s="20"/>
      <c r="D283" s="20"/>
      <c r="E283" s="20"/>
      <c r="F283" s="20"/>
      <c r="G283" s="20"/>
      <c r="H283" s="20"/>
      <c r="I283" s="20"/>
      <c r="J283" s="20"/>
      <c r="K283" s="20"/>
      <c r="L283" s="20"/>
      <c r="M283" s="20"/>
      <c r="N283" s="20"/>
      <c r="O283" s="20"/>
      <c r="P283" s="20"/>
      <c r="Q283" s="40"/>
      <c r="R283" s="20"/>
      <c r="S283" s="40"/>
      <c r="T283" s="20"/>
      <c r="U283" s="20"/>
      <c r="V283" s="20"/>
      <c r="W283" s="40"/>
      <c r="X283" s="40"/>
      <c r="Y283" s="40"/>
      <c r="Z283" s="20"/>
      <c r="AA283" s="20"/>
      <c r="AB283" s="40"/>
      <c r="AC283" s="20"/>
      <c r="AD283" s="20"/>
      <c r="AE283" s="40"/>
      <c r="AF283" s="20"/>
      <c r="AG283" s="20"/>
      <c r="AH283" s="20"/>
      <c r="AI283" s="20"/>
      <c r="AJ283" s="20"/>
      <c r="AK283" s="20"/>
      <c r="AL283" s="20"/>
      <c r="AM283" s="20"/>
      <c r="AN283" s="20"/>
      <c r="AO283" s="20"/>
      <c r="AP283" s="20"/>
      <c r="AQ283" s="40"/>
      <c r="AR283" s="20"/>
      <c r="AS283" s="20"/>
      <c r="AT283" s="20"/>
      <c r="AU283" s="880"/>
      <c r="AV283" s="880"/>
      <c r="AW283" s="880"/>
      <c r="AX283" s="880"/>
      <c r="AY283" s="20"/>
      <c r="AZ283" s="20"/>
      <c r="BA283" s="20"/>
      <c r="BB283" s="1092"/>
      <c r="BC283" s="1092"/>
      <c r="BD283" s="1092"/>
      <c r="BE283" s="20"/>
      <c r="BF283" s="20"/>
      <c r="BG283" s="20"/>
      <c r="BH283" s="20"/>
      <c r="BI283" s="20"/>
      <c r="BJ283" s="20"/>
      <c r="BK283" s="20"/>
      <c r="BL283" s="20"/>
      <c r="BM283" s="20"/>
      <c r="BN283" s="20"/>
      <c r="BO283" s="20"/>
      <c r="BP283" s="20"/>
      <c r="BQ283" s="20"/>
      <c r="BR283" s="20"/>
      <c r="BS283" s="20"/>
    </row>
    <row r="284" spans="1:71">
      <c r="A284" s="24"/>
      <c r="B284" s="20"/>
      <c r="C284" s="20"/>
      <c r="D284" s="20"/>
      <c r="E284" s="20"/>
      <c r="F284" s="20"/>
      <c r="G284" s="20"/>
      <c r="H284" s="20"/>
      <c r="I284" s="20"/>
      <c r="J284" s="20"/>
      <c r="K284" s="20"/>
      <c r="L284" s="20"/>
      <c r="M284" s="20"/>
      <c r="N284" s="20"/>
      <c r="O284" s="20"/>
      <c r="P284" s="20"/>
      <c r="Q284" s="40"/>
      <c r="R284" s="20"/>
      <c r="S284" s="40"/>
      <c r="T284" s="20"/>
      <c r="U284" s="20"/>
      <c r="V284" s="20"/>
      <c r="W284" s="40"/>
      <c r="X284" s="40"/>
      <c r="Y284" s="40"/>
      <c r="Z284" s="20"/>
      <c r="AA284" s="20"/>
      <c r="AB284" s="40"/>
      <c r="AC284" s="20"/>
      <c r="AD284" s="20"/>
      <c r="AE284" s="40"/>
      <c r="AF284" s="20"/>
      <c r="AG284" s="20"/>
      <c r="AH284" s="20"/>
      <c r="AI284" s="20"/>
      <c r="AJ284" s="20"/>
      <c r="AK284" s="20"/>
      <c r="AL284" s="20"/>
      <c r="AM284" s="20"/>
      <c r="AN284" s="20"/>
      <c r="AO284" s="20"/>
      <c r="AP284" s="20"/>
      <c r="AQ284" s="40"/>
      <c r="AR284" s="20"/>
      <c r="AS284" s="20"/>
      <c r="AT284" s="20"/>
      <c r="AU284" s="880"/>
      <c r="AV284" s="880"/>
      <c r="AW284" s="880"/>
      <c r="AX284" s="880"/>
      <c r="AY284" s="20"/>
      <c r="AZ284" s="20"/>
      <c r="BA284" s="20"/>
      <c r="BB284" s="1092"/>
      <c r="BC284" s="1092"/>
      <c r="BD284" s="1092"/>
      <c r="BE284" s="20"/>
      <c r="BF284" s="20"/>
      <c r="BG284" s="20"/>
      <c r="BH284" s="20"/>
      <c r="BI284" s="20"/>
      <c r="BJ284" s="20"/>
      <c r="BK284" s="20"/>
      <c r="BL284" s="20"/>
      <c r="BM284" s="20"/>
      <c r="BN284" s="20"/>
      <c r="BO284" s="20"/>
      <c r="BP284" s="20"/>
      <c r="BQ284" s="20"/>
      <c r="BR284" s="20"/>
      <c r="BS284" s="20"/>
    </row>
    <row r="285" spans="1:71">
      <c r="A285" s="24"/>
      <c r="B285" s="20"/>
      <c r="C285" s="20"/>
      <c r="D285" s="20"/>
      <c r="E285" s="20"/>
      <c r="F285" s="20"/>
      <c r="G285" s="20"/>
      <c r="H285" s="20"/>
      <c r="I285" s="20"/>
      <c r="J285" s="20"/>
      <c r="K285" s="20"/>
      <c r="L285" s="20"/>
      <c r="M285" s="20"/>
      <c r="N285" s="20"/>
      <c r="O285" s="20"/>
      <c r="P285" s="20"/>
      <c r="Q285" s="40"/>
      <c r="R285" s="20"/>
      <c r="S285" s="40"/>
      <c r="T285" s="20"/>
      <c r="U285" s="20"/>
      <c r="V285" s="20"/>
      <c r="W285" s="40"/>
      <c r="X285" s="40"/>
      <c r="Y285" s="40"/>
      <c r="Z285" s="20"/>
      <c r="AA285" s="20"/>
      <c r="AB285" s="40"/>
      <c r="AC285" s="20"/>
      <c r="AD285" s="20"/>
      <c r="AE285" s="40"/>
      <c r="AF285" s="20"/>
      <c r="AG285" s="20"/>
      <c r="AH285" s="20"/>
      <c r="AI285" s="20"/>
      <c r="AJ285" s="20"/>
      <c r="AK285" s="20"/>
      <c r="AL285" s="20"/>
      <c r="AM285" s="20"/>
      <c r="AN285" s="20"/>
      <c r="AO285" s="20"/>
      <c r="AP285" s="20"/>
      <c r="AQ285" s="40"/>
      <c r="AR285" s="20"/>
      <c r="AS285" s="20"/>
      <c r="AT285" s="20"/>
      <c r="AU285" s="880"/>
      <c r="AV285" s="880"/>
      <c r="AW285" s="880"/>
      <c r="AX285" s="880"/>
      <c r="AY285" s="20"/>
      <c r="AZ285" s="20"/>
      <c r="BA285" s="20"/>
      <c r="BB285" s="1092"/>
      <c r="BC285" s="1092"/>
      <c r="BD285" s="1092"/>
      <c r="BE285" s="20"/>
      <c r="BF285" s="20"/>
      <c r="BG285" s="20"/>
      <c r="BH285" s="20"/>
      <c r="BI285" s="20"/>
      <c r="BJ285" s="20"/>
      <c r="BK285" s="20"/>
      <c r="BL285" s="20"/>
      <c r="BM285" s="20"/>
      <c r="BN285" s="20"/>
      <c r="BO285" s="20"/>
      <c r="BP285" s="20"/>
      <c r="BQ285" s="20"/>
      <c r="BR285" s="20"/>
      <c r="BS285" s="20"/>
    </row>
    <row r="286" spans="1:71">
      <c r="A286" s="24"/>
      <c r="B286" s="20"/>
      <c r="C286" s="20"/>
      <c r="D286" s="20"/>
      <c r="E286" s="20"/>
      <c r="F286" s="20"/>
      <c r="G286" s="20"/>
      <c r="H286" s="20"/>
      <c r="I286" s="20"/>
      <c r="J286" s="20"/>
      <c r="K286" s="20"/>
      <c r="L286" s="20"/>
      <c r="M286" s="20"/>
      <c r="N286" s="20"/>
      <c r="O286" s="20"/>
      <c r="P286" s="20"/>
      <c r="Q286" s="40"/>
      <c r="R286" s="20"/>
      <c r="S286" s="40"/>
      <c r="T286" s="20"/>
      <c r="U286" s="20"/>
      <c r="V286" s="20"/>
      <c r="W286" s="40"/>
      <c r="X286" s="40"/>
      <c r="Y286" s="40"/>
      <c r="Z286" s="20"/>
      <c r="AA286" s="20"/>
      <c r="AB286" s="40"/>
      <c r="AC286" s="20"/>
      <c r="AD286" s="20"/>
      <c r="AE286" s="40"/>
      <c r="AF286" s="20"/>
      <c r="AG286" s="20"/>
      <c r="AH286" s="20"/>
      <c r="AI286" s="20"/>
      <c r="AJ286" s="20"/>
      <c r="AK286" s="20"/>
      <c r="AL286" s="20"/>
      <c r="AM286" s="20"/>
      <c r="AN286" s="20"/>
      <c r="AO286" s="20"/>
      <c r="AP286" s="20"/>
      <c r="AQ286" s="40"/>
      <c r="AR286" s="20"/>
      <c r="AS286" s="20"/>
      <c r="AT286" s="20"/>
      <c r="AU286" s="880"/>
      <c r="AV286" s="880"/>
      <c r="AW286" s="880"/>
      <c r="AX286" s="880"/>
      <c r="AY286" s="20"/>
      <c r="AZ286" s="20"/>
      <c r="BA286" s="20"/>
      <c r="BB286" s="1092"/>
      <c r="BC286" s="1092"/>
      <c r="BD286" s="1092"/>
      <c r="BE286" s="20"/>
      <c r="BF286" s="20"/>
      <c r="BG286" s="20"/>
      <c r="BH286" s="20"/>
      <c r="BI286" s="20"/>
      <c r="BJ286" s="20"/>
      <c r="BK286" s="20"/>
      <c r="BL286" s="20"/>
      <c r="BM286" s="20"/>
      <c r="BN286" s="20"/>
      <c r="BO286" s="20"/>
      <c r="BP286" s="20"/>
      <c r="BQ286" s="20"/>
      <c r="BR286" s="20"/>
      <c r="BS286" s="20"/>
    </row>
    <row r="287" spans="1:71">
      <c r="A287" s="24"/>
      <c r="B287" s="20"/>
      <c r="C287" s="20"/>
      <c r="D287" s="20"/>
      <c r="E287" s="20"/>
      <c r="F287" s="20"/>
      <c r="G287" s="20"/>
      <c r="H287" s="20"/>
      <c r="I287" s="20"/>
      <c r="J287" s="20"/>
      <c r="K287" s="20"/>
      <c r="L287" s="20"/>
      <c r="M287" s="20"/>
      <c r="N287" s="20"/>
      <c r="O287" s="20"/>
      <c r="P287" s="20"/>
      <c r="Q287" s="40"/>
      <c r="R287" s="20"/>
      <c r="S287" s="40"/>
      <c r="T287" s="20"/>
      <c r="U287" s="20"/>
      <c r="V287" s="20"/>
      <c r="W287" s="40"/>
      <c r="X287" s="40"/>
      <c r="Y287" s="40"/>
      <c r="Z287" s="20"/>
      <c r="AA287" s="20"/>
      <c r="AB287" s="40"/>
      <c r="AC287" s="20"/>
      <c r="AD287" s="20"/>
      <c r="AE287" s="40"/>
      <c r="AF287" s="20"/>
      <c r="AG287" s="20"/>
      <c r="AH287" s="20"/>
      <c r="AI287" s="20"/>
      <c r="AJ287" s="20"/>
      <c r="AK287" s="20"/>
      <c r="AL287" s="20"/>
      <c r="AM287" s="20"/>
      <c r="AN287" s="20"/>
      <c r="AO287" s="20"/>
      <c r="AP287" s="20"/>
      <c r="AQ287" s="40"/>
      <c r="AR287" s="20"/>
      <c r="AS287" s="20"/>
      <c r="AT287" s="20"/>
      <c r="AU287" s="880"/>
      <c r="AV287" s="880"/>
      <c r="AW287" s="880"/>
      <c r="AX287" s="880"/>
      <c r="AY287" s="20"/>
      <c r="AZ287" s="20"/>
      <c r="BA287" s="20"/>
      <c r="BB287" s="1092"/>
      <c r="BC287" s="1092"/>
      <c r="BD287" s="1092"/>
      <c r="BE287" s="20"/>
      <c r="BF287" s="20"/>
      <c r="BG287" s="20"/>
      <c r="BH287" s="20"/>
      <c r="BI287" s="20"/>
      <c r="BJ287" s="20"/>
      <c r="BK287" s="20"/>
      <c r="BL287" s="20"/>
      <c r="BM287" s="20"/>
      <c r="BN287" s="20"/>
      <c r="BO287" s="20"/>
      <c r="BP287" s="20"/>
      <c r="BQ287" s="20"/>
      <c r="BR287" s="20"/>
      <c r="BS287" s="20"/>
    </row>
    <row r="288" spans="1:71">
      <c r="A288" s="24"/>
      <c r="B288" s="20"/>
      <c r="C288" s="20"/>
      <c r="D288" s="20"/>
      <c r="E288" s="20"/>
      <c r="F288" s="20"/>
      <c r="G288" s="20"/>
      <c r="H288" s="20"/>
      <c r="I288" s="20"/>
      <c r="J288" s="20"/>
      <c r="K288" s="20"/>
      <c r="L288" s="20"/>
      <c r="M288" s="20"/>
      <c r="N288" s="20"/>
      <c r="O288" s="20"/>
      <c r="P288" s="20"/>
      <c r="Q288" s="40"/>
      <c r="R288" s="20"/>
      <c r="S288" s="40"/>
      <c r="T288" s="20"/>
      <c r="U288" s="20"/>
      <c r="V288" s="20"/>
      <c r="W288" s="40"/>
      <c r="X288" s="40"/>
      <c r="Y288" s="40"/>
      <c r="Z288" s="20"/>
      <c r="AA288" s="20"/>
      <c r="AB288" s="40"/>
      <c r="AC288" s="20"/>
      <c r="AD288" s="20"/>
      <c r="AE288" s="40"/>
      <c r="AF288" s="20"/>
      <c r="AG288" s="20"/>
      <c r="AH288" s="20"/>
      <c r="AI288" s="20"/>
      <c r="AJ288" s="20"/>
      <c r="AK288" s="20"/>
      <c r="AL288" s="20"/>
      <c r="AM288" s="20"/>
      <c r="AN288" s="20"/>
      <c r="AO288" s="20"/>
      <c r="AP288" s="20"/>
      <c r="AQ288" s="40"/>
      <c r="AR288" s="20"/>
      <c r="AS288" s="20"/>
      <c r="AT288" s="20"/>
      <c r="AU288" s="880"/>
      <c r="AV288" s="880"/>
      <c r="AW288" s="880"/>
      <c r="AX288" s="880"/>
      <c r="AY288" s="20"/>
      <c r="AZ288" s="20"/>
      <c r="BA288" s="20"/>
      <c r="BB288" s="1092"/>
      <c r="BC288" s="1092"/>
      <c r="BD288" s="1092"/>
      <c r="BE288" s="20"/>
      <c r="BF288" s="20"/>
      <c r="BG288" s="20"/>
      <c r="BH288" s="20"/>
      <c r="BI288" s="20"/>
      <c r="BJ288" s="20"/>
      <c r="BK288" s="20"/>
      <c r="BL288" s="20"/>
      <c r="BM288" s="20"/>
      <c r="BN288" s="20"/>
      <c r="BO288" s="20"/>
      <c r="BP288" s="20"/>
      <c r="BQ288" s="20"/>
      <c r="BR288" s="20"/>
      <c r="BS288" s="20"/>
    </row>
    <row r="289" spans="1:71">
      <c r="A289" s="24"/>
      <c r="B289" s="20"/>
      <c r="C289" s="20"/>
      <c r="D289" s="20"/>
      <c r="E289" s="20"/>
      <c r="F289" s="20"/>
      <c r="G289" s="20"/>
      <c r="H289" s="20"/>
      <c r="I289" s="20"/>
      <c r="J289" s="20"/>
      <c r="K289" s="20"/>
      <c r="L289" s="20"/>
      <c r="M289" s="20"/>
      <c r="N289" s="20"/>
      <c r="O289" s="20"/>
      <c r="P289" s="20"/>
      <c r="Q289" s="40"/>
      <c r="R289" s="20"/>
      <c r="S289" s="40"/>
      <c r="T289" s="20"/>
      <c r="U289" s="20"/>
      <c r="V289" s="20"/>
      <c r="W289" s="40"/>
      <c r="X289" s="40"/>
      <c r="Y289" s="40"/>
      <c r="Z289" s="20"/>
      <c r="AA289" s="20"/>
      <c r="AB289" s="40"/>
      <c r="AC289" s="20"/>
      <c r="AD289" s="20"/>
      <c r="AE289" s="40"/>
      <c r="AF289" s="20"/>
      <c r="AG289" s="20"/>
      <c r="AH289" s="20"/>
      <c r="AI289" s="20"/>
      <c r="AJ289" s="20"/>
      <c r="AK289" s="20"/>
      <c r="AL289" s="20"/>
      <c r="AM289" s="20"/>
      <c r="AN289" s="20"/>
      <c r="AO289" s="20"/>
      <c r="AP289" s="20"/>
      <c r="AQ289" s="40"/>
      <c r="AR289" s="20"/>
      <c r="AS289" s="20"/>
      <c r="AT289" s="20"/>
      <c r="AU289" s="880"/>
      <c r="AV289" s="880"/>
      <c r="AW289" s="880"/>
      <c r="AX289" s="880"/>
      <c r="AY289" s="20"/>
      <c r="AZ289" s="20"/>
      <c r="BA289" s="20"/>
      <c r="BB289" s="1092"/>
      <c r="BC289" s="1092"/>
      <c r="BD289" s="1092"/>
      <c r="BE289" s="20"/>
      <c r="BF289" s="20"/>
      <c r="BG289" s="20"/>
      <c r="BH289" s="20"/>
      <c r="BI289" s="20"/>
      <c r="BJ289" s="20"/>
      <c r="BK289" s="20"/>
      <c r="BL289" s="20"/>
      <c r="BM289" s="20"/>
      <c r="BN289" s="20"/>
      <c r="BO289" s="20"/>
      <c r="BP289" s="20"/>
      <c r="BQ289" s="20"/>
      <c r="BR289" s="20"/>
      <c r="BS289" s="20"/>
    </row>
    <row r="290" spans="1:71">
      <c r="A290" s="24"/>
      <c r="B290" s="20"/>
      <c r="C290" s="20"/>
      <c r="D290" s="20"/>
      <c r="E290" s="20"/>
      <c r="F290" s="20"/>
      <c r="G290" s="20"/>
      <c r="H290" s="20"/>
      <c r="I290" s="20"/>
      <c r="J290" s="20"/>
      <c r="K290" s="20"/>
      <c r="L290" s="20"/>
      <c r="M290" s="20"/>
      <c r="N290" s="20"/>
      <c r="O290" s="20"/>
      <c r="P290" s="20"/>
      <c r="Q290" s="40"/>
      <c r="R290" s="20"/>
      <c r="S290" s="40"/>
      <c r="T290" s="20"/>
      <c r="U290" s="20"/>
      <c r="V290" s="20"/>
      <c r="W290" s="40"/>
      <c r="X290" s="40"/>
      <c r="Y290" s="40"/>
      <c r="Z290" s="20"/>
      <c r="AA290" s="20"/>
      <c r="AB290" s="40"/>
      <c r="AC290" s="20"/>
      <c r="AD290" s="20"/>
      <c r="AE290" s="40"/>
      <c r="AF290" s="20"/>
      <c r="AG290" s="20"/>
      <c r="AH290" s="20"/>
      <c r="AI290" s="20"/>
      <c r="AJ290" s="20"/>
      <c r="AK290" s="20"/>
      <c r="AL290" s="20"/>
      <c r="AM290" s="20"/>
      <c r="AN290" s="20"/>
      <c r="AO290" s="20"/>
      <c r="AP290" s="20"/>
      <c r="AQ290" s="40"/>
      <c r="AR290" s="20"/>
      <c r="AS290" s="20"/>
      <c r="AT290" s="20"/>
      <c r="AU290" s="880"/>
      <c r="AV290" s="880"/>
      <c r="AW290" s="880"/>
      <c r="AX290" s="880"/>
      <c r="AY290" s="20"/>
      <c r="AZ290" s="20"/>
      <c r="BA290" s="20"/>
      <c r="BB290" s="1092"/>
      <c r="BC290" s="1092"/>
      <c r="BD290" s="1092"/>
      <c r="BE290" s="20"/>
      <c r="BF290" s="20"/>
      <c r="BG290" s="20"/>
      <c r="BH290" s="20"/>
      <c r="BI290" s="20"/>
      <c r="BJ290" s="20"/>
      <c r="BK290" s="20"/>
      <c r="BL290" s="20"/>
      <c r="BM290" s="20"/>
      <c r="BN290" s="20"/>
      <c r="BO290" s="20"/>
      <c r="BP290" s="20"/>
      <c r="BQ290" s="20"/>
      <c r="BR290" s="20"/>
      <c r="BS290" s="20"/>
    </row>
    <row r="291" spans="1:71">
      <c r="A291" s="24"/>
      <c r="B291" s="20"/>
      <c r="C291" s="20"/>
      <c r="D291" s="20"/>
      <c r="E291" s="20"/>
      <c r="F291" s="20"/>
      <c r="G291" s="20"/>
      <c r="H291" s="20"/>
      <c r="I291" s="20"/>
      <c r="J291" s="20"/>
      <c r="K291" s="20"/>
      <c r="L291" s="20"/>
      <c r="M291" s="20"/>
      <c r="N291" s="20"/>
      <c r="O291" s="20"/>
      <c r="P291" s="20"/>
      <c r="Q291" s="40"/>
      <c r="R291" s="20"/>
      <c r="S291" s="40"/>
      <c r="T291" s="20"/>
      <c r="U291" s="20"/>
      <c r="V291" s="20"/>
      <c r="W291" s="40"/>
      <c r="X291" s="40"/>
      <c r="Y291" s="40"/>
      <c r="Z291" s="20"/>
      <c r="AA291" s="20"/>
      <c r="AB291" s="40"/>
      <c r="AC291" s="20"/>
      <c r="AD291" s="20"/>
      <c r="AE291" s="40"/>
      <c r="AF291" s="20"/>
      <c r="AG291" s="20"/>
      <c r="AH291" s="20"/>
      <c r="AI291" s="20"/>
      <c r="AJ291" s="20"/>
      <c r="AK291" s="20"/>
      <c r="AL291" s="20"/>
      <c r="AM291" s="20"/>
      <c r="AN291" s="20"/>
      <c r="AO291" s="20"/>
      <c r="AP291" s="20"/>
      <c r="AQ291" s="40"/>
      <c r="AR291" s="20"/>
      <c r="AS291" s="20"/>
      <c r="AT291" s="20"/>
      <c r="AU291" s="880"/>
      <c r="AV291" s="880"/>
      <c r="AW291" s="880"/>
      <c r="AX291" s="880"/>
      <c r="AY291" s="20"/>
      <c r="AZ291" s="20"/>
      <c r="BA291" s="20"/>
      <c r="BB291" s="1092"/>
      <c r="BC291" s="1092"/>
      <c r="BD291" s="1092"/>
      <c r="BE291" s="20"/>
      <c r="BF291" s="20"/>
      <c r="BG291" s="20"/>
      <c r="BH291" s="20"/>
      <c r="BI291" s="20"/>
      <c r="BJ291" s="20"/>
      <c r="BK291" s="20"/>
      <c r="BL291" s="20"/>
      <c r="BM291" s="20"/>
      <c r="BN291" s="20"/>
      <c r="BO291" s="20"/>
      <c r="BP291" s="20"/>
      <c r="BQ291" s="20"/>
      <c r="BR291" s="20"/>
      <c r="BS291" s="20"/>
    </row>
    <row r="292" spans="1:71">
      <c r="A292" s="24"/>
      <c r="B292" s="20"/>
      <c r="C292" s="20"/>
      <c r="D292" s="20"/>
      <c r="E292" s="20"/>
      <c r="F292" s="20"/>
      <c r="G292" s="20"/>
      <c r="H292" s="20"/>
      <c r="I292" s="20"/>
      <c r="J292" s="20"/>
      <c r="K292" s="20"/>
      <c r="L292" s="20"/>
      <c r="M292" s="20"/>
      <c r="N292" s="20"/>
      <c r="O292" s="20"/>
      <c r="P292" s="20"/>
      <c r="Q292" s="40"/>
      <c r="R292" s="20"/>
      <c r="S292" s="40"/>
      <c r="T292" s="20"/>
      <c r="U292" s="20"/>
      <c r="V292" s="20"/>
      <c r="W292" s="40"/>
      <c r="X292" s="40"/>
      <c r="Y292" s="40"/>
      <c r="Z292" s="20"/>
      <c r="AA292" s="20"/>
      <c r="AB292" s="40"/>
      <c r="AC292" s="20"/>
      <c r="AD292" s="20"/>
      <c r="AE292" s="40"/>
      <c r="AF292" s="20"/>
      <c r="AG292" s="20"/>
      <c r="AH292" s="20"/>
      <c r="AI292" s="20"/>
      <c r="AJ292" s="20"/>
      <c r="AK292" s="20"/>
      <c r="AL292" s="20"/>
      <c r="AM292" s="20"/>
      <c r="AN292" s="20"/>
      <c r="AO292" s="20"/>
      <c r="AP292" s="20"/>
      <c r="AQ292" s="40"/>
      <c r="AR292" s="20"/>
      <c r="AS292" s="20"/>
      <c r="AT292" s="20"/>
      <c r="AU292" s="880"/>
      <c r="AV292" s="880"/>
      <c r="AW292" s="880"/>
      <c r="AX292" s="880"/>
      <c r="AY292" s="20"/>
      <c r="AZ292" s="20"/>
      <c r="BA292" s="20"/>
      <c r="BB292" s="1092"/>
      <c r="BC292" s="1092"/>
      <c r="BD292" s="1092"/>
      <c r="BE292" s="20"/>
      <c r="BF292" s="20"/>
      <c r="BG292" s="20"/>
      <c r="BH292" s="20"/>
      <c r="BI292" s="20"/>
      <c r="BJ292" s="20"/>
      <c r="BK292" s="20"/>
      <c r="BL292" s="20"/>
      <c r="BM292" s="20"/>
      <c r="BN292" s="20"/>
      <c r="BO292" s="20"/>
      <c r="BP292" s="20"/>
      <c r="BQ292" s="20"/>
      <c r="BR292" s="20"/>
      <c r="BS292" s="20"/>
    </row>
    <row r="293" spans="1:71">
      <c r="A293" s="24"/>
      <c r="B293" s="20"/>
      <c r="C293" s="20"/>
      <c r="D293" s="20"/>
      <c r="E293" s="20"/>
      <c r="F293" s="20"/>
      <c r="G293" s="20"/>
      <c r="H293" s="20"/>
      <c r="I293" s="20"/>
      <c r="J293" s="20"/>
      <c r="K293" s="20"/>
      <c r="L293" s="20"/>
      <c r="M293" s="20"/>
      <c r="N293" s="20"/>
      <c r="O293" s="20"/>
      <c r="P293" s="20"/>
      <c r="Q293" s="40"/>
      <c r="R293" s="20"/>
      <c r="S293" s="40"/>
      <c r="T293" s="20"/>
      <c r="U293" s="20"/>
      <c r="V293" s="20"/>
      <c r="W293" s="40"/>
      <c r="X293" s="40"/>
      <c r="Y293" s="40"/>
      <c r="Z293" s="20"/>
      <c r="AA293" s="20"/>
      <c r="AB293" s="40"/>
      <c r="AC293" s="20"/>
      <c r="AD293" s="20"/>
      <c r="AE293" s="40"/>
      <c r="AF293" s="20"/>
      <c r="AG293" s="20"/>
      <c r="AH293" s="20"/>
      <c r="AI293" s="20"/>
      <c r="AJ293" s="20"/>
      <c r="AK293" s="20"/>
      <c r="AL293" s="20"/>
      <c r="AM293" s="20"/>
      <c r="AN293" s="20"/>
      <c r="AO293" s="20"/>
      <c r="AP293" s="20"/>
      <c r="AQ293" s="40"/>
      <c r="AR293" s="20"/>
      <c r="AS293" s="20"/>
      <c r="AT293" s="20"/>
      <c r="AU293" s="880"/>
      <c r="AV293" s="880"/>
      <c r="AW293" s="880"/>
      <c r="AX293" s="880"/>
      <c r="AY293" s="20"/>
      <c r="AZ293" s="20"/>
      <c r="BA293" s="20"/>
      <c r="BB293" s="1092"/>
      <c r="BC293" s="1092"/>
      <c r="BD293" s="1092"/>
      <c r="BE293" s="20"/>
      <c r="BF293" s="20"/>
      <c r="BG293" s="20"/>
      <c r="BH293" s="20"/>
      <c r="BI293" s="20"/>
      <c r="BJ293" s="20"/>
      <c r="BK293" s="20"/>
      <c r="BL293" s="20"/>
      <c r="BM293" s="20"/>
      <c r="BN293" s="20"/>
      <c r="BO293" s="20"/>
      <c r="BP293" s="20"/>
      <c r="BQ293" s="20"/>
      <c r="BR293" s="20"/>
      <c r="BS293" s="20"/>
    </row>
    <row r="294" spans="1:71">
      <c r="A294" s="24"/>
      <c r="B294" s="20"/>
      <c r="C294" s="20"/>
      <c r="D294" s="20"/>
      <c r="E294" s="20"/>
      <c r="F294" s="20"/>
      <c r="G294" s="20"/>
      <c r="H294" s="20"/>
      <c r="I294" s="20"/>
      <c r="J294" s="20"/>
      <c r="K294" s="20"/>
      <c r="L294" s="20"/>
      <c r="M294" s="20"/>
      <c r="N294" s="20"/>
      <c r="O294" s="20"/>
      <c r="P294" s="20"/>
      <c r="Q294" s="40"/>
      <c r="R294" s="20"/>
      <c r="S294" s="40"/>
      <c r="T294" s="20"/>
      <c r="U294" s="20"/>
      <c r="V294" s="20"/>
      <c r="W294" s="40"/>
      <c r="X294" s="40"/>
      <c r="Y294" s="40"/>
      <c r="Z294" s="20"/>
      <c r="AA294" s="20"/>
      <c r="AB294" s="40"/>
      <c r="AC294" s="20"/>
      <c r="AD294" s="20"/>
      <c r="AE294" s="40"/>
      <c r="AF294" s="20"/>
      <c r="AG294" s="20"/>
      <c r="AH294" s="20"/>
      <c r="AI294" s="20"/>
      <c r="AJ294" s="20"/>
      <c r="AK294" s="20"/>
      <c r="AL294" s="20"/>
      <c r="AM294" s="20"/>
      <c r="AN294" s="20"/>
      <c r="AO294" s="20"/>
      <c r="AP294" s="20"/>
      <c r="AQ294" s="40"/>
      <c r="AR294" s="20"/>
      <c r="AS294" s="20"/>
      <c r="AT294" s="20"/>
      <c r="AU294" s="880"/>
      <c r="AV294" s="880"/>
      <c r="AW294" s="880"/>
      <c r="AX294" s="880"/>
      <c r="AY294" s="20"/>
      <c r="AZ294" s="20"/>
      <c r="BA294" s="20"/>
      <c r="BB294" s="1092"/>
      <c r="BC294" s="1092"/>
      <c r="BD294" s="1092"/>
      <c r="BE294" s="20"/>
      <c r="BF294" s="20"/>
      <c r="BG294" s="20"/>
      <c r="BH294" s="20"/>
      <c r="BI294" s="20"/>
      <c r="BJ294" s="20"/>
      <c r="BK294" s="20"/>
      <c r="BL294" s="20"/>
      <c r="BM294" s="20"/>
      <c r="BN294" s="20"/>
      <c r="BO294" s="20"/>
      <c r="BP294" s="20"/>
      <c r="BQ294" s="20"/>
      <c r="BR294" s="20"/>
      <c r="BS294" s="20"/>
    </row>
    <row r="295" spans="1:71">
      <c r="A295" s="24"/>
      <c r="B295" s="20"/>
      <c r="C295" s="20"/>
      <c r="D295" s="20"/>
      <c r="E295" s="20"/>
      <c r="F295" s="20"/>
      <c r="G295" s="20"/>
      <c r="H295" s="20"/>
      <c r="I295" s="20"/>
      <c r="J295" s="20"/>
      <c r="K295" s="20"/>
      <c r="L295" s="20"/>
      <c r="M295" s="20"/>
      <c r="N295" s="20"/>
      <c r="O295" s="20"/>
      <c r="P295" s="20"/>
      <c r="Q295" s="40"/>
      <c r="R295" s="20"/>
      <c r="S295" s="40"/>
      <c r="T295" s="20"/>
      <c r="U295" s="20"/>
      <c r="V295" s="20"/>
      <c r="W295" s="40"/>
      <c r="X295" s="40"/>
      <c r="Y295" s="40"/>
      <c r="Z295" s="20"/>
      <c r="AA295" s="20"/>
      <c r="AB295" s="40"/>
      <c r="AC295" s="20"/>
      <c r="AD295" s="20"/>
      <c r="AE295" s="40"/>
      <c r="AF295" s="20"/>
      <c r="AG295" s="20"/>
      <c r="AH295" s="20"/>
      <c r="AI295" s="20"/>
      <c r="AJ295" s="20"/>
      <c r="AK295" s="20"/>
      <c r="AL295" s="20"/>
      <c r="AM295" s="20"/>
      <c r="AN295" s="20"/>
      <c r="AO295" s="20"/>
      <c r="AP295" s="20"/>
      <c r="AQ295" s="40"/>
      <c r="AR295" s="20"/>
      <c r="AS295" s="20"/>
      <c r="AT295" s="20"/>
      <c r="AU295" s="880"/>
      <c r="AV295" s="880"/>
      <c r="AW295" s="880"/>
      <c r="AX295" s="880"/>
      <c r="AY295" s="20"/>
      <c r="AZ295" s="20"/>
      <c r="BA295" s="20"/>
      <c r="BB295" s="1092"/>
      <c r="BC295" s="1092"/>
      <c r="BD295" s="1092"/>
      <c r="BE295" s="20"/>
      <c r="BF295" s="20"/>
      <c r="BG295" s="20"/>
      <c r="BH295" s="20"/>
      <c r="BI295" s="20"/>
      <c r="BJ295" s="20"/>
      <c r="BK295" s="20"/>
      <c r="BL295" s="20"/>
      <c r="BM295" s="20"/>
      <c r="BN295" s="20"/>
      <c r="BO295" s="20"/>
      <c r="BP295" s="20"/>
      <c r="BQ295" s="20"/>
      <c r="BR295" s="20"/>
      <c r="BS295" s="20"/>
    </row>
    <row r="296" spans="1:71">
      <c r="A296" s="24"/>
      <c r="B296" s="20"/>
      <c r="C296" s="20"/>
      <c r="D296" s="20"/>
      <c r="E296" s="20"/>
      <c r="F296" s="20"/>
      <c r="G296" s="20"/>
      <c r="H296" s="20"/>
      <c r="I296" s="20"/>
      <c r="J296" s="20"/>
      <c r="K296" s="20"/>
      <c r="L296" s="20"/>
      <c r="M296" s="20"/>
      <c r="N296" s="20"/>
      <c r="O296" s="20"/>
      <c r="P296" s="20"/>
      <c r="Q296" s="40"/>
      <c r="R296" s="20"/>
      <c r="S296" s="40"/>
      <c r="T296" s="20"/>
      <c r="U296" s="20"/>
      <c r="V296" s="20"/>
      <c r="W296" s="40"/>
      <c r="X296" s="40"/>
      <c r="Y296" s="40"/>
      <c r="Z296" s="20"/>
      <c r="AA296" s="20"/>
      <c r="AB296" s="40"/>
      <c r="AC296" s="20"/>
      <c r="AD296" s="20"/>
      <c r="AE296" s="40"/>
      <c r="AF296" s="20"/>
      <c r="AG296" s="20"/>
      <c r="AH296" s="20"/>
      <c r="AI296" s="20"/>
      <c r="AJ296" s="20"/>
      <c r="AK296" s="20"/>
      <c r="AL296" s="20"/>
      <c r="AM296" s="20"/>
      <c r="AN296" s="20"/>
      <c r="AO296" s="20"/>
      <c r="AP296" s="20"/>
      <c r="AQ296" s="40"/>
      <c r="AR296" s="20"/>
      <c r="AS296" s="20"/>
      <c r="AT296" s="20"/>
      <c r="AU296" s="880"/>
      <c r="AV296" s="880"/>
      <c r="AW296" s="880"/>
      <c r="AX296" s="880"/>
      <c r="AY296" s="20"/>
      <c r="AZ296" s="20"/>
      <c r="BA296" s="20"/>
      <c r="BB296" s="1092"/>
      <c r="BC296" s="1092"/>
      <c r="BD296" s="1092"/>
      <c r="BE296" s="20"/>
      <c r="BF296" s="20"/>
      <c r="BG296" s="20"/>
      <c r="BH296" s="20"/>
      <c r="BI296" s="20"/>
      <c r="BJ296" s="20"/>
      <c r="BK296" s="20"/>
      <c r="BL296" s="20"/>
      <c r="BM296" s="20"/>
      <c r="BN296" s="20"/>
      <c r="BO296" s="20"/>
      <c r="BP296" s="20"/>
      <c r="BQ296" s="20"/>
      <c r="BR296" s="20"/>
      <c r="BS296" s="20"/>
    </row>
    <row r="297" spans="1:71">
      <c r="A297" s="24"/>
      <c r="B297" s="20"/>
      <c r="C297" s="20"/>
      <c r="D297" s="20"/>
      <c r="E297" s="20"/>
      <c r="F297" s="20"/>
      <c r="G297" s="20"/>
      <c r="H297" s="20"/>
      <c r="I297" s="20"/>
      <c r="J297" s="20"/>
      <c r="K297" s="20"/>
      <c r="L297" s="20"/>
      <c r="M297" s="20"/>
      <c r="N297" s="20"/>
      <c r="O297" s="20"/>
      <c r="P297" s="20"/>
      <c r="Q297" s="40"/>
      <c r="R297" s="20"/>
      <c r="S297" s="40"/>
      <c r="T297" s="20"/>
      <c r="U297" s="20"/>
      <c r="V297" s="20"/>
      <c r="W297" s="40"/>
      <c r="X297" s="40"/>
      <c r="Y297" s="40"/>
      <c r="Z297" s="20"/>
      <c r="AA297" s="20"/>
      <c r="AB297" s="40"/>
      <c r="AC297" s="20"/>
      <c r="AD297" s="20"/>
      <c r="AE297" s="40"/>
      <c r="AF297" s="20"/>
      <c r="AG297" s="20"/>
      <c r="AH297" s="20"/>
      <c r="AI297" s="20"/>
      <c r="AJ297" s="20"/>
      <c r="AK297" s="20"/>
      <c r="AL297" s="20"/>
      <c r="AM297" s="20"/>
      <c r="AN297" s="20"/>
      <c r="AO297" s="20"/>
      <c r="AP297" s="20"/>
      <c r="AQ297" s="40"/>
      <c r="AR297" s="20"/>
      <c r="AS297" s="20"/>
      <c r="AT297" s="20"/>
      <c r="AU297" s="880"/>
      <c r="AV297" s="880"/>
      <c r="AW297" s="880"/>
      <c r="AX297" s="880"/>
      <c r="AY297" s="20"/>
      <c r="AZ297" s="20"/>
      <c r="BA297" s="20"/>
      <c r="BB297" s="1092"/>
      <c r="BC297" s="1092"/>
      <c r="BD297" s="1092"/>
      <c r="BE297" s="20"/>
      <c r="BF297" s="20"/>
      <c r="BG297" s="20"/>
      <c r="BH297" s="20"/>
      <c r="BI297" s="20"/>
      <c r="BJ297" s="20"/>
      <c r="BK297" s="20"/>
      <c r="BL297" s="20"/>
      <c r="BM297" s="20"/>
      <c r="BN297" s="20"/>
      <c r="BO297" s="20"/>
      <c r="BP297" s="20"/>
      <c r="BQ297" s="20"/>
      <c r="BR297" s="20"/>
      <c r="BS297" s="20"/>
    </row>
    <row r="298" spans="1:71">
      <c r="A298" s="24"/>
      <c r="B298" s="20"/>
      <c r="C298" s="20"/>
      <c r="D298" s="20"/>
      <c r="E298" s="20"/>
      <c r="F298" s="20"/>
      <c r="G298" s="20"/>
      <c r="H298" s="20"/>
      <c r="I298" s="20"/>
      <c r="J298" s="20"/>
      <c r="K298" s="20"/>
      <c r="L298" s="20"/>
      <c r="M298" s="20"/>
      <c r="N298" s="20"/>
      <c r="O298" s="20"/>
      <c r="P298" s="20"/>
      <c r="Q298" s="40"/>
      <c r="R298" s="20"/>
      <c r="S298" s="40"/>
      <c r="T298" s="20"/>
      <c r="U298" s="20"/>
      <c r="V298" s="20"/>
      <c r="W298" s="40"/>
      <c r="X298" s="40"/>
      <c r="Y298" s="40"/>
      <c r="Z298" s="20"/>
      <c r="AA298" s="20"/>
      <c r="AB298" s="40"/>
      <c r="AC298" s="20"/>
      <c r="AD298" s="20"/>
      <c r="AE298" s="40"/>
      <c r="AF298" s="20"/>
      <c r="AG298" s="20"/>
      <c r="AH298" s="20"/>
      <c r="AI298" s="20"/>
      <c r="AJ298" s="20"/>
      <c r="AK298" s="20"/>
      <c r="AL298" s="20"/>
      <c r="AM298" s="20"/>
      <c r="AN298" s="20"/>
      <c r="AO298" s="20"/>
      <c r="AP298" s="20"/>
      <c r="AQ298" s="40"/>
      <c r="AR298" s="20"/>
      <c r="AS298" s="20"/>
      <c r="AT298" s="20"/>
      <c r="AU298" s="880"/>
      <c r="AV298" s="880"/>
      <c r="AW298" s="880"/>
      <c r="AX298" s="880"/>
      <c r="AY298" s="20"/>
      <c r="AZ298" s="20"/>
      <c r="BA298" s="20"/>
      <c r="BB298" s="1092"/>
      <c r="BC298" s="1092"/>
      <c r="BD298" s="1092"/>
      <c r="BE298" s="20"/>
      <c r="BF298" s="20"/>
      <c r="BG298" s="20"/>
      <c r="BH298" s="20"/>
      <c r="BI298" s="20"/>
      <c r="BJ298" s="20"/>
      <c r="BK298" s="20"/>
      <c r="BL298" s="20"/>
      <c r="BM298" s="20"/>
      <c r="BN298" s="20"/>
      <c r="BO298" s="20"/>
      <c r="BP298" s="20"/>
      <c r="BQ298" s="20"/>
      <c r="BR298" s="20"/>
      <c r="BS298" s="20"/>
    </row>
    <row r="299" spans="1:71">
      <c r="A299" s="24"/>
      <c r="B299" s="20"/>
      <c r="C299" s="20"/>
      <c r="D299" s="20"/>
      <c r="E299" s="20"/>
      <c r="F299" s="20"/>
      <c r="G299" s="20"/>
      <c r="H299" s="20"/>
      <c r="I299" s="20"/>
      <c r="J299" s="20"/>
      <c r="K299" s="20"/>
      <c r="L299" s="20"/>
      <c r="M299" s="20"/>
      <c r="N299" s="20"/>
      <c r="O299" s="20"/>
      <c r="P299" s="20"/>
      <c r="Q299" s="40"/>
      <c r="R299" s="20"/>
      <c r="S299" s="40"/>
      <c r="T299" s="20"/>
      <c r="U299" s="20"/>
      <c r="V299" s="20"/>
      <c r="W299" s="40"/>
      <c r="X299" s="40"/>
      <c r="Y299" s="40"/>
      <c r="Z299" s="20"/>
      <c r="AA299" s="20"/>
      <c r="AB299" s="40"/>
      <c r="AC299" s="20"/>
      <c r="AD299" s="20"/>
      <c r="AE299" s="40"/>
      <c r="AF299" s="20"/>
      <c r="AG299" s="20"/>
      <c r="AH299" s="20"/>
      <c r="AI299" s="20"/>
      <c r="AJ299" s="20"/>
      <c r="AK299" s="20"/>
      <c r="AL299" s="20"/>
      <c r="AM299" s="20"/>
      <c r="AN299" s="20"/>
      <c r="AO299" s="20"/>
      <c r="AP299" s="20"/>
      <c r="AQ299" s="40"/>
      <c r="AR299" s="20"/>
      <c r="AS299" s="20"/>
      <c r="AT299" s="20"/>
      <c r="AU299" s="880"/>
      <c r="AV299" s="880"/>
      <c r="AW299" s="880"/>
      <c r="AX299" s="880"/>
      <c r="AY299" s="20"/>
      <c r="AZ299" s="20"/>
      <c r="BA299" s="20"/>
      <c r="BB299" s="1092"/>
      <c r="BC299" s="1092"/>
      <c r="BD299" s="1092"/>
      <c r="BE299" s="20"/>
      <c r="BF299" s="20"/>
      <c r="BG299" s="20"/>
      <c r="BH299" s="20"/>
      <c r="BI299" s="20"/>
      <c r="BJ299" s="20"/>
      <c r="BK299" s="20"/>
      <c r="BL299" s="20"/>
      <c r="BM299" s="20"/>
      <c r="BN299" s="20"/>
      <c r="BO299" s="20"/>
      <c r="BP299" s="20"/>
      <c r="BQ299" s="20"/>
      <c r="BR299" s="20"/>
      <c r="BS299" s="20"/>
    </row>
    <row r="300" spans="1:71">
      <c r="A300" s="24"/>
      <c r="B300" s="20"/>
      <c r="C300" s="20"/>
      <c r="D300" s="20"/>
      <c r="E300" s="20"/>
      <c r="F300" s="20"/>
      <c r="G300" s="20"/>
      <c r="H300" s="20"/>
      <c r="I300" s="20"/>
      <c r="J300" s="20"/>
      <c r="K300" s="20"/>
      <c r="L300" s="20"/>
      <c r="M300" s="20"/>
      <c r="N300" s="20"/>
      <c r="O300" s="20"/>
      <c r="P300" s="20"/>
      <c r="Q300" s="40"/>
      <c r="R300" s="20"/>
      <c r="S300" s="40"/>
      <c r="T300" s="20"/>
      <c r="U300" s="20"/>
      <c r="V300" s="20"/>
      <c r="W300" s="40"/>
      <c r="X300" s="40"/>
      <c r="Y300" s="40"/>
      <c r="Z300" s="20"/>
      <c r="AA300" s="20"/>
      <c r="AB300" s="40"/>
      <c r="AC300" s="20"/>
      <c r="AD300" s="20"/>
      <c r="AE300" s="40"/>
      <c r="AF300" s="20"/>
      <c r="AG300" s="20"/>
      <c r="AH300" s="20"/>
      <c r="AI300" s="20"/>
      <c r="AJ300" s="20"/>
      <c r="AK300" s="20"/>
      <c r="AL300" s="20"/>
      <c r="AM300" s="20"/>
      <c r="AN300" s="20"/>
      <c r="AO300" s="20"/>
      <c r="AP300" s="20"/>
      <c r="AQ300" s="40"/>
      <c r="AR300" s="20"/>
      <c r="AS300" s="20"/>
      <c r="AT300" s="20"/>
      <c r="AU300" s="880"/>
      <c r="AV300" s="880"/>
      <c r="AW300" s="880"/>
      <c r="AX300" s="880"/>
      <c r="AY300" s="20"/>
      <c r="AZ300" s="20"/>
      <c r="BA300" s="20"/>
      <c r="BB300" s="1092"/>
      <c r="BC300" s="1092"/>
      <c r="BD300" s="1092"/>
      <c r="BE300" s="20"/>
      <c r="BF300" s="20"/>
      <c r="BG300" s="20"/>
      <c r="BH300" s="20"/>
      <c r="BI300" s="20"/>
      <c r="BJ300" s="20"/>
      <c r="BK300" s="20"/>
      <c r="BL300" s="20"/>
      <c r="BM300" s="20"/>
      <c r="BN300" s="20"/>
      <c r="BO300" s="20"/>
      <c r="BP300" s="20"/>
      <c r="BQ300" s="20"/>
      <c r="BR300" s="20"/>
      <c r="BS300" s="20"/>
    </row>
    <row r="301" spans="1:71">
      <c r="A301" s="24"/>
      <c r="B301" s="20"/>
      <c r="C301" s="20"/>
      <c r="D301" s="20"/>
      <c r="E301" s="20"/>
      <c r="F301" s="20"/>
      <c r="G301" s="20"/>
      <c r="H301" s="20"/>
      <c r="I301" s="20"/>
      <c r="J301" s="20"/>
      <c r="K301" s="20"/>
      <c r="L301" s="20"/>
      <c r="M301" s="20"/>
      <c r="N301" s="20"/>
      <c r="O301" s="20"/>
      <c r="P301" s="20"/>
      <c r="Q301" s="40"/>
      <c r="R301" s="20"/>
      <c r="S301" s="40"/>
      <c r="T301" s="20"/>
      <c r="U301" s="20"/>
      <c r="V301" s="20"/>
      <c r="W301" s="40"/>
      <c r="X301" s="40"/>
      <c r="Y301" s="40"/>
      <c r="Z301" s="20"/>
      <c r="AA301" s="20"/>
      <c r="AB301" s="40"/>
      <c r="AC301" s="20"/>
      <c r="AD301" s="20"/>
      <c r="AE301" s="40"/>
      <c r="AF301" s="20"/>
      <c r="AG301" s="20"/>
      <c r="AH301" s="20"/>
      <c r="AI301" s="20"/>
      <c r="AJ301" s="20"/>
      <c r="AK301" s="20"/>
      <c r="AL301" s="20"/>
      <c r="AM301" s="20"/>
      <c r="AN301" s="20"/>
      <c r="AO301" s="20"/>
      <c r="AP301" s="20"/>
      <c r="AQ301" s="40"/>
      <c r="AR301" s="20"/>
      <c r="AS301" s="20"/>
      <c r="AT301" s="20"/>
      <c r="AU301" s="880"/>
      <c r="AV301" s="880"/>
      <c r="AW301" s="880"/>
      <c r="AX301" s="880"/>
      <c r="AY301" s="20"/>
      <c r="AZ301" s="20"/>
      <c r="BA301" s="20"/>
      <c r="BB301" s="1092"/>
      <c r="BC301" s="1092"/>
      <c r="BD301" s="1092"/>
      <c r="BE301" s="20"/>
      <c r="BF301" s="20"/>
      <c r="BG301" s="20"/>
      <c r="BH301" s="20"/>
      <c r="BI301" s="20"/>
      <c r="BJ301" s="20"/>
      <c r="BK301" s="20"/>
      <c r="BL301" s="20"/>
      <c r="BM301" s="20"/>
      <c r="BN301" s="20"/>
      <c r="BO301" s="20"/>
      <c r="BP301" s="20"/>
      <c r="BQ301" s="20"/>
      <c r="BR301" s="20"/>
      <c r="BS301" s="20"/>
    </row>
    <row r="302" spans="1:71">
      <c r="A302" s="24"/>
      <c r="B302" s="20"/>
      <c r="C302" s="20"/>
      <c r="D302" s="20"/>
      <c r="E302" s="20"/>
      <c r="F302" s="20"/>
      <c r="G302" s="20"/>
      <c r="H302" s="20"/>
      <c r="I302" s="20"/>
      <c r="J302" s="20"/>
      <c r="K302" s="20"/>
      <c r="L302" s="20"/>
      <c r="M302" s="20"/>
      <c r="N302" s="20"/>
      <c r="O302" s="20"/>
      <c r="P302" s="20"/>
      <c r="Q302" s="40"/>
      <c r="R302" s="20"/>
      <c r="S302" s="40"/>
      <c r="T302" s="20"/>
      <c r="U302" s="20"/>
      <c r="V302" s="20"/>
      <c r="W302" s="40"/>
      <c r="X302" s="40"/>
      <c r="Y302" s="40"/>
      <c r="Z302" s="20"/>
      <c r="AA302" s="20"/>
      <c r="AB302" s="40"/>
      <c r="AC302" s="20"/>
      <c r="AD302" s="20"/>
      <c r="AE302" s="40"/>
      <c r="AF302" s="20"/>
      <c r="AG302" s="20"/>
      <c r="AH302" s="20"/>
      <c r="AI302" s="20"/>
      <c r="AJ302" s="20"/>
      <c r="AK302" s="20"/>
      <c r="AL302" s="20"/>
      <c r="AM302" s="20"/>
      <c r="AN302" s="20"/>
      <c r="AO302" s="20"/>
      <c r="AP302" s="20"/>
      <c r="AQ302" s="40"/>
      <c r="AR302" s="20"/>
      <c r="AS302" s="20"/>
      <c r="AT302" s="20"/>
      <c r="AU302" s="880"/>
      <c r="AV302" s="880"/>
      <c r="AW302" s="880"/>
      <c r="AX302" s="880"/>
      <c r="AY302" s="20"/>
      <c r="AZ302" s="20"/>
      <c r="BA302" s="20"/>
      <c r="BB302" s="1092"/>
      <c r="BC302" s="1092"/>
      <c r="BD302" s="1092"/>
      <c r="BE302" s="20"/>
      <c r="BF302" s="20"/>
      <c r="BG302" s="20"/>
      <c r="BH302" s="20"/>
      <c r="BI302" s="20"/>
      <c r="BJ302" s="20"/>
      <c r="BK302" s="20"/>
      <c r="BL302" s="20"/>
      <c r="BM302" s="20"/>
      <c r="BN302" s="20"/>
      <c r="BO302" s="20"/>
      <c r="BP302" s="20"/>
      <c r="BQ302" s="20"/>
      <c r="BR302" s="20"/>
      <c r="BS302" s="20"/>
    </row>
    <row r="303" spans="1:71">
      <c r="A303" s="24"/>
      <c r="B303" s="20"/>
      <c r="C303" s="20"/>
      <c r="D303" s="20"/>
      <c r="E303" s="20"/>
      <c r="F303" s="20"/>
      <c r="G303" s="20"/>
      <c r="H303" s="20"/>
      <c r="I303" s="20"/>
      <c r="J303" s="20"/>
      <c r="K303" s="20"/>
      <c r="L303" s="20"/>
      <c r="M303" s="20"/>
      <c r="N303" s="20"/>
      <c r="O303" s="20"/>
      <c r="P303" s="20"/>
      <c r="Q303" s="40"/>
      <c r="R303" s="20"/>
      <c r="S303" s="40"/>
      <c r="T303" s="20"/>
      <c r="U303" s="20"/>
      <c r="V303" s="20"/>
      <c r="W303" s="40"/>
      <c r="X303" s="40"/>
      <c r="Y303" s="40"/>
      <c r="Z303" s="20"/>
      <c r="AA303" s="20"/>
      <c r="AB303" s="40"/>
      <c r="AC303" s="20"/>
      <c r="AD303" s="20"/>
      <c r="AE303" s="40"/>
      <c r="AF303" s="20"/>
      <c r="AG303" s="20"/>
      <c r="AH303" s="20"/>
      <c r="AI303" s="20"/>
      <c r="AJ303" s="20"/>
      <c r="AK303" s="20"/>
      <c r="AL303" s="20"/>
      <c r="AM303" s="20"/>
      <c r="AN303" s="20"/>
      <c r="AO303" s="20"/>
      <c r="AP303" s="20"/>
      <c r="AQ303" s="40"/>
      <c r="AR303" s="20"/>
      <c r="AS303" s="20"/>
      <c r="AT303" s="20"/>
      <c r="AU303" s="880"/>
      <c r="AV303" s="880"/>
      <c r="AW303" s="880"/>
      <c r="AX303" s="880"/>
      <c r="AY303" s="20"/>
      <c r="AZ303" s="20"/>
      <c r="BA303" s="20"/>
      <c r="BB303" s="1092"/>
      <c r="BC303" s="1092"/>
      <c r="BD303" s="1092"/>
      <c r="BE303" s="20"/>
      <c r="BF303" s="20"/>
      <c r="BG303" s="20"/>
      <c r="BH303" s="20"/>
      <c r="BI303" s="20"/>
      <c r="BJ303" s="20"/>
      <c r="BK303" s="20"/>
      <c r="BL303" s="20"/>
      <c r="BM303" s="20"/>
      <c r="BN303" s="20"/>
      <c r="BO303" s="20"/>
      <c r="BP303" s="20"/>
      <c r="BQ303" s="20"/>
      <c r="BR303" s="20"/>
      <c r="BS303" s="20"/>
    </row>
    <row r="304" spans="1:71">
      <c r="A304" s="24"/>
      <c r="B304" s="20"/>
      <c r="C304" s="20"/>
      <c r="D304" s="20"/>
      <c r="E304" s="20"/>
      <c r="F304" s="20"/>
      <c r="G304" s="20"/>
      <c r="H304" s="20"/>
      <c r="I304" s="20"/>
      <c r="J304" s="20"/>
      <c r="K304" s="20"/>
      <c r="L304" s="20"/>
      <c r="M304" s="20"/>
      <c r="N304" s="20"/>
      <c r="O304" s="20"/>
      <c r="P304" s="20"/>
      <c r="Q304" s="40"/>
      <c r="R304" s="20"/>
      <c r="S304" s="40"/>
      <c r="T304" s="20"/>
      <c r="U304" s="20"/>
      <c r="V304" s="20"/>
      <c r="W304" s="40"/>
      <c r="X304" s="40"/>
      <c r="Y304" s="40"/>
      <c r="Z304" s="20"/>
      <c r="AA304" s="20"/>
      <c r="AB304" s="40"/>
      <c r="AC304" s="20"/>
      <c r="AD304" s="20"/>
      <c r="AE304" s="40"/>
      <c r="AF304" s="20"/>
      <c r="AG304" s="20"/>
      <c r="AH304" s="20"/>
      <c r="AI304" s="20"/>
      <c r="AJ304" s="20"/>
      <c r="AK304" s="20"/>
      <c r="AL304" s="20"/>
      <c r="AM304" s="20"/>
      <c r="AN304" s="20"/>
      <c r="AO304" s="20"/>
      <c r="AP304" s="20"/>
      <c r="AQ304" s="40"/>
      <c r="AR304" s="20"/>
      <c r="AS304" s="20"/>
      <c r="AT304" s="20"/>
      <c r="AU304" s="880"/>
      <c r="AV304" s="880"/>
      <c r="AW304" s="880"/>
      <c r="AX304" s="880"/>
      <c r="AY304" s="20"/>
      <c r="AZ304" s="20"/>
      <c r="BA304" s="20"/>
      <c r="BB304" s="1092"/>
      <c r="BC304" s="1092"/>
      <c r="BD304" s="1092"/>
      <c r="BE304" s="20"/>
      <c r="BF304" s="20"/>
      <c r="BG304" s="20"/>
      <c r="BH304" s="20"/>
      <c r="BI304" s="20"/>
      <c r="BJ304" s="20"/>
      <c r="BK304" s="20"/>
      <c r="BL304" s="20"/>
      <c r="BM304" s="20"/>
      <c r="BN304" s="20"/>
      <c r="BO304" s="20"/>
      <c r="BP304" s="20"/>
      <c r="BQ304" s="20"/>
      <c r="BR304" s="20"/>
      <c r="BS304" s="20"/>
    </row>
    <row r="305" spans="1:71">
      <c r="A305" s="24"/>
      <c r="B305" s="20"/>
      <c r="C305" s="20"/>
      <c r="D305" s="20"/>
      <c r="E305" s="20"/>
      <c r="F305" s="20"/>
      <c r="G305" s="20"/>
      <c r="H305" s="20"/>
      <c r="I305" s="20"/>
      <c r="J305" s="20"/>
      <c r="K305" s="20"/>
      <c r="L305" s="20"/>
      <c r="M305" s="20"/>
      <c r="N305" s="20"/>
      <c r="O305" s="20"/>
      <c r="P305" s="20"/>
      <c r="Q305" s="40"/>
      <c r="R305" s="20"/>
      <c r="S305" s="40"/>
      <c r="T305" s="20"/>
      <c r="U305" s="20"/>
      <c r="V305" s="20"/>
      <c r="W305" s="40"/>
      <c r="X305" s="40"/>
      <c r="Y305" s="40"/>
      <c r="Z305" s="20"/>
      <c r="AA305" s="20"/>
      <c r="AB305" s="40"/>
      <c r="AC305" s="20"/>
      <c r="AD305" s="20"/>
      <c r="AE305" s="40"/>
      <c r="AF305" s="20"/>
      <c r="AG305" s="20"/>
      <c r="AH305" s="20"/>
      <c r="AI305" s="20"/>
      <c r="AJ305" s="20"/>
      <c r="AK305" s="20"/>
      <c r="AL305" s="20"/>
      <c r="AM305" s="20"/>
      <c r="AN305" s="20"/>
      <c r="AO305" s="20"/>
      <c r="AP305" s="20"/>
      <c r="AQ305" s="40"/>
      <c r="AR305" s="20"/>
      <c r="AS305" s="20"/>
      <c r="AT305" s="20"/>
      <c r="AU305" s="880"/>
      <c r="AV305" s="880"/>
      <c r="AW305" s="880"/>
      <c r="AX305" s="880"/>
      <c r="AY305" s="20"/>
      <c r="AZ305" s="20"/>
      <c r="BA305" s="20"/>
      <c r="BB305" s="1092"/>
      <c r="BC305" s="1092"/>
      <c r="BD305" s="1092"/>
      <c r="BE305" s="20"/>
      <c r="BF305" s="20"/>
      <c r="BG305" s="20"/>
      <c r="BH305" s="20"/>
      <c r="BI305" s="20"/>
      <c r="BJ305" s="20"/>
      <c r="BK305" s="20"/>
      <c r="BL305" s="20"/>
      <c r="BM305" s="20"/>
      <c r="BN305" s="20"/>
      <c r="BO305" s="20"/>
      <c r="BP305" s="20"/>
      <c r="BQ305" s="20"/>
      <c r="BR305" s="20"/>
      <c r="BS305" s="20"/>
    </row>
    <row r="306" spans="1:71">
      <c r="A306" s="24"/>
      <c r="B306" s="20"/>
      <c r="C306" s="20"/>
      <c r="D306" s="20"/>
      <c r="E306" s="20"/>
      <c r="F306" s="20"/>
      <c r="G306" s="20"/>
      <c r="H306" s="20"/>
      <c r="I306" s="20"/>
      <c r="J306" s="20"/>
      <c r="K306" s="20"/>
      <c r="L306" s="20"/>
      <c r="M306" s="20"/>
      <c r="N306" s="20"/>
      <c r="O306" s="20"/>
      <c r="P306" s="20"/>
      <c r="Q306" s="40"/>
      <c r="R306" s="20"/>
      <c r="S306" s="40"/>
      <c r="T306" s="20"/>
      <c r="U306" s="20"/>
      <c r="V306" s="20"/>
      <c r="W306" s="40"/>
      <c r="X306" s="40"/>
      <c r="Y306" s="40"/>
      <c r="Z306" s="20"/>
      <c r="AA306" s="20"/>
      <c r="AB306" s="40"/>
      <c r="AC306" s="20"/>
      <c r="AD306" s="20"/>
      <c r="AE306" s="40"/>
      <c r="AF306" s="20"/>
      <c r="AG306" s="20"/>
      <c r="AH306" s="20"/>
      <c r="AI306" s="20"/>
      <c r="AJ306" s="20"/>
      <c r="AK306" s="20"/>
      <c r="AL306" s="20"/>
      <c r="AM306" s="20"/>
      <c r="AN306" s="20"/>
      <c r="AO306" s="20"/>
      <c r="AP306" s="20"/>
      <c r="AQ306" s="40"/>
      <c r="AR306" s="20"/>
      <c r="AS306" s="20"/>
      <c r="AT306" s="20"/>
      <c r="AU306" s="880"/>
      <c r="AV306" s="880"/>
      <c r="AW306" s="880"/>
      <c r="AX306" s="880"/>
      <c r="AY306" s="20"/>
      <c r="AZ306" s="20"/>
      <c r="BA306" s="20"/>
      <c r="BB306" s="1092"/>
      <c r="BC306" s="1092"/>
      <c r="BD306" s="1092"/>
      <c r="BE306" s="20"/>
      <c r="BF306" s="20"/>
      <c r="BG306" s="20"/>
      <c r="BH306" s="20"/>
      <c r="BI306" s="20"/>
      <c r="BJ306" s="20"/>
      <c r="BK306" s="20"/>
      <c r="BL306" s="20"/>
      <c r="BM306" s="20"/>
      <c r="BN306" s="20"/>
      <c r="BO306" s="20"/>
      <c r="BP306" s="20"/>
      <c r="BQ306" s="20"/>
      <c r="BR306" s="20"/>
      <c r="BS306" s="20"/>
    </row>
    <row r="307" spans="1:71">
      <c r="A307" s="24"/>
      <c r="B307" s="20"/>
      <c r="C307" s="20"/>
      <c r="D307" s="20"/>
      <c r="E307" s="20"/>
      <c r="F307" s="20"/>
      <c r="G307" s="20"/>
      <c r="H307" s="20"/>
      <c r="I307" s="20"/>
      <c r="J307" s="20"/>
      <c r="K307" s="20"/>
      <c r="L307" s="20"/>
      <c r="M307" s="20"/>
      <c r="N307" s="20"/>
      <c r="O307" s="20"/>
      <c r="P307" s="20"/>
      <c r="Q307" s="40"/>
      <c r="R307" s="20"/>
      <c r="S307" s="40"/>
      <c r="T307" s="20"/>
      <c r="U307" s="20"/>
      <c r="V307" s="20"/>
      <c r="W307" s="40"/>
      <c r="X307" s="40"/>
      <c r="Y307" s="40"/>
      <c r="Z307" s="20"/>
      <c r="AA307" s="20"/>
      <c r="AB307" s="40"/>
      <c r="AC307" s="20"/>
      <c r="AD307" s="20"/>
      <c r="AE307" s="40"/>
      <c r="AF307" s="20"/>
      <c r="AG307" s="20"/>
      <c r="AH307" s="20"/>
      <c r="AI307" s="20"/>
      <c r="AJ307" s="20"/>
      <c r="AK307" s="20"/>
      <c r="AL307" s="20"/>
      <c r="AM307" s="20"/>
      <c r="AN307" s="20"/>
      <c r="AO307" s="20"/>
      <c r="AP307" s="20"/>
      <c r="AQ307" s="40"/>
      <c r="AR307" s="20"/>
      <c r="AS307" s="20"/>
      <c r="AT307" s="20"/>
      <c r="AU307" s="880"/>
      <c r="AV307" s="880"/>
      <c r="AW307" s="880"/>
      <c r="AX307" s="880"/>
      <c r="AY307" s="20"/>
      <c r="AZ307" s="20"/>
      <c r="BA307" s="20"/>
      <c r="BB307" s="1092"/>
      <c r="BC307" s="1092"/>
      <c r="BD307" s="1092"/>
      <c r="BE307" s="20"/>
      <c r="BF307" s="20"/>
      <c r="BG307" s="20"/>
      <c r="BH307" s="20"/>
      <c r="BI307" s="20"/>
      <c r="BJ307" s="20"/>
      <c r="BK307" s="20"/>
      <c r="BL307" s="20"/>
      <c r="BM307" s="20"/>
      <c r="BN307" s="20"/>
      <c r="BO307" s="20"/>
      <c r="BP307" s="20"/>
      <c r="BQ307" s="20"/>
      <c r="BR307" s="20"/>
      <c r="BS307" s="20"/>
    </row>
    <row r="308" spans="1:71">
      <c r="A308" s="24"/>
      <c r="B308" s="20"/>
      <c r="C308" s="20"/>
      <c r="D308" s="20"/>
      <c r="E308" s="20"/>
      <c r="F308" s="20"/>
      <c r="G308" s="20"/>
      <c r="H308" s="20"/>
      <c r="I308" s="20"/>
      <c r="J308" s="20"/>
      <c r="K308" s="20"/>
      <c r="L308" s="20"/>
      <c r="M308" s="20"/>
      <c r="N308" s="20"/>
      <c r="O308" s="20"/>
      <c r="P308" s="20"/>
      <c r="Q308" s="40"/>
      <c r="R308" s="20"/>
      <c r="S308" s="40"/>
      <c r="T308" s="20"/>
      <c r="U308" s="20"/>
      <c r="V308" s="20"/>
      <c r="W308" s="40"/>
      <c r="X308" s="40"/>
      <c r="Y308" s="40"/>
      <c r="Z308" s="20"/>
      <c r="AA308" s="20"/>
      <c r="AB308" s="40"/>
      <c r="AC308" s="20"/>
      <c r="AD308" s="20"/>
      <c r="AE308" s="40"/>
      <c r="AF308" s="20"/>
      <c r="AG308" s="20"/>
      <c r="AH308" s="20"/>
      <c r="AI308" s="20"/>
      <c r="AJ308" s="20"/>
      <c r="AK308" s="20"/>
      <c r="AL308" s="20"/>
      <c r="AM308" s="20"/>
      <c r="AN308" s="20"/>
      <c r="AO308" s="20"/>
      <c r="AP308" s="20"/>
      <c r="AQ308" s="40"/>
      <c r="AR308" s="20"/>
      <c r="AS308" s="20"/>
      <c r="AT308" s="20"/>
      <c r="AU308" s="880"/>
      <c r="AV308" s="880"/>
      <c r="AW308" s="880"/>
      <c r="AX308" s="880"/>
      <c r="AY308" s="20"/>
      <c r="AZ308" s="20"/>
      <c r="BA308" s="20"/>
      <c r="BB308" s="1092"/>
      <c r="BC308" s="1092"/>
      <c r="BD308" s="1092"/>
      <c r="BE308" s="20"/>
      <c r="BF308" s="20"/>
      <c r="BG308" s="20"/>
      <c r="BH308" s="20"/>
      <c r="BI308" s="20"/>
      <c r="BJ308" s="20"/>
      <c r="BK308" s="20"/>
      <c r="BL308" s="20"/>
      <c r="BM308" s="20"/>
      <c r="BN308" s="20"/>
      <c r="BO308" s="20"/>
      <c r="BP308" s="20"/>
      <c r="BQ308" s="20"/>
      <c r="BR308" s="20"/>
      <c r="BS308" s="20"/>
    </row>
    <row r="309" spans="1:71">
      <c r="A309" s="24"/>
      <c r="B309" s="20"/>
      <c r="C309" s="20"/>
      <c r="D309" s="20"/>
      <c r="E309" s="20"/>
      <c r="F309" s="20"/>
      <c r="G309" s="20"/>
      <c r="H309" s="20"/>
      <c r="I309" s="20"/>
      <c r="J309" s="20"/>
      <c r="K309" s="20"/>
      <c r="L309" s="20"/>
      <c r="M309" s="20"/>
      <c r="N309" s="20"/>
      <c r="O309" s="20"/>
      <c r="P309" s="20"/>
      <c r="Q309" s="40"/>
      <c r="R309" s="20"/>
      <c r="S309" s="40"/>
      <c r="T309" s="20"/>
      <c r="U309" s="20"/>
      <c r="V309" s="20"/>
      <c r="W309" s="40"/>
      <c r="X309" s="40"/>
      <c r="Y309" s="40"/>
      <c r="Z309" s="20"/>
      <c r="AA309" s="20"/>
      <c r="AB309" s="40"/>
      <c r="AC309" s="20"/>
      <c r="AD309" s="20"/>
      <c r="AE309" s="40"/>
      <c r="AF309" s="20"/>
      <c r="AG309" s="20"/>
      <c r="AH309" s="20"/>
      <c r="AI309" s="20"/>
      <c r="AJ309" s="20"/>
      <c r="AK309" s="20"/>
      <c r="AL309" s="20"/>
      <c r="AM309" s="20"/>
      <c r="AN309" s="20"/>
      <c r="AO309" s="20"/>
      <c r="AP309" s="20"/>
      <c r="AQ309" s="40"/>
      <c r="AR309" s="20"/>
      <c r="AS309" s="20"/>
      <c r="AT309" s="20"/>
      <c r="AU309" s="880"/>
      <c r="AV309" s="880"/>
      <c r="AW309" s="880"/>
      <c r="AX309" s="880"/>
      <c r="AY309" s="20"/>
      <c r="AZ309" s="20"/>
      <c r="BA309" s="20"/>
      <c r="BB309" s="1092"/>
      <c r="BC309" s="1092"/>
      <c r="BD309" s="1092"/>
      <c r="BE309" s="20"/>
      <c r="BF309" s="20"/>
      <c r="BG309" s="20"/>
      <c r="BH309" s="20"/>
      <c r="BI309" s="20"/>
      <c r="BJ309" s="20"/>
      <c r="BK309" s="20"/>
      <c r="BL309" s="20"/>
      <c r="BM309" s="20"/>
      <c r="BN309" s="20"/>
      <c r="BO309" s="20"/>
      <c r="BP309" s="20"/>
      <c r="BQ309" s="20"/>
      <c r="BR309" s="20"/>
      <c r="BS309" s="20"/>
    </row>
    <row r="310" spans="1:71">
      <c r="A310" s="24"/>
      <c r="B310" s="20"/>
      <c r="C310" s="20"/>
      <c r="D310" s="20"/>
      <c r="E310" s="20"/>
      <c r="F310" s="20"/>
      <c r="G310" s="20"/>
      <c r="H310" s="20"/>
      <c r="I310" s="20"/>
      <c r="J310" s="20"/>
      <c r="K310" s="20"/>
      <c r="L310" s="20"/>
      <c r="M310" s="20"/>
      <c r="N310" s="20"/>
      <c r="O310" s="20"/>
      <c r="P310" s="20"/>
      <c r="Q310" s="40"/>
      <c r="R310" s="20"/>
      <c r="S310" s="40"/>
      <c r="T310" s="20"/>
      <c r="U310" s="20"/>
      <c r="V310" s="20"/>
      <c r="W310" s="40"/>
      <c r="X310" s="40"/>
      <c r="Y310" s="40"/>
      <c r="Z310" s="20"/>
      <c r="AA310" s="20"/>
      <c r="AB310" s="40"/>
      <c r="AC310" s="20"/>
      <c r="AD310" s="20"/>
      <c r="AE310" s="40"/>
      <c r="AF310" s="20"/>
      <c r="AG310" s="20"/>
      <c r="AH310" s="20"/>
      <c r="AI310" s="20"/>
      <c r="AJ310" s="20"/>
      <c r="AK310" s="20"/>
      <c r="AL310" s="20"/>
      <c r="AM310" s="20"/>
      <c r="AN310" s="20"/>
      <c r="AO310" s="20"/>
      <c r="AP310" s="20"/>
      <c r="AQ310" s="40"/>
      <c r="AR310" s="20"/>
      <c r="AS310" s="20"/>
      <c r="AT310" s="20"/>
      <c r="AU310" s="880"/>
      <c r="AV310" s="880"/>
      <c r="AW310" s="880"/>
      <c r="AX310" s="880"/>
      <c r="AY310" s="20"/>
      <c r="AZ310" s="20"/>
      <c r="BA310" s="20"/>
      <c r="BB310" s="1092"/>
      <c r="BC310" s="1092"/>
      <c r="BD310" s="1092"/>
      <c r="BE310" s="20"/>
      <c r="BF310" s="20"/>
      <c r="BG310" s="20"/>
      <c r="BH310" s="20"/>
      <c r="BI310" s="20"/>
      <c r="BJ310" s="20"/>
      <c r="BK310" s="20"/>
      <c r="BL310" s="20"/>
      <c r="BM310" s="20"/>
      <c r="BN310" s="20"/>
      <c r="BO310" s="20"/>
      <c r="BP310" s="20"/>
      <c r="BQ310" s="20"/>
      <c r="BR310" s="20"/>
      <c r="BS310" s="20"/>
    </row>
    <row r="311" spans="1:71">
      <c r="A311" s="24"/>
      <c r="B311" s="20"/>
      <c r="C311" s="20"/>
      <c r="D311" s="20"/>
      <c r="E311" s="20"/>
      <c r="F311" s="20"/>
      <c r="G311" s="20"/>
      <c r="H311" s="20"/>
      <c r="I311" s="20"/>
      <c r="J311" s="20"/>
      <c r="K311" s="20"/>
      <c r="L311" s="20"/>
      <c r="M311" s="20"/>
      <c r="N311" s="20"/>
      <c r="O311" s="20"/>
      <c r="P311" s="20"/>
      <c r="Q311" s="40"/>
      <c r="R311" s="20"/>
      <c r="S311" s="40"/>
      <c r="T311" s="20"/>
      <c r="U311" s="20"/>
      <c r="V311" s="20"/>
      <c r="W311" s="40"/>
      <c r="X311" s="40"/>
      <c r="Y311" s="40"/>
      <c r="Z311" s="20"/>
      <c r="AA311" s="20"/>
      <c r="AB311" s="40"/>
      <c r="AC311" s="20"/>
      <c r="AD311" s="20"/>
      <c r="AE311" s="40"/>
      <c r="AF311" s="20"/>
      <c r="AG311" s="20"/>
      <c r="AH311" s="20"/>
      <c r="AI311" s="20"/>
      <c r="AJ311" s="20"/>
      <c r="AK311" s="20"/>
      <c r="AL311" s="20"/>
      <c r="AM311" s="20"/>
      <c r="AN311" s="20"/>
      <c r="AO311" s="20"/>
      <c r="AP311" s="20"/>
      <c r="AQ311" s="40"/>
      <c r="AR311" s="20"/>
      <c r="AS311" s="20"/>
      <c r="AT311" s="20"/>
      <c r="AU311" s="880"/>
      <c r="AV311" s="880"/>
      <c r="AW311" s="880"/>
      <c r="AX311" s="880"/>
      <c r="AY311" s="20"/>
      <c r="AZ311" s="20"/>
      <c r="BA311" s="20"/>
      <c r="BB311" s="1092"/>
      <c r="BC311" s="1092"/>
      <c r="BD311" s="1092"/>
      <c r="BE311" s="20"/>
      <c r="BF311" s="20"/>
      <c r="BG311" s="20"/>
      <c r="BH311" s="20"/>
      <c r="BI311" s="20"/>
      <c r="BJ311" s="20"/>
      <c r="BK311" s="20"/>
      <c r="BL311" s="20"/>
      <c r="BM311" s="20"/>
      <c r="BN311" s="20"/>
      <c r="BO311" s="20"/>
      <c r="BP311" s="20"/>
      <c r="BQ311" s="20"/>
      <c r="BR311" s="20"/>
      <c r="BS311" s="20"/>
    </row>
    <row r="312" spans="1:71">
      <c r="A312" s="24"/>
      <c r="B312" s="20"/>
      <c r="C312" s="20"/>
      <c r="D312" s="20"/>
      <c r="E312" s="20"/>
      <c r="F312" s="20"/>
      <c r="G312" s="20"/>
      <c r="H312" s="20"/>
      <c r="I312" s="20"/>
      <c r="J312" s="20"/>
      <c r="K312" s="20"/>
      <c r="L312" s="20"/>
      <c r="M312" s="20"/>
      <c r="N312" s="20"/>
      <c r="O312" s="20"/>
      <c r="P312" s="20"/>
      <c r="Q312" s="40"/>
      <c r="R312" s="20"/>
      <c r="S312" s="40"/>
      <c r="T312" s="20"/>
      <c r="U312" s="20"/>
      <c r="V312" s="20"/>
      <c r="W312" s="40"/>
      <c r="X312" s="40"/>
      <c r="Y312" s="40"/>
      <c r="Z312" s="20"/>
      <c r="AA312" s="20"/>
      <c r="AB312" s="40"/>
      <c r="AC312" s="20"/>
      <c r="AD312" s="20"/>
      <c r="AE312" s="40"/>
      <c r="AF312" s="20"/>
      <c r="AG312" s="20"/>
      <c r="AH312" s="20"/>
      <c r="AI312" s="20"/>
      <c r="AJ312" s="20"/>
      <c r="AK312" s="20"/>
      <c r="AL312" s="20"/>
      <c r="AM312" s="20"/>
      <c r="AN312" s="20"/>
      <c r="AO312" s="20"/>
      <c r="AP312" s="20"/>
      <c r="AQ312" s="40"/>
      <c r="AR312" s="20"/>
      <c r="AS312" s="20"/>
      <c r="AT312" s="20"/>
      <c r="AU312" s="880"/>
      <c r="AV312" s="880"/>
      <c r="AW312" s="880"/>
      <c r="AX312" s="880"/>
      <c r="AY312" s="20"/>
      <c r="AZ312" s="20"/>
      <c r="BA312" s="20"/>
      <c r="BB312" s="1092"/>
      <c r="BC312" s="1092"/>
      <c r="BD312" s="1092"/>
      <c r="BE312" s="20"/>
      <c r="BF312" s="20"/>
      <c r="BG312" s="20"/>
      <c r="BH312" s="20"/>
      <c r="BI312" s="20"/>
      <c r="BJ312" s="20"/>
      <c r="BK312" s="20"/>
      <c r="BL312" s="20"/>
      <c r="BM312" s="20"/>
      <c r="BN312" s="20"/>
      <c r="BO312" s="20"/>
      <c r="BP312" s="20"/>
      <c r="BQ312" s="20"/>
      <c r="BR312" s="20"/>
      <c r="BS312" s="20"/>
    </row>
    <row r="313" spans="1:71">
      <c r="A313" s="24"/>
      <c r="B313" s="20"/>
      <c r="C313" s="20"/>
      <c r="D313" s="20"/>
      <c r="E313" s="20"/>
      <c r="F313" s="20"/>
      <c r="G313" s="20"/>
      <c r="H313" s="20"/>
      <c r="I313" s="20"/>
      <c r="J313" s="20"/>
      <c r="K313" s="20"/>
      <c r="L313" s="20"/>
      <c r="M313" s="20"/>
      <c r="N313" s="20"/>
      <c r="O313" s="20"/>
      <c r="P313" s="20"/>
      <c r="Q313" s="40"/>
      <c r="R313" s="20"/>
      <c r="S313" s="40"/>
      <c r="T313" s="20"/>
      <c r="U313" s="20"/>
      <c r="V313" s="20"/>
      <c r="W313" s="40"/>
      <c r="X313" s="40"/>
      <c r="Y313" s="40"/>
      <c r="Z313" s="20"/>
      <c r="AA313" s="20"/>
      <c r="AB313" s="40"/>
      <c r="AC313" s="20"/>
      <c r="AD313" s="20"/>
      <c r="AE313" s="40"/>
      <c r="AF313" s="20"/>
      <c r="AG313" s="20"/>
      <c r="AH313" s="20"/>
      <c r="AI313" s="20"/>
      <c r="AJ313" s="20"/>
      <c r="AK313" s="20"/>
      <c r="AL313" s="20"/>
      <c r="AM313" s="20"/>
      <c r="AN313" s="20"/>
      <c r="AO313" s="20"/>
      <c r="AP313" s="20"/>
      <c r="AQ313" s="40"/>
      <c r="AR313" s="20"/>
      <c r="AS313" s="20"/>
      <c r="AT313" s="20"/>
      <c r="AU313" s="880"/>
      <c r="AV313" s="880"/>
      <c r="AW313" s="880"/>
      <c r="AX313" s="880"/>
      <c r="AY313" s="20"/>
      <c r="AZ313" s="20"/>
      <c r="BA313" s="20"/>
      <c r="BB313" s="1092"/>
      <c r="BC313" s="1092"/>
      <c r="BD313" s="1092"/>
      <c r="BE313" s="20"/>
      <c r="BF313" s="20"/>
      <c r="BG313" s="20"/>
      <c r="BH313" s="20"/>
      <c r="BI313" s="20"/>
      <c r="BJ313" s="20"/>
      <c r="BK313" s="20"/>
      <c r="BL313" s="20"/>
      <c r="BM313" s="20"/>
      <c r="BN313" s="20"/>
      <c r="BO313" s="20"/>
      <c r="BP313" s="20"/>
      <c r="BQ313" s="20"/>
      <c r="BR313" s="20"/>
      <c r="BS313" s="20"/>
    </row>
    <row r="314" spans="1:71">
      <c r="A314" s="24"/>
      <c r="B314" s="20"/>
      <c r="C314" s="20"/>
      <c r="D314" s="20"/>
      <c r="E314" s="20"/>
      <c r="F314" s="20"/>
      <c r="G314" s="20"/>
      <c r="H314" s="20"/>
      <c r="I314" s="20"/>
      <c r="J314" s="20"/>
      <c r="K314" s="20"/>
      <c r="L314" s="20"/>
      <c r="M314" s="20"/>
      <c r="N314" s="20"/>
      <c r="O314" s="20"/>
      <c r="P314" s="20"/>
      <c r="Q314" s="40"/>
      <c r="R314" s="20"/>
      <c r="S314" s="40"/>
      <c r="T314" s="20"/>
      <c r="U314" s="20"/>
      <c r="V314" s="20"/>
      <c r="W314" s="40"/>
      <c r="X314" s="40"/>
      <c r="Y314" s="40"/>
      <c r="Z314" s="20"/>
      <c r="AA314" s="20"/>
      <c r="AB314" s="40"/>
      <c r="AC314" s="20"/>
      <c r="AD314" s="20"/>
      <c r="AE314" s="40"/>
      <c r="AF314" s="20"/>
      <c r="AG314" s="20"/>
      <c r="AH314" s="20"/>
      <c r="AI314" s="20"/>
      <c r="AJ314" s="20"/>
      <c r="AK314" s="20"/>
      <c r="AL314" s="20"/>
      <c r="AM314" s="20"/>
      <c r="AN314" s="20"/>
      <c r="AO314" s="20"/>
      <c r="AP314" s="20"/>
      <c r="AQ314" s="40"/>
      <c r="AR314" s="20"/>
      <c r="AS314" s="20"/>
      <c r="AT314" s="20"/>
      <c r="AU314" s="880"/>
      <c r="AV314" s="880"/>
      <c r="AW314" s="880"/>
      <c r="AX314" s="880"/>
      <c r="AY314" s="20"/>
      <c r="AZ314" s="20"/>
      <c r="BA314" s="20"/>
      <c r="BB314" s="1092"/>
      <c r="BC314" s="1092"/>
      <c r="BD314" s="1092"/>
      <c r="BE314" s="20"/>
      <c r="BF314" s="20"/>
      <c r="BG314" s="20"/>
      <c r="BH314" s="20"/>
      <c r="BI314" s="20"/>
      <c r="BJ314" s="20"/>
      <c r="BK314" s="20"/>
      <c r="BL314" s="20"/>
      <c r="BM314" s="20"/>
      <c r="BN314" s="20"/>
      <c r="BO314" s="20"/>
      <c r="BP314" s="20"/>
      <c r="BQ314" s="20"/>
      <c r="BR314" s="20"/>
      <c r="BS314" s="20"/>
    </row>
    <row r="315" spans="1:71">
      <c r="A315" s="24"/>
      <c r="B315" s="20"/>
      <c r="C315" s="20"/>
      <c r="D315" s="20"/>
      <c r="E315" s="20"/>
      <c r="F315" s="20"/>
      <c r="G315" s="20"/>
      <c r="H315" s="20"/>
      <c r="I315" s="20"/>
      <c r="J315" s="20"/>
      <c r="K315" s="20"/>
      <c r="L315" s="20"/>
      <c r="M315" s="20"/>
      <c r="N315" s="20"/>
      <c r="O315" s="20"/>
      <c r="P315" s="20"/>
      <c r="Q315" s="40"/>
      <c r="R315" s="20"/>
      <c r="S315" s="40"/>
      <c r="T315" s="20"/>
      <c r="U315" s="20"/>
      <c r="V315" s="20"/>
      <c r="W315" s="40"/>
      <c r="X315" s="40"/>
      <c r="Y315" s="40"/>
      <c r="Z315" s="20"/>
      <c r="AA315" s="20"/>
      <c r="AB315" s="40"/>
      <c r="AC315" s="20"/>
      <c r="AD315" s="20"/>
      <c r="AE315" s="40"/>
      <c r="AF315" s="20"/>
      <c r="AG315" s="20"/>
      <c r="AH315" s="20"/>
      <c r="AI315" s="20"/>
      <c r="AJ315" s="20"/>
      <c r="AK315" s="20"/>
      <c r="AL315" s="20"/>
      <c r="AM315" s="20"/>
      <c r="AN315" s="20"/>
      <c r="AO315" s="20"/>
      <c r="AP315" s="20"/>
      <c r="AQ315" s="40"/>
      <c r="AR315" s="20"/>
      <c r="AS315" s="20"/>
      <c r="AT315" s="20"/>
      <c r="AU315" s="880"/>
      <c r="AV315" s="880"/>
      <c r="AW315" s="880"/>
      <c r="AX315" s="880"/>
      <c r="AY315" s="20"/>
      <c r="AZ315" s="20"/>
      <c r="BA315" s="20"/>
      <c r="BB315" s="1092"/>
      <c r="BC315" s="1092"/>
      <c r="BD315" s="1092"/>
      <c r="BE315" s="20"/>
      <c r="BF315" s="20"/>
      <c r="BG315" s="20"/>
      <c r="BH315" s="20"/>
      <c r="BI315" s="20"/>
      <c r="BJ315" s="20"/>
      <c r="BK315" s="20"/>
      <c r="BL315" s="20"/>
      <c r="BM315" s="20"/>
      <c r="BN315" s="20"/>
      <c r="BO315" s="20"/>
      <c r="BP315" s="20"/>
      <c r="BQ315" s="20"/>
      <c r="BR315" s="20"/>
      <c r="BS315" s="20"/>
    </row>
    <row r="316" spans="1:71">
      <c r="A316" s="24"/>
      <c r="B316" s="20"/>
      <c r="C316" s="20"/>
      <c r="D316" s="20"/>
      <c r="E316" s="20"/>
      <c r="F316" s="20"/>
      <c r="G316" s="20"/>
      <c r="H316" s="20"/>
      <c r="I316" s="20"/>
      <c r="J316" s="20"/>
      <c r="K316" s="20"/>
      <c r="L316" s="20"/>
      <c r="M316" s="20"/>
      <c r="N316" s="20"/>
      <c r="O316" s="20"/>
      <c r="P316" s="20"/>
      <c r="Q316" s="40"/>
      <c r="R316" s="20"/>
      <c r="S316" s="40"/>
      <c r="T316" s="20"/>
      <c r="U316" s="20"/>
      <c r="V316" s="20"/>
      <c r="W316" s="40"/>
      <c r="X316" s="40"/>
      <c r="Y316" s="40"/>
      <c r="Z316" s="20"/>
      <c r="AA316" s="20"/>
      <c r="AB316" s="40"/>
      <c r="AC316" s="20"/>
      <c r="AD316" s="20"/>
      <c r="AE316" s="40"/>
      <c r="AF316" s="20"/>
      <c r="AG316" s="20"/>
      <c r="AH316" s="20"/>
      <c r="AI316" s="20"/>
      <c r="AJ316" s="20"/>
      <c r="AK316" s="20"/>
      <c r="AL316" s="20"/>
      <c r="AM316" s="20"/>
      <c r="AN316" s="20"/>
      <c r="AO316" s="20"/>
      <c r="AP316" s="20"/>
      <c r="AQ316" s="40"/>
      <c r="AR316" s="20"/>
      <c r="AS316" s="20"/>
      <c r="AT316" s="20"/>
      <c r="AU316" s="880"/>
      <c r="AV316" s="880"/>
      <c r="AW316" s="880"/>
      <c r="AX316" s="880"/>
      <c r="AY316" s="20"/>
      <c r="AZ316" s="20"/>
      <c r="BA316" s="20"/>
      <c r="BB316" s="1092"/>
      <c r="BC316" s="1092"/>
      <c r="BD316" s="1092"/>
      <c r="BE316" s="20"/>
      <c r="BF316" s="20"/>
      <c r="BG316" s="20"/>
      <c r="BH316" s="20"/>
      <c r="BI316" s="20"/>
      <c r="BJ316" s="20"/>
      <c r="BK316" s="20"/>
      <c r="BL316" s="20"/>
      <c r="BM316" s="20"/>
      <c r="BN316" s="20"/>
      <c r="BO316" s="20"/>
      <c r="BP316" s="20"/>
      <c r="BQ316" s="20"/>
      <c r="BR316" s="20"/>
      <c r="BS316" s="20"/>
    </row>
    <row r="317" spans="1:71">
      <c r="A317" s="24"/>
      <c r="B317" s="20"/>
      <c r="C317" s="20"/>
      <c r="D317" s="20"/>
      <c r="E317" s="20"/>
      <c r="F317" s="20"/>
      <c r="G317" s="20"/>
      <c r="H317" s="20"/>
      <c r="I317" s="20"/>
      <c r="J317" s="20"/>
      <c r="K317" s="20"/>
      <c r="L317" s="20"/>
      <c r="M317" s="20"/>
      <c r="N317" s="20"/>
      <c r="O317" s="20"/>
      <c r="P317" s="20"/>
      <c r="Q317" s="40"/>
      <c r="R317" s="20"/>
      <c r="S317" s="40"/>
      <c r="T317" s="20"/>
      <c r="U317" s="20"/>
      <c r="V317" s="20"/>
      <c r="W317" s="40"/>
      <c r="X317" s="40"/>
      <c r="Y317" s="40"/>
      <c r="Z317" s="20"/>
      <c r="AA317" s="20"/>
      <c r="AB317" s="40"/>
      <c r="AC317" s="20"/>
      <c r="AD317" s="20"/>
      <c r="AE317" s="40"/>
      <c r="AF317" s="20"/>
      <c r="AG317" s="20"/>
      <c r="AH317" s="20"/>
      <c r="AI317" s="20"/>
      <c r="AJ317" s="20"/>
      <c r="AK317" s="20"/>
      <c r="AL317" s="20"/>
      <c r="AM317" s="20"/>
      <c r="AN317" s="20"/>
      <c r="AO317" s="20"/>
      <c r="AP317" s="20"/>
      <c r="AQ317" s="40"/>
      <c r="AR317" s="20"/>
      <c r="AS317" s="20"/>
      <c r="AT317" s="20"/>
      <c r="AU317" s="880"/>
      <c r="AV317" s="880"/>
      <c r="AW317" s="880"/>
      <c r="AX317" s="880"/>
      <c r="AY317" s="20"/>
      <c r="AZ317" s="20"/>
      <c r="BA317" s="20"/>
      <c r="BB317" s="1092"/>
      <c r="BC317" s="1092"/>
      <c r="BD317" s="1092"/>
      <c r="BE317" s="20"/>
      <c r="BF317" s="20"/>
      <c r="BG317" s="20"/>
      <c r="BH317" s="20"/>
      <c r="BI317" s="20"/>
      <c r="BJ317" s="20"/>
      <c r="BK317" s="20"/>
      <c r="BL317" s="20"/>
      <c r="BM317" s="20"/>
      <c r="BN317" s="20"/>
      <c r="BO317" s="20"/>
      <c r="BP317" s="20"/>
      <c r="BQ317" s="20"/>
      <c r="BR317" s="20"/>
      <c r="BS317" s="20"/>
    </row>
    <row r="318" spans="1:71">
      <c r="A318" s="24"/>
      <c r="B318" s="20"/>
      <c r="C318" s="20"/>
      <c r="D318" s="20"/>
      <c r="E318" s="20"/>
      <c r="F318" s="20"/>
      <c r="G318" s="20"/>
      <c r="H318" s="20"/>
      <c r="I318" s="20"/>
      <c r="J318" s="20"/>
      <c r="K318" s="20"/>
      <c r="L318" s="20"/>
      <c r="M318" s="20"/>
      <c r="N318" s="20"/>
      <c r="O318" s="20"/>
      <c r="P318" s="20"/>
      <c r="Q318" s="40"/>
      <c r="R318" s="20"/>
      <c r="S318" s="40"/>
      <c r="T318" s="20"/>
      <c r="U318" s="20"/>
      <c r="V318" s="20"/>
      <c r="W318" s="40"/>
      <c r="X318" s="40"/>
      <c r="Y318" s="40"/>
      <c r="Z318" s="20"/>
      <c r="AA318" s="20"/>
      <c r="AB318" s="40"/>
      <c r="AC318" s="20"/>
      <c r="AD318" s="20"/>
      <c r="AE318" s="40"/>
      <c r="AF318" s="20"/>
      <c r="AG318" s="20"/>
      <c r="AH318" s="20"/>
      <c r="AI318" s="20"/>
      <c r="AJ318" s="20"/>
      <c r="AK318" s="20"/>
      <c r="AL318" s="20"/>
      <c r="AM318" s="20"/>
      <c r="AN318" s="20"/>
      <c r="AO318" s="20"/>
      <c r="AP318" s="20"/>
      <c r="AQ318" s="40"/>
      <c r="AR318" s="20"/>
      <c r="AS318" s="20"/>
      <c r="AT318" s="20"/>
      <c r="AU318" s="880"/>
      <c r="AV318" s="880"/>
      <c r="AW318" s="880"/>
      <c r="AX318" s="880"/>
      <c r="AY318" s="20"/>
      <c r="AZ318" s="20"/>
      <c r="BA318" s="20"/>
      <c r="BB318" s="1092"/>
      <c r="BC318" s="1092"/>
      <c r="BD318" s="1092"/>
      <c r="BE318" s="20"/>
      <c r="BF318" s="20"/>
      <c r="BG318" s="20"/>
      <c r="BH318" s="20"/>
      <c r="BI318" s="20"/>
      <c r="BJ318" s="20"/>
      <c r="BK318" s="20"/>
      <c r="BL318" s="20"/>
      <c r="BM318" s="20"/>
      <c r="BN318" s="20"/>
      <c r="BO318" s="20"/>
      <c r="BP318" s="20"/>
      <c r="BQ318" s="20"/>
      <c r="BR318" s="20"/>
      <c r="BS318" s="20"/>
    </row>
    <row r="319" spans="1:71">
      <c r="A319" s="24"/>
      <c r="B319" s="20"/>
      <c r="C319" s="20"/>
      <c r="D319" s="20"/>
      <c r="E319" s="20"/>
      <c r="F319" s="20"/>
      <c r="G319" s="20"/>
      <c r="H319" s="20"/>
      <c r="I319" s="20"/>
      <c r="J319" s="20"/>
      <c r="K319" s="20"/>
      <c r="L319" s="20"/>
      <c r="M319" s="20"/>
      <c r="N319" s="20"/>
      <c r="O319" s="20"/>
      <c r="P319" s="20"/>
      <c r="Q319" s="40"/>
      <c r="R319" s="20"/>
      <c r="S319" s="40"/>
      <c r="T319" s="20"/>
      <c r="U319" s="20"/>
      <c r="V319" s="20"/>
      <c r="W319" s="40"/>
      <c r="X319" s="40"/>
      <c r="Y319" s="40"/>
      <c r="Z319" s="20"/>
      <c r="AA319" s="20"/>
      <c r="AB319" s="40"/>
      <c r="AC319" s="20"/>
      <c r="AD319" s="20"/>
      <c r="AE319" s="40"/>
      <c r="AF319" s="20"/>
      <c r="AG319" s="20"/>
      <c r="AH319" s="20"/>
      <c r="AI319" s="20"/>
      <c r="AJ319" s="20"/>
      <c r="AK319" s="20"/>
      <c r="AL319" s="20"/>
      <c r="AM319" s="20"/>
      <c r="AN319" s="20"/>
      <c r="AO319" s="20"/>
      <c r="AP319" s="20"/>
      <c r="AQ319" s="40"/>
      <c r="AR319" s="20"/>
      <c r="AS319" s="20"/>
      <c r="AT319" s="20"/>
      <c r="AU319" s="880"/>
      <c r="AV319" s="880"/>
      <c r="AW319" s="880"/>
      <c r="AX319" s="880"/>
      <c r="AY319" s="20"/>
      <c r="AZ319" s="20"/>
      <c r="BA319" s="20"/>
      <c r="BB319" s="1092"/>
      <c r="BC319" s="1092"/>
      <c r="BD319" s="1092"/>
      <c r="BE319" s="20"/>
      <c r="BF319" s="20"/>
      <c r="BG319" s="20"/>
      <c r="BH319" s="20"/>
      <c r="BI319" s="20"/>
      <c r="BJ319" s="20"/>
      <c r="BK319" s="20"/>
      <c r="BL319" s="20"/>
      <c r="BM319" s="20"/>
      <c r="BN319" s="20"/>
      <c r="BO319" s="20"/>
      <c r="BP319" s="20"/>
      <c r="BQ319" s="20"/>
      <c r="BR319" s="20"/>
      <c r="BS319" s="20"/>
    </row>
    <row r="320" spans="1:71">
      <c r="A320" s="24"/>
      <c r="B320" s="20"/>
      <c r="C320" s="20"/>
      <c r="D320" s="20"/>
      <c r="E320" s="20"/>
      <c r="F320" s="20"/>
      <c r="G320" s="20"/>
      <c r="H320" s="20"/>
      <c r="I320" s="20"/>
      <c r="J320" s="20"/>
      <c r="K320" s="20"/>
      <c r="L320" s="20"/>
      <c r="M320" s="20"/>
      <c r="N320" s="20"/>
      <c r="O320" s="20"/>
      <c r="P320" s="20"/>
      <c r="Q320" s="40"/>
      <c r="R320" s="20"/>
      <c r="S320" s="40"/>
      <c r="T320" s="20"/>
      <c r="U320" s="20"/>
      <c r="V320" s="20"/>
      <c r="W320" s="40"/>
      <c r="X320" s="40"/>
      <c r="Y320" s="40"/>
      <c r="Z320" s="20"/>
      <c r="AA320" s="20"/>
      <c r="AB320" s="40"/>
      <c r="AC320" s="20"/>
      <c r="AD320" s="20"/>
      <c r="AE320" s="40"/>
      <c r="AF320" s="20"/>
      <c r="AG320" s="20"/>
      <c r="AH320" s="20"/>
      <c r="AI320" s="20"/>
      <c r="AJ320" s="20"/>
      <c r="AK320" s="20"/>
      <c r="AL320" s="20"/>
      <c r="AM320" s="20"/>
      <c r="AN320" s="20"/>
      <c r="AO320" s="20"/>
      <c r="AP320" s="20"/>
      <c r="AQ320" s="40"/>
      <c r="AR320" s="20"/>
      <c r="AS320" s="20"/>
      <c r="AT320" s="20"/>
      <c r="AU320" s="880"/>
      <c r="AV320" s="880"/>
      <c r="AW320" s="880"/>
      <c r="AX320" s="880"/>
      <c r="AY320" s="20"/>
      <c r="AZ320" s="20"/>
      <c r="BA320" s="20"/>
      <c r="BB320" s="1092"/>
      <c r="BC320" s="1092"/>
      <c r="BD320" s="1092"/>
      <c r="BE320" s="20"/>
      <c r="BF320" s="20"/>
      <c r="BG320" s="20"/>
      <c r="BH320" s="20"/>
      <c r="BI320" s="20"/>
      <c r="BJ320" s="20"/>
      <c r="BK320" s="20"/>
      <c r="BL320" s="20"/>
      <c r="BM320" s="20"/>
      <c r="BN320" s="20"/>
      <c r="BO320" s="20"/>
      <c r="BP320" s="20"/>
      <c r="BQ320" s="20"/>
      <c r="BR320" s="20"/>
      <c r="BS320" s="20"/>
    </row>
    <row r="321" spans="1:71">
      <c r="A321" s="24"/>
      <c r="B321" s="20"/>
      <c r="C321" s="20"/>
      <c r="D321" s="20"/>
      <c r="E321" s="20"/>
      <c r="F321" s="20"/>
      <c r="G321" s="20"/>
      <c r="H321" s="20"/>
      <c r="I321" s="20"/>
      <c r="J321" s="20"/>
      <c r="K321" s="20"/>
      <c r="L321" s="20"/>
      <c r="M321" s="20"/>
      <c r="N321" s="20"/>
      <c r="O321" s="20"/>
      <c r="P321" s="20"/>
      <c r="Q321" s="40"/>
      <c r="R321" s="20"/>
      <c r="S321" s="40"/>
      <c r="T321" s="20"/>
      <c r="U321" s="20"/>
      <c r="V321" s="20"/>
      <c r="W321" s="40"/>
      <c r="X321" s="40"/>
      <c r="Y321" s="40"/>
      <c r="Z321" s="20"/>
      <c r="AA321" s="20"/>
      <c r="AB321" s="40"/>
      <c r="AC321" s="20"/>
      <c r="AD321" s="20"/>
      <c r="AE321" s="40"/>
      <c r="AF321" s="20"/>
      <c r="AG321" s="20"/>
      <c r="AH321" s="20"/>
      <c r="AI321" s="20"/>
      <c r="AJ321" s="20"/>
      <c r="AK321" s="20"/>
      <c r="AL321" s="20"/>
      <c r="AM321" s="20"/>
      <c r="AN321" s="20"/>
      <c r="AO321" s="20"/>
      <c r="AP321" s="20"/>
      <c r="AQ321" s="40"/>
      <c r="AR321" s="20"/>
      <c r="AS321" s="20"/>
      <c r="AT321" s="20"/>
      <c r="AU321" s="880"/>
      <c r="AV321" s="880"/>
      <c r="AW321" s="880"/>
      <c r="AX321" s="880"/>
      <c r="AY321" s="20"/>
      <c r="AZ321" s="20"/>
      <c r="BA321" s="20"/>
      <c r="BB321" s="1092"/>
      <c r="BC321" s="1092"/>
      <c r="BD321" s="1092"/>
      <c r="BE321" s="20"/>
      <c r="BF321" s="20"/>
      <c r="BG321" s="20"/>
      <c r="BH321" s="20"/>
      <c r="BI321" s="20"/>
      <c r="BJ321" s="20"/>
      <c r="BK321" s="20"/>
      <c r="BL321" s="20"/>
      <c r="BM321" s="20"/>
      <c r="BN321" s="20"/>
      <c r="BO321" s="20"/>
      <c r="BP321" s="20"/>
      <c r="BQ321" s="20"/>
      <c r="BR321" s="20"/>
      <c r="BS321" s="20"/>
    </row>
    <row r="322" spans="1:71">
      <c r="A322" s="24"/>
      <c r="B322" s="20"/>
      <c r="C322" s="20"/>
      <c r="D322" s="20"/>
      <c r="E322" s="20"/>
      <c r="F322" s="20"/>
      <c r="G322" s="20"/>
      <c r="H322" s="20"/>
      <c r="I322" s="20"/>
      <c r="J322" s="20"/>
      <c r="K322" s="20"/>
      <c r="L322" s="20"/>
      <c r="M322" s="20"/>
      <c r="N322" s="20"/>
      <c r="O322" s="20"/>
      <c r="P322" s="20"/>
      <c r="Q322" s="40"/>
      <c r="R322" s="20"/>
      <c r="S322" s="40"/>
      <c r="T322" s="20"/>
      <c r="U322" s="20"/>
      <c r="V322" s="20"/>
      <c r="W322" s="40"/>
      <c r="X322" s="40"/>
      <c r="Y322" s="40"/>
      <c r="Z322" s="20"/>
      <c r="AA322" s="20"/>
      <c r="AB322" s="40"/>
      <c r="AC322" s="20"/>
      <c r="AD322" s="20"/>
      <c r="AE322" s="40"/>
      <c r="AF322" s="20"/>
      <c r="AG322" s="20"/>
      <c r="AH322" s="20"/>
      <c r="AI322" s="20"/>
      <c r="AJ322" s="20"/>
      <c r="AK322" s="20"/>
      <c r="AL322" s="20"/>
      <c r="AM322" s="20"/>
      <c r="AN322" s="20"/>
      <c r="AO322" s="20"/>
      <c r="AP322" s="20"/>
      <c r="AQ322" s="40"/>
      <c r="AR322" s="20"/>
      <c r="AS322" s="20"/>
      <c r="AT322" s="20"/>
      <c r="AU322" s="880"/>
      <c r="AV322" s="880"/>
      <c r="AW322" s="880"/>
      <c r="AX322" s="880"/>
      <c r="AY322" s="20"/>
      <c r="AZ322" s="20"/>
      <c r="BA322" s="20"/>
      <c r="BB322" s="1092"/>
      <c r="BC322" s="1092"/>
      <c r="BD322" s="1092"/>
      <c r="BE322" s="20"/>
      <c r="BF322" s="20"/>
      <c r="BG322" s="20"/>
      <c r="BH322" s="20"/>
      <c r="BI322" s="20"/>
      <c r="BJ322" s="20"/>
      <c r="BK322" s="20"/>
      <c r="BL322" s="20"/>
      <c r="BM322" s="20"/>
      <c r="BN322" s="20"/>
      <c r="BO322" s="20"/>
      <c r="BP322" s="20"/>
      <c r="BQ322" s="20"/>
      <c r="BR322" s="20"/>
      <c r="BS322" s="20"/>
    </row>
    <row r="323" spans="1:71">
      <c r="A323" s="24"/>
      <c r="B323" s="20"/>
      <c r="C323" s="20"/>
      <c r="D323" s="20"/>
      <c r="E323" s="20"/>
      <c r="F323" s="20"/>
      <c r="G323" s="20"/>
      <c r="H323" s="20"/>
      <c r="I323" s="20"/>
      <c r="J323" s="20"/>
      <c r="K323" s="20"/>
      <c r="L323" s="20"/>
      <c r="M323" s="20"/>
      <c r="N323" s="20"/>
      <c r="O323" s="20"/>
      <c r="P323" s="20"/>
      <c r="Q323" s="40"/>
      <c r="R323" s="20"/>
      <c r="S323" s="40"/>
      <c r="T323" s="20"/>
      <c r="U323" s="20"/>
      <c r="V323" s="20"/>
      <c r="W323" s="40"/>
      <c r="X323" s="40"/>
      <c r="Y323" s="40"/>
      <c r="Z323" s="20"/>
      <c r="AA323" s="20"/>
      <c r="AB323" s="40"/>
      <c r="AC323" s="20"/>
      <c r="AD323" s="20"/>
      <c r="AE323" s="40"/>
      <c r="AF323" s="20"/>
      <c r="AG323" s="20"/>
      <c r="AH323" s="20"/>
      <c r="AI323" s="20"/>
      <c r="AJ323" s="20"/>
      <c r="AK323" s="20"/>
      <c r="AL323" s="20"/>
      <c r="AM323" s="20"/>
      <c r="AN323" s="20"/>
      <c r="AO323" s="20"/>
      <c r="AP323" s="20"/>
      <c r="AQ323" s="40"/>
      <c r="AR323" s="20"/>
      <c r="AS323" s="20"/>
      <c r="AT323" s="20"/>
      <c r="AU323" s="880"/>
      <c r="AV323" s="880"/>
      <c r="AW323" s="880"/>
      <c r="AX323" s="880"/>
      <c r="AY323" s="20"/>
      <c r="AZ323" s="20"/>
      <c r="BA323" s="20"/>
      <c r="BB323" s="1092"/>
      <c r="BC323" s="1092"/>
      <c r="BD323" s="1092"/>
      <c r="BE323" s="20"/>
      <c r="BF323" s="20"/>
      <c r="BG323" s="20"/>
      <c r="BH323" s="20"/>
      <c r="BI323" s="20"/>
      <c r="BJ323" s="20"/>
      <c r="BK323" s="20"/>
      <c r="BL323" s="20"/>
      <c r="BM323" s="20"/>
      <c r="BN323" s="20"/>
      <c r="BO323" s="20"/>
      <c r="BP323" s="20"/>
      <c r="BQ323" s="20"/>
      <c r="BR323" s="20"/>
      <c r="BS323" s="20"/>
    </row>
    <row r="324" spans="1:71">
      <c r="A324" s="24"/>
      <c r="B324" s="20"/>
      <c r="C324" s="20"/>
      <c r="D324" s="20"/>
      <c r="E324" s="20"/>
      <c r="F324" s="20"/>
      <c r="G324" s="20"/>
      <c r="H324" s="20"/>
      <c r="I324" s="20"/>
      <c r="J324" s="20"/>
      <c r="K324" s="20"/>
      <c r="L324" s="20"/>
      <c r="M324" s="20"/>
      <c r="N324" s="20"/>
      <c r="O324" s="20"/>
      <c r="P324" s="20"/>
      <c r="Q324" s="40"/>
      <c r="R324" s="20"/>
      <c r="S324" s="40"/>
      <c r="T324" s="20"/>
      <c r="U324" s="20"/>
      <c r="V324" s="20"/>
      <c r="W324" s="40"/>
      <c r="X324" s="40"/>
      <c r="Y324" s="40"/>
      <c r="Z324" s="20"/>
      <c r="AA324" s="20"/>
      <c r="AB324" s="40"/>
      <c r="AC324" s="20"/>
      <c r="AD324" s="20"/>
      <c r="AE324" s="40"/>
      <c r="AF324" s="20"/>
      <c r="AG324" s="20"/>
      <c r="AH324" s="20"/>
      <c r="AI324" s="20"/>
      <c r="AJ324" s="20"/>
      <c r="AK324" s="20"/>
      <c r="AL324" s="20"/>
      <c r="AM324" s="20"/>
      <c r="AN324" s="20"/>
      <c r="AO324" s="20"/>
      <c r="AP324" s="20"/>
      <c r="AQ324" s="40"/>
      <c r="AR324" s="20"/>
      <c r="AS324" s="20"/>
      <c r="AT324" s="20"/>
      <c r="AU324" s="880"/>
      <c r="AV324" s="880"/>
      <c r="AW324" s="880"/>
      <c r="AX324" s="880"/>
      <c r="AY324" s="20"/>
      <c r="AZ324" s="20"/>
      <c r="BA324" s="20"/>
      <c r="BB324" s="1092"/>
      <c r="BC324" s="1092"/>
      <c r="BD324" s="1092"/>
      <c r="BE324" s="20"/>
      <c r="BF324" s="20"/>
      <c r="BG324" s="20"/>
      <c r="BH324" s="20"/>
      <c r="BI324" s="20"/>
      <c r="BJ324" s="20"/>
      <c r="BK324" s="20"/>
      <c r="BL324" s="20"/>
      <c r="BM324" s="20"/>
      <c r="BN324" s="20"/>
      <c r="BO324" s="20"/>
      <c r="BP324" s="20"/>
      <c r="BQ324" s="20"/>
      <c r="BR324" s="20"/>
      <c r="BS324" s="20"/>
    </row>
    <row r="325" spans="1:71">
      <c r="A325" s="24"/>
      <c r="B325" s="20"/>
      <c r="C325" s="20"/>
      <c r="D325" s="20"/>
      <c r="E325" s="20"/>
      <c r="F325" s="20"/>
      <c r="G325" s="20"/>
      <c r="H325" s="20"/>
      <c r="I325" s="20"/>
      <c r="J325" s="20"/>
      <c r="K325" s="20"/>
      <c r="L325" s="20"/>
      <c r="M325" s="20"/>
      <c r="N325" s="20"/>
      <c r="O325" s="20"/>
      <c r="P325" s="20"/>
      <c r="Q325" s="40"/>
      <c r="R325" s="20"/>
      <c r="S325" s="40"/>
      <c r="T325" s="20"/>
      <c r="U325" s="20"/>
      <c r="V325" s="20"/>
      <c r="W325" s="40"/>
      <c r="X325" s="40"/>
      <c r="Y325" s="40"/>
      <c r="Z325" s="20"/>
      <c r="AA325" s="20"/>
      <c r="AB325" s="40"/>
      <c r="AC325" s="20"/>
      <c r="AD325" s="20"/>
      <c r="AE325" s="40"/>
      <c r="AF325" s="20"/>
      <c r="AG325" s="20"/>
      <c r="AH325" s="20"/>
      <c r="AI325" s="20"/>
      <c r="AJ325" s="20"/>
      <c r="AK325" s="20"/>
      <c r="AL325" s="20"/>
      <c r="AM325" s="20"/>
      <c r="AN325" s="20"/>
      <c r="AO325" s="20"/>
      <c r="AP325" s="20"/>
      <c r="AQ325" s="40"/>
      <c r="AR325" s="20"/>
      <c r="AS325" s="20"/>
      <c r="AT325" s="20"/>
      <c r="AU325" s="880"/>
      <c r="AV325" s="880"/>
      <c r="AW325" s="880"/>
      <c r="AX325" s="880"/>
      <c r="AY325" s="20"/>
      <c r="AZ325" s="20"/>
      <c r="BA325" s="20"/>
      <c r="BB325" s="1092"/>
      <c r="BC325" s="1092"/>
      <c r="BD325" s="1092"/>
      <c r="BE325" s="20"/>
      <c r="BF325" s="20"/>
      <c r="BG325" s="20"/>
      <c r="BH325" s="20"/>
      <c r="BI325" s="20"/>
      <c r="BJ325" s="20"/>
      <c r="BK325" s="20"/>
      <c r="BL325" s="20"/>
      <c r="BM325" s="20"/>
      <c r="BN325" s="20"/>
      <c r="BO325" s="20"/>
      <c r="BP325" s="20"/>
      <c r="BQ325" s="20"/>
      <c r="BR325" s="20"/>
      <c r="BS325" s="20"/>
    </row>
    <row r="326" spans="1:71">
      <c r="A326" s="24"/>
      <c r="B326" s="20"/>
      <c r="C326" s="20"/>
      <c r="D326" s="20"/>
      <c r="E326" s="20"/>
      <c r="F326" s="20"/>
      <c r="G326" s="20"/>
      <c r="H326" s="20"/>
      <c r="I326" s="20"/>
      <c r="J326" s="20"/>
      <c r="K326" s="20"/>
      <c r="L326" s="20"/>
      <c r="M326" s="20"/>
      <c r="N326" s="20"/>
      <c r="O326" s="20"/>
      <c r="P326" s="20"/>
      <c r="Q326" s="40"/>
      <c r="R326" s="20"/>
      <c r="S326" s="40"/>
      <c r="T326" s="20"/>
      <c r="U326" s="20"/>
      <c r="V326" s="20"/>
      <c r="W326" s="40"/>
      <c r="X326" s="40"/>
      <c r="Y326" s="40"/>
      <c r="Z326" s="20"/>
      <c r="AA326" s="20"/>
      <c r="AB326" s="40"/>
      <c r="AC326" s="20"/>
      <c r="AD326" s="20"/>
      <c r="AE326" s="40"/>
      <c r="AF326" s="20"/>
      <c r="AG326" s="20"/>
      <c r="AH326" s="20"/>
      <c r="AI326" s="20"/>
      <c r="AJ326" s="20"/>
      <c r="AK326" s="20"/>
      <c r="AL326" s="20"/>
      <c r="AM326" s="20"/>
      <c r="AN326" s="20"/>
      <c r="AO326" s="20"/>
      <c r="AP326" s="20"/>
      <c r="AQ326" s="40"/>
      <c r="AR326" s="20"/>
      <c r="AS326" s="20"/>
      <c r="AT326" s="20"/>
      <c r="AU326" s="880"/>
      <c r="AV326" s="880"/>
      <c r="AW326" s="880"/>
      <c r="AX326" s="880"/>
      <c r="AY326" s="20"/>
      <c r="AZ326" s="20"/>
      <c r="BA326" s="20"/>
      <c r="BB326" s="1092"/>
      <c r="BC326" s="1092"/>
      <c r="BD326" s="1092"/>
      <c r="BE326" s="20"/>
      <c r="BF326" s="20"/>
      <c r="BG326" s="20"/>
      <c r="BH326" s="20"/>
      <c r="BI326" s="20"/>
      <c r="BJ326" s="20"/>
      <c r="BK326" s="20"/>
      <c r="BL326" s="20"/>
      <c r="BM326" s="20"/>
      <c r="BN326" s="20"/>
      <c r="BO326" s="20"/>
      <c r="BP326" s="20"/>
      <c r="BQ326" s="20"/>
      <c r="BR326" s="20"/>
      <c r="BS326" s="20"/>
    </row>
    <row r="327" spans="1:71">
      <c r="A327" s="24"/>
      <c r="B327" s="20"/>
      <c r="C327" s="20"/>
      <c r="D327" s="20"/>
      <c r="E327" s="20"/>
      <c r="F327" s="20"/>
      <c r="G327" s="20"/>
      <c r="H327" s="20"/>
      <c r="I327" s="20"/>
      <c r="J327" s="20"/>
      <c r="K327" s="20"/>
      <c r="L327" s="20"/>
      <c r="M327" s="20"/>
      <c r="N327" s="20"/>
      <c r="O327" s="20"/>
      <c r="P327" s="20"/>
      <c r="Q327" s="40"/>
      <c r="R327" s="20"/>
      <c r="S327" s="40"/>
      <c r="T327" s="20"/>
      <c r="U327" s="20"/>
      <c r="V327" s="20"/>
      <c r="W327" s="40"/>
      <c r="X327" s="40"/>
      <c r="Y327" s="40"/>
      <c r="Z327" s="20"/>
      <c r="AA327" s="20"/>
      <c r="AB327" s="40"/>
      <c r="AC327" s="20"/>
      <c r="AD327" s="20"/>
      <c r="AE327" s="40"/>
      <c r="AF327" s="20"/>
      <c r="AG327" s="20"/>
      <c r="AH327" s="20"/>
      <c r="AI327" s="20"/>
      <c r="AJ327" s="20"/>
      <c r="AK327" s="20"/>
      <c r="AL327" s="20"/>
      <c r="AM327" s="20"/>
      <c r="AN327" s="20"/>
      <c r="AO327" s="20"/>
      <c r="AP327" s="20"/>
      <c r="AQ327" s="40"/>
      <c r="AR327" s="20"/>
      <c r="AS327" s="20"/>
      <c r="AT327" s="20"/>
      <c r="AU327" s="880"/>
      <c r="AV327" s="880"/>
      <c r="AW327" s="880"/>
      <c r="AX327" s="880"/>
      <c r="AY327" s="20"/>
      <c r="AZ327" s="20"/>
      <c r="BA327" s="20"/>
      <c r="BB327" s="1092"/>
      <c r="BC327" s="1092"/>
      <c r="BD327" s="1092"/>
      <c r="BE327" s="20"/>
      <c r="BF327" s="20"/>
      <c r="BG327" s="20"/>
      <c r="BH327" s="20"/>
      <c r="BI327" s="20"/>
      <c r="BJ327" s="20"/>
      <c r="BK327" s="20"/>
      <c r="BL327" s="20"/>
      <c r="BM327" s="20"/>
      <c r="BN327" s="20"/>
      <c r="BO327" s="20"/>
      <c r="BP327" s="20"/>
      <c r="BQ327" s="20"/>
      <c r="BR327" s="20"/>
      <c r="BS327" s="20"/>
    </row>
    <row r="328" spans="1:71">
      <c r="A328" s="24"/>
      <c r="B328" s="20"/>
      <c r="C328" s="20"/>
      <c r="D328" s="20"/>
      <c r="E328" s="20"/>
      <c r="F328" s="20"/>
      <c r="G328" s="20"/>
      <c r="H328" s="20"/>
      <c r="I328" s="20"/>
      <c r="J328" s="20"/>
      <c r="K328" s="20"/>
      <c r="L328" s="20"/>
      <c r="M328" s="20"/>
      <c r="N328" s="20"/>
      <c r="O328" s="20"/>
      <c r="P328" s="20"/>
      <c r="Q328" s="40"/>
      <c r="R328" s="20"/>
      <c r="S328" s="40"/>
      <c r="T328" s="20"/>
      <c r="U328" s="20"/>
      <c r="V328" s="20"/>
      <c r="W328" s="40"/>
      <c r="X328" s="40"/>
      <c r="Y328" s="40"/>
      <c r="Z328" s="20"/>
      <c r="AA328" s="20"/>
      <c r="AB328" s="40"/>
      <c r="AC328" s="20"/>
      <c r="AD328" s="20"/>
      <c r="AE328" s="40"/>
      <c r="AF328" s="20"/>
      <c r="AG328" s="20"/>
      <c r="AH328" s="20"/>
      <c r="AI328" s="20"/>
      <c r="AJ328" s="20"/>
      <c r="AK328" s="20"/>
      <c r="AL328" s="20"/>
      <c r="AM328" s="20"/>
      <c r="AN328" s="20"/>
      <c r="AO328" s="20"/>
      <c r="AP328" s="20"/>
      <c r="AQ328" s="40"/>
      <c r="AR328" s="20"/>
      <c r="AS328" s="20"/>
      <c r="AT328" s="20"/>
      <c r="AU328" s="880"/>
      <c r="AV328" s="880"/>
      <c r="AW328" s="880"/>
      <c r="AX328" s="880"/>
      <c r="AY328" s="20"/>
      <c r="AZ328" s="20"/>
      <c r="BA328" s="20"/>
      <c r="BB328" s="1092"/>
      <c r="BC328" s="1092"/>
      <c r="BD328" s="1092"/>
      <c r="BE328" s="20"/>
      <c r="BF328" s="20"/>
      <c r="BG328" s="20"/>
      <c r="BH328" s="20"/>
      <c r="BI328" s="20"/>
      <c r="BJ328" s="20"/>
      <c r="BK328" s="20"/>
      <c r="BL328" s="20"/>
      <c r="BM328" s="20"/>
      <c r="BN328" s="20"/>
      <c r="BO328" s="20"/>
      <c r="BP328" s="20"/>
      <c r="BQ328" s="20"/>
      <c r="BR328" s="20"/>
      <c r="BS328" s="20"/>
    </row>
    <row r="329" spans="1:71">
      <c r="A329" s="24"/>
      <c r="B329" s="20"/>
      <c r="C329" s="20"/>
      <c r="D329" s="20"/>
      <c r="E329" s="20"/>
      <c r="F329" s="20"/>
      <c r="G329" s="20"/>
      <c r="H329" s="20"/>
      <c r="I329" s="20"/>
      <c r="J329" s="20"/>
      <c r="K329" s="20"/>
      <c r="L329" s="20"/>
      <c r="M329" s="20"/>
      <c r="N329" s="20"/>
      <c r="O329" s="20"/>
      <c r="P329" s="20"/>
      <c r="Q329" s="40"/>
      <c r="R329" s="20"/>
      <c r="S329" s="40"/>
      <c r="T329" s="20"/>
      <c r="U329" s="20"/>
      <c r="V329" s="20"/>
      <c r="W329" s="40"/>
      <c r="X329" s="40"/>
      <c r="Y329" s="40"/>
      <c r="Z329" s="20"/>
      <c r="AA329" s="20"/>
      <c r="AB329" s="40"/>
      <c r="AC329" s="20"/>
      <c r="AD329" s="20"/>
      <c r="AE329" s="40"/>
      <c r="AF329" s="20"/>
      <c r="AG329" s="20"/>
      <c r="AH329" s="20"/>
      <c r="AI329" s="20"/>
      <c r="AJ329" s="20"/>
      <c r="AK329" s="20"/>
      <c r="AL329" s="20"/>
      <c r="AM329" s="20"/>
      <c r="AN329" s="20"/>
      <c r="AO329" s="20"/>
      <c r="AP329" s="20"/>
      <c r="AQ329" s="40"/>
      <c r="AR329" s="20"/>
      <c r="AS329" s="20"/>
      <c r="AT329" s="20"/>
      <c r="AU329" s="880"/>
      <c r="AV329" s="880"/>
      <c r="AW329" s="880"/>
      <c r="AX329" s="880"/>
      <c r="AY329" s="20"/>
      <c r="AZ329" s="20"/>
      <c r="BA329" s="20"/>
      <c r="BB329" s="1092"/>
      <c r="BC329" s="1092"/>
      <c r="BD329" s="1092"/>
      <c r="BE329" s="20"/>
      <c r="BF329" s="20"/>
      <c r="BG329" s="20"/>
      <c r="BH329" s="20"/>
      <c r="BI329" s="20"/>
      <c r="BJ329" s="20"/>
      <c r="BK329" s="20"/>
      <c r="BL329" s="20"/>
      <c r="BM329" s="20"/>
      <c r="BN329" s="20"/>
      <c r="BO329" s="20"/>
      <c r="BP329" s="20"/>
      <c r="BQ329" s="20"/>
      <c r="BR329" s="20"/>
      <c r="BS329" s="20"/>
    </row>
    <row r="330" spans="1:71">
      <c r="A330" s="24"/>
      <c r="B330" s="20"/>
      <c r="C330" s="20"/>
      <c r="D330" s="20"/>
      <c r="E330" s="20"/>
      <c r="F330" s="20"/>
      <c r="G330" s="20"/>
      <c r="H330" s="20"/>
      <c r="I330" s="20"/>
      <c r="J330" s="20"/>
      <c r="K330" s="20"/>
      <c r="L330" s="20"/>
      <c r="M330" s="20"/>
      <c r="N330" s="20"/>
      <c r="O330" s="20"/>
      <c r="P330" s="20"/>
      <c r="Q330" s="40"/>
      <c r="R330" s="20"/>
      <c r="S330" s="40"/>
      <c r="T330" s="20"/>
      <c r="U330" s="20"/>
      <c r="V330" s="20"/>
      <c r="W330" s="40"/>
      <c r="X330" s="40"/>
      <c r="Y330" s="40"/>
      <c r="Z330" s="20"/>
      <c r="AA330" s="20"/>
      <c r="AB330" s="40"/>
      <c r="AC330" s="20"/>
      <c r="AD330" s="20"/>
      <c r="AE330" s="40"/>
      <c r="AF330" s="20"/>
      <c r="AG330" s="20"/>
      <c r="AH330" s="20"/>
      <c r="AI330" s="20"/>
      <c r="AJ330" s="20"/>
      <c r="AK330" s="20"/>
      <c r="AL330" s="20"/>
      <c r="AM330" s="20"/>
      <c r="AN330" s="20"/>
      <c r="AO330" s="20"/>
      <c r="AP330" s="20"/>
      <c r="AQ330" s="40"/>
      <c r="AR330" s="20"/>
      <c r="AS330" s="20"/>
      <c r="AT330" s="20"/>
      <c r="AU330" s="880"/>
      <c r="AV330" s="880"/>
      <c r="AW330" s="880"/>
      <c r="AX330" s="880"/>
      <c r="AY330" s="20"/>
      <c r="AZ330" s="20"/>
      <c r="BA330" s="20"/>
      <c r="BB330" s="1092"/>
      <c r="BC330" s="1092"/>
      <c r="BD330" s="1092"/>
      <c r="BE330" s="20"/>
      <c r="BF330" s="20"/>
      <c r="BG330" s="20"/>
      <c r="BH330" s="20"/>
      <c r="BI330" s="20"/>
      <c r="BJ330" s="20"/>
      <c r="BK330" s="20"/>
      <c r="BL330" s="20"/>
      <c r="BM330" s="20"/>
      <c r="BN330" s="20"/>
      <c r="BO330" s="20"/>
      <c r="BP330" s="20"/>
      <c r="BQ330" s="20"/>
      <c r="BR330" s="20"/>
      <c r="BS330" s="20"/>
    </row>
    <row r="331" spans="1:71">
      <c r="A331" s="24"/>
      <c r="B331" s="20"/>
      <c r="C331" s="20"/>
      <c r="D331" s="20"/>
      <c r="E331" s="20"/>
      <c r="F331" s="20"/>
      <c r="G331" s="20"/>
      <c r="H331" s="20"/>
      <c r="I331" s="20"/>
      <c r="J331" s="20"/>
      <c r="K331" s="20"/>
      <c r="L331" s="20"/>
      <c r="M331" s="20"/>
      <c r="N331" s="20"/>
      <c r="O331" s="20"/>
      <c r="P331" s="20"/>
      <c r="Q331" s="40"/>
      <c r="R331" s="20"/>
      <c r="S331" s="40"/>
      <c r="T331" s="20"/>
      <c r="U331" s="20"/>
      <c r="V331" s="20"/>
      <c r="W331" s="40"/>
      <c r="X331" s="40"/>
      <c r="Y331" s="40"/>
      <c r="Z331" s="20"/>
      <c r="AA331" s="20"/>
      <c r="AB331" s="40"/>
      <c r="AC331" s="20"/>
      <c r="AD331" s="20"/>
      <c r="AE331" s="40"/>
      <c r="AF331" s="20"/>
      <c r="AG331" s="20"/>
      <c r="AH331" s="20"/>
      <c r="AI331" s="20"/>
      <c r="AJ331" s="20"/>
      <c r="AK331" s="20"/>
      <c r="AL331" s="20"/>
      <c r="AM331" s="20"/>
      <c r="AN331" s="20"/>
      <c r="AO331" s="20"/>
      <c r="AP331" s="20"/>
      <c r="AQ331" s="40"/>
      <c r="AR331" s="20"/>
      <c r="AS331" s="20"/>
      <c r="AT331" s="20"/>
      <c r="AU331" s="880"/>
      <c r="AV331" s="880"/>
      <c r="AW331" s="880"/>
      <c r="AX331" s="880"/>
      <c r="AY331" s="20"/>
      <c r="AZ331" s="20"/>
      <c r="BA331" s="20"/>
      <c r="BB331" s="1092"/>
      <c r="BC331" s="1092"/>
      <c r="BD331" s="1092"/>
      <c r="BE331" s="20"/>
      <c r="BF331" s="20"/>
      <c r="BG331" s="20"/>
      <c r="BH331" s="20"/>
      <c r="BI331" s="20"/>
      <c r="BJ331" s="20"/>
      <c r="BK331" s="20"/>
      <c r="BL331" s="20"/>
      <c r="BM331" s="20"/>
      <c r="BN331" s="20"/>
      <c r="BO331" s="20"/>
      <c r="BP331" s="20"/>
      <c r="BQ331" s="20"/>
      <c r="BR331" s="20"/>
      <c r="BS331" s="20"/>
    </row>
    <row r="332" spans="1:71">
      <c r="A332" s="24"/>
      <c r="B332" s="20"/>
      <c r="C332" s="20"/>
      <c r="D332" s="20"/>
      <c r="E332" s="20"/>
      <c r="F332" s="20"/>
      <c r="G332" s="20"/>
      <c r="H332" s="20"/>
      <c r="I332" s="20"/>
      <c r="J332" s="20"/>
      <c r="K332" s="20"/>
      <c r="L332" s="20"/>
      <c r="M332" s="20"/>
      <c r="N332" s="20"/>
      <c r="O332" s="20"/>
      <c r="P332" s="20"/>
      <c r="Q332" s="40"/>
      <c r="R332" s="20"/>
      <c r="S332" s="40"/>
      <c r="T332" s="20"/>
      <c r="U332" s="20"/>
      <c r="V332" s="20"/>
      <c r="W332" s="40"/>
      <c r="X332" s="40"/>
      <c r="Y332" s="40"/>
      <c r="Z332" s="20"/>
      <c r="AA332" s="20"/>
      <c r="AB332" s="40"/>
      <c r="AC332" s="20"/>
      <c r="AD332" s="20"/>
      <c r="AE332" s="40"/>
      <c r="AF332" s="20"/>
      <c r="AG332" s="20"/>
      <c r="AH332" s="20"/>
      <c r="AI332" s="20"/>
      <c r="AJ332" s="20"/>
      <c r="AK332" s="20"/>
      <c r="AL332" s="20"/>
      <c r="AM332" s="20"/>
      <c r="AN332" s="20"/>
      <c r="AO332" s="20"/>
      <c r="AP332" s="20"/>
      <c r="AQ332" s="40"/>
      <c r="AR332" s="20"/>
      <c r="AS332" s="20"/>
      <c r="AT332" s="20"/>
      <c r="AU332" s="880"/>
      <c r="AV332" s="880"/>
      <c r="AW332" s="880"/>
      <c r="AX332" s="880"/>
      <c r="AY332" s="20"/>
      <c r="AZ332" s="20"/>
      <c r="BA332" s="20"/>
      <c r="BB332" s="1092"/>
      <c r="BC332" s="1092"/>
      <c r="BD332" s="1092"/>
      <c r="BE332" s="20"/>
      <c r="BF332" s="20"/>
      <c r="BG332" s="20"/>
      <c r="BH332" s="20"/>
      <c r="BI332" s="20"/>
      <c r="BJ332" s="20"/>
      <c r="BK332" s="20"/>
      <c r="BL332" s="20"/>
      <c r="BM332" s="20"/>
      <c r="BN332" s="20"/>
      <c r="BO332" s="20"/>
      <c r="BP332" s="20"/>
      <c r="BQ332" s="20"/>
      <c r="BR332" s="20"/>
      <c r="BS332" s="20"/>
    </row>
    <row r="333" spans="1:71">
      <c r="A333" s="24"/>
      <c r="B333" s="20"/>
      <c r="C333" s="20"/>
      <c r="D333" s="20"/>
      <c r="E333" s="20"/>
      <c r="F333" s="20"/>
      <c r="G333" s="20"/>
      <c r="H333" s="20"/>
      <c r="I333" s="20"/>
      <c r="J333" s="20"/>
      <c r="K333" s="20"/>
      <c r="L333" s="20"/>
      <c r="M333" s="20"/>
      <c r="N333" s="20"/>
      <c r="O333" s="20"/>
      <c r="P333" s="20"/>
      <c r="Q333" s="40"/>
      <c r="R333" s="20"/>
      <c r="S333" s="40"/>
      <c r="T333" s="20"/>
      <c r="U333" s="20"/>
      <c r="V333" s="20"/>
      <c r="W333" s="40"/>
      <c r="X333" s="40"/>
      <c r="Y333" s="40"/>
      <c r="Z333" s="20"/>
      <c r="AA333" s="20"/>
      <c r="AB333" s="40"/>
      <c r="AC333" s="20"/>
      <c r="AD333" s="20"/>
      <c r="AE333" s="40"/>
      <c r="AF333" s="20"/>
      <c r="AG333" s="20"/>
      <c r="AH333" s="20"/>
      <c r="AI333" s="20"/>
      <c r="AJ333" s="20"/>
      <c r="AK333" s="20"/>
      <c r="AL333" s="20"/>
      <c r="AM333" s="20"/>
      <c r="AN333" s="20"/>
      <c r="AO333" s="20"/>
      <c r="AP333" s="20"/>
      <c r="AQ333" s="40"/>
      <c r="AR333" s="20"/>
      <c r="AS333" s="20"/>
      <c r="AT333" s="20"/>
      <c r="AU333" s="880"/>
      <c r="AV333" s="880"/>
      <c r="AW333" s="880"/>
      <c r="AX333" s="880"/>
      <c r="AY333" s="20"/>
      <c r="AZ333" s="20"/>
      <c r="BA333" s="20"/>
      <c r="BB333" s="1092"/>
      <c r="BC333" s="1092"/>
      <c r="BD333" s="1092"/>
      <c r="BE333" s="20"/>
      <c r="BF333" s="20"/>
      <c r="BG333" s="20"/>
      <c r="BH333" s="20"/>
      <c r="BI333" s="20"/>
      <c r="BJ333" s="20"/>
      <c r="BK333" s="20"/>
      <c r="BL333" s="20"/>
      <c r="BM333" s="20"/>
      <c r="BN333" s="20"/>
      <c r="BO333" s="20"/>
      <c r="BP333" s="20"/>
      <c r="BQ333" s="20"/>
      <c r="BR333" s="20"/>
      <c r="BS333" s="20"/>
    </row>
    <row r="334" spans="1:71">
      <c r="A334" s="24"/>
      <c r="B334" s="20"/>
      <c r="C334" s="20"/>
      <c r="D334" s="20"/>
      <c r="E334" s="20"/>
      <c r="F334" s="20"/>
      <c r="G334" s="20"/>
      <c r="H334" s="20"/>
      <c r="I334" s="20"/>
      <c r="J334" s="20"/>
      <c r="K334" s="20"/>
      <c r="L334" s="20"/>
      <c r="M334" s="20"/>
      <c r="N334" s="20"/>
      <c r="O334" s="20"/>
      <c r="P334" s="20"/>
      <c r="Q334" s="40"/>
      <c r="R334" s="20"/>
      <c r="S334" s="40"/>
      <c r="T334" s="20"/>
      <c r="U334" s="20"/>
      <c r="V334" s="20"/>
      <c r="W334" s="40"/>
      <c r="X334" s="40"/>
      <c r="Y334" s="40"/>
      <c r="Z334" s="20"/>
      <c r="AA334" s="20"/>
      <c r="AB334" s="40"/>
      <c r="AC334" s="20"/>
      <c r="AD334" s="20"/>
      <c r="AE334" s="40"/>
      <c r="AF334" s="20"/>
      <c r="AG334" s="20"/>
      <c r="AH334" s="20"/>
      <c r="AI334" s="20"/>
      <c r="AJ334" s="20"/>
      <c r="AK334" s="20"/>
      <c r="AL334" s="20"/>
      <c r="AM334" s="20"/>
      <c r="AN334" s="20"/>
      <c r="AO334" s="20"/>
      <c r="AP334" s="20"/>
      <c r="AQ334" s="40"/>
      <c r="AR334" s="20"/>
      <c r="AS334" s="20"/>
      <c r="AT334" s="20"/>
      <c r="AU334" s="880"/>
      <c r="AV334" s="880"/>
      <c r="AW334" s="880"/>
      <c r="AX334" s="880"/>
      <c r="AY334" s="20"/>
      <c r="AZ334" s="20"/>
      <c r="BA334" s="20"/>
      <c r="BB334" s="1092"/>
      <c r="BC334" s="1092"/>
      <c r="BD334" s="1092"/>
      <c r="BE334" s="20"/>
      <c r="BF334" s="20"/>
      <c r="BG334" s="20"/>
      <c r="BH334" s="20"/>
      <c r="BI334" s="20"/>
      <c r="BJ334" s="20"/>
      <c r="BK334" s="20"/>
      <c r="BL334" s="20"/>
      <c r="BM334" s="20"/>
      <c r="BN334" s="20"/>
      <c r="BO334" s="20"/>
      <c r="BP334" s="20"/>
      <c r="BQ334" s="20"/>
      <c r="BR334" s="20"/>
      <c r="BS334" s="20"/>
    </row>
    <row r="335" spans="1:71">
      <c r="A335" s="24"/>
      <c r="B335" s="20"/>
      <c r="C335" s="20"/>
      <c r="D335" s="20"/>
      <c r="E335" s="20"/>
      <c r="F335" s="20"/>
      <c r="G335" s="20"/>
      <c r="H335" s="20"/>
      <c r="I335" s="20"/>
      <c r="J335" s="20"/>
      <c r="K335" s="20"/>
      <c r="L335" s="20"/>
      <c r="M335" s="20"/>
      <c r="N335" s="20"/>
      <c r="O335" s="20"/>
      <c r="P335" s="20"/>
      <c r="Q335" s="40"/>
      <c r="R335" s="20"/>
      <c r="S335" s="40"/>
      <c r="T335" s="20"/>
      <c r="U335" s="20"/>
      <c r="V335" s="20"/>
      <c r="W335" s="40"/>
      <c r="X335" s="40"/>
      <c r="Y335" s="40"/>
      <c r="Z335" s="20"/>
      <c r="AA335" s="20"/>
      <c r="AB335" s="40"/>
      <c r="AC335" s="20"/>
      <c r="AD335" s="20"/>
      <c r="AE335" s="40"/>
      <c r="AF335" s="20"/>
      <c r="AG335" s="20"/>
      <c r="AH335" s="20"/>
      <c r="AI335" s="20"/>
      <c r="AJ335" s="20"/>
      <c r="AK335" s="20"/>
      <c r="AL335" s="20"/>
      <c r="AM335" s="20"/>
      <c r="AN335" s="20"/>
      <c r="AO335" s="20"/>
      <c r="AP335" s="20"/>
      <c r="AQ335" s="40"/>
      <c r="AR335" s="20"/>
      <c r="AS335" s="20"/>
      <c r="AT335" s="20"/>
      <c r="AU335" s="880"/>
      <c r="AV335" s="880"/>
      <c r="AW335" s="880"/>
      <c r="AX335" s="880"/>
      <c r="AY335" s="20"/>
      <c r="AZ335" s="20"/>
      <c r="BA335" s="20"/>
      <c r="BB335" s="1092"/>
      <c r="BC335" s="1092"/>
      <c r="BD335" s="1092"/>
      <c r="BE335" s="20"/>
      <c r="BF335" s="20"/>
      <c r="BG335" s="20"/>
      <c r="BH335" s="20"/>
      <c r="BI335" s="20"/>
      <c r="BJ335" s="20"/>
      <c r="BK335" s="20"/>
      <c r="BL335" s="20"/>
      <c r="BM335" s="20"/>
      <c r="BN335" s="20"/>
      <c r="BO335" s="20"/>
      <c r="BP335" s="20"/>
      <c r="BQ335" s="20"/>
      <c r="BR335" s="20"/>
      <c r="BS335" s="20"/>
    </row>
    <row r="336" spans="1:71">
      <c r="A336" s="24"/>
      <c r="B336" s="20"/>
      <c r="C336" s="20"/>
      <c r="D336" s="20"/>
      <c r="E336" s="20"/>
      <c r="F336" s="20"/>
      <c r="G336" s="20"/>
      <c r="H336" s="20"/>
      <c r="I336" s="20"/>
      <c r="J336" s="20"/>
      <c r="K336" s="20"/>
      <c r="L336" s="20"/>
      <c r="M336" s="20"/>
      <c r="N336" s="20"/>
      <c r="O336" s="20"/>
      <c r="P336" s="20"/>
      <c r="Q336" s="40"/>
      <c r="R336" s="20"/>
      <c r="S336" s="40"/>
      <c r="T336" s="20"/>
      <c r="U336" s="20"/>
      <c r="V336" s="20"/>
      <c r="W336" s="40"/>
      <c r="X336" s="40"/>
      <c r="Y336" s="40"/>
      <c r="Z336" s="20"/>
      <c r="AA336" s="20"/>
      <c r="AB336" s="40"/>
      <c r="AC336" s="20"/>
      <c r="AD336" s="20"/>
      <c r="AE336" s="40"/>
      <c r="AF336" s="20"/>
      <c r="AG336" s="20"/>
      <c r="AH336" s="20"/>
      <c r="AI336" s="20"/>
      <c r="AJ336" s="20"/>
      <c r="AK336" s="20"/>
      <c r="AL336" s="20"/>
      <c r="AM336" s="20"/>
      <c r="AN336" s="20"/>
      <c r="AO336" s="20"/>
      <c r="AP336" s="20"/>
      <c r="AQ336" s="40"/>
      <c r="AR336" s="20"/>
      <c r="AS336" s="20"/>
      <c r="AT336" s="20"/>
      <c r="AU336" s="880"/>
      <c r="AV336" s="880"/>
      <c r="AW336" s="880"/>
      <c r="AX336" s="880"/>
      <c r="AY336" s="20"/>
      <c r="AZ336" s="20"/>
      <c r="BA336" s="20"/>
      <c r="BB336" s="1092"/>
      <c r="BC336" s="1092"/>
      <c r="BD336" s="1092"/>
      <c r="BE336" s="20"/>
      <c r="BF336" s="20"/>
      <c r="BG336" s="20"/>
      <c r="BH336" s="20"/>
      <c r="BI336" s="20"/>
      <c r="BJ336" s="20"/>
      <c r="BK336" s="20"/>
      <c r="BL336" s="20"/>
      <c r="BM336" s="20"/>
      <c r="BN336" s="20"/>
      <c r="BO336" s="20"/>
      <c r="BP336" s="20"/>
      <c r="BQ336" s="20"/>
      <c r="BR336" s="20"/>
      <c r="BS336" s="20"/>
    </row>
    <row r="337" spans="1:71">
      <c r="A337" s="24"/>
      <c r="B337" s="20"/>
      <c r="C337" s="20"/>
      <c r="D337" s="20"/>
      <c r="E337" s="20"/>
      <c r="F337" s="20"/>
      <c r="G337" s="20"/>
      <c r="H337" s="20"/>
      <c r="I337" s="20"/>
      <c r="J337" s="20"/>
      <c r="K337" s="20"/>
      <c r="L337" s="20"/>
      <c r="M337" s="20"/>
      <c r="N337" s="20"/>
      <c r="O337" s="20"/>
      <c r="P337" s="20"/>
      <c r="Q337" s="40"/>
      <c r="R337" s="20"/>
      <c r="S337" s="40"/>
      <c r="T337" s="20"/>
      <c r="U337" s="20"/>
      <c r="V337" s="20"/>
      <c r="W337" s="40"/>
      <c r="X337" s="40"/>
      <c r="Y337" s="40"/>
      <c r="Z337" s="20"/>
      <c r="AA337" s="20"/>
      <c r="AB337" s="40"/>
      <c r="AC337" s="20"/>
      <c r="AD337" s="20"/>
      <c r="AE337" s="40"/>
      <c r="AF337" s="20"/>
      <c r="AG337" s="20"/>
      <c r="AH337" s="20"/>
      <c r="AI337" s="20"/>
      <c r="AJ337" s="20"/>
      <c r="AK337" s="20"/>
      <c r="AL337" s="20"/>
      <c r="AM337" s="20"/>
      <c r="AN337" s="20"/>
      <c r="AO337" s="20"/>
      <c r="AP337" s="20"/>
      <c r="AQ337" s="40"/>
      <c r="AR337" s="20"/>
      <c r="AS337" s="20"/>
      <c r="AT337" s="20"/>
      <c r="AU337" s="880"/>
      <c r="AV337" s="880"/>
      <c r="AW337" s="880"/>
      <c r="AX337" s="880"/>
      <c r="AY337" s="20"/>
      <c r="AZ337" s="20"/>
      <c r="BA337" s="20"/>
      <c r="BB337" s="1092"/>
      <c r="BC337" s="1092"/>
      <c r="BD337" s="1092"/>
      <c r="BE337" s="20"/>
      <c r="BF337" s="20"/>
      <c r="BG337" s="20"/>
      <c r="BH337" s="20"/>
      <c r="BI337" s="20"/>
      <c r="BJ337" s="20"/>
      <c r="BK337" s="20"/>
      <c r="BL337" s="20"/>
      <c r="BM337" s="20"/>
      <c r="BN337" s="20"/>
      <c r="BO337" s="20"/>
      <c r="BP337" s="20"/>
      <c r="BQ337" s="20"/>
      <c r="BR337" s="20"/>
      <c r="BS337" s="20"/>
    </row>
    <row r="338" spans="1:71">
      <c r="A338" s="24"/>
      <c r="B338" s="20"/>
      <c r="C338" s="20"/>
      <c r="D338" s="20"/>
      <c r="E338" s="20"/>
      <c r="F338" s="20"/>
      <c r="G338" s="20"/>
      <c r="H338" s="20"/>
      <c r="I338" s="20"/>
      <c r="J338" s="20"/>
      <c r="K338" s="20"/>
      <c r="L338" s="20"/>
      <c r="M338" s="20"/>
      <c r="N338" s="20"/>
      <c r="O338" s="20"/>
      <c r="P338" s="20"/>
      <c r="Q338" s="40"/>
      <c r="R338" s="20"/>
      <c r="S338" s="40"/>
      <c r="T338" s="20"/>
      <c r="U338" s="20"/>
      <c r="V338" s="20"/>
      <c r="W338" s="40"/>
      <c r="X338" s="40"/>
      <c r="Y338" s="40"/>
      <c r="Z338" s="20"/>
      <c r="AA338" s="20"/>
      <c r="AB338" s="40"/>
      <c r="AC338" s="20"/>
      <c r="AD338" s="20"/>
      <c r="AE338" s="40"/>
      <c r="AF338" s="20"/>
      <c r="AG338" s="20"/>
      <c r="AH338" s="20"/>
      <c r="AI338" s="20"/>
      <c r="AJ338" s="20"/>
      <c r="AK338" s="20"/>
      <c r="AL338" s="20"/>
      <c r="AM338" s="20"/>
      <c r="AN338" s="20"/>
      <c r="AO338" s="20"/>
      <c r="AP338" s="20"/>
      <c r="AQ338" s="40"/>
      <c r="AR338" s="20"/>
      <c r="AS338" s="20"/>
      <c r="AT338" s="20"/>
      <c r="AU338" s="880"/>
      <c r="AV338" s="880"/>
      <c r="AW338" s="880"/>
      <c r="AX338" s="880"/>
      <c r="AY338" s="20"/>
      <c r="AZ338" s="20"/>
      <c r="BA338" s="20"/>
      <c r="BB338" s="1092"/>
      <c r="BC338" s="1092"/>
      <c r="BD338" s="1092"/>
      <c r="BE338" s="20"/>
      <c r="BF338" s="20"/>
      <c r="BG338" s="20"/>
      <c r="BH338" s="20"/>
      <c r="BI338" s="20"/>
      <c r="BJ338" s="20"/>
      <c r="BK338" s="20"/>
      <c r="BL338" s="20"/>
      <c r="BM338" s="20"/>
      <c r="BN338" s="20"/>
      <c r="BO338" s="20"/>
      <c r="BP338" s="20"/>
      <c r="BQ338" s="20"/>
      <c r="BR338" s="20"/>
      <c r="BS338" s="20"/>
    </row>
    <row r="339" spans="1:71">
      <c r="A339" s="24"/>
      <c r="B339" s="20"/>
      <c r="C339" s="20"/>
      <c r="D339" s="20"/>
      <c r="E339" s="20"/>
      <c r="F339" s="20"/>
      <c r="G339" s="20"/>
      <c r="H339" s="20"/>
      <c r="I339" s="20"/>
      <c r="J339" s="20"/>
      <c r="K339" s="20"/>
      <c r="L339" s="20"/>
      <c r="M339" s="20"/>
      <c r="N339" s="20"/>
      <c r="O339" s="20"/>
      <c r="P339" s="20"/>
      <c r="Q339" s="40"/>
      <c r="R339" s="20"/>
      <c r="S339" s="40"/>
      <c r="T339" s="20"/>
      <c r="U339" s="20"/>
      <c r="V339" s="20"/>
      <c r="W339" s="40"/>
      <c r="X339" s="40"/>
      <c r="Y339" s="40"/>
      <c r="Z339" s="20"/>
      <c r="AA339" s="20"/>
      <c r="AB339" s="40"/>
      <c r="AC339" s="20"/>
      <c r="AD339" s="20"/>
      <c r="AE339" s="40"/>
      <c r="AF339" s="20"/>
      <c r="AG339" s="20"/>
      <c r="AH339" s="20"/>
      <c r="AI339" s="20"/>
      <c r="AJ339" s="20"/>
      <c r="AK339" s="20"/>
      <c r="AL339" s="20"/>
      <c r="AM339" s="20"/>
      <c r="AN339" s="20"/>
      <c r="AO339" s="20"/>
      <c r="AP339" s="20"/>
      <c r="AQ339" s="40"/>
      <c r="AR339" s="20"/>
      <c r="AS339" s="20"/>
      <c r="AT339" s="20"/>
      <c r="AU339" s="880"/>
      <c r="AV339" s="880"/>
      <c r="AW339" s="880"/>
      <c r="AX339" s="880"/>
      <c r="AY339" s="20"/>
      <c r="AZ339" s="20"/>
      <c r="BA339" s="20"/>
      <c r="BB339" s="1092"/>
      <c r="BC339" s="1092"/>
      <c r="BD339" s="1092"/>
      <c r="BE339" s="20"/>
      <c r="BF339" s="20"/>
      <c r="BG339" s="20"/>
      <c r="BH339" s="20"/>
      <c r="BI339" s="20"/>
      <c r="BJ339" s="20"/>
      <c r="BK339" s="20"/>
      <c r="BL339" s="20"/>
      <c r="BM339" s="20"/>
      <c r="BN339" s="20"/>
      <c r="BO339" s="20"/>
      <c r="BP339" s="20"/>
      <c r="BQ339" s="20"/>
      <c r="BR339" s="20"/>
      <c r="BS339" s="20"/>
    </row>
    <row r="340" spans="1:71">
      <c r="A340" s="24"/>
      <c r="B340" s="20"/>
      <c r="C340" s="20"/>
      <c r="D340" s="20"/>
      <c r="E340" s="20"/>
      <c r="F340" s="20"/>
      <c r="G340" s="20"/>
      <c r="H340" s="20"/>
      <c r="I340" s="20"/>
      <c r="J340" s="20"/>
      <c r="K340" s="20"/>
      <c r="L340" s="20"/>
      <c r="M340" s="20"/>
      <c r="N340" s="20"/>
      <c r="O340" s="20"/>
      <c r="P340" s="20"/>
      <c r="Q340" s="40"/>
      <c r="R340" s="20"/>
      <c r="S340" s="40"/>
      <c r="T340" s="20"/>
      <c r="U340" s="20"/>
      <c r="V340" s="20"/>
      <c r="W340" s="40"/>
      <c r="X340" s="40"/>
      <c r="Y340" s="40"/>
      <c r="Z340" s="20"/>
      <c r="AA340" s="20"/>
      <c r="AB340" s="40"/>
      <c r="AC340" s="20"/>
      <c r="AD340" s="20"/>
      <c r="AE340" s="40"/>
      <c r="AF340" s="20"/>
      <c r="AG340" s="20"/>
      <c r="AH340" s="20"/>
      <c r="AI340" s="20"/>
      <c r="AJ340" s="20"/>
      <c r="AK340" s="20"/>
      <c r="AL340" s="20"/>
      <c r="AM340" s="20"/>
      <c r="AN340" s="20"/>
      <c r="AO340" s="20"/>
      <c r="AP340" s="20"/>
      <c r="AQ340" s="40"/>
      <c r="AR340" s="20"/>
      <c r="AS340" s="20"/>
      <c r="AT340" s="20"/>
      <c r="AU340" s="880"/>
      <c r="AV340" s="880"/>
      <c r="AW340" s="880"/>
      <c r="AX340" s="880"/>
      <c r="AY340" s="20"/>
      <c r="AZ340" s="20"/>
      <c r="BA340" s="20"/>
      <c r="BB340" s="1092"/>
      <c r="BC340" s="1092"/>
      <c r="BD340" s="1092"/>
      <c r="BE340" s="20"/>
      <c r="BF340" s="20"/>
      <c r="BG340" s="20"/>
      <c r="BH340" s="20"/>
      <c r="BI340" s="20"/>
      <c r="BJ340" s="20"/>
      <c r="BK340" s="20"/>
      <c r="BL340" s="20"/>
      <c r="BM340" s="20"/>
      <c r="BN340" s="20"/>
      <c r="BO340" s="20"/>
      <c r="BP340" s="20"/>
      <c r="BQ340" s="20"/>
      <c r="BR340" s="20"/>
      <c r="BS340" s="20"/>
    </row>
    <row r="341" spans="1:71">
      <c r="A341" s="24"/>
      <c r="B341" s="20"/>
      <c r="C341" s="20"/>
      <c r="D341" s="20"/>
      <c r="E341" s="20"/>
      <c r="F341" s="20"/>
      <c r="G341" s="20"/>
      <c r="H341" s="20"/>
      <c r="I341" s="20"/>
      <c r="J341" s="20"/>
      <c r="K341" s="20"/>
      <c r="L341" s="20"/>
      <c r="M341" s="20"/>
      <c r="N341" s="20"/>
      <c r="O341" s="20"/>
      <c r="P341" s="20"/>
      <c r="Q341" s="40"/>
      <c r="R341" s="20"/>
      <c r="S341" s="40"/>
      <c r="T341" s="20"/>
      <c r="U341" s="20"/>
      <c r="V341" s="20"/>
      <c r="W341" s="40"/>
      <c r="X341" s="40"/>
      <c r="Y341" s="40"/>
      <c r="Z341" s="20"/>
      <c r="AA341" s="20"/>
      <c r="AB341" s="40"/>
      <c r="AC341" s="20"/>
      <c r="AD341" s="20"/>
      <c r="AE341" s="40"/>
      <c r="AF341" s="20"/>
      <c r="AG341" s="20"/>
      <c r="AH341" s="20"/>
      <c r="AI341" s="20"/>
      <c r="AJ341" s="20"/>
      <c r="AK341" s="20"/>
      <c r="AL341" s="20"/>
      <c r="AM341" s="20"/>
      <c r="AN341" s="20"/>
      <c r="AO341" s="20"/>
      <c r="AP341" s="20"/>
      <c r="AQ341" s="40"/>
      <c r="AR341" s="20"/>
      <c r="AS341" s="20"/>
      <c r="AT341" s="20"/>
      <c r="AU341" s="880"/>
      <c r="AV341" s="880"/>
      <c r="AW341" s="880"/>
      <c r="AX341" s="880"/>
      <c r="AY341" s="20"/>
      <c r="AZ341" s="20"/>
      <c r="BA341" s="20"/>
      <c r="BB341" s="1092"/>
      <c r="BC341" s="1092"/>
      <c r="BD341" s="1092"/>
      <c r="BE341" s="20"/>
      <c r="BF341" s="20"/>
      <c r="BG341" s="20"/>
      <c r="BH341" s="20"/>
      <c r="BI341" s="20"/>
      <c r="BJ341" s="20"/>
      <c r="BK341" s="20"/>
      <c r="BL341" s="20"/>
      <c r="BM341" s="20"/>
      <c r="BN341" s="20"/>
      <c r="BO341" s="20"/>
      <c r="BP341" s="20"/>
      <c r="BQ341" s="20"/>
      <c r="BR341" s="20"/>
      <c r="BS341" s="20"/>
    </row>
    <row r="342" spans="1:71">
      <c r="A342" s="24"/>
      <c r="B342" s="20"/>
      <c r="C342" s="20"/>
      <c r="D342" s="20"/>
      <c r="E342" s="20"/>
      <c r="F342" s="20"/>
      <c r="G342" s="20"/>
      <c r="H342" s="20"/>
      <c r="I342" s="20"/>
      <c r="J342" s="20"/>
      <c r="K342" s="20"/>
      <c r="L342" s="20"/>
      <c r="M342" s="20"/>
      <c r="N342" s="20"/>
      <c r="O342" s="20"/>
      <c r="P342" s="20"/>
      <c r="Q342" s="40"/>
      <c r="R342" s="20"/>
      <c r="S342" s="40"/>
      <c r="T342" s="20"/>
      <c r="U342" s="20"/>
      <c r="V342" s="20"/>
      <c r="W342" s="40"/>
      <c r="X342" s="40"/>
      <c r="Y342" s="40"/>
      <c r="Z342" s="20"/>
      <c r="AA342" s="20"/>
      <c r="AB342" s="40"/>
      <c r="AC342" s="20"/>
      <c r="AD342" s="20"/>
      <c r="AE342" s="40"/>
      <c r="AF342" s="20"/>
      <c r="AG342" s="20"/>
      <c r="AH342" s="20"/>
      <c r="AI342" s="20"/>
      <c r="AJ342" s="20"/>
      <c r="AK342" s="20"/>
      <c r="AL342" s="20"/>
      <c r="AM342" s="20"/>
      <c r="AN342" s="20"/>
      <c r="AO342" s="20"/>
      <c r="AP342" s="20"/>
      <c r="AQ342" s="40"/>
      <c r="AR342" s="20"/>
      <c r="AS342" s="20"/>
      <c r="AT342" s="20"/>
      <c r="AU342" s="880"/>
      <c r="AV342" s="880"/>
      <c r="AW342" s="880"/>
      <c r="AX342" s="880"/>
      <c r="AY342" s="20"/>
      <c r="AZ342" s="20"/>
      <c r="BA342" s="20"/>
      <c r="BB342" s="1092"/>
      <c r="BC342" s="1092"/>
      <c r="BD342" s="1092"/>
      <c r="BE342" s="20"/>
      <c r="BF342" s="20"/>
      <c r="BG342" s="20"/>
      <c r="BH342" s="20"/>
      <c r="BI342" s="20"/>
      <c r="BJ342" s="20"/>
      <c r="BK342" s="20"/>
      <c r="BL342" s="20"/>
      <c r="BM342" s="20"/>
      <c r="BN342" s="20"/>
      <c r="BO342" s="20"/>
      <c r="BP342" s="20"/>
      <c r="BQ342" s="20"/>
      <c r="BR342" s="20"/>
      <c r="BS342" s="20"/>
    </row>
    <row r="343" spans="1:71">
      <c r="A343" s="24"/>
      <c r="B343" s="20"/>
      <c r="C343" s="20"/>
      <c r="D343" s="20"/>
      <c r="E343" s="20"/>
      <c r="F343" s="20"/>
      <c r="G343" s="20"/>
      <c r="H343" s="20"/>
      <c r="I343" s="20"/>
      <c r="J343" s="20"/>
      <c r="K343" s="20"/>
      <c r="L343" s="20"/>
      <c r="M343" s="20"/>
      <c r="N343" s="20"/>
      <c r="O343" s="20"/>
      <c r="P343" s="20"/>
      <c r="Q343" s="40"/>
      <c r="R343" s="20"/>
      <c r="S343" s="40"/>
      <c r="T343" s="20"/>
      <c r="U343" s="20"/>
      <c r="V343" s="20"/>
      <c r="W343" s="40"/>
      <c r="X343" s="40"/>
      <c r="Y343" s="40"/>
      <c r="Z343" s="20"/>
      <c r="AA343" s="20"/>
      <c r="AB343" s="40"/>
      <c r="AC343" s="20"/>
      <c r="AD343" s="20"/>
      <c r="AE343" s="40"/>
      <c r="AF343" s="20"/>
      <c r="AG343" s="20"/>
      <c r="AH343" s="20"/>
      <c r="AI343" s="20"/>
      <c r="AJ343" s="20"/>
      <c r="AK343" s="20"/>
      <c r="AL343" s="20"/>
      <c r="AM343" s="20"/>
      <c r="AN343" s="20"/>
      <c r="AO343" s="20"/>
      <c r="AP343" s="20"/>
      <c r="AQ343" s="40"/>
      <c r="AR343" s="20"/>
      <c r="AS343" s="20"/>
      <c r="AT343" s="20"/>
      <c r="AU343" s="880"/>
      <c r="AV343" s="880"/>
      <c r="AW343" s="880"/>
      <c r="AX343" s="880"/>
      <c r="AY343" s="20"/>
      <c r="AZ343" s="20"/>
      <c r="BA343" s="20"/>
      <c r="BB343" s="1092"/>
      <c r="BC343" s="1092"/>
      <c r="BD343" s="1092"/>
      <c r="BE343" s="20"/>
      <c r="BF343" s="20"/>
      <c r="BG343" s="20"/>
      <c r="BH343" s="20"/>
      <c r="BI343" s="20"/>
      <c r="BJ343" s="20"/>
      <c r="BK343" s="20"/>
      <c r="BL343" s="20"/>
      <c r="BM343" s="20"/>
      <c r="BN343" s="20"/>
      <c r="BO343" s="20"/>
      <c r="BP343" s="20"/>
      <c r="BQ343" s="20"/>
      <c r="BR343" s="20"/>
      <c r="BS343" s="20"/>
    </row>
    <row r="344" spans="1:71">
      <c r="A344" s="24"/>
      <c r="B344" s="20"/>
      <c r="C344" s="20"/>
      <c r="D344" s="20"/>
      <c r="E344" s="20"/>
      <c r="F344" s="20"/>
      <c r="G344" s="20"/>
      <c r="H344" s="20"/>
      <c r="I344" s="20"/>
      <c r="J344" s="20"/>
      <c r="K344" s="20"/>
      <c r="L344" s="20"/>
      <c r="M344" s="20"/>
      <c r="N344" s="20"/>
      <c r="O344" s="20"/>
      <c r="P344" s="20"/>
      <c r="Q344" s="40"/>
      <c r="R344" s="20"/>
      <c r="S344" s="40"/>
      <c r="T344" s="20"/>
      <c r="U344" s="20"/>
      <c r="V344" s="20"/>
      <c r="W344" s="40"/>
      <c r="X344" s="40"/>
      <c r="Y344" s="40"/>
      <c r="Z344" s="20"/>
      <c r="AA344" s="20"/>
      <c r="AB344" s="40"/>
      <c r="AC344" s="20"/>
      <c r="AD344" s="20"/>
      <c r="AE344" s="40"/>
      <c r="AF344" s="20"/>
      <c r="AG344" s="20"/>
      <c r="AH344" s="20"/>
      <c r="AI344" s="20"/>
      <c r="AJ344" s="20"/>
      <c r="AK344" s="20"/>
      <c r="AL344" s="20"/>
      <c r="AM344" s="20"/>
      <c r="AN344" s="20"/>
      <c r="AO344" s="20"/>
      <c r="AP344" s="20"/>
      <c r="AQ344" s="40"/>
      <c r="AR344" s="20"/>
      <c r="AS344" s="20"/>
      <c r="AT344" s="20"/>
      <c r="AU344" s="880"/>
      <c r="AV344" s="880"/>
      <c r="AW344" s="880"/>
      <c r="AX344" s="880"/>
      <c r="AY344" s="20"/>
      <c r="AZ344" s="20"/>
      <c r="BA344" s="20"/>
      <c r="BB344" s="1092"/>
      <c r="BC344" s="1092"/>
      <c r="BD344" s="1092"/>
      <c r="BE344" s="20"/>
      <c r="BF344" s="20"/>
      <c r="BG344" s="20"/>
      <c r="BH344" s="20"/>
      <c r="BI344" s="20"/>
      <c r="BJ344" s="20"/>
      <c r="BK344" s="20"/>
      <c r="BL344" s="20"/>
      <c r="BM344" s="20"/>
      <c r="BN344" s="20"/>
      <c r="BO344" s="20"/>
      <c r="BP344" s="20"/>
      <c r="BQ344" s="20"/>
      <c r="BR344" s="20"/>
      <c r="BS344" s="20"/>
    </row>
    <row r="345" spans="1:71">
      <c r="A345" s="24"/>
      <c r="B345" s="20"/>
      <c r="C345" s="20"/>
      <c r="D345" s="20"/>
      <c r="E345" s="20"/>
      <c r="F345" s="20"/>
      <c r="G345" s="20"/>
      <c r="H345" s="20"/>
      <c r="I345" s="20"/>
      <c r="J345" s="20"/>
      <c r="K345" s="20"/>
      <c r="L345" s="20"/>
      <c r="M345" s="20"/>
      <c r="N345" s="20"/>
      <c r="O345" s="20"/>
      <c r="P345" s="20"/>
      <c r="Q345" s="40"/>
      <c r="R345" s="20"/>
      <c r="S345" s="40"/>
      <c r="T345" s="20"/>
      <c r="U345" s="20"/>
      <c r="V345" s="20"/>
      <c r="W345" s="40"/>
      <c r="X345" s="40"/>
      <c r="Y345" s="40"/>
      <c r="Z345" s="20"/>
      <c r="AA345" s="20"/>
      <c r="AB345" s="40"/>
      <c r="AC345" s="20"/>
      <c r="AD345" s="20"/>
      <c r="AE345" s="40"/>
      <c r="AF345" s="20"/>
      <c r="AG345" s="20"/>
      <c r="AH345" s="20"/>
      <c r="AI345" s="20"/>
      <c r="AJ345" s="20"/>
      <c r="AK345" s="20"/>
      <c r="AL345" s="20"/>
      <c r="AM345" s="20"/>
      <c r="AN345" s="20"/>
      <c r="AO345" s="20"/>
      <c r="AP345" s="20"/>
      <c r="AQ345" s="40"/>
      <c r="AR345" s="20"/>
      <c r="AS345" s="20"/>
      <c r="AT345" s="20"/>
      <c r="AU345" s="880"/>
      <c r="AV345" s="880"/>
      <c r="AW345" s="880"/>
      <c r="AX345" s="880"/>
      <c r="AY345" s="20"/>
      <c r="AZ345" s="20"/>
      <c r="BA345" s="20"/>
      <c r="BB345" s="1092"/>
      <c r="BC345" s="1092"/>
      <c r="BD345" s="1092"/>
      <c r="BE345" s="20"/>
      <c r="BF345" s="20"/>
      <c r="BG345" s="20"/>
      <c r="BH345" s="20"/>
      <c r="BI345" s="20"/>
      <c r="BJ345" s="20"/>
      <c r="BK345" s="20"/>
      <c r="BL345" s="20"/>
      <c r="BM345" s="20"/>
      <c r="BN345" s="20"/>
      <c r="BO345" s="20"/>
      <c r="BP345" s="20"/>
      <c r="BQ345" s="20"/>
      <c r="BR345" s="20"/>
      <c r="BS345" s="20"/>
    </row>
    <row r="346" spans="1:71">
      <c r="A346" s="24"/>
      <c r="B346" s="20"/>
      <c r="C346" s="20"/>
      <c r="D346" s="20"/>
      <c r="E346" s="20"/>
      <c r="F346" s="20"/>
      <c r="G346" s="20"/>
      <c r="H346" s="20"/>
      <c r="I346" s="20"/>
      <c r="J346" s="20"/>
      <c r="K346" s="20"/>
      <c r="L346" s="20"/>
      <c r="M346" s="20"/>
      <c r="N346" s="20"/>
      <c r="O346" s="20"/>
      <c r="P346" s="20"/>
      <c r="Q346" s="40"/>
      <c r="R346" s="20"/>
      <c r="S346" s="40"/>
      <c r="T346" s="20"/>
      <c r="U346" s="20"/>
      <c r="V346" s="20"/>
      <c r="W346" s="40"/>
      <c r="X346" s="40"/>
      <c r="Y346" s="40"/>
      <c r="Z346" s="20"/>
      <c r="AA346" s="20"/>
      <c r="AB346" s="40"/>
      <c r="AC346" s="20"/>
      <c r="AD346" s="20"/>
      <c r="AE346" s="40"/>
      <c r="AF346" s="20"/>
      <c r="AG346" s="20"/>
      <c r="AH346" s="20"/>
      <c r="AI346" s="20"/>
      <c r="AJ346" s="20"/>
      <c r="AK346" s="20"/>
      <c r="AL346" s="20"/>
      <c r="AM346" s="20"/>
      <c r="AN346" s="20"/>
      <c r="AO346" s="20"/>
      <c r="AP346" s="20"/>
      <c r="AQ346" s="40"/>
      <c r="AR346" s="20"/>
      <c r="AS346" s="20"/>
      <c r="AT346" s="20"/>
      <c r="AU346" s="880"/>
      <c r="AV346" s="880"/>
      <c r="AW346" s="880"/>
      <c r="AX346" s="880"/>
      <c r="AY346" s="20"/>
      <c r="AZ346" s="20"/>
      <c r="BA346" s="20"/>
      <c r="BB346" s="1092"/>
      <c r="BC346" s="1092"/>
      <c r="BD346" s="1092"/>
      <c r="BE346" s="20"/>
      <c r="BF346" s="20"/>
      <c r="BG346" s="20"/>
      <c r="BH346" s="20"/>
      <c r="BI346" s="20"/>
      <c r="BJ346" s="20"/>
      <c r="BK346" s="20"/>
      <c r="BL346" s="20"/>
      <c r="BM346" s="20"/>
      <c r="BN346" s="20"/>
      <c r="BO346" s="20"/>
      <c r="BP346" s="20"/>
      <c r="BQ346" s="20"/>
      <c r="BR346" s="20"/>
      <c r="BS346" s="20"/>
    </row>
    <row r="347" spans="1:71">
      <c r="A347" s="24"/>
      <c r="B347" s="20"/>
      <c r="C347" s="20"/>
      <c r="D347" s="20"/>
      <c r="E347" s="20"/>
      <c r="F347" s="20"/>
      <c r="G347" s="20"/>
      <c r="H347" s="20"/>
      <c r="I347" s="20"/>
      <c r="J347" s="20"/>
      <c r="K347" s="20"/>
      <c r="L347" s="20"/>
      <c r="M347" s="20"/>
      <c r="N347" s="20"/>
      <c r="O347" s="20"/>
      <c r="P347" s="20"/>
      <c r="Q347" s="40"/>
      <c r="R347" s="20"/>
      <c r="S347" s="40"/>
      <c r="T347" s="20"/>
      <c r="U347" s="20"/>
      <c r="V347" s="20"/>
      <c r="W347" s="40"/>
      <c r="X347" s="40"/>
      <c r="Y347" s="40"/>
      <c r="Z347" s="20"/>
      <c r="AA347" s="20"/>
      <c r="AB347" s="40"/>
      <c r="AC347" s="20"/>
      <c r="AD347" s="20"/>
      <c r="AE347" s="40"/>
      <c r="AF347" s="20"/>
      <c r="AG347" s="20"/>
      <c r="AH347" s="20"/>
      <c r="AI347" s="20"/>
      <c r="AJ347" s="20"/>
      <c r="AK347" s="20"/>
      <c r="AL347" s="20"/>
      <c r="AM347" s="20"/>
      <c r="AN347" s="20"/>
      <c r="AO347" s="20"/>
      <c r="AP347" s="20"/>
      <c r="AQ347" s="40"/>
      <c r="AR347" s="20"/>
      <c r="AS347" s="20"/>
      <c r="AT347" s="20"/>
      <c r="AU347" s="880"/>
      <c r="AV347" s="880"/>
      <c r="AW347" s="880"/>
      <c r="AX347" s="880"/>
      <c r="AY347" s="20"/>
      <c r="AZ347" s="20"/>
      <c r="BA347" s="20"/>
      <c r="BB347" s="1092"/>
      <c r="BC347" s="1092"/>
      <c r="BD347" s="1092"/>
      <c r="BE347" s="20"/>
      <c r="BF347" s="20"/>
      <c r="BG347" s="20"/>
      <c r="BH347" s="20"/>
      <c r="BI347" s="20"/>
      <c r="BJ347" s="20"/>
      <c r="BK347" s="20"/>
      <c r="BL347" s="20"/>
      <c r="BM347" s="20"/>
      <c r="BN347" s="20"/>
      <c r="BO347" s="20"/>
      <c r="BP347" s="20"/>
      <c r="BQ347" s="20"/>
      <c r="BR347" s="20"/>
      <c r="BS347" s="20"/>
    </row>
    <row r="348" spans="1:71">
      <c r="A348" s="24"/>
      <c r="B348" s="20"/>
      <c r="C348" s="20"/>
      <c r="D348" s="20"/>
      <c r="E348" s="20"/>
      <c r="F348" s="20"/>
      <c r="G348" s="20"/>
      <c r="H348" s="20"/>
      <c r="I348" s="20"/>
      <c r="J348" s="20"/>
      <c r="K348" s="20"/>
      <c r="L348" s="20"/>
      <c r="M348" s="20"/>
      <c r="N348" s="20"/>
      <c r="O348" s="20"/>
      <c r="P348" s="20"/>
      <c r="Q348" s="40"/>
      <c r="R348" s="20"/>
      <c r="S348" s="40"/>
      <c r="T348" s="20"/>
      <c r="U348" s="20"/>
      <c r="V348" s="20"/>
      <c r="W348" s="40"/>
      <c r="X348" s="40"/>
      <c r="Y348" s="40"/>
      <c r="Z348" s="20"/>
      <c r="AA348" s="20"/>
      <c r="AB348" s="40"/>
      <c r="AC348" s="20"/>
      <c r="AD348" s="20"/>
      <c r="AE348" s="40"/>
      <c r="AF348" s="20"/>
      <c r="AG348" s="20"/>
      <c r="AH348" s="20"/>
      <c r="AI348" s="20"/>
      <c r="AJ348" s="20"/>
      <c r="AK348" s="20"/>
      <c r="AL348" s="20"/>
      <c r="AM348" s="20"/>
      <c r="AN348" s="20"/>
      <c r="AO348" s="20"/>
      <c r="AP348" s="20"/>
      <c r="AQ348" s="40"/>
      <c r="AR348" s="20"/>
      <c r="AS348" s="20"/>
      <c r="AT348" s="20"/>
      <c r="AU348" s="880"/>
      <c r="AV348" s="880"/>
      <c r="AW348" s="880"/>
      <c r="AX348" s="880"/>
      <c r="AY348" s="20"/>
      <c r="AZ348" s="20"/>
      <c r="BA348" s="20"/>
      <c r="BB348" s="1092"/>
      <c r="BC348" s="1092"/>
      <c r="BD348" s="1092"/>
      <c r="BE348" s="20"/>
      <c r="BF348" s="20"/>
      <c r="BG348" s="20"/>
      <c r="BH348" s="20"/>
      <c r="BI348" s="20"/>
      <c r="BJ348" s="20"/>
      <c r="BK348" s="20"/>
      <c r="BL348" s="20"/>
      <c r="BM348" s="20"/>
      <c r="BN348" s="20"/>
      <c r="BO348" s="20"/>
      <c r="BP348" s="20"/>
      <c r="BQ348" s="20"/>
      <c r="BR348" s="20"/>
      <c r="BS348" s="20"/>
    </row>
    <row r="349" spans="1:71">
      <c r="A349" s="24"/>
      <c r="B349" s="20"/>
      <c r="C349" s="20"/>
      <c r="D349" s="20"/>
      <c r="E349" s="20"/>
      <c r="F349" s="20"/>
      <c r="G349" s="20"/>
      <c r="H349" s="20"/>
      <c r="I349" s="20"/>
      <c r="J349" s="20"/>
      <c r="K349" s="20"/>
      <c r="L349" s="20"/>
      <c r="M349" s="20"/>
      <c r="N349" s="20"/>
      <c r="O349" s="20"/>
      <c r="P349" s="20"/>
      <c r="Q349" s="40"/>
      <c r="R349" s="20"/>
      <c r="S349" s="40"/>
      <c r="T349" s="20"/>
      <c r="U349" s="20"/>
      <c r="V349" s="20"/>
      <c r="W349" s="40"/>
      <c r="X349" s="40"/>
      <c r="Y349" s="40"/>
      <c r="Z349" s="20"/>
      <c r="AA349" s="20"/>
      <c r="AB349" s="40"/>
      <c r="AC349" s="20"/>
      <c r="AD349" s="20"/>
      <c r="AE349" s="40"/>
      <c r="AF349" s="20"/>
      <c r="AG349" s="20"/>
      <c r="AH349" s="20"/>
      <c r="AI349" s="20"/>
      <c r="AJ349" s="20"/>
      <c r="AK349" s="20"/>
      <c r="AL349" s="20"/>
      <c r="AM349" s="20"/>
      <c r="AN349" s="20"/>
      <c r="AO349" s="20"/>
      <c r="AP349" s="20"/>
      <c r="AQ349" s="40"/>
      <c r="AR349" s="20"/>
      <c r="AS349" s="20"/>
      <c r="AT349" s="20"/>
      <c r="AU349" s="880"/>
      <c r="AV349" s="880"/>
      <c r="AW349" s="880"/>
      <c r="AX349" s="880"/>
      <c r="AY349" s="20"/>
      <c r="AZ349" s="20"/>
      <c r="BA349" s="20"/>
      <c r="BB349" s="1092"/>
      <c r="BC349" s="1092"/>
      <c r="BD349" s="1092"/>
      <c r="BE349" s="20"/>
      <c r="BF349" s="20"/>
      <c r="BG349" s="20"/>
      <c r="BH349" s="20"/>
      <c r="BI349" s="20"/>
      <c r="BJ349" s="20"/>
      <c r="BK349" s="20"/>
      <c r="BL349" s="20"/>
      <c r="BM349" s="20"/>
      <c r="BN349" s="20"/>
      <c r="BO349" s="20"/>
      <c r="BP349" s="20"/>
      <c r="BQ349" s="20"/>
      <c r="BR349" s="20"/>
      <c r="BS349" s="20"/>
    </row>
    <row r="350" spans="1:71">
      <c r="A350" s="24"/>
      <c r="B350" s="20"/>
      <c r="C350" s="20"/>
      <c r="D350" s="20"/>
      <c r="E350" s="20"/>
      <c r="F350" s="20"/>
      <c r="G350" s="20"/>
      <c r="H350" s="20"/>
      <c r="I350" s="20"/>
      <c r="J350" s="20"/>
      <c r="K350" s="20"/>
      <c r="L350" s="20"/>
      <c r="M350" s="20"/>
      <c r="N350" s="20"/>
      <c r="O350" s="20"/>
      <c r="P350" s="20"/>
      <c r="Q350" s="40"/>
      <c r="R350" s="20"/>
      <c r="S350" s="40"/>
      <c r="T350" s="20"/>
      <c r="U350" s="20"/>
      <c r="V350" s="20"/>
      <c r="W350" s="40"/>
      <c r="X350" s="40"/>
      <c r="Y350" s="40"/>
      <c r="Z350" s="20"/>
      <c r="AA350" s="20"/>
      <c r="AB350" s="40"/>
      <c r="AC350" s="20"/>
      <c r="AD350" s="20"/>
      <c r="AE350" s="40"/>
      <c r="AF350" s="20"/>
      <c r="AG350" s="20"/>
      <c r="AH350" s="20"/>
      <c r="AI350" s="20"/>
      <c r="AJ350" s="20"/>
      <c r="AK350" s="20"/>
      <c r="AL350" s="20"/>
      <c r="AM350" s="20"/>
      <c r="AN350" s="20"/>
      <c r="AO350" s="20"/>
      <c r="AP350" s="20"/>
      <c r="AQ350" s="40"/>
      <c r="AR350" s="20"/>
      <c r="AS350" s="20"/>
      <c r="AT350" s="20"/>
      <c r="AU350" s="880"/>
      <c r="AV350" s="880"/>
      <c r="AW350" s="880"/>
      <c r="AX350" s="880"/>
      <c r="AY350" s="20"/>
      <c r="AZ350" s="20"/>
      <c r="BA350" s="20"/>
      <c r="BB350" s="1092"/>
      <c r="BC350" s="1092"/>
      <c r="BD350" s="1092"/>
      <c r="BE350" s="20"/>
      <c r="BF350" s="20"/>
      <c r="BG350" s="20"/>
      <c r="BH350" s="20"/>
      <c r="BI350" s="20"/>
      <c r="BJ350" s="20"/>
      <c r="BK350" s="20"/>
      <c r="BL350" s="20"/>
      <c r="BM350" s="20"/>
      <c r="BN350" s="20"/>
      <c r="BO350" s="20"/>
      <c r="BP350" s="20"/>
      <c r="BQ350" s="20"/>
      <c r="BR350" s="20"/>
      <c r="BS350" s="20"/>
    </row>
    <row r="351" spans="1:71">
      <c r="A351" s="24"/>
      <c r="B351" s="20"/>
      <c r="C351" s="20"/>
      <c r="D351" s="20"/>
      <c r="E351" s="20"/>
      <c r="F351" s="20"/>
      <c r="G351" s="20"/>
      <c r="H351" s="20"/>
      <c r="I351" s="20"/>
      <c r="J351" s="20"/>
      <c r="K351" s="20"/>
      <c r="L351" s="20"/>
      <c r="M351" s="20"/>
      <c r="N351" s="20"/>
      <c r="O351" s="20"/>
      <c r="P351" s="20"/>
      <c r="Q351" s="40"/>
      <c r="R351" s="20"/>
      <c r="S351" s="40"/>
      <c r="T351" s="20"/>
      <c r="U351" s="20"/>
      <c r="V351" s="20"/>
      <c r="W351" s="40"/>
      <c r="X351" s="40"/>
      <c r="Y351" s="40"/>
      <c r="Z351" s="20"/>
      <c r="AA351" s="20"/>
      <c r="AB351" s="40"/>
      <c r="AC351" s="20"/>
      <c r="AD351" s="20"/>
      <c r="AE351" s="40"/>
      <c r="AF351" s="20"/>
      <c r="AG351" s="20"/>
      <c r="AH351" s="20"/>
      <c r="AI351" s="20"/>
      <c r="AJ351" s="20"/>
      <c r="AK351" s="20"/>
      <c r="AL351" s="20"/>
      <c r="AM351" s="20"/>
      <c r="AN351" s="20"/>
      <c r="AO351" s="20"/>
      <c r="AP351" s="20"/>
      <c r="AQ351" s="40"/>
      <c r="AR351" s="20"/>
      <c r="AS351" s="20"/>
      <c r="AT351" s="20"/>
      <c r="AU351" s="880"/>
      <c r="AV351" s="880"/>
      <c r="AW351" s="880"/>
      <c r="AX351" s="880"/>
      <c r="AY351" s="20"/>
      <c r="AZ351" s="20"/>
      <c r="BA351" s="20"/>
      <c r="BB351" s="1092"/>
      <c r="BC351" s="1092"/>
      <c r="BD351" s="1092"/>
      <c r="BE351" s="20"/>
      <c r="BF351" s="20"/>
      <c r="BG351" s="20"/>
      <c r="BH351" s="20"/>
      <c r="BI351" s="20"/>
      <c r="BJ351" s="20"/>
      <c r="BK351" s="20"/>
      <c r="BL351" s="20"/>
      <c r="BM351" s="20"/>
      <c r="BN351" s="20"/>
      <c r="BO351" s="20"/>
      <c r="BP351" s="20"/>
      <c r="BQ351" s="20"/>
      <c r="BR351" s="20"/>
      <c r="BS351" s="20"/>
    </row>
    <row r="352" spans="1:71">
      <c r="A352" s="24"/>
      <c r="B352" s="20"/>
      <c r="C352" s="20"/>
      <c r="D352" s="20"/>
      <c r="E352" s="20"/>
      <c r="F352" s="20"/>
      <c r="G352" s="20"/>
      <c r="H352" s="20"/>
      <c r="I352" s="20"/>
      <c r="J352" s="20"/>
      <c r="K352" s="20"/>
      <c r="L352" s="20"/>
      <c r="M352" s="20"/>
      <c r="N352" s="20"/>
      <c r="O352" s="20"/>
      <c r="P352" s="20"/>
      <c r="Q352" s="40"/>
      <c r="R352" s="20"/>
      <c r="S352" s="40"/>
      <c r="T352" s="20"/>
      <c r="U352" s="20"/>
      <c r="V352" s="20"/>
      <c r="W352" s="40"/>
      <c r="X352" s="40"/>
      <c r="Y352" s="40"/>
      <c r="Z352" s="20"/>
      <c r="AA352" s="20"/>
      <c r="AB352" s="40"/>
      <c r="AC352" s="20"/>
      <c r="AD352" s="20"/>
      <c r="AE352" s="40"/>
      <c r="AF352" s="20"/>
      <c r="AG352" s="20"/>
      <c r="AH352" s="20"/>
      <c r="AI352" s="20"/>
      <c r="AJ352" s="20"/>
      <c r="AK352" s="20"/>
      <c r="AL352" s="20"/>
      <c r="AM352" s="20"/>
      <c r="AN352" s="20"/>
      <c r="AO352" s="20"/>
      <c r="AP352" s="20"/>
      <c r="AQ352" s="40"/>
      <c r="AR352" s="20"/>
      <c r="AS352" s="20"/>
      <c r="AT352" s="20"/>
      <c r="AU352" s="880"/>
      <c r="AV352" s="880"/>
      <c r="AW352" s="880"/>
      <c r="AX352" s="880"/>
      <c r="AY352" s="20"/>
      <c r="AZ352" s="20"/>
      <c r="BA352" s="20"/>
      <c r="BB352" s="1092"/>
      <c r="BC352" s="1092"/>
      <c r="BD352" s="1092"/>
      <c r="BE352" s="20"/>
      <c r="BF352" s="20"/>
      <c r="BG352" s="20"/>
      <c r="BH352" s="20"/>
      <c r="BI352" s="20"/>
      <c r="BJ352" s="20"/>
      <c r="BK352" s="20"/>
      <c r="BL352" s="20"/>
      <c r="BM352" s="20"/>
      <c r="BN352" s="20"/>
      <c r="BO352" s="20"/>
      <c r="BP352" s="20"/>
      <c r="BQ352" s="20"/>
      <c r="BR352" s="20"/>
      <c r="BS352" s="20"/>
    </row>
    <row r="353" spans="1:71">
      <c r="A353" s="24"/>
      <c r="B353" s="20"/>
      <c r="C353" s="20"/>
      <c r="D353" s="20"/>
      <c r="E353" s="20"/>
      <c r="F353" s="20"/>
      <c r="G353" s="20"/>
      <c r="H353" s="20"/>
      <c r="I353" s="20"/>
      <c r="J353" s="20"/>
      <c r="K353" s="20"/>
      <c r="L353" s="20"/>
      <c r="M353" s="20"/>
      <c r="N353" s="20"/>
      <c r="O353" s="20"/>
      <c r="P353" s="20"/>
      <c r="Q353" s="40"/>
      <c r="R353" s="20"/>
      <c r="S353" s="40"/>
      <c r="T353" s="20"/>
      <c r="U353" s="20"/>
      <c r="V353" s="20"/>
      <c r="W353" s="40"/>
      <c r="X353" s="40"/>
      <c r="Y353" s="40"/>
      <c r="Z353" s="20"/>
      <c r="AA353" s="20"/>
      <c r="AB353" s="40"/>
      <c r="AC353" s="20"/>
      <c r="AD353" s="20"/>
      <c r="AE353" s="40"/>
      <c r="AF353" s="20"/>
      <c r="AG353" s="20"/>
      <c r="AH353" s="20"/>
      <c r="AI353" s="20"/>
      <c r="AJ353" s="20"/>
      <c r="AK353" s="20"/>
      <c r="AL353" s="20"/>
      <c r="AM353" s="20"/>
      <c r="AN353" s="20"/>
      <c r="AO353" s="20"/>
      <c r="AP353" s="20"/>
      <c r="AQ353" s="40"/>
      <c r="AR353" s="20"/>
      <c r="AS353" s="20"/>
      <c r="AT353" s="20"/>
      <c r="AU353" s="880"/>
      <c r="AV353" s="880"/>
      <c r="AW353" s="880"/>
      <c r="AX353" s="880"/>
      <c r="AY353" s="20"/>
      <c r="AZ353" s="20"/>
      <c r="BA353" s="20"/>
      <c r="BB353" s="1092"/>
      <c r="BC353" s="1092"/>
      <c r="BD353" s="1092"/>
      <c r="BE353" s="20"/>
      <c r="BF353" s="20"/>
      <c r="BG353" s="20"/>
      <c r="BH353" s="20"/>
      <c r="BI353" s="20"/>
      <c r="BJ353" s="20"/>
      <c r="BK353" s="20"/>
      <c r="BL353" s="20"/>
      <c r="BM353" s="20"/>
      <c r="BN353" s="20"/>
      <c r="BO353" s="20"/>
      <c r="BP353" s="20"/>
      <c r="BQ353" s="20"/>
      <c r="BR353" s="20"/>
      <c r="BS353" s="20"/>
    </row>
    <row r="354" spans="1:71">
      <c r="A354" s="24"/>
      <c r="B354" s="20"/>
      <c r="C354" s="20"/>
      <c r="D354" s="20"/>
      <c r="E354" s="20"/>
      <c r="F354" s="20"/>
      <c r="G354" s="20"/>
      <c r="H354" s="20"/>
      <c r="I354" s="20"/>
      <c r="J354" s="20"/>
      <c r="K354" s="20"/>
      <c r="L354" s="20"/>
      <c r="M354" s="20"/>
      <c r="N354" s="20"/>
      <c r="O354" s="20"/>
      <c r="P354" s="20"/>
      <c r="Q354" s="40"/>
      <c r="R354" s="20"/>
      <c r="S354" s="40"/>
      <c r="T354" s="20"/>
      <c r="U354" s="20"/>
      <c r="V354" s="20"/>
      <c r="W354" s="40"/>
      <c r="X354" s="40"/>
      <c r="Y354" s="40"/>
      <c r="Z354" s="20"/>
      <c r="AA354" s="20"/>
      <c r="AB354" s="40"/>
      <c r="AC354" s="20"/>
      <c r="AD354" s="20"/>
      <c r="AE354" s="40"/>
      <c r="AF354" s="20"/>
      <c r="AG354" s="20"/>
      <c r="AH354" s="20"/>
      <c r="AI354" s="20"/>
      <c r="AJ354" s="20"/>
      <c r="AK354" s="20"/>
      <c r="AL354" s="20"/>
      <c r="AM354" s="20"/>
      <c r="AN354" s="20"/>
      <c r="AO354" s="20"/>
      <c r="AP354" s="20"/>
      <c r="AQ354" s="40"/>
      <c r="AR354" s="20"/>
      <c r="AS354" s="20"/>
      <c r="AT354" s="20"/>
      <c r="AU354" s="880"/>
      <c r="AV354" s="880"/>
      <c r="AW354" s="880"/>
      <c r="AX354" s="880"/>
      <c r="AY354" s="20"/>
      <c r="AZ354" s="20"/>
      <c r="BA354" s="20"/>
      <c r="BB354" s="1092"/>
      <c r="BC354" s="1092"/>
      <c r="BD354" s="1092"/>
      <c r="BE354" s="20"/>
      <c r="BF354" s="20"/>
      <c r="BG354" s="20"/>
      <c r="BH354" s="20"/>
      <c r="BI354" s="20"/>
      <c r="BJ354" s="20"/>
      <c r="BK354" s="20"/>
      <c r="BL354" s="20"/>
      <c r="BM354" s="20"/>
      <c r="BN354" s="20"/>
      <c r="BO354" s="20"/>
      <c r="BP354" s="20"/>
      <c r="BQ354" s="20"/>
      <c r="BR354" s="20"/>
      <c r="BS354" s="20"/>
    </row>
    <row r="355" spans="1:71">
      <c r="A355" s="24"/>
      <c r="B355" s="20"/>
      <c r="C355" s="20"/>
      <c r="D355" s="20"/>
      <c r="E355" s="20"/>
      <c r="F355" s="20"/>
      <c r="G355" s="20"/>
      <c r="H355" s="20"/>
      <c r="I355" s="20"/>
      <c r="J355" s="20"/>
      <c r="K355" s="20"/>
      <c r="L355" s="20"/>
      <c r="M355" s="20"/>
      <c r="N355" s="20"/>
      <c r="O355" s="20"/>
      <c r="P355" s="20"/>
      <c r="Q355" s="40"/>
      <c r="R355" s="20"/>
      <c r="S355" s="40"/>
      <c r="T355" s="20"/>
      <c r="U355" s="20"/>
      <c r="V355" s="20"/>
      <c r="W355" s="40"/>
      <c r="X355" s="40"/>
      <c r="Y355" s="40"/>
      <c r="Z355" s="20"/>
      <c r="AA355" s="20"/>
      <c r="AB355" s="40"/>
      <c r="AC355" s="20"/>
      <c r="AD355" s="20"/>
      <c r="AE355" s="40"/>
      <c r="AF355" s="20"/>
      <c r="AG355" s="20"/>
      <c r="AH355" s="20"/>
      <c r="AI355" s="20"/>
      <c r="AJ355" s="20"/>
      <c r="AK355" s="20"/>
      <c r="AL355" s="20"/>
      <c r="AM355" s="20"/>
      <c r="AN355" s="20"/>
      <c r="AO355" s="20"/>
      <c r="AP355" s="20"/>
      <c r="AQ355" s="40"/>
      <c r="AR355" s="20"/>
      <c r="AS355" s="20"/>
      <c r="AT355" s="20"/>
      <c r="AU355" s="880"/>
      <c r="AV355" s="880"/>
      <c r="AW355" s="880"/>
      <c r="AX355" s="880"/>
      <c r="AY355" s="20"/>
      <c r="AZ355" s="20"/>
      <c r="BA355" s="20"/>
      <c r="BB355" s="1092"/>
      <c r="BC355" s="1092"/>
      <c r="BD355" s="1092"/>
      <c r="BE355" s="20"/>
      <c r="BF355" s="20"/>
      <c r="BG355" s="20"/>
      <c r="BH355" s="20"/>
      <c r="BI355" s="20"/>
      <c r="BJ355" s="20"/>
      <c r="BK355" s="20"/>
      <c r="BL355" s="20"/>
      <c r="BM355" s="20"/>
      <c r="BN355" s="20"/>
      <c r="BO355" s="20"/>
      <c r="BP355" s="20"/>
      <c r="BQ355" s="20"/>
      <c r="BR355" s="20"/>
      <c r="BS355" s="20"/>
    </row>
    <row r="356" spans="1:71">
      <c r="A356" s="24"/>
      <c r="B356" s="20"/>
      <c r="C356" s="20"/>
      <c r="D356" s="20"/>
      <c r="E356" s="20"/>
      <c r="F356" s="20"/>
      <c r="G356" s="20"/>
      <c r="H356" s="20"/>
      <c r="I356" s="20"/>
      <c r="J356" s="20"/>
      <c r="K356" s="20"/>
      <c r="L356" s="20"/>
      <c r="M356" s="20"/>
      <c r="N356" s="20"/>
      <c r="O356" s="20"/>
      <c r="P356" s="20"/>
      <c r="Q356" s="40"/>
      <c r="R356" s="20"/>
      <c r="S356" s="40"/>
      <c r="T356" s="20"/>
      <c r="U356" s="20"/>
      <c r="V356" s="20"/>
      <c r="W356" s="40"/>
      <c r="X356" s="40"/>
      <c r="Y356" s="40"/>
      <c r="Z356" s="20"/>
      <c r="AA356" s="20"/>
      <c r="AB356" s="40"/>
      <c r="AC356" s="20"/>
      <c r="AD356" s="20"/>
      <c r="AE356" s="40"/>
      <c r="AF356" s="20"/>
      <c r="AG356" s="20"/>
      <c r="AH356" s="20"/>
      <c r="AI356" s="20"/>
      <c r="AJ356" s="20"/>
      <c r="AK356" s="20"/>
      <c r="AL356" s="20"/>
      <c r="AM356" s="20"/>
      <c r="AN356" s="20"/>
      <c r="AO356" s="20"/>
      <c r="AP356" s="20"/>
      <c r="AQ356" s="40"/>
      <c r="AR356" s="20"/>
      <c r="AS356" s="20"/>
      <c r="AT356" s="20"/>
      <c r="AU356" s="880"/>
      <c r="AV356" s="880"/>
      <c r="AW356" s="880"/>
      <c r="AX356" s="880"/>
      <c r="AY356" s="20"/>
      <c r="AZ356" s="20"/>
      <c r="BA356" s="20"/>
      <c r="BB356" s="1092"/>
      <c r="BC356" s="1092"/>
      <c r="BD356" s="1092"/>
      <c r="BE356" s="20"/>
      <c r="BF356" s="20"/>
      <c r="BG356" s="20"/>
      <c r="BH356" s="20"/>
      <c r="BI356" s="20"/>
      <c r="BJ356" s="20"/>
      <c r="BK356" s="20"/>
      <c r="BL356" s="20"/>
      <c r="BM356" s="20"/>
      <c r="BN356" s="20"/>
      <c r="BO356" s="20"/>
      <c r="BP356" s="20"/>
      <c r="BQ356" s="20"/>
      <c r="BR356" s="20"/>
      <c r="BS356" s="20"/>
    </row>
    <row r="357" spans="1:71">
      <c r="A357" s="24"/>
      <c r="B357" s="20"/>
      <c r="C357" s="20"/>
      <c r="D357" s="20"/>
      <c r="E357" s="20"/>
      <c r="F357" s="20"/>
      <c r="G357" s="20"/>
      <c r="H357" s="20"/>
      <c r="I357" s="20"/>
      <c r="J357" s="20"/>
      <c r="K357" s="20"/>
      <c r="L357" s="20"/>
      <c r="M357" s="20"/>
      <c r="N357" s="20"/>
      <c r="O357" s="20"/>
      <c r="P357" s="20"/>
      <c r="Q357" s="40"/>
      <c r="R357" s="20"/>
      <c r="S357" s="40"/>
      <c r="T357" s="20"/>
      <c r="U357" s="20"/>
      <c r="V357" s="20"/>
      <c r="W357" s="40"/>
      <c r="X357" s="40"/>
      <c r="Y357" s="40"/>
      <c r="Z357" s="20"/>
      <c r="AA357" s="20"/>
      <c r="AB357" s="40"/>
      <c r="AC357" s="20"/>
      <c r="AD357" s="20"/>
      <c r="AE357" s="40"/>
      <c r="AF357" s="20"/>
      <c r="AG357" s="20"/>
      <c r="AH357" s="20"/>
      <c r="AI357" s="20"/>
      <c r="AJ357" s="20"/>
      <c r="AK357" s="20"/>
      <c r="AL357" s="20"/>
      <c r="AM357" s="20"/>
      <c r="AN357" s="20"/>
      <c r="AO357" s="20"/>
      <c r="AP357" s="20"/>
      <c r="AQ357" s="40"/>
      <c r="AR357" s="20"/>
      <c r="AS357" s="20"/>
      <c r="AT357" s="20"/>
      <c r="AU357" s="880"/>
      <c r="AV357" s="880"/>
      <c r="AW357" s="880"/>
      <c r="AX357" s="880"/>
      <c r="AY357" s="20"/>
      <c r="AZ357" s="20"/>
      <c r="BA357" s="20"/>
      <c r="BB357" s="1092"/>
      <c r="BC357" s="1092"/>
      <c r="BD357" s="1092"/>
      <c r="BE357" s="20"/>
      <c r="BF357" s="20"/>
      <c r="BG357" s="20"/>
      <c r="BH357" s="20"/>
      <c r="BI357" s="20"/>
      <c r="BJ357" s="20"/>
      <c r="BK357" s="20"/>
      <c r="BL357" s="20"/>
      <c r="BM357" s="20"/>
      <c r="BN357" s="20"/>
      <c r="BO357" s="20"/>
      <c r="BP357" s="20"/>
      <c r="BQ357" s="20"/>
      <c r="BR357" s="20"/>
      <c r="BS357" s="20"/>
    </row>
    <row r="358" spans="1:71">
      <c r="A358" s="24"/>
      <c r="B358" s="20"/>
      <c r="C358" s="20"/>
      <c r="D358" s="20"/>
      <c r="E358" s="20"/>
      <c r="F358" s="20"/>
      <c r="G358" s="20"/>
      <c r="H358" s="20"/>
      <c r="I358" s="20"/>
      <c r="J358" s="20"/>
      <c r="K358" s="20"/>
      <c r="L358" s="20"/>
      <c r="M358" s="20"/>
      <c r="N358" s="20"/>
      <c r="O358" s="20"/>
      <c r="P358" s="20"/>
      <c r="Q358" s="40"/>
      <c r="R358" s="20"/>
      <c r="S358" s="40"/>
      <c r="T358" s="20"/>
      <c r="U358" s="20"/>
      <c r="V358" s="20"/>
      <c r="W358" s="40"/>
      <c r="X358" s="40"/>
      <c r="Y358" s="40"/>
      <c r="Z358" s="20"/>
      <c r="AA358" s="20"/>
      <c r="AB358" s="40"/>
      <c r="AC358" s="20"/>
      <c r="AD358" s="20"/>
      <c r="AE358" s="40"/>
      <c r="AF358" s="20"/>
      <c r="AG358" s="20"/>
      <c r="AH358" s="20"/>
      <c r="AI358" s="20"/>
      <c r="AJ358" s="20"/>
      <c r="AK358" s="20"/>
      <c r="AL358" s="20"/>
      <c r="AM358" s="20"/>
      <c r="AN358" s="20"/>
      <c r="AO358" s="20"/>
      <c r="AP358" s="20"/>
      <c r="AQ358" s="40"/>
      <c r="AR358" s="20"/>
      <c r="AS358" s="20"/>
      <c r="AT358" s="20"/>
      <c r="AU358" s="880"/>
      <c r="AV358" s="880"/>
      <c r="AW358" s="880"/>
      <c r="AX358" s="880"/>
      <c r="AY358" s="20"/>
      <c r="AZ358" s="20"/>
      <c r="BA358" s="20"/>
      <c r="BB358" s="1092"/>
      <c r="BC358" s="1092"/>
      <c r="BD358" s="1092"/>
      <c r="BE358" s="20"/>
      <c r="BF358" s="20"/>
      <c r="BG358" s="20"/>
      <c r="BH358" s="20"/>
      <c r="BI358" s="20"/>
      <c r="BJ358" s="20"/>
      <c r="BK358" s="20"/>
      <c r="BL358" s="20"/>
      <c r="BM358" s="20"/>
      <c r="BN358" s="20"/>
      <c r="BO358" s="20"/>
      <c r="BP358" s="20"/>
      <c r="BQ358" s="20"/>
      <c r="BR358" s="20"/>
      <c r="BS358" s="20"/>
    </row>
    <row r="359" spans="1:71">
      <c r="A359" s="24"/>
      <c r="B359" s="20"/>
      <c r="C359" s="20"/>
      <c r="D359" s="20"/>
      <c r="E359" s="20"/>
      <c r="F359" s="20"/>
      <c r="G359" s="20"/>
      <c r="H359" s="20"/>
      <c r="I359" s="20"/>
      <c r="J359" s="20"/>
      <c r="K359" s="20"/>
      <c r="L359" s="20"/>
      <c r="M359" s="20"/>
      <c r="N359" s="20"/>
      <c r="O359" s="20"/>
      <c r="P359" s="20"/>
      <c r="Q359" s="40"/>
      <c r="R359" s="20"/>
      <c r="S359" s="40"/>
      <c r="T359" s="20"/>
      <c r="U359" s="20"/>
      <c r="V359" s="20"/>
      <c r="W359" s="40"/>
      <c r="X359" s="40"/>
      <c r="Y359" s="40"/>
      <c r="Z359" s="20"/>
      <c r="AA359" s="20"/>
      <c r="AB359" s="40"/>
      <c r="AC359" s="20"/>
      <c r="AD359" s="20"/>
      <c r="AE359" s="40"/>
      <c r="AF359" s="20"/>
      <c r="AG359" s="20"/>
      <c r="AH359" s="20"/>
      <c r="AI359" s="20"/>
      <c r="AJ359" s="20"/>
      <c r="AK359" s="20"/>
      <c r="AL359" s="20"/>
      <c r="AM359" s="20"/>
      <c r="AN359" s="20"/>
      <c r="AO359" s="20"/>
      <c r="AP359" s="20"/>
      <c r="AQ359" s="40"/>
      <c r="AR359" s="20"/>
      <c r="AS359" s="20"/>
      <c r="AT359" s="20"/>
      <c r="AU359" s="880"/>
      <c r="AV359" s="880"/>
      <c r="AW359" s="880"/>
      <c r="AX359" s="880"/>
      <c r="AY359" s="20"/>
      <c r="AZ359" s="20"/>
      <c r="BA359" s="20"/>
      <c r="BB359" s="1092"/>
      <c r="BC359" s="1092"/>
      <c r="BD359" s="1092"/>
      <c r="BE359" s="20"/>
      <c r="BF359" s="20"/>
      <c r="BG359" s="20"/>
      <c r="BH359" s="20"/>
      <c r="BI359" s="20"/>
      <c r="BJ359" s="20"/>
      <c r="BK359" s="20"/>
      <c r="BL359" s="20"/>
      <c r="BM359" s="20"/>
      <c r="BN359" s="20"/>
      <c r="BO359" s="20"/>
      <c r="BP359" s="20"/>
      <c r="BQ359" s="20"/>
      <c r="BR359" s="20"/>
      <c r="BS359" s="20"/>
    </row>
    <row r="360" spans="1:71">
      <c r="A360" s="24"/>
      <c r="B360" s="20"/>
      <c r="C360" s="20"/>
      <c r="D360" s="20"/>
      <c r="E360" s="20"/>
      <c r="F360" s="20"/>
      <c r="G360" s="20"/>
      <c r="H360" s="20"/>
      <c r="I360" s="20"/>
      <c r="J360" s="20"/>
      <c r="K360" s="20"/>
      <c r="L360" s="20"/>
      <c r="M360" s="20"/>
      <c r="N360" s="20"/>
      <c r="O360" s="20"/>
      <c r="P360" s="20"/>
      <c r="Q360" s="40"/>
      <c r="R360" s="20"/>
      <c r="S360" s="40"/>
      <c r="T360" s="20"/>
      <c r="U360" s="20"/>
      <c r="V360" s="20"/>
      <c r="W360" s="40"/>
      <c r="X360" s="40"/>
      <c r="Y360" s="40"/>
      <c r="Z360" s="20"/>
      <c r="AA360" s="20"/>
      <c r="AB360" s="40"/>
      <c r="AC360" s="20"/>
      <c r="AD360" s="20"/>
      <c r="AE360" s="40"/>
      <c r="AF360" s="20"/>
      <c r="AG360" s="20"/>
      <c r="AH360" s="20"/>
      <c r="AI360" s="20"/>
      <c r="AJ360" s="20"/>
      <c r="AK360" s="20"/>
      <c r="AL360" s="20"/>
      <c r="AM360" s="20"/>
      <c r="AN360" s="20"/>
      <c r="AO360" s="20"/>
      <c r="AP360" s="20"/>
      <c r="AQ360" s="40"/>
      <c r="AR360" s="20"/>
      <c r="AS360" s="20"/>
      <c r="AT360" s="20"/>
      <c r="AU360" s="880"/>
      <c r="AV360" s="880"/>
      <c r="AW360" s="880"/>
      <c r="AX360" s="880"/>
      <c r="AY360" s="20"/>
      <c r="AZ360" s="20"/>
      <c r="BA360" s="20"/>
      <c r="BB360" s="1092"/>
      <c r="BC360" s="1092"/>
      <c r="BD360" s="1092"/>
      <c r="BE360" s="20"/>
      <c r="BF360" s="20"/>
      <c r="BG360" s="20"/>
      <c r="BH360" s="20"/>
      <c r="BI360" s="20"/>
      <c r="BJ360" s="20"/>
      <c r="BK360" s="20"/>
      <c r="BL360" s="20"/>
      <c r="BM360" s="20"/>
      <c r="BN360" s="20"/>
      <c r="BO360" s="20"/>
      <c r="BP360" s="20"/>
      <c r="BQ360" s="20"/>
      <c r="BR360" s="20"/>
      <c r="BS360" s="20"/>
    </row>
    <row r="361" spans="1:71">
      <c r="A361" s="24"/>
      <c r="B361" s="20"/>
      <c r="C361" s="20"/>
      <c r="D361" s="20"/>
      <c r="E361" s="20"/>
      <c r="F361" s="20"/>
      <c r="G361" s="20"/>
      <c r="H361" s="20"/>
      <c r="I361" s="20"/>
      <c r="J361" s="20"/>
      <c r="K361" s="20"/>
      <c r="L361" s="20"/>
      <c r="M361" s="20"/>
      <c r="N361" s="20"/>
      <c r="O361" s="20"/>
      <c r="P361" s="20"/>
      <c r="Q361" s="40"/>
      <c r="R361" s="20"/>
      <c r="S361" s="40"/>
      <c r="T361" s="20"/>
      <c r="U361" s="20"/>
      <c r="V361" s="20"/>
      <c r="W361" s="40"/>
      <c r="X361" s="40"/>
      <c r="Y361" s="40"/>
      <c r="Z361" s="20"/>
      <c r="AA361" s="20"/>
      <c r="AB361" s="40"/>
      <c r="AC361" s="20"/>
      <c r="AD361" s="20"/>
      <c r="AE361" s="40"/>
      <c r="AF361" s="20"/>
      <c r="AG361" s="20"/>
      <c r="AH361" s="20"/>
      <c r="AI361" s="20"/>
      <c r="AJ361" s="20"/>
      <c r="AK361" s="20"/>
      <c r="AL361" s="20"/>
      <c r="AM361" s="20"/>
      <c r="AN361" s="20"/>
      <c r="AO361" s="20"/>
      <c r="AP361" s="20"/>
      <c r="AQ361" s="40"/>
      <c r="AR361" s="20"/>
      <c r="AS361" s="20"/>
      <c r="AT361" s="20"/>
      <c r="AU361" s="880"/>
      <c r="AV361" s="880"/>
      <c r="AW361" s="880"/>
      <c r="AX361" s="880"/>
      <c r="AY361" s="20"/>
      <c r="AZ361" s="20"/>
      <c r="BA361" s="20"/>
      <c r="BB361" s="1092"/>
      <c r="BC361" s="1092"/>
      <c r="BD361" s="1092"/>
      <c r="BE361" s="20"/>
      <c r="BF361" s="20"/>
      <c r="BG361" s="20"/>
      <c r="BH361" s="20"/>
      <c r="BI361" s="20"/>
      <c r="BJ361" s="20"/>
      <c r="BK361" s="20"/>
      <c r="BL361" s="20"/>
      <c r="BM361" s="20"/>
      <c r="BN361" s="20"/>
      <c r="BO361" s="20"/>
      <c r="BP361" s="20"/>
      <c r="BQ361" s="20"/>
      <c r="BR361" s="20"/>
      <c r="BS361" s="20"/>
    </row>
    <row r="362" spans="1:71">
      <c r="A362" s="24"/>
      <c r="B362" s="20"/>
      <c r="C362" s="20"/>
      <c r="D362" s="20"/>
      <c r="E362" s="20"/>
      <c r="F362" s="20"/>
      <c r="G362" s="20"/>
      <c r="H362" s="20"/>
      <c r="I362" s="20"/>
      <c r="J362" s="20"/>
      <c r="K362" s="20"/>
      <c r="L362" s="20"/>
      <c r="M362" s="20"/>
      <c r="N362" s="20"/>
      <c r="O362" s="20"/>
      <c r="P362" s="20"/>
      <c r="Q362" s="40"/>
      <c r="R362" s="20"/>
      <c r="S362" s="40"/>
      <c r="T362" s="20"/>
      <c r="U362" s="20"/>
      <c r="V362" s="20"/>
      <c r="W362" s="40"/>
      <c r="X362" s="40"/>
      <c r="Y362" s="40"/>
      <c r="Z362" s="20"/>
      <c r="AA362" s="20"/>
      <c r="AB362" s="40"/>
      <c r="AC362" s="20"/>
      <c r="AD362" s="20"/>
      <c r="AE362" s="40"/>
      <c r="AF362" s="20"/>
      <c r="AG362" s="20"/>
      <c r="AH362" s="20"/>
      <c r="AI362" s="20"/>
      <c r="AJ362" s="20"/>
      <c r="AK362" s="20"/>
      <c r="AL362" s="20"/>
      <c r="AM362" s="20"/>
      <c r="AN362" s="20"/>
      <c r="AO362" s="20"/>
      <c r="AP362" s="20"/>
      <c r="AQ362" s="40"/>
      <c r="AR362" s="20"/>
      <c r="AS362" s="20"/>
      <c r="AT362" s="20"/>
      <c r="AU362" s="880"/>
      <c r="AV362" s="880"/>
      <c r="AW362" s="880"/>
      <c r="AX362" s="880"/>
      <c r="AY362" s="20"/>
      <c r="AZ362" s="20"/>
      <c r="BA362" s="20"/>
      <c r="BB362" s="1092"/>
      <c r="BC362" s="1092"/>
      <c r="BD362" s="1092"/>
      <c r="BE362" s="20"/>
      <c r="BF362" s="20"/>
      <c r="BG362" s="20"/>
      <c r="BH362" s="20"/>
      <c r="BI362" s="20"/>
      <c r="BJ362" s="20"/>
      <c r="BK362" s="20"/>
      <c r="BL362" s="20"/>
      <c r="BM362" s="20"/>
      <c r="BN362" s="20"/>
      <c r="BO362" s="20"/>
      <c r="BP362" s="20"/>
      <c r="BQ362" s="20"/>
      <c r="BR362" s="20"/>
      <c r="BS362" s="20"/>
    </row>
    <row r="363" spans="1:71">
      <c r="A363" s="24"/>
      <c r="B363" s="20"/>
      <c r="C363" s="20"/>
      <c r="D363" s="20"/>
      <c r="E363" s="20"/>
      <c r="F363" s="20"/>
      <c r="G363" s="20"/>
      <c r="H363" s="20"/>
      <c r="I363" s="20"/>
      <c r="J363" s="20"/>
      <c r="K363" s="20"/>
      <c r="L363" s="20"/>
      <c r="M363" s="20"/>
      <c r="N363" s="20"/>
      <c r="O363" s="20"/>
      <c r="P363" s="20"/>
      <c r="Q363" s="40"/>
      <c r="R363" s="20"/>
      <c r="S363" s="40"/>
      <c r="T363" s="20"/>
      <c r="U363" s="20"/>
      <c r="V363" s="20"/>
      <c r="W363" s="40"/>
      <c r="X363" s="40"/>
      <c r="Y363" s="40"/>
      <c r="Z363" s="20"/>
      <c r="AA363" s="20"/>
      <c r="AB363" s="40"/>
      <c r="AC363" s="20"/>
      <c r="AD363" s="20"/>
      <c r="AE363" s="40"/>
      <c r="AF363" s="20"/>
      <c r="AG363" s="20"/>
      <c r="AH363" s="20"/>
      <c r="AI363" s="20"/>
      <c r="AJ363" s="20"/>
      <c r="AK363" s="20"/>
      <c r="AL363" s="20"/>
      <c r="AM363" s="20"/>
      <c r="AN363" s="20"/>
      <c r="AO363" s="20"/>
      <c r="AP363" s="20"/>
      <c r="AQ363" s="40"/>
      <c r="AR363" s="20"/>
      <c r="AS363" s="20"/>
      <c r="AT363" s="20"/>
      <c r="AU363" s="880"/>
      <c r="AV363" s="880"/>
      <c r="AW363" s="880"/>
      <c r="AX363" s="880"/>
      <c r="AY363" s="20"/>
      <c r="AZ363" s="20"/>
      <c r="BA363" s="20"/>
      <c r="BB363" s="1092"/>
      <c r="BC363" s="1092"/>
      <c r="BD363" s="1092"/>
      <c r="BE363" s="20"/>
      <c r="BF363" s="20"/>
      <c r="BG363" s="20"/>
      <c r="BH363" s="20"/>
      <c r="BI363" s="20"/>
      <c r="BJ363" s="20"/>
      <c r="BK363" s="20"/>
      <c r="BL363" s="20"/>
      <c r="BM363" s="20"/>
      <c r="BN363" s="20"/>
      <c r="BO363" s="20"/>
      <c r="BP363" s="20"/>
      <c r="BQ363" s="20"/>
      <c r="BR363" s="20"/>
      <c r="BS363" s="20"/>
    </row>
    <row r="364" spans="1:71">
      <c r="A364" s="24"/>
      <c r="B364" s="20"/>
      <c r="C364" s="20"/>
      <c r="D364" s="20"/>
      <c r="E364" s="20"/>
      <c r="F364" s="20"/>
      <c r="G364" s="20"/>
      <c r="H364" s="20"/>
      <c r="I364" s="20"/>
      <c r="J364" s="20"/>
      <c r="K364" s="20"/>
      <c r="L364" s="20"/>
      <c r="M364" s="20"/>
      <c r="N364" s="20"/>
      <c r="O364" s="20"/>
      <c r="P364" s="20"/>
      <c r="Q364" s="40"/>
      <c r="R364" s="20"/>
      <c r="S364" s="40"/>
      <c r="T364" s="20"/>
      <c r="U364" s="20"/>
      <c r="V364" s="20"/>
      <c r="W364" s="40"/>
      <c r="X364" s="40"/>
      <c r="Y364" s="40"/>
      <c r="Z364" s="20"/>
      <c r="AA364" s="20"/>
      <c r="AB364" s="40"/>
      <c r="AC364" s="20"/>
      <c r="AD364" s="20"/>
      <c r="AE364" s="40"/>
      <c r="AF364" s="20"/>
      <c r="AG364" s="20"/>
      <c r="AH364" s="20"/>
      <c r="AI364" s="20"/>
      <c r="AJ364" s="20"/>
      <c r="AK364" s="20"/>
      <c r="AL364" s="20"/>
      <c r="AM364" s="20"/>
      <c r="AN364" s="20"/>
      <c r="AO364" s="20"/>
      <c r="AP364" s="20"/>
      <c r="AQ364" s="40"/>
      <c r="AR364" s="20"/>
      <c r="AS364" s="20"/>
      <c r="AT364" s="20"/>
      <c r="AU364" s="880"/>
      <c r="AV364" s="880"/>
      <c r="AW364" s="880"/>
      <c r="AX364" s="880"/>
      <c r="AY364" s="20"/>
      <c r="AZ364" s="20"/>
      <c r="BA364" s="20"/>
      <c r="BB364" s="1092"/>
      <c r="BC364" s="1092"/>
      <c r="BD364" s="1092"/>
      <c r="BE364" s="20"/>
      <c r="BF364" s="20"/>
      <c r="BG364" s="20"/>
      <c r="BH364" s="20"/>
      <c r="BI364" s="20"/>
      <c r="BJ364" s="20"/>
      <c r="BK364" s="20"/>
      <c r="BL364" s="20"/>
      <c r="BM364" s="20"/>
      <c r="BN364" s="20"/>
      <c r="BO364" s="20"/>
      <c r="BP364" s="20"/>
      <c r="BQ364" s="20"/>
      <c r="BR364" s="20"/>
      <c r="BS364" s="20"/>
    </row>
    <row r="365" spans="1:71">
      <c r="A365" s="24"/>
      <c r="B365" s="20"/>
      <c r="C365" s="20"/>
      <c r="D365" s="20"/>
      <c r="E365" s="20"/>
      <c r="F365" s="20"/>
      <c r="G365" s="20"/>
      <c r="H365" s="20"/>
      <c r="I365" s="20"/>
      <c r="J365" s="20"/>
      <c r="K365" s="20"/>
      <c r="L365" s="20"/>
      <c r="M365" s="20"/>
      <c r="N365" s="20"/>
      <c r="O365" s="20"/>
      <c r="P365" s="20"/>
      <c r="Q365" s="40"/>
      <c r="R365" s="20"/>
      <c r="S365" s="40"/>
      <c r="T365" s="20"/>
      <c r="U365" s="20"/>
      <c r="V365" s="20"/>
      <c r="W365" s="40"/>
      <c r="X365" s="40"/>
      <c r="Y365" s="40"/>
      <c r="Z365" s="20"/>
      <c r="AA365" s="20"/>
      <c r="AB365" s="40"/>
      <c r="AC365" s="20"/>
      <c r="AD365" s="20"/>
      <c r="AE365" s="40"/>
      <c r="AF365" s="20"/>
      <c r="AG365" s="20"/>
      <c r="AH365" s="20"/>
      <c r="AI365" s="20"/>
      <c r="AJ365" s="20"/>
      <c r="AK365" s="20"/>
      <c r="AL365" s="20"/>
      <c r="AM365" s="20"/>
      <c r="AN365" s="20"/>
      <c r="AO365" s="20"/>
      <c r="AP365" s="20"/>
      <c r="AQ365" s="40"/>
      <c r="AR365" s="20"/>
      <c r="AS365" s="20"/>
      <c r="AT365" s="20"/>
      <c r="AU365" s="880"/>
      <c r="AV365" s="880"/>
      <c r="AW365" s="880"/>
      <c r="AX365" s="880"/>
      <c r="AY365" s="20"/>
      <c r="AZ365" s="20"/>
      <c r="BA365" s="20"/>
      <c r="BB365" s="1092"/>
      <c r="BC365" s="1092"/>
      <c r="BD365" s="1092"/>
      <c r="BE365" s="20"/>
      <c r="BF365" s="20"/>
      <c r="BG365" s="20"/>
      <c r="BH365" s="20"/>
      <c r="BI365" s="20"/>
      <c r="BJ365" s="20"/>
      <c r="BK365" s="20"/>
      <c r="BL365" s="20"/>
      <c r="BM365" s="20"/>
      <c r="BN365" s="20"/>
      <c r="BO365" s="20"/>
      <c r="BP365" s="20"/>
      <c r="BQ365" s="20"/>
      <c r="BR365" s="20"/>
      <c r="BS365" s="20"/>
    </row>
    <row r="366" spans="1:71">
      <c r="A366" s="24"/>
      <c r="B366" s="20"/>
      <c r="C366" s="20"/>
      <c r="D366" s="20"/>
      <c r="E366" s="20"/>
      <c r="F366" s="20"/>
      <c r="G366" s="20"/>
      <c r="H366" s="20"/>
      <c r="I366" s="20"/>
      <c r="J366" s="20"/>
      <c r="K366" s="20"/>
      <c r="L366" s="20"/>
      <c r="M366" s="20"/>
      <c r="N366" s="20"/>
      <c r="O366" s="20"/>
      <c r="P366" s="20"/>
      <c r="Q366" s="40"/>
      <c r="R366" s="20"/>
      <c r="S366" s="40"/>
      <c r="T366" s="20"/>
      <c r="U366" s="20"/>
      <c r="V366" s="20"/>
      <c r="W366" s="40"/>
      <c r="X366" s="40"/>
      <c r="Y366" s="40"/>
      <c r="Z366" s="20"/>
      <c r="AA366" s="20"/>
      <c r="AB366" s="40"/>
      <c r="AC366" s="20"/>
      <c r="AD366" s="20"/>
      <c r="AE366" s="40"/>
      <c r="AF366" s="20"/>
      <c r="AG366" s="20"/>
      <c r="AH366" s="20"/>
      <c r="AI366" s="20"/>
      <c r="AJ366" s="20"/>
      <c r="AK366" s="20"/>
      <c r="AL366" s="20"/>
      <c r="AM366" s="20"/>
      <c r="AN366" s="20"/>
      <c r="AO366" s="20"/>
      <c r="AP366" s="20"/>
      <c r="AQ366" s="40"/>
      <c r="AR366" s="20"/>
      <c r="AS366" s="20"/>
      <c r="AT366" s="20"/>
      <c r="AU366" s="880"/>
      <c r="AV366" s="880"/>
      <c r="AW366" s="880"/>
      <c r="AX366" s="880"/>
      <c r="AY366" s="20"/>
      <c r="AZ366" s="20"/>
      <c r="BA366" s="20"/>
      <c r="BB366" s="1092"/>
      <c r="BC366" s="1092"/>
      <c r="BD366" s="1092"/>
      <c r="BE366" s="20"/>
      <c r="BF366" s="20"/>
      <c r="BG366" s="20"/>
      <c r="BH366" s="20"/>
      <c r="BI366" s="20"/>
      <c r="BJ366" s="20"/>
      <c r="BK366" s="20"/>
      <c r="BL366" s="20"/>
      <c r="BM366" s="20"/>
      <c r="BN366" s="20"/>
      <c r="BO366" s="20"/>
      <c r="BP366" s="20"/>
      <c r="BQ366" s="20"/>
      <c r="BR366" s="20"/>
      <c r="BS366" s="20"/>
    </row>
    <row r="367" spans="1:71">
      <c r="A367" s="24"/>
      <c r="B367" s="20"/>
      <c r="C367" s="20"/>
      <c r="D367" s="20"/>
      <c r="E367" s="20"/>
      <c r="F367" s="20"/>
      <c r="G367" s="20"/>
      <c r="H367" s="20"/>
      <c r="I367" s="20"/>
      <c r="J367" s="20"/>
      <c r="K367" s="20"/>
      <c r="L367" s="20"/>
      <c r="M367" s="20"/>
      <c r="N367" s="20"/>
      <c r="O367" s="20"/>
      <c r="P367" s="20"/>
      <c r="Q367" s="40"/>
      <c r="R367" s="20"/>
      <c r="S367" s="40"/>
      <c r="T367" s="20"/>
      <c r="U367" s="20"/>
      <c r="V367" s="20"/>
      <c r="W367" s="40"/>
      <c r="X367" s="40"/>
      <c r="Y367" s="40"/>
      <c r="Z367" s="20"/>
      <c r="AA367" s="20"/>
      <c r="AB367" s="40"/>
      <c r="AC367" s="20"/>
      <c r="AD367" s="20"/>
      <c r="AE367" s="40"/>
      <c r="AF367" s="20"/>
      <c r="AG367" s="20"/>
      <c r="AH367" s="20"/>
      <c r="AI367" s="20"/>
      <c r="AJ367" s="20"/>
      <c r="AK367" s="20"/>
      <c r="AL367" s="20"/>
      <c r="AM367" s="20"/>
      <c r="AN367" s="20"/>
      <c r="AO367" s="20"/>
      <c r="AP367" s="20"/>
      <c r="AQ367" s="40"/>
      <c r="AR367" s="20"/>
      <c r="AS367" s="20"/>
      <c r="AT367" s="20"/>
      <c r="AU367" s="880"/>
      <c r="AV367" s="880"/>
      <c r="AW367" s="880"/>
      <c r="AX367" s="880"/>
      <c r="AY367" s="20"/>
      <c r="AZ367" s="20"/>
      <c r="BA367" s="20"/>
      <c r="BB367" s="1092"/>
      <c r="BC367" s="1092"/>
      <c r="BD367" s="1092"/>
      <c r="BE367" s="20"/>
      <c r="BF367" s="20"/>
      <c r="BG367" s="20"/>
      <c r="BH367" s="20"/>
      <c r="BI367" s="20"/>
      <c r="BJ367" s="20"/>
      <c r="BK367" s="20"/>
      <c r="BL367" s="20"/>
      <c r="BM367" s="20"/>
      <c r="BN367" s="20"/>
      <c r="BO367" s="20"/>
      <c r="BP367" s="20"/>
      <c r="BQ367" s="20"/>
      <c r="BR367" s="20"/>
      <c r="BS367" s="20"/>
    </row>
    <row r="368" spans="1:71">
      <c r="A368" s="24"/>
      <c r="B368" s="20"/>
      <c r="C368" s="20"/>
      <c r="D368" s="20"/>
      <c r="E368" s="20"/>
      <c r="F368" s="20"/>
      <c r="G368" s="20"/>
      <c r="H368" s="20"/>
      <c r="I368" s="20"/>
      <c r="J368" s="20"/>
      <c r="K368" s="20"/>
      <c r="L368" s="20"/>
      <c r="M368" s="20"/>
      <c r="N368" s="20"/>
      <c r="O368" s="20"/>
      <c r="P368" s="20"/>
      <c r="Q368" s="40"/>
      <c r="R368" s="20"/>
      <c r="S368" s="40"/>
      <c r="T368" s="20"/>
      <c r="U368" s="20"/>
      <c r="V368" s="20"/>
      <c r="W368" s="40"/>
      <c r="X368" s="40"/>
      <c r="Y368" s="40"/>
      <c r="Z368" s="20"/>
      <c r="AA368" s="20"/>
      <c r="AB368" s="40"/>
      <c r="AC368" s="20"/>
      <c r="AD368" s="20"/>
      <c r="AE368" s="40"/>
      <c r="AF368" s="20"/>
      <c r="AG368" s="20"/>
      <c r="AH368" s="20"/>
      <c r="AI368" s="20"/>
      <c r="AJ368" s="20"/>
      <c r="AK368" s="20"/>
      <c r="AL368" s="20"/>
      <c r="AM368" s="20"/>
      <c r="AN368" s="20"/>
      <c r="AO368" s="20"/>
      <c r="AP368" s="20"/>
      <c r="AQ368" s="40"/>
      <c r="AR368" s="20"/>
      <c r="AS368" s="20"/>
      <c r="AT368" s="20"/>
      <c r="AU368" s="880"/>
      <c r="AV368" s="880"/>
      <c r="AW368" s="880"/>
      <c r="AX368" s="880"/>
      <c r="AY368" s="20"/>
      <c r="AZ368" s="20"/>
      <c r="BA368" s="20"/>
      <c r="BB368" s="1092"/>
      <c r="BC368" s="1092"/>
      <c r="BD368" s="1092"/>
      <c r="BE368" s="20"/>
      <c r="BF368" s="20"/>
      <c r="BG368" s="20"/>
      <c r="BH368" s="20"/>
      <c r="BI368" s="20"/>
      <c r="BJ368" s="20"/>
      <c r="BK368" s="20"/>
      <c r="BL368" s="20"/>
      <c r="BM368" s="20"/>
      <c r="BN368" s="20"/>
      <c r="BO368" s="20"/>
      <c r="BP368" s="20"/>
      <c r="BQ368" s="20"/>
      <c r="BR368" s="20"/>
      <c r="BS368" s="20"/>
    </row>
    <row r="369" spans="1:71">
      <c r="A369" s="24"/>
      <c r="B369" s="20"/>
      <c r="C369" s="20"/>
      <c r="D369" s="20"/>
      <c r="E369" s="20"/>
      <c r="F369" s="20"/>
      <c r="G369" s="20"/>
      <c r="H369" s="20"/>
      <c r="I369" s="20"/>
      <c r="J369" s="20"/>
      <c r="K369" s="20"/>
      <c r="L369" s="20"/>
      <c r="M369" s="20"/>
      <c r="N369" s="20"/>
      <c r="O369" s="20"/>
      <c r="P369" s="20"/>
      <c r="Q369" s="40"/>
      <c r="R369" s="20"/>
      <c r="S369" s="40"/>
      <c r="T369" s="20"/>
      <c r="U369" s="20"/>
      <c r="V369" s="20"/>
      <c r="W369" s="40"/>
      <c r="X369" s="40"/>
      <c r="Y369" s="40"/>
      <c r="Z369" s="20"/>
      <c r="AA369" s="20"/>
      <c r="AB369" s="40"/>
      <c r="AC369" s="20"/>
      <c r="AD369" s="20"/>
      <c r="AE369" s="40"/>
      <c r="AF369" s="20"/>
      <c r="AG369" s="20"/>
      <c r="AH369" s="20"/>
      <c r="AI369" s="20"/>
      <c r="AJ369" s="20"/>
      <c r="AK369" s="20"/>
      <c r="AL369" s="20"/>
      <c r="AM369" s="20"/>
      <c r="AN369" s="20"/>
      <c r="AO369" s="20"/>
      <c r="AP369" s="20"/>
      <c r="AQ369" s="40"/>
      <c r="AR369" s="20"/>
      <c r="AS369" s="20"/>
      <c r="AT369" s="20"/>
      <c r="AU369" s="880"/>
      <c r="AV369" s="880"/>
      <c r="AW369" s="880"/>
      <c r="AX369" s="880"/>
      <c r="AY369" s="20"/>
      <c r="AZ369" s="20"/>
      <c r="BA369" s="20"/>
      <c r="BB369" s="1092"/>
      <c r="BC369" s="1092"/>
      <c r="BD369" s="1092"/>
      <c r="BE369" s="20"/>
      <c r="BF369" s="20"/>
      <c r="BG369" s="20"/>
      <c r="BH369" s="20"/>
      <c r="BI369" s="20"/>
      <c r="BJ369" s="20"/>
      <c r="BK369" s="20"/>
      <c r="BL369" s="20"/>
      <c r="BM369" s="20"/>
      <c r="BN369" s="20"/>
      <c r="BO369" s="20"/>
      <c r="BP369" s="20"/>
      <c r="BQ369" s="20"/>
      <c r="BR369" s="20"/>
      <c r="BS369" s="20"/>
    </row>
    <row r="370" spans="1:71">
      <c r="A370" s="24"/>
      <c r="B370" s="20"/>
      <c r="C370" s="20"/>
      <c r="D370" s="20"/>
      <c r="E370" s="20"/>
      <c r="F370" s="20"/>
      <c r="G370" s="20"/>
      <c r="H370" s="20"/>
      <c r="I370" s="20"/>
      <c r="J370" s="20"/>
      <c r="K370" s="20"/>
      <c r="L370" s="20"/>
      <c r="M370" s="20"/>
      <c r="N370" s="20"/>
      <c r="O370" s="20"/>
      <c r="P370" s="20"/>
      <c r="Q370" s="40"/>
      <c r="R370" s="20"/>
      <c r="S370" s="40"/>
      <c r="T370" s="20"/>
      <c r="U370" s="20"/>
      <c r="V370" s="20"/>
      <c r="W370" s="40"/>
      <c r="X370" s="40"/>
      <c r="Y370" s="40"/>
      <c r="Z370" s="20"/>
      <c r="AA370" s="20"/>
      <c r="AB370" s="40"/>
      <c r="AC370" s="20"/>
      <c r="AD370" s="20"/>
      <c r="AE370" s="40"/>
      <c r="AF370" s="20"/>
      <c r="AG370" s="20"/>
      <c r="AH370" s="20"/>
      <c r="AI370" s="20"/>
      <c r="AJ370" s="20"/>
      <c r="AK370" s="20"/>
      <c r="AL370" s="20"/>
      <c r="AM370" s="20"/>
      <c r="AN370" s="20"/>
      <c r="AO370" s="20"/>
      <c r="AP370" s="20"/>
      <c r="AQ370" s="40"/>
      <c r="AR370" s="20"/>
      <c r="AS370" s="20"/>
      <c r="AT370" s="20"/>
      <c r="AU370" s="880"/>
      <c r="AV370" s="880"/>
      <c r="AW370" s="880"/>
      <c r="AX370" s="880"/>
      <c r="AY370" s="20"/>
      <c r="AZ370" s="20"/>
      <c r="BA370" s="20"/>
      <c r="BB370" s="1092"/>
      <c r="BC370" s="1092"/>
      <c r="BD370" s="1092"/>
      <c r="BE370" s="20"/>
      <c r="BF370" s="20"/>
      <c r="BG370" s="20"/>
      <c r="BH370" s="20"/>
      <c r="BI370" s="20"/>
      <c r="BJ370" s="20"/>
      <c r="BK370" s="20"/>
      <c r="BL370" s="20"/>
      <c r="BM370" s="20"/>
      <c r="BN370" s="20"/>
      <c r="BO370" s="20"/>
      <c r="BP370" s="20"/>
      <c r="BQ370" s="20"/>
      <c r="BR370" s="20"/>
      <c r="BS370" s="20"/>
    </row>
    <row r="371" spans="1:71">
      <c r="A371" s="24"/>
      <c r="B371" s="20"/>
      <c r="C371" s="20"/>
      <c r="D371" s="20"/>
      <c r="E371" s="20"/>
      <c r="F371" s="20"/>
      <c r="G371" s="20"/>
      <c r="H371" s="20"/>
      <c r="I371" s="20"/>
      <c r="J371" s="20"/>
      <c r="K371" s="20"/>
      <c r="L371" s="20"/>
      <c r="M371" s="20"/>
      <c r="N371" s="20"/>
      <c r="O371" s="20"/>
      <c r="P371" s="20"/>
      <c r="Q371" s="40"/>
      <c r="R371" s="20"/>
      <c r="S371" s="40"/>
      <c r="T371" s="20"/>
      <c r="U371" s="20"/>
      <c r="V371" s="20"/>
      <c r="W371" s="40"/>
      <c r="X371" s="40"/>
      <c r="Y371" s="40"/>
      <c r="Z371" s="20"/>
      <c r="AA371" s="20"/>
      <c r="AB371" s="40"/>
      <c r="AC371" s="20"/>
      <c r="AD371" s="20"/>
      <c r="AE371" s="40"/>
      <c r="AF371" s="20"/>
      <c r="AG371" s="20"/>
      <c r="AH371" s="20"/>
      <c r="AI371" s="20"/>
      <c r="AJ371" s="20"/>
      <c r="AK371" s="20"/>
      <c r="AL371" s="20"/>
      <c r="AM371" s="20"/>
      <c r="AN371" s="20"/>
      <c r="AO371" s="20"/>
      <c r="AP371" s="20"/>
      <c r="AQ371" s="40"/>
      <c r="AR371" s="20"/>
      <c r="AS371" s="20"/>
      <c r="AT371" s="20"/>
      <c r="AU371" s="880"/>
      <c r="AV371" s="880"/>
      <c r="AW371" s="880"/>
      <c r="AX371" s="880"/>
      <c r="AY371" s="20"/>
      <c r="AZ371" s="20"/>
      <c r="BA371" s="20"/>
      <c r="BB371" s="1092"/>
      <c r="BC371" s="1092"/>
      <c r="BD371" s="1092"/>
      <c r="BE371" s="20"/>
      <c r="BF371" s="20"/>
      <c r="BG371" s="20"/>
      <c r="BH371" s="20"/>
      <c r="BI371" s="20"/>
      <c r="BJ371" s="20"/>
      <c r="BK371" s="20"/>
      <c r="BL371" s="20"/>
      <c r="BM371" s="20"/>
      <c r="BN371" s="20"/>
      <c r="BO371" s="20"/>
      <c r="BP371" s="20"/>
      <c r="BQ371" s="20"/>
      <c r="BR371" s="20"/>
      <c r="BS371" s="20"/>
    </row>
    <row r="372" spans="1:71">
      <c r="A372" s="24"/>
      <c r="B372" s="20"/>
      <c r="C372" s="20"/>
      <c r="D372" s="20"/>
      <c r="E372" s="20"/>
      <c r="F372" s="20"/>
      <c r="G372" s="20"/>
      <c r="H372" s="20"/>
      <c r="I372" s="20"/>
      <c r="J372" s="20"/>
      <c r="K372" s="20"/>
      <c r="L372" s="20"/>
      <c r="M372" s="20"/>
      <c r="N372" s="20"/>
      <c r="O372" s="20"/>
      <c r="P372" s="20"/>
      <c r="Q372" s="40"/>
      <c r="R372" s="20"/>
      <c r="S372" s="40"/>
      <c r="T372" s="20"/>
      <c r="U372" s="20"/>
      <c r="V372" s="20"/>
      <c r="W372" s="40"/>
      <c r="X372" s="40"/>
      <c r="Y372" s="40"/>
      <c r="Z372" s="20"/>
      <c r="AA372" s="20"/>
      <c r="AB372" s="40"/>
      <c r="AC372" s="20"/>
      <c r="AD372" s="20"/>
      <c r="AE372" s="40"/>
      <c r="AF372" s="20"/>
      <c r="AG372" s="20"/>
      <c r="AH372" s="20"/>
      <c r="AI372" s="20"/>
      <c r="AJ372" s="20"/>
      <c r="AK372" s="20"/>
      <c r="AL372" s="20"/>
      <c r="AM372" s="20"/>
      <c r="AN372" s="20"/>
      <c r="AO372" s="20"/>
      <c r="AP372" s="20"/>
      <c r="AQ372" s="40"/>
      <c r="AR372" s="20"/>
      <c r="AS372" s="20"/>
      <c r="AT372" s="20"/>
      <c r="AU372" s="880"/>
      <c r="AV372" s="880"/>
      <c r="AW372" s="880"/>
      <c r="AX372" s="880"/>
      <c r="AY372" s="20"/>
      <c r="AZ372" s="20"/>
      <c r="BA372" s="20"/>
      <c r="BB372" s="1092"/>
      <c r="BC372" s="1092"/>
      <c r="BD372" s="1092"/>
      <c r="BE372" s="20"/>
      <c r="BF372" s="20"/>
      <c r="BG372" s="20"/>
      <c r="BH372" s="20"/>
      <c r="BI372" s="20"/>
      <c r="BJ372" s="20"/>
      <c r="BK372" s="20"/>
      <c r="BL372" s="20"/>
      <c r="BM372" s="20"/>
      <c r="BN372" s="20"/>
      <c r="BO372" s="20"/>
      <c r="BP372" s="20"/>
      <c r="BQ372" s="20"/>
      <c r="BR372" s="20"/>
      <c r="BS372" s="20"/>
    </row>
    <row r="373" spans="1:71">
      <c r="A373" s="24"/>
      <c r="B373" s="20"/>
      <c r="C373" s="20"/>
      <c r="D373" s="20"/>
      <c r="E373" s="20"/>
      <c r="F373" s="20"/>
      <c r="G373" s="20"/>
      <c r="H373" s="20"/>
      <c r="I373" s="20"/>
      <c r="J373" s="20"/>
      <c r="K373" s="20"/>
      <c r="L373" s="20"/>
      <c r="M373" s="20"/>
      <c r="N373" s="20"/>
      <c r="O373" s="20"/>
      <c r="P373" s="20"/>
      <c r="Q373" s="40"/>
      <c r="R373" s="20"/>
      <c r="S373" s="40"/>
      <c r="T373" s="20"/>
      <c r="U373" s="20"/>
      <c r="V373" s="20"/>
      <c r="W373" s="40"/>
      <c r="X373" s="40"/>
      <c r="Y373" s="40"/>
      <c r="Z373" s="20"/>
      <c r="AA373" s="20"/>
      <c r="AB373" s="40"/>
      <c r="AC373" s="20"/>
      <c r="AD373" s="20"/>
      <c r="AE373" s="40"/>
      <c r="AF373" s="20"/>
      <c r="AG373" s="20"/>
      <c r="AH373" s="20"/>
      <c r="AI373" s="20"/>
      <c r="AJ373" s="20"/>
      <c r="AK373" s="20"/>
      <c r="AL373" s="20"/>
      <c r="AM373" s="20"/>
      <c r="AN373" s="20"/>
      <c r="AO373" s="20"/>
      <c r="AP373" s="20"/>
      <c r="AQ373" s="40"/>
      <c r="AR373" s="20"/>
      <c r="AS373" s="20"/>
      <c r="AT373" s="20"/>
      <c r="AU373" s="880"/>
      <c r="AV373" s="880"/>
      <c r="AW373" s="880"/>
      <c r="AX373" s="880"/>
      <c r="AY373" s="20"/>
      <c r="AZ373" s="20"/>
      <c r="BA373" s="20"/>
      <c r="BB373" s="1092"/>
      <c r="BC373" s="1092"/>
      <c r="BD373" s="1092"/>
      <c r="BE373" s="20"/>
      <c r="BF373" s="20"/>
      <c r="BG373" s="20"/>
      <c r="BH373" s="20"/>
      <c r="BI373" s="20"/>
      <c r="BJ373" s="20"/>
      <c r="BK373" s="20"/>
      <c r="BL373" s="20"/>
      <c r="BM373" s="20"/>
      <c r="BN373" s="20"/>
      <c r="BO373" s="20"/>
      <c r="BP373" s="20"/>
      <c r="BQ373" s="20"/>
      <c r="BR373" s="20"/>
      <c r="BS373" s="20"/>
    </row>
    <row r="374" spans="1:71">
      <c r="A374" s="24"/>
      <c r="B374" s="20"/>
      <c r="C374" s="20"/>
      <c r="D374" s="20"/>
      <c r="E374" s="20"/>
      <c r="F374" s="20"/>
      <c r="G374" s="20"/>
      <c r="H374" s="20"/>
      <c r="I374" s="20"/>
      <c r="J374" s="20"/>
      <c r="K374" s="20"/>
      <c r="L374" s="20"/>
      <c r="M374" s="20"/>
      <c r="N374" s="20"/>
      <c r="O374" s="20"/>
      <c r="P374" s="20"/>
      <c r="Q374" s="40"/>
      <c r="R374" s="20"/>
      <c r="S374" s="40"/>
      <c r="T374" s="20"/>
      <c r="U374" s="20"/>
      <c r="V374" s="20"/>
      <c r="W374" s="40"/>
      <c r="X374" s="40"/>
      <c r="Y374" s="40"/>
      <c r="Z374" s="20"/>
      <c r="AA374" s="20"/>
      <c r="AB374" s="40"/>
      <c r="AC374" s="20"/>
      <c r="AD374" s="20"/>
      <c r="AE374" s="40"/>
      <c r="AF374" s="20"/>
      <c r="AG374" s="20"/>
      <c r="AH374" s="20"/>
      <c r="AI374" s="20"/>
      <c r="AJ374" s="20"/>
      <c r="AK374" s="20"/>
      <c r="AL374" s="20"/>
      <c r="AM374" s="20"/>
      <c r="AN374" s="20"/>
      <c r="AO374" s="20"/>
      <c r="AP374" s="20"/>
      <c r="AQ374" s="40"/>
      <c r="AR374" s="20"/>
      <c r="AS374" s="20"/>
      <c r="AT374" s="20"/>
      <c r="AU374" s="880"/>
      <c r="AV374" s="880"/>
      <c r="AW374" s="880"/>
      <c r="AX374" s="880"/>
      <c r="AY374" s="20"/>
      <c r="AZ374" s="20"/>
      <c r="BA374" s="20"/>
      <c r="BB374" s="1092"/>
      <c r="BC374" s="1092"/>
      <c r="BD374" s="1092"/>
      <c r="BE374" s="20"/>
      <c r="BF374" s="20"/>
      <c r="BG374" s="20"/>
      <c r="BH374" s="20"/>
      <c r="BI374" s="20"/>
      <c r="BJ374" s="20"/>
      <c r="BK374" s="20"/>
      <c r="BL374" s="20"/>
      <c r="BM374" s="20"/>
      <c r="BN374" s="20"/>
      <c r="BO374" s="20"/>
      <c r="BP374" s="20"/>
      <c r="BQ374" s="20"/>
      <c r="BR374" s="20"/>
      <c r="BS374" s="20"/>
    </row>
    <row r="375" spans="1:71">
      <c r="A375" s="24"/>
      <c r="B375" s="20"/>
      <c r="C375" s="20"/>
      <c r="D375" s="20"/>
      <c r="E375" s="20"/>
      <c r="F375" s="20"/>
      <c r="G375" s="20"/>
      <c r="H375" s="20"/>
      <c r="I375" s="20"/>
      <c r="J375" s="20"/>
      <c r="K375" s="20"/>
      <c r="L375" s="20"/>
      <c r="M375" s="20"/>
      <c r="N375" s="20"/>
      <c r="O375" s="20"/>
      <c r="P375" s="20"/>
      <c r="Q375" s="40"/>
      <c r="R375" s="20"/>
      <c r="S375" s="40"/>
      <c r="T375" s="20"/>
      <c r="U375" s="20"/>
      <c r="V375" s="20"/>
      <c r="W375" s="40"/>
      <c r="X375" s="40"/>
      <c r="Y375" s="40"/>
      <c r="Z375" s="20"/>
      <c r="AA375" s="20"/>
      <c r="AB375" s="40"/>
      <c r="AC375" s="20"/>
      <c r="AD375" s="20"/>
      <c r="AE375" s="40"/>
      <c r="AF375" s="20"/>
      <c r="AG375" s="20"/>
      <c r="AH375" s="20"/>
      <c r="AI375" s="20"/>
      <c r="AJ375" s="20"/>
      <c r="AK375" s="20"/>
      <c r="AL375" s="20"/>
      <c r="AM375" s="20"/>
      <c r="AN375" s="20"/>
      <c r="AO375" s="20"/>
      <c r="AP375" s="20"/>
      <c r="AQ375" s="40"/>
      <c r="AR375" s="20"/>
      <c r="AS375" s="20"/>
      <c r="AT375" s="20"/>
      <c r="AU375" s="880"/>
      <c r="AV375" s="880"/>
      <c r="AW375" s="880"/>
      <c r="AX375" s="880"/>
      <c r="AY375" s="20"/>
      <c r="AZ375" s="20"/>
      <c r="BA375" s="20"/>
      <c r="BB375" s="1092"/>
      <c r="BC375" s="1092"/>
      <c r="BD375" s="1092"/>
      <c r="BE375" s="20"/>
      <c r="BF375" s="20"/>
      <c r="BG375" s="20"/>
      <c r="BH375" s="20"/>
      <c r="BI375" s="20"/>
      <c r="BJ375" s="20"/>
      <c r="BK375" s="20"/>
      <c r="BL375" s="20"/>
      <c r="BM375" s="20"/>
      <c r="BN375" s="20"/>
      <c r="BO375" s="20"/>
      <c r="BP375" s="20"/>
      <c r="BQ375" s="20"/>
      <c r="BR375" s="20"/>
      <c r="BS375" s="20"/>
    </row>
    <row r="376" spans="1:71">
      <c r="A376" s="24"/>
      <c r="B376" s="20"/>
      <c r="C376" s="20"/>
      <c r="D376" s="20"/>
      <c r="E376" s="20"/>
      <c r="F376" s="20"/>
      <c r="G376" s="20"/>
      <c r="H376" s="20"/>
      <c r="I376" s="20"/>
      <c r="J376" s="20"/>
      <c r="K376" s="20"/>
      <c r="L376" s="20"/>
      <c r="M376" s="20"/>
      <c r="N376" s="20"/>
      <c r="O376" s="20"/>
      <c r="P376" s="20"/>
      <c r="Q376" s="40"/>
      <c r="R376" s="20"/>
      <c r="S376" s="40"/>
      <c r="T376" s="20"/>
      <c r="U376" s="20"/>
      <c r="V376" s="20"/>
      <c r="W376" s="40"/>
      <c r="X376" s="40"/>
      <c r="Y376" s="40"/>
      <c r="Z376" s="20"/>
      <c r="AA376" s="20"/>
      <c r="AB376" s="40"/>
      <c r="AC376" s="20"/>
      <c r="AD376" s="20"/>
      <c r="AE376" s="40"/>
      <c r="AF376" s="20"/>
      <c r="AG376" s="20"/>
      <c r="AH376" s="20"/>
      <c r="AI376" s="20"/>
      <c r="AJ376" s="20"/>
      <c r="AK376" s="20"/>
      <c r="AL376" s="20"/>
      <c r="AM376" s="20"/>
      <c r="AN376" s="20"/>
      <c r="AO376" s="20"/>
      <c r="AP376" s="20"/>
      <c r="AQ376" s="40"/>
      <c r="AR376" s="20"/>
      <c r="AS376" s="20"/>
      <c r="AT376" s="20"/>
      <c r="AU376" s="880"/>
      <c r="AV376" s="880"/>
      <c r="AW376" s="880"/>
      <c r="AX376" s="880"/>
      <c r="AY376" s="20"/>
      <c r="AZ376" s="20"/>
      <c r="BA376" s="20"/>
      <c r="BB376" s="1092"/>
      <c r="BC376" s="1092"/>
      <c r="BD376" s="1092"/>
      <c r="BE376" s="20"/>
      <c r="BF376" s="20"/>
      <c r="BG376" s="20"/>
      <c r="BH376" s="20"/>
      <c r="BI376" s="20"/>
      <c r="BJ376" s="20"/>
      <c r="BK376" s="20"/>
      <c r="BL376" s="20"/>
      <c r="BM376" s="20"/>
      <c r="BN376" s="20"/>
      <c r="BO376" s="20"/>
      <c r="BP376" s="20"/>
      <c r="BQ376" s="20"/>
      <c r="BR376" s="20"/>
      <c r="BS376" s="20"/>
    </row>
    <row r="377" spans="1:71">
      <c r="A377" s="24"/>
      <c r="B377" s="20"/>
      <c r="C377" s="20"/>
      <c r="D377" s="20"/>
      <c r="E377" s="20"/>
      <c r="F377" s="20"/>
      <c r="G377" s="20"/>
      <c r="H377" s="20"/>
      <c r="I377" s="20"/>
      <c r="J377" s="20"/>
      <c r="K377" s="20"/>
      <c r="L377" s="20"/>
      <c r="M377" s="20"/>
      <c r="N377" s="20"/>
      <c r="O377" s="20"/>
      <c r="P377" s="20"/>
      <c r="Q377" s="40"/>
      <c r="R377" s="20"/>
      <c r="S377" s="40"/>
      <c r="T377" s="20"/>
      <c r="U377" s="20"/>
      <c r="V377" s="20"/>
      <c r="W377" s="40"/>
      <c r="X377" s="40"/>
      <c r="Y377" s="40"/>
      <c r="Z377" s="20"/>
      <c r="AA377" s="20"/>
      <c r="AB377" s="40"/>
      <c r="AC377" s="20"/>
      <c r="AD377" s="20"/>
      <c r="AE377" s="40"/>
      <c r="AF377" s="20"/>
      <c r="AG377" s="20"/>
      <c r="AH377" s="20"/>
      <c r="AI377" s="20"/>
      <c r="AJ377" s="20"/>
      <c r="AK377" s="20"/>
      <c r="AL377" s="20"/>
      <c r="AM377" s="20"/>
      <c r="AN377" s="20"/>
      <c r="AO377" s="20"/>
      <c r="AP377" s="20"/>
      <c r="AQ377" s="40"/>
      <c r="AR377" s="20"/>
      <c r="AS377" s="20"/>
      <c r="AT377" s="20"/>
      <c r="AU377" s="880"/>
      <c r="AV377" s="880"/>
      <c r="AW377" s="880"/>
      <c r="AX377" s="880"/>
      <c r="AY377" s="20"/>
      <c r="AZ377" s="20"/>
      <c r="BA377" s="20"/>
      <c r="BB377" s="1092"/>
      <c r="BC377" s="1092"/>
      <c r="BD377" s="1092"/>
      <c r="BE377" s="20"/>
      <c r="BF377" s="20"/>
      <c r="BG377" s="20"/>
      <c r="BH377" s="20"/>
      <c r="BI377" s="20"/>
      <c r="BJ377" s="20"/>
      <c r="BK377" s="20"/>
      <c r="BL377" s="20"/>
      <c r="BM377" s="20"/>
      <c r="BN377" s="20"/>
      <c r="BO377" s="20"/>
      <c r="BP377" s="20"/>
      <c r="BQ377" s="20"/>
      <c r="BR377" s="20"/>
      <c r="BS377" s="20"/>
    </row>
    <row r="378" spans="1:71">
      <c r="A378" s="24"/>
      <c r="B378" s="20"/>
      <c r="C378" s="20"/>
      <c r="D378" s="20"/>
      <c r="E378" s="20"/>
      <c r="F378" s="20"/>
      <c r="G378" s="20"/>
      <c r="H378" s="20"/>
      <c r="I378" s="20"/>
      <c r="J378" s="20"/>
      <c r="K378" s="20"/>
      <c r="L378" s="20"/>
      <c r="M378" s="20"/>
      <c r="N378" s="20"/>
      <c r="O378" s="20"/>
      <c r="P378" s="20"/>
      <c r="Q378" s="40"/>
      <c r="R378" s="20"/>
      <c r="S378" s="40"/>
      <c r="T378" s="20"/>
      <c r="U378" s="20"/>
      <c r="V378" s="20"/>
      <c r="W378" s="40"/>
      <c r="X378" s="40"/>
      <c r="Y378" s="40"/>
      <c r="Z378" s="20"/>
      <c r="AA378" s="20"/>
      <c r="AB378" s="40"/>
      <c r="AC378" s="20"/>
      <c r="AD378" s="20"/>
      <c r="AE378" s="40"/>
      <c r="AF378" s="20"/>
      <c r="AG378" s="20"/>
      <c r="AH378" s="20"/>
      <c r="AI378" s="20"/>
      <c r="AJ378" s="20"/>
      <c r="AK378" s="20"/>
      <c r="AL378" s="20"/>
      <c r="AM378" s="20"/>
      <c r="AN378" s="20"/>
      <c r="AO378" s="20"/>
      <c r="AP378" s="20"/>
      <c r="AQ378" s="40"/>
      <c r="AR378" s="20"/>
      <c r="AS378" s="20"/>
      <c r="AT378" s="20"/>
      <c r="AU378" s="880"/>
      <c r="AV378" s="880"/>
      <c r="AW378" s="880"/>
      <c r="AX378" s="880"/>
      <c r="AY378" s="20"/>
      <c r="AZ378" s="20"/>
      <c r="BA378" s="20"/>
      <c r="BB378" s="1092"/>
      <c r="BC378" s="1092"/>
      <c r="BD378" s="1092"/>
      <c r="BE378" s="20"/>
      <c r="BF378" s="20"/>
      <c r="BG378" s="20"/>
      <c r="BH378" s="20"/>
      <c r="BI378" s="20"/>
      <c r="BJ378" s="20"/>
      <c r="BK378" s="20"/>
      <c r="BL378" s="20"/>
      <c r="BM378" s="20"/>
      <c r="BN378" s="20"/>
      <c r="BO378" s="20"/>
      <c r="BP378" s="20"/>
      <c r="BQ378" s="20"/>
      <c r="BR378" s="20"/>
      <c r="BS378" s="20"/>
    </row>
    <row r="379" spans="1:71">
      <c r="A379" s="24"/>
      <c r="B379" s="20"/>
      <c r="C379" s="20"/>
      <c r="D379" s="20"/>
      <c r="E379" s="20"/>
      <c r="F379" s="20"/>
      <c r="G379" s="20"/>
      <c r="H379" s="20"/>
      <c r="I379" s="20"/>
      <c r="J379" s="20"/>
      <c r="K379" s="20"/>
      <c r="L379" s="20"/>
      <c r="M379" s="20"/>
      <c r="N379" s="20"/>
      <c r="O379" s="20"/>
      <c r="P379" s="20"/>
      <c r="Q379" s="40"/>
      <c r="R379" s="20"/>
      <c r="S379" s="40"/>
      <c r="T379" s="20"/>
      <c r="U379" s="20"/>
      <c r="V379" s="20"/>
      <c r="W379" s="40"/>
      <c r="X379" s="40"/>
      <c r="Y379" s="40"/>
      <c r="Z379" s="20"/>
      <c r="AA379" s="20"/>
      <c r="AB379" s="40"/>
      <c r="AC379" s="20"/>
      <c r="AD379" s="20"/>
      <c r="AE379" s="40"/>
      <c r="AF379" s="20"/>
      <c r="AG379" s="20"/>
      <c r="AH379" s="20"/>
      <c r="AI379" s="20"/>
      <c r="AJ379" s="20"/>
      <c r="AK379" s="20"/>
      <c r="AL379" s="20"/>
      <c r="AM379" s="20"/>
      <c r="AN379" s="20"/>
      <c r="AO379" s="20"/>
      <c r="AP379" s="20"/>
      <c r="AQ379" s="40"/>
      <c r="AR379" s="20"/>
      <c r="AS379" s="20"/>
      <c r="AT379" s="20"/>
      <c r="AU379" s="880"/>
      <c r="AV379" s="880"/>
      <c r="AW379" s="880"/>
      <c r="AX379" s="880"/>
      <c r="AY379" s="20"/>
      <c r="AZ379" s="20"/>
      <c r="BA379" s="20"/>
      <c r="BB379" s="1092"/>
      <c r="BC379" s="1092"/>
      <c r="BD379" s="1092"/>
      <c r="BE379" s="20"/>
      <c r="BF379" s="20"/>
      <c r="BG379" s="20"/>
      <c r="BH379" s="20"/>
      <c r="BI379" s="20"/>
      <c r="BJ379" s="20"/>
      <c r="BK379" s="20"/>
      <c r="BL379" s="20"/>
      <c r="BM379" s="20"/>
      <c r="BN379" s="20"/>
      <c r="BO379" s="20"/>
      <c r="BP379" s="20"/>
      <c r="BQ379" s="20"/>
      <c r="BR379" s="20"/>
      <c r="BS379" s="20"/>
    </row>
    <row r="380" spans="1:71">
      <c r="A380" s="24"/>
      <c r="B380" s="20"/>
      <c r="C380" s="20"/>
      <c r="D380" s="20"/>
      <c r="E380" s="20"/>
      <c r="F380" s="20"/>
      <c r="G380" s="20"/>
      <c r="H380" s="20"/>
      <c r="I380" s="20"/>
      <c r="J380" s="20"/>
      <c r="K380" s="20"/>
      <c r="L380" s="20"/>
      <c r="M380" s="20"/>
      <c r="N380" s="20"/>
      <c r="O380" s="20"/>
      <c r="P380" s="20"/>
      <c r="Q380" s="40"/>
      <c r="R380" s="20"/>
      <c r="S380" s="40"/>
      <c r="T380" s="20"/>
      <c r="U380" s="20"/>
      <c r="V380" s="20"/>
      <c r="W380" s="40"/>
      <c r="X380" s="40"/>
      <c r="Y380" s="40"/>
      <c r="Z380" s="20"/>
      <c r="AA380" s="20"/>
      <c r="AB380" s="40"/>
      <c r="AC380" s="20"/>
      <c r="AD380" s="20"/>
      <c r="AE380" s="40"/>
      <c r="AF380" s="20"/>
      <c r="AG380" s="20"/>
      <c r="AH380" s="20"/>
      <c r="AI380" s="20"/>
      <c r="AJ380" s="20"/>
      <c r="AK380" s="20"/>
      <c r="AL380" s="20"/>
      <c r="AM380" s="20"/>
      <c r="AN380" s="20"/>
      <c r="AO380" s="20"/>
      <c r="AP380" s="20"/>
      <c r="AQ380" s="40"/>
      <c r="AR380" s="20"/>
      <c r="AS380" s="20"/>
      <c r="AT380" s="20"/>
      <c r="AU380" s="880"/>
      <c r="AV380" s="880"/>
      <c r="AW380" s="880"/>
      <c r="AX380" s="880"/>
      <c r="AY380" s="20"/>
      <c r="AZ380" s="20"/>
      <c r="BA380" s="20"/>
      <c r="BB380" s="1092"/>
      <c r="BC380" s="1092"/>
      <c r="BD380" s="1092"/>
      <c r="BE380" s="20"/>
      <c r="BF380" s="20"/>
      <c r="BG380" s="20"/>
      <c r="BH380" s="20"/>
      <c r="BI380" s="20"/>
      <c r="BJ380" s="20"/>
      <c r="BK380" s="20"/>
      <c r="BL380" s="20"/>
      <c r="BM380" s="20"/>
      <c r="BN380" s="20"/>
      <c r="BO380" s="20"/>
      <c r="BP380" s="20"/>
      <c r="BQ380" s="20"/>
      <c r="BR380" s="20"/>
      <c r="BS380" s="20"/>
    </row>
    <row r="381" spans="1:71">
      <c r="A381" s="24"/>
      <c r="B381" s="20"/>
      <c r="C381" s="20"/>
      <c r="D381" s="20"/>
      <c r="E381" s="20"/>
      <c r="F381" s="20"/>
      <c r="G381" s="20"/>
      <c r="H381" s="20"/>
      <c r="I381" s="20"/>
      <c r="J381" s="20"/>
      <c r="K381" s="20"/>
      <c r="L381" s="20"/>
      <c r="M381" s="20"/>
      <c r="N381" s="20"/>
      <c r="O381" s="20"/>
      <c r="P381" s="20"/>
      <c r="Q381" s="40"/>
      <c r="R381" s="20"/>
      <c r="S381" s="40"/>
      <c r="T381" s="20"/>
      <c r="U381" s="20"/>
      <c r="V381" s="20"/>
      <c r="W381" s="40"/>
      <c r="X381" s="40"/>
      <c r="Y381" s="40"/>
      <c r="Z381" s="20"/>
      <c r="AA381" s="20"/>
      <c r="AB381" s="40"/>
      <c r="AC381" s="20"/>
      <c r="AD381" s="20"/>
      <c r="AE381" s="40"/>
      <c r="AF381" s="20"/>
      <c r="AG381" s="20"/>
      <c r="AH381" s="20"/>
      <c r="AI381" s="20"/>
      <c r="AJ381" s="20"/>
      <c r="AK381" s="20"/>
      <c r="AL381" s="20"/>
      <c r="AM381" s="20"/>
      <c r="AN381" s="20"/>
      <c r="AO381" s="20"/>
      <c r="AP381" s="20"/>
      <c r="AQ381" s="40"/>
      <c r="AR381" s="20"/>
      <c r="AS381" s="20"/>
      <c r="AT381" s="20"/>
      <c r="AU381" s="880"/>
      <c r="AV381" s="880"/>
      <c r="AW381" s="880"/>
      <c r="AX381" s="880"/>
      <c r="AY381" s="20"/>
      <c r="AZ381" s="20"/>
      <c r="BA381" s="20"/>
      <c r="BB381" s="1092"/>
      <c r="BC381" s="1092"/>
      <c r="BD381" s="1092"/>
      <c r="BE381" s="20"/>
      <c r="BF381" s="20"/>
      <c r="BG381" s="20"/>
      <c r="BH381" s="20"/>
      <c r="BI381" s="20"/>
      <c r="BJ381" s="20"/>
      <c r="BK381" s="20"/>
      <c r="BL381" s="20"/>
      <c r="BM381" s="20"/>
      <c r="BN381" s="20"/>
      <c r="BO381" s="20"/>
      <c r="BP381" s="20"/>
      <c r="BQ381" s="20"/>
      <c r="BR381" s="20"/>
      <c r="BS381" s="20"/>
    </row>
    <row r="382" spans="1:71">
      <c r="A382" s="24"/>
      <c r="B382" s="20"/>
      <c r="C382" s="20"/>
      <c r="D382" s="20"/>
      <c r="E382" s="20"/>
      <c r="F382" s="20"/>
      <c r="G382" s="20"/>
      <c r="H382" s="20"/>
      <c r="I382" s="20"/>
      <c r="J382" s="20"/>
      <c r="K382" s="20"/>
      <c r="L382" s="20"/>
      <c r="M382" s="20"/>
      <c r="N382" s="20"/>
      <c r="O382" s="20"/>
      <c r="P382" s="20"/>
      <c r="Q382" s="40"/>
      <c r="R382" s="20"/>
      <c r="S382" s="40"/>
      <c r="T382" s="20"/>
      <c r="U382" s="20"/>
      <c r="V382" s="20"/>
      <c r="W382" s="40"/>
      <c r="X382" s="40"/>
      <c r="Y382" s="40"/>
      <c r="Z382" s="20"/>
      <c r="AA382" s="20"/>
      <c r="AB382" s="40"/>
      <c r="AC382" s="20"/>
      <c r="AD382" s="20"/>
      <c r="AE382" s="40"/>
      <c r="AF382" s="20"/>
      <c r="AG382" s="20"/>
      <c r="AH382" s="20"/>
      <c r="AI382" s="20"/>
      <c r="AJ382" s="20"/>
      <c r="AK382" s="20"/>
      <c r="AL382" s="20"/>
      <c r="AM382" s="20"/>
      <c r="AN382" s="20"/>
      <c r="AO382" s="20"/>
      <c r="AP382" s="20"/>
      <c r="AQ382" s="40"/>
      <c r="AR382" s="20"/>
      <c r="AS382" s="20"/>
      <c r="AT382" s="20"/>
      <c r="AU382" s="880"/>
      <c r="AV382" s="880"/>
      <c r="AW382" s="880"/>
      <c r="AX382" s="880"/>
      <c r="AY382" s="20"/>
      <c r="AZ382" s="20"/>
      <c r="BA382" s="20"/>
      <c r="BB382" s="1092"/>
      <c r="BC382" s="1092"/>
      <c r="BD382" s="1092"/>
      <c r="BE382" s="20"/>
      <c r="BF382" s="20"/>
      <c r="BG382" s="20"/>
      <c r="BH382" s="20"/>
      <c r="BI382" s="20"/>
      <c r="BJ382" s="20"/>
      <c r="BK382" s="20"/>
      <c r="BL382" s="20"/>
      <c r="BM382" s="20"/>
      <c r="BN382" s="20"/>
      <c r="BO382" s="20"/>
      <c r="BP382" s="20"/>
      <c r="BQ382" s="20"/>
      <c r="BR382" s="20"/>
      <c r="BS382" s="20"/>
    </row>
    <row r="383" spans="1:71">
      <c r="A383" s="24"/>
      <c r="B383" s="20"/>
      <c r="C383" s="20"/>
      <c r="D383" s="20"/>
      <c r="E383" s="20"/>
      <c r="F383" s="20"/>
      <c r="G383" s="20"/>
      <c r="H383" s="20"/>
      <c r="I383" s="20"/>
      <c r="J383" s="20"/>
      <c r="K383" s="20"/>
      <c r="L383" s="20"/>
      <c r="M383" s="20"/>
      <c r="N383" s="20"/>
      <c r="O383" s="20"/>
      <c r="P383" s="20"/>
      <c r="Q383" s="40"/>
      <c r="R383" s="20"/>
      <c r="S383" s="40"/>
      <c r="T383" s="20"/>
      <c r="U383" s="20"/>
      <c r="V383" s="20"/>
      <c r="W383" s="40"/>
      <c r="X383" s="40"/>
      <c r="Y383" s="40"/>
      <c r="Z383" s="20"/>
      <c r="AA383" s="20"/>
      <c r="AB383" s="40"/>
      <c r="AC383" s="20"/>
      <c r="AD383" s="20"/>
      <c r="AE383" s="40"/>
      <c r="AF383" s="20"/>
      <c r="AG383" s="20"/>
      <c r="AH383" s="20"/>
      <c r="AI383" s="20"/>
      <c r="AJ383" s="20"/>
      <c r="AK383" s="20"/>
      <c r="AL383" s="20"/>
      <c r="AM383" s="20"/>
      <c r="AN383" s="20"/>
      <c r="AO383" s="20"/>
      <c r="AP383" s="20"/>
      <c r="AQ383" s="40"/>
      <c r="AR383" s="20"/>
      <c r="AS383" s="20"/>
      <c r="AT383" s="20"/>
      <c r="AU383" s="880"/>
      <c r="AV383" s="880"/>
      <c r="AW383" s="880"/>
      <c r="AX383" s="880"/>
      <c r="AY383" s="20"/>
      <c r="AZ383" s="20"/>
      <c r="BA383" s="20"/>
      <c r="BB383" s="1092"/>
      <c r="BC383" s="1092"/>
      <c r="BD383" s="1092"/>
      <c r="BE383" s="20"/>
      <c r="BF383" s="20"/>
      <c r="BG383" s="20"/>
      <c r="BH383" s="20"/>
      <c r="BI383" s="20"/>
      <c r="BJ383" s="20"/>
      <c r="BK383" s="20"/>
      <c r="BL383" s="20"/>
      <c r="BM383" s="20"/>
      <c r="BN383" s="20"/>
      <c r="BO383" s="20"/>
      <c r="BP383" s="20"/>
      <c r="BQ383" s="20"/>
      <c r="BR383" s="20"/>
      <c r="BS383" s="20"/>
    </row>
    <row r="384" spans="1:71">
      <c r="A384" s="24"/>
      <c r="B384" s="20"/>
      <c r="C384" s="20"/>
      <c r="D384" s="20"/>
      <c r="E384" s="20"/>
      <c r="F384" s="20"/>
      <c r="G384" s="20"/>
      <c r="H384" s="20"/>
      <c r="I384" s="20"/>
      <c r="J384" s="20"/>
      <c r="K384" s="20"/>
      <c r="L384" s="20"/>
      <c r="M384" s="20"/>
      <c r="N384" s="20"/>
      <c r="O384" s="20"/>
      <c r="P384" s="20"/>
      <c r="Q384" s="40"/>
      <c r="R384" s="20"/>
      <c r="S384" s="40"/>
      <c r="T384" s="20"/>
      <c r="U384" s="20"/>
      <c r="V384" s="20"/>
      <c r="W384" s="40"/>
      <c r="X384" s="40"/>
      <c r="Y384" s="40"/>
      <c r="Z384" s="20"/>
      <c r="AA384" s="20"/>
      <c r="AB384" s="40"/>
      <c r="AC384" s="20"/>
      <c r="AD384" s="20"/>
      <c r="AE384" s="40"/>
      <c r="AF384" s="20"/>
      <c r="AG384" s="20"/>
      <c r="AH384" s="20"/>
      <c r="AI384" s="20"/>
      <c r="AJ384" s="20"/>
      <c r="AK384" s="20"/>
      <c r="AL384" s="20"/>
      <c r="AM384" s="20"/>
      <c r="AN384" s="20"/>
      <c r="AO384" s="20"/>
      <c r="AP384" s="20"/>
      <c r="AQ384" s="40"/>
      <c r="AR384" s="20"/>
      <c r="AS384" s="20"/>
      <c r="AT384" s="20"/>
      <c r="AU384" s="880"/>
      <c r="AV384" s="880"/>
      <c r="AW384" s="880"/>
      <c r="AX384" s="880"/>
      <c r="AY384" s="20"/>
      <c r="AZ384" s="20"/>
      <c r="BA384" s="20"/>
      <c r="BB384" s="1092"/>
      <c r="BC384" s="1092"/>
      <c r="BD384" s="1092"/>
      <c r="BE384" s="20"/>
      <c r="BF384" s="20"/>
      <c r="BG384" s="20"/>
      <c r="BH384" s="20"/>
      <c r="BI384" s="20"/>
      <c r="BJ384" s="20"/>
      <c r="BK384" s="20"/>
      <c r="BL384" s="20"/>
      <c r="BM384" s="20"/>
      <c r="BN384" s="20"/>
      <c r="BO384" s="20"/>
      <c r="BP384" s="20"/>
      <c r="BQ384" s="20"/>
      <c r="BR384" s="20"/>
      <c r="BS384" s="20"/>
    </row>
    <row r="385" spans="1:71">
      <c r="A385" s="24"/>
      <c r="B385" s="20"/>
      <c r="C385" s="20"/>
      <c r="D385" s="20"/>
      <c r="E385" s="20"/>
      <c r="F385" s="20"/>
      <c r="G385" s="20"/>
      <c r="H385" s="20"/>
      <c r="I385" s="20"/>
      <c r="J385" s="20"/>
      <c r="K385" s="20"/>
      <c r="L385" s="20"/>
      <c r="M385" s="20"/>
      <c r="N385" s="20"/>
      <c r="O385" s="20"/>
      <c r="P385" s="20"/>
      <c r="Q385" s="40"/>
      <c r="R385" s="20"/>
      <c r="S385" s="40"/>
      <c r="T385" s="20"/>
      <c r="U385" s="20"/>
      <c r="V385" s="20"/>
      <c r="W385" s="40"/>
      <c r="X385" s="40"/>
      <c r="Y385" s="40"/>
      <c r="Z385" s="20"/>
      <c r="AA385" s="20"/>
      <c r="AB385" s="40"/>
      <c r="AC385" s="20"/>
      <c r="AD385" s="20"/>
      <c r="AE385" s="40"/>
      <c r="AF385" s="20"/>
      <c r="AG385" s="20"/>
      <c r="AH385" s="20"/>
      <c r="AI385" s="20"/>
      <c r="AJ385" s="20"/>
      <c r="AK385" s="20"/>
      <c r="AL385" s="20"/>
      <c r="AM385" s="20"/>
      <c r="AN385" s="20"/>
      <c r="AO385" s="20"/>
      <c r="AP385" s="20"/>
      <c r="AQ385" s="40"/>
      <c r="AR385" s="20"/>
      <c r="AS385" s="20"/>
      <c r="AT385" s="20"/>
      <c r="AU385" s="880"/>
      <c r="AV385" s="880"/>
      <c r="AW385" s="880"/>
      <c r="AX385" s="880"/>
      <c r="AY385" s="20"/>
      <c r="AZ385" s="20"/>
      <c r="BA385" s="20"/>
      <c r="BB385" s="1092"/>
      <c r="BC385" s="1092"/>
      <c r="BD385" s="1092"/>
      <c r="BE385" s="20"/>
      <c r="BF385" s="20"/>
      <c r="BG385" s="20"/>
      <c r="BH385" s="20"/>
      <c r="BI385" s="20"/>
      <c r="BJ385" s="20"/>
      <c r="BK385" s="20"/>
      <c r="BL385" s="20"/>
      <c r="BM385" s="20"/>
      <c r="BN385" s="20"/>
      <c r="BO385" s="20"/>
      <c r="BP385" s="20"/>
      <c r="BQ385" s="20"/>
      <c r="BR385" s="20"/>
      <c r="BS385" s="20"/>
    </row>
    <row r="386" spans="1:71">
      <c r="A386" s="24"/>
      <c r="B386" s="20"/>
      <c r="C386" s="20"/>
      <c r="D386" s="20"/>
      <c r="E386" s="20"/>
      <c r="F386" s="20"/>
      <c r="G386" s="20"/>
      <c r="H386" s="20"/>
      <c r="I386" s="20"/>
      <c r="J386" s="20"/>
      <c r="K386" s="20"/>
      <c r="L386" s="20"/>
      <c r="M386" s="20"/>
      <c r="N386" s="20"/>
      <c r="O386" s="20"/>
      <c r="P386" s="20"/>
      <c r="Q386" s="40"/>
      <c r="R386" s="20"/>
      <c r="S386" s="40"/>
      <c r="T386" s="20"/>
      <c r="U386" s="20"/>
      <c r="V386" s="20"/>
      <c r="W386" s="40"/>
      <c r="X386" s="40"/>
      <c r="Y386" s="40"/>
      <c r="Z386" s="20"/>
      <c r="AA386" s="20"/>
      <c r="AB386" s="40"/>
      <c r="AC386" s="20"/>
      <c r="AD386" s="20"/>
      <c r="AE386" s="40"/>
      <c r="AF386" s="20"/>
      <c r="AG386" s="20"/>
      <c r="AH386" s="20"/>
      <c r="AI386" s="20"/>
      <c r="AJ386" s="20"/>
      <c r="AK386" s="20"/>
      <c r="AL386" s="20"/>
      <c r="AM386" s="20"/>
      <c r="AN386" s="20"/>
      <c r="AO386" s="20"/>
      <c r="AP386" s="20"/>
      <c r="AQ386" s="40"/>
      <c r="AR386" s="20"/>
      <c r="AS386" s="20"/>
      <c r="AT386" s="20"/>
      <c r="AU386" s="880"/>
      <c r="AV386" s="880"/>
      <c r="AW386" s="880"/>
      <c r="AX386" s="880"/>
      <c r="AY386" s="20"/>
      <c r="AZ386" s="20"/>
      <c r="BA386" s="20"/>
      <c r="BB386" s="1092"/>
      <c r="BC386" s="1092"/>
      <c r="BD386" s="1092"/>
      <c r="BE386" s="20"/>
      <c r="BF386" s="20"/>
      <c r="BG386" s="20"/>
      <c r="BH386" s="20"/>
      <c r="BI386" s="20"/>
      <c r="BJ386" s="20"/>
      <c r="BK386" s="20"/>
      <c r="BL386" s="20"/>
      <c r="BM386" s="20"/>
      <c r="BN386" s="20"/>
      <c r="BO386" s="20"/>
      <c r="BP386" s="20"/>
      <c r="BQ386" s="20"/>
      <c r="BR386" s="20"/>
      <c r="BS386" s="20"/>
    </row>
    <row r="387" spans="1:71">
      <c r="A387" s="24"/>
      <c r="B387" s="20"/>
      <c r="C387" s="20"/>
      <c r="D387" s="20"/>
      <c r="E387" s="20"/>
      <c r="F387" s="20"/>
      <c r="G387" s="20"/>
      <c r="H387" s="20"/>
      <c r="I387" s="20"/>
      <c r="J387" s="20"/>
      <c r="K387" s="20"/>
      <c r="L387" s="20"/>
      <c r="M387" s="20"/>
      <c r="N387" s="20"/>
      <c r="O387" s="20"/>
      <c r="P387" s="20"/>
      <c r="Q387" s="40"/>
      <c r="R387" s="20"/>
      <c r="S387" s="40"/>
      <c r="T387" s="20"/>
      <c r="U387" s="20"/>
      <c r="V387" s="20"/>
      <c r="W387" s="40"/>
      <c r="X387" s="40"/>
      <c r="Y387" s="40"/>
      <c r="Z387" s="20"/>
      <c r="AA387" s="20"/>
      <c r="AB387" s="40"/>
      <c r="AC387" s="20"/>
      <c r="AD387" s="20"/>
      <c r="AE387" s="40"/>
      <c r="AF387" s="20"/>
      <c r="AG387" s="20"/>
      <c r="AH387" s="20"/>
      <c r="AI387" s="20"/>
      <c r="AJ387" s="20"/>
      <c r="AK387" s="20"/>
      <c r="AL387" s="20"/>
      <c r="AM387" s="20"/>
      <c r="AN387" s="20"/>
      <c r="AO387" s="20"/>
      <c r="AP387" s="20"/>
      <c r="AQ387" s="40"/>
      <c r="AR387" s="20"/>
      <c r="AS387" s="20"/>
      <c r="AT387" s="20"/>
      <c r="AU387" s="880"/>
      <c r="AV387" s="880"/>
      <c r="AW387" s="880"/>
      <c r="AX387" s="880"/>
      <c r="AY387" s="20"/>
      <c r="AZ387" s="20"/>
      <c r="BA387" s="20"/>
      <c r="BB387" s="1092"/>
      <c r="BC387" s="1092"/>
      <c r="BD387" s="1092"/>
      <c r="BE387" s="20"/>
      <c r="BF387" s="20"/>
      <c r="BG387" s="20"/>
      <c r="BH387" s="20"/>
      <c r="BI387" s="20"/>
      <c r="BJ387" s="20"/>
      <c r="BK387" s="20"/>
      <c r="BL387" s="20"/>
      <c r="BM387" s="20"/>
      <c r="BN387" s="20"/>
      <c r="BO387" s="20"/>
      <c r="BP387" s="20"/>
      <c r="BQ387" s="20"/>
      <c r="BR387" s="20"/>
      <c r="BS387" s="20"/>
    </row>
    <row r="388" spans="1:71">
      <c r="A388" s="24"/>
      <c r="B388" s="20"/>
      <c r="C388" s="20"/>
      <c r="D388" s="20"/>
      <c r="E388" s="20"/>
      <c r="F388" s="20"/>
      <c r="G388" s="20"/>
      <c r="H388" s="20"/>
      <c r="I388" s="20"/>
      <c r="J388" s="20"/>
      <c r="K388" s="20"/>
      <c r="L388" s="20"/>
      <c r="M388" s="20"/>
      <c r="N388" s="20"/>
      <c r="O388" s="20"/>
      <c r="P388" s="20"/>
      <c r="Q388" s="40"/>
      <c r="R388" s="20"/>
      <c r="S388" s="40"/>
      <c r="T388" s="20"/>
      <c r="U388" s="20"/>
      <c r="V388" s="20"/>
      <c r="W388" s="40"/>
      <c r="X388" s="40"/>
      <c r="Y388" s="40"/>
      <c r="Z388" s="20"/>
      <c r="AA388" s="20"/>
      <c r="AB388" s="40"/>
      <c r="AC388" s="20"/>
      <c r="AD388" s="20"/>
      <c r="AE388" s="40"/>
      <c r="AF388" s="20"/>
      <c r="AG388" s="20"/>
      <c r="AH388" s="20"/>
      <c r="AI388" s="20"/>
      <c r="AJ388" s="20"/>
      <c r="AK388" s="20"/>
      <c r="AL388" s="20"/>
      <c r="AM388" s="20"/>
      <c r="AN388" s="20"/>
      <c r="AO388" s="20"/>
      <c r="AP388" s="20"/>
      <c r="AQ388" s="40"/>
      <c r="AR388" s="20"/>
      <c r="AS388" s="20"/>
      <c r="AT388" s="20"/>
      <c r="AU388" s="880"/>
      <c r="AV388" s="880"/>
      <c r="AW388" s="880"/>
      <c r="AX388" s="880"/>
      <c r="AY388" s="20"/>
      <c r="AZ388" s="20"/>
      <c r="BA388" s="20"/>
      <c r="BB388" s="1092"/>
      <c r="BC388" s="1092"/>
      <c r="BD388" s="1092"/>
      <c r="BE388" s="20"/>
      <c r="BF388" s="20"/>
      <c r="BG388" s="20"/>
      <c r="BH388" s="20"/>
      <c r="BI388" s="20"/>
      <c r="BJ388" s="20"/>
      <c r="BK388" s="20"/>
      <c r="BL388" s="20"/>
      <c r="BM388" s="20"/>
      <c r="BN388" s="20"/>
      <c r="BO388" s="20"/>
      <c r="BP388" s="20"/>
      <c r="BQ388" s="20"/>
      <c r="BR388" s="20"/>
      <c r="BS388" s="20"/>
    </row>
    <row r="389" spans="1:71">
      <c r="A389" s="24"/>
      <c r="B389" s="20"/>
      <c r="C389" s="20"/>
      <c r="D389" s="20"/>
      <c r="E389" s="20"/>
      <c r="F389" s="20"/>
      <c r="G389" s="20"/>
      <c r="H389" s="20"/>
      <c r="I389" s="20"/>
      <c r="J389" s="20"/>
      <c r="K389" s="20"/>
      <c r="L389" s="20"/>
      <c r="M389" s="20"/>
      <c r="N389" s="20"/>
      <c r="O389" s="20"/>
      <c r="P389" s="20"/>
      <c r="Q389" s="40"/>
      <c r="R389" s="20"/>
      <c r="S389" s="40"/>
      <c r="T389" s="20"/>
      <c r="U389" s="20"/>
      <c r="V389" s="20"/>
      <c r="W389" s="40"/>
      <c r="X389" s="40"/>
      <c r="Y389" s="40"/>
      <c r="Z389" s="20"/>
      <c r="AA389" s="20"/>
      <c r="AB389" s="40"/>
      <c r="AC389" s="20"/>
      <c r="AD389" s="20"/>
      <c r="AE389" s="40"/>
      <c r="AF389" s="20"/>
      <c r="AG389" s="20"/>
      <c r="AH389" s="20"/>
      <c r="AI389" s="20"/>
      <c r="AJ389" s="20"/>
      <c r="AK389" s="20"/>
      <c r="AL389" s="20"/>
      <c r="AM389" s="20"/>
      <c r="AN389" s="20"/>
      <c r="AO389" s="20"/>
      <c r="AP389" s="20"/>
      <c r="AQ389" s="40"/>
      <c r="AR389" s="20"/>
      <c r="AS389" s="20"/>
      <c r="AT389" s="20"/>
      <c r="AU389" s="880"/>
      <c r="AV389" s="880"/>
      <c r="AW389" s="880"/>
      <c r="AX389" s="880"/>
      <c r="AY389" s="20"/>
      <c r="AZ389" s="20"/>
      <c r="BA389" s="20"/>
      <c r="BB389" s="1092"/>
      <c r="BC389" s="1092"/>
      <c r="BD389" s="1092"/>
      <c r="BE389" s="20"/>
      <c r="BF389" s="20"/>
      <c r="BG389" s="20"/>
      <c r="BH389" s="20"/>
      <c r="BI389" s="20"/>
      <c r="BJ389" s="20"/>
      <c r="BK389" s="20"/>
      <c r="BL389" s="20"/>
      <c r="BM389" s="20"/>
      <c r="BN389" s="20"/>
      <c r="BO389" s="20"/>
      <c r="BP389" s="20"/>
      <c r="BQ389" s="20"/>
      <c r="BR389" s="20"/>
      <c r="BS389" s="20"/>
    </row>
    <row r="390" spans="1:71">
      <c r="A390" s="24"/>
      <c r="B390" s="20"/>
      <c r="C390" s="20"/>
      <c r="D390" s="20"/>
      <c r="E390" s="20"/>
      <c r="F390" s="20"/>
      <c r="G390" s="20"/>
      <c r="H390" s="20"/>
      <c r="I390" s="20"/>
      <c r="J390" s="20"/>
      <c r="K390" s="20"/>
      <c r="L390" s="20"/>
      <c r="M390" s="20"/>
      <c r="N390" s="20"/>
      <c r="O390" s="20"/>
      <c r="P390" s="20"/>
      <c r="Q390" s="40"/>
      <c r="R390" s="20"/>
      <c r="S390" s="40"/>
      <c r="T390" s="20"/>
      <c r="U390" s="20"/>
      <c r="V390" s="20"/>
      <c r="W390" s="40"/>
      <c r="X390" s="40"/>
      <c r="Y390" s="40"/>
      <c r="Z390" s="20"/>
      <c r="AA390" s="20"/>
      <c r="AB390" s="40"/>
      <c r="AC390" s="20"/>
      <c r="AD390" s="20"/>
      <c r="AE390" s="40"/>
      <c r="AF390" s="20"/>
      <c r="AG390" s="20"/>
      <c r="AH390" s="20"/>
      <c r="AI390" s="20"/>
      <c r="AJ390" s="20"/>
      <c r="AK390" s="20"/>
      <c r="AL390" s="20"/>
      <c r="AM390" s="20"/>
      <c r="AN390" s="20"/>
      <c r="AO390" s="20"/>
      <c r="AP390" s="20"/>
      <c r="AQ390" s="40"/>
      <c r="AR390" s="20"/>
      <c r="AS390" s="20"/>
      <c r="AT390" s="20"/>
      <c r="AU390" s="880"/>
      <c r="AV390" s="880"/>
      <c r="AW390" s="880"/>
      <c r="AX390" s="880"/>
      <c r="AY390" s="20"/>
      <c r="AZ390" s="20"/>
      <c r="BA390" s="20"/>
      <c r="BB390" s="1092"/>
      <c r="BC390" s="1092"/>
      <c r="BD390" s="1092"/>
      <c r="BE390" s="20"/>
      <c r="BF390" s="20"/>
      <c r="BG390" s="20"/>
      <c r="BH390" s="20"/>
      <c r="BI390" s="20"/>
      <c r="BJ390" s="20"/>
      <c r="BK390" s="20"/>
      <c r="BL390" s="20"/>
      <c r="BM390" s="20"/>
      <c r="BN390" s="20"/>
      <c r="BO390" s="20"/>
      <c r="BP390" s="20"/>
      <c r="BQ390" s="20"/>
      <c r="BR390" s="20"/>
      <c r="BS390" s="20"/>
    </row>
    <row r="391" spans="1:71">
      <c r="A391" s="24"/>
      <c r="B391" s="20"/>
      <c r="C391" s="20"/>
      <c r="D391" s="20"/>
      <c r="E391" s="20"/>
      <c r="F391" s="20"/>
      <c r="G391" s="20"/>
      <c r="H391" s="20"/>
      <c r="I391" s="20"/>
      <c r="J391" s="20"/>
      <c r="K391" s="20"/>
      <c r="L391" s="20"/>
      <c r="M391" s="20"/>
      <c r="N391" s="20"/>
      <c r="O391" s="20"/>
      <c r="P391" s="20"/>
      <c r="Q391" s="40"/>
      <c r="R391" s="20"/>
      <c r="S391" s="40"/>
      <c r="T391" s="20"/>
      <c r="U391" s="20"/>
      <c r="V391" s="20"/>
      <c r="W391" s="40"/>
      <c r="X391" s="40"/>
      <c r="Y391" s="40"/>
      <c r="Z391" s="20"/>
      <c r="AA391" s="20"/>
      <c r="AB391" s="40"/>
      <c r="AC391" s="20"/>
      <c r="AD391" s="20"/>
      <c r="AE391" s="40"/>
      <c r="AF391" s="20"/>
      <c r="AG391" s="20"/>
      <c r="AH391" s="20"/>
      <c r="AI391" s="20"/>
      <c r="AJ391" s="20"/>
      <c r="AK391" s="20"/>
      <c r="AL391" s="20"/>
      <c r="AM391" s="20"/>
      <c r="AN391" s="20"/>
      <c r="AO391" s="20"/>
      <c r="AP391" s="20"/>
      <c r="AQ391" s="40"/>
      <c r="AR391" s="20"/>
      <c r="AS391" s="20"/>
      <c r="AT391" s="20"/>
      <c r="AU391" s="880"/>
      <c r="AV391" s="880"/>
      <c r="AW391" s="880"/>
      <c r="AX391" s="880"/>
      <c r="AY391" s="20"/>
      <c r="AZ391" s="20"/>
      <c r="BA391" s="20"/>
      <c r="BB391" s="1092"/>
      <c r="BC391" s="1092"/>
      <c r="BD391" s="1092"/>
      <c r="BE391" s="20"/>
      <c r="BF391" s="20"/>
      <c r="BG391" s="20"/>
      <c r="BH391" s="20"/>
      <c r="BI391" s="20"/>
      <c r="BJ391" s="20"/>
      <c r="BK391" s="20"/>
      <c r="BL391" s="20"/>
      <c r="BM391" s="20"/>
      <c r="BN391" s="20"/>
      <c r="BO391" s="20"/>
      <c r="BP391" s="20"/>
      <c r="BQ391" s="20"/>
      <c r="BR391" s="20"/>
      <c r="BS391" s="20"/>
    </row>
    <row r="392" spans="1:71">
      <c r="A392" s="24"/>
      <c r="B392" s="20"/>
      <c r="C392" s="20"/>
      <c r="D392" s="20"/>
      <c r="E392" s="20"/>
      <c r="F392" s="20"/>
      <c r="G392" s="20"/>
      <c r="H392" s="20"/>
      <c r="I392" s="20"/>
      <c r="J392" s="20"/>
      <c r="K392" s="20"/>
      <c r="L392" s="20"/>
      <c r="M392" s="20"/>
      <c r="N392" s="20"/>
      <c r="O392" s="20"/>
      <c r="P392" s="20"/>
      <c r="Q392" s="40"/>
      <c r="R392" s="20"/>
      <c r="S392" s="40"/>
      <c r="T392" s="20"/>
      <c r="U392" s="20"/>
      <c r="V392" s="20"/>
      <c r="W392" s="40"/>
      <c r="X392" s="40"/>
      <c r="Y392" s="40"/>
      <c r="Z392" s="20"/>
      <c r="AA392" s="20"/>
      <c r="AB392" s="40"/>
      <c r="AC392" s="20"/>
      <c r="AD392" s="20"/>
      <c r="AE392" s="40"/>
      <c r="AF392" s="20"/>
      <c r="AG392" s="20"/>
      <c r="AH392" s="20"/>
      <c r="AI392" s="20"/>
      <c r="AJ392" s="20"/>
      <c r="AK392" s="20"/>
      <c r="AL392" s="20"/>
      <c r="AM392" s="20"/>
      <c r="AN392" s="20"/>
      <c r="AO392" s="20"/>
      <c r="AP392" s="20"/>
      <c r="AQ392" s="40"/>
      <c r="AR392" s="20"/>
      <c r="AS392" s="20"/>
      <c r="AT392" s="20"/>
      <c r="AU392" s="880"/>
      <c r="AV392" s="880"/>
      <c r="AW392" s="880"/>
      <c r="AX392" s="880"/>
      <c r="AY392" s="20"/>
      <c r="AZ392" s="20"/>
      <c r="BA392" s="20"/>
      <c r="BB392" s="1092"/>
      <c r="BC392" s="1092"/>
      <c r="BD392" s="1092"/>
      <c r="BE392" s="20"/>
      <c r="BF392" s="20"/>
      <c r="BG392" s="20"/>
      <c r="BH392" s="20"/>
      <c r="BI392" s="20"/>
      <c r="BJ392" s="20"/>
      <c r="BK392" s="20"/>
      <c r="BL392" s="20"/>
      <c r="BM392" s="20"/>
      <c r="BN392" s="20"/>
      <c r="BO392" s="20"/>
      <c r="BP392" s="20"/>
      <c r="BQ392" s="20"/>
      <c r="BR392" s="20"/>
      <c r="BS392" s="20"/>
    </row>
    <row r="393" spans="1:71">
      <c r="A393" s="24"/>
      <c r="B393" s="20"/>
      <c r="C393" s="20"/>
      <c r="D393" s="20"/>
      <c r="E393" s="20"/>
      <c r="F393" s="20"/>
      <c r="G393" s="20"/>
      <c r="H393" s="20"/>
      <c r="I393" s="20"/>
      <c r="J393" s="20"/>
      <c r="K393" s="20"/>
      <c r="L393" s="20"/>
      <c r="M393" s="20"/>
      <c r="N393" s="20"/>
      <c r="O393" s="20"/>
      <c r="P393" s="20"/>
      <c r="Q393" s="40"/>
      <c r="R393" s="20"/>
      <c r="S393" s="40"/>
      <c r="T393" s="20"/>
      <c r="U393" s="20"/>
      <c r="V393" s="20"/>
      <c r="W393" s="40"/>
      <c r="X393" s="40"/>
      <c r="Y393" s="40"/>
      <c r="Z393" s="20"/>
      <c r="AA393" s="20"/>
      <c r="AB393" s="40"/>
      <c r="AC393" s="20"/>
      <c r="AD393" s="20"/>
      <c r="AE393" s="40"/>
      <c r="AF393" s="20"/>
      <c r="AG393" s="20"/>
      <c r="AH393" s="20"/>
      <c r="AI393" s="20"/>
      <c r="AJ393" s="20"/>
      <c r="AK393" s="20"/>
      <c r="AL393" s="20"/>
      <c r="AM393" s="20"/>
      <c r="AN393" s="20"/>
      <c r="AO393" s="20"/>
      <c r="AP393" s="20"/>
      <c r="AQ393" s="40"/>
      <c r="AR393" s="20"/>
      <c r="AS393" s="20"/>
      <c r="AT393" s="20"/>
      <c r="AU393" s="880"/>
      <c r="AV393" s="880"/>
      <c r="AW393" s="880"/>
      <c r="AX393" s="880"/>
      <c r="AY393" s="20"/>
      <c r="AZ393" s="20"/>
      <c r="BA393" s="20"/>
      <c r="BB393" s="1092"/>
      <c r="BC393" s="1092"/>
      <c r="BD393" s="1092"/>
      <c r="BE393" s="20"/>
      <c r="BF393" s="20"/>
      <c r="BG393" s="20"/>
      <c r="BH393" s="20"/>
      <c r="BI393" s="20"/>
      <c r="BJ393" s="20"/>
      <c r="BK393" s="20"/>
      <c r="BL393" s="20"/>
      <c r="BM393" s="20"/>
      <c r="BN393" s="20"/>
      <c r="BO393" s="20"/>
      <c r="BP393" s="20"/>
      <c r="BQ393" s="20"/>
      <c r="BR393" s="20"/>
      <c r="BS393" s="20"/>
    </row>
    <row r="394" spans="1:71">
      <c r="A394" s="24"/>
      <c r="B394" s="20"/>
      <c r="C394" s="20"/>
      <c r="D394" s="20"/>
      <c r="E394" s="20"/>
      <c r="F394" s="20"/>
      <c r="G394" s="20"/>
      <c r="H394" s="20"/>
      <c r="I394" s="20"/>
      <c r="J394" s="20"/>
      <c r="K394" s="20"/>
      <c r="L394" s="20"/>
      <c r="M394" s="20"/>
      <c r="N394" s="20"/>
      <c r="O394" s="20"/>
      <c r="P394" s="20"/>
      <c r="Q394" s="40"/>
      <c r="R394" s="20"/>
      <c r="S394" s="40"/>
      <c r="T394" s="20"/>
      <c r="U394" s="20"/>
      <c r="V394" s="20"/>
      <c r="W394" s="40"/>
      <c r="X394" s="40"/>
      <c r="Y394" s="40"/>
      <c r="Z394" s="20"/>
      <c r="AA394" s="20"/>
      <c r="AB394" s="40"/>
      <c r="AC394" s="20"/>
      <c r="AD394" s="20"/>
      <c r="AE394" s="40"/>
      <c r="AF394" s="20"/>
      <c r="AG394" s="20"/>
      <c r="AH394" s="20"/>
      <c r="AI394" s="20"/>
      <c r="AJ394" s="20"/>
      <c r="AK394" s="20"/>
      <c r="AL394" s="20"/>
      <c r="AM394" s="20"/>
      <c r="AN394" s="20"/>
      <c r="AO394" s="20"/>
      <c r="AP394" s="20"/>
      <c r="AQ394" s="40"/>
      <c r="AR394" s="20"/>
      <c r="AS394" s="20"/>
      <c r="AT394" s="20"/>
      <c r="AU394" s="880"/>
      <c r="AV394" s="880"/>
      <c r="AW394" s="880"/>
      <c r="AX394" s="880"/>
      <c r="AY394" s="20"/>
      <c r="AZ394" s="20"/>
      <c r="BA394" s="20"/>
      <c r="BB394" s="1092"/>
      <c r="BC394" s="1092"/>
      <c r="BD394" s="1092"/>
      <c r="BE394" s="20"/>
      <c r="BF394" s="20"/>
      <c r="BG394" s="20"/>
      <c r="BH394" s="20"/>
      <c r="BI394" s="20"/>
      <c r="BJ394" s="20"/>
      <c r="BK394" s="20"/>
      <c r="BL394" s="20"/>
      <c r="BM394" s="20"/>
      <c r="BN394" s="20"/>
      <c r="BO394" s="20"/>
      <c r="BP394" s="20"/>
      <c r="BQ394" s="20"/>
      <c r="BR394" s="20"/>
      <c r="BS394" s="20"/>
    </row>
    <row r="395" spans="1:71">
      <c r="A395" s="24"/>
      <c r="B395" s="20"/>
      <c r="C395" s="20"/>
      <c r="D395" s="20"/>
      <c r="E395" s="20"/>
      <c r="F395" s="20"/>
      <c r="G395" s="20"/>
      <c r="H395" s="20"/>
      <c r="I395" s="20"/>
      <c r="J395" s="20"/>
      <c r="K395" s="20"/>
      <c r="L395" s="20"/>
      <c r="M395" s="20"/>
      <c r="N395" s="20"/>
      <c r="O395" s="20"/>
      <c r="P395" s="20"/>
      <c r="Q395" s="40"/>
      <c r="R395" s="20"/>
      <c r="S395" s="40"/>
      <c r="T395" s="20"/>
      <c r="U395" s="20"/>
      <c r="V395" s="20"/>
      <c r="W395" s="40"/>
      <c r="X395" s="40"/>
      <c r="Y395" s="40"/>
      <c r="Z395" s="20"/>
      <c r="AA395" s="20"/>
      <c r="AB395" s="40"/>
      <c r="AC395" s="20"/>
      <c r="AD395" s="20"/>
      <c r="AE395" s="40"/>
      <c r="AF395" s="20"/>
      <c r="AG395" s="20"/>
      <c r="AH395" s="20"/>
      <c r="AI395" s="20"/>
      <c r="AJ395" s="20"/>
      <c r="AK395" s="20"/>
      <c r="AL395" s="20"/>
      <c r="AM395" s="20"/>
      <c r="AN395" s="20"/>
      <c r="AO395" s="20"/>
      <c r="AP395" s="20"/>
      <c r="AQ395" s="40"/>
      <c r="AR395" s="20"/>
      <c r="AS395" s="20"/>
      <c r="AT395" s="20"/>
      <c r="AU395" s="880"/>
      <c r="AV395" s="880"/>
      <c r="AW395" s="880"/>
      <c r="AX395" s="880"/>
      <c r="AY395" s="20"/>
      <c r="AZ395" s="20"/>
      <c r="BA395" s="20"/>
      <c r="BB395" s="1092"/>
      <c r="BC395" s="1092"/>
      <c r="BD395" s="1092"/>
      <c r="BE395" s="20"/>
      <c r="BF395" s="20"/>
      <c r="BG395" s="20"/>
      <c r="BH395" s="20"/>
      <c r="BI395" s="20"/>
      <c r="BJ395" s="20"/>
      <c r="BK395" s="20"/>
      <c r="BL395" s="20"/>
      <c r="BM395" s="20"/>
      <c r="BN395" s="20"/>
      <c r="BO395" s="20"/>
      <c r="BP395" s="20"/>
      <c r="BQ395" s="20"/>
      <c r="BR395" s="20"/>
      <c r="BS395" s="20"/>
    </row>
    <row r="396" spans="1:71">
      <c r="A396" s="24"/>
      <c r="B396" s="20"/>
      <c r="C396" s="20"/>
      <c r="D396" s="20"/>
      <c r="E396" s="20"/>
      <c r="F396" s="20"/>
      <c r="G396" s="20"/>
      <c r="H396" s="20"/>
      <c r="I396" s="20"/>
      <c r="J396" s="20"/>
      <c r="K396" s="20"/>
      <c r="L396" s="20"/>
      <c r="M396" s="20"/>
      <c r="N396" s="20"/>
      <c r="O396" s="20"/>
      <c r="P396" s="20"/>
      <c r="Q396" s="40"/>
      <c r="R396" s="20"/>
      <c r="S396" s="40"/>
      <c r="T396" s="20"/>
      <c r="U396" s="20"/>
      <c r="V396" s="20"/>
      <c r="W396" s="40"/>
      <c r="X396" s="40"/>
      <c r="Y396" s="40"/>
      <c r="Z396" s="20"/>
      <c r="AA396" s="20"/>
      <c r="AB396" s="40"/>
      <c r="AC396" s="20"/>
      <c r="AD396" s="20"/>
      <c r="AE396" s="40"/>
      <c r="AF396" s="20"/>
      <c r="AG396" s="20"/>
      <c r="AH396" s="20"/>
      <c r="AI396" s="20"/>
      <c r="AJ396" s="20"/>
      <c r="AK396" s="20"/>
      <c r="AL396" s="20"/>
      <c r="AM396" s="20"/>
      <c r="AN396" s="20"/>
      <c r="AO396" s="20"/>
      <c r="AP396" s="20"/>
      <c r="AQ396" s="40"/>
      <c r="AR396" s="20"/>
      <c r="AS396" s="20"/>
      <c r="AT396" s="20"/>
      <c r="AU396" s="880"/>
      <c r="AV396" s="880"/>
      <c r="AW396" s="880"/>
      <c r="AX396" s="880"/>
      <c r="AY396" s="20"/>
      <c r="AZ396" s="20"/>
      <c r="BA396" s="20"/>
      <c r="BB396" s="1092"/>
      <c r="BC396" s="1092"/>
      <c r="BD396" s="1092"/>
      <c r="BE396" s="20"/>
      <c r="BF396" s="20"/>
      <c r="BG396" s="20"/>
      <c r="BH396" s="20"/>
      <c r="BI396" s="20"/>
      <c r="BJ396" s="20"/>
      <c r="BK396" s="20"/>
      <c r="BL396" s="20"/>
      <c r="BM396" s="20"/>
      <c r="BN396" s="20"/>
      <c r="BO396" s="20"/>
      <c r="BP396" s="20"/>
      <c r="BQ396" s="20"/>
      <c r="BR396" s="20"/>
      <c r="BS396" s="20"/>
    </row>
    <row r="397" spans="1:71">
      <c r="A397" s="24"/>
      <c r="B397" s="20"/>
      <c r="C397" s="20"/>
      <c r="D397" s="20"/>
      <c r="E397" s="20"/>
      <c r="F397" s="20"/>
      <c r="G397" s="20"/>
      <c r="H397" s="20"/>
      <c r="I397" s="20"/>
      <c r="J397" s="20"/>
      <c r="K397" s="20"/>
      <c r="L397" s="20"/>
      <c r="M397" s="20"/>
      <c r="N397" s="20"/>
      <c r="O397" s="20"/>
      <c r="P397" s="20"/>
      <c r="Q397" s="40"/>
      <c r="R397" s="20"/>
      <c r="S397" s="40"/>
      <c r="T397" s="20"/>
      <c r="U397" s="20"/>
      <c r="V397" s="20"/>
      <c r="W397" s="40"/>
      <c r="X397" s="40"/>
      <c r="Y397" s="40"/>
      <c r="Z397" s="20"/>
      <c r="AA397" s="20"/>
      <c r="AB397" s="40"/>
      <c r="AC397" s="20"/>
      <c r="AD397" s="20"/>
      <c r="AE397" s="40"/>
      <c r="AF397" s="20"/>
      <c r="AG397" s="20"/>
      <c r="AH397" s="20"/>
      <c r="AI397" s="20"/>
      <c r="AJ397" s="20"/>
      <c r="AK397" s="20"/>
      <c r="AL397" s="20"/>
      <c r="AM397" s="20"/>
      <c r="AN397" s="20"/>
      <c r="AO397" s="20"/>
      <c r="AP397" s="20"/>
      <c r="AQ397" s="40"/>
      <c r="AR397" s="20"/>
      <c r="AS397" s="20"/>
      <c r="AT397" s="20"/>
      <c r="AU397" s="880"/>
      <c r="AV397" s="880"/>
      <c r="AW397" s="880"/>
      <c r="AX397" s="880"/>
      <c r="AY397" s="20"/>
      <c r="AZ397" s="20"/>
      <c r="BA397" s="20"/>
      <c r="BB397" s="1092"/>
      <c r="BC397" s="1092"/>
      <c r="BD397" s="1092"/>
      <c r="BE397" s="20"/>
      <c r="BF397" s="20"/>
      <c r="BG397" s="20"/>
      <c r="BH397" s="20"/>
      <c r="BI397" s="20"/>
      <c r="BJ397" s="20"/>
      <c r="BK397" s="20"/>
      <c r="BL397" s="20"/>
      <c r="BM397" s="20"/>
      <c r="BN397" s="20"/>
      <c r="BO397" s="20"/>
      <c r="BP397" s="20"/>
      <c r="BQ397" s="20"/>
      <c r="BR397" s="20"/>
      <c r="BS397" s="20"/>
    </row>
    <row r="398" spans="1:71">
      <c r="A398" s="24"/>
      <c r="B398" s="20"/>
      <c r="C398" s="20"/>
      <c r="D398" s="20"/>
      <c r="E398" s="20"/>
      <c r="F398" s="20"/>
      <c r="G398" s="20"/>
      <c r="H398" s="20"/>
      <c r="I398" s="20"/>
      <c r="J398" s="20"/>
      <c r="K398" s="20"/>
      <c r="L398" s="20"/>
      <c r="M398" s="20"/>
      <c r="N398" s="20"/>
      <c r="O398" s="20"/>
      <c r="P398" s="20"/>
      <c r="Q398" s="40"/>
      <c r="R398" s="20"/>
      <c r="S398" s="40"/>
      <c r="T398" s="20"/>
      <c r="U398" s="20"/>
      <c r="V398" s="20"/>
      <c r="W398" s="40"/>
      <c r="X398" s="40"/>
      <c r="Y398" s="40"/>
      <c r="Z398" s="20"/>
      <c r="AA398" s="20"/>
      <c r="AB398" s="40"/>
      <c r="AC398" s="20"/>
      <c r="AD398" s="20"/>
      <c r="AE398" s="40"/>
      <c r="AF398" s="20"/>
      <c r="AG398" s="20"/>
      <c r="AH398" s="20"/>
      <c r="AI398" s="20"/>
      <c r="AJ398" s="20"/>
      <c r="AK398" s="20"/>
      <c r="AL398" s="20"/>
      <c r="AM398" s="20"/>
      <c r="AN398" s="20"/>
      <c r="AO398" s="20"/>
      <c r="AP398" s="20"/>
      <c r="AQ398" s="40"/>
      <c r="AR398" s="20"/>
      <c r="AS398" s="20"/>
      <c r="AT398" s="20"/>
      <c r="AU398" s="880"/>
      <c r="AV398" s="880"/>
      <c r="AW398" s="880"/>
      <c r="AX398" s="880"/>
      <c r="AY398" s="20"/>
      <c r="AZ398" s="20"/>
      <c r="BA398" s="20"/>
      <c r="BB398" s="1092"/>
      <c r="BC398" s="1092"/>
      <c r="BD398" s="1092"/>
      <c r="BE398" s="20"/>
      <c r="BF398" s="20"/>
      <c r="BG398" s="20"/>
      <c r="BH398" s="20"/>
      <c r="BI398" s="20"/>
      <c r="BJ398" s="20"/>
      <c r="BK398" s="20"/>
      <c r="BL398" s="20"/>
      <c r="BM398" s="20"/>
      <c r="BN398" s="20"/>
      <c r="BO398" s="20"/>
      <c r="BP398" s="20"/>
      <c r="BQ398" s="20"/>
      <c r="BR398" s="20"/>
      <c r="BS398" s="20"/>
    </row>
    <row r="399" spans="1:71">
      <c r="A399" s="24"/>
      <c r="B399" s="20"/>
      <c r="C399" s="20"/>
      <c r="D399" s="20"/>
      <c r="E399" s="20"/>
      <c r="F399" s="20"/>
      <c r="G399" s="20"/>
      <c r="H399" s="20"/>
      <c r="I399" s="20"/>
      <c r="J399" s="20"/>
      <c r="K399" s="20"/>
      <c r="L399" s="20"/>
      <c r="M399" s="20"/>
      <c r="N399" s="20"/>
      <c r="O399" s="20"/>
      <c r="P399" s="20"/>
      <c r="Q399" s="40"/>
      <c r="R399" s="20"/>
      <c r="S399" s="40"/>
      <c r="T399" s="20"/>
      <c r="U399" s="20"/>
      <c r="V399" s="20"/>
      <c r="W399" s="40"/>
      <c r="X399" s="40"/>
      <c r="Y399" s="40"/>
      <c r="Z399" s="20"/>
      <c r="AA399" s="20"/>
      <c r="AB399" s="40"/>
      <c r="AC399" s="20"/>
      <c r="AD399" s="20"/>
      <c r="AE399" s="40"/>
      <c r="AF399" s="20"/>
      <c r="AG399" s="20"/>
      <c r="AH399" s="20"/>
      <c r="AI399" s="20"/>
      <c r="AJ399" s="20"/>
      <c r="AK399" s="20"/>
      <c r="AL399" s="20"/>
      <c r="AM399" s="20"/>
      <c r="AN399" s="20"/>
      <c r="AO399" s="20"/>
      <c r="AP399" s="20"/>
      <c r="AQ399" s="40"/>
      <c r="AR399" s="20"/>
      <c r="AS399" s="20"/>
      <c r="AT399" s="20"/>
      <c r="AU399" s="880"/>
      <c r="AV399" s="880"/>
      <c r="AW399" s="880"/>
      <c r="AX399" s="880"/>
      <c r="AY399" s="20"/>
      <c r="AZ399" s="20"/>
      <c r="BA399" s="20"/>
      <c r="BB399" s="1092"/>
      <c r="BC399" s="1092"/>
      <c r="BD399" s="1092"/>
      <c r="BE399" s="20"/>
      <c r="BF399" s="20"/>
      <c r="BG399" s="20"/>
      <c r="BH399" s="20"/>
      <c r="BI399" s="20"/>
      <c r="BJ399" s="20"/>
      <c r="BK399" s="20"/>
      <c r="BL399" s="20"/>
      <c r="BM399" s="20"/>
      <c r="BN399" s="20"/>
      <c r="BO399" s="20"/>
      <c r="BP399" s="20"/>
      <c r="BQ399" s="20"/>
      <c r="BR399" s="20"/>
      <c r="BS399" s="20"/>
    </row>
    <row r="400" spans="1:71">
      <c r="A400" s="24"/>
      <c r="B400" s="20"/>
      <c r="C400" s="20"/>
      <c r="D400" s="20"/>
      <c r="E400" s="20"/>
      <c r="F400" s="20"/>
      <c r="G400" s="20"/>
      <c r="H400" s="20"/>
      <c r="I400" s="20"/>
      <c r="J400" s="20"/>
      <c r="K400" s="20"/>
      <c r="L400" s="20"/>
      <c r="M400" s="20"/>
      <c r="N400" s="20"/>
      <c r="O400" s="20"/>
      <c r="P400" s="20"/>
      <c r="Q400" s="40"/>
      <c r="R400" s="20"/>
      <c r="S400" s="40"/>
      <c r="T400" s="20"/>
      <c r="U400" s="20"/>
      <c r="V400" s="20"/>
      <c r="W400" s="40"/>
      <c r="X400" s="40"/>
      <c r="Y400" s="40"/>
      <c r="Z400" s="20"/>
      <c r="AA400" s="20"/>
      <c r="AB400" s="40"/>
      <c r="AC400" s="20"/>
      <c r="AD400" s="20"/>
      <c r="AE400" s="40"/>
      <c r="AF400" s="20"/>
      <c r="AG400" s="20"/>
      <c r="AH400" s="20"/>
      <c r="AI400" s="20"/>
      <c r="AJ400" s="20"/>
      <c r="AK400" s="20"/>
      <c r="AL400" s="20"/>
      <c r="AM400" s="20"/>
      <c r="AN400" s="20"/>
      <c r="AO400" s="20"/>
      <c r="AP400" s="20"/>
      <c r="AQ400" s="40"/>
      <c r="AR400" s="20"/>
      <c r="AS400" s="20"/>
      <c r="AT400" s="20"/>
      <c r="AU400" s="880"/>
      <c r="AV400" s="880"/>
      <c r="AW400" s="880"/>
      <c r="AX400" s="880"/>
      <c r="AY400" s="20"/>
      <c r="AZ400" s="20"/>
      <c r="BA400" s="20"/>
      <c r="BB400" s="1092"/>
      <c r="BC400" s="1092"/>
      <c r="BD400" s="1092"/>
      <c r="BE400" s="20"/>
      <c r="BF400" s="20"/>
      <c r="BG400" s="20"/>
      <c r="BH400" s="20"/>
      <c r="BI400" s="20"/>
      <c r="BJ400" s="20"/>
      <c r="BK400" s="20"/>
      <c r="BL400" s="20"/>
      <c r="BM400" s="20"/>
      <c r="BN400" s="20"/>
      <c r="BO400" s="20"/>
      <c r="BP400" s="20"/>
      <c r="BQ400" s="20"/>
      <c r="BR400" s="20"/>
      <c r="BS400" s="20"/>
    </row>
    <row r="401" spans="1:71">
      <c r="A401" s="24"/>
      <c r="B401" s="20"/>
      <c r="C401" s="20"/>
      <c r="D401" s="20"/>
      <c r="E401" s="20"/>
      <c r="F401" s="20"/>
      <c r="G401" s="20"/>
      <c r="H401" s="20"/>
      <c r="I401" s="20"/>
      <c r="J401" s="20"/>
      <c r="K401" s="20"/>
      <c r="L401" s="20"/>
      <c r="M401" s="20"/>
      <c r="N401" s="20"/>
      <c r="O401" s="20"/>
      <c r="P401" s="20"/>
      <c r="Q401" s="40"/>
      <c r="R401" s="20"/>
      <c r="S401" s="40"/>
      <c r="T401" s="20"/>
      <c r="U401" s="20"/>
      <c r="V401" s="20"/>
      <c r="W401" s="40"/>
      <c r="X401" s="40"/>
      <c r="Y401" s="40"/>
      <c r="Z401" s="20"/>
      <c r="AA401" s="20"/>
      <c r="AB401" s="40"/>
      <c r="AC401" s="20"/>
      <c r="AD401" s="20"/>
      <c r="AE401" s="40"/>
      <c r="AF401" s="20"/>
      <c r="AG401" s="20"/>
      <c r="AH401" s="20"/>
      <c r="AI401" s="20"/>
      <c r="AJ401" s="20"/>
      <c r="AK401" s="20"/>
      <c r="AL401" s="20"/>
      <c r="AM401" s="20"/>
      <c r="AN401" s="20"/>
      <c r="AO401" s="20"/>
      <c r="AP401" s="20"/>
      <c r="AQ401" s="40"/>
      <c r="AR401" s="20"/>
      <c r="AS401" s="20"/>
      <c r="AT401" s="20"/>
      <c r="AU401" s="880"/>
      <c r="AV401" s="880"/>
      <c r="AW401" s="880"/>
      <c r="AX401" s="880"/>
      <c r="AY401" s="20"/>
      <c r="AZ401" s="20"/>
      <c r="BA401" s="20"/>
      <c r="BB401" s="1092"/>
      <c r="BC401" s="1092"/>
      <c r="BD401" s="1092"/>
      <c r="BE401" s="20"/>
      <c r="BF401" s="20"/>
      <c r="BG401" s="20"/>
      <c r="BH401" s="20"/>
      <c r="BI401" s="20"/>
      <c r="BJ401" s="20"/>
      <c r="BK401" s="20"/>
      <c r="BL401" s="20"/>
      <c r="BM401" s="20"/>
      <c r="BN401" s="20"/>
      <c r="BO401" s="20"/>
      <c r="BP401" s="20"/>
      <c r="BQ401" s="20"/>
      <c r="BR401" s="20"/>
      <c r="BS401" s="20"/>
    </row>
    <row r="402" spans="1:71">
      <c r="A402" s="24"/>
      <c r="B402" s="20"/>
      <c r="C402" s="20"/>
      <c r="D402" s="20"/>
      <c r="E402" s="20"/>
      <c r="F402" s="20"/>
      <c r="G402" s="20"/>
      <c r="H402" s="20"/>
      <c r="I402" s="20"/>
      <c r="J402" s="20"/>
      <c r="K402" s="20"/>
      <c r="L402" s="20"/>
      <c r="M402" s="20"/>
      <c r="N402" s="20"/>
      <c r="O402" s="20"/>
      <c r="P402" s="20"/>
      <c r="Q402" s="40"/>
      <c r="R402" s="20"/>
      <c r="S402" s="40"/>
      <c r="T402" s="20"/>
      <c r="U402" s="20"/>
      <c r="V402" s="20"/>
      <c r="W402" s="40"/>
      <c r="X402" s="40"/>
      <c r="Y402" s="40"/>
      <c r="Z402" s="20"/>
      <c r="AA402" s="20"/>
      <c r="AB402" s="40"/>
      <c r="AC402" s="20"/>
      <c r="AD402" s="20"/>
      <c r="AE402" s="40"/>
      <c r="AF402" s="20"/>
      <c r="AG402" s="20"/>
      <c r="AH402" s="20"/>
      <c r="AI402" s="20"/>
      <c r="AJ402" s="20"/>
      <c r="AK402" s="20"/>
      <c r="AL402" s="20"/>
      <c r="AM402" s="20"/>
      <c r="AN402" s="20"/>
      <c r="AO402" s="20"/>
      <c r="AP402" s="20"/>
      <c r="AQ402" s="40"/>
      <c r="AR402" s="20"/>
      <c r="AS402" s="20"/>
      <c r="AT402" s="20"/>
      <c r="AU402" s="880"/>
      <c r="AV402" s="880"/>
      <c r="AW402" s="880"/>
      <c r="AX402" s="880"/>
      <c r="AY402" s="20"/>
      <c r="AZ402" s="20"/>
      <c r="BA402" s="20"/>
      <c r="BB402" s="1092"/>
      <c r="BC402" s="1092"/>
      <c r="BD402" s="1092"/>
      <c r="BE402" s="20"/>
      <c r="BF402" s="20"/>
      <c r="BG402" s="20"/>
      <c r="BH402" s="20"/>
      <c r="BI402" s="20"/>
      <c r="BJ402" s="20"/>
      <c r="BK402" s="20"/>
      <c r="BL402" s="20"/>
      <c r="BM402" s="20"/>
      <c r="BN402" s="20"/>
      <c r="BO402" s="20"/>
      <c r="BP402" s="20"/>
      <c r="BQ402" s="20"/>
      <c r="BR402" s="20"/>
      <c r="BS402" s="20"/>
    </row>
    <row r="403" spans="1:71">
      <c r="A403" s="24"/>
      <c r="B403" s="20"/>
      <c r="C403" s="20"/>
      <c r="D403" s="20"/>
      <c r="E403" s="20"/>
      <c r="F403" s="20"/>
      <c r="G403" s="20"/>
      <c r="H403" s="20"/>
      <c r="I403" s="20"/>
      <c r="J403" s="20"/>
      <c r="K403" s="20"/>
      <c r="L403" s="20"/>
      <c r="M403" s="20"/>
      <c r="N403" s="20"/>
      <c r="O403" s="20"/>
      <c r="P403" s="20"/>
      <c r="Q403" s="40"/>
      <c r="R403" s="20"/>
      <c r="S403" s="40"/>
      <c r="T403" s="20"/>
      <c r="U403" s="20"/>
      <c r="V403" s="20"/>
      <c r="W403" s="40"/>
      <c r="X403" s="40"/>
      <c r="Y403" s="40"/>
      <c r="Z403" s="20"/>
      <c r="AA403" s="20"/>
      <c r="AB403" s="40"/>
      <c r="AC403" s="20"/>
      <c r="AD403" s="20"/>
      <c r="AE403" s="40"/>
      <c r="AF403" s="20"/>
      <c r="AG403" s="20"/>
      <c r="AH403" s="20"/>
      <c r="AI403" s="20"/>
      <c r="AJ403" s="20"/>
      <c r="AK403" s="20"/>
      <c r="AL403" s="20"/>
      <c r="AM403" s="20"/>
      <c r="AN403" s="20"/>
      <c r="AO403" s="20"/>
      <c r="AP403" s="20"/>
      <c r="AQ403" s="40"/>
      <c r="AR403" s="20"/>
      <c r="AS403" s="20"/>
      <c r="AT403" s="20"/>
      <c r="AU403" s="880"/>
      <c r="AV403" s="880"/>
      <c r="AW403" s="880"/>
      <c r="AX403" s="880"/>
      <c r="AY403" s="20"/>
      <c r="AZ403" s="20"/>
      <c r="BA403" s="20"/>
      <c r="BB403" s="1092"/>
      <c r="BC403" s="1092"/>
      <c r="BD403" s="1092"/>
      <c r="BE403" s="20"/>
      <c r="BF403" s="20"/>
      <c r="BG403" s="20"/>
      <c r="BH403" s="20"/>
      <c r="BI403" s="20"/>
      <c r="BJ403" s="20"/>
      <c r="BK403" s="20"/>
      <c r="BL403" s="20"/>
      <c r="BM403" s="20"/>
      <c r="BN403" s="20"/>
      <c r="BO403" s="20"/>
      <c r="BP403" s="20"/>
      <c r="BQ403" s="20"/>
      <c r="BR403" s="20"/>
      <c r="BS403" s="20"/>
    </row>
    <row r="404" spans="1:71">
      <c r="A404" s="24"/>
      <c r="B404" s="20"/>
      <c r="C404" s="20"/>
      <c r="D404" s="20"/>
      <c r="E404" s="20"/>
      <c r="F404" s="20"/>
      <c r="G404" s="20"/>
      <c r="H404" s="20"/>
      <c r="I404" s="20"/>
      <c r="J404" s="20"/>
      <c r="K404" s="20"/>
      <c r="L404" s="20"/>
      <c r="M404" s="20"/>
      <c r="N404" s="20"/>
      <c r="O404" s="20"/>
      <c r="P404" s="20"/>
      <c r="Q404" s="40"/>
      <c r="R404" s="20"/>
      <c r="S404" s="40"/>
      <c r="T404" s="20"/>
      <c r="U404" s="20"/>
      <c r="V404" s="20"/>
      <c r="W404" s="40"/>
      <c r="X404" s="40"/>
      <c r="Y404" s="40"/>
      <c r="Z404" s="20"/>
      <c r="AA404" s="20"/>
      <c r="AB404" s="40"/>
      <c r="AC404" s="20"/>
      <c r="AD404" s="20"/>
      <c r="AE404" s="40"/>
      <c r="AF404" s="20"/>
      <c r="AG404" s="20"/>
      <c r="AH404" s="20"/>
      <c r="AI404" s="20"/>
      <c r="AJ404" s="20"/>
      <c r="AK404" s="20"/>
      <c r="AL404" s="20"/>
      <c r="AM404" s="20"/>
      <c r="AN404" s="20"/>
      <c r="AO404" s="20"/>
      <c r="AP404" s="20"/>
      <c r="AQ404" s="40"/>
      <c r="AR404" s="20"/>
      <c r="AS404" s="20"/>
      <c r="AT404" s="20"/>
      <c r="AU404" s="880"/>
      <c r="AV404" s="880"/>
      <c r="AW404" s="880"/>
      <c r="AX404" s="880"/>
      <c r="AY404" s="20"/>
      <c r="AZ404" s="20"/>
      <c r="BA404" s="20"/>
      <c r="BB404" s="1092"/>
      <c r="BC404" s="1092"/>
      <c r="BD404" s="1092"/>
      <c r="BE404" s="20"/>
      <c r="BF404" s="20"/>
      <c r="BG404" s="20"/>
      <c r="BH404" s="20"/>
      <c r="BI404" s="20"/>
      <c r="BJ404" s="20"/>
      <c r="BK404" s="20"/>
      <c r="BL404" s="20"/>
      <c r="BM404" s="20"/>
      <c r="BN404" s="20"/>
      <c r="BO404" s="20"/>
      <c r="BP404" s="20"/>
      <c r="BQ404" s="20"/>
      <c r="BR404" s="20"/>
      <c r="BS404" s="20"/>
    </row>
    <row r="405" spans="1:71">
      <c r="A405" s="24"/>
      <c r="B405" s="20"/>
      <c r="C405" s="20"/>
      <c r="D405" s="20"/>
      <c r="E405" s="20"/>
      <c r="F405" s="20"/>
      <c r="G405" s="20"/>
      <c r="H405" s="20"/>
      <c r="I405" s="20"/>
      <c r="J405" s="20"/>
      <c r="K405" s="20"/>
      <c r="L405" s="20"/>
      <c r="M405" s="20"/>
      <c r="N405" s="20"/>
      <c r="O405" s="20"/>
      <c r="P405" s="20"/>
      <c r="Q405" s="40"/>
      <c r="R405" s="20"/>
      <c r="S405" s="40"/>
      <c r="T405" s="20"/>
      <c r="U405" s="20"/>
      <c r="V405" s="20"/>
      <c r="W405" s="40"/>
      <c r="X405" s="40"/>
      <c r="Y405" s="40"/>
      <c r="Z405" s="20"/>
      <c r="AA405" s="20"/>
      <c r="AB405" s="40"/>
      <c r="AC405" s="20"/>
      <c r="AD405" s="20"/>
      <c r="AE405" s="40"/>
      <c r="AF405" s="20"/>
      <c r="AG405" s="20"/>
      <c r="AH405" s="20"/>
      <c r="AI405" s="20"/>
      <c r="AJ405" s="20"/>
      <c r="AK405" s="20"/>
      <c r="AL405" s="20"/>
      <c r="AM405" s="20"/>
      <c r="AN405" s="20"/>
      <c r="AO405" s="20"/>
      <c r="AP405" s="20"/>
      <c r="AQ405" s="40"/>
      <c r="AR405" s="20"/>
      <c r="AS405" s="20"/>
      <c r="AT405" s="20"/>
      <c r="AU405" s="880"/>
      <c r="AV405" s="880"/>
      <c r="AW405" s="880"/>
      <c r="AX405" s="880"/>
      <c r="AY405" s="20"/>
      <c r="AZ405" s="20"/>
      <c r="BA405" s="20"/>
      <c r="BB405" s="1092"/>
      <c r="BC405" s="1092"/>
      <c r="BD405" s="1092"/>
      <c r="BE405" s="20"/>
      <c r="BF405" s="20"/>
      <c r="BG405" s="20"/>
      <c r="BH405" s="20"/>
      <c r="BI405" s="20"/>
      <c r="BJ405" s="20"/>
      <c r="BK405" s="20"/>
      <c r="BL405" s="20"/>
      <c r="BM405" s="20"/>
      <c r="BN405" s="20"/>
      <c r="BO405" s="20"/>
      <c r="BP405" s="20"/>
      <c r="BQ405" s="20"/>
      <c r="BR405" s="20"/>
      <c r="BS405" s="20"/>
    </row>
    <row r="406" spans="1:71">
      <c r="A406" s="24"/>
      <c r="B406" s="20"/>
      <c r="C406" s="20"/>
      <c r="D406" s="20"/>
      <c r="E406" s="20"/>
      <c r="F406" s="20"/>
      <c r="G406" s="20"/>
      <c r="H406" s="20"/>
      <c r="I406" s="20"/>
      <c r="J406" s="20"/>
      <c r="K406" s="20"/>
      <c r="L406" s="20"/>
      <c r="M406" s="20"/>
      <c r="N406" s="20"/>
      <c r="O406" s="20"/>
      <c r="P406" s="20"/>
      <c r="Q406" s="40"/>
      <c r="R406" s="20"/>
      <c r="S406" s="40"/>
      <c r="T406" s="20"/>
      <c r="U406" s="20"/>
      <c r="V406" s="20"/>
      <c r="W406" s="40"/>
      <c r="X406" s="40"/>
      <c r="Y406" s="40"/>
      <c r="Z406" s="20"/>
      <c r="AA406" s="20"/>
      <c r="AB406" s="40"/>
      <c r="AC406" s="20"/>
      <c r="AD406" s="20"/>
      <c r="AE406" s="40"/>
      <c r="AF406" s="20"/>
      <c r="AG406" s="20"/>
      <c r="AH406" s="20"/>
      <c r="AI406" s="20"/>
      <c r="AJ406" s="20"/>
      <c r="AK406" s="20"/>
      <c r="AL406" s="20"/>
      <c r="AM406" s="20"/>
      <c r="AN406" s="20"/>
      <c r="AO406" s="20"/>
      <c r="AP406" s="20"/>
      <c r="AQ406" s="40"/>
      <c r="AR406" s="20"/>
      <c r="AS406" s="20"/>
      <c r="AT406" s="20"/>
      <c r="AU406" s="880"/>
      <c r="AV406" s="880"/>
      <c r="AW406" s="880"/>
      <c r="AX406" s="880"/>
      <c r="AY406" s="20"/>
      <c r="AZ406" s="20"/>
      <c r="BA406" s="20"/>
      <c r="BB406" s="1092"/>
      <c r="BC406" s="1092"/>
      <c r="BD406" s="1092"/>
      <c r="BE406" s="20"/>
      <c r="BF406" s="20"/>
      <c r="BG406" s="20"/>
      <c r="BH406" s="20"/>
      <c r="BI406" s="20"/>
      <c r="BJ406" s="20"/>
      <c r="BK406" s="20"/>
      <c r="BL406" s="20"/>
      <c r="BM406" s="20"/>
      <c r="BN406" s="20"/>
      <c r="BO406" s="20"/>
      <c r="BP406" s="20"/>
      <c r="BQ406" s="20"/>
      <c r="BR406" s="20"/>
      <c r="BS406" s="20"/>
    </row>
    <row r="407" spans="1:71">
      <c r="A407" s="24"/>
      <c r="B407" s="20"/>
      <c r="C407" s="20"/>
      <c r="D407" s="20"/>
      <c r="E407" s="20"/>
      <c r="F407" s="20"/>
      <c r="G407" s="20"/>
      <c r="H407" s="20"/>
      <c r="I407" s="20"/>
      <c r="J407" s="20"/>
      <c r="K407" s="20"/>
      <c r="L407" s="20"/>
      <c r="M407" s="20"/>
      <c r="N407" s="20"/>
      <c r="O407" s="20"/>
      <c r="P407" s="20"/>
      <c r="Q407" s="40"/>
      <c r="R407" s="20"/>
      <c r="S407" s="40"/>
      <c r="T407" s="20"/>
      <c r="U407" s="20"/>
      <c r="V407" s="20"/>
      <c r="W407" s="40"/>
      <c r="X407" s="40"/>
      <c r="Y407" s="40"/>
      <c r="Z407" s="20"/>
      <c r="AA407" s="20"/>
      <c r="AB407" s="40"/>
      <c r="AC407" s="20"/>
      <c r="AD407" s="20"/>
      <c r="AE407" s="40"/>
      <c r="AF407" s="20"/>
      <c r="AG407" s="20"/>
      <c r="AH407" s="20"/>
      <c r="AI407" s="20"/>
      <c r="AJ407" s="20"/>
      <c r="AK407" s="20"/>
      <c r="AL407" s="20"/>
      <c r="AM407" s="20"/>
      <c r="AN407" s="20"/>
      <c r="AO407" s="20"/>
      <c r="AP407" s="20"/>
      <c r="AQ407" s="40"/>
      <c r="AR407" s="20"/>
      <c r="AS407" s="20"/>
      <c r="AT407" s="20"/>
      <c r="AU407" s="880"/>
      <c r="AV407" s="880"/>
      <c r="AW407" s="880"/>
      <c r="AX407" s="880"/>
      <c r="AY407" s="20"/>
      <c r="AZ407" s="20"/>
      <c r="BA407" s="20"/>
      <c r="BB407" s="1092"/>
      <c r="BC407" s="1092"/>
      <c r="BD407" s="1092"/>
      <c r="BE407" s="20"/>
      <c r="BF407" s="20"/>
      <c r="BG407" s="20"/>
      <c r="BH407" s="20"/>
      <c r="BI407" s="20"/>
      <c r="BJ407" s="20"/>
      <c r="BK407" s="20"/>
      <c r="BL407" s="20"/>
      <c r="BM407" s="20"/>
      <c r="BN407" s="20"/>
      <c r="BO407" s="20"/>
      <c r="BP407" s="20"/>
      <c r="BQ407" s="20"/>
      <c r="BR407" s="20"/>
      <c r="BS407" s="20"/>
    </row>
    <row r="408" spans="1:71">
      <c r="A408" s="24"/>
      <c r="B408" s="20"/>
      <c r="C408" s="20"/>
      <c r="D408" s="20"/>
      <c r="E408" s="20"/>
      <c r="F408" s="20"/>
      <c r="G408" s="20"/>
      <c r="H408" s="20"/>
      <c r="I408" s="20"/>
      <c r="J408" s="20"/>
      <c r="K408" s="20"/>
      <c r="L408" s="20"/>
      <c r="M408" s="20"/>
      <c r="N408" s="20"/>
      <c r="O408" s="20"/>
      <c r="P408" s="20"/>
      <c r="Q408" s="40"/>
      <c r="R408" s="20"/>
      <c r="S408" s="40"/>
      <c r="T408" s="20"/>
      <c r="U408" s="20"/>
      <c r="V408" s="20"/>
      <c r="W408" s="40"/>
      <c r="X408" s="40"/>
      <c r="Y408" s="40"/>
      <c r="Z408" s="20"/>
      <c r="AA408" s="20"/>
      <c r="AB408" s="40"/>
      <c r="AC408" s="20"/>
      <c r="AD408" s="20"/>
      <c r="AE408" s="40"/>
      <c r="AF408" s="20"/>
      <c r="AG408" s="20"/>
      <c r="AH408" s="20"/>
      <c r="AI408" s="20"/>
      <c r="AJ408" s="20"/>
      <c r="AK408" s="20"/>
      <c r="AL408" s="20"/>
      <c r="AM408" s="20"/>
      <c r="AN408" s="20"/>
      <c r="AO408" s="20"/>
      <c r="AP408" s="20"/>
      <c r="AQ408" s="40"/>
      <c r="AR408" s="20"/>
      <c r="AS408" s="20"/>
      <c r="AT408" s="20"/>
      <c r="AU408" s="880"/>
      <c r="AV408" s="880"/>
      <c r="AW408" s="880"/>
      <c r="AX408" s="880"/>
      <c r="AY408" s="20"/>
      <c r="AZ408" s="20"/>
      <c r="BA408" s="20"/>
      <c r="BB408" s="1092"/>
      <c r="BC408" s="1092"/>
      <c r="BD408" s="1092"/>
      <c r="BE408" s="20"/>
      <c r="BF408" s="20"/>
      <c r="BG408" s="20"/>
      <c r="BH408" s="20"/>
      <c r="BI408" s="20"/>
      <c r="BJ408" s="20"/>
      <c r="BK408" s="20"/>
      <c r="BL408" s="20"/>
      <c r="BM408" s="20"/>
      <c r="BN408" s="20"/>
      <c r="BO408" s="20"/>
      <c r="BP408" s="20"/>
      <c r="BQ408" s="20"/>
      <c r="BR408" s="20"/>
      <c r="BS408" s="20"/>
    </row>
    <row r="409" spans="1:71">
      <c r="A409" s="24"/>
      <c r="B409" s="20"/>
      <c r="C409" s="20"/>
      <c r="D409" s="20"/>
      <c r="E409" s="20"/>
      <c r="F409" s="20"/>
      <c r="G409" s="20"/>
      <c r="H409" s="20"/>
      <c r="I409" s="20"/>
      <c r="J409" s="20"/>
      <c r="K409" s="20"/>
      <c r="L409" s="20"/>
      <c r="M409" s="20"/>
      <c r="N409" s="20"/>
      <c r="O409" s="20"/>
      <c r="P409" s="20"/>
      <c r="Q409" s="40"/>
      <c r="R409" s="20"/>
      <c r="S409" s="40"/>
      <c r="T409" s="20"/>
      <c r="U409" s="20"/>
      <c r="V409" s="20"/>
      <c r="W409" s="40"/>
      <c r="X409" s="40"/>
      <c r="Y409" s="40"/>
      <c r="Z409" s="20"/>
      <c r="AA409" s="20"/>
      <c r="AB409" s="40"/>
      <c r="AC409" s="20"/>
      <c r="AD409" s="20"/>
      <c r="AE409" s="40"/>
      <c r="AF409" s="20"/>
      <c r="AG409" s="20"/>
      <c r="AH409" s="20"/>
      <c r="AI409" s="20"/>
      <c r="AJ409" s="20"/>
      <c r="AK409" s="20"/>
      <c r="AL409" s="20"/>
      <c r="AM409" s="20"/>
      <c r="AN409" s="20"/>
      <c r="AO409" s="20"/>
      <c r="AP409" s="20"/>
      <c r="AQ409" s="40"/>
      <c r="AR409" s="20"/>
      <c r="AS409" s="20"/>
      <c r="AT409" s="20"/>
      <c r="AU409" s="880"/>
      <c r="AV409" s="880"/>
      <c r="AW409" s="880"/>
      <c r="AX409" s="880"/>
      <c r="AY409" s="20"/>
      <c r="AZ409" s="20"/>
      <c r="BA409" s="20"/>
      <c r="BB409" s="1092"/>
      <c r="BC409" s="1092"/>
      <c r="BD409" s="1092"/>
      <c r="BE409" s="20"/>
      <c r="BF409" s="20"/>
      <c r="BG409" s="20"/>
      <c r="BH409" s="20"/>
      <c r="BI409" s="20"/>
      <c r="BJ409" s="20"/>
      <c r="BK409" s="20"/>
      <c r="BL409" s="20"/>
      <c r="BM409" s="20"/>
      <c r="BN409" s="20"/>
      <c r="BO409" s="20"/>
      <c r="BP409" s="20"/>
      <c r="BQ409" s="20"/>
      <c r="BR409" s="20"/>
      <c r="BS409" s="20"/>
    </row>
    <row r="410" spans="1:71">
      <c r="A410" s="24"/>
      <c r="B410" s="20"/>
      <c r="C410" s="20"/>
      <c r="D410" s="20"/>
      <c r="E410" s="20"/>
      <c r="F410" s="20"/>
      <c r="G410" s="20"/>
      <c r="H410" s="20"/>
      <c r="I410" s="20"/>
      <c r="J410" s="20"/>
      <c r="K410" s="20"/>
      <c r="L410" s="20"/>
      <c r="M410" s="20"/>
      <c r="N410" s="20"/>
      <c r="O410" s="20"/>
      <c r="P410" s="20"/>
      <c r="Q410" s="40"/>
      <c r="R410" s="20"/>
      <c r="S410" s="40"/>
      <c r="T410" s="20"/>
      <c r="U410" s="20"/>
      <c r="V410" s="20"/>
      <c r="W410" s="40"/>
      <c r="X410" s="40"/>
      <c r="Y410" s="40"/>
      <c r="Z410" s="20"/>
      <c r="AA410" s="20"/>
      <c r="AB410" s="40"/>
      <c r="AC410" s="20"/>
      <c r="AD410" s="20"/>
      <c r="AE410" s="40"/>
      <c r="AF410" s="20"/>
      <c r="AG410" s="20"/>
      <c r="AH410" s="20"/>
      <c r="AI410" s="20"/>
      <c r="AJ410" s="20"/>
      <c r="AK410" s="20"/>
      <c r="AL410" s="20"/>
      <c r="AM410" s="20"/>
      <c r="AN410" s="20"/>
      <c r="AO410" s="20"/>
      <c r="AP410" s="20"/>
      <c r="AQ410" s="40"/>
      <c r="AR410" s="20"/>
      <c r="AS410" s="20"/>
      <c r="AT410" s="20"/>
      <c r="AU410" s="880"/>
      <c r="AV410" s="880"/>
      <c r="AW410" s="880"/>
      <c r="AX410" s="880"/>
      <c r="AY410" s="20"/>
      <c r="AZ410" s="20"/>
      <c r="BA410" s="20"/>
      <c r="BB410" s="1092"/>
      <c r="BC410" s="1092"/>
      <c r="BD410" s="1092"/>
      <c r="BE410" s="20"/>
      <c r="BF410" s="20"/>
      <c r="BG410" s="20"/>
      <c r="BH410" s="20"/>
      <c r="BI410" s="20"/>
      <c r="BJ410" s="20"/>
      <c r="BK410" s="20"/>
      <c r="BL410" s="20"/>
      <c r="BM410" s="20"/>
      <c r="BN410" s="20"/>
      <c r="BO410" s="20"/>
      <c r="BP410" s="20"/>
      <c r="BQ410" s="20"/>
      <c r="BR410" s="20"/>
      <c r="BS410" s="20"/>
    </row>
    <row r="411" spans="1:71">
      <c r="A411" s="24"/>
      <c r="B411" s="20"/>
      <c r="C411" s="20"/>
      <c r="D411" s="20"/>
      <c r="E411" s="20"/>
      <c r="F411" s="20"/>
      <c r="G411" s="20"/>
      <c r="H411" s="20"/>
      <c r="I411" s="20"/>
      <c r="J411" s="20"/>
      <c r="K411" s="20"/>
      <c r="L411" s="20"/>
      <c r="M411" s="20"/>
      <c r="N411" s="20"/>
      <c r="O411" s="20"/>
      <c r="P411" s="20"/>
      <c r="Q411" s="40"/>
      <c r="R411" s="20"/>
      <c r="S411" s="40"/>
      <c r="T411" s="20"/>
      <c r="U411" s="20"/>
      <c r="V411" s="20"/>
      <c r="W411" s="40"/>
      <c r="X411" s="40"/>
      <c r="Y411" s="40"/>
      <c r="Z411" s="20"/>
      <c r="AA411" s="20"/>
      <c r="AB411" s="40"/>
      <c r="AC411" s="20"/>
      <c r="AD411" s="20"/>
      <c r="AE411" s="40"/>
      <c r="AF411" s="20"/>
      <c r="AG411" s="20"/>
      <c r="AH411" s="20"/>
      <c r="AI411" s="20"/>
      <c r="AJ411" s="20"/>
      <c r="AK411" s="20"/>
      <c r="AL411" s="20"/>
      <c r="AM411" s="20"/>
      <c r="AN411" s="20"/>
      <c r="AO411" s="20"/>
      <c r="AP411" s="20"/>
      <c r="AQ411" s="40"/>
      <c r="AR411" s="20"/>
      <c r="AS411" s="20"/>
      <c r="AT411" s="20"/>
      <c r="AU411" s="880"/>
      <c r="AV411" s="880"/>
      <c r="AW411" s="880"/>
      <c r="AX411" s="880"/>
      <c r="AY411" s="20"/>
      <c r="AZ411" s="20"/>
      <c r="BA411" s="20"/>
      <c r="BB411" s="1092"/>
      <c r="BC411" s="1092"/>
      <c r="BD411" s="1092"/>
      <c r="BE411" s="20"/>
      <c r="BF411" s="20"/>
      <c r="BG411" s="20"/>
      <c r="BH411" s="20"/>
      <c r="BI411" s="20"/>
      <c r="BJ411" s="20"/>
      <c r="BK411" s="20"/>
      <c r="BL411" s="20"/>
      <c r="BM411" s="20"/>
      <c r="BN411" s="20"/>
      <c r="BO411" s="20"/>
      <c r="BP411" s="20"/>
      <c r="BQ411" s="20"/>
      <c r="BR411" s="20"/>
      <c r="BS411" s="20"/>
    </row>
    <row r="412" spans="1:71">
      <c r="A412" s="24"/>
      <c r="B412" s="20"/>
      <c r="C412" s="20"/>
      <c r="D412" s="20"/>
      <c r="E412" s="20"/>
      <c r="F412" s="20"/>
      <c r="G412" s="20"/>
      <c r="H412" s="20"/>
      <c r="I412" s="20"/>
      <c r="J412" s="20"/>
      <c r="K412" s="20"/>
      <c r="L412" s="20"/>
      <c r="M412" s="20"/>
      <c r="N412" s="20"/>
      <c r="O412" s="20"/>
      <c r="P412" s="20"/>
      <c r="Q412" s="40"/>
      <c r="R412" s="20"/>
      <c r="S412" s="40"/>
      <c r="T412" s="20"/>
      <c r="U412" s="20"/>
      <c r="V412" s="20"/>
      <c r="W412" s="40"/>
      <c r="X412" s="40"/>
      <c r="Y412" s="40"/>
      <c r="Z412" s="20"/>
      <c r="AA412" s="20"/>
      <c r="AB412" s="40"/>
      <c r="AC412" s="20"/>
      <c r="AD412" s="20"/>
      <c r="AE412" s="40"/>
      <c r="AF412" s="20"/>
      <c r="AG412" s="20"/>
      <c r="AH412" s="20"/>
      <c r="AI412" s="20"/>
      <c r="AJ412" s="20"/>
      <c r="AK412" s="20"/>
      <c r="AL412" s="20"/>
      <c r="AM412" s="20"/>
      <c r="AN412" s="20"/>
      <c r="AO412" s="20"/>
      <c r="AP412" s="20"/>
      <c r="AQ412" s="40"/>
      <c r="AR412" s="20"/>
      <c r="AS412" s="20"/>
      <c r="AT412" s="20"/>
      <c r="AU412" s="880"/>
      <c r="AV412" s="880"/>
      <c r="AW412" s="880"/>
      <c r="AX412" s="880"/>
      <c r="AY412" s="20"/>
      <c r="AZ412" s="20"/>
      <c r="BA412" s="20"/>
      <c r="BB412" s="1092"/>
      <c r="BC412" s="1092"/>
      <c r="BD412" s="1092"/>
      <c r="BE412" s="20"/>
      <c r="BF412" s="20"/>
      <c r="BG412" s="20"/>
      <c r="BH412" s="20"/>
      <c r="BI412" s="20"/>
      <c r="BJ412" s="20"/>
      <c r="BK412" s="20"/>
      <c r="BL412" s="20"/>
      <c r="BM412" s="20"/>
      <c r="BN412" s="20"/>
      <c r="BO412" s="20"/>
      <c r="BP412" s="20"/>
      <c r="BQ412" s="20"/>
      <c r="BR412" s="20"/>
      <c r="BS412" s="20"/>
    </row>
    <row r="413" spans="1:71">
      <c r="A413" s="24"/>
      <c r="B413" s="20"/>
      <c r="C413" s="20"/>
      <c r="D413" s="20"/>
      <c r="E413" s="20"/>
      <c r="F413" s="20"/>
      <c r="G413" s="20"/>
      <c r="H413" s="20"/>
      <c r="I413" s="20"/>
      <c r="J413" s="20"/>
      <c r="K413" s="20"/>
      <c r="L413" s="20"/>
      <c r="M413" s="20"/>
      <c r="N413" s="20"/>
      <c r="O413" s="20"/>
      <c r="P413" s="20"/>
      <c r="Q413" s="40"/>
      <c r="R413" s="20"/>
      <c r="S413" s="40"/>
      <c r="T413" s="20"/>
      <c r="U413" s="20"/>
      <c r="V413" s="20"/>
      <c r="W413" s="40"/>
      <c r="X413" s="40"/>
      <c r="Y413" s="40"/>
      <c r="Z413" s="20"/>
      <c r="AA413" s="20"/>
      <c r="AB413" s="40"/>
      <c r="AC413" s="20"/>
      <c r="AD413" s="20"/>
      <c r="AE413" s="40"/>
      <c r="AF413" s="20"/>
      <c r="AG413" s="20"/>
      <c r="AH413" s="20"/>
      <c r="AI413" s="20"/>
      <c r="AJ413" s="20"/>
      <c r="AK413" s="20"/>
      <c r="AL413" s="20"/>
      <c r="AM413" s="20"/>
      <c r="AN413" s="20"/>
      <c r="AO413" s="20"/>
      <c r="AP413" s="20"/>
      <c r="AQ413" s="40"/>
      <c r="AR413" s="20"/>
      <c r="AS413" s="20"/>
      <c r="AT413" s="20"/>
      <c r="AU413" s="880"/>
      <c r="AV413" s="880"/>
      <c r="AW413" s="880"/>
      <c r="AX413" s="880"/>
      <c r="AY413" s="20"/>
      <c r="AZ413" s="20"/>
      <c r="BA413" s="20"/>
      <c r="BB413" s="1092"/>
      <c r="BC413" s="1092"/>
      <c r="BD413" s="1092"/>
      <c r="BE413" s="20"/>
      <c r="BF413" s="20"/>
      <c r="BG413" s="20"/>
      <c r="BH413" s="20"/>
      <c r="BI413" s="20"/>
      <c r="BJ413" s="20"/>
      <c r="BK413" s="20"/>
      <c r="BL413" s="20"/>
      <c r="BM413" s="20"/>
      <c r="BN413" s="20"/>
      <c r="BO413" s="20"/>
      <c r="BP413" s="20"/>
      <c r="BQ413" s="20"/>
      <c r="BR413" s="20"/>
      <c r="BS413" s="20"/>
    </row>
    <row r="414" spans="1:71">
      <c r="A414" s="24"/>
      <c r="B414" s="20"/>
      <c r="C414" s="20"/>
      <c r="D414" s="20"/>
      <c r="E414" s="20"/>
      <c r="F414" s="20"/>
      <c r="G414" s="20"/>
      <c r="H414" s="20"/>
      <c r="I414" s="20"/>
      <c r="J414" s="20"/>
      <c r="K414" s="20"/>
      <c r="L414" s="20"/>
      <c r="M414" s="20"/>
      <c r="N414" s="20"/>
      <c r="O414" s="20"/>
      <c r="P414" s="20"/>
      <c r="Q414" s="40"/>
      <c r="R414" s="20"/>
      <c r="S414" s="40"/>
      <c r="T414" s="20"/>
      <c r="U414" s="20"/>
      <c r="V414" s="20"/>
      <c r="W414" s="40"/>
      <c r="X414" s="40"/>
      <c r="Y414" s="40"/>
      <c r="Z414" s="20"/>
      <c r="AA414" s="20"/>
      <c r="AB414" s="40"/>
      <c r="AC414" s="20"/>
      <c r="AD414" s="20"/>
      <c r="AE414" s="40"/>
      <c r="AF414" s="20"/>
      <c r="AG414" s="20"/>
      <c r="AH414" s="20"/>
      <c r="AI414" s="20"/>
      <c r="AJ414" s="20"/>
      <c r="AK414" s="20"/>
      <c r="AL414" s="20"/>
      <c r="AM414" s="20"/>
      <c r="AN414" s="20"/>
      <c r="AO414" s="20"/>
      <c r="AP414" s="20"/>
      <c r="AQ414" s="40"/>
      <c r="AR414" s="20"/>
      <c r="AS414" s="20"/>
      <c r="AT414" s="20"/>
      <c r="AU414" s="880"/>
      <c r="AV414" s="880"/>
      <c r="AW414" s="880"/>
      <c r="AX414" s="880"/>
      <c r="AY414" s="20"/>
      <c r="AZ414" s="20"/>
      <c r="BA414" s="20"/>
      <c r="BB414" s="1092"/>
      <c r="BC414" s="1092"/>
      <c r="BD414" s="1092"/>
      <c r="BE414" s="20"/>
      <c r="BF414" s="20"/>
      <c r="BG414" s="20"/>
      <c r="BH414" s="20"/>
      <c r="BI414" s="20"/>
      <c r="BJ414" s="20"/>
      <c r="BK414" s="20"/>
      <c r="BL414" s="20"/>
      <c r="BM414" s="20"/>
      <c r="BN414" s="20"/>
      <c r="BO414" s="20"/>
      <c r="BP414" s="20"/>
      <c r="BQ414" s="20"/>
      <c r="BR414" s="20"/>
      <c r="BS414" s="20"/>
    </row>
    <row r="415" spans="1:71">
      <c r="A415" s="24"/>
      <c r="B415" s="20"/>
      <c r="C415" s="20"/>
      <c r="D415" s="20"/>
      <c r="E415" s="20"/>
      <c r="F415" s="20"/>
      <c r="G415" s="20"/>
      <c r="H415" s="20"/>
      <c r="I415" s="20"/>
      <c r="J415" s="20"/>
      <c r="K415" s="20"/>
      <c r="L415" s="20"/>
      <c r="M415" s="20"/>
      <c r="N415" s="20"/>
      <c r="O415" s="20"/>
      <c r="P415" s="20"/>
      <c r="Q415" s="40"/>
      <c r="R415" s="20"/>
      <c r="S415" s="40"/>
      <c r="T415" s="20"/>
      <c r="U415" s="20"/>
      <c r="V415" s="20"/>
      <c r="W415" s="40"/>
      <c r="X415" s="40"/>
      <c r="Y415" s="40"/>
      <c r="Z415" s="20"/>
      <c r="AA415" s="20"/>
      <c r="AB415" s="40"/>
      <c r="AC415" s="20"/>
      <c r="AD415" s="20"/>
      <c r="AE415" s="40"/>
      <c r="AF415" s="20"/>
      <c r="AG415" s="20"/>
      <c r="AH415" s="20"/>
      <c r="AI415" s="20"/>
      <c r="AJ415" s="20"/>
      <c r="AK415" s="20"/>
      <c r="AL415" s="20"/>
      <c r="AM415" s="20"/>
      <c r="AN415" s="20"/>
      <c r="AO415" s="20"/>
      <c r="AP415" s="20"/>
      <c r="AQ415" s="40"/>
      <c r="AR415" s="20"/>
      <c r="AS415" s="20"/>
      <c r="AT415" s="20"/>
      <c r="AU415" s="880"/>
      <c r="AV415" s="880"/>
      <c r="AW415" s="880"/>
      <c r="AX415" s="880"/>
      <c r="AY415" s="20"/>
      <c r="AZ415" s="20"/>
      <c r="BA415" s="20"/>
      <c r="BB415" s="1092"/>
      <c r="BC415" s="1092"/>
      <c r="BD415" s="1092"/>
      <c r="BE415" s="20"/>
      <c r="BF415" s="20"/>
      <c r="BG415" s="20"/>
      <c r="BH415" s="20"/>
      <c r="BI415" s="20"/>
      <c r="BJ415" s="20"/>
      <c r="BK415" s="20"/>
      <c r="BL415" s="20"/>
      <c r="BM415" s="20"/>
      <c r="BN415" s="20"/>
      <c r="BO415" s="20"/>
      <c r="BP415" s="20"/>
      <c r="BQ415" s="20"/>
      <c r="BR415" s="20"/>
      <c r="BS415" s="20"/>
    </row>
    <row r="416" spans="1:71">
      <c r="A416" s="24"/>
      <c r="B416" s="20"/>
      <c r="C416" s="20"/>
      <c r="D416" s="20"/>
      <c r="E416" s="20"/>
      <c r="F416" s="20"/>
      <c r="G416" s="20"/>
      <c r="H416" s="20"/>
      <c r="I416" s="20"/>
      <c r="J416" s="20"/>
      <c r="K416" s="20"/>
      <c r="L416" s="20"/>
      <c r="M416" s="20"/>
      <c r="N416" s="20"/>
      <c r="O416" s="20"/>
      <c r="P416" s="20"/>
      <c r="Q416" s="40"/>
      <c r="R416" s="20"/>
      <c r="S416" s="40"/>
      <c r="T416" s="20"/>
      <c r="U416" s="20"/>
      <c r="V416" s="20"/>
      <c r="W416" s="40"/>
      <c r="X416" s="40"/>
      <c r="Y416" s="40"/>
      <c r="Z416" s="20"/>
      <c r="AA416" s="20"/>
      <c r="AB416" s="40"/>
      <c r="AC416" s="20"/>
      <c r="AD416" s="20"/>
      <c r="AE416" s="40"/>
      <c r="AF416" s="20"/>
      <c r="AG416" s="20"/>
      <c r="AH416" s="20"/>
      <c r="AI416" s="20"/>
      <c r="AJ416" s="20"/>
      <c r="AK416" s="20"/>
      <c r="AL416" s="20"/>
      <c r="AM416" s="20"/>
      <c r="AN416" s="20"/>
      <c r="AO416" s="20"/>
      <c r="AP416" s="20"/>
      <c r="AQ416" s="40"/>
      <c r="AR416" s="20"/>
      <c r="AS416" s="20"/>
      <c r="AT416" s="20"/>
      <c r="AU416" s="880"/>
      <c r="AV416" s="880"/>
      <c r="AW416" s="880"/>
      <c r="AX416" s="880"/>
      <c r="AY416" s="20"/>
      <c r="AZ416" s="20"/>
      <c r="BA416" s="20"/>
      <c r="BB416" s="1092"/>
      <c r="BC416" s="1092"/>
      <c r="BD416" s="1092"/>
      <c r="BE416" s="20"/>
      <c r="BF416" s="20"/>
      <c r="BG416" s="20"/>
      <c r="BH416" s="20"/>
      <c r="BI416" s="20"/>
      <c r="BJ416" s="20"/>
      <c r="BK416" s="20"/>
      <c r="BL416" s="20"/>
      <c r="BM416" s="20"/>
      <c r="BN416" s="20"/>
      <c r="BO416" s="20"/>
      <c r="BP416" s="20"/>
      <c r="BQ416" s="20"/>
      <c r="BR416" s="20"/>
      <c r="BS416" s="20"/>
    </row>
    <row r="417" spans="1:71">
      <c r="A417" s="24"/>
      <c r="B417" s="20"/>
      <c r="C417" s="20"/>
      <c r="D417" s="20"/>
      <c r="E417" s="20"/>
      <c r="F417" s="20"/>
      <c r="G417" s="20"/>
      <c r="H417" s="20"/>
      <c r="I417" s="20"/>
      <c r="J417" s="20"/>
      <c r="K417" s="20"/>
      <c r="L417" s="20"/>
      <c r="M417" s="20"/>
      <c r="N417" s="20"/>
      <c r="O417" s="20"/>
      <c r="P417" s="20"/>
      <c r="Q417" s="40"/>
      <c r="R417" s="20"/>
      <c r="S417" s="40"/>
      <c r="T417" s="20"/>
      <c r="U417" s="20"/>
      <c r="V417" s="20"/>
      <c r="W417" s="40"/>
      <c r="X417" s="40"/>
      <c r="Y417" s="40"/>
      <c r="Z417" s="20"/>
      <c r="AA417" s="20"/>
      <c r="AB417" s="40"/>
      <c r="AC417" s="20"/>
      <c r="AD417" s="20"/>
      <c r="AE417" s="40"/>
      <c r="AF417" s="20"/>
      <c r="AG417" s="20"/>
      <c r="AH417" s="20"/>
      <c r="AI417" s="20"/>
      <c r="AJ417" s="20"/>
      <c r="AK417" s="20"/>
      <c r="AL417" s="20"/>
      <c r="AM417" s="20"/>
      <c r="AN417" s="20"/>
      <c r="AO417" s="20"/>
      <c r="AP417" s="20"/>
      <c r="AQ417" s="40"/>
      <c r="AR417" s="20"/>
      <c r="AS417" s="20"/>
      <c r="AT417" s="20"/>
      <c r="AU417" s="880"/>
      <c r="AV417" s="880"/>
      <c r="AW417" s="880"/>
      <c r="AX417" s="880"/>
      <c r="AY417" s="20"/>
      <c r="AZ417" s="20"/>
      <c r="BA417" s="20"/>
      <c r="BB417" s="1092"/>
      <c r="BC417" s="1092"/>
      <c r="BD417" s="1092"/>
      <c r="BE417" s="20"/>
      <c r="BF417" s="20"/>
      <c r="BG417" s="20"/>
      <c r="BH417" s="20"/>
      <c r="BI417" s="20"/>
      <c r="BJ417" s="20"/>
      <c r="BK417" s="20"/>
      <c r="BL417" s="20"/>
      <c r="BM417" s="20"/>
      <c r="BN417" s="20"/>
      <c r="BO417" s="20"/>
      <c r="BP417" s="20"/>
      <c r="BQ417" s="20"/>
      <c r="BR417" s="20"/>
      <c r="BS417" s="20"/>
    </row>
    <row r="418" spans="1:71">
      <c r="A418" s="24"/>
      <c r="B418" s="20"/>
      <c r="C418" s="20"/>
      <c r="D418" s="20"/>
      <c r="E418" s="20"/>
      <c r="F418" s="20"/>
      <c r="G418" s="20"/>
      <c r="H418" s="20"/>
      <c r="I418" s="20"/>
      <c r="J418" s="20"/>
      <c r="K418" s="20"/>
      <c r="L418" s="20"/>
      <c r="M418" s="20"/>
      <c r="N418" s="20"/>
      <c r="O418" s="20"/>
      <c r="P418" s="20"/>
      <c r="Q418" s="40"/>
      <c r="R418" s="20"/>
      <c r="S418" s="40"/>
      <c r="T418" s="20"/>
      <c r="U418" s="20"/>
      <c r="V418" s="20"/>
      <c r="W418" s="40"/>
      <c r="X418" s="40"/>
      <c r="Y418" s="40"/>
      <c r="Z418" s="20"/>
      <c r="AA418" s="20"/>
      <c r="AB418" s="40"/>
      <c r="AC418" s="20"/>
      <c r="AD418" s="20"/>
      <c r="AE418" s="40"/>
      <c r="AF418" s="20"/>
      <c r="AG418" s="20"/>
      <c r="AH418" s="20"/>
      <c r="AI418" s="20"/>
      <c r="AJ418" s="20"/>
      <c r="AK418" s="20"/>
      <c r="AL418" s="20"/>
      <c r="AM418" s="20"/>
      <c r="AN418" s="20"/>
      <c r="AO418" s="20"/>
      <c r="AP418" s="20"/>
      <c r="AQ418" s="40"/>
      <c r="AR418" s="20"/>
      <c r="AS418" s="20"/>
      <c r="AT418" s="20"/>
      <c r="AU418" s="880"/>
      <c r="AV418" s="880"/>
      <c r="AW418" s="880"/>
      <c r="AX418" s="880"/>
      <c r="AY418" s="20"/>
      <c r="AZ418" s="20"/>
      <c r="BA418" s="20"/>
      <c r="BB418" s="1092"/>
      <c r="BC418" s="1092"/>
      <c r="BD418" s="1092"/>
      <c r="BE418" s="20"/>
      <c r="BF418" s="20"/>
      <c r="BG418" s="20"/>
      <c r="BH418" s="20"/>
      <c r="BI418" s="20"/>
      <c r="BJ418" s="20"/>
      <c r="BK418" s="20"/>
      <c r="BL418" s="20"/>
      <c r="BM418" s="20"/>
      <c r="BN418" s="20"/>
      <c r="BO418" s="20"/>
      <c r="BP418" s="20"/>
      <c r="BQ418" s="20"/>
      <c r="BR418" s="20"/>
      <c r="BS418" s="20"/>
    </row>
    <row r="419" spans="1:71">
      <c r="A419" s="24"/>
      <c r="B419" s="20"/>
      <c r="C419" s="20"/>
      <c r="D419" s="20"/>
      <c r="E419" s="20"/>
      <c r="F419" s="20"/>
      <c r="G419" s="20"/>
      <c r="H419" s="20"/>
      <c r="I419" s="20"/>
      <c r="J419" s="20"/>
      <c r="K419" s="20"/>
      <c r="L419" s="20"/>
      <c r="M419" s="20"/>
      <c r="N419" s="20"/>
      <c r="O419" s="20"/>
      <c r="P419" s="20"/>
      <c r="Q419" s="40"/>
      <c r="R419" s="20"/>
      <c r="S419" s="40"/>
      <c r="T419" s="20"/>
      <c r="U419" s="20"/>
      <c r="V419" s="20"/>
      <c r="W419" s="40"/>
      <c r="X419" s="40"/>
      <c r="Y419" s="40"/>
      <c r="Z419" s="20"/>
      <c r="AA419" s="20"/>
      <c r="AB419" s="40"/>
      <c r="AC419" s="20"/>
      <c r="AD419" s="20"/>
      <c r="AE419" s="40"/>
      <c r="AF419" s="20"/>
      <c r="AG419" s="20"/>
      <c r="AH419" s="20"/>
      <c r="AI419" s="20"/>
      <c r="AJ419" s="20"/>
      <c r="AK419" s="20"/>
      <c r="AL419" s="20"/>
      <c r="AM419" s="20"/>
      <c r="AN419" s="20"/>
      <c r="AO419" s="20"/>
      <c r="AP419" s="20"/>
      <c r="AQ419" s="40"/>
      <c r="AR419" s="20"/>
      <c r="AS419" s="20"/>
      <c r="AT419" s="20"/>
      <c r="AU419" s="880"/>
      <c r="AV419" s="880"/>
      <c r="AW419" s="880"/>
      <c r="AX419" s="880"/>
      <c r="AY419" s="20"/>
      <c r="AZ419" s="20"/>
      <c r="BA419" s="20"/>
      <c r="BB419" s="1092"/>
      <c r="BC419" s="1092"/>
      <c r="BD419" s="1092"/>
      <c r="BE419" s="20"/>
      <c r="BF419" s="20"/>
      <c r="BG419" s="20"/>
      <c r="BH419" s="20"/>
      <c r="BI419" s="20"/>
      <c r="BJ419" s="20"/>
      <c r="BK419" s="20"/>
      <c r="BL419" s="20"/>
      <c r="BM419" s="20"/>
      <c r="BN419" s="20"/>
      <c r="BO419" s="20"/>
      <c r="BP419" s="20"/>
      <c r="BQ419" s="20"/>
      <c r="BR419" s="20"/>
      <c r="BS419" s="20"/>
    </row>
    <row r="420" spans="1:71">
      <c r="A420" s="24"/>
      <c r="B420" s="20"/>
      <c r="C420" s="20"/>
      <c r="D420" s="20"/>
      <c r="E420" s="20"/>
      <c r="F420" s="20"/>
      <c r="G420" s="20"/>
      <c r="H420" s="20"/>
      <c r="I420" s="20"/>
      <c r="J420" s="20"/>
      <c r="K420" s="20"/>
      <c r="L420" s="20"/>
      <c r="M420" s="20"/>
      <c r="N420" s="20"/>
      <c r="O420" s="20"/>
      <c r="P420" s="20"/>
      <c r="Q420" s="40"/>
      <c r="R420" s="20"/>
      <c r="S420" s="40"/>
      <c r="T420" s="20"/>
      <c r="U420" s="20"/>
      <c r="V420" s="20"/>
      <c r="W420" s="40"/>
      <c r="X420" s="40"/>
      <c r="Y420" s="40"/>
      <c r="Z420" s="20"/>
      <c r="AA420" s="20"/>
      <c r="AB420" s="40"/>
      <c r="AC420" s="20"/>
      <c r="AD420" s="20"/>
      <c r="AE420" s="40"/>
      <c r="AF420" s="20"/>
      <c r="AG420" s="20"/>
      <c r="AH420" s="20"/>
      <c r="AI420" s="20"/>
      <c r="AJ420" s="20"/>
      <c r="AK420" s="20"/>
      <c r="AL420" s="20"/>
      <c r="AM420" s="20"/>
      <c r="AN420" s="20"/>
      <c r="AO420" s="20"/>
      <c r="AP420" s="20"/>
      <c r="AQ420" s="40"/>
      <c r="AR420" s="20"/>
      <c r="AS420" s="20"/>
      <c r="AT420" s="20"/>
      <c r="AU420" s="880"/>
      <c r="AV420" s="880"/>
      <c r="AW420" s="880"/>
      <c r="AX420" s="880"/>
      <c r="AY420" s="20"/>
      <c r="AZ420" s="20"/>
      <c r="BA420" s="20"/>
      <c r="BB420" s="1092"/>
      <c r="BC420" s="1092"/>
      <c r="BD420" s="1092"/>
      <c r="BE420" s="20"/>
      <c r="BF420" s="20"/>
      <c r="BG420" s="20"/>
      <c r="BH420" s="20"/>
      <c r="BI420" s="20"/>
      <c r="BJ420" s="20"/>
      <c r="BK420" s="20"/>
      <c r="BL420" s="20"/>
      <c r="BM420" s="20"/>
      <c r="BN420" s="20"/>
      <c r="BO420" s="20"/>
      <c r="BP420" s="20"/>
      <c r="BQ420" s="20"/>
      <c r="BR420" s="20"/>
      <c r="BS420" s="20"/>
    </row>
    <row r="421" spans="1:71">
      <c r="A421" s="24"/>
      <c r="B421" s="20"/>
      <c r="C421" s="20"/>
      <c r="D421" s="20"/>
      <c r="E421" s="20"/>
      <c r="F421" s="20"/>
      <c r="G421" s="20"/>
      <c r="H421" s="20"/>
      <c r="I421" s="20"/>
      <c r="J421" s="20"/>
      <c r="K421" s="20"/>
      <c r="L421" s="20"/>
      <c r="M421" s="20"/>
      <c r="N421" s="20"/>
      <c r="O421" s="20"/>
      <c r="P421" s="20"/>
      <c r="Q421" s="40"/>
      <c r="R421" s="20"/>
      <c r="S421" s="40"/>
      <c r="T421" s="20"/>
      <c r="U421" s="20"/>
      <c r="V421" s="20"/>
      <c r="W421" s="40"/>
      <c r="X421" s="40"/>
      <c r="Y421" s="40"/>
      <c r="Z421" s="20"/>
      <c r="AA421" s="20"/>
      <c r="AB421" s="40"/>
      <c r="AC421" s="20"/>
      <c r="AD421" s="20"/>
      <c r="AE421" s="40"/>
      <c r="AF421" s="20"/>
      <c r="AG421" s="20"/>
      <c r="AH421" s="20"/>
      <c r="AI421" s="20"/>
      <c r="AJ421" s="20"/>
      <c r="AK421" s="20"/>
      <c r="AL421" s="20"/>
      <c r="AM421" s="20"/>
      <c r="AN421" s="20"/>
      <c r="AO421" s="20"/>
      <c r="AP421" s="20"/>
      <c r="AQ421" s="40"/>
      <c r="AR421" s="20"/>
      <c r="AS421" s="20"/>
      <c r="AT421" s="20"/>
      <c r="AU421" s="880"/>
      <c r="AV421" s="880"/>
      <c r="AW421" s="880"/>
      <c r="AX421" s="880"/>
      <c r="AY421" s="20"/>
      <c r="AZ421" s="20"/>
      <c r="BA421" s="20"/>
      <c r="BB421" s="1092"/>
      <c r="BC421" s="1092"/>
      <c r="BD421" s="1092"/>
      <c r="BE421" s="20"/>
      <c r="BF421" s="20"/>
      <c r="BG421" s="20"/>
      <c r="BH421" s="20"/>
      <c r="BI421" s="20"/>
      <c r="BJ421" s="20"/>
      <c r="BK421" s="20"/>
      <c r="BL421" s="20"/>
      <c r="BM421" s="20"/>
      <c r="BN421" s="20"/>
      <c r="BO421" s="20"/>
      <c r="BP421" s="20"/>
      <c r="BQ421" s="20"/>
      <c r="BR421" s="20"/>
      <c r="BS421" s="20"/>
    </row>
    <row r="422" spans="1:71">
      <c r="A422" s="24"/>
      <c r="B422" s="20"/>
      <c r="C422" s="20"/>
      <c r="D422" s="20"/>
      <c r="E422" s="20"/>
      <c r="F422" s="20"/>
      <c r="G422" s="20"/>
      <c r="H422" s="20"/>
      <c r="I422" s="20"/>
      <c r="J422" s="20"/>
      <c r="K422" s="20"/>
      <c r="L422" s="20"/>
      <c r="M422" s="20"/>
      <c r="N422" s="20"/>
      <c r="O422" s="20"/>
      <c r="P422" s="20"/>
      <c r="Q422" s="40"/>
      <c r="R422" s="20"/>
      <c r="S422" s="40"/>
      <c r="T422" s="20"/>
      <c r="U422" s="20"/>
      <c r="V422" s="20"/>
      <c r="W422" s="40"/>
      <c r="X422" s="40"/>
      <c r="Y422" s="40"/>
      <c r="Z422" s="20"/>
      <c r="AA422" s="20"/>
      <c r="AB422" s="40"/>
      <c r="AC422" s="20"/>
      <c r="AD422" s="20"/>
      <c r="AE422" s="40"/>
      <c r="AF422" s="20"/>
      <c r="AG422" s="20"/>
      <c r="AH422" s="20"/>
      <c r="AI422" s="20"/>
      <c r="AJ422" s="20"/>
      <c r="AK422" s="20"/>
      <c r="AL422" s="20"/>
      <c r="AM422" s="20"/>
      <c r="AN422" s="20"/>
      <c r="AO422" s="20"/>
      <c r="AP422" s="20"/>
      <c r="AQ422" s="40"/>
      <c r="AR422" s="20"/>
      <c r="AS422" s="20"/>
      <c r="AT422" s="20"/>
      <c r="AU422" s="880"/>
      <c r="AV422" s="880"/>
      <c r="AW422" s="880"/>
      <c r="AX422" s="880"/>
      <c r="AY422" s="20"/>
      <c r="AZ422" s="20"/>
      <c r="BA422" s="20"/>
      <c r="BB422" s="1092"/>
      <c r="BC422" s="1092"/>
      <c r="BD422" s="1092"/>
      <c r="BE422" s="20"/>
      <c r="BF422" s="20"/>
      <c r="BG422" s="20"/>
      <c r="BH422" s="20"/>
      <c r="BI422" s="20"/>
      <c r="BJ422" s="20"/>
      <c r="BK422" s="20"/>
      <c r="BL422" s="20"/>
      <c r="BM422" s="20"/>
      <c r="BN422" s="20"/>
      <c r="BO422" s="20"/>
      <c r="BP422" s="20"/>
      <c r="BQ422" s="20"/>
      <c r="BR422" s="20"/>
      <c r="BS422" s="20"/>
    </row>
    <row r="423" spans="1:71">
      <c r="A423" s="24"/>
      <c r="B423" s="20"/>
      <c r="C423" s="20"/>
      <c r="D423" s="20"/>
      <c r="E423" s="20"/>
      <c r="F423" s="20"/>
      <c r="G423" s="20"/>
      <c r="H423" s="20"/>
      <c r="I423" s="20"/>
      <c r="J423" s="20"/>
      <c r="K423" s="20"/>
      <c r="L423" s="20"/>
      <c r="M423" s="20"/>
      <c r="N423" s="20"/>
      <c r="O423" s="20"/>
      <c r="P423" s="20"/>
      <c r="Q423" s="40"/>
      <c r="R423" s="20"/>
      <c r="S423" s="40"/>
      <c r="T423" s="20"/>
      <c r="U423" s="20"/>
      <c r="V423" s="20"/>
      <c r="W423" s="40"/>
      <c r="X423" s="40"/>
      <c r="Y423" s="40"/>
      <c r="Z423" s="20"/>
      <c r="AA423" s="20"/>
      <c r="AB423" s="40"/>
      <c r="AC423" s="20"/>
      <c r="AD423" s="20"/>
      <c r="AE423" s="40"/>
      <c r="AF423" s="20"/>
      <c r="AG423" s="20"/>
      <c r="AH423" s="20"/>
      <c r="AI423" s="20"/>
      <c r="AJ423" s="20"/>
      <c r="AK423" s="20"/>
      <c r="AL423" s="20"/>
      <c r="AM423" s="20"/>
      <c r="AN423" s="20"/>
      <c r="AO423" s="20"/>
      <c r="AP423" s="20"/>
      <c r="AQ423" s="40"/>
      <c r="AR423" s="20"/>
      <c r="AS423" s="20"/>
      <c r="AT423" s="20"/>
      <c r="AU423" s="880"/>
      <c r="AV423" s="880"/>
      <c r="AW423" s="880"/>
      <c r="AX423" s="880"/>
      <c r="AY423" s="20"/>
      <c r="AZ423" s="20"/>
      <c r="BA423" s="20"/>
      <c r="BB423" s="1092"/>
      <c r="BC423" s="1092"/>
      <c r="BD423" s="1092"/>
      <c r="BE423" s="20"/>
      <c r="BF423" s="20"/>
      <c r="BG423" s="20"/>
      <c r="BH423" s="20"/>
      <c r="BI423" s="20"/>
      <c r="BJ423" s="20"/>
      <c r="BK423" s="20"/>
      <c r="BL423" s="20"/>
      <c r="BM423" s="20"/>
      <c r="BN423" s="20"/>
      <c r="BO423" s="20"/>
      <c r="BP423" s="20"/>
      <c r="BQ423" s="20"/>
      <c r="BR423" s="20"/>
      <c r="BS423" s="20"/>
    </row>
    <row r="424" spans="1:71">
      <c r="A424" s="24"/>
      <c r="B424" s="20"/>
      <c r="C424" s="20"/>
      <c r="D424" s="20"/>
      <c r="E424" s="20"/>
      <c r="F424" s="20"/>
      <c r="G424" s="20"/>
      <c r="H424" s="20"/>
      <c r="I424" s="20"/>
      <c r="J424" s="20"/>
      <c r="K424" s="20"/>
      <c r="L424" s="20"/>
      <c r="M424" s="20"/>
      <c r="N424" s="20"/>
      <c r="O424" s="20"/>
      <c r="P424" s="20"/>
      <c r="Q424" s="40"/>
      <c r="R424" s="20"/>
      <c r="S424" s="40"/>
      <c r="T424" s="20"/>
      <c r="U424" s="20"/>
      <c r="V424" s="20"/>
      <c r="W424" s="40"/>
      <c r="X424" s="40"/>
      <c r="Y424" s="40"/>
      <c r="Z424" s="20"/>
      <c r="AA424" s="20"/>
      <c r="AB424" s="40"/>
      <c r="AC424" s="20"/>
      <c r="AD424" s="20"/>
      <c r="AE424" s="40"/>
      <c r="AF424" s="20"/>
      <c r="AG424" s="20"/>
      <c r="AH424" s="20"/>
      <c r="AI424" s="20"/>
      <c r="AJ424" s="20"/>
      <c r="AK424" s="20"/>
      <c r="AL424" s="20"/>
      <c r="AM424" s="20"/>
      <c r="AN424" s="20"/>
      <c r="AO424" s="20"/>
      <c r="AP424" s="20"/>
      <c r="AQ424" s="40"/>
      <c r="AR424" s="20"/>
      <c r="AS424" s="20"/>
      <c r="AT424" s="20"/>
      <c r="AU424" s="880"/>
      <c r="AV424" s="880"/>
      <c r="AW424" s="880"/>
      <c r="AX424" s="880"/>
      <c r="AY424" s="20"/>
      <c r="AZ424" s="20"/>
      <c r="BA424" s="20"/>
      <c r="BB424" s="1092"/>
      <c r="BC424" s="1092"/>
      <c r="BD424" s="1092"/>
      <c r="BE424" s="20"/>
      <c r="BF424" s="20"/>
      <c r="BG424" s="20"/>
      <c r="BH424" s="20"/>
      <c r="BI424" s="20"/>
      <c r="BJ424" s="20"/>
      <c r="BK424" s="20"/>
      <c r="BL424" s="20"/>
      <c r="BM424" s="20"/>
      <c r="BN424" s="20"/>
      <c r="BO424" s="20"/>
      <c r="BP424" s="20"/>
      <c r="BQ424" s="20"/>
      <c r="BR424" s="20"/>
      <c r="BS424" s="20"/>
    </row>
    <row r="425" spans="1:71">
      <c r="A425" s="24"/>
      <c r="B425" s="20"/>
      <c r="C425" s="20"/>
      <c r="D425" s="20"/>
      <c r="E425" s="20"/>
      <c r="F425" s="20"/>
      <c r="G425" s="20"/>
      <c r="H425" s="20"/>
      <c r="I425" s="20"/>
      <c r="J425" s="20"/>
      <c r="K425" s="20"/>
      <c r="L425" s="20"/>
      <c r="M425" s="20"/>
      <c r="N425" s="20"/>
      <c r="O425" s="20"/>
      <c r="P425" s="20"/>
      <c r="Q425" s="40"/>
      <c r="R425" s="20"/>
      <c r="S425" s="40"/>
      <c r="T425" s="20"/>
      <c r="U425" s="20"/>
      <c r="V425" s="20"/>
      <c r="W425" s="40"/>
      <c r="X425" s="40"/>
      <c r="Y425" s="40"/>
      <c r="Z425" s="20"/>
      <c r="AA425" s="20"/>
      <c r="AB425" s="40"/>
      <c r="AC425" s="20"/>
      <c r="AD425" s="20"/>
      <c r="AE425" s="40"/>
      <c r="AF425" s="20"/>
      <c r="AG425" s="20"/>
      <c r="AH425" s="20"/>
      <c r="AI425" s="20"/>
      <c r="AJ425" s="20"/>
      <c r="AK425" s="20"/>
      <c r="AL425" s="20"/>
      <c r="AM425" s="20"/>
      <c r="AN425" s="20"/>
      <c r="AO425" s="20"/>
      <c r="AP425" s="20"/>
      <c r="AQ425" s="40"/>
      <c r="AR425" s="20"/>
      <c r="AS425" s="20"/>
      <c r="AT425" s="20"/>
      <c r="AU425" s="880"/>
      <c r="AV425" s="880"/>
      <c r="AW425" s="880"/>
      <c r="AX425" s="880"/>
      <c r="AY425" s="20"/>
      <c r="AZ425" s="20"/>
      <c r="BA425" s="20"/>
      <c r="BB425" s="1092"/>
      <c r="BC425" s="1092"/>
      <c r="BD425" s="1092"/>
      <c r="BE425" s="20"/>
      <c r="BF425" s="20"/>
      <c r="BG425" s="20"/>
      <c r="BH425" s="20"/>
      <c r="BI425" s="20"/>
      <c r="BJ425" s="20"/>
      <c r="BK425" s="20"/>
      <c r="BL425" s="20"/>
      <c r="BM425" s="20"/>
      <c r="BN425" s="20"/>
      <c r="BO425" s="20"/>
      <c r="BP425" s="20"/>
      <c r="BQ425" s="20"/>
      <c r="BR425" s="20"/>
      <c r="BS425" s="20"/>
    </row>
    <row r="426" spans="1:71">
      <c r="A426" s="24"/>
      <c r="B426" s="20"/>
      <c r="C426" s="20"/>
      <c r="D426" s="20"/>
      <c r="E426" s="20"/>
      <c r="F426" s="20"/>
      <c r="G426" s="20"/>
      <c r="H426" s="20"/>
      <c r="I426" s="20"/>
      <c r="J426" s="20"/>
      <c r="K426" s="20"/>
      <c r="L426" s="20"/>
      <c r="M426" s="20"/>
      <c r="N426" s="20"/>
      <c r="O426" s="20"/>
      <c r="P426" s="20"/>
      <c r="Q426" s="40"/>
      <c r="R426" s="20"/>
      <c r="S426" s="40"/>
      <c r="T426" s="20"/>
      <c r="U426" s="20"/>
      <c r="V426" s="20"/>
      <c r="W426" s="40"/>
      <c r="X426" s="40"/>
      <c r="Y426" s="40"/>
      <c r="Z426" s="20"/>
      <c r="AA426" s="20"/>
      <c r="AB426" s="40"/>
      <c r="AC426" s="20"/>
      <c r="AD426" s="20"/>
      <c r="AE426" s="40"/>
      <c r="AF426" s="20"/>
      <c r="AG426" s="20"/>
      <c r="AH426" s="20"/>
      <c r="AI426" s="20"/>
      <c r="AJ426" s="20"/>
      <c r="AK426" s="20"/>
      <c r="AL426" s="20"/>
      <c r="AM426" s="20"/>
      <c r="AN426" s="20"/>
      <c r="AO426" s="20"/>
      <c r="AP426" s="20"/>
      <c r="AQ426" s="40"/>
      <c r="AR426" s="20"/>
      <c r="AS426" s="20"/>
      <c r="AT426" s="20"/>
      <c r="AU426" s="880"/>
      <c r="AV426" s="880"/>
      <c r="AW426" s="880"/>
      <c r="AX426" s="880"/>
      <c r="AY426" s="20"/>
      <c r="AZ426" s="20"/>
      <c r="BA426" s="20"/>
      <c r="BB426" s="1092"/>
      <c r="BC426" s="1092"/>
      <c r="BD426" s="1092"/>
      <c r="BE426" s="20"/>
      <c r="BF426" s="20"/>
      <c r="BG426" s="20"/>
      <c r="BH426" s="20"/>
      <c r="BI426" s="20"/>
      <c r="BJ426" s="20"/>
      <c r="BK426" s="20"/>
      <c r="BL426" s="20"/>
      <c r="BM426" s="20"/>
      <c r="BN426" s="20"/>
      <c r="BO426" s="20"/>
      <c r="BP426" s="20"/>
      <c r="BQ426" s="20"/>
      <c r="BR426" s="20"/>
      <c r="BS426" s="20"/>
    </row>
    <row r="427" spans="1:71">
      <c r="A427" s="24"/>
      <c r="B427" s="20"/>
      <c r="C427" s="20"/>
      <c r="D427" s="20"/>
      <c r="E427" s="20"/>
      <c r="F427" s="20"/>
      <c r="G427" s="20"/>
      <c r="H427" s="20"/>
      <c r="I427" s="20"/>
      <c r="J427" s="20"/>
      <c r="K427" s="20"/>
      <c r="L427" s="20"/>
      <c r="M427" s="20"/>
      <c r="N427" s="20"/>
      <c r="O427" s="20"/>
      <c r="P427" s="20"/>
      <c r="Q427" s="40"/>
      <c r="R427" s="20"/>
      <c r="S427" s="40"/>
      <c r="T427" s="20"/>
      <c r="U427" s="20"/>
      <c r="V427" s="20"/>
      <c r="W427" s="40"/>
      <c r="X427" s="40"/>
      <c r="Y427" s="40"/>
      <c r="Z427" s="20"/>
      <c r="AA427" s="20"/>
      <c r="AB427" s="40"/>
      <c r="AC427" s="20"/>
      <c r="AD427" s="20"/>
      <c r="AE427" s="40"/>
      <c r="AF427" s="20"/>
      <c r="AG427" s="20"/>
      <c r="AH427" s="20"/>
      <c r="AI427" s="20"/>
      <c r="AJ427" s="20"/>
      <c r="AK427" s="20"/>
      <c r="AL427" s="20"/>
      <c r="AM427" s="20"/>
      <c r="AN427" s="20"/>
      <c r="AO427" s="20"/>
      <c r="AP427" s="20"/>
      <c r="AQ427" s="40"/>
      <c r="AR427" s="20"/>
      <c r="AS427" s="20"/>
      <c r="AT427" s="20"/>
      <c r="AU427" s="880"/>
      <c r="AV427" s="880"/>
      <c r="AW427" s="880"/>
      <c r="AX427" s="880"/>
      <c r="AY427" s="20"/>
      <c r="AZ427" s="20"/>
      <c r="BA427" s="20"/>
      <c r="BB427" s="1092"/>
      <c r="BC427" s="1092"/>
      <c r="BD427" s="1092"/>
      <c r="BE427" s="20"/>
      <c r="BF427" s="20"/>
      <c r="BG427" s="20"/>
      <c r="BH427" s="20"/>
      <c r="BI427" s="20"/>
      <c r="BJ427" s="20"/>
      <c r="BK427" s="20"/>
      <c r="BL427" s="20"/>
      <c r="BM427" s="20"/>
      <c r="BN427" s="20"/>
      <c r="BO427" s="20"/>
      <c r="BP427" s="20"/>
      <c r="BQ427" s="20"/>
      <c r="BR427" s="20"/>
      <c r="BS427" s="20"/>
    </row>
    <row r="428" spans="1:71">
      <c r="A428" s="24"/>
      <c r="B428" s="20"/>
      <c r="C428" s="20"/>
      <c r="D428" s="20"/>
      <c r="E428" s="20"/>
      <c r="F428" s="20"/>
      <c r="G428" s="20"/>
      <c r="H428" s="20"/>
      <c r="I428" s="20"/>
      <c r="J428" s="20"/>
      <c r="K428" s="20"/>
      <c r="L428" s="20"/>
      <c r="M428" s="20"/>
      <c r="N428" s="20"/>
      <c r="O428" s="20"/>
      <c r="P428" s="20"/>
      <c r="Q428" s="40"/>
      <c r="R428" s="20"/>
      <c r="S428" s="40"/>
      <c r="T428" s="20"/>
      <c r="U428" s="20"/>
      <c r="V428" s="20"/>
      <c r="W428" s="40"/>
      <c r="X428" s="40"/>
      <c r="Y428" s="40"/>
      <c r="Z428" s="20"/>
      <c r="AA428" s="20"/>
      <c r="AB428" s="40"/>
      <c r="AC428" s="20"/>
      <c r="AD428" s="20"/>
      <c r="AE428" s="40"/>
      <c r="AF428" s="20"/>
      <c r="AG428" s="20"/>
      <c r="AH428" s="20"/>
      <c r="AI428" s="20"/>
      <c r="AJ428" s="20"/>
      <c r="AK428" s="20"/>
      <c r="AL428" s="20"/>
      <c r="AM428" s="20"/>
      <c r="AN428" s="20"/>
      <c r="AO428" s="20"/>
      <c r="AP428" s="20"/>
      <c r="AQ428" s="40"/>
      <c r="AR428" s="20"/>
      <c r="AS428" s="20"/>
      <c r="AT428" s="20"/>
      <c r="AU428" s="880"/>
      <c r="AV428" s="880"/>
      <c r="AW428" s="880"/>
      <c r="AX428" s="880"/>
      <c r="AY428" s="20"/>
      <c r="AZ428" s="20"/>
      <c r="BA428" s="20"/>
      <c r="BB428" s="1092"/>
      <c r="BC428" s="1092"/>
      <c r="BD428" s="1092"/>
      <c r="BE428" s="20"/>
      <c r="BF428" s="20"/>
      <c r="BG428" s="20"/>
      <c r="BH428" s="20"/>
      <c r="BI428" s="20"/>
      <c r="BJ428" s="20"/>
      <c r="BK428" s="20"/>
      <c r="BL428" s="20"/>
      <c r="BM428" s="20"/>
      <c r="BN428" s="20"/>
      <c r="BO428" s="20"/>
      <c r="BP428" s="20"/>
      <c r="BQ428" s="20"/>
      <c r="BR428" s="20"/>
      <c r="BS428" s="20"/>
    </row>
    <row r="429" spans="1:71">
      <c r="A429" s="24"/>
      <c r="B429" s="20"/>
      <c r="C429" s="20"/>
      <c r="D429" s="20"/>
      <c r="E429" s="20"/>
      <c r="F429" s="20"/>
      <c r="G429" s="20"/>
      <c r="H429" s="20"/>
      <c r="I429" s="20"/>
      <c r="J429" s="20"/>
      <c r="K429" s="20"/>
      <c r="L429" s="20"/>
      <c r="M429" s="20"/>
      <c r="N429" s="20"/>
      <c r="O429" s="20"/>
      <c r="P429" s="20"/>
      <c r="Q429" s="40"/>
      <c r="R429" s="20"/>
      <c r="S429" s="40"/>
      <c r="T429" s="20"/>
      <c r="U429" s="20"/>
      <c r="V429" s="20"/>
      <c r="W429" s="40"/>
      <c r="X429" s="40"/>
      <c r="Y429" s="40"/>
      <c r="Z429" s="20"/>
      <c r="AA429" s="20"/>
      <c r="AB429" s="40"/>
      <c r="AC429" s="20"/>
      <c r="AD429" s="20"/>
      <c r="AE429" s="40"/>
      <c r="AF429" s="20"/>
      <c r="AG429" s="20"/>
      <c r="AH429" s="20"/>
      <c r="AI429" s="20"/>
      <c r="AJ429" s="20"/>
      <c r="AK429" s="20"/>
      <c r="AL429" s="20"/>
      <c r="AM429" s="20"/>
      <c r="AN429" s="20"/>
      <c r="AO429" s="20"/>
      <c r="AP429" s="20"/>
      <c r="AQ429" s="40"/>
      <c r="AR429" s="20"/>
      <c r="AS429" s="20"/>
      <c r="AT429" s="20"/>
      <c r="AU429" s="880"/>
      <c r="AV429" s="880"/>
      <c r="AW429" s="880"/>
      <c r="AX429" s="880"/>
      <c r="AY429" s="20"/>
      <c r="AZ429" s="20"/>
      <c r="BA429" s="20"/>
      <c r="BB429" s="1092"/>
      <c r="BC429" s="1092"/>
      <c r="BD429" s="1092"/>
      <c r="BE429" s="20"/>
      <c r="BF429" s="20"/>
      <c r="BG429" s="20"/>
      <c r="BH429" s="20"/>
      <c r="BI429" s="20"/>
      <c r="BJ429" s="20"/>
      <c r="BK429" s="20"/>
      <c r="BL429" s="20"/>
      <c r="BM429" s="20"/>
      <c r="BN429" s="20"/>
      <c r="BO429" s="20"/>
      <c r="BP429" s="20"/>
      <c r="BQ429" s="20"/>
      <c r="BR429" s="20"/>
      <c r="BS429" s="20"/>
    </row>
    <row r="430" spans="1:71">
      <c r="A430" s="24"/>
      <c r="B430" s="20"/>
      <c r="C430" s="20"/>
      <c r="D430" s="20"/>
      <c r="E430" s="20"/>
      <c r="F430" s="20"/>
      <c r="G430" s="20"/>
      <c r="H430" s="20"/>
      <c r="I430" s="20"/>
      <c r="J430" s="20"/>
      <c r="K430" s="20"/>
      <c r="L430" s="20"/>
      <c r="M430" s="20"/>
      <c r="N430" s="20"/>
      <c r="O430" s="20"/>
      <c r="P430" s="20"/>
      <c r="Q430" s="40"/>
      <c r="R430" s="20"/>
      <c r="S430" s="40"/>
      <c r="T430" s="20"/>
      <c r="U430" s="20"/>
      <c r="V430" s="20"/>
      <c r="W430" s="40"/>
      <c r="X430" s="40"/>
      <c r="Y430" s="40"/>
      <c r="Z430" s="20"/>
      <c r="AA430" s="20"/>
      <c r="AB430" s="40"/>
      <c r="AC430" s="20"/>
      <c r="AD430" s="20"/>
      <c r="AE430" s="40"/>
      <c r="AF430" s="20"/>
      <c r="AG430" s="20"/>
      <c r="AH430" s="20"/>
      <c r="AI430" s="20"/>
      <c r="AJ430" s="20"/>
      <c r="AK430" s="20"/>
      <c r="AL430" s="20"/>
      <c r="AM430" s="20"/>
      <c r="AN430" s="20"/>
      <c r="AO430" s="20"/>
      <c r="AP430" s="20"/>
      <c r="AQ430" s="40"/>
      <c r="AR430" s="20"/>
      <c r="AS430" s="20"/>
      <c r="AT430" s="20"/>
      <c r="AU430" s="880"/>
      <c r="AV430" s="880"/>
      <c r="AW430" s="880"/>
      <c r="AX430" s="880"/>
      <c r="AY430" s="20"/>
      <c r="AZ430" s="20"/>
      <c r="BA430" s="20"/>
      <c r="BB430" s="1092"/>
      <c r="BC430" s="1092"/>
      <c r="BD430" s="1092"/>
      <c r="BE430" s="20"/>
      <c r="BF430" s="20"/>
      <c r="BG430" s="20"/>
      <c r="BH430" s="20"/>
      <c r="BI430" s="20"/>
      <c r="BJ430" s="20"/>
      <c r="BK430" s="20"/>
      <c r="BL430" s="20"/>
      <c r="BM430" s="20"/>
      <c r="BN430" s="20"/>
      <c r="BO430" s="20"/>
      <c r="BP430" s="20"/>
      <c r="BQ430" s="20"/>
      <c r="BR430" s="20"/>
      <c r="BS430" s="20"/>
    </row>
    <row r="431" spans="1:71">
      <c r="A431" s="24"/>
      <c r="B431" s="20"/>
      <c r="C431" s="20"/>
      <c r="D431" s="20"/>
      <c r="E431" s="20"/>
      <c r="F431" s="20"/>
      <c r="G431" s="20"/>
      <c r="H431" s="20"/>
      <c r="I431" s="20"/>
      <c r="J431" s="20"/>
      <c r="K431" s="20"/>
      <c r="L431" s="20"/>
      <c r="M431" s="20"/>
      <c r="N431" s="20"/>
      <c r="O431" s="20"/>
      <c r="P431" s="20"/>
      <c r="Q431" s="40"/>
      <c r="R431" s="20"/>
      <c r="S431" s="40"/>
      <c r="T431" s="20"/>
      <c r="U431" s="20"/>
      <c r="V431" s="20"/>
      <c r="W431" s="40"/>
      <c r="X431" s="40"/>
      <c r="Y431" s="40"/>
      <c r="Z431" s="20"/>
      <c r="AA431" s="20"/>
      <c r="AB431" s="40"/>
      <c r="AC431" s="20"/>
      <c r="AD431" s="20"/>
      <c r="AE431" s="40"/>
      <c r="AF431" s="20"/>
      <c r="AG431" s="20"/>
      <c r="AH431" s="20"/>
      <c r="AI431" s="20"/>
      <c r="AJ431" s="20"/>
      <c r="AK431" s="20"/>
      <c r="AL431" s="20"/>
      <c r="AM431" s="20"/>
      <c r="AN431" s="20"/>
      <c r="AO431" s="20"/>
      <c r="AP431" s="20"/>
      <c r="AQ431" s="40"/>
      <c r="AR431" s="20"/>
      <c r="AS431" s="20"/>
      <c r="AT431" s="20"/>
      <c r="AU431" s="880"/>
      <c r="AV431" s="880"/>
      <c r="AW431" s="880"/>
      <c r="AX431" s="880"/>
      <c r="AY431" s="20"/>
      <c r="AZ431" s="20"/>
      <c r="BA431" s="20"/>
      <c r="BB431" s="1092"/>
      <c r="BC431" s="1092"/>
      <c r="BD431" s="1092"/>
      <c r="BE431" s="20"/>
      <c r="BF431" s="20"/>
      <c r="BG431" s="20"/>
      <c r="BH431" s="20"/>
      <c r="BI431" s="20"/>
      <c r="BJ431" s="20"/>
      <c r="BK431" s="20"/>
      <c r="BL431" s="20"/>
      <c r="BM431" s="20"/>
      <c r="BN431" s="20"/>
      <c r="BO431" s="20"/>
      <c r="BP431" s="20"/>
      <c r="BQ431" s="20"/>
      <c r="BR431" s="20"/>
      <c r="BS431" s="20"/>
    </row>
    <row r="432" spans="1:71">
      <c r="A432" s="24"/>
      <c r="B432" s="20"/>
      <c r="C432" s="20"/>
      <c r="D432" s="20"/>
      <c r="E432" s="20"/>
      <c r="F432" s="20"/>
      <c r="G432" s="20"/>
      <c r="H432" s="20"/>
      <c r="I432" s="20"/>
      <c r="J432" s="20"/>
      <c r="K432" s="20"/>
      <c r="L432" s="20"/>
      <c r="M432" s="20"/>
      <c r="N432" s="20"/>
      <c r="O432" s="20"/>
      <c r="P432" s="20"/>
      <c r="Q432" s="40"/>
      <c r="R432" s="20"/>
      <c r="S432" s="40"/>
      <c r="T432" s="20"/>
      <c r="U432" s="20"/>
      <c r="V432" s="20"/>
      <c r="W432" s="40"/>
      <c r="X432" s="40"/>
      <c r="Y432" s="40"/>
      <c r="Z432" s="20"/>
      <c r="AA432" s="20"/>
      <c r="AB432" s="40"/>
      <c r="AC432" s="20"/>
      <c r="AD432" s="20"/>
      <c r="AE432" s="40"/>
      <c r="AF432" s="20"/>
      <c r="AG432" s="20"/>
      <c r="AH432" s="20"/>
      <c r="AI432" s="20"/>
      <c r="AJ432" s="20"/>
      <c r="AK432" s="20"/>
      <c r="AL432" s="20"/>
      <c r="AM432" s="20"/>
      <c r="AN432" s="20"/>
      <c r="AO432" s="20"/>
      <c r="AP432" s="20"/>
      <c r="AQ432" s="40"/>
      <c r="AR432" s="20"/>
      <c r="AS432" s="20"/>
      <c r="AT432" s="20"/>
      <c r="AU432" s="880"/>
      <c r="AV432" s="880"/>
      <c r="AW432" s="880"/>
      <c r="AX432" s="880"/>
      <c r="AY432" s="20"/>
      <c r="AZ432" s="20"/>
      <c r="BA432" s="20"/>
      <c r="BB432" s="1092"/>
      <c r="BC432" s="1092"/>
      <c r="BD432" s="1092"/>
      <c r="BE432" s="20"/>
      <c r="BF432" s="20"/>
      <c r="BG432" s="20"/>
      <c r="BH432" s="20"/>
      <c r="BI432" s="20"/>
      <c r="BJ432" s="20"/>
      <c r="BK432" s="20"/>
      <c r="BL432" s="20"/>
      <c r="BM432" s="20"/>
      <c r="BN432" s="20"/>
      <c r="BO432" s="20"/>
      <c r="BP432" s="20"/>
      <c r="BQ432" s="20"/>
      <c r="BR432" s="20"/>
      <c r="BS432" s="20"/>
    </row>
    <row r="433" spans="1:71">
      <c r="A433" s="24"/>
      <c r="B433" s="20"/>
      <c r="C433" s="20"/>
      <c r="D433" s="20"/>
      <c r="E433" s="20"/>
      <c r="F433" s="20"/>
      <c r="G433" s="20"/>
      <c r="H433" s="20"/>
      <c r="I433" s="20"/>
      <c r="J433" s="20"/>
      <c r="K433" s="20"/>
      <c r="L433" s="20"/>
      <c r="M433" s="20"/>
      <c r="N433" s="20"/>
      <c r="O433" s="20"/>
      <c r="P433" s="20"/>
      <c r="Q433" s="40"/>
      <c r="R433" s="20"/>
      <c r="S433" s="40"/>
      <c r="T433" s="20"/>
      <c r="U433" s="20"/>
      <c r="V433" s="20"/>
      <c r="W433" s="40"/>
      <c r="X433" s="40"/>
      <c r="Y433" s="40"/>
      <c r="Z433" s="20"/>
      <c r="AA433" s="20"/>
      <c r="AB433" s="40"/>
      <c r="AC433" s="20"/>
      <c r="AD433" s="20"/>
      <c r="AE433" s="40"/>
      <c r="AF433" s="20"/>
      <c r="AG433" s="20"/>
      <c r="AH433" s="20"/>
      <c r="AI433" s="20"/>
      <c r="AJ433" s="20"/>
      <c r="AK433" s="20"/>
      <c r="AL433" s="20"/>
      <c r="AM433" s="20"/>
      <c r="AN433" s="20"/>
      <c r="AO433" s="20"/>
      <c r="AP433" s="20"/>
      <c r="AQ433" s="40"/>
      <c r="AR433" s="20"/>
      <c r="AS433" s="20"/>
      <c r="AT433" s="20"/>
      <c r="AU433" s="880"/>
      <c r="AV433" s="880"/>
      <c r="AW433" s="880"/>
      <c r="AX433" s="880"/>
      <c r="AY433" s="20"/>
      <c r="AZ433" s="20"/>
      <c r="BA433" s="20"/>
      <c r="BB433" s="1092"/>
      <c r="BC433" s="1092"/>
      <c r="BD433" s="1092"/>
      <c r="BE433" s="20"/>
      <c r="BF433" s="20"/>
      <c r="BG433" s="20"/>
      <c r="BH433" s="20"/>
      <c r="BI433" s="20"/>
      <c r="BJ433" s="20"/>
      <c r="BK433" s="20"/>
      <c r="BL433" s="20"/>
      <c r="BM433" s="20"/>
      <c r="BN433" s="20"/>
      <c r="BO433" s="20"/>
      <c r="BP433" s="20"/>
      <c r="BQ433" s="20"/>
      <c r="BR433" s="20"/>
      <c r="BS433" s="20"/>
    </row>
    <row r="434" spans="1:71">
      <c r="A434" s="24"/>
      <c r="B434" s="20"/>
      <c r="C434" s="20"/>
      <c r="D434" s="20"/>
      <c r="E434" s="20"/>
      <c r="F434" s="20"/>
      <c r="G434" s="20"/>
      <c r="H434" s="20"/>
      <c r="I434" s="20"/>
      <c r="J434" s="20"/>
      <c r="K434" s="20"/>
      <c r="L434" s="20"/>
      <c r="M434" s="20"/>
      <c r="N434" s="20"/>
      <c r="O434" s="20"/>
      <c r="P434" s="20"/>
      <c r="Q434" s="40"/>
      <c r="R434" s="20"/>
      <c r="S434" s="40"/>
      <c r="T434" s="20"/>
      <c r="U434" s="20"/>
      <c r="V434" s="20"/>
      <c r="W434" s="40"/>
      <c r="X434" s="40"/>
      <c r="Y434" s="40"/>
      <c r="Z434" s="20"/>
      <c r="AA434" s="20"/>
      <c r="AB434" s="40"/>
      <c r="AC434" s="20"/>
      <c r="AD434" s="20"/>
      <c r="AE434" s="40"/>
      <c r="AF434" s="20"/>
      <c r="AG434" s="20"/>
      <c r="AH434" s="20"/>
      <c r="AI434" s="20"/>
      <c r="AJ434" s="20"/>
      <c r="AK434" s="20"/>
      <c r="AL434" s="20"/>
      <c r="AM434" s="20"/>
      <c r="AN434" s="20"/>
      <c r="AO434" s="20"/>
      <c r="AP434" s="20"/>
      <c r="AQ434" s="40"/>
      <c r="AR434" s="20"/>
      <c r="AS434" s="20"/>
      <c r="AT434" s="20"/>
      <c r="AU434" s="880"/>
      <c r="AV434" s="880"/>
      <c r="AW434" s="880"/>
      <c r="AX434" s="880"/>
      <c r="AY434" s="20"/>
      <c r="AZ434" s="20"/>
      <c r="BA434" s="20"/>
      <c r="BB434" s="1092"/>
      <c r="BC434" s="1092"/>
      <c r="BD434" s="1092"/>
      <c r="BE434" s="20"/>
      <c r="BF434" s="20"/>
      <c r="BG434" s="20"/>
      <c r="BH434" s="20"/>
      <c r="BI434" s="20"/>
      <c r="BJ434" s="20"/>
      <c r="BK434" s="20"/>
      <c r="BL434" s="20"/>
      <c r="BM434" s="20"/>
      <c r="BN434" s="20"/>
      <c r="BO434" s="20"/>
      <c r="BP434" s="20"/>
      <c r="BQ434" s="20"/>
      <c r="BR434" s="20"/>
      <c r="BS434" s="20"/>
    </row>
    <row r="435" spans="1:71">
      <c r="A435" s="24"/>
      <c r="B435" s="20"/>
      <c r="C435" s="20"/>
      <c r="D435" s="20"/>
      <c r="E435" s="20"/>
      <c r="F435" s="20"/>
      <c r="G435" s="20"/>
      <c r="H435" s="20"/>
      <c r="I435" s="20"/>
      <c r="J435" s="20"/>
      <c r="K435" s="20"/>
      <c r="L435" s="20"/>
      <c r="M435" s="20"/>
      <c r="N435" s="20"/>
      <c r="O435" s="20"/>
      <c r="P435" s="20"/>
      <c r="Q435" s="40"/>
      <c r="R435" s="20"/>
      <c r="S435" s="40"/>
      <c r="T435" s="20"/>
      <c r="U435" s="20"/>
      <c r="V435" s="20"/>
      <c r="W435" s="40"/>
      <c r="X435" s="40"/>
      <c r="Y435" s="40"/>
      <c r="Z435" s="20"/>
      <c r="AA435" s="20"/>
      <c r="AB435" s="40"/>
      <c r="AC435" s="20"/>
      <c r="AD435" s="20"/>
      <c r="AE435" s="40"/>
      <c r="AF435" s="20"/>
      <c r="AG435" s="20"/>
      <c r="AH435" s="20"/>
      <c r="AI435" s="20"/>
      <c r="AJ435" s="20"/>
      <c r="AK435" s="20"/>
      <c r="AL435" s="20"/>
      <c r="AM435" s="20"/>
      <c r="AN435" s="20"/>
      <c r="AO435" s="20"/>
      <c r="AP435" s="20"/>
      <c r="AQ435" s="40"/>
      <c r="AR435" s="20"/>
      <c r="AS435" s="20"/>
      <c r="AT435" s="20"/>
      <c r="AU435" s="880"/>
      <c r="AV435" s="880"/>
      <c r="AW435" s="880"/>
      <c r="AX435" s="880"/>
      <c r="AY435" s="20"/>
      <c r="AZ435" s="20"/>
      <c r="BA435" s="20"/>
      <c r="BB435" s="1092"/>
      <c r="BC435" s="1092"/>
      <c r="BD435" s="1092"/>
      <c r="BE435" s="20"/>
      <c r="BF435" s="20"/>
      <c r="BG435" s="20"/>
      <c r="BH435" s="20"/>
      <c r="BI435" s="20"/>
      <c r="BJ435" s="20"/>
      <c r="BK435" s="20"/>
      <c r="BL435" s="20"/>
      <c r="BM435" s="20"/>
      <c r="BN435" s="20"/>
      <c r="BO435" s="20"/>
      <c r="BP435" s="20"/>
      <c r="BQ435" s="20"/>
      <c r="BR435" s="20"/>
      <c r="BS435" s="20"/>
    </row>
    <row r="436" spans="1:71">
      <c r="A436" s="24"/>
      <c r="B436" s="20"/>
      <c r="C436" s="20"/>
      <c r="D436" s="20"/>
      <c r="E436" s="20"/>
      <c r="F436" s="20"/>
      <c r="G436" s="20"/>
      <c r="H436" s="20"/>
      <c r="I436" s="20"/>
      <c r="J436" s="20"/>
      <c r="K436" s="20"/>
      <c r="L436" s="20"/>
      <c r="M436" s="20"/>
      <c r="N436" s="20"/>
      <c r="O436" s="20"/>
      <c r="P436" s="20"/>
      <c r="Q436" s="40"/>
      <c r="R436" s="20"/>
      <c r="S436" s="40"/>
      <c r="T436" s="20"/>
      <c r="U436" s="20"/>
      <c r="V436" s="20"/>
      <c r="W436" s="40"/>
      <c r="X436" s="40"/>
      <c r="Y436" s="40"/>
      <c r="Z436" s="20"/>
      <c r="AA436" s="20"/>
      <c r="AB436" s="40"/>
      <c r="AC436" s="20"/>
      <c r="AD436" s="20"/>
      <c r="AE436" s="40"/>
      <c r="AF436" s="20"/>
      <c r="AG436" s="20"/>
      <c r="AH436" s="20"/>
      <c r="AI436" s="20"/>
      <c r="AJ436" s="20"/>
      <c r="AK436" s="20"/>
      <c r="AL436" s="20"/>
      <c r="AM436" s="20"/>
      <c r="AN436" s="20"/>
      <c r="AO436" s="20"/>
      <c r="AP436" s="20"/>
      <c r="AQ436" s="40"/>
      <c r="AR436" s="20"/>
      <c r="AS436" s="20"/>
      <c r="AT436" s="20"/>
      <c r="AU436" s="880"/>
      <c r="AV436" s="880"/>
      <c r="AW436" s="880"/>
      <c r="AX436" s="880"/>
      <c r="AY436" s="20"/>
      <c r="AZ436" s="20"/>
      <c r="BA436" s="20"/>
      <c r="BB436" s="1092"/>
      <c r="BC436" s="1092"/>
      <c r="BD436" s="1092"/>
      <c r="BE436" s="20"/>
      <c r="BF436" s="20"/>
      <c r="BG436" s="20"/>
      <c r="BH436" s="20"/>
      <c r="BI436" s="20"/>
      <c r="BJ436" s="20"/>
      <c r="BK436" s="20"/>
      <c r="BL436" s="20"/>
      <c r="BM436" s="20"/>
      <c r="BN436" s="20"/>
      <c r="BO436" s="20"/>
      <c r="BP436" s="20"/>
      <c r="BQ436" s="20"/>
      <c r="BR436" s="20"/>
      <c r="BS436" s="20"/>
    </row>
    <row r="437" spans="1:71">
      <c r="A437" s="24"/>
      <c r="B437" s="20"/>
      <c r="C437" s="20"/>
      <c r="D437" s="20"/>
      <c r="E437" s="20"/>
      <c r="F437" s="20"/>
      <c r="G437" s="20"/>
      <c r="H437" s="20"/>
      <c r="I437" s="20"/>
      <c r="J437" s="20"/>
      <c r="K437" s="20"/>
      <c r="L437" s="20"/>
      <c r="M437" s="20"/>
      <c r="N437" s="20"/>
      <c r="O437" s="20"/>
      <c r="P437" s="20"/>
      <c r="Q437" s="40"/>
      <c r="R437" s="20"/>
      <c r="S437" s="40"/>
      <c r="T437" s="20"/>
      <c r="U437" s="20"/>
      <c r="V437" s="20"/>
      <c r="W437" s="40"/>
      <c r="X437" s="40"/>
      <c r="Y437" s="40"/>
      <c r="Z437" s="20"/>
      <c r="AA437" s="20"/>
      <c r="AB437" s="40"/>
      <c r="AC437" s="20"/>
      <c r="AD437" s="20"/>
      <c r="AE437" s="40"/>
      <c r="AF437" s="20"/>
      <c r="AG437" s="20"/>
      <c r="AH437" s="20"/>
      <c r="AI437" s="20"/>
      <c r="AJ437" s="20"/>
      <c r="AK437" s="20"/>
      <c r="AL437" s="20"/>
      <c r="AM437" s="20"/>
      <c r="AN437" s="20"/>
      <c r="AO437" s="20"/>
      <c r="AP437" s="20"/>
      <c r="AQ437" s="40"/>
      <c r="AR437" s="20"/>
      <c r="AS437" s="20"/>
      <c r="AT437" s="20"/>
      <c r="AU437" s="880"/>
      <c r="AV437" s="880"/>
      <c r="AW437" s="880"/>
      <c r="AX437" s="880"/>
      <c r="AY437" s="20"/>
      <c r="AZ437" s="20"/>
      <c r="BA437" s="20"/>
      <c r="BB437" s="1092"/>
      <c r="BC437" s="1092"/>
      <c r="BD437" s="1092"/>
      <c r="BE437" s="20"/>
      <c r="BF437" s="20"/>
      <c r="BG437" s="20"/>
      <c r="BH437" s="20"/>
      <c r="BI437" s="20"/>
      <c r="BJ437" s="20"/>
      <c r="BK437" s="20"/>
      <c r="BL437" s="20"/>
      <c r="BM437" s="20"/>
      <c r="BN437" s="20"/>
      <c r="BO437" s="20"/>
      <c r="BP437" s="20"/>
      <c r="BQ437" s="20"/>
      <c r="BR437" s="20"/>
      <c r="BS437" s="20"/>
    </row>
    <row r="438" spans="1:71">
      <c r="A438" s="24"/>
      <c r="B438" s="20"/>
      <c r="C438" s="20"/>
      <c r="D438" s="20"/>
      <c r="E438" s="20"/>
      <c r="F438" s="20"/>
      <c r="G438" s="20"/>
      <c r="H438" s="20"/>
      <c r="I438" s="20"/>
      <c r="J438" s="20"/>
      <c r="K438" s="20"/>
      <c r="L438" s="20"/>
      <c r="M438" s="20"/>
      <c r="N438" s="20"/>
      <c r="O438" s="20"/>
      <c r="P438" s="20"/>
      <c r="Q438" s="40"/>
      <c r="R438" s="20"/>
      <c r="S438" s="40"/>
      <c r="T438" s="20"/>
      <c r="U438" s="20"/>
      <c r="V438" s="20"/>
      <c r="W438" s="40"/>
      <c r="X438" s="40"/>
      <c r="Y438" s="40"/>
      <c r="Z438" s="20"/>
      <c r="AA438" s="20"/>
      <c r="AB438" s="40"/>
      <c r="AC438" s="20"/>
      <c r="AD438" s="20"/>
      <c r="AE438" s="40"/>
      <c r="AF438" s="20"/>
      <c r="AG438" s="20"/>
      <c r="AH438" s="20"/>
      <c r="AI438" s="20"/>
      <c r="AJ438" s="20"/>
      <c r="AK438" s="20"/>
      <c r="AL438" s="20"/>
      <c r="AM438" s="20"/>
      <c r="AN438" s="20"/>
      <c r="AO438" s="20"/>
      <c r="AP438" s="20"/>
      <c r="AQ438" s="40"/>
      <c r="AR438" s="20"/>
      <c r="AS438" s="20"/>
      <c r="AT438" s="20"/>
      <c r="AU438" s="880"/>
      <c r="AV438" s="880"/>
      <c r="AW438" s="880"/>
      <c r="AX438" s="880"/>
      <c r="AY438" s="20"/>
      <c r="AZ438" s="20"/>
      <c r="BA438" s="20"/>
      <c r="BB438" s="1092"/>
      <c r="BC438" s="1092"/>
      <c r="BD438" s="1092"/>
      <c r="BE438" s="20"/>
      <c r="BF438" s="20"/>
      <c r="BG438" s="20"/>
      <c r="BH438" s="20"/>
      <c r="BI438" s="20"/>
      <c r="BJ438" s="20"/>
      <c r="BK438" s="20"/>
      <c r="BL438" s="20"/>
      <c r="BM438" s="20"/>
      <c r="BN438" s="20"/>
      <c r="BO438" s="20"/>
      <c r="BP438" s="20"/>
      <c r="BQ438" s="20"/>
      <c r="BR438" s="20"/>
      <c r="BS438" s="20"/>
    </row>
    <row r="439" spans="1:71">
      <c r="A439" s="24"/>
      <c r="B439" s="20"/>
      <c r="C439" s="20"/>
      <c r="D439" s="20"/>
      <c r="E439" s="20"/>
      <c r="F439" s="20"/>
      <c r="G439" s="20"/>
      <c r="H439" s="20"/>
      <c r="I439" s="20"/>
      <c r="J439" s="20"/>
      <c r="K439" s="20"/>
      <c r="L439" s="20"/>
      <c r="M439" s="20"/>
      <c r="N439" s="20"/>
      <c r="O439" s="20"/>
      <c r="P439" s="20"/>
      <c r="Q439" s="40"/>
      <c r="R439" s="20"/>
      <c r="S439" s="40"/>
      <c r="T439" s="20"/>
      <c r="U439" s="20"/>
      <c r="V439" s="20"/>
      <c r="W439" s="40"/>
      <c r="X439" s="40"/>
      <c r="Y439" s="40"/>
      <c r="Z439" s="20"/>
      <c r="AA439" s="20"/>
      <c r="AB439" s="40"/>
      <c r="AC439" s="20"/>
      <c r="AD439" s="20"/>
      <c r="AE439" s="40"/>
      <c r="AF439" s="20"/>
      <c r="AG439" s="20"/>
      <c r="AH439" s="20"/>
      <c r="AI439" s="20"/>
      <c r="AJ439" s="20"/>
      <c r="AK439" s="20"/>
      <c r="AL439" s="20"/>
      <c r="AM439" s="20"/>
      <c r="AN439" s="20"/>
      <c r="AO439" s="20"/>
      <c r="AP439" s="20"/>
      <c r="AQ439" s="40"/>
      <c r="AR439" s="20"/>
      <c r="AS439" s="20"/>
      <c r="AT439" s="20"/>
      <c r="AU439" s="880"/>
      <c r="AV439" s="880"/>
      <c r="AW439" s="880"/>
      <c r="AX439" s="880"/>
      <c r="AY439" s="20"/>
      <c r="AZ439" s="20"/>
      <c r="BA439" s="20"/>
      <c r="BB439" s="1092"/>
      <c r="BC439" s="1092"/>
      <c r="BD439" s="1092"/>
      <c r="BE439" s="20"/>
      <c r="BF439" s="20"/>
      <c r="BG439" s="20"/>
      <c r="BH439" s="20"/>
      <c r="BI439" s="20"/>
      <c r="BJ439" s="20"/>
      <c r="BK439" s="20"/>
      <c r="BL439" s="20"/>
      <c r="BM439" s="20"/>
      <c r="BN439" s="20"/>
      <c r="BO439" s="20"/>
      <c r="BP439" s="20"/>
      <c r="BQ439" s="20"/>
      <c r="BR439" s="20"/>
      <c r="BS439" s="20"/>
    </row>
    <row r="440" spans="1:71">
      <c r="A440" s="24"/>
      <c r="B440" s="20"/>
      <c r="C440" s="20"/>
      <c r="D440" s="20"/>
      <c r="E440" s="20"/>
      <c r="F440" s="20"/>
      <c r="G440" s="20"/>
      <c r="H440" s="20"/>
      <c r="I440" s="20"/>
      <c r="J440" s="20"/>
      <c r="K440" s="20"/>
      <c r="L440" s="20"/>
      <c r="M440" s="20"/>
      <c r="N440" s="20"/>
      <c r="O440" s="20"/>
      <c r="P440" s="20"/>
      <c r="Q440" s="40"/>
      <c r="R440" s="20"/>
      <c r="S440" s="40"/>
      <c r="T440" s="20"/>
      <c r="U440" s="20"/>
      <c r="V440" s="20"/>
      <c r="W440" s="40"/>
      <c r="X440" s="40"/>
      <c r="Y440" s="40"/>
      <c r="Z440" s="20"/>
      <c r="AA440" s="20"/>
      <c r="AB440" s="40"/>
      <c r="AC440" s="20"/>
      <c r="AD440" s="20"/>
      <c r="AE440" s="40"/>
      <c r="AF440" s="20"/>
      <c r="AG440" s="20"/>
      <c r="AH440" s="20"/>
      <c r="AI440" s="20"/>
      <c r="AJ440" s="20"/>
      <c r="AK440" s="20"/>
      <c r="AL440" s="20"/>
      <c r="AM440" s="20"/>
      <c r="AN440" s="20"/>
      <c r="AO440" s="20"/>
      <c r="AP440" s="20"/>
      <c r="AQ440" s="40"/>
      <c r="AR440" s="20"/>
      <c r="AS440" s="20"/>
      <c r="AT440" s="20"/>
      <c r="AU440" s="880"/>
      <c r="AV440" s="880"/>
      <c r="AW440" s="880"/>
      <c r="AX440" s="880"/>
      <c r="AY440" s="20"/>
      <c r="AZ440" s="20"/>
      <c r="BA440" s="20"/>
      <c r="BB440" s="1092"/>
      <c r="BC440" s="1092"/>
      <c r="BD440" s="1092"/>
      <c r="BE440" s="20"/>
      <c r="BF440" s="20"/>
      <c r="BG440" s="20"/>
      <c r="BH440" s="20"/>
      <c r="BI440" s="20"/>
      <c r="BJ440" s="20"/>
      <c r="BK440" s="20"/>
      <c r="BL440" s="20"/>
      <c r="BM440" s="20"/>
      <c r="BN440" s="20"/>
      <c r="BO440" s="20"/>
      <c r="BP440" s="20"/>
      <c r="BQ440" s="20"/>
      <c r="BR440" s="20"/>
      <c r="BS440" s="20"/>
    </row>
    <row r="441" spans="1:71">
      <c r="A441" s="24"/>
      <c r="B441" s="20"/>
      <c r="C441" s="20"/>
      <c r="D441" s="20"/>
      <c r="E441" s="20"/>
      <c r="F441" s="20"/>
      <c r="G441" s="20"/>
      <c r="H441" s="20"/>
      <c r="I441" s="20"/>
      <c r="J441" s="20"/>
      <c r="K441" s="20"/>
      <c r="L441" s="20"/>
      <c r="M441" s="20"/>
      <c r="N441" s="20"/>
      <c r="O441" s="20"/>
      <c r="P441" s="20"/>
      <c r="Q441" s="40"/>
      <c r="R441" s="20"/>
      <c r="S441" s="40"/>
      <c r="T441" s="20"/>
      <c r="U441" s="20"/>
      <c r="V441" s="20"/>
      <c r="W441" s="40"/>
      <c r="X441" s="40"/>
      <c r="Y441" s="40"/>
      <c r="Z441" s="20"/>
      <c r="AA441" s="20"/>
      <c r="AB441" s="40"/>
      <c r="AC441" s="20"/>
      <c r="AD441" s="20"/>
      <c r="AE441" s="40"/>
      <c r="AF441" s="20"/>
      <c r="AG441" s="20"/>
      <c r="AH441" s="20"/>
      <c r="AI441" s="20"/>
      <c r="AJ441" s="20"/>
      <c r="AK441" s="20"/>
      <c r="AL441" s="20"/>
      <c r="AM441" s="20"/>
      <c r="AN441" s="20"/>
      <c r="AO441" s="20"/>
      <c r="AP441" s="20"/>
      <c r="AQ441" s="40"/>
      <c r="AR441" s="20"/>
      <c r="AS441" s="20"/>
      <c r="AT441" s="20"/>
      <c r="AU441" s="880"/>
      <c r="AV441" s="880"/>
      <c r="AW441" s="880"/>
      <c r="AX441" s="880"/>
      <c r="AY441" s="20"/>
      <c r="AZ441" s="20"/>
      <c r="BA441" s="20"/>
      <c r="BB441" s="1092"/>
      <c r="BC441" s="1092"/>
      <c r="BD441" s="1092"/>
      <c r="BE441" s="20"/>
      <c r="BF441" s="20"/>
      <c r="BG441" s="20"/>
      <c r="BH441" s="20"/>
      <c r="BI441" s="20"/>
      <c r="BJ441" s="20"/>
      <c r="BK441" s="20"/>
      <c r="BL441" s="20"/>
      <c r="BM441" s="20"/>
      <c r="BN441" s="20"/>
      <c r="BO441" s="20"/>
      <c r="BP441" s="20"/>
      <c r="BQ441" s="20"/>
      <c r="BR441" s="20"/>
      <c r="BS441" s="20"/>
    </row>
    <row r="442" spans="1:71">
      <c r="A442" s="24"/>
      <c r="B442" s="20"/>
      <c r="C442" s="20"/>
      <c r="D442" s="20"/>
      <c r="E442" s="20"/>
      <c r="F442" s="20"/>
      <c r="G442" s="20"/>
      <c r="H442" s="20"/>
      <c r="I442" s="20"/>
      <c r="J442" s="20"/>
      <c r="K442" s="20"/>
      <c r="L442" s="20"/>
      <c r="M442" s="20"/>
      <c r="N442" s="20"/>
      <c r="O442" s="20"/>
      <c r="P442" s="20"/>
      <c r="Q442" s="40"/>
      <c r="R442" s="20"/>
      <c r="S442" s="40"/>
      <c r="T442" s="20"/>
      <c r="U442" s="20"/>
      <c r="V442" s="20"/>
      <c r="W442" s="40"/>
      <c r="X442" s="40"/>
      <c r="Y442" s="40"/>
      <c r="Z442" s="20"/>
      <c r="AA442" s="20"/>
      <c r="AB442" s="40"/>
      <c r="AC442" s="20"/>
      <c r="AD442" s="20"/>
      <c r="AE442" s="40"/>
      <c r="AF442" s="20"/>
      <c r="AG442" s="20"/>
      <c r="AH442" s="20"/>
      <c r="AI442" s="20"/>
      <c r="AJ442" s="20"/>
      <c r="AK442" s="20"/>
      <c r="AL442" s="20"/>
      <c r="AM442" s="20"/>
      <c r="AN442" s="20"/>
      <c r="AO442" s="20"/>
      <c r="AP442" s="20"/>
      <c r="AQ442" s="40"/>
      <c r="AR442" s="20"/>
      <c r="AS442" s="20"/>
      <c r="AT442" s="20"/>
      <c r="AU442" s="880"/>
      <c r="AV442" s="880"/>
      <c r="AW442" s="880"/>
      <c r="AX442" s="880"/>
      <c r="AY442" s="20"/>
      <c r="AZ442" s="20"/>
      <c r="BA442" s="20"/>
      <c r="BB442" s="1092"/>
      <c r="BC442" s="1092"/>
      <c r="BD442" s="1092"/>
      <c r="BE442" s="20"/>
      <c r="BF442" s="20"/>
      <c r="BG442" s="20"/>
      <c r="BH442" s="20"/>
      <c r="BI442" s="20"/>
      <c r="BJ442" s="20"/>
      <c r="BK442" s="20"/>
      <c r="BL442" s="20"/>
      <c r="BM442" s="20"/>
      <c r="BN442" s="20"/>
      <c r="BO442" s="20"/>
      <c r="BP442" s="20"/>
      <c r="BQ442" s="20"/>
      <c r="BR442" s="20"/>
      <c r="BS442" s="20"/>
    </row>
    <row r="443" spans="1:71">
      <c r="A443" s="24"/>
      <c r="B443" s="20"/>
      <c r="C443" s="20"/>
      <c r="D443" s="20"/>
      <c r="E443" s="20"/>
      <c r="F443" s="20"/>
      <c r="G443" s="20"/>
      <c r="H443" s="20"/>
      <c r="I443" s="20"/>
      <c r="J443" s="20"/>
      <c r="K443" s="20"/>
      <c r="L443" s="20"/>
      <c r="M443" s="20"/>
      <c r="N443" s="20"/>
      <c r="O443" s="20"/>
      <c r="P443" s="20"/>
      <c r="Q443" s="40"/>
      <c r="R443" s="20"/>
      <c r="S443" s="40"/>
      <c r="T443" s="20"/>
      <c r="U443" s="20"/>
      <c r="V443" s="20"/>
      <c r="W443" s="40"/>
      <c r="X443" s="40"/>
      <c r="Y443" s="40"/>
      <c r="Z443" s="20"/>
      <c r="AA443" s="20"/>
      <c r="AB443" s="40"/>
      <c r="AC443" s="20"/>
      <c r="AD443" s="20"/>
      <c r="AE443" s="40"/>
      <c r="AF443" s="20"/>
      <c r="AG443" s="20"/>
      <c r="AH443" s="20"/>
      <c r="AI443" s="20"/>
      <c r="AJ443" s="20"/>
      <c r="AK443" s="20"/>
      <c r="AL443" s="20"/>
      <c r="AM443" s="20"/>
      <c r="AN443" s="20"/>
      <c r="AO443" s="20"/>
      <c r="AP443" s="20"/>
      <c r="AQ443" s="40"/>
      <c r="AR443" s="20"/>
      <c r="AS443" s="20"/>
      <c r="AT443" s="20"/>
      <c r="AU443" s="880"/>
      <c r="AV443" s="880"/>
      <c r="AW443" s="880"/>
      <c r="AX443" s="880"/>
      <c r="AY443" s="20"/>
      <c r="AZ443" s="20"/>
      <c r="BA443" s="20"/>
      <c r="BB443" s="1092"/>
      <c r="BC443" s="1092"/>
      <c r="BD443" s="1092"/>
      <c r="BE443" s="20"/>
      <c r="BF443" s="20"/>
      <c r="BG443" s="20"/>
      <c r="BH443" s="20"/>
      <c r="BI443" s="20"/>
      <c r="BJ443" s="20"/>
      <c r="BK443" s="20"/>
      <c r="BL443" s="20"/>
      <c r="BM443" s="20"/>
      <c r="BN443" s="20"/>
      <c r="BO443" s="20"/>
      <c r="BP443" s="20"/>
      <c r="BQ443" s="20"/>
      <c r="BR443" s="20"/>
      <c r="BS443" s="20"/>
    </row>
    <row r="444" spans="1:71">
      <c r="A444" s="24"/>
      <c r="B444" s="20"/>
      <c r="C444" s="20"/>
      <c r="D444" s="20"/>
      <c r="E444" s="20"/>
      <c r="F444" s="20"/>
      <c r="G444" s="20"/>
      <c r="H444" s="20"/>
      <c r="I444" s="20"/>
      <c r="J444" s="20"/>
      <c r="K444" s="20"/>
      <c r="L444" s="20"/>
      <c r="M444" s="20"/>
      <c r="N444" s="20"/>
      <c r="O444" s="20"/>
      <c r="P444" s="20"/>
      <c r="Q444" s="40"/>
      <c r="R444" s="20"/>
      <c r="S444" s="40"/>
      <c r="T444" s="20"/>
      <c r="U444" s="20"/>
      <c r="V444" s="20"/>
      <c r="W444" s="40"/>
      <c r="X444" s="40"/>
      <c r="Y444" s="40"/>
      <c r="Z444" s="20"/>
      <c r="AA444" s="20"/>
      <c r="AB444" s="40"/>
      <c r="AC444" s="20"/>
      <c r="AD444" s="20"/>
      <c r="AE444" s="40"/>
      <c r="AF444" s="20"/>
      <c r="AG444" s="20"/>
      <c r="AH444" s="20"/>
      <c r="AI444" s="20"/>
      <c r="AJ444" s="20"/>
      <c r="AK444" s="20"/>
      <c r="AL444" s="20"/>
      <c r="AM444" s="20"/>
      <c r="AN444" s="20"/>
      <c r="AO444" s="20"/>
      <c r="AP444" s="20"/>
      <c r="AQ444" s="40"/>
      <c r="AR444" s="20"/>
      <c r="AS444" s="20"/>
      <c r="AT444" s="20"/>
      <c r="AU444" s="880"/>
      <c r="AV444" s="880"/>
      <c r="AW444" s="880"/>
      <c r="AX444" s="880"/>
      <c r="AY444" s="20"/>
      <c r="AZ444" s="20"/>
      <c r="BA444" s="20"/>
      <c r="BB444" s="1092"/>
      <c r="BC444" s="1092"/>
      <c r="BD444" s="1092"/>
      <c r="BE444" s="20"/>
      <c r="BF444" s="20"/>
      <c r="BG444" s="20"/>
      <c r="BH444" s="20"/>
      <c r="BI444" s="20"/>
      <c r="BJ444" s="20"/>
      <c r="BK444" s="20"/>
      <c r="BL444" s="20"/>
      <c r="BM444" s="20"/>
      <c r="BN444" s="20"/>
      <c r="BO444" s="20"/>
      <c r="BP444" s="20"/>
      <c r="BQ444" s="20"/>
      <c r="BR444" s="20"/>
      <c r="BS444" s="20"/>
    </row>
    <row r="445" spans="1:71">
      <c r="A445" s="24"/>
      <c r="B445" s="20"/>
      <c r="C445" s="20"/>
      <c r="D445" s="20"/>
      <c r="E445" s="20"/>
      <c r="F445" s="20"/>
      <c r="G445" s="20"/>
      <c r="H445" s="20"/>
      <c r="I445" s="20"/>
      <c r="J445" s="20"/>
      <c r="K445" s="20"/>
      <c r="L445" s="20"/>
      <c r="M445" s="20"/>
      <c r="N445" s="20"/>
      <c r="O445" s="20"/>
      <c r="P445" s="20"/>
      <c r="Q445" s="40"/>
      <c r="R445" s="20"/>
      <c r="S445" s="40"/>
      <c r="T445" s="20"/>
      <c r="U445" s="20"/>
      <c r="V445" s="20"/>
      <c r="W445" s="40"/>
      <c r="X445" s="40"/>
      <c r="Y445" s="40"/>
      <c r="Z445" s="20"/>
      <c r="AA445" s="20"/>
      <c r="AB445" s="40"/>
      <c r="AC445" s="20"/>
      <c r="AD445" s="20"/>
      <c r="AE445" s="40"/>
      <c r="AF445" s="20"/>
      <c r="AG445" s="20"/>
      <c r="AH445" s="20"/>
      <c r="AI445" s="20"/>
      <c r="AJ445" s="20"/>
      <c r="AK445" s="20"/>
      <c r="AL445" s="20"/>
      <c r="AM445" s="20"/>
      <c r="AN445" s="20"/>
      <c r="AO445" s="20"/>
      <c r="AP445" s="20"/>
      <c r="AQ445" s="40"/>
      <c r="AR445" s="20"/>
      <c r="AS445" s="20"/>
      <c r="AT445" s="20"/>
      <c r="AU445" s="880"/>
      <c r="AV445" s="880"/>
      <c r="AW445" s="880"/>
      <c r="AX445" s="880"/>
      <c r="AY445" s="20"/>
      <c r="AZ445" s="20"/>
      <c r="BA445" s="20"/>
      <c r="BB445" s="1092"/>
      <c r="BC445" s="1092"/>
      <c r="BD445" s="1092"/>
      <c r="BE445" s="20"/>
      <c r="BF445" s="20"/>
      <c r="BG445" s="20"/>
      <c r="BH445" s="20"/>
      <c r="BI445" s="20"/>
      <c r="BJ445" s="20"/>
      <c r="BK445" s="20"/>
      <c r="BL445" s="20"/>
      <c r="BM445" s="20"/>
      <c r="BN445" s="20"/>
      <c r="BO445" s="20"/>
      <c r="BP445" s="20"/>
      <c r="BQ445" s="20"/>
      <c r="BR445" s="20"/>
      <c r="BS445" s="20"/>
    </row>
    <row r="446" spans="1:71">
      <c r="A446" s="24"/>
      <c r="B446" s="20"/>
      <c r="C446" s="20"/>
      <c r="D446" s="20"/>
      <c r="E446" s="20"/>
      <c r="F446" s="20"/>
      <c r="G446" s="20"/>
      <c r="H446" s="20"/>
      <c r="I446" s="20"/>
      <c r="J446" s="20"/>
      <c r="K446" s="20"/>
      <c r="L446" s="20"/>
      <c r="M446" s="20"/>
      <c r="N446" s="20"/>
      <c r="O446" s="20"/>
      <c r="P446" s="20"/>
      <c r="Q446" s="40"/>
      <c r="R446" s="20"/>
      <c r="S446" s="40"/>
      <c r="T446" s="20"/>
      <c r="U446" s="20"/>
      <c r="V446" s="20"/>
      <c r="W446" s="40"/>
      <c r="X446" s="40"/>
      <c r="Y446" s="40"/>
      <c r="Z446" s="20"/>
      <c r="AA446" s="20"/>
      <c r="AB446" s="40"/>
      <c r="AC446" s="20"/>
      <c r="AD446" s="20"/>
      <c r="AE446" s="40"/>
      <c r="AF446" s="20"/>
      <c r="AG446" s="20"/>
      <c r="AH446" s="20"/>
      <c r="AI446" s="20"/>
      <c r="AJ446" s="20"/>
      <c r="AK446" s="20"/>
      <c r="AL446" s="20"/>
      <c r="AM446" s="20"/>
      <c r="AN446" s="20"/>
      <c r="AO446" s="20"/>
      <c r="AP446" s="20"/>
      <c r="AQ446" s="40"/>
      <c r="AR446" s="20"/>
      <c r="AS446" s="20"/>
      <c r="AT446" s="20"/>
      <c r="AU446" s="880"/>
      <c r="AV446" s="880"/>
      <c r="AW446" s="880"/>
      <c r="AX446" s="880"/>
      <c r="AY446" s="20"/>
      <c r="AZ446" s="20"/>
      <c r="BA446" s="20"/>
      <c r="BB446" s="1092"/>
      <c r="BC446" s="1092"/>
      <c r="BD446" s="1092"/>
      <c r="BE446" s="20"/>
      <c r="BF446" s="20"/>
      <c r="BG446" s="20"/>
      <c r="BH446" s="20"/>
      <c r="BI446" s="20"/>
      <c r="BJ446" s="20"/>
      <c r="BK446" s="20"/>
      <c r="BL446" s="20"/>
      <c r="BM446" s="20"/>
      <c r="BN446" s="20"/>
      <c r="BO446" s="20"/>
      <c r="BP446" s="20"/>
      <c r="BQ446" s="20"/>
      <c r="BR446" s="20"/>
      <c r="BS446" s="20"/>
    </row>
    <row r="447" spans="1:71">
      <c r="A447" s="24"/>
      <c r="B447" s="20"/>
      <c r="C447" s="20"/>
      <c r="D447" s="20"/>
      <c r="E447" s="20"/>
      <c r="F447" s="20"/>
      <c r="G447" s="20"/>
      <c r="H447" s="20"/>
      <c r="I447" s="20"/>
      <c r="J447" s="20"/>
      <c r="K447" s="20"/>
      <c r="L447" s="20"/>
      <c r="M447" s="20"/>
      <c r="N447" s="20"/>
      <c r="O447" s="20"/>
      <c r="P447" s="20"/>
      <c r="Q447" s="40"/>
      <c r="R447" s="20"/>
      <c r="S447" s="40"/>
      <c r="T447" s="20"/>
      <c r="U447" s="20"/>
      <c r="V447" s="20"/>
      <c r="W447" s="40"/>
      <c r="X447" s="40"/>
      <c r="Y447" s="40"/>
      <c r="Z447" s="20"/>
      <c r="AA447" s="20"/>
      <c r="AB447" s="40"/>
      <c r="AC447" s="20"/>
      <c r="AD447" s="20"/>
      <c r="AE447" s="40"/>
      <c r="AF447" s="20"/>
      <c r="AG447" s="20"/>
      <c r="AH447" s="20"/>
      <c r="AI447" s="20"/>
      <c r="AJ447" s="20"/>
      <c r="AK447" s="20"/>
      <c r="AL447" s="20"/>
      <c r="AM447" s="20"/>
      <c r="AN447" s="20"/>
      <c r="AO447" s="20"/>
      <c r="AP447" s="20"/>
      <c r="AQ447" s="40"/>
      <c r="AR447" s="20"/>
      <c r="AS447" s="20"/>
      <c r="AT447" s="20"/>
      <c r="AU447" s="880"/>
      <c r="AV447" s="880"/>
      <c r="AW447" s="880"/>
      <c r="AX447" s="880"/>
      <c r="AY447" s="20"/>
      <c r="AZ447" s="20"/>
      <c r="BA447" s="20"/>
      <c r="BB447" s="1092"/>
      <c r="BC447" s="1092"/>
      <c r="BD447" s="1092"/>
      <c r="BE447" s="20"/>
      <c r="BF447" s="20"/>
      <c r="BG447" s="20"/>
      <c r="BH447" s="20"/>
      <c r="BI447" s="20"/>
      <c r="BJ447" s="20"/>
      <c r="BK447" s="20"/>
      <c r="BL447" s="20"/>
      <c r="BM447" s="20"/>
      <c r="BN447" s="20"/>
      <c r="BO447" s="20"/>
      <c r="BP447" s="20"/>
      <c r="BQ447" s="20"/>
      <c r="BR447" s="20"/>
      <c r="BS447" s="20"/>
    </row>
    <row r="448" spans="1:71">
      <c r="A448" s="24"/>
      <c r="B448" s="20"/>
      <c r="C448" s="20"/>
      <c r="D448" s="20"/>
      <c r="E448" s="20"/>
      <c r="F448" s="20"/>
      <c r="G448" s="20"/>
      <c r="H448" s="20"/>
      <c r="I448" s="20"/>
      <c r="J448" s="20"/>
      <c r="K448" s="20"/>
      <c r="L448" s="20"/>
      <c r="M448" s="20"/>
      <c r="N448" s="20"/>
      <c r="O448" s="20"/>
      <c r="P448" s="20"/>
      <c r="Q448" s="40"/>
      <c r="R448" s="20"/>
      <c r="S448" s="40"/>
      <c r="T448" s="20"/>
      <c r="U448" s="20"/>
      <c r="V448" s="20"/>
      <c r="W448" s="40"/>
      <c r="X448" s="40"/>
      <c r="Y448" s="40"/>
      <c r="Z448" s="20"/>
      <c r="AA448" s="20"/>
      <c r="AB448" s="40"/>
      <c r="AC448" s="20"/>
      <c r="AD448" s="20"/>
      <c r="AE448" s="40"/>
      <c r="AF448" s="20"/>
      <c r="AG448" s="20"/>
      <c r="AH448" s="20"/>
      <c r="AI448" s="20"/>
      <c r="AJ448" s="20"/>
      <c r="AK448" s="20"/>
      <c r="AL448" s="20"/>
      <c r="AM448" s="20"/>
      <c r="AN448" s="20"/>
      <c r="AO448" s="20"/>
      <c r="AP448" s="20"/>
      <c r="AQ448" s="40"/>
      <c r="AR448" s="20"/>
      <c r="AS448" s="20"/>
      <c r="AT448" s="20"/>
      <c r="AU448" s="880"/>
      <c r="AV448" s="880"/>
      <c r="AW448" s="880"/>
      <c r="AX448" s="880"/>
      <c r="AY448" s="20"/>
      <c r="AZ448" s="20"/>
      <c r="BA448" s="20"/>
      <c r="BB448" s="1092"/>
      <c r="BC448" s="1092"/>
      <c r="BD448" s="1092"/>
      <c r="BE448" s="20"/>
      <c r="BF448" s="20"/>
      <c r="BG448" s="20"/>
      <c r="BH448" s="20"/>
      <c r="BI448" s="20"/>
      <c r="BJ448" s="20"/>
      <c r="BK448" s="20"/>
      <c r="BL448" s="20"/>
      <c r="BM448" s="20"/>
      <c r="BN448" s="20"/>
      <c r="BO448" s="20"/>
      <c r="BP448" s="20"/>
      <c r="BQ448" s="20"/>
      <c r="BR448" s="20"/>
      <c r="BS448" s="20"/>
    </row>
    <row r="449" spans="1:71">
      <c r="A449" s="24"/>
      <c r="B449" s="20"/>
      <c r="C449" s="20"/>
      <c r="D449" s="20"/>
      <c r="E449" s="20"/>
      <c r="F449" s="20"/>
      <c r="G449" s="20"/>
      <c r="H449" s="20"/>
      <c r="I449" s="20"/>
      <c r="J449" s="20"/>
      <c r="K449" s="20"/>
      <c r="L449" s="20"/>
      <c r="M449" s="20"/>
      <c r="N449" s="20"/>
      <c r="O449" s="20"/>
      <c r="P449" s="20"/>
      <c r="Q449" s="40"/>
      <c r="R449" s="20"/>
      <c r="S449" s="40"/>
      <c r="T449" s="20"/>
      <c r="U449" s="20"/>
      <c r="V449" s="20"/>
      <c r="W449" s="40"/>
      <c r="X449" s="40"/>
      <c r="Y449" s="40"/>
      <c r="Z449" s="20"/>
      <c r="AA449" s="20"/>
      <c r="AB449" s="40"/>
      <c r="AC449" s="20"/>
      <c r="AD449" s="20"/>
      <c r="AE449" s="40"/>
      <c r="AF449" s="20"/>
      <c r="AG449" s="20"/>
      <c r="AH449" s="20"/>
      <c r="AI449" s="20"/>
      <c r="AJ449" s="20"/>
      <c r="AK449" s="20"/>
      <c r="AL449" s="20"/>
      <c r="AM449" s="20"/>
      <c r="AN449" s="20"/>
      <c r="AO449" s="20"/>
      <c r="AP449" s="20"/>
      <c r="AQ449" s="40"/>
      <c r="AR449" s="20"/>
      <c r="AS449" s="20"/>
      <c r="AT449" s="20"/>
      <c r="AU449" s="880"/>
      <c r="AV449" s="880"/>
      <c r="AW449" s="880"/>
      <c r="AX449" s="880"/>
      <c r="AY449" s="20"/>
      <c r="AZ449" s="20"/>
      <c r="BA449" s="20"/>
      <c r="BB449" s="1092"/>
      <c r="BC449" s="1092"/>
      <c r="BD449" s="1092"/>
      <c r="BE449" s="20"/>
      <c r="BF449" s="20"/>
      <c r="BG449" s="20"/>
      <c r="BH449" s="20"/>
      <c r="BI449" s="20"/>
      <c r="BJ449" s="20"/>
      <c r="BK449" s="20"/>
      <c r="BL449" s="20"/>
      <c r="BM449" s="20"/>
      <c r="BN449" s="20"/>
      <c r="BO449" s="20"/>
      <c r="BP449" s="20"/>
      <c r="BQ449" s="20"/>
      <c r="BR449" s="20"/>
      <c r="BS449" s="20"/>
    </row>
    <row r="450" spans="1:71">
      <c r="A450" s="24"/>
      <c r="B450" s="20"/>
      <c r="C450" s="20"/>
      <c r="D450" s="20"/>
      <c r="E450" s="20"/>
      <c r="F450" s="20"/>
      <c r="G450" s="20"/>
      <c r="H450" s="20"/>
      <c r="I450" s="20"/>
      <c r="J450" s="20"/>
      <c r="K450" s="20"/>
      <c r="L450" s="20"/>
      <c r="M450" s="20"/>
      <c r="N450" s="20"/>
      <c r="O450" s="20"/>
      <c r="P450" s="20"/>
      <c r="Q450" s="40"/>
      <c r="R450" s="20"/>
      <c r="S450" s="40"/>
      <c r="T450" s="20"/>
      <c r="U450" s="20"/>
      <c r="V450" s="20"/>
      <c r="W450" s="40"/>
      <c r="X450" s="40"/>
      <c r="Y450" s="40"/>
      <c r="Z450" s="20"/>
      <c r="AA450" s="20"/>
      <c r="AB450" s="40"/>
      <c r="AC450" s="20"/>
      <c r="AD450" s="20"/>
      <c r="AE450" s="40"/>
      <c r="AF450" s="20"/>
      <c r="AG450" s="20"/>
      <c r="AH450" s="20"/>
      <c r="AI450" s="20"/>
      <c r="AJ450" s="20"/>
      <c r="AK450" s="20"/>
      <c r="AL450" s="20"/>
      <c r="AM450" s="20"/>
      <c r="AN450" s="20"/>
      <c r="AO450" s="20"/>
      <c r="AP450" s="20"/>
      <c r="AQ450" s="40"/>
      <c r="AR450" s="20"/>
      <c r="AS450" s="20"/>
      <c r="AT450" s="20"/>
      <c r="AU450" s="880"/>
      <c r="AV450" s="880"/>
      <c r="AW450" s="880"/>
      <c r="AX450" s="880"/>
      <c r="AY450" s="20"/>
      <c r="AZ450" s="20"/>
      <c r="BA450" s="20"/>
      <c r="BB450" s="1092"/>
      <c r="BC450" s="1092"/>
      <c r="BD450" s="1092"/>
      <c r="BE450" s="20"/>
      <c r="BF450" s="20"/>
      <c r="BG450" s="20"/>
      <c r="BH450" s="20"/>
      <c r="BI450" s="20"/>
      <c r="BJ450" s="20"/>
      <c r="BK450" s="20"/>
      <c r="BL450" s="20"/>
      <c r="BM450" s="20"/>
      <c r="BN450" s="20"/>
      <c r="BO450" s="20"/>
      <c r="BP450" s="20"/>
      <c r="BQ450" s="20"/>
      <c r="BR450" s="20"/>
      <c r="BS450" s="20"/>
    </row>
    <row r="451" spans="1:71">
      <c r="A451" s="24"/>
      <c r="B451" s="20"/>
      <c r="C451" s="20"/>
      <c r="D451" s="20"/>
      <c r="E451" s="20"/>
      <c r="F451" s="20"/>
      <c r="G451" s="20"/>
      <c r="H451" s="20"/>
      <c r="I451" s="20"/>
      <c r="J451" s="20"/>
      <c r="K451" s="20"/>
      <c r="L451" s="20"/>
      <c r="M451" s="20"/>
      <c r="N451" s="20"/>
      <c r="O451" s="20"/>
      <c r="P451" s="20"/>
      <c r="Q451" s="40"/>
      <c r="R451" s="20"/>
      <c r="S451" s="40"/>
      <c r="T451" s="20"/>
      <c r="U451" s="20"/>
      <c r="V451" s="20"/>
      <c r="W451" s="40"/>
      <c r="X451" s="40"/>
      <c r="Y451" s="40"/>
      <c r="Z451" s="20"/>
      <c r="AA451" s="20"/>
      <c r="AB451" s="40"/>
      <c r="AC451" s="20"/>
      <c r="AD451" s="20"/>
      <c r="AE451" s="40"/>
      <c r="AF451" s="20"/>
      <c r="AG451" s="20"/>
      <c r="AH451" s="20"/>
      <c r="AI451" s="20"/>
      <c r="AJ451" s="20"/>
      <c r="AK451" s="20"/>
      <c r="AL451" s="20"/>
      <c r="AM451" s="20"/>
      <c r="AN451" s="20"/>
      <c r="AO451" s="20"/>
      <c r="AP451" s="20"/>
      <c r="AQ451" s="40"/>
      <c r="AR451" s="20"/>
      <c r="AS451" s="20"/>
      <c r="AT451" s="20"/>
      <c r="AU451" s="880"/>
      <c r="AV451" s="880"/>
      <c r="AW451" s="880"/>
      <c r="AX451" s="880"/>
      <c r="AY451" s="20"/>
      <c r="AZ451" s="20"/>
      <c r="BA451" s="20"/>
      <c r="BB451" s="1092"/>
      <c r="BC451" s="1092"/>
      <c r="BD451" s="1092"/>
      <c r="BE451" s="20"/>
      <c r="BF451" s="20"/>
      <c r="BG451" s="20"/>
      <c r="BH451" s="20"/>
      <c r="BI451" s="20"/>
      <c r="BJ451" s="20"/>
      <c r="BK451" s="20"/>
      <c r="BL451" s="20"/>
      <c r="BM451" s="20"/>
      <c r="BN451" s="20"/>
      <c r="BO451" s="20"/>
      <c r="BP451" s="20"/>
      <c r="BQ451" s="20"/>
      <c r="BR451" s="20"/>
      <c r="BS451" s="20"/>
    </row>
    <row r="452" spans="1:71">
      <c r="A452" s="24"/>
      <c r="B452" s="20"/>
      <c r="C452" s="20"/>
      <c r="D452" s="20"/>
      <c r="E452" s="20"/>
      <c r="F452" s="20"/>
      <c r="G452" s="20"/>
      <c r="H452" s="20"/>
      <c r="I452" s="20"/>
      <c r="J452" s="20"/>
      <c r="K452" s="20"/>
      <c r="L452" s="20"/>
      <c r="M452" s="20"/>
      <c r="N452" s="20"/>
      <c r="O452" s="20"/>
      <c r="P452" s="20"/>
      <c r="Q452" s="40"/>
      <c r="R452" s="20"/>
      <c r="S452" s="40"/>
      <c r="T452" s="20"/>
      <c r="U452" s="20"/>
      <c r="V452" s="20"/>
      <c r="W452" s="40"/>
      <c r="X452" s="40"/>
      <c r="Y452" s="40"/>
      <c r="Z452" s="20"/>
      <c r="AA452" s="20"/>
      <c r="AB452" s="40"/>
      <c r="AC452" s="20"/>
      <c r="AD452" s="20"/>
      <c r="AE452" s="40"/>
      <c r="AF452" s="20"/>
      <c r="AG452" s="20"/>
      <c r="AH452" s="20"/>
      <c r="AI452" s="20"/>
      <c r="AJ452" s="20"/>
      <c r="AK452" s="20"/>
      <c r="AL452" s="20"/>
      <c r="AM452" s="20"/>
      <c r="AN452" s="20"/>
      <c r="AO452" s="20"/>
      <c r="AP452" s="20"/>
      <c r="AQ452" s="40"/>
      <c r="AR452" s="20"/>
      <c r="AS452" s="20"/>
      <c r="AT452" s="20"/>
      <c r="AU452" s="880"/>
      <c r="AV452" s="880"/>
      <c r="AW452" s="880"/>
      <c r="AX452" s="880"/>
      <c r="AY452" s="20"/>
      <c r="AZ452" s="20"/>
      <c r="BA452" s="20"/>
      <c r="BB452" s="1092"/>
      <c r="BC452" s="1092"/>
      <c r="BD452" s="1092"/>
      <c r="BE452" s="20"/>
      <c r="BF452" s="20"/>
      <c r="BG452" s="20"/>
      <c r="BH452" s="20"/>
      <c r="BI452" s="20"/>
      <c r="BJ452" s="20"/>
      <c r="BK452" s="20"/>
      <c r="BL452" s="20"/>
      <c r="BM452" s="20"/>
      <c r="BN452" s="20"/>
      <c r="BO452" s="20"/>
      <c r="BP452" s="20"/>
      <c r="BQ452" s="20"/>
      <c r="BR452" s="20"/>
      <c r="BS452" s="20"/>
    </row>
    <row r="453" spans="1:71">
      <c r="A453" s="24"/>
      <c r="B453" s="20"/>
      <c r="C453" s="20"/>
      <c r="D453" s="20"/>
      <c r="E453" s="20"/>
      <c r="F453" s="20"/>
      <c r="G453" s="20"/>
      <c r="H453" s="20"/>
      <c r="I453" s="20"/>
      <c r="J453" s="20"/>
      <c r="K453" s="20"/>
      <c r="L453" s="20"/>
      <c r="M453" s="20"/>
      <c r="N453" s="20"/>
      <c r="O453" s="20"/>
      <c r="P453" s="20"/>
      <c r="Q453" s="40"/>
      <c r="R453" s="20"/>
      <c r="S453" s="40"/>
      <c r="T453" s="20"/>
      <c r="U453" s="20"/>
      <c r="V453" s="20"/>
      <c r="W453" s="40"/>
      <c r="X453" s="40"/>
      <c r="Y453" s="40"/>
      <c r="Z453" s="20"/>
      <c r="AA453" s="20"/>
      <c r="AB453" s="40"/>
      <c r="AC453" s="20"/>
      <c r="AD453" s="20"/>
      <c r="AE453" s="40"/>
      <c r="AF453" s="20"/>
      <c r="AG453" s="20"/>
      <c r="AH453" s="20"/>
      <c r="AI453" s="20"/>
      <c r="AJ453" s="20"/>
      <c r="AK453" s="20"/>
      <c r="AL453" s="20"/>
      <c r="AM453" s="20"/>
      <c r="AN453" s="20"/>
      <c r="AO453" s="20"/>
      <c r="AP453" s="20"/>
      <c r="AQ453" s="40"/>
      <c r="AR453" s="20"/>
      <c r="AS453" s="20"/>
      <c r="AT453" s="20"/>
      <c r="AU453" s="880"/>
      <c r="AV453" s="880"/>
      <c r="AW453" s="880"/>
      <c r="AX453" s="880"/>
      <c r="AY453" s="20"/>
      <c r="AZ453" s="20"/>
      <c r="BA453" s="20"/>
      <c r="BB453" s="1092"/>
      <c r="BC453" s="1092"/>
      <c r="BD453" s="1092"/>
      <c r="BE453" s="20"/>
      <c r="BF453" s="20"/>
      <c r="BG453" s="20"/>
      <c r="BH453" s="20"/>
      <c r="BI453" s="20"/>
      <c r="BJ453" s="20"/>
      <c r="BK453" s="20"/>
      <c r="BL453" s="20"/>
      <c r="BM453" s="20"/>
      <c r="BN453" s="20"/>
      <c r="BO453" s="20"/>
      <c r="BP453" s="20"/>
      <c r="BQ453" s="20"/>
      <c r="BR453" s="20"/>
      <c r="BS453" s="20"/>
    </row>
    <row r="454" spans="1:71">
      <c r="A454" s="24"/>
      <c r="B454" s="20"/>
      <c r="C454" s="20"/>
      <c r="D454" s="20"/>
      <c r="E454" s="20"/>
      <c r="F454" s="20"/>
      <c r="G454" s="20"/>
      <c r="H454" s="20"/>
      <c r="I454" s="20"/>
      <c r="J454" s="20"/>
      <c r="K454" s="20"/>
      <c r="L454" s="20"/>
      <c r="M454" s="20"/>
      <c r="N454" s="20"/>
      <c r="O454" s="20"/>
      <c r="P454" s="20"/>
      <c r="Q454" s="40"/>
      <c r="R454" s="20"/>
      <c r="S454" s="40"/>
      <c r="T454" s="20"/>
      <c r="U454" s="20"/>
      <c r="V454" s="20"/>
      <c r="W454" s="40"/>
      <c r="X454" s="40"/>
      <c r="Y454" s="40"/>
      <c r="Z454" s="20"/>
      <c r="AA454" s="20"/>
      <c r="AB454" s="40"/>
      <c r="AC454" s="20"/>
      <c r="AD454" s="20"/>
      <c r="AE454" s="40"/>
      <c r="AF454" s="20"/>
      <c r="AG454" s="20"/>
      <c r="AH454" s="20"/>
      <c r="AI454" s="20"/>
      <c r="AJ454" s="20"/>
      <c r="AK454" s="20"/>
      <c r="AL454" s="20"/>
      <c r="AM454" s="20"/>
      <c r="AN454" s="20"/>
      <c r="AO454" s="20"/>
      <c r="AP454" s="20"/>
      <c r="AQ454" s="40"/>
      <c r="AR454" s="20"/>
      <c r="AS454" s="20"/>
      <c r="AT454" s="20"/>
      <c r="AU454" s="880"/>
      <c r="AV454" s="880"/>
      <c r="AW454" s="880"/>
      <c r="AX454" s="880"/>
      <c r="AY454" s="20"/>
      <c r="AZ454" s="20"/>
      <c r="BA454" s="20"/>
      <c r="BB454" s="1092"/>
      <c r="BC454" s="1092"/>
      <c r="BD454" s="1092"/>
      <c r="BE454" s="20"/>
      <c r="BF454" s="20"/>
      <c r="BG454" s="20"/>
      <c r="BH454" s="20"/>
      <c r="BI454" s="20"/>
      <c r="BJ454" s="20"/>
      <c r="BK454" s="20"/>
      <c r="BL454" s="20"/>
      <c r="BM454" s="20"/>
      <c r="BN454" s="20"/>
      <c r="BO454" s="20"/>
      <c r="BP454" s="20"/>
      <c r="BQ454" s="20"/>
      <c r="BR454" s="20"/>
      <c r="BS454" s="20"/>
    </row>
    <row r="455" spans="1:71">
      <c r="A455" s="24"/>
      <c r="B455" s="20"/>
      <c r="C455" s="20"/>
      <c r="D455" s="20"/>
      <c r="E455" s="20"/>
      <c r="F455" s="20"/>
      <c r="G455" s="20"/>
      <c r="H455" s="20"/>
      <c r="I455" s="20"/>
      <c r="J455" s="20"/>
      <c r="K455" s="20"/>
      <c r="L455" s="20"/>
      <c r="M455" s="20"/>
      <c r="N455" s="20"/>
      <c r="O455" s="20"/>
      <c r="P455" s="20"/>
      <c r="Q455" s="40"/>
      <c r="R455" s="20"/>
      <c r="S455" s="40"/>
      <c r="T455" s="20"/>
      <c r="U455" s="20"/>
      <c r="V455" s="20"/>
      <c r="W455" s="40"/>
      <c r="X455" s="40"/>
      <c r="Y455" s="40"/>
      <c r="Z455" s="20"/>
      <c r="AA455" s="20"/>
      <c r="AB455" s="40"/>
      <c r="AC455" s="20"/>
      <c r="AD455" s="20"/>
      <c r="AE455" s="40"/>
      <c r="AF455" s="20"/>
      <c r="AG455" s="20"/>
      <c r="AH455" s="20"/>
      <c r="AI455" s="20"/>
      <c r="AJ455" s="20"/>
      <c r="AK455" s="20"/>
      <c r="AL455" s="20"/>
      <c r="AM455" s="20"/>
      <c r="AN455" s="20"/>
      <c r="AO455" s="20"/>
      <c r="AP455" s="20"/>
      <c r="AQ455" s="40"/>
      <c r="AR455" s="20"/>
      <c r="AS455" s="20"/>
      <c r="AT455" s="20"/>
      <c r="AU455" s="880"/>
      <c r="AV455" s="880"/>
      <c r="AW455" s="880"/>
      <c r="AX455" s="880"/>
      <c r="AY455" s="20"/>
      <c r="AZ455" s="20"/>
      <c r="BA455" s="20"/>
      <c r="BB455" s="1092"/>
      <c r="BC455" s="1092"/>
      <c r="BD455" s="1092"/>
      <c r="BE455" s="20"/>
      <c r="BF455" s="20"/>
      <c r="BG455" s="20"/>
      <c r="BH455" s="20"/>
      <c r="BI455" s="20"/>
      <c r="BJ455" s="20"/>
      <c r="BK455" s="20"/>
      <c r="BL455" s="20"/>
      <c r="BM455" s="20"/>
      <c r="BN455" s="20"/>
      <c r="BO455" s="20"/>
      <c r="BP455" s="20"/>
      <c r="BQ455" s="20"/>
      <c r="BR455" s="20"/>
      <c r="BS455" s="20"/>
    </row>
    <row r="456" spans="1:71">
      <c r="A456" s="24"/>
      <c r="B456" s="20"/>
      <c r="C456" s="20"/>
      <c r="D456" s="20"/>
      <c r="E456" s="20"/>
      <c r="F456" s="20"/>
      <c r="G456" s="20"/>
      <c r="H456" s="20"/>
      <c r="I456" s="20"/>
      <c r="J456" s="20"/>
      <c r="K456" s="20"/>
      <c r="L456" s="20"/>
      <c r="M456" s="20"/>
      <c r="N456" s="20"/>
      <c r="O456" s="20"/>
      <c r="P456" s="20"/>
      <c r="Q456" s="40"/>
      <c r="R456" s="20"/>
      <c r="S456" s="40"/>
      <c r="T456" s="20"/>
      <c r="U456" s="20"/>
      <c r="V456" s="20"/>
      <c r="W456" s="40"/>
      <c r="X456" s="40"/>
      <c r="Y456" s="40"/>
      <c r="Z456" s="20"/>
      <c r="AA456" s="20"/>
      <c r="AB456" s="40"/>
      <c r="AC456" s="20"/>
      <c r="AD456" s="20"/>
      <c r="AE456" s="40"/>
      <c r="AF456" s="20"/>
      <c r="AG456" s="20"/>
      <c r="AH456" s="20"/>
      <c r="AI456" s="20"/>
      <c r="AJ456" s="20"/>
      <c r="AK456" s="20"/>
      <c r="AL456" s="20"/>
      <c r="AM456" s="20"/>
      <c r="AN456" s="20"/>
      <c r="AO456" s="20"/>
      <c r="AP456" s="20"/>
      <c r="AQ456" s="40"/>
      <c r="AR456" s="20"/>
      <c r="AS456" s="20"/>
      <c r="AT456" s="20"/>
      <c r="AU456" s="880"/>
      <c r="AV456" s="880"/>
      <c r="AW456" s="880"/>
      <c r="AX456" s="880"/>
      <c r="AY456" s="20"/>
      <c r="AZ456" s="20"/>
      <c r="BA456" s="20"/>
      <c r="BB456" s="1092"/>
      <c r="BC456" s="1092"/>
      <c r="BD456" s="1092"/>
      <c r="BE456" s="20"/>
      <c r="BF456" s="20"/>
      <c r="BG456" s="20"/>
      <c r="BH456" s="20"/>
      <c r="BI456" s="20"/>
      <c r="BJ456" s="20"/>
      <c r="BK456" s="20"/>
      <c r="BL456" s="20"/>
      <c r="BM456" s="20"/>
      <c r="BN456" s="20"/>
      <c r="BO456" s="20"/>
      <c r="BP456" s="20"/>
      <c r="BQ456" s="20"/>
      <c r="BR456" s="20"/>
      <c r="BS456" s="20"/>
    </row>
    <row r="457" spans="1:71">
      <c r="A457" s="24"/>
      <c r="B457" s="20"/>
      <c r="C457" s="20"/>
      <c r="D457" s="20"/>
      <c r="E457" s="20"/>
      <c r="F457" s="20"/>
      <c r="G457" s="20"/>
      <c r="H457" s="20"/>
      <c r="I457" s="20"/>
      <c r="J457" s="20"/>
      <c r="K457" s="20"/>
      <c r="L457" s="20"/>
      <c r="M457" s="20"/>
      <c r="N457" s="20"/>
      <c r="O457" s="20"/>
      <c r="P457" s="20"/>
      <c r="Q457" s="40"/>
      <c r="R457" s="20"/>
      <c r="S457" s="40"/>
      <c r="T457" s="20"/>
      <c r="U457" s="20"/>
      <c r="V457" s="20"/>
      <c r="W457" s="40"/>
      <c r="X457" s="40"/>
      <c r="Y457" s="40"/>
      <c r="Z457" s="20"/>
      <c r="AA457" s="20"/>
      <c r="AB457" s="40"/>
      <c r="AC457" s="20"/>
      <c r="AD457" s="20"/>
      <c r="AE457" s="40"/>
      <c r="AF457" s="20"/>
      <c r="AG457" s="20"/>
      <c r="AH457" s="20"/>
      <c r="AI457" s="20"/>
      <c r="AJ457" s="20"/>
      <c r="AK457" s="20"/>
      <c r="AL457" s="20"/>
      <c r="AM457" s="20"/>
      <c r="AN457" s="20"/>
      <c r="AO457" s="20"/>
      <c r="AP457" s="20"/>
      <c r="AQ457" s="40"/>
      <c r="AR457" s="20"/>
      <c r="AS457" s="20"/>
      <c r="AT457" s="20"/>
      <c r="AU457" s="880"/>
      <c r="AV457" s="880"/>
      <c r="AW457" s="880"/>
      <c r="AX457" s="880"/>
      <c r="AY457" s="20"/>
      <c r="AZ457" s="20"/>
      <c r="BA457" s="20"/>
      <c r="BB457" s="1092"/>
      <c r="BC457" s="1092"/>
      <c r="BD457" s="1092"/>
      <c r="BE457" s="20"/>
      <c r="BF457" s="20"/>
      <c r="BG457" s="20"/>
      <c r="BH457" s="20"/>
      <c r="BI457" s="20"/>
      <c r="BJ457" s="20"/>
      <c r="BK457" s="20"/>
      <c r="BL457" s="20"/>
      <c r="BM457" s="20"/>
      <c r="BN457" s="20"/>
      <c r="BO457" s="20"/>
      <c r="BP457" s="20"/>
      <c r="BQ457" s="20"/>
      <c r="BR457" s="20"/>
      <c r="BS457" s="20"/>
    </row>
    <row r="458" spans="1:71">
      <c r="A458" s="24"/>
      <c r="B458" s="20"/>
      <c r="C458" s="20"/>
      <c r="D458" s="20"/>
      <c r="E458" s="20"/>
      <c r="F458" s="20"/>
      <c r="G458" s="20"/>
      <c r="H458" s="20"/>
      <c r="I458" s="20"/>
      <c r="J458" s="20"/>
      <c r="K458" s="20"/>
      <c r="L458" s="20"/>
      <c r="M458" s="20"/>
      <c r="N458" s="20"/>
      <c r="O458" s="20"/>
      <c r="P458" s="20"/>
      <c r="Q458" s="40"/>
      <c r="R458" s="20"/>
      <c r="S458" s="40"/>
      <c r="T458" s="20"/>
      <c r="U458" s="20"/>
      <c r="V458" s="20"/>
      <c r="W458" s="40"/>
      <c r="X458" s="40"/>
      <c r="Y458" s="40"/>
      <c r="Z458" s="20"/>
      <c r="AA458" s="20"/>
      <c r="AB458" s="40"/>
      <c r="AC458" s="20"/>
      <c r="AD458" s="20"/>
      <c r="AE458" s="40"/>
      <c r="AF458" s="20"/>
      <c r="AG458" s="20"/>
      <c r="AH458" s="20"/>
      <c r="AI458" s="20"/>
      <c r="AJ458" s="20"/>
      <c r="AK458" s="20"/>
      <c r="AL458" s="20"/>
      <c r="AM458" s="20"/>
      <c r="AN458" s="20"/>
      <c r="AO458" s="20"/>
      <c r="AP458" s="20"/>
      <c r="AQ458" s="40"/>
      <c r="AR458" s="20"/>
      <c r="AS458" s="20"/>
      <c r="AT458" s="20"/>
      <c r="AU458" s="880"/>
      <c r="AV458" s="880"/>
      <c r="AW458" s="880"/>
      <c r="AX458" s="880"/>
      <c r="AY458" s="20"/>
      <c r="AZ458" s="20"/>
      <c r="BA458" s="20"/>
      <c r="BB458" s="1092"/>
      <c r="BC458" s="1092"/>
      <c r="BD458" s="1092"/>
      <c r="BE458" s="20"/>
      <c r="BF458" s="20"/>
      <c r="BG458" s="20"/>
      <c r="BH458" s="20"/>
      <c r="BI458" s="20"/>
      <c r="BJ458" s="20"/>
      <c r="BK458" s="20"/>
      <c r="BL458" s="20"/>
      <c r="BM458" s="20"/>
      <c r="BN458" s="20"/>
      <c r="BO458" s="20"/>
      <c r="BP458" s="20"/>
      <c r="BQ458" s="20"/>
      <c r="BR458" s="20"/>
      <c r="BS458" s="20"/>
    </row>
    <row r="459" spans="1:71">
      <c r="A459" s="24"/>
      <c r="B459" s="20"/>
      <c r="C459" s="20"/>
      <c r="D459" s="20"/>
      <c r="E459" s="20"/>
      <c r="F459" s="20"/>
      <c r="G459" s="20"/>
      <c r="H459" s="20"/>
      <c r="I459" s="20"/>
      <c r="J459" s="20"/>
      <c r="K459" s="20"/>
      <c r="L459" s="20"/>
      <c r="M459" s="20"/>
      <c r="N459" s="20"/>
      <c r="O459" s="20"/>
      <c r="P459" s="20"/>
      <c r="Q459" s="40"/>
      <c r="R459" s="20"/>
      <c r="S459" s="40"/>
      <c r="T459" s="20"/>
      <c r="U459" s="20"/>
      <c r="V459" s="20"/>
      <c r="W459" s="40"/>
      <c r="X459" s="40"/>
      <c r="Y459" s="40"/>
      <c r="Z459" s="20"/>
      <c r="AA459" s="20"/>
      <c r="AB459" s="40"/>
      <c r="AC459" s="20"/>
      <c r="AD459" s="20"/>
      <c r="AE459" s="40"/>
      <c r="AF459" s="20"/>
      <c r="AG459" s="20"/>
      <c r="AH459" s="20"/>
      <c r="AI459" s="20"/>
      <c r="AJ459" s="20"/>
      <c r="AK459" s="20"/>
      <c r="AL459" s="20"/>
      <c r="AM459" s="20"/>
      <c r="AN459" s="20"/>
      <c r="AO459" s="20"/>
      <c r="AP459" s="20"/>
      <c r="AQ459" s="40"/>
      <c r="AR459" s="20"/>
      <c r="AS459" s="20"/>
      <c r="AT459" s="20"/>
      <c r="AU459" s="880"/>
      <c r="AV459" s="880"/>
      <c r="AW459" s="880"/>
      <c r="AX459" s="880"/>
      <c r="AY459" s="20"/>
      <c r="AZ459" s="20"/>
      <c r="BA459" s="20"/>
      <c r="BB459" s="1092"/>
      <c r="BC459" s="1092"/>
      <c r="BD459" s="1092"/>
      <c r="BE459" s="20"/>
      <c r="BF459" s="20"/>
      <c r="BG459" s="20"/>
      <c r="BH459" s="20"/>
      <c r="BI459" s="20"/>
      <c r="BJ459" s="20"/>
      <c r="BK459" s="20"/>
      <c r="BL459" s="20"/>
      <c r="BM459" s="20"/>
      <c r="BN459" s="20"/>
      <c r="BO459" s="20"/>
      <c r="BP459" s="20"/>
      <c r="BQ459" s="20"/>
      <c r="BR459" s="20"/>
      <c r="BS459" s="20"/>
    </row>
    <row r="460" spans="1:71">
      <c r="A460" s="24"/>
      <c r="B460" s="20"/>
      <c r="C460" s="20"/>
      <c r="D460" s="20"/>
      <c r="E460" s="20"/>
      <c r="F460" s="20"/>
      <c r="G460" s="20"/>
      <c r="H460" s="20"/>
      <c r="I460" s="20"/>
      <c r="J460" s="20"/>
      <c r="K460" s="20"/>
      <c r="L460" s="20"/>
      <c r="M460" s="20"/>
      <c r="N460" s="20"/>
      <c r="O460" s="20"/>
      <c r="P460" s="20"/>
      <c r="Q460" s="40"/>
      <c r="R460" s="20"/>
      <c r="S460" s="40"/>
      <c r="T460" s="20"/>
      <c r="U460" s="20"/>
      <c r="V460" s="20"/>
      <c r="W460" s="40"/>
      <c r="X460" s="40"/>
      <c r="Y460" s="40"/>
      <c r="Z460" s="20"/>
      <c r="AA460" s="20"/>
      <c r="AB460" s="40"/>
      <c r="AC460" s="20"/>
      <c r="AD460" s="20"/>
      <c r="AE460" s="40"/>
      <c r="AF460" s="20"/>
      <c r="AG460" s="20"/>
      <c r="AH460" s="20"/>
      <c r="AI460" s="20"/>
      <c r="AJ460" s="20"/>
      <c r="AK460" s="20"/>
      <c r="AL460" s="20"/>
      <c r="AM460" s="20"/>
      <c r="AN460" s="20"/>
      <c r="AO460" s="20"/>
      <c r="AP460" s="20"/>
      <c r="AQ460" s="40"/>
      <c r="AR460" s="20"/>
      <c r="AS460" s="20"/>
      <c r="AT460" s="20"/>
      <c r="AU460" s="880"/>
      <c r="AV460" s="880"/>
      <c r="AW460" s="880"/>
      <c r="AX460" s="880"/>
      <c r="AY460" s="20"/>
      <c r="AZ460" s="20"/>
      <c r="BA460" s="20"/>
      <c r="BB460" s="1092"/>
      <c r="BC460" s="1092"/>
      <c r="BD460" s="1092"/>
      <c r="BE460" s="20"/>
      <c r="BF460" s="20"/>
      <c r="BG460" s="20"/>
      <c r="BH460" s="20"/>
      <c r="BI460" s="20"/>
      <c r="BJ460" s="20"/>
      <c r="BK460" s="20"/>
      <c r="BL460" s="20"/>
      <c r="BM460" s="20"/>
      <c r="BN460" s="20"/>
      <c r="BO460" s="20"/>
      <c r="BP460" s="20"/>
      <c r="BQ460" s="20"/>
      <c r="BR460" s="20"/>
      <c r="BS460" s="20"/>
    </row>
    <row r="461" spans="1:71">
      <c r="A461" s="24"/>
      <c r="B461" s="20"/>
      <c r="C461" s="20"/>
      <c r="D461" s="20"/>
      <c r="E461" s="20"/>
      <c r="F461" s="20"/>
      <c r="G461" s="20"/>
      <c r="H461" s="20"/>
      <c r="I461" s="20"/>
      <c r="J461" s="20"/>
      <c r="K461" s="20"/>
      <c r="L461" s="20"/>
      <c r="M461" s="20"/>
      <c r="N461" s="20"/>
      <c r="O461" s="20"/>
      <c r="P461" s="20"/>
      <c r="Q461" s="40"/>
      <c r="R461" s="20"/>
      <c r="S461" s="40"/>
      <c r="T461" s="20"/>
      <c r="U461" s="20"/>
      <c r="V461" s="20"/>
      <c r="W461" s="40"/>
      <c r="X461" s="40"/>
      <c r="Y461" s="40"/>
      <c r="Z461" s="20"/>
      <c r="AA461" s="20"/>
      <c r="AB461" s="40"/>
      <c r="AC461" s="20"/>
      <c r="AD461" s="20"/>
      <c r="AE461" s="40"/>
      <c r="AF461" s="20"/>
      <c r="AG461" s="20"/>
      <c r="AH461" s="20"/>
      <c r="AI461" s="20"/>
      <c r="AJ461" s="20"/>
      <c r="AK461" s="20"/>
      <c r="AL461" s="20"/>
      <c r="AM461" s="20"/>
      <c r="AN461" s="20"/>
      <c r="AO461" s="20"/>
      <c r="AP461" s="20"/>
      <c r="AQ461" s="40"/>
      <c r="AR461" s="20"/>
      <c r="AS461" s="20"/>
      <c r="AT461" s="20"/>
      <c r="AU461" s="880"/>
      <c r="AV461" s="880"/>
      <c r="AW461" s="880"/>
      <c r="AX461" s="880"/>
      <c r="AY461" s="20"/>
      <c r="AZ461" s="20"/>
      <c r="BA461" s="20"/>
      <c r="BB461" s="1092"/>
      <c r="BC461" s="1092"/>
      <c r="BD461" s="1092"/>
      <c r="BE461" s="20"/>
      <c r="BF461" s="20"/>
      <c r="BG461" s="20"/>
      <c r="BH461" s="20"/>
      <c r="BI461" s="20"/>
      <c r="BJ461" s="20"/>
      <c r="BK461" s="20"/>
      <c r="BL461" s="20"/>
      <c r="BM461" s="20"/>
      <c r="BN461" s="20"/>
      <c r="BO461" s="20"/>
      <c r="BP461" s="20"/>
      <c r="BQ461" s="20"/>
      <c r="BR461" s="20"/>
      <c r="BS461" s="20"/>
    </row>
    <row r="462" spans="1:71">
      <c r="A462" s="24"/>
      <c r="B462" s="20"/>
      <c r="C462" s="20"/>
      <c r="D462" s="20"/>
      <c r="E462" s="20"/>
      <c r="F462" s="20"/>
      <c r="G462" s="20"/>
      <c r="H462" s="20"/>
      <c r="I462" s="20"/>
      <c r="J462" s="20"/>
      <c r="K462" s="20"/>
      <c r="L462" s="20"/>
      <c r="M462" s="20"/>
      <c r="N462" s="20"/>
      <c r="O462" s="20"/>
      <c r="P462" s="20"/>
      <c r="Q462" s="40"/>
      <c r="R462" s="20"/>
      <c r="S462" s="40"/>
      <c r="T462" s="20"/>
      <c r="U462" s="20"/>
      <c r="V462" s="20"/>
      <c r="W462" s="40"/>
      <c r="X462" s="40"/>
      <c r="Y462" s="40"/>
      <c r="Z462" s="20"/>
      <c r="AA462" s="20"/>
      <c r="AB462" s="40"/>
      <c r="AC462" s="20"/>
      <c r="AD462" s="20"/>
      <c r="AE462" s="40"/>
      <c r="AF462" s="20"/>
      <c r="AG462" s="20"/>
      <c r="AH462" s="20"/>
      <c r="AI462" s="20"/>
      <c r="AJ462" s="20"/>
      <c r="AK462" s="20"/>
      <c r="AL462" s="20"/>
      <c r="AM462" s="20"/>
      <c r="AN462" s="20"/>
      <c r="AO462" s="20"/>
      <c r="AP462" s="20"/>
      <c r="AQ462" s="40"/>
      <c r="AR462" s="20"/>
      <c r="AS462" s="20"/>
      <c r="AT462" s="20"/>
      <c r="AU462" s="880"/>
      <c r="AV462" s="880"/>
      <c r="AW462" s="880"/>
      <c r="AX462" s="880"/>
      <c r="AY462" s="20"/>
      <c r="AZ462" s="20"/>
      <c r="BA462" s="20"/>
      <c r="BB462" s="1092"/>
      <c r="BC462" s="1092"/>
      <c r="BD462" s="1092"/>
      <c r="BE462" s="20"/>
      <c r="BF462" s="20"/>
      <c r="BG462" s="20"/>
      <c r="BH462" s="20"/>
      <c r="BI462" s="20"/>
      <c r="BJ462" s="20"/>
      <c r="BK462" s="20"/>
      <c r="BL462" s="20"/>
      <c r="BM462" s="20"/>
      <c r="BN462" s="20"/>
      <c r="BO462" s="20"/>
      <c r="BP462" s="20"/>
      <c r="BQ462" s="20"/>
      <c r="BR462" s="20"/>
      <c r="BS462" s="20"/>
    </row>
    <row r="463" spans="1:71">
      <c r="A463" s="24"/>
      <c r="B463" s="20"/>
      <c r="C463" s="20"/>
      <c r="D463" s="20"/>
      <c r="E463" s="20"/>
      <c r="F463" s="20"/>
      <c r="G463" s="20"/>
      <c r="H463" s="20"/>
      <c r="I463" s="20"/>
      <c r="J463" s="20"/>
      <c r="K463" s="20"/>
      <c r="L463" s="20"/>
      <c r="M463" s="20"/>
      <c r="N463" s="20"/>
      <c r="O463" s="20"/>
      <c r="P463" s="20"/>
      <c r="Q463" s="40"/>
      <c r="R463" s="20"/>
      <c r="S463" s="40"/>
      <c r="T463" s="20"/>
      <c r="U463" s="20"/>
      <c r="V463" s="20"/>
      <c r="W463" s="40"/>
      <c r="X463" s="40"/>
      <c r="Y463" s="40"/>
      <c r="Z463" s="20"/>
      <c r="AA463" s="20"/>
      <c r="AB463" s="40"/>
      <c r="AC463" s="20"/>
      <c r="AD463" s="20"/>
      <c r="AE463" s="40"/>
      <c r="AF463" s="20"/>
      <c r="AG463" s="20"/>
      <c r="AH463" s="20"/>
      <c r="AI463" s="20"/>
      <c r="AJ463" s="20"/>
      <c r="AK463" s="20"/>
      <c r="AL463" s="20"/>
      <c r="AM463" s="20"/>
      <c r="AN463" s="20"/>
      <c r="AO463" s="20"/>
      <c r="AP463" s="20"/>
      <c r="AQ463" s="40"/>
      <c r="AR463" s="20"/>
      <c r="AS463" s="20"/>
      <c r="AT463" s="20"/>
      <c r="AU463" s="880"/>
      <c r="AV463" s="880"/>
      <c r="AW463" s="880"/>
      <c r="AX463" s="880"/>
      <c r="AY463" s="20"/>
      <c r="AZ463" s="20"/>
      <c r="BA463" s="20"/>
      <c r="BB463" s="1092"/>
      <c r="BC463" s="1092"/>
      <c r="BD463" s="1092"/>
      <c r="BE463" s="20"/>
      <c r="BF463" s="20"/>
      <c r="BG463" s="20"/>
      <c r="BH463" s="20"/>
      <c r="BI463" s="20"/>
      <c r="BJ463" s="20"/>
      <c r="BK463" s="20"/>
      <c r="BL463" s="20"/>
      <c r="BM463" s="20"/>
      <c r="BN463" s="20"/>
      <c r="BO463" s="20"/>
      <c r="BP463" s="20"/>
      <c r="BQ463" s="20"/>
      <c r="BR463" s="20"/>
      <c r="BS463" s="20"/>
    </row>
    <row r="464" spans="1:71">
      <c r="A464" s="24"/>
      <c r="B464" s="20"/>
      <c r="C464" s="20"/>
      <c r="D464" s="20"/>
      <c r="E464" s="20"/>
      <c r="F464" s="20"/>
      <c r="G464" s="20"/>
      <c r="H464" s="20"/>
      <c r="I464" s="20"/>
      <c r="J464" s="20"/>
      <c r="K464" s="20"/>
      <c r="L464" s="20"/>
      <c r="M464" s="20"/>
      <c r="N464" s="20"/>
      <c r="O464" s="20"/>
      <c r="P464" s="20"/>
      <c r="Q464" s="40"/>
      <c r="R464" s="20"/>
      <c r="S464" s="40"/>
      <c r="T464" s="20"/>
      <c r="U464" s="20"/>
      <c r="V464" s="20"/>
      <c r="W464" s="40"/>
      <c r="X464" s="40"/>
      <c r="Y464" s="40"/>
      <c r="Z464" s="20"/>
      <c r="AA464" s="20"/>
      <c r="AB464" s="40"/>
      <c r="AC464" s="20"/>
      <c r="AD464" s="20"/>
      <c r="AE464" s="40"/>
      <c r="AF464" s="20"/>
      <c r="AG464" s="20"/>
      <c r="AH464" s="20"/>
      <c r="AI464" s="20"/>
      <c r="AJ464" s="20"/>
      <c r="AK464" s="20"/>
      <c r="AL464" s="20"/>
      <c r="AM464" s="20"/>
      <c r="AN464" s="20"/>
      <c r="AO464" s="20"/>
      <c r="AP464" s="20"/>
      <c r="AQ464" s="40"/>
      <c r="AR464" s="20"/>
      <c r="AS464" s="20"/>
      <c r="AT464" s="20"/>
      <c r="AU464" s="880"/>
      <c r="AV464" s="880"/>
      <c r="AW464" s="880"/>
      <c r="AX464" s="880"/>
      <c r="AY464" s="20"/>
      <c r="AZ464" s="20"/>
      <c r="BA464" s="20"/>
      <c r="BB464" s="1092"/>
      <c r="BC464" s="1092"/>
      <c r="BD464" s="1092"/>
      <c r="BE464" s="20"/>
      <c r="BF464" s="20"/>
      <c r="BG464" s="20"/>
      <c r="BH464" s="20"/>
      <c r="BI464" s="20"/>
      <c r="BJ464" s="20"/>
      <c r="BK464" s="20"/>
      <c r="BL464" s="20"/>
      <c r="BM464" s="20"/>
      <c r="BN464" s="20"/>
      <c r="BO464" s="20"/>
      <c r="BP464" s="20"/>
      <c r="BQ464" s="20"/>
      <c r="BR464" s="20"/>
      <c r="BS464" s="20"/>
    </row>
    <row r="465" spans="1:71">
      <c r="A465" s="24"/>
      <c r="B465" s="20"/>
      <c r="C465" s="20"/>
      <c r="D465" s="20"/>
      <c r="E465" s="20"/>
      <c r="F465" s="20"/>
      <c r="G465" s="20"/>
      <c r="H465" s="20"/>
      <c r="I465" s="20"/>
      <c r="J465" s="20"/>
      <c r="K465" s="20"/>
      <c r="L465" s="20"/>
      <c r="M465" s="20"/>
      <c r="N465" s="20"/>
      <c r="O465" s="20"/>
      <c r="P465" s="20"/>
      <c r="Q465" s="40"/>
      <c r="R465" s="20"/>
      <c r="S465" s="40"/>
      <c r="T465" s="20"/>
      <c r="U465" s="20"/>
      <c r="V465" s="20"/>
      <c r="W465" s="40"/>
      <c r="X465" s="40"/>
      <c r="Y465" s="40"/>
      <c r="Z465" s="20"/>
      <c r="AA465" s="20"/>
      <c r="AB465" s="40"/>
      <c r="AC465" s="20"/>
      <c r="AD465" s="20"/>
      <c r="AE465" s="40"/>
      <c r="AF465" s="20"/>
      <c r="AG465" s="20"/>
      <c r="AH465" s="20"/>
      <c r="AI465" s="20"/>
      <c r="AJ465" s="20"/>
      <c r="AK465" s="20"/>
      <c r="AL465" s="20"/>
      <c r="AM465" s="20"/>
      <c r="AN465" s="20"/>
      <c r="AO465" s="20"/>
      <c r="AP465" s="20"/>
      <c r="AQ465" s="40"/>
      <c r="AR465" s="20"/>
      <c r="AS465" s="20"/>
      <c r="AT465" s="20"/>
      <c r="AU465" s="880"/>
      <c r="AV465" s="880"/>
      <c r="AW465" s="880"/>
      <c r="AX465" s="880"/>
      <c r="AY465" s="20"/>
      <c r="AZ465" s="20"/>
      <c r="BA465" s="20"/>
      <c r="BB465" s="1092"/>
      <c r="BC465" s="1092"/>
      <c r="BD465" s="1092"/>
      <c r="BE465" s="20"/>
      <c r="BF465" s="20"/>
      <c r="BG465" s="20"/>
      <c r="BH465" s="20"/>
      <c r="BI465" s="20"/>
      <c r="BJ465" s="20"/>
      <c r="BK465" s="20"/>
      <c r="BL465" s="20"/>
      <c r="BM465" s="20"/>
      <c r="BN465" s="20"/>
      <c r="BO465" s="20"/>
      <c r="BP465" s="20"/>
      <c r="BQ465" s="20"/>
      <c r="BR465" s="20"/>
      <c r="BS465" s="20"/>
    </row>
    <row r="466" spans="1:71">
      <c r="A466" s="24"/>
      <c r="B466" s="20"/>
      <c r="C466" s="20"/>
      <c r="D466" s="20"/>
      <c r="E466" s="20"/>
      <c r="F466" s="20"/>
      <c r="G466" s="20"/>
      <c r="H466" s="20"/>
      <c r="I466" s="20"/>
      <c r="J466" s="20"/>
      <c r="K466" s="20"/>
      <c r="L466" s="20"/>
      <c r="M466" s="20"/>
      <c r="N466" s="20"/>
      <c r="O466" s="20"/>
      <c r="P466" s="20"/>
      <c r="Q466" s="40"/>
      <c r="R466" s="20"/>
      <c r="S466" s="40"/>
      <c r="T466" s="20"/>
      <c r="U466" s="20"/>
      <c r="V466" s="20"/>
      <c r="W466" s="40"/>
      <c r="X466" s="40"/>
      <c r="Y466" s="40"/>
      <c r="Z466" s="20"/>
      <c r="AA466" s="20"/>
      <c r="AB466" s="40"/>
      <c r="AC466" s="20"/>
      <c r="AD466" s="20"/>
      <c r="AE466" s="40"/>
      <c r="AF466" s="20"/>
      <c r="AG466" s="20"/>
      <c r="AH466" s="20"/>
      <c r="AI466" s="20"/>
      <c r="AJ466" s="20"/>
      <c r="AK466" s="20"/>
      <c r="AL466" s="20"/>
      <c r="AM466" s="20"/>
      <c r="AN466" s="20"/>
      <c r="AO466" s="20"/>
      <c r="AP466" s="20"/>
      <c r="AQ466" s="40"/>
      <c r="AR466" s="20"/>
      <c r="AS466" s="20"/>
      <c r="AT466" s="20"/>
      <c r="AU466" s="880"/>
      <c r="AV466" s="880"/>
      <c r="AW466" s="880"/>
      <c r="AX466" s="880"/>
      <c r="AY466" s="20"/>
      <c r="AZ466" s="20"/>
      <c r="BA466" s="20"/>
      <c r="BB466" s="1092"/>
      <c r="BC466" s="1092"/>
      <c r="BD466" s="1092"/>
      <c r="BE466" s="20"/>
      <c r="BF466" s="20"/>
      <c r="BG466" s="20"/>
      <c r="BH466" s="20"/>
      <c r="BI466" s="20"/>
      <c r="BJ466" s="20"/>
      <c r="BK466" s="20"/>
      <c r="BL466" s="20"/>
      <c r="BM466" s="20"/>
      <c r="BN466" s="20"/>
      <c r="BO466" s="20"/>
      <c r="BP466" s="20"/>
      <c r="BQ466" s="20"/>
      <c r="BR466" s="20"/>
      <c r="BS466" s="20"/>
    </row>
    <row r="467" spans="1:71">
      <c r="A467" s="24"/>
      <c r="B467" s="20"/>
      <c r="C467" s="20"/>
      <c r="D467" s="20"/>
      <c r="E467" s="20"/>
      <c r="F467" s="20"/>
      <c r="G467" s="20"/>
      <c r="H467" s="20"/>
      <c r="I467" s="20"/>
      <c r="J467" s="20"/>
      <c r="K467" s="20"/>
      <c r="L467" s="20"/>
      <c r="M467" s="20"/>
      <c r="N467" s="20"/>
      <c r="O467" s="20"/>
      <c r="P467" s="20"/>
      <c r="Q467" s="40"/>
      <c r="R467" s="20"/>
      <c r="S467" s="40"/>
      <c r="T467" s="20"/>
      <c r="U467" s="20"/>
      <c r="V467" s="20"/>
      <c r="W467" s="40"/>
      <c r="X467" s="40"/>
      <c r="Y467" s="40"/>
      <c r="Z467" s="20"/>
      <c r="AA467" s="20"/>
      <c r="AB467" s="40"/>
      <c r="AC467" s="20"/>
      <c r="AD467" s="20"/>
      <c r="AE467" s="40"/>
      <c r="AF467" s="20"/>
      <c r="AG467" s="20"/>
      <c r="AH467" s="20"/>
      <c r="AI467" s="20"/>
      <c r="AJ467" s="20"/>
      <c r="AK467" s="20"/>
      <c r="AL467" s="20"/>
      <c r="AM467" s="20"/>
      <c r="AN467" s="20"/>
      <c r="AO467" s="20"/>
      <c r="AP467" s="20"/>
      <c r="AQ467" s="40"/>
      <c r="AR467" s="20"/>
      <c r="AS467" s="20"/>
      <c r="AT467" s="20"/>
      <c r="AU467" s="880"/>
      <c r="AV467" s="880"/>
      <c r="AW467" s="880"/>
      <c r="AX467" s="880"/>
      <c r="AY467" s="20"/>
      <c r="AZ467" s="20"/>
      <c r="BA467" s="20"/>
      <c r="BB467" s="1092"/>
      <c r="BC467" s="1092"/>
      <c r="BD467" s="1092"/>
      <c r="BE467" s="20"/>
      <c r="BF467" s="20"/>
      <c r="BG467" s="20"/>
      <c r="BH467" s="20"/>
      <c r="BI467" s="20"/>
      <c r="BJ467" s="20"/>
      <c r="BK467" s="20"/>
      <c r="BL467" s="20"/>
      <c r="BM467" s="20"/>
      <c r="BN467" s="20"/>
      <c r="BO467" s="20"/>
      <c r="BP467" s="20"/>
      <c r="BQ467" s="20"/>
      <c r="BR467" s="20"/>
      <c r="BS467" s="20"/>
    </row>
    <row r="468" spans="1:71">
      <c r="A468" s="24"/>
      <c r="B468" s="20"/>
      <c r="C468" s="20"/>
      <c r="D468" s="20"/>
      <c r="E468" s="20"/>
      <c r="F468" s="20"/>
      <c r="G468" s="20"/>
      <c r="H468" s="20"/>
      <c r="I468" s="20"/>
      <c r="J468" s="20"/>
      <c r="K468" s="20"/>
      <c r="L468" s="20"/>
      <c r="M468" s="20"/>
      <c r="N468" s="20"/>
      <c r="O468" s="20"/>
      <c r="P468" s="20"/>
      <c r="Q468" s="40"/>
      <c r="R468" s="20"/>
      <c r="S468" s="40"/>
      <c r="T468" s="20"/>
      <c r="U468" s="20"/>
      <c r="V468" s="20"/>
      <c r="W468" s="40"/>
      <c r="X468" s="40"/>
      <c r="Y468" s="40"/>
      <c r="Z468" s="20"/>
      <c r="AA468" s="20"/>
      <c r="AB468" s="40"/>
      <c r="AC468" s="20"/>
      <c r="AD468" s="20"/>
      <c r="AE468" s="40"/>
      <c r="AF468" s="20"/>
      <c r="AG468" s="20"/>
      <c r="AH468" s="20"/>
      <c r="AI468" s="20"/>
      <c r="AJ468" s="20"/>
      <c r="AK468" s="20"/>
      <c r="AL468" s="20"/>
      <c r="AM468" s="20"/>
      <c r="AN468" s="20"/>
      <c r="AO468" s="20"/>
      <c r="AP468" s="20"/>
      <c r="AQ468" s="40"/>
      <c r="AR468" s="20"/>
      <c r="AS468" s="20"/>
      <c r="AT468" s="20"/>
      <c r="AU468" s="880"/>
      <c r="AV468" s="880"/>
      <c r="AW468" s="880"/>
      <c r="AX468" s="880"/>
      <c r="AY468" s="20"/>
      <c r="AZ468" s="20"/>
      <c r="BA468" s="20"/>
      <c r="BB468" s="1092"/>
      <c r="BC468" s="1092"/>
      <c r="BD468" s="1092"/>
      <c r="BE468" s="20"/>
      <c r="BF468" s="20"/>
      <c r="BG468" s="20"/>
      <c r="BH468" s="20"/>
      <c r="BI468" s="20"/>
      <c r="BJ468" s="20"/>
      <c r="BK468" s="20"/>
      <c r="BL468" s="20"/>
      <c r="BM468" s="20"/>
      <c r="BN468" s="20"/>
      <c r="BO468" s="20"/>
      <c r="BP468" s="20"/>
      <c r="BQ468" s="20"/>
      <c r="BR468" s="20"/>
      <c r="BS468" s="20"/>
    </row>
    <row r="469" spans="1:71">
      <c r="A469" s="24"/>
      <c r="B469" s="20"/>
      <c r="C469" s="20"/>
      <c r="D469" s="20"/>
      <c r="E469" s="20"/>
      <c r="F469" s="20"/>
      <c r="G469" s="20"/>
      <c r="H469" s="20"/>
      <c r="I469" s="20"/>
      <c r="J469" s="20"/>
      <c r="K469" s="20"/>
      <c r="L469" s="20"/>
      <c r="M469" s="20"/>
      <c r="N469" s="20"/>
      <c r="O469" s="20"/>
      <c r="P469" s="20"/>
      <c r="Q469" s="40"/>
      <c r="R469" s="20"/>
      <c r="S469" s="40"/>
      <c r="T469" s="20"/>
      <c r="U469" s="20"/>
      <c r="V469" s="20"/>
      <c r="W469" s="40"/>
      <c r="X469" s="40"/>
      <c r="Y469" s="40"/>
      <c r="Z469" s="20"/>
      <c r="AA469" s="20"/>
      <c r="AB469" s="40"/>
      <c r="AC469" s="20"/>
      <c r="AD469" s="20"/>
      <c r="AE469" s="40"/>
      <c r="AF469" s="20"/>
      <c r="AG469" s="20"/>
      <c r="AH469" s="20"/>
      <c r="AI469" s="20"/>
      <c r="AJ469" s="20"/>
      <c r="AK469" s="20"/>
      <c r="AL469" s="20"/>
      <c r="AM469" s="20"/>
      <c r="AN469" s="20"/>
      <c r="AO469" s="20"/>
      <c r="AP469" s="20"/>
      <c r="AQ469" s="40"/>
      <c r="AR469" s="20"/>
      <c r="AS469" s="20"/>
      <c r="AT469" s="20"/>
      <c r="AU469" s="880"/>
      <c r="AV469" s="880"/>
      <c r="AW469" s="880"/>
      <c r="AX469" s="880"/>
      <c r="AY469" s="20"/>
      <c r="AZ469" s="20"/>
      <c r="BA469" s="20"/>
      <c r="BB469" s="1092"/>
      <c r="BC469" s="1092"/>
      <c r="BD469" s="1092"/>
      <c r="BE469" s="20"/>
      <c r="BF469" s="20"/>
      <c r="BG469" s="20"/>
      <c r="BH469" s="20"/>
      <c r="BI469" s="20"/>
      <c r="BJ469" s="20"/>
      <c r="BK469" s="20"/>
      <c r="BL469" s="20"/>
      <c r="BM469" s="20"/>
      <c r="BN469" s="20"/>
      <c r="BO469" s="20"/>
      <c r="BP469" s="20"/>
      <c r="BQ469" s="20"/>
      <c r="BR469" s="20"/>
      <c r="BS469" s="20"/>
    </row>
    <row r="470" spans="1:71">
      <c r="A470" s="24"/>
      <c r="B470" s="20"/>
      <c r="C470" s="20"/>
      <c r="D470" s="20"/>
      <c r="E470" s="20"/>
      <c r="F470" s="20"/>
      <c r="G470" s="20"/>
      <c r="H470" s="20"/>
      <c r="I470" s="20"/>
      <c r="J470" s="20"/>
      <c r="K470" s="20"/>
      <c r="L470" s="20"/>
      <c r="M470" s="20"/>
      <c r="N470" s="20"/>
      <c r="O470" s="20"/>
      <c r="P470" s="20"/>
      <c r="Q470" s="40"/>
      <c r="R470" s="20"/>
      <c r="S470" s="40"/>
      <c r="T470" s="20"/>
      <c r="U470" s="20"/>
      <c r="V470" s="20"/>
      <c r="W470" s="40"/>
      <c r="X470" s="40"/>
      <c r="Y470" s="40"/>
      <c r="Z470" s="20"/>
      <c r="AA470" s="20"/>
      <c r="AB470" s="40"/>
      <c r="AC470" s="20"/>
      <c r="AD470" s="20"/>
      <c r="AE470" s="40"/>
      <c r="AF470" s="20"/>
      <c r="AG470" s="20"/>
      <c r="AH470" s="20"/>
      <c r="AI470" s="20"/>
      <c r="AJ470" s="20"/>
      <c r="AK470" s="20"/>
      <c r="AL470" s="20"/>
      <c r="AM470" s="20"/>
      <c r="AN470" s="20"/>
      <c r="AO470" s="20"/>
      <c r="AP470" s="20"/>
      <c r="AQ470" s="40"/>
      <c r="AR470" s="20"/>
      <c r="AS470" s="20"/>
      <c r="AT470" s="20"/>
      <c r="AU470" s="880"/>
      <c r="AV470" s="880"/>
      <c r="AW470" s="880"/>
      <c r="AX470" s="880"/>
      <c r="AY470" s="20"/>
      <c r="AZ470" s="20"/>
      <c r="BA470" s="20"/>
      <c r="BB470" s="1092"/>
      <c r="BC470" s="1092"/>
      <c r="BD470" s="1092"/>
      <c r="BE470" s="20"/>
      <c r="BF470" s="20"/>
      <c r="BG470" s="20"/>
      <c r="BH470" s="20"/>
      <c r="BI470" s="20"/>
      <c r="BJ470" s="20"/>
      <c r="BK470" s="20"/>
      <c r="BL470" s="20"/>
      <c r="BM470" s="20"/>
      <c r="BN470" s="20"/>
      <c r="BO470" s="20"/>
      <c r="BP470" s="20"/>
      <c r="BQ470" s="20"/>
      <c r="BR470" s="20"/>
      <c r="BS470" s="20"/>
    </row>
    <row r="471" spans="1:71">
      <c r="A471" s="24"/>
      <c r="B471" s="20"/>
      <c r="C471" s="20"/>
      <c r="D471" s="20"/>
      <c r="E471" s="20"/>
      <c r="F471" s="20"/>
      <c r="G471" s="20"/>
      <c r="H471" s="20"/>
      <c r="I471" s="20"/>
      <c r="J471" s="20"/>
      <c r="K471" s="20"/>
      <c r="L471" s="20"/>
      <c r="M471" s="20"/>
      <c r="N471" s="20"/>
      <c r="O471" s="20"/>
      <c r="P471" s="20"/>
      <c r="Q471" s="40"/>
      <c r="R471" s="20"/>
      <c r="S471" s="40"/>
      <c r="T471" s="20"/>
      <c r="U471" s="20"/>
      <c r="V471" s="20"/>
      <c r="W471" s="40"/>
      <c r="X471" s="40"/>
      <c r="Y471" s="40"/>
      <c r="Z471" s="20"/>
      <c r="AA471" s="20"/>
      <c r="AB471" s="40"/>
      <c r="AC471" s="20"/>
      <c r="AD471" s="20"/>
      <c r="AE471" s="40"/>
      <c r="AF471" s="20"/>
      <c r="AG471" s="20"/>
      <c r="AH471" s="20"/>
      <c r="AI471" s="20"/>
      <c r="AJ471" s="20"/>
      <c r="AK471" s="20"/>
      <c r="AL471" s="20"/>
      <c r="AM471" s="20"/>
      <c r="AN471" s="20"/>
      <c r="AO471" s="20"/>
      <c r="AP471" s="20"/>
      <c r="AQ471" s="40"/>
      <c r="AR471" s="20"/>
      <c r="AS471" s="20"/>
      <c r="AT471" s="20"/>
      <c r="AU471" s="880"/>
      <c r="AV471" s="880"/>
      <c r="AW471" s="880"/>
      <c r="AX471" s="880"/>
      <c r="AY471" s="20"/>
      <c r="AZ471" s="20"/>
      <c r="BA471" s="20"/>
      <c r="BB471" s="1092"/>
      <c r="BC471" s="1092"/>
      <c r="BD471" s="1092"/>
      <c r="BE471" s="20"/>
      <c r="BF471" s="20"/>
      <c r="BG471" s="20"/>
      <c r="BH471" s="20"/>
      <c r="BI471" s="20"/>
      <c r="BJ471" s="20"/>
      <c r="BK471" s="20"/>
      <c r="BL471" s="20"/>
      <c r="BM471" s="20"/>
      <c r="BN471" s="20"/>
      <c r="BO471" s="20"/>
      <c r="BP471" s="20"/>
      <c r="BQ471" s="20"/>
      <c r="BR471" s="20"/>
      <c r="BS471" s="20"/>
    </row>
    <row r="472" spans="1:71">
      <c r="A472" s="24"/>
      <c r="B472" s="20"/>
      <c r="C472" s="20"/>
      <c r="D472" s="20"/>
      <c r="E472" s="20"/>
      <c r="F472" s="20"/>
      <c r="G472" s="20"/>
      <c r="H472" s="20"/>
      <c r="I472" s="20"/>
      <c r="J472" s="20"/>
      <c r="K472" s="20"/>
      <c r="L472" s="20"/>
      <c r="M472" s="20"/>
      <c r="N472" s="20"/>
      <c r="O472" s="20"/>
      <c r="P472" s="20"/>
      <c r="Q472" s="40"/>
      <c r="R472" s="20"/>
      <c r="S472" s="40"/>
      <c r="T472" s="20"/>
      <c r="U472" s="20"/>
      <c r="V472" s="20"/>
      <c r="W472" s="40"/>
      <c r="X472" s="40"/>
      <c r="Y472" s="40"/>
      <c r="Z472" s="20"/>
      <c r="AA472" s="20"/>
      <c r="AB472" s="40"/>
      <c r="AC472" s="20"/>
      <c r="AD472" s="20"/>
      <c r="AE472" s="40"/>
      <c r="AF472" s="20"/>
      <c r="AG472" s="20"/>
      <c r="AH472" s="20"/>
      <c r="AI472" s="20"/>
      <c r="AJ472" s="20"/>
      <c r="AK472" s="20"/>
      <c r="AL472" s="20"/>
      <c r="AM472" s="20"/>
      <c r="AN472" s="20"/>
      <c r="AO472" s="20"/>
      <c r="AP472" s="20"/>
      <c r="AQ472" s="40"/>
      <c r="AR472" s="20"/>
      <c r="AS472" s="20"/>
      <c r="AT472" s="20"/>
      <c r="AU472" s="880"/>
      <c r="AV472" s="880"/>
      <c r="AW472" s="880"/>
      <c r="AX472" s="880"/>
      <c r="AY472" s="20"/>
      <c r="AZ472" s="20"/>
      <c r="BA472" s="20"/>
      <c r="BB472" s="1092"/>
      <c r="BC472" s="1092"/>
      <c r="BD472" s="1092"/>
      <c r="BE472" s="20"/>
      <c r="BF472" s="20"/>
      <c r="BG472" s="20"/>
      <c r="BH472" s="20"/>
      <c r="BI472" s="20"/>
      <c r="BJ472" s="20"/>
      <c r="BK472" s="20"/>
      <c r="BL472" s="20"/>
      <c r="BM472" s="20"/>
      <c r="BN472" s="20"/>
      <c r="BO472" s="20"/>
      <c r="BP472" s="20"/>
      <c r="BQ472" s="20"/>
      <c r="BR472" s="20"/>
      <c r="BS472" s="20"/>
    </row>
    <row r="473" spans="1:71">
      <c r="A473" s="24"/>
      <c r="B473" s="20"/>
      <c r="C473" s="20"/>
      <c r="D473" s="20"/>
      <c r="E473" s="20"/>
      <c r="F473" s="20"/>
      <c r="G473" s="20"/>
      <c r="H473" s="20"/>
      <c r="I473" s="20"/>
      <c r="J473" s="20"/>
      <c r="K473" s="20"/>
      <c r="L473" s="20"/>
      <c r="M473" s="20"/>
      <c r="N473" s="20"/>
      <c r="O473" s="20"/>
      <c r="P473" s="20"/>
      <c r="Q473" s="40"/>
      <c r="R473" s="20"/>
      <c r="S473" s="40"/>
      <c r="T473" s="20"/>
      <c r="U473" s="20"/>
      <c r="V473" s="20"/>
      <c r="W473" s="40"/>
      <c r="X473" s="40"/>
      <c r="Y473" s="40"/>
      <c r="Z473" s="20"/>
      <c r="AA473" s="20"/>
      <c r="AB473" s="40"/>
      <c r="AC473" s="20"/>
      <c r="AD473" s="20"/>
      <c r="AE473" s="40"/>
      <c r="AF473" s="20"/>
      <c r="AG473" s="20"/>
      <c r="AH473" s="20"/>
      <c r="AI473" s="20"/>
      <c r="AJ473" s="20"/>
      <c r="AK473" s="20"/>
      <c r="AL473" s="20"/>
      <c r="AM473" s="20"/>
      <c r="AN473" s="20"/>
      <c r="AO473" s="20"/>
      <c r="AP473" s="20"/>
      <c r="AQ473" s="40"/>
      <c r="AR473" s="20"/>
      <c r="AS473" s="20"/>
      <c r="AT473" s="20"/>
      <c r="AU473" s="880"/>
      <c r="AV473" s="880"/>
      <c r="AW473" s="880"/>
      <c r="AX473" s="880"/>
      <c r="AY473" s="20"/>
      <c r="AZ473" s="20"/>
      <c r="BA473" s="20"/>
      <c r="BB473" s="1092"/>
      <c r="BC473" s="1092"/>
      <c r="BD473" s="1092"/>
      <c r="BE473" s="20"/>
      <c r="BF473" s="20"/>
      <c r="BG473" s="20"/>
      <c r="BH473" s="20"/>
      <c r="BI473" s="20"/>
      <c r="BJ473" s="20"/>
      <c r="BK473" s="20"/>
      <c r="BL473" s="20"/>
      <c r="BM473" s="20"/>
      <c r="BN473" s="20"/>
      <c r="BO473" s="20"/>
      <c r="BP473" s="20"/>
      <c r="BQ473" s="20"/>
      <c r="BR473" s="20"/>
      <c r="BS473" s="20"/>
    </row>
    <row r="474" spans="1:71">
      <c r="A474" s="24"/>
      <c r="B474" s="20"/>
      <c r="C474" s="20"/>
      <c r="D474" s="20"/>
      <c r="E474" s="20"/>
      <c r="F474" s="20"/>
      <c r="G474" s="20"/>
      <c r="H474" s="20"/>
      <c r="I474" s="20"/>
      <c r="J474" s="20"/>
      <c r="K474" s="20"/>
      <c r="L474" s="20"/>
      <c r="M474" s="20"/>
      <c r="N474" s="20"/>
      <c r="O474" s="20"/>
      <c r="P474" s="20"/>
      <c r="Q474" s="40"/>
      <c r="R474" s="20"/>
      <c r="S474" s="40"/>
      <c r="T474" s="20"/>
      <c r="U474" s="20"/>
      <c r="V474" s="20"/>
      <c r="W474" s="40"/>
      <c r="X474" s="40"/>
      <c r="Y474" s="40"/>
      <c r="Z474" s="20"/>
      <c r="AA474" s="20"/>
      <c r="AB474" s="40"/>
      <c r="AC474" s="20"/>
      <c r="AD474" s="20"/>
      <c r="AE474" s="40"/>
      <c r="AF474" s="20"/>
      <c r="AG474" s="20"/>
      <c r="AH474" s="20"/>
      <c r="AI474" s="20"/>
      <c r="AJ474" s="20"/>
      <c r="AK474" s="20"/>
      <c r="AL474" s="20"/>
      <c r="AM474" s="20"/>
      <c r="AN474" s="20"/>
      <c r="AO474" s="20"/>
      <c r="AP474" s="20"/>
      <c r="AQ474" s="40"/>
      <c r="AR474" s="20"/>
      <c r="AS474" s="20"/>
      <c r="AT474" s="20"/>
      <c r="AU474" s="880"/>
      <c r="AV474" s="880"/>
      <c r="AW474" s="880"/>
      <c r="AX474" s="880"/>
      <c r="AY474" s="20"/>
      <c r="AZ474" s="20"/>
      <c r="BA474" s="20"/>
      <c r="BB474" s="1092"/>
      <c r="BC474" s="1092"/>
      <c r="BD474" s="1092"/>
      <c r="BE474" s="20"/>
      <c r="BF474" s="20"/>
      <c r="BG474" s="20"/>
      <c r="BH474" s="20"/>
      <c r="BI474" s="20"/>
      <c r="BJ474" s="20"/>
      <c r="BK474" s="20"/>
      <c r="BL474" s="20"/>
      <c r="BM474" s="20"/>
      <c r="BN474" s="20"/>
      <c r="BO474" s="20"/>
      <c r="BP474" s="20"/>
      <c r="BQ474" s="20"/>
      <c r="BR474" s="20"/>
      <c r="BS474" s="20"/>
    </row>
    <row r="475" spans="1:71">
      <c r="A475" s="24"/>
      <c r="B475" s="20"/>
      <c r="C475" s="20"/>
      <c r="D475" s="20"/>
      <c r="E475" s="20"/>
      <c r="F475" s="20"/>
      <c r="G475" s="20"/>
      <c r="H475" s="20"/>
      <c r="I475" s="20"/>
      <c r="J475" s="20"/>
      <c r="K475" s="20"/>
      <c r="L475" s="20"/>
      <c r="M475" s="20"/>
      <c r="N475" s="20"/>
      <c r="O475" s="20"/>
      <c r="P475" s="20"/>
      <c r="Q475" s="40"/>
      <c r="R475" s="20"/>
      <c r="S475" s="40"/>
      <c r="T475" s="20"/>
      <c r="U475" s="20"/>
      <c r="V475" s="20"/>
      <c r="W475" s="40"/>
      <c r="X475" s="40"/>
      <c r="Y475" s="40"/>
      <c r="Z475" s="20"/>
      <c r="AA475" s="20"/>
      <c r="AB475" s="40"/>
      <c r="AC475" s="20"/>
      <c r="AD475" s="20"/>
      <c r="AE475" s="40"/>
      <c r="AF475" s="20"/>
      <c r="AG475" s="20"/>
      <c r="AH475" s="20"/>
      <c r="AI475" s="20"/>
      <c r="AJ475" s="20"/>
      <c r="AK475" s="20"/>
      <c r="AL475" s="20"/>
      <c r="AM475" s="20"/>
      <c r="AN475" s="20"/>
      <c r="AO475" s="20"/>
      <c r="AP475" s="20"/>
      <c r="AQ475" s="40"/>
      <c r="AR475" s="20"/>
      <c r="AS475" s="20"/>
      <c r="AT475" s="20"/>
      <c r="AU475" s="880"/>
      <c r="AV475" s="880"/>
      <c r="AW475" s="880"/>
      <c r="AX475" s="880"/>
      <c r="AY475" s="20"/>
      <c r="AZ475" s="20"/>
      <c r="BA475" s="20"/>
      <c r="BB475" s="1092"/>
      <c r="BC475" s="1092"/>
      <c r="BD475" s="1092"/>
      <c r="BE475" s="20"/>
      <c r="BF475" s="20"/>
      <c r="BG475" s="20"/>
      <c r="BH475" s="20"/>
      <c r="BI475" s="20"/>
      <c r="BJ475" s="20"/>
      <c r="BK475" s="20"/>
      <c r="BL475" s="20"/>
      <c r="BM475" s="20"/>
      <c r="BN475" s="20"/>
      <c r="BO475" s="20"/>
      <c r="BP475" s="20"/>
      <c r="BQ475" s="20"/>
      <c r="BR475" s="20"/>
      <c r="BS475" s="20"/>
    </row>
    <row r="476" spans="1:71">
      <c r="A476" s="24"/>
      <c r="B476" s="20"/>
      <c r="C476" s="20"/>
      <c r="D476" s="20"/>
      <c r="E476" s="20"/>
      <c r="F476" s="20"/>
      <c r="G476" s="20"/>
      <c r="H476" s="20"/>
      <c r="I476" s="20"/>
      <c r="J476" s="20"/>
      <c r="K476" s="20"/>
      <c r="L476" s="20"/>
      <c r="M476" s="20"/>
      <c r="N476" s="20"/>
      <c r="O476" s="20"/>
      <c r="P476" s="20"/>
      <c r="Q476" s="40"/>
      <c r="R476" s="20"/>
      <c r="S476" s="40"/>
      <c r="T476" s="20"/>
      <c r="U476" s="20"/>
      <c r="V476" s="20"/>
      <c r="W476" s="40"/>
      <c r="X476" s="40"/>
      <c r="Y476" s="40"/>
      <c r="Z476" s="20"/>
      <c r="AA476" s="20"/>
      <c r="AB476" s="40"/>
      <c r="AC476" s="20"/>
      <c r="AD476" s="20"/>
      <c r="AE476" s="40"/>
      <c r="AF476" s="20"/>
      <c r="AG476" s="20"/>
      <c r="AH476" s="20"/>
      <c r="AI476" s="20"/>
      <c r="AJ476" s="20"/>
      <c r="AK476" s="20"/>
      <c r="AL476" s="20"/>
      <c r="AM476" s="20"/>
      <c r="AN476" s="20"/>
      <c r="AO476" s="20"/>
      <c r="AP476" s="20"/>
      <c r="AQ476" s="40"/>
      <c r="AR476" s="20"/>
      <c r="AS476" s="20"/>
      <c r="AT476" s="20"/>
      <c r="AU476" s="880"/>
      <c r="AV476" s="880"/>
      <c r="AW476" s="880"/>
      <c r="AX476" s="880"/>
      <c r="AY476" s="20"/>
      <c r="AZ476" s="20"/>
      <c r="BA476" s="20"/>
      <c r="BB476" s="1092"/>
      <c r="BC476" s="1092"/>
      <c r="BD476" s="1092"/>
      <c r="BE476" s="20"/>
      <c r="BF476" s="20"/>
      <c r="BG476" s="20"/>
      <c r="BH476" s="20"/>
      <c r="BI476" s="20"/>
      <c r="BJ476" s="20"/>
      <c r="BK476" s="20"/>
      <c r="BL476" s="20"/>
      <c r="BM476" s="20"/>
      <c r="BN476" s="20"/>
      <c r="BO476" s="20"/>
      <c r="BP476" s="20"/>
      <c r="BQ476" s="20"/>
      <c r="BR476" s="20"/>
      <c r="BS476" s="20"/>
    </row>
    <row r="477" spans="1:71">
      <c r="A477" s="24"/>
      <c r="B477" s="20"/>
      <c r="C477" s="20"/>
      <c r="D477" s="20"/>
      <c r="E477" s="20"/>
      <c r="F477" s="20"/>
      <c r="G477" s="20"/>
      <c r="H477" s="20"/>
      <c r="I477" s="20"/>
      <c r="J477" s="20"/>
      <c r="K477" s="20"/>
      <c r="L477" s="20"/>
      <c r="M477" s="20"/>
      <c r="N477" s="20"/>
      <c r="O477" s="20"/>
      <c r="P477" s="20"/>
      <c r="Q477" s="40"/>
      <c r="R477" s="20"/>
      <c r="S477" s="40"/>
      <c r="T477" s="20"/>
      <c r="U477" s="20"/>
      <c r="V477" s="20"/>
      <c r="W477" s="40"/>
      <c r="X477" s="40"/>
      <c r="Y477" s="40"/>
      <c r="Z477" s="20"/>
      <c r="AA477" s="20"/>
      <c r="AB477" s="40"/>
      <c r="AC477" s="20"/>
      <c r="AD477" s="20"/>
      <c r="AE477" s="40"/>
      <c r="AF477" s="20"/>
      <c r="AG477" s="20"/>
      <c r="AH477" s="20"/>
      <c r="AI477" s="20"/>
      <c r="AJ477" s="20"/>
      <c r="AK477" s="20"/>
      <c r="AL477" s="20"/>
      <c r="AM477" s="20"/>
      <c r="AN477" s="20"/>
      <c r="AO477" s="20"/>
      <c r="AP477" s="20"/>
      <c r="AQ477" s="40"/>
      <c r="AR477" s="20"/>
      <c r="AS477" s="20"/>
      <c r="AT477" s="20"/>
      <c r="AU477" s="880"/>
      <c r="AV477" s="880"/>
      <c r="AW477" s="880"/>
      <c r="AX477" s="880"/>
      <c r="AY477" s="20"/>
      <c r="AZ477" s="20"/>
      <c r="BA477" s="20"/>
      <c r="BB477" s="1092"/>
      <c r="BC477" s="1092"/>
      <c r="BD477" s="1092"/>
      <c r="BE477" s="20"/>
      <c r="BF477" s="20"/>
      <c r="BG477" s="20"/>
      <c r="BH477" s="20"/>
      <c r="BI477" s="20"/>
      <c r="BJ477" s="20"/>
      <c r="BK477" s="20"/>
      <c r="BL477" s="20"/>
      <c r="BM477" s="20"/>
      <c r="BN477" s="20"/>
      <c r="BO477" s="20"/>
      <c r="BP477" s="20"/>
      <c r="BQ477" s="20"/>
      <c r="BR477" s="20"/>
      <c r="BS477" s="20"/>
    </row>
    <row r="478" spans="1:71">
      <c r="A478" s="24"/>
      <c r="B478" s="20"/>
      <c r="C478" s="20"/>
      <c r="D478" s="20"/>
      <c r="E478" s="20"/>
      <c r="F478" s="20"/>
      <c r="G478" s="20"/>
      <c r="H478" s="20"/>
      <c r="I478" s="20"/>
      <c r="J478" s="20"/>
      <c r="K478" s="20"/>
      <c r="L478" s="20"/>
      <c r="M478" s="20"/>
      <c r="N478" s="20"/>
      <c r="O478" s="20"/>
      <c r="P478" s="20"/>
      <c r="Q478" s="40"/>
      <c r="R478" s="20"/>
      <c r="S478" s="40"/>
      <c r="T478" s="20"/>
      <c r="U478" s="20"/>
      <c r="V478" s="20"/>
      <c r="W478" s="40"/>
      <c r="X478" s="40"/>
      <c r="Y478" s="40"/>
      <c r="Z478" s="20"/>
      <c r="AA478" s="20"/>
      <c r="AB478" s="40"/>
      <c r="AC478" s="20"/>
      <c r="AD478" s="20"/>
      <c r="AE478" s="40"/>
      <c r="AF478" s="20"/>
      <c r="AG478" s="20"/>
      <c r="AH478" s="20"/>
      <c r="AI478" s="20"/>
      <c r="AJ478" s="20"/>
      <c r="AK478" s="20"/>
      <c r="AL478" s="20"/>
      <c r="AM478" s="20"/>
      <c r="AN478" s="20"/>
      <c r="AO478" s="20"/>
      <c r="AP478" s="20"/>
      <c r="AQ478" s="40"/>
      <c r="AR478" s="20"/>
      <c r="AS478" s="20"/>
      <c r="AT478" s="20"/>
      <c r="AU478" s="880"/>
      <c r="AV478" s="880"/>
      <c r="AW478" s="880"/>
      <c r="AX478" s="880"/>
      <c r="AY478" s="20"/>
      <c r="AZ478" s="20"/>
      <c r="BA478" s="20"/>
      <c r="BB478" s="1092"/>
      <c r="BC478" s="1092"/>
      <c r="BD478" s="1092"/>
      <c r="BE478" s="20"/>
      <c r="BF478" s="20"/>
      <c r="BG478" s="20"/>
      <c r="BH478" s="20"/>
      <c r="BI478" s="20"/>
      <c r="BJ478" s="20"/>
      <c r="BK478" s="20"/>
      <c r="BL478" s="20"/>
      <c r="BM478" s="20"/>
      <c r="BN478" s="20"/>
      <c r="BO478" s="20"/>
      <c r="BP478" s="20"/>
      <c r="BQ478" s="20"/>
      <c r="BR478" s="20"/>
      <c r="BS478" s="20"/>
    </row>
    <row r="479" spans="1:71">
      <c r="A479" s="24"/>
      <c r="B479" s="20"/>
      <c r="C479" s="20"/>
      <c r="D479" s="20"/>
      <c r="E479" s="20"/>
      <c r="F479" s="20"/>
      <c r="G479" s="20"/>
      <c r="H479" s="20"/>
      <c r="I479" s="20"/>
      <c r="J479" s="20"/>
      <c r="K479" s="20"/>
      <c r="L479" s="20"/>
      <c r="M479" s="20"/>
      <c r="N479" s="20"/>
      <c r="O479" s="20"/>
      <c r="P479" s="20"/>
      <c r="Q479" s="40"/>
      <c r="R479" s="20"/>
      <c r="S479" s="40"/>
      <c r="T479" s="20"/>
      <c r="U479" s="20"/>
      <c r="V479" s="20"/>
      <c r="W479" s="40"/>
      <c r="X479" s="40"/>
      <c r="Y479" s="40"/>
      <c r="Z479" s="20"/>
      <c r="AA479" s="20"/>
      <c r="AB479" s="40"/>
      <c r="AC479" s="20"/>
      <c r="AD479" s="20"/>
      <c r="AE479" s="40"/>
      <c r="AF479" s="20"/>
      <c r="AG479" s="20"/>
      <c r="AH479" s="20"/>
      <c r="AI479" s="20"/>
      <c r="AJ479" s="20"/>
      <c r="AK479" s="20"/>
      <c r="AL479" s="20"/>
      <c r="AM479" s="20"/>
      <c r="AN479" s="20"/>
      <c r="AO479" s="20"/>
      <c r="AP479" s="20"/>
      <c r="AQ479" s="40"/>
      <c r="AR479" s="20"/>
      <c r="AS479" s="20"/>
      <c r="AT479" s="20"/>
      <c r="AU479" s="880"/>
      <c r="AV479" s="880"/>
      <c r="AW479" s="880"/>
      <c r="AX479" s="880"/>
      <c r="AY479" s="20"/>
      <c r="AZ479" s="20"/>
      <c r="BA479" s="20"/>
      <c r="BB479" s="1092"/>
      <c r="BC479" s="1092"/>
      <c r="BD479" s="1092"/>
      <c r="BE479" s="20"/>
      <c r="BF479" s="20"/>
      <c r="BG479" s="20"/>
      <c r="BH479" s="20"/>
      <c r="BI479" s="20"/>
      <c r="BJ479" s="20"/>
      <c r="BK479" s="20"/>
      <c r="BL479" s="20"/>
      <c r="BM479" s="20"/>
      <c r="BN479" s="20"/>
      <c r="BO479" s="20"/>
      <c r="BP479" s="20"/>
      <c r="BQ479" s="20"/>
      <c r="BR479" s="20"/>
      <c r="BS479" s="20"/>
    </row>
    <row r="480" spans="1:71">
      <c r="A480" s="24"/>
      <c r="B480" s="20"/>
      <c r="C480" s="20"/>
      <c r="D480" s="20"/>
      <c r="E480" s="20"/>
      <c r="F480" s="20"/>
      <c r="G480" s="20"/>
      <c r="H480" s="20"/>
      <c r="I480" s="20"/>
      <c r="J480" s="20"/>
      <c r="K480" s="20"/>
      <c r="L480" s="20"/>
      <c r="M480" s="20"/>
      <c r="N480" s="20"/>
      <c r="O480" s="20"/>
      <c r="P480" s="20"/>
      <c r="Q480" s="40"/>
      <c r="R480" s="20"/>
      <c r="S480" s="40"/>
      <c r="T480" s="20"/>
      <c r="U480" s="20"/>
      <c r="V480" s="20"/>
      <c r="W480" s="40"/>
      <c r="X480" s="40"/>
      <c r="Y480" s="40"/>
      <c r="Z480" s="20"/>
      <c r="AA480" s="20"/>
      <c r="AB480" s="40"/>
      <c r="AC480" s="20"/>
      <c r="AD480" s="20"/>
      <c r="AE480" s="40"/>
      <c r="AF480" s="20"/>
      <c r="AG480" s="20"/>
      <c r="AH480" s="20"/>
      <c r="AI480" s="20"/>
      <c r="AJ480" s="20"/>
      <c r="AK480" s="20"/>
      <c r="AL480" s="20"/>
      <c r="AM480" s="20"/>
      <c r="AN480" s="20"/>
      <c r="AO480" s="20"/>
      <c r="AP480" s="20"/>
      <c r="AQ480" s="40"/>
      <c r="AR480" s="20"/>
      <c r="AS480" s="20"/>
      <c r="AT480" s="20"/>
      <c r="AU480" s="880"/>
      <c r="AV480" s="880"/>
      <c r="AW480" s="880"/>
      <c r="AX480" s="880"/>
      <c r="AY480" s="20"/>
      <c r="AZ480" s="20"/>
      <c r="BA480" s="20"/>
      <c r="BB480" s="1092"/>
      <c r="BC480" s="1092"/>
      <c r="BD480" s="1092"/>
      <c r="BE480" s="20"/>
      <c r="BF480" s="20"/>
      <c r="BG480" s="20"/>
      <c r="BH480" s="20"/>
      <c r="BI480" s="20"/>
      <c r="BJ480" s="20"/>
      <c r="BK480" s="20"/>
      <c r="BL480" s="20"/>
      <c r="BM480" s="20"/>
      <c r="BN480" s="20"/>
      <c r="BO480" s="20"/>
      <c r="BP480" s="20"/>
      <c r="BQ480" s="20"/>
      <c r="BR480" s="20"/>
      <c r="BS480" s="20"/>
    </row>
    <row r="481" spans="1:71">
      <c r="A481" s="24"/>
      <c r="B481" s="20"/>
      <c r="C481" s="20"/>
      <c r="D481" s="20"/>
      <c r="E481" s="20"/>
      <c r="F481" s="20"/>
      <c r="G481" s="20"/>
      <c r="H481" s="20"/>
      <c r="I481" s="20"/>
      <c r="J481" s="20"/>
      <c r="K481" s="20"/>
      <c r="L481" s="20"/>
      <c r="M481" s="20"/>
      <c r="N481" s="20"/>
      <c r="O481" s="20"/>
      <c r="P481" s="20"/>
      <c r="Q481" s="40"/>
      <c r="R481" s="20"/>
      <c r="S481" s="40"/>
      <c r="T481" s="20"/>
      <c r="U481" s="20"/>
      <c r="V481" s="20"/>
      <c r="W481" s="40"/>
      <c r="X481" s="40"/>
      <c r="Y481" s="40"/>
      <c r="Z481" s="20"/>
      <c r="AA481" s="20"/>
      <c r="AB481" s="40"/>
      <c r="AC481" s="20"/>
      <c r="AD481" s="20"/>
      <c r="AE481" s="40"/>
      <c r="AF481" s="20"/>
      <c r="AG481" s="20"/>
      <c r="AH481" s="20"/>
      <c r="AI481" s="20"/>
      <c r="AJ481" s="20"/>
      <c r="AK481" s="20"/>
      <c r="AL481" s="20"/>
      <c r="AM481" s="20"/>
      <c r="AN481" s="20"/>
      <c r="AO481" s="20"/>
      <c r="AP481" s="20"/>
      <c r="AQ481" s="40"/>
      <c r="AR481" s="20"/>
      <c r="AS481" s="20"/>
      <c r="AT481" s="20"/>
      <c r="AU481" s="880"/>
      <c r="AV481" s="880"/>
      <c r="AW481" s="880"/>
      <c r="AX481" s="880"/>
      <c r="AY481" s="20"/>
      <c r="AZ481" s="20"/>
      <c r="BA481" s="20"/>
      <c r="BB481" s="1092"/>
      <c r="BC481" s="1092"/>
      <c r="BD481" s="1092"/>
      <c r="BE481" s="20"/>
      <c r="BF481" s="20"/>
      <c r="BG481" s="20"/>
      <c r="BH481" s="20"/>
      <c r="BI481" s="20"/>
      <c r="BJ481" s="20"/>
      <c r="BK481" s="20"/>
      <c r="BL481" s="20"/>
      <c r="BM481" s="20"/>
      <c r="BN481" s="20"/>
      <c r="BO481" s="20"/>
      <c r="BP481" s="20"/>
      <c r="BQ481" s="20"/>
      <c r="BR481" s="20"/>
      <c r="BS481" s="20"/>
    </row>
    <row r="482" spans="1:71">
      <c r="A482" s="24"/>
      <c r="B482" s="20"/>
      <c r="C482" s="20"/>
      <c r="D482" s="20"/>
      <c r="E482" s="20"/>
      <c r="F482" s="20"/>
      <c r="G482" s="20"/>
      <c r="H482" s="20"/>
      <c r="I482" s="20"/>
      <c r="J482" s="20"/>
      <c r="K482" s="20"/>
      <c r="L482" s="20"/>
      <c r="M482" s="20"/>
      <c r="N482" s="20"/>
      <c r="O482" s="20"/>
      <c r="P482" s="20"/>
      <c r="Q482" s="40"/>
      <c r="R482" s="20"/>
      <c r="S482" s="40"/>
      <c r="T482" s="20"/>
      <c r="U482" s="20"/>
      <c r="V482" s="20"/>
      <c r="W482" s="40"/>
      <c r="X482" s="40"/>
      <c r="Y482" s="40"/>
      <c r="Z482" s="20"/>
      <c r="AA482" s="20"/>
      <c r="AB482" s="40"/>
      <c r="AC482" s="20"/>
      <c r="AD482" s="20"/>
      <c r="AE482" s="40"/>
      <c r="AF482" s="20"/>
      <c r="AG482" s="20"/>
      <c r="AH482" s="20"/>
      <c r="AI482" s="20"/>
      <c r="AJ482" s="20"/>
      <c r="AK482" s="20"/>
      <c r="AL482" s="20"/>
      <c r="AM482" s="20"/>
      <c r="AN482" s="20"/>
      <c r="AO482" s="20"/>
      <c r="AP482" s="20"/>
      <c r="AQ482" s="40"/>
      <c r="AR482" s="20"/>
      <c r="AS482" s="20"/>
      <c r="AT482" s="20"/>
      <c r="AU482" s="880"/>
      <c r="AV482" s="880"/>
      <c r="AW482" s="880"/>
      <c r="AX482" s="880"/>
      <c r="AY482" s="20"/>
      <c r="AZ482" s="20"/>
      <c r="BA482" s="20"/>
      <c r="BB482" s="1092"/>
      <c r="BC482" s="1092"/>
      <c r="BD482" s="1092"/>
      <c r="BE482" s="20"/>
      <c r="BF482" s="20"/>
      <c r="BG482" s="20"/>
      <c r="BH482" s="20"/>
      <c r="BI482" s="20"/>
      <c r="BJ482" s="20"/>
      <c r="BK482" s="20"/>
      <c r="BL482" s="20"/>
      <c r="BM482" s="20"/>
      <c r="BN482" s="20"/>
      <c r="BO482" s="20"/>
      <c r="BP482" s="20"/>
      <c r="BQ482" s="20"/>
      <c r="BR482" s="20"/>
      <c r="BS482" s="20"/>
    </row>
    <row r="483" spans="1:71">
      <c r="A483" s="24"/>
      <c r="B483" s="20"/>
      <c r="C483" s="20"/>
      <c r="D483" s="20"/>
      <c r="E483" s="20"/>
      <c r="F483" s="20"/>
      <c r="G483" s="20"/>
      <c r="H483" s="20"/>
      <c r="I483" s="20"/>
      <c r="J483" s="20"/>
      <c r="K483" s="20"/>
      <c r="L483" s="20"/>
      <c r="M483" s="20"/>
      <c r="N483" s="20"/>
      <c r="O483" s="20"/>
      <c r="P483" s="20"/>
      <c r="Q483" s="40"/>
      <c r="R483" s="20"/>
      <c r="S483" s="40"/>
      <c r="T483" s="20"/>
      <c r="U483" s="20"/>
      <c r="V483" s="20"/>
      <c r="W483" s="40"/>
      <c r="X483" s="40"/>
      <c r="Y483" s="40"/>
      <c r="Z483" s="20"/>
      <c r="AA483" s="20"/>
      <c r="AB483" s="40"/>
      <c r="AC483" s="20"/>
      <c r="AD483" s="20"/>
      <c r="AE483" s="40"/>
      <c r="AF483" s="20"/>
      <c r="AG483" s="20"/>
      <c r="AH483" s="20"/>
      <c r="AI483" s="20"/>
      <c r="AJ483" s="20"/>
      <c r="AK483" s="20"/>
      <c r="AL483" s="20"/>
      <c r="AM483" s="20"/>
      <c r="AN483" s="20"/>
      <c r="AO483" s="20"/>
      <c r="AP483" s="20"/>
      <c r="AQ483" s="40"/>
      <c r="AR483" s="20"/>
      <c r="AS483" s="20"/>
      <c r="AT483" s="20"/>
      <c r="AU483" s="880"/>
      <c r="AV483" s="880"/>
      <c r="AW483" s="880"/>
      <c r="AX483" s="880"/>
      <c r="AY483" s="20"/>
      <c r="AZ483" s="20"/>
      <c r="BA483" s="20"/>
      <c r="BB483" s="1092"/>
      <c r="BC483" s="1092"/>
      <c r="BD483" s="1092"/>
      <c r="BE483" s="20"/>
      <c r="BF483" s="20"/>
      <c r="BG483" s="20"/>
      <c r="BH483" s="20"/>
      <c r="BI483" s="20"/>
      <c r="BJ483" s="20"/>
      <c r="BK483" s="20"/>
      <c r="BL483" s="20"/>
      <c r="BM483" s="20"/>
      <c r="BN483" s="20"/>
      <c r="BO483" s="20"/>
      <c r="BP483" s="20"/>
      <c r="BQ483" s="20"/>
      <c r="BR483" s="20"/>
      <c r="BS483" s="20"/>
    </row>
    <row r="484" spans="1:71">
      <c r="A484" s="24"/>
      <c r="B484" s="20"/>
      <c r="C484" s="20"/>
      <c r="D484" s="20"/>
      <c r="E484" s="20"/>
      <c r="F484" s="20"/>
      <c r="G484" s="20"/>
      <c r="H484" s="20"/>
      <c r="I484" s="20"/>
      <c r="J484" s="20"/>
      <c r="K484" s="20"/>
      <c r="L484" s="20"/>
      <c r="M484" s="20"/>
      <c r="N484" s="20"/>
      <c r="O484" s="20"/>
      <c r="P484" s="20"/>
      <c r="Q484" s="40"/>
      <c r="R484" s="20"/>
      <c r="S484" s="40"/>
      <c r="T484" s="20"/>
      <c r="U484" s="20"/>
      <c r="V484" s="20"/>
      <c r="W484" s="40"/>
      <c r="X484" s="40"/>
      <c r="Y484" s="40"/>
      <c r="Z484" s="20"/>
      <c r="AA484" s="20"/>
      <c r="AB484" s="40"/>
      <c r="AC484" s="20"/>
      <c r="AD484" s="20"/>
      <c r="AE484" s="40"/>
      <c r="AF484" s="20"/>
      <c r="AG484" s="20"/>
      <c r="AH484" s="20"/>
      <c r="AI484" s="20"/>
      <c r="AJ484" s="20"/>
      <c r="AK484" s="20"/>
      <c r="AL484" s="20"/>
      <c r="AM484" s="20"/>
      <c r="AN484" s="20"/>
      <c r="AO484" s="20"/>
      <c r="AP484" s="20"/>
      <c r="AQ484" s="40"/>
      <c r="AR484" s="20"/>
      <c r="AS484" s="20"/>
      <c r="AT484" s="20"/>
      <c r="AU484" s="880"/>
      <c r="AV484" s="880"/>
      <c r="AW484" s="880"/>
      <c r="AX484" s="880"/>
      <c r="AY484" s="20"/>
      <c r="AZ484" s="20"/>
      <c r="BA484" s="20"/>
      <c r="BB484" s="1092"/>
      <c r="BC484" s="1092"/>
      <c r="BD484" s="1092"/>
      <c r="BE484" s="20"/>
      <c r="BF484" s="20"/>
      <c r="BG484" s="20"/>
      <c r="BH484" s="20"/>
      <c r="BI484" s="20"/>
      <c r="BJ484" s="20"/>
      <c r="BK484" s="20"/>
      <c r="BL484" s="20"/>
      <c r="BM484" s="20"/>
      <c r="BN484" s="20"/>
      <c r="BO484" s="20"/>
      <c r="BP484" s="20"/>
      <c r="BQ484" s="20"/>
      <c r="BR484" s="20"/>
      <c r="BS484" s="20"/>
    </row>
    <row r="485" spans="1:71">
      <c r="A485" s="24"/>
      <c r="B485" s="20"/>
      <c r="C485" s="20"/>
      <c r="D485" s="20"/>
      <c r="E485" s="20"/>
      <c r="F485" s="20"/>
      <c r="G485" s="20"/>
      <c r="H485" s="20"/>
      <c r="I485" s="20"/>
      <c r="J485" s="20"/>
      <c r="K485" s="20"/>
      <c r="L485" s="20"/>
      <c r="M485" s="20"/>
      <c r="N485" s="20"/>
      <c r="O485" s="20"/>
      <c r="P485" s="20"/>
      <c r="Q485" s="40"/>
      <c r="R485" s="20"/>
      <c r="S485" s="40"/>
      <c r="T485" s="20"/>
      <c r="U485" s="20"/>
      <c r="V485" s="20"/>
      <c r="W485" s="40"/>
      <c r="X485" s="40"/>
      <c r="Y485" s="40"/>
      <c r="Z485" s="20"/>
      <c r="AA485" s="20"/>
      <c r="AB485" s="40"/>
      <c r="AC485" s="20"/>
      <c r="AD485" s="20"/>
      <c r="AE485" s="40"/>
      <c r="AF485" s="20"/>
      <c r="AG485" s="20"/>
      <c r="AH485" s="20"/>
      <c r="AI485" s="20"/>
      <c r="AJ485" s="20"/>
      <c r="AK485" s="20"/>
      <c r="AL485" s="20"/>
      <c r="AM485" s="20"/>
      <c r="AN485" s="20"/>
      <c r="AO485" s="20"/>
      <c r="AP485" s="20"/>
      <c r="AQ485" s="40"/>
      <c r="AR485" s="20"/>
      <c r="AS485" s="20"/>
      <c r="AT485" s="20"/>
      <c r="AU485" s="880"/>
      <c r="AV485" s="880"/>
      <c r="AW485" s="880"/>
      <c r="AX485" s="880"/>
      <c r="AY485" s="20"/>
      <c r="AZ485" s="20"/>
      <c r="BA485" s="20"/>
      <c r="BB485" s="1092"/>
      <c r="BC485" s="1092"/>
      <c r="BD485" s="1092"/>
      <c r="BE485" s="20"/>
      <c r="BF485" s="20"/>
      <c r="BG485" s="20"/>
      <c r="BH485" s="20"/>
      <c r="BI485" s="20"/>
      <c r="BJ485" s="20"/>
      <c r="BK485" s="20"/>
      <c r="BL485" s="20"/>
      <c r="BM485" s="20"/>
      <c r="BN485" s="20"/>
      <c r="BO485" s="20"/>
      <c r="BP485" s="20"/>
      <c r="BQ485" s="20"/>
      <c r="BR485" s="20"/>
      <c r="BS485" s="20"/>
    </row>
    <row r="486" spans="1:71">
      <c r="A486" s="24"/>
      <c r="B486" s="20"/>
      <c r="C486" s="20"/>
      <c r="D486" s="20"/>
      <c r="E486" s="20"/>
      <c r="F486" s="20"/>
      <c r="G486" s="20"/>
      <c r="H486" s="20"/>
      <c r="I486" s="20"/>
      <c r="J486" s="20"/>
      <c r="K486" s="20"/>
      <c r="L486" s="20"/>
      <c r="M486" s="20"/>
      <c r="N486" s="20"/>
      <c r="O486" s="20"/>
      <c r="P486" s="20"/>
      <c r="Q486" s="40"/>
      <c r="R486" s="20"/>
      <c r="S486" s="40"/>
      <c r="T486" s="20"/>
      <c r="U486" s="20"/>
      <c r="V486" s="20"/>
      <c r="W486" s="40"/>
      <c r="X486" s="40"/>
      <c r="Y486" s="40"/>
      <c r="Z486" s="20"/>
      <c r="AA486" s="20"/>
      <c r="AB486" s="40"/>
      <c r="AC486" s="20"/>
      <c r="AD486" s="20"/>
      <c r="AE486" s="40"/>
      <c r="AF486" s="20"/>
      <c r="AG486" s="20"/>
      <c r="AH486" s="20"/>
      <c r="AI486" s="20"/>
      <c r="AJ486" s="20"/>
      <c r="AK486" s="20"/>
      <c r="AL486" s="20"/>
      <c r="AM486" s="20"/>
      <c r="AN486" s="20"/>
      <c r="AO486" s="20"/>
      <c r="AP486" s="20"/>
      <c r="AQ486" s="40"/>
      <c r="AR486" s="20"/>
      <c r="AS486" s="20"/>
      <c r="AT486" s="20"/>
      <c r="AU486" s="880"/>
      <c r="AV486" s="880"/>
      <c r="AW486" s="880"/>
      <c r="AX486" s="880"/>
      <c r="AY486" s="20"/>
      <c r="AZ486" s="20"/>
      <c r="BA486" s="20"/>
      <c r="BB486" s="1092"/>
      <c r="BC486" s="1092"/>
      <c r="BD486" s="1092"/>
      <c r="BE486" s="20"/>
      <c r="BF486" s="20"/>
      <c r="BG486" s="20"/>
      <c r="BH486" s="20"/>
      <c r="BI486" s="20"/>
      <c r="BJ486" s="20"/>
      <c r="BK486" s="20"/>
      <c r="BL486" s="20"/>
      <c r="BM486" s="20"/>
      <c r="BN486" s="20"/>
      <c r="BO486" s="20"/>
      <c r="BP486" s="20"/>
      <c r="BQ486" s="20"/>
      <c r="BR486" s="20"/>
      <c r="BS486" s="20"/>
    </row>
    <row r="487" spans="1:71">
      <c r="A487" s="24"/>
      <c r="B487" s="20"/>
      <c r="C487" s="20"/>
      <c r="D487" s="20"/>
      <c r="E487" s="20"/>
      <c r="F487" s="20"/>
      <c r="G487" s="20"/>
      <c r="H487" s="20"/>
      <c r="I487" s="20"/>
      <c r="J487" s="20"/>
      <c r="K487" s="20"/>
      <c r="L487" s="20"/>
      <c r="M487" s="20"/>
      <c r="N487" s="20"/>
      <c r="O487" s="20"/>
      <c r="P487" s="20"/>
      <c r="Q487" s="40"/>
      <c r="R487" s="20"/>
      <c r="S487" s="40"/>
      <c r="T487" s="20"/>
      <c r="U487" s="20"/>
      <c r="V487" s="20"/>
      <c r="W487" s="40"/>
      <c r="X487" s="40"/>
      <c r="Y487" s="40"/>
      <c r="Z487" s="20"/>
      <c r="AA487" s="20"/>
      <c r="AB487" s="40"/>
      <c r="AC487" s="20"/>
      <c r="AD487" s="20"/>
      <c r="AE487" s="40"/>
      <c r="AF487" s="20"/>
      <c r="AG487" s="20"/>
      <c r="AH487" s="20"/>
      <c r="AI487" s="20"/>
      <c r="AJ487" s="20"/>
      <c r="AK487" s="20"/>
      <c r="AL487" s="20"/>
      <c r="AM487" s="20"/>
      <c r="AN487" s="20"/>
      <c r="AO487" s="20"/>
      <c r="AP487" s="20"/>
      <c r="AQ487" s="40"/>
      <c r="AR487" s="20"/>
      <c r="AS487" s="20"/>
      <c r="AT487" s="20"/>
      <c r="AU487" s="880"/>
      <c r="AV487" s="880"/>
      <c r="AW487" s="880"/>
      <c r="AX487" s="880"/>
      <c r="AY487" s="20"/>
      <c r="AZ487" s="20"/>
      <c r="BA487" s="20"/>
      <c r="BB487" s="1092"/>
      <c r="BC487" s="1092"/>
      <c r="BD487" s="1092"/>
      <c r="BE487" s="20"/>
      <c r="BF487" s="20"/>
      <c r="BG487" s="20"/>
      <c r="BH487" s="20"/>
      <c r="BI487" s="20"/>
      <c r="BJ487" s="20"/>
      <c r="BK487" s="20"/>
      <c r="BL487" s="20"/>
      <c r="BM487" s="20"/>
      <c r="BN487" s="20"/>
      <c r="BO487" s="20"/>
      <c r="BP487" s="20"/>
      <c r="BQ487" s="20"/>
      <c r="BR487" s="20"/>
      <c r="BS487" s="20"/>
    </row>
    <row r="488" spans="1:71">
      <c r="A488" s="24"/>
      <c r="B488" s="20"/>
      <c r="C488" s="20"/>
      <c r="D488" s="20"/>
      <c r="E488" s="20"/>
      <c r="F488" s="20"/>
      <c r="G488" s="20"/>
      <c r="H488" s="20"/>
      <c r="I488" s="20"/>
      <c r="J488" s="20"/>
      <c r="K488" s="20"/>
      <c r="L488" s="20"/>
      <c r="M488" s="20"/>
      <c r="N488" s="20"/>
      <c r="O488" s="20"/>
      <c r="P488" s="20"/>
      <c r="Q488" s="40"/>
      <c r="R488" s="20"/>
      <c r="S488" s="40"/>
      <c r="T488" s="20"/>
      <c r="U488" s="20"/>
      <c r="V488" s="20"/>
      <c r="W488" s="40"/>
      <c r="X488" s="40"/>
      <c r="Y488" s="40"/>
      <c r="Z488" s="20"/>
      <c r="AA488" s="20"/>
      <c r="AB488" s="40"/>
      <c r="AC488" s="20"/>
      <c r="AD488" s="20"/>
      <c r="AE488" s="40"/>
      <c r="AF488" s="20"/>
      <c r="AG488" s="20"/>
      <c r="AH488" s="20"/>
      <c r="AI488" s="20"/>
      <c r="AJ488" s="20"/>
      <c r="AK488" s="20"/>
      <c r="AL488" s="20"/>
      <c r="AM488" s="20"/>
      <c r="AN488" s="20"/>
      <c r="AO488" s="20"/>
      <c r="AP488" s="20"/>
      <c r="AQ488" s="40"/>
      <c r="AR488" s="20"/>
      <c r="AS488" s="20"/>
      <c r="AT488" s="20"/>
      <c r="AU488" s="880"/>
      <c r="AV488" s="880"/>
      <c r="AW488" s="880"/>
      <c r="AX488" s="880"/>
      <c r="AY488" s="20"/>
      <c r="AZ488" s="20"/>
      <c r="BA488" s="20"/>
      <c r="BB488" s="1092"/>
      <c r="BC488" s="1092"/>
      <c r="BD488" s="1092"/>
      <c r="BE488" s="20"/>
      <c r="BF488" s="20"/>
      <c r="BG488" s="20"/>
      <c r="BH488" s="20"/>
      <c r="BI488" s="20"/>
      <c r="BJ488" s="20"/>
      <c r="BK488" s="20"/>
      <c r="BL488" s="20"/>
      <c r="BM488" s="20"/>
      <c r="BN488" s="20"/>
      <c r="BO488" s="20"/>
      <c r="BP488" s="20"/>
      <c r="BQ488" s="20"/>
      <c r="BR488" s="20"/>
      <c r="BS488" s="20"/>
    </row>
    <row r="489" spans="1:71">
      <c r="A489" s="24"/>
      <c r="B489" s="20"/>
      <c r="C489" s="20"/>
      <c r="D489" s="20"/>
      <c r="E489" s="20"/>
      <c r="F489" s="20"/>
      <c r="G489" s="20"/>
      <c r="H489" s="20"/>
      <c r="I489" s="20"/>
      <c r="J489" s="20"/>
      <c r="K489" s="20"/>
      <c r="L489" s="20"/>
      <c r="M489" s="20"/>
      <c r="N489" s="20"/>
      <c r="O489" s="20"/>
      <c r="P489" s="20"/>
      <c r="Q489" s="40"/>
      <c r="R489" s="20"/>
      <c r="S489" s="40"/>
      <c r="T489" s="20"/>
      <c r="U489" s="20"/>
      <c r="V489" s="20"/>
      <c r="W489" s="40"/>
      <c r="X489" s="40"/>
      <c r="Y489" s="40"/>
      <c r="Z489" s="20"/>
      <c r="AA489" s="20"/>
      <c r="AB489" s="40"/>
      <c r="AC489" s="20"/>
      <c r="AD489" s="20"/>
      <c r="AE489" s="40"/>
      <c r="AF489" s="20"/>
      <c r="AG489" s="20"/>
      <c r="AH489" s="20"/>
      <c r="AI489" s="20"/>
      <c r="AJ489" s="20"/>
      <c r="AK489" s="20"/>
      <c r="AL489" s="20"/>
      <c r="AM489" s="20"/>
      <c r="AN489" s="20"/>
      <c r="AO489" s="20"/>
      <c r="AP489" s="20"/>
      <c r="AQ489" s="40"/>
      <c r="AR489" s="20"/>
      <c r="AS489" s="20"/>
      <c r="AT489" s="20"/>
      <c r="AU489" s="880"/>
      <c r="AV489" s="880"/>
      <c r="AW489" s="880"/>
      <c r="AX489" s="880"/>
      <c r="AY489" s="20"/>
      <c r="AZ489" s="20"/>
      <c r="BA489" s="20"/>
      <c r="BB489" s="1092"/>
      <c r="BC489" s="1092"/>
      <c r="BD489" s="1092"/>
      <c r="BE489" s="20"/>
      <c r="BF489" s="20"/>
      <c r="BG489" s="20"/>
      <c r="BH489" s="20"/>
      <c r="BI489" s="20"/>
      <c r="BJ489" s="20"/>
      <c r="BK489" s="20"/>
      <c r="BL489" s="20"/>
      <c r="BM489" s="20"/>
      <c r="BN489" s="20"/>
      <c r="BO489" s="20"/>
      <c r="BP489" s="20"/>
      <c r="BQ489" s="20"/>
      <c r="BR489" s="20"/>
      <c r="BS489" s="20"/>
    </row>
    <row r="490" spans="1:71">
      <c r="A490" s="24"/>
      <c r="B490" s="20"/>
      <c r="C490" s="20"/>
      <c r="D490" s="20"/>
      <c r="E490" s="20"/>
      <c r="F490" s="20"/>
      <c r="G490" s="20"/>
      <c r="H490" s="20"/>
      <c r="I490" s="20"/>
      <c r="J490" s="20"/>
      <c r="K490" s="20"/>
      <c r="L490" s="20"/>
      <c r="M490" s="20"/>
      <c r="N490" s="20"/>
      <c r="O490" s="20"/>
      <c r="P490" s="20"/>
      <c r="Q490" s="40"/>
      <c r="R490" s="20"/>
      <c r="S490" s="40"/>
      <c r="T490" s="20"/>
      <c r="U490" s="20"/>
      <c r="V490" s="20"/>
      <c r="W490" s="40"/>
      <c r="X490" s="40"/>
      <c r="Y490" s="40"/>
      <c r="Z490" s="20"/>
      <c r="AA490" s="20"/>
      <c r="AB490" s="40"/>
      <c r="AC490" s="20"/>
      <c r="AD490" s="20"/>
      <c r="AE490" s="40"/>
      <c r="AF490" s="20"/>
      <c r="AG490" s="20"/>
      <c r="AH490" s="20"/>
      <c r="AI490" s="20"/>
      <c r="AJ490" s="20"/>
      <c r="AK490" s="20"/>
      <c r="AL490" s="20"/>
      <c r="AM490" s="20"/>
      <c r="AN490" s="20"/>
      <c r="AO490" s="20"/>
      <c r="AP490" s="20"/>
      <c r="AQ490" s="40"/>
      <c r="AR490" s="20"/>
      <c r="AS490" s="20"/>
      <c r="AT490" s="20"/>
      <c r="AU490" s="880"/>
      <c r="AV490" s="880"/>
      <c r="AW490" s="880"/>
      <c r="AX490" s="880"/>
      <c r="AY490" s="20"/>
      <c r="AZ490" s="20"/>
      <c r="BA490" s="20"/>
      <c r="BB490" s="1092"/>
      <c r="BC490" s="1092"/>
      <c r="BD490" s="1092"/>
      <c r="BE490" s="20"/>
      <c r="BF490" s="20"/>
      <c r="BG490" s="20"/>
      <c r="BH490" s="20"/>
      <c r="BI490" s="20"/>
      <c r="BJ490" s="20"/>
      <c r="BK490" s="20"/>
      <c r="BL490" s="20"/>
      <c r="BM490" s="20"/>
      <c r="BN490" s="20"/>
      <c r="BO490" s="20"/>
      <c r="BP490" s="20"/>
      <c r="BQ490" s="20"/>
      <c r="BR490" s="20"/>
      <c r="BS490" s="20"/>
    </row>
    <row r="491" spans="1:71">
      <c r="A491" s="24"/>
      <c r="B491" s="20"/>
      <c r="C491" s="20"/>
      <c r="D491" s="20"/>
      <c r="E491" s="20"/>
      <c r="F491" s="20"/>
      <c r="G491" s="20"/>
      <c r="H491" s="20"/>
      <c r="I491" s="20"/>
      <c r="J491" s="20"/>
      <c r="K491" s="20"/>
      <c r="L491" s="20"/>
      <c r="M491" s="20"/>
      <c r="N491" s="20"/>
      <c r="O491" s="20"/>
      <c r="P491" s="20"/>
      <c r="Q491" s="40"/>
      <c r="R491" s="20"/>
      <c r="S491" s="40"/>
      <c r="T491" s="20"/>
      <c r="U491" s="20"/>
      <c r="V491" s="20"/>
      <c r="W491" s="40"/>
      <c r="X491" s="40"/>
      <c r="Y491" s="40"/>
      <c r="Z491" s="20"/>
      <c r="AA491" s="20"/>
      <c r="AB491" s="40"/>
      <c r="AC491" s="20"/>
      <c r="AD491" s="20"/>
      <c r="AE491" s="40"/>
      <c r="AF491" s="20"/>
      <c r="AG491" s="20"/>
      <c r="AH491" s="20"/>
      <c r="AI491" s="20"/>
      <c r="AJ491" s="20"/>
      <c r="AK491" s="20"/>
      <c r="AL491" s="20"/>
      <c r="AM491" s="20"/>
      <c r="AN491" s="20"/>
      <c r="AO491" s="20"/>
      <c r="AP491" s="20"/>
      <c r="AQ491" s="40"/>
      <c r="AR491" s="20"/>
      <c r="AS491" s="20"/>
      <c r="AT491" s="20"/>
      <c r="AU491" s="880"/>
      <c r="AV491" s="880"/>
      <c r="AW491" s="880"/>
      <c r="AX491" s="880"/>
      <c r="AY491" s="20"/>
      <c r="AZ491" s="20"/>
      <c r="BA491" s="20"/>
      <c r="BB491" s="1092"/>
      <c r="BC491" s="1092"/>
      <c r="BD491" s="1092"/>
      <c r="BE491" s="20"/>
      <c r="BF491" s="20"/>
      <c r="BG491" s="20"/>
      <c r="BH491" s="20"/>
      <c r="BI491" s="20"/>
      <c r="BJ491" s="20"/>
      <c r="BK491" s="20"/>
      <c r="BL491" s="20"/>
      <c r="BM491" s="20"/>
      <c r="BN491" s="20"/>
      <c r="BO491" s="20"/>
      <c r="BP491" s="20"/>
      <c r="BQ491" s="20"/>
      <c r="BR491" s="20"/>
      <c r="BS491" s="20"/>
    </row>
    <row r="492" spans="1:71">
      <c r="A492" s="24"/>
      <c r="B492" s="20"/>
      <c r="C492" s="20"/>
      <c r="D492" s="20"/>
      <c r="E492" s="20"/>
      <c r="F492" s="20"/>
      <c r="G492" s="20"/>
      <c r="H492" s="20"/>
      <c r="I492" s="20"/>
      <c r="J492" s="20"/>
      <c r="K492" s="20"/>
      <c r="L492" s="20"/>
      <c r="M492" s="20"/>
      <c r="N492" s="20"/>
      <c r="O492" s="20"/>
      <c r="P492" s="20"/>
      <c r="Q492" s="40"/>
      <c r="R492" s="20"/>
      <c r="S492" s="40"/>
      <c r="T492" s="20"/>
      <c r="U492" s="20"/>
      <c r="V492" s="20"/>
      <c r="W492" s="40"/>
      <c r="X492" s="40"/>
      <c r="Y492" s="40"/>
      <c r="Z492" s="20"/>
      <c r="AA492" s="20"/>
      <c r="AB492" s="40"/>
      <c r="AC492" s="20"/>
      <c r="AD492" s="20"/>
      <c r="AE492" s="40"/>
      <c r="AF492" s="20"/>
      <c r="AG492" s="20"/>
      <c r="AH492" s="20"/>
      <c r="AI492" s="20"/>
      <c r="AJ492" s="20"/>
      <c r="AK492" s="20"/>
      <c r="AL492" s="20"/>
      <c r="AM492" s="20"/>
      <c r="AN492" s="20"/>
      <c r="AO492" s="20"/>
      <c r="AP492" s="20"/>
      <c r="AQ492" s="40"/>
      <c r="AR492" s="20"/>
      <c r="AS492" s="20"/>
      <c r="AT492" s="20"/>
      <c r="AU492" s="880"/>
      <c r="AV492" s="880"/>
      <c r="AW492" s="880"/>
      <c r="AX492" s="880"/>
      <c r="AY492" s="20"/>
      <c r="AZ492" s="20"/>
      <c r="BA492" s="20"/>
      <c r="BB492" s="1092"/>
      <c r="BC492" s="1092"/>
      <c r="BD492" s="1092"/>
      <c r="BE492" s="20"/>
      <c r="BF492" s="20"/>
      <c r="BG492" s="20"/>
      <c r="BH492" s="20"/>
      <c r="BI492" s="20"/>
      <c r="BJ492" s="20"/>
      <c r="BK492" s="20"/>
      <c r="BL492" s="20"/>
      <c r="BM492" s="20"/>
      <c r="BN492" s="20"/>
      <c r="BO492" s="20"/>
      <c r="BP492" s="20"/>
      <c r="BQ492" s="20"/>
      <c r="BR492" s="20"/>
      <c r="BS492" s="20"/>
    </row>
    <row r="493" spans="1:71">
      <c r="A493" s="24"/>
      <c r="B493" s="20"/>
      <c r="C493" s="20"/>
      <c r="D493" s="20"/>
      <c r="E493" s="20"/>
      <c r="F493" s="20"/>
      <c r="G493" s="20"/>
      <c r="H493" s="20"/>
      <c r="I493" s="20"/>
      <c r="J493" s="20"/>
      <c r="K493" s="20"/>
      <c r="L493" s="20"/>
      <c r="M493" s="20"/>
      <c r="N493" s="20"/>
      <c r="O493" s="20"/>
      <c r="P493" s="20"/>
      <c r="Q493" s="40"/>
      <c r="R493" s="20"/>
      <c r="S493" s="40"/>
      <c r="T493" s="20"/>
      <c r="U493" s="20"/>
      <c r="V493" s="20"/>
      <c r="W493" s="40"/>
      <c r="X493" s="40"/>
      <c r="Y493" s="40"/>
      <c r="Z493" s="20"/>
      <c r="AA493" s="20"/>
      <c r="AB493" s="40"/>
      <c r="AC493" s="20"/>
      <c r="AD493" s="20"/>
      <c r="AE493" s="40"/>
      <c r="AF493" s="20"/>
      <c r="AG493" s="20"/>
      <c r="AH493" s="20"/>
      <c r="AI493" s="20"/>
      <c r="AJ493" s="20"/>
      <c r="AK493" s="20"/>
      <c r="AL493" s="20"/>
      <c r="AM493" s="20"/>
      <c r="AN493" s="20"/>
      <c r="AO493" s="20"/>
      <c r="AP493" s="20"/>
      <c r="AQ493" s="40"/>
      <c r="AR493" s="20"/>
      <c r="AS493" s="20"/>
      <c r="AT493" s="20"/>
      <c r="AU493" s="880"/>
      <c r="AV493" s="880"/>
      <c r="AW493" s="880"/>
      <c r="AX493" s="880"/>
      <c r="AY493" s="20"/>
      <c r="AZ493" s="20"/>
      <c r="BA493" s="20"/>
      <c r="BB493" s="1092"/>
      <c r="BC493" s="1092"/>
      <c r="BD493" s="1092"/>
      <c r="BE493" s="20"/>
      <c r="BF493" s="20"/>
      <c r="BG493" s="20"/>
      <c r="BH493" s="20"/>
      <c r="BI493" s="20"/>
      <c r="BJ493" s="20"/>
      <c r="BK493" s="20"/>
      <c r="BL493" s="20"/>
      <c r="BM493" s="20"/>
      <c r="BN493" s="20"/>
      <c r="BO493" s="20"/>
      <c r="BP493" s="20"/>
      <c r="BQ493" s="20"/>
      <c r="BR493" s="20"/>
      <c r="BS493" s="20"/>
    </row>
    <row r="494" spans="1:71">
      <c r="A494" s="24"/>
      <c r="B494" s="20"/>
      <c r="C494" s="20"/>
      <c r="D494" s="20"/>
      <c r="E494" s="20"/>
      <c r="F494" s="20"/>
      <c r="G494" s="20"/>
      <c r="H494" s="20"/>
      <c r="I494" s="20"/>
      <c r="J494" s="20"/>
      <c r="K494" s="20"/>
      <c r="L494" s="20"/>
      <c r="M494" s="20"/>
      <c r="N494" s="20"/>
      <c r="O494" s="20"/>
      <c r="P494" s="20"/>
      <c r="Q494" s="40"/>
      <c r="R494" s="20"/>
      <c r="S494" s="40"/>
      <c r="T494" s="20"/>
      <c r="U494" s="20"/>
      <c r="V494" s="20"/>
      <c r="W494" s="40"/>
      <c r="X494" s="40"/>
      <c r="Y494" s="40"/>
      <c r="Z494" s="20"/>
      <c r="AA494" s="20"/>
      <c r="AB494" s="40"/>
      <c r="AC494" s="20"/>
      <c r="AD494" s="20"/>
      <c r="AE494" s="40"/>
      <c r="AF494" s="20"/>
      <c r="AG494" s="20"/>
      <c r="AH494" s="20"/>
      <c r="AI494" s="20"/>
      <c r="AJ494" s="20"/>
      <c r="AK494" s="20"/>
      <c r="AL494" s="20"/>
      <c r="AM494" s="20"/>
      <c r="AN494" s="20"/>
      <c r="AO494" s="20"/>
      <c r="AP494" s="20"/>
      <c r="AQ494" s="40"/>
      <c r="AR494" s="20"/>
      <c r="AS494" s="20"/>
      <c r="AT494" s="20"/>
      <c r="AU494" s="880"/>
      <c r="AV494" s="880"/>
      <c r="AW494" s="880"/>
      <c r="AX494" s="880"/>
      <c r="AY494" s="20"/>
      <c r="AZ494" s="20"/>
      <c r="BA494" s="20"/>
      <c r="BB494" s="1092"/>
      <c r="BC494" s="1092"/>
      <c r="BD494" s="1092"/>
      <c r="BE494" s="20"/>
      <c r="BF494" s="20"/>
      <c r="BG494" s="20"/>
      <c r="BH494" s="20"/>
      <c r="BI494" s="20"/>
      <c r="BJ494" s="20"/>
      <c r="BK494" s="20"/>
      <c r="BL494" s="20"/>
      <c r="BM494" s="20"/>
      <c r="BN494" s="20"/>
      <c r="BO494" s="20"/>
      <c r="BP494" s="20"/>
      <c r="BQ494" s="20"/>
      <c r="BR494" s="20"/>
      <c r="BS494" s="20"/>
    </row>
    <row r="495" spans="1:71">
      <c r="A495" s="24"/>
      <c r="B495" s="20"/>
      <c r="C495" s="20"/>
      <c r="D495" s="20"/>
      <c r="E495" s="20"/>
      <c r="F495" s="20"/>
      <c r="G495" s="20"/>
      <c r="H495" s="20"/>
      <c r="I495" s="20"/>
      <c r="J495" s="20"/>
      <c r="K495" s="20"/>
      <c r="L495" s="20"/>
      <c r="M495" s="20"/>
      <c r="N495" s="20"/>
      <c r="O495" s="20"/>
      <c r="P495" s="20"/>
      <c r="Q495" s="40"/>
      <c r="R495" s="20"/>
      <c r="S495" s="40"/>
      <c r="T495" s="20"/>
      <c r="U495" s="20"/>
      <c r="V495" s="20"/>
      <c r="W495" s="40"/>
      <c r="X495" s="40"/>
      <c r="Y495" s="40"/>
      <c r="Z495" s="20"/>
      <c r="AA495" s="20"/>
      <c r="AB495" s="40"/>
      <c r="AC495" s="20"/>
      <c r="AD495" s="20"/>
      <c r="AE495" s="40"/>
      <c r="AF495" s="20"/>
      <c r="AG495" s="20"/>
      <c r="AH495" s="20"/>
      <c r="AI495" s="20"/>
      <c r="AJ495" s="20"/>
      <c r="AK495" s="20"/>
      <c r="AL495" s="20"/>
      <c r="AM495" s="20"/>
      <c r="AN495" s="20"/>
      <c r="AO495" s="20"/>
      <c r="AP495" s="20"/>
      <c r="AQ495" s="40"/>
      <c r="AR495" s="20"/>
      <c r="AS495" s="20"/>
      <c r="AT495" s="20"/>
      <c r="AU495" s="880"/>
      <c r="AV495" s="880"/>
      <c r="AW495" s="880"/>
      <c r="AX495" s="880"/>
      <c r="AY495" s="20"/>
      <c r="AZ495" s="20"/>
      <c r="BA495" s="20"/>
      <c r="BB495" s="1092"/>
      <c r="BC495" s="1092"/>
      <c r="BD495" s="1092"/>
      <c r="BE495" s="20"/>
      <c r="BF495" s="20"/>
      <c r="BG495" s="20"/>
      <c r="BH495" s="20"/>
      <c r="BI495" s="20"/>
      <c r="BJ495" s="20"/>
      <c r="BK495" s="20"/>
      <c r="BL495" s="20"/>
      <c r="BM495" s="20"/>
      <c r="BN495" s="20"/>
      <c r="BO495" s="20"/>
      <c r="BP495" s="20"/>
      <c r="BQ495" s="20"/>
      <c r="BR495" s="20"/>
      <c r="BS495" s="20"/>
    </row>
    <row r="496" spans="1:71">
      <c r="A496" s="24"/>
      <c r="B496" s="20"/>
      <c r="C496" s="20"/>
      <c r="D496" s="20"/>
      <c r="E496" s="20"/>
      <c r="F496" s="20"/>
      <c r="G496" s="20"/>
      <c r="H496" s="20"/>
      <c r="I496" s="20"/>
      <c r="J496" s="20"/>
      <c r="K496" s="20"/>
      <c r="L496" s="20"/>
      <c r="M496" s="20"/>
      <c r="N496" s="20"/>
      <c r="O496" s="20"/>
      <c r="P496" s="20"/>
      <c r="Q496" s="40"/>
      <c r="R496" s="20"/>
      <c r="S496" s="40"/>
      <c r="T496" s="20"/>
      <c r="U496" s="20"/>
      <c r="V496" s="20"/>
      <c r="W496" s="40"/>
      <c r="X496" s="40"/>
      <c r="Y496" s="40"/>
      <c r="Z496" s="20"/>
      <c r="AA496" s="20"/>
      <c r="AB496" s="40"/>
      <c r="AC496" s="20"/>
      <c r="AD496" s="20"/>
      <c r="AE496" s="40"/>
      <c r="AF496" s="20"/>
      <c r="AG496" s="20"/>
      <c r="AH496" s="20"/>
      <c r="AI496" s="20"/>
      <c r="AJ496" s="20"/>
      <c r="AK496" s="20"/>
      <c r="AL496" s="20"/>
      <c r="AM496" s="20"/>
      <c r="AN496" s="20"/>
      <c r="AO496" s="20"/>
      <c r="AP496" s="20"/>
      <c r="AQ496" s="40"/>
      <c r="AR496" s="20"/>
      <c r="AS496" s="20"/>
      <c r="AT496" s="20"/>
      <c r="AU496" s="880"/>
      <c r="AV496" s="880"/>
      <c r="AW496" s="880"/>
      <c r="AX496" s="880"/>
      <c r="AY496" s="20"/>
      <c r="AZ496" s="20"/>
      <c r="BA496" s="20"/>
      <c r="BB496" s="1092"/>
      <c r="BC496" s="1092"/>
      <c r="BD496" s="1092"/>
      <c r="BE496" s="20"/>
      <c r="BF496" s="20"/>
      <c r="BG496" s="20"/>
      <c r="BH496" s="20"/>
      <c r="BI496" s="20"/>
      <c r="BJ496" s="20"/>
      <c r="BK496" s="20"/>
      <c r="BL496" s="20"/>
      <c r="BM496" s="20"/>
      <c r="BN496" s="20"/>
      <c r="BO496" s="20"/>
      <c r="BP496" s="20"/>
      <c r="BQ496" s="20"/>
      <c r="BR496" s="20"/>
      <c r="BS496" s="20"/>
    </row>
    <row r="497" spans="1:71">
      <c r="A497" s="24"/>
      <c r="B497" s="20"/>
      <c r="C497" s="20"/>
      <c r="D497" s="20"/>
      <c r="E497" s="20"/>
      <c r="F497" s="20"/>
      <c r="G497" s="20"/>
      <c r="H497" s="20"/>
      <c r="I497" s="20"/>
      <c r="J497" s="20"/>
      <c r="K497" s="20"/>
      <c r="L497" s="20"/>
      <c r="M497" s="20"/>
      <c r="N497" s="20"/>
      <c r="O497" s="20"/>
      <c r="P497" s="20"/>
      <c r="Q497" s="40"/>
      <c r="R497" s="20"/>
      <c r="S497" s="40"/>
      <c r="T497" s="20"/>
      <c r="U497" s="20"/>
      <c r="V497" s="20"/>
      <c r="W497" s="40"/>
      <c r="X497" s="40"/>
      <c r="Y497" s="40"/>
      <c r="Z497" s="20"/>
      <c r="AA497" s="20"/>
      <c r="AB497" s="40"/>
      <c r="AC497" s="20"/>
      <c r="AD497" s="20"/>
      <c r="AE497" s="40"/>
      <c r="AF497" s="20"/>
      <c r="AG497" s="20"/>
      <c r="AH497" s="20"/>
      <c r="AI497" s="20"/>
      <c r="AJ497" s="20"/>
      <c r="AK497" s="20"/>
      <c r="AL497" s="20"/>
      <c r="AM497" s="20"/>
      <c r="AN497" s="20"/>
      <c r="AO497" s="20"/>
      <c r="AP497" s="20"/>
      <c r="AQ497" s="40"/>
      <c r="AR497" s="20"/>
      <c r="AS497" s="20"/>
      <c r="AT497" s="20"/>
      <c r="AU497" s="880"/>
      <c r="AV497" s="880"/>
      <c r="AW497" s="880"/>
      <c r="AX497" s="880"/>
      <c r="AY497" s="20"/>
      <c r="AZ497" s="20"/>
      <c r="BA497" s="20"/>
      <c r="BB497" s="1092"/>
      <c r="BC497" s="1092"/>
      <c r="BD497" s="1092"/>
      <c r="BE497" s="20"/>
      <c r="BF497" s="20"/>
      <c r="BG497" s="20"/>
      <c r="BH497" s="20"/>
      <c r="BI497" s="20"/>
      <c r="BJ497" s="20"/>
      <c r="BK497" s="20"/>
      <c r="BL497" s="20"/>
      <c r="BM497" s="20"/>
      <c r="BN497" s="20"/>
      <c r="BO497" s="20"/>
      <c r="BP497" s="20"/>
      <c r="BQ497" s="20"/>
      <c r="BR497" s="20"/>
      <c r="BS497" s="20"/>
    </row>
    <row r="498" spans="1:71">
      <c r="A498" s="24"/>
      <c r="B498" s="20"/>
      <c r="C498" s="20"/>
      <c r="D498" s="20"/>
      <c r="E498" s="20"/>
      <c r="F498" s="20"/>
      <c r="G498" s="20"/>
      <c r="H498" s="20"/>
      <c r="I498" s="20"/>
      <c r="J498" s="20"/>
      <c r="K498" s="20"/>
      <c r="L498" s="20"/>
      <c r="M498" s="20"/>
      <c r="N498" s="20"/>
      <c r="O498" s="20"/>
      <c r="P498" s="20"/>
      <c r="Q498" s="40"/>
      <c r="R498" s="20"/>
      <c r="S498" s="40"/>
      <c r="T498" s="20"/>
      <c r="U498" s="20"/>
      <c r="V498" s="20"/>
      <c r="W498" s="40"/>
      <c r="X498" s="40"/>
      <c r="Y498" s="40"/>
      <c r="Z498" s="20"/>
      <c r="AA498" s="20"/>
      <c r="AB498" s="40"/>
      <c r="AC498" s="20"/>
      <c r="AD498" s="20"/>
      <c r="AE498" s="40"/>
      <c r="AF498" s="20"/>
      <c r="AG498" s="20"/>
      <c r="AH498" s="20"/>
      <c r="AI498" s="20"/>
      <c r="AJ498" s="20"/>
      <c r="AK498" s="20"/>
      <c r="AL498" s="20"/>
      <c r="AM498" s="20"/>
      <c r="AN498" s="20"/>
      <c r="AO498" s="20"/>
      <c r="AP498" s="20"/>
      <c r="AQ498" s="40"/>
      <c r="AR498" s="20"/>
      <c r="AS498" s="20"/>
      <c r="AT498" s="20"/>
      <c r="AU498" s="880"/>
      <c r="AV498" s="880"/>
      <c r="AW498" s="880"/>
      <c r="AX498" s="880"/>
      <c r="AY498" s="20"/>
      <c r="AZ498" s="20"/>
      <c r="BA498" s="20"/>
      <c r="BB498" s="1092"/>
      <c r="BC498" s="1092"/>
      <c r="BD498" s="1092"/>
      <c r="BE498" s="20"/>
      <c r="BF498" s="20"/>
      <c r="BG498" s="20"/>
      <c r="BH498" s="20"/>
      <c r="BI498" s="20"/>
      <c r="BJ498" s="20"/>
      <c r="BK498" s="20"/>
      <c r="BL498" s="20"/>
      <c r="BM498" s="20"/>
      <c r="BN498" s="20"/>
      <c r="BO498" s="20"/>
      <c r="BP498" s="20"/>
      <c r="BQ498" s="20"/>
      <c r="BR498" s="20"/>
      <c r="BS498" s="20"/>
    </row>
    <row r="499" spans="1:71">
      <c r="A499" s="24"/>
      <c r="B499" s="20"/>
      <c r="C499" s="20"/>
      <c r="D499" s="20"/>
      <c r="E499" s="20"/>
      <c r="F499" s="20"/>
      <c r="G499" s="20"/>
      <c r="H499" s="20"/>
      <c r="I499" s="20"/>
      <c r="J499" s="20"/>
      <c r="K499" s="20"/>
      <c r="L499" s="20"/>
      <c r="M499" s="20"/>
      <c r="N499" s="20"/>
      <c r="O499" s="20"/>
      <c r="P499" s="20"/>
      <c r="Q499" s="40"/>
      <c r="R499" s="20"/>
      <c r="S499" s="40"/>
      <c r="T499" s="20"/>
      <c r="U499" s="20"/>
      <c r="V499" s="20"/>
      <c r="W499" s="40"/>
      <c r="X499" s="40"/>
      <c r="Y499" s="40"/>
      <c r="Z499" s="20"/>
      <c r="AA499" s="20"/>
      <c r="AB499" s="40"/>
      <c r="AC499" s="20"/>
      <c r="AD499" s="20"/>
      <c r="AE499" s="40"/>
      <c r="AF499" s="20"/>
      <c r="AG499" s="20"/>
      <c r="AH499" s="20"/>
      <c r="AI499" s="20"/>
      <c r="AJ499" s="20"/>
      <c r="AK499" s="20"/>
      <c r="AL499" s="20"/>
      <c r="AM499" s="20"/>
      <c r="AN499" s="20"/>
      <c r="AO499" s="20"/>
      <c r="AP499" s="20"/>
      <c r="AQ499" s="40"/>
      <c r="AR499" s="20"/>
      <c r="AS499" s="20"/>
      <c r="AT499" s="20"/>
      <c r="AU499" s="880"/>
      <c r="AV499" s="880"/>
      <c r="AW499" s="880"/>
      <c r="AX499" s="880"/>
      <c r="AY499" s="20"/>
      <c r="AZ499" s="20"/>
      <c r="BA499" s="20"/>
      <c r="BB499" s="1092"/>
      <c r="BC499" s="1092"/>
      <c r="BD499" s="1092"/>
      <c r="BE499" s="20"/>
      <c r="BF499" s="20"/>
      <c r="BG499" s="20"/>
      <c r="BH499" s="20"/>
      <c r="BI499" s="20"/>
      <c r="BJ499" s="20"/>
      <c r="BK499" s="20"/>
      <c r="BL499" s="20"/>
      <c r="BM499" s="20"/>
      <c r="BN499" s="20"/>
      <c r="BO499" s="20"/>
      <c r="BP499" s="20"/>
      <c r="BQ499" s="20"/>
      <c r="BR499" s="20"/>
      <c r="BS499" s="20"/>
    </row>
    <row r="500" spans="1:71">
      <c r="A500" s="24"/>
      <c r="B500" s="20"/>
      <c r="C500" s="20"/>
      <c r="D500" s="20"/>
      <c r="E500" s="20"/>
      <c r="F500" s="20"/>
      <c r="G500" s="20"/>
      <c r="H500" s="20"/>
      <c r="I500" s="20"/>
      <c r="J500" s="20"/>
      <c r="K500" s="20"/>
      <c r="L500" s="20"/>
      <c r="M500" s="20"/>
      <c r="N500" s="20"/>
      <c r="O500" s="20"/>
      <c r="P500" s="20"/>
      <c r="Q500" s="40"/>
      <c r="R500" s="20"/>
      <c r="S500" s="40"/>
      <c r="T500" s="20"/>
      <c r="U500" s="20"/>
      <c r="V500" s="20"/>
      <c r="W500" s="40"/>
      <c r="X500" s="40"/>
      <c r="Y500" s="40"/>
      <c r="Z500" s="20"/>
      <c r="AA500" s="20"/>
      <c r="AB500" s="40"/>
      <c r="AC500" s="20"/>
      <c r="AD500" s="20"/>
      <c r="AE500" s="40"/>
      <c r="AF500" s="20"/>
      <c r="AG500" s="20"/>
      <c r="AH500" s="20"/>
      <c r="AI500" s="20"/>
      <c r="AJ500" s="20"/>
      <c r="AK500" s="20"/>
      <c r="AL500" s="20"/>
      <c r="AM500" s="20"/>
      <c r="AN500" s="20"/>
      <c r="AO500" s="20"/>
      <c r="AP500" s="20"/>
      <c r="AQ500" s="40"/>
      <c r="AR500" s="20"/>
      <c r="AS500" s="20"/>
      <c r="AT500" s="20"/>
      <c r="AU500" s="880"/>
      <c r="AV500" s="880"/>
      <c r="AW500" s="880"/>
      <c r="AX500" s="880"/>
      <c r="AY500" s="20"/>
      <c r="AZ500" s="20"/>
      <c r="BA500" s="20"/>
      <c r="BB500" s="1092"/>
      <c r="BC500" s="1092"/>
      <c r="BD500" s="1092"/>
      <c r="BE500" s="20"/>
      <c r="BF500" s="20"/>
      <c r="BG500" s="20"/>
      <c r="BH500" s="20"/>
      <c r="BI500" s="20"/>
      <c r="BJ500" s="20"/>
      <c r="BK500" s="20"/>
      <c r="BL500" s="20"/>
      <c r="BM500" s="20"/>
      <c r="BN500" s="20"/>
      <c r="BO500" s="20"/>
      <c r="BP500" s="20"/>
      <c r="BQ500" s="20"/>
      <c r="BR500" s="20"/>
      <c r="BS500" s="20"/>
    </row>
    <row r="501" spans="1:71">
      <c r="A501" s="24"/>
      <c r="B501" s="20"/>
      <c r="C501" s="20"/>
      <c r="D501" s="20"/>
      <c r="E501" s="20"/>
      <c r="F501" s="20"/>
      <c r="G501" s="20"/>
      <c r="H501" s="20"/>
      <c r="I501" s="20"/>
      <c r="J501" s="20"/>
      <c r="K501" s="20"/>
      <c r="L501" s="20"/>
      <c r="M501" s="20"/>
      <c r="N501" s="20"/>
      <c r="O501" s="20"/>
      <c r="P501" s="20"/>
      <c r="Q501" s="40"/>
      <c r="R501" s="20"/>
      <c r="S501" s="40"/>
      <c r="T501" s="20"/>
      <c r="U501" s="20"/>
      <c r="V501" s="20"/>
      <c r="W501" s="40"/>
      <c r="X501" s="40"/>
      <c r="Y501" s="40"/>
      <c r="Z501" s="20"/>
      <c r="AA501" s="20"/>
      <c r="AB501" s="40"/>
      <c r="AC501" s="20"/>
      <c r="AD501" s="20"/>
      <c r="AE501" s="40"/>
      <c r="AF501" s="20"/>
      <c r="AG501" s="20"/>
      <c r="AH501" s="20"/>
      <c r="AI501" s="20"/>
      <c r="AJ501" s="20"/>
      <c r="AK501" s="20"/>
      <c r="AL501" s="20"/>
      <c r="AM501" s="20"/>
      <c r="AN501" s="20"/>
      <c r="AO501" s="20"/>
      <c r="AP501" s="20"/>
      <c r="AQ501" s="40"/>
      <c r="AR501" s="20"/>
      <c r="AS501" s="20"/>
      <c r="AT501" s="20"/>
      <c r="AU501" s="880"/>
      <c r="AV501" s="880"/>
      <c r="AW501" s="880"/>
      <c r="AX501" s="880"/>
      <c r="AY501" s="20"/>
      <c r="AZ501" s="20"/>
      <c r="BA501" s="20"/>
      <c r="BB501" s="1092"/>
      <c r="BC501" s="1092"/>
      <c r="BD501" s="1092"/>
      <c r="BE501" s="20"/>
      <c r="BF501" s="20"/>
      <c r="BG501" s="20"/>
      <c r="BH501" s="20"/>
      <c r="BI501" s="20"/>
      <c r="BJ501" s="20"/>
      <c r="BK501" s="20"/>
      <c r="BL501" s="20"/>
      <c r="BM501" s="20"/>
      <c r="BN501" s="20"/>
      <c r="BO501" s="20"/>
      <c r="BP501" s="20"/>
      <c r="BQ501" s="20"/>
      <c r="BR501" s="20"/>
      <c r="BS501" s="20"/>
    </row>
    <row r="502" spans="1:71">
      <c r="A502" s="24"/>
      <c r="B502" s="20"/>
      <c r="C502" s="20"/>
      <c r="D502" s="20"/>
      <c r="E502" s="20"/>
      <c r="F502" s="20"/>
      <c r="G502" s="20"/>
      <c r="H502" s="20"/>
      <c r="I502" s="20"/>
      <c r="J502" s="20"/>
      <c r="K502" s="20"/>
      <c r="L502" s="20"/>
      <c r="M502" s="20"/>
      <c r="N502" s="20"/>
      <c r="O502" s="20"/>
      <c r="P502" s="20"/>
      <c r="Q502" s="40"/>
      <c r="R502" s="20"/>
      <c r="S502" s="40"/>
      <c r="T502" s="20"/>
      <c r="U502" s="20"/>
      <c r="V502" s="20"/>
      <c r="W502" s="40"/>
      <c r="X502" s="40"/>
      <c r="Y502" s="40"/>
      <c r="Z502" s="20"/>
      <c r="AA502" s="20"/>
      <c r="AB502" s="40"/>
      <c r="AC502" s="20"/>
      <c r="AD502" s="20"/>
      <c r="AE502" s="40"/>
      <c r="AF502" s="20"/>
      <c r="AG502" s="20"/>
      <c r="AH502" s="20"/>
      <c r="AI502" s="20"/>
      <c r="AJ502" s="20"/>
      <c r="AK502" s="20"/>
      <c r="AL502" s="20"/>
      <c r="AM502" s="20"/>
      <c r="AN502" s="20"/>
      <c r="AO502" s="20"/>
      <c r="AP502" s="20"/>
      <c r="AQ502" s="40"/>
      <c r="AR502" s="20"/>
      <c r="AS502" s="20"/>
      <c r="AT502" s="20"/>
      <c r="AU502" s="880"/>
      <c r="AV502" s="880"/>
      <c r="AW502" s="880"/>
      <c r="AX502" s="880"/>
      <c r="AY502" s="20"/>
      <c r="AZ502" s="20"/>
      <c r="BA502" s="20"/>
      <c r="BB502" s="1092"/>
      <c r="BC502" s="1092"/>
      <c r="BD502" s="1092"/>
      <c r="BE502" s="20"/>
      <c r="BF502" s="20"/>
      <c r="BG502" s="20"/>
      <c r="BH502" s="20"/>
      <c r="BI502" s="20"/>
      <c r="BJ502" s="20"/>
      <c r="BK502" s="20"/>
      <c r="BL502" s="20"/>
      <c r="BM502" s="20"/>
      <c r="BN502" s="20"/>
      <c r="BO502" s="20"/>
      <c r="BP502" s="20"/>
      <c r="BQ502" s="20"/>
      <c r="BR502" s="20"/>
      <c r="BS502" s="20"/>
    </row>
    <row r="503" spans="1:71">
      <c r="A503" s="24"/>
      <c r="B503" s="20"/>
      <c r="C503" s="20"/>
      <c r="D503" s="20"/>
      <c r="E503" s="20"/>
      <c r="F503" s="20"/>
      <c r="G503" s="20"/>
      <c r="H503" s="20"/>
      <c r="I503" s="20"/>
      <c r="J503" s="20"/>
      <c r="K503" s="20"/>
      <c r="L503" s="20"/>
      <c r="M503" s="20"/>
      <c r="N503" s="20"/>
      <c r="O503" s="20"/>
      <c r="P503" s="20"/>
      <c r="Q503" s="40"/>
      <c r="R503" s="20"/>
      <c r="S503" s="40"/>
      <c r="T503" s="20"/>
      <c r="U503" s="20"/>
      <c r="V503" s="20"/>
      <c r="W503" s="40"/>
      <c r="X503" s="40"/>
      <c r="Y503" s="40"/>
      <c r="Z503" s="20"/>
      <c r="AA503" s="20"/>
      <c r="AB503" s="40"/>
      <c r="AC503" s="20"/>
      <c r="AD503" s="20"/>
      <c r="AE503" s="40"/>
      <c r="AF503" s="20"/>
      <c r="AG503" s="20"/>
      <c r="AH503" s="20"/>
      <c r="AI503" s="20"/>
      <c r="AJ503" s="20"/>
      <c r="AK503" s="20"/>
      <c r="AL503" s="20"/>
      <c r="AM503" s="20"/>
      <c r="AN503" s="20"/>
      <c r="AO503" s="20"/>
      <c r="AP503" s="20"/>
      <c r="AQ503" s="40"/>
      <c r="AR503" s="20"/>
      <c r="AS503" s="20"/>
      <c r="AT503" s="20"/>
      <c r="AU503" s="880"/>
      <c r="AV503" s="880"/>
      <c r="AW503" s="880"/>
      <c r="AX503" s="880"/>
      <c r="AY503" s="20"/>
      <c r="AZ503" s="20"/>
      <c r="BA503" s="20"/>
      <c r="BB503" s="1092"/>
      <c r="BC503" s="1092"/>
      <c r="BD503" s="1092"/>
      <c r="BE503" s="20"/>
      <c r="BF503" s="20"/>
      <c r="BG503" s="20"/>
      <c r="BH503" s="20"/>
      <c r="BI503" s="20"/>
      <c r="BJ503" s="20"/>
      <c r="BK503" s="20"/>
      <c r="BL503" s="20"/>
      <c r="BM503" s="20"/>
      <c r="BN503" s="20"/>
      <c r="BO503" s="20"/>
      <c r="BP503" s="20"/>
      <c r="BQ503" s="20"/>
      <c r="BR503" s="20"/>
      <c r="BS503" s="20"/>
    </row>
    <row r="504" spans="1:71">
      <c r="A504" s="24"/>
      <c r="B504" s="20"/>
      <c r="C504" s="20"/>
      <c r="D504" s="20"/>
      <c r="E504" s="20"/>
      <c r="F504" s="20"/>
      <c r="G504" s="20"/>
      <c r="H504" s="20"/>
      <c r="I504" s="20"/>
      <c r="J504" s="20"/>
      <c r="K504" s="20"/>
      <c r="L504" s="20"/>
      <c r="M504" s="20"/>
      <c r="N504" s="20"/>
      <c r="O504" s="20"/>
      <c r="P504" s="20"/>
      <c r="Q504" s="40"/>
      <c r="R504" s="20"/>
      <c r="S504" s="40"/>
      <c r="T504" s="20"/>
      <c r="U504" s="20"/>
      <c r="V504" s="20"/>
      <c r="W504" s="40"/>
      <c r="X504" s="40"/>
      <c r="Y504" s="40"/>
      <c r="Z504" s="20"/>
      <c r="AA504" s="20"/>
      <c r="AB504" s="40"/>
      <c r="AC504" s="20"/>
      <c r="AD504" s="20"/>
      <c r="AE504" s="40"/>
      <c r="AF504" s="20"/>
      <c r="AG504" s="20"/>
      <c r="AH504" s="20"/>
      <c r="AI504" s="20"/>
      <c r="AJ504" s="20"/>
      <c r="AK504" s="20"/>
      <c r="AL504" s="20"/>
      <c r="AM504" s="20"/>
      <c r="AN504" s="20"/>
      <c r="AO504" s="20"/>
      <c r="AP504" s="20"/>
      <c r="AQ504" s="40"/>
      <c r="AR504" s="20"/>
      <c r="AS504" s="20"/>
      <c r="AT504" s="20"/>
      <c r="AU504" s="880"/>
      <c r="AV504" s="880"/>
      <c r="AW504" s="880"/>
      <c r="AX504" s="880"/>
      <c r="AY504" s="20"/>
      <c r="AZ504" s="20"/>
      <c r="BA504" s="20"/>
      <c r="BB504" s="1092"/>
      <c r="BC504" s="1092"/>
      <c r="BD504" s="1092"/>
      <c r="BE504" s="20"/>
      <c r="BF504" s="20"/>
      <c r="BG504" s="20"/>
      <c r="BH504" s="20"/>
      <c r="BI504" s="20"/>
      <c r="BJ504" s="20"/>
      <c r="BK504" s="20"/>
      <c r="BL504" s="20"/>
      <c r="BM504" s="20"/>
      <c r="BN504" s="20"/>
      <c r="BO504" s="20"/>
      <c r="BP504" s="20"/>
      <c r="BQ504" s="20"/>
      <c r="BR504" s="20"/>
      <c r="BS504" s="20"/>
    </row>
  </sheetData>
  <mergeCells count="110">
    <mergeCell ref="AS5:AT5"/>
    <mergeCell ref="AM5:AN5"/>
    <mergeCell ref="AO5:AO7"/>
    <mergeCell ref="AP5:AQ5"/>
    <mergeCell ref="AR5:AR7"/>
    <mergeCell ref="AM6:AM7"/>
    <mergeCell ref="AN6:AN7"/>
    <mergeCell ref="AP6:AP7"/>
    <mergeCell ref="AQ6:AQ7"/>
    <mergeCell ref="AS6:AS7"/>
    <mergeCell ref="AT6:AT7"/>
    <mergeCell ref="Z5:Z7"/>
    <mergeCell ref="AA5:AB5"/>
    <mergeCell ref="AC5:AC7"/>
    <mergeCell ref="AD5:AE5"/>
    <mergeCell ref="AF5:AF7"/>
    <mergeCell ref="AG5:AH5"/>
    <mergeCell ref="AI5:AI7"/>
    <mergeCell ref="AJ5:AK5"/>
    <mergeCell ref="AF4:AH4"/>
    <mergeCell ref="AI4:AK4"/>
    <mergeCell ref="AE6:AE7"/>
    <mergeCell ref="AG6:AG7"/>
    <mergeCell ref="AH6:AH7"/>
    <mergeCell ref="AJ6:AJ7"/>
    <mergeCell ref="AK6:AK7"/>
    <mergeCell ref="AB6:AB7"/>
    <mergeCell ref="AD6:AD7"/>
    <mergeCell ref="AL4:AN4"/>
    <mergeCell ref="AO4:AQ4"/>
    <mergeCell ref="AR4:AT4"/>
    <mergeCell ref="A1:BS1"/>
    <mergeCell ref="A2:BS2"/>
    <mergeCell ref="A3:BS3"/>
    <mergeCell ref="A4:A7"/>
    <mergeCell ref="B4:B7"/>
    <mergeCell ref="C4:C7"/>
    <mergeCell ref="D4:D7"/>
    <mergeCell ref="E4:G4"/>
    <mergeCell ref="H4:J4"/>
    <mergeCell ref="K4:L4"/>
    <mergeCell ref="M4:P4"/>
    <mergeCell ref="Q4:S4"/>
    <mergeCell ref="T4:V4"/>
    <mergeCell ref="W4:Y4"/>
    <mergeCell ref="Z4:AB4"/>
    <mergeCell ref="AC4:AE4"/>
    <mergeCell ref="N5:P5"/>
    <mergeCell ref="O6:P6"/>
    <mergeCell ref="AL5:AL7"/>
    <mergeCell ref="BH4:BM4"/>
    <mergeCell ref="BN4:BN7"/>
    <mergeCell ref="BE5:BG5"/>
    <mergeCell ref="BH5:BJ5"/>
    <mergeCell ref="BK5:BM5"/>
    <mergeCell ref="AZ6:BA6"/>
    <mergeCell ref="BB6:BB7"/>
    <mergeCell ref="BC6:BD6"/>
    <mergeCell ref="AV6:AV7"/>
    <mergeCell ref="AW6:AW7"/>
    <mergeCell ref="AY6:AY7"/>
    <mergeCell ref="BL6:BM6"/>
    <mergeCell ref="BO4:BR4"/>
    <mergeCell ref="BS4:BS7"/>
    <mergeCell ref="BW4:BY5"/>
    <mergeCell ref="E5:E7"/>
    <mergeCell ref="F5:G5"/>
    <mergeCell ref="H5:H7"/>
    <mergeCell ref="I5:J5"/>
    <mergeCell ref="K5:K7"/>
    <mergeCell ref="L5:L7"/>
    <mergeCell ref="M5:M7"/>
    <mergeCell ref="Q5:Q7"/>
    <mergeCell ref="R5:S5"/>
    <mergeCell ref="T5:T7"/>
    <mergeCell ref="U5:V5"/>
    <mergeCell ref="W5:W7"/>
    <mergeCell ref="X5:Y5"/>
    <mergeCell ref="AU4:AW4"/>
    <mergeCell ref="AX4:BA4"/>
    <mergeCell ref="BB4:BG4"/>
    <mergeCell ref="AU5:AU7"/>
    <mergeCell ref="AV5:AW5"/>
    <mergeCell ref="AX5:AX7"/>
    <mergeCell ref="AY5:BA5"/>
    <mergeCell ref="BB5:BD5"/>
    <mergeCell ref="B209:N209"/>
    <mergeCell ref="BP6:BP7"/>
    <mergeCell ref="BQ6:BR6"/>
    <mergeCell ref="BW6:BW7"/>
    <mergeCell ref="BX6:BY6"/>
    <mergeCell ref="BE6:BE7"/>
    <mergeCell ref="BF6:BG6"/>
    <mergeCell ref="BH6:BH7"/>
    <mergeCell ref="BI6:BJ6"/>
    <mergeCell ref="BK6:BK7"/>
    <mergeCell ref="BO5:BO7"/>
    <mergeCell ref="BP5:BR5"/>
    <mergeCell ref="F6:F7"/>
    <mergeCell ref="G6:G7"/>
    <mergeCell ref="I6:I7"/>
    <mergeCell ref="J6:J7"/>
    <mergeCell ref="N6:N7"/>
    <mergeCell ref="R6:R7"/>
    <mergeCell ref="S6:S7"/>
    <mergeCell ref="U6:U7"/>
    <mergeCell ref="V6:V7"/>
    <mergeCell ref="X6:X7"/>
    <mergeCell ref="Y6:Y7"/>
    <mergeCell ref="AA6:AA7"/>
  </mergeCells>
  <pageMargins left="0.31" right="0.21" top="0.34" bottom="0.4"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58"/>
  <sheetViews>
    <sheetView topLeftCell="A5" zoomScale="172" zoomScaleNormal="172" workbookViewId="0">
      <pane xSplit="14" ySplit="5" topLeftCell="AY10" activePane="bottomRight" state="frozen"/>
      <selection activeCell="A5" sqref="A5"/>
      <selection pane="topRight" activeCell="O5" sqref="O5"/>
      <selection pane="bottomLeft" activeCell="A10" sqref="A10"/>
      <selection pane="bottomRight" activeCell="BH12" sqref="BH12:BH14"/>
    </sheetView>
  </sheetViews>
  <sheetFormatPr defaultColWidth="4.28515625" defaultRowHeight="9"/>
  <cols>
    <col min="1" max="1" width="2.7109375" style="31" customWidth="1"/>
    <col min="2" max="2" width="17.28515625" style="33" customWidth="1"/>
    <col min="3" max="3" width="3.42578125" style="33" hidden="1" customWidth="1"/>
    <col min="4" max="5" width="4.28515625" style="34" hidden="1" customWidth="1"/>
    <col min="6" max="6" width="5.7109375" style="34" hidden="1" customWidth="1"/>
    <col min="7" max="7" width="6.7109375" style="32" hidden="1" customWidth="1"/>
    <col min="8" max="8" width="7.28515625" style="32" hidden="1" customWidth="1"/>
    <col min="9" max="11" width="8.28515625" style="32" hidden="1" customWidth="1"/>
    <col min="12" max="12" width="7.42578125" style="32" hidden="1" customWidth="1"/>
    <col min="13" max="13" width="7.28515625" style="32" hidden="1" customWidth="1"/>
    <col min="14" max="14" width="7.28515625" style="928" customWidth="1"/>
    <col min="15" max="15" width="6.7109375" style="928" customWidth="1"/>
    <col min="16" max="16" width="6.28515625" style="928" customWidth="1"/>
    <col min="17" max="17" width="5" style="928" customWidth="1"/>
    <col min="18" max="18" width="7.28515625" style="517" customWidth="1"/>
    <col min="19" max="19" width="5.7109375" style="32" customWidth="1"/>
    <col min="20" max="20" width="6" style="38" customWidth="1"/>
    <col min="21" max="21" width="6.7109375" style="32" customWidth="1"/>
    <col min="22" max="22" width="6" style="32" customWidth="1"/>
    <col min="23" max="23" width="7" style="32" customWidth="1"/>
    <col min="24" max="24" width="6.42578125" style="38" customWidth="1"/>
    <col min="25" max="26" width="6.28515625" style="38" customWidth="1"/>
    <col min="27" max="27" width="6.28515625" style="32" customWidth="1"/>
    <col min="28" max="28" width="4.42578125" style="32" customWidth="1"/>
    <col min="29" max="29" width="5.42578125" style="38" customWidth="1"/>
    <col min="30" max="30" width="6.42578125" style="32" customWidth="1"/>
    <col min="31" max="31" width="4.42578125" style="32" customWidth="1"/>
    <col min="32" max="32" width="6.28515625" style="38" customWidth="1"/>
    <col min="33" max="33" width="7" style="32" customWidth="1"/>
    <col min="34" max="34" width="4.42578125" style="32" customWidth="1"/>
    <col min="35" max="36" width="6.28515625" style="32" customWidth="1"/>
    <col min="37" max="37" width="4.42578125" style="32" customWidth="1"/>
    <col min="38" max="38" width="6.28515625" style="32" customWidth="1"/>
    <col min="39" max="39" width="6.42578125" style="32" customWidth="1"/>
    <col min="40" max="41" width="4.42578125" style="32" customWidth="1"/>
    <col min="42" max="42" width="6.7109375" style="32" customWidth="1"/>
    <col min="43" max="43" width="6.42578125" style="32" customWidth="1"/>
    <col min="44" max="44" width="6.42578125" style="38" customWidth="1"/>
    <col min="45" max="45" width="7.42578125" style="32" customWidth="1"/>
    <col min="46" max="46" width="6.28515625" style="32" customWidth="1"/>
    <col min="47" max="47" width="4.42578125" style="32" customWidth="1"/>
    <col min="48" max="48" width="6.42578125" style="485" hidden="1" customWidth="1"/>
    <col min="49" max="49" width="5.7109375" style="32" hidden="1" customWidth="1"/>
    <col min="50" max="50" width="4.7109375" style="32" hidden="1" customWidth="1"/>
    <col min="51" max="51" width="7.28515625" style="622" customWidth="1"/>
    <col min="52" max="52" width="5.7109375" style="32" customWidth="1"/>
    <col min="53" max="53" width="4.7109375" style="32" customWidth="1"/>
    <col min="54" max="54" width="6.42578125" style="528" customWidth="1"/>
    <col min="55" max="55" width="5.42578125" style="528" customWidth="1"/>
    <col min="56" max="56" width="4.7109375" style="528" customWidth="1"/>
    <col min="57" max="57" width="7" style="528" customWidth="1"/>
    <col min="58" max="58" width="5.42578125" style="528" customWidth="1"/>
    <col min="59" max="59" width="4.7109375" style="528" customWidth="1"/>
    <col min="60" max="60" width="7.28515625" style="528" customWidth="1"/>
    <col min="61" max="62" width="4.7109375" style="528" customWidth="1"/>
    <col min="63" max="63" width="6.7109375" style="528" customWidth="1"/>
    <col min="64" max="66" width="4.7109375" style="528" customWidth="1"/>
    <col min="67" max="67" width="4.28515625" style="28"/>
    <col min="68" max="68" width="6.28515625" style="28" customWidth="1"/>
    <col min="69" max="69" width="5" style="28" bestFit="1" customWidth="1"/>
    <col min="70" max="70" width="6.28515625" style="28" bestFit="1" customWidth="1"/>
    <col min="71" max="16384" width="4.28515625" style="28"/>
  </cols>
  <sheetData>
    <row r="1" spans="1:73" s="27" customFormat="1" ht="17.649999999999999" customHeight="1">
      <c r="A1" s="26"/>
      <c r="B1" s="26" t="s">
        <v>95</v>
      </c>
      <c r="C1" s="26"/>
      <c r="D1" s="26"/>
      <c r="E1" s="26"/>
      <c r="F1" s="26"/>
      <c r="G1" s="26"/>
      <c r="H1" s="26"/>
      <c r="I1" s="26"/>
      <c r="J1" s="26"/>
      <c r="K1" s="26"/>
      <c r="L1" s="26"/>
      <c r="M1" s="26"/>
      <c r="N1" s="885"/>
      <c r="O1" s="885"/>
      <c r="P1" s="885"/>
      <c r="Q1" s="885"/>
      <c r="R1" s="498"/>
      <c r="S1" s="26"/>
      <c r="T1" s="36"/>
      <c r="U1" s="26"/>
      <c r="V1" s="26"/>
      <c r="W1" s="26"/>
      <c r="X1" s="36"/>
      <c r="Y1" s="36"/>
      <c r="Z1" s="36"/>
      <c r="AA1" s="26"/>
      <c r="AB1" s="26"/>
      <c r="AC1" s="36"/>
      <c r="AD1" s="26"/>
      <c r="AE1" s="26"/>
      <c r="AF1" s="36"/>
      <c r="AG1" s="26"/>
      <c r="AH1" s="26"/>
      <c r="AI1" s="26"/>
      <c r="AJ1" s="26"/>
      <c r="AK1" s="26"/>
      <c r="AL1" s="26"/>
      <c r="AM1" s="26"/>
      <c r="AN1" s="26"/>
      <c r="AO1" s="26"/>
      <c r="AP1" s="26"/>
      <c r="AQ1" s="26"/>
      <c r="AR1" s="36"/>
      <c r="AS1" s="26"/>
      <c r="AT1" s="26"/>
      <c r="AU1" s="26"/>
      <c r="AV1" s="467"/>
      <c r="AW1" s="26"/>
      <c r="AX1" s="26"/>
      <c r="AY1" s="611"/>
      <c r="AZ1" s="26"/>
      <c r="BA1" s="26"/>
      <c r="BB1" s="524"/>
      <c r="BC1" s="524"/>
      <c r="BD1" s="524"/>
      <c r="BE1" s="524"/>
      <c r="BF1" s="524"/>
      <c r="BG1" s="524"/>
      <c r="BH1" s="524"/>
      <c r="BI1" s="524"/>
      <c r="BJ1" s="524"/>
      <c r="BK1" s="524"/>
      <c r="BL1" s="524"/>
      <c r="BM1" s="524"/>
      <c r="BN1" s="524"/>
    </row>
    <row r="2" spans="1:73" ht="18" customHeight="1">
      <c r="A2" s="2992" t="s">
        <v>94</v>
      </c>
      <c r="B2" s="2992"/>
      <c r="C2" s="2992"/>
      <c r="D2" s="2992"/>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2992"/>
      <c r="AZ2" s="2992"/>
      <c r="BA2" s="2992"/>
      <c r="BB2" s="2992"/>
      <c r="BC2" s="2992"/>
      <c r="BD2" s="2992"/>
      <c r="BE2" s="2992"/>
      <c r="BF2" s="2992"/>
      <c r="BG2" s="2992"/>
      <c r="BH2" s="2992"/>
      <c r="BI2" s="2992"/>
      <c r="BJ2" s="2992"/>
      <c r="BK2" s="2992"/>
      <c r="BL2" s="2992"/>
      <c r="BM2" s="2992"/>
      <c r="BN2" s="2992"/>
    </row>
    <row r="3" spans="1:73" ht="18" customHeight="1">
      <c r="A3" s="2993" t="s">
        <v>106</v>
      </c>
      <c r="B3" s="2993"/>
      <c r="C3" s="2993"/>
      <c r="D3" s="2993"/>
      <c r="E3" s="2993"/>
      <c r="F3" s="2993"/>
      <c r="G3" s="2993"/>
      <c r="H3" s="2993"/>
      <c r="I3" s="2993"/>
      <c r="J3" s="2993"/>
      <c r="K3" s="2993"/>
      <c r="L3" s="2993"/>
      <c r="M3" s="2993"/>
      <c r="N3" s="2993"/>
      <c r="O3" s="2993"/>
      <c r="P3" s="2993"/>
      <c r="Q3" s="2993"/>
      <c r="R3" s="2993"/>
      <c r="S3" s="2993"/>
      <c r="T3" s="2993"/>
      <c r="U3" s="2993"/>
      <c r="V3" s="2993"/>
      <c r="W3" s="2993"/>
      <c r="X3" s="2993"/>
      <c r="Y3" s="2993"/>
      <c r="Z3" s="2993"/>
      <c r="AA3" s="2993"/>
      <c r="AB3" s="2993"/>
      <c r="AC3" s="2993"/>
      <c r="AD3" s="2993"/>
      <c r="AE3" s="2993"/>
      <c r="AF3" s="2993"/>
      <c r="AG3" s="2993"/>
      <c r="AH3" s="2993"/>
      <c r="AI3" s="2993"/>
      <c r="AJ3" s="2993"/>
      <c r="AK3" s="2993"/>
      <c r="AL3" s="2993"/>
      <c r="AM3" s="2993"/>
      <c r="AN3" s="2993"/>
      <c r="AO3" s="2993"/>
      <c r="AP3" s="2993"/>
      <c r="AQ3" s="2993"/>
      <c r="AR3" s="2993"/>
      <c r="AS3" s="2993"/>
      <c r="AT3" s="2993"/>
      <c r="AU3" s="2993"/>
      <c r="AV3" s="2993"/>
      <c r="AW3" s="2993"/>
      <c r="AX3" s="2993"/>
      <c r="AY3" s="2993"/>
      <c r="AZ3" s="2993"/>
      <c r="BA3" s="2993"/>
      <c r="BB3" s="2993"/>
      <c r="BC3" s="2993"/>
      <c r="BD3" s="2993"/>
      <c r="BE3" s="2993"/>
      <c r="BF3" s="2993"/>
      <c r="BG3" s="2993"/>
      <c r="BH3" s="2993"/>
      <c r="BI3" s="2993"/>
      <c r="BJ3" s="2993"/>
      <c r="BK3" s="2993"/>
      <c r="BL3" s="2993"/>
      <c r="BM3" s="2993"/>
      <c r="BN3" s="2993"/>
      <c r="BO3" s="173"/>
      <c r="BP3" s="173"/>
      <c r="BQ3" s="173"/>
      <c r="BR3" s="173"/>
      <c r="BS3" s="173"/>
    </row>
    <row r="4" spans="1:73">
      <c r="A4" s="2994" t="s">
        <v>0</v>
      </c>
      <c r="B4" s="2994"/>
      <c r="C4" s="2994"/>
      <c r="D4" s="2994"/>
      <c r="E4" s="2994"/>
      <c r="F4" s="2994"/>
      <c r="G4" s="2994"/>
      <c r="H4" s="2994"/>
      <c r="I4" s="2994"/>
      <c r="J4" s="2994"/>
      <c r="K4" s="2994"/>
      <c r="L4" s="2994"/>
      <c r="M4" s="2994"/>
      <c r="N4" s="2994"/>
      <c r="O4" s="2994"/>
      <c r="P4" s="2994"/>
      <c r="Q4" s="2994"/>
      <c r="R4" s="2994"/>
      <c r="S4" s="2994"/>
      <c r="T4" s="2994"/>
      <c r="U4" s="2994"/>
      <c r="V4" s="2994"/>
      <c r="W4" s="2994"/>
      <c r="X4" s="2994"/>
      <c r="Y4" s="2994"/>
      <c r="Z4" s="2994"/>
      <c r="AA4" s="2994"/>
      <c r="AB4" s="2994"/>
      <c r="AC4" s="2994"/>
      <c r="AD4" s="2994"/>
      <c r="AE4" s="2994"/>
      <c r="AF4" s="2994"/>
      <c r="AG4" s="2994"/>
      <c r="AH4" s="2994"/>
      <c r="AI4" s="2994"/>
      <c r="AJ4" s="2994"/>
      <c r="AK4" s="2994"/>
      <c r="AL4" s="2994"/>
      <c r="AM4" s="2994"/>
      <c r="AN4" s="2994"/>
      <c r="AO4" s="2994"/>
      <c r="AP4" s="2994"/>
      <c r="AQ4" s="2994"/>
      <c r="AR4" s="2994"/>
      <c r="AS4" s="2994"/>
      <c r="AT4" s="2994"/>
      <c r="AU4" s="2994"/>
      <c r="AV4" s="2994"/>
      <c r="AW4" s="2994"/>
      <c r="AX4" s="2994"/>
      <c r="AY4" s="2994"/>
      <c r="AZ4" s="2994"/>
      <c r="BA4" s="2994"/>
      <c r="BB4" s="2994"/>
      <c r="BC4" s="2994"/>
      <c r="BD4" s="2994"/>
      <c r="BE4" s="2994"/>
      <c r="BF4" s="2994"/>
      <c r="BG4" s="2994"/>
      <c r="BH4" s="2994"/>
      <c r="BI4" s="2994"/>
      <c r="BJ4" s="2994"/>
      <c r="BK4" s="2994"/>
      <c r="BL4" s="2994"/>
      <c r="BM4" s="2994"/>
      <c r="BN4" s="2994"/>
      <c r="BQ4" s="30"/>
      <c r="BR4" s="30"/>
      <c r="BS4" s="30"/>
      <c r="BT4" s="30"/>
      <c r="BU4" s="30"/>
    </row>
    <row r="5" spans="1:73" s="385" customFormat="1" ht="20.25" customHeight="1">
      <c r="A5" s="2995" t="s">
        <v>54</v>
      </c>
      <c r="B5" s="2996" t="s">
        <v>14</v>
      </c>
      <c r="C5" s="2996" t="s">
        <v>342</v>
      </c>
      <c r="D5" s="2996" t="s">
        <v>15</v>
      </c>
      <c r="E5" s="2996" t="s">
        <v>17</v>
      </c>
      <c r="F5" s="2997" t="s">
        <v>336</v>
      </c>
      <c r="G5" s="2997"/>
      <c r="H5" s="2997"/>
      <c r="I5" s="2997" t="s">
        <v>337</v>
      </c>
      <c r="J5" s="2997"/>
      <c r="K5" s="2997"/>
      <c r="L5" s="2996" t="s">
        <v>35</v>
      </c>
      <c r="M5" s="2996"/>
      <c r="N5" s="2998" t="s">
        <v>430</v>
      </c>
      <c r="O5" s="2998"/>
      <c r="P5" s="2998"/>
      <c r="Q5" s="2998"/>
      <c r="R5" s="2996" t="s">
        <v>38</v>
      </c>
      <c r="S5" s="2996"/>
      <c r="T5" s="2996"/>
      <c r="U5" s="2996" t="s">
        <v>69</v>
      </c>
      <c r="V5" s="2996"/>
      <c r="W5" s="2996"/>
      <c r="X5" s="2996" t="s">
        <v>59</v>
      </c>
      <c r="Y5" s="2996"/>
      <c r="Z5" s="2996"/>
      <c r="AA5" s="2996" t="s">
        <v>70</v>
      </c>
      <c r="AB5" s="2996"/>
      <c r="AC5" s="2996"/>
      <c r="AD5" s="2996" t="s">
        <v>39</v>
      </c>
      <c r="AE5" s="2996"/>
      <c r="AF5" s="2996"/>
      <c r="AG5" s="2996" t="s">
        <v>71</v>
      </c>
      <c r="AH5" s="2996"/>
      <c r="AI5" s="2996"/>
      <c r="AJ5" s="2996" t="s">
        <v>60</v>
      </c>
      <c r="AK5" s="2996"/>
      <c r="AL5" s="2996"/>
      <c r="AM5" s="2996" t="s">
        <v>72</v>
      </c>
      <c r="AN5" s="2996"/>
      <c r="AO5" s="2996"/>
      <c r="AP5" s="2996" t="s">
        <v>40</v>
      </c>
      <c r="AQ5" s="2996"/>
      <c r="AR5" s="2996"/>
      <c r="AS5" s="2996" t="s">
        <v>41</v>
      </c>
      <c r="AT5" s="2996"/>
      <c r="AU5" s="2996"/>
      <c r="AV5" s="2996" t="s">
        <v>339</v>
      </c>
      <c r="AW5" s="2996"/>
      <c r="AX5" s="2996"/>
      <c r="AY5" s="3008" t="s">
        <v>42</v>
      </c>
      <c r="AZ5" s="3008"/>
      <c r="BA5" s="3008"/>
      <c r="BB5" s="3012" t="s">
        <v>78</v>
      </c>
      <c r="BC5" s="3013"/>
      <c r="BD5" s="3013"/>
      <c r="BE5" s="3013"/>
      <c r="BF5" s="3013"/>
      <c r="BG5" s="3013"/>
      <c r="BH5" s="3014" t="s">
        <v>409</v>
      </c>
      <c r="BI5" s="3015"/>
      <c r="BJ5" s="3015"/>
      <c r="BK5" s="3015"/>
      <c r="BL5" s="3015"/>
      <c r="BM5" s="3015"/>
      <c r="BN5" s="3004" t="s">
        <v>4</v>
      </c>
      <c r="BR5" s="3011"/>
      <c r="BS5" s="3011"/>
      <c r="BT5" s="3011"/>
    </row>
    <row r="6" spans="1:73" s="385" customFormat="1" ht="11.25" customHeight="1">
      <c r="A6" s="2995"/>
      <c r="B6" s="2996"/>
      <c r="C6" s="2996"/>
      <c r="D6" s="2996"/>
      <c r="E6" s="2996"/>
      <c r="F6" s="2997" t="s">
        <v>34</v>
      </c>
      <c r="G6" s="2997" t="s">
        <v>19</v>
      </c>
      <c r="H6" s="2997"/>
      <c r="I6" s="2997" t="s">
        <v>34</v>
      </c>
      <c r="J6" s="2997" t="s">
        <v>19</v>
      </c>
      <c r="K6" s="2997"/>
      <c r="L6" s="2997" t="s">
        <v>20</v>
      </c>
      <c r="M6" s="2997" t="s">
        <v>33</v>
      </c>
      <c r="N6" s="2998" t="s">
        <v>20</v>
      </c>
      <c r="O6" s="2998" t="s">
        <v>32</v>
      </c>
      <c r="P6" s="2998"/>
      <c r="Q6" s="2998"/>
      <c r="R6" s="3001" t="s">
        <v>1</v>
      </c>
      <c r="S6" s="2999" t="s">
        <v>8</v>
      </c>
      <c r="T6" s="2999"/>
      <c r="U6" s="2997" t="s">
        <v>1</v>
      </c>
      <c r="V6" s="2999" t="s">
        <v>8</v>
      </c>
      <c r="W6" s="2999"/>
      <c r="X6" s="2885" t="s">
        <v>1</v>
      </c>
      <c r="Y6" s="2999" t="s">
        <v>8</v>
      </c>
      <c r="Z6" s="2999"/>
      <c r="AA6" s="2997" t="s">
        <v>1</v>
      </c>
      <c r="AB6" s="2999" t="s">
        <v>8</v>
      </c>
      <c r="AC6" s="2999"/>
      <c r="AD6" s="2997" t="s">
        <v>1</v>
      </c>
      <c r="AE6" s="2999" t="s">
        <v>8</v>
      </c>
      <c r="AF6" s="2999"/>
      <c r="AG6" s="2997" t="s">
        <v>1</v>
      </c>
      <c r="AH6" s="2999" t="s">
        <v>8</v>
      </c>
      <c r="AI6" s="2999"/>
      <c r="AJ6" s="2997" t="s">
        <v>1</v>
      </c>
      <c r="AK6" s="2999" t="s">
        <v>8</v>
      </c>
      <c r="AL6" s="2999"/>
      <c r="AM6" s="2997" t="s">
        <v>1</v>
      </c>
      <c r="AN6" s="2999" t="s">
        <v>8</v>
      </c>
      <c r="AO6" s="2999"/>
      <c r="AP6" s="2997" t="s">
        <v>1</v>
      </c>
      <c r="AQ6" s="2999" t="s">
        <v>8</v>
      </c>
      <c r="AR6" s="2999"/>
      <c r="AS6" s="2997" t="s">
        <v>1</v>
      </c>
      <c r="AT6" s="2999" t="s">
        <v>8</v>
      </c>
      <c r="AU6" s="2999"/>
      <c r="AV6" s="3005" t="s">
        <v>1</v>
      </c>
      <c r="AW6" s="2999" t="s">
        <v>8</v>
      </c>
      <c r="AX6" s="2999"/>
      <c r="AY6" s="3009" t="s">
        <v>1</v>
      </c>
      <c r="AZ6" s="3010" t="s">
        <v>8</v>
      </c>
      <c r="BA6" s="3010"/>
      <c r="BB6" s="3012" t="s">
        <v>80</v>
      </c>
      <c r="BC6" s="3012"/>
      <c r="BD6" s="3012"/>
      <c r="BE6" s="3012" t="s">
        <v>79</v>
      </c>
      <c r="BF6" s="3012"/>
      <c r="BG6" s="3012"/>
      <c r="BH6" s="3012" t="s">
        <v>80</v>
      </c>
      <c r="BI6" s="3012"/>
      <c r="BJ6" s="3012"/>
      <c r="BK6" s="3012" t="s">
        <v>79</v>
      </c>
      <c r="BL6" s="3012"/>
      <c r="BM6" s="3012"/>
      <c r="BN6" s="3004"/>
      <c r="BR6" s="3011"/>
      <c r="BS6" s="3011"/>
      <c r="BT6" s="3011"/>
    </row>
    <row r="7" spans="1:73" s="385" customFormat="1" ht="11.25" customHeight="1">
      <c r="A7" s="2995"/>
      <c r="B7" s="2996"/>
      <c r="C7" s="2996"/>
      <c r="D7" s="2996"/>
      <c r="E7" s="2996"/>
      <c r="F7" s="2997"/>
      <c r="G7" s="2997" t="s">
        <v>20</v>
      </c>
      <c r="H7" s="2997" t="s">
        <v>33</v>
      </c>
      <c r="I7" s="2997"/>
      <c r="J7" s="2997" t="s">
        <v>20</v>
      </c>
      <c r="K7" s="2997" t="s">
        <v>33</v>
      </c>
      <c r="L7" s="2997"/>
      <c r="M7" s="2997"/>
      <c r="N7" s="2998"/>
      <c r="O7" s="2998" t="s">
        <v>1</v>
      </c>
      <c r="P7" s="3002" t="s">
        <v>5</v>
      </c>
      <c r="Q7" s="3002"/>
      <c r="R7" s="3001"/>
      <c r="S7" s="2999" t="s">
        <v>9</v>
      </c>
      <c r="T7" s="3000" t="s">
        <v>10</v>
      </c>
      <c r="U7" s="2997"/>
      <c r="V7" s="2999" t="s">
        <v>9</v>
      </c>
      <c r="W7" s="2999" t="s">
        <v>10</v>
      </c>
      <c r="X7" s="2885"/>
      <c r="Y7" s="3000" t="s">
        <v>9</v>
      </c>
      <c r="Z7" s="3000" t="s">
        <v>10</v>
      </c>
      <c r="AA7" s="2997"/>
      <c r="AB7" s="2999" t="s">
        <v>9</v>
      </c>
      <c r="AC7" s="3000" t="s">
        <v>10</v>
      </c>
      <c r="AD7" s="2997"/>
      <c r="AE7" s="2999" t="s">
        <v>9</v>
      </c>
      <c r="AF7" s="3000" t="s">
        <v>10</v>
      </c>
      <c r="AG7" s="2997"/>
      <c r="AH7" s="2999" t="s">
        <v>9</v>
      </c>
      <c r="AI7" s="2999" t="s">
        <v>10</v>
      </c>
      <c r="AJ7" s="2997"/>
      <c r="AK7" s="2999" t="s">
        <v>9</v>
      </c>
      <c r="AL7" s="2999" t="s">
        <v>10</v>
      </c>
      <c r="AM7" s="2997"/>
      <c r="AN7" s="2999" t="s">
        <v>9</v>
      </c>
      <c r="AO7" s="2999" t="s">
        <v>10</v>
      </c>
      <c r="AP7" s="2997"/>
      <c r="AQ7" s="2999" t="s">
        <v>9</v>
      </c>
      <c r="AR7" s="3000" t="s">
        <v>10</v>
      </c>
      <c r="AS7" s="2997"/>
      <c r="AT7" s="2999" t="s">
        <v>9</v>
      </c>
      <c r="AU7" s="2999" t="s">
        <v>10</v>
      </c>
      <c r="AV7" s="3005"/>
      <c r="AW7" s="2999" t="s">
        <v>9</v>
      </c>
      <c r="AX7" s="2999" t="s">
        <v>10</v>
      </c>
      <c r="AY7" s="3009"/>
      <c r="AZ7" s="3010" t="s">
        <v>9</v>
      </c>
      <c r="BA7" s="3010" t="s">
        <v>10</v>
      </c>
      <c r="BB7" s="3016" t="s">
        <v>1</v>
      </c>
      <c r="BC7" s="3017" t="s">
        <v>8</v>
      </c>
      <c r="BD7" s="3017"/>
      <c r="BE7" s="3016" t="s">
        <v>1</v>
      </c>
      <c r="BF7" s="3017" t="s">
        <v>8</v>
      </c>
      <c r="BG7" s="3017"/>
      <c r="BH7" s="3016" t="s">
        <v>1</v>
      </c>
      <c r="BI7" s="3017" t="s">
        <v>8</v>
      </c>
      <c r="BJ7" s="3017"/>
      <c r="BK7" s="3016" t="s">
        <v>1</v>
      </c>
      <c r="BL7" s="3017" t="s">
        <v>8</v>
      </c>
      <c r="BM7" s="3017"/>
      <c r="BN7" s="3004"/>
      <c r="BR7" s="3006"/>
      <c r="BS7" s="3007"/>
      <c r="BT7" s="3007"/>
    </row>
    <row r="8" spans="1:73" s="385" customFormat="1" ht="41.25" customHeight="1">
      <c r="A8" s="2995"/>
      <c r="B8" s="2996"/>
      <c r="C8" s="2996"/>
      <c r="D8" s="2996"/>
      <c r="E8" s="2996"/>
      <c r="F8" s="2997"/>
      <c r="G8" s="3003"/>
      <c r="H8" s="2997"/>
      <c r="I8" s="2997"/>
      <c r="J8" s="3003"/>
      <c r="K8" s="2997"/>
      <c r="L8" s="2997"/>
      <c r="M8" s="2997"/>
      <c r="N8" s="2998"/>
      <c r="O8" s="2998"/>
      <c r="P8" s="886" t="s">
        <v>9</v>
      </c>
      <c r="Q8" s="886" t="s">
        <v>10</v>
      </c>
      <c r="R8" s="3001"/>
      <c r="S8" s="2999"/>
      <c r="T8" s="3000"/>
      <c r="U8" s="2997"/>
      <c r="V8" s="2999"/>
      <c r="W8" s="2999"/>
      <c r="X8" s="2885"/>
      <c r="Y8" s="3000"/>
      <c r="Z8" s="3000"/>
      <c r="AA8" s="2997"/>
      <c r="AB8" s="2999"/>
      <c r="AC8" s="3000"/>
      <c r="AD8" s="2997"/>
      <c r="AE8" s="2999"/>
      <c r="AF8" s="3000"/>
      <c r="AG8" s="2997"/>
      <c r="AH8" s="2999"/>
      <c r="AI8" s="2999"/>
      <c r="AJ8" s="2997"/>
      <c r="AK8" s="2999"/>
      <c r="AL8" s="2999"/>
      <c r="AM8" s="2997"/>
      <c r="AN8" s="2999"/>
      <c r="AO8" s="2999"/>
      <c r="AP8" s="2997"/>
      <c r="AQ8" s="2999"/>
      <c r="AR8" s="3000"/>
      <c r="AS8" s="2997"/>
      <c r="AT8" s="2999"/>
      <c r="AU8" s="2999"/>
      <c r="AV8" s="3005"/>
      <c r="AW8" s="2999"/>
      <c r="AX8" s="2999"/>
      <c r="AY8" s="3009"/>
      <c r="AZ8" s="3010"/>
      <c r="BA8" s="3010"/>
      <c r="BB8" s="3016"/>
      <c r="BC8" s="529" t="s">
        <v>9</v>
      </c>
      <c r="BD8" s="529" t="s">
        <v>10</v>
      </c>
      <c r="BE8" s="3016"/>
      <c r="BF8" s="529" t="s">
        <v>9</v>
      </c>
      <c r="BG8" s="529" t="s">
        <v>10</v>
      </c>
      <c r="BH8" s="3016"/>
      <c r="BI8" s="529" t="s">
        <v>9</v>
      </c>
      <c r="BJ8" s="529" t="s">
        <v>10</v>
      </c>
      <c r="BK8" s="3016"/>
      <c r="BL8" s="529" t="s">
        <v>9</v>
      </c>
      <c r="BM8" s="529" t="s">
        <v>10</v>
      </c>
      <c r="BN8" s="3004"/>
      <c r="BR8" s="3006"/>
      <c r="BS8" s="387"/>
      <c r="BT8" s="387"/>
    </row>
    <row r="9" spans="1:73" s="385" customFormat="1" ht="14.65" customHeight="1">
      <c r="A9" s="542" t="s">
        <v>21</v>
      </c>
      <c r="B9" s="543">
        <f>A9+1</f>
        <v>2</v>
      </c>
      <c r="C9" s="543">
        <f>B9+1</f>
        <v>3</v>
      </c>
      <c r="D9" s="543">
        <f>B9+1</f>
        <v>3</v>
      </c>
      <c r="E9" s="543">
        <f t="shared" ref="E9:AX9" si="0">D9+1</f>
        <v>4</v>
      </c>
      <c r="F9" s="543">
        <f>C9+1</f>
        <v>4</v>
      </c>
      <c r="G9" s="543">
        <f t="shared" si="0"/>
        <v>5</v>
      </c>
      <c r="H9" s="543">
        <f t="shared" si="0"/>
        <v>6</v>
      </c>
      <c r="I9" s="543">
        <f>H9+1</f>
        <v>7</v>
      </c>
      <c r="J9" s="543">
        <f>I9+1</f>
        <v>8</v>
      </c>
      <c r="K9" s="543">
        <f>J9+1</f>
        <v>9</v>
      </c>
      <c r="L9" s="543">
        <f>H9+1</f>
        <v>7</v>
      </c>
      <c r="M9" s="543">
        <f t="shared" si="0"/>
        <v>8</v>
      </c>
      <c r="N9" s="887">
        <v>3</v>
      </c>
      <c r="O9" s="887">
        <v>4</v>
      </c>
      <c r="P9" s="887">
        <f>O9+1</f>
        <v>5</v>
      </c>
      <c r="Q9" s="887">
        <f t="shared" si="0"/>
        <v>6</v>
      </c>
      <c r="R9" s="544">
        <f t="shared" si="0"/>
        <v>7</v>
      </c>
      <c r="S9" s="543">
        <f t="shared" si="0"/>
        <v>8</v>
      </c>
      <c r="T9" s="545">
        <f t="shared" si="0"/>
        <v>9</v>
      </c>
      <c r="U9" s="543">
        <f t="shared" si="0"/>
        <v>10</v>
      </c>
      <c r="V9" s="543">
        <f t="shared" si="0"/>
        <v>11</v>
      </c>
      <c r="W9" s="543">
        <f t="shared" si="0"/>
        <v>12</v>
      </c>
      <c r="X9" s="545">
        <f t="shared" si="0"/>
        <v>13</v>
      </c>
      <c r="Y9" s="545">
        <f t="shared" si="0"/>
        <v>14</v>
      </c>
      <c r="Z9" s="545">
        <f t="shared" si="0"/>
        <v>15</v>
      </c>
      <c r="AA9" s="543">
        <f t="shared" si="0"/>
        <v>16</v>
      </c>
      <c r="AB9" s="543">
        <f t="shared" si="0"/>
        <v>17</v>
      </c>
      <c r="AC9" s="545">
        <f t="shared" si="0"/>
        <v>18</v>
      </c>
      <c r="AD9" s="543">
        <f t="shared" si="0"/>
        <v>19</v>
      </c>
      <c r="AE9" s="543">
        <f t="shared" si="0"/>
        <v>20</v>
      </c>
      <c r="AF9" s="545">
        <f t="shared" si="0"/>
        <v>21</v>
      </c>
      <c r="AG9" s="543">
        <f t="shared" si="0"/>
        <v>22</v>
      </c>
      <c r="AH9" s="543">
        <f t="shared" si="0"/>
        <v>23</v>
      </c>
      <c r="AI9" s="543">
        <f t="shared" si="0"/>
        <v>24</v>
      </c>
      <c r="AJ9" s="543">
        <f t="shared" si="0"/>
        <v>25</v>
      </c>
      <c r="AK9" s="543">
        <f t="shared" si="0"/>
        <v>26</v>
      </c>
      <c r="AL9" s="543">
        <f t="shared" si="0"/>
        <v>27</v>
      </c>
      <c r="AM9" s="543">
        <f t="shared" si="0"/>
        <v>28</v>
      </c>
      <c r="AN9" s="543">
        <f t="shared" si="0"/>
        <v>29</v>
      </c>
      <c r="AO9" s="543">
        <f t="shared" si="0"/>
        <v>30</v>
      </c>
      <c r="AP9" s="543">
        <f t="shared" si="0"/>
        <v>31</v>
      </c>
      <c r="AQ9" s="543">
        <f t="shared" si="0"/>
        <v>32</v>
      </c>
      <c r="AR9" s="545">
        <f t="shared" si="0"/>
        <v>33</v>
      </c>
      <c r="AS9" s="543">
        <f t="shared" si="0"/>
        <v>34</v>
      </c>
      <c r="AT9" s="543">
        <f t="shared" si="0"/>
        <v>35</v>
      </c>
      <c r="AU9" s="543">
        <f t="shared" si="0"/>
        <v>36</v>
      </c>
      <c r="AV9" s="546">
        <f>AU9+1</f>
        <v>37</v>
      </c>
      <c r="AW9" s="543">
        <f t="shared" si="0"/>
        <v>38</v>
      </c>
      <c r="AX9" s="543">
        <f t="shared" si="0"/>
        <v>39</v>
      </c>
      <c r="AY9" s="623">
        <f>AU9+1</f>
        <v>37</v>
      </c>
      <c r="AZ9" s="543">
        <f t="shared" ref="AZ9:BA9" si="1">AY9+1</f>
        <v>38</v>
      </c>
      <c r="BA9" s="543">
        <f t="shared" si="1"/>
        <v>39</v>
      </c>
      <c r="BB9" s="543">
        <f t="shared" ref="BB9:BC9" si="2">BA9+1</f>
        <v>40</v>
      </c>
      <c r="BC9" s="543">
        <f t="shared" si="2"/>
        <v>41</v>
      </c>
      <c r="BD9" s="543">
        <f t="shared" ref="BD9:BE9" si="3">BC9+1</f>
        <v>42</v>
      </c>
      <c r="BE9" s="543">
        <f t="shared" si="3"/>
        <v>43</v>
      </c>
      <c r="BF9" s="543">
        <f t="shared" ref="BF9:BG9" si="4">BE9+1</f>
        <v>44</v>
      </c>
      <c r="BG9" s="543">
        <f t="shared" si="4"/>
        <v>45</v>
      </c>
      <c r="BH9" s="543">
        <f t="shared" ref="BH9:BI9" si="5">BG9+1</f>
        <v>46</v>
      </c>
      <c r="BI9" s="543">
        <f t="shared" si="5"/>
        <v>47</v>
      </c>
      <c r="BJ9" s="543">
        <f t="shared" ref="BJ9:BK9" si="6">BI9+1</f>
        <v>48</v>
      </c>
      <c r="BK9" s="543">
        <f t="shared" si="6"/>
        <v>49</v>
      </c>
      <c r="BL9" s="543">
        <f t="shared" ref="BL9:BM9" si="7">BK9+1</f>
        <v>50</v>
      </c>
      <c r="BM9" s="543">
        <f t="shared" si="7"/>
        <v>51</v>
      </c>
      <c r="BN9" s="543">
        <f t="shared" ref="BN9" si="8">BM9+1</f>
        <v>52</v>
      </c>
      <c r="BR9" s="386"/>
      <c r="BS9" s="387"/>
      <c r="BT9" s="387"/>
    </row>
    <row r="10" spans="1:73" s="22" customFormat="1" ht="12" customHeight="1">
      <c r="A10" s="547"/>
      <c r="B10" s="25" t="s">
        <v>6</v>
      </c>
      <c r="C10" s="25"/>
      <c r="D10" s="547"/>
      <c r="E10" s="547"/>
      <c r="F10" s="25"/>
      <c r="G10" s="548" t="e">
        <f>#REF!+G21+G23+G107</f>
        <v>#REF!</v>
      </c>
      <c r="H10" s="548" t="e">
        <f>#REF!+H21+H23+H107</f>
        <v>#REF!</v>
      </c>
      <c r="I10" s="548" t="e">
        <f>#REF!+I21+I23+I107</f>
        <v>#REF!</v>
      </c>
      <c r="J10" s="548" t="e">
        <f>#REF!+J21+J23+J107</f>
        <v>#REF!</v>
      </c>
      <c r="K10" s="548" t="e">
        <f>#REF!+K21+K23+K107</f>
        <v>#REF!</v>
      </c>
      <c r="L10" s="548" t="e">
        <f>#REF!+L21+L23+L107</f>
        <v>#REF!</v>
      </c>
      <c r="M10" s="548" t="e">
        <f>#REF!+M21+M23+M107</f>
        <v>#REF!</v>
      </c>
      <c r="N10" s="888">
        <f>N11+N16</f>
        <v>12730706.444444444</v>
      </c>
      <c r="O10" s="888">
        <f t="shared" ref="O10:S10" si="9">O11+O16</f>
        <v>12730706.444444444</v>
      </c>
      <c r="P10" s="888">
        <f t="shared" si="9"/>
        <v>916250</v>
      </c>
      <c r="Q10" s="888">
        <f t="shared" si="9"/>
        <v>0</v>
      </c>
      <c r="R10" s="548">
        <f t="shared" si="9"/>
        <v>2320613</v>
      </c>
      <c r="S10" s="548">
        <f t="shared" si="9"/>
        <v>120000</v>
      </c>
      <c r="T10" s="548">
        <f>T11+T16</f>
        <v>0</v>
      </c>
      <c r="U10" s="548">
        <f t="shared" ref="U10" si="10">U11+U16</f>
        <v>1780200</v>
      </c>
      <c r="V10" s="548">
        <f t="shared" ref="V10" si="11">V11+V16</f>
        <v>22967</v>
      </c>
      <c r="W10" s="548">
        <f t="shared" ref="W10" si="12">W11+W16</f>
        <v>0</v>
      </c>
      <c r="X10" s="548">
        <f t="shared" ref="X10" si="13">X11+X16</f>
        <v>540413</v>
      </c>
      <c r="Y10" s="548">
        <f t="shared" ref="Y10" si="14">Y11+Y16</f>
        <v>97033</v>
      </c>
      <c r="Z10" s="548">
        <f>Z11+Z16</f>
        <v>0</v>
      </c>
      <c r="AA10" s="548">
        <f t="shared" ref="AA10" si="15">AA11+AA16</f>
        <v>536123</v>
      </c>
      <c r="AB10" s="548">
        <f t="shared" ref="AB10" si="16">AB11+AB16</f>
        <v>0</v>
      </c>
      <c r="AC10" s="548">
        <f t="shared" ref="AC10" si="17">AC11+AC16</f>
        <v>0</v>
      </c>
      <c r="AD10" s="548">
        <f t="shared" ref="AD10" si="18">AD11+AD16</f>
        <v>1989052</v>
      </c>
      <c r="AE10" s="548">
        <f t="shared" ref="AE10" si="19">AE11+AE16</f>
        <v>0</v>
      </c>
      <c r="AF10" s="548">
        <f>AF11+AF16</f>
        <v>0</v>
      </c>
      <c r="AG10" s="548">
        <f t="shared" ref="AG10" si="20">AG11+AG16</f>
        <v>1375958</v>
      </c>
      <c r="AH10" s="548">
        <f>AH11+AH16</f>
        <v>0</v>
      </c>
      <c r="AI10" s="548">
        <f t="shared" ref="AI10" si="21">AI11+AI16</f>
        <v>1354</v>
      </c>
      <c r="AJ10" s="548">
        <f t="shared" ref="AJ10" si="22">AJ11+AJ16</f>
        <v>612835</v>
      </c>
      <c r="AK10" s="548">
        <f t="shared" ref="AK10" si="23">AK11+AK16</f>
        <v>0</v>
      </c>
      <c r="AL10" s="548">
        <f t="shared" ref="AL10" si="24">AL11+AL16</f>
        <v>0</v>
      </c>
      <c r="AM10" s="548">
        <f t="shared" ref="AM10" si="25">AM11+AM16</f>
        <v>612835</v>
      </c>
      <c r="AN10" s="548">
        <f>AN11+AN16</f>
        <v>0</v>
      </c>
      <c r="AO10" s="548">
        <f t="shared" ref="AO10" si="26">AO11+AO16</f>
        <v>0</v>
      </c>
      <c r="AP10" s="548">
        <f t="shared" ref="AP10" si="27">AP11+AP16</f>
        <v>2801116.1799999997</v>
      </c>
      <c r="AQ10" s="548">
        <f t="shared" ref="AQ10" si="28">AQ11+AQ16</f>
        <v>140243</v>
      </c>
      <c r="AR10" s="548">
        <f>AR11+AR16</f>
        <v>0</v>
      </c>
      <c r="AS10" s="548">
        <f t="shared" ref="AS10" si="29">AS11+AS16</f>
        <v>2790857.1799999997</v>
      </c>
      <c r="AT10" s="548">
        <f t="shared" ref="AT10" si="30">AT11+AT16</f>
        <v>140243</v>
      </c>
      <c r="AU10" s="548">
        <f>AU11+AU16</f>
        <v>0</v>
      </c>
      <c r="AV10" s="548">
        <f t="shared" ref="AV10" si="31">AV11+AV16</f>
        <v>1808588</v>
      </c>
      <c r="AW10" s="548">
        <f t="shared" ref="AW10" si="32">AW11+AW16</f>
        <v>260243</v>
      </c>
      <c r="AX10" s="548">
        <f t="shared" ref="AX10" si="33">AX11+AX16</f>
        <v>0</v>
      </c>
      <c r="AY10" s="548">
        <f t="shared" ref="AY10" si="34">AY11+AY16</f>
        <v>5923600.2644444443</v>
      </c>
      <c r="AZ10" s="548">
        <f t="shared" ref="AZ10" si="35">AZ11+AZ16</f>
        <v>656007</v>
      </c>
      <c r="BA10" s="548">
        <f>BA11+BA16</f>
        <v>0</v>
      </c>
      <c r="BB10" s="548">
        <f t="shared" ref="BB10" si="36">BB11+BB16</f>
        <v>3382000</v>
      </c>
      <c r="BC10" s="548">
        <f t="shared" ref="BC10" si="37">BC11+BC16</f>
        <v>656007</v>
      </c>
      <c r="BD10" s="548">
        <f t="shared" ref="BD10" si="38">BD11+BD16</f>
        <v>0</v>
      </c>
      <c r="BE10" s="548">
        <f t="shared" ref="BE10" si="39">BE11+BE16</f>
        <v>3382000</v>
      </c>
      <c r="BF10" s="548">
        <f t="shared" ref="BF10" si="40">BF11+BF16</f>
        <v>656007</v>
      </c>
      <c r="BG10" s="548">
        <f>BG11+BG16</f>
        <v>0</v>
      </c>
      <c r="BH10" s="548">
        <f t="shared" ref="BH10" si="41">BH11+BH16</f>
        <v>3920520.8693827162</v>
      </c>
      <c r="BI10" s="548">
        <f t="shared" ref="BI10" si="42">BI11+BI16</f>
        <v>0</v>
      </c>
      <c r="BJ10" s="548">
        <f t="shared" ref="BJ10" si="43">BJ11+BJ16</f>
        <v>0</v>
      </c>
      <c r="BK10" s="548">
        <f t="shared" ref="BK10" si="44">BK11+BK16</f>
        <v>3920520.8693827162</v>
      </c>
      <c r="BL10" s="548">
        <f t="shared" ref="BL10" si="45">BL11+BL16</f>
        <v>0</v>
      </c>
      <c r="BM10" s="548">
        <f>BM11+BM16</f>
        <v>0</v>
      </c>
      <c r="BN10" s="549"/>
    </row>
    <row r="11" spans="1:73" s="22" customFormat="1" ht="13.5" customHeight="1">
      <c r="A11" s="84" t="s">
        <v>22</v>
      </c>
      <c r="B11" s="134" t="s">
        <v>96</v>
      </c>
      <c r="C11" s="134"/>
      <c r="D11" s="133"/>
      <c r="E11" s="133"/>
      <c r="F11" s="134"/>
      <c r="G11" s="174"/>
      <c r="H11" s="174"/>
      <c r="I11" s="174"/>
      <c r="J11" s="174"/>
      <c r="K11" s="174"/>
      <c r="L11" s="174"/>
      <c r="M11" s="174"/>
      <c r="N11" s="883">
        <f>O11</f>
        <v>9593333.333333334</v>
      </c>
      <c r="O11" s="889">
        <f>SUM(O12:O15)</f>
        <v>9593333.333333334</v>
      </c>
      <c r="P11" s="889">
        <f t="shared" ref="P11:BN11" si="46">SUM(P12:P15)</f>
        <v>0</v>
      </c>
      <c r="Q11" s="889">
        <f t="shared" si="46"/>
        <v>0</v>
      </c>
      <c r="R11" s="175">
        <f t="shared" si="46"/>
        <v>1552000</v>
      </c>
      <c r="S11" s="175">
        <f t="shared" si="46"/>
        <v>0</v>
      </c>
      <c r="T11" s="175">
        <f t="shared" si="46"/>
        <v>0</v>
      </c>
      <c r="U11" s="175">
        <f t="shared" si="46"/>
        <v>1164952</v>
      </c>
      <c r="V11" s="175">
        <f t="shared" si="46"/>
        <v>0</v>
      </c>
      <c r="W11" s="175">
        <f t="shared" si="46"/>
        <v>0</v>
      </c>
      <c r="X11" s="175">
        <f t="shared" si="46"/>
        <v>387048</v>
      </c>
      <c r="Y11" s="175">
        <f t="shared" si="46"/>
        <v>0</v>
      </c>
      <c r="Z11" s="175">
        <f t="shared" si="46"/>
        <v>0</v>
      </c>
      <c r="AA11" s="175">
        <f t="shared" si="46"/>
        <v>387048</v>
      </c>
      <c r="AB11" s="175">
        <f t="shared" si="46"/>
        <v>0</v>
      </c>
      <c r="AC11" s="175">
        <f t="shared" si="46"/>
        <v>0</v>
      </c>
      <c r="AD11" s="175">
        <f t="shared" si="46"/>
        <v>1578000</v>
      </c>
      <c r="AE11" s="175">
        <f t="shared" si="46"/>
        <v>0</v>
      </c>
      <c r="AF11" s="175">
        <f t="shared" si="46"/>
        <v>0</v>
      </c>
      <c r="AG11" s="175">
        <f t="shared" si="46"/>
        <v>1293384</v>
      </c>
      <c r="AH11" s="175">
        <f t="shared" si="46"/>
        <v>0</v>
      </c>
      <c r="AI11" s="175">
        <f t="shared" si="46"/>
        <v>0</v>
      </c>
      <c r="AJ11" s="175">
        <f t="shared" si="46"/>
        <v>284616</v>
      </c>
      <c r="AK11" s="175">
        <f t="shared" si="46"/>
        <v>0</v>
      </c>
      <c r="AL11" s="175">
        <f t="shared" si="46"/>
        <v>0</v>
      </c>
      <c r="AM11" s="175">
        <f t="shared" si="46"/>
        <v>284616</v>
      </c>
      <c r="AN11" s="175">
        <f t="shared" si="46"/>
        <v>0</v>
      </c>
      <c r="AO11" s="175">
        <f t="shared" si="46"/>
        <v>0</v>
      </c>
      <c r="AP11" s="175">
        <f t="shared" si="46"/>
        <v>1908000.18</v>
      </c>
      <c r="AQ11" s="175">
        <f t="shared" si="46"/>
        <v>0</v>
      </c>
      <c r="AR11" s="175">
        <f t="shared" si="46"/>
        <v>0</v>
      </c>
      <c r="AS11" s="175">
        <f t="shared" si="46"/>
        <v>1908000.18</v>
      </c>
      <c r="AT11" s="175">
        <f t="shared" si="46"/>
        <v>0</v>
      </c>
      <c r="AU11" s="175">
        <f t="shared" si="46"/>
        <v>0</v>
      </c>
      <c r="AV11" s="175">
        <f t="shared" si="46"/>
        <v>0</v>
      </c>
      <c r="AW11" s="175">
        <f t="shared" si="46"/>
        <v>0</v>
      </c>
      <c r="AX11" s="175">
        <f t="shared" si="46"/>
        <v>0</v>
      </c>
      <c r="AY11" s="613">
        <f t="shared" si="46"/>
        <v>4555333.1533333333</v>
      </c>
      <c r="AZ11" s="175">
        <f t="shared" si="46"/>
        <v>0</v>
      </c>
      <c r="BA11" s="175">
        <f t="shared" si="46"/>
        <v>0</v>
      </c>
      <c r="BB11" s="175">
        <f t="shared" si="46"/>
        <v>2000000</v>
      </c>
      <c r="BC11" s="175">
        <f t="shared" si="46"/>
        <v>0</v>
      </c>
      <c r="BD11" s="175">
        <f t="shared" si="46"/>
        <v>0</v>
      </c>
      <c r="BE11" s="175">
        <f t="shared" si="46"/>
        <v>2000000</v>
      </c>
      <c r="BF11" s="175">
        <f t="shared" si="46"/>
        <v>0</v>
      </c>
      <c r="BG11" s="175">
        <f t="shared" si="46"/>
        <v>0</v>
      </c>
      <c r="BH11" s="175">
        <f t="shared" si="46"/>
        <v>3621259.0792592596</v>
      </c>
      <c r="BI11" s="175">
        <f t="shared" si="46"/>
        <v>0</v>
      </c>
      <c r="BJ11" s="175">
        <f t="shared" si="46"/>
        <v>0</v>
      </c>
      <c r="BK11" s="175">
        <f t="shared" si="46"/>
        <v>3621259.0792592596</v>
      </c>
      <c r="BL11" s="175">
        <f t="shared" si="46"/>
        <v>0</v>
      </c>
      <c r="BM11" s="175">
        <f t="shared" si="46"/>
        <v>0</v>
      </c>
      <c r="BN11" s="175">
        <f t="shared" si="46"/>
        <v>0</v>
      </c>
      <c r="BP11" s="22">
        <f>BP12+BP13+BP14</f>
        <v>10659259.259259259</v>
      </c>
      <c r="BQ11" s="22">
        <f>BQ12+BQ13+BQ14</f>
        <v>1065925.9259259261</v>
      </c>
    </row>
    <row r="12" spans="1:73" s="645" customFormat="1" ht="25.15" customHeight="1">
      <c r="A12" s="122" t="s">
        <v>2</v>
      </c>
      <c r="B12" s="557" t="s">
        <v>97</v>
      </c>
      <c r="C12" s="557"/>
      <c r="D12" s="642"/>
      <c r="E12" s="642"/>
      <c r="F12" s="557"/>
      <c r="G12" s="607"/>
      <c r="H12" s="607"/>
      <c r="I12" s="607"/>
      <c r="J12" s="607"/>
      <c r="K12" s="607"/>
      <c r="L12" s="607"/>
      <c r="M12" s="607"/>
      <c r="N12" s="884">
        <f>O12</f>
        <v>2708888.888888889</v>
      </c>
      <c r="O12" s="890">
        <f>2438000/0.9</f>
        <v>2708888.888888889</v>
      </c>
      <c r="P12" s="884"/>
      <c r="Q12" s="884"/>
      <c r="R12" s="113">
        <f>1032000-R13</f>
        <v>662000</v>
      </c>
      <c r="S12" s="607"/>
      <c r="T12" s="607"/>
      <c r="U12" s="607">
        <f t="shared" ref="U12:U13" si="47">R12-X12</f>
        <v>562000</v>
      </c>
      <c r="V12" s="607"/>
      <c r="W12" s="607"/>
      <c r="X12" s="607">
        <v>100000</v>
      </c>
      <c r="Y12" s="607"/>
      <c r="Z12" s="607"/>
      <c r="AA12" s="607">
        <f>X12</f>
        <v>100000</v>
      </c>
      <c r="AB12" s="607"/>
      <c r="AC12" s="607"/>
      <c r="AD12" s="113">
        <f>988000-AD13</f>
        <v>488000</v>
      </c>
      <c r="AE12" s="607"/>
      <c r="AF12" s="607"/>
      <c r="AG12" s="607">
        <v>368351</v>
      </c>
      <c r="AH12" s="607"/>
      <c r="AI12" s="607"/>
      <c r="AJ12" s="607">
        <f>AD12-AG12</f>
        <v>119649</v>
      </c>
      <c r="AK12" s="607"/>
      <c r="AL12" s="607"/>
      <c r="AM12" s="607">
        <f>AJ12</f>
        <v>119649</v>
      </c>
      <c r="AN12" s="607"/>
      <c r="AO12" s="607"/>
      <c r="AP12" s="113">
        <v>488000.18</v>
      </c>
      <c r="AQ12" s="607"/>
      <c r="AR12" s="607"/>
      <c r="AS12" s="607">
        <f>AP12</f>
        <v>488000.18</v>
      </c>
      <c r="AT12" s="607"/>
      <c r="AU12" s="607"/>
      <c r="AV12" s="643"/>
      <c r="AW12" s="607"/>
      <c r="AX12" s="607"/>
      <c r="AY12" s="624">
        <f>N12-R12-AD12-AP12</f>
        <v>1070888.7088888891</v>
      </c>
      <c r="AZ12" s="607"/>
      <c r="BA12" s="607"/>
      <c r="BB12" s="644">
        <v>500000</v>
      </c>
      <c r="BC12" s="644"/>
      <c r="BD12" s="644"/>
      <c r="BE12" s="644">
        <v>500000</v>
      </c>
      <c r="BF12" s="644"/>
      <c r="BG12" s="644"/>
      <c r="BH12" s="644">
        <f>AY12-BB12+O12*0.1/0.9</f>
        <v>871876.3632098767</v>
      </c>
      <c r="BI12" s="644"/>
      <c r="BJ12" s="644"/>
      <c r="BK12" s="644">
        <f>BH12</f>
        <v>871876.3632098767</v>
      </c>
      <c r="BL12" s="644"/>
      <c r="BM12" s="644"/>
      <c r="BN12" s="644"/>
      <c r="BP12" s="645">
        <f>BH12+BB12+AP12+AD12+R12</f>
        <v>3009876.5432098769</v>
      </c>
      <c r="BQ12" s="645">
        <f>0.1*O12/0.9</f>
        <v>300987.6543209877</v>
      </c>
    </row>
    <row r="13" spans="1:73" s="645" customFormat="1" ht="16.5" customHeight="1">
      <c r="A13" s="122" t="s">
        <v>3</v>
      </c>
      <c r="B13" s="557" t="s">
        <v>98</v>
      </c>
      <c r="C13" s="557"/>
      <c r="D13" s="642"/>
      <c r="E13" s="642"/>
      <c r="F13" s="557"/>
      <c r="G13" s="607"/>
      <c r="H13" s="607"/>
      <c r="I13" s="607"/>
      <c r="J13" s="607"/>
      <c r="K13" s="607"/>
      <c r="L13" s="607"/>
      <c r="M13" s="607"/>
      <c r="N13" s="884">
        <f t="shared" ref="N13:N15" si="48">O13</f>
        <v>3514444.4444444445</v>
      </c>
      <c r="O13" s="890">
        <f>3163000/0.9</f>
        <v>3514444.4444444445</v>
      </c>
      <c r="P13" s="884"/>
      <c r="Q13" s="884"/>
      <c r="R13" s="113">
        <v>370000</v>
      </c>
      <c r="S13" s="607"/>
      <c r="T13" s="607"/>
      <c r="U13" s="607">
        <f t="shared" si="47"/>
        <v>303749</v>
      </c>
      <c r="V13" s="607"/>
      <c r="W13" s="607"/>
      <c r="X13" s="607">
        <v>66251</v>
      </c>
      <c r="Y13" s="607"/>
      <c r="Z13" s="607"/>
      <c r="AA13" s="607">
        <f t="shared" ref="AA13:AA14" si="49">X13</f>
        <v>66251</v>
      </c>
      <c r="AB13" s="607"/>
      <c r="AC13" s="607"/>
      <c r="AD13" s="113">
        <v>500000</v>
      </c>
      <c r="AE13" s="607"/>
      <c r="AF13" s="607"/>
      <c r="AG13" s="607">
        <v>400000</v>
      </c>
      <c r="AH13" s="607"/>
      <c r="AI13" s="607"/>
      <c r="AJ13" s="607">
        <f t="shared" ref="AJ13:AJ15" si="50">AD13-AG13</f>
        <v>100000</v>
      </c>
      <c r="AK13" s="607"/>
      <c r="AL13" s="607"/>
      <c r="AM13" s="607">
        <f t="shared" ref="AM13:AM14" si="51">AJ13</f>
        <v>100000</v>
      </c>
      <c r="AN13" s="607"/>
      <c r="AO13" s="607"/>
      <c r="AP13" s="113">
        <v>700000</v>
      </c>
      <c r="AQ13" s="607"/>
      <c r="AR13" s="607"/>
      <c r="AS13" s="607">
        <f t="shared" ref="AS13:AS14" si="52">AP13</f>
        <v>700000</v>
      </c>
      <c r="AT13" s="607"/>
      <c r="AU13" s="607"/>
      <c r="AV13" s="643"/>
      <c r="AW13" s="607"/>
      <c r="AX13" s="607"/>
      <c r="AY13" s="624">
        <f t="shared" ref="AY13:AY15" si="53">N13-R13-AD13-AP13</f>
        <v>1944444.4444444445</v>
      </c>
      <c r="AZ13" s="607"/>
      <c r="BA13" s="607"/>
      <c r="BB13" s="644">
        <v>750000</v>
      </c>
      <c r="BC13" s="644"/>
      <c r="BD13" s="644"/>
      <c r="BE13" s="644">
        <v>750000</v>
      </c>
      <c r="BF13" s="644"/>
      <c r="BG13" s="644"/>
      <c r="BH13" s="644">
        <f t="shared" ref="BH13:BH14" si="54">AY13-BB13+O13*0.1/0.9</f>
        <v>1584938.2716049384</v>
      </c>
      <c r="BI13" s="644"/>
      <c r="BJ13" s="644"/>
      <c r="BK13" s="644">
        <f t="shared" ref="BK13:BK14" si="55">BH13</f>
        <v>1584938.2716049384</v>
      </c>
      <c r="BL13" s="644"/>
      <c r="BM13" s="644"/>
      <c r="BN13" s="644"/>
      <c r="BP13" s="645">
        <f t="shared" ref="BP13:BP14" si="56">BH13+BB13+AP13+AD13+R13</f>
        <v>3904938.2716049384</v>
      </c>
      <c r="BQ13" s="645">
        <f t="shared" ref="BQ13:BQ14" si="57">0.1*O13/0.9</f>
        <v>390493.82716049388</v>
      </c>
    </row>
    <row r="14" spans="1:73" s="645" customFormat="1" ht="14.65" customHeight="1">
      <c r="A14" s="122" t="s">
        <v>12</v>
      </c>
      <c r="B14" s="557" t="s">
        <v>99</v>
      </c>
      <c r="C14" s="557"/>
      <c r="D14" s="642"/>
      <c r="E14" s="642"/>
      <c r="F14" s="557"/>
      <c r="G14" s="607"/>
      <c r="H14" s="607"/>
      <c r="I14" s="607"/>
      <c r="J14" s="607"/>
      <c r="K14" s="607"/>
      <c r="L14" s="607"/>
      <c r="M14" s="607"/>
      <c r="N14" s="884">
        <f t="shared" si="48"/>
        <v>3370000</v>
      </c>
      <c r="O14" s="890">
        <f>3033000/0.9</f>
        <v>3370000</v>
      </c>
      <c r="P14" s="884"/>
      <c r="Q14" s="884"/>
      <c r="R14" s="113">
        <v>520000</v>
      </c>
      <c r="S14" s="607"/>
      <c r="T14" s="607"/>
      <c r="U14" s="607">
        <f>R14-X14</f>
        <v>299203</v>
      </c>
      <c r="V14" s="607"/>
      <c r="W14" s="607"/>
      <c r="X14" s="607">
        <v>220797</v>
      </c>
      <c r="Y14" s="607"/>
      <c r="Z14" s="607"/>
      <c r="AA14" s="607">
        <f t="shared" si="49"/>
        <v>220797</v>
      </c>
      <c r="AB14" s="607"/>
      <c r="AC14" s="607"/>
      <c r="AD14" s="113">
        <v>590000</v>
      </c>
      <c r="AE14" s="607"/>
      <c r="AF14" s="607"/>
      <c r="AG14" s="607">
        <v>525033</v>
      </c>
      <c r="AH14" s="607"/>
      <c r="AI14" s="607"/>
      <c r="AJ14" s="607">
        <f t="shared" si="50"/>
        <v>64967</v>
      </c>
      <c r="AK14" s="607"/>
      <c r="AL14" s="607"/>
      <c r="AM14" s="607">
        <f t="shared" si="51"/>
        <v>64967</v>
      </c>
      <c r="AN14" s="607"/>
      <c r="AO14" s="607"/>
      <c r="AP14" s="113">
        <v>720000</v>
      </c>
      <c r="AQ14" s="607"/>
      <c r="AR14" s="607"/>
      <c r="AS14" s="607">
        <f t="shared" si="52"/>
        <v>720000</v>
      </c>
      <c r="AT14" s="607"/>
      <c r="AU14" s="607"/>
      <c r="AV14" s="643"/>
      <c r="AW14" s="607"/>
      <c r="AX14" s="607"/>
      <c r="AY14" s="624">
        <f t="shared" si="53"/>
        <v>1540000</v>
      </c>
      <c r="AZ14" s="607"/>
      <c r="BA14" s="607"/>
      <c r="BB14" s="644">
        <v>750000</v>
      </c>
      <c r="BC14" s="644"/>
      <c r="BD14" s="644"/>
      <c r="BE14" s="644">
        <v>750000</v>
      </c>
      <c r="BF14" s="644"/>
      <c r="BG14" s="644"/>
      <c r="BH14" s="644">
        <f t="shared" si="54"/>
        <v>1164444.4444444445</v>
      </c>
      <c r="BI14" s="644"/>
      <c r="BJ14" s="644"/>
      <c r="BK14" s="644">
        <f t="shared" si="55"/>
        <v>1164444.4444444445</v>
      </c>
      <c r="BL14" s="644"/>
      <c r="BM14" s="644"/>
      <c r="BN14" s="644"/>
      <c r="BP14" s="645">
        <f t="shared" si="56"/>
        <v>3744444.4444444445</v>
      </c>
      <c r="BQ14" s="645">
        <f t="shared" si="57"/>
        <v>374444.44444444444</v>
      </c>
    </row>
    <row r="15" spans="1:73" s="645" customFormat="1" ht="15" customHeight="1">
      <c r="A15" s="122" t="s">
        <v>13</v>
      </c>
      <c r="B15" s="557" t="s">
        <v>100</v>
      </c>
      <c r="C15" s="557"/>
      <c r="D15" s="642"/>
      <c r="E15" s="642"/>
      <c r="F15" s="557"/>
      <c r="G15" s="607"/>
      <c r="H15" s="607"/>
      <c r="I15" s="607"/>
      <c r="J15" s="607"/>
      <c r="K15" s="607"/>
      <c r="L15" s="607"/>
      <c r="M15" s="607"/>
      <c r="N15" s="884">
        <f t="shared" si="48"/>
        <v>0</v>
      </c>
      <c r="O15" s="890">
        <f>'b8-TH19'!N14</f>
        <v>0</v>
      </c>
      <c r="P15" s="884"/>
      <c r="Q15" s="884"/>
      <c r="R15" s="644"/>
      <c r="S15" s="607"/>
      <c r="T15" s="607"/>
      <c r="U15" s="607"/>
      <c r="V15" s="607"/>
      <c r="W15" s="607"/>
      <c r="X15" s="607">
        <f t="shared" ref="X15" si="58">R15-U15</f>
        <v>0</v>
      </c>
      <c r="Y15" s="607"/>
      <c r="Z15" s="607"/>
      <c r="AA15" s="607"/>
      <c r="AB15" s="607"/>
      <c r="AC15" s="607"/>
      <c r="AD15" s="607"/>
      <c r="AE15" s="607"/>
      <c r="AF15" s="607"/>
      <c r="AG15" s="607"/>
      <c r="AH15" s="607"/>
      <c r="AI15" s="607"/>
      <c r="AJ15" s="607">
        <f t="shared" si="50"/>
        <v>0</v>
      </c>
      <c r="AK15" s="607"/>
      <c r="AL15" s="607"/>
      <c r="AM15" s="607">
        <f>AJ15</f>
        <v>0</v>
      </c>
      <c r="AN15" s="607"/>
      <c r="AO15" s="607"/>
      <c r="AP15" s="607"/>
      <c r="AQ15" s="607"/>
      <c r="AR15" s="607"/>
      <c r="AS15" s="607">
        <f>AP15</f>
        <v>0</v>
      </c>
      <c r="AT15" s="607"/>
      <c r="AU15" s="607"/>
      <c r="AV15" s="643"/>
      <c r="AW15" s="607"/>
      <c r="AX15" s="607"/>
      <c r="AY15" s="624">
        <f t="shared" si="53"/>
        <v>0</v>
      </c>
      <c r="AZ15" s="607"/>
      <c r="BA15" s="607"/>
      <c r="BB15" s="644"/>
      <c r="BC15" s="644"/>
      <c r="BD15" s="644"/>
      <c r="BE15" s="644"/>
      <c r="BF15" s="644"/>
      <c r="BG15" s="644"/>
      <c r="BH15" s="644"/>
      <c r="BI15" s="644"/>
      <c r="BJ15" s="644"/>
      <c r="BK15" s="644"/>
      <c r="BL15" s="644"/>
      <c r="BM15" s="644"/>
      <c r="BN15" s="644"/>
    </row>
    <row r="16" spans="1:73" s="22" customFormat="1" ht="15" customHeight="1">
      <c r="A16" s="84" t="s">
        <v>23</v>
      </c>
      <c r="B16" s="134" t="s">
        <v>101</v>
      </c>
      <c r="C16" s="134"/>
      <c r="D16" s="133"/>
      <c r="E16" s="133"/>
      <c r="F16" s="134"/>
      <c r="G16" s="174"/>
      <c r="H16" s="174"/>
      <c r="I16" s="174"/>
      <c r="J16" s="174"/>
      <c r="K16" s="174"/>
      <c r="L16" s="174"/>
      <c r="M16" s="174"/>
      <c r="N16" s="883">
        <f t="shared" ref="N16:AD16" si="59">N17+N106+N143</f>
        <v>3137373.111111111</v>
      </c>
      <c r="O16" s="883">
        <f t="shared" si="59"/>
        <v>3137373.111111111</v>
      </c>
      <c r="P16" s="883">
        <f t="shared" si="59"/>
        <v>916250</v>
      </c>
      <c r="Q16" s="883">
        <f t="shared" si="59"/>
        <v>0</v>
      </c>
      <c r="R16" s="174">
        <f t="shared" si="59"/>
        <v>768613</v>
      </c>
      <c r="S16" s="174">
        <f t="shared" si="59"/>
        <v>120000</v>
      </c>
      <c r="T16" s="174">
        <f t="shared" si="59"/>
        <v>0</v>
      </c>
      <c r="U16" s="174">
        <f t="shared" si="59"/>
        <v>615248</v>
      </c>
      <c r="V16" s="174">
        <f t="shared" si="59"/>
        <v>22967</v>
      </c>
      <c r="W16" s="174">
        <f t="shared" si="59"/>
        <v>0</v>
      </c>
      <c r="X16" s="174">
        <f t="shared" si="59"/>
        <v>153365</v>
      </c>
      <c r="Y16" s="174">
        <f t="shared" si="59"/>
        <v>97033</v>
      </c>
      <c r="Z16" s="174">
        <f t="shared" si="59"/>
        <v>0</v>
      </c>
      <c r="AA16" s="174">
        <f t="shared" si="59"/>
        <v>149075</v>
      </c>
      <c r="AB16" s="174">
        <f t="shared" si="59"/>
        <v>0</v>
      </c>
      <c r="AC16" s="174">
        <f t="shared" si="59"/>
        <v>0</v>
      </c>
      <c r="AD16" s="174">
        <f t="shared" si="59"/>
        <v>411052</v>
      </c>
      <c r="AE16" s="174">
        <f t="shared" ref="AE16:BM16" si="60">AE17+AE106+AE143</f>
        <v>0</v>
      </c>
      <c r="AF16" s="174">
        <f t="shared" si="60"/>
        <v>0</v>
      </c>
      <c r="AG16" s="174">
        <f t="shared" si="60"/>
        <v>82574</v>
      </c>
      <c r="AH16" s="174">
        <f t="shared" si="60"/>
        <v>0</v>
      </c>
      <c r="AI16" s="174">
        <f t="shared" si="60"/>
        <v>1354</v>
      </c>
      <c r="AJ16" s="174">
        <f t="shared" si="60"/>
        <v>328219</v>
      </c>
      <c r="AK16" s="174">
        <f t="shared" si="60"/>
        <v>0</v>
      </c>
      <c r="AL16" s="174">
        <f t="shared" si="60"/>
        <v>0</v>
      </c>
      <c r="AM16" s="174">
        <f t="shared" si="60"/>
        <v>328219</v>
      </c>
      <c r="AN16" s="174">
        <f t="shared" si="60"/>
        <v>0</v>
      </c>
      <c r="AO16" s="174">
        <f t="shared" si="60"/>
        <v>0</v>
      </c>
      <c r="AP16" s="174">
        <f t="shared" si="60"/>
        <v>893116</v>
      </c>
      <c r="AQ16" s="174">
        <f t="shared" si="60"/>
        <v>140243</v>
      </c>
      <c r="AR16" s="174">
        <f t="shared" si="60"/>
        <v>0</v>
      </c>
      <c r="AS16" s="174">
        <f t="shared" si="60"/>
        <v>882857</v>
      </c>
      <c r="AT16" s="174">
        <f t="shared" si="60"/>
        <v>140243</v>
      </c>
      <c r="AU16" s="174">
        <f t="shared" si="60"/>
        <v>0</v>
      </c>
      <c r="AV16" s="174">
        <f t="shared" si="60"/>
        <v>1808588</v>
      </c>
      <c r="AW16" s="174">
        <f t="shared" si="60"/>
        <v>260243</v>
      </c>
      <c r="AX16" s="174">
        <f t="shared" si="60"/>
        <v>0</v>
      </c>
      <c r="AY16" s="174">
        <f t="shared" si="60"/>
        <v>1368267.111111111</v>
      </c>
      <c r="AZ16" s="174">
        <f t="shared" si="60"/>
        <v>656007</v>
      </c>
      <c r="BA16" s="174">
        <f t="shared" si="60"/>
        <v>0</v>
      </c>
      <c r="BB16" s="174">
        <f t="shared" si="60"/>
        <v>1382000</v>
      </c>
      <c r="BC16" s="174">
        <f t="shared" si="60"/>
        <v>656007</v>
      </c>
      <c r="BD16" s="174">
        <f t="shared" si="60"/>
        <v>0</v>
      </c>
      <c r="BE16" s="174">
        <f t="shared" si="60"/>
        <v>1382000</v>
      </c>
      <c r="BF16" s="174">
        <f t="shared" si="60"/>
        <v>656007</v>
      </c>
      <c r="BG16" s="174">
        <f t="shared" si="60"/>
        <v>0</v>
      </c>
      <c r="BH16" s="174">
        <f t="shared" si="60"/>
        <v>299261.7901234568</v>
      </c>
      <c r="BI16" s="174">
        <f t="shared" si="60"/>
        <v>0</v>
      </c>
      <c r="BJ16" s="174">
        <f t="shared" si="60"/>
        <v>0</v>
      </c>
      <c r="BK16" s="174">
        <f t="shared" si="60"/>
        <v>299261.7901234568</v>
      </c>
      <c r="BL16" s="174">
        <f t="shared" si="60"/>
        <v>0</v>
      </c>
      <c r="BM16" s="174">
        <f t="shared" si="60"/>
        <v>0</v>
      </c>
      <c r="BN16" s="499"/>
    </row>
    <row r="17" spans="1:68" s="22" customFormat="1" ht="17.649999999999999" customHeight="1">
      <c r="A17" s="84" t="s">
        <v>102</v>
      </c>
      <c r="B17" s="134" t="s">
        <v>103</v>
      </c>
      <c r="C17" s="134"/>
      <c r="D17" s="133"/>
      <c r="E17" s="133"/>
      <c r="F17" s="134"/>
      <c r="G17" s="174"/>
      <c r="H17" s="174"/>
      <c r="I17" s="174"/>
      <c r="J17" s="174"/>
      <c r="K17" s="174"/>
      <c r="L17" s="174"/>
      <c r="M17" s="174"/>
      <c r="N17" s="883">
        <f>N18+N21+N23</f>
        <v>2231114.111111111</v>
      </c>
      <c r="O17" s="883">
        <f t="shared" ref="O17:BM17" si="61">O18+O21+O23</f>
        <v>2231114.111111111</v>
      </c>
      <c r="P17" s="883">
        <f t="shared" si="61"/>
        <v>916250</v>
      </c>
      <c r="Q17" s="883">
        <f t="shared" si="61"/>
        <v>0</v>
      </c>
      <c r="R17" s="174">
        <f t="shared" si="61"/>
        <v>514938</v>
      </c>
      <c r="S17" s="174">
        <f t="shared" si="61"/>
        <v>120000</v>
      </c>
      <c r="T17" s="174">
        <f t="shared" si="61"/>
        <v>0</v>
      </c>
      <c r="U17" s="174">
        <f t="shared" si="61"/>
        <v>391295</v>
      </c>
      <c r="V17" s="174">
        <f t="shared" si="61"/>
        <v>22967</v>
      </c>
      <c r="W17" s="174">
        <f t="shared" si="61"/>
        <v>0</v>
      </c>
      <c r="X17" s="174">
        <f t="shared" si="61"/>
        <v>123643</v>
      </c>
      <c r="Y17" s="174">
        <f t="shared" si="61"/>
        <v>97033</v>
      </c>
      <c r="Z17" s="174">
        <f t="shared" si="61"/>
        <v>0</v>
      </c>
      <c r="AA17" s="174">
        <f t="shared" si="61"/>
        <v>119353</v>
      </c>
      <c r="AB17" s="174">
        <f t="shared" si="61"/>
        <v>0</v>
      </c>
      <c r="AC17" s="174">
        <f t="shared" si="61"/>
        <v>0</v>
      </c>
      <c r="AD17" s="174">
        <f t="shared" si="61"/>
        <v>133793</v>
      </c>
      <c r="AE17" s="174">
        <f t="shared" si="61"/>
        <v>0</v>
      </c>
      <c r="AF17" s="174">
        <f t="shared" si="61"/>
        <v>0</v>
      </c>
      <c r="AG17" s="174">
        <f t="shared" si="61"/>
        <v>70699</v>
      </c>
      <c r="AH17" s="174">
        <f t="shared" si="61"/>
        <v>0</v>
      </c>
      <c r="AI17" s="174">
        <f t="shared" si="61"/>
        <v>0</v>
      </c>
      <c r="AJ17" s="174">
        <f t="shared" si="61"/>
        <v>63094</v>
      </c>
      <c r="AK17" s="174">
        <f t="shared" si="61"/>
        <v>0</v>
      </c>
      <c r="AL17" s="174">
        <f t="shared" si="61"/>
        <v>0</v>
      </c>
      <c r="AM17" s="174">
        <f t="shared" si="61"/>
        <v>63094</v>
      </c>
      <c r="AN17" s="174">
        <f t="shared" si="61"/>
        <v>0</v>
      </c>
      <c r="AO17" s="174">
        <f t="shared" si="61"/>
        <v>0</v>
      </c>
      <c r="AP17" s="174">
        <f t="shared" si="61"/>
        <v>367857</v>
      </c>
      <c r="AQ17" s="174">
        <f t="shared" si="61"/>
        <v>140243</v>
      </c>
      <c r="AR17" s="174">
        <f t="shared" si="61"/>
        <v>0</v>
      </c>
      <c r="AS17" s="174">
        <f t="shared" si="61"/>
        <v>367857</v>
      </c>
      <c r="AT17" s="174">
        <f t="shared" si="61"/>
        <v>140243</v>
      </c>
      <c r="AU17" s="174">
        <f t="shared" si="61"/>
        <v>0</v>
      </c>
      <c r="AV17" s="174">
        <f t="shared" si="61"/>
        <v>1016588</v>
      </c>
      <c r="AW17" s="174">
        <f t="shared" si="61"/>
        <v>260243</v>
      </c>
      <c r="AX17" s="174">
        <f t="shared" si="61"/>
        <v>0</v>
      </c>
      <c r="AY17" s="612">
        <f t="shared" si="61"/>
        <v>1264526.111111111</v>
      </c>
      <c r="AZ17" s="174">
        <f t="shared" si="61"/>
        <v>656007</v>
      </c>
      <c r="BA17" s="174">
        <f t="shared" si="61"/>
        <v>0</v>
      </c>
      <c r="BB17" s="174">
        <f t="shared" si="61"/>
        <v>1329000</v>
      </c>
      <c r="BC17" s="174">
        <f t="shared" si="61"/>
        <v>656007</v>
      </c>
      <c r="BD17" s="174">
        <f t="shared" si="61"/>
        <v>0</v>
      </c>
      <c r="BE17" s="174">
        <f t="shared" si="61"/>
        <v>1329000</v>
      </c>
      <c r="BF17" s="174">
        <f t="shared" si="61"/>
        <v>656007</v>
      </c>
      <c r="BG17" s="174">
        <f t="shared" si="61"/>
        <v>0</v>
      </c>
      <c r="BH17" s="174">
        <f t="shared" si="61"/>
        <v>261344.12345679011</v>
      </c>
      <c r="BI17" s="174">
        <f t="shared" si="61"/>
        <v>0</v>
      </c>
      <c r="BJ17" s="174">
        <f t="shared" si="61"/>
        <v>0</v>
      </c>
      <c r="BK17" s="174">
        <f t="shared" si="61"/>
        <v>261344.12345679011</v>
      </c>
      <c r="BL17" s="174">
        <f t="shared" si="61"/>
        <v>0</v>
      </c>
      <c r="BM17" s="174">
        <f t="shared" si="61"/>
        <v>0</v>
      </c>
      <c r="BN17" s="174"/>
    </row>
    <row r="18" spans="1:68" s="22" customFormat="1" ht="18.75" customHeight="1">
      <c r="A18" s="84" t="s">
        <v>2</v>
      </c>
      <c r="B18" s="134" t="s">
        <v>61</v>
      </c>
      <c r="C18" s="134"/>
      <c r="D18" s="133"/>
      <c r="E18" s="133"/>
      <c r="F18" s="134"/>
      <c r="G18" s="174"/>
      <c r="H18" s="174"/>
      <c r="I18" s="174"/>
      <c r="J18" s="174"/>
      <c r="K18" s="174"/>
      <c r="L18" s="174"/>
      <c r="M18" s="174"/>
      <c r="N18" s="883">
        <f>N19+N20</f>
        <v>468501.11111111112</v>
      </c>
      <c r="O18" s="883">
        <f t="shared" ref="O18:BM18" si="62">O19+O20</f>
        <v>468501.11111111112</v>
      </c>
      <c r="P18" s="883">
        <f t="shared" si="62"/>
        <v>0</v>
      </c>
      <c r="Q18" s="883">
        <f t="shared" si="62"/>
        <v>0</v>
      </c>
      <c r="R18" s="174">
        <f t="shared" si="62"/>
        <v>79738</v>
      </c>
      <c r="S18" s="174">
        <f t="shared" si="62"/>
        <v>0</v>
      </c>
      <c r="T18" s="174">
        <f t="shared" si="62"/>
        <v>0</v>
      </c>
      <c r="U18" s="174">
        <f t="shared" si="62"/>
        <v>79738</v>
      </c>
      <c r="V18" s="174">
        <f t="shared" si="62"/>
        <v>0</v>
      </c>
      <c r="W18" s="174">
        <f t="shared" si="62"/>
        <v>0</v>
      </c>
      <c r="X18" s="174">
        <f t="shared" si="62"/>
        <v>0</v>
      </c>
      <c r="Y18" s="174">
        <f t="shared" si="62"/>
        <v>0</v>
      </c>
      <c r="Z18" s="174">
        <f t="shared" si="62"/>
        <v>0</v>
      </c>
      <c r="AA18" s="174">
        <f t="shared" si="62"/>
        <v>0</v>
      </c>
      <c r="AB18" s="174">
        <f t="shared" si="62"/>
        <v>0</v>
      </c>
      <c r="AC18" s="174">
        <f t="shared" si="62"/>
        <v>0</v>
      </c>
      <c r="AD18" s="174">
        <f t="shared" si="62"/>
        <v>58873</v>
      </c>
      <c r="AE18" s="174">
        <f t="shared" si="62"/>
        <v>0</v>
      </c>
      <c r="AF18" s="174">
        <f t="shared" si="62"/>
        <v>0</v>
      </c>
      <c r="AG18" s="174">
        <f t="shared" si="62"/>
        <v>45779</v>
      </c>
      <c r="AH18" s="174">
        <f t="shared" si="62"/>
        <v>0</v>
      </c>
      <c r="AI18" s="174">
        <f t="shared" si="62"/>
        <v>0</v>
      </c>
      <c r="AJ18" s="174">
        <f t="shared" si="62"/>
        <v>13094</v>
      </c>
      <c r="AK18" s="174">
        <f t="shared" si="62"/>
        <v>0</v>
      </c>
      <c r="AL18" s="174">
        <f t="shared" si="62"/>
        <v>0</v>
      </c>
      <c r="AM18" s="174">
        <f t="shared" si="62"/>
        <v>13094</v>
      </c>
      <c r="AN18" s="174">
        <f t="shared" si="62"/>
        <v>0</v>
      </c>
      <c r="AO18" s="174">
        <f t="shared" si="62"/>
        <v>0</v>
      </c>
      <c r="AP18" s="174">
        <f t="shared" si="62"/>
        <v>69364</v>
      </c>
      <c r="AQ18" s="174">
        <f t="shared" si="62"/>
        <v>0</v>
      </c>
      <c r="AR18" s="174">
        <f t="shared" si="62"/>
        <v>0</v>
      </c>
      <c r="AS18" s="174">
        <f t="shared" si="62"/>
        <v>69364</v>
      </c>
      <c r="AT18" s="174">
        <f t="shared" si="62"/>
        <v>0</v>
      </c>
      <c r="AU18" s="174">
        <f t="shared" si="62"/>
        <v>0</v>
      </c>
      <c r="AV18" s="174">
        <f t="shared" si="62"/>
        <v>207975</v>
      </c>
      <c r="AW18" s="174">
        <f t="shared" si="62"/>
        <v>0</v>
      </c>
      <c r="AX18" s="174">
        <f t="shared" si="62"/>
        <v>0</v>
      </c>
      <c r="AY18" s="612">
        <f t="shared" si="62"/>
        <v>260526.11111111112</v>
      </c>
      <c r="AZ18" s="174">
        <f t="shared" si="62"/>
        <v>0</v>
      </c>
      <c r="BA18" s="174">
        <f t="shared" si="62"/>
        <v>0</v>
      </c>
      <c r="BB18" s="174">
        <f t="shared" si="62"/>
        <v>132000</v>
      </c>
      <c r="BC18" s="174">
        <f t="shared" si="62"/>
        <v>0</v>
      </c>
      <c r="BD18" s="174">
        <f t="shared" si="62"/>
        <v>0</v>
      </c>
      <c r="BE18" s="174">
        <f t="shared" si="62"/>
        <v>132000</v>
      </c>
      <c r="BF18" s="174">
        <f t="shared" si="62"/>
        <v>0</v>
      </c>
      <c r="BG18" s="174">
        <f t="shared" si="62"/>
        <v>0</v>
      </c>
      <c r="BH18" s="174">
        <f t="shared" si="62"/>
        <v>180581.7901234568</v>
      </c>
      <c r="BI18" s="174">
        <f t="shared" si="62"/>
        <v>0</v>
      </c>
      <c r="BJ18" s="174">
        <f t="shared" si="62"/>
        <v>0</v>
      </c>
      <c r="BK18" s="174">
        <f t="shared" si="62"/>
        <v>180581.7901234568</v>
      </c>
      <c r="BL18" s="174">
        <f t="shared" si="62"/>
        <v>0</v>
      </c>
      <c r="BM18" s="174">
        <f t="shared" si="62"/>
        <v>0</v>
      </c>
      <c r="BN18" s="499"/>
    </row>
    <row r="19" spans="1:68" s="372" customFormat="1" ht="30" customHeight="1">
      <c r="A19" s="122">
        <v>1</v>
      </c>
      <c r="B19" s="142" t="s">
        <v>62</v>
      </c>
      <c r="C19" s="142"/>
      <c r="D19" s="122"/>
      <c r="E19" s="122"/>
      <c r="F19" s="142"/>
      <c r="G19" s="122"/>
      <c r="H19" s="142"/>
      <c r="I19" s="142"/>
      <c r="J19" s="142"/>
      <c r="K19" s="142"/>
      <c r="L19" s="122"/>
      <c r="M19" s="142"/>
      <c r="N19" s="891">
        <f>O19</f>
        <v>75601.111111111109</v>
      </c>
      <c r="O19" s="892">
        <f>68041/0.9</f>
        <v>75601.111111111109</v>
      </c>
      <c r="P19" s="893"/>
      <c r="Q19" s="894"/>
      <c r="R19" s="559">
        <v>22338</v>
      </c>
      <c r="S19" s="142"/>
      <c r="T19" s="123"/>
      <c r="U19" s="143">
        <f>R19</f>
        <v>22338</v>
      </c>
      <c r="V19" s="142"/>
      <c r="W19" s="122"/>
      <c r="X19" s="111">
        <f>R19-U19</f>
        <v>0</v>
      </c>
      <c r="Y19" s="560"/>
      <c r="Z19" s="123"/>
      <c r="AA19" s="122"/>
      <c r="AB19" s="142"/>
      <c r="AC19" s="123"/>
      <c r="AD19" s="143">
        <v>13443</v>
      </c>
      <c r="AE19" s="142"/>
      <c r="AF19" s="123"/>
      <c r="AG19" s="143">
        <v>7495</v>
      </c>
      <c r="AH19" s="142"/>
      <c r="AI19" s="122"/>
      <c r="AJ19" s="110">
        <f>AD19-AG19</f>
        <v>5948</v>
      </c>
      <c r="AK19" s="142"/>
      <c r="AL19" s="122"/>
      <c r="AM19" s="110">
        <f>AJ19</f>
        <v>5948</v>
      </c>
      <c r="AN19" s="142"/>
      <c r="AO19" s="122"/>
      <c r="AP19" s="110">
        <v>13664</v>
      </c>
      <c r="AQ19" s="142"/>
      <c r="AR19" s="123"/>
      <c r="AS19" s="113">
        <f t="shared" ref="AS19:AU21" si="63">AP19</f>
        <v>13664</v>
      </c>
      <c r="AT19" s="188">
        <f t="shared" si="63"/>
        <v>0</v>
      </c>
      <c r="AU19" s="561">
        <f t="shared" si="63"/>
        <v>0</v>
      </c>
      <c r="AV19" s="473">
        <f t="shared" ref="AV19:AX21" si="64">R19+AD19+AP19</f>
        <v>49445</v>
      </c>
      <c r="AW19" s="111">
        <f t="shared" si="64"/>
        <v>0</v>
      </c>
      <c r="AX19" s="111">
        <f t="shared" si="64"/>
        <v>0</v>
      </c>
      <c r="AY19" s="624">
        <f t="shared" ref="AY19:AZ24" si="65">N19-R19-AD19-AP19</f>
        <v>26156.111111111109</v>
      </c>
      <c r="AZ19" s="111"/>
      <c r="BA19" s="111"/>
      <c r="BB19" s="502">
        <f>'b7-CT192'!BC11</f>
        <v>12000</v>
      </c>
      <c r="BC19" s="502"/>
      <c r="BD19" s="502"/>
      <c r="BE19" s="502">
        <f>BB19</f>
        <v>12000</v>
      </c>
      <c r="BF19" s="502"/>
      <c r="BG19" s="502"/>
      <c r="BH19" s="644">
        <f>AY19-BB19+O19*0.1/0.9</f>
        <v>22556.234567901232</v>
      </c>
      <c r="BI19" s="502"/>
      <c r="BJ19" s="502"/>
      <c r="BK19" s="644">
        <f t="shared" ref="BK19:BK20" si="66">BH19</f>
        <v>22556.234567901232</v>
      </c>
      <c r="BL19" s="502"/>
      <c r="BM19" s="502"/>
      <c r="BN19" s="502"/>
      <c r="BP19" s="645">
        <f>BH19+BB19+AP19+AD19+R19</f>
        <v>84001.234567901236</v>
      </c>
    </row>
    <row r="20" spans="1:68" s="372" customFormat="1" ht="33" customHeight="1">
      <c r="A20" s="122">
        <v>2</v>
      </c>
      <c r="B20" s="142" t="s">
        <v>63</v>
      </c>
      <c r="C20" s="142"/>
      <c r="D20" s="122"/>
      <c r="E20" s="122"/>
      <c r="F20" s="142"/>
      <c r="G20" s="122"/>
      <c r="H20" s="142"/>
      <c r="I20" s="142"/>
      <c r="J20" s="142"/>
      <c r="K20" s="142"/>
      <c r="L20" s="122"/>
      <c r="M20" s="142"/>
      <c r="N20" s="891">
        <f t="shared" ref="N20:N21" si="67">O20</f>
        <v>392900</v>
      </c>
      <c r="O20" s="892">
        <f>353610/0.9</f>
        <v>392900</v>
      </c>
      <c r="P20" s="893"/>
      <c r="Q20" s="894"/>
      <c r="R20" s="559">
        <v>57400</v>
      </c>
      <c r="S20" s="142"/>
      <c r="T20" s="123"/>
      <c r="U20" s="143">
        <v>57400</v>
      </c>
      <c r="V20" s="142"/>
      <c r="W20" s="122"/>
      <c r="X20" s="111">
        <f>R20-U20</f>
        <v>0</v>
      </c>
      <c r="Y20" s="560"/>
      <c r="Z20" s="123"/>
      <c r="AA20" s="122"/>
      <c r="AB20" s="142"/>
      <c r="AC20" s="123"/>
      <c r="AD20" s="143">
        <v>45430</v>
      </c>
      <c r="AE20" s="142"/>
      <c r="AF20" s="123"/>
      <c r="AG20" s="143">
        <v>38284</v>
      </c>
      <c r="AH20" s="142"/>
      <c r="AI20" s="122"/>
      <c r="AJ20" s="143">
        <f>AD20-AG20</f>
        <v>7146</v>
      </c>
      <c r="AK20" s="142"/>
      <c r="AL20" s="122"/>
      <c r="AM20" s="110">
        <f>AJ20</f>
        <v>7146</v>
      </c>
      <c r="AN20" s="142"/>
      <c r="AO20" s="122"/>
      <c r="AP20" s="110">
        <v>55700</v>
      </c>
      <c r="AQ20" s="142"/>
      <c r="AR20" s="123"/>
      <c r="AS20" s="113">
        <f t="shared" si="63"/>
        <v>55700</v>
      </c>
      <c r="AT20" s="188">
        <f t="shared" si="63"/>
        <v>0</v>
      </c>
      <c r="AU20" s="561">
        <f t="shared" si="63"/>
        <v>0</v>
      </c>
      <c r="AV20" s="473">
        <f t="shared" si="64"/>
        <v>158530</v>
      </c>
      <c r="AW20" s="111">
        <f t="shared" si="64"/>
        <v>0</v>
      </c>
      <c r="AX20" s="111">
        <f t="shared" si="64"/>
        <v>0</v>
      </c>
      <c r="AY20" s="624">
        <f t="shared" si="65"/>
        <v>234370</v>
      </c>
      <c r="AZ20" s="111"/>
      <c r="BA20" s="111"/>
      <c r="BB20" s="502">
        <f>'b7-CT192'!BC12</f>
        <v>120000</v>
      </c>
      <c r="BC20" s="502"/>
      <c r="BD20" s="502"/>
      <c r="BE20" s="502">
        <f>BB20</f>
        <v>120000</v>
      </c>
      <c r="BF20" s="502"/>
      <c r="BG20" s="502"/>
      <c r="BH20" s="644">
        <f>AY20-BB20+O20*0.1/0.9</f>
        <v>158025.55555555556</v>
      </c>
      <c r="BI20" s="502"/>
      <c r="BJ20" s="502"/>
      <c r="BK20" s="644">
        <f t="shared" si="66"/>
        <v>158025.55555555556</v>
      </c>
      <c r="BL20" s="502"/>
      <c r="BM20" s="502"/>
      <c r="BN20" s="502"/>
      <c r="BP20" s="645">
        <f>BH20+BB20+AP20+AD20+R20</f>
        <v>436555.55555555556</v>
      </c>
    </row>
    <row r="21" spans="1:68" s="29" customFormat="1" ht="36.6" customHeight="1">
      <c r="A21" s="84" t="s">
        <v>3</v>
      </c>
      <c r="B21" s="83" t="s">
        <v>66</v>
      </c>
      <c r="C21" s="83"/>
      <c r="D21" s="84"/>
      <c r="E21" s="84"/>
      <c r="F21" s="83"/>
      <c r="G21" s="84"/>
      <c r="H21" s="83"/>
      <c r="I21" s="83"/>
      <c r="J21" s="83"/>
      <c r="K21" s="83"/>
      <c r="L21" s="84"/>
      <c r="M21" s="83"/>
      <c r="N21" s="895">
        <f t="shared" si="67"/>
        <v>22752</v>
      </c>
      <c r="O21" s="896">
        <v>22752</v>
      </c>
      <c r="P21" s="897"/>
      <c r="Q21" s="898"/>
      <c r="R21" s="500"/>
      <c r="S21" s="83"/>
      <c r="T21" s="106"/>
      <c r="U21" s="84"/>
      <c r="V21" s="83"/>
      <c r="W21" s="84"/>
      <c r="X21" s="106"/>
      <c r="Y21" s="107"/>
      <c r="Z21" s="106"/>
      <c r="AA21" s="84"/>
      <c r="AB21" s="83"/>
      <c r="AC21" s="106"/>
      <c r="AD21" s="84"/>
      <c r="AE21" s="83"/>
      <c r="AF21" s="106"/>
      <c r="AG21" s="84"/>
      <c r="AH21" s="83"/>
      <c r="AI21" s="84"/>
      <c r="AJ21" s="84"/>
      <c r="AK21" s="83"/>
      <c r="AL21" s="84"/>
      <c r="AM21" s="84"/>
      <c r="AN21" s="83"/>
      <c r="AO21" s="84"/>
      <c r="AP21" s="108">
        <v>22752</v>
      </c>
      <c r="AQ21" s="83"/>
      <c r="AR21" s="106"/>
      <c r="AS21" s="108">
        <f t="shared" si="63"/>
        <v>22752</v>
      </c>
      <c r="AT21" s="176">
        <f t="shared" si="63"/>
        <v>0</v>
      </c>
      <c r="AU21" s="177">
        <f t="shared" si="63"/>
        <v>0</v>
      </c>
      <c r="AV21" s="470">
        <f t="shared" si="64"/>
        <v>22752</v>
      </c>
      <c r="AW21" s="94">
        <f t="shared" si="64"/>
        <v>0</v>
      </c>
      <c r="AX21" s="94">
        <f t="shared" si="64"/>
        <v>0</v>
      </c>
      <c r="AY21" s="624">
        <f t="shared" si="65"/>
        <v>0</v>
      </c>
      <c r="AZ21" s="94"/>
      <c r="BA21" s="94"/>
      <c r="BB21" s="525"/>
      <c r="BC21" s="525"/>
      <c r="BD21" s="525"/>
      <c r="BE21" s="525"/>
      <c r="BF21" s="525"/>
      <c r="BG21" s="525"/>
      <c r="BH21" s="525"/>
      <c r="BI21" s="525"/>
      <c r="BJ21" s="525"/>
      <c r="BK21" s="525"/>
      <c r="BL21" s="525"/>
      <c r="BM21" s="525"/>
      <c r="BN21" s="525"/>
      <c r="BP21" s="645">
        <f>BH21+BB21+AP21+AD21+R21</f>
        <v>22752</v>
      </c>
    </row>
    <row r="22" spans="1:68" s="29" customFormat="1" ht="18" customHeight="1">
      <c r="A22" s="83" t="s">
        <v>12</v>
      </c>
      <c r="B22" s="83" t="s">
        <v>65</v>
      </c>
      <c r="C22" s="83"/>
      <c r="D22" s="84"/>
      <c r="E22" s="84"/>
      <c r="F22" s="83"/>
      <c r="G22" s="84"/>
      <c r="H22" s="83"/>
      <c r="I22" s="83"/>
      <c r="J22" s="83"/>
      <c r="K22" s="83"/>
      <c r="L22" s="84"/>
      <c r="M22" s="83"/>
      <c r="N22" s="899">
        <f>N23+N105</f>
        <v>1933178.888888889</v>
      </c>
      <c r="O22" s="899">
        <f>O23+O105</f>
        <v>1933178.888888889</v>
      </c>
      <c r="P22" s="899">
        <f>P23+P105</f>
        <v>916250</v>
      </c>
      <c r="Q22" s="899">
        <f t="shared" ref="Q22:BM22" si="68">Q23+Q105</f>
        <v>0</v>
      </c>
      <c r="R22" s="108">
        <f t="shared" si="68"/>
        <v>435200</v>
      </c>
      <c r="S22" s="108">
        <f t="shared" si="68"/>
        <v>120000</v>
      </c>
      <c r="T22" s="108">
        <f t="shared" si="68"/>
        <v>0</v>
      </c>
      <c r="U22" s="108">
        <f t="shared" si="68"/>
        <v>311557</v>
      </c>
      <c r="V22" s="108">
        <f t="shared" si="68"/>
        <v>22967</v>
      </c>
      <c r="W22" s="108">
        <f t="shared" si="68"/>
        <v>0</v>
      </c>
      <c r="X22" s="108">
        <f t="shared" si="68"/>
        <v>123643</v>
      </c>
      <c r="Y22" s="108">
        <f t="shared" si="68"/>
        <v>97033</v>
      </c>
      <c r="Z22" s="108">
        <f t="shared" si="68"/>
        <v>0</v>
      </c>
      <c r="AA22" s="108">
        <f t="shared" si="68"/>
        <v>119353</v>
      </c>
      <c r="AB22" s="108">
        <f t="shared" si="68"/>
        <v>0</v>
      </c>
      <c r="AC22" s="108">
        <f t="shared" si="68"/>
        <v>0</v>
      </c>
      <c r="AD22" s="108">
        <f t="shared" si="68"/>
        <v>74920</v>
      </c>
      <c r="AE22" s="108">
        <f t="shared" si="68"/>
        <v>0</v>
      </c>
      <c r="AF22" s="108">
        <f t="shared" si="68"/>
        <v>0</v>
      </c>
      <c r="AG22" s="108">
        <f t="shared" si="68"/>
        <v>24920</v>
      </c>
      <c r="AH22" s="108">
        <f t="shared" si="68"/>
        <v>0</v>
      </c>
      <c r="AI22" s="108">
        <f t="shared" si="68"/>
        <v>0</v>
      </c>
      <c r="AJ22" s="108">
        <f t="shared" si="68"/>
        <v>50000</v>
      </c>
      <c r="AK22" s="108">
        <f t="shared" si="68"/>
        <v>0</v>
      </c>
      <c r="AL22" s="108">
        <f t="shared" si="68"/>
        <v>0</v>
      </c>
      <c r="AM22" s="108">
        <f t="shared" si="68"/>
        <v>50000</v>
      </c>
      <c r="AN22" s="108">
        <f t="shared" si="68"/>
        <v>0</v>
      </c>
      <c r="AO22" s="108">
        <f t="shared" si="68"/>
        <v>0</v>
      </c>
      <c r="AP22" s="108">
        <f t="shared" si="68"/>
        <v>275741</v>
      </c>
      <c r="AQ22" s="108">
        <f t="shared" si="68"/>
        <v>140243</v>
      </c>
      <c r="AR22" s="108">
        <f t="shared" si="68"/>
        <v>0</v>
      </c>
      <c r="AS22" s="108">
        <f t="shared" si="68"/>
        <v>275741</v>
      </c>
      <c r="AT22" s="108">
        <f t="shared" si="68"/>
        <v>140243</v>
      </c>
      <c r="AU22" s="108">
        <f t="shared" si="68"/>
        <v>0</v>
      </c>
      <c r="AV22" s="108">
        <f t="shared" si="68"/>
        <v>785861</v>
      </c>
      <c r="AW22" s="108">
        <f t="shared" si="68"/>
        <v>260243</v>
      </c>
      <c r="AX22" s="108">
        <f t="shared" si="68"/>
        <v>0</v>
      </c>
      <c r="AY22" s="108">
        <f t="shared" si="68"/>
        <v>1197317.888888889</v>
      </c>
      <c r="AZ22" s="108">
        <f t="shared" si="68"/>
        <v>656007</v>
      </c>
      <c r="BA22" s="108">
        <f t="shared" si="68"/>
        <v>0</v>
      </c>
      <c r="BB22" s="108">
        <f t="shared" si="68"/>
        <v>1197000</v>
      </c>
      <c r="BC22" s="108">
        <f t="shared" si="68"/>
        <v>656007</v>
      </c>
      <c r="BD22" s="108">
        <f t="shared" si="68"/>
        <v>0</v>
      </c>
      <c r="BE22" s="108">
        <f t="shared" si="68"/>
        <v>1197000</v>
      </c>
      <c r="BF22" s="108">
        <f t="shared" si="68"/>
        <v>656007</v>
      </c>
      <c r="BG22" s="108">
        <f t="shared" si="68"/>
        <v>0</v>
      </c>
      <c r="BH22" s="108">
        <f t="shared" si="68"/>
        <v>80762.333333333314</v>
      </c>
      <c r="BI22" s="108">
        <f t="shared" si="68"/>
        <v>0</v>
      </c>
      <c r="BJ22" s="108">
        <f t="shared" si="68"/>
        <v>0</v>
      </c>
      <c r="BK22" s="108">
        <f t="shared" si="68"/>
        <v>80762.333333333314</v>
      </c>
      <c r="BL22" s="108">
        <f t="shared" si="68"/>
        <v>0</v>
      </c>
      <c r="BM22" s="108">
        <f t="shared" si="68"/>
        <v>0</v>
      </c>
      <c r="BN22" s="525"/>
      <c r="BP22" s="645"/>
    </row>
    <row r="23" spans="1:68" s="29" customFormat="1" ht="16.5" customHeight="1">
      <c r="A23" s="83" t="s">
        <v>254</v>
      </c>
      <c r="B23" s="254" t="s">
        <v>415</v>
      </c>
      <c r="C23" s="83"/>
      <c r="D23" s="84"/>
      <c r="E23" s="84"/>
      <c r="F23" s="83"/>
      <c r="G23" s="108">
        <f>G24+G28+G49+G54+G62+G74+G79+G86+G91+G100</f>
        <v>3661228</v>
      </c>
      <c r="H23" s="108">
        <f t="shared" ref="H23:BN23" si="69">H24+H28+H49+H54+H62+H74+H79+H86+H91+H100</f>
        <v>4477317</v>
      </c>
      <c r="I23" s="108">
        <f t="shared" si="69"/>
        <v>0</v>
      </c>
      <c r="J23" s="108">
        <f t="shared" si="69"/>
        <v>0</v>
      </c>
      <c r="K23" s="108">
        <f t="shared" si="69"/>
        <v>0</v>
      </c>
      <c r="L23" s="108">
        <f t="shared" si="69"/>
        <v>952648</v>
      </c>
      <c r="M23" s="108">
        <f t="shared" si="69"/>
        <v>804995</v>
      </c>
      <c r="N23" s="899">
        <f t="shared" si="69"/>
        <v>1739861</v>
      </c>
      <c r="O23" s="899">
        <f t="shared" si="69"/>
        <v>1739861</v>
      </c>
      <c r="P23" s="899">
        <f t="shared" si="69"/>
        <v>916250</v>
      </c>
      <c r="Q23" s="899">
        <f t="shared" si="69"/>
        <v>0</v>
      </c>
      <c r="R23" s="108">
        <f t="shared" si="69"/>
        <v>435200</v>
      </c>
      <c r="S23" s="108">
        <f t="shared" si="69"/>
        <v>120000</v>
      </c>
      <c r="T23" s="108">
        <f t="shared" si="69"/>
        <v>0</v>
      </c>
      <c r="U23" s="108">
        <f t="shared" si="69"/>
        <v>311557</v>
      </c>
      <c r="V23" s="108">
        <f t="shared" si="69"/>
        <v>22967</v>
      </c>
      <c r="W23" s="108">
        <f t="shared" si="69"/>
        <v>0</v>
      </c>
      <c r="X23" s="108">
        <f t="shared" si="69"/>
        <v>123643</v>
      </c>
      <c r="Y23" s="108">
        <f t="shared" si="69"/>
        <v>97033</v>
      </c>
      <c r="Z23" s="108">
        <f t="shared" si="69"/>
        <v>0</v>
      </c>
      <c r="AA23" s="108">
        <f t="shared" si="69"/>
        <v>119353</v>
      </c>
      <c r="AB23" s="108">
        <f t="shared" si="69"/>
        <v>0</v>
      </c>
      <c r="AC23" s="108">
        <f t="shared" si="69"/>
        <v>0</v>
      </c>
      <c r="AD23" s="108">
        <f t="shared" si="69"/>
        <v>74920</v>
      </c>
      <c r="AE23" s="108">
        <f t="shared" si="69"/>
        <v>0</v>
      </c>
      <c r="AF23" s="108">
        <f t="shared" si="69"/>
        <v>0</v>
      </c>
      <c r="AG23" s="108">
        <f t="shared" si="69"/>
        <v>24920</v>
      </c>
      <c r="AH23" s="108">
        <f t="shared" si="69"/>
        <v>0</v>
      </c>
      <c r="AI23" s="108">
        <f t="shared" si="69"/>
        <v>0</v>
      </c>
      <c r="AJ23" s="108">
        <f t="shared" si="69"/>
        <v>50000</v>
      </c>
      <c r="AK23" s="108">
        <f t="shared" si="69"/>
        <v>0</v>
      </c>
      <c r="AL23" s="108">
        <f t="shared" si="69"/>
        <v>0</v>
      </c>
      <c r="AM23" s="108">
        <f t="shared" si="69"/>
        <v>50000</v>
      </c>
      <c r="AN23" s="108">
        <f t="shared" si="69"/>
        <v>0</v>
      </c>
      <c r="AO23" s="108">
        <f t="shared" si="69"/>
        <v>0</v>
      </c>
      <c r="AP23" s="108">
        <f t="shared" si="69"/>
        <v>275741</v>
      </c>
      <c r="AQ23" s="108">
        <f t="shared" si="69"/>
        <v>140243</v>
      </c>
      <c r="AR23" s="108">
        <f t="shared" si="69"/>
        <v>0</v>
      </c>
      <c r="AS23" s="108">
        <f t="shared" si="69"/>
        <v>275741</v>
      </c>
      <c r="AT23" s="108">
        <f t="shared" si="69"/>
        <v>140243</v>
      </c>
      <c r="AU23" s="108">
        <f t="shared" si="69"/>
        <v>0</v>
      </c>
      <c r="AV23" s="108">
        <f t="shared" si="69"/>
        <v>785861</v>
      </c>
      <c r="AW23" s="108">
        <f t="shared" si="69"/>
        <v>260243</v>
      </c>
      <c r="AX23" s="108">
        <f t="shared" si="69"/>
        <v>0</v>
      </c>
      <c r="AY23" s="108">
        <f t="shared" si="69"/>
        <v>1004000</v>
      </c>
      <c r="AZ23" s="108">
        <f t="shared" si="69"/>
        <v>656007</v>
      </c>
      <c r="BA23" s="108">
        <f t="shared" si="69"/>
        <v>0</v>
      </c>
      <c r="BB23" s="108">
        <f>BB24+BB28+BB49+BB54+BB62+BB74+BB79+BB86+BB91+BB100</f>
        <v>1197000</v>
      </c>
      <c r="BC23" s="108">
        <f t="shared" si="69"/>
        <v>656007</v>
      </c>
      <c r="BD23" s="108">
        <f t="shared" si="69"/>
        <v>0</v>
      </c>
      <c r="BE23" s="108">
        <f t="shared" si="69"/>
        <v>1197000</v>
      </c>
      <c r="BF23" s="108">
        <f t="shared" si="69"/>
        <v>656007</v>
      </c>
      <c r="BG23" s="108">
        <f t="shared" si="69"/>
        <v>0</v>
      </c>
      <c r="BH23" s="108">
        <f t="shared" si="69"/>
        <v>80762.333333333314</v>
      </c>
      <c r="BI23" s="108">
        <f t="shared" si="69"/>
        <v>0</v>
      </c>
      <c r="BJ23" s="108">
        <f t="shared" si="69"/>
        <v>0</v>
      </c>
      <c r="BK23" s="108">
        <f t="shared" si="69"/>
        <v>80762.333333333314</v>
      </c>
      <c r="BL23" s="108">
        <f t="shared" si="69"/>
        <v>0</v>
      </c>
      <c r="BM23" s="108">
        <f t="shared" si="69"/>
        <v>0</v>
      </c>
      <c r="BN23" s="108">
        <f t="shared" si="69"/>
        <v>0</v>
      </c>
    </row>
    <row r="24" spans="1:68" s="566" customFormat="1" ht="24.6" customHeight="1">
      <c r="A24" s="558">
        <v>1</v>
      </c>
      <c r="B24" s="562" t="s">
        <v>155</v>
      </c>
      <c r="C24" s="562"/>
      <c r="D24" s="534"/>
      <c r="E24" s="534"/>
      <c r="F24" s="534"/>
      <c r="G24" s="563"/>
      <c r="H24" s="563">
        <f>SUM(H25:H27)</f>
        <v>1616385</v>
      </c>
      <c r="I24" s="563"/>
      <c r="J24" s="563"/>
      <c r="K24" s="563"/>
      <c r="L24" s="563"/>
      <c r="M24" s="563"/>
      <c r="N24" s="891">
        <f>O24</f>
        <v>715274</v>
      </c>
      <c r="O24" s="900">
        <f>SUM(O25:O27)</f>
        <v>715274</v>
      </c>
      <c r="P24" s="901">
        <f>SUM(P25:P27)</f>
        <v>715274</v>
      </c>
      <c r="Q24" s="901">
        <f t="shared" ref="Q24:W24" si="70">SUM(Q25:Q27)</f>
        <v>0</v>
      </c>
      <c r="R24" s="565">
        <f t="shared" si="70"/>
        <v>0</v>
      </c>
      <c r="S24" s="565">
        <f t="shared" si="70"/>
        <v>0</v>
      </c>
      <c r="T24" s="565">
        <f t="shared" si="70"/>
        <v>0</v>
      </c>
      <c r="U24" s="565">
        <f t="shared" si="70"/>
        <v>0</v>
      </c>
      <c r="V24" s="565">
        <f t="shared" si="70"/>
        <v>0</v>
      </c>
      <c r="W24" s="565">
        <f t="shared" si="70"/>
        <v>0</v>
      </c>
      <c r="X24" s="565">
        <f>SUM(X25:X27)</f>
        <v>0</v>
      </c>
      <c r="Y24" s="565">
        <f t="shared" ref="Y24:AP24" si="71">SUM(Y25:Y27)</f>
        <v>0</v>
      </c>
      <c r="Z24" s="565">
        <f t="shared" si="71"/>
        <v>0</v>
      </c>
      <c r="AA24" s="565">
        <f t="shared" si="71"/>
        <v>0</v>
      </c>
      <c r="AB24" s="565">
        <f t="shared" si="71"/>
        <v>0</v>
      </c>
      <c r="AC24" s="565">
        <f t="shared" si="71"/>
        <v>0</v>
      </c>
      <c r="AD24" s="565">
        <f t="shared" si="71"/>
        <v>0</v>
      </c>
      <c r="AE24" s="565">
        <f t="shared" si="71"/>
        <v>0</v>
      </c>
      <c r="AF24" s="565">
        <f t="shared" si="71"/>
        <v>0</v>
      </c>
      <c r="AG24" s="565">
        <f t="shared" si="71"/>
        <v>0</v>
      </c>
      <c r="AH24" s="565">
        <f t="shared" si="71"/>
        <v>0</v>
      </c>
      <c r="AI24" s="565">
        <f t="shared" si="71"/>
        <v>0</v>
      </c>
      <c r="AJ24" s="565">
        <f t="shared" si="71"/>
        <v>0</v>
      </c>
      <c r="AK24" s="565">
        <f t="shared" si="71"/>
        <v>0</v>
      </c>
      <c r="AL24" s="565">
        <f t="shared" si="71"/>
        <v>0</v>
      </c>
      <c r="AM24" s="565">
        <f t="shared" si="71"/>
        <v>0</v>
      </c>
      <c r="AN24" s="565">
        <f t="shared" si="71"/>
        <v>0</v>
      </c>
      <c r="AO24" s="565">
        <f t="shared" si="71"/>
        <v>0</v>
      </c>
      <c r="AP24" s="565">
        <f t="shared" si="71"/>
        <v>97867</v>
      </c>
      <c r="AQ24" s="565">
        <f>SUM(AQ25:AQ27)</f>
        <v>97867</v>
      </c>
      <c r="AR24" s="565">
        <f t="shared" ref="AR24:AX24" si="72">SUM(AR25:AR27)</f>
        <v>0</v>
      </c>
      <c r="AS24" s="565">
        <f t="shared" si="72"/>
        <v>97867</v>
      </c>
      <c r="AT24" s="565">
        <f t="shared" si="72"/>
        <v>97867</v>
      </c>
      <c r="AU24" s="565">
        <f t="shared" si="72"/>
        <v>0</v>
      </c>
      <c r="AV24" s="565">
        <f t="shared" si="72"/>
        <v>97867</v>
      </c>
      <c r="AW24" s="565">
        <f t="shared" si="72"/>
        <v>97867</v>
      </c>
      <c r="AX24" s="565">
        <f t="shared" si="72"/>
        <v>0</v>
      </c>
      <c r="AY24" s="624">
        <f t="shared" si="65"/>
        <v>617407</v>
      </c>
      <c r="AZ24" s="624">
        <f t="shared" si="65"/>
        <v>617407</v>
      </c>
      <c r="BA24" s="565"/>
      <c r="BB24" s="565">
        <f>'b7-CT192'!BC15</f>
        <v>617407</v>
      </c>
      <c r="BC24" s="565">
        <f>'b7-CT192'!BA15</f>
        <v>617407</v>
      </c>
      <c r="BD24" s="565"/>
      <c r="BE24" s="502">
        <f>BB24</f>
        <v>617407</v>
      </c>
      <c r="BF24" s="565">
        <f>BC24</f>
        <v>617407</v>
      </c>
      <c r="BG24" s="565"/>
      <c r="BH24" s="644">
        <f>AY24-BB24+O24*0.1/0.9</f>
        <v>79474.888888888891</v>
      </c>
      <c r="BI24" s="565"/>
      <c r="BJ24" s="565"/>
      <c r="BK24" s="644">
        <f t="shared" ref="BK24:BK87" si="73">BH24</f>
        <v>79474.888888888891</v>
      </c>
      <c r="BL24" s="565"/>
      <c r="BM24" s="565"/>
      <c r="BN24" s="565"/>
      <c r="BP24" s="645">
        <f>BH24+BB24+AP24+AD24+R24</f>
        <v>794748.88888888888</v>
      </c>
    </row>
    <row r="25" spans="1:68" s="372" customFormat="1" ht="24.6" customHeight="1">
      <c r="A25" s="183">
        <v>1</v>
      </c>
      <c r="B25" s="184" t="s">
        <v>107</v>
      </c>
      <c r="C25" s="184"/>
      <c r="D25" s="185"/>
      <c r="E25" s="183"/>
      <c r="F25" s="179" t="s">
        <v>177</v>
      </c>
      <c r="G25" s="186"/>
      <c r="H25" s="186">
        <v>635334</v>
      </c>
      <c r="I25" s="186"/>
      <c r="J25" s="186"/>
      <c r="K25" s="186"/>
      <c r="L25" s="186"/>
      <c r="M25" s="186"/>
      <c r="N25" s="891">
        <f>O25</f>
        <v>234000</v>
      </c>
      <c r="O25" s="900">
        <f>180000+54000</f>
        <v>234000</v>
      </c>
      <c r="P25" s="900">
        <f>O25</f>
        <v>234000</v>
      </c>
      <c r="Q25" s="894"/>
      <c r="R25" s="502">
        <f>S25+T25</f>
        <v>0</v>
      </c>
      <c r="S25" s="142"/>
      <c r="T25" s="123"/>
      <c r="U25" s="112">
        <f t="shared" ref="U25:U27" si="74">V25+W25</f>
        <v>0</v>
      </c>
      <c r="V25" s="142"/>
      <c r="W25" s="122"/>
      <c r="X25" s="111">
        <f>R25-U25</f>
        <v>0</v>
      </c>
      <c r="Y25" s="111">
        <f>S25-V25</f>
        <v>0</v>
      </c>
      <c r="Z25" s="111">
        <f>T25-W25</f>
        <v>0</v>
      </c>
      <c r="AA25" s="112">
        <f>AB25+AC25</f>
        <v>0</v>
      </c>
      <c r="AB25" s="142"/>
      <c r="AC25" s="123"/>
      <c r="AD25" s="122"/>
      <c r="AE25" s="142"/>
      <c r="AF25" s="123"/>
      <c r="AG25" s="122"/>
      <c r="AH25" s="142"/>
      <c r="AI25" s="122"/>
      <c r="AJ25" s="111">
        <f>AD25-AG25</f>
        <v>0</v>
      </c>
      <c r="AK25" s="111"/>
      <c r="AL25" s="111"/>
      <c r="AM25" s="113">
        <f>AN25+AO25</f>
        <v>0</v>
      </c>
      <c r="AN25" s="142"/>
      <c r="AO25" s="122"/>
      <c r="AP25" s="113">
        <f>AQ25+AR25</f>
        <v>31117</v>
      </c>
      <c r="AQ25" s="114">
        <v>31117</v>
      </c>
      <c r="AR25" s="112"/>
      <c r="AS25" s="113">
        <f t="shared" ref="AS25:AU26" si="75">AP25</f>
        <v>31117</v>
      </c>
      <c r="AT25" s="188">
        <f t="shared" si="75"/>
        <v>31117</v>
      </c>
      <c r="AU25" s="561">
        <f t="shared" si="75"/>
        <v>0</v>
      </c>
      <c r="AV25" s="473">
        <f>R25+AD25+AP25</f>
        <v>31117</v>
      </c>
      <c r="AW25" s="111">
        <f>S25+AE25+AQ25</f>
        <v>31117</v>
      </c>
      <c r="AX25" s="111">
        <f>T25+AF25+AR25</f>
        <v>0</v>
      </c>
      <c r="AY25" s="95"/>
      <c r="AZ25" s="111"/>
      <c r="BA25" s="111"/>
      <c r="BB25" s="502"/>
      <c r="BC25" s="502"/>
      <c r="BD25" s="502"/>
      <c r="BE25" s="502">
        <f t="shared" ref="BE25:BE88" si="76">BB25</f>
        <v>0</v>
      </c>
      <c r="BF25" s="502"/>
      <c r="BG25" s="502"/>
      <c r="BH25" s="502"/>
      <c r="BI25" s="502"/>
      <c r="BJ25" s="502"/>
      <c r="BK25" s="644">
        <f t="shared" si="73"/>
        <v>0</v>
      </c>
      <c r="BL25" s="502"/>
      <c r="BM25" s="502"/>
      <c r="BN25" s="502"/>
      <c r="BP25" s="645">
        <f t="shared" ref="BP25:BP88" si="77">BH25+BB25+AP25+AD25+R25</f>
        <v>31117</v>
      </c>
    </row>
    <row r="26" spans="1:68" s="372" customFormat="1" ht="24.6" customHeight="1">
      <c r="A26" s="183">
        <v>2</v>
      </c>
      <c r="B26" s="184" t="s">
        <v>108</v>
      </c>
      <c r="C26" s="184"/>
      <c r="D26" s="185"/>
      <c r="E26" s="183"/>
      <c r="F26" s="179" t="s">
        <v>178</v>
      </c>
      <c r="G26" s="186"/>
      <c r="H26" s="186">
        <v>981051</v>
      </c>
      <c r="I26" s="186"/>
      <c r="J26" s="186"/>
      <c r="K26" s="186"/>
      <c r="L26" s="186"/>
      <c r="M26" s="186"/>
      <c r="N26" s="891">
        <f t="shared" ref="N26:N27" si="78">O26</f>
        <v>474524</v>
      </c>
      <c r="O26" s="902">
        <v>474524</v>
      </c>
      <c r="P26" s="902">
        <v>474524</v>
      </c>
      <c r="Q26" s="894"/>
      <c r="R26" s="502">
        <f t="shared" ref="R26:R27" si="79">S26+T26</f>
        <v>0</v>
      </c>
      <c r="S26" s="142"/>
      <c r="T26" s="123"/>
      <c r="U26" s="112">
        <f t="shared" si="74"/>
        <v>0</v>
      </c>
      <c r="V26" s="142"/>
      <c r="W26" s="122"/>
      <c r="X26" s="111">
        <f t="shared" ref="X26:Z27" si="80">R26-U26</f>
        <v>0</v>
      </c>
      <c r="Y26" s="111">
        <f t="shared" si="80"/>
        <v>0</v>
      </c>
      <c r="Z26" s="111">
        <f t="shared" si="80"/>
        <v>0</v>
      </c>
      <c r="AA26" s="112">
        <f t="shared" ref="AA26:AA27" si="81">AB26+AC26</f>
        <v>0</v>
      </c>
      <c r="AB26" s="142"/>
      <c r="AC26" s="123"/>
      <c r="AD26" s="122"/>
      <c r="AE26" s="142"/>
      <c r="AF26" s="123"/>
      <c r="AG26" s="122"/>
      <c r="AH26" s="142"/>
      <c r="AI26" s="122"/>
      <c r="AJ26" s="111">
        <f t="shared" ref="AJ26:AJ27" si="82">AD26-AG26</f>
        <v>0</v>
      </c>
      <c r="AK26" s="111"/>
      <c r="AL26" s="111"/>
      <c r="AM26" s="113">
        <f t="shared" ref="AM26:AM27" si="83">AN26+AO26</f>
        <v>0</v>
      </c>
      <c r="AN26" s="142"/>
      <c r="AO26" s="122"/>
      <c r="AP26" s="113">
        <f t="shared" ref="AP26" si="84">AQ26+AR26</f>
        <v>60000</v>
      </c>
      <c r="AQ26" s="114">
        <v>60000</v>
      </c>
      <c r="AR26" s="112"/>
      <c r="AS26" s="113">
        <f t="shared" si="75"/>
        <v>60000</v>
      </c>
      <c r="AT26" s="188">
        <f t="shared" si="75"/>
        <v>60000</v>
      </c>
      <c r="AU26" s="561">
        <f t="shared" si="75"/>
        <v>0</v>
      </c>
      <c r="AV26" s="473">
        <f t="shared" ref="AV26:AX27" si="85">R26+AD26+AP26</f>
        <v>60000</v>
      </c>
      <c r="AW26" s="111">
        <f t="shared" si="85"/>
        <v>60000</v>
      </c>
      <c r="AX26" s="111">
        <f t="shared" si="85"/>
        <v>0</v>
      </c>
      <c r="AY26" s="95"/>
      <c r="AZ26" s="111"/>
      <c r="BA26" s="111"/>
      <c r="BB26" s="502"/>
      <c r="BC26" s="502"/>
      <c r="BD26" s="502"/>
      <c r="BE26" s="502">
        <f t="shared" si="76"/>
        <v>0</v>
      </c>
      <c r="BF26" s="502"/>
      <c r="BG26" s="502"/>
      <c r="BH26" s="502"/>
      <c r="BI26" s="502"/>
      <c r="BJ26" s="502"/>
      <c r="BK26" s="644">
        <f t="shared" si="73"/>
        <v>0</v>
      </c>
      <c r="BL26" s="502"/>
      <c r="BM26" s="502"/>
      <c r="BN26" s="502"/>
      <c r="BP26" s="645">
        <f t="shared" si="77"/>
        <v>60000</v>
      </c>
    </row>
    <row r="27" spans="1:68" s="372" customFormat="1" ht="29.65" customHeight="1">
      <c r="A27" s="183">
        <v>3</v>
      </c>
      <c r="B27" s="184" t="s">
        <v>109</v>
      </c>
      <c r="C27" s="184"/>
      <c r="D27" s="185"/>
      <c r="E27" s="189"/>
      <c r="F27" s="190" t="s">
        <v>179</v>
      </c>
      <c r="G27" s="186">
        <v>125631</v>
      </c>
      <c r="H27" s="186"/>
      <c r="I27" s="186"/>
      <c r="J27" s="186"/>
      <c r="K27" s="186"/>
      <c r="L27" s="186"/>
      <c r="M27" s="186"/>
      <c r="N27" s="891">
        <f t="shared" si="78"/>
        <v>6750</v>
      </c>
      <c r="O27" s="902">
        <f>P27</f>
        <v>6750</v>
      </c>
      <c r="P27" s="902">
        <f>13500*50%</f>
        <v>6750</v>
      </c>
      <c r="Q27" s="894"/>
      <c r="R27" s="502">
        <f t="shared" si="79"/>
        <v>0</v>
      </c>
      <c r="S27" s="142"/>
      <c r="T27" s="123"/>
      <c r="U27" s="112">
        <f t="shared" si="74"/>
        <v>0</v>
      </c>
      <c r="V27" s="142"/>
      <c r="W27" s="122"/>
      <c r="X27" s="111">
        <f t="shared" si="80"/>
        <v>0</v>
      </c>
      <c r="Y27" s="111">
        <f t="shared" si="80"/>
        <v>0</v>
      </c>
      <c r="Z27" s="111">
        <f t="shared" si="80"/>
        <v>0</v>
      </c>
      <c r="AA27" s="112">
        <f t="shared" si="81"/>
        <v>0</v>
      </c>
      <c r="AB27" s="142"/>
      <c r="AC27" s="123"/>
      <c r="AD27" s="122"/>
      <c r="AE27" s="142"/>
      <c r="AF27" s="123"/>
      <c r="AG27" s="122"/>
      <c r="AH27" s="142"/>
      <c r="AI27" s="122"/>
      <c r="AJ27" s="111">
        <f t="shared" si="82"/>
        <v>0</v>
      </c>
      <c r="AK27" s="111"/>
      <c r="AL27" s="111"/>
      <c r="AM27" s="113">
        <f t="shared" si="83"/>
        <v>0</v>
      </c>
      <c r="AN27" s="142"/>
      <c r="AO27" s="122"/>
      <c r="AP27" s="113">
        <f>AQ27+AR27</f>
        <v>6750</v>
      </c>
      <c r="AQ27" s="113">
        <v>6750</v>
      </c>
      <c r="AR27" s="112"/>
      <c r="AS27" s="113">
        <f>AP27</f>
        <v>6750</v>
      </c>
      <c r="AT27" s="188">
        <f>AQ27</f>
        <v>6750</v>
      </c>
      <c r="AU27" s="122"/>
      <c r="AV27" s="473">
        <f t="shared" si="85"/>
        <v>6750</v>
      </c>
      <c r="AW27" s="111">
        <f t="shared" si="85"/>
        <v>6750</v>
      </c>
      <c r="AX27" s="111">
        <f t="shared" si="85"/>
        <v>0</v>
      </c>
      <c r="AY27" s="95"/>
      <c r="AZ27" s="111"/>
      <c r="BA27" s="111"/>
      <c r="BB27" s="502"/>
      <c r="BC27" s="502"/>
      <c r="BD27" s="502"/>
      <c r="BE27" s="502">
        <f t="shared" si="76"/>
        <v>0</v>
      </c>
      <c r="BF27" s="502"/>
      <c r="BG27" s="502"/>
      <c r="BH27" s="502"/>
      <c r="BI27" s="502"/>
      <c r="BJ27" s="502"/>
      <c r="BK27" s="644">
        <f t="shared" si="73"/>
        <v>0</v>
      </c>
      <c r="BL27" s="502"/>
      <c r="BM27" s="502"/>
      <c r="BN27" s="502"/>
      <c r="BP27" s="645">
        <f t="shared" si="77"/>
        <v>6750</v>
      </c>
    </row>
    <row r="28" spans="1:68" s="566" customFormat="1" ht="27">
      <c r="A28" s="536">
        <v>2</v>
      </c>
      <c r="B28" s="567" t="s">
        <v>110</v>
      </c>
      <c r="C28" s="567"/>
      <c r="D28" s="535"/>
      <c r="E28" s="536"/>
      <c r="F28" s="535"/>
      <c r="G28" s="531">
        <f>G29+G34</f>
        <v>1083486</v>
      </c>
      <c r="H28" s="531">
        <f t="shared" ref="H28:AX28" si="86">H29+H34</f>
        <v>837292</v>
      </c>
      <c r="I28" s="531"/>
      <c r="J28" s="531"/>
      <c r="K28" s="531"/>
      <c r="L28" s="531">
        <f t="shared" si="86"/>
        <v>186816</v>
      </c>
      <c r="M28" s="531">
        <f t="shared" si="86"/>
        <v>151531</v>
      </c>
      <c r="N28" s="903">
        <f t="shared" si="86"/>
        <v>267626</v>
      </c>
      <c r="O28" s="903">
        <f t="shared" si="86"/>
        <v>267626</v>
      </c>
      <c r="P28" s="903">
        <f t="shared" si="86"/>
        <v>24126</v>
      </c>
      <c r="Q28" s="903">
        <f t="shared" si="86"/>
        <v>0</v>
      </c>
      <c r="R28" s="531">
        <f t="shared" si="86"/>
        <v>106200</v>
      </c>
      <c r="S28" s="531">
        <f t="shared" si="86"/>
        <v>0</v>
      </c>
      <c r="T28" s="531">
        <f t="shared" si="86"/>
        <v>0</v>
      </c>
      <c r="U28" s="531">
        <f t="shared" si="86"/>
        <v>100371</v>
      </c>
      <c r="V28" s="531">
        <f t="shared" si="86"/>
        <v>0</v>
      </c>
      <c r="W28" s="531">
        <f t="shared" si="86"/>
        <v>0</v>
      </c>
      <c r="X28" s="531">
        <f t="shared" si="86"/>
        <v>5829</v>
      </c>
      <c r="Y28" s="531">
        <f t="shared" si="86"/>
        <v>0</v>
      </c>
      <c r="Z28" s="531">
        <f t="shared" si="86"/>
        <v>0</v>
      </c>
      <c r="AA28" s="531">
        <f t="shared" si="86"/>
        <v>5168</v>
      </c>
      <c r="AB28" s="531">
        <f t="shared" si="86"/>
        <v>0</v>
      </c>
      <c r="AC28" s="531">
        <f t="shared" si="86"/>
        <v>0</v>
      </c>
      <c r="AD28" s="531">
        <f t="shared" si="86"/>
        <v>11920</v>
      </c>
      <c r="AE28" s="531">
        <f t="shared" si="86"/>
        <v>0</v>
      </c>
      <c r="AF28" s="531">
        <f t="shared" si="86"/>
        <v>0</v>
      </c>
      <c r="AG28" s="531">
        <f t="shared" si="86"/>
        <v>11920</v>
      </c>
      <c r="AH28" s="531">
        <f t="shared" si="86"/>
        <v>0</v>
      </c>
      <c r="AI28" s="531">
        <f t="shared" si="86"/>
        <v>0</v>
      </c>
      <c r="AJ28" s="531">
        <f t="shared" si="86"/>
        <v>0</v>
      </c>
      <c r="AK28" s="531">
        <f t="shared" si="86"/>
        <v>0</v>
      </c>
      <c r="AL28" s="531">
        <f t="shared" si="86"/>
        <v>0</v>
      </c>
      <c r="AM28" s="531">
        <f t="shared" si="86"/>
        <v>0</v>
      </c>
      <c r="AN28" s="531">
        <f t="shared" si="86"/>
        <v>0</v>
      </c>
      <c r="AO28" s="531">
        <f t="shared" si="86"/>
        <v>0</v>
      </c>
      <c r="AP28" s="531">
        <f t="shared" si="86"/>
        <v>71913</v>
      </c>
      <c r="AQ28" s="531">
        <f t="shared" si="86"/>
        <v>24126</v>
      </c>
      <c r="AR28" s="565">
        <f t="shared" si="86"/>
        <v>0</v>
      </c>
      <c r="AS28" s="531">
        <f t="shared" si="86"/>
        <v>71913</v>
      </c>
      <c r="AT28" s="531">
        <f t="shared" si="86"/>
        <v>24126</v>
      </c>
      <c r="AU28" s="531">
        <f t="shared" si="86"/>
        <v>0</v>
      </c>
      <c r="AV28" s="565">
        <f t="shared" si="86"/>
        <v>190033</v>
      </c>
      <c r="AW28" s="531">
        <f t="shared" si="86"/>
        <v>24126</v>
      </c>
      <c r="AX28" s="531">
        <f t="shared" si="86"/>
        <v>0</v>
      </c>
      <c r="AY28" s="624">
        <f t="shared" ref="AY28" si="87">N28-R28-AD28-AP28</f>
        <v>77593</v>
      </c>
      <c r="AZ28" s="531"/>
      <c r="BA28" s="531"/>
      <c r="BB28" s="531">
        <f>'b7-CT192'!BC19</f>
        <v>77593</v>
      </c>
      <c r="BC28" s="531"/>
      <c r="BD28" s="531"/>
      <c r="BE28" s="502">
        <f t="shared" si="76"/>
        <v>77593</v>
      </c>
      <c r="BF28" s="531"/>
      <c r="BG28" s="531"/>
      <c r="BH28" s="644">
        <f>AY28-BB28+O28*0.1/0.9</f>
        <v>29736.222222222223</v>
      </c>
      <c r="BI28" s="531"/>
      <c r="BJ28" s="531"/>
      <c r="BK28" s="644">
        <f t="shared" si="73"/>
        <v>29736.222222222223</v>
      </c>
      <c r="BL28" s="531"/>
      <c r="BM28" s="531"/>
      <c r="BN28" s="531"/>
      <c r="BP28" s="645">
        <f t="shared" si="77"/>
        <v>297362.22222222225</v>
      </c>
    </row>
    <row r="29" spans="1:68" s="372" customFormat="1" ht="11.1" customHeight="1">
      <c r="A29" s="183" t="s">
        <v>254</v>
      </c>
      <c r="B29" s="200" t="s">
        <v>31</v>
      </c>
      <c r="C29" s="200"/>
      <c r="D29" s="179"/>
      <c r="E29" s="179"/>
      <c r="F29" s="210"/>
      <c r="G29" s="568">
        <f>SUM(G30:G33)</f>
        <v>324919</v>
      </c>
      <c r="H29" s="568">
        <f t="shared" ref="H29:AX29" si="88">SUM(H30:H33)</f>
        <v>237000</v>
      </c>
      <c r="I29" s="568"/>
      <c r="J29" s="568"/>
      <c r="K29" s="568"/>
      <c r="L29" s="568">
        <f t="shared" si="88"/>
        <v>0</v>
      </c>
      <c r="M29" s="568">
        <f t="shared" si="88"/>
        <v>0</v>
      </c>
      <c r="N29" s="904">
        <f t="shared" si="88"/>
        <v>3200</v>
      </c>
      <c r="O29" s="904">
        <f t="shared" si="88"/>
        <v>3200</v>
      </c>
      <c r="P29" s="904">
        <f t="shared" si="88"/>
        <v>0</v>
      </c>
      <c r="Q29" s="904">
        <f t="shared" si="88"/>
        <v>0</v>
      </c>
      <c r="R29" s="569">
        <f t="shared" si="88"/>
        <v>3200</v>
      </c>
      <c r="S29" s="568">
        <f t="shared" si="88"/>
        <v>0</v>
      </c>
      <c r="T29" s="568">
        <f t="shared" si="88"/>
        <v>0</v>
      </c>
      <c r="U29" s="568">
        <f t="shared" si="88"/>
        <v>2798</v>
      </c>
      <c r="V29" s="568">
        <f t="shared" si="88"/>
        <v>0</v>
      </c>
      <c r="W29" s="568">
        <f t="shared" si="88"/>
        <v>0</v>
      </c>
      <c r="X29" s="568">
        <f t="shared" si="88"/>
        <v>402</v>
      </c>
      <c r="Y29" s="568">
        <f t="shared" si="88"/>
        <v>0</v>
      </c>
      <c r="Z29" s="568">
        <f t="shared" si="88"/>
        <v>0</v>
      </c>
      <c r="AA29" s="568">
        <f t="shared" si="88"/>
        <v>0</v>
      </c>
      <c r="AB29" s="568">
        <f t="shared" si="88"/>
        <v>0</v>
      </c>
      <c r="AC29" s="568">
        <f t="shared" si="88"/>
        <v>0</v>
      </c>
      <c r="AD29" s="568">
        <f t="shared" si="88"/>
        <v>0</v>
      </c>
      <c r="AE29" s="568">
        <f t="shared" si="88"/>
        <v>0</v>
      </c>
      <c r="AF29" s="568">
        <f t="shared" si="88"/>
        <v>0</v>
      </c>
      <c r="AG29" s="568">
        <f t="shared" si="88"/>
        <v>0</v>
      </c>
      <c r="AH29" s="568">
        <f t="shared" si="88"/>
        <v>0</v>
      </c>
      <c r="AI29" s="568">
        <f t="shared" si="88"/>
        <v>0</v>
      </c>
      <c r="AJ29" s="568">
        <f t="shared" si="88"/>
        <v>0</v>
      </c>
      <c r="AK29" s="568">
        <f t="shared" si="88"/>
        <v>0</v>
      </c>
      <c r="AL29" s="568">
        <f t="shared" si="88"/>
        <v>0</v>
      </c>
      <c r="AM29" s="568">
        <f t="shared" si="88"/>
        <v>0</v>
      </c>
      <c r="AN29" s="568">
        <f t="shared" si="88"/>
        <v>0</v>
      </c>
      <c r="AO29" s="568">
        <f t="shared" si="88"/>
        <v>0</v>
      </c>
      <c r="AP29" s="568">
        <f t="shared" si="88"/>
        <v>0</v>
      </c>
      <c r="AQ29" s="568">
        <f t="shared" si="88"/>
        <v>0</v>
      </c>
      <c r="AR29" s="570">
        <f t="shared" si="88"/>
        <v>0</v>
      </c>
      <c r="AS29" s="568">
        <f t="shared" si="88"/>
        <v>0</v>
      </c>
      <c r="AT29" s="568">
        <f t="shared" si="88"/>
        <v>0</v>
      </c>
      <c r="AU29" s="568">
        <f t="shared" si="88"/>
        <v>0</v>
      </c>
      <c r="AV29" s="571">
        <f t="shared" si="88"/>
        <v>3200</v>
      </c>
      <c r="AW29" s="568">
        <f t="shared" si="88"/>
        <v>0</v>
      </c>
      <c r="AX29" s="568">
        <f t="shared" si="88"/>
        <v>0</v>
      </c>
      <c r="AY29" s="625"/>
      <c r="AZ29" s="568"/>
      <c r="BA29" s="568"/>
      <c r="BB29" s="569"/>
      <c r="BC29" s="569"/>
      <c r="BD29" s="569"/>
      <c r="BE29" s="502">
        <f t="shared" si="76"/>
        <v>0</v>
      </c>
      <c r="BF29" s="569"/>
      <c r="BG29" s="569"/>
      <c r="BH29" s="569"/>
      <c r="BI29" s="569"/>
      <c r="BJ29" s="569"/>
      <c r="BK29" s="644">
        <f t="shared" si="73"/>
        <v>0</v>
      </c>
      <c r="BL29" s="569"/>
      <c r="BM29" s="569"/>
      <c r="BN29" s="569"/>
      <c r="BP29" s="645">
        <f t="shared" si="77"/>
        <v>3200</v>
      </c>
    </row>
    <row r="30" spans="1:68" s="372" customFormat="1" ht="27">
      <c r="A30" s="183">
        <v>1</v>
      </c>
      <c r="B30" s="200" t="s">
        <v>121</v>
      </c>
      <c r="C30" s="200"/>
      <c r="D30" s="185" t="s">
        <v>158</v>
      </c>
      <c r="E30" s="189" t="s">
        <v>170</v>
      </c>
      <c r="F30" s="185"/>
      <c r="G30" s="201">
        <v>80712</v>
      </c>
      <c r="H30" s="201">
        <v>70000</v>
      </c>
      <c r="I30" s="201"/>
      <c r="J30" s="201"/>
      <c r="K30" s="201"/>
      <c r="L30" s="186"/>
      <c r="M30" s="186"/>
      <c r="N30" s="891">
        <f>O30</f>
        <v>800</v>
      </c>
      <c r="O30" s="902">
        <v>800</v>
      </c>
      <c r="P30" s="902"/>
      <c r="Q30" s="894"/>
      <c r="R30" s="504">
        <v>800</v>
      </c>
      <c r="S30" s="142"/>
      <c r="T30" s="112"/>
      <c r="U30" s="115">
        <v>510</v>
      </c>
      <c r="V30" s="114"/>
      <c r="W30" s="115"/>
      <c r="X30" s="111">
        <f t="shared" ref="X30:X33" si="89">R30-U30</f>
        <v>290</v>
      </c>
      <c r="Y30" s="111"/>
      <c r="Z30" s="111"/>
      <c r="AA30" s="112"/>
      <c r="AB30" s="142"/>
      <c r="AC30" s="123"/>
      <c r="AD30" s="112"/>
      <c r="AE30" s="114"/>
      <c r="AF30" s="117"/>
      <c r="AG30" s="113">
        <f t="shared" ref="AG30:AG33" si="90">AH30+AI30</f>
        <v>0</v>
      </c>
      <c r="AH30" s="142"/>
      <c r="AI30" s="122"/>
      <c r="AJ30" s="111">
        <f t="shared" ref="AJ30:AJ33" si="91">AD30-AG30</f>
        <v>0</v>
      </c>
      <c r="AK30" s="111"/>
      <c r="AL30" s="111"/>
      <c r="AM30" s="122"/>
      <c r="AN30" s="142"/>
      <c r="AO30" s="122"/>
      <c r="AP30" s="113">
        <f t="shared" ref="AP30:AP33" si="92">AQ30+AR30</f>
        <v>0</v>
      </c>
      <c r="AQ30" s="142"/>
      <c r="AR30" s="123"/>
      <c r="AS30" s="113">
        <f t="shared" ref="AS30:AU33" si="93">AP30</f>
        <v>0</v>
      </c>
      <c r="AT30" s="188">
        <f t="shared" si="93"/>
        <v>0</v>
      </c>
      <c r="AU30" s="561">
        <f t="shared" si="93"/>
        <v>0</v>
      </c>
      <c r="AV30" s="473">
        <f t="shared" ref="AV30:AX33" si="94">R30+AD30+AP30</f>
        <v>800</v>
      </c>
      <c r="AW30" s="111">
        <f t="shared" si="94"/>
        <v>0</v>
      </c>
      <c r="AX30" s="111">
        <f t="shared" si="94"/>
        <v>0</v>
      </c>
      <c r="AY30" s="95"/>
      <c r="AZ30" s="111"/>
      <c r="BA30" s="111"/>
      <c r="BB30" s="502"/>
      <c r="BC30" s="502"/>
      <c r="BD30" s="502"/>
      <c r="BE30" s="502">
        <f t="shared" si="76"/>
        <v>0</v>
      </c>
      <c r="BF30" s="502"/>
      <c r="BG30" s="502"/>
      <c r="BH30" s="502"/>
      <c r="BI30" s="502"/>
      <c r="BJ30" s="502"/>
      <c r="BK30" s="644">
        <f t="shared" si="73"/>
        <v>0</v>
      </c>
      <c r="BL30" s="502"/>
      <c r="BM30" s="502"/>
      <c r="BN30" s="502"/>
      <c r="BO30" s="372" t="s">
        <v>347</v>
      </c>
      <c r="BP30" s="645">
        <f t="shared" si="77"/>
        <v>800</v>
      </c>
    </row>
    <row r="31" spans="1:68" s="372" customFormat="1" ht="27">
      <c r="A31" s="183">
        <v>2</v>
      </c>
      <c r="B31" s="200" t="s">
        <v>122</v>
      </c>
      <c r="C31" s="200"/>
      <c r="D31" s="190" t="s">
        <v>159</v>
      </c>
      <c r="E31" s="189" t="s">
        <v>170</v>
      </c>
      <c r="F31" s="190"/>
      <c r="G31" s="201">
        <v>82207</v>
      </c>
      <c r="H31" s="201">
        <v>50000</v>
      </c>
      <c r="I31" s="201"/>
      <c r="J31" s="201"/>
      <c r="K31" s="201"/>
      <c r="L31" s="186"/>
      <c r="M31" s="186"/>
      <c r="N31" s="891">
        <f>O31</f>
        <v>800</v>
      </c>
      <c r="O31" s="902">
        <v>800</v>
      </c>
      <c r="P31" s="902"/>
      <c r="Q31" s="894"/>
      <c r="R31" s="504">
        <v>800</v>
      </c>
      <c r="S31" s="142"/>
      <c r="T31" s="112"/>
      <c r="U31" s="115">
        <v>800</v>
      </c>
      <c r="V31" s="114"/>
      <c r="W31" s="115"/>
      <c r="X31" s="111">
        <f t="shared" si="89"/>
        <v>0</v>
      </c>
      <c r="Y31" s="111"/>
      <c r="Z31" s="111"/>
      <c r="AA31" s="112"/>
      <c r="AB31" s="142"/>
      <c r="AC31" s="123"/>
      <c r="AD31" s="112"/>
      <c r="AE31" s="114"/>
      <c r="AF31" s="117"/>
      <c r="AG31" s="113">
        <f t="shared" si="90"/>
        <v>0</v>
      </c>
      <c r="AH31" s="142"/>
      <c r="AI31" s="122"/>
      <c r="AJ31" s="111">
        <f t="shared" si="91"/>
        <v>0</v>
      </c>
      <c r="AK31" s="111"/>
      <c r="AL31" s="111"/>
      <c r="AM31" s="122"/>
      <c r="AN31" s="142"/>
      <c r="AO31" s="122"/>
      <c r="AP31" s="113">
        <f t="shared" si="92"/>
        <v>0</v>
      </c>
      <c r="AQ31" s="142"/>
      <c r="AR31" s="123"/>
      <c r="AS31" s="113">
        <f t="shared" si="93"/>
        <v>0</v>
      </c>
      <c r="AT31" s="188">
        <f t="shared" si="93"/>
        <v>0</v>
      </c>
      <c r="AU31" s="561">
        <f t="shared" si="93"/>
        <v>0</v>
      </c>
      <c r="AV31" s="473">
        <f t="shared" si="94"/>
        <v>800</v>
      </c>
      <c r="AW31" s="111">
        <f t="shared" si="94"/>
        <v>0</v>
      </c>
      <c r="AX31" s="111">
        <f t="shared" si="94"/>
        <v>0</v>
      </c>
      <c r="AY31" s="95"/>
      <c r="AZ31" s="111"/>
      <c r="BA31" s="111"/>
      <c r="BB31" s="502"/>
      <c r="BC31" s="502"/>
      <c r="BD31" s="502"/>
      <c r="BE31" s="502">
        <f t="shared" si="76"/>
        <v>0</v>
      </c>
      <c r="BF31" s="502"/>
      <c r="BG31" s="502"/>
      <c r="BH31" s="502"/>
      <c r="BI31" s="502"/>
      <c r="BJ31" s="502"/>
      <c r="BK31" s="644">
        <f t="shared" si="73"/>
        <v>0</v>
      </c>
      <c r="BL31" s="502"/>
      <c r="BM31" s="502"/>
      <c r="BN31" s="502"/>
      <c r="BO31" s="372" t="s">
        <v>348</v>
      </c>
      <c r="BP31" s="645">
        <f t="shared" si="77"/>
        <v>800</v>
      </c>
    </row>
    <row r="32" spans="1:68" s="372" customFormat="1" ht="28.15" customHeight="1">
      <c r="A32" s="183">
        <v>3</v>
      </c>
      <c r="B32" s="200" t="s">
        <v>123</v>
      </c>
      <c r="C32" s="200"/>
      <c r="D32" s="190" t="s">
        <v>160</v>
      </c>
      <c r="E32" s="189" t="s">
        <v>170</v>
      </c>
      <c r="F32" s="190"/>
      <c r="G32" s="201">
        <v>81000</v>
      </c>
      <c r="H32" s="201">
        <v>52000</v>
      </c>
      <c r="I32" s="201"/>
      <c r="J32" s="201"/>
      <c r="K32" s="201"/>
      <c r="L32" s="186"/>
      <c r="M32" s="186"/>
      <c r="N32" s="891">
        <f>O32</f>
        <v>800</v>
      </c>
      <c r="O32" s="902">
        <v>800</v>
      </c>
      <c r="P32" s="902"/>
      <c r="Q32" s="894"/>
      <c r="R32" s="504">
        <v>800</v>
      </c>
      <c r="S32" s="142"/>
      <c r="T32" s="112"/>
      <c r="U32" s="115">
        <v>800</v>
      </c>
      <c r="V32" s="114"/>
      <c r="W32" s="115"/>
      <c r="X32" s="111">
        <f t="shared" si="89"/>
        <v>0</v>
      </c>
      <c r="Y32" s="111"/>
      <c r="Z32" s="111"/>
      <c r="AA32" s="112"/>
      <c r="AB32" s="142"/>
      <c r="AC32" s="123"/>
      <c r="AD32" s="112"/>
      <c r="AE32" s="114"/>
      <c r="AF32" s="117"/>
      <c r="AG32" s="113">
        <f t="shared" si="90"/>
        <v>0</v>
      </c>
      <c r="AH32" s="142"/>
      <c r="AI32" s="122"/>
      <c r="AJ32" s="111">
        <f t="shared" si="91"/>
        <v>0</v>
      </c>
      <c r="AK32" s="111"/>
      <c r="AL32" s="111"/>
      <c r="AM32" s="122"/>
      <c r="AN32" s="142"/>
      <c r="AO32" s="122"/>
      <c r="AP32" s="113">
        <f t="shared" si="92"/>
        <v>0</v>
      </c>
      <c r="AQ32" s="142"/>
      <c r="AR32" s="123"/>
      <c r="AS32" s="113">
        <f t="shared" si="93"/>
        <v>0</v>
      </c>
      <c r="AT32" s="188">
        <f t="shared" si="93"/>
        <v>0</v>
      </c>
      <c r="AU32" s="561">
        <f t="shared" si="93"/>
        <v>0</v>
      </c>
      <c r="AV32" s="473">
        <f t="shared" si="94"/>
        <v>800</v>
      </c>
      <c r="AW32" s="111">
        <f t="shared" si="94"/>
        <v>0</v>
      </c>
      <c r="AX32" s="111">
        <f t="shared" si="94"/>
        <v>0</v>
      </c>
      <c r="AY32" s="95"/>
      <c r="AZ32" s="111"/>
      <c r="BA32" s="111"/>
      <c r="BB32" s="502"/>
      <c r="BC32" s="502"/>
      <c r="BD32" s="502"/>
      <c r="BE32" s="502">
        <f t="shared" si="76"/>
        <v>0</v>
      </c>
      <c r="BF32" s="502"/>
      <c r="BG32" s="502"/>
      <c r="BH32" s="502"/>
      <c r="BI32" s="502"/>
      <c r="BJ32" s="502"/>
      <c r="BK32" s="644">
        <f t="shared" si="73"/>
        <v>0</v>
      </c>
      <c r="BL32" s="502"/>
      <c r="BM32" s="502"/>
      <c r="BN32" s="502"/>
      <c r="BO32" s="372" t="s">
        <v>349</v>
      </c>
      <c r="BP32" s="645">
        <f t="shared" si="77"/>
        <v>800</v>
      </c>
    </row>
    <row r="33" spans="1:68" s="372" customFormat="1" ht="45">
      <c r="A33" s="183">
        <v>4</v>
      </c>
      <c r="B33" s="200" t="s">
        <v>124</v>
      </c>
      <c r="C33" s="200"/>
      <c r="D33" s="190" t="s">
        <v>161</v>
      </c>
      <c r="E33" s="189" t="s">
        <v>170</v>
      </c>
      <c r="F33" s="190"/>
      <c r="G33" s="201">
        <v>81000</v>
      </c>
      <c r="H33" s="201">
        <v>65000</v>
      </c>
      <c r="I33" s="201"/>
      <c r="J33" s="201"/>
      <c r="K33" s="201"/>
      <c r="L33" s="186"/>
      <c r="M33" s="186"/>
      <c r="N33" s="891">
        <f>O33</f>
        <v>800</v>
      </c>
      <c r="O33" s="902">
        <v>800</v>
      </c>
      <c r="P33" s="902"/>
      <c r="Q33" s="894"/>
      <c r="R33" s="504">
        <v>800</v>
      </c>
      <c r="S33" s="142"/>
      <c r="T33" s="112"/>
      <c r="U33" s="115">
        <v>688</v>
      </c>
      <c r="V33" s="114"/>
      <c r="W33" s="115"/>
      <c r="X33" s="111">
        <f t="shared" si="89"/>
        <v>112</v>
      </c>
      <c r="Y33" s="111"/>
      <c r="Z33" s="111"/>
      <c r="AA33" s="112"/>
      <c r="AB33" s="142"/>
      <c r="AC33" s="123"/>
      <c r="AD33" s="112"/>
      <c r="AE33" s="114"/>
      <c r="AF33" s="117"/>
      <c r="AG33" s="113">
        <f t="shared" si="90"/>
        <v>0</v>
      </c>
      <c r="AH33" s="142"/>
      <c r="AI33" s="122"/>
      <c r="AJ33" s="111">
        <f t="shared" si="91"/>
        <v>0</v>
      </c>
      <c r="AK33" s="111"/>
      <c r="AL33" s="111"/>
      <c r="AM33" s="122"/>
      <c r="AN33" s="142"/>
      <c r="AO33" s="122"/>
      <c r="AP33" s="113">
        <f t="shared" si="92"/>
        <v>0</v>
      </c>
      <c r="AQ33" s="142"/>
      <c r="AR33" s="123"/>
      <c r="AS33" s="113">
        <f t="shared" si="93"/>
        <v>0</v>
      </c>
      <c r="AT33" s="188">
        <f t="shared" si="93"/>
        <v>0</v>
      </c>
      <c r="AU33" s="561">
        <f t="shared" si="93"/>
        <v>0</v>
      </c>
      <c r="AV33" s="473">
        <f t="shared" si="94"/>
        <v>800</v>
      </c>
      <c r="AW33" s="111">
        <f t="shared" si="94"/>
        <v>0</v>
      </c>
      <c r="AX33" s="111">
        <f t="shared" si="94"/>
        <v>0</v>
      </c>
      <c r="AY33" s="95"/>
      <c r="AZ33" s="111"/>
      <c r="BA33" s="111"/>
      <c r="BB33" s="502"/>
      <c r="BC33" s="502"/>
      <c r="BD33" s="502"/>
      <c r="BE33" s="502">
        <f t="shared" si="76"/>
        <v>0</v>
      </c>
      <c r="BF33" s="502"/>
      <c r="BG33" s="502"/>
      <c r="BH33" s="502"/>
      <c r="BI33" s="502"/>
      <c r="BJ33" s="502"/>
      <c r="BK33" s="644">
        <f t="shared" si="73"/>
        <v>0</v>
      </c>
      <c r="BL33" s="502"/>
      <c r="BM33" s="502"/>
      <c r="BN33" s="502"/>
      <c r="BO33" s="372" t="s">
        <v>350</v>
      </c>
      <c r="BP33" s="645">
        <f t="shared" si="77"/>
        <v>800</v>
      </c>
    </row>
    <row r="34" spans="1:68" s="372" customFormat="1" ht="11.65" customHeight="1">
      <c r="A34" s="183" t="s">
        <v>254</v>
      </c>
      <c r="B34" s="200" t="s">
        <v>30</v>
      </c>
      <c r="C34" s="200"/>
      <c r="D34" s="190"/>
      <c r="E34" s="189"/>
      <c r="F34" s="190"/>
      <c r="G34" s="568">
        <f>G35+G45</f>
        <v>758567</v>
      </c>
      <c r="H34" s="568">
        <f t="shared" ref="H34:AX34" si="95">H35+H45</f>
        <v>600292</v>
      </c>
      <c r="I34" s="568"/>
      <c r="J34" s="568"/>
      <c r="K34" s="568"/>
      <c r="L34" s="568">
        <f t="shared" si="95"/>
        <v>186816</v>
      </c>
      <c r="M34" s="568">
        <f t="shared" si="95"/>
        <v>151531</v>
      </c>
      <c r="N34" s="904">
        <f t="shared" si="95"/>
        <v>264426</v>
      </c>
      <c r="O34" s="904">
        <f t="shared" si="95"/>
        <v>264426</v>
      </c>
      <c r="P34" s="904">
        <f t="shared" si="95"/>
        <v>24126</v>
      </c>
      <c r="Q34" s="904">
        <f t="shared" si="95"/>
        <v>0</v>
      </c>
      <c r="R34" s="569">
        <f t="shared" si="95"/>
        <v>103000</v>
      </c>
      <c r="S34" s="568">
        <f t="shared" si="95"/>
        <v>0</v>
      </c>
      <c r="T34" s="568">
        <f t="shared" si="95"/>
        <v>0</v>
      </c>
      <c r="U34" s="568">
        <f t="shared" si="95"/>
        <v>97573</v>
      </c>
      <c r="V34" s="568">
        <f t="shared" si="95"/>
        <v>0</v>
      </c>
      <c r="W34" s="568">
        <f t="shared" si="95"/>
        <v>0</v>
      </c>
      <c r="X34" s="568">
        <f t="shared" si="95"/>
        <v>5427</v>
      </c>
      <c r="Y34" s="568">
        <f t="shared" si="95"/>
        <v>0</v>
      </c>
      <c r="Z34" s="568">
        <f t="shared" si="95"/>
        <v>0</v>
      </c>
      <c r="AA34" s="568">
        <f t="shared" si="95"/>
        <v>5168</v>
      </c>
      <c r="AB34" s="568">
        <f t="shared" si="95"/>
        <v>0</v>
      </c>
      <c r="AC34" s="568">
        <f t="shared" si="95"/>
        <v>0</v>
      </c>
      <c r="AD34" s="568">
        <f t="shared" si="95"/>
        <v>11920</v>
      </c>
      <c r="AE34" s="568">
        <f t="shared" si="95"/>
        <v>0</v>
      </c>
      <c r="AF34" s="568">
        <f t="shared" si="95"/>
        <v>0</v>
      </c>
      <c r="AG34" s="568">
        <f t="shared" si="95"/>
        <v>11920</v>
      </c>
      <c r="AH34" s="568">
        <f t="shared" si="95"/>
        <v>0</v>
      </c>
      <c r="AI34" s="568">
        <f t="shared" si="95"/>
        <v>0</v>
      </c>
      <c r="AJ34" s="568">
        <f t="shared" si="95"/>
        <v>0</v>
      </c>
      <c r="AK34" s="568">
        <f t="shared" si="95"/>
        <v>0</v>
      </c>
      <c r="AL34" s="568">
        <f t="shared" si="95"/>
        <v>0</v>
      </c>
      <c r="AM34" s="568">
        <f t="shared" si="95"/>
        <v>0</v>
      </c>
      <c r="AN34" s="568">
        <f t="shared" si="95"/>
        <v>0</v>
      </c>
      <c r="AO34" s="568">
        <f t="shared" si="95"/>
        <v>0</v>
      </c>
      <c r="AP34" s="568">
        <f t="shared" si="95"/>
        <v>71913</v>
      </c>
      <c r="AQ34" s="568">
        <f t="shared" si="95"/>
        <v>24126</v>
      </c>
      <c r="AR34" s="570">
        <f t="shared" si="95"/>
        <v>0</v>
      </c>
      <c r="AS34" s="568">
        <f t="shared" si="95"/>
        <v>71913</v>
      </c>
      <c r="AT34" s="568">
        <f t="shared" si="95"/>
        <v>24126</v>
      </c>
      <c r="AU34" s="568">
        <f t="shared" si="95"/>
        <v>0</v>
      </c>
      <c r="AV34" s="571">
        <f t="shared" si="95"/>
        <v>186833</v>
      </c>
      <c r="AW34" s="568">
        <f t="shared" si="95"/>
        <v>24126</v>
      </c>
      <c r="AX34" s="568">
        <f t="shared" si="95"/>
        <v>0</v>
      </c>
      <c r="AY34" s="625"/>
      <c r="AZ34" s="568"/>
      <c r="BA34" s="568"/>
      <c r="BB34" s="569"/>
      <c r="BC34" s="569"/>
      <c r="BD34" s="569"/>
      <c r="BE34" s="502">
        <f t="shared" si="76"/>
        <v>0</v>
      </c>
      <c r="BF34" s="569"/>
      <c r="BG34" s="569"/>
      <c r="BH34" s="569"/>
      <c r="BI34" s="569"/>
      <c r="BJ34" s="569"/>
      <c r="BK34" s="644">
        <f t="shared" si="73"/>
        <v>0</v>
      </c>
      <c r="BL34" s="569"/>
      <c r="BM34" s="569"/>
      <c r="BN34" s="569"/>
      <c r="BP34" s="645">
        <f t="shared" si="77"/>
        <v>186833</v>
      </c>
    </row>
    <row r="35" spans="1:68" s="372" customFormat="1" ht="31.15" customHeight="1">
      <c r="A35" s="183" t="s">
        <v>29</v>
      </c>
      <c r="B35" s="184" t="s">
        <v>256</v>
      </c>
      <c r="C35" s="184"/>
      <c r="D35" s="185"/>
      <c r="E35" s="183"/>
      <c r="F35" s="185"/>
      <c r="G35" s="240">
        <f>G36+G39</f>
        <v>500839</v>
      </c>
      <c r="H35" s="240">
        <f t="shared" ref="H35:AX35" si="96">H36+H39</f>
        <v>385694</v>
      </c>
      <c r="I35" s="240"/>
      <c r="J35" s="240"/>
      <c r="K35" s="240"/>
      <c r="L35" s="240">
        <f t="shared" si="96"/>
        <v>186816</v>
      </c>
      <c r="M35" s="240">
        <f t="shared" si="96"/>
        <v>151531</v>
      </c>
      <c r="N35" s="903">
        <f t="shared" si="96"/>
        <v>135426</v>
      </c>
      <c r="O35" s="903">
        <f t="shared" si="96"/>
        <v>135426</v>
      </c>
      <c r="P35" s="903">
        <f t="shared" si="96"/>
        <v>24126</v>
      </c>
      <c r="Q35" s="903">
        <f t="shared" si="96"/>
        <v>0</v>
      </c>
      <c r="R35" s="572">
        <f t="shared" si="96"/>
        <v>73000</v>
      </c>
      <c r="S35" s="240">
        <f t="shared" si="96"/>
        <v>0</v>
      </c>
      <c r="T35" s="240">
        <f t="shared" si="96"/>
        <v>0</v>
      </c>
      <c r="U35" s="240">
        <f t="shared" si="96"/>
        <v>67630</v>
      </c>
      <c r="V35" s="240">
        <f t="shared" si="96"/>
        <v>0</v>
      </c>
      <c r="W35" s="240">
        <f t="shared" si="96"/>
        <v>0</v>
      </c>
      <c r="X35" s="240">
        <f t="shared" si="96"/>
        <v>5370</v>
      </c>
      <c r="Y35" s="240">
        <f t="shared" si="96"/>
        <v>0</v>
      </c>
      <c r="Z35" s="240">
        <f t="shared" si="96"/>
        <v>0</v>
      </c>
      <c r="AA35" s="240">
        <f t="shared" si="96"/>
        <v>5111</v>
      </c>
      <c r="AB35" s="240">
        <f t="shared" si="96"/>
        <v>0</v>
      </c>
      <c r="AC35" s="240">
        <f t="shared" si="96"/>
        <v>0</v>
      </c>
      <c r="AD35" s="240">
        <f t="shared" si="96"/>
        <v>11920</v>
      </c>
      <c r="AE35" s="240">
        <f t="shared" si="96"/>
        <v>0</v>
      </c>
      <c r="AF35" s="240">
        <f t="shared" si="96"/>
        <v>0</v>
      </c>
      <c r="AG35" s="240">
        <f t="shared" si="96"/>
        <v>11920</v>
      </c>
      <c r="AH35" s="240">
        <f t="shared" si="96"/>
        <v>0</v>
      </c>
      <c r="AI35" s="240">
        <f t="shared" si="96"/>
        <v>0</v>
      </c>
      <c r="AJ35" s="240">
        <f t="shared" si="96"/>
        <v>0</v>
      </c>
      <c r="AK35" s="240">
        <f t="shared" si="96"/>
        <v>0</v>
      </c>
      <c r="AL35" s="240">
        <f t="shared" si="96"/>
        <v>0</v>
      </c>
      <c r="AM35" s="240">
        <f t="shared" si="96"/>
        <v>0</v>
      </c>
      <c r="AN35" s="240">
        <f t="shared" si="96"/>
        <v>0</v>
      </c>
      <c r="AO35" s="240">
        <f t="shared" si="96"/>
        <v>0</v>
      </c>
      <c r="AP35" s="240">
        <f t="shared" si="96"/>
        <v>50506</v>
      </c>
      <c r="AQ35" s="240">
        <f t="shared" si="96"/>
        <v>24126</v>
      </c>
      <c r="AR35" s="573">
        <f t="shared" si="96"/>
        <v>0</v>
      </c>
      <c r="AS35" s="240">
        <f t="shared" si="96"/>
        <v>50506</v>
      </c>
      <c r="AT35" s="240">
        <f t="shared" si="96"/>
        <v>24126</v>
      </c>
      <c r="AU35" s="240">
        <f t="shared" si="96"/>
        <v>0</v>
      </c>
      <c r="AV35" s="565">
        <f t="shared" si="96"/>
        <v>135426</v>
      </c>
      <c r="AW35" s="240">
        <f t="shared" si="96"/>
        <v>24126</v>
      </c>
      <c r="AX35" s="240">
        <f t="shared" si="96"/>
        <v>0</v>
      </c>
      <c r="AY35" s="626"/>
      <c r="AZ35" s="240"/>
      <c r="BA35" s="240"/>
      <c r="BB35" s="572"/>
      <c r="BC35" s="572"/>
      <c r="BD35" s="572"/>
      <c r="BE35" s="502">
        <f t="shared" si="76"/>
        <v>0</v>
      </c>
      <c r="BF35" s="572"/>
      <c r="BG35" s="572"/>
      <c r="BH35" s="572"/>
      <c r="BI35" s="572"/>
      <c r="BJ35" s="572"/>
      <c r="BK35" s="644">
        <f t="shared" si="73"/>
        <v>0</v>
      </c>
      <c r="BL35" s="572"/>
      <c r="BM35" s="572"/>
      <c r="BN35" s="572"/>
      <c r="BP35" s="645">
        <f t="shared" si="77"/>
        <v>135426</v>
      </c>
    </row>
    <row r="36" spans="1:68" s="373" customFormat="1" ht="13.5" customHeight="1">
      <c r="A36" s="205"/>
      <c r="B36" s="574" t="s">
        <v>25</v>
      </c>
      <c r="C36" s="574"/>
      <c r="D36" s="204"/>
      <c r="E36" s="205"/>
      <c r="F36" s="204"/>
      <c r="G36" s="575">
        <f>SUM(G37:G38)</f>
        <v>334209</v>
      </c>
      <c r="H36" s="575">
        <f>SUM(H37:H38)</f>
        <v>242984</v>
      </c>
      <c r="I36" s="575"/>
      <c r="J36" s="575"/>
      <c r="K36" s="575"/>
      <c r="L36" s="575">
        <f t="shared" ref="L36:AX36" si="97">SUM(L37:L38)</f>
        <v>118516</v>
      </c>
      <c r="M36" s="575">
        <f t="shared" si="97"/>
        <v>95731</v>
      </c>
      <c r="N36" s="905">
        <f t="shared" si="97"/>
        <v>62126</v>
      </c>
      <c r="O36" s="905">
        <f t="shared" si="97"/>
        <v>62126</v>
      </c>
      <c r="P36" s="905">
        <f t="shared" si="97"/>
        <v>24126</v>
      </c>
      <c r="Q36" s="905">
        <f t="shared" si="97"/>
        <v>0</v>
      </c>
      <c r="R36" s="576">
        <f t="shared" si="97"/>
        <v>15000</v>
      </c>
      <c r="S36" s="575">
        <f t="shared" si="97"/>
        <v>0</v>
      </c>
      <c r="T36" s="575">
        <f t="shared" si="97"/>
        <v>0</v>
      </c>
      <c r="U36" s="575">
        <f t="shared" si="97"/>
        <v>15000</v>
      </c>
      <c r="V36" s="575">
        <f t="shared" si="97"/>
        <v>0</v>
      </c>
      <c r="W36" s="575">
        <f t="shared" si="97"/>
        <v>0</v>
      </c>
      <c r="X36" s="575">
        <f t="shared" si="97"/>
        <v>0</v>
      </c>
      <c r="Y36" s="575">
        <f t="shared" si="97"/>
        <v>0</v>
      </c>
      <c r="Z36" s="575">
        <f t="shared" si="97"/>
        <v>0</v>
      </c>
      <c r="AA36" s="575">
        <f t="shared" si="97"/>
        <v>0</v>
      </c>
      <c r="AB36" s="575">
        <f t="shared" si="97"/>
        <v>0</v>
      </c>
      <c r="AC36" s="575">
        <f t="shared" si="97"/>
        <v>0</v>
      </c>
      <c r="AD36" s="575">
        <f t="shared" si="97"/>
        <v>3620</v>
      </c>
      <c r="AE36" s="575">
        <f t="shared" si="97"/>
        <v>0</v>
      </c>
      <c r="AF36" s="575">
        <f t="shared" si="97"/>
        <v>0</v>
      </c>
      <c r="AG36" s="575">
        <f t="shared" si="97"/>
        <v>3620</v>
      </c>
      <c r="AH36" s="575">
        <f t="shared" si="97"/>
        <v>0</v>
      </c>
      <c r="AI36" s="575">
        <f t="shared" si="97"/>
        <v>0</v>
      </c>
      <c r="AJ36" s="575">
        <f t="shared" si="97"/>
        <v>0</v>
      </c>
      <c r="AK36" s="575">
        <f t="shared" si="97"/>
        <v>0</v>
      </c>
      <c r="AL36" s="575">
        <f t="shared" si="97"/>
        <v>0</v>
      </c>
      <c r="AM36" s="575">
        <f t="shared" si="97"/>
        <v>0</v>
      </c>
      <c r="AN36" s="575">
        <f t="shared" si="97"/>
        <v>0</v>
      </c>
      <c r="AO36" s="575">
        <f t="shared" si="97"/>
        <v>0</v>
      </c>
      <c r="AP36" s="575">
        <f t="shared" si="97"/>
        <v>43506</v>
      </c>
      <c r="AQ36" s="575">
        <f t="shared" si="97"/>
        <v>24126</v>
      </c>
      <c r="AR36" s="577">
        <f t="shared" si="97"/>
        <v>0</v>
      </c>
      <c r="AS36" s="575">
        <f t="shared" si="97"/>
        <v>43506</v>
      </c>
      <c r="AT36" s="575">
        <f t="shared" si="97"/>
        <v>24126</v>
      </c>
      <c r="AU36" s="575">
        <f t="shared" si="97"/>
        <v>0</v>
      </c>
      <c r="AV36" s="578">
        <f t="shared" si="97"/>
        <v>62126</v>
      </c>
      <c r="AW36" s="575">
        <f t="shared" si="97"/>
        <v>24126</v>
      </c>
      <c r="AX36" s="575">
        <f t="shared" si="97"/>
        <v>0</v>
      </c>
      <c r="AY36" s="627"/>
      <c r="AZ36" s="575"/>
      <c r="BA36" s="575"/>
      <c r="BB36" s="576"/>
      <c r="BC36" s="576"/>
      <c r="BD36" s="576"/>
      <c r="BE36" s="502">
        <f t="shared" si="76"/>
        <v>0</v>
      </c>
      <c r="BF36" s="576"/>
      <c r="BG36" s="576"/>
      <c r="BH36" s="576"/>
      <c r="BI36" s="576"/>
      <c r="BJ36" s="576"/>
      <c r="BK36" s="644">
        <f t="shared" si="73"/>
        <v>0</v>
      </c>
      <c r="BL36" s="576"/>
      <c r="BM36" s="576"/>
      <c r="BN36" s="576"/>
      <c r="BP36" s="645">
        <f t="shared" si="77"/>
        <v>62126</v>
      </c>
    </row>
    <row r="37" spans="1:68" s="372" customFormat="1" ht="31.5" customHeight="1">
      <c r="A37" s="183">
        <v>1</v>
      </c>
      <c r="B37" s="209" t="s">
        <v>112</v>
      </c>
      <c r="C37" s="209"/>
      <c r="D37" s="185"/>
      <c r="E37" s="189" t="s">
        <v>165</v>
      </c>
      <c r="F37" s="190" t="s">
        <v>180</v>
      </c>
      <c r="G37" s="186">
        <v>230894</v>
      </c>
      <c r="H37" s="186">
        <v>150000</v>
      </c>
      <c r="I37" s="186"/>
      <c r="J37" s="186"/>
      <c r="K37" s="186"/>
      <c r="L37" s="186">
        <v>70785</v>
      </c>
      <c r="M37" s="186">
        <v>50000</v>
      </c>
      <c r="N37" s="891">
        <f t="shared" ref="N37:N48" si="98">O37</f>
        <v>24126</v>
      </c>
      <c r="O37" s="902">
        <v>24126</v>
      </c>
      <c r="P37" s="902">
        <v>24126</v>
      </c>
      <c r="Q37" s="894"/>
      <c r="R37" s="504"/>
      <c r="S37" s="142"/>
      <c r="T37" s="123"/>
      <c r="U37" s="112"/>
      <c r="V37" s="142"/>
      <c r="W37" s="122"/>
      <c r="X37" s="111"/>
      <c r="Y37" s="111"/>
      <c r="Z37" s="111"/>
      <c r="AA37" s="112"/>
      <c r="AB37" s="142"/>
      <c r="AC37" s="123"/>
      <c r="AD37" s="113"/>
      <c r="AE37" s="142"/>
      <c r="AF37" s="123"/>
      <c r="AG37" s="113"/>
      <c r="AH37" s="142"/>
      <c r="AI37" s="122"/>
      <c r="AJ37" s="111"/>
      <c r="AK37" s="111"/>
      <c r="AL37" s="111"/>
      <c r="AM37" s="122"/>
      <c r="AN37" s="142"/>
      <c r="AO37" s="122"/>
      <c r="AP37" s="113">
        <f>AQ37+AR37</f>
        <v>24126</v>
      </c>
      <c r="AQ37" s="113">
        <v>24126</v>
      </c>
      <c r="AR37" s="112"/>
      <c r="AS37" s="113">
        <f>AP37</f>
        <v>24126</v>
      </c>
      <c r="AT37" s="188">
        <f>AQ37</f>
        <v>24126</v>
      </c>
      <c r="AU37" s="561">
        <f>AR37</f>
        <v>0</v>
      </c>
      <c r="AV37" s="473">
        <f t="shared" ref="AV37:AX44" si="99">R37+AD37+AP37</f>
        <v>24126</v>
      </c>
      <c r="AW37" s="111">
        <f t="shared" si="99"/>
        <v>24126</v>
      </c>
      <c r="AX37" s="111">
        <f t="shared" si="99"/>
        <v>0</v>
      </c>
      <c r="AY37" s="95"/>
      <c r="AZ37" s="111"/>
      <c r="BA37" s="111"/>
      <c r="BB37" s="502"/>
      <c r="BC37" s="502"/>
      <c r="BD37" s="502"/>
      <c r="BE37" s="502">
        <f t="shared" si="76"/>
        <v>0</v>
      </c>
      <c r="BF37" s="502"/>
      <c r="BG37" s="502"/>
      <c r="BH37" s="502"/>
      <c r="BI37" s="502"/>
      <c r="BJ37" s="502"/>
      <c r="BK37" s="644">
        <f t="shared" si="73"/>
        <v>0</v>
      </c>
      <c r="BL37" s="502"/>
      <c r="BM37" s="502"/>
      <c r="BN37" s="502"/>
      <c r="BO37" s="372" t="s">
        <v>351</v>
      </c>
      <c r="BP37" s="645">
        <f t="shared" si="77"/>
        <v>24126</v>
      </c>
    </row>
    <row r="38" spans="1:68" s="372" customFormat="1" ht="54">
      <c r="A38" s="183">
        <v>2</v>
      </c>
      <c r="B38" s="200" t="s">
        <v>118</v>
      </c>
      <c r="C38" s="200"/>
      <c r="D38" s="210"/>
      <c r="E38" s="189" t="s">
        <v>168</v>
      </c>
      <c r="F38" s="190" t="s">
        <v>186</v>
      </c>
      <c r="G38" s="201">
        <v>103315</v>
      </c>
      <c r="H38" s="186">
        <v>92984</v>
      </c>
      <c r="I38" s="186"/>
      <c r="J38" s="186"/>
      <c r="K38" s="186"/>
      <c r="L38" s="186">
        <v>47731</v>
      </c>
      <c r="M38" s="186">
        <v>45731</v>
      </c>
      <c r="N38" s="891">
        <f>O38</f>
        <v>38000</v>
      </c>
      <c r="O38" s="902">
        <v>38000</v>
      </c>
      <c r="P38" s="902">
        <v>0</v>
      </c>
      <c r="Q38" s="894"/>
      <c r="R38" s="504">
        <v>15000</v>
      </c>
      <c r="S38" s="142"/>
      <c r="T38" s="112"/>
      <c r="U38" s="112">
        <v>15000</v>
      </c>
      <c r="V38" s="142"/>
      <c r="W38" s="112"/>
      <c r="X38" s="111">
        <f>R38-U38</f>
        <v>0</v>
      </c>
      <c r="Y38" s="111"/>
      <c r="Z38" s="112"/>
      <c r="AA38" s="112"/>
      <c r="AB38" s="142"/>
      <c r="AC38" s="123"/>
      <c r="AD38" s="112">
        <v>3620</v>
      </c>
      <c r="AE38" s="114"/>
      <c r="AF38" s="112"/>
      <c r="AG38" s="113">
        <v>3620</v>
      </c>
      <c r="AH38" s="142"/>
      <c r="AI38" s="113"/>
      <c r="AJ38" s="111">
        <f>AD38-AG38</f>
        <v>0</v>
      </c>
      <c r="AK38" s="111"/>
      <c r="AL38" s="111"/>
      <c r="AM38" s="122"/>
      <c r="AN38" s="142"/>
      <c r="AO38" s="122"/>
      <c r="AP38" s="113">
        <v>19380</v>
      </c>
      <c r="AQ38" s="142"/>
      <c r="AR38" s="112"/>
      <c r="AS38" s="113">
        <f>AP38</f>
        <v>19380</v>
      </c>
      <c r="AT38" s="188"/>
      <c r="AU38" s="561"/>
      <c r="AV38" s="473">
        <f t="shared" si="99"/>
        <v>38000</v>
      </c>
      <c r="AW38" s="111">
        <f t="shared" si="99"/>
        <v>0</v>
      </c>
      <c r="AX38" s="111">
        <f t="shared" si="99"/>
        <v>0</v>
      </c>
      <c r="AY38" s="95"/>
      <c r="AZ38" s="111"/>
      <c r="BA38" s="111"/>
      <c r="BB38" s="502"/>
      <c r="BC38" s="502"/>
      <c r="BD38" s="502"/>
      <c r="BE38" s="502">
        <f t="shared" si="76"/>
        <v>0</v>
      </c>
      <c r="BF38" s="502"/>
      <c r="BG38" s="502"/>
      <c r="BH38" s="502"/>
      <c r="BI38" s="502"/>
      <c r="BJ38" s="502"/>
      <c r="BK38" s="644">
        <f t="shared" si="73"/>
        <v>0</v>
      </c>
      <c r="BL38" s="502"/>
      <c r="BM38" s="502"/>
      <c r="BN38" s="502"/>
      <c r="BO38" s="372" t="s">
        <v>352</v>
      </c>
      <c r="BP38" s="645">
        <f t="shared" si="77"/>
        <v>38000</v>
      </c>
    </row>
    <row r="39" spans="1:68" s="372" customFormat="1" ht="16.149999999999999" customHeight="1">
      <c r="A39" s="183"/>
      <c r="B39" s="574" t="s">
        <v>24</v>
      </c>
      <c r="C39" s="574"/>
      <c r="D39" s="210"/>
      <c r="E39" s="189"/>
      <c r="F39" s="190"/>
      <c r="G39" s="579">
        <f>SUM(G40:G44)</f>
        <v>166630</v>
      </c>
      <c r="H39" s="579">
        <f t="shared" ref="H39:AX39" si="100">SUM(H40:H44)</f>
        <v>142710</v>
      </c>
      <c r="I39" s="579"/>
      <c r="J39" s="579"/>
      <c r="K39" s="579"/>
      <c r="L39" s="579">
        <f t="shared" si="100"/>
        <v>68300</v>
      </c>
      <c r="M39" s="579">
        <f t="shared" si="100"/>
        <v>55800</v>
      </c>
      <c r="N39" s="906">
        <f t="shared" si="100"/>
        <v>73300</v>
      </c>
      <c r="O39" s="906">
        <f t="shared" si="100"/>
        <v>73300</v>
      </c>
      <c r="P39" s="906">
        <f t="shared" si="100"/>
        <v>0</v>
      </c>
      <c r="Q39" s="906">
        <f t="shared" si="100"/>
        <v>0</v>
      </c>
      <c r="R39" s="580">
        <f t="shared" si="100"/>
        <v>58000</v>
      </c>
      <c r="S39" s="579">
        <f t="shared" si="100"/>
        <v>0</v>
      </c>
      <c r="T39" s="579">
        <f t="shared" si="100"/>
        <v>0</v>
      </c>
      <c r="U39" s="579">
        <f t="shared" si="100"/>
        <v>52630</v>
      </c>
      <c r="V39" s="579">
        <f t="shared" si="100"/>
        <v>0</v>
      </c>
      <c r="W39" s="579">
        <f t="shared" si="100"/>
        <v>0</v>
      </c>
      <c r="X39" s="579">
        <f t="shared" si="100"/>
        <v>5370</v>
      </c>
      <c r="Y39" s="579">
        <f t="shared" si="100"/>
        <v>0</v>
      </c>
      <c r="Z39" s="579">
        <f t="shared" si="100"/>
        <v>0</v>
      </c>
      <c r="AA39" s="579">
        <f t="shared" si="100"/>
        <v>5111</v>
      </c>
      <c r="AB39" s="579">
        <f t="shared" si="100"/>
        <v>0</v>
      </c>
      <c r="AC39" s="579">
        <f t="shared" si="100"/>
        <v>0</v>
      </c>
      <c r="AD39" s="579">
        <f t="shared" si="100"/>
        <v>8300</v>
      </c>
      <c r="AE39" s="579">
        <f t="shared" si="100"/>
        <v>0</v>
      </c>
      <c r="AF39" s="579">
        <f t="shared" si="100"/>
        <v>0</v>
      </c>
      <c r="AG39" s="579">
        <f t="shared" si="100"/>
        <v>8300</v>
      </c>
      <c r="AH39" s="579">
        <f t="shared" si="100"/>
        <v>0</v>
      </c>
      <c r="AI39" s="579">
        <f t="shared" si="100"/>
        <v>0</v>
      </c>
      <c r="AJ39" s="579">
        <f t="shared" si="100"/>
        <v>0</v>
      </c>
      <c r="AK39" s="579">
        <f t="shared" si="100"/>
        <v>0</v>
      </c>
      <c r="AL39" s="579">
        <f t="shared" si="100"/>
        <v>0</v>
      </c>
      <c r="AM39" s="579">
        <f t="shared" si="100"/>
        <v>0</v>
      </c>
      <c r="AN39" s="579">
        <f t="shared" si="100"/>
        <v>0</v>
      </c>
      <c r="AO39" s="579">
        <f t="shared" si="100"/>
        <v>0</v>
      </c>
      <c r="AP39" s="579">
        <f t="shared" si="100"/>
        <v>7000</v>
      </c>
      <c r="AQ39" s="579">
        <f t="shared" si="100"/>
        <v>0</v>
      </c>
      <c r="AR39" s="581">
        <f t="shared" si="100"/>
        <v>0</v>
      </c>
      <c r="AS39" s="579">
        <f t="shared" si="100"/>
        <v>7000</v>
      </c>
      <c r="AT39" s="579">
        <f t="shared" si="100"/>
        <v>0</v>
      </c>
      <c r="AU39" s="579">
        <f t="shared" si="100"/>
        <v>0</v>
      </c>
      <c r="AV39" s="582">
        <f t="shared" si="100"/>
        <v>73300</v>
      </c>
      <c r="AW39" s="579">
        <f t="shared" si="100"/>
        <v>0</v>
      </c>
      <c r="AX39" s="579">
        <f t="shared" si="100"/>
        <v>0</v>
      </c>
      <c r="AY39" s="628"/>
      <c r="AZ39" s="579"/>
      <c r="BA39" s="579"/>
      <c r="BB39" s="580"/>
      <c r="BC39" s="580"/>
      <c r="BD39" s="580"/>
      <c r="BE39" s="502">
        <f t="shared" si="76"/>
        <v>0</v>
      </c>
      <c r="BF39" s="580"/>
      <c r="BG39" s="580"/>
      <c r="BH39" s="580"/>
      <c r="BI39" s="580"/>
      <c r="BJ39" s="580"/>
      <c r="BK39" s="644">
        <f t="shared" si="73"/>
        <v>0</v>
      </c>
      <c r="BL39" s="580"/>
      <c r="BM39" s="580"/>
      <c r="BN39" s="580"/>
      <c r="BP39" s="645">
        <f t="shared" si="77"/>
        <v>73300</v>
      </c>
    </row>
    <row r="40" spans="1:68" s="372" customFormat="1" ht="35.65" customHeight="1">
      <c r="A40" s="183">
        <v>1</v>
      </c>
      <c r="B40" s="200" t="s">
        <v>113</v>
      </c>
      <c r="C40" s="200"/>
      <c r="D40" s="210"/>
      <c r="E40" s="189" t="s">
        <v>166</v>
      </c>
      <c r="F40" s="210" t="s">
        <v>181</v>
      </c>
      <c r="G40" s="186">
        <v>49506</v>
      </c>
      <c r="H40" s="186">
        <v>40000</v>
      </c>
      <c r="I40" s="186"/>
      <c r="J40" s="186"/>
      <c r="K40" s="186"/>
      <c r="L40" s="186">
        <v>25100</v>
      </c>
      <c r="M40" s="186">
        <v>18100</v>
      </c>
      <c r="N40" s="891">
        <f t="shared" si="98"/>
        <v>21900</v>
      </c>
      <c r="O40" s="902">
        <v>21900</v>
      </c>
      <c r="P40" s="902">
        <v>0</v>
      </c>
      <c r="Q40" s="894"/>
      <c r="R40" s="504">
        <v>21600</v>
      </c>
      <c r="S40" s="142"/>
      <c r="T40" s="187"/>
      <c r="U40" s="112">
        <v>20803</v>
      </c>
      <c r="V40" s="142"/>
      <c r="W40" s="186"/>
      <c r="X40" s="111">
        <f t="shared" ref="X40:X42" si="101">R40-U40</f>
        <v>797</v>
      </c>
      <c r="Y40" s="111"/>
      <c r="Z40" s="111"/>
      <c r="AA40" s="112">
        <v>797</v>
      </c>
      <c r="AB40" s="142"/>
      <c r="AC40" s="123"/>
      <c r="AD40" s="112">
        <v>300</v>
      </c>
      <c r="AE40" s="114"/>
      <c r="AF40" s="117"/>
      <c r="AG40" s="113">
        <v>300</v>
      </c>
      <c r="AH40" s="142"/>
      <c r="AI40" s="113"/>
      <c r="AJ40" s="112"/>
      <c r="AK40" s="111"/>
      <c r="AL40" s="111"/>
      <c r="AM40" s="122"/>
      <c r="AN40" s="142"/>
      <c r="AO40" s="122"/>
      <c r="AP40" s="113"/>
      <c r="AQ40" s="142"/>
      <c r="AR40" s="123"/>
      <c r="AS40" s="113">
        <f t="shared" ref="AS40:AS44" si="102">AP40</f>
        <v>0</v>
      </c>
      <c r="AT40" s="188"/>
      <c r="AU40" s="561"/>
      <c r="AV40" s="473">
        <f t="shared" si="99"/>
        <v>21900</v>
      </c>
      <c r="AW40" s="111">
        <f t="shared" si="99"/>
        <v>0</v>
      </c>
      <c r="AX40" s="111">
        <f t="shared" si="99"/>
        <v>0</v>
      </c>
      <c r="AY40" s="95"/>
      <c r="AZ40" s="111"/>
      <c r="BA40" s="111"/>
      <c r="BB40" s="502"/>
      <c r="BC40" s="502"/>
      <c r="BD40" s="502"/>
      <c r="BE40" s="502">
        <f t="shared" si="76"/>
        <v>0</v>
      </c>
      <c r="BF40" s="502"/>
      <c r="BG40" s="502"/>
      <c r="BH40" s="502"/>
      <c r="BI40" s="502"/>
      <c r="BJ40" s="502"/>
      <c r="BK40" s="644">
        <f t="shared" si="73"/>
        <v>0</v>
      </c>
      <c r="BL40" s="502"/>
      <c r="BM40" s="502"/>
      <c r="BN40" s="502"/>
      <c r="BO40" s="372" t="s">
        <v>345</v>
      </c>
      <c r="BP40" s="645">
        <f t="shared" si="77"/>
        <v>21900</v>
      </c>
    </row>
    <row r="41" spans="1:68" s="372" customFormat="1" ht="38.1" customHeight="1">
      <c r="A41" s="183">
        <f>A40+1</f>
        <v>2</v>
      </c>
      <c r="B41" s="213" t="s">
        <v>114</v>
      </c>
      <c r="C41" s="213"/>
      <c r="D41" s="210"/>
      <c r="E41" s="189" t="s">
        <v>167</v>
      </c>
      <c r="F41" s="210" t="s">
        <v>182</v>
      </c>
      <c r="G41" s="186">
        <v>36612</v>
      </c>
      <c r="H41" s="186">
        <v>35000</v>
      </c>
      <c r="I41" s="186"/>
      <c r="J41" s="186"/>
      <c r="K41" s="186"/>
      <c r="L41" s="186">
        <v>12800</v>
      </c>
      <c r="M41" s="186">
        <v>12800</v>
      </c>
      <c r="N41" s="891">
        <f t="shared" si="98"/>
        <v>15000</v>
      </c>
      <c r="O41" s="902">
        <v>15000</v>
      </c>
      <c r="P41" s="902">
        <v>0</v>
      </c>
      <c r="Q41" s="894"/>
      <c r="R41" s="504">
        <v>15000</v>
      </c>
      <c r="S41" s="142"/>
      <c r="T41" s="187"/>
      <c r="U41" s="186">
        <v>10641</v>
      </c>
      <c r="V41" s="142"/>
      <c r="W41" s="186"/>
      <c r="X41" s="111">
        <f t="shared" si="101"/>
        <v>4359</v>
      </c>
      <c r="Y41" s="111"/>
      <c r="Z41" s="111"/>
      <c r="AA41" s="112">
        <v>4314</v>
      </c>
      <c r="AB41" s="142"/>
      <c r="AC41" s="112"/>
      <c r="AD41" s="112"/>
      <c r="AE41" s="114"/>
      <c r="AF41" s="117"/>
      <c r="AG41" s="113"/>
      <c r="AH41" s="142"/>
      <c r="AI41" s="122"/>
      <c r="AJ41" s="111"/>
      <c r="AK41" s="111"/>
      <c r="AL41" s="111"/>
      <c r="AM41" s="122"/>
      <c r="AN41" s="142"/>
      <c r="AO41" s="122"/>
      <c r="AP41" s="113"/>
      <c r="AQ41" s="142"/>
      <c r="AR41" s="123"/>
      <c r="AS41" s="113">
        <f t="shared" si="102"/>
        <v>0</v>
      </c>
      <c r="AT41" s="188"/>
      <c r="AU41" s="561"/>
      <c r="AV41" s="473">
        <f t="shared" si="99"/>
        <v>15000</v>
      </c>
      <c r="AW41" s="111">
        <f t="shared" si="99"/>
        <v>0</v>
      </c>
      <c r="AX41" s="111">
        <f t="shared" si="99"/>
        <v>0</v>
      </c>
      <c r="AY41" s="95"/>
      <c r="AZ41" s="111"/>
      <c r="BA41" s="111"/>
      <c r="BB41" s="502"/>
      <c r="BC41" s="502"/>
      <c r="BD41" s="502"/>
      <c r="BE41" s="502">
        <f t="shared" si="76"/>
        <v>0</v>
      </c>
      <c r="BF41" s="502"/>
      <c r="BG41" s="502"/>
      <c r="BH41" s="502"/>
      <c r="BI41" s="502"/>
      <c r="BJ41" s="502"/>
      <c r="BK41" s="644">
        <f t="shared" si="73"/>
        <v>0</v>
      </c>
      <c r="BL41" s="502"/>
      <c r="BM41" s="502"/>
      <c r="BN41" s="502"/>
      <c r="BO41" s="372" t="s">
        <v>345</v>
      </c>
      <c r="BP41" s="645">
        <f t="shared" si="77"/>
        <v>15000</v>
      </c>
    </row>
    <row r="42" spans="1:68" s="372" customFormat="1" ht="37.15" customHeight="1">
      <c r="A42" s="183">
        <f>A41+1</f>
        <v>3</v>
      </c>
      <c r="B42" s="213" t="s">
        <v>115</v>
      </c>
      <c r="C42" s="213"/>
      <c r="D42" s="210"/>
      <c r="E42" s="189" t="s">
        <v>167</v>
      </c>
      <c r="F42" s="210" t="s">
        <v>183</v>
      </c>
      <c r="G42" s="186">
        <v>36525</v>
      </c>
      <c r="H42" s="186">
        <v>32710</v>
      </c>
      <c r="I42" s="186"/>
      <c r="J42" s="186"/>
      <c r="K42" s="186"/>
      <c r="L42" s="186">
        <v>12800</v>
      </c>
      <c r="M42" s="186">
        <v>9300</v>
      </c>
      <c r="N42" s="891">
        <f t="shared" si="98"/>
        <v>21000</v>
      </c>
      <c r="O42" s="902">
        <v>21000</v>
      </c>
      <c r="P42" s="902">
        <v>0</v>
      </c>
      <c r="Q42" s="894"/>
      <c r="R42" s="506">
        <v>10000</v>
      </c>
      <c r="S42" s="186"/>
      <c r="T42" s="187"/>
      <c r="U42" s="186">
        <v>9786</v>
      </c>
      <c r="V42" s="142"/>
      <c r="W42" s="122"/>
      <c r="X42" s="111">
        <f t="shared" si="101"/>
        <v>214</v>
      </c>
      <c r="Y42" s="111"/>
      <c r="Z42" s="112"/>
      <c r="AA42" s="112"/>
      <c r="AB42" s="142"/>
      <c r="AC42" s="112"/>
      <c r="AD42" s="112">
        <v>4000</v>
      </c>
      <c r="AE42" s="114"/>
      <c r="AF42" s="112"/>
      <c r="AG42" s="113">
        <v>4000</v>
      </c>
      <c r="AH42" s="142"/>
      <c r="AI42" s="113"/>
      <c r="AJ42" s="111">
        <f t="shared" ref="AJ42:AJ44" si="103">AD42-AG42</f>
        <v>0</v>
      </c>
      <c r="AK42" s="111"/>
      <c r="AL42" s="111"/>
      <c r="AM42" s="122"/>
      <c r="AN42" s="142"/>
      <c r="AO42" s="122"/>
      <c r="AP42" s="113">
        <v>7000</v>
      </c>
      <c r="AQ42" s="142"/>
      <c r="AR42" s="112"/>
      <c r="AS42" s="113">
        <f t="shared" si="102"/>
        <v>7000</v>
      </c>
      <c r="AT42" s="188"/>
      <c r="AU42" s="561"/>
      <c r="AV42" s="473">
        <f t="shared" si="99"/>
        <v>21000</v>
      </c>
      <c r="AW42" s="111">
        <f t="shared" si="99"/>
        <v>0</v>
      </c>
      <c r="AX42" s="111">
        <f t="shared" si="99"/>
        <v>0</v>
      </c>
      <c r="AY42" s="95"/>
      <c r="AZ42" s="111"/>
      <c r="BA42" s="111"/>
      <c r="BB42" s="502"/>
      <c r="BC42" s="502"/>
      <c r="BD42" s="502"/>
      <c r="BE42" s="502">
        <f t="shared" si="76"/>
        <v>0</v>
      </c>
      <c r="BF42" s="502"/>
      <c r="BG42" s="502"/>
      <c r="BH42" s="502"/>
      <c r="BI42" s="502"/>
      <c r="BJ42" s="502"/>
      <c r="BK42" s="644">
        <f t="shared" si="73"/>
        <v>0</v>
      </c>
      <c r="BL42" s="502"/>
      <c r="BM42" s="502"/>
      <c r="BN42" s="502"/>
      <c r="BO42" s="372" t="s">
        <v>353</v>
      </c>
      <c r="BP42" s="645">
        <f t="shared" si="77"/>
        <v>21000</v>
      </c>
    </row>
    <row r="43" spans="1:68" s="372" customFormat="1" ht="54">
      <c r="A43" s="183">
        <f>A42+1</f>
        <v>4</v>
      </c>
      <c r="B43" s="213" t="s">
        <v>116</v>
      </c>
      <c r="C43" s="213"/>
      <c r="D43" s="210"/>
      <c r="E43" s="189"/>
      <c r="F43" s="190" t="s">
        <v>184</v>
      </c>
      <c r="G43" s="186">
        <v>28891</v>
      </c>
      <c r="H43" s="186">
        <v>23000</v>
      </c>
      <c r="I43" s="186"/>
      <c r="J43" s="186"/>
      <c r="K43" s="186"/>
      <c r="L43" s="186">
        <v>10000</v>
      </c>
      <c r="M43" s="186">
        <v>8000</v>
      </c>
      <c r="N43" s="891">
        <f t="shared" si="98"/>
        <v>11000</v>
      </c>
      <c r="O43" s="902">
        <v>11000</v>
      </c>
      <c r="P43" s="902">
        <v>0</v>
      </c>
      <c r="Q43" s="894"/>
      <c r="R43" s="506">
        <v>7000</v>
      </c>
      <c r="S43" s="142"/>
      <c r="T43" s="187"/>
      <c r="U43" s="112">
        <v>7000</v>
      </c>
      <c r="V43" s="142"/>
      <c r="W43" s="112"/>
      <c r="X43" s="111">
        <f>R43-U43</f>
        <v>0</v>
      </c>
      <c r="Y43" s="111"/>
      <c r="Z43" s="112"/>
      <c r="AA43" s="112"/>
      <c r="AB43" s="142"/>
      <c r="AC43" s="123"/>
      <c r="AD43" s="112">
        <v>4000</v>
      </c>
      <c r="AE43" s="114"/>
      <c r="AF43" s="112"/>
      <c r="AG43" s="113">
        <v>4000</v>
      </c>
      <c r="AH43" s="142"/>
      <c r="AI43" s="113"/>
      <c r="AJ43" s="111">
        <f t="shared" si="103"/>
        <v>0</v>
      </c>
      <c r="AK43" s="111"/>
      <c r="AL43" s="111"/>
      <c r="AM43" s="122"/>
      <c r="AN43" s="142"/>
      <c r="AO43" s="122"/>
      <c r="AP43" s="113"/>
      <c r="AQ43" s="142"/>
      <c r="AR43" s="123"/>
      <c r="AS43" s="113">
        <f t="shared" si="102"/>
        <v>0</v>
      </c>
      <c r="AT43" s="188"/>
      <c r="AU43" s="561"/>
      <c r="AV43" s="473">
        <f t="shared" si="99"/>
        <v>11000</v>
      </c>
      <c r="AW43" s="111">
        <f t="shared" si="99"/>
        <v>0</v>
      </c>
      <c r="AX43" s="111">
        <f t="shared" si="99"/>
        <v>0</v>
      </c>
      <c r="AY43" s="95"/>
      <c r="AZ43" s="111"/>
      <c r="BA43" s="111"/>
      <c r="BB43" s="502"/>
      <c r="BC43" s="502"/>
      <c r="BD43" s="502"/>
      <c r="BE43" s="502">
        <f t="shared" si="76"/>
        <v>0</v>
      </c>
      <c r="BF43" s="502"/>
      <c r="BG43" s="502"/>
      <c r="BH43" s="502"/>
      <c r="BI43" s="502"/>
      <c r="BJ43" s="502"/>
      <c r="BK43" s="644">
        <f t="shared" si="73"/>
        <v>0</v>
      </c>
      <c r="BL43" s="502"/>
      <c r="BM43" s="502"/>
      <c r="BN43" s="502"/>
      <c r="BO43" s="372" t="s">
        <v>345</v>
      </c>
      <c r="BP43" s="645">
        <f t="shared" si="77"/>
        <v>11000</v>
      </c>
    </row>
    <row r="44" spans="1:68" s="372" customFormat="1" ht="62.65" customHeight="1">
      <c r="A44" s="183">
        <f>A43+1</f>
        <v>5</v>
      </c>
      <c r="B44" s="200" t="s">
        <v>117</v>
      </c>
      <c r="C44" s="200"/>
      <c r="D44" s="210"/>
      <c r="E44" s="189"/>
      <c r="F44" s="190" t="s">
        <v>185</v>
      </c>
      <c r="G44" s="201">
        <v>15096</v>
      </c>
      <c r="H44" s="201">
        <v>12000</v>
      </c>
      <c r="I44" s="201"/>
      <c r="J44" s="201"/>
      <c r="K44" s="201"/>
      <c r="L44" s="201">
        <v>7600</v>
      </c>
      <c r="M44" s="201">
        <v>7600</v>
      </c>
      <c r="N44" s="891">
        <f t="shared" si="98"/>
        <v>4400</v>
      </c>
      <c r="O44" s="902">
        <v>4400</v>
      </c>
      <c r="P44" s="902">
        <v>0</v>
      </c>
      <c r="Q44" s="894"/>
      <c r="R44" s="506">
        <v>4400</v>
      </c>
      <c r="S44" s="142"/>
      <c r="T44" s="123"/>
      <c r="U44" s="112">
        <v>4400</v>
      </c>
      <c r="V44" s="142"/>
      <c r="W44" s="112"/>
      <c r="X44" s="111">
        <f>R44-U44</f>
        <v>0</v>
      </c>
      <c r="Y44" s="111"/>
      <c r="Z44" s="112"/>
      <c r="AA44" s="112"/>
      <c r="AB44" s="142"/>
      <c r="AC44" s="123"/>
      <c r="AD44" s="112"/>
      <c r="AE44" s="114"/>
      <c r="AF44" s="117"/>
      <c r="AG44" s="113">
        <f t="shared" ref="AG44" si="104">AH44+AI44</f>
        <v>0</v>
      </c>
      <c r="AH44" s="142"/>
      <c r="AI44" s="122"/>
      <c r="AJ44" s="111">
        <f t="shared" si="103"/>
        <v>0</v>
      </c>
      <c r="AK44" s="111"/>
      <c r="AL44" s="111"/>
      <c r="AM44" s="122"/>
      <c r="AN44" s="142"/>
      <c r="AO44" s="122"/>
      <c r="AP44" s="113"/>
      <c r="AQ44" s="142"/>
      <c r="AR44" s="123"/>
      <c r="AS44" s="113">
        <f t="shared" si="102"/>
        <v>0</v>
      </c>
      <c r="AT44" s="188"/>
      <c r="AU44" s="561"/>
      <c r="AV44" s="473">
        <f t="shared" si="99"/>
        <v>4400</v>
      </c>
      <c r="AW44" s="111">
        <f t="shared" si="99"/>
        <v>0</v>
      </c>
      <c r="AX44" s="111">
        <f t="shared" si="99"/>
        <v>0</v>
      </c>
      <c r="AY44" s="95"/>
      <c r="AZ44" s="111"/>
      <c r="BA44" s="111"/>
      <c r="BB44" s="502"/>
      <c r="BC44" s="502"/>
      <c r="BD44" s="502"/>
      <c r="BE44" s="502">
        <f t="shared" si="76"/>
        <v>0</v>
      </c>
      <c r="BF44" s="502"/>
      <c r="BG44" s="502"/>
      <c r="BH44" s="502"/>
      <c r="BI44" s="502"/>
      <c r="BJ44" s="502"/>
      <c r="BK44" s="644">
        <f t="shared" si="73"/>
        <v>0</v>
      </c>
      <c r="BL44" s="502"/>
      <c r="BM44" s="502"/>
      <c r="BN44" s="502"/>
      <c r="BO44" s="372" t="s">
        <v>349</v>
      </c>
      <c r="BP44" s="645">
        <f t="shared" si="77"/>
        <v>4400</v>
      </c>
    </row>
    <row r="45" spans="1:68" s="372" customFormat="1" ht="50.1" customHeight="1">
      <c r="A45" s="583" t="s">
        <v>28</v>
      </c>
      <c r="B45" s="249" t="s">
        <v>257</v>
      </c>
      <c r="C45" s="249"/>
      <c r="D45" s="210"/>
      <c r="E45" s="189"/>
      <c r="F45" s="584"/>
      <c r="G45" s="568">
        <f>G46</f>
        <v>257728</v>
      </c>
      <c r="H45" s="568">
        <f>H46</f>
        <v>214598</v>
      </c>
      <c r="I45" s="568"/>
      <c r="J45" s="568"/>
      <c r="K45" s="568"/>
      <c r="L45" s="568">
        <f t="shared" ref="L45:AX45" si="105">L46</f>
        <v>0</v>
      </c>
      <c r="M45" s="568">
        <f t="shared" si="105"/>
        <v>0</v>
      </c>
      <c r="N45" s="904">
        <f t="shared" si="105"/>
        <v>129000</v>
      </c>
      <c r="O45" s="904">
        <f t="shared" si="105"/>
        <v>129000</v>
      </c>
      <c r="P45" s="904">
        <f t="shared" si="105"/>
        <v>0</v>
      </c>
      <c r="Q45" s="904">
        <f t="shared" si="105"/>
        <v>0</v>
      </c>
      <c r="R45" s="569">
        <f t="shared" si="105"/>
        <v>30000</v>
      </c>
      <c r="S45" s="568">
        <f t="shared" si="105"/>
        <v>0</v>
      </c>
      <c r="T45" s="568">
        <f t="shared" si="105"/>
        <v>0</v>
      </c>
      <c r="U45" s="568">
        <f t="shared" si="105"/>
        <v>29943</v>
      </c>
      <c r="V45" s="568">
        <f t="shared" si="105"/>
        <v>0</v>
      </c>
      <c r="W45" s="568">
        <f t="shared" si="105"/>
        <v>0</v>
      </c>
      <c r="X45" s="568">
        <f t="shared" si="105"/>
        <v>57</v>
      </c>
      <c r="Y45" s="568">
        <f t="shared" si="105"/>
        <v>0</v>
      </c>
      <c r="Z45" s="568">
        <f t="shared" si="105"/>
        <v>0</v>
      </c>
      <c r="AA45" s="568">
        <f t="shared" si="105"/>
        <v>57</v>
      </c>
      <c r="AB45" s="568">
        <f t="shared" si="105"/>
        <v>0</v>
      </c>
      <c r="AC45" s="568">
        <f t="shared" si="105"/>
        <v>0</v>
      </c>
      <c r="AD45" s="568">
        <f t="shared" si="105"/>
        <v>0</v>
      </c>
      <c r="AE45" s="568">
        <f t="shared" si="105"/>
        <v>0</v>
      </c>
      <c r="AF45" s="568">
        <f t="shared" si="105"/>
        <v>0</v>
      </c>
      <c r="AG45" s="568">
        <f t="shared" si="105"/>
        <v>0</v>
      </c>
      <c r="AH45" s="568">
        <f t="shared" si="105"/>
        <v>0</v>
      </c>
      <c r="AI45" s="568">
        <f t="shared" si="105"/>
        <v>0</v>
      </c>
      <c r="AJ45" s="568">
        <f t="shared" si="105"/>
        <v>0</v>
      </c>
      <c r="AK45" s="568">
        <f t="shared" si="105"/>
        <v>0</v>
      </c>
      <c r="AL45" s="568">
        <f t="shared" si="105"/>
        <v>0</v>
      </c>
      <c r="AM45" s="568">
        <f t="shared" si="105"/>
        <v>0</v>
      </c>
      <c r="AN45" s="568">
        <f t="shared" si="105"/>
        <v>0</v>
      </c>
      <c r="AO45" s="568">
        <f t="shared" si="105"/>
        <v>0</v>
      </c>
      <c r="AP45" s="568">
        <f t="shared" si="105"/>
        <v>21407</v>
      </c>
      <c r="AQ45" s="568">
        <f t="shared" si="105"/>
        <v>0</v>
      </c>
      <c r="AR45" s="570">
        <f t="shared" si="105"/>
        <v>0</v>
      </c>
      <c r="AS45" s="568">
        <f t="shared" si="105"/>
        <v>21407</v>
      </c>
      <c r="AT45" s="568">
        <f t="shared" si="105"/>
        <v>0</v>
      </c>
      <c r="AU45" s="568">
        <f t="shared" si="105"/>
        <v>0</v>
      </c>
      <c r="AV45" s="571">
        <f t="shared" si="105"/>
        <v>51407</v>
      </c>
      <c r="AW45" s="568">
        <f t="shared" si="105"/>
        <v>0</v>
      </c>
      <c r="AX45" s="568">
        <f t="shared" si="105"/>
        <v>0</v>
      </c>
      <c r="AY45" s="625"/>
      <c r="AZ45" s="568"/>
      <c r="BA45" s="568"/>
      <c r="BB45" s="569"/>
      <c r="BC45" s="569"/>
      <c r="BD45" s="569"/>
      <c r="BE45" s="502">
        <f t="shared" si="76"/>
        <v>0</v>
      </c>
      <c r="BF45" s="569"/>
      <c r="BG45" s="569"/>
      <c r="BH45" s="569"/>
      <c r="BI45" s="569"/>
      <c r="BJ45" s="569"/>
      <c r="BK45" s="644">
        <f t="shared" si="73"/>
        <v>0</v>
      </c>
      <c r="BL45" s="569"/>
      <c r="BM45" s="569"/>
      <c r="BN45" s="569"/>
      <c r="BP45" s="645">
        <f t="shared" si="77"/>
        <v>51407</v>
      </c>
    </row>
    <row r="46" spans="1:68" s="372" customFormat="1" ht="10.15" customHeight="1">
      <c r="A46" s="583"/>
      <c r="B46" s="574" t="s">
        <v>25</v>
      </c>
      <c r="C46" s="574"/>
      <c r="D46" s="210"/>
      <c r="E46" s="189"/>
      <c r="F46" s="584"/>
      <c r="G46" s="579">
        <f>SUM(G47:G48)</f>
        <v>257728</v>
      </c>
      <c r="H46" s="579">
        <f t="shared" ref="H46:AX46" si="106">SUM(H47:H48)</f>
        <v>214598</v>
      </c>
      <c r="I46" s="579"/>
      <c r="J46" s="579"/>
      <c r="K46" s="579"/>
      <c r="L46" s="579">
        <f t="shared" si="106"/>
        <v>0</v>
      </c>
      <c r="M46" s="579">
        <f t="shared" si="106"/>
        <v>0</v>
      </c>
      <c r="N46" s="906">
        <f t="shared" si="106"/>
        <v>129000</v>
      </c>
      <c r="O46" s="906">
        <f t="shared" si="106"/>
        <v>129000</v>
      </c>
      <c r="P46" s="906">
        <f t="shared" si="106"/>
        <v>0</v>
      </c>
      <c r="Q46" s="906">
        <f t="shared" si="106"/>
        <v>0</v>
      </c>
      <c r="R46" s="580">
        <f t="shared" si="106"/>
        <v>30000</v>
      </c>
      <c r="S46" s="579">
        <f t="shared" si="106"/>
        <v>0</v>
      </c>
      <c r="T46" s="579">
        <f t="shared" si="106"/>
        <v>0</v>
      </c>
      <c r="U46" s="579">
        <f t="shared" si="106"/>
        <v>29943</v>
      </c>
      <c r="V46" s="579">
        <f t="shared" si="106"/>
        <v>0</v>
      </c>
      <c r="W46" s="579">
        <f t="shared" si="106"/>
        <v>0</v>
      </c>
      <c r="X46" s="579">
        <f t="shared" si="106"/>
        <v>57</v>
      </c>
      <c r="Y46" s="579">
        <f t="shared" si="106"/>
        <v>0</v>
      </c>
      <c r="Z46" s="579">
        <f t="shared" si="106"/>
        <v>0</v>
      </c>
      <c r="AA46" s="579">
        <f t="shared" si="106"/>
        <v>57</v>
      </c>
      <c r="AB46" s="579">
        <f t="shared" si="106"/>
        <v>0</v>
      </c>
      <c r="AC46" s="579">
        <f t="shared" si="106"/>
        <v>0</v>
      </c>
      <c r="AD46" s="579">
        <f t="shared" si="106"/>
        <v>0</v>
      </c>
      <c r="AE46" s="579">
        <f t="shared" si="106"/>
        <v>0</v>
      </c>
      <c r="AF46" s="579">
        <f t="shared" si="106"/>
        <v>0</v>
      </c>
      <c r="AG46" s="579">
        <f t="shared" si="106"/>
        <v>0</v>
      </c>
      <c r="AH46" s="579">
        <f t="shared" si="106"/>
        <v>0</v>
      </c>
      <c r="AI46" s="579">
        <f t="shared" si="106"/>
        <v>0</v>
      </c>
      <c r="AJ46" s="579">
        <f t="shared" si="106"/>
        <v>0</v>
      </c>
      <c r="AK46" s="579">
        <f t="shared" si="106"/>
        <v>0</v>
      </c>
      <c r="AL46" s="579">
        <f t="shared" si="106"/>
        <v>0</v>
      </c>
      <c r="AM46" s="579">
        <f t="shared" si="106"/>
        <v>0</v>
      </c>
      <c r="AN46" s="579">
        <f t="shared" si="106"/>
        <v>0</v>
      </c>
      <c r="AO46" s="579">
        <f t="shared" si="106"/>
        <v>0</v>
      </c>
      <c r="AP46" s="579">
        <f t="shared" si="106"/>
        <v>21407</v>
      </c>
      <c r="AQ46" s="579">
        <f t="shared" si="106"/>
        <v>0</v>
      </c>
      <c r="AR46" s="581">
        <f t="shared" si="106"/>
        <v>0</v>
      </c>
      <c r="AS46" s="579">
        <f t="shared" si="106"/>
        <v>21407</v>
      </c>
      <c r="AT46" s="579">
        <f t="shared" si="106"/>
        <v>0</v>
      </c>
      <c r="AU46" s="579">
        <f t="shared" si="106"/>
        <v>0</v>
      </c>
      <c r="AV46" s="582">
        <f t="shared" si="106"/>
        <v>51407</v>
      </c>
      <c r="AW46" s="579">
        <f t="shared" si="106"/>
        <v>0</v>
      </c>
      <c r="AX46" s="579">
        <f t="shared" si="106"/>
        <v>0</v>
      </c>
      <c r="AY46" s="628"/>
      <c r="AZ46" s="579"/>
      <c r="BA46" s="579"/>
      <c r="BB46" s="580"/>
      <c r="BC46" s="580"/>
      <c r="BD46" s="580"/>
      <c r="BE46" s="502">
        <f t="shared" si="76"/>
        <v>0</v>
      </c>
      <c r="BF46" s="580"/>
      <c r="BG46" s="580"/>
      <c r="BH46" s="580"/>
      <c r="BI46" s="580"/>
      <c r="BJ46" s="580"/>
      <c r="BK46" s="644">
        <f t="shared" si="73"/>
        <v>0</v>
      </c>
      <c r="BL46" s="580"/>
      <c r="BM46" s="580"/>
      <c r="BN46" s="580"/>
      <c r="BP46" s="645">
        <f t="shared" si="77"/>
        <v>51407</v>
      </c>
    </row>
    <row r="47" spans="1:68" s="372" customFormat="1" ht="54">
      <c r="A47" s="183">
        <v>1</v>
      </c>
      <c r="B47" s="217" t="s">
        <v>119</v>
      </c>
      <c r="C47" s="217"/>
      <c r="D47" s="179" t="s">
        <v>156</v>
      </c>
      <c r="E47" s="179" t="s">
        <v>169</v>
      </c>
      <c r="F47" s="179" t="s">
        <v>187</v>
      </c>
      <c r="G47" s="201">
        <v>99588</v>
      </c>
      <c r="H47" s="201">
        <v>94598</v>
      </c>
      <c r="I47" s="201"/>
      <c r="J47" s="201"/>
      <c r="K47" s="201"/>
      <c r="L47" s="186"/>
      <c r="M47" s="186"/>
      <c r="N47" s="891">
        <f t="shared" si="98"/>
        <v>17000</v>
      </c>
      <c r="O47" s="902">
        <v>17000</v>
      </c>
      <c r="P47" s="902">
        <v>0</v>
      </c>
      <c r="Q47" s="894"/>
      <c r="R47" s="504">
        <v>15000</v>
      </c>
      <c r="S47" s="142"/>
      <c r="T47" s="112"/>
      <c r="U47" s="112">
        <v>14943</v>
      </c>
      <c r="V47" s="142"/>
      <c r="W47" s="112"/>
      <c r="X47" s="111">
        <f t="shared" ref="X47:X48" si="107">R47-U47</f>
        <v>57</v>
      </c>
      <c r="Y47" s="111"/>
      <c r="Z47" s="112"/>
      <c r="AA47" s="117">
        <v>57</v>
      </c>
      <c r="AB47" s="142"/>
      <c r="AC47" s="117"/>
      <c r="AD47" s="112"/>
      <c r="AE47" s="114"/>
      <c r="AF47" s="117"/>
      <c r="AG47" s="113"/>
      <c r="AH47" s="142"/>
      <c r="AI47" s="122"/>
      <c r="AJ47" s="111"/>
      <c r="AK47" s="111"/>
      <c r="AL47" s="111"/>
      <c r="AM47" s="122"/>
      <c r="AN47" s="142"/>
      <c r="AO47" s="122"/>
      <c r="AP47" s="113">
        <v>2000</v>
      </c>
      <c r="AQ47" s="142"/>
      <c r="AR47" s="112"/>
      <c r="AS47" s="113">
        <f>AP47</f>
        <v>2000</v>
      </c>
      <c r="AT47" s="188"/>
      <c r="AU47" s="561"/>
      <c r="AV47" s="473">
        <f t="shared" ref="AV47:AX48" si="108">R47+AD47+AP47</f>
        <v>17000</v>
      </c>
      <c r="AW47" s="111">
        <f t="shared" si="108"/>
        <v>0</v>
      </c>
      <c r="AX47" s="111">
        <f t="shared" si="108"/>
        <v>0</v>
      </c>
      <c r="AY47" s="95"/>
      <c r="AZ47" s="111"/>
      <c r="BA47" s="111"/>
      <c r="BB47" s="502"/>
      <c r="BC47" s="502"/>
      <c r="BD47" s="502"/>
      <c r="BE47" s="502">
        <f t="shared" si="76"/>
        <v>0</v>
      </c>
      <c r="BF47" s="502"/>
      <c r="BG47" s="502"/>
      <c r="BH47" s="502"/>
      <c r="BI47" s="502"/>
      <c r="BJ47" s="502"/>
      <c r="BK47" s="644">
        <f t="shared" si="73"/>
        <v>0</v>
      </c>
      <c r="BL47" s="502"/>
      <c r="BM47" s="502"/>
      <c r="BN47" s="502"/>
      <c r="BO47" s="372" t="s">
        <v>354</v>
      </c>
      <c r="BP47" s="645">
        <f t="shared" si="77"/>
        <v>17000</v>
      </c>
    </row>
    <row r="48" spans="1:68" s="588" customFormat="1" ht="54">
      <c r="A48" s="218">
        <v>2</v>
      </c>
      <c r="B48" s="219" t="s">
        <v>120</v>
      </c>
      <c r="C48" s="219"/>
      <c r="D48" s="220" t="s">
        <v>157</v>
      </c>
      <c r="E48" s="220" t="s">
        <v>169</v>
      </c>
      <c r="F48" s="221" t="s">
        <v>188</v>
      </c>
      <c r="G48" s="222">
        <v>158140</v>
      </c>
      <c r="H48" s="222">
        <v>120000</v>
      </c>
      <c r="I48" s="222"/>
      <c r="J48" s="222"/>
      <c r="K48" s="222"/>
      <c r="L48" s="187"/>
      <c r="M48" s="187"/>
      <c r="N48" s="907">
        <f t="shared" si="98"/>
        <v>112000</v>
      </c>
      <c r="O48" s="900">
        <v>112000</v>
      </c>
      <c r="P48" s="900">
        <v>0</v>
      </c>
      <c r="Q48" s="908"/>
      <c r="R48" s="504">
        <v>15000</v>
      </c>
      <c r="S48" s="560"/>
      <c r="T48" s="112"/>
      <c r="U48" s="112">
        <v>15000</v>
      </c>
      <c r="V48" s="560"/>
      <c r="W48" s="112"/>
      <c r="X48" s="111">
        <f t="shared" si="107"/>
        <v>0</v>
      </c>
      <c r="Y48" s="111"/>
      <c r="Z48" s="112"/>
      <c r="AA48" s="112"/>
      <c r="AB48" s="560"/>
      <c r="AC48" s="123"/>
      <c r="AD48" s="112"/>
      <c r="AE48" s="143"/>
      <c r="AF48" s="117"/>
      <c r="AG48" s="112"/>
      <c r="AH48" s="560"/>
      <c r="AI48" s="123"/>
      <c r="AJ48" s="111"/>
      <c r="AK48" s="111"/>
      <c r="AL48" s="111"/>
      <c r="AM48" s="123"/>
      <c r="AN48" s="560"/>
      <c r="AO48" s="123"/>
      <c r="AP48" s="112">
        <v>19407</v>
      </c>
      <c r="AQ48" s="560"/>
      <c r="AR48" s="112"/>
      <c r="AS48" s="112">
        <f>AP48</f>
        <v>19407</v>
      </c>
      <c r="AT48" s="224"/>
      <c r="AU48" s="586"/>
      <c r="AV48" s="473">
        <f t="shared" si="108"/>
        <v>34407</v>
      </c>
      <c r="AW48" s="111">
        <f t="shared" si="108"/>
        <v>0</v>
      </c>
      <c r="AX48" s="111">
        <f t="shared" si="108"/>
        <v>0</v>
      </c>
      <c r="AY48" s="95"/>
      <c r="AZ48" s="111"/>
      <c r="BA48" s="111"/>
      <c r="BB48" s="502"/>
      <c r="BC48" s="502"/>
      <c r="BD48" s="502"/>
      <c r="BE48" s="502">
        <f t="shared" si="76"/>
        <v>0</v>
      </c>
      <c r="BF48" s="502"/>
      <c r="BG48" s="502"/>
      <c r="BH48" s="502"/>
      <c r="BI48" s="502"/>
      <c r="BJ48" s="502"/>
      <c r="BK48" s="644">
        <f t="shared" si="73"/>
        <v>0</v>
      </c>
      <c r="BL48" s="502"/>
      <c r="BM48" s="502"/>
      <c r="BN48" s="502"/>
      <c r="BO48" s="587" t="s">
        <v>345</v>
      </c>
      <c r="BP48" s="645">
        <f t="shared" si="77"/>
        <v>34407</v>
      </c>
    </row>
    <row r="49" spans="1:68" s="566" customFormat="1" ht="33.6" customHeight="1">
      <c r="A49" s="539">
        <v>3</v>
      </c>
      <c r="B49" s="562" t="s">
        <v>125</v>
      </c>
      <c r="C49" s="562"/>
      <c r="D49" s="535"/>
      <c r="E49" s="536"/>
      <c r="F49" s="589"/>
      <c r="G49" s="531">
        <f>G50</f>
        <v>157000</v>
      </c>
      <c r="H49" s="531">
        <f t="shared" ref="H49:AX52" si="109">H50</f>
        <v>108000</v>
      </c>
      <c r="I49" s="531"/>
      <c r="J49" s="531"/>
      <c r="K49" s="531"/>
      <c r="L49" s="531">
        <f t="shared" si="109"/>
        <v>0</v>
      </c>
      <c r="M49" s="531">
        <f t="shared" si="109"/>
        <v>0</v>
      </c>
      <c r="N49" s="903">
        <f t="shared" si="109"/>
        <v>108000</v>
      </c>
      <c r="O49" s="903">
        <f t="shared" si="109"/>
        <v>108000</v>
      </c>
      <c r="P49" s="903">
        <f t="shared" si="109"/>
        <v>0</v>
      </c>
      <c r="Q49" s="903">
        <f t="shared" si="109"/>
        <v>0</v>
      </c>
      <c r="R49" s="531">
        <f t="shared" si="109"/>
        <v>15000</v>
      </c>
      <c r="S49" s="531">
        <f t="shared" si="109"/>
        <v>0</v>
      </c>
      <c r="T49" s="531">
        <f t="shared" si="109"/>
        <v>0</v>
      </c>
      <c r="U49" s="531">
        <f t="shared" si="109"/>
        <v>11552</v>
      </c>
      <c r="V49" s="531">
        <f t="shared" si="109"/>
        <v>0</v>
      </c>
      <c r="W49" s="531">
        <f t="shared" si="109"/>
        <v>0</v>
      </c>
      <c r="X49" s="531">
        <f t="shared" si="109"/>
        <v>3448</v>
      </c>
      <c r="Y49" s="531">
        <f t="shared" si="109"/>
        <v>0</v>
      </c>
      <c r="Z49" s="531">
        <f t="shared" si="109"/>
        <v>0</v>
      </c>
      <c r="AA49" s="531">
        <f t="shared" si="109"/>
        <v>3448</v>
      </c>
      <c r="AB49" s="531">
        <f t="shared" si="109"/>
        <v>0</v>
      </c>
      <c r="AC49" s="531">
        <f t="shared" si="109"/>
        <v>0</v>
      </c>
      <c r="AD49" s="531">
        <f t="shared" si="109"/>
        <v>0</v>
      </c>
      <c r="AE49" s="531">
        <f t="shared" si="109"/>
        <v>0</v>
      </c>
      <c r="AF49" s="531">
        <f t="shared" si="109"/>
        <v>0</v>
      </c>
      <c r="AG49" s="531">
        <f t="shared" si="109"/>
        <v>0</v>
      </c>
      <c r="AH49" s="531">
        <f t="shared" si="109"/>
        <v>0</v>
      </c>
      <c r="AI49" s="531">
        <f t="shared" si="109"/>
        <v>0</v>
      </c>
      <c r="AJ49" s="531">
        <f t="shared" si="109"/>
        <v>0</v>
      </c>
      <c r="AK49" s="531">
        <f t="shared" si="109"/>
        <v>0</v>
      </c>
      <c r="AL49" s="531">
        <f t="shared" si="109"/>
        <v>0</v>
      </c>
      <c r="AM49" s="531">
        <f t="shared" si="109"/>
        <v>0</v>
      </c>
      <c r="AN49" s="531">
        <f t="shared" si="109"/>
        <v>0</v>
      </c>
      <c r="AO49" s="531">
        <f t="shared" si="109"/>
        <v>0</v>
      </c>
      <c r="AP49" s="531">
        <f t="shared" si="109"/>
        <v>50000</v>
      </c>
      <c r="AQ49" s="531">
        <f t="shared" si="109"/>
        <v>0</v>
      </c>
      <c r="AR49" s="565">
        <f t="shared" si="109"/>
        <v>0</v>
      </c>
      <c r="AS49" s="531">
        <f t="shared" si="109"/>
        <v>50000</v>
      </c>
      <c r="AT49" s="531">
        <f t="shared" si="109"/>
        <v>0</v>
      </c>
      <c r="AU49" s="531">
        <f t="shared" si="109"/>
        <v>0</v>
      </c>
      <c r="AV49" s="565">
        <f t="shared" si="109"/>
        <v>65000</v>
      </c>
      <c r="AW49" s="531">
        <f t="shared" si="109"/>
        <v>0</v>
      </c>
      <c r="AX49" s="531">
        <f t="shared" si="109"/>
        <v>0</v>
      </c>
      <c r="AY49" s="624">
        <f t="shared" ref="AY49" si="110">N49-R49-AD49-AP49</f>
        <v>43000</v>
      </c>
      <c r="AZ49" s="531"/>
      <c r="BA49" s="531"/>
      <c r="BB49" s="531">
        <f>'b7-CT192'!BD40</f>
        <v>43000</v>
      </c>
      <c r="BC49" s="531"/>
      <c r="BD49" s="531"/>
      <c r="BE49" s="502">
        <f t="shared" si="76"/>
        <v>43000</v>
      </c>
      <c r="BF49" s="531"/>
      <c r="BG49" s="531"/>
      <c r="BH49" s="644">
        <f>AY49-BB49+O49*0.1/0.9</f>
        <v>12000</v>
      </c>
      <c r="BI49" s="531"/>
      <c r="BJ49" s="531"/>
      <c r="BK49" s="644">
        <f t="shared" si="73"/>
        <v>12000</v>
      </c>
      <c r="BL49" s="531"/>
      <c r="BM49" s="531"/>
      <c r="BN49" s="531"/>
      <c r="BP49" s="645">
        <f t="shared" si="77"/>
        <v>120000</v>
      </c>
    </row>
    <row r="50" spans="1:68" s="372" customFormat="1" ht="17.649999999999999" customHeight="1">
      <c r="A50" s="189"/>
      <c r="B50" s="213" t="s">
        <v>259</v>
      </c>
      <c r="C50" s="213"/>
      <c r="D50" s="185"/>
      <c r="E50" s="183"/>
      <c r="F50" s="584"/>
      <c r="G50" s="240">
        <f>G51</f>
        <v>157000</v>
      </c>
      <c r="H50" s="240">
        <f t="shared" si="109"/>
        <v>108000</v>
      </c>
      <c r="I50" s="240"/>
      <c r="J50" s="240"/>
      <c r="K50" s="240"/>
      <c r="L50" s="240">
        <f t="shared" si="109"/>
        <v>0</v>
      </c>
      <c r="M50" s="240">
        <f t="shared" si="109"/>
        <v>0</v>
      </c>
      <c r="N50" s="903">
        <f t="shared" si="109"/>
        <v>108000</v>
      </c>
      <c r="O50" s="903">
        <f t="shared" si="109"/>
        <v>108000</v>
      </c>
      <c r="P50" s="903">
        <f t="shared" si="109"/>
        <v>0</v>
      </c>
      <c r="Q50" s="903">
        <f t="shared" si="109"/>
        <v>0</v>
      </c>
      <c r="R50" s="572">
        <f t="shared" si="109"/>
        <v>15000</v>
      </c>
      <c r="S50" s="240">
        <f t="shared" si="109"/>
        <v>0</v>
      </c>
      <c r="T50" s="240">
        <f t="shared" si="109"/>
        <v>0</v>
      </c>
      <c r="U50" s="240">
        <f t="shared" si="109"/>
        <v>11552</v>
      </c>
      <c r="V50" s="240">
        <f t="shared" si="109"/>
        <v>0</v>
      </c>
      <c r="W50" s="240">
        <f t="shared" si="109"/>
        <v>0</v>
      </c>
      <c r="X50" s="240">
        <f t="shared" si="109"/>
        <v>3448</v>
      </c>
      <c r="Y50" s="240">
        <f t="shared" si="109"/>
        <v>0</v>
      </c>
      <c r="Z50" s="240">
        <f t="shared" si="109"/>
        <v>0</v>
      </c>
      <c r="AA50" s="240">
        <f t="shared" si="109"/>
        <v>3448</v>
      </c>
      <c r="AB50" s="240">
        <f t="shared" si="109"/>
        <v>0</v>
      </c>
      <c r="AC50" s="240">
        <f t="shared" si="109"/>
        <v>0</v>
      </c>
      <c r="AD50" s="240">
        <f t="shared" si="109"/>
        <v>0</v>
      </c>
      <c r="AE50" s="240">
        <f t="shared" si="109"/>
        <v>0</v>
      </c>
      <c r="AF50" s="240">
        <f t="shared" si="109"/>
        <v>0</v>
      </c>
      <c r="AG50" s="240">
        <f t="shared" si="109"/>
        <v>0</v>
      </c>
      <c r="AH50" s="240">
        <f t="shared" si="109"/>
        <v>0</v>
      </c>
      <c r="AI50" s="240">
        <f t="shared" si="109"/>
        <v>0</v>
      </c>
      <c r="AJ50" s="240">
        <f t="shared" si="109"/>
        <v>0</v>
      </c>
      <c r="AK50" s="240">
        <f t="shared" si="109"/>
        <v>0</v>
      </c>
      <c r="AL50" s="240">
        <f t="shared" si="109"/>
        <v>0</v>
      </c>
      <c r="AM50" s="240">
        <f t="shared" si="109"/>
        <v>0</v>
      </c>
      <c r="AN50" s="240">
        <f t="shared" si="109"/>
        <v>0</v>
      </c>
      <c r="AO50" s="240">
        <f t="shared" si="109"/>
        <v>0</v>
      </c>
      <c r="AP50" s="240">
        <f t="shared" si="109"/>
        <v>50000</v>
      </c>
      <c r="AQ50" s="240">
        <f t="shared" si="109"/>
        <v>0</v>
      </c>
      <c r="AR50" s="573">
        <f t="shared" si="109"/>
        <v>0</v>
      </c>
      <c r="AS50" s="240">
        <f t="shared" si="109"/>
        <v>50000</v>
      </c>
      <c r="AT50" s="240">
        <f t="shared" si="109"/>
        <v>0</v>
      </c>
      <c r="AU50" s="240">
        <f t="shared" si="109"/>
        <v>0</v>
      </c>
      <c r="AV50" s="565">
        <f t="shared" si="109"/>
        <v>65000</v>
      </c>
      <c r="AW50" s="240">
        <f t="shared" si="109"/>
        <v>0</v>
      </c>
      <c r="AX50" s="240">
        <f t="shared" si="109"/>
        <v>0</v>
      </c>
      <c r="AY50" s="626"/>
      <c r="AZ50" s="240"/>
      <c r="BA50" s="240"/>
      <c r="BB50" s="572"/>
      <c r="BC50" s="572"/>
      <c r="BD50" s="572"/>
      <c r="BE50" s="502">
        <f t="shared" si="76"/>
        <v>0</v>
      </c>
      <c r="BF50" s="572"/>
      <c r="BG50" s="572"/>
      <c r="BH50" s="572"/>
      <c r="BI50" s="572"/>
      <c r="BJ50" s="572"/>
      <c r="BK50" s="644">
        <f t="shared" si="73"/>
        <v>0</v>
      </c>
      <c r="BL50" s="572"/>
      <c r="BM50" s="572"/>
      <c r="BN50" s="572"/>
      <c r="BP50" s="645">
        <f t="shared" si="77"/>
        <v>65000</v>
      </c>
    </row>
    <row r="51" spans="1:68" s="372" customFormat="1" ht="47.65" customHeight="1">
      <c r="A51" s="183" t="s">
        <v>29</v>
      </c>
      <c r="B51" s="249" t="s">
        <v>258</v>
      </c>
      <c r="C51" s="249"/>
      <c r="D51" s="185"/>
      <c r="E51" s="183"/>
      <c r="F51" s="584"/>
      <c r="G51" s="240">
        <f>G52</f>
        <v>157000</v>
      </c>
      <c r="H51" s="240">
        <f t="shared" si="109"/>
        <v>108000</v>
      </c>
      <c r="I51" s="240"/>
      <c r="J51" s="240"/>
      <c r="K51" s="240"/>
      <c r="L51" s="240">
        <f t="shared" si="109"/>
        <v>0</v>
      </c>
      <c r="M51" s="240">
        <f t="shared" si="109"/>
        <v>0</v>
      </c>
      <c r="N51" s="903">
        <f t="shared" si="109"/>
        <v>108000</v>
      </c>
      <c r="O51" s="903">
        <f t="shared" si="109"/>
        <v>108000</v>
      </c>
      <c r="P51" s="903">
        <f t="shared" si="109"/>
        <v>0</v>
      </c>
      <c r="Q51" s="903">
        <f t="shared" si="109"/>
        <v>0</v>
      </c>
      <c r="R51" s="572">
        <f t="shared" si="109"/>
        <v>15000</v>
      </c>
      <c r="S51" s="240">
        <f t="shared" si="109"/>
        <v>0</v>
      </c>
      <c r="T51" s="240">
        <f t="shared" si="109"/>
        <v>0</v>
      </c>
      <c r="U51" s="240">
        <f t="shared" si="109"/>
        <v>11552</v>
      </c>
      <c r="V51" s="240">
        <f t="shared" si="109"/>
        <v>0</v>
      </c>
      <c r="W51" s="240">
        <f t="shared" si="109"/>
        <v>0</v>
      </c>
      <c r="X51" s="240">
        <f t="shared" si="109"/>
        <v>3448</v>
      </c>
      <c r="Y51" s="240">
        <f t="shared" si="109"/>
        <v>0</v>
      </c>
      <c r="Z51" s="240">
        <f t="shared" si="109"/>
        <v>0</v>
      </c>
      <c r="AA51" s="240">
        <f t="shared" si="109"/>
        <v>3448</v>
      </c>
      <c r="AB51" s="240">
        <f t="shared" si="109"/>
        <v>0</v>
      </c>
      <c r="AC51" s="240">
        <f t="shared" si="109"/>
        <v>0</v>
      </c>
      <c r="AD51" s="240">
        <f t="shared" si="109"/>
        <v>0</v>
      </c>
      <c r="AE51" s="240">
        <f t="shared" si="109"/>
        <v>0</v>
      </c>
      <c r="AF51" s="240">
        <f t="shared" si="109"/>
        <v>0</v>
      </c>
      <c r="AG51" s="240">
        <f t="shared" si="109"/>
        <v>0</v>
      </c>
      <c r="AH51" s="240">
        <f t="shared" si="109"/>
        <v>0</v>
      </c>
      <c r="AI51" s="240">
        <f t="shared" si="109"/>
        <v>0</v>
      </c>
      <c r="AJ51" s="240">
        <f t="shared" si="109"/>
        <v>0</v>
      </c>
      <c r="AK51" s="240">
        <f t="shared" si="109"/>
        <v>0</v>
      </c>
      <c r="AL51" s="240">
        <f t="shared" si="109"/>
        <v>0</v>
      </c>
      <c r="AM51" s="240">
        <f t="shared" si="109"/>
        <v>0</v>
      </c>
      <c r="AN51" s="240">
        <f t="shared" si="109"/>
        <v>0</v>
      </c>
      <c r="AO51" s="240">
        <f t="shared" si="109"/>
        <v>0</v>
      </c>
      <c r="AP51" s="240">
        <f t="shared" si="109"/>
        <v>50000</v>
      </c>
      <c r="AQ51" s="240">
        <f t="shared" si="109"/>
        <v>0</v>
      </c>
      <c r="AR51" s="573">
        <f t="shared" si="109"/>
        <v>0</v>
      </c>
      <c r="AS51" s="240">
        <f t="shared" si="109"/>
        <v>50000</v>
      </c>
      <c r="AT51" s="240">
        <f t="shared" si="109"/>
        <v>0</v>
      </c>
      <c r="AU51" s="240">
        <f t="shared" si="109"/>
        <v>0</v>
      </c>
      <c r="AV51" s="565">
        <f t="shared" si="109"/>
        <v>65000</v>
      </c>
      <c r="AW51" s="240">
        <f t="shared" si="109"/>
        <v>0</v>
      </c>
      <c r="AX51" s="240">
        <f t="shared" si="109"/>
        <v>0</v>
      </c>
      <c r="AY51" s="626"/>
      <c r="AZ51" s="240"/>
      <c r="BA51" s="240"/>
      <c r="BB51" s="572"/>
      <c r="BC51" s="572"/>
      <c r="BD51" s="572"/>
      <c r="BE51" s="502">
        <f t="shared" si="76"/>
        <v>0</v>
      </c>
      <c r="BF51" s="572"/>
      <c r="BG51" s="572"/>
      <c r="BH51" s="572"/>
      <c r="BI51" s="572"/>
      <c r="BJ51" s="572"/>
      <c r="BK51" s="644">
        <f t="shared" si="73"/>
        <v>0</v>
      </c>
      <c r="BL51" s="572"/>
      <c r="BM51" s="572"/>
      <c r="BN51" s="572"/>
      <c r="BP51" s="645">
        <f t="shared" si="77"/>
        <v>65000</v>
      </c>
    </row>
    <row r="52" spans="1:68" s="373" customFormat="1" ht="12" customHeight="1">
      <c r="A52" s="205"/>
      <c r="B52" s="590" t="s">
        <v>25</v>
      </c>
      <c r="C52" s="590"/>
      <c r="D52" s="204"/>
      <c r="E52" s="205"/>
      <c r="F52" s="591"/>
      <c r="G52" s="575">
        <f>G53</f>
        <v>157000</v>
      </c>
      <c r="H52" s="575">
        <f t="shared" si="109"/>
        <v>108000</v>
      </c>
      <c r="I52" s="575"/>
      <c r="J52" s="575"/>
      <c r="K52" s="575"/>
      <c r="L52" s="575">
        <f t="shared" si="109"/>
        <v>0</v>
      </c>
      <c r="M52" s="575">
        <f t="shared" si="109"/>
        <v>0</v>
      </c>
      <c r="N52" s="905">
        <f t="shared" si="109"/>
        <v>108000</v>
      </c>
      <c r="O52" s="905">
        <f t="shared" si="109"/>
        <v>108000</v>
      </c>
      <c r="P52" s="905">
        <f t="shared" si="109"/>
        <v>0</v>
      </c>
      <c r="Q52" s="905">
        <f t="shared" si="109"/>
        <v>0</v>
      </c>
      <c r="R52" s="576">
        <f t="shared" si="109"/>
        <v>15000</v>
      </c>
      <c r="S52" s="575">
        <f t="shared" si="109"/>
        <v>0</v>
      </c>
      <c r="T52" s="575">
        <f t="shared" si="109"/>
        <v>0</v>
      </c>
      <c r="U52" s="575">
        <f t="shared" si="109"/>
        <v>11552</v>
      </c>
      <c r="V52" s="575">
        <f t="shared" si="109"/>
        <v>0</v>
      </c>
      <c r="W52" s="575">
        <f t="shared" si="109"/>
        <v>0</v>
      </c>
      <c r="X52" s="575">
        <f t="shared" si="109"/>
        <v>3448</v>
      </c>
      <c r="Y52" s="575">
        <f t="shared" si="109"/>
        <v>0</v>
      </c>
      <c r="Z52" s="575">
        <f t="shared" si="109"/>
        <v>0</v>
      </c>
      <c r="AA52" s="575">
        <f t="shared" si="109"/>
        <v>3448</v>
      </c>
      <c r="AB52" s="575">
        <f t="shared" si="109"/>
        <v>0</v>
      </c>
      <c r="AC52" s="575">
        <f t="shared" si="109"/>
        <v>0</v>
      </c>
      <c r="AD52" s="575">
        <f t="shared" si="109"/>
        <v>0</v>
      </c>
      <c r="AE52" s="575">
        <f t="shared" si="109"/>
        <v>0</v>
      </c>
      <c r="AF52" s="575">
        <f t="shared" si="109"/>
        <v>0</v>
      </c>
      <c r="AG52" s="575">
        <f t="shared" si="109"/>
        <v>0</v>
      </c>
      <c r="AH52" s="575">
        <f t="shared" si="109"/>
        <v>0</v>
      </c>
      <c r="AI52" s="575">
        <f t="shared" si="109"/>
        <v>0</v>
      </c>
      <c r="AJ52" s="575">
        <f t="shared" si="109"/>
        <v>0</v>
      </c>
      <c r="AK52" s="575">
        <f t="shared" si="109"/>
        <v>0</v>
      </c>
      <c r="AL52" s="575">
        <f t="shared" si="109"/>
        <v>0</v>
      </c>
      <c r="AM52" s="575">
        <f t="shared" si="109"/>
        <v>0</v>
      </c>
      <c r="AN52" s="575">
        <f t="shared" si="109"/>
        <v>0</v>
      </c>
      <c r="AO52" s="575">
        <f t="shared" si="109"/>
        <v>0</v>
      </c>
      <c r="AP52" s="575">
        <f t="shared" si="109"/>
        <v>50000</v>
      </c>
      <c r="AQ52" s="575">
        <f t="shared" si="109"/>
        <v>0</v>
      </c>
      <c r="AR52" s="577">
        <f t="shared" si="109"/>
        <v>0</v>
      </c>
      <c r="AS52" s="575">
        <f t="shared" si="109"/>
        <v>50000</v>
      </c>
      <c r="AT52" s="575">
        <f t="shared" si="109"/>
        <v>0</v>
      </c>
      <c r="AU52" s="575">
        <f t="shared" si="109"/>
        <v>0</v>
      </c>
      <c r="AV52" s="578">
        <f t="shared" si="109"/>
        <v>65000</v>
      </c>
      <c r="AW52" s="575">
        <f t="shared" si="109"/>
        <v>0</v>
      </c>
      <c r="AX52" s="575">
        <f t="shared" si="109"/>
        <v>0</v>
      </c>
      <c r="AY52" s="627"/>
      <c r="AZ52" s="575"/>
      <c r="BA52" s="575"/>
      <c r="BB52" s="576"/>
      <c r="BC52" s="576"/>
      <c r="BD52" s="576"/>
      <c r="BE52" s="502">
        <f t="shared" si="76"/>
        <v>0</v>
      </c>
      <c r="BF52" s="576"/>
      <c r="BG52" s="576"/>
      <c r="BH52" s="576"/>
      <c r="BI52" s="576"/>
      <c r="BJ52" s="576"/>
      <c r="BK52" s="644">
        <f t="shared" si="73"/>
        <v>0</v>
      </c>
      <c r="BL52" s="576"/>
      <c r="BM52" s="576"/>
      <c r="BN52" s="576"/>
      <c r="BP52" s="645">
        <f t="shared" si="77"/>
        <v>65000</v>
      </c>
    </row>
    <row r="53" spans="1:68" s="372" customFormat="1" ht="50.25" customHeight="1">
      <c r="A53" s="183">
        <v>1</v>
      </c>
      <c r="B53" s="184" t="s">
        <v>127</v>
      </c>
      <c r="C53" s="184"/>
      <c r="D53" s="189"/>
      <c r="E53" s="189"/>
      <c r="F53" s="231" t="s">
        <v>189</v>
      </c>
      <c r="G53" s="186">
        <v>157000</v>
      </c>
      <c r="H53" s="201">
        <v>108000</v>
      </c>
      <c r="I53" s="201"/>
      <c r="J53" s="201"/>
      <c r="K53" s="201"/>
      <c r="L53" s="186"/>
      <c r="M53" s="186"/>
      <c r="N53" s="891">
        <f t="shared" ref="N53" si="111">O53</f>
        <v>108000</v>
      </c>
      <c r="O53" s="902">
        <f>20000+88000</f>
        <v>108000</v>
      </c>
      <c r="P53" s="902">
        <v>0</v>
      </c>
      <c r="Q53" s="894"/>
      <c r="R53" s="504">
        <v>15000</v>
      </c>
      <c r="S53" s="142"/>
      <c r="T53" s="112"/>
      <c r="U53" s="112">
        <v>11552</v>
      </c>
      <c r="V53" s="142"/>
      <c r="W53" s="112"/>
      <c r="X53" s="111">
        <f>R53-U53</f>
        <v>3448</v>
      </c>
      <c r="Y53" s="111"/>
      <c r="Z53" s="111"/>
      <c r="AA53" s="112">
        <v>3448</v>
      </c>
      <c r="AB53" s="142"/>
      <c r="AC53" s="123"/>
      <c r="AD53" s="112"/>
      <c r="AE53" s="114"/>
      <c r="AF53" s="117"/>
      <c r="AG53" s="113"/>
      <c r="AH53" s="142"/>
      <c r="AI53" s="122"/>
      <c r="AJ53" s="111"/>
      <c r="AK53" s="111"/>
      <c r="AL53" s="111"/>
      <c r="AM53" s="122"/>
      <c r="AN53" s="142"/>
      <c r="AO53" s="122"/>
      <c r="AP53" s="113">
        <v>50000</v>
      </c>
      <c r="AQ53" s="142"/>
      <c r="AR53" s="112"/>
      <c r="AS53" s="113">
        <f>AP53</f>
        <v>50000</v>
      </c>
      <c r="AT53" s="188">
        <f>AQ53</f>
        <v>0</v>
      </c>
      <c r="AU53" s="561">
        <f>AR53</f>
        <v>0</v>
      </c>
      <c r="AV53" s="473">
        <f t="shared" ref="AV53:AX53" si="112">R53+AD53+AP53</f>
        <v>65000</v>
      </c>
      <c r="AW53" s="111">
        <f t="shared" si="112"/>
        <v>0</v>
      </c>
      <c r="AX53" s="111">
        <f t="shared" si="112"/>
        <v>0</v>
      </c>
      <c r="AY53" s="95"/>
      <c r="AZ53" s="111"/>
      <c r="BA53" s="111"/>
      <c r="BB53" s="502"/>
      <c r="BC53" s="502"/>
      <c r="BD53" s="502"/>
      <c r="BE53" s="502">
        <f t="shared" si="76"/>
        <v>0</v>
      </c>
      <c r="BF53" s="502"/>
      <c r="BG53" s="502"/>
      <c r="BH53" s="502"/>
      <c r="BI53" s="502"/>
      <c r="BJ53" s="502"/>
      <c r="BK53" s="644">
        <f t="shared" si="73"/>
        <v>0</v>
      </c>
      <c r="BL53" s="502"/>
      <c r="BM53" s="502"/>
      <c r="BN53" s="502"/>
      <c r="BO53" s="592" t="s">
        <v>345</v>
      </c>
      <c r="BP53" s="645">
        <f t="shared" si="77"/>
        <v>65000</v>
      </c>
    </row>
    <row r="54" spans="1:68" s="566" customFormat="1" ht="27.6" customHeight="1">
      <c r="A54" s="536">
        <v>4</v>
      </c>
      <c r="B54" s="562" t="s">
        <v>128</v>
      </c>
      <c r="C54" s="562"/>
      <c r="D54" s="537"/>
      <c r="E54" s="536"/>
      <c r="F54" s="536"/>
      <c r="G54" s="531">
        <f>G55</f>
        <v>177764</v>
      </c>
      <c r="H54" s="531">
        <f t="shared" ref="H54:AX55" si="113">H55</f>
        <v>55519</v>
      </c>
      <c r="I54" s="531"/>
      <c r="J54" s="531"/>
      <c r="K54" s="531"/>
      <c r="L54" s="531">
        <f t="shared" si="113"/>
        <v>50500</v>
      </c>
      <c r="M54" s="531">
        <f t="shared" si="113"/>
        <v>45000</v>
      </c>
      <c r="N54" s="903">
        <f t="shared" si="113"/>
        <v>9500</v>
      </c>
      <c r="O54" s="903">
        <f t="shared" si="113"/>
        <v>9500</v>
      </c>
      <c r="P54" s="903">
        <f t="shared" si="113"/>
        <v>2500</v>
      </c>
      <c r="Q54" s="903">
        <f t="shared" si="113"/>
        <v>0</v>
      </c>
      <c r="R54" s="531">
        <f t="shared" si="113"/>
        <v>7000</v>
      </c>
      <c r="S54" s="531">
        <f t="shared" si="113"/>
        <v>0</v>
      </c>
      <c r="T54" s="531">
        <f t="shared" si="113"/>
        <v>0</v>
      </c>
      <c r="U54" s="531">
        <f t="shared" si="113"/>
        <v>6241</v>
      </c>
      <c r="V54" s="531">
        <f t="shared" si="113"/>
        <v>0</v>
      </c>
      <c r="W54" s="531">
        <f t="shared" si="113"/>
        <v>0</v>
      </c>
      <c r="X54" s="531">
        <f t="shared" si="113"/>
        <v>759</v>
      </c>
      <c r="Y54" s="531">
        <f t="shared" si="113"/>
        <v>0</v>
      </c>
      <c r="Z54" s="531">
        <f t="shared" si="113"/>
        <v>0</v>
      </c>
      <c r="AA54" s="531">
        <f t="shared" si="113"/>
        <v>704</v>
      </c>
      <c r="AB54" s="531">
        <f t="shared" si="113"/>
        <v>0</v>
      </c>
      <c r="AC54" s="531">
        <f t="shared" si="113"/>
        <v>0</v>
      </c>
      <c r="AD54" s="531">
        <f t="shared" si="113"/>
        <v>0</v>
      </c>
      <c r="AE54" s="531">
        <f t="shared" si="113"/>
        <v>0</v>
      </c>
      <c r="AF54" s="531">
        <f t="shared" si="113"/>
        <v>0</v>
      </c>
      <c r="AG54" s="531">
        <f t="shared" si="113"/>
        <v>0</v>
      </c>
      <c r="AH54" s="531">
        <f t="shared" si="113"/>
        <v>0</v>
      </c>
      <c r="AI54" s="531">
        <f t="shared" si="113"/>
        <v>0</v>
      </c>
      <c r="AJ54" s="531">
        <f t="shared" si="113"/>
        <v>0</v>
      </c>
      <c r="AK54" s="531">
        <f t="shared" si="113"/>
        <v>0</v>
      </c>
      <c r="AL54" s="531">
        <f t="shared" si="113"/>
        <v>0</v>
      </c>
      <c r="AM54" s="531">
        <f t="shared" si="113"/>
        <v>0</v>
      </c>
      <c r="AN54" s="531">
        <f t="shared" si="113"/>
        <v>0</v>
      </c>
      <c r="AO54" s="531">
        <f t="shared" si="113"/>
        <v>0</v>
      </c>
      <c r="AP54" s="531">
        <f t="shared" si="113"/>
        <v>2500</v>
      </c>
      <c r="AQ54" s="531">
        <f t="shared" si="113"/>
        <v>2500</v>
      </c>
      <c r="AR54" s="565">
        <f t="shared" si="113"/>
        <v>0</v>
      </c>
      <c r="AS54" s="531">
        <f t="shared" si="113"/>
        <v>2500</v>
      </c>
      <c r="AT54" s="531">
        <f t="shared" si="113"/>
        <v>2500</v>
      </c>
      <c r="AU54" s="531">
        <f t="shared" si="113"/>
        <v>0</v>
      </c>
      <c r="AV54" s="565">
        <f t="shared" si="113"/>
        <v>9500</v>
      </c>
      <c r="AW54" s="531">
        <f t="shared" si="113"/>
        <v>2500</v>
      </c>
      <c r="AX54" s="531">
        <f t="shared" si="113"/>
        <v>0</v>
      </c>
      <c r="AY54" s="624">
        <f t="shared" ref="AY54" si="114">N54-R54-AD54-AP54</f>
        <v>0</v>
      </c>
      <c r="AZ54" s="531"/>
      <c r="BA54" s="531"/>
      <c r="BB54" s="531"/>
      <c r="BC54" s="531"/>
      <c r="BD54" s="531"/>
      <c r="BE54" s="502">
        <f t="shared" si="76"/>
        <v>0</v>
      </c>
      <c r="BF54" s="531"/>
      <c r="BG54" s="531"/>
      <c r="BH54" s="644">
        <f>AY54-BB54+O54*0.1/0.9</f>
        <v>1055.5555555555554</v>
      </c>
      <c r="BI54" s="531"/>
      <c r="BJ54" s="531"/>
      <c r="BK54" s="644">
        <f t="shared" si="73"/>
        <v>1055.5555555555554</v>
      </c>
      <c r="BL54" s="531"/>
      <c r="BM54" s="531"/>
      <c r="BN54" s="531"/>
      <c r="BP54" s="645">
        <f t="shared" si="77"/>
        <v>10555.555555555555</v>
      </c>
    </row>
    <row r="55" spans="1:68" s="372" customFormat="1" ht="12.6" customHeight="1">
      <c r="A55" s="183"/>
      <c r="B55" s="213" t="s">
        <v>30</v>
      </c>
      <c r="C55" s="213"/>
      <c r="D55" s="233"/>
      <c r="E55" s="183"/>
      <c r="F55" s="183"/>
      <c r="G55" s="240">
        <f>G56</f>
        <v>177764</v>
      </c>
      <c r="H55" s="240">
        <f t="shared" si="113"/>
        <v>55519</v>
      </c>
      <c r="I55" s="240"/>
      <c r="J55" s="240"/>
      <c r="K55" s="240"/>
      <c r="L55" s="240">
        <f t="shared" si="113"/>
        <v>50500</v>
      </c>
      <c r="M55" s="240">
        <f t="shared" si="113"/>
        <v>45000</v>
      </c>
      <c r="N55" s="903">
        <f t="shared" si="113"/>
        <v>9500</v>
      </c>
      <c r="O55" s="903">
        <f t="shared" si="113"/>
        <v>9500</v>
      </c>
      <c r="P55" s="903">
        <f t="shared" si="113"/>
        <v>2500</v>
      </c>
      <c r="Q55" s="903">
        <f t="shared" si="113"/>
        <v>0</v>
      </c>
      <c r="R55" s="572">
        <f t="shared" si="113"/>
        <v>7000</v>
      </c>
      <c r="S55" s="240">
        <f t="shared" si="113"/>
        <v>0</v>
      </c>
      <c r="T55" s="240">
        <f t="shared" si="113"/>
        <v>0</v>
      </c>
      <c r="U55" s="240">
        <f t="shared" si="113"/>
        <v>6241</v>
      </c>
      <c r="V55" s="240">
        <f t="shared" si="113"/>
        <v>0</v>
      </c>
      <c r="W55" s="240">
        <f t="shared" si="113"/>
        <v>0</v>
      </c>
      <c r="X55" s="240">
        <f t="shared" si="113"/>
        <v>759</v>
      </c>
      <c r="Y55" s="240">
        <f t="shared" si="113"/>
        <v>0</v>
      </c>
      <c r="Z55" s="240">
        <f t="shared" si="113"/>
        <v>0</v>
      </c>
      <c r="AA55" s="240">
        <f t="shared" si="113"/>
        <v>704</v>
      </c>
      <c r="AB55" s="240">
        <f t="shared" si="113"/>
        <v>0</v>
      </c>
      <c r="AC55" s="240">
        <f t="shared" si="113"/>
        <v>0</v>
      </c>
      <c r="AD55" s="240">
        <f t="shared" si="113"/>
        <v>0</v>
      </c>
      <c r="AE55" s="240">
        <f t="shared" si="113"/>
        <v>0</v>
      </c>
      <c r="AF55" s="240">
        <f t="shared" si="113"/>
        <v>0</v>
      </c>
      <c r="AG55" s="240">
        <f t="shared" si="113"/>
        <v>0</v>
      </c>
      <c r="AH55" s="240">
        <f t="shared" si="113"/>
        <v>0</v>
      </c>
      <c r="AI55" s="240">
        <f t="shared" si="113"/>
        <v>0</v>
      </c>
      <c r="AJ55" s="240">
        <f t="shared" si="113"/>
        <v>0</v>
      </c>
      <c r="AK55" s="240">
        <f t="shared" si="113"/>
        <v>0</v>
      </c>
      <c r="AL55" s="240">
        <f t="shared" si="113"/>
        <v>0</v>
      </c>
      <c r="AM55" s="240">
        <f t="shared" si="113"/>
        <v>0</v>
      </c>
      <c r="AN55" s="240">
        <f t="shared" si="113"/>
        <v>0</v>
      </c>
      <c r="AO55" s="240">
        <f t="shared" si="113"/>
        <v>0</v>
      </c>
      <c r="AP55" s="240">
        <f t="shared" si="113"/>
        <v>2500</v>
      </c>
      <c r="AQ55" s="240">
        <f t="shared" si="113"/>
        <v>2500</v>
      </c>
      <c r="AR55" s="573">
        <f t="shared" si="113"/>
        <v>0</v>
      </c>
      <c r="AS55" s="240">
        <f t="shared" si="113"/>
        <v>2500</v>
      </c>
      <c r="AT55" s="240">
        <f t="shared" si="113"/>
        <v>2500</v>
      </c>
      <c r="AU55" s="240">
        <f t="shared" si="113"/>
        <v>0</v>
      </c>
      <c r="AV55" s="565">
        <f t="shared" si="113"/>
        <v>9500</v>
      </c>
      <c r="AW55" s="240">
        <f t="shared" si="113"/>
        <v>2500</v>
      </c>
      <c r="AX55" s="240">
        <f t="shared" si="113"/>
        <v>0</v>
      </c>
      <c r="AY55" s="626"/>
      <c r="AZ55" s="240"/>
      <c r="BA55" s="240"/>
      <c r="BB55" s="572"/>
      <c r="BC55" s="572"/>
      <c r="BD55" s="572"/>
      <c r="BE55" s="502">
        <f t="shared" si="76"/>
        <v>0</v>
      </c>
      <c r="BF55" s="572"/>
      <c r="BG55" s="572"/>
      <c r="BH55" s="572"/>
      <c r="BI55" s="572"/>
      <c r="BJ55" s="572"/>
      <c r="BK55" s="644">
        <f t="shared" si="73"/>
        <v>0</v>
      </c>
      <c r="BL55" s="572"/>
      <c r="BM55" s="572"/>
      <c r="BN55" s="572"/>
      <c r="BP55" s="645">
        <f t="shared" si="77"/>
        <v>9500</v>
      </c>
    </row>
    <row r="56" spans="1:68" s="372" customFormat="1" ht="32.65" customHeight="1">
      <c r="A56" s="183" t="s">
        <v>29</v>
      </c>
      <c r="B56" s="249" t="s">
        <v>260</v>
      </c>
      <c r="C56" s="249"/>
      <c r="D56" s="233"/>
      <c r="E56" s="183"/>
      <c r="F56" s="183"/>
      <c r="G56" s="240">
        <f>G57+G59</f>
        <v>177764</v>
      </c>
      <c r="H56" s="240">
        <f t="shared" ref="H56:AX56" si="115">H57+H59</f>
        <v>55519</v>
      </c>
      <c r="I56" s="240"/>
      <c r="J56" s="240"/>
      <c r="K56" s="240"/>
      <c r="L56" s="240">
        <f t="shared" si="115"/>
        <v>50500</v>
      </c>
      <c r="M56" s="240">
        <f t="shared" si="115"/>
        <v>45000</v>
      </c>
      <c r="N56" s="903">
        <f t="shared" si="115"/>
        <v>9500</v>
      </c>
      <c r="O56" s="903">
        <f t="shared" si="115"/>
        <v>9500</v>
      </c>
      <c r="P56" s="903">
        <f t="shared" si="115"/>
        <v>2500</v>
      </c>
      <c r="Q56" s="903">
        <f t="shared" si="115"/>
        <v>0</v>
      </c>
      <c r="R56" s="572">
        <f t="shared" si="115"/>
        <v>7000</v>
      </c>
      <c r="S56" s="240">
        <f t="shared" si="115"/>
        <v>0</v>
      </c>
      <c r="T56" s="240">
        <f t="shared" si="115"/>
        <v>0</v>
      </c>
      <c r="U56" s="240">
        <f t="shared" si="115"/>
        <v>6241</v>
      </c>
      <c r="V56" s="240">
        <f t="shared" si="115"/>
        <v>0</v>
      </c>
      <c r="W56" s="240">
        <f t="shared" si="115"/>
        <v>0</v>
      </c>
      <c r="X56" s="240">
        <f t="shared" si="115"/>
        <v>759</v>
      </c>
      <c r="Y56" s="240">
        <f t="shared" si="115"/>
        <v>0</v>
      </c>
      <c r="Z56" s="240">
        <f t="shared" si="115"/>
        <v>0</v>
      </c>
      <c r="AA56" s="240">
        <f t="shared" si="115"/>
        <v>704</v>
      </c>
      <c r="AB56" s="240">
        <f t="shared" si="115"/>
        <v>0</v>
      </c>
      <c r="AC56" s="240">
        <f t="shared" si="115"/>
        <v>0</v>
      </c>
      <c r="AD56" s="240">
        <f t="shared" si="115"/>
        <v>0</v>
      </c>
      <c r="AE56" s="240">
        <f t="shared" si="115"/>
        <v>0</v>
      </c>
      <c r="AF56" s="240">
        <f t="shared" si="115"/>
        <v>0</v>
      </c>
      <c r="AG56" s="240">
        <f t="shared" si="115"/>
        <v>0</v>
      </c>
      <c r="AH56" s="240">
        <f t="shared" si="115"/>
        <v>0</v>
      </c>
      <c r="AI56" s="240">
        <f t="shared" si="115"/>
        <v>0</v>
      </c>
      <c r="AJ56" s="240">
        <f t="shared" si="115"/>
        <v>0</v>
      </c>
      <c r="AK56" s="240">
        <f t="shared" si="115"/>
        <v>0</v>
      </c>
      <c r="AL56" s="240">
        <f t="shared" si="115"/>
        <v>0</v>
      </c>
      <c r="AM56" s="240">
        <f t="shared" si="115"/>
        <v>0</v>
      </c>
      <c r="AN56" s="240">
        <f t="shared" si="115"/>
        <v>0</v>
      </c>
      <c r="AO56" s="240">
        <f t="shared" si="115"/>
        <v>0</v>
      </c>
      <c r="AP56" s="240">
        <f t="shared" si="115"/>
        <v>2500</v>
      </c>
      <c r="AQ56" s="240">
        <f t="shared" si="115"/>
        <v>2500</v>
      </c>
      <c r="AR56" s="573">
        <f t="shared" si="115"/>
        <v>0</v>
      </c>
      <c r="AS56" s="240">
        <f t="shared" si="115"/>
        <v>2500</v>
      </c>
      <c r="AT56" s="240">
        <f t="shared" si="115"/>
        <v>2500</v>
      </c>
      <c r="AU56" s="240">
        <f t="shared" si="115"/>
        <v>0</v>
      </c>
      <c r="AV56" s="565">
        <f t="shared" si="115"/>
        <v>9500</v>
      </c>
      <c r="AW56" s="240">
        <f t="shared" si="115"/>
        <v>2500</v>
      </c>
      <c r="AX56" s="240">
        <f t="shared" si="115"/>
        <v>0</v>
      </c>
      <c r="AY56" s="626"/>
      <c r="AZ56" s="240"/>
      <c r="BA56" s="240"/>
      <c r="BB56" s="572"/>
      <c r="BC56" s="572"/>
      <c r="BD56" s="572"/>
      <c r="BE56" s="502">
        <f t="shared" si="76"/>
        <v>0</v>
      </c>
      <c r="BF56" s="572"/>
      <c r="BG56" s="572"/>
      <c r="BH56" s="572"/>
      <c r="BI56" s="572"/>
      <c r="BJ56" s="572"/>
      <c r="BK56" s="644">
        <f t="shared" si="73"/>
        <v>0</v>
      </c>
      <c r="BL56" s="572"/>
      <c r="BM56" s="572"/>
      <c r="BN56" s="572"/>
      <c r="BP56" s="645">
        <f t="shared" si="77"/>
        <v>9500</v>
      </c>
    </row>
    <row r="57" spans="1:68" s="373" customFormat="1" ht="13.5" customHeight="1">
      <c r="A57" s="205"/>
      <c r="B57" s="590" t="s">
        <v>25</v>
      </c>
      <c r="C57" s="590"/>
      <c r="D57" s="234"/>
      <c r="E57" s="205"/>
      <c r="F57" s="205"/>
      <c r="G57" s="575">
        <f>G58</f>
        <v>117288</v>
      </c>
      <c r="H57" s="575">
        <f t="shared" ref="H57:AX57" si="116">H58</f>
        <v>25000</v>
      </c>
      <c r="I57" s="575"/>
      <c r="J57" s="575"/>
      <c r="K57" s="575"/>
      <c r="L57" s="575">
        <f t="shared" si="116"/>
        <v>20500</v>
      </c>
      <c r="M57" s="575">
        <f t="shared" si="116"/>
        <v>20500</v>
      </c>
      <c r="N57" s="905">
        <f t="shared" si="116"/>
        <v>4500</v>
      </c>
      <c r="O57" s="905">
        <f t="shared" si="116"/>
        <v>4500</v>
      </c>
      <c r="P57" s="905">
        <f t="shared" si="116"/>
        <v>0</v>
      </c>
      <c r="Q57" s="905">
        <f t="shared" si="116"/>
        <v>0</v>
      </c>
      <c r="R57" s="576">
        <f t="shared" si="116"/>
        <v>4500</v>
      </c>
      <c r="S57" s="575">
        <f t="shared" si="116"/>
        <v>0</v>
      </c>
      <c r="T57" s="575">
        <f t="shared" si="116"/>
        <v>0</v>
      </c>
      <c r="U57" s="575">
        <f t="shared" si="116"/>
        <v>4445</v>
      </c>
      <c r="V57" s="575">
        <f t="shared" si="116"/>
        <v>0</v>
      </c>
      <c r="W57" s="575">
        <f t="shared" si="116"/>
        <v>0</v>
      </c>
      <c r="X57" s="575">
        <f t="shared" si="116"/>
        <v>55</v>
      </c>
      <c r="Y57" s="575">
        <f t="shared" si="116"/>
        <v>0</v>
      </c>
      <c r="Z57" s="575">
        <f t="shared" si="116"/>
        <v>0</v>
      </c>
      <c r="AA57" s="575">
        <f t="shared" si="116"/>
        <v>0</v>
      </c>
      <c r="AB57" s="575">
        <f t="shared" si="116"/>
        <v>0</v>
      </c>
      <c r="AC57" s="575">
        <f t="shared" si="116"/>
        <v>0</v>
      </c>
      <c r="AD57" s="575">
        <f t="shared" si="116"/>
        <v>0</v>
      </c>
      <c r="AE57" s="575">
        <f t="shared" si="116"/>
        <v>0</v>
      </c>
      <c r="AF57" s="575">
        <f t="shared" si="116"/>
        <v>0</v>
      </c>
      <c r="AG57" s="575">
        <f t="shared" si="116"/>
        <v>0</v>
      </c>
      <c r="AH57" s="575">
        <f t="shared" si="116"/>
        <v>0</v>
      </c>
      <c r="AI57" s="575">
        <f t="shared" si="116"/>
        <v>0</v>
      </c>
      <c r="AJ57" s="575">
        <f t="shared" si="116"/>
        <v>0</v>
      </c>
      <c r="AK57" s="575">
        <f t="shared" si="116"/>
        <v>0</v>
      </c>
      <c r="AL57" s="575">
        <f t="shared" si="116"/>
        <v>0</v>
      </c>
      <c r="AM57" s="575">
        <f t="shared" si="116"/>
        <v>0</v>
      </c>
      <c r="AN57" s="575">
        <f t="shared" si="116"/>
        <v>0</v>
      </c>
      <c r="AO57" s="575">
        <f t="shared" si="116"/>
        <v>0</v>
      </c>
      <c r="AP57" s="575">
        <f t="shared" si="116"/>
        <v>0</v>
      </c>
      <c r="AQ57" s="575">
        <f t="shared" si="116"/>
        <v>0</v>
      </c>
      <c r="AR57" s="577">
        <f t="shared" si="116"/>
        <v>0</v>
      </c>
      <c r="AS57" s="575">
        <f t="shared" si="116"/>
        <v>0</v>
      </c>
      <c r="AT57" s="575">
        <f t="shared" si="116"/>
        <v>0</v>
      </c>
      <c r="AU57" s="575">
        <f t="shared" si="116"/>
        <v>0</v>
      </c>
      <c r="AV57" s="578">
        <f t="shared" si="116"/>
        <v>4500</v>
      </c>
      <c r="AW57" s="575">
        <f t="shared" si="116"/>
        <v>0</v>
      </c>
      <c r="AX57" s="575">
        <f t="shared" si="116"/>
        <v>0</v>
      </c>
      <c r="AY57" s="627"/>
      <c r="AZ57" s="575"/>
      <c r="BA57" s="575"/>
      <c r="BB57" s="576"/>
      <c r="BC57" s="576"/>
      <c r="BD57" s="576"/>
      <c r="BE57" s="502">
        <f t="shared" si="76"/>
        <v>0</v>
      </c>
      <c r="BF57" s="576"/>
      <c r="BG57" s="576"/>
      <c r="BH57" s="576"/>
      <c r="BI57" s="576"/>
      <c r="BJ57" s="576"/>
      <c r="BK57" s="644">
        <f t="shared" si="73"/>
        <v>0</v>
      </c>
      <c r="BL57" s="576"/>
      <c r="BM57" s="576"/>
      <c r="BN57" s="576"/>
      <c r="BP57" s="645">
        <f t="shared" si="77"/>
        <v>4500</v>
      </c>
    </row>
    <row r="58" spans="1:68" s="372" customFormat="1" ht="48.75" customHeight="1">
      <c r="A58" s="189">
        <v>1</v>
      </c>
      <c r="B58" s="209" t="s">
        <v>129</v>
      </c>
      <c r="C58" s="209"/>
      <c r="D58" s="233"/>
      <c r="E58" s="189" t="s">
        <v>166</v>
      </c>
      <c r="F58" s="210" t="s">
        <v>190</v>
      </c>
      <c r="G58" s="186">
        <v>117288</v>
      </c>
      <c r="H58" s="186">
        <v>25000</v>
      </c>
      <c r="I58" s="186"/>
      <c r="J58" s="186"/>
      <c r="K58" s="186"/>
      <c r="L58" s="186">
        <v>20500</v>
      </c>
      <c r="M58" s="186">
        <v>20500</v>
      </c>
      <c r="N58" s="891">
        <f t="shared" ref="N58:N61" si="117">O58</f>
        <v>4500</v>
      </c>
      <c r="O58" s="902">
        <v>4500</v>
      </c>
      <c r="P58" s="902">
        <v>0</v>
      </c>
      <c r="Q58" s="894"/>
      <c r="R58" s="504">
        <v>4500</v>
      </c>
      <c r="S58" s="142"/>
      <c r="T58" s="112"/>
      <c r="U58" s="112">
        <v>4445</v>
      </c>
      <c r="V58" s="142"/>
      <c r="W58" s="112"/>
      <c r="X58" s="111">
        <f t="shared" ref="X58:Z60" si="118">R58-U58</f>
        <v>55</v>
      </c>
      <c r="Y58" s="111"/>
      <c r="Z58" s="111"/>
      <c r="AA58" s="112"/>
      <c r="AB58" s="142"/>
      <c r="AC58" s="123"/>
      <c r="AD58" s="112"/>
      <c r="AE58" s="114"/>
      <c r="AF58" s="117"/>
      <c r="AG58" s="113"/>
      <c r="AH58" s="142"/>
      <c r="AI58" s="122"/>
      <c r="AJ58" s="111"/>
      <c r="AK58" s="111"/>
      <c r="AL58" s="111"/>
      <c r="AM58" s="122"/>
      <c r="AN58" s="142"/>
      <c r="AO58" s="122"/>
      <c r="AP58" s="113"/>
      <c r="AQ58" s="142"/>
      <c r="AR58" s="123"/>
      <c r="AS58" s="113"/>
      <c r="AT58" s="188"/>
      <c r="AU58" s="561"/>
      <c r="AV58" s="473">
        <f t="shared" ref="AV58:AX61" si="119">R58+AD58+AP58</f>
        <v>4500</v>
      </c>
      <c r="AW58" s="111">
        <f t="shared" si="119"/>
        <v>0</v>
      </c>
      <c r="AX58" s="111">
        <f t="shared" si="119"/>
        <v>0</v>
      </c>
      <c r="AY58" s="95"/>
      <c r="AZ58" s="111"/>
      <c r="BA58" s="111"/>
      <c r="BB58" s="502"/>
      <c r="BC58" s="502"/>
      <c r="BD58" s="502"/>
      <c r="BE58" s="502">
        <f t="shared" si="76"/>
        <v>0</v>
      </c>
      <c r="BF58" s="502"/>
      <c r="BG58" s="502"/>
      <c r="BH58" s="502"/>
      <c r="BI58" s="502"/>
      <c r="BJ58" s="502"/>
      <c r="BK58" s="644">
        <f t="shared" si="73"/>
        <v>0</v>
      </c>
      <c r="BL58" s="502"/>
      <c r="BM58" s="502"/>
      <c r="BN58" s="502"/>
      <c r="BO58" s="372" t="s">
        <v>355</v>
      </c>
      <c r="BP58" s="645">
        <f t="shared" si="77"/>
        <v>4500</v>
      </c>
    </row>
    <row r="59" spans="1:68" s="373" customFormat="1" ht="11.65" customHeight="1">
      <c r="A59" s="246"/>
      <c r="B59" s="590" t="s">
        <v>24</v>
      </c>
      <c r="C59" s="590"/>
      <c r="D59" s="234"/>
      <c r="E59" s="246"/>
      <c r="F59" s="593"/>
      <c r="G59" s="575">
        <f>SUM(G60:G61)</f>
        <v>60476</v>
      </c>
      <c r="H59" s="575">
        <f t="shared" ref="H59:AX59" si="120">SUM(H60:H61)</f>
        <v>30519</v>
      </c>
      <c r="I59" s="575"/>
      <c r="J59" s="575"/>
      <c r="K59" s="575"/>
      <c r="L59" s="575">
        <f t="shared" si="120"/>
        <v>30000</v>
      </c>
      <c r="M59" s="575">
        <f t="shared" si="120"/>
        <v>24500</v>
      </c>
      <c r="N59" s="905">
        <f t="shared" si="120"/>
        <v>5000</v>
      </c>
      <c r="O59" s="905">
        <f t="shared" si="120"/>
        <v>5000</v>
      </c>
      <c r="P59" s="905">
        <f t="shared" si="120"/>
        <v>2500</v>
      </c>
      <c r="Q59" s="905">
        <f t="shared" si="120"/>
        <v>0</v>
      </c>
      <c r="R59" s="576">
        <f t="shared" si="120"/>
        <v>2500</v>
      </c>
      <c r="S59" s="575">
        <f t="shared" si="120"/>
        <v>0</v>
      </c>
      <c r="T59" s="575">
        <f t="shared" si="120"/>
        <v>0</v>
      </c>
      <c r="U59" s="575">
        <f t="shared" si="120"/>
        <v>1796</v>
      </c>
      <c r="V59" s="575">
        <f t="shared" si="120"/>
        <v>0</v>
      </c>
      <c r="W59" s="575">
        <f t="shared" si="120"/>
        <v>0</v>
      </c>
      <c r="X59" s="575">
        <f t="shared" si="120"/>
        <v>704</v>
      </c>
      <c r="Y59" s="575">
        <f t="shared" si="120"/>
        <v>0</v>
      </c>
      <c r="Z59" s="575">
        <f t="shared" si="120"/>
        <v>0</v>
      </c>
      <c r="AA59" s="575">
        <f t="shared" si="120"/>
        <v>704</v>
      </c>
      <c r="AB59" s="575">
        <f t="shared" si="120"/>
        <v>0</v>
      </c>
      <c r="AC59" s="575">
        <f t="shared" si="120"/>
        <v>0</v>
      </c>
      <c r="AD59" s="575">
        <f t="shared" si="120"/>
        <v>0</v>
      </c>
      <c r="AE59" s="575">
        <f t="shared" si="120"/>
        <v>0</v>
      </c>
      <c r="AF59" s="575">
        <f t="shared" si="120"/>
        <v>0</v>
      </c>
      <c r="AG59" s="575">
        <f t="shared" si="120"/>
        <v>0</v>
      </c>
      <c r="AH59" s="575">
        <f t="shared" si="120"/>
        <v>0</v>
      </c>
      <c r="AI59" s="575">
        <f t="shared" si="120"/>
        <v>0</v>
      </c>
      <c r="AJ59" s="575">
        <f t="shared" si="120"/>
        <v>0</v>
      </c>
      <c r="AK59" s="575">
        <f t="shared" si="120"/>
        <v>0</v>
      </c>
      <c r="AL59" s="575">
        <f t="shared" si="120"/>
        <v>0</v>
      </c>
      <c r="AM59" s="575">
        <f t="shared" si="120"/>
        <v>0</v>
      </c>
      <c r="AN59" s="575">
        <f t="shared" si="120"/>
        <v>0</v>
      </c>
      <c r="AO59" s="575">
        <f t="shared" si="120"/>
        <v>0</v>
      </c>
      <c r="AP59" s="575">
        <f t="shared" si="120"/>
        <v>2500</v>
      </c>
      <c r="AQ59" s="575">
        <f t="shared" si="120"/>
        <v>2500</v>
      </c>
      <c r="AR59" s="577">
        <f t="shared" si="120"/>
        <v>0</v>
      </c>
      <c r="AS59" s="575">
        <f t="shared" si="120"/>
        <v>2500</v>
      </c>
      <c r="AT59" s="575">
        <f t="shared" si="120"/>
        <v>2500</v>
      </c>
      <c r="AU59" s="575">
        <f t="shared" si="120"/>
        <v>0</v>
      </c>
      <c r="AV59" s="578">
        <f t="shared" si="120"/>
        <v>5000</v>
      </c>
      <c r="AW59" s="575">
        <f t="shared" si="120"/>
        <v>2500</v>
      </c>
      <c r="AX59" s="575">
        <f t="shared" si="120"/>
        <v>0</v>
      </c>
      <c r="AY59" s="627"/>
      <c r="AZ59" s="575"/>
      <c r="BA59" s="575"/>
      <c r="BB59" s="576"/>
      <c r="BC59" s="576"/>
      <c r="BD59" s="576"/>
      <c r="BE59" s="502">
        <f t="shared" si="76"/>
        <v>0</v>
      </c>
      <c r="BF59" s="576"/>
      <c r="BG59" s="576"/>
      <c r="BH59" s="576"/>
      <c r="BI59" s="576"/>
      <c r="BJ59" s="576"/>
      <c r="BK59" s="644">
        <f t="shared" si="73"/>
        <v>0</v>
      </c>
      <c r="BL59" s="576"/>
      <c r="BM59" s="576"/>
      <c r="BN59" s="576"/>
      <c r="BP59" s="645">
        <f t="shared" si="77"/>
        <v>5000</v>
      </c>
    </row>
    <row r="60" spans="1:68" s="372" customFormat="1" ht="52.15" customHeight="1">
      <c r="A60" s="189">
        <v>1</v>
      </c>
      <c r="B60" s="209" t="s">
        <v>130</v>
      </c>
      <c r="C60" s="209"/>
      <c r="D60" s="233"/>
      <c r="E60" s="189" t="s">
        <v>166</v>
      </c>
      <c r="F60" s="210" t="s">
        <v>191</v>
      </c>
      <c r="G60" s="186">
        <v>10519</v>
      </c>
      <c r="H60" s="186">
        <v>10519</v>
      </c>
      <c r="I60" s="186"/>
      <c r="J60" s="186"/>
      <c r="K60" s="186"/>
      <c r="L60" s="186">
        <v>8000</v>
      </c>
      <c r="M60" s="186">
        <v>8000</v>
      </c>
      <c r="N60" s="891">
        <f t="shared" si="117"/>
        <v>2500</v>
      </c>
      <c r="O60" s="902">
        <v>2500</v>
      </c>
      <c r="P60" s="902">
        <v>0</v>
      </c>
      <c r="Q60" s="894"/>
      <c r="R60" s="504">
        <v>2500</v>
      </c>
      <c r="S60" s="142"/>
      <c r="T60" s="112"/>
      <c r="U60" s="112">
        <v>1796</v>
      </c>
      <c r="V60" s="142"/>
      <c r="W60" s="112"/>
      <c r="X60" s="111">
        <f t="shared" si="118"/>
        <v>704</v>
      </c>
      <c r="Y60" s="111">
        <f t="shared" si="118"/>
        <v>0</v>
      </c>
      <c r="Z60" s="111">
        <f t="shared" si="118"/>
        <v>0</v>
      </c>
      <c r="AA60" s="117">
        <v>704</v>
      </c>
      <c r="AB60" s="142"/>
      <c r="AC60" s="117"/>
      <c r="AD60" s="112">
        <f>AE60+AF60</f>
        <v>0</v>
      </c>
      <c r="AE60" s="114"/>
      <c r="AF60" s="117"/>
      <c r="AG60" s="113">
        <f>AH60+AI60</f>
        <v>0</v>
      </c>
      <c r="AH60" s="142"/>
      <c r="AI60" s="122"/>
      <c r="AJ60" s="111">
        <f t="shared" ref="AJ60" si="121">AD60-AG60</f>
        <v>0</v>
      </c>
      <c r="AK60" s="111"/>
      <c r="AL60" s="111"/>
      <c r="AM60" s="122"/>
      <c r="AN60" s="142"/>
      <c r="AO60" s="122"/>
      <c r="AP60" s="113">
        <f t="shared" ref="AP60:AP61" si="122">AQ60+AR60</f>
        <v>0</v>
      </c>
      <c r="AQ60" s="142"/>
      <c r="AR60" s="123"/>
      <c r="AS60" s="113">
        <f t="shared" ref="AS60" si="123">AT60+AU60</f>
        <v>0</v>
      </c>
      <c r="AT60" s="142"/>
      <c r="AU60" s="122"/>
      <c r="AV60" s="473">
        <f t="shared" si="119"/>
        <v>2500</v>
      </c>
      <c r="AW60" s="111">
        <f t="shared" si="119"/>
        <v>0</v>
      </c>
      <c r="AX60" s="111">
        <f t="shared" si="119"/>
        <v>0</v>
      </c>
      <c r="AY60" s="95"/>
      <c r="AZ60" s="111"/>
      <c r="BA60" s="111"/>
      <c r="BB60" s="502"/>
      <c r="BC60" s="502"/>
      <c r="BD60" s="502"/>
      <c r="BE60" s="502">
        <f t="shared" si="76"/>
        <v>0</v>
      </c>
      <c r="BF60" s="502"/>
      <c r="BG60" s="502"/>
      <c r="BH60" s="502"/>
      <c r="BI60" s="502"/>
      <c r="BJ60" s="502"/>
      <c r="BK60" s="644">
        <f t="shared" si="73"/>
        <v>0</v>
      </c>
      <c r="BL60" s="502"/>
      <c r="BM60" s="502"/>
      <c r="BN60" s="502"/>
      <c r="BO60" s="372" t="s">
        <v>355</v>
      </c>
      <c r="BP60" s="645">
        <f t="shared" si="77"/>
        <v>2500</v>
      </c>
    </row>
    <row r="61" spans="1:68" s="372" customFormat="1" ht="33" customHeight="1">
      <c r="A61" s="189">
        <v>2</v>
      </c>
      <c r="B61" s="209" t="s">
        <v>131</v>
      </c>
      <c r="C61" s="209"/>
      <c r="D61" s="233"/>
      <c r="E61" s="189" t="s">
        <v>171</v>
      </c>
      <c r="F61" s="210" t="s">
        <v>192</v>
      </c>
      <c r="G61" s="186">
        <v>49957</v>
      </c>
      <c r="H61" s="186">
        <v>20000</v>
      </c>
      <c r="I61" s="186"/>
      <c r="J61" s="186"/>
      <c r="K61" s="186"/>
      <c r="L61" s="186">
        <v>22000</v>
      </c>
      <c r="M61" s="186">
        <v>16500</v>
      </c>
      <c r="N61" s="891">
        <f t="shared" si="117"/>
        <v>2500</v>
      </c>
      <c r="O61" s="902">
        <v>2500</v>
      </c>
      <c r="P61" s="902">
        <v>2500</v>
      </c>
      <c r="Q61" s="894"/>
      <c r="R61" s="504"/>
      <c r="S61" s="142"/>
      <c r="T61" s="123"/>
      <c r="U61" s="112"/>
      <c r="V61" s="142"/>
      <c r="W61" s="122"/>
      <c r="X61" s="111"/>
      <c r="Y61" s="111"/>
      <c r="Z61" s="111"/>
      <c r="AA61" s="112"/>
      <c r="AB61" s="142"/>
      <c r="AC61" s="123"/>
      <c r="AD61" s="112"/>
      <c r="AE61" s="114"/>
      <c r="AF61" s="117"/>
      <c r="AG61" s="113"/>
      <c r="AH61" s="142"/>
      <c r="AI61" s="122"/>
      <c r="AJ61" s="111"/>
      <c r="AK61" s="111"/>
      <c r="AL61" s="111"/>
      <c r="AM61" s="122"/>
      <c r="AN61" s="142"/>
      <c r="AO61" s="122"/>
      <c r="AP61" s="113">
        <f t="shared" si="122"/>
        <v>2500</v>
      </c>
      <c r="AQ61" s="113">
        <v>2500</v>
      </c>
      <c r="AR61" s="112"/>
      <c r="AS61" s="113">
        <f>AP61</f>
        <v>2500</v>
      </c>
      <c r="AT61" s="188">
        <f>AQ61</f>
        <v>2500</v>
      </c>
      <c r="AU61" s="561">
        <f>AR61</f>
        <v>0</v>
      </c>
      <c r="AV61" s="473">
        <f t="shared" si="119"/>
        <v>2500</v>
      </c>
      <c r="AW61" s="111">
        <f t="shared" si="119"/>
        <v>2500</v>
      </c>
      <c r="AX61" s="111">
        <f t="shared" si="119"/>
        <v>0</v>
      </c>
      <c r="AY61" s="95"/>
      <c r="AZ61" s="111"/>
      <c r="BA61" s="111"/>
      <c r="BB61" s="502"/>
      <c r="BC61" s="502"/>
      <c r="BD61" s="502"/>
      <c r="BE61" s="502">
        <f t="shared" si="76"/>
        <v>0</v>
      </c>
      <c r="BF61" s="502"/>
      <c r="BG61" s="502"/>
      <c r="BH61" s="502"/>
      <c r="BI61" s="502"/>
      <c r="BJ61" s="502"/>
      <c r="BK61" s="644">
        <f t="shared" si="73"/>
        <v>0</v>
      </c>
      <c r="BL61" s="502"/>
      <c r="BM61" s="502"/>
      <c r="BN61" s="502"/>
      <c r="BO61" s="372" t="s">
        <v>355</v>
      </c>
      <c r="BP61" s="645">
        <f t="shared" si="77"/>
        <v>2500</v>
      </c>
    </row>
    <row r="62" spans="1:68" s="566" customFormat="1" ht="56.65" customHeight="1">
      <c r="A62" s="536">
        <v>5</v>
      </c>
      <c r="B62" s="562" t="s">
        <v>132</v>
      </c>
      <c r="C62" s="562"/>
      <c r="D62" s="538"/>
      <c r="E62" s="539"/>
      <c r="F62" s="594"/>
      <c r="G62" s="531">
        <f>G63</f>
        <v>856063</v>
      </c>
      <c r="H62" s="531">
        <f t="shared" ref="H62:AX63" si="124">H63</f>
        <v>537985.6</v>
      </c>
      <c r="I62" s="531"/>
      <c r="J62" s="531"/>
      <c r="K62" s="531"/>
      <c r="L62" s="531">
        <f t="shared" si="124"/>
        <v>344618</v>
      </c>
      <c r="M62" s="531">
        <f t="shared" si="124"/>
        <v>252750</v>
      </c>
      <c r="N62" s="903">
        <f t="shared" si="124"/>
        <v>227461</v>
      </c>
      <c r="O62" s="903">
        <f t="shared" si="124"/>
        <v>227461</v>
      </c>
      <c r="P62" s="903">
        <f t="shared" si="124"/>
        <v>138750</v>
      </c>
      <c r="Q62" s="903">
        <f t="shared" si="124"/>
        <v>0</v>
      </c>
      <c r="R62" s="531">
        <f t="shared" si="124"/>
        <v>151000</v>
      </c>
      <c r="S62" s="531">
        <f t="shared" si="124"/>
        <v>120000</v>
      </c>
      <c r="T62" s="531">
        <f t="shared" si="124"/>
        <v>0</v>
      </c>
      <c r="U62" s="531">
        <f t="shared" si="124"/>
        <v>53833</v>
      </c>
      <c r="V62" s="531">
        <f t="shared" si="124"/>
        <v>22967</v>
      </c>
      <c r="W62" s="531">
        <f t="shared" si="124"/>
        <v>0</v>
      </c>
      <c r="X62" s="531">
        <f t="shared" si="124"/>
        <v>97167</v>
      </c>
      <c r="Y62" s="531">
        <f t="shared" si="124"/>
        <v>97033</v>
      </c>
      <c r="Z62" s="531">
        <f t="shared" si="124"/>
        <v>0</v>
      </c>
      <c r="AA62" s="531">
        <f t="shared" si="124"/>
        <v>97167</v>
      </c>
      <c r="AB62" s="531">
        <f t="shared" si="124"/>
        <v>0</v>
      </c>
      <c r="AC62" s="531">
        <f t="shared" si="124"/>
        <v>0</v>
      </c>
      <c r="AD62" s="531">
        <f t="shared" si="124"/>
        <v>11000</v>
      </c>
      <c r="AE62" s="531">
        <f t="shared" si="124"/>
        <v>0</v>
      </c>
      <c r="AF62" s="531">
        <f t="shared" si="124"/>
        <v>0</v>
      </c>
      <c r="AG62" s="531">
        <f t="shared" si="124"/>
        <v>11000</v>
      </c>
      <c r="AH62" s="531">
        <f t="shared" si="124"/>
        <v>0</v>
      </c>
      <c r="AI62" s="531">
        <f t="shared" si="124"/>
        <v>0</v>
      </c>
      <c r="AJ62" s="531">
        <f t="shared" si="124"/>
        <v>0</v>
      </c>
      <c r="AK62" s="531">
        <f t="shared" si="124"/>
        <v>0</v>
      </c>
      <c r="AL62" s="531">
        <f t="shared" si="124"/>
        <v>0</v>
      </c>
      <c r="AM62" s="531">
        <f t="shared" si="124"/>
        <v>0</v>
      </c>
      <c r="AN62" s="531">
        <f t="shared" si="124"/>
        <v>0</v>
      </c>
      <c r="AO62" s="531">
        <f t="shared" si="124"/>
        <v>0</v>
      </c>
      <c r="AP62" s="531">
        <f t="shared" si="124"/>
        <v>53461</v>
      </c>
      <c r="AQ62" s="531">
        <f t="shared" si="124"/>
        <v>15750</v>
      </c>
      <c r="AR62" s="565">
        <f t="shared" si="124"/>
        <v>0</v>
      </c>
      <c r="AS62" s="531">
        <f t="shared" si="124"/>
        <v>53461</v>
      </c>
      <c r="AT62" s="531">
        <f t="shared" si="124"/>
        <v>15750</v>
      </c>
      <c r="AU62" s="531">
        <f t="shared" si="124"/>
        <v>0</v>
      </c>
      <c r="AV62" s="565">
        <f t="shared" si="124"/>
        <v>215461</v>
      </c>
      <c r="AW62" s="531">
        <f t="shared" si="124"/>
        <v>135750</v>
      </c>
      <c r="AX62" s="531">
        <f t="shared" si="124"/>
        <v>0</v>
      </c>
      <c r="AY62" s="624">
        <f t="shared" ref="AY62" si="125">N62-R62-AD62-AP62</f>
        <v>12000</v>
      </c>
      <c r="AZ62" s="531">
        <f>P62-S62-AE62-AQ62</f>
        <v>3000</v>
      </c>
      <c r="BA62" s="531"/>
      <c r="BB62" s="531">
        <f>'b7-CT192'!BD53</f>
        <v>12000</v>
      </c>
      <c r="BC62" s="531">
        <f>'b7-CT192'!BA53</f>
        <v>3000</v>
      </c>
      <c r="BD62" s="531"/>
      <c r="BE62" s="502">
        <f t="shared" si="76"/>
        <v>12000</v>
      </c>
      <c r="BF62" s="531">
        <f>BC62</f>
        <v>3000</v>
      </c>
      <c r="BG62" s="531"/>
      <c r="BH62" s="644">
        <f>AY62-BB62+O62*0.1/0.9</f>
        <v>25273.444444444445</v>
      </c>
      <c r="BI62" s="531"/>
      <c r="BJ62" s="531"/>
      <c r="BK62" s="644">
        <f t="shared" si="73"/>
        <v>25273.444444444445</v>
      </c>
      <c r="BL62" s="531"/>
      <c r="BM62" s="531"/>
      <c r="BN62" s="531"/>
      <c r="BP62" s="645">
        <f t="shared" si="77"/>
        <v>252734.44444444444</v>
      </c>
    </row>
    <row r="63" spans="1:68" s="372" customFormat="1" ht="12.6" customHeight="1">
      <c r="A63" s="183"/>
      <c r="B63" s="213" t="s">
        <v>30</v>
      </c>
      <c r="C63" s="213"/>
      <c r="D63" s="210"/>
      <c r="E63" s="189"/>
      <c r="F63" s="190"/>
      <c r="G63" s="240">
        <f>G64</f>
        <v>856063</v>
      </c>
      <c r="H63" s="240">
        <f t="shared" si="124"/>
        <v>537985.6</v>
      </c>
      <c r="I63" s="240"/>
      <c r="J63" s="240"/>
      <c r="K63" s="240"/>
      <c r="L63" s="240">
        <f t="shared" si="124"/>
        <v>344618</v>
      </c>
      <c r="M63" s="240">
        <f t="shared" si="124"/>
        <v>252750</v>
      </c>
      <c r="N63" s="903">
        <f t="shared" si="124"/>
        <v>227461</v>
      </c>
      <c r="O63" s="903">
        <f t="shared" si="124"/>
        <v>227461</v>
      </c>
      <c r="P63" s="903">
        <f t="shared" si="124"/>
        <v>138750</v>
      </c>
      <c r="Q63" s="903">
        <f t="shared" si="124"/>
        <v>0</v>
      </c>
      <c r="R63" s="572">
        <f t="shared" si="124"/>
        <v>151000</v>
      </c>
      <c r="S63" s="240">
        <f t="shared" si="124"/>
        <v>120000</v>
      </c>
      <c r="T63" s="240">
        <f t="shared" si="124"/>
        <v>0</v>
      </c>
      <c r="U63" s="240">
        <f t="shared" si="124"/>
        <v>53833</v>
      </c>
      <c r="V63" s="240">
        <f t="shared" si="124"/>
        <v>22967</v>
      </c>
      <c r="W63" s="240">
        <f t="shared" si="124"/>
        <v>0</v>
      </c>
      <c r="X63" s="240">
        <f t="shared" si="124"/>
        <v>97167</v>
      </c>
      <c r="Y63" s="240">
        <f t="shared" si="124"/>
        <v>97033</v>
      </c>
      <c r="Z63" s="240">
        <f t="shared" si="124"/>
        <v>0</v>
      </c>
      <c r="AA63" s="240">
        <f t="shared" si="124"/>
        <v>97167</v>
      </c>
      <c r="AB63" s="240">
        <f t="shared" si="124"/>
        <v>0</v>
      </c>
      <c r="AC63" s="240">
        <f t="shared" si="124"/>
        <v>0</v>
      </c>
      <c r="AD63" s="240">
        <f t="shared" si="124"/>
        <v>11000</v>
      </c>
      <c r="AE63" s="240">
        <f t="shared" si="124"/>
        <v>0</v>
      </c>
      <c r="AF63" s="240">
        <f t="shared" si="124"/>
        <v>0</v>
      </c>
      <c r="AG63" s="240">
        <f t="shared" si="124"/>
        <v>11000</v>
      </c>
      <c r="AH63" s="240">
        <f t="shared" si="124"/>
        <v>0</v>
      </c>
      <c r="AI63" s="240">
        <f t="shared" si="124"/>
        <v>0</v>
      </c>
      <c r="AJ63" s="240">
        <f t="shared" si="124"/>
        <v>0</v>
      </c>
      <c r="AK63" s="240">
        <f t="shared" si="124"/>
        <v>0</v>
      </c>
      <c r="AL63" s="240">
        <f t="shared" si="124"/>
        <v>0</v>
      </c>
      <c r="AM63" s="240">
        <f t="shared" si="124"/>
        <v>0</v>
      </c>
      <c r="AN63" s="240">
        <f t="shared" si="124"/>
        <v>0</v>
      </c>
      <c r="AO63" s="240">
        <f t="shared" si="124"/>
        <v>0</v>
      </c>
      <c r="AP63" s="240">
        <f t="shared" si="124"/>
        <v>53461</v>
      </c>
      <c r="AQ63" s="240">
        <f t="shared" si="124"/>
        <v>15750</v>
      </c>
      <c r="AR63" s="573">
        <f t="shared" si="124"/>
        <v>0</v>
      </c>
      <c r="AS63" s="240">
        <f t="shared" si="124"/>
        <v>53461</v>
      </c>
      <c r="AT63" s="240">
        <f t="shared" si="124"/>
        <v>15750</v>
      </c>
      <c r="AU63" s="240">
        <f t="shared" si="124"/>
        <v>0</v>
      </c>
      <c r="AV63" s="565">
        <f t="shared" si="124"/>
        <v>215461</v>
      </c>
      <c r="AW63" s="240">
        <f t="shared" si="124"/>
        <v>135750</v>
      </c>
      <c r="AX63" s="240">
        <f t="shared" si="124"/>
        <v>0</v>
      </c>
      <c r="AY63" s="626"/>
      <c r="AZ63" s="240"/>
      <c r="BA63" s="240"/>
      <c r="BB63" s="572"/>
      <c r="BC63" s="572"/>
      <c r="BD63" s="572"/>
      <c r="BE63" s="502">
        <f t="shared" si="76"/>
        <v>0</v>
      </c>
      <c r="BF63" s="572"/>
      <c r="BG63" s="572"/>
      <c r="BH63" s="572"/>
      <c r="BI63" s="572"/>
      <c r="BJ63" s="572"/>
      <c r="BK63" s="644">
        <f t="shared" si="73"/>
        <v>0</v>
      </c>
      <c r="BL63" s="572"/>
      <c r="BM63" s="572"/>
      <c r="BN63" s="572"/>
      <c r="BP63" s="645">
        <f t="shared" si="77"/>
        <v>215461</v>
      </c>
    </row>
    <row r="64" spans="1:68" s="372" customFormat="1" ht="39" customHeight="1">
      <c r="A64" s="583" t="s">
        <v>29</v>
      </c>
      <c r="B64" s="249" t="s">
        <v>261</v>
      </c>
      <c r="C64" s="249"/>
      <c r="D64" s="233"/>
      <c r="E64" s="183"/>
      <c r="F64" s="183"/>
      <c r="G64" s="240">
        <f>G65+G71</f>
        <v>856063</v>
      </c>
      <c r="H64" s="240">
        <f t="shared" ref="H64:AX64" si="126">H65+H71</f>
        <v>537985.6</v>
      </c>
      <c r="I64" s="240"/>
      <c r="J64" s="240"/>
      <c r="K64" s="240"/>
      <c r="L64" s="240">
        <f t="shared" si="126"/>
        <v>344618</v>
      </c>
      <c r="M64" s="240">
        <f t="shared" si="126"/>
        <v>252750</v>
      </c>
      <c r="N64" s="903">
        <f t="shared" si="126"/>
        <v>227461</v>
      </c>
      <c r="O64" s="903">
        <f t="shared" si="126"/>
        <v>227461</v>
      </c>
      <c r="P64" s="903">
        <f t="shared" si="126"/>
        <v>138750</v>
      </c>
      <c r="Q64" s="903">
        <f t="shared" si="126"/>
        <v>0</v>
      </c>
      <c r="R64" s="572">
        <f t="shared" si="126"/>
        <v>151000</v>
      </c>
      <c r="S64" s="240">
        <f t="shared" si="126"/>
        <v>120000</v>
      </c>
      <c r="T64" s="240">
        <f t="shared" si="126"/>
        <v>0</v>
      </c>
      <c r="U64" s="240">
        <f t="shared" si="126"/>
        <v>53833</v>
      </c>
      <c r="V64" s="240">
        <f t="shared" si="126"/>
        <v>22967</v>
      </c>
      <c r="W64" s="240">
        <f t="shared" si="126"/>
        <v>0</v>
      </c>
      <c r="X64" s="240">
        <f t="shared" si="126"/>
        <v>97167</v>
      </c>
      <c r="Y64" s="240">
        <f t="shared" si="126"/>
        <v>97033</v>
      </c>
      <c r="Z64" s="240">
        <f t="shared" si="126"/>
        <v>0</v>
      </c>
      <c r="AA64" s="240">
        <f t="shared" si="126"/>
        <v>97167</v>
      </c>
      <c r="AB64" s="240">
        <f t="shared" si="126"/>
        <v>0</v>
      </c>
      <c r="AC64" s="240">
        <f t="shared" si="126"/>
        <v>0</v>
      </c>
      <c r="AD64" s="240">
        <f t="shared" si="126"/>
        <v>11000</v>
      </c>
      <c r="AE64" s="240">
        <f t="shared" si="126"/>
        <v>0</v>
      </c>
      <c r="AF64" s="240">
        <f t="shared" si="126"/>
        <v>0</v>
      </c>
      <c r="AG64" s="240">
        <f t="shared" si="126"/>
        <v>11000</v>
      </c>
      <c r="AH64" s="240">
        <f t="shared" si="126"/>
        <v>0</v>
      </c>
      <c r="AI64" s="240">
        <f t="shared" si="126"/>
        <v>0</v>
      </c>
      <c r="AJ64" s="240">
        <f t="shared" si="126"/>
        <v>0</v>
      </c>
      <c r="AK64" s="240">
        <f t="shared" si="126"/>
        <v>0</v>
      </c>
      <c r="AL64" s="240">
        <f t="shared" si="126"/>
        <v>0</v>
      </c>
      <c r="AM64" s="240">
        <f t="shared" si="126"/>
        <v>0</v>
      </c>
      <c r="AN64" s="240">
        <f t="shared" si="126"/>
        <v>0</v>
      </c>
      <c r="AO64" s="240">
        <f t="shared" si="126"/>
        <v>0</v>
      </c>
      <c r="AP64" s="240">
        <f t="shared" si="126"/>
        <v>53461</v>
      </c>
      <c r="AQ64" s="240">
        <f t="shared" si="126"/>
        <v>15750</v>
      </c>
      <c r="AR64" s="573">
        <f t="shared" si="126"/>
        <v>0</v>
      </c>
      <c r="AS64" s="240">
        <f t="shared" si="126"/>
        <v>53461</v>
      </c>
      <c r="AT64" s="240">
        <f t="shared" si="126"/>
        <v>15750</v>
      </c>
      <c r="AU64" s="240">
        <f t="shared" si="126"/>
        <v>0</v>
      </c>
      <c r="AV64" s="565">
        <f t="shared" si="126"/>
        <v>215461</v>
      </c>
      <c r="AW64" s="240">
        <f t="shared" si="126"/>
        <v>135750</v>
      </c>
      <c r="AX64" s="240">
        <f t="shared" si="126"/>
        <v>0</v>
      </c>
      <c r="AY64" s="626"/>
      <c r="AZ64" s="240"/>
      <c r="BA64" s="240"/>
      <c r="BB64" s="572"/>
      <c r="BC64" s="572"/>
      <c r="BD64" s="572"/>
      <c r="BE64" s="502">
        <f t="shared" si="76"/>
        <v>0</v>
      </c>
      <c r="BF64" s="572"/>
      <c r="BG64" s="572"/>
      <c r="BH64" s="572"/>
      <c r="BI64" s="572"/>
      <c r="BJ64" s="572"/>
      <c r="BK64" s="644">
        <f t="shared" si="73"/>
        <v>0</v>
      </c>
      <c r="BL64" s="572"/>
      <c r="BM64" s="572"/>
      <c r="BN64" s="572"/>
      <c r="BP64" s="645">
        <f t="shared" si="77"/>
        <v>215461</v>
      </c>
    </row>
    <row r="65" spans="1:68" s="373" customFormat="1" ht="10.15" customHeight="1">
      <c r="A65" s="595"/>
      <c r="B65" s="590" t="s">
        <v>25</v>
      </c>
      <c r="C65" s="590"/>
      <c r="D65" s="234"/>
      <c r="E65" s="205"/>
      <c r="F65" s="205"/>
      <c r="G65" s="575">
        <f>SUM(G66:G70)</f>
        <v>792724</v>
      </c>
      <c r="H65" s="575">
        <f t="shared" ref="H65:AX65" si="127">SUM(H66:H70)</f>
        <v>490049.5</v>
      </c>
      <c r="I65" s="575"/>
      <c r="J65" s="575"/>
      <c r="K65" s="575"/>
      <c r="L65" s="575">
        <f t="shared" si="127"/>
        <v>331979</v>
      </c>
      <c r="M65" s="575">
        <f t="shared" si="127"/>
        <v>241750</v>
      </c>
      <c r="N65" s="905">
        <f t="shared" si="127"/>
        <v>202461</v>
      </c>
      <c r="O65" s="905">
        <f t="shared" si="127"/>
        <v>202461</v>
      </c>
      <c r="P65" s="905">
        <f t="shared" si="127"/>
        <v>138750</v>
      </c>
      <c r="Q65" s="905">
        <f t="shared" si="127"/>
        <v>0</v>
      </c>
      <c r="R65" s="576">
        <f t="shared" si="127"/>
        <v>143000</v>
      </c>
      <c r="S65" s="575">
        <f t="shared" si="127"/>
        <v>120000</v>
      </c>
      <c r="T65" s="575">
        <f t="shared" si="127"/>
        <v>0</v>
      </c>
      <c r="U65" s="575">
        <f t="shared" si="127"/>
        <v>45833</v>
      </c>
      <c r="V65" s="575">
        <f t="shared" si="127"/>
        <v>22967</v>
      </c>
      <c r="W65" s="575">
        <f t="shared" si="127"/>
        <v>0</v>
      </c>
      <c r="X65" s="575">
        <f t="shared" si="127"/>
        <v>97167</v>
      </c>
      <c r="Y65" s="575">
        <f t="shared" si="127"/>
        <v>97033</v>
      </c>
      <c r="Z65" s="575">
        <f t="shared" si="127"/>
        <v>0</v>
      </c>
      <c r="AA65" s="575">
        <f t="shared" si="127"/>
        <v>97167</v>
      </c>
      <c r="AB65" s="575">
        <f t="shared" si="127"/>
        <v>0</v>
      </c>
      <c r="AC65" s="575">
        <f t="shared" si="127"/>
        <v>0</v>
      </c>
      <c r="AD65" s="575">
        <f t="shared" si="127"/>
        <v>8000</v>
      </c>
      <c r="AE65" s="575">
        <f t="shared" si="127"/>
        <v>0</v>
      </c>
      <c r="AF65" s="575">
        <f t="shared" si="127"/>
        <v>0</v>
      </c>
      <c r="AG65" s="575">
        <f t="shared" si="127"/>
        <v>8000</v>
      </c>
      <c r="AH65" s="575">
        <f t="shared" si="127"/>
        <v>0</v>
      </c>
      <c r="AI65" s="575">
        <f t="shared" si="127"/>
        <v>0</v>
      </c>
      <c r="AJ65" s="575">
        <f t="shared" si="127"/>
        <v>0</v>
      </c>
      <c r="AK65" s="575">
        <f t="shared" si="127"/>
        <v>0</v>
      </c>
      <c r="AL65" s="575">
        <f t="shared" si="127"/>
        <v>0</v>
      </c>
      <c r="AM65" s="575">
        <f t="shared" si="127"/>
        <v>0</v>
      </c>
      <c r="AN65" s="575">
        <f t="shared" si="127"/>
        <v>0</v>
      </c>
      <c r="AO65" s="575">
        <f t="shared" si="127"/>
        <v>0</v>
      </c>
      <c r="AP65" s="575">
        <f t="shared" si="127"/>
        <v>48461</v>
      </c>
      <c r="AQ65" s="575">
        <f t="shared" si="127"/>
        <v>15750</v>
      </c>
      <c r="AR65" s="577">
        <f t="shared" si="127"/>
        <v>0</v>
      </c>
      <c r="AS65" s="575">
        <f t="shared" si="127"/>
        <v>48461</v>
      </c>
      <c r="AT65" s="575">
        <f t="shared" si="127"/>
        <v>15750</v>
      </c>
      <c r="AU65" s="575">
        <f t="shared" si="127"/>
        <v>0</v>
      </c>
      <c r="AV65" s="578">
        <f t="shared" si="127"/>
        <v>199461</v>
      </c>
      <c r="AW65" s="575">
        <f t="shared" si="127"/>
        <v>135750</v>
      </c>
      <c r="AX65" s="575">
        <f t="shared" si="127"/>
        <v>0</v>
      </c>
      <c r="AY65" s="627"/>
      <c r="AZ65" s="575"/>
      <c r="BA65" s="575"/>
      <c r="BB65" s="576"/>
      <c r="BC65" s="576"/>
      <c r="BD65" s="576"/>
      <c r="BE65" s="502">
        <f t="shared" si="76"/>
        <v>0</v>
      </c>
      <c r="BF65" s="576"/>
      <c r="BG65" s="576"/>
      <c r="BH65" s="576"/>
      <c r="BI65" s="576"/>
      <c r="BJ65" s="576"/>
      <c r="BK65" s="644">
        <f t="shared" si="73"/>
        <v>0</v>
      </c>
      <c r="BL65" s="576"/>
      <c r="BM65" s="576"/>
      <c r="BN65" s="576"/>
      <c r="BP65" s="645">
        <f t="shared" si="77"/>
        <v>199461</v>
      </c>
    </row>
    <row r="66" spans="1:68" s="372" customFormat="1" ht="36.6" customHeight="1">
      <c r="A66" s="183">
        <v>1</v>
      </c>
      <c r="B66" s="213" t="s">
        <v>133</v>
      </c>
      <c r="C66" s="213"/>
      <c r="D66" s="210" t="s">
        <v>162</v>
      </c>
      <c r="E66" s="189" t="s">
        <v>168</v>
      </c>
      <c r="F66" s="210" t="s">
        <v>193</v>
      </c>
      <c r="G66" s="186">
        <v>148918</v>
      </c>
      <c r="H66" s="186">
        <v>148000</v>
      </c>
      <c r="I66" s="186"/>
      <c r="J66" s="186"/>
      <c r="K66" s="186"/>
      <c r="L66" s="186">
        <v>120500</v>
      </c>
      <c r="M66" s="186">
        <v>115500</v>
      </c>
      <c r="N66" s="891">
        <f>O66</f>
        <v>25000</v>
      </c>
      <c r="O66" s="902">
        <v>25000</v>
      </c>
      <c r="P66" s="902">
        <v>15000</v>
      </c>
      <c r="Q66" s="894"/>
      <c r="R66" s="504">
        <v>10000</v>
      </c>
      <c r="S66" s="142"/>
      <c r="T66" s="112"/>
      <c r="U66" s="112">
        <v>9866</v>
      </c>
      <c r="V66" s="142"/>
      <c r="W66" s="112"/>
      <c r="X66" s="111">
        <f>R66-U66</f>
        <v>134</v>
      </c>
      <c r="Y66" s="111"/>
      <c r="Z66" s="111"/>
      <c r="AA66" s="117">
        <v>134</v>
      </c>
      <c r="AB66" s="142"/>
      <c r="AC66" s="117"/>
      <c r="AD66" s="112"/>
      <c r="AE66" s="114"/>
      <c r="AF66" s="117"/>
      <c r="AG66" s="113"/>
      <c r="AH66" s="142"/>
      <c r="AI66" s="122"/>
      <c r="AJ66" s="111">
        <f>AD66-AG66</f>
        <v>0</v>
      </c>
      <c r="AK66" s="111"/>
      <c r="AL66" s="111"/>
      <c r="AM66" s="122"/>
      <c r="AN66" s="142"/>
      <c r="AO66" s="122"/>
      <c r="AP66" s="113">
        <f>AQ66+AR66</f>
        <v>12000</v>
      </c>
      <c r="AQ66" s="114">
        <v>12000</v>
      </c>
      <c r="AR66" s="112"/>
      <c r="AS66" s="113">
        <f t="shared" ref="AS66:AU70" si="128">AP66</f>
        <v>12000</v>
      </c>
      <c r="AT66" s="188">
        <f t="shared" si="128"/>
        <v>12000</v>
      </c>
      <c r="AU66" s="561">
        <f t="shared" si="128"/>
        <v>0</v>
      </c>
      <c r="AV66" s="473">
        <f t="shared" ref="AV66:AX73" si="129">R66+AD66+AP66</f>
        <v>22000</v>
      </c>
      <c r="AW66" s="111">
        <f t="shared" si="129"/>
        <v>12000</v>
      </c>
      <c r="AX66" s="111">
        <f t="shared" si="129"/>
        <v>0</v>
      </c>
      <c r="AY66" s="95"/>
      <c r="AZ66" s="111"/>
      <c r="BA66" s="111"/>
      <c r="BB66" s="502"/>
      <c r="BC66" s="502"/>
      <c r="BD66" s="502"/>
      <c r="BE66" s="502">
        <f t="shared" si="76"/>
        <v>0</v>
      </c>
      <c r="BF66" s="502"/>
      <c r="BG66" s="502"/>
      <c r="BH66" s="502"/>
      <c r="BI66" s="502"/>
      <c r="BJ66" s="502"/>
      <c r="BK66" s="644">
        <f t="shared" si="73"/>
        <v>0</v>
      </c>
      <c r="BL66" s="502"/>
      <c r="BM66" s="502"/>
      <c r="BN66" s="502"/>
      <c r="BO66" s="372" t="s">
        <v>356</v>
      </c>
      <c r="BP66" s="645">
        <f t="shared" si="77"/>
        <v>22000</v>
      </c>
    </row>
    <row r="67" spans="1:68" s="372" customFormat="1" ht="25.5" customHeight="1">
      <c r="A67" s="189">
        <v>2</v>
      </c>
      <c r="B67" s="200" t="s">
        <v>134</v>
      </c>
      <c r="C67" s="200"/>
      <c r="D67" s="185"/>
      <c r="E67" s="189" t="s">
        <v>167</v>
      </c>
      <c r="F67" s="190" t="s">
        <v>194</v>
      </c>
      <c r="G67" s="186">
        <v>60244</v>
      </c>
      <c r="H67" s="186">
        <v>42170</v>
      </c>
      <c r="I67" s="186"/>
      <c r="J67" s="186"/>
      <c r="K67" s="186"/>
      <c r="L67" s="186">
        <v>15000</v>
      </c>
      <c r="M67" s="186">
        <v>15000</v>
      </c>
      <c r="N67" s="891">
        <f>O67</f>
        <v>13461</v>
      </c>
      <c r="O67" s="902">
        <v>13461</v>
      </c>
      <c r="P67" s="902">
        <v>3750</v>
      </c>
      <c r="Q67" s="894"/>
      <c r="R67" s="504">
        <v>4000</v>
      </c>
      <c r="S67" s="142"/>
      <c r="T67" s="112"/>
      <c r="U67" s="112">
        <v>4000</v>
      </c>
      <c r="V67" s="142"/>
      <c r="W67" s="112"/>
      <c r="X67" s="111"/>
      <c r="Y67" s="111"/>
      <c r="Z67" s="111"/>
      <c r="AA67" s="112"/>
      <c r="AB67" s="142"/>
      <c r="AC67" s="123"/>
      <c r="AD67" s="112">
        <v>3000</v>
      </c>
      <c r="AE67" s="114"/>
      <c r="AF67" s="112"/>
      <c r="AG67" s="113">
        <v>3000</v>
      </c>
      <c r="AH67" s="142"/>
      <c r="AI67" s="113"/>
      <c r="AJ67" s="111">
        <f>AD67-AG67</f>
        <v>0</v>
      </c>
      <c r="AK67" s="111"/>
      <c r="AL67" s="111"/>
      <c r="AM67" s="122"/>
      <c r="AN67" s="142"/>
      <c r="AO67" s="122"/>
      <c r="AP67" s="113">
        <v>6461</v>
      </c>
      <c r="AQ67" s="113">
        <v>3750</v>
      </c>
      <c r="AR67" s="112"/>
      <c r="AS67" s="113">
        <f t="shared" si="128"/>
        <v>6461</v>
      </c>
      <c r="AT67" s="188">
        <f t="shared" si="128"/>
        <v>3750</v>
      </c>
      <c r="AU67" s="561">
        <f t="shared" si="128"/>
        <v>0</v>
      </c>
      <c r="AV67" s="473">
        <f t="shared" si="129"/>
        <v>13461</v>
      </c>
      <c r="AW67" s="111">
        <f t="shared" si="129"/>
        <v>3750</v>
      </c>
      <c r="AX67" s="111">
        <f t="shared" si="129"/>
        <v>0</v>
      </c>
      <c r="AY67" s="95"/>
      <c r="AZ67" s="111"/>
      <c r="BA67" s="111"/>
      <c r="BB67" s="502"/>
      <c r="BC67" s="502"/>
      <c r="BD67" s="502"/>
      <c r="BE67" s="502">
        <f t="shared" si="76"/>
        <v>0</v>
      </c>
      <c r="BF67" s="502"/>
      <c r="BG67" s="502"/>
      <c r="BH67" s="502"/>
      <c r="BI67" s="502"/>
      <c r="BJ67" s="502"/>
      <c r="BK67" s="644">
        <f t="shared" si="73"/>
        <v>0</v>
      </c>
      <c r="BL67" s="502"/>
      <c r="BM67" s="502"/>
      <c r="BN67" s="502"/>
      <c r="BO67" s="592" t="s">
        <v>345</v>
      </c>
      <c r="BP67" s="645">
        <f t="shared" si="77"/>
        <v>13461</v>
      </c>
    </row>
    <row r="68" spans="1:68" s="372" customFormat="1" ht="24.6" customHeight="1">
      <c r="A68" s="189">
        <v>3</v>
      </c>
      <c r="B68" s="213" t="s">
        <v>137</v>
      </c>
      <c r="C68" s="213"/>
      <c r="D68" s="210"/>
      <c r="E68" s="189" t="s">
        <v>172</v>
      </c>
      <c r="F68" s="210" t="s">
        <v>197</v>
      </c>
      <c r="G68" s="186">
        <v>88755</v>
      </c>
      <c r="H68" s="186">
        <v>79879.5</v>
      </c>
      <c r="I68" s="186"/>
      <c r="J68" s="186"/>
      <c r="K68" s="186"/>
      <c r="L68" s="186">
        <v>19189</v>
      </c>
      <c r="M68" s="186">
        <v>11250</v>
      </c>
      <c r="N68" s="891">
        <f>O68</f>
        <v>44000</v>
      </c>
      <c r="O68" s="902">
        <v>44000</v>
      </c>
      <c r="P68" s="902">
        <v>0</v>
      </c>
      <c r="Q68" s="894"/>
      <c r="R68" s="504">
        <v>9000</v>
      </c>
      <c r="S68" s="142"/>
      <c r="T68" s="112"/>
      <c r="U68" s="112">
        <v>9000</v>
      </c>
      <c r="V68" s="142"/>
      <c r="W68" s="112"/>
      <c r="X68" s="111"/>
      <c r="Y68" s="111"/>
      <c r="Z68" s="111"/>
      <c r="AA68" s="112"/>
      <c r="AB68" s="142"/>
      <c r="AC68" s="123"/>
      <c r="AD68" s="112">
        <v>5000</v>
      </c>
      <c r="AE68" s="114"/>
      <c r="AF68" s="112"/>
      <c r="AG68" s="113">
        <v>5000</v>
      </c>
      <c r="AH68" s="142"/>
      <c r="AI68" s="113"/>
      <c r="AJ68" s="111">
        <f>AD68-AG68</f>
        <v>0</v>
      </c>
      <c r="AK68" s="111"/>
      <c r="AL68" s="111"/>
      <c r="AM68" s="122"/>
      <c r="AN68" s="142"/>
      <c r="AO68" s="122"/>
      <c r="AP68" s="113">
        <v>30000</v>
      </c>
      <c r="AQ68" s="142"/>
      <c r="AR68" s="112"/>
      <c r="AS68" s="113">
        <f t="shared" si="128"/>
        <v>30000</v>
      </c>
      <c r="AT68" s="188">
        <f t="shared" si="128"/>
        <v>0</v>
      </c>
      <c r="AU68" s="561">
        <f t="shared" si="128"/>
        <v>0</v>
      </c>
      <c r="AV68" s="473">
        <f t="shared" si="129"/>
        <v>44000</v>
      </c>
      <c r="AW68" s="111">
        <f t="shared" si="129"/>
        <v>0</v>
      </c>
      <c r="AX68" s="111">
        <f t="shared" si="129"/>
        <v>0</v>
      </c>
      <c r="AY68" s="95"/>
      <c r="AZ68" s="111"/>
      <c r="BA68" s="111"/>
      <c r="BB68" s="502"/>
      <c r="BC68" s="502"/>
      <c r="BD68" s="502"/>
      <c r="BE68" s="502">
        <f t="shared" si="76"/>
        <v>0</v>
      </c>
      <c r="BF68" s="502"/>
      <c r="BG68" s="502"/>
      <c r="BH68" s="502"/>
      <c r="BI68" s="502"/>
      <c r="BJ68" s="502"/>
      <c r="BK68" s="644">
        <f t="shared" si="73"/>
        <v>0</v>
      </c>
      <c r="BL68" s="502"/>
      <c r="BM68" s="502"/>
      <c r="BN68" s="502"/>
      <c r="BO68" s="592" t="s">
        <v>345</v>
      </c>
      <c r="BP68" s="645">
        <f t="shared" si="77"/>
        <v>44000</v>
      </c>
    </row>
    <row r="69" spans="1:68" s="588" customFormat="1" ht="54">
      <c r="A69" s="241">
        <v>4</v>
      </c>
      <c r="B69" s="219" t="s">
        <v>138</v>
      </c>
      <c r="C69" s="219"/>
      <c r="D69" s="221"/>
      <c r="E69" s="221"/>
      <c r="F69" s="242" t="s">
        <v>198</v>
      </c>
      <c r="G69" s="187">
        <v>376982</v>
      </c>
      <c r="H69" s="187">
        <v>150000</v>
      </c>
      <c r="I69" s="187"/>
      <c r="J69" s="187"/>
      <c r="K69" s="187"/>
      <c r="L69" s="222">
        <v>177290</v>
      </c>
      <c r="M69" s="222">
        <v>100000</v>
      </c>
      <c r="N69" s="907">
        <f>O69</f>
        <v>50000</v>
      </c>
      <c r="O69" s="900">
        <v>50000</v>
      </c>
      <c r="P69" s="900">
        <v>50000</v>
      </c>
      <c r="Q69" s="908"/>
      <c r="R69" s="504">
        <f>S69+T69</f>
        <v>50000</v>
      </c>
      <c r="S69" s="187">
        <v>50000</v>
      </c>
      <c r="T69" s="187"/>
      <c r="U69" s="243">
        <f t="shared" ref="U69:U70" si="130">V69+W69</f>
        <v>22967</v>
      </c>
      <c r="V69" s="243">
        <v>22967</v>
      </c>
      <c r="W69" s="112"/>
      <c r="X69" s="111">
        <f>R69-U69</f>
        <v>27033</v>
      </c>
      <c r="Y69" s="111">
        <f>S69-V69</f>
        <v>27033</v>
      </c>
      <c r="Z69" s="111"/>
      <c r="AA69" s="112">
        <f>Y69</f>
        <v>27033</v>
      </c>
      <c r="AB69" s="560"/>
      <c r="AC69" s="123"/>
      <c r="AD69" s="112">
        <f t="shared" ref="AD69:AD70" si="131">AE69+AF69</f>
        <v>0</v>
      </c>
      <c r="AE69" s="143"/>
      <c r="AF69" s="117"/>
      <c r="AG69" s="112">
        <f>AH69+AI69</f>
        <v>0</v>
      </c>
      <c r="AH69" s="560"/>
      <c r="AI69" s="123"/>
      <c r="AJ69" s="111">
        <f>AD69-AG69</f>
        <v>0</v>
      </c>
      <c r="AK69" s="111"/>
      <c r="AL69" s="111"/>
      <c r="AM69" s="123"/>
      <c r="AN69" s="560"/>
      <c r="AO69" s="123"/>
      <c r="AP69" s="112">
        <f>AQ69+AR69</f>
        <v>0</v>
      </c>
      <c r="AQ69" s="560"/>
      <c r="AR69" s="123"/>
      <c r="AS69" s="112">
        <f t="shared" si="128"/>
        <v>0</v>
      </c>
      <c r="AT69" s="224">
        <f t="shared" si="128"/>
        <v>0</v>
      </c>
      <c r="AU69" s="586">
        <f t="shared" si="128"/>
        <v>0</v>
      </c>
      <c r="AV69" s="473">
        <f t="shared" si="129"/>
        <v>50000</v>
      </c>
      <c r="AW69" s="111">
        <f t="shared" si="129"/>
        <v>50000</v>
      </c>
      <c r="AX69" s="111">
        <f t="shared" si="129"/>
        <v>0</v>
      </c>
      <c r="AY69" s="95"/>
      <c r="AZ69" s="111"/>
      <c r="BA69" s="111"/>
      <c r="BB69" s="502"/>
      <c r="BC69" s="502"/>
      <c r="BD69" s="502"/>
      <c r="BE69" s="502">
        <f t="shared" si="76"/>
        <v>0</v>
      </c>
      <c r="BF69" s="502"/>
      <c r="BG69" s="502"/>
      <c r="BH69" s="502"/>
      <c r="BI69" s="502"/>
      <c r="BJ69" s="502"/>
      <c r="BK69" s="644">
        <f t="shared" si="73"/>
        <v>0</v>
      </c>
      <c r="BL69" s="502"/>
      <c r="BM69" s="502"/>
      <c r="BN69" s="502"/>
      <c r="BO69" s="588" t="s">
        <v>354</v>
      </c>
      <c r="BP69" s="645">
        <f t="shared" si="77"/>
        <v>50000</v>
      </c>
    </row>
    <row r="70" spans="1:68" s="588" customFormat="1" ht="63">
      <c r="A70" s="241">
        <v>5</v>
      </c>
      <c r="B70" s="244" t="s">
        <v>139</v>
      </c>
      <c r="C70" s="244"/>
      <c r="D70" s="245" t="s">
        <v>163</v>
      </c>
      <c r="E70" s="245" t="s">
        <v>173</v>
      </c>
      <c r="F70" s="242" t="s">
        <v>199</v>
      </c>
      <c r="G70" s="222">
        <v>117825</v>
      </c>
      <c r="H70" s="222">
        <v>70000</v>
      </c>
      <c r="I70" s="222"/>
      <c r="J70" s="222"/>
      <c r="K70" s="222"/>
      <c r="L70" s="222"/>
      <c r="M70" s="222"/>
      <c r="N70" s="907">
        <f>O70</f>
        <v>70000</v>
      </c>
      <c r="O70" s="900">
        <v>70000</v>
      </c>
      <c r="P70" s="900">
        <v>70000</v>
      </c>
      <c r="Q70" s="908"/>
      <c r="R70" s="504">
        <f>S70+T70</f>
        <v>70000</v>
      </c>
      <c r="S70" s="112">
        <v>70000</v>
      </c>
      <c r="T70" s="112"/>
      <c r="U70" s="112">
        <f t="shared" si="130"/>
        <v>0</v>
      </c>
      <c r="V70" s="123"/>
      <c r="W70" s="123"/>
      <c r="X70" s="111">
        <f t="shared" ref="X70" si="132">R70-U70</f>
        <v>70000</v>
      </c>
      <c r="Y70" s="111">
        <f>S70-V70</f>
        <v>70000</v>
      </c>
      <c r="Z70" s="111"/>
      <c r="AA70" s="112">
        <f>X70</f>
        <v>70000</v>
      </c>
      <c r="AB70" s="560"/>
      <c r="AC70" s="123"/>
      <c r="AD70" s="112">
        <f t="shared" si="131"/>
        <v>0</v>
      </c>
      <c r="AE70" s="143"/>
      <c r="AF70" s="117"/>
      <c r="AG70" s="112">
        <f>AH70+AI70</f>
        <v>0</v>
      </c>
      <c r="AH70" s="560"/>
      <c r="AI70" s="123"/>
      <c r="AJ70" s="111">
        <f>AD70-AG70</f>
        <v>0</v>
      </c>
      <c r="AK70" s="111"/>
      <c r="AL70" s="111"/>
      <c r="AM70" s="123"/>
      <c r="AN70" s="560"/>
      <c r="AO70" s="123"/>
      <c r="AP70" s="112">
        <f>AQ70+AR70</f>
        <v>0</v>
      </c>
      <c r="AQ70" s="560"/>
      <c r="AR70" s="123"/>
      <c r="AS70" s="112">
        <f t="shared" si="128"/>
        <v>0</v>
      </c>
      <c r="AT70" s="224">
        <f t="shared" si="128"/>
        <v>0</v>
      </c>
      <c r="AU70" s="586">
        <f t="shared" si="128"/>
        <v>0</v>
      </c>
      <c r="AV70" s="473">
        <f t="shared" si="129"/>
        <v>70000</v>
      </c>
      <c r="AW70" s="111">
        <f t="shared" si="129"/>
        <v>70000</v>
      </c>
      <c r="AX70" s="111">
        <f t="shared" si="129"/>
        <v>0</v>
      </c>
      <c r="AY70" s="95"/>
      <c r="AZ70" s="111"/>
      <c r="BA70" s="111"/>
      <c r="BB70" s="502"/>
      <c r="BC70" s="502"/>
      <c r="BD70" s="502"/>
      <c r="BE70" s="502">
        <f t="shared" si="76"/>
        <v>0</v>
      </c>
      <c r="BF70" s="502"/>
      <c r="BG70" s="502"/>
      <c r="BH70" s="502"/>
      <c r="BI70" s="502"/>
      <c r="BJ70" s="502"/>
      <c r="BK70" s="644">
        <f t="shared" si="73"/>
        <v>0</v>
      </c>
      <c r="BL70" s="502"/>
      <c r="BM70" s="502"/>
      <c r="BN70" s="502"/>
      <c r="BO70" s="592" t="s">
        <v>345</v>
      </c>
      <c r="BP70" s="645">
        <f t="shared" si="77"/>
        <v>70000</v>
      </c>
    </row>
    <row r="71" spans="1:68" s="373" customFormat="1" ht="14.65" customHeight="1">
      <c r="A71" s="595"/>
      <c r="B71" s="590" t="s">
        <v>24</v>
      </c>
      <c r="C71" s="590"/>
      <c r="D71" s="234"/>
      <c r="E71" s="205"/>
      <c r="F71" s="205"/>
      <c r="G71" s="575">
        <f>SUM(G72:G73)</f>
        <v>63339</v>
      </c>
      <c r="H71" s="575">
        <f t="shared" ref="H71:AX71" si="133">SUM(H72:H73)</f>
        <v>47936.100000000006</v>
      </c>
      <c r="I71" s="575"/>
      <c r="J71" s="575"/>
      <c r="K71" s="575"/>
      <c r="L71" s="575">
        <f t="shared" si="133"/>
        <v>12639</v>
      </c>
      <c r="M71" s="575">
        <f t="shared" si="133"/>
        <v>11000</v>
      </c>
      <c r="N71" s="905">
        <f t="shared" si="133"/>
        <v>25000</v>
      </c>
      <c r="O71" s="905">
        <f t="shared" si="133"/>
        <v>25000</v>
      </c>
      <c r="P71" s="905">
        <f t="shared" si="133"/>
        <v>0</v>
      </c>
      <c r="Q71" s="905">
        <f t="shared" si="133"/>
        <v>0</v>
      </c>
      <c r="R71" s="576">
        <f t="shared" si="133"/>
        <v>8000</v>
      </c>
      <c r="S71" s="575">
        <f t="shared" si="133"/>
        <v>0</v>
      </c>
      <c r="T71" s="575">
        <f t="shared" si="133"/>
        <v>0</v>
      </c>
      <c r="U71" s="575">
        <f t="shared" si="133"/>
        <v>8000</v>
      </c>
      <c r="V71" s="575">
        <f t="shared" si="133"/>
        <v>0</v>
      </c>
      <c r="W71" s="575">
        <f t="shared" si="133"/>
        <v>0</v>
      </c>
      <c r="X71" s="575">
        <f t="shared" si="133"/>
        <v>0</v>
      </c>
      <c r="Y71" s="575">
        <f t="shared" si="133"/>
        <v>0</v>
      </c>
      <c r="Z71" s="575">
        <f t="shared" si="133"/>
        <v>0</v>
      </c>
      <c r="AA71" s="575">
        <f t="shared" si="133"/>
        <v>0</v>
      </c>
      <c r="AB71" s="575">
        <f t="shared" si="133"/>
        <v>0</v>
      </c>
      <c r="AC71" s="575">
        <f t="shared" si="133"/>
        <v>0</v>
      </c>
      <c r="AD71" s="575">
        <f t="shared" si="133"/>
        <v>3000</v>
      </c>
      <c r="AE71" s="575">
        <f t="shared" si="133"/>
        <v>0</v>
      </c>
      <c r="AF71" s="575">
        <f t="shared" si="133"/>
        <v>0</v>
      </c>
      <c r="AG71" s="575">
        <f t="shared" si="133"/>
        <v>3000</v>
      </c>
      <c r="AH71" s="575">
        <f t="shared" si="133"/>
        <v>0</v>
      </c>
      <c r="AI71" s="575">
        <f t="shared" si="133"/>
        <v>0</v>
      </c>
      <c r="AJ71" s="575">
        <f t="shared" si="133"/>
        <v>0</v>
      </c>
      <c r="AK71" s="575">
        <f t="shared" si="133"/>
        <v>0</v>
      </c>
      <c r="AL71" s="575">
        <f t="shared" si="133"/>
        <v>0</v>
      </c>
      <c r="AM71" s="575">
        <f t="shared" si="133"/>
        <v>0</v>
      </c>
      <c r="AN71" s="575">
        <f t="shared" si="133"/>
        <v>0</v>
      </c>
      <c r="AO71" s="575">
        <f t="shared" si="133"/>
        <v>0</v>
      </c>
      <c r="AP71" s="575">
        <f t="shared" si="133"/>
        <v>5000</v>
      </c>
      <c r="AQ71" s="575">
        <f t="shared" si="133"/>
        <v>0</v>
      </c>
      <c r="AR71" s="577">
        <f t="shared" si="133"/>
        <v>0</v>
      </c>
      <c r="AS71" s="575">
        <f t="shared" si="133"/>
        <v>5000</v>
      </c>
      <c r="AT71" s="575">
        <f t="shared" si="133"/>
        <v>0</v>
      </c>
      <c r="AU71" s="575">
        <f t="shared" si="133"/>
        <v>0</v>
      </c>
      <c r="AV71" s="578">
        <f t="shared" si="133"/>
        <v>16000</v>
      </c>
      <c r="AW71" s="575">
        <f t="shared" si="133"/>
        <v>0</v>
      </c>
      <c r="AX71" s="575">
        <f t="shared" si="133"/>
        <v>0</v>
      </c>
      <c r="AY71" s="627"/>
      <c r="AZ71" s="575"/>
      <c r="BA71" s="575"/>
      <c r="BB71" s="576"/>
      <c r="BC71" s="576"/>
      <c r="BD71" s="576"/>
      <c r="BE71" s="502">
        <f t="shared" si="76"/>
        <v>0</v>
      </c>
      <c r="BF71" s="576"/>
      <c r="BG71" s="576"/>
      <c r="BH71" s="576"/>
      <c r="BI71" s="576"/>
      <c r="BJ71" s="576"/>
      <c r="BK71" s="644">
        <f t="shared" si="73"/>
        <v>0</v>
      </c>
      <c r="BL71" s="576"/>
      <c r="BM71" s="576"/>
      <c r="BN71" s="576"/>
      <c r="BP71" s="645">
        <f t="shared" si="77"/>
        <v>16000</v>
      </c>
    </row>
    <row r="72" spans="1:68" s="372" customFormat="1" ht="29.65" customHeight="1">
      <c r="A72" s="189">
        <v>1</v>
      </c>
      <c r="B72" s="200" t="s">
        <v>135</v>
      </c>
      <c r="C72" s="200"/>
      <c r="D72" s="185"/>
      <c r="E72" s="189" t="s">
        <v>167</v>
      </c>
      <c r="F72" s="190" t="s">
        <v>195</v>
      </c>
      <c r="G72" s="186">
        <v>43410</v>
      </c>
      <c r="H72" s="186">
        <v>30000</v>
      </c>
      <c r="I72" s="186"/>
      <c r="J72" s="186"/>
      <c r="K72" s="186"/>
      <c r="L72" s="186">
        <v>6200</v>
      </c>
      <c r="M72" s="186">
        <v>5000</v>
      </c>
      <c r="N72" s="891">
        <f t="shared" ref="N72:N73" si="134">O72</f>
        <v>20000</v>
      </c>
      <c r="O72" s="902">
        <v>20000</v>
      </c>
      <c r="P72" s="902">
        <v>0</v>
      </c>
      <c r="Q72" s="894"/>
      <c r="R72" s="504">
        <v>3000</v>
      </c>
      <c r="S72" s="142"/>
      <c r="T72" s="112"/>
      <c r="U72" s="112">
        <v>3000</v>
      </c>
      <c r="V72" s="142"/>
      <c r="W72" s="112"/>
      <c r="X72" s="111"/>
      <c r="Y72" s="111"/>
      <c r="Z72" s="111"/>
      <c r="AA72" s="112"/>
      <c r="AB72" s="142"/>
      <c r="AC72" s="123"/>
      <c r="AD72" s="112">
        <v>3000</v>
      </c>
      <c r="AE72" s="114"/>
      <c r="AF72" s="112"/>
      <c r="AG72" s="113">
        <v>3000</v>
      </c>
      <c r="AH72" s="142"/>
      <c r="AI72" s="113"/>
      <c r="AJ72" s="111">
        <f t="shared" ref="AJ72:AJ73" si="135">AD72-AG72</f>
        <v>0</v>
      </c>
      <c r="AK72" s="111"/>
      <c r="AL72" s="111"/>
      <c r="AM72" s="122"/>
      <c r="AN72" s="142"/>
      <c r="AO72" s="122"/>
      <c r="AP72" s="113">
        <v>5000</v>
      </c>
      <c r="AQ72" s="142"/>
      <c r="AR72" s="112"/>
      <c r="AS72" s="113">
        <f t="shared" ref="AS72:AU73" si="136">AP72</f>
        <v>5000</v>
      </c>
      <c r="AT72" s="188">
        <f t="shared" si="136"/>
        <v>0</v>
      </c>
      <c r="AU72" s="561">
        <f t="shared" si="136"/>
        <v>0</v>
      </c>
      <c r="AV72" s="473">
        <f t="shared" si="129"/>
        <v>11000</v>
      </c>
      <c r="AW72" s="111">
        <f t="shared" si="129"/>
        <v>0</v>
      </c>
      <c r="AX72" s="111">
        <f t="shared" si="129"/>
        <v>0</v>
      </c>
      <c r="AY72" s="95"/>
      <c r="AZ72" s="111"/>
      <c r="BA72" s="111"/>
      <c r="BB72" s="502"/>
      <c r="BC72" s="502"/>
      <c r="BD72" s="502"/>
      <c r="BE72" s="502">
        <f t="shared" si="76"/>
        <v>0</v>
      </c>
      <c r="BF72" s="502"/>
      <c r="BG72" s="502"/>
      <c r="BH72" s="502"/>
      <c r="BI72" s="502"/>
      <c r="BJ72" s="502"/>
      <c r="BK72" s="644">
        <f t="shared" si="73"/>
        <v>0</v>
      </c>
      <c r="BL72" s="502"/>
      <c r="BM72" s="502"/>
      <c r="BN72" s="502"/>
      <c r="BO72" s="372" t="s">
        <v>346</v>
      </c>
      <c r="BP72" s="645">
        <f t="shared" si="77"/>
        <v>11000</v>
      </c>
    </row>
    <row r="73" spans="1:68" s="372" customFormat="1" ht="24.6" customHeight="1">
      <c r="A73" s="189">
        <v>2</v>
      </c>
      <c r="B73" s="213" t="s">
        <v>136</v>
      </c>
      <c r="C73" s="213"/>
      <c r="D73" s="210"/>
      <c r="E73" s="189" t="s">
        <v>166</v>
      </c>
      <c r="F73" s="210" t="s">
        <v>196</v>
      </c>
      <c r="G73" s="186">
        <v>19929</v>
      </c>
      <c r="H73" s="186">
        <v>17936.100000000002</v>
      </c>
      <c r="I73" s="186"/>
      <c r="J73" s="186"/>
      <c r="K73" s="186"/>
      <c r="L73" s="186">
        <v>6439</v>
      </c>
      <c r="M73" s="186">
        <v>6000</v>
      </c>
      <c r="N73" s="891">
        <f t="shared" si="134"/>
        <v>5000</v>
      </c>
      <c r="O73" s="902">
        <v>5000</v>
      </c>
      <c r="P73" s="902">
        <v>0</v>
      </c>
      <c r="Q73" s="894"/>
      <c r="R73" s="504">
        <v>5000</v>
      </c>
      <c r="S73" s="142"/>
      <c r="T73" s="112"/>
      <c r="U73" s="112">
        <v>5000</v>
      </c>
      <c r="V73" s="142"/>
      <c r="W73" s="112"/>
      <c r="X73" s="111"/>
      <c r="Y73" s="111"/>
      <c r="Z73" s="111"/>
      <c r="AA73" s="112"/>
      <c r="AB73" s="142"/>
      <c r="AC73" s="123"/>
      <c r="AD73" s="112"/>
      <c r="AE73" s="114"/>
      <c r="AF73" s="117"/>
      <c r="AG73" s="113">
        <f t="shared" ref="AG73" si="137">AH73+AI73</f>
        <v>0</v>
      </c>
      <c r="AH73" s="142"/>
      <c r="AI73" s="122"/>
      <c r="AJ73" s="111">
        <f t="shared" si="135"/>
        <v>0</v>
      </c>
      <c r="AK73" s="111"/>
      <c r="AL73" s="111"/>
      <c r="AM73" s="122"/>
      <c r="AN73" s="142"/>
      <c r="AO73" s="122"/>
      <c r="AP73" s="113">
        <f t="shared" ref="AP73" si="138">AQ73+AR73</f>
        <v>0</v>
      </c>
      <c r="AQ73" s="142"/>
      <c r="AR73" s="123"/>
      <c r="AS73" s="113">
        <f t="shared" si="136"/>
        <v>0</v>
      </c>
      <c r="AT73" s="188">
        <f t="shared" si="136"/>
        <v>0</v>
      </c>
      <c r="AU73" s="561">
        <f t="shared" si="136"/>
        <v>0</v>
      </c>
      <c r="AV73" s="473">
        <f t="shared" si="129"/>
        <v>5000</v>
      </c>
      <c r="AW73" s="111">
        <f t="shared" si="129"/>
        <v>0</v>
      </c>
      <c r="AX73" s="111">
        <f t="shared" si="129"/>
        <v>0</v>
      </c>
      <c r="AY73" s="95"/>
      <c r="AZ73" s="111"/>
      <c r="BA73" s="111"/>
      <c r="BB73" s="502"/>
      <c r="BC73" s="502"/>
      <c r="BD73" s="502"/>
      <c r="BE73" s="502">
        <f t="shared" si="76"/>
        <v>0</v>
      </c>
      <c r="BF73" s="502"/>
      <c r="BG73" s="502"/>
      <c r="BH73" s="502"/>
      <c r="BI73" s="502"/>
      <c r="BJ73" s="502"/>
      <c r="BK73" s="644">
        <f t="shared" si="73"/>
        <v>0</v>
      </c>
      <c r="BL73" s="502"/>
      <c r="BM73" s="502"/>
      <c r="BN73" s="502"/>
      <c r="BO73" s="372" t="s">
        <v>357</v>
      </c>
      <c r="BP73" s="645">
        <f t="shared" si="77"/>
        <v>5000</v>
      </c>
    </row>
    <row r="74" spans="1:68" s="566" customFormat="1" ht="39.6" customHeight="1">
      <c r="A74" s="539">
        <v>6</v>
      </c>
      <c r="B74" s="567" t="s">
        <v>141</v>
      </c>
      <c r="C74" s="567"/>
      <c r="D74" s="535"/>
      <c r="E74" s="539"/>
      <c r="F74" s="589"/>
      <c r="G74" s="531">
        <f>G75</f>
        <v>29865</v>
      </c>
      <c r="H74" s="531">
        <f t="shared" ref="H74:AX75" si="139">H75</f>
        <v>29000</v>
      </c>
      <c r="I74" s="531"/>
      <c r="J74" s="531"/>
      <c r="K74" s="531"/>
      <c r="L74" s="531">
        <f t="shared" si="139"/>
        <v>9045</v>
      </c>
      <c r="M74" s="531">
        <f t="shared" si="139"/>
        <v>6545</v>
      </c>
      <c r="N74" s="903">
        <f t="shared" si="139"/>
        <v>15000</v>
      </c>
      <c r="O74" s="903">
        <f t="shared" si="139"/>
        <v>15000</v>
      </c>
      <c r="P74" s="903">
        <f t="shared" si="139"/>
        <v>0</v>
      </c>
      <c r="Q74" s="903">
        <f t="shared" si="139"/>
        <v>0</v>
      </c>
      <c r="R74" s="531">
        <f t="shared" si="139"/>
        <v>15000</v>
      </c>
      <c r="S74" s="531">
        <f t="shared" si="139"/>
        <v>0</v>
      </c>
      <c r="T74" s="531">
        <f t="shared" si="139"/>
        <v>0</v>
      </c>
      <c r="U74" s="531">
        <f t="shared" si="139"/>
        <v>11196</v>
      </c>
      <c r="V74" s="531">
        <f t="shared" si="139"/>
        <v>0</v>
      </c>
      <c r="W74" s="531">
        <f t="shared" si="139"/>
        <v>0</v>
      </c>
      <c r="X74" s="531">
        <f t="shared" si="139"/>
        <v>3804</v>
      </c>
      <c r="Y74" s="531">
        <f t="shared" si="139"/>
        <v>0</v>
      </c>
      <c r="Z74" s="531">
        <f t="shared" si="139"/>
        <v>0</v>
      </c>
      <c r="AA74" s="531">
        <f t="shared" si="139"/>
        <v>3804</v>
      </c>
      <c r="AB74" s="531">
        <f t="shared" si="139"/>
        <v>0</v>
      </c>
      <c r="AC74" s="531">
        <f t="shared" si="139"/>
        <v>0</v>
      </c>
      <c r="AD74" s="531">
        <f t="shared" si="139"/>
        <v>0</v>
      </c>
      <c r="AE74" s="531">
        <f t="shared" si="139"/>
        <v>0</v>
      </c>
      <c r="AF74" s="531">
        <f t="shared" si="139"/>
        <v>0</v>
      </c>
      <c r="AG74" s="531">
        <f t="shared" si="139"/>
        <v>0</v>
      </c>
      <c r="AH74" s="531">
        <f t="shared" si="139"/>
        <v>0</v>
      </c>
      <c r="AI74" s="531">
        <f t="shared" si="139"/>
        <v>0</v>
      </c>
      <c r="AJ74" s="531">
        <f t="shared" si="139"/>
        <v>0</v>
      </c>
      <c r="AK74" s="531">
        <f t="shared" si="139"/>
        <v>0</v>
      </c>
      <c r="AL74" s="531">
        <f t="shared" si="139"/>
        <v>0</v>
      </c>
      <c r="AM74" s="531">
        <f t="shared" si="139"/>
        <v>0</v>
      </c>
      <c r="AN74" s="531">
        <f t="shared" si="139"/>
        <v>0</v>
      </c>
      <c r="AO74" s="531">
        <f t="shared" si="139"/>
        <v>0</v>
      </c>
      <c r="AP74" s="531">
        <f t="shared" si="139"/>
        <v>0</v>
      </c>
      <c r="AQ74" s="531">
        <f t="shared" si="139"/>
        <v>0</v>
      </c>
      <c r="AR74" s="565">
        <f t="shared" si="139"/>
        <v>0</v>
      </c>
      <c r="AS74" s="531">
        <f t="shared" si="139"/>
        <v>0</v>
      </c>
      <c r="AT74" s="531">
        <f t="shared" si="139"/>
        <v>0</v>
      </c>
      <c r="AU74" s="531">
        <f t="shared" si="139"/>
        <v>0</v>
      </c>
      <c r="AV74" s="565">
        <f t="shared" si="139"/>
        <v>15000</v>
      </c>
      <c r="AW74" s="531">
        <f t="shared" si="139"/>
        <v>0</v>
      </c>
      <c r="AX74" s="531">
        <f t="shared" si="139"/>
        <v>0</v>
      </c>
      <c r="AY74" s="624">
        <f t="shared" ref="AY74" si="140">N74-R74-AD74-AP74</f>
        <v>0</v>
      </c>
      <c r="AZ74" s="531"/>
      <c r="BA74" s="531"/>
      <c r="BB74" s="531"/>
      <c r="BC74" s="531"/>
      <c r="BD74" s="531"/>
      <c r="BE74" s="502">
        <f t="shared" si="76"/>
        <v>0</v>
      </c>
      <c r="BF74" s="531"/>
      <c r="BG74" s="531"/>
      <c r="BH74" s="644">
        <f>AY74-BB74+O74*0.1/0.9</f>
        <v>1666.6666666666665</v>
      </c>
      <c r="BI74" s="531"/>
      <c r="BJ74" s="531"/>
      <c r="BK74" s="644">
        <f t="shared" si="73"/>
        <v>1666.6666666666665</v>
      </c>
      <c r="BL74" s="531"/>
      <c r="BM74" s="531"/>
      <c r="BN74" s="531"/>
      <c r="BP74" s="645">
        <f t="shared" si="77"/>
        <v>16666.666666666668</v>
      </c>
    </row>
    <row r="75" spans="1:68" s="372" customFormat="1" ht="11.1" customHeight="1">
      <c r="A75" s="189"/>
      <c r="B75" s="184" t="s">
        <v>30</v>
      </c>
      <c r="C75" s="184"/>
      <c r="D75" s="185"/>
      <c r="E75" s="189"/>
      <c r="F75" s="584"/>
      <c r="G75" s="240">
        <f>G76</f>
        <v>29865</v>
      </c>
      <c r="H75" s="240">
        <f t="shared" si="139"/>
        <v>29000</v>
      </c>
      <c r="I75" s="240"/>
      <c r="J75" s="240"/>
      <c r="K75" s="240"/>
      <c r="L75" s="240">
        <f t="shared" si="139"/>
        <v>9045</v>
      </c>
      <c r="M75" s="240">
        <f t="shared" si="139"/>
        <v>6545</v>
      </c>
      <c r="N75" s="903">
        <f t="shared" si="139"/>
        <v>15000</v>
      </c>
      <c r="O75" s="903">
        <f t="shared" si="139"/>
        <v>15000</v>
      </c>
      <c r="P75" s="903">
        <f t="shared" si="139"/>
        <v>0</v>
      </c>
      <c r="Q75" s="903">
        <f t="shared" si="139"/>
        <v>0</v>
      </c>
      <c r="R75" s="572">
        <f t="shared" si="139"/>
        <v>15000</v>
      </c>
      <c r="S75" s="240">
        <f t="shared" si="139"/>
        <v>0</v>
      </c>
      <c r="T75" s="240">
        <f t="shared" si="139"/>
        <v>0</v>
      </c>
      <c r="U75" s="240">
        <f t="shared" si="139"/>
        <v>11196</v>
      </c>
      <c r="V75" s="240">
        <f t="shared" si="139"/>
        <v>0</v>
      </c>
      <c r="W75" s="240">
        <f t="shared" si="139"/>
        <v>0</v>
      </c>
      <c r="X75" s="240">
        <f t="shared" si="139"/>
        <v>3804</v>
      </c>
      <c r="Y75" s="240">
        <f t="shared" si="139"/>
        <v>0</v>
      </c>
      <c r="Z75" s="240">
        <f t="shared" si="139"/>
        <v>0</v>
      </c>
      <c r="AA75" s="240">
        <f t="shared" si="139"/>
        <v>3804</v>
      </c>
      <c r="AB75" s="240">
        <f t="shared" si="139"/>
        <v>0</v>
      </c>
      <c r="AC75" s="240">
        <f t="shared" si="139"/>
        <v>0</v>
      </c>
      <c r="AD75" s="240">
        <f t="shared" si="139"/>
        <v>0</v>
      </c>
      <c r="AE75" s="240">
        <f t="shared" si="139"/>
        <v>0</v>
      </c>
      <c r="AF75" s="240">
        <f t="shared" si="139"/>
        <v>0</v>
      </c>
      <c r="AG75" s="240">
        <f t="shared" si="139"/>
        <v>0</v>
      </c>
      <c r="AH75" s="240">
        <f t="shared" si="139"/>
        <v>0</v>
      </c>
      <c r="AI75" s="240">
        <f t="shared" si="139"/>
        <v>0</v>
      </c>
      <c r="AJ75" s="240">
        <f t="shared" si="139"/>
        <v>0</v>
      </c>
      <c r="AK75" s="240">
        <f t="shared" si="139"/>
        <v>0</v>
      </c>
      <c r="AL75" s="240">
        <f t="shared" si="139"/>
        <v>0</v>
      </c>
      <c r="AM75" s="240">
        <f t="shared" si="139"/>
        <v>0</v>
      </c>
      <c r="AN75" s="240">
        <f t="shared" si="139"/>
        <v>0</v>
      </c>
      <c r="AO75" s="240">
        <f t="shared" si="139"/>
        <v>0</v>
      </c>
      <c r="AP75" s="240">
        <f t="shared" si="139"/>
        <v>0</v>
      </c>
      <c r="AQ75" s="240">
        <f t="shared" si="139"/>
        <v>0</v>
      </c>
      <c r="AR75" s="573">
        <f t="shared" si="139"/>
        <v>0</v>
      </c>
      <c r="AS75" s="240">
        <f t="shared" si="139"/>
        <v>0</v>
      </c>
      <c r="AT75" s="240">
        <f t="shared" si="139"/>
        <v>0</v>
      </c>
      <c r="AU75" s="240">
        <f t="shared" si="139"/>
        <v>0</v>
      </c>
      <c r="AV75" s="565">
        <f t="shared" si="139"/>
        <v>15000</v>
      </c>
      <c r="AW75" s="240">
        <f t="shared" si="139"/>
        <v>0</v>
      </c>
      <c r="AX75" s="240">
        <f t="shared" si="139"/>
        <v>0</v>
      </c>
      <c r="AY75" s="626"/>
      <c r="AZ75" s="240"/>
      <c r="BA75" s="240"/>
      <c r="BB75" s="572"/>
      <c r="BC75" s="572"/>
      <c r="BD75" s="572"/>
      <c r="BE75" s="502">
        <f t="shared" si="76"/>
        <v>0</v>
      </c>
      <c r="BF75" s="572"/>
      <c r="BG75" s="572"/>
      <c r="BH75" s="572"/>
      <c r="BI75" s="572"/>
      <c r="BJ75" s="572"/>
      <c r="BK75" s="644">
        <f t="shared" si="73"/>
        <v>0</v>
      </c>
      <c r="BL75" s="572"/>
      <c r="BM75" s="572"/>
      <c r="BN75" s="572"/>
      <c r="BP75" s="645">
        <f t="shared" si="77"/>
        <v>15000</v>
      </c>
    </row>
    <row r="76" spans="1:68" s="372" customFormat="1" ht="36" customHeight="1">
      <c r="A76" s="189" t="s">
        <v>29</v>
      </c>
      <c r="B76" s="249" t="s">
        <v>262</v>
      </c>
      <c r="C76" s="249"/>
      <c r="D76" s="185"/>
      <c r="E76" s="189"/>
      <c r="F76" s="584"/>
      <c r="G76" s="240">
        <f>G78</f>
        <v>29865</v>
      </c>
      <c r="H76" s="240">
        <f t="shared" ref="H76:AX76" si="141">H78</f>
        <v>29000</v>
      </c>
      <c r="I76" s="240"/>
      <c r="J76" s="240"/>
      <c r="K76" s="240"/>
      <c r="L76" s="240">
        <f t="shared" si="141"/>
        <v>9045</v>
      </c>
      <c r="M76" s="240">
        <f t="shared" si="141"/>
        <v>6545</v>
      </c>
      <c r="N76" s="903">
        <f t="shared" si="141"/>
        <v>15000</v>
      </c>
      <c r="O76" s="903">
        <f t="shared" si="141"/>
        <v>15000</v>
      </c>
      <c r="P76" s="903">
        <f t="shared" si="141"/>
        <v>0</v>
      </c>
      <c r="Q76" s="903">
        <f t="shared" si="141"/>
        <v>0</v>
      </c>
      <c r="R76" s="572">
        <f t="shared" si="141"/>
        <v>15000</v>
      </c>
      <c r="S76" s="240">
        <f t="shared" si="141"/>
        <v>0</v>
      </c>
      <c r="T76" s="240">
        <f t="shared" si="141"/>
        <v>0</v>
      </c>
      <c r="U76" s="240">
        <f t="shared" si="141"/>
        <v>11196</v>
      </c>
      <c r="V76" s="240">
        <f t="shared" si="141"/>
        <v>0</v>
      </c>
      <c r="W76" s="240">
        <f t="shared" si="141"/>
        <v>0</v>
      </c>
      <c r="X76" s="240">
        <f t="shared" si="141"/>
        <v>3804</v>
      </c>
      <c r="Y76" s="240">
        <f t="shared" si="141"/>
        <v>0</v>
      </c>
      <c r="Z76" s="240">
        <f t="shared" si="141"/>
        <v>0</v>
      </c>
      <c r="AA76" s="240">
        <f t="shared" si="141"/>
        <v>3804</v>
      </c>
      <c r="AB76" s="240">
        <f t="shared" si="141"/>
        <v>0</v>
      </c>
      <c r="AC76" s="240">
        <f t="shared" si="141"/>
        <v>0</v>
      </c>
      <c r="AD76" s="240">
        <f t="shared" si="141"/>
        <v>0</v>
      </c>
      <c r="AE76" s="240">
        <f t="shared" si="141"/>
        <v>0</v>
      </c>
      <c r="AF76" s="240">
        <f t="shared" si="141"/>
        <v>0</v>
      </c>
      <c r="AG76" s="240">
        <f t="shared" si="141"/>
        <v>0</v>
      </c>
      <c r="AH76" s="240">
        <f t="shared" si="141"/>
        <v>0</v>
      </c>
      <c r="AI76" s="240">
        <f t="shared" si="141"/>
        <v>0</v>
      </c>
      <c r="AJ76" s="240">
        <f t="shared" si="141"/>
        <v>0</v>
      </c>
      <c r="AK76" s="240">
        <f t="shared" si="141"/>
        <v>0</v>
      </c>
      <c r="AL76" s="240">
        <f t="shared" si="141"/>
        <v>0</v>
      </c>
      <c r="AM76" s="240">
        <f t="shared" si="141"/>
        <v>0</v>
      </c>
      <c r="AN76" s="240">
        <f t="shared" si="141"/>
        <v>0</v>
      </c>
      <c r="AO76" s="240">
        <f t="shared" si="141"/>
        <v>0</v>
      </c>
      <c r="AP76" s="240">
        <f t="shared" si="141"/>
        <v>0</v>
      </c>
      <c r="AQ76" s="240">
        <f t="shared" si="141"/>
        <v>0</v>
      </c>
      <c r="AR76" s="573">
        <f t="shared" si="141"/>
        <v>0</v>
      </c>
      <c r="AS76" s="240">
        <f t="shared" si="141"/>
        <v>0</v>
      </c>
      <c r="AT76" s="240">
        <f t="shared" si="141"/>
        <v>0</v>
      </c>
      <c r="AU76" s="240">
        <f t="shared" si="141"/>
        <v>0</v>
      </c>
      <c r="AV76" s="565">
        <f t="shared" si="141"/>
        <v>15000</v>
      </c>
      <c r="AW76" s="240">
        <f t="shared" si="141"/>
        <v>0</v>
      </c>
      <c r="AX76" s="240">
        <f t="shared" si="141"/>
        <v>0</v>
      </c>
      <c r="AY76" s="626"/>
      <c r="AZ76" s="240"/>
      <c r="BA76" s="240"/>
      <c r="BB76" s="572"/>
      <c r="BC76" s="572"/>
      <c r="BD76" s="572"/>
      <c r="BE76" s="502">
        <f t="shared" si="76"/>
        <v>0</v>
      </c>
      <c r="BF76" s="572"/>
      <c r="BG76" s="572"/>
      <c r="BH76" s="572"/>
      <c r="BI76" s="572"/>
      <c r="BJ76" s="572"/>
      <c r="BK76" s="644">
        <f t="shared" si="73"/>
        <v>0</v>
      </c>
      <c r="BL76" s="572"/>
      <c r="BM76" s="572"/>
      <c r="BN76" s="572"/>
      <c r="BP76" s="645">
        <f t="shared" si="77"/>
        <v>15000</v>
      </c>
    </row>
    <row r="77" spans="1:68" s="373" customFormat="1" ht="12.6" customHeight="1">
      <c r="A77" s="246"/>
      <c r="B77" s="590" t="s">
        <v>24</v>
      </c>
      <c r="C77" s="590"/>
      <c r="D77" s="204"/>
      <c r="E77" s="246"/>
      <c r="F77" s="591"/>
      <c r="G77" s="575">
        <f>G78</f>
        <v>29865</v>
      </c>
      <c r="H77" s="575">
        <f t="shared" ref="H77:AX77" si="142">H78</f>
        <v>29000</v>
      </c>
      <c r="I77" s="575"/>
      <c r="J77" s="575"/>
      <c r="K77" s="575"/>
      <c r="L77" s="575">
        <f t="shared" si="142"/>
        <v>9045</v>
      </c>
      <c r="M77" s="575">
        <f t="shared" si="142"/>
        <v>6545</v>
      </c>
      <c r="N77" s="905">
        <f t="shared" si="142"/>
        <v>15000</v>
      </c>
      <c r="O77" s="905">
        <f t="shared" si="142"/>
        <v>15000</v>
      </c>
      <c r="P77" s="905">
        <f t="shared" si="142"/>
        <v>0</v>
      </c>
      <c r="Q77" s="905">
        <f t="shared" si="142"/>
        <v>0</v>
      </c>
      <c r="R77" s="576">
        <f t="shared" si="142"/>
        <v>15000</v>
      </c>
      <c r="S77" s="575">
        <f t="shared" si="142"/>
        <v>0</v>
      </c>
      <c r="T77" s="575">
        <f t="shared" si="142"/>
        <v>0</v>
      </c>
      <c r="U77" s="575">
        <f t="shared" si="142"/>
        <v>11196</v>
      </c>
      <c r="V77" s="575">
        <f t="shared" si="142"/>
        <v>0</v>
      </c>
      <c r="W77" s="575">
        <f t="shared" si="142"/>
        <v>0</v>
      </c>
      <c r="X77" s="575">
        <f t="shared" si="142"/>
        <v>3804</v>
      </c>
      <c r="Y77" s="575">
        <f t="shared" si="142"/>
        <v>0</v>
      </c>
      <c r="Z77" s="575">
        <f t="shared" si="142"/>
        <v>0</v>
      </c>
      <c r="AA77" s="575">
        <f t="shared" si="142"/>
        <v>3804</v>
      </c>
      <c r="AB77" s="575">
        <f t="shared" si="142"/>
        <v>0</v>
      </c>
      <c r="AC77" s="575">
        <f t="shared" si="142"/>
        <v>0</v>
      </c>
      <c r="AD77" s="575">
        <f t="shared" si="142"/>
        <v>0</v>
      </c>
      <c r="AE77" s="575">
        <f t="shared" si="142"/>
        <v>0</v>
      </c>
      <c r="AF77" s="575">
        <f t="shared" si="142"/>
        <v>0</v>
      </c>
      <c r="AG77" s="575">
        <f t="shared" si="142"/>
        <v>0</v>
      </c>
      <c r="AH77" s="575">
        <f t="shared" si="142"/>
        <v>0</v>
      </c>
      <c r="AI77" s="575">
        <f t="shared" si="142"/>
        <v>0</v>
      </c>
      <c r="AJ77" s="575">
        <f t="shared" si="142"/>
        <v>0</v>
      </c>
      <c r="AK77" s="575">
        <f t="shared" si="142"/>
        <v>0</v>
      </c>
      <c r="AL77" s="575">
        <f t="shared" si="142"/>
        <v>0</v>
      </c>
      <c r="AM77" s="575">
        <f t="shared" si="142"/>
        <v>0</v>
      </c>
      <c r="AN77" s="575">
        <f t="shared" si="142"/>
        <v>0</v>
      </c>
      <c r="AO77" s="575">
        <f t="shared" si="142"/>
        <v>0</v>
      </c>
      <c r="AP77" s="575">
        <f t="shared" si="142"/>
        <v>0</v>
      </c>
      <c r="AQ77" s="575">
        <f t="shared" si="142"/>
        <v>0</v>
      </c>
      <c r="AR77" s="577">
        <f t="shared" si="142"/>
        <v>0</v>
      </c>
      <c r="AS77" s="575">
        <f t="shared" si="142"/>
        <v>0</v>
      </c>
      <c r="AT77" s="575">
        <f t="shared" si="142"/>
        <v>0</v>
      </c>
      <c r="AU77" s="575">
        <f t="shared" si="142"/>
        <v>0</v>
      </c>
      <c r="AV77" s="578">
        <f t="shared" si="142"/>
        <v>15000</v>
      </c>
      <c r="AW77" s="575">
        <f t="shared" si="142"/>
        <v>0</v>
      </c>
      <c r="AX77" s="575">
        <f t="shared" si="142"/>
        <v>0</v>
      </c>
      <c r="AY77" s="627"/>
      <c r="AZ77" s="575"/>
      <c r="BA77" s="575"/>
      <c r="BB77" s="576"/>
      <c r="BC77" s="576"/>
      <c r="BD77" s="576"/>
      <c r="BE77" s="502">
        <f t="shared" si="76"/>
        <v>0</v>
      </c>
      <c r="BF77" s="576"/>
      <c r="BG77" s="576"/>
      <c r="BH77" s="576"/>
      <c r="BI77" s="576"/>
      <c r="BJ77" s="576"/>
      <c r="BK77" s="644">
        <f t="shared" si="73"/>
        <v>0</v>
      </c>
      <c r="BL77" s="576"/>
      <c r="BM77" s="576"/>
      <c r="BN77" s="576"/>
      <c r="BP77" s="645">
        <f t="shared" si="77"/>
        <v>15000</v>
      </c>
    </row>
    <row r="78" spans="1:68" s="372" customFormat="1" ht="30" customHeight="1">
      <c r="A78" s="189">
        <v>1</v>
      </c>
      <c r="B78" s="184" t="s">
        <v>142</v>
      </c>
      <c r="C78" s="184"/>
      <c r="D78" s="185"/>
      <c r="E78" s="189" t="s">
        <v>166</v>
      </c>
      <c r="F78" s="189" t="s">
        <v>200</v>
      </c>
      <c r="G78" s="186">
        <v>29865</v>
      </c>
      <c r="H78" s="186">
        <v>29000</v>
      </c>
      <c r="I78" s="186"/>
      <c r="J78" s="186"/>
      <c r="K78" s="186"/>
      <c r="L78" s="186">
        <v>9045</v>
      </c>
      <c r="M78" s="186">
        <v>6545</v>
      </c>
      <c r="N78" s="891">
        <f t="shared" ref="N78" si="143">O78</f>
        <v>15000</v>
      </c>
      <c r="O78" s="902">
        <v>15000</v>
      </c>
      <c r="P78" s="902">
        <v>0</v>
      </c>
      <c r="Q78" s="894"/>
      <c r="R78" s="504">
        <v>15000</v>
      </c>
      <c r="S78" s="142"/>
      <c r="T78" s="112"/>
      <c r="U78" s="112">
        <v>11196</v>
      </c>
      <c r="V78" s="142"/>
      <c r="W78" s="112"/>
      <c r="X78" s="111">
        <f>R78-U78</f>
        <v>3804</v>
      </c>
      <c r="Y78" s="111"/>
      <c r="Z78" s="111"/>
      <c r="AA78" s="112">
        <v>3804</v>
      </c>
      <c r="AB78" s="142"/>
      <c r="AC78" s="112"/>
      <c r="AD78" s="112">
        <f>AE78+AF78</f>
        <v>0</v>
      </c>
      <c r="AE78" s="114"/>
      <c r="AF78" s="117"/>
      <c r="AG78" s="113">
        <f>AH78+AI78</f>
        <v>0</v>
      </c>
      <c r="AH78" s="142"/>
      <c r="AI78" s="122"/>
      <c r="AJ78" s="111">
        <f>AD78-AG78</f>
        <v>0</v>
      </c>
      <c r="AK78" s="111"/>
      <c r="AL78" s="111"/>
      <c r="AM78" s="122"/>
      <c r="AN78" s="142"/>
      <c r="AO78" s="122"/>
      <c r="AP78" s="113">
        <f t="shared" ref="AP78" si="144">AQ78+AR78</f>
        <v>0</v>
      </c>
      <c r="AQ78" s="142"/>
      <c r="AR78" s="123"/>
      <c r="AS78" s="113">
        <f>AP78</f>
        <v>0</v>
      </c>
      <c r="AT78" s="188">
        <f>AQ78</f>
        <v>0</v>
      </c>
      <c r="AU78" s="561">
        <f>AR78</f>
        <v>0</v>
      </c>
      <c r="AV78" s="473">
        <f t="shared" ref="AV78:AX78" si="145">R78+AD78+AP78</f>
        <v>15000</v>
      </c>
      <c r="AW78" s="111">
        <f t="shared" si="145"/>
        <v>0</v>
      </c>
      <c r="AX78" s="111">
        <f t="shared" si="145"/>
        <v>0</v>
      </c>
      <c r="AY78" s="95"/>
      <c r="AZ78" s="111"/>
      <c r="BA78" s="111"/>
      <c r="BB78" s="502"/>
      <c r="BC78" s="502"/>
      <c r="BD78" s="502"/>
      <c r="BE78" s="502">
        <f t="shared" si="76"/>
        <v>0</v>
      </c>
      <c r="BF78" s="502"/>
      <c r="BG78" s="502"/>
      <c r="BH78" s="502"/>
      <c r="BI78" s="502"/>
      <c r="BJ78" s="502"/>
      <c r="BK78" s="644">
        <f t="shared" si="73"/>
        <v>0</v>
      </c>
      <c r="BL78" s="502"/>
      <c r="BM78" s="502"/>
      <c r="BN78" s="502"/>
      <c r="BO78" s="372" t="s">
        <v>347</v>
      </c>
      <c r="BP78" s="645">
        <f t="shared" si="77"/>
        <v>15000</v>
      </c>
    </row>
    <row r="79" spans="1:68" s="566" customFormat="1" ht="37.5" customHeight="1">
      <c r="A79" s="539">
        <v>7</v>
      </c>
      <c r="B79" s="596" t="s">
        <v>145</v>
      </c>
      <c r="C79" s="596"/>
      <c r="D79" s="535"/>
      <c r="E79" s="536"/>
      <c r="F79" s="536"/>
      <c r="G79" s="531">
        <f>G80+G82</f>
        <v>85027</v>
      </c>
      <c r="H79" s="531">
        <f t="shared" ref="H79:AX79" si="146">H80+H82</f>
        <v>37395.4</v>
      </c>
      <c r="I79" s="531"/>
      <c r="J79" s="531"/>
      <c r="K79" s="531"/>
      <c r="L79" s="531">
        <f t="shared" si="146"/>
        <v>17000</v>
      </c>
      <c r="M79" s="531">
        <f t="shared" si="146"/>
        <v>13000</v>
      </c>
      <c r="N79" s="903">
        <f t="shared" si="146"/>
        <v>16000</v>
      </c>
      <c r="O79" s="903">
        <f t="shared" si="146"/>
        <v>16000</v>
      </c>
      <c r="P79" s="903">
        <f t="shared" si="146"/>
        <v>0</v>
      </c>
      <c r="Q79" s="903">
        <f t="shared" si="146"/>
        <v>0</v>
      </c>
      <c r="R79" s="531">
        <f t="shared" si="146"/>
        <v>14000</v>
      </c>
      <c r="S79" s="531">
        <f t="shared" si="146"/>
        <v>0</v>
      </c>
      <c r="T79" s="531">
        <f t="shared" si="146"/>
        <v>0</v>
      </c>
      <c r="U79" s="531">
        <f t="shared" si="146"/>
        <v>10920</v>
      </c>
      <c r="V79" s="531">
        <f t="shared" si="146"/>
        <v>0</v>
      </c>
      <c r="W79" s="531">
        <f t="shared" si="146"/>
        <v>0</v>
      </c>
      <c r="X79" s="531">
        <f t="shared" si="146"/>
        <v>3080</v>
      </c>
      <c r="Y79" s="531">
        <f t="shared" si="146"/>
        <v>0</v>
      </c>
      <c r="Z79" s="531">
        <f t="shared" si="146"/>
        <v>0</v>
      </c>
      <c r="AA79" s="531">
        <f t="shared" si="146"/>
        <v>2718</v>
      </c>
      <c r="AB79" s="531">
        <f t="shared" si="146"/>
        <v>0</v>
      </c>
      <c r="AC79" s="531">
        <f t="shared" si="146"/>
        <v>0</v>
      </c>
      <c r="AD79" s="531">
        <f t="shared" si="146"/>
        <v>2000</v>
      </c>
      <c r="AE79" s="531">
        <f t="shared" si="146"/>
        <v>0</v>
      </c>
      <c r="AF79" s="531">
        <f t="shared" si="146"/>
        <v>0</v>
      </c>
      <c r="AG79" s="531">
        <f t="shared" si="146"/>
        <v>2000</v>
      </c>
      <c r="AH79" s="531">
        <f t="shared" si="146"/>
        <v>0</v>
      </c>
      <c r="AI79" s="531">
        <f t="shared" si="146"/>
        <v>0</v>
      </c>
      <c r="AJ79" s="531">
        <f t="shared" si="146"/>
        <v>0</v>
      </c>
      <c r="AK79" s="531">
        <f t="shared" si="146"/>
        <v>0</v>
      </c>
      <c r="AL79" s="531">
        <f t="shared" si="146"/>
        <v>0</v>
      </c>
      <c r="AM79" s="531">
        <f t="shared" si="146"/>
        <v>0</v>
      </c>
      <c r="AN79" s="531">
        <f t="shared" si="146"/>
        <v>0</v>
      </c>
      <c r="AO79" s="531">
        <f t="shared" si="146"/>
        <v>0</v>
      </c>
      <c r="AP79" s="531">
        <f t="shared" si="146"/>
        <v>0</v>
      </c>
      <c r="AQ79" s="531">
        <f t="shared" si="146"/>
        <v>0</v>
      </c>
      <c r="AR79" s="565">
        <f t="shared" si="146"/>
        <v>0</v>
      </c>
      <c r="AS79" s="531">
        <f t="shared" si="146"/>
        <v>0</v>
      </c>
      <c r="AT79" s="531">
        <f t="shared" si="146"/>
        <v>0</v>
      </c>
      <c r="AU79" s="531">
        <f t="shared" si="146"/>
        <v>0</v>
      </c>
      <c r="AV79" s="565">
        <f t="shared" si="146"/>
        <v>16000</v>
      </c>
      <c r="AW79" s="531">
        <f t="shared" si="146"/>
        <v>0</v>
      </c>
      <c r="AX79" s="531">
        <f t="shared" si="146"/>
        <v>0</v>
      </c>
      <c r="AY79" s="624">
        <f t="shared" ref="AY79" si="147">N79-R79-AD79-AP79</f>
        <v>0</v>
      </c>
      <c r="AZ79" s="531"/>
      <c r="BA79" s="531"/>
      <c r="BB79" s="531"/>
      <c r="BC79" s="531"/>
      <c r="BD79" s="531"/>
      <c r="BE79" s="502">
        <f t="shared" si="76"/>
        <v>0</v>
      </c>
      <c r="BF79" s="531"/>
      <c r="BG79" s="531"/>
      <c r="BH79" s="644">
        <f>AY79-BB79+O79*0.1/0.9</f>
        <v>1777.7777777777778</v>
      </c>
      <c r="BI79" s="531"/>
      <c r="BJ79" s="531"/>
      <c r="BK79" s="644">
        <f t="shared" si="73"/>
        <v>1777.7777777777778</v>
      </c>
      <c r="BL79" s="531"/>
      <c r="BM79" s="531"/>
      <c r="BN79" s="531"/>
      <c r="BP79" s="645">
        <f t="shared" si="77"/>
        <v>17777.777777777777</v>
      </c>
    </row>
    <row r="80" spans="1:68" s="372" customFormat="1" ht="13.15" customHeight="1">
      <c r="A80" s="597"/>
      <c r="B80" s="249" t="s">
        <v>31</v>
      </c>
      <c r="C80" s="249"/>
      <c r="D80" s="185"/>
      <c r="E80" s="189"/>
      <c r="F80" s="183"/>
      <c r="G80" s="240">
        <f>G81</f>
        <v>0</v>
      </c>
      <c r="H80" s="240">
        <f t="shared" ref="H80:O80" si="148">H81</f>
        <v>0</v>
      </c>
      <c r="I80" s="240"/>
      <c r="J80" s="240"/>
      <c r="K80" s="240"/>
      <c r="L80" s="240">
        <f t="shared" si="148"/>
        <v>0</v>
      </c>
      <c r="M80" s="240">
        <f t="shared" si="148"/>
        <v>0</v>
      </c>
      <c r="N80" s="903">
        <f t="shared" si="148"/>
        <v>2000</v>
      </c>
      <c r="O80" s="903">
        <f t="shared" si="148"/>
        <v>2000</v>
      </c>
      <c r="P80" s="903">
        <f>P81</f>
        <v>0</v>
      </c>
      <c r="Q80" s="903">
        <f t="shared" ref="Q80:S80" si="149">Q81</f>
        <v>0</v>
      </c>
      <c r="R80" s="572">
        <f t="shared" si="149"/>
        <v>2000</v>
      </c>
      <c r="S80" s="240">
        <f t="shared" si="149"/>
        <v>0</v>
      </c>
      <c r="T80" s="240">
        <f>T81</f>
        <v>0</v>
      </c>
      <c r="U80" s="240">
        <f t="shared" ref="U80:AX80" si="150">U81</f>
        <v>1638</v>
      </c>
      <c r="V80" s="240">
        <f t="shared" si="150"/>
        <v>0</v>
      </c>
      <c r="W80" s="240">
        <f t="shared" si="150"/>
        <v>0</v>
      </c>
      <c r="X80" s="240">
        <f t="shared" si="150"/>
        <v>362</v>
      </c>
      <c r="Y80" s="240">
        <f t="shared" si="150"/>
        <v>0</v>
      </c>
      <c r="Z80" s="240">
        <f t="shared" si="150"/>
        <v>0</v>
      </c>
      <c r="AA80" s="240">
        <f t="shared" si="150"/>
        <v>0</v>
      </c>
      <c r="AB80" s="240">
        <f t="shared" si="150"/>
        <v>0</v>
      </c>
      <c r="AC80" s="240">
        <f t="shared" si="150"/>
        <v>0</v>
      </c>
      <c r="AD80" s="240">
        <f t="shared" si="150"/>
        <v>0</v>
      </c>
      <c r="AE80" s="240">
        <f t="shared" si="150"/>
        <v>0</v>
      </c>
      <c r="AF80" s="240">
        <f t="shared" si="150"/>
        <v>0</v>
      </c>
      <c r="AG80" s="240">
        <f t="shared" si="150"/>
        <v>0</v>
      </c>
      <c r="AH80" s="240">
        <f t="shared" si="150"/>
        <v>0</v>
      </c>
      <c r="AI80" s="240">
        <f t="shared" si="150"/>
        <v>0</v>
      </c>
      <c r="AJ80" s="240">
        <f t="shared" si="150"/>
        <v>0</v>
      </c>
      <c r="AK80" s="240">
        <f t="shared" si="150"/>
        <v>0</v>
      </c>
      <c r="AL80" s="240">
        <f t="shared" si="150"/>
        <v>0</v>
      </c>
      <c r="AM80" s="240">
        <f t="shared" si="150"/>
        <v>0</v>
      </c>
      <c r="AN80" s="240">
        <f t="shared" si="150"/>
        <v>0</v>
      </c>
      <c r="AO80" s="240">
        <f t="shared" si="150"/>
        <v>0</v>
      </c>
      <c r="AP80" s="240">
        <f t="shared" si="150"/>
        <v>0</v>
      </c>
      <c r="AQ80" s="240">
        <f t="shared" si="150"/>
        <v>0</v>
      </c>
      <c r="AR80" s="573">
        <f t="shared" si="150"/>
        <v>0</v>
      </c>
      <c r="AS80" s="240">
        <f t="shared" si="150"/>
        <v>0</v>
      </c>
      <c r="AT80" s="240">
        <f t="shared" si="150"/>
        <v>0</v>
      </c>
      <c r="AU80" s="240">
        <f t="shared" si="150"/>
        <v>0</v>
      </c>
      <c r="AV80" s="565">
        <f t="shared" si="150"/>
        <v>2000</v>
      </c>
      <c r="AW80" s="240">
        <f t="shared" si="150"/>
        <v>0</v>
      </c>
      <c r="AX80" s="240">
        <f t="shared" si="150"/>
        <v>0</v>
      </c>
      <c r="AY80" s="626"/>
      <c r="AZ80" s="240"/>
      <c r="BA80" s="240"/>
      <c r="BB80" s="572"/>
      <c r="BC80" s="572"/>
      <c r="BD80" s="572"/>
      <c r="BE80" s="502">
        <f t="shared" si="76"/>
        <v>0</v>
      </c>
      <c r="BF80" s="572"/>
      <c r="BG80" s="572"/>
      <c r="BH80" s="572"/>
      <c r="BI80" s="572"/>
      <c r="BJ80" s="572"/>
      <c r="BK80" s="644">
        <f t="shared" si="73"/>
        <v>0</v>
      </c>
      <c r="BL80" s="572"/>
      <c r="BM80" s="572"/>
      <c r="BN80" s="572"/>
      <c r="BP80" s="645">
        <f t="shared" si="77"/>
        <v>2000</v>
      </c>
    </row>
    <row r="81" spans="1:68" s="372" customFormat="1" ht="33" customHeight="1">
      <c r="A81" s="183">
        <v>1</v>
      </c>
      <c r="B81" s="249" t="s">
        <v>147</v>
      </c>
      <c r="C81" s="249"/>
      <c r="D81" s="179" t="s">
        <v>164</v>
      </c>
      <c r="E81" s="179" t="s">
        <v>169</v>
      </c>
      <c r="F81" s="179"/>
      <c r="G81" s="186"/>
      <c r="H81" s="201"/>
      <c r="I81" s="201"/>
      <c r="J81" s="201"/>
      <c r="K81" s="201"/>
      <c r="L81" s="186"/>
      <c r="M81" s="186"/>
      <c r="N81" s="891">
        <f>O81</f>
        <v>2000</v>
      </c>
      <c r="O81" s="902">
        <v>2000</v>
      </c>
      <c r="P81" s="902">
        <v>0</v>
      </c>
      <c r="Q81" s="894"/>
      <c r="R81" s="504">
        <v>2000</v>
      </c>
      <c r="S81" s="142"/>
      <c r="T81" s="112"/>
      <c r="U81" s="112">
        <v>1638</v>
      </c>
      <c r="V81" s="142"/>
      <c r="W81" s="112"/>
      <c r="X81" s="111">
        <f>R81-U81</f>
        <v>362</v>
      </c>
      <c r="Y81" s="111"/>
      <c r="Z81" s="111"/>
      <c r="AA81" s="112">
        <f t="shared" ref="AA81" si="151">AB81+AC81</f>
        <v>0</v>
      </c>
      <c r="AB81" s="142"/>
      <c r="AC81" s="117"/>
      <c r="AD81" s="112">
        <f>AE81+AF81</f>
        <v>0</v>
      </c>
      <c r="AE81" s="114"/>
      <c r="AF81" s="117"/>
      <c r="AG81" s="113">
        <f>AH81+AI81</f>
        <v>0</v>
      </c>
      <c r="AH81" s="142"/>
      <c r="AI81" s="122"/>
      <c r="AJ81" s="111">
        <f>AD81-AG81</f>
        <v>0</v>
      </c>
      <c r="AK81" s="111"/>
      <c r="AL81" s="111"/>
      <c r="AM81" s="122"/>
      <c r="AN81" s="142"/>
      <c r="AO81" s="122"/>
      <c r="AP81" s="113">
        <f t="shared" ref="AP81" si="152">AQ81+AR81</f>
        <v>0</v>
      </c>
      <c r="AQ81" s="142"/>
      <c r="AR81" s="123"/>
      <c r="AS81" s="113">
        <f>AP81</f>
        <v>0</v>
      </c>
      <c r="AT81" s="188">
        <f>AQ81</f>
        <v>0</v>
      </c>
      <c r="AU81" s="561">
        <f>AR81</f>
        <v>0</v>
      </c>
      <c r="AV81" s="473">
        <f t="shared" ref="AV81:AX81" si="153">R81+AD81+AP81</f>
        <v>2000</v>
      </c>
      <c r="AW81" s="111">
        <f t="shared" si="153"/>
        <v>0</v>
      </c>
      <c r="AX81" s="111">
        <f t="shared" si="153"/>
        <v>0</v>
      </c>
      <c r="AY81" s="95"/>
      <c r="AZ81" s="111"/>
      <c r="BA81" s="111"/>
      <c r="BB81" s="502"/>
      <c r="BC81" s="502"/>
      <c r="BD81" s="502"/>
      <c r="BE81" s="502">
        <f t="shared" si="76"/>
        <v>0</v>
      </c>
      <c r="BF81" s="502"/>
      <c r="BG81" s="502"/>
      <c r="BH81" s="502"/>
      <c r="BI81" s="502"/>
      <c r="BJ81" s="502"/>
      <c r="BK81" s="644">
        <f t="shared" si="73"/>
        <v>0</v>
      </c>
      <c r="BL81" s="502"/>
      <c r="BM81" s="502"/>
      <c r="BN81" s="502"/>
      <c r="BO81" s="372" t="s">
        <v>358</v>
      </c>
      <c r="BP81" s="645">
        <f t="shared" si="77"/>
        <v>2000</v>
      </c>
    </row>
    <row r="82" spans="1:68" s="372" customFormat="1" ht="12.6" customHeight="1">
      <c r="A82" s="189"/>
      <c r="B82" s="209" t="s">
        <v>30</v>
      </c>
      <c r="C82" s="209"/>
      <c r="D82" s="185"/>
      <c r="E82" s="183"/>
      <c r="F82" s="183"/>
      <c r="G82" s="240">
        <f>G83</f>
        <v>85027</v>
      </c>
      <c r="H82" s="240">
        <f t="shared" ref="H82:AX84" si="154">H83</f>
        <v>37395.4</v>
      </c>
      <c r="I82" s="240"/>
      <c r="J82" s="240"/>
      <c r="K82" s="240"/>
      <c r="L82" s="240">
        <f t="shared" si="154"/>
        <v>17000</v>
      </c>
      <c r="M82" s="240">
        <f t="shared" si="154"/>
        <v>13000</v>
      </c>
      <c r="N82" s="903">
        <f t="shared" si="154"/>
        <v>14000</v>
      </c>
      <c r="O82" s="903">
        <f t="shared" si="154"/>
        <v>14000</v>
      </c>
      <c r="P82" s="903">
        <f t="shared" si="154"/>
        <v>0</v>
      </c>
      <c r="Q82" s="903">
        <f t="shared" si="154"/>
        <v>0</v>
      </c>
      <c r="R82" s="572">
        <f t="shared" si="154"/>
        <v>12000</v>
      </c>
      <c r="S82" s="240">
        <f t="shared" si="154"/>
        <v>0</v>
      </c>
      <c r="T82" s="240">
        <f t="shared" si="154"/>
        <v>0</v>
      </c>
      <c r="U82" s="240">
        <f t="shared" si="154"/>
        <v>9282</v>
      </c>
      <c r="V82" s="240">
        <f t="shared" si="154"/>
        <v>0</v>
      </c>
      <c r="W82" s="240">
        <f t="shared" si="154"/>
        <v>0</v>
      </c>
      <c r="X82" s="240">
        <f t="shared" si="154"/>
        <v>2718</v>
      </c>
      <c r="Y82" s="240">
        <f t="shared" si="154"/>
        <v>0</v>
      </c>
      <c r="Z82" s="240">
        <f t="shared" si="154"/>
        <v>0</v>
      </c>
      <c r="AA82" s="240">
        <f t="shared" si="154"/>
        <v>2718</v>
      </c>
      <c r="AB82" s="240">
        <f t="shared" si="154"/>
        <v>0</v>
      </c>
      <c r="AC82" s="240">
        <f t="shared" si="154"/>
        <v>0</v>
      </c>
      <c r="AD82" s="240">
        <f t="shared" si="154"/>
        <v>2000</v>
      </c>
      <c r="AE82" s="240">
        <f t="shared" si="154"/>
        <v>0</v>
      </c>
      <c r="AF82" s="240">
        <f t="shared" si="154"/>
        <v>0</v>
      </c>
      <c r="AG82" s="240">
        <f t="shared" si="154"/>
        <v>2000</v>
      </c>
      <c r="AH82" s="240">
        <f t="shared" si="154"/>
        <v>0</v>
      </c>
      <c r="AI82" s="240">
        <f t="shared" si="154"/>
        <v>0</v>
      </c>
      <c r="AJ82" s="240">
        <f t="shared" si="154"/>
        <v>0</v>
      </c>
      <c r="AK82" s="240">
        <f t="shared" si="154"/>
        <v>0</v>
      </c>
      <c r="AL82" s="240">
        <f t="shared" si="154"/>
        <v>0</v>
      </c>
      <c r="AM82" s="240">
        <f t="shared" si="154"/>
        <v>0</v>
      </c>
      <c r="AN82" s="240">
        <f t="shared" si="154"/>
        <v>0</v>
      </c>
      <c r="AO82" s="240">
        <f t="shared" si="154"/>
        <v>0</v>
      </c>
      <c r="AP82" s="240">
        <f t="shared" si="154"/>
        <v>0</v>
      </c>
      <c r="AQ82" s="240">
        <f t="shared" si="154"/>
        <v>0</v>
      </c>
      <c r="AR82" s="573">
        <f t="shared" si="154"/>
        <v>0</v>
      </c>
      <c r="AS82" s="240">
        <f t="shared" si="154"/>
        <v>0</v>
      </c>
      <c r="AT82" s="240">
        <f t="shared" si="154"/>
        <v>0</v>
      </c>
      <c r="AU82" s="240">
        <f t="shared" si="154"/>
        <v>0</v>
      </c>
      <c r="AV82" s="565">
        <f t="shared" si="154"/>
        <v>14000</v>
      </c>
      <c r="AW82" s="240">
        <f t="shared" si="154"/>
        <v>0</v>
      </c>
      <c r="AX82" s="240">
        <f t="shared" si="154"/>
        <v>0</v>
      </c>
      <c r="AY82" s="626"/>
      <c r="AZ82" s="240"/>
      <c r="BA82" s="240"/>
      <c r="BB82" s="572"/>
      <c r="BC82" s="572"/>
      <c r="BD82" s="572"/>
      <c r="BE82" s="502">
        <f t="shared" si="76"/>
        <v>0</v>
      </c>
      <c r="BF82" s="572"/>
      <c r="BG82" s="572"/>
      <c r="BH82" s="572"/>
      <c r="BI82" s="572"/>
      <c r="BJ82" s="572"/>
      <c r="BK82" s="644">
        <f t="shared" si="73"/>
        <v>0</v>
      </c>
      <c r="BL82" s="572"/>
      <c r="BM82" s="572"/>
      <c r="BN82" s="572"/>
      <c r="BP82" s="645">
        <f t="shared" si="77"/>
        <v>14000</v>
      </c>
    </row>
    <row r="83" spans="1:68" s="372" customFormat="1" ht="34.5" customHeight="1">
      <c r="A83" s="597" t="s">
        <v>29</v>
      </c>
      <c r="B83" s="184" t="s">
        <v>263</v>
      </c>
      <c r="C83" s="184"/>
      <c r="D83" s="185"/>
      <c r="E83" s="183"/>
      <c r="F83" s="183"/>
      <c r="G83" s="240">
        <f>G84</f>
        <v>85027</v>
      </c>
      <c r="H83" s="240">
        <f t="shared" si="154"/>
        <v>37395.4</v>
      </c>
      <c r="I83" s="240"/>
      <c r="J83" s="240"/>
      <c r="K83" s="240"/>
      <c r="L83" s="240">
        <f t="shared" si="154"/>
        <v>17000</v>
      </c>
      <c r="M83" s="240">
        <f t="shared" si="154"/>
        <v>13000</v>
      </c>
      <c r="N83" s="903">
        <f t="shared" si="154"/>
        <v>14000</v>
      </c>
      <c r="O83" s="903">
        <f t="shared" si="154"/>
        <v>14000</v>
      </c>
      <c r="P83" s="903">
        <f t="shared" si="154"/>
        <v>0</v>
      </c>
      <c r="Q83" s="903">
        <f t="shared" si="154"/>
        <v>0</v>
      </c>
      <c r="R83" s="572">
        <f t="shared" si="154"/>
        <v>12000</v>
      </c>
      <c r="S83" s="240">
        <f t="shared" si="154"/>
        <v>0</v>
      </c>
      <c r="T83" s="240">
        <f t="shared" si="154"/>
        <v>0</v>
      </c>
      <c r="U83" s="240">
        <f t="shared" si="154"/>
        <v>9282</v>
      </c>
      <c r="V83" s="240">
        <f t="shared" si="154"/>
        <v>0</v>
      </c>
      <c r="W83" s="240">
        <f t="shared" si="154"/>
        <v>0</v>
      </c>
      <c r="X83" s="240">
        <f t="shared" si="154"/>
        <v>2718</v>
      </c>
      <c r="Y83" s="240">
        <f t="shared" si="154"/>
        <v>0</v>
      </c>
      <c r="Z83" s="240">
        <f t="shared" si="154"/>
        <v>0</v>
      </c>
      <c r="AA83" s="240">
        <f t="shared" si="154"/>
        <v>2718</v>
      </c>
      <c r="AB83" s="240">
        <f t="shared" si="154"/>
        <v>0</v>
      </c>
      <c r="AC83" s="240">
        <f t="shared" si="154"/>
        <v>0</v>
      </c>
      <c r="AD83" s="240">
        <f t="shared" si="154"/>
        <v>2000</v>
      </c>
      <c r="AE83" s="240">
        <f t="shared" si="154"/>
        <v>0</v>
      </c>
      <c r="AF83" s="240">
        <f t="shared" si="154"/>
        <v>0</v>
      </c>
      <c r="AG83" s="240">
        <f t="shared" si="154"/>
        <v>2000</v>
      </c>
      <c r="AH83" s="240">
        <f t="shared" si="154"/>
        <v>0</v>
      </c>
      <c r="AI83" s="240">
        <f t="shared" si="154"/>
        <v>0</v>
      </c>
      <c r="AJ83" s="240">
        <f t="shared" si="154"/>
        <v>0</v>
      </c>
      <c r="AK83" s="240">
        <f t="shared" si="154"/>
        <v>0</v>
      </c>
      <c r="AL83" s="240">
        <f t="shared" si="154"/>
        <v>0</v>
      </c>
      <c r="AM83" s="240">
        <f t="shared" si="154"/>
        <v>0</v>
      </c>
      <c r="AN83" s="240">
        <f t="shared" si="154"/>
        <v>0</v>
      </c>
      <c r="AO83" s="240">
        <f t="shared" si="154"/>
        <v>0</v>
      </c>
      <c r="AP83" s="240">
        <f t="shared" si="154"/>
        <v>0</v>
      </c>
      <c r="AQ83" s="240">
        <f t="shared" si="154"/>
        <v>0</v>
      </c>
      <c r="AR83" s="573">
        <f t="shared" si="154"/>
        <v>0</v>
      </c>
      <c r="AS83" s="240">
        <f t="shared" si="154"/>
        <v>0</v>
      </c>
      <c r="AT83" s="240">
        <f t="shared" si="154"/>
        <v>0</v>
      </c>
      <c r="AU83" s="240">
        <f t="shared" si="154"/>
        <v>0</v>
      </c>
      <c r="AV83" s="565">
        <f t="shared" si="154"/>
        <v>14000</v>
      </c>
      <c r="AW83" s="240">
        <f t="shared" si="154"/>
        <v>0</v>
      </c>
      <c r="AX83" s="240">
        <f t="shared" si="154"/>
        <v>0</v>
      </c>
      <c r="AY83" s="626"/>
      <c r="AZ83" s="240"/>
      <c r="BA83" s="240"/>
      <c r="BB83" s="572"/>
      <c r="BC83" s="572"/>
      <c r="BD83" s="572"/>
      <c r="BE83" s="502">
        <f t="shared" si="76"/>
        <v>0</v>
      </c>
      <c r="BF83" s="572"/>
      <c r="BG83" s="572"/>
      <c r="BH83" s="572"/>
      <c r="BI83" s="572"/>
      <c r="BJ83" s="572"/>
      <c r="BK83" s="644">
        <f t="shared" si="73"/>
        <v>0</v>
      </c>
      <c r="BL83" s="572"/>
      <c r="BM83" s="572"/>
      <c r="BN83" s="572"/>
      <c r="BP83" s="645">
        <f t="shared" si="77"/>
        <v>14000</v>
      </c>
    </row>
    <row r="84" spans="1:68" s="373" customFormat="1" ht="13.15" customHeight="1">
      <c r="A84" s="598"/>
      <c r="B84" s="574" t="s">
        <v>25</v>
      </c>
      <c r="C84" s="574"/>
      <c r="D84" s="204"/>
      <c r="E84" s="205"/>
      <c r="F84" s="205"/>
      <c r="G84" s="575">
        <f>G85</f>
        <v>85027</v>
      </c>
      <c r="H84" s="575">
        <f t="shared" si="154"/>
        <v>37395.4</v>
      </c>
      <c r="I84" s="575"/>
      <c r="J84" s="575"/>
      <c r="K84" s="575"/>
      <c r="L84" s="575">
        <f t="shared" si="154"/>
        <v>17000</v>
      </c>
      <c r="M84" s="575">
        <f t="shared" si="154"/>
        <v>13000</v>
      </c>
      <c r="N84" s="905">
        <f t="shared" si="154"/>
        <v>14000</v>
      </c>
      <c r="O84" s="905">
        <f t="shared" si="154"/>
        <v>14000</v>
      </c>
      <c r="P84" s="905">
        <f t="shared" si="154"/>
        <v>0</v>
      </c>
      <c r="Q84" s="905">
        <f t="shared" si="154"/>
        <v>0</v>
      </c>
      <c r="R84" s="576">
        <f t="shared" si="154"/>
        <v>12000</v>
      </c>
      <c r="S84" s="575">
        <f t="shared" si="154"/>
        <v>0</v>
      </c>
      <c r="T84" s="575">
        <f t="shared" si="154"/>
        <v>0</v>
      </c>
      <c r="U84" s="575">
        <f t="shared" si="154"/>
        <v>9282</v>
      </c>
      <c r="V84" s="575">
        <f t="shared" si="154"/>
        <v>0</v>
      </c>
      <c r="W84" s="575">
        <f t="shared" si="154"/>
        <v>0</v>
      </c>
      <c r="X84" s="575">
        <f t="shared" si="154"/>
        <v>2718</v>
      </c>
      <c r="Y84" s="575">
        <f t="shared" si="154"/>
        <v>0</v>
      </c>
      <c r="Z84" s="575">
        <f t="shared" si="154"/>
        <v>0</v>
      </c>
      <c r="AA84" s="575">
        <f t="shared" si="154"/>
        <v>2718</v>
      </c>
      <c r="AB84" s="575">
        <f t="shared" si="154"/>
        <v>0</v>
      </c>
      <c r="AC84" s="575">
        <f t="shared" si="154"/>
        <v>0</v>
      </c>
      <c r="AD84" s="575">
        <f t="shared" si="154"/>
        <v>2000</v>
      </c>
      <c r="AE84" s="575">
        <f t="shared" si="154"/>
        <v>0</v>
      </c>
      <c r="AF84" s="575">
        <f t="shared" si="154"/>
        <v>0</v>
      </c>
      <c r="AG84" s="575">
        <f t="shared" si="154"/>
        <v>2000</v>
      </c>
      <c r="AH84" s="575">
        <f t="shared" si="154"/>
        <v>0</v>
      </c>
      <c r="AI84" s="575">
        <f t="shared" si="154"/>
        <v>0</v>
      </c>
      <c r="AJ84" s="575">
        <f t="shared" si="154"/>
        <v>0</v>
      </c>
      <c r="AK84" s="575">
        <f t="shared" si="154"/>
        <v>0</v>
      </c>
      <c r="AL84" s="575">
        <f t="shared" si="154"/>
        <v>0</v>
      </c>
      <c r="AM84" s="575">
        <f t="shared" si="154"/>
        <v>0</v>
      </c>
      <c r="AN84" s="575">
        <f t="shared" si="154"/>
        <v>0</v>
      </c>
      <c r="AO84" s="575">
        <f t="shared" si="154"/>
        <v>0</v>
      </c>
      <c r="AP84" s="575">
        <f t="shared" si="154"/>
        <v>0</v>
      </c>
      <c r="AQ84" s="575">
        <f t="shared" si="154"/>
        <v>0</v>
      </c>
      <c r="AR84" s="577">
        <f t="shared" si="154"/>
        <v>0</v>
      </c>
      <c r="AS84" s="575">
        <f t="shared" si="154"/>
        <v>0</v>
      </c>
      <c r="AT84" s="575">
        <f t="shared" si="154"/>
        <v>0</v>
      </c>
      <c r="AU84" s="575">
        <f t="shared" si="154"/>
        <v>0</v>
      </c>
      <c r="AV84" s="578">
        <f t="shared" si="154"/>
        <v>14000</v>
      </c>
      <c r="AW84" s="575">
        <f t="shared" si="154"/>
        <v>0</v>
      </c>
      <c r="AX84" s="575">
        <f t="shared" si="154"/>
        <v>0</v>
      </c>
      <c r="AY84" s="627"/>
      <c r="AZ84" s="575"/>
      <c r="BA84" s="575"/>
      <c r="BB84" s="576"/>
      <c r="BC84" s="576"/>
      <c r="BD84" s="576"/>
      <c r="BE84" s="502">
        <f t="shared" si="76"/>
        <v>0</v>
      </c>
      <c r="BF84" s="576"/>
      <c r="BG84" s="576"/>
      <c r="BH84" s="576"/>
      <c r="BI84" s="576"/>
      <c r="BJ84" s="576"/>
      <c r="BK84" s="644">
        <f t="shared" si="73"/>
        <v>0</v>
      </c>
      <c r="BL84" s="576"/>
      <c r="BM84" s="576"/>
      <c r="BN84" s="576"/>
      <c r="BP84" s="645">
        <f t="shared" si="77"/>
        <v>14000</v>
      </c>
    </row>
    <row r="85" spans="1:68" s="372" customFormat="1" ht="28.15" customHeight="1">
      <c r="A85" s="189">
        <v>1</v>
      </c>
      <c r="B85" s="209" t="s">
        <v>146</v>
      </c>
      <c r="C85" s="209"/>
      <c r="D85" s="185"/>
      <c r="E85" s="189" t="s">
        <v>172</v>
      </c>
      <c r="F85" s="190" t="s">
        <v>201</v>
      </c>
      <c r="G85" s="186">
        <v>85027</v>
      </c>
      <c r="H85" s="186">
        <v>37395.4</v>
      </c>
      <c r="I85" s="186"/>
      <c r="J85" s="186"/>
      <c r="K85" s="186"/>
      <c r="L85" s="186">
        <v>17000</v>
      </c>
      <c r="M85" s="186">
        <v>13000</v>
      </c>
      <c r="N85" s="891">
        <f t="shared" ref="N85" si="155">O85</f>
        <v>14000</v>
      </c>
      <c r="O85" s="902">
        <v>14000</v>
      </c>
      <c r="P85" s="902">
        <v>0</v>
      </c>
      <c r="Q85" s="894"/>
      <c r="R85" s="504">
        <v>12000</v>
      </c>
      <c r="S85" s="142"/>
      <c r="T85" s="112"/>
      <c r="U85" s="112">
        <v>9282</v>
      </c>
      <c r="V85" s="142"/>
      <c r="W85" s="112"/>
      <c r="X85" s="111">
        <f>R85-U85</f>
        <v>2718</v>
      </c>
      <c r="Y85" s="111">
        <f>S85-V85</f>
        <v>0</v>
      </c>
      <c r="Z85" s="111">
        <f>T85-W85</f>
        <v>0</v>
      </c>
      <c r="AA85" s="112">
        <v>2718</v>
      </c>
      <c r="AB85" s="142"/>
      <c r="AC85" s="112"/>
      <c r="AD85" s="112">
        <v>2000</v>
      </c>
      <c r="AE85" s="114"/>
      <c r="AF85" s="112"/>
      <c r="AG85" s="113">
        <v>2000</v>
      </c>
      <c r="AH85" s="142"/>
      <c r="AI85" s="113"/>
      <c r="AJ85" s="111">
        <f>AD85-AG85</f>
        <v>0</v>
      </c>
      <c r="AK85" s="111"/>
      <c r="AL85" s="111"/>
      <c r="AM85" s="122"/>
      <c r="AN85" s="142"/>
      <c r="AO85" s="122"/>
      <c r="AP85" s="113">
        <f t="shared" ref="AP85" si="156">AQ85+AR85</f>
        <v>0</v>
      </c>
      <c r="AQ85" s="142"/>
      <c r="AR85" s="123"/>
      <c r="AS85" s="113">
        <f>AP85</f>
        <v>0</v>
      </c>
      <c r="AT85" s="188">
        <f>AQ85</f>
        <v>0</v>
      </c>
      <c r="AU85" s="561">
        <f>AR85</f>
        <v>0</v>
      </c>
      <c r="AV85" s="473">
        <f t="shared" ref="AV85:AX85" si="157">R85+AD85+AP85</f>
        <v>14000</v>
      </c>
      <c r="AW85" s="111">
        <f t="shared" si="157"/>
        <v>0</v>
      </c>
      <c r="AX85" s="111">
        <f t="shared" si="157"/>
        <v>0</v>
      </c>
      <c r="AY85" s="95"/>
      <c r="AZ85" s="111"/>
      <c r="BA85" s="111"/>
      <c r="BB85" s="502"/>
      <c r="BC85" s="502"/>
      <c r="BD85" s="502"/>
      <c r="BE85" s="502">
        <f t="shared" si="76"/>
        <v>0</v>
      </c>
      <c r="BF85" s="502"/>
      <c r="BG85" s="502"/>
      <c r="BH85" s="502"/>
      <c r="BI85" s="502"/>
      <c r="BJ85" s="502"/>
      <c r="BK85" s="644">
        <f t="shared" si="73"/>
        <v>0</v>
      </c>
      <c r="BL85" s="502"/>
      <c r="BM85" s="502"/>
      <c r="BN85" s="502"/>
      <c r="BO85" s="372" t="s">
        <v>358</v>
      </c>
      <c r="BP85" s="645">
        <f t="shared" si="77"/>
        <v>14000</v>
      </c>
    </row>
    <row r="86" spans="1:68" s="566" customFormat="1" ht="30" customHeight="1">
      <c r="A86" s="536">
        <v>8</v>
      </c>
      <c r="B86" s="599" t="s">
        <v>148</v>
      </c>
      <c r="C86" s="599"/>
      <c r="D86" s="535"/>
      <c r="E86" s="536"/>
      <c r="F86" s="536"/>
      <c r="G86" s="531">
        <f>G87</f>
        <v>75030</v>
      </c>
      <c r="H86" s="531">
        <f t="shared" ref="H86:AX89" si="158">H87</f>
        <v>60024</v>
      </c>
      <c r="I86" s="531"/>
      <c r="J86" s="531"/>
      <c r="K86" s="531"/>
      <c r="L86" s="531">
        <f t="shared" si="158"/>
        <v>51460</v>
      </c>
      <c r="M86" s="531">
        <f t="shared" si="158"/>
        <v>42960</v>
      </c>
      <c r="N86" s="903">
        <f t="shared" si="158"/>
        <v>17000</v>
      </c>
      <c r="O86" s="903">
        <f t="shared" si="158"/>
        <v>17000</v>
      </c>
      <c r="P86" s="903">
        <f t="shared" si="158"/>
        <v>0</v>
      </c>
      <c r="Q86" s="903">
        <f t="shared" si="158"/>
        <v>0</v>
      </c>
      <c r="R86" s="531">
        <f t="shared" si="158"/>
        <v>17000</v>
      </c>
      <c r="S86" s="531">
        <f t="shared" si="158"/>
        <v>0</v>
      </c>
      <c r="T86" s="531">
        <f t="shared" si="158"/>
        <v>0</v>
      </c>
      <c r="U86" s="531">
        <f t="shared" si="158"/>
        <v>13343</v>
      </c>
      <c r="V86" s="531">
        <f t="shared" si="158"/>
        <v>0</v>
      </c>
      <c r="W86" s="531">
        <f t="shared" si="158"/>
        <v>0</v>
      </c>
      <c r="X86" s="531">
        <f t="shared" si="158"/>
        <v>3657</v>
      </c>
      <c r="Y86" s="531">
        <f t="shared" si="158"/>
        <v>0</v>
      </c>
      <c r="Z86" s="531">
        <f t="shared" si="158"/>
        <v>0</v>
      </c>
      <c r="AA86" s="531">
        <f t="shared" si="158"/>
        <v>445</v>
      </c>
      <c r="AB86" s="531">
        <f t="shared" si="158"/>
        <v>0</v>
      </c>
      <c r="AC86" s="531">
        <f t="shared" si="158"/>
        <v>0</v>
      </c>
      <c r="AD86" s="531">
        <f t="shared" si="158"/>
        <v>0</v>
      </c>
      <c r="AE86" s="531">
        <f t="shared" si="158"/>
        <v>0</v>
      </c>
      <c r="AF86" s="531">
        <f t="shared" si="158"/>
        <v>0</v>
      </c>
      <c r="AG86" s="531">
        <f t="shared" si="158"/>
        <v>0</v>
      </c>
      <c r="AH86" s="531">
        <f t="shared" si="158"/>
        <v>0</v>
      </c>
      <c r="AI86" s="531">
        <f t="shared" si="158"/>
        <v>0</v>
      </c>
      <c r="AJ86" s="531">
        <f t="shared" si="158"/>
        <v>0</v>
      </c>
      <c r="AK86" s="531">
        <f t="shared" si="158"/>
        <v>0</v>
      </c>
      <c r="AL86" s="531">
        <f t="shared" si="158"/>
        <v>0</v>
      </c>
      <c r="AM86" s="531">
        <f t="shared" si="158"/>
        <v>0</v>
      </c>
      <c r="AN86" s="531">
        <f t="shared" si="158"/>
        <v>0</v>
      </c>
      <c r="AO86" s="531">
        <f t="shared" si="158"/>
        <v>0</v>
      </c>
      <c r="AP86" s="531">
        <f t="shared" si="158"/>
        <v>0</v>
      </c>
      <c r="AQ86" s="531">
        <f t="shared" si="158"/>
        <v>0</v>
      </c>
      <c r="AR86" s="565">
        <f t="shared" si="158"/>
        <v>0</v>
      </c>
      <c r="AS86" s="531">
        <f t="shared" si="158"/>
        <v>0</v>
      </c>
      <c r="AT86" s="531">
        <f t="shared" si="158"/>
        <v>0</v>
      </c>
      <c r="AU86" s="531">
        <f t="shared" si="158"/>
        <v>0</v>
      </c>
      <c r="AV86" s="565">
        <f t="shared" si="158"/>
        <v>17000</v>
      </c>
      <c r="AW86" s="531">
        <f t="shared" si="158"/>
        <v>0</v>
      </c>
      <c r="AX86" s="531">
        <f t="shared" si="158"/>
        <v>0</v>
      </c>
      <c r="AY86" s="624">
        <f t="shared" ref="AY86" si="159">N86-R86-AD86-AP86</f>
        <v>0</v>
      </c>
      <c r="AZ86" s="531"/>
      <c r="BA86" s="531"/>
      <c r="BB86" s="531"/>
      <c r="BC86" s="531"/>
      <c r="BD86" s="531"/>
      <c r="BE86" s="502">
        <f t="shared" si="76"/>
        <v>0</v>
      </c>
      <c r="BF86" s="531"/>
      <c r="BG86" s="531"/>
      <c r="BH86" s="644">
        <f>AY86-BB86+O86*0.1/0.9</f>
        <v>1888.8888888888889</v>
      </c>
      <c r="BI86" s="531"/>
      <c r="BJ86" s="531"/>
      <c r="BK86" s="644">
        <f t="shared" si="73"/>
        <v>1888.8888888888889</v>
      </c>
      <c r="BL86" s="531"/>
      <c r="BM86" s="531"/>
      <c r="BN86" s="531"/>
      <c r="BP86" s="645">
        <f t="shared" si="77"/>
        <v>18888.888888888891</v>
      </c>
    </row>
    <row r="87" spans="1:68" s="372" customFormat="1" ht="16.5" customHeight="1">
      <c r="A87" s="183"/>
      <c r="B87" s="600" t="s">
        <v>30</v>
      </c>
      <c r="C87" s="600"/>
      <c r="D87" s="185"/>
      <c r="E87" s="183"/>
      <c r="F87" s="183"/>
      <c r="G87" s="240">
        <f>G88</f>
        <v>75030</v>
      </c>
      <c r="H87" s="240">
        <f t="shared" si="158"/>
        <v>60024</v>
      </c>
      <c r="I87" s="240"/>
      <c r="J87" s="240"/>
      <c r="K87" s="240"/>
      <c r="L87" s="240">
        <f t="shared" si="158"/>
        <v>51460</v>
      </c>
      <c r="M87" s="240">
        <f t="shared" si="158"/>
        <v>42960</v>
      </c>
      <c r="N87" s="903">
        <f t="shared" si="158"/>
        <v>17000</v>
      </c>
      <c r="O87" s="903">
        <f t="shared" si="158"/>
        <v>17000</v>
      </c>
      <c r="P87" s="903">
        <f t="shared" si="158"/>
        <v>0</v>
      </c>
      <c r="Q87" s="903">
        <f t="shared" si="158"/>
        <v>0</v>
      </c>
      <c r="R87" s="572">
        <f t="shared" si="158"/>
        <v>17000</v>
      </c>
      <c r="S87" s="240">
        <f t="shared" si="158"/>
        <v>0</v>
      </c>
      <c r="T87" s="240">
        <f t="shared" si="158"/>
        <v>0</v>
      </c>
      <c r="U87" s="240">
        <f t="shared" si="158"/>
        <v>13343</v>
      </c>
      <c r="V87" s="240">
        <f t="shared" si="158"/>
        <v>0</v>
      </c>
      <c r="W87" s="240">
        <f t="shared" si="158"/>
        <v>0</v>
      </c>
      <c r="X87" s="240">
        <f t="shared" si="158"/>
        <v>3657</v>
      </c>
      <c r="Y87" s="240">
        <f t="shared" si="158"/>
        <v>0</v>
      </c>
      <c r="Z87" s="240">
        <f t="shared" si="158"/>
        <v>0</v>
      </c>
      <c r="AA87" s="240">
        <f t="shared" si="158"/>
        <v>445</v>
      </c>
      <c r="AB87" s="240">
        <f t="shared" si="158"/>
        <v>0</v>
      </c>
      <c r="AC87" s="240">
        <f t="shared" si="158"/>
        <v>0</v>
      </c>
      <c r="AD87" s="240">
        <f t="shared" si="158"/>
        <v>0</v>
      </c>
      <c r="AE87" s="240">
        <f t="shared" si="158"/>
        <v>0</v>
      </c>
      <c r="AF87" s="240">
        <f t="shared" si="158"/>
        <v>0</v>
      </c>
      <c r="AG87" s="240">
        <f t="shared" si="158"/>
        <v>0</v>
      </c>
      <c r="AH87" s="240">
        <f t="shared" si="158"/>
        <v>0</v>
      </c>
      <c r="AI87" s="240">
        <f t="shared" si="158"/>
        <v>0</v>
      </c>
      <c r="AJ87" s="240">
        <f t="shared" si="158"/>
        <v>0</v>
      </c>
      <c r="AK87" s="240">
        <f t="shared" si="158"/>
        <v>0</v>
      </c>
      <c r="AL87" s="240">
        <f t="shared" si="158"/>
        <v>0</v>
      </c>
      <c r="AM87" s="240">
        <f t="shared" si="158"/>
        <v>0</v>
      </c>
      <c r="AN87" s="240">
        <f t="shared" si="158"/>
        <v>0</v>
      </c>
      <c r="AO87" s="240">
        <f t="shared" si="158"/>
        <v>0</v>
      </c>
      <c r="AP87" s="240">
        <f t="shared" si="158"/>
        <v>0</v>
      </c>
      <c r="AQ87" s="240">
        <f t="shared" si="158"/>
        <v>0</v>
      </c>
      <c r="AR87" s="573">
        <f t="shared" si="158"/>
        <v>0</v>
      </c>
      <c r="AS87" s="240">
        <f t="shared" si="158"/>
        <v>0</v>
      </c>
      <c r="AT87" s="240">
        <f t="shared" si="158"/>
        <v>0</v>
      </c>
      <c r="AU87" s="240">
        <f t="shared" si="158"/>
        <v>0</v>
      </c>
      <c r="AV87" s="565">
        <f t="shared" si="158"/>
        <v>17000</v>
      </c>
      <c r="AW87" s="240">
        <f t="shared" si="158"/>
        <v>0</v>
      </c>
      <c r="AX87" s="240">
        <f t="shared" si="158"/>
        <v>0</v>
      </c>
      <c r="AY87" s="626"/>
      <c r="AZ87" s="240"/>
      <c r="BA87" s="240"/>
      <c r="BB87" s="572"/>
      <c r="BC87" s="572"/>
      <c r="BD87" s="572"/>
      <c r="BE87" s="502">
        <f t="shared" si="76"/>
        <v>0</v>
      </c>
      <c r="BF87" s="572"/>
      <c r="BG87" s="572"/>
      <c r="BH87" s="572"/>
      <c r="BI87" s="572"/>
      <c r="BJ87" s="572"/>
      <c r="BK87" s="644">
        <f t="shared" si="73"/>
        <v>0</v>
      </c>
      <c r="BL87" s="572"/>
      <c r="BM87" s="572"/>
      <c r="BN87" s="572"/>
      <c r="BP87" s="645">
        <f t="shared" si="77"/>
        <v>17000</v>
      </c>
    </row>
    <row r="88" spans="1:68" s="372" customFormat="1" ht="36.6" customHeight="1">
      <c r="A88" s="183" t="s">
        <v>29</v>
      </c>
      <c r="B88" s="249" t="s">
        <v>264</v>
      </c>
      <c r="C88" s="249"/>
      <c r="D88" s="185"/>
      <c r="E88" s="183"/>
      <c r="F88" s="183"/>
      <c r="G88" s="240">
        <f>G89</f>
        <v>75030</v>
      </c>
      <c r="H88" s="240">
        <f t="shared" si="158"/>
        <v>60024</v>
      </c>
      <c r="I88" s="240"/>
      <c r="J88" s="240"/>
      <c r="K88" s="240"/>
      <c r="L88" s="240">
        <f t="shared" si="158"/>
        <v>51460</v>
      </c>
      <c r="M88" s="240">
        <f t="shared" si="158"/>
        <v>42960</v>
      </c>
      <c r="N88" s="903">
        <f t="shared" si="158"/>
        <v>17000</v>
      </c>
      <c r="O88" s="903">
        <f t="shared" si="158"/>
        <v>17000</v>
      </c>
      <c r="P88" s="903">
        <f t="shared" si="158"/>
        <v>0</v>
      </c>
      <c r="Q88" s="903">
        <f t="shared" si="158"/>
        <v>0</v>
      </c>
      <c r="R88" s="572">
        <f t="shared" si="158"/>
        <v>17000</v>
      </c>
      <c r="S88" s="240">
        <f t="shared" si="158"/>
        <v>0</v>
      </c>
      <c r="T88" s="240">
        <f t="shared" si="158"/>
        <v>0</v>
      </c>
      <c r="U88" s="240">
        <f t="shared" si="158"/>
        <v>13343</v>
      </c>
      <c r="V88" s="240">
        <f t="shared" si="158"/>
        <v>0</v>
      </c>
      <c r="W88" s="240">
        <f t="shared" si="158"/>
        <v>0</v>
      </c>
      <c r="X88" s="240">
        <f t="shared" si="158"/>
        <v>3657</v>
      </c>
      <c r="Y88" s="240">
        <f t="shared" si="158"/>
        <v>0</v>
      </c>
      <c r="Z88" s="240">
        <f t="shared" si="158"/>
        <v>0</v>
      </c>
      <c r="AA88" s="240">
        <f t="shared" si="158"/>
        <v>445</v>
      </c>
      <c r="AB88" s="240">
        <f t="shared" si="158"/>
        <v>0</v>
      </c>
      <c r="AC88" s="240">
        <f t="shared" si="158"/>
        <v>0</v>
      </c>
      <c r="AD88" s="240">
        <f t="shared" si="158"/>
        <v>0</v>
      </c>
      <c r="AE88" s="240">
        <f t="shared" si="158"/>
        <v>0</v>
      </c>
      <c r="AF88" s="240">
        <f t="shared" si="158"/>
        <v>0</v>
      </c>
      <c r="AG88" s="240">
        <f t="shared" si="158"/>
        <v>0</v>
      </c>
      <c r="AH88" s="240">
        <f t="shared" si="158"/>
        <v>0</v>
      </c>
      <c r="AI88" s="240">
        <f t="shared" si="158"/>
        <v>0</v>
      </c>
      <c r="AJ88" s="240">
        <f t="shared" si="158"/>
        <v>0</v>
      </c>
      <c r="AK88" s="240">
        <f t="shared" si="158"/>
        <v>0</v>
      </c>
      <c r="AL88" s="240">
        <f t="shared" si="158"/>
        <v>0</v>
      </c>
      <c r="AM88" s="240">
        <f t="shared" si="158"/>
        <v>0</v>
      </c>
      <c r="AN88" s="240">
        <f t="shared" si="158"/>
        <v>0</v>
      </c>
      <c r="AO88" s="240">
        <f t="shared" si="158"/>
        <v>0</v>
      </c>
      <c r="AP88" s="240">
        <f t="shared" si="158"/>
        <v>0</v>
      </c>
      <c r="AQ88" s="240">
        <f t="shared" si="158"/>
        <v>0</v>
      </c>
      <c r="AR88" s="573">
        <f t="shared" si="158"/>
        <v>0</v>
      </c>
      <c r="AS88" s="240">
        <f t="shared" si="158"/>
        <v>0</v>
      </c>
      <c r="AT88" s="240">
        <f t="shared" si="158"/>
        <v>0</v>
      </c>
      <c r="AU88" s="240">
        <f t="shared" si="158"/>
        <v>0</v>
      </c>
      <c r="AV88" s="565">
        <f t="shared" si="158"/>
        <v>17000</v>
      </c>
      <c r="AW88" s="240">
        <f t="shared" si="158"/>
        <v>0</v>
      </c>
      <c r="AX88" s="240">
        <f t="shared" si="158"/>
        <v>0</v>
      </c>
      <c r="AY88" s="626"/>
      <c r="AZ88" s="240"/>
      <c r="BA88" s="240"/>
      <c r="BB88" s="572"/>
      <c r="BC88" s="572"/>
      <c r="BD88" s="572"/>
      <c r="BE88" s="502">
        <f t="shared" si="76"/>
        <v>0</v>
      </c>
      <c r="BF88" s="572"/>
      <c r="BG88" s="572"/>
      <c r="BH88" s="572"/>
      <c r="BI88" s="572"/>
      <c r="BJ88" s="572"/>
      <c r="BK88" s="644">
        <f t="shared" ref="BK88:BK91" si="160">BH88</f>
        <v>0</v>
      </c>
      <c r="BL88" s="572"/>
      <c r="BM88" s="572"/>
      <c r="BN88" s="572"/>
      <c r="BP88" s="645">
        <f t="shared" si="77"/>
        <v>17000</v>
      </c>
    </row>
    <row r="89" spans="1:68" s="373" customFormat="1" ht="11.65" customHeight="1">
      <c r="A89" s="205"/>
      <c r="B89" s="590" t="s">
        <v>25</v>
      </c>
      <c r="C89" s="590"/>
      <c r="D89" s="204"/>
      <c r="E89" s="205"/>
      <c r="F89" s="205"/>
      <c r="G89" s="575">
        <f>G90</f>
        <v>75030</v>
      </c>
      <c r="H89" s="575">
        <f t="shared" si="158"/>
        <v>60024</v>
      </c>
      <c r="I89" s="575"/>
      <c r="J89" s="575"/>
      <c r="K89" s="575"/>
      <c r="L89" s="575">
        <f t="shared" si="158"/>
        <v>51460</v>
      </c>
      <c r="M89" s="575">
        <f t="shared" si="158"/>
        <v>42960</v>
      </c>
      <c r="N89" s="905">
        <f t="shared" si="158"/>
        <v>17000</v>
      </c>
      <c r="O89" s="905">
        <f t="shared" si="158"/>
        <v>17000</v>
      </c>
      <c r="P89" s="905">
        <f t="shared" si="158"/>
        <v>0</v>
      </c>
      <c r="Q89" s="905">
        <f t="shared" si="158"/>
        <v>0</v>
      </c>
      <c r="R89" s="576">
        <f t="shared" si="158"/>
        <v>17000</v>
      </c>
      <c r="S89" s="575">
        <f t="shared" si="158"/>
        <v>0</v>
      </c>
      <c r="T89" s="575">
        <f t="shared" si="158"/>
        <v>0</v>
      </c>
      <c r="U89" s="575">
        <f t="shared" si="158"/>
        <v>13343</v>
      </c>
      <c r="V89" s="575">
        <f t="shared" si="158"/>
        <v>0</v>
      </c>
      <c r="W89" s="575">
        <f t="shared" si="158"/>
        <v>0</v>
      </c>
      <c r="X89" s="575">
        <f t="shared" si="158"/>
        <v>3657</v>
      </c>
      <c r="Y89" s="575">
        <f t="shared" si="158"/>
        <v>0</v>
      </c>
      <c r="Z89" s="575">
        <f t="shared" si="158"/>
        <v>0</v>
      </c>
      <c r="AA89" s="575">
        <f t="shared" si="158"/>
        <v>445</v>
      </c>
      <c r="AB89" s="575">
        <f t="shared" si="158"/>
        <v>0</v>
      </c>
      <c r="AC89" s="575">
        <f t="shared" si="158"/>
        <v>0</v>
      </c>
      <c r="AD89" s="575">
        <f t="shared" si="158"/>
        <v>0</v>
      </c>
      <c r="AE89" s="575">
        <f t="shared" si="158"/>
        <v>0</v>
      </c>
      <c r="AF89" s="575">
        <f t="shared" si="158"/>
        <v>0</v>
      </c>
      <c r="AG89" s="575">
        <f t="shared" si="158"/>
        <v>0</v>
      </c>
      <c r="AH89" s="575">
        <f t="shared" si="158"/>
        <v>0</v>
      </c>
      <c r="AI89" s="575">
        <f t="shared" si="158"/>
        <v>0</v>
      </c>
      <c r="AJ89" s="575">
        <f t="shared" si="158"/>
        <v>0</v>
      </c>
      <c r="AK89" s="575">
        <f t="shared" si="158"/>
        <v>0</v>
      </c>
      <c r="AL89" s="575">
        <f t="shared" si="158"/>
        <v>0</v>
      </c>
      <c r="AM89" s="575">
        <f t="shared" si="158"/>
        <v>0</v>
      </c>
      <c r="AN89" s="575">
        <f t="shared" si="158"/>
        <v>0</v>
      </c>
      <c r="AO89" s="575">
        <f t="shared" si="158"/>
        <v>0</v>
      </c>
      <c r="AP89" s="575">
        <f t="shared" si="158"/>
        <v>0</v>
      </c>
      <c r="AQ89" s="575">
        <f t="shared" si="158"/>
        <v>0</v>
      </c>
      <c r="AR89" s="577">
        <f t="shared" si="158"/>
        <v>0</v>
      </c>
      <c r="AS89" s="575">
        <f t="shared" si="158"/>
        <v>0</v>
      </c>
      <c r="AT89" s="575">
        <f t="shared" si="158"/>
        <v>0</v>
      </c>
      <c r="AU89" s="575">
        <f t="shared" si="158"/>
        <v>0</v>
      </c>
      <c r="AV89" s="578">
        <f t="shared" si="158"/>
        <v>17000</v>
      </c>
      <c r="AW89" s="575">
        <f t="shared" si="158"/>
        <v>0</v>
      </c>
      <c r="AX89" s="575">
        <f t="shared" si="158"/>
        <v>0</v>
      </c>
      <c r="AY89" s="627"/>
      <c r="AZ89" s="575"/>
      <c r="BA89" s="575"/>
      <c r="BB89" s="576"/>
      <c r="BC89" s="576"/>
      <c r="BD89" s="576"/>
      <c r="BE89" s="502">
        <f t="shared" ref="BE89:BE100" si="161">BB89</f>
        <v>0</v>
      </c>
      <c r="BF89" s="576"/>
      <c r="BG89" s="576"/>
      <c r="BH89" s="576"/>
      <c r="BI89" s="576"/>
      <c r="BJ89" s="576"/>
      <c r="BK89" s="644">
        <f t="shared" si="160"/>
        <v>0</v>
      </c>
      <c r="BL89" s="576"/>
      <c r="BM89" s="576"/>
      <c r="BN89" s="576"/>
      <c r="BP89" s="645">
        <f t="shared" ref="BP89:BP104" si="162">BH89+BB89+AP89+AD89+R89</f>
        <v>17000</v>
      </c>
    </row>
    <row r="90" spans="1:68" s="372" customFormat="1" ht="24.6" customHeight="1">
      <c r="A90" s="183">
        <v>1</v>
      </c>
      <c r="B90" s="200" t="s">
        <v>149</v>
      </c>
      <c r="C90" s="200"/>
      <c r="D90" s="233"/>
      <c r="E90" s="210" t="s">
        <v>174</v>
      </c>
      <c r="F90" s="252" t="s">
        <v>202</v>
      </c>
      <c r="G90" s="186">
        <v>75030</v>
      </c>
      <c r="H90" s="186">
        <v>60024</v>
      </c>
      <c r="I90" s="186"/>
      <c r="J90" s="186"/>
      <c r="K90" s="186"/>
      <c r="L90" s="186">
        <v>51460</v>
      </c>
      <c r="M90" s="186">
        <v>42960</v>
      </c>
      <c r="N90" s="891">
        <f t="shared" ref="N90" si="163">O90</f>
        <v>17000</v>
      </c>
      <c r="O90" s="902">
        <v>17000</v>
      </c>
      <c r="P90" s="902">
        <v>0</v>
      </c>
      <c r="Q90" s="894"/>
      <c r="R90" s="504">
        <v>17000</v>
      </c>
      <c r="S90" s="142"/>
      <c r="T90" s="112"/>
      <c r="U90" s="112">
        <v>13343</v>
      </c>
      <c r="V90" s="142"/>
      <c r="W90" s="112"/>
      <c r="X90" s="111">
        <f>R90-U90</f>
        <v>3657</v>
      </c>
      <c r="Y90" s="111"/>
      <c r="Z90" s="111"/>
      <c r="AA90" s="112">
        <v>445</v>
      </c>
      <c r="AB90" s="142"/>
      <c r="AC90" s="112"/>
      <c r="AD90" s="112">
        <f>AE90+AF90</f>
        <v>0</v>
      </c>
      <c r="AE90" s="114"/>
      <c r="AF90" s="117"/>
      <c r="AG90" s="113">
        <f>AH90+AI90</f>
        <v>0</v>
      </c>
      <c r="AH90" s="142"/>
      <c r="AI90" s="122"/>
      <c r="AJ90" s="111">
        <f>AD90-AG90</f>
        <v>0</v>
      </c>
      <c r="AK90" s="111"/>
      <c r="AL90" s="111"/>
      <c r="AM90" s="122"/>
      <c r="AN90" s="142"/>
      <c r="AO90" s="122"/>
      <c r="AP90" s="113">
        <f t="shared" ref="AP90" si="164">AQ90+AR90</f>
        <v>0</v>
      </c>
      <c r="AQ90" s="142"/>
      <c r="AR90" s="123"/>
      <c r="AS90" s="113">
        <f>AP90</f>
        <v>0</v>
      </c>
      <c r="AT90" s="188">
        <f>AQ90</f>
        <v>0</v>
      </c>
      <c r="AU90" s="561">
        <f>AR90</f>
        <v>0</v>
      </c>
      <c r="AV90" s="473">
        <f t="shared" ref="AV90:AX90" si="165">R90+AD90+AP90</f>
        <v>17000</v>
      </c>
      <c r="AW90" s="111">
        <f t="shared" si="165"/>
        <v>0</v>
      </c>
      <c r="AX90" s="111">
        <f t="shared" si="165"/>
        <v>0</v>
      </c>
      <c r="AY90" s="95"/>
      <c r="AZ90" s="111"/>
      <c r="BA90" s="111"/>
      <c r="BB90" s="502"/>
      <c r="BC90" s="502"/>
      <c r="BD90" s="502"/>
      <c r="BE90" s="502">
        <f t="shared" si="161"/>
        <v>0</v>
      </c>
      <c r="BF90" s="502"/>
      <c r="BG90" s="502"/>
      <c r="BH90" s="502"/>
      <c r="BI90" s="502"/>
      <c r="BJ90" s="502"/>
      <c r="BK90" s="644">
        <f t="shared" si="160"/>
        <v>0</v>
      </c>
      <c r="BL90" s="502"/>
      <c r="BM90" s="502"/>
      <c r="BN90" s="502"/>
      <c r="BO90" s="372" t="s">
        <v>359</v>
      </c>
      <c r="BP90" s="645">
        <f t="shared" si="162"/>
        <v>17000</v>
      </c>
    </row>
    <row r="91" spans="1:68" s="566" customFormat="1" ht="54" customHeight="1">
      <c r="A91" s="536">
        <v>9</v>
      </c>
      <c r="B91" s="601" t="s">
        <v>151</v>
      </c>
      <c r="C91" s="601"/>
      <c r="D91" s="535"/>
      <c r="E91" s="536"/>
      <c r="F91" s="536"/>
      <c r="G91" s="531">
        <f>G92</f>
        <v>797119</v>
      </c>
      <c r="H91" s="531">
        <f t="shared" ref="H91:AX91" si="166">H92</f>
        <v>795842</v>
      </c>
      <c r="I91" s="531"/>
      <c r="J91" s="531"/>
      <c r="K91" s="531"/>
      <c r="L91" s="531">
        <f t="shared" si="166"/>
        <v>293209</v>
      </c>
      <c r="M91" s="531">
        <f t="shared" si="166"/>
        <v>293209</v>
      </c>
      <c r="N91" s="903">
        <f t="shared" si="166"/>
        <v>314000</v>
      </c>
      <c r="O91" s="903">
        <f t="shared" si="166"/>
        <v>314000</v>
      </c>
      <c r="P91" s="903">
        <f t="shared" si="166"/>
        <v>35600</v>
      </c>
      <c r="Q91" s="903">
        <f t="shared" si="166"/>
        <v>0</v>
      </c>
      <c r="R91" s="531">
        <f t="shared" si="166"/>
        <v>110000</v>
      </c>
      <c r="S91" s="531">
        <f t="shared" si="166"/>
        <v>0</v>
      </c>
      <c r="T91" s="531">
        <f t="shared" si="166"/>
        <v>0</v>
      </c>
      <c r="U91" s="531">
        <f t="shared" si="166"/>
        <v>104101</v>
      </c>
      <c r="V91" s="531">
        <f t="shared" si="166"/>
        <v>0</v>
      </c>
      <c r="W91" s="531">
        <f t="shared" si="166"/>
        <v>0</v>
      </c>
      <c r="X91" s="531">
        <f t="shared" si="166"/>
        <v>5899</v>
      </c>
      <c r="Y91" s="531">
        <f t="shared" si="166"/>
        <v>0</v>
      </c>
      <c r="Z91" s="531">
        <f t="shared" si="166"/>
        <v>0</v>
      </c>
      <c r="AA91" s="531">
        <f t="shared" si="166"/>
        <v>5899</v>
      </c>
      <c r="AB91" s="531">
        <f t="shared" si="166"/>
        <v>0</v>
      </c>
      <c r="AC91" s="531">
        <f t="shared" si="166"/>
        <v>0</v>
      </c>
      <c r="AD91" s="531">
        <f t="shared" si="166"/>
        <v>0</v>
      </c>
      <c r="AE91" s="531">
        <f t="shared" si="166"/>
        <v>0</v>
      </c>
      <c r="AF91" s="531">
        <f t="shared" si="166"/>
        <v>0</v>
      </c>
      <c r="AG91" s="531">
        <f t="shared" si="166"/>
        <v>0</v>
      </c>
      <c r="AH91" s="531">
        <f t="shared" si="166"/>
        <v>0</v>
      </c>
      <c r="AI91" s="531">
        <f t="shared" si="166"/>
        <v>0</v>
      </c>
      <c r="AJ91" s="531">
        <f t="shared" si="166"/>
        <v>0</v>
      </c>
      <c r="AK91" s="531">
        <f t="shared" si="166"/>
        <v>0</v>
      </c>
      <c r="AL91" s="531">
        <f t="shared" si="166"/>
        <v>0</v>
      </c>
      <c r="AM91" s="531">
        <f t="shared" si="166"/>
        <v>0</v>
      </c>
      <c r="AN91" s="531">
        <f t="shared" si="166"/>
        <v>0</v>
      </c>
      <c r="AO91" s="531">
        <f t="shared" si="166"/>
        <v>0</v>
      </c>
      <c r="AP91" s="531">
        <f t="shared" si="166"/>
        <v>0</v>
      </c>
      <c r="AQ91" s="531">
        <f t="shared" si="166"/>
        <v>0</v>
      </c>
      <c r="AR91" s="565">
        <f t="shared" si="166"/>
        <v>0</v>
      </c>
      <c r="AS91" s="531">
        <f t="shared" si="166"/>
        <v>0</v>
      </c>
      <c r="AT91" s="531">
        <f t="shared" si="166"/>
        <v>0</v>
      </c>
      <c r="AU91" s="531">
        <f t="shared" si="166"/>
        <v>0</v>
      </c>
      <c r="AV91" s="565">
        <f t="shared" si="166"/>
        <v>110000</v>
      </c>
      <c r="AW91" s="531">
        <f t="shared" si="166"/>
        <v>0</v>
      </c>
      <c r="AX91" s="531">
        <f t="shared" si="166"/>
        <v>0</v>
      </c>
      <c r="AY91" s="624">
        <f t="shared" ref="AY91" si="167">N91-R91-AD91-AP91</f>
        <v>204000</v>
      </c>
      <c r="AZ91" s="531">
        <f>P91-S91-AE91-AQ91</f>
        <v>35600</v>
      </c>
      <c r="BA91" s="531"/>
      <c r="BB91" s="531">
        <f>'b7-CT192'!BD82</f>
        <v>397000</v>
      </c>
      <c r="BC91" s="531">
        <f>'b7-CT192'!BE82</f>
        <v>35600</v>
      </c>
      <c r="BD91" s="531"/>
      <c r="BE91" s="502">
        <f t="shared" si="161"/>
        <v>397000</v>
      </c>
      <c r="BF91" s="531">
        <f>BC91</f>
        <v>35600</v>
      </c>
      <c r="BG91" s="531"/>
      <c r="BH91" s="644">
        <f>AY91-BB91+O91*0.1/0.9</f>
        <v>-158111.11111111112</v>
      </c>
      <c r="BI91" s="531"/>
      <c r="BJ91" s="531"/>
      <c r="BK91" s="644">
        <f t="shared" si="160"/>
        <v>-158111.11111111112</v>
      </c>
      <c r="BL91" s="531"/>
      <c r="BM91" s="531"/>
      <c r="BN91" s="531"/>
      <c r="BP91" s="645">
        <f t="shared" si="162"/>
        <v>348888.88888888888</v>
      </c>
    </row>
    <row r="92" spans="1:68" s="372" customFormat="1" ht="11.1" customHeight="1">
      <c r="A92" s="183"/>
      <c r="B92" s="602" t="s">
        <v>30</v>
      </c>
      <c r="C92" s="602"/>
      <c r="D92" s="185"/>
      <c r="E92" s="183"/>
      <c r="F92" s="183"/>
      <c r="G92" s="240">
        <f>G93+G97</f>
        <v>797119</v>
      </c>
      <c r="H92" s="240">
        <f t="shared" ref="H92:AX92" si="168">H93+H97</f>
        <v>795842</v>
      </c>
      <c r="I92" s="240"/>
      <c r="J92" s="240"/>
      <c r="K92" s="240"/>
      <c r="L92" s="240">
        <f t="shared" si="168"/>
        <v>293209</v>
      </c>
      <c r="M92" s="240">
        <f t="shared" si="168"/>
        <v>293209</v>
      </c>
      <c r="N92" s="903">
        <f t="shared" si="168"/>
        <v>314000</v>
      </c>
      <c r="O92" s="903">
        <f t="shared" si="168"/>
        <v>314000</v>
      </c>
      <c r="P92" s="903">
        <f t="shared" si="168"/>
        <v>35600</v>
      </c>
      <c r="Q92" s="903">
        <f t="shared" si="168"/>
        <v>0</v>
      </c>
      <c r="R92" s="572">
        <f t="shared" si="168"/>
        <v>110000</v>
      </c>
      <c r="S92" s="240">
        <f t="shared" si="168"/>
        <v>0</v>
      </c>
      <c r="T92" s="240">
        <f t="shared" si="168"/>
        <v>0</v>
      </c>
      <c r="U92" s="240">
        <f t="shared" si="168"/>
        <v>104101</v>
      </c>
      <c r="V92" s="240">
        <f t="shared" si="168"/>
        <v>0</v>
      </c>
      <c r="W92" s="240">
        <f t="shared" si="168"/>
        <v>0</v>
      </c>
      <c r="X92" s="240">
        <f t="shared" si="168"/>
        <v>5899</v>
      </c>
      <c r="Y92" s="240">
        <f t="shared" si="168"/>
        <v>0</v>
      </c>
      <c r="Z92" s="240">
        <f t="shared" si="168"/>
        <v>0</v>
      </c>
      <c r="AA92" s="240">
        <f t="shared" si="168"/>
        <v>5899</v>
      </c>
      <c r="AB92" s="240">
        <f t="shared" si="168"/>
        <v>0</v>
      </c>
      <c r="AC92" s="240">
        <f t="shared" si="168"/>
        <v>0</v>
      </c>
      <c r="AD92" s="240">
        <f t="shared" si="168"/>
        <v>0</v>
      </c>
      <c r="AE92" s="240">
        <f t="shared" si="168"/>
        <v>0</v>
      </c>
      <c r="AF92" s="240">
        <f t="shared" si="168"/>
        <v>0</v>
      </c>
      <c r="AG92" s="240">
        <f t="shared" si="168"/>
        <v>0</v>
      </c>
      <c r="AH92" s="240">
        <f t="shared" si="168"/>
        <v>0</v>
      </c>
      <c r="AI92" s="240">
        <f t="shared" si="168"/>
        <v>0</v>
      </c>
      <c r="AJ92" s="240">
        <f t="shared" si="168"/>
        <v>0</v>
      </c>
      <c r="AK92" s="240">
        <f t="shared" si="168"/>
        <v>0</v>
      </c>
      <c r="AL92" s="240">
        <f t="shared" si="168"/>
        <v>0</v>
      </c>
      <c r="AM92" s="240">
        <f t="shared" si="168"/>
        <v>0</v>
      </c>
      <c r="AN92" s="240">
        <f t="shared" si="168"/>
        <v>0</v>
      </c>
      <c r="AO92" s="240">
        <f t="shared" si="168"/>
        <v>0</v>
      </c>
      <c r="AP92" s="240">
        <f t="shared" si="168"/>
        <v>0</v>
      </c>
      <c r="AQ92" s="240">
        <f t="shared" si="168"/>
        <v>0</v>
      </c>
      <c r="AR92" s="573">
        <f t="shared" si="168"/>
        <v>0</v>
      </c>
      <c r="AS92" s="240">
        <f t="shared" si="168"/>
        <v>0</v>
      </c>
      <c r="AT92" s="240">
        <f t="shared" si="168"/>
        <v>0</v>
      </c>
      <c r="AU92" s="240">
        <f t="shared" si="168"/>
        <v>0</v>
      </c>
      <c r="AV92" s="565">
        <f t="shared" si="168"/>
        <v>110000</v>
      </c>
      <c r="AW92" s="240">
        <f t="shared" si="168"/>
        <v>0</v>
      </c>
      <c r="AX92" s="240">
        <f t="shared" si="168"/>
        <v>0</v>
      </c>
      <c r="AY92" s="626"/>
      <c r="AZ92" s="240"/>
      <c r="BA92" s="240"/>
      <c r="BB92" s="572"/>
      <c r="BC92" s="572"/>
      <c r="BD92" s="572"/>
      <c r="BE92" s="502">
        <f t="shared" si="161"/>
        <v>0</v>
      </c>
      <c r="BF92" s="572"/>
      <c r="BG92" s="572"/>
      <c r="BH92" s="572"/>
      <c r="BI92" s="572"/>
      <c r="BJ92" s="572"/>
      <c r="BK92" s="572"/>
      <c r="BL92" s="572"/>
      <c r="BM92" s="572"/>
      <c r="BN92" s="572"/>
      <c r="BP92" s="645">
        <f t="shared" si="162"/>
        <v>110000</v>
      </c>
    </row>
    <row r="93" spans="1:68" s="372" customFormat="1" ht="35.1" customHeight="1">
      <c r="A93" s="583" t="s">
        <v>29</v>
      </c>
      <c r="B93" s="249" t="s">
        <v>111</v>
      </c>
      <c r="C93" s="249"/>
      <c r="D93" s="185"/>
      <c r="E93" s="189"/>
      <c r="F93" s="183"/>
      <c r="G93" s="240">
        <f>G94</f>
        <v>455842</v>
      </c>
      <c r="H93" s="240">
        <f t="shared" ref="H93:AX93" si="169">H94</f>
        <v>455842</v>
      </c>
      <c r="I93" s="240"/>
      <c r="J93" s="240"/>
      <c r="K93" s="240"/>
      <c r="L93" s="240">
        <f t="shared" si="169"/>
        <v>293209</v>
      </c>
      <c r="M93" s="240">
        <f t="shared" si="169"/>
        <v>293209</v>
      </c>
      <c r="N93" s="903">
        <f t="shared" si="169"/>
        <v>200000</v>
      </c>
      <c r="O93" s="903">
        <f t="shared" si="169"/>
        <v>200000</v>
      </c>
      <c r="P93" s="903">
        <f t="shared" si="169"/>
        <v>35600</v>
      </c>
      <c r="Q93" s="903">
        <f t="shared" si="169"/>
        <v>0</v>
      </c>
      <c r="R93" s="572">
        <f t="shared" si="169"/>
        <v>100000</v>
      </c>
      <c r="S93" s="240">
        <f t="shared" si="169"/>
        <v>0</v>
      </c>
      <c r="T93" s="240">
        <f t="shared" si="169"/>
        <v>0</v>
      </c>
      <c r="U93" s="240">
        <f t="shared" si="169"/>
        <v>94101</v>
      </c>
      <c r="V93" s="240">
        <f t="shared" si="169"/>
        <v>0</v>
      </c>
      <c r="W93" s="240">
        <f t="shared" si="169"/>
        <v>0</v>
      </c>
      <c r="X93" s="240">
        <f t="shared" si="169"/>
        <v>5899</v>
      </c>
      <c r="Y93" s="240">
        <f t="shared" si="169"/>
        <v>0</v>
      </c>
      <c r="Z93" s="240">
        <f t="shared" si="169"/>
        <v>0</v>
      </c>
      <c r="AA93" s="240">
        <f t="shared" si="169"/>
        <v>5899</v>
      </c>
      <c r="AB93" s="240">
        <f t="shared" si="169"/>
        <v>0</v>
      </c>
      <c r="AC93" s="240">
        <f t="shared" si="169"/>
        <v>0</v>
      </c>
      <c r="AD93" s="240">
        <f t="shared" si="169"/>
        <v>0</v>
      </c>
      <c r="AE93" s="240">
        <f t="shared" si="169"/>
        <v>0</v>
      </c>
      <c r="AF93" s="240">
        <f t="shared" si="169"/>
        <v>0</v>
      </c>
      <c r="AG93" s="240">
        <f t="shared" si="169"/>
        <v>0</v>
      </c>
      <c r="AH93" s="240">
        <f t="shared" si="169"/>
        <v>0</v>
      </c>
      <c r="AI93" s="240">
        <f t="shared" si="169"/>
        <v>0</v>
      </c>
      <c r="AJ93" s="240">
        <f t="shared" si="169"/>
        <v>0</v>
      </c>
      <c r="AK93" s="240">
        <f t="shared" si="169"/>
        <v>0</v>
      </c>
      <c r="AL93" s="240">
        <f t="shared" si="169"/>
        <v>0</v>
      </c>
      <c r="AM93" s="240">
        <f t="shared" si="169"/>
        <v>0</v>
      </c>
      <c r="AN93" s="240">
        <f t="shared" si="169"/>
        <v>0</v>
      </c>
      <c r="AO93" s="240">
        <f t="shared" si="169"/>
        <v>0</v>
      </c>
      <c r="AP93" s="240">
        <f t="shared" si="169"/>
        <v>0</v>
      </c>
      <c r="AQ93" s="240">
        <f t="shared" si="169"/>
        <v>0</v>
      </c>
      <c r="AR93" s="573">
        <f t="shared" si="169"/>
        <v>0</v>
      </c>
      <c r="AS93" s="240">
        <f t="shared" si="169"/>
        <v>0</v>
      </c>
      <c r="AT93" s="240">
        <f t="shared" si="169"/>
        <v>0</v>
      </c>
      <c r="AU93" s="240">
        <f t="shared" si="169"/>
        <v>0</v>
      </c>
      <c r="AV93" s="565">
        <f t="shared" si="169"/>
        <v>100000</v>
      </c>
      <c r="AW93" s="240">
        <f t="shared" si="169"/>
        <v>0</v>
      </c>
      <c r="AX93" s="240">
        <f t="shared" si="169"/>
        <v>0</v>
      </c>
      <c r="AY93" s="626"/>
      <c r="AZ93" s="240"/>
      <c r="BA93" s="240"/>
      <c r="BB93" s="572"/>
      <c r="BC93" s="572"/>
      <c r="BD93" s="572"/>
      <c r="BE93" s="502">
        <f t="shared" si="161"/>
        <v>0</v>
      </c>
      <c r="BF93" s="572"/>
      <c r="BG93" s="572"/>
      <c r="BH93" s="572"/>
      <c r="BI93" s="572"/>
      <c r="BJ93" s="572"/>
      <c r="BK93" s="572"/>
      <c r="BL93" s="572"/>
      <c r="BM93" s="572"/>
      <c r="BN93" s="572"/>
      <c r="BP93" s="645">
        <f t="shared" si="162"/>
        <v>100000</v>
      </c>
    </row>
    <row r="94" spans="1:68" s="373" customFormat="1" ht="12.6" customHeight="1">
      <c r="A94" s="595"/>
      <c r="B94" s="590" t="s">
        <v>25</v>
      </c>
      <c r="C94" s="590"/>
      <c r="D94" s="204"/>
      <c r="E94" s="246"/>
      <c r="F94" s="205"/>
      <c r="G94" s="575">
        <f>SUM(G95:G96)</f>
        <v>455842</v>
      </c>
      <c r="H94" s="575">
        <f t="shared" ref="H94:AX94" si="170">SUM(H95:H96)</f>
        <v>455842</v>
      </c>
      <c r="I94" s="575"/>
      <c r="J94" s="575"/>
      <c r="K94" s="575"/>
      <c r="L94" s="575">
        <f t="shared" si="170"/>
        <v>293209</v>
      </c>
      <c r="M94" s="575">
        <f t="shared" si="170"/>
        <v>293209</v>
      </c>
      <c r="N94" s="905">
        <f t="shared" si="170"/>
        <v>200000</v>
      </c>
      <c r="O94" s="905">
        <f t="shared" si="170"/>
        <v>200000</v>
      </c>
      <c r="P94" s="905">
        <f t="shared" si="170"/>
        <v>35600</v>
      </c>
      <c r="Q94" s="905">
        <f t="shared" si="170"/>
        <v>0</v>
      </c>
      <c r="R94" s="576">
        <f t="shared" si="170"/>
        <v>100000</v>
      </c>
      <c r="S94" s="575">
        <f t="shared" si="170"/>
        <v>0</v>
      </c>
      <c r="T94" s="575">
        <f t="shared" si="170"/>
        <v>0</v>
      </c>
      <c r="U94" s="575">
        <f t="shared" si="170"/>
        <v>94101</v>
      </c>
      <c r="V94" s="575">
        <f t="shared" si="170"/>
        <v>0</v>
      </c>
      <c r="W94" s="575">
        <f t="shared" si="170"/>
        <v>0</v>
      </c>
      <c r="X94" s="575">
        <f t="shared" si="170"/>
        <v>5899</v>
      </c>
      <c r="Y94" s="575">
        <f t="shared" si="170"/>
        <v>0</v>
      </c>
      <c r="Z94" s="575">
        <f t="shared" si="170"/>
        <v>0</v>
      </c>
      <c r="AA94" s="575">
        <f t="shared" si="170"/>
        <v>5899</v>
      </c>
      <c r="AB94" s="575">
        <f t="shared" si="170"/>
        <v>0</v>
      </c>
      <c r="AC94" s="575">
        <f t="shared" si="170"/>
        <v>0</v>
      </c>
      <c r="AD94" s="575">
        <f t="shared" si="170"/>
        <v>0</v>
      </c>
      <c r="AE94" s="575">
        <f t="shared" si="170"/>
        <v>0</v>
      </c>
      <c r="AF94" s="575">
        <f t="shared" si="170"/>
        <v>0</v>
      </c>
      <c r="AG94" s="575">
        <f t="shared" si="170"/>
        <v>0</v>
      </c>
      <c r="AH94" s="575">
        <f t="shared" si="170"/>
        <v>0</v>
      </c>
      <c r="AI94" s="575">
        <f t="shared" si="170"/>
        <v>0</v>
      </c>
      <c r="AJ94" s="575">
        <f t="shared" si="170"/>
        <v>0</v>
      </c>
      <c r="AK94" s="575">
        <f t="shared" si="170"/>
        <v>0</v>
      </c>
      <c r="AL94" s="575">
        <f t="shared" si="170"/>
        <v>0</v>
      </c>
      <c r="AM94" s="575">
        <f t="shared" si="170"/>
        <v>0</v>
      </c>
      <c r="AN94" s="575">
        <f t="shared" si="170"/>
        <v>0</v>
      </c>
      <c r="AO94" s="575">
        <f t="shared" si="170"/>
        <v>0</v>
      </c>
      <c r="AP94" s="575">
        <f t="shared" si="170"/>
        <v>0</v>
      </c>
      <c r="AQ94" s="575">
        <f t="shared" si="170"/>
        <v>0</v>
      </c>
      <c r="AR94" s="577">
        <f t="shared" si="170"/>
        <v>0</v>
      </c>
      <c r="AS94" s="575">
        <f t="shared" si="170"/>
        <v>0</v>
      </c>
      <c r="AT94" s="575">
        <f t="shared" si="170"/>
        <v>0</v>
      </c>
      <c r="AU94" s="575">
        <f t="shared" si="170"/>
        <v>0</v>
      </c>
      <c r="AV94" s="578">
        <f t="shared" si="170"/>
        <v>100000</v>
      </c>
      <c r="AW94" s="575">
        <f t="shared" si="170"/>
        <v>0</v>
      </c>
      <c r="AX94" s="575">
        <f t="shared" si="170"/>
        <v>0</v>
      </c>
      <c r="AY94" s="627"/>
      <c r="AZ94" s="575"/>
      <c r="BA94" s="575"/>
      <c r="BB94" s="576"/>
      <c r="BC94" s="576"/>
      <c r="BD94" s="576"/>
      <c r="BE94" s="502">
        <f t="shared" si="161"/>
        <v>0</v>
      </c>
      <c r="BF94" s="576"/>
      <c r="BG94" s="576"/>
      <c r="BH94" s="576"/>
      <c r="BI94" s="576"/>
      <c r="BJ94" s="576"/>
      <c r="BK94" s="576"/>
      <c r="BL94" s="576"/>
      <c r="BM94" s="576"/>
      <c r="BN94" s="576"/>
      <c r="BP94" s="645">
        <f t="shared" si="162"/>
        <v>100000</v>
      </c>
    </row>
    <row r="95" spans="1:68" s="372" customFormat="1" ht="34.15" customHeight="1">
      <c r="A95" s="183">
        <v>1</v>
      </c>
      <c r="B95" s="184" t="s">
        <v>152</v>
      </c>
      <c r="C95" s="184"/>
      <c r="D95" s="185"/>
      <c r="E95" s="189" t="s">
        <v>175</v>
      </c>
      <c r="F95" s="190" t="s">
        <v>203</v>
      </c>
      <c r="G95" s="186">
        <v>62555</v>
      </c>
      <c r="H95" s="186">
        <v>62555</v>
      </c>
      <c r="I95" s="190" t="s">
        <v>361</v>
      </c>
      <c r="J95" s="186">
        <v>62555</v>
      </c>
      <c r="K95" s="186">
        <v>62555</v>
      </c>
      <c r="L95" s="186">
        <v>50209</v>
      </c>
      <c r="M95" s="186">
        <v>50209</v>
      </c>
      <c r="N95" s="891">
        <f t="shared" ref="N95:N99" si="171">O95</f>
        <v>5000</v>
      </c>
      <c r="O95" s="902">
        <v>5000</v>
      </c>
      <c r="P95" s="902">
        <v>0</v>
      </c>
      <c r="Q95" s="894"/>
      <c r="R95" s="504">
        <v>5000</v>
      </c>
      <c r="S95" s="142"/>
      <c r="T95" s="112"/>
      <c r="U95" s="112">
        <v>5000</v>
      </c>
      <c r="V95" s="142"/>
      <c r="W95" s="112"/>
      <c r="X95" s="111">
        <f t="shared" ref="X95:X96" si="172">R95-U95</f>
        <v>0</v>
      </c>
      <c r="Y95" s="111"/>
      <c r="Z95" s="111"/>
      <c r="AA95" s="112">
        <f t="shared" ref="AA95" si="173">AB95+AC95</f>
        <v>0</v>
      </c>
      <c r="AB95" s="142"/>
      <c r="AC95" s="123"/>
      <c r="AD95" s="112">
        <f>AE95+AF95</f>
        <v>0</v>
      </c>
      <c r="AE95" s="114"/>
      <c r="AF95" s="117"/>
      <c r="AG95" s="113">
        <f>AH95+AI95</f>
        <v>0</v>
      </c>
      <c r="AH95" s="142"/>
      <c r="AI95" s="122"/>
      <c r="AJ95" s="111">
        <f t="shared" ref="AJ95:AJ96" si="174">AD95-AG95</f>
        <v>0</v>
      </c>
      <c r="AK95" s="111"/>
      <c r="AL95" s="111"/>
      <c r="AM95" s="122"/>
      <c r="AN95" s="142"/>
      <c r="AO95" s="122"/>
      <c r="AP95" s="113">
        <f t="shared" ref="AP95:AP96" si="175">AQ95+AR95</f>
        <v>0</v>
      </c>
      <c r="AQ95" s="142"/>
      <c r="AR95" s="123"/>
      <c r="AS95" s="113">
        <f t="shared" ref="AS95:AU96" si="176">AP95</f>
        <v>0</v>
      </c>
      <c r="AT95" s="188">
        <f t="shared" si="176"/>
        <v>0</v>
      </c>
      <c r="AU95" s="561">
        <f t="shared" si="176"/>
        <v>0</v>
      </c>
      <c r="AV95" s="473">
        <f t="shared" ref="AV95:AX96" si="177">R95+AD95+AP95</f>
        <v>5000</v>
      </c>
      <c r="AW95" s="111">
        <f t="shared" si="177"/>
        <v>0</v>
      </c>
      <c r="AX95" s="111">
        <f t="shared" si="177"/>
        <v>0</v>
      </c>
      <c r="AY95" s="95"/>
      <c r="AZ95" s="111"/>
      <c r="BA95" s="111"/>
      <c r="BB95" s="502"/>
      <c r="BC95" s="502"/>
      <c r="BD95" s="502"/>
      <c r="BE95" s="502">
        <f t="shared" si="161"/>
        <v>0</v>
      </c>
      <c r="BF95" s="502"/>
      <c r="BG95" s="502"/>
      <c r="BH95" s="502"/>
      <c r="BI95" s="502"/>
      <c r="BJ95" s="502"/>
      <c r="BK95" s="502"/>
      <c r="BL95" s="502"/>
      <c r="BM95" s="502"/>
      <c r="BN95" s="502"/>
      <c r="BO95" s="372" t="s">
        <v>343</v>
      </c>
      <c r="BP95" s="645">
        <f t="shared" si="162"/>
        <v>5000</v>
      </c>
    </row>
    <row r="96" spans="1:68" s="372" customFormat="1" ht="33" customHeight="1">
      <c r="A96" s="183">
        <v>2</v>
      </c>
      <c r="B96" s="184" t="s">
        <v>153</v>
      </c>
      <c r="C96" s="184"/>
      <c r="D96" s="185"/>
      <c r="E96" s="189" t="s">
        <v>176</v>
      </c>
      <c r="F96" s="190" t="s">
        <v>360</v>
      </c>
      <c r="G96" s="186">
        <v>393287</v>
      </c>
      <c r="H96" s="186">
        <v>393287</v>
      </c>
      <c r="I96" s="190" t="s">
        <v>204</v>
      </c>
      <c r="J96" s="186">
        <v>598490</v>
      </c>
      <c r="K96" s="186">
        <v>598490</v>
      </c>
      <c r="L96" s="186">
        <v>243000</v>
      </c>
      <c r="M96" s="186">
        <v>243000</v>
      </c>
      <c r="N96" s="891">
        <f t="shared" si="171"/>
        <v>195000</v>
      </c>
      <c r="O96" s="902">
        <f>180000+15000</f>
        <v>195000</v>
      </c>
      <c r="P96" s="902">
        <v>35600</v>
      </c>
      <c r="Q96" s="894"/>
      <c r="R96" s="504">
        <v>95000</v>
      </c>
      <c r="S96" s="142"/>
      <c r="T96" s="112"/>
      <c r="U96" s="112">
        <v>89101</v>
      </c>
      <c r="V96" s="142"/>
      <c r="W96" s="112"/>
      <c r="X96" s="111">
        <f t="shared" si="172"/>
        <v>5899</v>
      </c>
      <c r="Y96" s="111"/>
      <c r="Z96" s="111"/>
      <c r="AA96" s="112">
        <v>5899</v>
      </c>
      <c r="AB96" s="142"/>
      <c r="AC96" s="112"/>
      <c r="AD96" s="112">
        <f>AE96+AF96</f>
        <v>0</v>
      </c>
      <c r="AE96" s="114"/>
      <c r="AF96" s="117"/>
      <c r="AG96" s="113">
        <f>AH96+AI96</f>
        <v>0</v>
      </c>
      <c r="AH96" s="142"/>
      <c r="AI96" s="122"/>
      <c r="AJ96" s="111">
        <f t="shared" si="174"/>
        <v>0</v>
      </c>
      <c r="AK96" s="111"/>
      <c r="AL96" s="111"/>
      <c r="AM96" s="122"/>
      <c r="AN96" s="142"/>
      <c r="AO96" s="122"/>
      <c r="AP96" s="113">
        <f t="shared" si="175"/>
        <v>0</v>
      </c>
      <c r="AQ96" s="142"/>
      <c r="AR96" s="123"/>
      <c r="AS96" s="113">
        <f t="shared" si="176"/>
        <v>0</v>
      </c>
      <c r="AT96" s="188">
        <f t="shared" si="176"/>
        <v>0</v>
      </c>
      <c r="AU96" s="561">
        <f t="shared" si="176"/>
        <v>0</v>
      </c>
      <c r="AV96" s="473">
        <f t="shared" si="177"/>
        <v>95000</v>
      </c>
      <c r="AW96" s="111">
        <f t="shared" si="177"/>
        <v>0</v>
      </c>
      <c r="AX96" s="111">
        <f t="shared" si="177"/>
        <v>0</v>
      </c>
      <c r="AY96" s="95"/>
      <c r="AZ96" s="111"/>
      <c r="BA96" s="111"/>
      <c r="BB96" s="502"/>
      <c r="BC96" s="502"/>
      <c r="BD96" s="502"/>
      <c r="BE96" s="502">
        <f t="shared" si="161"/>
        <v>0</v>
      </c>
      <c r="BF96" s="502"/>
      <c r="BG96" s="502"/>
      <c r="BH96" s="502"/>
      <c r="BI96" s="502"/>
      <c r="BJ96" s="502"/>
      <c r="BK96" s="502"/>
      <c r="BL96" s="502"/>
      <c r="BM96" s="502"/>
      <c r="BN96" s="502"/>
      <c r="BO96" s="372" t="s">
        <v>343</v>
      </c>
      <c r="BP96" s="645">
        <f t="shared" si="162"/>
        <v>95000</v>
      </c>
    </row>
    <row r="97" spans="1:68" s="372" customFormat="1" ht="24.6" customHeight="1">
      <c r="A97" s="583" t="s">
        <v>28</v>
      </c>
      <c r="B97" s="249" t="s">
        <v>126</v>
      </c>
      <c r="C97" s="249"/>
      <c r="D97" s="185"/>
      <c r="E97" s="189"/>
      <c r="F97" s="183"/>
      <c r="G97" s="240">
        <f t="shared" ref="G97:M97" si="178">G99</f>
        <v>341277</v>
      </c>
      <c r="H97" s="240">
        <f t="shared" si="178"/>
        <v>340000</v>
      </c>
      <c r="I97" s="240"/>
      <c r="J97" s="240"/>
      <c r="K97" s="240"/>
      <c r="L97" s="240">
        <f t="shared" si="178"/>
        <v>0</v>
      </c>
      <c r="M97" s="240">
        <f t="shared" si="178"/>
        <v>0</v>
      </c>
      <c r="N97" s="903">
        <f>N98</f>
        <v>114000</v>
      </c>
      <c r="O97" s="903">
        <f t="shared" ref="O97:AX97" si="179">O98</f>
        <v>114000</v>
      </c>
      <c r="P97" s="903">
        <f t="shared" si="179"/>
        <v>0</v>
      </c>
      <c r="Q97" s="903">
        <f t="shared" si="179"/>
        <v>0</v>
      </c>
      <c r="R97" s="572">
        <f t="shared" si="179"/>
        <v>10000</v>
      </c>
      <c r="S97" s="240">
        <f t="shared" si="179"/>
        <v>0</v>
      </c>
      <c r="T97" s="240">
        <f t="shared" si="179"/>
        <v>0</v>
      </c>
      <c r="U97" s="240">
        <f t="shared" si="179"/>
        <v>10000</v>
      </c>
      <c r="V97" s="240">
        <f t="shared" si="179"/>
        <v>0</v>
      </c>
      <c r="W97" s="240">
        <f t="shared" si="179"/>
        <v>0</v>
      </c>
      <c r="X97" s="240">
        <f t="shared" si="179"/>
        <v>0</v>
      </c>
      <c r="Y97" s="240">
        <f t="shared" si="179"/>
        <v>0</v>
      </c>
      <c r="Z97" s="240">
        <f t="shared" si="179"/>
        <v>0</v>
      </c>
      <c r="AA97" s="240">
        <f t="shared" si="179"/>
        <v>0</v>
      </c>
      <c r="AB97" s="240">
        <f t="shared" si="179"/>
        <v>0</v>
      </c>
      <c r="AC97" s="240">
        <f t="shared" si="179"/>
        <v>0</v>
      </c>
      <c r="AD97" s="240">
        <f t="shared" si="179"/>
        <v>0</v>
      </c>
      <c r="AE97" s="240">
        <f t="shared" si="179"/>
        <v>0</v>
      </c>
      <c r="AF97" s="240">
        <f t="shared" si="179"/>
        <v>0</v>
      </c>
      <c r="AG97" s="240">
        <f t="shared" si="179"/>
        <v>0</v>
      </c>
      <c r="AH97" s="240">
        <f t="shared" si="179"/>
        <v>0</v>
      </c>
      <c r="AI97" s="240">
        <f t="shared" si="179"/>
        <v>0</v>
      </c>
      <c r="AJ97" s="240">
        <f t="shared" si="179"/>
        <v>0</v>
      </c>
      <c r="AK97" s="240">
        <f t="shared" si="179"/>
        <v>0</v>
      </c>
      <c r="AL97" s="240">
        <f t="shared" si="179"/>
        <v>0</v>
      </c>
      <c r="AM97" s="240">
        <f t="shared" si="179"/>
        <v>0</v>
      </c>
      <c r="AN97" s="240">
        <f t="shared" si="179"/>
        <v>0</v>
      </c>
      <c r="AO97" s="240">
        <f t="shared" si="179"/>
        <v>0</v>
      </c>
      <c r="AP97" s="240">
        <f t="shared" si="179"/>
        <v>0</v>
      </c>
      <c r="AQ97" s="240">
        <f t="shared" si="179"/>
        <v>0</v>
      </c>
      <c r="AR97" s="573">
        <f t="shared" si="179"/>
        <v>0</v>
      </c>
      <c r="AS97" s="240">
        <f t="shared" si="179"/>
        <v>0</v>
      </c>
      <c r="AT97" s="240">
        <f t="shared" si="179"/>
        <v>0</v>
      </c>
      <c r="AU97" s="240">
        <f t="shared" si="179"/>
        <v>0</v>
      </c>
      <c r="AV97" s="565">
        <f t="shared" si="179"/>
        <v>10000</v>
      </c>
      <c r="AW97" s="240">
        <f t="shared" si="179"/>
        <v>0</v>
      </c>
      <c r="AX97" s="240">
        <f t="shared" si="179"/>
        <v>0</v>
      </c>
      <c r="AY97" s="626"/>
      <c r="AZ97" s="240"/>
      <c r="BA97" s="240"/>
      <c r="BB97" s="572"/>
      <c r="BC97" s="572"/>
      <c r="BD97" s="572"/>
      <c r="BE97" s="502">
        <f t="shared" si="161"/>
        <v>0</v>
      </c>
      <c r="BF97" s="572"/>
      <c r="BG97" s="572"/>
      <c r="BH97" s="572"/>
      <c r="BI97" s="572"/>
      <c r="BJ97" s="572"/>
      <c r="BK97" s="572"/>
      <c r="BL97" s="572"/>
      <c r="BM97" s="572"/>
      <c r="BN97" s="572"/>
      <c r="BP97" s="645">
        <f t="shared" si="162"/>
        <v>10000</v>
      </c>
    </row>
    <row r="98" spans="1:68" s="373" customFormat="1" ht="19.149999999999999" customHeight="1">
      <c r="A98" s="595"/>
      <c r="B98" s="590" t="s">
        <v>25</v>
      </c>
      <c r="C98" s="590"/>
      <c r="D98" s="204"/>
      <c r="E98" s="246"/>
      <c r="F98" s="205"/>
      <c r="G98" s="575">
        <f>G99</f>
        <v>341277</v>
      </c>
      <c r="H98" s="575">
        <f t="shared" ref="H98:AX98" si="180">H99</f>
        <v>340000</v>
      </c>
      <c r="I98" s="575"/>
      <c r="J98" s="575"/>
      <c r="K98" s="575"/>
      <c r="L98" s="575">
        <f t="shared" si="180"/>
        <v>0</v>
      </c>
      <c r="M98" s="575">
        <f t="shared" si="180"/>
        <v>0</v>
      </c>
      <c r="N98" s="905">
        <f t="shared" si="180"/>
        <v>114000</v>
      </c>
      <c r="O98" s="905">
        <f t="shared" si="180"/>
        <v>114000</v>
      </c>
      <c r="P98" s="905">
        <f t="shared" si="180"/>
        <v>0</v>
      </c>
      <c r="Q98" s="905">
        <f t="shared" si="180"/>
        <v>0</v>
      </c>
      <c r="R98" s="576">
        <f t="shared" si="180"/>
        <v>10000</v>
      </c>
      <c r="S98" s="575">
        <f t="shared" si="180"/>
        <v>0</v>
      </c>
      <c r="T98" s="575">
        <f t="shared" si="180"/>
        <v>0</v>
      </c>
      <c r="U98" s="575">
        <f t="shared" si="180"/>
        <v>10000</v>
      </c>
      <c r="V98" s="575">
        <f t="shared" si="180"/>
        <v>0</v>
      </c>
      <c r="W98" s="575">
        <f t="shared" si="180"/>
        <v>0</v>
      </c>
      <c r="X98" s="575">
        <f t="shared" si="180"/>
        <v>0</v>
      </c>
      <c r="Y98" s="575">
        <f t="shared" si="180"/>
        <v>0</v>
      </c>
      <c r="Z98" s="575">
        <f t="shared" si="180"/>
        <v>0</v>
      </c>
      <c r="AA98" s="575">
        <f t="shared" si="180"/>
        <v>0</v>
      </c>
      <c r="AB98" s="575">
        <f t="shared" si="180"/>
        <v>0</v>
      </c>
      <c r="AC98" s="575">
        <f t="shared" si="180"/>
        <v>0</v>
      </c>
      <c r="AD98" s="575">
        <f t="shared" si="180"/>
        <v>0</v>
      </c>
      <c r="AE98" s="575">
        <f t="shared" si="180"/>
        <v>0</v>
      </c>
      <c r="AF98" s="575">
        <f t="shared" si="180"/>
        <v>0</v>
      </c>
      <c r="AG98" s="575">
        <f t="shared" si="180"/>
        <v>0</v>
      </c>
      <c r="AH98" s="575">
        <f t="shared" si="180"/>
        <v>0</v>
      </c>
      <c r="AI98" s="575">
        <f t="shared" si="180"/>
        <v>0</v>
      </c>
      <c r="AJ98" s="575">
        <f t="shared" si="180"/>
        <v>0</v>
      </c>
      <c r="AK98" s="575">
        <f t="shared" si="180"/>
        <v>0</v>
      </c>
      <c r="AL98" s="575">
        <f t="shared" si="180"/>
        <v>0</v>
      </c>
      <c r="AM98" s="575">
        <f t="shared" si="180"/>
        <v>0</v>
      </c>
      <c r="AN98" s="575">
        <f t="shared" si="180"/>
        <v>0</v>
      </c>
      <c r="AO98" s="575">
        <f t="shared" si="180"/>
        <v>0</v>
      </c>
      <c r="AP98" s="575">
        <f t="shared" si="180"/>
        <v>0</v>
      </c>
      <c r="AQ98" s="575">
        <f t="shared" si="180"/>
        <v>0</v>
      </c>
      <c r="AR98" s="577">
        <f t="shared" si="180"/>
        <v>0</v>
      </c>
      <c r="AS98" s="575">
        <f t="shared" si="180"/>
        <v>0</v>
      </c>
      <c r="AT98" s="575">
        <f t="shared" si="180"/>
        <v>0</v>
      </c>
      <c r="AU98" s="575">
        <f t="shared" si="180"/>
        <v>0</v>
      </c>
      <c r="AV98" s="578">
        <f t="shared" si="180"/>
        <v>10000</v>
      </c>
      <c r="AW98" s="575">
        <f t="shared" si="180"/>
        <v>0</v>
      </c>
      <c r="AX98" s="575">
        <f t="shared" si="180"/>
        <v>0</v>
      </c>
      <c r="AY98" s="627"/>
      <c r="AZ98" s="575"/>
      <c r="BA98" s="575"/>
      <c r="BB98" s="576"/>
      <c r="BC98" s="576"/>
      <c r="BD98" s="576"/>
      <c r="BE98" s="502">
        <f t="shared" si="161"/>
        <v>0</v>
      </c>
      <c r="BF98" s="576"/>
      <c r="BG98" s="576"/>
      <c r="BH98" s="576"/>
      <c r="BI98" s="576"/>
      <c r="BJ98" s="576"/>
      <c r="BK98" s="576"/>
      <c r="BL98" s="576"/>
      <c r="BM98" s="576"/>
      <c r="BN98" s="576"/>
      <c r="BP98" s="645">
        <f t="shared" si="162"/>
        <v>10000</v>
      </c>
    </row>
    <row r="99" spans="1:68" s="372" customFormat="1" ht="31.15" customHeight="1">
      <c r="A99" s="183">
        <v>1</v>
      </c>
      <c r="B99" s="200" t="s">
        <v>154</v>
      </c>
      <c r="C99" s="200"/>
      <c r="D99" s="179"/>
      <c r="E99" s="179" t="s">
        <v>169</v>
      </c>
      <c r="F99" s="179" t="s">
        <v>205</v>
      </c>
      <c r="G99" s="186">
        <v>341277</v>
      </c>
      <c r="H99" s="201">
        <v>340000</v>
      </c>
      <c r="I99" s="201"/>
      <c r="J99" s="201"/>
      <c r="K99" s="201"/>
      <c r="L99" s="186"/>
      <c r="M99" s="186"/>
      <c r="N99" s="891">
        <f t="shared" si="171"/>
        <v>114000</v>
      </c>
      <c r="O99" s="900">
        <v>114000</v>
      </c>
      <c r="P99" s="900">
        <v>0</v>
      </c>
      <c r="Q99" s="894"/>
      <c r="R99" s="504">
        <v>10000</v>
      </c>
      <c r="S99" s="142"/>
      <c r="T99" s="112"/>
      <c r="U99" s="112">
        <v>10000</v>
      </c>
      <c r="V99" s="142"/>
      <c r="W99" s="112"/>
      <c r="X99" s="111">
        <f>R99-U99</f>
        <v>0</v>
      </c>
      <c r="Y99" s="111">
        <f>S99-V99</f>
        <v>0</v>
      </c>
      <c r="Z99" s="111">
        <f>T99-W99</f>
        <v>0</v>
      </c>
      <c r="AA99" s="112">
        <f t="shared" ref="AA99" si="181">AB99+AC99</f>
        <v>0</v>
      </c>
      <c r="AB99" s="142"/>
      <c r="AC99" s="123"/>
      <c r="AD99" s="112">
        <f>AE99+AF99</f>
        <v>0</v>
      </c>
      <c r="AE99" s="114"/>
      <c r="AF99" s="117"/>
      <c r="AG99" s="113">
        <f>AH99+AI99</f>
        <v>0</v>
      </c>
      <c r="AH99" s="142"/>
      <c r="AI99" s="122"/>
      <c r="AJ99" s="111">
        <f>AD99-AG99</f>
        <v>0</v>
      </c>
      <c r="AK99" s="111"/>
      <c r="AL99" s="111"/>
      <c r="AM99" s="122"/>
      <c r="AN99" s="142"/>
      <c r="AO99" s="122"/>
      <c r="AP99" s="113">
        <f t="shared" ref="AP99" si="182">AQ99+AR99</f>
        <v>0</v>
      </c>
      <c r="AQ99" s="142"/>
      <c r="AR99" s="123"/>
      <c r="AS99" s="113">
        <f>AP99</f>
        <v>0</v>
      </c>
      <c r="AT99" s="188">
        <f>AQ99</f>
        <v>0</v>
      </c>
      <c r="AU99" s="561">
        <f>AR99</f>
        <v>0</v>
      </c>
      <c r="AV99" s="473">
        <f t="shared" ref="AV99:AX99" si="183">R99+AD99+AP99</f>
        <v>10000</v>
      </c>
      <c r="AW99" s="111">
        <f t="shared" si="183"/>
        <v>0</v>
      </c>
      <c r="AX99" s="111">
        <f t="shared" si="183"/>
        <v>0</v>
      </c>
      <c r="AY99" s="95"/>
      <c r="AZ99" s="111"/>
      <c r="BA99" s="111"/>
      <c r="BB99" s="502"/>
      <c r="BC99" s="502"/>
      <c r="BD99" s="502"/>
      <c r="BE99" s="502">
        <f t="shared" si="161"/>
        <v>0</v>
      </c>
      <c r="BF99" s="502"/>
      <c r="BG99" s="502"/>
      <c r="BH99" s="502"/>
      <c r="BI99" s="502"/>
      <c r="BJ99" s="502"/>
      <c r="BK99" s="502"/>
      <c r="BL99" s="502"/>
      <c r="BM99" s="502"/>
      <c r="BN99" s="502"/>
      <c r="BO99" s="372" t="s">
        <v>344</v>
      </c>
      <c r="BP99" s="645">
        <f t="shared" si="162"/>
        <v>10000</v>
      </c>
    </row>
    <row r="100" spans="1:68" s="679" customFormat="1" ht="49.15" customHeight="1">
      <c r="A100" s="673">
        <v>10</v>
      </c>
      <c r="B100" s="674" t="s">
        <v>367</v>
      </c>
      <c r="C100" s="674"/>
      <c r="D100" s="675"/>
      <c r="E100" s="673"/>
      <c r="F100" s="673"/>
      <c r="G100" s="676">
        <f>G101</f>
        <v>399874</v>
      </c>
      <c r="H100" s="676">
        <f t="shared" ref="H100:AX102" si="184">H101</f>
        <v>399874</v>
      </c>
      <c r="I100" s="676"/>
      <c r="J100" s="676"/>
      <c r="K100" s="676"/>
      <c r="L100" s="676">
        <f t="shared" si="184"/>
        <v>0</v>
      </c>
      <c r="M100" s="676">
        <f t="shared" si="184"/>
        <v>0</v>
      </c>
      <c r="N100" s="901">
        <f>O100</f>
        <v>50000</v>
      </c>
      <c r="O100" s="901">
        <v>50000</v>
      </c>
      <c r="P100" s="901">
        <f t="shared" si="184"/>
        <v>0</v>
      </c>
      <c r="Q100" s="901">
        <f t="shared" si="184"/>
        <v>0</v>
      </c>
      <c r="R100" s="676">
        <f t="shared" si="184"/>
        <v>0</v>
      </c>
      <c r="S100" s="676">
        <f t="shared" si="184"/>
        <v>0</v>
      </c>
      <c r="T100" s="676">
        <f t="shared" si="184"/>
        <v>0</v>
      </c>
      <c r="U100" s="676">
        <f t="shared" si="184"/>
        <v>0</v>
      </c>
      <c r="V100" s="676">
        <f t="shared" si="184"/>
        <v>0</v>
      </c>
      <c r="W100" s="676">
        <f t="shared" si="184"/>
        <v>0</v>
      </c>
      <c r="X100" s="676">
        <f t="shared" si="184"/>
        <v>0</v>
      </c>
      <c r="Y100" s="676">
        <f t="shared" si="184"/>
        <v>0</v>
      </c>
      <c r="Z100" s="676">
        <f t="shared" si="184"/>
        <v>0</v>
      </c>
      <c r="AA100" s="676">
        <f t="shared" si="184"/>
        <v>0</v>
      </c>
      <c r="AB100" s="676">
        <f t="shared" si="184"/>
        <v>0</v>
      </c>
      <c r="AC100" s="676">
        <f t="shared" si="184"/>
        <v>0</v>
      </c>
      <c r="AD100" s="676">
        <f t="shared" si="184"/>
        <v>50000</v>
      </c>
      <c r="AE100" s="676">
        <f t="shared" si="184"/>
        <v>0</v>
      </c>
      <c r="AF100" s="676">
        <f t="shared" si="184"/>
        <v>0</v>
      </c>
      <c r="AG100" s="676">
        <f t="shared" si="184"/>
        <v>0</v>
      </c>
      <c r="AH100" s="676">
        <f t="shared" si="184"/>
        <v>0</v>
      </c>
      <c r="AI100" s="676">
        <f t="shared" si="184"/>
        <v>0</v>
      </c>
      <c r="AJ100" s="676">
        <f t="shared" si="184"/>
        <v>50000</v>
      </c>
      <c r="AK100" s="676">
        <f t="shared" si="184"/>
        <v>0</v>
      </c>
      <c r="AL100" s="676">
        <f t="shared" si="184"/>
        <v>0</v>
      </c>
      <c r="AM100" s="676">
        <f t="shared" si="184"/>
        <v>50000</v>
      </c>
      <c r="AN100" s="676">
        <f t="shared" si="184"/>
        <v>0</v>
      </c>
      <c r="AO100" s="676">
        <f t="shared" si="184"/>
        <v>0</v>
      </c>
      <c r="AP100" s="676">
        <f t="shared" si="184"/>
        <v>0</v>
      </c>
      <c r="AQ100" s="676">
        <f t="shared" si="184"/>
        <v>0</v>
      </c>
      <c r="AR100" s="676">
        <f t="shared" si="184"/>
        <v>0</v>
      </c>
      <c r="AS100" s="676">
        <f t="shared" si="184"/>
        <v>0</v>
      </c>
      <c r="AT100" s="676">
        <f t="shared" si="184"/>
        <v>0</v>
      </c>
      <c r="AU100" s="676">
        <f t="shared" si="184"/>
        <v>0</v>
      </c>
      <c r="AV100" s="676">
        <f t="shared" si="184"/>
        <v>50000</v>
      </c>
      <c r="AW100" s="676">
        <f t="shared" si="184"/>
        <v>0</v>
      </c>
      <c r="AX100" s="676">
        <f t="shared" si="184"/>
        <v>0</v>
      </c>
      <c r="AY100" s="677">
        <v>50000</v>
      </c>
      <c r="AZ100" s="676"/>
      <c r="BA100" s="676"/>
      <c r="BB100" s="676">
        <f>'b7-CT192'!BD152</f>
        <v>50000</v>
      </c>
      <c r="BC100" s="676"/>
      <c r="BD100" s="676"/>
      <c r="BE100" s="678">
        <f t="shared" si="161"/>
        <v>50000</v>
      </c>
      <c r="BF100" s="676"/>
      <c r="BG100" s="676"/>
      <c r="BH100" s="676">
        <v>86000</v>
      </c>
      <c r="BI100" s="676"/>
      <c r="BJ100" s="676"/>
      <c r="BK100" s="644">
        <f t="shared" ref="BK100" si="185">BH100</f>
        <v>86000</v>
      </c>
      <c r="BL100" s="676"/>
      <c r="BM100" s="676"/>
      <c r="BN100" s="676"/>
      <c r="BP100" s="680">
        <f t="shared" si="162"/>
        <v>186000</v>
      </c>
    </row>
    <row r="101" spans="1:68" s="29" customFormat="1" ht="11.1" customHeight="1">
      <c r="A101" s="191"/>
      <c r="B101" s="253" t="s">
        <v>30</v>
      </c>
      <c r="C101" s="253"/>
      <c r="D101" s="185"/>
      <c r="E101" s="183"/>
      <c r="F101" s="191"/>
      <c r="G101" s="194">
        <f>G102</f>
        <v>399874</v>
      </c>
      <c r="H101" s="194">
        <f t="shared" si="184"/>
        <v>399874</v>
      </c>
      <c r="I101" s="194">
        <f t="shared" si="184"/>
        <v>0</v>
      </c>
      <c r="J101" s="194">
        <f t="shared" si="184"/>
        <v>0</v>
      </c>
      <c r="K101" s="194">
        <f t="shared" si="184"/>
        <v>0</v>
      </c>
      <c r="L101" s="194">
        <f t="shared" si="184"/>
        <v>0</v>
      </c>
      <c r="M101" s="194">
        <f t="shared" si="184"/>
        <v>0</v>
      </c>
      <c r="N101" s="909">
        <f t="shared" si="184"/>
        <v>0</v>
      </c>
      <c r="O101" s="909">
        <f t="shared" si="184"/>
        <v>0</v>
      </c>
      <c r="P101" s="909">
        <f t="shared" si="184"/>
        <v>0</v>
      </c>
      <c r="Q101" s="909">
        <f t="shared" si="184"/>
        <v>0</v>
      </c>
      <c r="R101" s="503">
        <f t="shared" si="184"/>
        <v>0</v>
      </c>
      <c r="S101" s="194">
        <f t="shared" si="184"/>
        <v>0</v>
      </c>
      <c r="T101" s="194">
        <f t="shared" si="184"/>
        <v>0</v>
      </c>
      <c r="U101" s="194">
        <f t="shared" si="184"/>
        <v>0</v>
      </c>
      <c r="V101" s="194">
        <f t="shared" si="184"/>
        <v>0</v>
      </c>
      <c r="W101" s="194">
        <f t="shared" si="184"/>
        <v>0</v>
      </c>
      <c r="X101" s="194">
        <f t="shared" si="184"/>
        <v>0</v>
      </c>
      <c r="Y101" s="194">
        <f t="shared" si="184"/>
        <v>0</v>
      </c>
      <c r="Z101" s="194">
        <f t="shared" si="184"/>
        <v>0</v>
      </c>
      <c r="AA101" s="194">
        <f t="shared" si="184"/>
        <v>0</v>
      </c>
      <c r="AB101" s="194">
        <f t="shared" si="184"/>
        <v>0</v>
      </c>
      <c r="AC101" s="194">
        <f t="shared" si="184"/>
        <v>0</v>
      </c>
      <c r="AD101" s="194">
        <f t="shared" si="184"/>
        <v>50000</v>
      </c>
      <c r="AE101" s="194">
        <f t="shared" si="184"/>
        <v>0</v>
      </c>
      <c r="AF101" s="194">
        <f t="shared" si="184"/>
        <v>0</v>
      </c>
      <c r="AG101" s="194">
        <f t="shared" si="184"/>
        <v>0</v>
      </c>
      <c r="AH101" s="194">
        <f t="shared" si="184"/>
        <v>0</v>
      </c>
      <c r="AI101" s="194">
        <f t="shared" si="184"/>
        <v>0</v>
      </c>
      <c r="AJ101" s="194">
        <f t="shared" si="184"/>
        <v>50000</v>
      </c>
      <c r="AK101" s="194">
        <f t="shared" si="184"/>
        <v>0</v>
      </c>
      <c r="AL101" s="194">
        <f t="shared" si="184"/>
        <v>0</v>
      </c>
      <c r="AM101" s="194">
        <f t="shared" si="184"/>
        <v>50000</v>
      </c>
      <c r="AN101" s="194">
        <f t="shared" si="184"/>
        <v>0</v>
      </c>
      <c r="AO101" s="194">
        <f t="shared" si="184"/>
        <v>0</v>
      </c>
      <c r="AP101" s="194">
        <f t="shared" si="184"/>
        <v>0</v>
      </c>
      <c r="AQ101" s="194">
        <f t="shared" si="184"/>
        <v>0</v>
      </c>
      <c r="AR101" s="194">
        <f t="shared" si="184"/>
        <v>0</v>
      </c>
      <c r="AS101" s="194">
        <f t="shared" si="184"/>
        <v>0</v>
      </c>
      <c r="AT101" s="194">
        <f t="shared" si="184"/>
        <v>0</v>
      </c>
      <c r="AU101" s="194">
        <f t="shared" si="184"/>
        <v>0</v>
      </c>
      <c r="AV101" s="477">
        <f t="shared" si="184"/>
        <v>50000</v>
      </c>
      <c r="AW101" s="194">
        <f t="shared" si="184"/>
        <v>0</v>
      </c>
      <c r="AX101" s="194">
        <f t="shared" si="184"/>
        <v>0</v>
      </c>
      <c r="AY101" s="615"/>
      <c r="AZ101" s="194"/>
      <c r="BA101" s="194"/>
      <c r="BB101" s="503"/>
      <c r="BC101" s="503"/>
      <c r="BD101" s="503"/>
      <c r="BE101" s="503"/>
      <c r="BF101" s="503"/>
      <c r="BG101" s="503"/>
      <c r="BH101" s="503"/>
      <c r="BI101" s="503"/>
      <c r="BJ101" s="503"/>
      <c r="BK101" s="503"/>
      <c r="BL101" s="503"/>
      <c r="BM101" s="503"/>
      <c r="BN101" s="503"/>
      <c r="BP101" s="645">
        <f t="shared" si="162"/>
        <v>50000</v>
      </c>
    </row>
    <row r="102" spans="1:68" s="29" customFormat="1" ht="48" customHeight="1">
      <c r="A102" s="214" t="s">
        <v>29</v>
      </c>
      <c r="B102" s="253" t="s">
        <v>368</v>
      </c>
      <c r="C102" s="215"/>
      <c r="D102" s="185"/>
      <c r="E102" s="189"/>
      <c r="F102" s="191"/>
      <c r="G102" s="194">
        <f>G103</f>
        <v>399874</v>
      </c>
      <c r="H102" s="194">
        <f t="shared" si="184"/>
        <v>399874</v>
      </c>
      <c r="I102" s="194"/>
      <c r="J102" s="194"/>
      <c r="K102" s="194"/>
      <c r="L102" s="194">
        <f t="shared" si="184"/>
        <v>0</v>
      </c>
      <c r="M102" s="194">
        <f t="shared" si="184"/>
        <v>0</v>
      </c>
      <c r="N102" s="909">
        <f t="shared" si="184"/>
        <v>0</v>
      </c>
      <c r="O102" s="909">
        <f t="shared" si="184"/>
        <v>0</v>
      </c>
      <c r="P102" s="909">
        <f t="shared" si="184"/>
        <v>0</v>
      </c>
      <c r="Q102" s="909">
        <f t="shared" si="184"/>
        <v>0</v>
      </c>
      <c r="R102" s="503">
        <f t="shared" si="184"/>
        <v>0</v>
      </c>
      <c r="S102" s="194">
        <f t="shared" si="184"/>
        <v>0</v>
      </c>
      <c r="T102" s="194">
        <f t="shared" si="184"/>
        <v>0</v>
      </c>
      <c r="U102" s="194">
        <f t="shared" si="184"/>
        <v>0</v>
      </c>
      <c r="V102" s="194">
        <f t="shared" si="184"/>
        <v>0</v>
      </c>
      <c r="W102" s="194">
        <f t="shared" si="184"/>
        <v>0</v>
      </c>
      <c r="X102" s="194">
        <f t="shared" si="184"/>
        <v>0</v>
      </c>
      <c r="Y102" s="194">
        <f t="shared" si="184"/>
        <v>0</v>
      </c>
      <c r="Z102" s="194">
        <f t="shared" si="184"/>
        <v>0</v>
      </c>
      <c r="AA102" s="194">
        <f t="shared" si="184"/>
        <v>0</v>
      </c>
      <c r="AB102" s="194">
        <f t="shared" si="184"/>
        <v>0</v>
      </c>
      <c r="AC102" s="194">
        <f t="shared" si="184"/>
        <v>0</v>
      </c>
      <c r="AD102" s="194">
        <f t="shared" si="184"/>
        <v>50000</v>
      </c>
      <c r="AE102" s="194">
        <f t="shared" si="184"/>
        <v>0</v>
      </c>
      <c r="AF102" s="194">
        <f t="shared" si="184"/>
        <v>0</v>
      </c>
      <c r="AG102" s="194">
        <f t="shared" si="184"/>
        <v>0</v>
      </c>
      <c r="AH102" s="194">
        <f t="shared" si="184"/>
        <v>0</v>
      </c>
      <c r="AI102" s="194">
        <f t="shared" si="184"/>
        <v>0</v>
      </c>
      <c r="AJ102" s="194">
        <f t="shared" si="184"/>
        <v>50000</v>
      </c>
      <c r="AK102" s="194">
        <f t="shared" si="184"/>
        <v>0</v>
      </c>
      <c r="AL102" s="194">
        <f t="shared" si="184"/>
        <v>0</v>
      </c>
      <c r="AM102" s="194">
        <f t="shared" si="184"/>
        <v>50000</v>
      </c>
      <c r="AN102" s="194">
        <f t="shared" si="184"/>
        <v>0</v>
      </c>
      <c r="AO102" s="194">
        <f t="shared" si="184"/>
        <v>0</v>
      </c>
      <c r="AP102" s="194">
        <f t="shared" si="184"/>
        <v>0</v>
      </c>
      <c r="AQ102" s="194">
        <f t="shared" si="184"/>
        <v>0</v>
      </c>
      <c r="AR102" s="182">
        <f t="shared" si="184"/>
        <v>0</v>
      </c>
      <c r="AS102" s="194">
        <f t="shared" si="184"/>
        <v>0</v>
      </c>
      <c r="AT102" s="194">
        <f t="shared" si="184"/>
        <v>0</v>
      </c>
      <c r="AU102" s="194">
        <f t="shared" si="184"/>
        <v>0</v>
      </c>
      <c r="AV102" s="472">
        <f t="shared" si="184"/>
        <v>50000</v>
      </c>
      <c r="AW102" s="194">
        <f t="shared" si="184"/>
        <v>0</v>
      </c>
      <c r="AX102" s="194">
        <f t="shared" si="184"/>
        <v>0</v>
      </c>
      <c r="AY102" s="615"/>
      <c r="AZ102" s="194"/>
      <c r="BA102" s="194"/>
      <c r="BB102" s="503"/>
      <c r="BC102" s="503"/>
      <c r="BD102" s="503"/>
      <c r="BE102" s="503"/>
      <c r="BF102" s="503"/>
      <c r="BG102" s="503"/>
      <c r="BH102" s="503"/>
      <c r="BI102" s="503"/>
      <c r="BJ102" s="503"/>
      <c r="BK102" s="503"/>
      <c r="BL102" s="503"/>
      <c r="BM102" s="503"/>
      <c r="BN102" s="503"/>
      <c r="BP102" s="645">
        <f t="shared" si="162"/>
        <v>50000</v>
      </c>
    </row>
    <row r="103" spans="1:68" s="42" customFormat="1" ht="12.6" customHeight="1">
      <c r="A103" s="239"/>
      <c r="B103" s="229" t="s">
        <v>25</v>
      </c>
      <c r="C103" s="229"/>
      <c r="D103" s="204"/>
      <c r="E103" s="246"/>
      <c r="F103" s="202"/>
      <c r="G103" s="207">
        <f>SUM(G104:G104)</f>
        <v>399874</v>
      </c>
      <c r="H103" s="207">
        <f>SUM(H104:H104)</f>
        <v>399874</v>
      </c>
      <c r="I103" s="207"/>
      <c r="J103" s="207"/>
      <c r="K103" s="207"/>
      <c r="L103" s="207">
        <f t="shared" ref="L103:AX103" si="186">SUM(L104:L104)</f>
        <v>0</v>
      </c>
      <c r="M103" s="207">
        <f t="shared" si="186"/>
        <v>0</v>
      </c>
      <c r="N103" s="910">
        <f t="shared" si="186"/>
        <v>0</v>
      </c>
      <c r="O103" s="910">
        <f t="shared" si="186"/>
        <v>0</v>
      </c>
      <c r="P103" s="910">
        <f t="shared" si="186"/>
        <v>0</v>
      </c>
      <c r="Q103" s="910">
        <f t="shared" si="186"/>
        <v>0</v>
      </c>
      <c r="R103" s="505">
        <f t="shared" si="186"/>
        <v>0</v>
      </c>
      <c r="S103" s="207">
        <f t="shared" si="186"/>
        <v>0</v>
      </c>
      <c r="T103" s="207">
        <f t="shared" si="186"/>
        <v>0</v>
      </c>
      <c r="U103" s="207">
        <f t="shared" si="186"/>
        <v>0</v>
      </c>
      <c r="V103" s="207">
        <f t="shared" si="186"/>
        <v>0</v>
      </c>
      <c r="W103" s="207">
        <f t="shared" si="186"/>
        <v>0</v>
      </c>
      <c r="X103" s="207">
        <f t="shared" si="186"/>
        <v>0</v>
      </c>
      <c r="Y103" s="207">
        <f t="shared" si="186"/>
        <v>0</v>
      </c>
      <c r="Z103" s="207">
        <f t="shared" si="186"/>
        <v>0</v>
      </c>
      <c r="AA103" s="207">
        <f t="shared" si="186"/>
        <v>0</v>
      </c>
      <c r="AB103" s="207">
        <f t="shared" si="186"/>
        <v>0</v>
      </c>
      <c r="AC103" s="207">
        <f t="shared" si="186"/>
        <v>0</v>
      </c>
      <c r="AD103" s="207">
        <f t="shared" si="186"/>
        <v>50000</v>
      </c>
      <c r="AE103" s="207">
        <f t="shared" si="186"/>
        <v>0</v>
      </c>
      <c r="AF103" s="207">
        <f t="shared" si="186"/>
        <v>0</v>
      </c>
      <c r="AG103" s="207">
        <f t="shared" si="186"/>
        <v>0</v>
      </c>
      <c r="AH103" s="207">
        <f t="shared" si="186"/>
        <v>0</v>
      </c>
      <c r="AI103" s="207">
        <f t="shared" si="186"/>
        <v>0</v>
      </c>
      <c r="AJ103" s="207">
        <f t="shared" si="186"/>
        <v>50000</v>
      </c>
      <c r="AK103" s="207">
        <f t="shared" si="186"/>
        <v>0</v>
      </c>
      <c r="AL103" s="207">
        <f t="shared" si="186"/>
        <v>0</v>
      </c>
      <c r="AM103" s="207">
        <f t="shared" si="186"/>
        <v>50000</v>
      </c>
      <c r="AN103" s="207">
        <f t="shared" si="186"/>
        <v>0</v>
      </c>
      <c r="AO103" s="207">
        <f t="shared" si="186"/>
        <v>0</v>
      </c>
      <c r="AP103" s="207">
        <f t="shared" si="186"/>
        <v>0</v>
      </c>
      <c r="AQ103" s="207">
        <f t="shared" si="186"/>
        <v>0</v>
      </c>
      <c r="AR103" s="208">
        <f t="shared" si="186"/>
        <v>0</v>
      </c>
      <c r="AS103" s="207">
        <f t="shared" si="186"/>
        <v>0</v>
      </c>
      <c r="AT103" s="207">
        <f t="shared" si="186"/>
        <v>0</v>
      </c>
      <c r="AU103" s="207">
        <f t="shared" si="186"/>
        <v>0</v>
      </c>
      <c r="AV103" s="475">
        <f t="shared" si="186"/>
        <v>50000</v>
      </c>
      <c r="AW103" s="207">
        <f t="shared" si="186"/>
        <v>0</v>
      </c>
      <c r="AX103" s="207">
        <f t="shared" si="186"/>
        <v>0</v>
      </c>
      <c r="AY103" s="616"/>
      <c r="AZ103" s="207"/>
      <c r="BA103" s="207"/>
      <c r="BB103" s="505"/>
      <c r="BC103" s="505"/>
      <c r="BD103" s="505"/>
      <c r="BE103" s="505"/>
      <c r="BF103" s="505"/>
      <c r="BG103" s="505"/>
      <c r="BH103" s="505"/>
      <c r="BI103" s="505"/>
      <c r="BJ103" s="505"/>
      <c r="BK103" s="505"/>
      <c r="BL103" s="505"/>
      <c r="BM103" s="505"/>
      <c r="BN103" s="505"/>
      <c r="BP103" s="645">
        <f t="shared" si="162"/>
        <v>50000</v>
      </c>
    </row>
    <row r="104" spans="1:68" s="227" customFormat="1" ht="54">
      <c r="A104" s="124">
        <v>1</v>
      </c>
      <c r="B104" s="120" t="s">
        <v>369</v>
      </c>
      <c r="C104" s="93"/>
      <c r="D104" s="132"/>
      <c r="E104" s="129" t="s">
        <v>175</v>
      </c>
      <c r="F104" s="130" t="s">
        <v>370</v>
      </c>
      <c r="G104" s="255">
        <v>399874</v>
      </c>
      <c r="H104" s="255">
        <v>399874</v>
      </c>
      <c r="I104" s="130"/>
      <c r="J104" s="91"/>
      <c r="K104" s="91"/>
      <c r="L104" s="91"/>
      <c r="M104" s="91"/>
      <c r="N104" s="907">
        <f t="shared" ref="N104" si="187">O104</f>
        <v>0</v>
      </c>
      <c r="O104" s="900"/>
      <c r="P104" s="900">
        <v>0</v>
      </c>
      <c r="Q104" s="911"/>
      <c r="R104" s="504"/>
      <c r="S104" s="125"/>
      <c r="T104" s="119"/>
      <c r="U104" s="119"/>
      <c r="V104" s="125"/>
      <c r="W104" s="119"/>
      <c r="X104" s="95">
        <f t="shared" ref="X104" si="188">R104-U104</f>
        <v>0</v>
      </c>
      <c r="Y104" s="95"/>
      <c r="Z104" s="95"/>
      <c r="AA104" s="119">
        <f t="shared" ref="AA104" si="189">AB104+AC104</f>
        <v>0</v>
      </c>
      <c r="AB104" s="125"/>
      <c r="AC104" s="92"/>
      <c r="AD104" s="119">
        <v>50000</v>
      </c>
      <c r="AE104" s="126"/>
      <c r="AF104" s="121"/>
      <c r="AG104" s="119">
        <f>AH104+AI104</f>
        <v>0</v>
      </c>
      <c r="AH104" s="125"/>
      <c r="AI104" s="92"/>
      <c r="AJ104" s="95">
        <f t="shared" ref="AJ104" si="190">AD104-AG104</f>
        <v>50000</v>
      </c>
      <c r="AK104" s="95"/>
      <c r="AL104" s="95"/>
      <c r="AM104" s="95">
        <v>50000</v>
      </c>
      <c r="AN104" s="125"/>
      <c r="AO104" s="92"/>
      <c r="AP104" s="131">
        <f t="shared" ref="AP104" si="191">AQ104+AR104</f>
        <v>0</v>
      </c>
      <c r="AQ104" s="125"/>
      <c r="AR104" s="92"/>
      <c r="AS104" s="119">
        <f t="shared" ref="AS104:AU104" si="192">AP104</f>
        <v>0</v>
      </c>
      <c r="AT104" s="127">
        <f t="shared" si="192"/>
        <v>0</v>
      </c>
      <c r="AU104" s="128">
        <f t="shared" si="192"/>
        <v>0</v>
      </c>
      <c r="AV104" s="473">
        <f t="shared" ref="AV104:AX104" si="193">R104+AD104+AP104</f>
        <v>50000</v>
      </c>
      <c r="AW104" s="95">
        <f t="shared" si="193"/>
        <v>0</v>
      </c>
      <c r="AX104" s="95">
        <f t="shared" si="193"/>
        <v>0</v>
      </c>
      <c r="AY104" s="95"/>
      <c r="AZ104" s="95"/>
      <c r="BA104" s="95"/>
      <c r="BB104" s="502"/>
      <c r="BC104" s="502"/>
      <c r="BD104" s="502"/>
      <c r="BE104" s="502"/>
      <c r="BF104" s="502"/>
      <c r="BG104" s="502"/>
      <c r="BH104" s="502"/>
      <c r="BI104" s="502"/>
      <c r="BJ104" s="502"/>
      <c r="BK104" s="502"/>
      <c r="BL104" s="502"/>
      <c r="BM104" s="502"/>
      <c r="BN104" s="502"/>
      <c r="BO104" s="227" t="s">
        <v>345</v>
      </c>
      <c r="BP104" s="645">
        <f t="shared" si="162"/>
        <v>50000</v>
      </c>
    </row>
    <row r="105" spans="1:68" s="688" customFormat="1" ht="14.65" customHeight="1">
      <c r="A105" s="691" t="s">
        <v>254</v>
      </c>
      <c r="B105" s="712" t="s">
        <v>417</v>
      </c>
      <c r="C105" s="694"/>
      <c r="D105" s="695"/>
      <c r="E105" s="696"/>
      <c r="F105" s="697"/>
      <c r="G105" s="698"/>
      <c r="H105" s="698"/>
      <c r="I105" s="697"/>
      <c r="J105" s="699"/>
      <c r="K105" s="699"/>
      <c r="L105" s="699"/>
      <c r="M105" s="699"/>
      <c r="N105" s="912">
        <f>0.1*N23/0.9</f>
        <v>193317.88888888891</v>
      </c>
      <c r="O105" s="912">
        <f>0.1*O23/0.9</f>
        <v>193317.88888888891</v>
      </c>
      <c r="P105" s="912"/>
      <c r="Q105" s="912">
        <f>0.1*Q23/0.9</f>
        <v>0</v>
      </c>
      <c r="R105" s="700"/>
      <c r="S105" s="701"/>
      <c r="T105" s="702"/>
      <c r="U105" s="702"/>
      <c r="V105" s="701"/>
      <c r="W105" s="702"/>
      <c r="X105" s="703"/>
      <c r="Y105" s="703"/>
      <c r="Z105" s="703"/>
      <c r="AA105" s="702"/>
      <c r="AB105" s="701"/>
      <c r="AC105" s="704"/>
      <c r="AD105" s="702"/>
      <c r="AE105" s="705"/>
      <c r="AF105" s="706"/>
      <c r="AG105" s="702"/>
      <c r="AH105" s="701"/>
      <c r="AI105" s="704"/>
      <c r="AJ105" s="703"/>
      <c r="AK105" s="703"/>
      <c r="AL105" s="703"/>
      <c r="AM105" s="703"/>
      <c r="AN105" s="701"/>
      <c r="AO105" s="704"/>
      <c r="AP105" s="707"/>
      <c r="AQ105" s="701"/>
      <c r="AR105" s="704"/>
      <c r="AS105" s="702"/>
      <c r="AT105" s="708"/>
      <c r="AU105" s="709"/>
      <c r="AV105" s="685"/>
      <c r="AW105" s="703"/>
      <c r="AX105" s="703"/>
      <c r="AY105" s="711">
        <f>N105</f>
        <v>193317.88888888891</v>
      </c>
      <c r="AZ105" s="703"/>
      <c r="BA105" s="703"/>
      <c r="BB105" s="692"/>
      <c r="BC105" s="692"/>
      <c r="BD105" s="692"/>
      <c r="BE105" s="692"/>
      <c r="BF105" s="692"/>
      <c r="BG105" s="692"/>
      <c r="BH105" s="692"/>
      <c r="BI105" s="692"/>
      <c r="BJ105" s="692"/>
      <c r="BK105" s="692"/>
      <c r="BL105" s="692"/>
      <c r="BM105" s="692"/>
      <c r="BN105" s="692"/>
      <c r="BP105" s="710"/>
    </row>
    <row r="106" spans="1:68" s="227" customFormat="1" ht="17.25" customHeight="1">
      <c r="A106" s="84" t="s">
        <v>403</v>
      </c>
      <c r="B106" s="254" t="s">
        <v>104</v>
      </c>
      <c r="C106" s="93"/>
      <c r="D106" s="132"/>
      <c r="E106" s="129"/>
      <c r="F106" s="130"/>
      <c r="G106" s="255"/>
      <c r="H106" s="255"/>
      <c r="I106" s="130"/>
      <c r="J106" s="91"/>
      <c r="K106" s="91"/>
      <c r="L106" s="91"/>
      <c r="M106" s="91"/>
      <c r="N106" s="913">
        <f>N107+N142</f>
        <v>880000</v>
      </c>
      <c r="O106" s="913">
        <f t="shared" ref="O106:R106" si="194">O107+O142</f>
        <v>880000</v>
      </c>
      <c r="P106" s="913">
        <f t="shared" si="194"/>
        <v>0</v>
      </c>
      <c r="Q106" s="913">
        <f t="shared" si="194"/>
        <v>0</v>
      </c>
      <c r="R106" s="131">
        <f t="shared" si="194"/>
        <v>253675</v>
      </c>
      <c r="S106" s="131">
        <f t="shared" ref="S106" si="195">S107+S142</f>
        <v>0</v>
      </c>
      <c r="T106" s="131">
        <f t="shared" ref="T106" si="196">T107+T142</f>
        <v>0</v>
      </c>
      <c r="U106" s="131">
        <f t="shared" ref="U106:V106" si="197">U107+U142</f>
        <v>223953</v>
      </c>
      <c r="V106" s="131">
        <f t="shared" si="197"/>
        <v>0</v>
      </c>
      <c r="W106" s="131">
        <f t="shared" ref="W106" si="198">W107+W142</f>
        <v>0</v>
      </c>
      <c r="X106" s="131">
        <f t="shared" ref="X106" si="199">X107+X142</f>
        <v>29722</v>
      </c>
      <c r="Y106" s="131">
        <f t="shared" ref="Y106:Z106" si="200">Y107+Y142</f>
        <v>0</v>
      </c>
      <c r="Z106" s="131">
        <f t="shared" si="200"/>
        <v>0</v>
      </c>
      <c r="AA106" s="131">
        <f t="shared" ref="AA106" si="201">AA107+AA142</f>
        <v>29722</v>
      </c>
      <c r="AB106" s="131">
        <f t="shared" ref="AB106" si="202">AB107+AB142</f>
        <v>0</v>
      </c>
      <c r="AC106" s="131">
        <f t="shared" ref="AC106:AD106" si="203">AC107+AC142</f>
        <v>0</v>
      </c>
      <c r="AD106" s="131">
        <f t="shared" si="203"/>
        <v>277000</v>
      </c>
      <c r="AE106" s="131">
        <f t="shared" ref="AE106" si="204">AE107+AE142</f>
        <v>0</v>
      </c>
      <c r="AF106" s="131">
        <f t="shared" ref="AF106" si="205">AF107+AF142</f>
        <v>0</v>
      </c>
      <c r="AG106" s="131">
        <f t="shared" ref="AG106:AH106" si="206">AG107+AG142</f>
        <v>11875</v>
      </c>
      <c r="AH106" s="131">
        <f t="shared" si="206"/>
        <v>0</v>
      </c>
      <c r="AI106" s="131">
        <f t="shared" ref="AI106" si="207">AI107+AI142</f>
        <v>1354</v>
      </c>
      <c r="AJ106" s="131">
        <f t="shared" ref="AJ106" si="208">AJ107+AJ142</f>
        <v>265125</v>
      </c>
      <c r="AK106" s="131">
        <f t="shared" ref="AK106:AL106" si="209">AK107+AK142</f>
        <v>0</v>
      </c>
      <c r="AL106" s="131">
        <f t="shared" si="209"/>
        <v>0</v>
      </c>
      <c r="AM106" s="131">
        <f t="shared" ref="AM106" si="210">AM107+AM142</f>
        <v>265125</v>
      </c>
      <c r="AN106" s="131">
        <f t="shared" ref="AN106" si="211">AN107+AN142</f>
        <v>0</v>
      </c>
      <c r="AO106" s="131">
        <f t="shared" ref="AO106:AP106" si="212">AO107+AO142</f>
        <v>0</v>
      </c>
      <c r="AP106" s="131">
        <f t="shared" si="212"/>
        <v>515000</v>
      </c>
      <c r="AQ106" s="131">
        <f t="shared" ref="AQ106" si="213">AQ107+AQ142</f>
        <v>0</v>
      </c>
      <c r="AR106" s="131">
        <f t="shared" ref="AR106" si="214">AR107+AR142</f>
        <v>0</v>
      </c>
      <c r="AS106" s="131">
        <f t="shared" ref="AS106:AT106" si="215">AS107+AS142</f>
        <v>515000</v>
      </c>
      <c r="AT106" s="131">
        <f t="shared" si="215"/>
        <v>0</v>
      </c>
      <c r="AU106" s="131">
        <f t="shared" ref="AU106" si="216">AU107+AU142</f>
        <v>0</v>
      </c>
      <c r="AV106" s="131">
        <f t="shared" ref="AV106" si="217">AV107+AV142</f>
        <v>792000</v>
      </c>
      <c r="AW106" s="131">
        <f t="shared" ref="AW106:AX106" si="218">AW107+AW142</f>
        <v>0</v>
      </c>
      <c r="AX106" s="131">
        <f t="shared" si="218"/>
        <v>0</v>
      </c>
      <c r="AY106" s="131">
        <f t="shared" ref="AY106" si="219">AY107+AY142</f>
        <v>88000</v>
      </c>
      <c r="AZ106" s="131">
        <f t="shared" ref="AZ106" si="220">AZ107+AZ142</f>
        <v>0</v>
      </c>
      <c r="BA106" s="131">
        <f t="shared" ref="BA106:BB106" si="221">BA107+BA142</f>
        <v>0</v>
      </c>
      <c r="BB106" s="131">
        <f t="shared" si="221"/>
        <v>53000</v>
      </c>
      <c r="BC106" s="131">
        <f t="shared" ref="BC106" si="222">BC107+BC142</f>
        <v>0</v>
      </c>
      <c r="BD106" s="131">
        <f t="shared" ref="BD106" si="223">BD107+BD142</f>
        <v>0</v>
      </c>
      <c r="BE106" s="131">
        <f t="shared" ref="BE106:BF106" si="224">BE107+BE142</f>
        <v>53000</v>
      </c>
      <c r="BF106" s="131">
        <f t="shared" si="224"/>
        <v>0</v>
      </c>
      <c r="BG106" s="131">
        <f t="shared" ref="BG106" si="225">BG107+BG142</f>
        <v>0</v>
      </c>
      <c r="BH106" s="131">
        <f t="shared" ref="BH106" si="226">BH107+BH142</f>
        <v>35000</v>
      </c>
      <c r="BI106" s="131">
        <f t="shared" ref="BI106:BJ106" si="227">BI107+BI142</f>
        <v>0</v>
      </c>
      <c r="BJ106" s="131">
        <f t="shared" si="227"/>
        <v>0</v>
      </c>
      <c r="BK106" s="131">
        <f t="shared" ref="BK106" si="228">BK107+BK142</f>
        <v>35000</v>
      </c>
      <c r="BL106" s="131">
        <f t="shared" ref="BL106" si="229">BL107+BL142</f>
        <v>0</v>
      </c>
      <c r="BM106" s="131">
        <f t="shared" ref="BM106" si="230">BM107+BM142</f>
        <v>0</v>
      </c>
      <c r="BN106" s="502"/>
      <c r="BP106" s="714"/>
    </row>
    <row r="107" spans="1:68" ht="23.65" customHeight="1">
      <c r="A107" s="84" t="s">
        <v>254</v>
      </c>
      <c r="B107" s="254" t="s">
        <v>415</v>
      </c>
      <c r="C107" s="83"/>
      <c r="D107" s="84"/>
      <c r="E107" s="84"/>
      <c r="F107" s="83"/>
      <c r="G107" s="108">
        <f t="shared" ref="G107:BM107" si="231">G108+G117+G122</f>
        <v>2788720</v>
      </c>
      <c r="H107" s="108">
        <f t="shared" si="231"/>
        <v>2626133</v>
      </c>
      <c r="I107" s="108"/>
      <c r="J107" s="108"/>
      <c r="K107" s="108"/>
      <c r="L107" s="108">
        <f t="shared" si="231"/>
        <v>195892</v>
      </c>
      <c r="M107" s="108">
        <f t="shared" si="231"/>
        <v>195892</v>
      </c>
      <c r="N107" s="899">
        <f t="shared" si="231"/>
        <v>792000</v>
      </c>
      <c r="O107" s="899">
        <f t="shared" si="231"/>
        <v>792000</v>
      </c>
      <c r="P107" s="899">
        <f t="shared" si="231"/>
        <v>0</v>
      </c>
      <c r="Q107" s="899">
        <f t="shared" si="231"/>
        <v>0</v>
      </c>
      <c r="R107" s="108">
        <f t="shared" si="231"/>
        <v>253675</v>
      </c>
      <c r="S107" s="108">
        <f t="shared" si="231"/>
        <v>0</v>
      </c>
      <c r="T107" s="108">
        <f t="shared" si="231"/>
        <v>0</v>
      </c>
      <c r="U107" s="108">
        <f t="shared" si="231"/>
        <v>223953</v>
      </c>
      <c r="V107" s="108">
        <f t="shared" si="231"/>
        <v>0</v>
      </c>
      <c r="W107" s="108">
        <f t="shared" si="231"/>
        <v>0</v>
      </c>
      <c r="X107" s="108">
        <f t="shared" si="231"/>
        <v>29722</v>
      </c>
      <c r="Y107" s="108">
        <f t="shared" si="231"/>
        <v>0</v>
      </c>
      <c r="Z107" s="108">
        <f t="shared" si="231"/>
        <v>0</v>
      </c>
      <c r="AA107" s="108">
        <f t="shared" si="231"/>
        <v>29722</v>
      </c>
      <c r="AB107" s="108">
        <f t="shared" si="231"/>
        <v>0</v>
      </c>
      <c r="AC107" s="108">
        <f t="shared" si="231"/>
        <v>0</v>
      </c>
      <c r="AD107" s="108">
        <f t="shared" si="231"/>
        <v>277000</v>
      </c>
      <c r="AE107" s="108">
        <f t="shared" si="231"/>
        <v>0</v>
      </c>
      <c r="AF107" s="108">
        <f t="shared" si="231"/>
        <v>0</v>
      </c>
      <c r="AG107" s="108">
        <f t="shared" si="231"/>
        <v>11875</v>
      </c>
      <c r="AH107" s="108">
        <f t="shared" si="231"/>
        <v>0</v>
      </c>
      <c r="AI107" s="108">
        <f t="shared" si="231"/>
        <v>1354</v>
      </c>
      <c r="AJ107" s="108">
        <f t="shared" si="231"/>
        <v>265125</v>
      </c>
      <c r="AK107" s="108">
        <f t="shared" si="231"/>
        <v>0</v>
      </c>
      <c r="AL107" s="108">
        <f t="shared" si="231"/>
        <v>0</v>
      </c>
      <c r="AM107" s="108">
        <f t="shared" si="231"/>
        <v>265125</v>
      </c>
      <c r="AN107" s="108">
        <f t="shared" si="231"/>
        <v>0</v>
      </c>
      <c r="AO107" s="108">
        <f t="shared" si="231"/>
        <v>0</v>
      </c>
      <c r="AP107" s="108">
        <f t="shared" si="231"/>
        <v>515000</v>
      </c>
      <c r="AQ107" s="108">
        <f t="shared" si="231"/>
        <v>0</v>
      </c>
      <c r="AR107" s="108">
        <f t="shared" si="231"/>
        <v>0</v>
      </c>
      <c r="AS107" s="108">
        <f t="shared" si="231"/>
        <v>515000</v>
      </c>
      <c r="AT107" s="108">
        <f t="shared" si="231"/>
        <v>0</v>
      </c>
      <c r="AU107" s="108">
        <f t="shared" si="231"/>
        <v>0</v>
      </c>
      <c r="AV107" s="108">
        <f t="shared" si="231"/>
        <v>792000</v>
      </c>
      <c r="AW107" s="108">
        <f t="shared" si="231"/>
        <v>0</v>
      </c>
      <c r="AX107" s="108">
        <f t="shared" si="231"/>
        <v>0</v>
      </c>
      <c r="AY107" s="614">
        <f t="shared" si="231"/>
        <v>0</v>
      </c>
      <c r="AZ107" s="108">
        <f t="shared" si="231"/>
        <v>0</v>
      </c>
      <c r="BA107" s="108">
        <f t="shared" si="231"/>
        <v>0</v>
      </c>
      <c r="BB107" s="108">
        <f>'b7-CT192'!BC96</f>
        <v>53000</v>
      </c>
      <c r="BC107" s="108">
        <f t="shared" si="231"/>
        <v>0</v>
      </c>
      <c r="BD107" s="108">
        <f t="shared" si="231"/>
        <v>0</v>
      </c>
      <c r="BE107" s="108">
        <f>BB107</f>
        <v>53000</v>
      </c>
      <c r="BF107" s="108">
        <f t="shared" si="231"/>
        <v>0</v>
      </c>
      <c r="BG107" s="108">
        <f t="shared" si="231"/>
        <v>0</v>
      </c>
      <c r="BH107" s="108">
        <f t="shared" si="231"/>
        <v>35000</v>
      </c>
      <c r="BI107" s="108">
        <f t="shared" si="231"/>
        <v>0</v>
      </c>
      <c r="BJ107" s="108">
        <f t="shared" si="231"/>
        <v>0</v>
      </c>
      <c r="BK107" s="108">
        <f t="shared" si="231"/>
        <v>35000</v>
      </c>
      <c r="BL107" s="108">
        <f t="shared" si="231"/>
        <v>0</v>
      </c>
      <c r="BM107" s="108">
        <f t="shared" si="231"/>
        <v>0</v>
      </c>
      <c r="BN107" s="501"/>
      <c r="BP107" s="645">
        <f>792000+88000</f>
        <v>880000</v>
      </c>
    </row>
    <row r="108" spans="1:68" ht="25.5" customHeight="1">
      <c r="A108" s="122">
        <v>1</v>
      </c>
      <c r="B108" s="141" t="s">
        <v>404</v>
      </c>
      <c r="C108" s="141"/>
      <c r="D108" s="122"/>
      <c r="E108" s="122"/>
      <c r="F108" s="142"/>
      <c r="G108" s="113">
        <f>G109</f>
        <v>1797427</v>
      </c>
      <c r="H108" s="113">
        <f t="shared" ref="H108:AX110" si="232">H109</f>
        <v>1746133</v>
      </c>
      <c r="I108" s="113"/>
      <c r="J108" s="113"/>
      <c r="K108" s="113"/>
      <c r="L108" s="113">
        <f t="shared" si="232"/>
        <v>195892</v>
      </c>
      <c r="M108" s="113">
        <f t="shared" si="232"/>
        <v>195892</v>
      </c>
      <c r="N108" s="914">
        <f t="shared" si="232"/>
        <v>0</v>
      </c>
      <c r="O108" s="914">
        <f t="shared" si="232"/>
        <v>0</v>
      </c>
      <c r="P108" s="914">
        <f t="shared" si="232"/>
        <v>0</v>
      </c>
      <c r="Q108" s="914">
        <f t="shared" si="232"/>
        <v>0</v>
      </c>
      <c r="R108" s="603">
        <f t="shared" si="232"/>
        <v>253675</v>
      </c>
      <c r="S108" s="113">
        <f t="shared" si="232"/>
        <v>0</v>
      </c>
      <c r="T108" s="113">
        <f t="shared" si="232"/>
        <v>0</v>
      </c>
      <c r="U108" s="113">
        <f t="shared" si="232"/>
        <v>223953</v>
      </c>
      <c r="V108" s="113">
        <f t="shared" si="232"/>
        <v>0</v>
      </c>
      <c r="W108" s="113">
        <f t="shared" si="232"/>
        <v>0</v>
      </c>
      <c r="X108" s="113">
        <f t="shared" si="232"/>
        <v>29722</v>
      </c>
      <c r="Y108" s="113">
        <f t="shared" si="232"/>
        <v>0</v>
      </c>
      <c r="Z108" s="113">
        <f t="shared" si="232"/>
        <v>0</v>
      </c>
      <c r="AA108" s="113">
        <f t="shared" si="232"/>
        <v>29722</v>
      </c>
      <c r="AB108" s="113">
        <f t="shared" si="232"/>
        <v>0</v>
      </c>
      <c r="AC108" s="113">
        <f t="shared" si="232"/>
        <v>0</v>
      </c>
      <c r="AD108" s="113">
        <f t="shared" si="232"/>
        <v>0</v>
      </c>
      <c r="AE108" s="113">
        <f t="shared" si="232"/>
        <v>0</v>
      </c>
      <c r="AF108" s="113">
        <f t="shared" si="232"/>
        <v>0</v>
      </c>
      <c r="AG108" s="113">
        <f t="shared" si="232"/>
        <v>0</v>
      </c>
      <c r="AH108" s="113">
        <f t="shared" si="232"/>
        <v>0</v>
      </c>
      <c r="AI108" s="113">
        <f t="shared" si="232"/>
        <v>0</v>
      </c>
      <c r="AJ108" s="113">
        <f t="shared" si="232"/>
        <v>0</v>
      </c>
      <c r="AK108" s="113">
        <f t="shared" si="232"/>
        <v>0</v>
      </c>
      <c r="AL108" s="113">
        <f t="shared" si="232"/>
        <v>0</v>
      </c>
      <c r="AM108" s="113">
        <f t="shared" si="232"/>
        <v>0</v>
      </c>
      <c r="AN108" s="113">
        <f t="shared" si="232"/>
        <v>0</v>
      </c>
      <c r="AO108" s="113">
        <f t="shared" si="232"/>
        <v>0</v>
      </c>
      <c r="AP108" s="113">
        <f t="shared" si="232"/>
        <v>0</v>
      </c>
      <c r="AQ108" s="113">
        <f t="shared" si="232"/>
        <v>0</v>
      </c>
      <c r="AR108" s="113">
        <f t="shared" si="232"/>
        <v>0</v>
      </c>
      <c r="AS108" s="113">
        <f t="shared" si="232"/>
        <v>0</v>
      </c>
      <c r="AT108" s="113">
        <f t="shared" si="232"/>
        <v>0</v>
      </c>
      <c r="AU108" s="113">
        <f t="shared" si="232"/>
        <v>0</v>
      </c>
      <c r="AV108" s="541">
        <f t="shared" si="232"/>
        <v>0</v>
      </c>
      <c r="AW108" s="113">
        <f t="shared" si="232"/>
        <v>0</v>
      </c>
      <c r="AX108" s="113">
        <f t="shared" si="232"/>
        <v>0</v>
      </c>
      <c r="AY108" s="624"/>
      <c r="AZ108" s="113"/>
      <c r="BA108" s="113"/>
      <c r="BB108" s="603"/>
      <c r="BC108" s="603"/>
      <c r="BD108" s="603"/>
      <c r="BE108" s="502">
        <f t="shared" ref="BE108:BE122" si="233">BB108</f>
        <v>0</v>
      </c>
      <c r="BF108" s="603"/>
      <c r="BG108" s="603"/>
      <c r="BH108" s="644">
        <f>AY108-BB108+O108*0.1/0.9</f>
        <v>0</v>
      </c>
      <c r="BI108" s="603"/>
      <c r="BJ108" s="603"/>
      <c r="BK108" s="644">
        <f t="shared" ref="BK108:BK122" si="234">BH108</f>
        <v>0</v>
      </c>
      <c r="BL108" s="603"/>
      <c r="BM108" s="603"/>
      <c r="BN108" s="603"/>
      <c r="BP108" s="645"/>
    </row>
    <row r="109" spans="1:68" ht="14.1" customHeight="1">
      <c r="A109" s="84"/>
      <c r="B109" s="254" t="s">
        <v>30</v>
      </c>
      <c r="C109" s="254"/>
      <c r="D109" s="84"/>
      <c r="E109" s="84"/>
      <c r="F109" s="83"/>
      <c r="G109" s="108">
        <f>G110</f>
        <v>1797427</v>
      </c>
      <c r="H109" s="108">
        <f t="shared" si="232"/>
        <v>1746133</v>
      </c>
      <c r="I109" s="108"/>
      <c r="J109" s="108"/>
      <c r="K109" s="108"/>
      <c r="L109" s="108">
        <f t="shared" si="232"/>
        <v>195892</v>
      </c>
      <c r="M109" s="108">
        <f t="shared" si="232"/>
        <v>195892</v>
      </c>
      <c r="N109" s="899">
        <f t="shared" si="232"/>
        <v>0</v>
      </c>
      <c r="O109" s="899">
        <f t="shared" si="232"/>
        <v>0</v>
      </c>
      <c r="P109" s="899">
        <f t="shared" si="232"/>
        <v>0</v>
      </c>
      <c r="Q109" s="899">
        <f t="shared" si="232"/>
        <v>0</v>
      </c>
      <c r="R109" s="501">
        <f t="shared" si="232"/>
        <v>253675</v>
      </c>
      <c r="S109" s="108">
        <f t="shared" si="232"/>
        <v>0</v>
      </c>
      <c r="T109" s="108">
        <f t="shared" si="232"/>
        <v>0</v>
      </c>
      <c r="U109" s="108">
        <f t="shared" si="232"/>
        <v>223953</v>
      </c>
      <c r="V109" s="108">
        <f t="shared" si="232"/>
        <v>0</v>
      </c>
      <c r="W109" s="108">
        <f t="shared" si="232"/>
        <v>0</v>
      </c>
      <c r="X109" s="108">
        <f t="shared" si="232"/>
        <v>29722</v>
      </c>
      <c r="Y109" s="108">
        <f t="shared" si="232"/>
        <v>0</v>
      </c>
      <c r="Z109" s="108">
        <f t="shared" si="232"/>
        <v>0</v>
      </c>
      <c r="AA109" s="108">
        <f t="shared" si="232"/>
        <v>29722</v>
      </c>
      <c r="AB109" s="108">
        <f t="shared" si="232"/>
        <v>0</v>
      </c>
      <c r="AC109" s="108">
        <f t="shared" si="232"/>
        <v>0</v>
      </c>
      <c r="AD109" s="108">
        <f t="shared" si="232"/>
        <v>0</v>
      </c>
      <c r="AE109" s="108">
        <f t="shared" si="232"/>
        <v>0</v>
      </c>
      <c r="AF109" s="108">
        <f t="shared" si="232"/>
        <v>0</v>
      </c>
      <c r="AG109" s="108">
        <f t="shared" si="232"/>
        <v>0</v>
      </c>
      <c r="AH109" s="108">
        <f t="shared" si="232"/>
        <v>0</v>
      </c>
      <c r="AI109" s="108">
        <f t="shared" si="232"/>
        <v>0</v>
      </c>
      <c r="AJ109" s="108">
        <f t="shared" si="232"/>
        <v>0</v>
      </c>
      <c r="AK109" s="108">
        <f t="shared" si="232"/>
        <v>0</v>
      </c>
      <c r="AL109" s="108">
        <f t="shared" si="232"/>
        <v>0</v>
      </c>
      <c r="AM109" s="108">
        <f t="shared" si="232"/>
        <v>0</v>
      </c>
      <c r="AN109" s="108">
        <f t="shared" si="232"/>
        <v>0</v>
      </c>
      <c r="AO109" s="108">
        <f t="shared" si="232"/>
        <v>0</v>
      </c>
      <c r="AP109" s="108">
        <f t="shared" si="232"/>
        <v>0</v>
      </c>
      <c r="AQ109" s="108">
        <f t="shared" si="232"/>
        <v>0</v>
      </c>
      <c r="AR109" s="108">
        <f t="shared" si="232"/>
        <v>0</v>
      </c>
      <c r="AS109" s="108">
        <f t="shared" si="232"/>
        <v>0</v>
      </c>
      <c r="AT109" s="108">
        <f t="shared" si="232"/>
        <v>0</v>
      </c>
      <c r="AU109" s="108">
        <f t="shared" si="232"/>
        <v>0</v>
      </c>
      <c r="AV109" s="471">
        <f t="shared" si="232"/>
        <v>0</v>
      </c>
      <c r="AW109" s="108">
        <f t="shared" si="232"/>
        <v>0</v>
      </c>
      <c r="AX109" s="108">
        <f t="shared" si="232"/>
        <v>0</v>
      </c>
      <c r="AY109" s="614"/>
      <c r="AZ109" s="108"/>
      <c r="BA109" s="108"/>
      <c r="BB109" s="501"/>
      <c r="BC109" s="501"/>
      <c r="BD109" s="501"/>
      <c r="BE109" s="502">
        <f t="shared" si="233"/>
        <v>0</v>
      </c>
      <c r="BF109" s="501"/>
      <c r="BG109" s="501"/>
      <c r="BH109" s="501"/>
      <c r="BI109" s="501"/>
      <c r="BJ109" s="501"/>
      <c r="BK109" s="644">
        <f t="shared" si="234"/>
        <v>0</v>
      </c>
      <c r="BL109" s="501"/>
      <c r="BM109" s="501"/>
      <c r="BN109" s="501"/>
      <c r="BP109" s="645">
        <f t="shared" ref="BP109:BP143" si="235">BH109+BB109+AP109+AD109+R109</f>
        <v>253675</v>
      </c>
    </row>
    <row r="110" spans="1:68" ht="34.15" customHeight="1">
      <c r="A110" s="84" t="s">
        <v>29</v>
      </c>
      <c r="B110" s="192" t="s">
        <v>256</v>
      </c>
      <c r="C110" s="192"/>
      <c r="D110" s="84"/>
      <c r="E110" s="84"/>
      <c r="F110" s="83"/>
      <c r="G110" s="108">
        <f>G111</f>
        <v>1797427</v>
      </c>
      <c r="H110" s="108">
        <f t="shared" si="232"/>
        <v>1746133</v>
      </c>
      <c r="I110" s="108"/>
      <c r="J110" s="108"/>
      <c r="K110" s="108"/>
      <c r="L110" s="108">
        <f t="shared" si="232"/>
        <v>195892</v>
      </c>
      <c r="M110" s="108">
        <f t="shared" si="232"/>
        <v>195892</v>
      </c>
      <c r="N110" s="899">
        <f t="shared" si="232"/>
        <v>0</v>
      </c>
      <c r="O110" s="899">
        <f t="shared" si="232"/>
        <v>0</v>
      </c>
      <c r="P110" s="899">
        <f t="shared" si="232"/>
        <v>0</v>
      </c>
      <c r="Q110" s="899">
        <f t="shared" si="232"/>
        <v>0</v>
      </c>
      <c r="R110" s="501">
        <f t="shared" si="232"/>
        <v>253675</v>
      </c>
      <c r="S110" s="108">
        <f t="shared" si="232"/>
        <v>0</v>
      </c>
      <c r="T110" s="108">
        <f t="shared" si="232"/>
        <v>0</v>
      </c>
      <c r="U110" s="108">
        <f t="shared" si="232"/>
        <v>223953</v>
      </c>
      <c r="V110" s="108">
        <f t="shared" si="232"/>
        <v>0</v>
      </c>
      <c r="W110" s="108">
        <f t="shared" si="232"/>
        <v>0</v>
      </c>
      <c r="X110" s="108">
        <f t="shared" si="232"/>
        <v>29722</v>
      </c>
      <c r="Y110" s="108">
        <f t="shared" si="232"/>
        <v>0</v>
      </c>
      <c r="Z110" s="108">
        <f t="shared" si="232"/>
        <v>0</v>
      </c>
      <c r="AA110" s="108">
        <f t="shared" si="232"/>
        <v>29722</v>
      </c>
      <c r="AB110" s="108">
        <f t="shared" si="232"/>
        <v>0</v>
      </c>
      <c r="AC110" s="108">
        <f t="shared" si="232"/>
        <v>0</v>
      </c>
      <c r="AD110" s="108">
        <f t="shared" si="232"/>
        <v>0</v>
      </c>
      <c r="AE110" s="108">
        <f t="shared" si="232"/>
        <v>0</v>
      </c>
      <c r="AF110" s="108">
        <f t="shared" si="232"/>
        <v>0</v>
      </c>
      <c r="AG110" s="108">
        <f t="shared" si="232"/>
        <v>0</v>
      </c>
      <c r="AH110" s="108">
        <f t="shared" si="232"/>
        <v>0</v>
      </c>
      <c r="AI110" s="108">
        <f t="shared" si="232"/>
        <v>0</v>
      </c>
      <c r="AJ110" s="108">
        <f t="shared" si="232"/>
        <v>0</v>
      </c>
      <c r="AK110" s="108">
        <f t="shared" si="232"/>
        <v>0</v>
      </c>
      <c r="AL110" s="108">
        <f t="shared" si="232"/>
        <v>0</v>
      </c>
      <c r="AM110" s="108">
        <f t="shared" si="232"/>
        <v>0</v>
      </c>
      <c r="AN110" s="108">
        <f t="shared" si="232"/>
        <v>0</v>
      </c>
      <c r="AO110" s="108">
        <f t="shared" si="232"/>
        <v>0</v>
      </c>
      <c r="AP110" s="108">
        <f t="shared" si="232"/>
        <v>0</v>
      </c>
      <c r="AQ110" s="108">
        <f t="shared" si="232"/>
        <v>0</v>
      </c>
      <c r="AR110" s="108">
        <f t="shared" si="232"/>
        <v>0</v>
      </c>
      <c r="AS110" s="108">
        <f t="shared" si="232"/>
        <v>0</v>
      </c>
      <c r="AT110" s="108">
        <f t="shared" si="232"/>
        <v>0</v>
      </c>
      <c r="AU110" s="108">
        <f t="shared" si="232"/>
        <v>0</v>
      </c>
      <c r="AV110" s="471">
        <f t="shared" si="232"/>
        <v>0</v>
      </c>
      <c r="AW110" s="108">
        <f t="shared" si="232"/>
        <v>0</v>
      </c>
      <c r="AX110" s="108">
        <f t="shared" si="232"/>
        <v>0</v>
      </c>
      <c r="AY110" s="614"/>
      <c r="AZ110" s="108"/>
      <c r="BA110" s="108"/>
      <c r="BB110" s="501"/>
      <c r="BC110" s="501"/>
      <c r="BD110" s="501"/>
      <c r="BE110" s="502">
        <f t="shared" si="233"/>
        <v>0</v>
      </c>
      <c r="BF110" s="501"/>
      <c r="BG110" s="501"/>
      <c r="BH110" s="501"/>
      <c r="BI110" s="501"/>
      <c r="BJ110" s="501"/>
      <c r="BK110" s="644">
        <f t="shared" si="234"/>
        <v>0</v>
      </c>
      <c r="BL110" s="501"/>
      <c r="BM110" s="501"/>
      <c r="BN110" s="501"/>
      <c r="BP110" s="645">
        <f t="shared" si="235"/>
        <v>253675</v>
      </c>
    </row>
    <row r="111" spans="1:68" ht="14.1" customHeight="1">
      <c r="A111" s="118"/>
      <c r="B111" s="203" t="s">
        <v>25</v>
      </c>
      <c r="C111" s="203"/>
      <c r="D111" s="118"/>
      <c r="E111" s="118"/>
      <c r="F111" s="138"/>
      <c r="G111" s="139">
        <f>SUM(G112:G114)</f>
        <v>1797427</v>
      </c>
      <c r="H111" s="139">
        <f t="shared" ref="H111:AX111" si="236">SUM(H112:H114)</f>
        <v>1746133</v>
      </c>
      <c r="I111" s="139"/>
      <c r="J111" s="139"/>
      <c r="K111" s="139"/>
      <c r="L111" s="139">
        <f t="shared" si="236"/>
        <v>195892</v>
      </c>
      <c r="M111" s="139">
        <f t="shared" si="236"/>
        <v>195892</v>
      </c>
      <c r="N111" s="915">
        <f t="shared" si="236"/>
        <v>0</v>
      </c>
      <c r="O111" s="915">
        <f t="shared" si="236"/>
        <v>0</v>
      </c>
      <c r="P111" s="915">
        <f t="shared" si="236"/>
        <v>0</v>
      </c>
      <c r="Q111" s="915">
        <f t="shared" si="236"/>
        <v>0</v>
      </c>
      <c r="R111" s="507">
        <f t="shared" si="236"/>
        <v>253675</v>
      </c>
      <c r="S111" s="139">
        <f t="shared" si="236"/>
        <v>0</v>
      </c>
      <c r="T111" s="139">
        <f t="shared" si="236"/>
        <v>0</v>
      </c>
      <c r="U111" s="139">
        <f t="shared" si="236"/>
        <v>223953</v>
      </c>
      <c r="V111" s="139">
        <f t="shared" si="236"/>
        <v>0</v>
      </c>
      <c r="W111" s="139">
        <f t="shared" si="236"/>
        <v>0</v>
      </c>
      <c r="X111" s="139">
        <f t="shared" si="236"/>
        <v>29722</v>
      </c>
      <c r="Y111" s="139">
        <f t="shared" si="236"/>
        <v>0</v>
      </c>
      <c r="Z111" s="139">
        <f t="shared" si="236"/>
        <v>0</v>
      </c>
      <c r="AA111" s="139">
        <f t="shared" si="236"/>
        <v>29722</v>
      </c>
      <c r="AB111" s="139">
        <f t="shared" si="236"/>
        <v>0</v>
      </c>
      <c r="AC111" s="139">
        <f t="shared" si="236"/>
        <v>0</v>
      </c>
      <c r="AD111" s="139">
        <f t="shared" si="236"/>
        <v>0</v>
      </c>
      <c r="AE111" s="139">
        <f t="shared" si="236"/>
        <v>0</v>
      </c>
      <c r="AF111" s="139">
        <f t="shared" si="236"/>
        <v>0</v>
      </c>
      <c r="AG111" s="139">
        <f t="shared" si="236"/>
        <v>0</v>
      </c>
      <c r="AH111" s="139">
        <f t="shared" si="236"/>
        <v>0</v>
      </c>
      <c r="AI111" s="139">
        <f t="shared" si="236"/>
        <v>0</v>
      </c>
      <c r="AJ111" s="139">
        <f t="shared" si="236"/>
        <v>0</v>
      </c>
      <c r="AK111" s="139">
        <f t="shared" si="236"/>
        <v>0</v>
      </c>
      <c r="AL111" s="139">
        <f t="shared" si="236"/>
        <v>0</v>
      </c>
      <c r="AM111" s="139">
        <f t="shared" si="236"/>
        <v>0</v>
      </c>
      <c r="AN111" s="139">
        <f t="shared" si="236"/>
        <v>0</v>
      </c>
      <c r="AO111" s="139">
        <f t="shared" si="236"/>
        <v>0</v>
      </c>
      <c r="AP111" s="139">
        <f t="shared" si="236"/>
        <v>0</v>
      </c>
      <c r="AQ111" s="139">
        <f t="shared" si="236"/>
        <v>0</v>
      </c>
      <c r="AR111" s="139">
        <f t="shared" si="236"/>
        <v>0</v>
      </c>
      <c r="AS111" s="139">
        <f t="shared" si="236"/>
        <v>0</v>
      </c>
      <c r="AT111" s="139">
        <f t="shared" si="236"/>
        <v>0</v>
      </c>
      <c r="AU111" s="139">
        <f t="shared" si="236"/>
        <v>0</v>
      </c>
      <c r="AV111" s="478">
        <f t="shared" si="236"/>
        <v>0</v>
      </c>
      <c r="AW111" s="139">
        <f t="shared" si="236"/>
        <v>0</v>
      </c>
      <c r="AX111" s="139">
        <f t="shared" si="236"/>
        <v>0</v>
      </c>
      <c r="AY111" s="617"/>
      <c r="AZ111" s="139"/>
      <c r="BA111" s="139"/>
      <c r="BB111" s="507"/>
      <c r="BC111" s="507"/>
      <c r="BD111" s="507"/>
      <c r="BE111" s="502">
        <f t="shared" si="233"/>
        <v>0</v>
      </c>
      <c r="BF111" s="507"/>
      <c r="BG111" s="507"/>
      <c r="BH111" s="507"/>
      <c r="BI111" s="507"/>
      <c r="BJ111" s="507"/>
      <c r="BK111" s="644">
        <f t="shared" si="234"/>
        <v>0</v>
      </c>
      <c r="BL111" s="507"/>
      <c r="BM111" s="507"/>
      <c r="BN111" s="507"/>
      <c r="BP111" s="645">
        <f t="shared" si="235"/>
        <v>253675</v>
      </c>
    </row>
    <row r="112" spans="1:68" ht="54">
      <c r="A112" s="122">
        <v>1</v>
      </c>
      <c r="B112" s="141" t="s">
        <v>206</v>
      </c>
      <c r="C112" s="142"/>
      <c r="D112" s="122" t="s">
        <v>207</v>
      </c>
      <c r="E112" s="122" t="s">
        <v>208</v>
      </c>
      <c r="F112" s="142" t="s">
        <v>209</v>
      </c>
      <c r="G112" s="110">
        <v>929608</v>
      </c>
      <c r="H112" s="114">
        <v>927981</v>
      </c>
      <c r="I112" s="114"/>
      <c r="J112" s="114"/>
      <c r="K112" s="114"/>
      <c r="L112" s="115"/>
      <c r="M112" s="114"/>
      <c r="N112" s="916"/>
      <c r="O112" s="892"/>
      <c r="P112" s="916"/>
      <c r="Q112" s="892"/>
      <c r="R112" s="508">
        <v>1000</v>
      </c>
      <c r="S112" s="115"/>
      <c r="T112" s="114"/>
      <c r="U112" s="114">
        <v>1000</v>
      </c>
      <c r="V112" s="115"/>
      <c r="W112" s="114"/>
      <c r="X112" s="113">
        <f>R112-U112</f>
        <v>0</v>
      </c>
      <c r="Y112" s="113"/>
      <c r="Z112" s="113"/>
      <c r="AA112" s="115"/>
      <c r="AB112" s="115"/>
      <c r="AC112" s="114"/>
      <c r="AD112" s="113"/>
      <c r="AE112" s="115"/>
      <c r="AF112" s="143"/>
      <c r="AG112" s="115"/>
      <c r="AH112" s="115"/>
      <c r="AI112" s="115"/>
      <c r="AJ112" s="110"/>
      <c r="AK112" s="115"/>
      <c r="AL112" s="114"/>
      <c r="AM112" s="115"/>
      <c r="AN112" s="114"/>
      <c r="AO112" s="115"/>
      <c r="AP112" s="144"/>
      <c r="AQ112" s="115"/>
      <c r="AR112" s="110"/>
      <c r="AS112" s="113"/>
      <c r="AT112" s="113"/>
      <c r="AU112" s="113"/>
      <c r="AV112" s="479"/>
      <c r="AW112" s="110"/>
      <c r="AX112" s="110"/>
      <c r="AY112" s="618"/>
      <c r="AZ112" s="110"/>
      <c r="BA112" s="110"/>
      <c r="BB112" s="526"/>
      <c r="BC112" s="526"/>
      <c r="BD112" s="526"/>
      <c r="BE112" s="502">
        <f t="shared" si="233"/>
        <v>0</v>
      </c>
      <c r="BF112" s="526"/>
      <c r="BG112" s="526"/>
      <c r="BH112" s="526"/>
      <c r="BI112" s="526"/>
      <c r="BJ112" s="526"/>
      <c r="BK112" s="644">
        <f t="shared" si="234"/>
        <v>0</v>
      </c>
      <c r="BL112" s="526"/>
      <c r="BM112" s="526"/>
      <c r="BN112" s="526"/>
      <c r="BP112" s="645">
        <f t="shared" si="235"/>
        <v>1000</v>
      </c>
    </row>
    <row r="113" spans="1:68" ht="36">
      <c r="A113" s="122">
        <v>2</v>
      </c>
      <c r="B113" s="141" t="s">
        <v>265</v>
      </c>
      <c r="C113" s="142"/>
      <c r="D113" s="122" t="s">
        <v>210</v>
      </c>
      <c r="E113" s="122" t="s">
        <v>175</v>
      </c>
      <c r="F113" s="142" t="s">
        <v>211</v>
      </c>
      <c r="G113" s="110">
        <v>395146</v>
      </c>
      <c r="H113" s="110">
        <v>345479</v>
      </c>
      <c r="I113" s="110"/>
      <c r="J113" s="110"/>
      <c r="K113" s="110"/>
      <c r="L113" s="110">
        <f>M113</f>
        <v>195892</v>
      </c>
      <c r="M113" s="114">
        <v>195892</v>
      </c>
      <c r="N113" s="892"/>
      <c r="O113" s="892"/>
      <c r="P113" s="916"/>
      <c r="Q113" s="892"/>
      <c r="R113" s="508">
        <v>129560</v>
      </c>
      <c r="S113" s="115"/>
      <c r="T113" s="114"/>
      <c r="U113" s="114">
        <v>99838</v>
      </c>
      <c r="V113" s="115"/>
      <c r="W113" s="114"/>
      <c r="X113" s="113">
        <f t="shared" ref="X113:X116" si="237">R113-U113</f>
        <v>29722</v>
      </c>
      <c r="Y113" s="113"/>
      <c r="Z113" s="113"/>
      <c r="AA113" s="113">
        <v>29722</v>
      </c>
      <c r="AB113" s="115"/>
      <c r="AC113" s="114"/>
      <c r="AD113" s="113"/>
      <c r="AE113" s="115"/>
      <c r="AF113" s="143"/>
      <c r="AG113" s="115"/>
      <c r="AH113" s="115"/>
      <c r="AI113" s="115"/>
      <c r="AJ113" s="110"/>
      <c r="AK113" s="115"/>
      <c r="AL113" s="114"/>
      <c r="AM113" s="115"/>
      <c r="AN113" s="114"/>
      <c r="AO113" s="115"/>
      <c r="AP113" s="144"/>
      <c r="AQ113" s="115"/>
      <c r="AR113" s="110"/>
      <c r="AS113" s="113"/>
      <c r="AT113" s="113"/>
      <c r="AU113" s="113"/>
      <c r="AV113" s="479"/>
      <c r="AW113" s="110"/>
      <c r="AX113" s="110"/>
      <c r="AY113" s="618"/>
      <c r="AZ113" s="110"/>
      <c r="BA113" s="110"/>
      <c r="BB113" s="526"/>
      <c r="BC113" s="526"/>
      <c r="BD113" s="526"/>
      <c r="BE113" s="502">
        <f t="shared" si="233"/>
        <v>0</v>
      </c>
      <c r="BF113" s="526"/>
      <c r="BG113" s="526"/>
      <c r="BH113" s="526"/>
      <c r="BI113" s="526"/>
      <c r="BJ113" s="526"/>
      <c r="BK113" s="644">
        <f t="shared" si="234"/>
        <v>0</v>
      </c>
      <c r="BL113" s="526"/>
      <c r="BM113" s="526"/>
      <c r="BN113" s="526"/>
      <c r="BP113" s="645">
        <f t="shared" si="235"/>
        <v>129560</v>
      </c>
    </row>
    <row r="114" spans="1:68" ht="35.1" customHeight="1">
      <c r="A114" s="122">
        <v>3</v>
      </c>
      <c r="B114" s="141" t="s">
        <v>212</v>
      </c>
      <c r="C114" s="142"/>
      <c r="D114" s="122" t="s">
        <v>213</v>
      </c>
      <c r="E114" s="122" t="s">
        <v>214</v>
      </c>
      <c r="F114" s="142" t="s">
        <v>215</v>
      </c>
      <c r="G114" s="110">
        <v>472673</v>
      </c>
      <c r="H114" s="110">
        <v>472673</v>
      </c>
      <c r="I114" s="110"/>
      <c r="J114" s="110"/>
      <c r="K114" s="110"/>
      <c r="L114" s="115"/>
      <c r="M114" s="114"/>
      <c r="N114" s="916"/>
      <c r="O114" s="892"/>
      <c r="P114" s="916"/>
      <c r="Q114" s="892"/>
      <c r="R114" s="508">
        <f>R115+R116</f>
        <v>123115</v>
      </c>
      <c r="S114" s="115"/>
      <c r="T114" s="114"/>
      <c r="U114" s="114">
        <f>U115+U116</f>
        <v>123115</v>
      </c>
      <c r="V114" s="115"/>
      <c r="W114" s="114"/>
      <c r="X114" s="113">
        <f t="shared" si="237"/>
        <v>0</v>
      </c>
      <c r="Y114" s="113"/>
      <c r="Z114" s="113"/>
      <c r="AA114" s="115"/>
      <c r="AB114" s="115"/>
      <c r="AC114" s="114"/>
      <c r="AD114" s="113"/>
      <c r="AE114" s="115"/>
      <c r="AF114" s="143"/>
      <c r="AG114" s="115"/>
      <c r="AH114" s="115"/>
      <c r="AI114" s="115"/>
      <c r="AJ114" s="110"/>
      <c r="AK114" s="115"/>
      <c r="AL114" s="114"/>
      <c r="AM114" s="115"/>
      <c r="AN114" s="114"/>
      <c r="AO114" s="115"/>
      <c r="AP114" s="144"/>
      <c r="AQ114" s="115"/>
      <c r="AR114" s="110"/>
      <c r="AS114" s="113"/>
      <c r="AT114" s="113"/>
      <c r="AU114" s="113"/>
      <c r="AV114" s="480"/>
      <c r="AW114" s="110"/>
      <c r="AX114" s="110"/>
      <c r="AY114" s="618"/>
      <c r="AZ114" s="110"/>
      <c r="BA114" s="110"/>
      <c r="BB114" s="526"/>
      <c r="BC114" s="526"/>
      <c r="BD114" s="526"/>
      <c r="BE114" s="502">
        <f t="shared" si="233"/>
        <v>0</v>
      </c>
      <c r="BF114" s="526"/>
      <c r="BG114" s="526"/>
      <c r="BH114" s="526"/>
      <c r="BI114" s="526"/>
      <c r="BJ114" s="526"/>
      <c r="BK114" s="644">
        <f t="shared" si="234"/>
        <v>0</v>
      </c>
      <c r="BL114" s="526"/>
      <c r="BM114" s="526"/>
      <c r="BN114" s="526"/>
      <c r="BP114" s="645">
        <f t="shared" si="235"/>
        <v>123115</v>
      </c>
    </row>
    <row r="115" spans="1:68" ht="31.15" customHeight="1">
      <c r="A115" s="146" t="s">
        <v>218</v>
      </c>
      <c r="B115" s="141" t="s">
        <v>216</v>
      </c>
      <c r="C115" s="142"/>
      <c r="D115" s="122"/>
      <c r="E115" s="122"/>
      <c r="F115" s="142"/>
      <c r="G115" s="115"/>
      <c r="H115" s="114"/>
      <c r="I115" s="114"/>
      <c r="J115" s="114"/>
      <c r="K115" s="114"/>
      <c r="L115" s="115"/>
      <c r="M115" s="114"/>
      <c r="N115" s="916"/>
      <c r="O115" s="892"/>
      <c r="P115" s="916"/>
      <c r="Q115" s="892"/>
      <c r="R115" s="508">
        <v>103115</v>
      </c>
      <c r="S115" s="115"/>
      <c r="T115" s="114"/>
      <c r="U115" s="114">
        <v>103115</v>
      </c>
      <c r="V115" s="115"/>
      <c r="W115" s="114"/>
      <c r="X115" s="113">
        <f t="shared" si="237"/>
        <v>0</v>
      </c>
      <c r="Y115" s="113"/>
      <c r="Z115" s="113"/>
      <c r="AA115" s="115"/>
      <c r="AB115" s="115"/>
      <c r="AC115" s="114"/>
      <c r="AD115" s="113"/>
      <c r="AE115" s="115"/>
      <c r="AF115" s="143"/>
      <c r="AG115" s="115"/>
      <c r="AH115" s="115"/>
      <c r="AI115" s="115"/>
      <c r="AJ115" s="110"/>
      <c r="AK115" s="115"/>
      <c r="AL115" s="114"/>
      <c r="AM115" s="115"/>
      <c r="AN115" s="114"/>
      <c r="AO115" s="115"/>
      <c r="AP115" s="144"/>
      <c r="AQ115" s="115"/>
      <c r="AR115" s="110"/>
      <c r="AS115" s="113"/>
      <c r="AT115" s="113"/>
      <c r="AU115" s="113"/>
      <c r="AV115" s="480"/>
      <c r="AW115" s="110"/>
      <c r="AX115" s="110"/>
      <c r="AY115" s="618"/>
      <c r="AZ115" s="110"/>
      <c r="BA115" s="110"/>
      <c r="BB115" s="526"/>
      <c r="BC115" s="526"/>
      <c r="BD115" s="526"/>
      <c r="BE115" s="502">
        <f t="shared" si="233"/>
        <v>0</v>
      </c>
      <c r="BF115" s="526"/>
      <c r="BG115" s="526"/>
      <c r="BH115" s="526"/>
      <c r="BI115" s="526"/>
      <c r="BJ115" s="526"/>
      <c r="BK115" s="644">
        <f t="shared" si="234"/>
        <v>0</v>
      </c>
      <c r="BL115" s="526"/>
      <c r="BM115" s="526"/>
      <c r="BN115" s="526"/>
      <c r="BP115" s="645">
        <f t="shared" si="235"/>
        <v>103115</v>
      </c>
    </row>
    <row r="116" spans="1:68" ht="28.15" customHeight="1">
      <c r="A116" s="146" t="s">
        <v>218</v>
      </c>
      <c r="B116" s="141" t="s">
        <v>217</v>
      </c>
      <c r="C116" s="142"/>
      <c r="D116" s="122"/>
      <c r="E116" s="122"/>
      <c r="F116" s="142"/>
      <c r="G116" s="115"/>
      <c r="H116" s="114"/>
      <c r="I116" s="114"/>
      <c r="J116" s="114"/>
      <c r="K116" s="114"/>
      <c r="L116" s="115"/>
      <c r="M116" s="114"/>
      <c r="N116" s="916"/>
      <c r="O116" s="892"/>
      <c r="P116" s="916"/>
      <c r="Q116" s="892"/>
      <c r="R116" s="508">
        <v>20000</v>
      </c>
      <c r="S116" s="115"/>
      <c r="T116" s="114"/>
      <c r="U116" s="114">
        <v>20000</v>
      </c>
      <c r="V116" s="115"/>
      <c r="W116" s="114"/>
      <c r="X116" s="113">
        <f t="shared" si="237"/>
        <v>0</v>
      </c>
      <c r="Y116" s="113"/>
      <c r="Z116" s="113"/>
      <c r="AA116" s="115"/>
      <c r="AB116" s="115"/>
      <c r="AC116" s="114"/>
      <c r="AD116" s="113"/>
      <c r="AE116" s="115"/>
      <c r="AF116" s="143"/>
      <c r="AG116" s="115"/>
      <c r="AH116" s="115"/>
      <c r="AI116" s="115"/>
      <c r="AJ116" s="110"/>
      <c r="AK116" s="115"/>
      <c r="AL116" s="114"/>
      <c r="AM116" s="115"/>
      <c r="AN116" s="114"/>
      <c r="AO116" s="115"/>
      <c r="AP116" s="144"/>
      <c r="AQ116" s="115"/>
      <c r="AR116" s="110"/>
      <c r="AS116" s="113"/>
      <c r="AT116" s="113"/>
      <c r="AU116" s="113"/>
      <c r="AV116" s="480"/>
      <c r="AW116" s="110"/>
      <c r="AX116" s="110"/>
      <c r="AY116" s="618"/>
      <c r="AZ116" s="110"/>
      <c r="BA116" s="110"/>
      <c r="BB116" s="526"/>
      <c r="BC116" s="526"/>
      <c r="BD116" s="526"/>
      <c r="BE116" s="502">
        <f t="shared" si="233"/>
        <v>0</v>
      </c>
      <c r="BF116" s="526"/>
      <c r="BG116" s="526"/>
      <c r="BH116" s="526"/>
      <c r="BI116" s="526"/>
      <c r="BJ116" s="526"/>
      <c r="BK116" s="644">
        <f t="shared" si="234"/>
        <v>0</v>
      </c>
      <c r="BL116" s="526"/>
      <c r="BM116" s="526"/>
      <c r="BN116" s="526"/>
      <c r="BP116" s="645">
        <f t="shared" si="235"/>
        <v>20000</v>
      </c>
    </row>
    <row r="117" spans="1:68" ht="18" customHeight="1">
      <c r="A117" s="153">
        <v>2</v>
      </c>
      <c r="B117" s="154" t="s">
        <v>58</v>
      </c>
      <c r="C117" s="154"/>
      <c r="D117" s="122"/>
      <c r="E117" s="122"/>
      <c r="F117" s="142"/>
      <c r="G117" s="113">
        <f>G118</f>
        <v>950018</v>
      </c>
      <c r="H117" s="113">
        <f t="shared" ref="H117:AX120" si="238">H118</f>
        <v>850000</v>
      </c>
      <c r="I117" s="113"/>
      <c r="J117" s="113"/>
      <c r="K117" s="113"/>
      <c r="L117" s="113">
        <f t="shared" si="238"/>
        <v>0</v>
      </c>
      <c r="M117" s="113">
        <f t="shared" si="238"/>
        <v>0</v>
      </c>
      <c r="N117" s="914">
        <f>O117</f>
        <v>765000</v>
      </c>
      <c r="O117" s="914">
        <f t="shared" si="238"/>
        <v>765000</v>
      </c>
      <c r="P117" s="914">
        <f t="shared" si="238"/>
        <v>0</v>
      </c>
      <c r="Q117" s="914">
        <f t="shared" si="238"/>
        <v>0</v>
      </c>
      <c r="R117" s="603">
        <f t="shared" si="238"/>
        <v>0</v>
      </c>
      <c r="S117" s="113">
        <f t="shared" si="238"/>
        <v>0</v>
      </c>
      <c r="T117" s="113">
        <f t="shared" si="238"/>
        <v>0</v>
      </c>
      <c r="U117" s="113">
        <f t="shared" si="238"/>
        <v>0</v>
      </c>
      <c r="V117" s="113">
        <f t="shared" si="238"/>
        <v>0</v>
      </c>
      <c r="W117" s="113">
        <f t="shared" si="238"/>
        <v>0</v>
      </c>
      <c r="X117" s="113">
        <f t="shared" si="238"/>
        <v>0</v>
      </c>
      <c r="Y117" s="113">
        <f t="shared" si="238"/>
        <v>0</v>
      </c>
      <c r="Z117" s="113">
        <f t="shared" si="238"/>
        <v>0</v>
      </c>
      <c r="AA117" s="113">
        <f t="shared" si="238"/>
        <v>0</v>
      </c>
      <c r="AB117" s="113">
        <f t="shared" si="238"/>
        <v>0</v>
      </c>
      <c r="AC117" s="113">
        <f t="shared" si="238"/>
        <v>0</v>
      </c>
      <c r="AD117" s="113">
        <f t="shared" si="238"/>
        <v>250000</v>
      </c>
      <c r="AE117" s="113">
        <f t="shared" si="238"/>
        <v>0</v>
      </c>
      <c r="AF117" s="113">
        <f t="shared" si="238"/>
        <v>0</v>
      </c>
      <c r="AG117" s="113">
        <f t="shared" si="238"/>
        <v>10521</v>
      </c>
      <c r="AH117" s="113">
        <f t="shared" si="238"/>
        <v>0</v>
      </c>
      <c r="AI117" s="113">
        <f t="shared" si="238"/>
        <v>0</v>
      </c>
      <c r="AJ117" s="113">
        <f t="shared" si="238"/>
        <v>239479</v>
      </c>
      <c r="AK117" s="113">
        <f t="shared" si="238"/>
        <v>0</v>
      </c>
      <c r="AL117" s="113">
        <f t="shared" si="238"/>
        <v>0</v>
      </c>
      <c r="AM117" s="113">
        <f t="shared" si="238"/>
        <v>239479</v>
      </c>
      <c r="AN117" s="113">
        <f t="shared" si="238"/>
        <v>0</v>
      </c>
      <c r="AO117" s="113">
        <f t="shared" si="238"/>
        <v>0</v>
      </c>
      <c r="AP117" s="113">
        <f t="shared" si="238"/>
        <v>515000</v>
      </c>
      <c r="AQ117" s="113">
        <f t="shared" si="238"/>
        <v>0</v>
      </c>
      <c r="AR117" s="113">
        <f t="shared" si="238"/>
        <v>0</v>
      </c>
      <c r="AS117" s="113">
        <f t="shared" si="238"/>
        <v>515000</v>
      </c>
      <c r="AT117" s="113">
        <f t="shared" si="238"/>
        <v>0</v>
      </c>
      <c r="AU117" s="113">
        <f t="shared" si="238"/>
        <v>0</v>
      </c>
      <c r="AV117" s="541">
        <f t="shared" si="238"/>
        <v>765000</v>
      </c>
      <c r="AW117" s="113">
        <f t="shared" si="238"/>
        <v>0</v>
      </c>
      <c r="AX117" s="113">
        <f t="shared" si="238"/>
        <v>0</v>
      </c>
      <c r="AY117" s="624">
        <f t="shared" ref="AY117" si="239">N117-R117-AD117-AP117</f>
        <v>0</v>
      </c>
      <c r="AZ117" s="113"/>
      <c r="BA117" s="113"/>
      <c r="BB117" s="603">
        <f>'b7-CT192'!BD110</f>
        <v>50000</v>
      </c>
      <c r="BC117" s="603"/>
      <c r="BD117" s="603"/>
      <c r="BE117" s="502">
        <f t="shared" si="233"/>
        <v>50000</v>
      </c>
      <c r="BF117" s="603"/>
      <c r="BG117" s="603"/>
      <c r="BH117" s="644">
        <f>AY117-BB117+O117*0.1/0.9</f>
        <v>35000</v>
      </c>
      <c r="BI117" s="603"/>
      <c r="BJ117" s="603"/>
      <c r="BK117" s="644">
        <f t="shared" si="234"/>
        <v>35000</v>
      </c>
      <c r="BL117" s="603"/>
      <c r="BM117" s="603"/>
      <c r="BN117" s="603"/>
      <c r="BP117" s="645">
        <f t="shared" si="235"/>
        <v>850000</v>
      </c>
    </row>
    <row r="118" spans="1:68" ht="11.65" customHeight="1">
      <c r="A118" s="147"/>
      <c r="B118" s="254" t="s">
        <v>30</v>
      </c>
      <c r="C118" s="254"/>
      <c r="D118" s="122"/>
      <c r="E118" s="122"/>
      <c r="F118" s="142"/>
      <c r="G118" s="108">
        <f>G119</f>
        <v>950018</v>
      </c>
      <c r="H118" s="108">
        <f t="shared" si="238"/>
        <v>850000</v>
      </c>
      <c r="I118" s="108"/>
      <c r="J118" s="108"/>
      <c r="K118" s="108"/>
      <c r="L118" s="108">
        <f t="shared" si="238"/>
        <v>0</v>
      </c>
      <c r="M118" s="108">
        <f t="shared" si="238"/>
        <v>0</v>
      </c>
      <c r="N118" s="899">
        <f t="shared" si="238"/>
        <v>0</v>
      </c>
      <c r="O118" s="899">
        <f t="shared" si="238"/>
        <v>765000</v>
      </c>
      <c r="P118" s="899">
        <f t="shared" si="238"/>
        <v>0</v>
      </c>
      <c r="Q118" s="899">
        <f t="shared" si="238"/>
        <v>0</v>
      </c>
      <c r="R118" s="501">
        <f t="shared" si="238"/>
        <v>0</v>
      </c>
      <c r="S118" s="108">
        <f t="shared" si="238"/>
        <v>0</v>
      </c>
      <c r="T118" s="108">
        <f t="shared" si="238"/>
        <v>0</v>
      </c>
      <c r="U118" s="108">
        <f t="shared" si="238"/>
        <v>0</v>
      </c>
      <c r="V118" s="108">
        <f t="shared" si="238"/>
        <v>0</v>
      </c>
      <c r="W118" s="108">
        <f t="shared" si="238"/>
        <v>0</v>
      </c>
      <c r="X118" s="108">
        <f t="shared" si="238"/>
        <v>0</v>
      </c>
      <c r="Y118" s="108">
        <f t="shared" si="238"/>
        <v>0</v>
      </c>
      <c r="Z118" s="108">
        <f t="shared" si="238"/>
        <v>0</v>
      </c>
      <c r="AA118" s="108">
        <f t="shared" si="238"/>
        <v>0</v>
      </c>
      <c r="AB118" s="108">
        <f t="shared" si="238"/>
        <v>0</v>
      </c>
      <c r="AC118" s="108">
        <f t="shared" si="238"/>
        <v>0</v>
      </c>
      <c r="AD118" s="108">
        <f t="shared" si="238"/>
        <v>250000</v>
      </c>
      <c r="AE118" s="108">
        <f t="shared" si="238"/>
        <v>0</v>
      </c>
      <c r="AF118" s="108">
        <f t="shared" si="238"/>
        <v>0</v>
      </c>
      <c r="AG118" s="108">
        <f t="shared" si="238"/>
        <v>10521</v>
      </c>
      <c r="AH118" s="108">
        <f t="shared" si="238"/>
        <v>0</v>
      </c>
      <c r="AI118" s="108">
        <f t="shared" si="238"/>
        <v>0</v>
      </c>
      <c r="AJ118" s="108">
        <f t="shared" si="238"/>
        <v>239479</v>
      </c>
      <c r="AK118" s="108">
        <f t="shared" si="238"/>
        <v>0</v>
      </c>
      <c r="AL118" s="108">
        <f t="shared" si="238"/>
        <v>0</v>
      </c>
      <c r="AM118" s="108">
        <f t="shared" si="238"/>
        <v>239479</v>
      </c>
      <c r="AN118" s="108">
        <f t="shared" si="238"/>
        <v>0</v>
      </c>
      <c r="AO118" s="108">
        <f t="shared" si="238"/>
        <v>0</v>
      </c>
      <c r="AP118" s="108">
        <f t="shared" si="238"/>
        <v>515000</v>
      </c>
      <c r="AQ118" s="108">
        <f t="shared" si="238"/>
        <v>0</v>
      </c>
      <c r="AR118" s="108">
        <f t="shared" si="238"/>
        <v>0</v>
      </c>
      <c r="AS118" s="108">
        <f t="shared" si="238"/>
        <v>515000</v>
      </c>
      <c r="AT118" s="108">
        <f t="shared" si="238"/>
        <v>0</v>
      </c>
      <c r="AU118" s="108">
        <f t="shared" si="238"/>
        <v>0</v>
      </c>
      <c r="AV118" s="471">
        <f t="shared" si="238"/>
        <v>765000</v>
      </c>
      <c r="AW118" s="108">
        <f t="shared" si="238"/>
        <v>0</v>
      </c>
      <c r="AX118" s="108">
        <f t="shared" si="238"/>
        <v>0</v>
      </c>
      <c r="AY118" s="614"/>
      <c r="AZ118" s="108"/>
      <c r="BA118" s="108"/>
      <c r="BB118" s="603">
        <f t="shared" ref="BB118:BB121" si="240">O118*0.1</f>
        <v>76500</v>
      </c>
      <c r="BC118" s="501"/>
      <c r="BD118" s="501"/>
      <c r="BE118" s="502">
        <f t="shared" si="233"/>
        <v>76500</v>
      </c>
      <c r="BF118" s="501"/>
      <c r="BG118" s="501"/>
      <c r="BH118" s="501"/>
      <c r="BI118" s="501"/>
      <c r="BJ118" s="501"/>
      <c r="BK118" s="644">
        <f t="shared" si="234"/>
        <v>0</v>
      </c>
      <c r="BL118" s="501"/>
      <c r="BM118" s="501"/>
      <c r="BN118" s="501"/>
      <c r="BP118" s="645">
        <f t="shared" si="235"/>
        <v>841500</v>
      </c>
    </row>
    <row r="119" spans="1:68" ht="36">
      <c r="A119" s="147" t="s">
        <v>29</v>
      </c>
      <c r="B119" s="192" t="s">
        <v>266</v>
      </c>
      <c r="C119" s="192"/>
      <c r="D119" s="122"/>
      <c r="E119" s="122"/>
      <c r="F119" s="142"/>
      <c r="G119" s="108">
        <f>G120</f>
        <v>950018</v>
      </c>
      <c r="H119" s="108">
        <f t="shared" si="238"/>
        <v>850000</v>
      </c>
      <c r="I119" s="108"/>
      <c r="J119" s="108"/>
      <c r="K119" s="108"/>
      <c r="L119" s="108">
        <f t="shared" si="238"/>
        <v>0</v>
      </c>
      <c r="M119" s="108">
        <f t="shared" si="238"/>
        <v>0</v>
      </c>
      <c r="N119" s="899">
        <f t="shared" si="238"/>
        <v>0</v>
      </c>
      <c r="O119" s="899">
        <f t="shared" si="238"/>
        <v>765000</v>
      </c>
      <c r="P119" s="899">
        <f t="shared" si="238"/>
        <v>0</v>
      </c>
      <c r="Q119" s="899">
        <f t="shared" si="238"/>
        <v>0</v>
      </c>
      <c r="R119" s="501">
        <f t="shared" si="238"/>
        <v>0</v>
      </c>
      <c r="S119" s="108">
        <f t="shared" si="238"/>
        <v>0</v>
      </c>
      <c r="T119" s="108">
        <f t="shared" si="238"/>
        <v>0</v>
      </c>
      <c r="U119" s="108">
        <f t="shared" si="238"/>
        <v>0</v>
      </c>
      <c r="V119" s="108">
        <f t="shared" si="238"/>
        <v>0</v>
      </c>
      <c r="W119" s="108">
        <f t="shared" si="238"/>
        <v>0</v>
      </c>
      <c r="X119" s="108">
        <f t="shared" si="238"/>
        <v>0</v>
      </c>
      <c r="Y119" s="108">
        <f t="shared" si="238"/>
        <v>0</v>
      </c>
      <c r="Z119" s="108">
        <f t="shared" si="238"/>
        <v>0</v>
      </c>
      <c r="AA119" s="108">
        <f t="shared" si="238"/>
        <v>0</v>
      </c>
      <c r="AB119" s="108">
        <f t="shared" si="238"/>
        <v>0</v>
      </c>
      <c r="AC119" s="108">
        <f t="shared" si="238"/>
        <v>0</v>
      </c>
      <c r="AD119" s="108">
        <f t="shared" si="238"/>
        <v>250000</v>
      </c>
      <c r="AE119" s="108">
        <f t="shared" si="238"/>
        <v>0</v>
      </c>
      <c r="AF119" s="108">
        <f t="shared" si="238"/>
        <v>0</v>
      </c>
      <c r="AG119" s="108">
        <f t="shared" si="238"/>
        <v>10521</v>
      </c>
      <c r="AH119" s="108">
        <f t="shared" si="238"/>
        <v>0</v>
      </c>
      <c r="AI119" s="108">
        <f t="shared" si="238"/>
        <v>0</v>
      </c>
      <c r="AJ119" s="108">
        <f t="shared" si="238"/>
        <v>239479</v>
      </c>
      <c r="AK119" s="108">
        <f t="shared" si="238"/>
        <v>0</v>
      </c>
      <c r="AL119" s="108">
        <f t="shared" si="238"/>
        <v>0</v>
      </c>
      <c r="AM119" s="108">
        <f t="shared" si="238"/>
        <v>239479</v>
      </c>
      <c r="AN119" s="108">
        <f t="shared" si="238"/>
        <v>0</v>
      </c>
      <c r="AO119" s="108">
        <f t="shared" si="238"/>
        <v>0</v>
      </c>
      <c r="AP119" s="108">
        <f t="shared" si="238"/>
        <v>515000</v>
      </c>
      <c r="AQ119" s="108">
        <f t="shared" si="238"/>
        <v>0</v>
      </c>
      <c r="AR119" s="108">
        <f t="shared" si="238"/>
        <v>0</v>
      </c>
      <c r="AS119" s="108">
        <f t="shared" si="238"/>
        <v>515000</v>
      </c>
      <c r="AT119" s="108">
        <f t="shared" si="238"/>
        <v>0</v>
      </c>
      <c r="AU119" s="108">
        <f t="shared" si="238"/>
        <v>0</v>
      </c>
      <c r="AV119" s="471">
        <f t="shared" si="238"/>
        <v>765000</v>
      </c>
      <c r="AW119" s="108">
        <f t="shared" si="238"/>
        <v>0</v>
      </c>
      <c r="AX119" s="108">
        <f t="shared" si="238"/>
        <v>0</v>
      </c>
      <c r="AY119" s="614"/>
      <c r="AZ119" s="108"/>
      <c r="BA119" s="108"/>
      <c r="BB119" s="603">
        <f t="shared" si="240"/>
        <v>76500</v>
      </c>
      <c r="BC119" s="501"/>
      <c r="BD119" s="501"/>
      <c r="BE119" s="502">
        <f t="shared" si="233"/>
        <v>76500</v>
      </c>
      <c r="BF119" s="501"/>
      <c r="BG119" s="501"/>
      <c r="BH119" s="501"/>
      <c r="BI119" s="501"/>
      <c r="BJ119" s="501"/>
      <c r="BK119" s="644">
        <f t="shared" si="234"/>
        <v>0</v>
      </c>
      <c r="BL119" s="501"/>
      <c r="BM119" s="501"/>
      <c r="BN119" s="501"/>
      <c r="BP119" s="645">
        <f t="shared" si="235"/>
        <v>841500</v>
      </c>
    </row>
    <row r="120" spans="1:68" ht="14.1" customHeight="1">
      <c r="A120" s="149"/>
      <c r="B120" s="203" t="s">
        <v>25</v>
      </c>
      <c r="C120" s="203"/>
      <c r="D120" s="150"/>
      <c r="E120" s="150"/>
      <c r="F120" s="151"/>
      <c r="G120" s="139">
        <f>G121</f>
        <v>950018</v>
      </c>
      <c r="H120" s="139">
        <f t="shared" si="238"/>
        <v>850000</v>
      </c>
      <c r="I120" s="139"/>
      <c r="J120" s="139"/>
      <c r="K120" s="139"/>
      <c r="L120" s="139">
        <f t="shared" si="238"/>
        <v>0</v>
      </c>
      <c r="M120" s="139">
        <f t="shared" si="238"/>
        <v>0</v>
      </c>
      <c r="N120" s="915">
        <f t="shared" si="238"/>
        <v>0</v>
      </c>
      <c r="O120" s="915">
        <f t="shared" si="238"/>
        <v>765000</v>
      </c>
      <c r="P120" s="915">
        <f t="shared" si="238"/>
        <v>0</v>
      </c>
      <c r="Q120" s="915">
        <f t="shared" si="238"/>
        <v>0</v>
      </c>
      <c r="R120" s="507">
        <f t="shared" si="238"/>
        <v>0</v>
      </c>
      <c r="S120" s="139">
        <f t="shared" si="238"/>
        <v>0</v>
      </c>
      <c r="T120" s="139">
        <f t="shared" si="238"/>
        <v>0</v>
      </c>
      <c r="U120" s="139">
        <f t="shared" si="238"/>
        <v>0</v>
      </c>
      <c r="V120" s="139">
        <f t="shared" si="238"/>
        <v>0</v>
      </c>
      <c r="W120" s="139">
        <f t="shared" si="238"/>
        <v>0</v>
      </c>
      <c r="X120" s="139">
        <f t="shared" si="238"/>
        <v>0</v>
      </c>
      <c r="Y120" s="139">
        <f t="shared" si="238"/>
        <v>0</v>
      </c>
      <c r="Z120" s="139">
        <f t="shared" si="238"/>
        <v>0</v>
      </c>
      <c r="AA120" s="139">
        <f t="shared" si="238"/>
        <v>0</v>
      </c>
      <c r="AB120" s="139">
        <f t="shared" si="238"/>
        <v>0</v>
      </c>
      <c r="AC120" s="139">
        <f t="shared" si="238"/>
        <v>0</v>
      </c>
      <c r="AD120" s="139">
        <f t="shared" si="238"/>
        <v>250000</v>
      </c>
      <c r="AE120" s="139">
        <f t="shared" si="238"/>
        <v>0</v>
      </c>
      <c r="AF120" s="139">
        <f t="shared" si="238"/>
        <v>0</v>
      </c>
      <c r="AG120" s="139">
        <f t="shared" si="238"/>
        <v>10521</v>
      </c>
      <c r="AH120" s="139">
        <f t="shared" si="238"/>
        <v>0</v>
      </c>
      <c r="AI120" s="139">
        <f t="shared" si="238"/>
        <v>0</v>
      </c>
      <c r="AJ120" s="139">
        <f t="shared" si="238"/>
        <v>239479</v>
      </c>
      <c r="AK120" s="139">
        <f t="shared" si="238"/>
        <v>0</v>
      </c>
      <c r="AL120" s="139">
        <f t="shared" si="238"/>
        <v>0</v>
      </c>
      <c r="AM120" s="139">
        <f t="shared" si="238"/>
        <v>239479</v>
      </c>
      <c r="AN120" s="139">
        <f t="shared" si="238"/>
        <v>0</v>
      </c>
      <c r="AO120" s="139">
        <f t="shared" si="238"/>
        <v>0</v>
      </c>
      <c r="AP120" s="139">
        <f t="shared" si="238"/>
        <v>515000</v>
      </c>
      <c r="AQ120" s="139">
        <f t="shared" si="238"/>
        <v>0</v>
      </c>
      <c r="AR120" s="139">
        <f t="shared" si="238"/>
        <v>0</v>
      </c>
      <c r="AS120" s="139">
        <f t="shared" si="238"/>
        <v>515000</v>
      </c>
      <c r="AT120" s="139">
        <f t="shared" si="238"/>
        <v>0</v>
      </c>
      <c r="AU120" s="139">
        <f t="shared" si="238"/>
        <v>0</v>
      </c>
      <c r="AV120" s="478">
        <f t="shared" si="238"/>
        <v>765000</v>
      </c>
      <c r="AW120" s="139">
        <f t="shared" si="238"/>
        <v>0</v>
      </c>
      <c r="AX120" s="139">
        <f t="shared" si="238"/>
        <v>0</v>
      </c>
      <c r="AY120" s="617"/>
      <c r="AZ120" s="139"/>
      <c r="BA120" s="139"/>
      <c r="BB120" s="603">
        <f t="shared" si="240"/>
        <v>76500</v>
      </c>
      <c r="BC120" s="507"/>
      <c r="BD120" s="507"/>
      <c r="BE120" s="502">
        <f t="shared" si="233"/>
        <v>76500</v>
      </c>
      <c r="BF120" s="507"/>
      <c r="BG120" s="507"/>
      <c r="BH120" s="507"/>
      <c r="BI120" s="507"/>
      <c r="BJ120" s="507"/>
      <c r="BK120" s="644">
        <f t="shared" si="234"/>
        <v>0</v>
      </c>
      <c r="BL120" s="507"/>
      <c r="BM120" s="507"/>
      <c r="BN120" s="507"/>
      <c r="BP120" s="645">
        <f t="shared" si="235"/>
        <v>841500</v>
      </c>
    </row>
    <row r="121" spans="1:68" ht="40.15" customHeight="1">
      <c r="A121" s="153">
        <v>1</v>
      </c>
      <c r="B121" s="154" t="s">
        <v>219</v>
      </c>
      <c r="C121" s="154"/>
      <c r="D121" s="122"/>
      <c r="E121" s="122"/>
      <c r="F121" s="155" t="s">
        <v>237</v>
      </c>
      <c r="G121" s="156">
        <v>950018</v>
      </c>
      <c r="H121" s="156">
        <v>850000</v>
      </c>
      <c r="I121" s="156"/>
      <c r="J121" s="156"/>
      <c r="K121" s="156"/>
      <c r="L121" s="115"/>
      <c r="M121" s="114"/>
      <c r="N121" s="916"/>
      <c r="O121" s="917">
        <v>765000</v>
      </c>
      <c r="P121" s="916"/>
      <c r="Q121" s="917"/>
      <c r="R121" s="509"/>
      <c r="S121" s="115"/>
      <c r="T121" s="114"/>
      <c r="U121" s="115"/>
      <c r="V121" s="115"/>
      <c r="W121" s="114"/>
      <c r="X121" s="115"/>
      <c r="Y121" s="115"/>
      <c r="Z121" s="114"/>
      <c r="AA121" s="115"/>
      <c r="AB121" s="115"/>
      <c r="AC121" s="114"/>
      <c r="AD121" s="143">
        <v>250000</v>
      </c>
      <c r="AE121" s="115"/>
      <c r="AF121" s="143"/>
      <c r="AG121" s="113">
        <v>10521</v>
      </c>
      <c r="AH121" s="115"/>
      <c r="AI121" s="113"/>
      <c r="AJ121" s="111">
        <f t="shared" ref="AJ121" si="241">AD121-AG121</f>
        <v>239479</v>
      </c>
      <c r="AK121" s="115"/>
      <c r="AL121" s="114"/>
      <c r="AM121" s="113">
        <f>AJ121</f>
        <v>239479</v>
      </c>
      <c r="AN121" s="114"/>
      <c r="AO121" s="110"/>
      <c r="AP121" s="110">
        <v>515000</v>
      </c>
      <c r="AQ121" s="115"/>
      <c r="AR121" s="110"/>
      <c r="AS121" s="113">
        <f>AP121</f>
        <v>515000</v>
      </c>
      <c r="AT121" s="113"/>
      <c r="AU121" s="113"/>
      <c r="AV121" s="473">
        <f t="shared" ref="AV121:AX121" si="242">R121+AD121+AP121</f>
        <v>765000</v>
      </c>
      <c r="AW121" s="111">
        <f t="shared" si="242"/>
        <v>0</v>
      </c>
      <c r="AX121" s="111">
        <f t="shared" si="242"/>
        <v>0</v>
      </c>
      <c r="AY121" s="95"/>
      <c r="AZ121" s="111"/>
      <c r="BA121" s="111"/>
      <c r="BB121" s="603">
        <f t="shared" si="240"/>
        <v>76500</v>
      </c>
      <c r="BC121" s="502"/>
      <c r="BD121" s="502"/>
      <c r="BE121" s="502">
        <f t="shared" si="233"/>
        <v>76500</v>
      </c>
      <c r="BF121" s="502"/>
      <c r="BG121" s="502"/>
      <c r="BH121" s="502"/>
      <c r="BI121" s="502"/>
      <c r="BJ121" s="502"/>
      <c r="BK121" s="644">
        <f t="shared" si="234"/>
        <v>0</v>
      </c>
      <c r="BL121" s="502"/>
      <c r="BM121" s="502"/>
      <c r="BN121" s="502"/>
      <c r="BP121" s="645">
        <f t="shared" si="235"/>
        <v>841500</v>
      </c>
    </row>
    <row r="122" spans="1:68" ht="29.1" customHeight="1">
      <c r="A122" s="153">
        <v>3</v>
      </c>
      <c r="B122" s="154" t="s">
        <v>220</v>
      </c>
      <c r="C122" s="154"/>
      <c r="D122" s="122"/>
      <c r="E122" s="122"/>
      <c r="F122" s="155"/>
      <c r="G122" s="604">
        <f>G123</f>
        <v>41275</v>
      </c>
      <c r="H122" s="604">
        <f t="shared" ref="H122:AX124" si="243">H123</f>
        <v>30000</v>
      </c>
      <c r="I122" s="604"/>
      <c r="J122" s="604"/>
      <c r="K122" s="604"/>
      <c r="L122" s="604">
        <f t="shared" si="243"/>
        <v>0</v>
      </c>
      <c r="M122" s="604">
        <f t="shared" si="243"/>
        <v>0</v>
      </c>
      <c r="N122" s="918">
        <f>O122</f>
        <v>27000</v>
      </c>
      <c r="O122" s="918">
        <f t="shared" si="243"/>
        <v>27000</v>
      </c>
      <c r="P122" s="918">
        <f t="shared" si="243"/>
        <v>0</v>
      </c>
      <c r="Q122" s="918">
        <f t="shared" si="243"/>
        <v>0</v>
      </c>
      <c r="R122" s="606">
        <f t="shared" si="243"/>
        <v>0</v>
      </c>
      <c r="S122" s="604">
        <f t="shared" si="243"/>
        <v>0</v>
      </c>
      <c r="T122" s="604">
        <f t="shared" si="243"/>
        <v>0</v>
      </c>
      <c r="U122" s="604">
        <f t="shared" si="243"/>
        <v>0</v>
      </c>
      <c r="V122" s="604">
        <f t="shared" si="243"/>
        <v>0</v>
      </c>
      <c r="W122" s="604">
        <f t="shared" si="243"/>
        <v>0</v>
      </c>
      <c r="X122" s="604">
        <f t="shared" si="243"/>
        <v>0</v>
      </c>
      <c r="Y122" s="604">
        <f t="shared" si="243"/>
        <v>0</v>
      </c>
      <c r="Z122" s="604">
        <f t="shared" si="243"/>
        <v>0</v>
      </c>
      <c r="AA122" s="604">
        <f t="shared" si="243"/>
        <v>0</v>
      </c>
      <c r="AB122" s="604">
        <f t="shared" si="243"/>
        <v>0</v>
      </c>
      <c r="AC122" s="604">
        <f t="shared" si="243"/>
        <v>0</v>
      </c>
      <c r="AD122" s="604">
        <f t="shared" si="243"/>
        <v>27000</v>
      </c>
      <c r="AE122" s="604">
        <f t="shared" si="243"/>
        <v>0</v>
      </c>
      <c r="AF122" s="604">
        <f t="shared" si="243"/>
        <v>0</v>
      </c>
      <c r="AG122" s="604">
        <f t="shared" si="243"/>
        <v>1354</v>
      </c>
      <c r="AH122" s="604">
        <f t="shared" si="243"/>
        <v>0</v>
      </c>
      <c r="AI122" s="604">
        <f t="shared" si="243"/>
        <v>1354</v>
      </c>
      <c r="AJ122" s="604">
        <f t="shared" si="243"/>
        <v>25646</v>
      </c>
      <c r="AK122" s="604">
        <f t="shared" si="243"/>
        <v>0</v>
      </c>
      <c r="AL122" s="604">
        <f t="shared" si="243"/>
        <v>0</v>
      </c>
      <c r="AM122" s="604">
        <f t="shared" si="243"/>
        <v>25646</v>
      </c>
      <c r="AN122" s="604">
        <f t="shared" si="243"/>
        <v>0</v>
      </c>
      <c r="AO122" s="604">
        <f t="shared" si="243"/>
        <v>0</v>
      </c>
      <c r="AP122" s="604">
        <f t="shared" si="243"/>
        <v>0</v>
      </c>
      <c r="AQ122" s="604">
        <f t="shared" si="243"/>
        <v>0</v>
      </c>
      <c r="AR122" s="604">
        <f t="shared" si="243"/>
        <v>0</v>
      </c>
      <c r="AS122" s="604">
        <f t="shared" si="243"/>
        <v>0</v>
      </c>
      <c r="AT122" s="604">
        <f t="shared" si="243"/>
        <v>0</v>
      </c>
      <c r="AU122" s="604">
        <f t="shared" si="243"/>
        <v>0</v>
      </c>
      <c r="AV122" s="605">
        <f t="shared" si="243"/>
        <v>27000</v>
      </c>
      <c r="AW122" s="604">
        <f t="shared" si="243"/>
        <v>0</v>
      </c>
      <c r="AX122" s="604">
        <f t="shared" si="243"/>
        <v>0</v>
      </c>
      <c r="AY122" s="624">
        <f t="shared" ref="AY122" si="244">N122-R122-AD122-AP122</f>
        <v>0</v>
      </c>
      <c r="AZ122" s="604"/>
      <c r="BA122" s="604"/>
      <c r="BB122" s="603">
        <f>'b7-CT192'!BD111</f>
        <v>3000</v>
      </c>
      <c r="BC122" s="606"/>
      <c r="BD122" s="606"/>
      <c r="BE122" s="502">
        <f t="shared" si="233"/>
        <v>3000</v>
      </c>
      <c r="BF122" s="606"/>
      <c r="BG122" s="606"/>
      <c r="BH122" s="644">
        <f>AY122-BB122+O122*0.1/0.9</f>
        <v>0</v>
      </c>
      <c r="BI122" s="606"/>
      <c r="BJ122" s="606"/>
      <c r="BK122" s="644">
        <f t="shared" si="234"/>
        <v>0</v>
      </c>
      <c r="BL122" s="606"/>
      <c r="BM122" s="606"/>
      <c r="BN122" s="606"/>
      <c r="BP122" s="645">
        <f t="shared" si="235"/>
        <v>30000</v>
      </c>
    </row>
    <row r="123" spans="1:68" ht="10.5" customHeight="1">
      <c r="A123" s="147"/>
      <c r="B123" s="254" t="s">
        <v>30</v>
      </c>
      <c r="C123" s="254"/>
      <c r="D123" s="122"/>
      <c r="E123" s="122"/>
      <c r="F123" s="155"/>
      <c r="G123" s="157">
        <f>G124</f>
        <v>41275</v>
      </c>
      <c r="H123" s="157">
        <f t="shared" si="243"/>
        <v>30000</v>
      </c>
      <c r="I123" s="157"/>
      <c r="J123" s="157"/>
      <c r="K123" s="157"/>
      <c r="L123" s="157">
        <f t="shared" si="243"/>
        <v>0</v>
      </c>
      <c r="M123" s="157">
        <f t="shared" si="243"/>
        <v>0</v>
      </c>
      <c r="N123" s="919">
        <f t="shared" si="243"/>
        <v>0</v>
      </c>
      <c r="O123" s="919">
        <f t="shared" si="243"/>
        <v>27000</v>
      </c>
      <c r="P123" s="919">
        <f t="shared" si="243"/>
        <v>0</v>
      </c>
      <c r="Q123" s="919">
        <f t="shared" si="243"/>
        <v>0</v>
      </c>
      <c r="R123" s="510">
        <f t="shared" si="243"/>
        <v>0</v>
      </c>
      <c r="S123" s="157">
        <f t="shared" si="243"/>
        <v>0</v>
      </c>
      <c r="T123" s="157">
        <f t="shared" si="243"/>
        <v>0</v>
      </c>
      <c r="U123" s="157">
        <f t="shared" si="243"/>
        <v>0</v>
      </c>
      <c r="V123" s="157">
        <f t="shared" si="243"/>
        <v>0</v>
      </c>
      <c r="W123" s="157">
        <f t="shared" si="243"/>
        <v>0</v>
      </c>
      <c r="X123" s="157">
        <f t="shared" si="243"/>
        <v>0</v>
      </c>
      <c r="Y123" s="157">
        <f t="shared" si="243"/>
        <v>0</v>
      </c>
      <c r="Z123" s="157">
        <f t="shared" si="243"/>
        <v>0</v>
      </c>
      <c r="AA123" s="157">
        <f t="shared" si="243"/>
        <v>0</v>
      </c>
      <c r="AB123" s="157">
        <f t="shared" si="243"/>
        <v>0</v>
      </c>
      <c r="AC123" s="157">
        <f t="shared" si="243"/>
        <v>0</v>
      </c>
      <c r="AD123" s="157">
        <f t="shared" si="243"/>
        <v>27000</v>
      </c>
      <c r="AE123" s="157">
        <f t="shared" si="243"/>
        <v>0</v>
      </c>
      <c r="AF123" s="157">
        <f t="shared" si="243"/>
        <v>0</v>
      </c>
      <c r="AG123" s="157">
        <f t="shared" si="243"/>
        <v>1354</v>
      </c>
      <c r="AH123" s="157">
        <f t="shared" si="243"/>
        <v>0</v>
      </c>
      <c r="AI123" s="157">
        <f t="shared" si="243"/>
        <v>1354</v>
      </c>
      <c r="AJ123" s="157">
        <f t="shared" si="243"/>
        <v>25646</v>
      </c>
      <c r="AK123" s="157">
        <f t="shared" si="243"/>
        <v>0</v>
      </c>
      <c r="AL123" s="157">
        <f t="shared" si="243"/>
        <v>0</v>
      </c>
      <c r="AM123" s="157">
        <f t="shared" si="243"/>
        <v>25646</v>
      </c>
      <c r="AN123" s="157">
        <f t="shared" si="243"/>
        <v>0</v>
      </c>
      <c r="AO123" s="157">
        <f t="shared" si="243"/>
        <v>0</v>
      </c>
      <c r="AP123" s="157">
        <f t="shared" si="243"/>
        <v>0</v>
      </c>
      <c r="AQ123" s="157">
        <f t="shared" si="243"/>
        <v>0</v>
      </c>
      <c r="AR123" s="157">
        <f t="shared" si="243"/>
        <v>0</v>
      </c>
      <c r="AS123" s="157">
        <f t="shared" si="243"/>
        <v>0</v>
      </c>
      <c r="AT123" s="157">
        <f t="shared" si="243"/>
        <v>0</v>
      </c>
      <c r="AU123" s="157">
        <f t="shared" si="243"/>
        <v>0</v>
      </c>
      <c r="AV123" s="481">
        <f t="shared" si="243"/>
        <v>27000</v>
      </c>
      <c r="AW123" s="157">
        <f t="shared" si="243"/>
        <v>0</v>
      </c>
      <c r="AX123" s="157">
        <f t="shared" si="243"/>
        <v>0</v>
      </c>
      <c r="AY123" s="619"/>
      <c r="AZ123" s="157"/>
      <c r="BA123" s="157"/>
      <c r="BB123" s="510"/>
      <c r="BC123" s="510"/>
      <c r="BD123" s="510"/>
      <c r="BE123" s="510"/>
      <c r="BF123" s="510"/>
      <c r="BG123" s="510"/>
      <c r="BH123" s="510"/>
      <c r="BI123" s="510"/>
      <c r="BJ123" s="510"/>
      <c r="BK123" s="510"/>
      <c r="BL123" s="510"/>
      <c r="BM123" s="510"/>
      <c r="BN123" s="510"/>
      <c r="BP123" s="645">
        <f t="shared" si="235"/>
        <v>27000</v>
      </c>
    </row>
    <row r="124" spans="1:68" ht="35.65" customHeight="1">
      <c r="A124" s="147" t="s">
        <v>29</v>
      </c>
      <c r="B124" s="192" t="s">
        <v>266</v>
      </c>
      <c r="C124" s="192"/>
      <c r="D124" s="122"/>
      <c r="E124" s="122"/>
      <c r="F124" s="155"/>
      <c r="G124" s="157">
        <f>G125</f>
        <v>41275</v>
      </c>
      <c r="H124" s="157">
        <f t="shared" si="243"/>
        <v>30000</v>
      </c>
      <c r="I124" s="157"/>
      <c r="J124" s="157"/>
      <c r="K124" s="157"/>
      <c r="L124" s="157">
        <f t="shared" si="243"/>
        <v>0</v>
      </c>
      <c r="M124" s="157">
        <f t="shared" si="243"/>
        <v>0</v>
      </c>
      <c r="N124" s="919">
        <f t="shared" si="243"/>
        <v>0</v>
      </c>
      <c r="O124" s="919">
        <f t="shared" si="243"/>
        <v>27000</v>
      </c>
      <c r="P124" s="919">
        <f t="shared" si="243"/>
        <v>0</v>
      </c>
      <c r="Q124" s="919">
        <f t="shared" si="243"/>
        <v>0</v>
      </c>
      <c r="R124" s="510">
        <f t="shared" si="243"/>
        <v>0</v>
      </c>
      <c r="S124" s="157">
        <f t="shared" si="243"/>
        <v>0</v>
      </c>
      <c r="T124" s="157">
        <f t="shared" si="243"/>
        <v>0</v>
      </c>
      <c r="U124" s="157">
        <f t="shared" si="243"/>
        <v>0</v>
      </c>
      <c r="V124" s="157">
        <f t="shared" si="243"/>
        <v>0</v>
      </c>
      <c r="W124" s="157">
        <f t="shared" si="243"/>
        <v>0</v>
      </c>
      <c r="X124" s="157">
        <f t="shared" si="243"/>
        <v>0</v>
      </c>
      <c r="Y124" s="157">
        <f t="shared" si="243"/>
        <v>0</v>
      </c>
      <c r="Z124" s="157">
        <f t="shared" si="243"/>
        <v>0</v>
      </c>
      <c r="AA124" s="157">
        <f t="shared" si="243"/>
        <v>0</v>
      </c>
      <c r="AB124" s="157">
        <f t="shared" si="243"/>
        <v>0</v>
      </c>
      <c r="AC124" s="157">
        <f t="shared" si="243"/>
        <v>0</v>
      </c>
      <c r="AD124" s="157">
        <f t="shared" si="243"/>
        <v>27000</v>
      </c>
      <c r="AE124" s="157">
        <f t="shared" si="243"/>
        <v>0</v>
      </c>
      <c r="AF124" s="157">
        <f t="shared" si="243"/>
        <v>0</v>
      </c>
      <c r="AG124" s="157">
        <f t="shared" si="243"/>
        <v>1354</v>
      </c>
      <c r="AH124" s="157">
        <f t="shared" si="243"/>
        <v>0</v>
      </c>
      <c r="AI124" s="157">
        <f t="shared" si="243"/>
        <v>1354</v>
      </c>
      <c r="AJ124" s="157">
        <f t="shared" si="243"/>
        <v>25646</v>
      </c>
      <c r="AK124" s="157">
        <f t="shared" si="243"/>
        <v>0</v>
      </c>
      <c r="AL124" s="157">
        <f t="shared" si="243"/>
        <v>0</v>
      </c>
      <c r="AM124" s="157">
        <f t="shared" si="243"/>
        <v>25646</v>
      </c>
      <c r="AN124" s="157">
        <f t="shared" si="243"/>
        <v>0</v>
      </c>
      <c r="AO124" s="157">
        <f t="shared" si="243"/>
        <v>0</v>
      </c>
      <c r="AP124" s="157">
        <f t="shared" si="243"/>
        <v>0</v>
      </c>
      <c r="AQ124" s="157">
        <f t="shared" si="243"/>
        <v>0</v>
      </c>
      <c r="AR124" s="157">
        <f t="shared" si="243"/>
        <v>0</v>
      </c>
      <c r="AS124" s="157">
        <f t="shared" si="243"/>
        <v>0</v>
      </c>
      <c r="AT124" s="157">
        <f t="shared" si="243"/>
        <v>0</v>
      </c>
      <c r="AU124" s="157">
        <f t="shared" si="243"/>
        <v>0</v>
      </c>
      <c r="AV124" s="481">
        <f t="shared" si="243"/>
        <v>27000</v>
      </c>
      <c r="AW124" s="157">
        <f t="shared" si="243"/>
        <v>0</v>
      </c>
      <c r="AX124" s="157">
        <f t="shared" si="243"/>
        <v>0</v>
      </c>
      <c r="AY124" s="619"/>
      <c r="AZ124" s="157"/>
      <c r="BA124" s="157"/>
      <c r="BB124" s="510"/>
      <c r="BC124" s="510"/>
      <c r="BD124" s="510"/>
      <c r="BE124" s="510"/>
      <c r="BF124" s="510"/>
      <c r="BG124" s="510"/>
      <c r="BH124" s="510"/>
      <c r="BI124" s="510"/>
      <c r="BJ124" s="510"/>
      <c r="BK124" s="510"/>
      <c r="BL124" s="510"/>
      <c r="BM124" s="510"/>
      <c r="BN124" s="510"/>
      <c r="BP124" s="645">
        <f t="shared" si="235"/>
        <v>27000</v>
      </c>
    </row>
    <row r="125" spans="1:68" ht="20.100000000000001" customHeight="1">
      <c r="A125" s="149"/>
      <c r="B125" s="203" t="s">
        <v>24</v>
      </c>
      <c r="C125" s="203"/>
      <c r="D125" s="150"/>
      <c r="E125" s="150"/>
      <c r="F125" s="158"/>
      <c r="G125" s="159">
        <f t="shared" ref="G125:AO125" si="245">SUM(G126:G141)</f>
        <v>41275</v>
      </c>
      <c r="H125" s="159">
        <f t="shared" si="245"/>
        <v>30000</v>
      </c>
      <c r="I125" s="159"/>
      <c r="J125" s="159"/>
      <c r="K125" s="159"/>
      <c r="L125" s="159">
        <f t="shared" si="245"/>
        <v>0</v>
      </c>
      <c r="M125" s="159">
        <f t="shared" si="245"/>
        <v>0</v>
      </c>
      <c r="N125" s="920">
        <f t="shared" si="245"/>
        <v>0</v>
      </c>
      <c r="O125" s="920">
        <f t="shared" si="245"/>
        <v>27000</v>
      </c>
      <c r="P125" s="920">
        <f t="shared" si="245"/>
        <v>0</v>
      </c>
      <c r="Q125" s="920">
        <f t="shared" si="245"/>
        <v>0</v>
      </c>
      <c r="R125" s="511">
        <f t="shared" si="245"/>
        <v>0</v>
      </c>
      <c r="S125" s="159">
        <f t="shared" si="245"/>
        <v>0</v>
      </c>
      <c r="T125" s="159">
        <f t="shared" si="245"/>
        <v>0</v>
      </c>
      <c r="U125" s="159">
        <f t="shared" si="245"/>
        <v>0</v>
      </c>
      <c r="V125" s="159">
        <f t="shared" si="245"/>
        <v>0</v>
      </c>
      <c r="W125" s="159">
        <f t="shared" si="245"/>
        <v>0</v>
      </c>
      <c r="X125" s="159">
        <f t="shared" si="245"/>
        <v>0</v>
      </c>
      <c r="Y125" s="159">
        <f t="shared" si="245"/>
        <v>0</v>
      </c>
      <c r="Z125" s="159">
        <f t="shared" si="245"/>
        <v>0</v>
      </c>
      <c r="AA125" s="159">
        <f t="shared" si="245"/>
        <v>0</v>
      </c>
      <c r="AB125" s="159">
        <f t="shared" si="245"/>
        <v>0</v>
      </c>
      <c r="AC125" s="159">
        <f t="shared" si="245"/>
        <v>0</v>
      </c>
      <c r="AD125" s="159">
        <f t="shared" si="245"/>
        <v>27000</v>
      </c>
      <c r="AE125" s="159">
        <f t="shared" si="245"/>
        <v>0</v>
      </c>
      <c r="AF125" s="159">
        <f t="shared" si="245"/>
        <v>0</v>
      </c>
      <c r="AG125" s="159">
        <f t="shared" si="245"/>
        <v>1354</v>
      </c>
      <c r="AH125" s="159">
        <f t="shared" si="245"/>
        <v>0</v>
      </c>
      <c r="AI125" s="159">
        <f t="shared" si="245"/>
        <v>1354</v>
      </c>
      <c r="AJ125" s="159">
        <f t="shared" si="245"/>
        <v>25646</v>
      </c>
      <c r="AK125" s="159">
        <f t="shared" si="245"/>
        <v>0</v>
      </c>
      <c r="AL125" s="159">
        <f t="shared" si="245"/>
        <v>0</v>
      </c>
      <c r="AM125" s="159">
        <f t="shared" si="245"/>
        <v>25646</v>
      </c>
      <c r="AN125" s="159">
        <f t="shared" si="245"/>
        <v>0</v>
      </c>
      <c r="AO125" s="159">
        <f t="shared" si="245"/>
        <v>0</v>
      </c>
      <c r="AP125" s="159">
        <f t="shared" ref="AP125:AX125" si="246">SUM(AP126:AP141)</f>
        <v>0</v>
      </c>
      <c r="AQ125" s="159">
        <f t="shared" si="246"/>
        <v>0</v>
      </c>
      <c r="AR125" s="159">
        <f t="shared" si="246"/>
        <v>0</v>
      </c>
      <c r="AS125" s="159">
        <f t="shared" si="246"/>
        <v>0</v>
      </c>
      <c r="AT125" s="159">
        <f t="shared" si="246"/>
        <v>0</v>
      </c>
      <c r="AU125" s="159">
        <f t="shared" si="246"/>
        <v>0</v>
      </c>
      <c r="AV125" s="482">
        <f t="shared" si="246"/>
        <v>27000</v>
      </c>
      <c r="AW125" s="159">
        <f t="shared" si="246"/>
        <v>0</v>
      </c>
      <c r="AX125" s="159">
        <f t="shared" si="246"/>
        <v>0</v>
      </c>
      <c r="AY125" s="620"/>
      <c r="AZ125" s="159"/>
      <c r="BA125" s="159"/>
      <c r="BB125" s="511"/>
      <c r="BC125" s="511"/>
      <c r="BD125" s="511"/>
      <c r="BE125" s="511"/>
      <c r="BF125" s="511"/>
      <c r="BG125" s="511"/>
      <c r="BH125" s="511"/>
      <c r="BI125" s="511"/>
      <c r="BJ125" s="511"/>
      <c r="BK125" s="511"/>
      <c r="BL125" s="511"/>
      <c r="BM125" s="511"/>
      <c r="BN125" s="511"/>
      <c r="BP125" s="645">
        <f t="shared" si="235"/>
        <v>27000</v>
      </c>
    </row>
    <row r="126" spans="1:68" ht="54">
      <c r="A126" s="153">
        <v>1</v>
      </c>
      <c r="B126" s="154" t="s">
        <v>221</v>
      </c>
      <c r="C126" s="154"/>
      <c r="D126" s="122"/>
      <c r="E126" s="122"/>
      <c r="F126" s="155" t="s">
        <v>238</v>
      </c>
      <c r="G126" s="156">
        <v>1309</v>
      </c>
      <c r="H126" s="160">
        <v>1150</v>
      </c>
      <c r="I126" s="160"/>
      <c r="J126" s="160"/>
      <c r="K126" s="160"/>
      <c r="L126" s="115"/>
      <c r="M126" s="114"/>
      <c r="N126" s="916"/>
      <c r="O126" s="890">
        <f>H126*0.9</f>
        <v>1035</v>
      </c>
      <c r="P126" s="916"/>
      <c r="Q126" s="917"/>
      <c r="R126" s="509"/>
      <c r="S126" s="115"/>
      <c r="T126" s="114"/>
      <c r="U126" s="115"/>
      <c r="V126" s="115"/>
      <c r="W126" s="114"/>
      <c r="X126" s="115"/>
      <c r="Y126" s="115"/>
      <c r="Z126" s="114"/>
      <c r="AA126" s="115"/>
      <c r="AB126" s="115"/>
      <c r="AC126" s="114"/>
      <c r="AD126" s="113">
        <f>O126</f>
        <v>1035</v>
      </c>
      <c r="AE126" s="115"/>
      <c r="AF126" s="135"/>
      <c r="AG126" s="115">
        <f t="shared" ref="AG126:AG141" si="247">AH126+AI126</f>
        <v>0</v>
      </c>
      <c r="AH126" s="115"/>
      <c r="AI126" s="115"/>
      <c r="AJ126" s="111">
        <f t="shared" ref="AJ126:AJ141" si="248">AD126-AG126</f>
        <v>1035</v>
      </c>
      <c r="AK126" s="115"/>
      <c r="AL126" s="114"/>
      <c r="AM126" s="113">
        <f>AJ126</f>
        <v>1035</v>
      </c>
      <c r="AN126" s="114"/>
      <c r="AO126" s="110"/>
      <c r="AP126" s="144"/>
      <c r="AQ126" s="115"/>
      <c r="AR126" s="110"/>
      <c r="AS126" s="113"/>
      <c r="AT126" s="113"/>
      <c r="AU126" s="113"/>
      <c r="AV126" s="473">
        <f t="shared" ref="AV126:AX141" si="249">R126+AD126+AP126</f>
        <v>1035</v>
      </c>
      <c r="AW126" s="111">
        <f t="shared" si="249"/>
        <v>0</v>
      </c>
      <c r="AX126" s="111">
        <f t="shared" si="249"/>
        <v>0</v>
      </c>
      <c r="AY126" s="95"/>
      <c r="AZ126" s="111"/>
      <c r="BA126" s="111"/>
      <c r="BB126" s="502"/>
      <c r="BC126" s="502"/>
      <c r="BD126" s="502"/>
      <c r="BE126" s="502"/>
      <c r="BF126" s="502"/>
      <c r="BG126" s="502"/>
      <c r="BH126" s="502"/>
      <c r="BI126" s="502"/>
      <c r="BJ126" s="502"/>
      <c r="BK126" s="502"/>
      <c r="BL126" s="502"/>
      <c r="BM126" s="502"/>
      <c r="BN126" s="502"/>
      <c r="BP126" s="645">
        <f t="shared" si="235"/>
        <v>1035</v>
      </c>
    </row>
    <row r="127" spans="1:68" ht="54">
      <c r="A127" s="153">
        <f t="shared" ref="A127:A139" si="250">+A126+1</f>
        <v>2</v>
      </c>
      <c r="B127" s="154" t="s">
        <v>222</v>
      </c>
      <c r="C127" s="154"/>
      <c r="D127" s="122"/>
      <c r="E127" s="122"/>
      <c r="F127" s="155" t="s">
        <v>239</v>
      </c>
      <c r="G127" s="156">
        <v>1941</v>
      </c>
      <c r="H127" s="160">
        <v>1725</v>
      </c>
      <c r="I127" s="160"/>
      <c r="J127" s="160"/>
      <c r="K127" s="160"/>
      <c r="L127" s="115"/>
      <c r="M127" s="114"/>
      <c r="N127" s="916"/>
      <c r="O127" s="890">
        <f t="shared" ref="O127:O141" si="251">H127*0.9</f>
        <v>1552.5</v>
      </c>
      <c r="P127" s="916"/>
      <c r="Q127" s="917"/>
      <c r="R127" s="509"/>
      <c r="S127" s="115"/>
      <c r="T127" s="114"/>
      <c r="U127" s="115"/>
      <c r="V127" s="115"/>
      <c r="W127" s="114"/>
      <c r="X127" s="115"/>
      <c r="Y127" s="115"/>
      <c r="Z127" s="114"/>
      <c r="AA127" s="115"/>
      <c r="AB127" s="115"/>
      <c r="AC127" s="114"/>
      <c r="AD127" s="113">
        <f t="shared" ref="AD127:AD141" si="252">O127</f>
        <v>1552.5</v>
      </c>
      <c r="AE127" s="115"/>
      <c r="AF127" s="135"/>
      <c r="AG127" s="115">
        <f t="shared" si="247"/>
        <v>0</v>
      </c>
      <c r="AH127" s="115"/>
      <c r="AI127" s="115"/>
      <c r="AJ127" s="111">
        <f t="shared" si="248"/>
        <v>1552.5</v>
      </c>
      <c r="AK127" s="115"/>
      <c r="AL127" s="114"/>
      <c r="AM127" s="113">
        <f t="shared" ref="AM127:AM141" si="253">AJ127</f>
        <v>1552.5</v>
      </c>
      <c r="AN127" s="114"/>
      <c r="AO127" s="110"/>
      <c r="AP127" s="144"/>
      <c r="AQ127" s="115"/>
      <c r="AR127" s="110"/>
      <c r="AS127" s="113"/>
      <c r="AT127" s="113"/>
      <c r="AU127" s="113"/>
      <c r="AV127" s="473">
        <f t="shared" si="249"/>
        <v>1552.5</v>
      </c>
      <c r="AW127" s="111">
        <f t="shared" si="249"/>
        <v>0</v>
      </c>
      <c r="AX127" s="111">
        <f t="shared" si="249"/>
        <v>0</v>
      </c>
      <c r="AY127" s="95"/>
      <c r="AZ127" s="111"/>
      <c r="BA127" s="111"/>
      <c r="BB127" s="502"/>
      <c r="BC127" s="502"/>
      <c r="BD127" s="502"/>
      <c r="BE127" s="502"/>
      <c r="BF127" s="502"/>
      <c r="BG127" s="502"/>
      <c r="BH127" s="502"/>
      <c r="BI127" s="502"/>
      <c r="BJ127" s="502"/>
      <c r="BK127" s="502"/>
      <c r="BL127" s="502"/>
      <c r="BM127" s="502"/>
      <c r="BN127" s="502"/>
      <c r="BP127" s="645">
        <f t="shared" si="235"/>
        <v>1552.5</v>
      </c>
    </row>
    <row r="128" spans="1:68" ht="54">
      <c r="A128" s="153">
        <v>3</v>
      </c>
      <c r="B128" s="154" t="s">
        <v>223</v>
      </c>
      <c r="C128" s="154"/>
      <c r="D128" s="122"/>
      <c r="E128" s="122"/>
      <c r="F128" s="155" t="s">
        <v>240</v>
      </c>
      <c r="G128" s="156">
        <v>1481</v>
      </c>
      <c r="H128" s="160">
        <v>1150</v>
      </c>
      <c r="I128" s="160"/>
      <c r="J128" s="160"/>
      <c r="K128" s="160"/>
      <c r="L128" s="115"/>
      <c r="M128" s="114"/>
      <c r="N128" s="916"/>
      <c r="O128" s="890">
        <f t="shared" si="251"/>
        <v>1035</v>
      </c>
      <c r="P128" s="916"/>
      <c r="Q128" s="917"/>
      <c r="R128" s="509"/>
      <c r="S128" s="115"/>
      <c r="T128" s="114"/>
      <c r="U128" s="115"/>
      <c r="V128" s="115"/>
      <c r="W128" s="114"/>
      <c r="X128" s="115"/>
      <c r="Y128" s="115"/>
      <c r="Z128" s="114"/>
      <c r="AA128" s="115"/>
      <c r="AB128" s="115"/>
      <c r="AC128" s="114"/>
      <c r="AD128" s="113">
        <f t="shared" si="252"/>
        <v>1035</v>
      </c>
      <c r="AE128" s="115"/>
      <c r="AF128" s="135"/>
      <c r="AG128" s="115">
        <f t="shared" si="247"/>
        <v>87</v>
      </c>
      <c r="AH128" s="115"/>
      <c r="AI128" s="115">
        <v>87</v>
      </c>
      <c r="AJ128" s="111">
        <f t="shared" si="248"/>
        <v>948</v>
      </c>
      <c r="AK128" s="115"/>
      <c r="AL128" s="114"/>
      <c r="AM128" s="113">
        <f t="shared" si="253"/>
        <v>948</v>
      </c>
      <c r="AN128" s="114"/>
      <c r="AO128" s="110"/>
      <c r="AP128" s="144"/>
      <c r="AQ128" s="115"/>
      <c r="AR128" s="110"/>
      <c r="AS128" s="113"/>
      <c r="AT128" s="113"/>
      <c r="AU128" s="113"/>
      <c r="AV128" s="473">
        <f t="shared" si="249"/>
        <v>1035</v>
      </c>
      <c r="AW128" s="111">
        <f t="shared" si="249"/>
        <v>0</v>
      </c>
      <c r="AX128" s="111">
        <f t="shared" si="249"/>
        <v>0</v>
      </c>
      <c r="AY128" s="95"/>
      <c r="AZ128" s="111"/>
      <c r="BA128" s="111"/>
      <c r="BB128" s="502"/>
      <c r="BC128" s="502"/>
      <c r="BD128" s="502"/>
      <c r="BE128" s="502"/>
      <c r="BF128" s="502"/>
      <c r="BG128" s="502"/>
      <c r="BH128" s="502"/>
      <c r="BI128" s="502"/>
      <c r="BJ128" s="502"/>
      <c r="BK128" s="502"/>
      <c r="BL128" s="502"/>
      <c r="BM128" s="502"/>
      <c r="BN128" s="502"/>
      <c r="BP128" s="645">
        <f t="shared" si="235"/>
        <v>1035</v>
      </c>
    </row>
    <row r="129" spans="1:68" ht="54">
      <c r="A129" s="153">
        <f t="shared" si="250"/>
        <v>4</v>
      </c>
      <c r="B129" s="154" t="s">
        <v>224</v>
      </c>
      <c r="C129" s="154"/>
      <c r="D129" s="84"/>
      <c r="E129" s="84"/>
      <c r="F129" s="155" t="s">
        <v>241</v>
      </c>
      <c r="G129" s="156">
        <v>2403</v>
      </c>
      <c r="H129" s="160">
        <v>1800</v>
      </c>
      <c r="I129" s="160"/>
      <c r="J129" s="160"/>
      <c r="K129" s="160"/>
      <c r="L129" s="161"/>
      <c r="M129" s="116"/>
      <c r="N129" s="921"/>
      <c r="O129" s="890">
        <f t="shared" si="251"/>
        <v>1620</v>
      </c>
      <c r="P129" s="921"/>
      <c r="Q129" s="917"/>
      <c r="R129" s="512"/>
      <c r="S129" s="161"/>
      <c r="T129" s="116"/>
      <c r="U129" s="161"/>
      <c r="V129" s="161"/>
      <c r="W129" s="116"/>
      <c r="X129" s="161"/>
      <c r="Y129" s="161"/>
      <c r="Z129" s="116"/>
      <c r="AA129" s="161"/>
      <c r="AB129" s="161"/>
      <c r="AC129" s="116"/>
      <c r="AD129" s="113">
        <f t="shared" si="252"/>
        <v>1620</v>
      </c>
      <c r="AE129" s="161"/>
      <c r="AF129" s="135"/>
      <c r="AG129" s="115">
        <f t="shared" si="247"/>
        <v>117</v>
      </c>
      <c r="AH129" s="115"/>
      <c r="AI129" s="115">
        <v>117</v>
      </c>
      <c r="AJ129" s="111">
        <f t="shared" si="248"/>
        <v>1503</v>
      </c>
      <c r="AK129" s="115"/>
      <c r="AL129" s="114"/>
      <c r="AM129" s="113">
        <f t="shared" si="253"/>
        <v>1503</v>
      </c>
      <c r="AN129" s="116"/>
      <c r="AO129" s="110"/>
      <c r="AP129" s="144"/>
      <c r="AQ129" s="115"/>
      <c r="AR129" s="110"/>
      <c r="AS129" s="113"/>
      <c r="AT129" s="113"/>
      <c r="AU129" s="113"/>
      <c r="AV129" s="473">
        <f t="shared" si="249"/>
        <v>1620</v>
      </c>
      <c r="AW129" s="111">
        <f t="shared" si="249"/>
        <v>0</v>
      </c>
      <c r="AX129" s="111">
        <f t="shared" si="249"/>
        <v>0</v>
      </c>
      <c r="AY129" s="95"/>
      <c r="AZ129" s="111"/>
      <c r="BA129" s="111"/>
      <c r="BB129" s="502"/>
      <c r="BC129" s="502"/>
      <c r="BD129" s="502"/>
      <c r="BE129" s="502"/>
      <c r="BF129" s="502"/>
      <c r="BG129" s="502"/>
      <c r="BH129" s="502"/>
      <c r="BI129" s="502"/>
      <c r="BJ129" s="502"/>
      <c r="BK129" s="502"/>
      <c r="BL129" s="502"/>
      <c r="BM129" s="502"/>
      <c r="BN129" s="502"/>
      <c r="BP129" s="645">
        <f t="shared" si="235"/>
        <v>1620</v>
      </c>
    </row>
    <row r="130" spans="1:68" ht="45">
      <c r="A130" s="153">
        <v>6</v>
      </c>
      <c r="B130" s="154" t="s">
        <v>226</v>
      </c>
      <c r="C130" s="154"/>
      <c r="D130" s="84"/>
      <c r="E130" s="84"/>
      <c r="F130" s="155" t="s">
        <v>243</v>
      </c>
      <c r="G130" s="156">
        <v>3202</v>
      </c>
      <c r="H130" s="160">
        <v>2900</v>
      </c>
      <c r="I130" s="160"/>
      <c r="J130" s="160"/>
      <c r="K130" s="160"/>
      <c r="L130" s="161"/>
      <c r="M130" s="116"/>
      <c r="N130" s="921"/>
      <c r="O130" s="890">
        <f>H130*0.9</f>
        <v>2610</v>
      </c>
      <c r="P130" s="921"/>
      <c r="Q130" s="917"/>
      <c r="R130" s="512"/>
      <c r="S130" s="161"/>
      <c r="T130" s="116"/>
      <c r="U130" s="161"/>
      <c r="V130" s="161"/>
      <c r="W130" s="116"/>
      <c r="X130" s="161"/>
      <c r="Y130" s="161"/>
      <c r="Z130" s="116"/>
      <c r="AA130" s="161"/>
      <c r="AB130" s="161"/>
      <c r="AC130" s="116"/>
      <c r="AD130" s="113">
        <f>O130</f>
        <v>2610</v>
      </c>
      <c r="AE130" s="161"/>
      <c r="AF130" s="135"/>
      <c r="AG130" s="115">
        <f t="shared" si="247"/>
        <v>0</v>
      </c>
      <c r="AH130" s="115"/>
      <c r="AI130" s="115"/>
      <c r="AJ130" s="111">
        <f t="shared" si="248"/>
        <v>2610</v>
      </c>
      <c r="AK130" s="115"/>
      <c r="AL130" s="114"/>
      <c r="AM130" s="113">
        <f t="shared" si="253"/>
        <v>2610</v>
      </c>
      <c r="AN130" s="116"/>
      <c r="AO130" s="110"/>
      <c r="AP130" s="144"/>
      <c r="AQ130" s="115"/>
      <c r="AR130" s="110"/>
      <c r="AS130" s="113"/>
      <c r="AT130" s="113"/>
      <c r="AU130" s="113"/>
      <c r="AV130" s="473">
        <f t="shared" si="249"/>
        <v>2610</v>
      </c>
      <c r="AW130" s="111">
        <f t="shared" si="249"/>
        <v>0</v>
      </c>
      <c r="AX130" s="111">
        <f t="shared" si="249"/>
        <v>0</v>
      </c>
      <c r="AY130" s="95"/>
      <c r="AZ130" s="111"/>
      <c r="BA130" s="111"/>
      <c r="BB130" s="502"/>
      <c r="BC130" s="502"/>
      <c r="BD130" s="502"/>
      <c r="BE130" s="502"/>
      <c r="BF130" s="502"/>
      <c r="BG130" s="502"/>
      <c r="BH130" s="502"/>
      <c r="BI130" s="502"/>
      <c r="BJ130" s="502"/>
      <c r="BK130" s="502"/>
      <c r="BL130" s="502"/>
      <c r="BM130" s="502"/>
      <c r="BN130" s="502"/>
      <c r="BP130" s="645">
        <f t="shared" si="235"/>
        <v>2610</v>
      </c>
    </row>
    <row r="131" spans="1:68" ht="54">
      <c r="A131" s="153">
        <f>+A129+1</f>
        <v>5</v>
      </c>
      <c r="B131" s="154" t="s">
        <v>225</v>
      </c>
      <c r="C131" s="154"/>
      <c r="D131" s="84"/>
      <c r="E131" s="84"/>
      <c r="F131" s="155" t="s">
        <v>242</v>
      </c>
      <c r="G131" s="156">
        <v>2330</v>
      </c>
      <c r="H131" s="160">
        <v>1800</v>
      </c>
      <c r="I131" s="160"/>
      <c r="J131" s="160"/>
      <c r="K131" s="160"/>
      <c r="L131" s="161"/>
      <c r="M131" s="116"/>
      <c r="N131" s="921"/>
      <c r="O131" s="890">
        <f t="shared" si="251"/>
        <v>1620</v>
      </c>
      <c r="P131" s="921"/>
      <c r="Q131" s="917"/>
      <c r="R131" s="512"/>
      <c r="S131" s="161"/>
      <c r="T131" s="116"/>
      <c r="U131" s="161"/>
      <c r="V131" s="161"/>
      <c r="W131" s="116"/>
      <c r="X131" s="161"/>
      <c r="Y131" s="161"/>
      <c r="Z131" s="116"/>
      <c r="AA131" s="161"/>
      <c r="AB131" s="161"/>
      <c r="AC131" s="116"/>
      <c r="AD131" s="113">
        <f t="shared" si="252"/>
        <v>1620</v>
      </c>
      <c r="AE131" s="161"/>
      <c r="AF131" s="135"/>
      <c r="AG131" s="115">
        <f t="shared" si="247"/>
        <v>114</v>
      </c>
      <c r="AH131" s="115"/>
      <c r="AI131" s="115">
        <v>114</v>
      </c>
      <c r="AJ131" s="111">
        <f t="shared" si="248"/>
        <v>1506</v>
      </c>
      <c r="AK131" s="115"/>
      <c r="AL131" s="114"/>
      <c r="AM131" s="113">
        <f t="shared" si="253"/>
        <v>1506</v>
      </c>
      <c r="AN131" s="116"/>
      <c r="AO131" s="110"/>
      <c r="AP131" s="144"/>
      <c r="AQ131" s="115"/>
      <c r="AR131" s="110"/>
      <c r="AS131" s="113"/>
      <c r="AT131" s="113"/>
      <c r="AU131" s="113"/>
      <c r="AV131" s="473">
        <f t="shared" si="249"/>
        <v>1620</v>
      </c>
      <c r="AW131" s="111">
        <f t="shared" si="249"/>
        <v>0</v>
      </c>
      <c r="AX131" s="111">
        <f t="shared" si="249"/>
        <v>0</v>
      </c>
      <c r="AY131" s="95"/>
      <c r="AZ131" s="111"/>
      <c r="BA131" s="111"/>
      <c r="BB131" s="502"/>
      <c r="BC131" s="502"/>
      <c r="BD131" s="502"/>
      <c r="BE131" s="502"/>
      <c r="BF131" s="502"/>
      <c r="BG131" s="502"/>
      <c r="BH131" s="502"/>
      <c r="BI131" s="502"/>
      <c r="BJ131" s="502"/>
      <c r="BK131" s="502"/>
      <c r="BL131" s="502"/>
      <c r="BM131" s="502"/>
      <c r="BN131" s="502"/>
      <c r="BP131" s="645">
        <f t="shared" si="235"/>
        <v>1620</v>
      </c>
    </row>
    <row r="132" spans="1:68" ht="54">
      <c r="A132" s="153">
        <v>7</v>
      </c>
      <c r="B132" s="154" t="s">
        <v>227</v>
      </c>
      <c r="C132" s="154"/>
      <c r="D132" s="84"/>
      <c r="E132" s="84"/>
      <c r="F132" s="155" t="s">
        <v>244</v>
      </c>
      <c r="G132" s="156">
        <v>3303</v>
      </c>
      <c r="H132" s="160">
        <v>2300</v>
      </c>
      <c r="I132" s="160"/>
      <c r="J132" s="160"/>
      <c r="K132" s="160"/>
      <c r="L132" s="161"/>
      <c r="M132" s="116"/>
      <c r="N132" s="921"/>
      <c r="O132" s="890">
        <f t="shared" si="251"/>
        <v>2070</v>
      </c>
      <c r="P132" s="921"/>
      <c r="Q132" s="917"/>
      <c r="R132" s="512"/>
      <c r="S132" s="161"/>
      <c r="T132" s="116"/>
      <c r="U132" s="161"/>
      <c r="V132" s="161"/>
      <c r="W132" s="116"/>
      <c r="X132" s="161"/>
      <c r="Y132" s="161"/>
      <c r="Z132" s="116"/>
      <c r="AA132" s="161"/>
      <c r="AB132" s="161"/>
      <c r="AC132" s="116"/>
      <c r="AD132" s="113">
        <f t="shared" si="252"/>
        <v>2070</v>
      </c>
      <c r="AE132" s="161"/>
      <c r="AF132" s="135"/>
      <c r="AG132" s="115">
        <f t="shared" si="247"/>
        <v>275</v>
      </c>
      <c r="AH132" s="115"/>
      <c r="AI132" s="136">
        <v>275</v>
      </c>
      <c r="AJ132" s="111">
        <f t="shared" si="248"/>
        <v>1795</v>
      </c>
      <c r="AK132" s="115"/>
      <c r="AL132" s="114"/>
      <c r="AM132" s="113">
        <f t="shared" si="253"/>
        <v>1795</v>
      </c>
      <c r="AN132" s="116"/>
      <c r="AO132" s="110"/>
      <c r="AP132" s="144"/>
      <c r="AQ132" s="115"/>
      <c r="AR132" s="110"/>
      <c r="AS132" s="113"/>
      <c r="AT132" s="113"/>
      <c r="AU132" s="113"/>
      <c r="AV132" s="473">
        <f t="shared" si="249"/>
        <v>2070</v>
      </c>
      <c r="AW132" s="111">
        <f t="shared" si="249"/>
        <v>0</v>
      </c>
      <c r="AX132" s="111">
        <f t="shared" si="249"/>
        <v>0</v>
      </c>
      <c r="AY132" s="95"/>
      <c r="AZ132" s="111"/>
      <c r="BA132" s="111"/>
      <c r="BB132" s="502"/>
      <c r="BC132" s="502"/>
      <c r="BD132" s="502"/>
      <c r="BE132" s="502"/>
      <c r="BF132" s="502"/>
      <c r="BG132" s="502"/>
      <c r="BH132" s="502"/>
      <c r="BI132" s="502"/>
      <c r="BJ132" s="502"/>
      <c r="BK132" s="502"/>
      <c r="BL132" s="502"/>
      <c r="BM132" s="502"/>
      <c r="BN132" s="502"/>
      <c r="BP132" s="645">
        <f t="shared" si="235"/>
        <v>2070</v>
      </c>
    </row>
    <row r="133" spans="1:68" ht="54">
      <c r="A133" s="153">
        <f t="shared" si="250"/>
        <v>8</v>
      </c>
      <c r="B133" s="154" t="s">
        <v>228</v>
      </c>
      <c r="C133" s="154"/>
      <c r="D133" s="84"/>
      <c r="E133" s="84"/>
      <c r="F133" s="155" t="s">
        <v>245</v>
      </c>
      <c r="G133" s="156">
        <v>1811</v>
      </c>
      <c r="H133" s="160">
        <v>1150</v>
      </c>
      <c r="I133" s="160"/>
      <c r="J133" s="160"/>
      <c r="K133" s="160"/>
      <c r="L133" s="161"/>
      <c r="M133" s="116"/>
      <c r="N133" s="921"/>
      <c r="O133" s="890">
        <f t="shared" si="251"/>
        <v>1035</v>
      </c>
      <c r="P133" s="921"/>
      <c r="Q133" s="917"/>
      <c r="R133" s="512"/>
      <c r="S133" s="161"/>
      <c r="T133" s="116"/>
      <c r="U133" s="161"/>
      <c r="V133" s="161"/>
      <c r="W133" s="116"/>
      <c r="X133" s="161"/>
      <c r="Y133" s="161"/>
      <c r="Z133" s="116"/>
      <c r="AA133" s="161"/>
      <c r="AB133" s="161"/>
      <c r="AC133" s="116"/>
      <c r="AD133" s="113">
        <f t="shared" si="252"/>
        <v>1035</v>
      </c>
      <c r="AE133" s="161"/>
      <c r="AF133" s="135"/>
      <c r="AG133" s="115">
        <f t="shared" si="247"/>
        <v>171</v>
      </c>
      <c r="AH133" s="115"/>
      <c r="AI133" s="115">
        <v>171</v>
      </c>
      <c r="AJ133" s="111">
        <f t="shared" si="248"/>
        <v>864</v>
      </c>
      <c r="AK133" s="115"/>
      <c r="AL133" s="114"/>
      <c r="AM133" s="113">
        <f t="shared" si="253"/>
        <v>864</v>
      </c>
      <c r="AN133" s="116"/>
      <c r="AO133" s="110"/>
      <c r="AP133" s="144"/>
      <c r="AQ133" s="115"/>
      <c r="AR133" s="110"/>
      <c r="AS133" s="113"/>
      <c r="AT133" s="113"/>
      <c r="AU133" s="113"/>
      <c r="AV133" s="473">
        <f t="shared" si="249"/>
        <v>1035</v>
      </c>
      <c r="AW133" s="111">
        <f t="shared" si="249"/>
        <v>0</v>
      </c>
      <c r="AX133" s="111">
        <f t="shared" si="249"/>
        <v>0</v>
      </c>
      <c r="AY133" s="95"/>
      <c r="AZ133" s="111"/>
      <c r="BA133" s="111"/>
      <c r="BB133" s="502"/>
      <c r="BC133" s="502"/>
      <c r="BD133" s="502"/>
      <c r="BE133" s="502"/>
      <c r="BF133" s="502"/>
      <c r="BG133" s="502"/>
      <c r="BH133" s="502"/>
      <c r="BI133" s="502"/>
      <c r="BJ133" s="502"/>
      <c r="BK133" s="502"/>
      <c r="BL133" s="502"/>
      <c r="BM133" s="502"/>
      <c r="BN133" s="502"/>
      <c r="BP133" s="645">
        <f t="shared" si="235"/>
        <v>1035</v>
      </c>
    </row>
    <row r="134" spans="1:68" ht="54">
      <c r="A134" s="153">
        <f t="shared" si="250"/>
        <v>9</v>
      </c>
      <c r="B134" s="154" t="s">
        <v>229</v>
      </c>
      <c r="C134" s="154"/>
      <c r="D134" s="84"/>
      <c r="E134" s="84"/>
      <c r="F134" s="155" t="s">
        <v>246</v>
      </c>
      <c r="G134" s="156">
        <v>1687</v>
      </c>
      <c r="H134" s="160">
        <v>1150</v>
      </c>
      <c r="I134" s="160"/>
      <c r="J134" s="160"/>
      <c r="K134" s="160"/>
      <c r="L134" s="161"/>
      <c r="M134" s="116"/>
      <c r="N134" s="921"/>
      <c r="O134" s="890">
        <f t="shared" si="251"/>
        <v>1035</v>
      </c>
      <c r="P134" s="921"/>
      <c r="Q134" s="917"/>
      <c r="R134" s="512"/>
      <c r="S134" s="161"/>
      <c r="T134" s="116"/>
      <c r="U134" s="161"/>
      <c r="V134" s="161"/>
      <c r="W134" s="116"/>
      <c r="X134" s="161"/>
      <c r="Y134" s="161"/>
      <c r="Z134" s="116"/>
      <c r="AA134" s="161"/>
      <c r="AB134" s="161"/>
      <c r="AC134" s="116"/>
      <c r="AD134" s="113">
        <f t="shared" si="252"/>
        <v>1035</v>
      </c>
      <c r="AE134" s="161"/>
      <c r="AF134" s="135"/>
      <c r="AG134" s="115">
        <f t="shared" si="247"/>
        <v>155</v>
      </c>
      <c r="AH134" s="115"/>
      <c r="AI134" s="110">
        <v>155</v>
      </c>
      <c r="AJ134" s="111">
        <f t="shared" si="248"/>
        <v>880</v>
      </c>
      <c r="AK134" s="115"/>
      <c r="AL134" s="114"/>
      <c r="AM134" s="113">
        <f t="shared" si="253"/>
        <v>880</v>
      </c>
      <c r="AN134" s="116"/>
      <c r="AO134" s="110"/>
      <c r="AP134" s="144"/>
      <c r="AQ134" s="115"/>
      <c r="AR134" s="110"/>
      <c r="AS134" s="113"/>
      <c r="AT134" s="113"/>
      <c r="AU134" s="113"/>
      <c r="AV134" s="473">
        <f t="shared" si="249"/>
        <v>1035</v>
      </c>
      <c r="AW134" s="111">
        <f t="shared" si="249"/>
        <v>0</v>
      </c>
      <c r="AX134" s="111">
        <f t="shared" si="249"/>
        <v>0</v>
      </c>
      <c r="AY134" s="95"/>
      <c r="AZ134" s="111"/>
      <c r="BA134" s="111"/>
      <c r="BB134" s="502"/>
      <c r="BC134" s="502"/>
      <c r="BD134" s="502"/>
      <c r="BE134" s="502"/>
      <c r="BF134" s="502"/>
      <c r="BG134" s="502"/>
      <c r="BH134" s="502"/>
      <c r="BI134" s="502"/>
      <c r="BJ134" s="502"/>
      <c r="BK134" s="502"/>
      <c r="BL134" s="502"/>
      <c r="BM134" s="502"/>
      <c r="BN134" s="502"/>
      <c r="BP134" s="645">
        <f t="shared" si="235"/>
        <v>1035</v>
      </c>
    </row>
    <row r="135" spans="1:68" ht="54">
      <c r="A135" s="153">
        <f t="shared" si="250"/>
        <v>10</v>
      </c>
      <c r="B135" s="154" t="s">
        <v>230</v>
      </c>
      <c r="C135" s="154"/>
      <c r="D135" s="84"/>
      <c r="E135" s="84"/>
      <c r="F135" s="155" t="s">
        <v>247</v>
      </c>
      <c r="G135" s="156">
        <v>2802</v>
      </c>
      <c r="H135" s="160">
        <v>2250</v>
      </c>
      <c r="I135" s="160"/>
      <c r="J135" s="160"/>
      <c r="K135" s="160"/>
      <c r="L135" s="161"/>
      <c r="M135" s="116"/>
      <c r="N135" s="921"/>
      <c r="O135" s="890">
        <f t="shared" si="251"/>
        <v>2025</v>
      </c>
      <c r="P135" s="921"/>
      <c r="Q135" s="917"/>
      <c r="R135" s="512"/>
      <c r="S135" s="161"/>
      <c r="T135" s="116"/>
      <c r="U135" s="161"/>
      <c r="V135" s="161"/>
      <c r="W135" s="116"/>
      <c r="X135" s="161"/>
      <c r="Y135" s="161"/>
      <c r="Z135" s="116"/>
      <c r="AA135" s="161"/>
      <c r="AB135" s="161"/>
      <c r="AC135" s="116"/>
      <c r="AD135" s="113">
        <f t="shared" si="252"/>
        <v>2025</v>
      </c>
      <c r="AE135" s="161"/>
      <c r="AF135" s="135"/>
      <c r="AG135" s="115">
        <f t="shared" si="247"/>
        <v>255</v>
      </c>
      <c r="AH135" s="115"/>
      <c r="AI135" s="110">
        <v>255</v>
      </c>
      <c r="AJ135" s="111">
        <f t="shared" si="248"/>
        <v>1770</v>
      </c>
      <c r="AK135" s="115"/>
      <c r="AL135" s="114"/>
      <c r="AM135" s="113">
        <f t="shared" si="253"/>
        <v>1770</v>
      </c>
      <c r="AN135" s="116"/>
      <c r="AO135" s="110"/>
      <c r="AP135" s="144"/>
      <c r="AQ135" s="115"/>
      <c r="AR135" s="110"/>
      <c r="AS135" s="113"/>
      <c r="AT135" s="113"/>
      <c r="AU135" s="113"/>
      <c r="AV135" s="473">
        <f t="shared" si="249"/>
        <v>2025</v>
      </c>
      <c r="AW135" s="111">
        <f t="shared" si="249"/>
        <v>0</v>
      </c>
      <c r="AX135" s="111">
        <f t="shared" si="249"/>
        <v>0</v>
      </c>
      <c r="AY135" s="95"/>
      <c r="AZ135" s="111"/>
      <c r="BA135" s="111"/>
      <c r="BB135" s="502"/>
      <c r="BC135" s="502"/>
      <c r="BD135" s="502"/>
      <c r="BE135" s="502"/>
      <c r="BF135" s="502"/>
      <c r="BG135" s="502"/>
      <c r="BH135" s="502"/>
      <c r="BI135" s="502"/>
      <c r="BJ135" s="502"/>
      <c r="BK135" s="502"/>
      <c r="BL135" s="502"/>
      <c r="BM135" s="502"/>
      <c r="BN135" s="502"/>
      <c r="BP135" s="645">
        <f t="shared" si="235"/>
        <v>2025</v>
      </c>
    </row>
    <row r="136" spans="1:68" ht="54">
      <c r="A136" s="153">
        <f t="shared" si="250"/>
        <v>11</v>
      </c>
      <c r="B136" s="154" t="s">
        <v>231</v>
      </c>
      <c r="C136" s="154"/>
      <c r="D136" s="84"/>
      <c r="E136" s="84"/>
      <c r="F136" s="155" t="s">
        <v>248</v>
      </c>
      <c r="G136" s="156">
        <v>2750</v>
      </c>
      <c r="H136" s="160">
        <v>2250</v>
      </c>
      <c r="I136" s="160"/>
      <c r="J136" s="160"/>
      <c r="K136" s="160"/>
      <c r="L136" s="161"/>
      <c r="M136" s="116"/>
      <c r="N136" s="921"/>
      <c r="O136" s="890">
        <f t="shared" si="251"/>
        <v>2025</v>
      </c>
      <c r="P136" s="921"/>
      <c r="Q136" s="917"/>
      <c r="R136" s="512"/>
      <c r="S136" s="161"/>
      <c r="T136" s="116"/>
      <c r="U136" s="161"/>
      <c r="V136" s="161"/>
      <c r="W136" s="116"/>
      <c r="X136" s="161"/>
      <c r="Y136" s="161"/>
      <c r="Z136" s="116"/>
      <c r="AA136" s="161"/>
      <c r="AB136" s="161"/>
      <c r="AC136" s="116"/>
      <c r="AD136" s="113">
        <f t="shared" si="252"/>
        <v>2025</v>
      </c>
      <c r="AE136" s="161"/>
      <c r="AF136" s="135"/>
      <c r="AG136" s="115">
        <f t="shared" si="247"/>
        <v>180</v>
      </c>
      <c r="AH136" s="115"/>
      <c r="AI136" s="110">
        <v>180</v>
      </c>
      <c r="AJ136" s="111">
        <f t="shared" si="248"/>
        <v>1845</v>
      </c>
      <c r="AK136" s="115"/>
      <c r="AL136" s="114"/>
      <c r="AM136" s="113">
        <f t="shared" si="253"/>
        <v>1845</v>
      </c>
      <c r="AN136" s="116"/>
      <c r="AO136" s="110"/>
      <c r="AP136" s="144"/>
      <c r="AQ136" s="115"/>
      <c r="AR136" s="110"/>
      <c r="AS136" s="113"/>
      <c r="AT136" s="113"/>
      <c r="AU136" s="113"/>
      <c r="AV136" s="473">
        <f t="shared" si="249"/>
        <v>2025</v>
      </c>
      <c r="AW136" s="111">
        <f t="shared" si="249"/>
        <v>0</v>
      </c>
      <c r="AX136" s="111">
        <f t="shared" si="249"/>
        <v>0</v>
      </c>
      <c r="AY136" s="95"/>
      <c r="AZ136" s="111"/>
      <c r="BA136" s="111"/>
      <c r="BB136" s="502"/>
      <c r="BC136" s="502"/>
      <c r="BD136" s="502"/>
      <c r="BE136" s="502"/>
      <c r="BF136" s="502"/>
      <c r="BG136" s="502"/>
      <c r="BH136" s="502"/>
      <c r="BI136" s="502"/>
      <c r="BJ136" s="502"/>
      <c r="BK136" s="502"/>
      <c r="BL136" s="502"/>
      <c r="BM136" s="502"/>
      <c r="BN136" s="502"/>
      <c r="BP136" s="645">
        <f t="shared" si="235"/>
        <v>2025</v>
      </c>
    </row>
    <row r="137" spans="1:68" ht="54">
      <c r="A137" s="153">
        <v>12</v>
      </c>
      <c r="B137" s="154" t="s">
        <v>232</v>
      </c>
      <c r="C137" s="154"/>
      <c r="D137" s="83"/>
      <c r="E137" s="83"/>
      <c r="F137" s="155" t="s">
        <v>249</v>
      </c>
      <c r="G137" s="156">
        <v>4424</v>
      </c>
      <c r="H137" s="160">
        <v>2875</v>
      </c>
      <c r="I137" s="160"/>
      <c r="J137" s="160"/>
      <c r="K137" s="160"/>
      <c r="L137" s="116"/>
      <c r="M137" s="116"/>
      <c r="N137" s="896"/>
      <c r="O137" s="890">
        <f t="shared" si="251"/>
        <v>2587.5</v>
      </c>
      <c r="P137" s="896"/>
      <c r="Q137" s="917"/>
      <c r="R137" s="513"/>
      <c r="S137" s="116"/>
      <c r="T137" s="116"/>
      <c r="U137" s="116"/>
      <c r="V137" s="116"/>
      <c r="W137" s="116"/>
      <c r="X137" s="116"/>
      <c r="Y137" s="116"/>
      <c r="Z137" s="116"/>
      <c r="AA137" s="116"/>
      <c r="AB137" s="116"/>
      <c r="AC137" s="116"/>
      <c r="AD137" s="113">
        <f t="shared" si="252"/>
        <v>2587.5</v>
      </c>
      <c r="AE137" s="116"/>
      <c r="AF137" s="135"/>
      <c r="AG137" s="115">
        <f t="shared" si="247"/>
        <v>0</v>
      </c>
      <c r="AH137" s="115"/>
      <c r="AI137" s="115"/>
      <c r="AJ137" s="111">
        <f t="shared" si="248"/>
        <v>2587.5</v>
      </c>
      <c r="AK137" s="115"/>
      <c r="AL137" s="114"/>
      <c r="AM137" s="113">
        <f t="shared" si="253"/>
        <v>2587.5</v>
      </c>
      <c r="AN137" s="116"/>
      <c r="AO137" s="110"/>
      <c r="AP137" s="144"/>
      <c r="AQ137" s="115"/>
      <c r="AR137" s="110"/>
      <c r="AS137" s="113"/>
      <c r="AT137" s="113"/>
      <c r="AU137" s="113"/>
      <c r="AV137" s="473">
        <f t="shared" si="249"/>
        <v>2587.5</v>
      </c>
      <c r="AW137" s="111">
        <f t="shared" si="249"/>
        <v>0</v>
      </c>
      <c r="AX137" s="111">
        <f t="shared" si="249"/>
        <v>0</v>
      </c>
      <c r="AY137" s="95"/>
      <c r="AZ137" s="111"/>
      <c r="BA137" s="111"/>
      <c r="BB137" s="502"/>
      <c r="BC137" s="502"/>
      <c r="BD137" s="502"/>
      <c r="BE137" s="502"/>
      <c r="BF137" s="502"/>
      <c r="BG137" s="502"/>
      <c r="BH137" s="502"/>
      <c r="BI137" s="502"/>
      <c r="BJ137" s="502"/>
      <c r="BK137" s="502"/>
      <c r="BL137" s="502"/>
      <c r="BM137" s="502"/>
      <c r="BN137" s="502"/>
      <c r="BP137" s="645">
        <f t="shared" si="235"/>
        <v>2587.5</v>
      </c>
    </row>
    <row r="138" spans="1:68" ht="54">
      <c r="A138" s="153">
        <f t="shared" si="250"/>
        <v>13</v>
      </c>
      <c r="B138" s="154" t="s">
        <v>233</v>
      </c>
      <c r="C138" s="154"/>
      <c r="D138" s="142"/>
      <c r="E138" s="142"/>
      <c r="F138" s="155" t="s">
        <v>250</v>
      </c>
      <c r="G138" s="156">
        <v>2098</v>
      </c>
      <c r="H138" s="160">
        <v>1150</v>
      </c>
      <c r="I138" s="160"/>
      <c r="J138" s="160"/>
      <c r="K138" s="160"/>
      <c r="L138" s="114"/>
      <c r="M138" s="114"/>
      <c r="N138" s="892"/>
      <c r="O138" s="890">
        <f t="shared" si="251"/>
        <v>1035</v>
      </c>
      <c r="P138" s="892"/>
      <c r="Q138" s="917"/>
      <c r="R138" s="508"/>
      <c r="S138" s="114"/>
      <c r="T138" s="114"/>
      <c r="U138" s="114"/>
      <c r="V138" s="114"/>
      <c r="W138" s="114"/>
      <c r="X138" s="114"/>
      <c r="Y138" s="114"/>
      <c r="Z138" s="114"/>
      <c r="AA138" s="114"/>
      <c r="AB138" s="114"/>
      <c r="AC138" s="114"/>
      <c r="AD138" s="113">
        <f t="shared" si="252"/>
        <v>1035</v>
      </c>
      <c r="AE138" s="114"/>
      <c r="AF138" s="135"/>
      <c r="AG138" s="115">
        <f t="shared" si="247"/>
        <v>0</v>
      </c>
      <c r="AH138" s="115"/>
      <c r="AI138" s="115"/>
      <c r="AJ138" s="111">
        <f t="shared" si="248"/>
        <v>1035</v>
      </c>
      <c r="AK138" s="115"/>
      <c r="AL138" s="114"/>
      <c r="AM138" s="113">
        <f t="shared" si="253"/>
        <v>1035</v>
      </c>
      <c r="AN138" s="114"/>
      <c r="AO138" s="110"/>
      <c r="AP138" s="144"/>
      <c r="AQ138" s="115"/>
      <c r="AR138" s="110"/>
      <c r="AS138" s="113"/>
      <c r="AT138" s="113"/>
      <c r="AU138" s="113"/>
      <c r="AV138" s="473">
        <f t="shared" si="249"/>
        <v>1035</v>
      </c>
      <c r="AW138" s="111">
        <f t="shared" si="249"/>
        <v>0</v>
      </c>
      <c r="AX138" s="111">
        <f t="shared" si="249"/>
        <v>0</v>
      </c>
      <c r="AY138" s="95"/>
      <c r="AZ138" s="111"/>
      <c r="BA138" s="111"/>
      <c r="BB138" s="502"/>
      <c r="BC138" s="502"/>
      <c r="BD138" s="502"/>
      <c r="BE138" s="502"/>
      <c r="BF138" s="502"/>
      <c r="BG138" s="502"/>
      <c r="BH138" s="502"/>
      <c r="BI138" s="502"/>
      <c r="BJ138" s="502"/>
      <c r="BK138" s="502"/>
      <c r="BL138" s="502"/>
      <c r="BM138" s="502"/>
      <c r="BN138" s="502"/>
      <c r="BP138" s="645">
        <f t="shared" si="235"/>
        <v>1035</v>
      </c>
    </row>
    <row r="139" spans="1:68" ht="54">
      <c r="A139" s="153">
        <f t="shared" si="250"/>
        <v>14</v>
      </c>
      <c r="B139" s="154" t="s">
        <v>234</v>
      </c>
      <c r="C139" s="154"/>
      <c r="D139" s="142"/>
      <c r="E139" s="142"/>
      <c r="F139" s="155" t="s">
        <v>251</v>
      </c>
      <c r="G139" s="156">
        <v>4520</v>
      </c>
      <c r="H139" s="160">
        <v>3150</v>
      </c>
      <c r="I139" s="160"/>
      <c r="J139" s="160"/>
      <c r="K139" s="160"/>
      <c r="L139" s="114"/>
      <c r="M139" s="114"/>
      <c r="N139" s="892"/>
      <c r="O139" s="890">
        <f t="shared" si="251"/>
        <v>2835</v>
      </c>
      <c r="P139" s="892"/>
      <c r="Q139" s="917"/>
      <c r="R139" s="508"/>
      <c r="S139" s="114"/>
      <c r="T139" s="114"/>
      <c r="U139" s="114"/>
      <c r="V139" s="114"/>
      <c r="W139" s="114"/>
      <c r="X139" s="114"/>
      <c r="Y139" s="114"/>
      <c r="Z139" s="114"/>
      <c r="AA139" s="114"/>
      <c r="AB139" s="114"/>
      <c r="AC139" s="114"/>
      <c r="AD139" s="113">
        <f t="shared" si="252"/>
        <v>2835</v>
      </c>
      <c r="AE139" s="114"/>
      <c r="AF139" s="135"/>
      <c r="AG139" s="115">
        <f t="shared" si="247"/>
        <v>0</v>
      </c>
      <c r="AH139" s="115"/>
      <c r="AI139" s="115"/>
      <c r="AJ139" s="111">
        <f t="shared" si="248"/>
        <v>2835</v>
      </c>
      <c r="AK139" s="115"/>
      <c r="AL139" s="114"/>
      <c r="AM139" s="113">
        <f t="shared" si="253"/>
        <v>2835</v>
      </c>
      <c r="AN139" s="114"/>
      <c r="AO139" s="110"/>
      <c r="AP139" s="144"/>
      <c r="AQ139" s="115"/>
      <c r="AR139" s="110"/>
      <c r="AS139" s="113"/>
      <c r="AT139" s="113"/>
      <c r="AU139" s="113"/>
      <c r="AV139" s="473">
        <f t="shared" si="249"/>
        <v>2835</v>
      </c>
      <c r="AW139" s="111">
        <f t="shared" si="249"/>
        <v>0</v>
      </c>
      <c r="AX139" s="111">
        <f t="shared" si="249"/>
        <v>0</v>
      </c>
      <c r="AY139" s="95"/>
      <c r="AZ139" s="111"/>
      <c r="BA139" s="111"/>
      <c r="BB139" s="502"/>
      <c r="BC139" s="502"/>
      <c r="BD139" s="502"/>
      <c r="BE139" s="502"/>
      <c r="BF139" s="502"/>
      <c r="BG139" s="502"/>
      <c r="BH139" s="502"/>
      <c r="BI139" s="502"/>
      <c r="BJ139" s="502"/>
      <c r="BK139" s="502"/>
      <c r="BL139" s="502"/>
      <c r="BM139" s="502"/>
      <c r="BN139" s="502"/>
      <c r="BP139" s="645">
        <f t="shared" si="235"/>
        <v>2835</v>
      </c>
    </row>
    <row r="140" spans="1:68" ht="54">
      <c r="A140" s="153">
        <v>15</v>
      </c>
      <c r="B140" s="154" t="s">
        <v>235</v>
      </c>
      <c r="C140" s="154"/>
      <c r="D140" s="162"/>
      <c r="E140" s="162"/>
      <c r="F140" s="155" t="s">
        <v>252</v>
      </c>
      <c r="G140" s="156">
        <v>3892</v>
      </c>
      <c r="H140" s="160">
        <v>2300</v>
      </c>
      <c r="I140" s="160"/>
      <c r="J140" s="160"/>
      <c r="K140" s="160"/>
      <c r="L140" s="163"/>
      <c r="M140" s="163"/>
      <c r="N140" s="922"/>
      <c r="O140" s="890">
        <f t="shared" si="251"/>
        <v>2070</v>
      </c>
      <c r="P140" s="922"/>
      <c r="Q140" s="917"/>
      <c r="R140" s="514"/>
      <c r="S140" s="163"/>
      <c r="T140" s="163"/>
      <c r="U140" s="163"/>
      <c r="V140" s="163"/>
      <c r="W140" s="163"/>
      <c r="X140" s="163"/>
      <c r="Y140" s="163"/>
      <c r="Z140" s="163"/>
      <c r="AA140" s="163"/>
      <c r="AB140" s="163"/>
      <c r="AC140" s="163"/>
      <c r="AD140" s="113">
        <f t="shared" si="252"/>
        <v>2070</v>
      </c>
      <c r="AE140" s="163"/>
      <c r="AF140" s="135"/>
      <c r="AG140" s="115">
        <f t="shared" si="247"/>
        <v>0</v>
      </c>
      <c r="AH140" s="115"/>
      <c r="AI140" s="115"/>
      <c r="AJ140" s="111">
        <f t="shared" si="248"/>
        <v>2070</v>
      </c>
      <c r="AK140" s="115"/>
      <c r="AL140" s="114"/>
      <c r="AM140" s="113">
        <f t="shared" si="253"/>
        <v>2070</v>
      </c>
      <c r="AN140" s="163"/>
      <c r="AO140" s="110"/>
      <c r="AP140" s="144"/>
      <c r="AQ140" s="115"/>
      <c r="AR140" s="110"/>
      <c r="AS140" s="113"/>
      <c r="AT140" s="113"/>
      <c r="AU140" s="113"/>
      <c r="AV140" s="473">
        <f t="shared" si="249"/>
        <v>2070</v>
      </c>
      <c r="AW140" s="111">
        <f t="shared" si="249"/>
        <v>0</v>
      </c>
      <c r="AX140" s="111">
        <f t="shared" si="249"/>
        <v>0</v>
      </c>
      <c r="AY140" s="95"/>
      <c r="AZ140" s="111"/>
      <c r="BA140" s="111"/>
      <c r="BB140" s="502"/>
      <c r="BC140" s="502"/>
      <c r="BD140" s="502"/>
      <c r="BE140" s="502"/>
      <c r="BF140" s="502"/>
      <c r="BG140" s="502"/>
      <c r="BH140" s="502"/>
      <c r="BI140" s="502"/>
      <c r="BJ140" s="502"/>
      <c r="BK140" s="502"/>
      <c r="BL140" s="502"/>
      <c r="BM140" s="502"/>
      <c r="BN140" s="502"/>
      <c r="BP140" s="645">
        <f t="shared" si="235"/>
        <v>2070</v>
      </c>
    </row>
    <row r="141" spans="1:68" ht="54">
      <c r="A141" s="153">
        <f>+A140+1</f>
        <v>16</v>
      </c>
      <c r="B141" s="154" t="s">
        <v>236</v>
      </c>
      <c r="C141" s="154"/>
      <c r="D141" s="165"/>
      <c r="E141" s="165"/>
      <c r="F141" s="155" t="s">
        <v>253</v>
      </c>
      <c r="G141" s="156">
        <v>1322</v>
      </c>
      <c r="H141" s="160">
        <v>900</v>
      </c>
      <c r="I141" s="160"/>
      <c r="J141" s="160"/>
      <c r="K141" s="160"/>
      <c r="L141" s="166"/>
      <c r="M141" s="166"/>
      <c r="N141" s="923"/>
      <c r="O141" s="890">
        <f t="shared" si="251"/>
        <v>810</v>
      </c>
      <c r="P141" s="923"/>
      <c r="Q141" s="917"/>
      <c r="R141" s="515"/>
      <c r="S141" s="166"/>
      <c r="T141" s="166"/>
      <c r="U141" s="166"/>
      <c r="V141" s="166"/>
      <c r="W141" s="166"/>
      <c r="X141" s="166"/>
      <c r="Y141" s="166"/>
      <c r="Z141" s="166"/>
      <c r="AA141" s="166"/>
      <c r="AB141" s="166"/>
      <c r="AC141" s="166"/>
      <c r="AD141" s="113">
        <f t="shared" si="252"/>
        <v>810</v>
      </c>
      <c r="AE141" s="166"/>
      <c r="AF141" s="135"/>
      <c r="AG141" s="115">
        <f t="shared" si="247"/>
        <v>0</v>
      </c>
      <c r="AH141" s="115"/>
      <c r="AI141" s="115"/>
      <c r="AJ141" s="111">
        <f t="shared" si="248"/>
        <v>810</v>
      </c>
      <c r="AK141" s="115"/>
      <c r="AL141" s="114"/>
      <c r="AM141" s="113">
        <f t="shared" si="253"/>
        <v>810</v>
      </c>
      <c r="AN141" s="166"/>
      <c r="AO141" s="110"/>
      <c r="AP141" s="144"/>
      <c r="AQ141" s="115"/>
      <c r="AR141" s="110"/>
      <c r="AS141" s="113"/>
      <c r="AT141" s="113"/>
      <c r="AU141" s="113"/>
      <c r="AV141" s="473">
        <f t="shared" si="249"/>
        <v>810</v>
      </c>
      <c r="AW141" s="111">
        <f t="shared" si="249"/>
        <v>0</v>
      </c>
      <c r="AX141" s="111">
        <f t="shared" si="249"/>
        <v>0</v>
      </c>
      <c r="AY141" s="95"/>
      <c r="AZ141" s="111"/>
      <c r="BA141" s="111"/>
      <c r="BB141" s="502"/>
      <c r="BC141" s="502"/>
      <c r="BD141" s="502"/>
      <c r="BE141" s="502"/>
      <c r="BF141" s="502"/>
      <c r="BG141" s="502"/>
      <c r="BH141" s="502"/>
      <c r="BI141" s="502"/>
      <c r="BJ141" s="502"/>
      <c r="BK141" s="502"/>
      <c r="BL141" s="502"/>
      <c r="BM141" s="502"/>
      <c r="BN141" s="502"/>
      <c r="BP141" s="645">
        <f t="shared" si="235"/>
        <v>810</v>
      </c>
    </row>
    <row r="142" spans="1:68" s="462" customFormat="1" ht="16.149999999999999" customHeight="1">
      <c r="A142" s="84" t="s">
        <v>254</v>
      </c>
      <c r="B142" s="254" t="s">
        <v>417</v>
      </c>
      <c r="C142" s="148"/>
      <c r="D142" s="165"/>
      <c r="E142" s="165"/>
      <c r="F142" s="693"/>
      <c r="G142" s="715"/>
      <c r="H142" s="716"/>
      <c r="I142" s="716"/>
      <c r="J142" s="716"/>
      <c r="K142" s="716"/>
      <c r="L142" s="166"/>
      <c r="M142" s="166"/>
      <c r="N142" s="899">
        <f>0.1*N107/0.9</f>
        <v>88000</v>
      </c>
      <c r="O142" s="899">
        <f>0.1*O107/0.9</f>
        <v>88000</v>
      </c>
      <c r="P142" s="923"/>
      <c r="Q142" s="924"/>
      <c r="R142" s="515"/>
      <c r="S142" s="166"/>
      <c r="T142" s="166"/>
      <c r="U142" s="166"/>
      <c r="V142" s="166"/>
      <c r="W142" s="166"/>
      <c r="X142" s="166"/>
      <c r="Y142" s="166"/>
      <c r="Z142" s="166"/>
      <c r="AA142" s="166"/>
      <c r="AB142" s="166"/>
      <c r="AC142" s="166"/>
      <c r="AD142" s="108"/>
      <c r="AE142" s="166"/>
      <c r="AF142" s="717"/>
      <c r="AG142" s="161"/>
      <c r="AH142" s="161"/>
      <c r="AI142" s="161"/>
      <c r="AJ142" s="94"/>
      <c r="AK142" s="161"/>
      <c r="AL142" s="116"/>
      <c r="AM142" s="108"/>
      <c r="AN142" s="166"/>
      <c r="AO142" s="109"/>
      <c r="AP142" s="175"/>
      <c r="AQ142" s="161"/>
      <c r="AR142" s="109"/>
      <c r="AS142" s="108"/>
      <c r="AT142" s="108"/>
      <c r="AU142" s="108"/>
      <c r="AV142" s="470"/>
      <c r="AW142" s="94"/>
      <c r="AX142" s="94"/>
      <c r="AY142" s="713">
        <v>88000</v>
      </c>
      <c r="AZ142" s="94"/>
      <c r="BA142" s="94"/>
      <c r="BB142" s="525"/>
      <c r="BC142" s="525"/>
      <c r="BD142" s="525"/>
      <c r="BE142" s="525"/>
      <c r="BF142" s="525"/>
      <c r="BG142" s="525"/>
      <c r="BH142" s="525"/>
      <c r="BI142" s="525"/>
      <c r="BJ142" s="525"/>
      <c r="BK142" s="525"/>
      <c r="BL142" s="525"/>
      <c r="BM142" s="525"/>
      <c r="BN142" s="525"/>
      <c r="BP142" s="22"/>
    </row>
    <row r="143" spans="1:68" ht="26.1" customHeight="1">
      <c r="A143" s="463" t="s">
        <v>105</v>
      </c>
      <c r="B143" s="466" t="s">
        <v>405</v>
      </c>
      <c r="C143" s="154"/>
      <c r="D143" s="165"/>
      <c r="E143" s="165"/>
      <c r="F143" s="155"/>
      <c r="G143" s="156"/>
      <c r="H143" s="160"/>
      <c r="I143" s="160"/>
      <c r="J143" s="160"/>
      <c r="K143" s="160"/>
      <c r="L143" s="166"/>
      <c r="M143" s="166"/>
      <c r="N143" s="889">
        <f>O143</f>
        <v>26259</v>
      </c>
      <c r="O143" s="925">
        <f>O144</f>
        <v>26259</v>
      </c>
      <c r="P143" s="889">
        <f t="shared" ref="P143:BM143" si="254">P144</f>
        <v>0</v>
      </c>
      <c r="Q143" s="889">
        <f t="shared" si="254"/>
        <v>0</v>
      </c>
      <c r="R143" s="175">
        <f t="shared" si="254"/>
        <v>0</v>
      </c>
      <c r="S143" s="175">
        <f t="shared" si="254"/>
        <v>0</v>
      </c>
      <c r="T143" s="175">
        <f t="shared" si="254"/>
        <v>0</v>
      </c>
      <c r="U143" s="175">
        <f t="shared" si="254"/>
        <v>0</v>
      </c>
      <c r="V143" s="175">
        <f t="shared" si="254"/>
        <v>0</v>
      </c>
      <c r="W143" s="175">
        <f t="shared" si="254"/>
        <v>0</v>
      </c>
      <c r="X143" s="175">
        <f t="shared" si="254"/>
        <v>0</v>
      </c>
      <c r="Y143" s="175">
        <f t="shared" si="254"/>
        <v>0</v>
      </c>
      <c r="Z143" s="175">
        <f t="shared" si="254"/>
        <v>0</v>
      </c>
      <c r="AA143" s="175">
        <f t="shared" si="254"/>
        <v>0</v>
      </c>
      <c r="AB143" s="175">
        <f t="shared" si="254"/>
        <v>0</v>
      </c>
      <c r="AC143" s="175">
        <f t="shared" si="254"/>
        <v>0</v>
      </c>
      <c r="AD143" s="175">
        <f t="shared" si="254"/>
        <v>259</v>
      </c>
      <c r="AE143" s="175">
        <f t="shared" si="254"/>
        <v>0</v>
      </c>
      <c r="AF143" s="175">
        <f t="shared" si="254"/>
        <v>0</v>
      </c>
      <c r="AG143" s="175">
        <f t="shared" si="254"/>
        <v>0</v>
      </c>
      <c r="AH143" s="175">
        <f t="shared" si="254"/>
        <v>0</v>
      </c>
      <c r="AI143" s="175">
        <f t="shared" si="254"/>
        <v>0</v>
      </c>
      <c r="AJ143" s="175">
        <f t="shared" si="254"/>
        <v>0</v>
      </c>
      <c r="AK143" s="175">
        <f t="shared" si="254"/>
        <v>0</v>
      </c>
      <c r="AL143" s="175">
        <f t="shared" si="254"/>
        <v>0</v>
      </c>
      <c r="AM143" s="175">
        <f t="shared" si="254"/>
        <v>0</v>
      </c>
      <c r="AN143" s="175">
        <f t="shared" si="254"/>
        <v>0</v>
      </c>
      <c r="AO143" s="175">
        <f t="shared" si="254"/>
        <v>0</v>
      </c>
      <c r="AP143" s="175">
        <f t="shared" si="254"/>
        <v>10259</v>
      </c>
      <c r="AQ143" s="175">
        <f t="shared" si="254"/>
        <v>0</v>
      </c>
      <c r="AR143" s="175">
        <f t="shared" si="254"/>
        <v>0</v>
      </c>
      <c r="AS143" s="175">
        <f t="shared" si="254"/>
        <v>0</v>
      </c>
      <c r="AT143" s="175">
        <f t="shared" si="254"/>
        <v>0</v>
      </c>
      <c r="AU143" s="175">
        <f t="shared" si="254"/>
        <v>0</v>
      </c>
      <c r="AV143" s="175">
        <f t="shared" si="254"/>
        <v>0</v>
      </c>
      <c r="AW143" s="175">
        <f t="shared" si="254"/>
        <v>0</v>
      </c>
      <c r="AX143" s="175">
        <f t="shared" si="254"/>
        <v>0</v>
      </c>
      <c r="AY143" s="624">
        <f t="shared" ref="AY143" si="255">N143-R143-AD143-AP143</f>
        <v>15741</v>
      </c>
      <c r="AZ143" s="175">
        <f t="shared" si="254"/>
        <v>0</v>
      </c>
      <c r="BA143" s="175">
        <f t="shared" si="254"/>
        <v>0</v>
      </c>
      <c r="BB143" s="175">
        <f t="shared" si="254"/>
        <v>0</v>
      </c>
      <c r="BC143" s="175">
        <f t="shared" si="254"/>
        <v>0</v>
      </c>
      <c r="BD143" s="175">
        <f t="shared" si="254"/>
        <v>0</v>
      </c>
      <c r="BE143" s="175">
        <f t="shared" si="254"/>
        <v>0</v>
      </c>
      <c r="BF143" s="175">
        <f t="shared" si="254"/>
        <v>0</v>
      </c>
      <c r="BG143" s="175">
        <f t="shared" si="254"/>
        <v>0</v>
      </c>
      <c r="BH143" s="175">
        <f t="shared" si="254"/>
        <v>2917.6666666666665</v>
      </c>
      <c r="BI143" s="175">
        <f t="shared" si="254"/>
        <v>0</v>
      </c>
      <c r="BJ143" s="175">
        <f t="shared" si="254"/>
        <v>0</v>
      </c>
      <c r="BK143" s="175">
        <f>BH143</f>
        <v>2917.6666666666665</v>
      </c>
      <c r="BL143" s="175">
        <f t="shared" si="254"/>
        <v>0</v>
      </c>
      <c r="BM143" s="175">
        <f t="shared" si="254"/>
        <v>0</v>
      </c>
      <c r="BN143" s="502"/>
      <c r="BP143" s="645">
        <f t="shared" si="235"/>
        <v>13435.666666666666</v>
      </c>
    </row>
    <row r="144" spans="1:68" ht="24.75" hidden="1">
      <c r="A144" s="464">
        <v>1</v>
      </c>
      <c r="B144" s="466" t="s">
        <v>406</v>
      </c>
      <c r="C144" s="154"/>
      <c r="D144" s="165"/>
      <c r="E144" s="165"/>
      <c r="F144" s="155"/>
      <c r="G144" s="156"/>
      <c r="H144" s="160"/>
      <c r="I144" s="160"/>
      <c r="J144" s="160"/>
      <c r="K144" s="160"/>
      <c r="L144" s="166"/>
      <c r="M144" s="166"/>
      <c r="N144" s="923"/>
      <c r="O144" s="889">
        <f>O145+O146+O147</f>
        <v>26259</v>
      </c>
      <c r="P144" s="889">
        <f t="shared" ref="P144:BM144" si="256">P145+P146+P147</f>
        <v>0</v>
      </c>
      <c r="Q144" s="889">
        <f t="shared" si="256"/>
        <v>0</v>
      </c>
      <c r="R144" s="175">
        <f t="shared" si="256"/>
        <v>0</v>
      </c>
      <c r="S144" s="175">
        <f t="shared" si="256"/>
        <v>0</v>
      </c>
      <c r="T144" s="175">
        <f t="shared" si="256"/>
        <v>0</v>
      </c>
      <c r="U144" s="175">
        <f t="shared" si="256"/>
        <v>0</v>
      </c>
      <c r="V144" s="175">
        <f t="shared" si="256"/>
        <v>0</v>
      </c>
      <c r="W144" s="175">
        <f t="shared" si="256"/>
        <v>0</v>
      </c>
      <c r="X144" s="175">
        <f t="shared" si="256"/>
        <v>0</v>
      </c>
      <c r="Y144" s="175">
        <f t="shared" si="256"/>
        <v>0</v>
      </c>
      <c r="Z144" s="175">
        <f t="shared" si="256"/>
        <v>0</v>
      </c>
      <c r="AA144" s="175">
        <f t="shared" si="256"/>
        <v>0</v>
      </c>
      <c r="AB144" s="175">
        <f t="shared" si="256"/>
        <v>0</v>
      </c>
      <c r="AC144" s="175">
        <f t="shared" si="256"/>
        <v>0</v>
      </c>
      <c r="AD144" s="175">
        <f t="shared" si="256"/>
        <v>259</v>
      </c>
      <c r="AE144" s="175">
        <f t="shared" si="256"/>
        <v>0</v>
      </c>
      <c r="AF144" s="175">
        <f t="shared" si="256"/>
        <v>0</v>
      </c>
      <c r="AG144" s="175">
        <f t="shared" si="256"/>
        <v>0</v>
      </c>
      <c r="AH144" s="175">
        <f t="shared" si="256"/>
        <v>0</v>
      </c>
      <c r="AI144" s="175">
        <f t="shared" si="256"/>
        <v>0</v>
      </c>
      <c r="AJ144" s="175">
        <f t="shared" si="256"/>
        <v>0</v>
      </c>
      <c r="AK144" s="175">
        <f t="shared" si="256"/>
        <v>0</v>
      </c>
      <c r="AL144" s="175">
        <f t="shared" si="256"/>
        <v>0</v>
      </c>
      <c r="AM144" s="175">
        <f t="shared" si="256"/>
        <v>0</v>
      </c>
      <c r="AN144" s="175">
        <f t="shared" si="256"/>
        <v>0</v>
      </c>
      <c r="AO144" s="175">
        <f t="shared" si="256"/>
        <v>0</v>
      </c>
      <c r="AP144" s="175">
        <f t="shared" si="256"/>
        <v>10259</v>
      </c>
      <c r="AQ144" s="175">
        <f t="shared" si="256"/>
        <v>0</v>
      </c>
      <c r="AR144" s="175">
        <f t="shared" si="256"/>
        <v>0</v>
      </c>
      <c r="AS144" s="175">
        <f t="shared" si="256"/>
        <v>0</v>
      </c>
      <c r="AT144" s="175">
        <f t="shared" si="256"/>
        <v>0</v>
      </c>
      <c r="AU144" s="175">
        <f t="shared" si="256"/>
        <v>0</v>
      </c>
      <c r="AV144" s="175">
        <f t="shared" si="256"/>
        <v>0</v>
      </c>
      <c r="AW144" s="175">
        <f t="shared" si="256"/>
        <v>0</v>
      </c>
      <c r="AX144" s="175">
        <f t="shared" si="256"/>
        <v>0</v>
      </c>
      <c r="AY144" s="613">
        <f t="shared" si="256"/>
        <v>0</v>
      </c>
      <c r="AZ144" s="175">
        <f t="shared" si="256"/>
        <v>0</v>
      </c>
      <c r="BA144" s="175">
        <f t="shared" si="256"/>
        <v>0</v>
      </c>
      <c r="BB144" s="175">
        <f t="shared" si="256"/>
        <v>0</v>
      </c>
      <c r="BC144" s="175">
        <f t="shared" si="256"/>
        <v>0</v>
      </c>
      <c r="BD144" s="175">
        <f t="shared" si="256"/>
        <v>0</v>
      </c>
      <c r="BE144" s="175">
        <f t="shared" si="256"/>
        <v>0</v>
      </c>
      <c r="BF144" s="175">
        <f t="shared" si="256"/>
        <v>0</v>
      </c>
      <c r="BG144" s="175">
        <f t="shared" si="256"/>
        <v>0</v>
      </c>
      <c r="BH144" s="175">
        <f t="shared" si="256"/>
        <v>2917.6666666666665</v>
      </c>
      <c r="BI144" s="175">
        <f t="shared" si="256"/>
        <v>0</v>
      </c>
      <c r="BJ144" s="175">
        <f t="shared" si="256"/>
        <v>0</v>
      </c>
      <c r="BK144" s="175">
        <f t="shared" si="256"/>
        <v>0</v>
      </c>
      <c r="BL144" s="175">
        <f t="shared" si="256"/>
        <v>0</v>
      </c>
      <c r="BM144" s="175">
        <f t="shared" si="256"/>
        <v>0</v>
      </c>
      <c r="BN144" s="502"/>
      <c r="BP144" s="645"/>
    </row>
    <row r="145" spans="1:66" ht="16.5" hidden="1">
      <c r="A145" s="521" t="s">
        <v>399</v>
      </c>
      <c r="B145" s="465" t="s">
        <v>269</v>
      </c>
      <c r="C145" s="154"/>
      <c r="D145" s="165"/>
      <c r="E145" s="165"/>
      <c r="F145" s="155"/>
      <c r="G145" s="156"/>
      <c r="H145" s="160"/>
      <c r="I145" s="160"/>
      <c r="J145" s="160"/>
      <c r="K145" s="160"/>
      <c r="L145" s="166"/>
      <c r="M145" s="166"/>
      <c r="N145" s="923"/>
      <c r="O145" s="890">
        <v>19500</v>
      </c>
      <c r="P145" s="923"/>
      <c r="Q145" s="917"/>
      <c r="R145" s="515"/>
      <c r="S145" s="166"/>
      <c r="T145" s="166"/>
      <c r="U145" s="166"/>
      <c r="V145" s="166"/>
      <c r="W145" s="166"/>
      <c r="X145" s="166"/>
      <c r="Y145" s="166"/>
      <c r="Z145" s="166"/>
      <c r="AA145" s="166"/>
      <c r="AB145" s="166"/>
      <c r="AC145" s="166"/>
      <c r="AD145" s="113"/>
      <c r="AE145" s="166"/>
      <c r="AF145" s="135"/>
      <c r="AG145" s="115"/>
      <c r="AH145" s="115"/>
      <c r="AI145" s="115"/>
      <c r="AJ145" s="111"/>
      <c r="AK145" s="115"/>
      <c r="AL145" s="114"/>
      <c r="AM145" s="113"/>
      <c r="AN145" s="166"/>
      <c r="AO145" s="110"/>
      <c r="AP145" s="144">
        <v>10259</v>
      </c>
      <c r="AQ145" s="115"/>
      <c r="AR145" s="110"/>
      <c r="AS145" s="113"/>
      <c r="AT145" s="113"/>
      <c r="AU145" s="113"/>
      <c r="AV145" s="473"/>
      <c r="AW145" s="111"/>
      <c r="AX145" s="111"/>
      <c r="AY145" s="95"/>
      <c r="AZ145" s="111"/>
      <c r="BA145" s="111"/>
      <c r="BB145" s="502"/>
      <c r="BC145" s="502"/>
      <c r="BD145" s="502"/>
      <c r="BE145" s="502">
        <f t="shared" ref="BE145:BE154" si="257">BB145</f>
        <v>0</v>
      </c>
      <c r="BF145" s="502"/>
      <c r="BG145" s="502"/>
      <c r="BH145" s="644">
        <f>AY145-BB145+O145*0.1/0.9</f>
        <v>2166.6666666666665</v>
      </c>
      <c r="BI145" s="502"/>
      <c r="BJ145" s="502"/>
      <c r="BK145" s="502"/>
      <c r="BL145" s="502"/>
      <c r="BM145" s="502"/>
      <c r="BN145" s="502"/>
    </row>
    <row r="146" spans="1:66" ht="33" hidden="1">
      <c r="A146" s="521" t="s">
        <v>400</v>
      </c>
      <c r="B146" s="465" t="s">
        <v>270</v>
      </c>
      <c r="C146" s="154"/>
      <c r="D146" s="165"/>
      <c r="E146" s="165"/>
      <c r="F146" s="155"/>
      <c r="G146" s="156"/>
      <c r="H146" s="160"/>
      <c r="I146" s="160"/>
      <c r="J146" s="160"/>
      <c r="K146" s="160"/>
      <c r="L146" s="166"/>
      <c r="M146" s="166"/>
      <c r="N146" s="923"/>
      <c r="O146" s="890">
        <v>259</v>
      </c>
      <c r="P146" s="923"/>
      <c r="Q146" s="917"/>
      <c r="R146" s="515"/>
      <c r="S146" s="166"/>
      <c r="T146" s="166"/>
      <c r="U146" s="166"/>
      <c r="V146" s="166"/>
      <c r="W146" s="166"/>
      <c r="X146" s="166"/>
      <c r="Y146" s="166"/>
      <c r="Z146" s="166"/>
      <c r="AA146" s="166"/>
      <c r="AB146" s="166"/>
      <c r="AC146" s="166"/>
      <c r="AD146" s="113">
        <v>259</v>
      </c>
      <c r="AE146" s="166"/>
      <c r="AF146" s="135"/>
      <c r="AG146" s="115"/>
      <c r="AH146" s="115"/>
      <c r="AI146" s="115"/>
      <c r="AJ146" s="111"/>
      <c r="AK146" s="115"/>
      <c r="AL146" s="114"/>
      <c r="AM146" s="113"/>
      <c r="AN146" s="166"/>
      <c r="AO146" s="110"/>
      <c r="AP146" s="144"/>
      <c r="AQ146" s="115"/>
      <c r="AR146" s="110"/>
      <c r="AS146" s="113"/>
      <c r="AT146" s="113"/>
      <c r="AU146" s="113"/>
      <c r="AV146" s="473"/>
      <c r="AW146" s="111"/>
      <c r="AX146" s="111"/>
      <c r="AY146" s="95"/>
      <c r="AZ146" s="111"/>
      <c r="BA146" s="111"/>
      <c r="BB146" s="502"/>
      <c r="BC146" s="502"/>
      <c r="BD146" s="502"/>
      <c r="BE146" s="502">
        <f t="shared" si="257"/>
        <v>0</v>
      </c>
      <c r="BF146" s="502"/>
      <c r="BG146" s="502"/>
      <c r="BH146" s="644">
        <f>AY146-BB146+O146*0.1/0.9</f>
        <v>28.777777777777779</v>
      </c>
      <c r="BI146" s="502"/>
      <c r="BJ146" s="502"/>
      <c r="BK146" s="502"/>
      <c r="BL146" s="502"/>
      <c r="BM146" s="502"/>
      <c r="BN146" s="502"/>
    </row>
    <row r="147" spans="1:66" ht="13.5" hidden="1" customHeight="1">
      <c r="A147" s="521" t="s">
        <v>401</v>
      </c>
      <c r="B147" s="465" t="s">
        <v>271</v>
      </c>
      <c r="C147" s="154"/>
      <c r="D147" s="165"/>
      <c r="E147" s="165"/>
      <c r="F147" s="155"/>
      <c r="G147" s="156"/>
      <c r="H147" s="160"/>
      <c r="I147" s="160"/>
      <c r="J147" s="160"/>
      <c r="K147" s="160"/>
      <c r="L147" s="166"/>
      <c r="M147" s="166"/>
      <c r="N147" s="923"/>
      <c r="O147" s="890">
        <v>6500</v>
      </c>
      <c r="P147" s="923"/>
      <c r="Q147" s="917"/>
      <c r="R147" s="515"/>
      <c r="S147" s="166"/>
      <c r="T147" s="166"/>
      <c r="U147" s="166"/>
      <c r="V147" s="166"/>
      <c r="W147" s="166"/>
      <c r="X147" s="166"/>
      <c r="Y147" s="166"/>
      <c r="Z147" s="166"/>
      <c r="AA147" s="166"/>
      <c r="AB147" s="166"/>
      <c r="AC147" s="166"/>
      <c r="AD147" s="113"/>
      <c r="AE147" s="166"/>
      <c r="AF147" s="135"/>
      <c r="AG147" s="115"/>
      <c r="AH147" s="115"/>
      <c r="AI147" s="115"/>
      <c r="AJ147" s="111"/>
      <c r="AK147" s="115"/>
      <c r="AL147" s="114"/>
      <c r="AM147" s="113"/>
      <c r="AN147" s="166"/>
      <c r="AO147" s="110"/>
      <c r="AP147" s="144"/>
      <c r="AQ147" s="115"/>
      <c r="AR147" s="110"/>
      <c r="AS147" s="113"/>
      <c r="AT147" s="113"/>
      <c r="AU147" s="113"/>
      <c r="AV147" s="473"/>
      <c r="AW147" s="111"/>
      <c r="AX147" s="111"/>
      <c r="AY147" s="95"/>
      <c r="AZ147" s="111"/>
      <c r="BA147" s="111"/>
      <c r="BB147" s="502"/>
      <c r="BC147" s="502"/>
      <c r="BD147" s="502"/>
      <c r="BE147" s="502">
        <f t="shared" si="257"/>
        <v>0</v>
      </c>
      <c r="BF147" s="502"/>
      <c r="BG147" s="502"/>
      <c r="BH147" s="644">
        <f>AY147-BB147+O147*0.1/0.9</f>
        <v>722.22222222222217</v>
      </c>
      <c r="BI147" s="502"/>
      <c r="BJ147" s="502"/>
      <c r="BK147" s="502"/>
      <c r="BL147" s="502"/>
      <c r="BM147" s="502"/>
      <c r="BN147" s="502"/>
    </row>
    <row r="148" spans="1:66" ht="25.5" hidden="1" customHeight="1">
      <c r="A148" s="464">
        <v>2</v>
      </c>
      <c r="B148" s="520" t="s">
        <v>272</v>
      </c>
      <c r="C148" s="154"/>
      <c r="D148" s="165"/>
      <c r="E148" s="165"/>
      <c r="F148" s="155"/>
      <c r="G148" s="156"/>
      <c r="H148" s="160"/>
      <c r="I148" s="160"/>
      <c r="J148" s="160"/>
      <c r="K148" s="160"/>
      <c r="L148" s="166"/>
      <c r="M148" s="166"/>
      <c r="N148" s="923"/>
      <c r="O148" s="890"/>
      <c r="P148" s="923"/>
      <c r="Q148" s="917"/>
      <c r="R148" s="515"/>
      <c r="S148" s="166"/>
      <c r="T148" s="166"/>
      <c r="U148" s="166"/>
      <c r="V148" s="166"/>
      <c r="W148" s="166"/>
      <c r="X148" s="166"/>
      <c r="Y148" s="166"/>
      <c r="Z148" s="166"/>
      <c r="AA148" s="166"/>
      <c r="AB148" s="166"/>
      <c r="AC148" s="166"/>
      <c r="AD148" s="113"/>
      <c r="AE148" s="166"/>
      <c r="AF148" s="135"/>
      <c r="AG148" s="115"/>
      <c r="AH148" s="115"/>
      <c r="AI148" s="115"/>
      <c r="AJ148" s="111"/>
      <c r="AK148" s="115"/>
      <c r="AL148" s="114"/>
      <c r="AM148" s="113"/>
      <c r="AN148" s="166"/>
      <c r="AO148" s="110"/>
      <c r="AP148" s="144"/>
      <c r="AQ148" s="115"/>
      <c r="AR148" s="110"/>
      <c r="AS148" s="113"/>
      <c r="AT148" s="113"/>
      <c r="AU148" s="113"/>
      <c r="AV148" s="473"/>
      <c r="AW148" s="111"/>
      <c r="AX148" s="111"/>
      <c r="AY148" s="95"/>
      <c r="AZ148" s="111"/>
      <c r="BA148" s="111"/>
      <c r="BB148" s="502"/>
      <c r="BC148" s="502"/>
      <c r="BD148" s="502"/>
      <c r="BE148" s="502"/>
      <c r="BF148" s="502"/>
      <c r="BG148" s="502"/>
      <c r="BH148" s="502"/>
      <c r="BI148" s="502"/>
      <c r="BJ148" s="502"/>
      <c r="BK148" s="502"/>
      <c r="BL148" s="502"/>
      <c r="BM148" s="502"/>
      <c r="BN148" s="502"/>
    </row>
    <row r="149" spans="1:66" ht="41.25" hidden="1">
      <c r="A149" s="521" t="s">
        <v>399</v>
      </c>
      <c r="B149" s="465" t="s">
        <v>273</v>
      </c>
      <c r="C149" s="154"/>
      <c r="D149" s="165"/>
      <c r="E149" s="165"/>
      <c r="F149" s="155"/>
      <c r="G149" s="156"/>
      <c r="H149" s="160"/>
      <c r="I149" s="160"/>
      <c r="J149" s="160"/>
      <c r="K149" s="160"/>
      <c r="L149" s="166"/>
      <c r="M149" s="166"/>
      <c r="N149" s="923"/>
      <c r="O149" s="890"/>
      <c r="P149" s="923"/>
      <c r="Q149" s="917"/>
      <c r="R149" s="515"/>
      <c r="S149" s="166"/>
      <c r="T149" s="166"/>
      <c r="U149" s="166"/>
      <c r="V149" s="166"/>
      <c r="W149" s="166"/>
      <c r="X149" s="166"/>
      <c r="Y149" s="166"/>
      <c r="Z149" s="166"/>
      <c r="AA149" s="166"/>
      <c r="AB149" s="166"/>
      <c r="AC149" s="166"/>
      <c r="AD149" s="113"/>
      <c r="AE149" s="166"/>
      <c r="AF149" s="135"/>
      <c r="AG149" s="115"/>
      <c r="AH149" s="115"/>
      <c r="AI149" s="115"/>
      <c r="AJ149" s="111"/>
      <c r="AK149" s="115"/>
      <c r="AL149" s="114"/>
      <c r="AM149" s="113"/>
      <c r="AN149" s="166"/>
      <c r="AO149" s="110"/>
      <c r="AP149" s="144"/>
      <c r="AQ149" s="115"/>
      <c r="AR149" s="110"/>
      <c r="AS149" s="113"/>
      <c r="AT149" s="113"/>
      <c r="AU149" s="113"/>
      <c r="AV149" s="473"/>
      <c r="AW149" s="111"/>
      <c r="AX149" s="111"/>
      <c r="AY149" s="95"/>
      <c r="AZ149" s="111"/>
      <c r="BA149" s="111"/>
      <c r="BB149" s="502"/>
      <c r="BC149" s="502"/>
      <c r="BD149" s="502"/>
      <c r="BE149" s="502">
        <f t="shared" si="257"/>
        <v>0</v>
      </c>
      <c r="BF149" s="502"/>
      <c r="BG149" s="502"/>
      <c r="BH149" s="644">
        <f>AY149-BB149+O149*0.1/0.9</f>
        <v>0</v>
      </c>
      <c r="BI149" s="502"/>
      <c r="BJ149" s="502"/>
      <c r="BK149" s="502"/>
      <c r="BL149" s="502"/>
      <c r="BM149" s="502"/>
      <c r="BN149" s="502"/>
    </row>
    <row r="150" spans="1:66" ht="16.5" hidden="1">
      <c r="A150" s="464">
        <v>3</v>
      </c>
      <c r="B150" s="520" t="s">
        <v>274</v>
      </c>
      <c r="C150" s="154"/>
      <c r="D150" s="165"/>
      <c r="E150" s="165"/>
      <c r="F150" s="155"/>
      <c r="G150" s="156"/>
      <c r="H150" s="160"/>
      <c r="I150" s="160"/>
      <c r="J150" s="160"/>
      <c r="K150" s="160"/>
      <c r="L150" s="166"/>
      <c r="M150" s="166"/>
      <c r="N150" s="923"/>
      <c r="O150" s="890"/>
      <c r="P150" s="923"/>
      <c r="Q150" s="917"/>
      <c r="R150" s="515"/>
      <c r="S150" s="166"/>
      <c r="T150" s="166"/>
      <c r="U150" s="166"/>
      <c r="V150" s="166"/>
      <c r="W150" s="166"/>
      <c r="X150" s="166"/>
      <c r="Y150" s="166"/>
      <c r="Z150" s="166"/>
      <c r="AA150" s="166"/>
      <c r="AB150" s="166"/>
      <c r="AC150" s="166"/>
      <c r="AD150" s="113"/>
      <c r="AE150" s="166"/>
      <c r="AF150" s="135"/>
      <c r="AG150" s="115"/>
      <c r="AH150" s="115"/>
      <c r="AI150" s="115"/>
      <c r="AJ150" s="111"/>
      <c r="AK150" s="115"/>
      <c r="AL150" s="114"/>
      <c r="AM150" s="113"/>
      <c r="AN150" s="166"/>
      <c r="AO150" s="110"/>
      <c r="AP150" s="144"/>
      <c r="AQ150" s="115"/>
      <c r="AR150" s="110"/>
      <c r="AS150" s="113"/>
      <c r="AT150" s="113"/>
      <c r="AU150" s="113"/>
      <c r="AV150" s="473"/>
      <c r="AW150" s="111"/>
      <c r="AX150" s="111"/>
      <c r="AY150" s="95"/>
      <c r="AZ150" s="111"/>
      <c r="BA150" s="111"/>
      <c r="BB150" s="502"/>
      <c r="BC150" s="502"/>
      <c r="BD150" s="502"/>
      <c r="BE150" s="502">
        <f t="shared" si="257"/>
        <v>0</v>
      </c>
      <c r="BF150" s="502"/>
      <c r="BG150" s="502"/>
      <c r="BH150" s="502"/>
      <c r="BI150" s="502"/>
      <c r="BJ150" s="502"/>
      <c r="BK150" s="502"/>
      <c r="BL150" s="502"/>
      <c r="BM150" s="502"/>
      <c r="BN150" s="502"/>
    </row>
    <row r="151" spans="1:66" ht="24.75" hidden="1">
      <c r="A151" s="521" t="s">
        <v>399</v>
      </c>
      <c r="B151" s="465" t="s">
        <v>275</v>
      </c>
      <c r="C151" s="154"/>
      <c r="D151" s="165"/>
      <c r="E151" s="165"/>
      <c r="F151" s="155"/>
      <c r="G151" s="156"/>
      <c r="H151" s="160"/>
      <c r="I151" s="160"/>
      <c r="J151" s="160"/>
      <c r="K151" s="160"/>
      <c r="L151" s="166"/>
      <c r="M151" s="166"/>
      <c r="N151" s="923"/>
      <c r="O151" s="890"/>
      <c r="P151" s="923"/>
      <c r="Q151" s="917"/>
      <c r="R151" s="515"/>
      <c r="S151" s="166"/>
      <c r="T151" s="166"/>
      <c r="U151" s="166"/>
      <c r="V151" s="166"/>
      <c r="W151" s="166"/>
      <c r="X151" s="166"/>
      <c r="Y151" s="166"/>
      <c r="Z151" s="166"/>
      <c r="AA151" s="166"/>
      <c r="AB151" s="166"/>
      <c r="AC151" s="166"/>
      <c r="AD151" s="113"/>
      <c r="AE151" s="166"/>
      <c r="AF151" s="135"/>
      <c r="AG151" s="115"/>
      <c r="AH151" s="115"/>
      <c r="AI151" s="115"/>
      <c r="AJ151" s="111"/>
      <c r="AK151" s="115"/>
      <c r="AL151" s="114"/>
      <c r="AM151" s="113"/>
      <c r="AN151" s="166"/>
      <c r="AO151" s="110"/>
      <c r="AP151" s="144"/>
      <c r="AQ151" s="115"/>
      <c r="AR151" s="110"/>
      <c r="AS151" s="113"/>
      <c r="AT151" s="113"/>
      <c r="AU151" s="113"/>
      <c r="AV151" s="473"/>
      <c r="AW151" s="111"/>
      <c r="AX151" s="111"/>
      <c r="AY151" s="95"/>
      <c r="AZ151" s="111"/>
      <c r="BA151" s="111"/>
      <c r="BB151" s="502"/>
      <c r="BC151" s="502"/>
      <c r="BD151" s="502"/>
      <c r="BE151" s="502">
        <f t="shared" si="257"/>
        <v>0</v>
      </c>
      <c r="BF151" s="502"/>
      <c r="BG151" s="502"/>
      <c r="BH151" s="644">
        <f t="shared" ref="BH151:BH154" si="258">AY151-BB151+O151*0.1/0.9</f>
        <v>0</v>
      </c>
      <c r="BI151" s="502"/>
      <c r="BJ151" s="502"/>
      <c r="BK151" s="502"/>
      <c r="BL151" s="502"/>
      <c r="BM151" s="502"/>
      <c r="BN151" s="502"/>
    </row>
    <row r="152" spans="1:66" ht="16.5" hidden="1">
      <c r="A152" s="521" t="s">
        <v>400</v>
      </c>
      <c r="B152" s="465" t="s">
        <v>276</v>
      </c>
      <c r="C152" s="154"/>
      <c r="D152" s="165"/>
      <c r="E152" s="165"/>
      <c r="F152" s="155"/>
      <c r="G152" s="156"/>
      <c r="H152" s="160"/>
      <c r="I152" s="160"/>
      <c r="J152" s="160"/>
      <c r="K152" s="160"/>
      <c r="L152" s="166"/>
      <c r="M152" s="166"/>
      <c r="N152" s="923"/>
      <c r="O152" s="890"/>
      <c r="P152" s="923"/>
      <c r="Q152" s="917"/>
      <c r="R152" s="515"/>
      <c r="S152" s="166"/>
      <c r="T152" s="166"/>
      <c r="U152" s="166"/>
      <c r="V152" s="166"/>
      <c r="W152" s="166"/>
      <c r="X152" s="166"/>
      <c r="Y152" s="166"/>
      <c r="Z152" s="166"/>
      <c r="AA152" s="166"/>
      <c r="AB152" s="166"/>
      <c r="AC152" s="166"/>
      <c r="AD152" s="113"/>
      <c r="AE152" s="166"/>
      <c r="AF152" s="135"/>
      <c r="AG152" s="115"/>
      <c r="AH152" s="115"/>
      <c r="AI152" s="115"/>
      <c r="AJ152" s="111"/>
      <c r="AK152" s="115"/>
      <c r="AL152" s="114"/>
      <c r="AM152" s="113"/>
      <c r="AN152" s="166"/>
      <c r="AO152" s="110"/>
      <c r="AP152" s="144"/>
      <c r="AQ152" s="115"/>
      <c r="AR152" s="110"/>
      <c r="AS152" s="113"/>
      <c r="AT152" s="113"/>
      <c r="AU152" s="113"/>
      <c r="AV152" s="473"/>
      <c r="AW152" s="111"/>
      <c r="AX152" s="111"/>
      <c r="AY152" s="95"/>
      <c r="AZ152" s="111"/>
      <c r="BA152" s="111"/>
      <c r="BB152" s="502"/>
      <c r="BC152" s="502"/>
      <c r="BD152" s="502"/>
      <c r="BE152" s="502">
        <f t="shared" si="257"/>
        <v>0</v>
      </c>
      <c r="BF152" s="502"/>
      <c r="BG152" s="502"/>
      <c r="BH152" s="644">
        <f t="shared" si="258"/>
        <v>0</v>
      </c>
      <c r="BI152" s="502"/>
      <c r="BJ152" s="502"/>
      <c r="BK152" s="502"/>
      <c r="BL152" s="502"/>
      <c r="BM152" s="502"/>
      <c r="BN152" s="502"/>
    </row>
    <row r="153" spans="1:66" ht="16.5" hidden="1">
      <c r="A153" s="521" t="s">
        <v>401</v>
      </c>
      <c r="B153" s="465" t="s">
        <v>277</v>
      </c>
      <c r="C153" s="154"/>
      <c r="D153" s="165"/>
      <c r="E153" s="165"/>
      <c r="F153" s="155"/>
      <c r="G153" s="156"/>
      <c r="H153" s="160"/>
      <c r="I153" s="160"/>
      <c r="J153" s="160"/>
      <c r="K153" s="160"/>
      <c r="L153" s="166"/>
      <c r="M153" s="166"/>
      <c r="N153" s="923"/>
      <c r="O153" s="890"/>
      <c r="P153" s="923"/>
      <c r="Q153" s="917"/>
      <c r="R153" s="515"/>
      <c r="S153" s="166"/>
      <c r="T153" s="166"/>
      <c r="U153" s="166"/>
      <c r="V153" s="166"/>
      <c r="W153" s="166"/>
      <c r="X153" s="166"/>
      <c r="Y153" s="166"/>
      <c r="Z153" s="166"/>
      <c r="AA153" s="166"/>
      <c r="AB153" s="166"/>
      <c r="AC153" s="166"/>
      <c r="AD153" s="113"/>
      <c r="AE153" s="166"/>
      <c r="AF153" s="135"/>
      <c r="AG153" s="115"/>
      <c r="AH153" s="115"/>
      <c r="AI153" s="115"/>
      <c r="AJ153" s="111"/>
      <c r="AK153" s="115"/>
      <c r="AL153" s="114"/>
      <c r="AM153" s="113"/>
      <c r="AN153" s="166"/>
      <c r="AO153" s="110"/>
      <c r="AP153" s="144"/>
      <c r="AQ153" s="115"/>
      <c r="AR153" s="110"/>
      <c r="AS153" s="113"/>
      <c r="AT153" s="113"/>
      <c r="AU153" s="113"/>
      <c r="AV153" s="473"/>
      <c r="AW153" s="111"/>
      <c r="AX153" s="111"/>
      <c r="AY153" s="95"/>
      <c r="AZ153" s="111"/>
      <c r="BA153" s="111"/>
      <c r="BB153" s="502"/>
      <c r="BC153" s="502"/>
      <c r="BD153" s="502"/>
      <c r="BE153" s="502">
        <f t="shared" si="257"/>
        <v>0</v>
      </c>
      <c r="BF153" s="502"/>
      <c r="BG153" s="502"/>
      <c r="BH153" s="644">
        <f t="shared" si="258"/>
        <v>0</v>
      </c>
      <c r="BI153" s="502"/>
      <c r="BJ153" s="502"/>
      <c r="BK153" s="502"/>
      <c r="BL153" s="502"/>
      <c r="BM153" s="502"/>
      <c r="BN153" s="502"/>
    </row>
    <row r="154" spans="1:66" ht="15" hidden="1" customHeight="1">
      <c r="A154" s="521" t="s">
        <v>402</v>
      </c>
      <c r="B154" s="465" t="s">
        <v>278</v>
      </c>
      <c r="C154" s="154"/>
      <c r="D154" s="165"/>
      <c r="E154" s="165"/>
      <c r="F154" s="165"/>
      <c r="G154" s="166"/>
      <c r="H154" s="166"/>
      <c r="I154" s="166"/>
      <c r="J154" s="166"/>
      <c r="K154" s="166"/>
      <c r="L154" s="166"/>
      <c r="M154" s="166"/>
      <c r="N154" s="923"/>
      <c r="O154" s="923"/>
      <c r="P154" s="923"/>
      <c r="Q154" s="923"/>
      <c r="R154" s="515"/>
      <c r="S154" s="166"/>
      <c r="T154" s="166"/>
      <c r="U154" s="166"/>
      <c r="V154" s="166"/>
      <c r="W154" s="166"/>
      <c r="X154" s="166"/>
      <c r="Y154" s="166"/>
      <c r="Z154" s="166"/>
      <c r="AA154" s="166"/>
      <c r="AB154" s="166"/>
      <c r="AC154" s="166"/>
      <c r="AD154" s="166"/>
      <c r="AE154" s="166"/>
      <c r="AF154" s="519"/>
      <c r="AG154" s="166"/>
      <c r="AH154" s="166"/>
      <c r="AI154" s="166"/>
      <c r="AJ154" s="166"/>
      <c r="AK154" s="166"/>
      <c r="AL154" s="166"/>
      <c r="AM154" s="166"/>
      <c r="AN154" s="166"/>
      <c r="AO154" s="166"/>
      <c r="AP154" s="166"/>
      <c r="AQ154" s="166"/>
      <c r="AR154" s="167"/>
      <c r="AS154" s="167"/>
      <c r="AT154" s="167"/>
      <c r="AU154" s="167"/>
      <c r="AV154" s="533"/>
      <c r="AW154" s="167"/>
      <c r="AX154" s="167"/>
      <c r="AY154" s="629"/>
      <c r="AZ154" s="167"/>
      <c r="BA154" s="167"/>
      <c r="BB154" s="550"/>
      <c r="BC154" s="550"/>
      <c r="BD154" s="550"/>
      <c r="BE154" s="502">
        <f t="shared" si="257"/>
        <v>0</v>
      </c>
      <c r="BF154" s="550"/>
      <c r="BG154" s="550"/>
      <c r="BH154" s="644">
        <f t="shared" si="258"/>
        <v>0</v>
      </c>
      <c r="BI154" s="550"/>
      <c r="BJ154" s="550"/>
      <c r="BK154" s="550"/>
      <c r="BL154" s="550"/>
      <c r="BM154" s="550"/>
      <c r="BN154" s="550"/>
    </row>
    <row r="155" spans="1:66" ht="11.65" customHeight="1">
      <c r="A155" s="551"/>
      <c r="B155" s="552"/>
      <c r="C155" s="552"/>
      <c r="D155" s="552"/>
      <c r="E155" s="552"/>
      <c r="F155" s="552"/>
      <c r="G155" s="552"/>
      <c r="H155" s="552"/>
      <c r="I155" s="552"/>
      <c r="J155" s="552"/>
      <c r="K155" s="552"/>
      <c r="L155" s="552"/>
      <c r="M155" s="552"/>
      <c r="N155" s="926"/>
      <c r="O155" s="926"/>
      <c r="P155" s="926"/>
      <c r="Q155" s="926"/>
      <c r="R155" s="553"/>
      <c r="S155" s="552"/>
      <c r="T155" s="554"/>
      <c r="U155" s="552"/>
      <c r="V155" s="552"/>
      <c r="W155" s="552"/>
      <c r="X155" s="554"/>
      <c r="Y155" s="554"/>
      <c r="Z155" s="554"/>
      <c r="AA155" s="552"/>
      <c r="AB155" s="552"/>
      <c r="AC155" s="554"/>
      <c r="AD155" s="552"/>
      <c r="AE155" s="552"/>
      <c r="AF155" s="554"/>
      <c r="AG155" s="552"/>
      <c r="AH155" s="552"/>
      <c r="AI155" s="552"/>
      <c r="AJ155" s="552"/>
      <c r="AK155" s="552"/>
      <c r="AL155" s="552"/>
      <c r="AM155" s="552"/>
      <c r="AN155" s="552"/>
      <c r="AO155" s="552"/>
      <c r="AP155" s="552"/>
      <c r="AQ155" s="552"/>
      <c r="AR155" s="554"/>
      <c r="AS155" s="552"/>
      <c r="AT155" s="552"/>
      <c r="AU155" s="552"/>
      <c r="AV155" s="555"/>
      <c r="AW155" s="552"/>
      <c r="AX155" s="552"/>
      <c r="AY155" s="630"/>
      <c r="AZ155" s="552"/>
      <c r="BA155" s="552"/>
      <c r="BB155" s="556"/>
      <c r="BC155" s="556"/>
      <c r="BD155" s="556"/>
      <c r="BE155" s="556"/>
      <c r="BF155" s="556"/>
      <c r="BG155" s="556"/>
      <c r="BH155" s="556"/>
      <c r="BI155" s="556"/>
      <c r="BJ155" s="556"/>
      <c r="BK155" s="556"/>
      <c r="BL155" s="556"/>
      <c r="BM155" s="556"/>
      <c r="BN155" s="556"/>
    </row>
    <row r="156" spans="1:66">
      <c r="A156" s="35"/>
      <c r="B156" s="28"/>
      <c r="C156" s="28"/>
      <c r="D156" s="28"/>
      <c r="E156" s="28"/>
      <c r="F156" s="28"/>
      <c r="G156" s="28"/>
      <c r="H156" s="28"/>
      <c r="I156" s="28"/>
      <c r="J156" s="28"/>
      <c r="K156" s="28"/>
      <c r="L156" s="28"/>
      <c r="M156" s="28"/>
      <c r="N156" s="927"/>
      <c r="O156" s="927"/>
      <c r="P156" s="927"/>
      <c r="Q156" s="927"/>
      <c r="R156" s="516"/>
      <c r="S156" s="28"/>
      <c r="T156" s="39"/>
      <c r="U156" s="28"/>
      <c r="V156" s="28"/>
      <c r="W156" s="28"/>
      <c r="X156" s="39"/>
      <c r="Y156" s="39"/>
      <c r="Z156" s="39"/>
      <c r="AA156" s="28"/>
      <c r="AB156" s="28"/>
      <c r="AC156" s="39"/>
      <c r="AD156" s="28"/>
      <c r="AE156" s="28"/>
      <c r="AF156" s="39"/>
      <c r="AG156" s="28"/>
      <c r="AH156" s="28"/>
      <c r="AI156" s="28"/>
      <c r="AJ156" s="28"/>
      <c r="AK156" s="28"/>
      <c r="AL156" s="28"/>
      <c r="AM156" s="28"/>
      <c r="AN156" s="28"/>
      <c r="AO156" s="28"/>
      <c r="AP156" s="28"/>
      <c r="AQ156" s="28"/>
      <c r="AR156" s="39"/>
      <c r="AS156" s="28"/>
      <c r="AT156" s="28"/>
      <c r="AU156" s="28"/>
      <c r="AV156" s="484"/>
      <c r="AW156" s="28"/>
      <c r="AX156" s="28"/>
      <c r="AY156" s="621"/>
      <c r="AZ156" s="28"/>
      <c r="BA156" s="28"/>
      <c r="BB156" s="527"/>
      <c r="BC156" s="527"/>
      <c r="BD156" s="527"/>
      <c r="BE156" s="527"/>
      <c r="BF156" s="527"/>
      <c r="BG156" s="527"/>
      <c r="BH156" s="527"/>
      <c r="BI156" s="527"/>
      <c r="BJ156" s="527"/>
      <c r="BK156" s="527"/>
      <c r="BL156" s="527"/>
      <c r="BM156" s="527"/>
      <c r="BN156" s="527"/>
    </row>
    <row r="157" spans="1:66">
      <c r="A157" s="35"/>
      <c r="B157" s="28"/>
      <c r="C157" s="28"/>
      <c r="D157" s="28"/>
      <c r="E157" s="28"/>
      <c r="F157" s="28"/>
      <c r="G157" s="28"/>
      <c r="H157" s="28"/>
      <c r="I157" s="28"/>
      <c r="J157" s="28"/>
      <c r="K157" s="28"/>
      <c r="L157" s="28"/>
      <c r="M157" s="28"/>
      <c r="N157" s="927"/>
      <c r="O157" s="927"/>
      <c r="P157" s="927"/>
      <c r="Q157" s="927"/>
      <c r="R157" s="516"/>
      <c r="S157" s="28"/>
      <c r="T157" s="39"/>
      <c r="U157" s="28"/>
      <c r="V157" s="28"/>
      <c r="W157" s="28"/>
      <c r="X157" s="39"/>
      <c r="Y157" s="39"/>
      <c r="Z157" s="39"/>
      <c r="AA157" s="28"/>
      <c r="AB157" s="28"/>
      <c r="AC157" s="39"/>
      <c r="AD157" s="28"/>
      <c r="AE157" s="28"/>
      <c r="AF157" s="39"/>
      <c r="AG157" s="28"/>
      <c r="AH157" s="28"/>
      <c r="AI157" s="28"/>
      <c r="AJ157" s="28"/>
      <c r="AK157" s="28"/>
      <c r="AL157" s="28"/>
      <c r="AM157" s="28"/>
      <c r="AN157" s="28"/>
      <c r="AO157" s="28"/>
      <c r="AP157" s="28"/>
      <c r="AQ157" s="28"/>
      <c r="AR157" s="39"/>
      <c r="AS157" s="28"/>
      <c r="AT157" s="28"/>
      <c r="AU157" s="28"/>
      <c r="AV157" s="484"/>
      <c r="AW157" s="28"/>
      <c r="AX157" s="28"/>
      <c r="AY157" s="621"/>
      <c r="AZ157" s="28"/>
      <c r="BA157" s="28"/>
      <c r="BB157" s="527"/>
      <c r="BC157" s="527"/>
      <c r="BD157" s="527"/>
      <c r="BE157" s="527"/>
      <c r="BF157" s="527"/>
      <c r="BG157" s="527"/>
      <c r="BH157" s="527"/>
      <c r="BI157" s="527"/>
      <c r="BJ157" s="527"/>
      <c r="BK157" s="527"/>
      <c r="BL157" s="527"/>
      <c r="BM157" s="527"/>
      <c r="BN157" s="527"/>
    </row>
    <row r="158" spans="1:66">
      <c r="A158" s="35"/>
      <c r="B158" s="28"/>
      <c r="C158" s="28"/>
      <c r="D158" s="28"/>
      <c r="E158" s="28"/>
      <c r="F158" s="28"/>
      <c r="G158" s="28"/>
      <c r="H158" s="28"/>
      <c r="I158" s="28"/>
      <c r="J158" s="28"/>
      <c r="K158" s="28"/>
      <c r="L158" s="28"/>
      <c r="M158" s="28"/>
      <c r="N158" s="927"/>
      <c r="O158" s="927"/>
      <c r="P158" s="927"/>
      <c r="Q158" s="927"/>
      <c r="R158" s="516"/>
      <c r="S158" s="28"/>
      <c r="T158" s="39"/>
      <c r="U158" s="28"/>
      <c r="V158" s="28"/>
      <c r="W158" s="28"/>
      <c r="X158" s="39"/>
      <c r="Y158" s="39"/>
      <c r="Z158" s="39"/>
      <c r="AA158" s="28"/>
      <c r="AB158" s="28"/>
      <c r="AC158" s="39"/>
      <c r="AD158" s="28"/>
      <c r="AE158" s="28"/>
      <c r="AF158" s="39"/>
      <c r="AG158" s="28"/>
      <c r="AH158" s="28"/>
      <c r="AI158" s="28"/>
      <c r="AJ158" s="28"/>
      <c r="AK158" s="28"/>
      <c r="AL158" s="28"/>
      <c r="AM158" s="28"/>
      <c r="AN158" s="28"/>
      <c r="AO158" s="28"/>
      <c r="AP158" s="28"/>
      <c r="AQ158" s="28"/>
      <c r="AR158" s="39"/>
      <c r="AS158" s="28"/>
      <c r="AT158" s="28"/>
      <c r="AU158" s="28"/>
      <c r="AV158" s="484"/>
      <c r="AW158" s="28"/>
      <c r="AX158" s="28"/>
      <c r="AY158" s="621"/>
      <c r="AZ158" s="28"/>
      <c r="BA158" s="28"/>
      <c r="BB158" s="527"/>
      <c r="BC158" s="527"/>
      <c r="BD158" s="527"/>
      <c r="BE158" s="527"/>
      <c r="BF158" s="527"/>
      <c r="BG158" s="527"/>
      <c r="BH158" s="527"/>
      <c r="BI158" s="527"/>
      <c r="BJ158" s="527"/>
      <c r="BK158" s="527"/>
      <c r="BL158" s="527"/>
      <c r="BM158" s="527"/>
      <c r="BN158" s="527"/>
    </row>
    <row r="159" spans="1:66">
      <c r="A159" s="35"/>
      <c r="B159" s="28"/>
      <c r="C159" s="28"/>
      <c r="D159" s="28"/>
      <c r="E159" s="28"/>
      <c r="F159" s="28"/>
      <c r="G159" s="28"/>
      <c r="H159" s="28"/>
      <c r="I159" s="28"/>
      <c r="J159" s="28"/>
      <c r="K159" s="28"/>
      <c r="L159" s="28"/>
      <c r="M159" s="28"/>
      <c r="N159" s="927"/>
      <c r="O159" s="927"/>
      <c r="P159" s="927"/>
      <c r="Q159" s="927"/>
      <c r="R159" s="516"/>
      <c r="S159" s="28"/>
      <c r="T159" s="39"/>
      <c r="U159" s="28"/>
      <c r="V159" s="28"/>
      <c r="W159" s="28"/>
      <c r="X159" s="39"/>
      <c r="Y159" s="39"/>
      <c r="Z159" s="39"/>
      <c r="AA159" s="28"/>
      <c r="AB159" s="28"/>
      <c r="AC159" s="39"/>
      <c r="AD159" s="28"/>
      <c r="AE159" s="28"/>
      <c r="AF159" s="39"/>
      <c r="AG159" s="28"/>
      <c r="AH159" s="28"/>
      <c r="AI159" s="28"/>
      <c r="AJ159" s="28"/>
      <c r="AK159" s="28"/>
      <c r="AL159" s="28"/>
      <c r="AM159" s="28"/>
      <c r="AN159" s="28"/>
      <c r="AO159" s="28"/>
      <c r="AP159" s="28"/>
      <c r="AQ159" s="28"/>
      <c r="AR159" s="39"/>
      <c r="AS159" s="28"/>
      <c r="AT159" s="28"/>
      <c r="AU159" s="28"/>
      <c r="AV159" s="484"/>
      <c r="AW159" s="28"/>
      <c r="AX159" s="28"/>
      <c r="AY159" s="621"/>
      <c r="AZ159" s="28"/>
      <c r="BA159" s="28"/>
      <c r="BB159" s="527"/>
      <c r="BC159" s="527"/>
      <c r="BD159" s="527"/>
      <c r="BE159" s="527"/>
      <c r="BF159" s="527"/>
      <c r="BG159" s="527"/>
      <c r="BH159" s="527"/>
      <c r="BI159" s="527"/>
      <c r="BJ159" s="527"/>
      <c r="BK159" s="527"/>
      <c r="BL159" s="527"/>
      <c r="BM159" s="527"/>
      <c r="BN159" s="527"/>
    </row>
    <row r="160" spans="1:66">
      <c r="A160" s="35"/>
      <c r="B160" s="28"/>
      <c r="C160" s="28"/>
      <c r="D160" s="28"/>
      <c r="E160" s="28"/>
      <c r="F160" s="28"/>
      <c r="G160" s="28"/>
      <c r="H160" s="28"/>
      <c r="I160" s="28"/>
      <c r="J160" s="28"/>
      <c r="K160" s="28"/>
      <c r="L160" s="28"/>
      <c r="M160" s="28"/>
      <c r="N160" s="927"/>
      <c r="O160" s="927"/>
      <c r="P160" s="927"/>
      <c r="Q160" s="927"/>
      <c r="R160" s="516"/>
      <c r="S160" s="28"/>
      <c r="T160" s="39"/>
      <c r="U160" s="28"/>
      <c r="V160" s="28"/>
      <c r="W160" s="28"/>
      <c r="X160" s="39"/>
      <c r="Y160" s="39"/>
      <c r="Z160" s="39"/>
      <c r="AA160" s="28"/>
      <c r="AB160" s="28"/>
      <c r="AC160" s="39"/>
      <c r="AD160" s="28"/>
      <c r="AE160" s="28"/>
      <c r="AF160" s="39"/>
      <c r="AG160" s="28"/>
      <c r="AH160" s="28"/>
      <c r="AI160" s="28"/>
      <c r="AJ160" s="28"/>
      <c r="AK160" s="28"/>
      <c r="AL160" s="28"/>
      <c r="AM160" s="28"/>
      <c r="AN160" s="28"/>
      <c r="AO160" s="28"/>
      <c r="AP160" s="28"/>
      <c r="AQ160" s="28"/>
      <c r="AR160" s="39"/>
      <c r="AS160" s="28"/>
      <c r="AT160" s="28"/>
      <c r="AU160" s="28"/>
      <c r="AV160" s="484"/>
      <c r="AW160" s="28"/>
      <c r="AX160" s="28"/>
      <c r="AY160" s="621"/>
      <c r="AZ160" s="28"/>
      <c r="BA160" s="28"/>
      <c r="BB160" s="527"/>
      <c r="BC160" s="527"/>
      <c r="BD160" s="527"/>
      <c r="BE160" s="527"/>
      <c r="BF160" s="527"/>
      <c r="BG160" s="527"/>
      <c r="BH160" s="527"/>
      <c r="BI160" s="527"/>
      <c r="BJ160" s="527"/>
      <c r="BK160" s="527"/>
      <c r="BL160" s="527"/>
      <c r="BM160" s="527"/>
      <c r="BN160" s="527"/>
    </row>
    <row r="161" spans="1:66">
      <c r="A161" s="35"/>
      <c r="B161" s="28"/>
      <c r="C161" s="28"/>
      <c r="D161" s="28"/>
      <c r="E161" s="28"/>
      <c r="F161" s="28"/>
      <c r="G161" s="28"/>
      <c r="H161" s="28"/>
      <c r="I161" s="28"/>
      <c r="J161" s="28"/>
      <c r="K161" s="28"/>
      <c r="L161" s="28"/>
      <c r="M161" s="28"/>
      <c r="N161" s="927"/>
      <c r="O161" s="927"/>
      <c r="P161" s="927"/>
      <c r="Q161" s="927"/>
      <c r="R161" s="516"/>
      <c r="S161" s="28"/>
      <c r="T161" s="39"/>
      <c r="U161" s="28"/>
      <c r="V161" s="28"/>
      <c r="W161" s="28"/>
      <c r="X161" s="39"/>
      <c r="Y161" s="39"/>
      <c r="Z161" s="39"/>
      <c r="AA161" s="28"/>
      <c r="AB161" s="28"/>
      <c r="AC161" s="39"/>
      <c r="AD161" s="28"/>
      <c r="AE161" s="28"/>
      <c r="AF161" s="39"/>
      <c r="AG161" s="28"/>
      <c r="AH161" s="28"/>
      <c r="AI161" s="28"/>
      <c r="AJ161" s="28"/>
      <c r="AK161" s="28"/>
      <c r="AL161" s="28"/>
      <c r="AM161" s="28"/>
      <c r="AN161" s="28"/>
      <c r="AO161" s="28"/>
      <c r="AP161" s="28"/>
      <c r="AQ161" s="28"/>
      <c r="AR161" s="39"/>
      <c r="AS161" s="28"/>
      <c r="AT161" s="28"/>
      <c r="AU161" s="28"/>
      <c r="AV161" s="484"/>
      <c r="AW161" s="28"/>
      <c r="AX161" s="28"/>
      <c r="AY161" s="621"/>
      <c r="AZ161" s="28"/>
      <c r="BA161" s="28"/>
      <c r="BB161" s="527"/>
      <c r="BC161" s="527"/>
      <c r="BD161" s="527"/>
      <c r="BE161" s="527"/>
      <c r="BF161" s="527"/>
      <c r="BG161" s="527"/>
      <c r="BH161" s="527"/>
      <c r="BI161" s="527"/>
      <c r="BJ161" s="527"/>
      <c r="BK161" s="527"/>
      <c r="BL161" s="527"/>
      <c r="BM161" s="527"/>
      <c r="BN161" s="527"/>
    </row>
    <row r="162" spans="1:66">
      <c r="A162" s="35"/>
      <c r="B162" s="28"/>
      <c r="C162" s="28"/>
      <c r="D162" s="28"/>
      <c r="E162" s="28"/>
      <c r="F162" s="28"/>
      <c r="G162" s="28"/>
      <c r="H162" s="28"/>
      <c r="I162" s="28"/>
      <c r="J162" s="28"/>
      <c r="K162" s="28"/>
      <c r="L162" s="28"/>
      <c r="M162" s="28"/>
      <c r="N162" s="927"/>
      <c r="O162" s="927"/>
      <c r="P162" s="927"/>
      <c r="Q162" s="927"/>
      <c r="R162" s="516"/>
      <c r="S162" s="28"/>
      <c r="T162" s="39"/>
      <c r="U162" s="28"/>
      <c r="V162" s="28"/>
      <c r="W162" s="28"/>
      <c r="X162" s="39"/>
      <c r="Y162" s="39"/>
      <c r="Z162" s="39"/>
      <c r="AA162" s="28"/>
      <c r="AB162" s="28"/>
      <c r="AC162" s="39"/>
      <c r="AD162" s="28"/>
      <c r="AE162" s="28"/>
      <c r="AF162" s="39"/>
      <c r="AG162" s="28"/>
      <c r="AH162" s="28"/>
      <c r="AI162" s="28"/>
      <c r="AJ162" s="28"/>
      <c r="AK162" s="28"/>
      <c r="AL162" s="28"/>
      <c r="AM162" s="28"/>
      <c r="AN162" s="28"/>
      <c r="AO162" s="28"/>
      <c r="AP162" s="28"/>
      <c r="AQ162" s="28"/>
      <c r="AR162" s="39"/>
      <c r="AS162" s="28"/>
      <c r="AT162" s="28"/>
      <c r="AU162" s="28"/>
      <c r="AV162" s="484"/>
      <c r="AW162" s="28"/>
      <c r="AX162" s="28"/>
      <c r="AY162" s="621"/>
      <c r="AZ162" s="28"/>
      <c r="BA162" s="28"/>
      <c r="BB162" s="527"/>
      <c r="BC162" s="527"/>
      <c r="BD162" s="527"/>
      <c r="BE162" s="527"/>
      <c r="BF162" s="527"/>
      <c r="BG162" s="527"/>
      <c r="BH162" s="527"/>
      <c r="BI162" s="527"/>
      <c r="BJ162" s="527"/>
      <c r="BK162" s="527"/>
      <c r="BL162" s="527"/>
      <c r="BM162" s="527"/>
      <c r="BN162" s="527"/>
    </row>
    <row r="163" spans="1:66">
      <c r="A163" s="35"/>
      <c r="B163" s="28"/>
      <c r="C163" s="28"/>
      <c r="D163" s="28"/>
      <c r="E163" s="28"/>
      <c r="F163" s="28"/>
      <c r="G163" s="28"/>
      <c r="H163" s="28"/>
      <c r="I163" s="28"/>
      <c r="J163" s="28"/>
      <c r="K163" s="28"/>
      <c r="L163" s="28"/>
      <c r="M163" s="28"/>
      <c r="N163" s="927"/>
      <c r="O163" s="927"/>
      <c r="P163" s="927"/>
      <c r="Q163" s="927"/>
      <c r="R163" s="516"/>
      <c r="S163" s="28"/>
      <c r="T163" s="39"/>
      <c r="U163" s="28"/>
      <c r="V163" s="28"/>
      <c r="W163" s="28"/>
      <c r="X163" s="39"/>
      <c r="Y163" s="39"/>
      <c r="Z163" s="39"/>
      <c r="AA163" s="28"/>
      <c r="AB163" s="28"/>
      <c r="AC163" s="39"/>
      <c r="AD163" s="28"/>
      <c r="AE163" s="28"/>
      <c r="AF163" s="39"/>
      <c r="AG163" s="28"/>
      <c r="AH163" s="28"/>
      <c r="AI163" s="28"/>
      <c r="AJ163" s="28"/>
      <c r="AK163" s="28"/>
      <c r="AL163" s="28"/>
      <c r="AM163" s="28"/>
      <c r="AN163" s="28"/>
      <c r="AO163" s="28"/>
      <c r="AP163" s="28"/>
      <c r="AQ163" s="28"/>
      <c r="AR163" s="39"/>
      <c r="AS163" s="28"/>
      <c r="AT163" s="28"/>
      <c r="AU163" s="28"/>
      <c r="AV163" s="484"/>
      <c r="AW163" s="28"/>
      <c r="AX163" s="28"/>
      <c r="AY163" s="621"/>
      <c r="AZ163" s="28"/>
      <c r="BA163" s="28"/>
      <c r="BB163" s="527"/>
      <c r="BC163" s="527"/>
      <c r="BD163" s="527"/>
      <c r="BE163" s="527"/>
      <c r="BF163" s="527"/>
      <c r="BG163" s="527"/>
      <c r="BH163" s="527"/>
      <c r="BI163" s="527"/>
      <c r="BJ163" s="527"/>
      <c r="BK163" s="527"/>
      <c r="BL163" s="527"/>
      <c r="BM163" s="527"/>
      <c r="BN163" s="527"/>
    </row>
    <row r="164" spans="1:66">
      <c r="A164" s="35"/>
      <c r="B164" s="28"/>
      <c r="C164" s="28"/>
      <c r="D164" s="28"/>
      <c r="E164" s="28"/>
      <c r="F164" s="28"/>
      <c r="G164" s="28"/>
      <c r="H164" s="28"/>
      <c r="I164" s="28"/>
      <c r="J164" s="28"/>
      <c r="K164" s="28"/>
      <c r="L164" s="28"/>
      <c r="M164" s="28"/>
      <c r="N164" s="927"/>
      <c r="O164" s="927"/>
      <c r="P164" s="927"/>
      <c r="Q164" s="927"/>
      <c r="R164" s="516"/>
      <c r="S164" s="28"/>
      <c r="T164" s="39"/>
      <c r="U164" s="28"/>
      <c r="V164" s="28"/>
      <c r="W164" s="28"/>
      <c r="X164" s="39"/>
      <c r="Y164" s="39"/>
      <c r="Z164" s="39"/>
      <c r="AA164" s="28"/>
      <c r="AB164" s="28"/>
      <c r="AC164" s="39"/>
      <c r="AD164" s="28"/>
      <c r="AE164" s="28"/>
      <c r="AF164" s="39"/>
      <c r="AG164" s="28"/>
      <c r="AH164" s="28"/>
      <c r="AI164" s="28"/>
      <c r="AJ164" s="28"/>
      <c r="AK164" s="28"/>
      <c r="AL164" s="28"/>
      <c r="AM164" s="28"/>
      <c r="AN164" s="28"/>
      <c r="AO164" s="28"/>
      <c r="AP164" s="28"/>
      <c r="AQ164" s="28"/>
      <c r="AR164" s="39"/>
      <c r="AS164" s="28"/>
      <c r="AT164" s="28"/>
      <c r="AU164" s="28"/>
      <c r="AV164" s="484"/>
      <c r="AW164" s="28"/>
      <c r="AX164" s="28"/>
      <c r="AY164" s="621"/>
      <c r="AZ164" s="28"/>
      <c r="BA164" s="28"/>
      <c r="BB164" s="527"/>
      <c r="BC164" s="527"/>
      <c r="BD164" s="527"/>
      <c r="BE164" s="527"/>
      <c r="BF164" s="527"/>
      <c r="BG164" s="527"/>
      <c r="BH164" s="527"/>
      <c r="BI164" s="527"/>
      <c r="BJ164" s="527"/>
      <c r="BK164" s="527"/>
      <c r="BL164" s="527"/>
      <c r="BM164" s="527"/>
      <c r="BN164" s="527"/>
    </row>
    <row r="165" spans="1:66">
      <c r="A165" s="35"/>
      <c r="B165" s="28"/>
      <c r="C165" s="28"/>
      <c r="D165" s="28"/>
      <c r="E165" s="28"/>
      <c r="F165" s="28"/>
      <c r="G165" s="28"/>
      <c r="H165" s="28"/>
      <c r="I165" s="28"/>
      <c r="J165" s="28"/>
      <c r="K165" s="28"/>
      <c r="L165" s="28"/>
      <c r="M165" s="28"/>
      <c r="N165" s="927"/>
      <c r="O165" s="927"/>
      <c r="P165" s="927"/>
      <c r="Q165" s="927"/>
      <c r="R165" s="516"/>
      <c r="S165" s="28"/>
      <c r="T165" s="39"/>
      <c r="U165" s="28"/>
      <c r="V165" s="28"/>
      <c r="W165" s="28"/>
      <c r="X165" s="39"/>
      <c r="Y165" s="39"/>
      <c r="Z165" s="39"/>
      <c r="AA165" s="28"/>
      <c r="AB165" s="28"/>
      <c r="AC165" s="39"/>
      <c r="AD165" s="28"/>
      <c r="AE165" s="28"/>
      <c r="AF165" s="39"/>
      <c r="AG165" s="28"/>
      <c r="AH165" s="28"/>
      <c r="AI165" s="28"/>
      <c r="AJ165" s="28"/>
      <c r="AK165" s="28"/>
      <c r="AL165" s="28"/>
      <c r="AM165" s="28"/>
      <c r="AN165" s="28"/>
      <c r="AO165" s="28"/>
      <c r="AP165" s="28"/>
      <c r="AQ165" s="28"/>
      <c r="AR165" s="39"/>
      <c r="AS165" s="28"/>
      <c r="AT165" s="28"/>
      <c r="AU165" s="28"/>
      <c r="AV165" s="484"/>
      <c r="AW165" s="28"/>
      <c r="AX165" s="28"/>
      <c r="AY165" s="621"/>
      <c r="AZ165" s="28"/>
      <c r="BA165" s="28"/>
      <c r="BB165" s="527"/>
      <c r="BC165" s="527"/>
      <c r="BD165" s="527"/>
      <c r="BE165" s="527"/>
      <c r="BF165" s="527"/>
      <c r="BG165" s="527"/>
      <c r="BH165" s="527"/>
      <c r="BI165" s="527"/>
      <c r="BJ165" s="527"/>
      <c r="BK165" s="527"/>
      <c r="BL165" s="527"/>
      <c r="BM165" s="527"/>
      <c r="BN165" s="527"/>
    </row>
    <row r="166" spans="1:66">
      <c r="A166" s="35"/>
      <c r="B166" s="28"/>
      <c r="C166" s="28"/>
      <c r="D166" s="28"/>
      <c r="E166" s="28"/>
      <c r="F166" s="28"/>
      <c r="G166" s="28"/>
      <c r="H166" s="28"/>
      <c r="I166" s="28"/>
      <c r="J166" s="28"/>
      <c r="K166" s="28"/>
      <c r="L166" s="28"/>
      <c r="M166" s="28"/>
      <c r="N166" s="927"/>
      <c r="O166" s="927"/>
      <c r="P166" s="927"/>
      <c r="Q166" s="927"/>
      <c r="R166" s="516"/>
      <c r="S166" s="28"/>
      <c r="T166" s="39"/>
      <c r="U166" s="28"/>
      <c r="V166" s="28"/>
      <c r="W166" s="28"/>
      <c r="X166" s="39"/>
      <c r="Y166" s="39"/>
      <c r="Z166" s="39"/>
      <c r="AA166" s="28"/>
      <c r="AB166" s="28"/>
      <c r="AC166" s="39"/>
      <c r="AD166" s="28"/>
      <c r="AE166" s="28"/>
      <c r="AF166" s="39"/>
      <c r="AG166" s="28"/>
      <c r="AH166" s="28"/>
      <c r="AI166" s="28"/>
      <c r="AJ166" s="28"/>
      <c r="AK166" s="28"/>
      <c r="AL166" s="28"/>
      <c r="AM166" s="28"/>
      <c r="AN166" s="28"/>
      <c r="AO166" s="28"/>
      <c r="AP166" s="28"/>
      <c r="AQ166" s="28"/>
      <c r="AR166" s="39"/>
      <c r="AS166" s="28"/>
      <c r="AT166" s="28"/>
      <c r="AU166" s="28"/>
      <c r="AV166" s="484"/>
      <c r="AW166" s="28"/>
      <c r="AX166" s="28"/>
      <c r="AY166" s="621"/>
      <c r="AZ166" s="28"/>
      <c r="BA166" s="28"/>
      <c r="BB166" s="527"/>
      <c r="BC166" s="527"/>
      <c r="BD166" s="527"/>
      <c r="BE166" s="527"/>
      <c r="BF166" s="527"/>
      <c r="BG166" s="527"/>
      <c r="BH166" s="527"/>
      <c r="BI166" s="527"/>
      <c r="BJ166" s="527"/>
      <c r="BK166" s="527"/>
      <c r="BL166" s="527"/>
      <c r="BM166" s="527"/>
      <c r="BN166" s="527"/>
    </row>
    <row r="167" spans="1:66">
      <c r="A167" s="35"/>
      <c r="B167" s="28"/>
      <c r="C167" s="28"/>
      <c r="D167" s="28"/>
      <c r="E167" s="28"/>
      <c r="F167" s="28"/>
      <c r="G167" s="28"/>
      <c r="H167" s="28"/>
      <c r="I167" s="28"/>
      <c r="J167" s="28"/>
      <c r="K167" s="28"/>
      <c r="L167" s="28"/>
      <c r="M167" s="28"/>
      <c r="N167" s="927"/>
      <c r="O167" s="927"/>
      <c r="P167" s="927"/>
      <c r="Q167" s="927"/>
      <c r="R167" s="516"/>
      <c r="S167" s="28"/>
      <c r="T167" s="39"/>
      <c r="U167" s="28"/>
      <c r="V167" s="28"/>
      <c r="W167" s="28"/>
      <c r="X167" s="39"/>
      <c r="Y167" s="39"/>
      <c r="Z167" s="39"/>
      <c r="AA167" s="28"/>
      <c r="AB167" s="28"/>
      <c r="AC167" s="39"/>
      <c r="AD167" s="28"/>
      <c r="AE167" s="28"/>
      <c r="AF167" s="39"/>
      <c r="AG167" s="28"/>
      <c r="AH167" s="28"/>
      <c r="AI167" s="28"/>
      <c r="AJ167" s="28"/>
      <c r="AK167" s="28"/>
      <c r="AL167" s="28"/>
      <c r="AM167" s="28"/>
      <c r="AN167" s="28"/>
      <c r="AO167" s="28"/>
      <c r="AP167" s="28"/>
      <c r="AQ167" s="28"/>
      <c r="AR167" s="39"/>
      <c r="AS167" s="28"/>
      <c r="AT167" s="28"/>
      <c r="AU167" s="28"/>
      <c r="AV167" s="484"/>
      <c r="AW167" s="28"/>
      <c r="AX167" s="28"/>
      <c r="AY167" s="621"/>
      <c r="AZ167" s="28"/>
      <c r="BA167" s="28"/>
      <c r="BB167" s="527"/>
      <c r="BC167" s="527"/>
      <c r="BD167" s="527"/>
      <c r="BE167" s="527"/>
      <c r="BF167" s="527"/>
      <c r="BG167" s="527"/>
      <c r="BH167" s="527"/>
      <c r="BI167" s="527"/>
      <c r="BJ167" s="527"/>
      <c r="BK167" s="527"/>
      <c r="BL167" s="527"/>
      <c r="BM167" s="527"/>
      <c r="BN167" s="527"/>
    </row>
    <row r="168" spans="1:66">
      <c r="A168" s="35"/>
      <c r="B168" s="28"/>
      <c r="C168" s="28"/>
      <c r="D168" s="28"/>
      <c r="E168" s="28"/>
      <c r="F168" s="28"/>
      <c r="G168" s="28"/>
      <c r="H168" s="28"/>
      <c r="I168" s="28"/>
      <c r="J168" s="28"/>
      <c r="K168" s="28"/>
      <c r="L168" s="28"/>
      <c r="M168" s="28"/>
      <c r="N168" s="927"/>
      <c r="O168" s="927"/>
      <c r="P168" s="927"/>
      <c r="Q168" s="927"/>
      <c r="R168" s="516"/>
      <c r="S168" s="28"/>
      <c r="T168" s="39"/>
      <c r="U168" s="28"/>
      <c r="V168" s="28"/>
      <c r="W168" s="28"/>
      <c r="X168" s="39"/>
      <c r="Y168" s="39"/>
      <c r="Z168" s="39"/>
      <c r="AA168" s="28"/>
      <c r="AB168" s="28"/>
      <c r="AC168" s="39"/>
      <c r="AD168" s="28"/>
      <c r="AE168" s="28"/>
      <c r="AF168" s="39"/>
      <c r="AG168" s="28"/>
      <c r="AH168" s="28"/>
      <c r="AI168" s="28"/>
      <c r="AJ168" s="28"/>
      <c r="AK168" s="28"/>
      <c r="AL168" s="28"/>
      <c r="AM168" s="28"/>
      <c r="AN168" s="28"/>
      <c r="AO168" s="28"/>
      <c r="AP168" s="28"/>
      <c r="AQ168" s="28"/>
      <c r="AR168" s="39"/>
      <c r="AS168" s="28"/>
      <c r="AT168" s="28"/>
      <c r="AU168" s="28"/>
      <c r="AV168" s="484"/>
      <c r="AW168" s="28"/>
      <c r="AX168" s="28"/>
      <c r="AY168" s="621"/>
      <c r="AZ168" s="28"/>
      <c r="BA168" s="28"/>
      <c r="BB168" s="527"/>
      <c r="BC168" s="527"/>
      <c r="BD168" s="527"/>
      <c r="BE168" s="527"/>
      <c r="BF168" s="527"/>
      <c r="BG168" s="527"/>
      <c r="BH168" s="527"/>
      <c r="BI168" s="527"/>
      <c r="BJ168" s="527"/>
      <c r="BK168" s="527"/>
      <c r="BL168" s="527"/>
      <c r="BM168" s="527"/>
      <c r="BN168" s="527"/>
    </row>
    <row r="169" spans="1:66">
      <c r="A169" s="35"/>
      <c r="B169" s="28"/>
      <c r="C169" s="28"/>
      <c r="D169" s="28"/>
      <c r="E169" s="28"/>
      <c r="F169" s="28"/>
      <c r="G169" s="28"/>
      <c r="H169" s="28"/>
      <c r="I169" s="28"/>
      <c r="J169" s="28"/>
      <c r="K169" s="28"/>
      <c r="L169" s="28"/>
      <c r="M169" s="28"/>
      <c r="N169" s="927"/>
      <c r="O169" s="927"/>
      <c r="P169" s="927"/>
      <c r="Q169" s="927"/>
      <c r="R169" s="516"/>
      <c r="S169" s="28"/>
      <c r="T169" s="39"/>
      <c r="U169" s="28"/>
      <c r="V169" s="28"/>
      <c r="W169" s="28"/>
      <c r="X169" s="39"/>
      <c r="Y169" s="39"/>
      <c r="Z169" s="39"/>
      <c r="AA169" s="28"/>
      <c r="AB169" s="28"/>
      <c r="AC169" s="39"/>
      <c r="AD169" s="28"/>
      <c r="AE169" s="28"/>
      <c r="AF169" s="39"/>
      <c r="AG169" s="28"/>
      <c r="AH169" s="28"/>
      <c r="AI169" s="28"/>
      <c r="AJ169" s="28"/>
      <c r="AK169" s="28"/>
      <c r="AL169" s="28"/>
      <c r="AM169" s="28"/>
      <c r="AN169" s="28"/>
      <c r="AO169" s="28"/>
      <c r="AP169" s="28"/>
      <c r="AQ169" s="28"/>
      <c r="AR169" s="39"/>
      <c r="AS169" s="28"/>
      <c r="AT169" s="28"/>
      <c r="AU169" s="28"/>
      <c r="AV169" s="484"/>
      <c r="AW169" s="28"/>
      <c r="AX169" s="28"/>
      <c r="AY169" s="621"/>
      <c r="AZ169" s="28"/>
      <c r="BA169" s="28"/>
      <c r="BB169" s="527"/>
      <c r="BC169" s="527"/>
      <c r="BD169" s="527"/>
      <c r="BE169" s="527"/>
      <c r="BF169" s="527"/>
      <c r="BG169" s="527"/>
      <c r="BH169" s="527"/>
      <c r="BI169" s="527"/>
      <c r="BJ169" s="527"/>
      <c r="BK169" s="527"/>
      <c r="BL169" s="527"/>
      <c r="BM169" s="527"/>
      <c r="BN169" s="527"/>
    </row>
    <row r="170" spans="1:66">
      <c r="A170" s="35"/>
      <c r="B170" s="28"/>
      <c r="C170" s="28"/>
      <c r="D170" s="28"/>
      <c r="E170" s="28"/>
      <c r="F170" s="28"/>
      <c r="G170" s="28"/>
      <c r="H170" s="28"/>
      <c r="I170" s="28"/>
      <c r="J170" s="28"/>
      <c r="K170" s="28"/>
      <c r="L170" s="28"/>
      <c r="M170" s="28"/>
      <c r="N170" s="927"/>
      <c r="O170" s="927"/>
      <c r="P170" s="927"/>
      <c r="Q170" s="927"/>
      <c r="R170" s="516"/>
      <c r="S170" s="28"/>
      <c r="T170" s="39"/>
      <c r="U170" s="28"/>
      <c r="V170" s="28"/>
      <c r="W170" s="28"/>
      <c r="X170" s="39"/>
      <c r="Y170" s="39"/>
      <c r="Z170" s="39"/>
      <c r="AA170" s="28"/>
      <c r="AB170" s="28"/>
      <c r="AC170" s="39"/>
      <c r="AD170" s="28"/>
      <c r="AE170" s="28"/>
      <c r="AF170" s="39"/>
      <c r="AG170" s="28"/>
      <c r="AH170" s="28"/>
      <c r="AI170" s="28"/>
      <c r="AJ170" s="28"/>
      <c r="AK170" s="28"/>
      <c r="AL170" s="28"/>
      <c r="AM170" s="28"/>
      <c r="AN170" s="28"/>
      <c r="AO170" s="28"/>
      <c r="AP170" s="28"/>
      <c r="AQ170" s="28"/>
      <c r="AR170" s="39"/>
      <c r="AS170" s="28"/>
      <c r="AT170" s="28"/>
      <c r="AU170" s="28"/>
      <c r="AV170" s="484"/>
      <c r="AW170" s="28"/>
      <c r="AX170" s="28"/>
      <c r="AY170" s="621"/>
      <c r="AZ170" s="28"/>
      <c r="BA170" s="28"/>
      <c r="BB170" s="527"/>
      <c r="BC170" s="527"/>
      <c r="BD170" s="527"/>
      <c r="BE170" s="527"/>
      <c r="BF170" s="527"/>
      <c r="BG170" s="527"/>
      <c r="BH170" s="527"/>
      <c r="BI170" s="527"/>
      <c r="BJ170" s="527"/>
      <c r="BK170" s="527"/>
      <c r="BL170" s="527"/>
      <c r="BM170" s="527"/>
      <c r="BN170" s="527"/>
    </row>
    <row r="171" spans="1:66">
      <c r="A171" s="35"/>
      <c r="B171" s="28"/>
      <c r="C171" s="28"/>
      <c r="D171" s="28"/>
      <c r="E171" s="28"/>
      <c r="F171" s="28"/>
      <c r="G171" s="28"/>
      <c r="H171" s="28"/>
      <c r="I171" s="28"/>
      <c r="J171" s="28"/>
      <c r="K171" s="28"/>
      <c r="L171" s="28"/>
      <c r="M171" s="28"/>
      <c r="N171" s="927"/>
      <c r="O171" s="927"/>
      <c r="P171" s="927"/>
      <c r="Q171" s="927"/>
      <c r="R171" s="516"/>
      <c r="S171" s="28"/>
      <c r="T171" s="39"/>
      <c r="U171" s="28"/>
      <c r="V171" s="28"/>
      <c r="W171" s="28"/>
      <c r="X171" s="39"/>
      <c r="Y171" s="39"/>
      <c r="Z171" s="39"/>
      <c r="AA171" s="28"/>
      <c r="AB171" s="28"/>
      <c r="AC171" s="39"/>
      <c r="AD171" s="28"/>
      <c r="AE171" s="28"/>
      <c r="AF171" s="39"/>
      <c r="AG171" s="28"/>
      <c r="AH171" s="28"/>
      <c r="AI171" s="28"/>
      <c r="AJ171" s="28"/>
      <c r="AK171" s="28"/>
      <c r="AL171" s="28"/>
      <c r="AM171" s="28"/>
      <c r="AN171" s="28"/>
      <c r="AO171" s="28"/>
      <c r="AP171" s="28"/>
      <c r="AQ171" s="28"/>
      <c r="AR171" s="39"/>
      <c r="AS171" s="28"/>
      <c r="AT171" s="28"/>
      <c r="AU171" s="28"/>
      <c r="AV171" s="484"/>
      <c r="AW171" s="28"/>
      <c r="AX171" s="28"/>
      <c r="AY171" s="621"/>
      <c r="AZ171" s="28"/>
      <c r="BA171" s="28"/>
      <c r="BB171" s="527"/>
      <c r="BC171" s="527"/>
      <c r="BD171" s="527"/>
      <c r="BE171" s="527"/>
      <c r="BF171" s="527"/>
      <c r="BG171" s="527"/>
      <c r="BH171" s="527"/>
      <c r="BI171" s="527"/>
      <c r="BJ171" s="527"/>
      <c r="BK171" s="527"/>
      <c r="BL171" s="527"/>
      <c r="BM171" s="527"/>
      <c r="BN171" s="527"/>
    </row>
    <row r="172" spans="1:66">
      <c r="A172" s="35"/>
      <c r="B172" s="28"/>
      <c r="C172" s="28"/>
      <c r="D172" s="28"/>
      <c r="E172" s="28"/>
      <c r="F172" s="28"/>
      <c r="G172" s="28"/>
      <c r="H172" s="28"/>
      <c r="I172" s="28"/>
      <c r="J172" s="28"/>
      <c r="K172" s="28"/>
      <c r="L172" s="28"/>
      <c r="M172" s="28"/>
      <c r="N172" s="927"/>
      <c r="O172" s="927"/>
      <c r="P172" s="927"/>
      <c r="Q172" s="927"/>
      <c r="R172" s="516"/>
      <c r="S172" s="28"/>
      <c r="T172" s="39"/>
      <c r="U172" s="28"/>
      <c r="V172" s="28"/>
      <c r="W172" s="28"/>
      <c r="X172" s="39"/>
      <c r="Y172" s="39"/>
      <c r="Z172" s="39"/>
      <c r="AA172" s="28"/>
      <c r="AB172" s="28"/>
      <c r="AC172" s="39"/>
      <c r="AD172" s="28"/>
      <c r="AE172" s="28"/>
      <c r="AF172" s="39"/>
      <c r="AG172" s="28"/>
      <c r="AH172" s="28"/>
      <c r="AI172" s="28"/>
      <c r="AJ172" s="28"/>
      <c r="AK172" s="28"/>
      <c r="AL172" s="28"/>
      <c r="AM172" s="28"/>
      <c r="AN172" s="28"/>
      <c r="AO172" s="28"/>
      <c r="AP172" s="28"/>
      <c r="AQ172" s="28"/>
      <c r="AR172" s="39"/>
      <c r="AS172" s="28"/>
      <c r="AT172" s="28"/>
      <c r="AU172" s="28"/>
      <c r="AV172" s="484"/>
      <c r="AW172" s="28"/>
      <c r="AX172" s="28"/>
      <c r="AY172" s="621"/>
      <c r="AZ172" s="28"/>
      <c r="BA172" s="28"/>
      <c r="BB172" s="527"/>
      <c r="BC172" s="527"/>
      <c r="BD172" s="527"/>
      <c r="BE172" s="527"/>
      <c r="BF172" s="527"/>
      <c r="BG172" s="527"/>
      <c r="BH172" s="527"/>
      <c r="BI172" s="527"/>
      <c r="BJ172" s="527"/>
      <c r="BK172" s="527"/>
      <c r="BL172" s="527"/>
      <c r="BM172" s="527"/>
      <c r="BN172" s="527"/>
    </row>
    <row r="173" spans="1:66">
      <c r="A173" s="35"/>
      <c r="B173" s="28"/>
      <c r="C173" s="28"/>
      <c r="D173" s="28"/>
      <c r="E173" s="28"/>
      <c r="F173" s="28"/>
      <c r="G173" s="28"/>
      <c r="H173" s="28"/>
      <c r="I173" s="28"/>
      <c r="J173" s="28"/>
      <c r="K173" s="28"/>
      <c r="L173" s="28"/>
      <c r="M173" s="28"/>
      <c r="N173" s="927"/>
      <c r="O173" s="927"/>
      <c r="P173" s="927"/>
      <c r="Q173" s="927"/>
      <c r="R173" s="516"/>
      <c r="S173" s="28"/>
      <c r="T173" s="39"/>
      <c r="U173" s="28"/>
      <c r="V173" s="28"/>
      <c r="W173" s="28"/>
      <c r="X173" s="39"/>
      <c r="Y173" s="39"/>
      <c r="Z173" s="39"/>
      <c r="AA173" s="28"/>
      <c r="AB173" s="28"/>
      <c r="AC173" s="39"/>
      <c r="AD173" s="28"/>
      <c r="AE173" s="28"/>
      <c r="AF173" s="39"/>
      <c r="AG173" s="28"/>
      <c r="AH173" s="28"/>
      <c r="AI173" s="28"/>
      <c r="AJ173" s="28"/>
      <c r="AK173" s="28"/>
      <c r="AL173" s="28"/>
      <c r="AM173" s="28"/>
      <c r="AN173" s="28"/>
      <c r="AO173" s="28"/>
      <c r="AP173" s="28"/>
      <c r="AQ173" s="28"/>
      <c r="AR173" s="39"/>
      <c r="AS173" s="28"/>
      <c r="AT173" s="28"/>
      <c r="AU173" s="28"/>
      <c r="AV173" s="484"/>
      <c r="AW173" s="28"/>
      <c r="AX173" s="28"/>
      <c r="AY173" s="621"/>
      <c r="AZ173" s="28"/>
      <c r="BA173" s="28"/>
      <c r="BB173" s="527"/>
      <c r="BC173" s="527"/>
      <c r="BD173" s="527"/>
      <c r="BE173" s="527"/>
      <c r="BF173" s="527"/>
      <c r="BG173" s="527"/>
      <c r="BH173" s="527"/>
      <c r="BI173" s="527"/>
      <c r="BJ173" s="527"/>
      <c r="BK173" s="527"/>
      <c r="BL173" s="527"/>
      <c r="BM173" s="527"/>
      <c r="BN173" s="527"/>
    </row>
    <row r="174" spans="1:66">
      <c r="A174" s="35"/>
      <c r="B174" s="28"/>
      <c r="C174" s="28"/>
      <c r="D174" s="28"/>
      <c r="E174" s="28"/>
      <c r="F174" s="28"/>
      <c r="G174" s="28"/>
      <c r="H174" s="28"/>
      <c r="I174" s="28"/>
      <c r="J174" s="28"/>
      <c r="K174" s="28"/>
      <c r="L174" s="28"/>
      <c r="M174" s="28"/>
      <c r="N174" s="927"/>
      <c r="O174" s="927"/>
      <c r="P174" s="927"/>
      <c r="Q174" s="927"/>
      <c r="R174" s="516"/>
      <c r="S174" s="28"/>
      <c r="T174" s="39"/>
      <c r="U174" s="28"/>
      <c r="V174" s="28"/>
      <c r="W174" s="28"/>
      <c r="X174" s="39"/>
      <c r="Y174" s="39"/>
      <c r="Z174" s="39"/>
      <c r="AA174" s="28"/>
      <c r="AB174" s="28"/>
      <c r="AC174" s="39"/>
      <c r="AD174" s="28"/>
      <c r="AE174" s="28"/>
      <c r="AF174" s="39"/>
      <c r="AG174" s="28"/>
      <c r="AH174" s="28"/>
      <c r="AI174" s="28"/>
      <c r="AJ174" s="28"/>
      <c r="AK174" s="28"/>
      <c r="AL174" s="28"/>
      <c r="AM174" s="28"/>
      <c r="AN174" s="28"/>
      <c r="AO174" s="28"/>
      <c r="AP174" s="28"/>
      <c r="AQ174" s="28"/>
      <c r="AR174" s="39"/>
      <c r="AS174" s="28"/>
      <c r="AT174" s="28"/>
      <c r="AU174" s="28"/>
      <c r="AV174" s="484"/>
      <c r="AW174" s="28"/>
      <c r="AX174" s="28"/>
      <c r="AY174" s="621"/>
      <c r="AZ174" s="28"/>
      <c r="BA174" s="28"/>
      <c r="BB174" s="527"/>
      <c r="BC174" s="527"/>
      <c r="BD174" s="527"/>
      <c r="BE174" s="527"/>
      <c r="BF174" s="527"/>
      <c r="BG174" s="527"/>
      <c r="BH174" s="527"/>
      <c r="BI174" s="527"/>
      <c r="BJ174" s="527"/>
      <c r="BK174" s="527"/>
      <c r="BL174" s="527"/>
      <c r="BM174" s="527"/>
      <c r="BN174" s="527"/>
    </row>
    <row r="175" spans="1:66">
      <c r="A175" s="35"/>
      <c r="B175" s="28"/>
      <c r="C175" s="28"/>
      <c r="D175" s="28"/>
      <c r="E175" s="28"/>
      <c r="F175" s="28"/>
      <c r="G175" s="28"/>
      <c r="H175" s="28"/>
      <c r="I175" s="28"/>
      <c r="J175" s="28"/>
      <c r="K175" s="28"/>
      <c r="L175" s="28"/>
      <c r="M175" s="28"/>
      <c r="N175" s="927"/>
      <c r="O175" s="927"/>
      <c r="P175" s="927"/>
      <c r="Q175" s="927"/>
      <c r="R175" s="516"/>
      <c r="S175" s="28"/>
      <c r="T175" s="39"/>
      <c r="U175" s="28"/>
      <c r="V175" s="28"/>
      <c r="W175" s="28"/>
      <c r="X175" s="39"/>
      <c r="Y175" s="39"/>
      <c r="Z175" s="39"/>
      <c r="AA175" s="28"/>
      <c r="AB175" s="28"/>
      <c r="AC175" s="39"/>
      <c r="AD175" s="28"/>
      <c r="AE175" s="28"/>
      <c r="AF175" s="39"/>
      <c r="AG175" s="28"/>
      <c r="AH175" s="28"/>
      <c r="AI175" s="28"/>
      <c r="AJ175" s="28"/>
      <c r="AK175" s="28"/>
      <c r="AL175" s="28"/>
      <c r="AM175" s="28"/>
      <c r="AN175" s="28"/>
      <c r="AO175" s="28"/>
      <c r="AP175" s="28"/>
      <c r="AQ175" s="28"/>
      <c r="AR175" s="39"/>
      <c r="AS175" s="28"/>
      <c r="AT175" s="28"/>
      <c r="AU175" s="28"/>
      <c r="AV175" s="484"/>
      <c r="AW175" s="28"/>
      <c r="AX175" s="28"/>
      <c r="AY175" s="621"/>
      <c r="AZ175" s="28"/>
      <c r="BA175" s="28"/>
      <c r="BB175" s="527"/>
      <c r="BC175" s="527"/>
      <c r="BD175" s="527"/>
      <c r="BE175" s="527"/>
      <c r="BF175" s="527"/>
      <c r="BG175" s="527"/>
      <c r="BH175" s="527"/>
      <c r="BI175" s="527"/>
      <c r="BJ175" s="527"/>
      <c r="BK175" s="527"/>
      <c r="BL175" s="527"/>
      <c r="BM175" s="527"/>
      <c r="BN175" s="527"/>
    </row>
    <row r="176" spans="1:66">
      <c r="A176" s="35"/>
      <c r="B176" s="28"/>
      <c r="C176" s="28"/>
      <c r="D176" s="28"/>
      <c r="E176" s="28"/>
      <c r="F176" s="28"/>
      <c r="G176" s="28"/>
      <c r="H176" s="28"/>
      <c r="I176" s="28"/>
      <c r="J176" s="28"/>
      <c r="K176" s="28"/>
      <c r="L176" s="28"/>
      <c r="M176" s="28"/>
      <c r="N176" s="927"/>
      <c r="O176" s="927"/>
      <c r="P176" s="927"/>
      <c r="Q176" s="927"/>
      <c r="R176" s="516"/>
      <c r="S176" s="28"/>
      <c r="T176" s="39"/>
      <c r="U176" s="28"/>
      <c r="V176" s="28"/>
      <c r="W176" s="28"/>
      <c r="X176" s="39"/>
      <c r="Y176" s="39"/>
      <c r="Z176" s="39"/>
      <c r="AA176" s="28"/>
      <c r="AB176" s="28"/>
      <c r="AC176" s="39"/>
      <c r="AD176" s="28"/>
      <c r="AE176" s="28"/>
      <c r="AF176" s="39"/>
      <c r="AG176" s="28"/>
      <c r="AH176" s="28"/>
      <c r="AI176" s="28"/>
      <c r="AJ176" s="28"/>
      <c r="AK176" s="28"/>
      <c r="AL176" s="28"/>
      <c r="AM176" s="28"/>
      <c r="AN176" s="28"/>
      <c r="AO176" s="28"/>
      <c r="AP176" s="28"/>
      <c r="AQ176" s="28"/>
      <c r="AR176" s="39"/>
      <c r="AS176" s="28"/>
      <c r="AT176" s="28"/>
      <c r="AU176" s="28"/>
      <c r="AV176" s="484"/>
      <c r="AW176" s="28"/>
      <c r="AX176" s="28"/>
      <c r="AY176" s="621"/>
      <c r="AZ176" s="28"/>
      <c r="BA176" s="28"/>
      <c r="BB176" s="527"/>
      <c r="BC176" s="527"/>
      <c r="BD176" s="527"/>
      <c r="BE176" s="527"/>
      <c r="BF176" s="527"/>
      <c r="BG176" s="527"/>
      <c r="BH176" s="527"/>
      <c r="BI176" s="527"/>
      <c r="BJ176" s="527"/>
      <c r="BK176" s="527"/>
      <c r="BL176" s="527"/>
      <c r="BM176" s="527"/>
      <c r="BN176" s="527"/>
    </row>
    <row r="177" spans="1:66">
      <c r="A177" s="35"/>
      <c r="B177" s="28"/>
      <c r="C177" s="28"/>
      <c r="D177" s="28"/>
      <c r="E177" s="28"/>
      <c r="F177" s="28"/>
      <c r="G177" s="28"/>
      <c r="H177" s="28"/>
      <c r="I177" s="28"/>
      <c r="J177" s="28"/>
      <c r="K177" s="28"/>
      <c r="L177" s="28"/>
      <c r="M177" s="28"/>
      <c r="N177" s="927"/>
      <c r="O177" s="927"/>
      <c r="P177" s="927"/>
      <c r="Q177" s="927"/>
      <c r="R177" s="516"/>
      <c r="S177" s="28"/>
      <c r="T177" s="39"/>
      <c r="U177" s="28"/>
      <c r="V177" s="28"/>
      <c r="W177" s="28"/>
      <c r="X177" s="39"/>
      <c r="Y177" s="39"/>
      <c r="Z177" s="39"/>
      <c r="AA177" s="28"/>
      <c r="AB177" s="28"/>
      <c r="AC177" s="39"/>
      <c r="AD177" s="28"/>
      <c r="AE177" s="28"/>
      <c r="AF177" s="39"/>
      <c r="AG177" s="28"/>
      <c r="AH177" s="28"/>
      <c r="AI177" s="28"/>
      <c r="AJ177" s="28"/>
      <c r="AK177" s="28"/>
      <c r="AL177" s="28"/>
      <c r="AM177" s="28"/>
      <c r="AN177" s="28"/>
      <c r="AO177" s="28"/>
      <c r="AP177" s="28"/>
      <c r="AQ177" s="28"/>
      <c r="AR177" s="39"/>
      <c r="AS177" s="28"/>
      <c r="AT177" s="28"/>
      <c r="AU177" s="28"/>
      <c r="AV177" s="484"/>
      <c r="AW177" s="28"/>
      <c r="AX177" s="28"/>
      <c r="AY177" s="621"/>
      <c r="AZ177" s="28"/>
      <c r="BA177" s="28"/>
      <c r="BB177" s="527"/>
      <c r="BC177" s="527"/>
      <c r="BD177" s="527"/>
      <c r="BE177" s="527"/>
      <c r="BF177" s="527"/>
      <c r="BG177" s="527"/>
      <c r="BH177" s="527"/>
      <c r="BI177" s="527"/>
      <c r="BJ177" s="527"/>
      <c r="BK177" s="527"/>
      <c r="BL177" s="527"/>
      <c r="BM177" s="527"/>
      <c r="BN177" s="527"/>
    </row>
    <row r="178" spans="1:66">
      <c r="A178" s="35"/>
      <c r="B178" s="28"/>
      <c r="C178" s="28"/>
      <c r="D178" s="28"/>
      <c r="E178" s="28"/>
      <c r="F178" s="28"/>
      <c r="G178" s="28"/>
      <c r="H178" s="28"/>
      <c r="I178" s="28"/>
      <c r="J178" s="28"/>
      <c r="K178" s="28"/>
      <c r="L178" s="28"/>
      <c r="M178" s="28"/>
      <c r="N178" s="927"/>
      <c r="O178" s="927"/>
      <c r="P178" s="927"/>
      <c r="Q178" s="927"/>
      <c r="R178" s="516"/>
      <c r="S178" s="28"/>
      <c r="T178" s="39"/>
      <c r="U178" s="28"/>
      <c r="V178" s="28"/>
      <c r="W178" s="28"/>
      <c r="X178" s="39"/>
      <c r="Y178" s="39"/>
      <c r="Z178" s="39"/>
      <c r="AA178" s="28"/>
      <c r="AB178" s="28"/>
      <c r="AC178" s="39"/>
      <c r="AD178" s="28"/>
      <c r="AE178" s="28"/>
      <c r="AF178" s="39"/>
      <c r="AG178" s="28"/>
      <c r="AH178" s="28"/>
      <c r="AI178" s="28"/>
      <c r="AJ178" s="28"/>
      <c r="AK178" s="28"/>
      <c r="AL178" s="28"/>
      <c r="AM178" s="28"/>
      <c r="AN178" s="28"/>
      <c r="AO178" s="28"/>
      <c r="AP178" s="28"/>
      <c r="AQ178" s="28"/>
      <c r="AR178" s="39"/>
      <c r="AS178" s="28"/>
      <c r="AT178" s="28"/>
      <c r="AU178" s="28"/>
      <c r="AV178" s="484"/>
      <c r="AW178" s="28"/>
      <c r="AX178" s="28"/>
      <c r="AY178" s="621"/>
      <c r="AZ178" s="28"/>
      <c r="BA178" s="28"/>
      <c r="BB178" s="527"/>
      <c r="BC178" s="527"/>
      <c r="BD178" s="527"/>
      <c r="BE178" s="527"/>
      <c r="BF178" s="527"/>
      <c r="BG178" s="527"/>
      <c r="BH178" s="527"/>
      <c r="BI178" s="527"/>
      <c r="BJ178" s="527"/>
      <c r="BK178" s="527"/>
      <c r="BL178" s="527"/>
      <c r="BM178" s="527"/>
      <c r="BN178" s="527"/>
    </row>
    <row r="179" spans="1:66">
      <c r="A179" s="35"/>
      <c r="B179" s="28"/>
      <c r="C179" s="28"/>
      <c r="D179" s="28"/>
      <c r="E179" s="28"/>
      <c r="F179" s="28"/>
      <c r="G179" s="28"/>
      <c r="H179" s="28"/>
      <c r="I179" s="28"/>
      <c r="J179" s="28"/>
      <c r="K179" s="28"/>
      <c r="L179" s="28"/>
      <c r="M179" s="28"/>
      <c r="N179" s="927"/>
      <c r="O179" s="927"/>
      <c r="P179" s="927"/>
      <c r="Q179" s="927"/>
      <c r="R179" s="516"/>
      <c r="S179" s="28"/>
      <c r="T179" s="39"/>
      <c r="U179" s="28"/>
      <c r="V179" s="28"/>
      <c r="W179" s="28"/>
      <c r="X179" s="39"/>
      <c r="Y179" s="39"/>
      <c r="Z179" s="39"/>
      <c r="AA179" s="28"/>
      <c r="AB179" s="28"/>
      <c r="AC179" s="39"/>
      <c r="AD179" s="28"/>
      <c r="AE179" s="28"/>
      <c r="AF179" s="39"/>
      <c r="AG179" s="28"/>
      <c r="AH179" s="28"/>
      <c r="AI179" s="28"/>
      <c r="AJ179" s="28"/>
      <c r="AK179" s="28"/>
      <c r="AL179" s="28"/>
      <c r="AM179" s="28"/>
      <c r="AN179" s="28"/>
      <c r="AO179" s="28"/>
      <c r="AP179" s="28"/>
      <c r="AQ179" s="28"/>
      <c r="AR179" s="39"/>
      <c r="AS179" s="28"/>
      <c r="AT179" s="28"/>
      <c r="AU179" s="28"/>
      <c r="AV179" s="484"/>
      <c r="AW179" s="28"/>
      <c r="AX179" s="28"/>
      <c r="AY179" s="621"/>
      <c r="AZ179" s="28"/>
      <c r="BA179" s="28"/>
      <c r="BB179" s="527"/>
      <c r="BC179" s="527"/>
      <c r="BD179" s="527"/>
      <c r="BE179" s="527"/>
      <c r="BF179" s="527"/>
      <c r="BG179" s="527"/>
      <c r="BH179" s="527"/>
      <c r="BI179" s="527"/>
      <c r="BJ179" s="527"/>
      <c r="BK179" s="527"/>
      <c r="BL179" s="527"/>
      <c r="BM179" s="527"/>
      <c r="BN179" s="527"/>
    </row>
    <row r="180" spans="1:66">
      <c r="A180" s="35"/>
      <c r="B180" s="28"/>
      <c r="C180" s="28"/>
      <c r="D180" s="28"/>
      <c r="E180" s="28"/>
      <c r="F180" s="28"/>
      <c r="G180" s="28"/>
      <c r="H180" s="28"/>
      <c r="I180" s="28"/>
      <c r="J180" s="28"/>
      <c r="K180" s="28"/>
      <c r="L180" s="28"/>
      <c r="M180" s="28"/>
      <c r="N180" s="927"/>
      <c r="O180" s="927"/>
      <c r="P180" s="927"/>
      <c r="Q180" s="927"/>
      <c r="R180" s="516"/>
      <c r="S180" s="28"/>
      <c r="T180" s="39"/>
      <c r="U180" s="28"/>
      <c r="V180" s="28"/>
      <c r="W180" s="28"/>
      <c r="X180" s="39"/>
      <c r="Y180" s="39"/>
      <c r="Z180" s="39"/>
      <c r="AA180" s="28"/>
      <c r="AB180" s="28"/>
      <c r="AC180" s="39"/>
      <c r="AD180" s="28"/>
      <c r="AE180" s="28"/>
      <c r="AF180" s="39"/>
      <c r="AG180" s="28"/>
      <c r="AH180" s="28"/>
      <c r="AI180" s="28"/>
      <c r="AJ180" s="28"/>
      <c r="AK180" s="28"/>
      <c r="AL180" s="28"/>
      <c r="AM180" s="28"/>
      <c r="AN180" s="28"/>
      <c r="AO180" s="28"/>
      <c r="AP180" s="28"/>
      <c r="AQ180" s="28"/>
      <c r="AR180" s="39"/>
      <c r="AS180" s="28"/>
      <c r="AT180" s="28"/>
      <c r="AU180" s="28"/>
      <c r="AV180" s="484"/>
      <c r="AW180" s="28"/>
      <c r="AX180" s="28"/>
      <c r="AY180" s="621"/>
      <c r="AZ180" s="28"/>
      <c r="BA180" s="28"/>
      <c r="BB180" s="527"/>
      <c r="BC180" s="527"/>
      <c r="BD180" s="527"/>
      <c r="BE180" s="527"/>
      <c r="BF180" s="527"/>
      <c r="BG180" s="527"/>
      <c r="BH180" s="527"/>
      <c r="BI180" s="527"/>
      <c r="BJ180" s="527"/>
      <c r="BK180" s="527"/>
      <c r="BL180" s="527"/>
      <c r="BM180" s="527"/>
      <c r="BN180" s="527"/>
    </row>
    <row r="181" spans="1:66">
      <c r="A181" s="35"/>
      <c r="B181" s="28"/>
      <c r="C181" s="28"/>
      <c r="D181" s="28"/>
      <c r="E181" s="28"/>
      <c r="F181" s="28"/>
      <c r="G181" s="28"/>
      <c r="H181" s="28"/>
      <c r="I181" s="28"/>
      <c r="J181" s="28"/>
      <c r="K181" s="28"/>
      <c r="L181" s="28"/>
      <c r="M181" s="28"/>
      <c r="N181" s="927"/>
      <c r="O181" s="927"/>
      <c r="P181" s="927"/>
      <c r="Q181" s="927"/>
      <c r="R181" s="516"/>
      <c r="S181" s="28"/>
      <c r="T181" s="39"/>
      <c r="U181" s="28"/>
      <c r="V181" s="28"/>
      <c r="W181" s="28"/>
      <c r="X181" s="39"/>
      <c r="Y181" s="39"/>
      <c r="Z181" s="39"/>
      <c r="AA181" s="28"/>
      <c r="AB181" s="28"/>
      <c r="AC181" s="39"/>
      <c r="AD181" s="28"/>
      <c r="AE181" s="28"/>
      <c r="AF181" s="39"/>
      <c r="AG181" s="28"/>
      <c r="AH181" s="28"/>
      <c r="AI181" s="28"/>
      <c r="AJ181" s="28"/>
      <c r="AK181" s="28"/>
      <c r="AL181" s="28"/>
      <c r="AM181" s="28"/>
      <c r="AN181" s="28"/>
      <c r="AO181" s="28"/>
      <c r="AP181" s="28"/>
      <c r="AQ181" s="28"/>
      <c r="AR181" s="39"/>
      <c r="AS181" s="28"/>
      <c r="AT181" s="28"/>
      <c r="AU181" s="28"/>
      <c r="AV181" s="484"/>
      <c r="AW181" s="28"/>
      <c r="AX181" s="28"/>
      <c r="AY181" s="621"/>
      <c r="AZ181" s="28"/>
      <c r="BA181" s="28"/>
      <c r="BB181" s="527"/>
      <c r="BC181" s="527"/>
      <c r="BD181" s="527"/>
      <c r="BE181" s="527"/>
      <c r="BF181" s="527"/>
      <c r="BG181" s="527"/>
      <c r="BH181" s="527"/>
      <c r="BI181" s="527"/>
      <c r="BJ181" s="527"/>
      <c r="BK181" s="527"/>
      <c r="BL181" s="527"/>
      <c r="BM181" s="527"/>
      <c r="BN181" s="527"/>
    </row>
    <row r="182" spans="1:66">
      <c r="A182" s="35"/>
      <c r="B182" s="28"/>
      <c r="C182" s="28"/>
      <c r="D182" s="28"/>
      <c r="E182" s="28"/>
      <c r="F182" s="28"/>
      <c r="G182" s="28"/>
      <c r="H182" s="28"/>
      <c r="I182" s="28"/>
      <c r="J182" s="28"/>
      <c r="K182" s="28"/>
      <c r="L182" s="28"/>
      <c r="M182" s="28"/>
      <c r="N182" s="927"/>
      <c r="O182" s="927"/>
      <c r="P182" s="927"/>
      <c r="Q182" s="927"/>
      <c r="R182" s="516"/>
      <c r="S182" s="28"/>
      <c r="T182" s="39"/>
      <c r="U182" s="28"/>
      <c r="V182" s="28"/>
      <c r="W182" s="28"/>
      <c r="X182" s="39"/>
      <c r="Y182" s="39"/>
      <c r="Z182" s="39"/>
      <c r="AA182" s="28"/>
      <c r="AB182" s="28"/>
      <c r="AC182" s="39"/>
      <c r="AD182" s="28"/>
      <c r="AE182" s="28"/>
      <c r="AF182" s="39"/>
      <c r="AG182" s="28"/>
      <c r="AH182" s="28"/>
      <c r="AI182" s="28"/>
      <c r="AJ182" s="28"/>
      <c r="AK182" s="28"/>
      <c r="AL182" s="28"/>
      <c r="AM182" s="28"/>
      <c r="AN182" s="28"/>
      <c r="AO182" s="28"/>
      <c r="AP182" s="28"/>
      <c r="AQ182" s="28"/>
      <c r="AR182" s="39"/>
      <c r="AS182" s="28"/>
      <c r="AT182" s="28"/>
      <c r="AU182" s="28"/>
      <c r="AV182" s="484"/>
      <c r="AW182" s="28"/>
      <c r="AX182" s="28"/>
      <c r="AY182" s="621"/>
      <c r="AZ182" s="28"/>
      <c r="BA182" s="28"/>
      <c r="BB182" s="527"/>
      <c r="BC182" s="527"/>
      <c r="BD182" s="527"/>
      <c r="BE182" s="527"/>
      <c r="BF182" s="527"/>
      <c r="BG182" s="527"/>
      <c r="BH182" s="527"/>
      <c r="BI182" s="527"/>
      <c r="BJ182" s="527"/>
      <c r="BK182" s="527"/>
      <c r="BL182" s="527"/>
      <c r="BM182" s="527"/>
      <c r="BN182" s="527"/>
    </row>
    <row r="183" spans="1:66">
      <c r="A183" s="35"/>
      <c r="B183" s="28"/>
      <c r="C183" s="28"/>
      <c r="D183" s="28"/>
      <c r="E183" s="28"/>
      <c r="F183" s="28"/>
      <c r="G183" s="28"/>
      <c r="H183" s="28"/>
      <c r="I183" s="28"/>
      <c r="J183" s="28"/>
      <c r="K183" s="28"/>
      <c r="L183" s="28"/>
      <c r="M183" s="28"/>
      <c r="N183" s="927"/>
      <c r="O183" s="927"/>
      <c r="P183" s="927"/>
      <c r="Q183" s="927"/>
      <c r="R183" s="516"/>
      <c r="S183" s="28"/>
      <c r="T183" s="39"/>
      <c r="U183" s="28"/>
      <c r="V183" s="28"/>
      <c r="W183" s="28"/>
      <c r="X183" s="39"/>
      <c r="Y183" s="39"/>
      <c r="Z183" s="39"/>
      <c r="AA183" s="28"/>
      <c r="AB183" s="28"/>
      <c r="AC183" s="39"/>
      <c r="AD183" s="28"/>
      <c r="AE183" s="28"/>
      <c r="AF183" s="39"/>
      <c r="AG183" s="28"/>
      <c r="AH183" s="28"/>
      <c r="AI183" s="28"/>
      <c r="AJ183" s="28"/>
      <c r="AK183" s="28"/>
      <c r="AL183" s="28"/>
      <c r="AM183" s="28"/>
      <c r="AN183" s="28"/>
      <c r="AO183" s="28"/>
      <c r="AP183" s="28"/>
      <c r="AQ183" s="28"/>
      <c r="AR183" s="39"/>
      <c r="AS183" s="28"/>
      <c r="AT183" s="28"/>
      <c r="AU183" s="28"/>
      <c r="AV183" s="484"/>
      <c r="AW183" s="28"/>
      <c r="AX183" s="28"/>
      <c r="AY183" s="621"/>
      <c r="AZ183" s="28"/>
      <c r="BA183" s="28"/>
      <c r="BB183" s="527"/>
      <c r="BC183" s="527"/>
      <c r="BD183" s="527"/>
      <c r="BE183" s="527"/>
      <c r="BF183" s="527"/>
      <c r="BG183" s="527"/>
      <c r="BH183" s="527"/>
      <c r="BI183" s="527"/>
      <c r="BJ183" s="527"/>
      <c r="BK183" s="527"/>
      <c r="BL183" s="527"/>
      <c r="BM183" s="527"/>
      <c r="BN183" s="527"/>
    </row>
    <row r="184" spans="1:66">
      <c r="A184" s="35"/>
      <c r="B184" s="28"/>
      <c r="C184" s="28"/>
      <c r="D184" s="28"/>
      <c r="E184" s="28"/>
      <c r="F184" s="28"/>
      <c r="G184" s="28"/>
      <c r="H184" s="28"/>
      <c r="I184" s="28"/>
      <c r="J184" s="28"/>
      <c r="K184" s="28"/>
      <c r="L184" s="28"/>
      <c r="M184" s="28"/>
      <c r="N184" s="927"/>
      <c r="O184" s="927"/>
      <c r="P184" s="927"/>
      <c r="Q184" s="927"/>
      <c r="R184" s="516"/>
      <c r="S184" s="28"/>
      <c r="T184" s="39"/>
      <c r="U184" s="28"/>
      <c r="V184" s="28"/>
      <c r="W184" s="28"/>
      <c r="X184" s="39"/>
      <c r="Y184" s="39"/>
      <c r="Z184" s="39"/>
      <c r="AA184" s="28"/>
      <c r="AB184" s="28"/>
      <c r="AC184" s="39"/>
      <c r="AD184" s="28"/>
      <c r="AE184" s="28"/>
      <c r="AF184" s="39"/>
      <c r="AG184" s="28"/>
      <c r="AH184" s="28"/>
      <c r="AI184" s="28"/>
      <c r="AJ184" s="28"/>
      <c r="AK184" s="28"/>
      <c r="AL184" s="28"/>
      <c r="AM184" s="28"/>
      <c r="AN184" s="28"/>
      <c r="AO184" s="28"/>
      <c r="AP184" s="28"/>
      <c r="AQ184" s="28"/>
      <c r="AR184" s="39"/>
      <c r="AS184" s="28"/>
      <c r="AT184" s="28"/>
      <c r="AU184" s="28"/>
      <c r="AV184" s="484"/>
      <c r="AW184" s="28"/>
      <c r="AX184" s="28"/>
      <c r="AY184" s="621"/>
      <c r="AZ184" s="28"/>
      <c r="BA184" s="28"/>
      <c r="BB184" s="527"/>
      <c r="BC184" s="527"/>
      <c r="BD184" s="527"/>
      <c r="BE184" s="527"/>
      <c r="BF184" s="527"/>
      <c r="BG184" s="527"/>
      <c r="BH184" s="527"/>
      <c r="BI184" s="527"/>
      <c r="BJ184" s="527"/>
      <c r="BK184" s="527"/>
      <c r="BL184" s="527"/>
      <c r="BM184" s="527"/>
      <c r="BN184" s="527"/>
    </row>
    <row r="185" spans="1:66">
      <c r="A185" s="35"/>
      <c r="B185" s="28"/>
      <c r="C185" s="28"/>
      <c r="D185" s="28"/>
      <c r="E185" s="28"/>
      <c r="F185" s="28"/>
      <c r="G185" s="28"/>
      <c r="H185" s="28"/>
      <c r="I185" s="28"/>
      <c r="J185" s="28"/>
      <c r="K185" s="28"/>
      <c r="L185" s="28"/>
      <c r="M185" s="28"/>
      <c r="N185" s="927"/>
      <c r="O185" s="927"/>
      <c r="P185" s="927"/>
      <c r="Q185" s="927"/>
      <c r="R185" s="516"/>
      <c r="S185" s="28"/>
      <c r="T185" s="39"/>
      <c r="U185" s="28"/>
      <c r="V185" s="28"/>
      <c r="W185" s="28"/>
      <c r="X185" s="39"/>
      <c r="Y185" s="39"/>
      <c r="Z185" s="39"/>
      <c r="AA185" s="28"/>
      <c r="AB185" s="28"/>
      <c r="AC185" s="39"/>
      <c r="AD185" s="28"/>
      <c r="AE185" s="28"/>
      <c r="AF185" s="39"/>
      <c r="AG185" s="28"/>
      <c r="AH185" s="28"/>
      <c r="AI185" s="28"/>
      <c r="AJ185" s="28"/>
      <c r="AK185" s="28"/>
      <c r="AL185" s="28"/>
      <c r="AM185" s="28"/>
      <c r="AN185" s="28"/>
      <c r="AO185" s="28"/>
      <c r="AP185" s="28"/>
      <c r="AQ185" s="28"/>
      <c r="AR185" s="39"/>
      <c r="AS185" s="28"/>
      <c r="AT185" s="28"/>
      <c r="AU185" s="28"/>
      <c r="AV185" s="484"/>
      <c r="AW185" s="28"/>
      <c r="AX185" s="28"/>
      <c r="AY185" s="621"/>
      <c r="AZ185" s="28"/>
      <c r="BA185" s="28"/>
      <c r="BB185" s="527"/>
      <c r="BC185" s="527"/>
      <c r="BD185" s="527"/>
      <c r="BE185" s="527"/>
      <c r="BF185" s="527"/>
      <c r="BG185" s="527"/>
      <c r="BH185" s="527"/>
      <c r="BI185" s="527"/>
      <c r="BJ185" s="527"/>
      <c r="BK185" s="527"/>
      <c r="BL185" s="527"/>
      <c r="BM185" s="527"/>
      <c r="BN185" s="527"/>
    </row>
    <row r="186" spans="1:66">
      <c r="A186" s="35"/>
      <c r="B186" s="28"/>
      <c r="C186" s="28"/>
      <c r="D186" s="28"/>
      <c r="E186" s="28"/>
      <c r="F186" s="28"/>
      <c r="G186" s="28"/>
      <c r="H186" s="28"/>
      <c r="I186" s="28"/>
      <c r="J186" s="28"/>
      <c r="K186" s="28"/>
      <c r="L186" s="28"/>
      <c r="M186" s="28"/>
      <c r="N186" s="927"/>
      <c r="O186" s="927"/>
      <c r="P186" s="927"/>
      <c r="Q186" s="927"/>
      <c r="R186" s="516"/>
      <c r="S186" s="28"/>
      <c r="T186" s="39"/>
      <c r="U186" s="28"/>
      <c r="V186" s="28"/>
      <c r="W186" s="28"/>
      <c r="X186" s="39"/>
      <c r="Y186" s="39"/>
      <c r="Z186" s="39"/>
      <c r="AA186" s="28"/>
      <c r="AB186" s="28"/>
      <c r="AC186" s="39"/>
      <c r="AD186" s="28"/>
      <c r="AE186" s="28"/>
      <c r="AF186" s="39"/>
      <c r="AG186" s="28"/>
      <c r="AH186" s="28"/>
      <c r="AI186" s="28"/>
      <c r="AJ186" s="28"/>
      <c r="AK186" s="28"/>
      <c r="AL186" s="28"/>
      <c r="AM186" s="28"/>
      <c r="AN186" s="28"/>
      <c r="AO186" s="28"/>
      <c r="AP186" s="28"/>
      <c r="AQ186" s="28"/>
      <c r="AR186" s="39"/>
      <c r="AS186" s="28"/>
      <c r="AT186" s="28"/>
      <c r="AU186" s="28"/>
      <c r="AV186" s="484"/>
      <c r="AW186" s="28"/>
      <c r="AX186" s="28"/>
      <c r="AY186" s="621"/>
      <c r="AZ186" s="28"/>
      <c r="BA186" s="28"/>
      <c r="BB186" s="527"/>
      <c r="BC186" s="527"/>
      <c r="BD186" s="527"/>
      <c r="BE186" s="527"/>
      <c r="BF186" s="527"/>
      <c r="BG186" s="527"/>
      <c r="BH186" s="527"/>
      <c r="BI186" s="527"/>
      <c r="BJ186" s="527"/>
      <c r="BK186" s="527"/>
      <c r="BL186" s="527"/>
      <c r="BM186" s="527"/>
      <c r="BN186" s="527"/>
    </row>
    <row r="187" spans="1:66">
      <c r="A187" s="35"/>
      <c r="B187" s="28"/>
      <c r="C187" s="28"/>
      <c r="D187" s="28"/>
      <c r="E187" s="28"/>
      <c r="F187" s="28"/>
      <c r="G187" s="28"/>
      <c r="H187" s="28"/>
      <c r="I187" s="28"/>
      <c r="J187" s="28"/>
      <c r="K187" s="28"/>
      <c r="L187" s="28"/>
      <c r="M187" s="28"/>
      <c r="N187" s="927"/>
      <c r="O187" s="927"/>
      <c r="P187" s="927"/>
      <c r="Q187" s="927"/>
      <c r="R187" s="516"/>
      <c r="S187" s="28"/>
      <c r="T187" s="39"/>
      <c r="U187" s="28"/>
      <c r="V187" s="28"/>
      <c r="W187" s="28"/>
      <c r="X187" s="39"/>
      <c r="Y187" s="39"/>
      <c r="Z187" s="39"/>
      <c r="AA187" s="28"/>
      <c r="AB187" s="28"/>
      <c r="AC187" s="39"/>
      <c r="AD187" s="28"/>
      <c r="AE187" s="28"/>
      <c r="AF187" s="39"/>
      <c r="AG187" s="28"/>
      <c r="AH187" s="28"/>
      <c r="AI187" s="28"/>
      <c r="AJ187" s="28"/>
      <c r="AK187" s="28"/>
      <c r="AL187" s="28"/>
      <c r="AM187" s="28"/>
      <c r="AN187" s="28"/>
      <c r="AO187" s="28"/>
      <c r="AP187" s="28"/>
      <c r="AQ187" s="28"/>
      <c r="AR187" s="39"/>
      <c r="AS187" s="28"/>
      <c r="AT187" s="28"/>
      <c r="AU187" s="28"/>
      <c r="AV187" s="484"/>
      <c r="AW187" s="28"/>
      <c r="AX187" s="28"/>
      <c r="AY187" s="621"/>
      <c r="AZ187" s="28"/>
      <c r="BA187" s="28"/>
      <c r="BB187" s="527"/>
      <c r="BC187" s="527"/>
      <c r="BD187" s="527"/>
      <c r="BE187" s="527"/>
      <c r="BF187" s="527"/>
      <c r="BG187" s="527"/>
      <c r="BH187" s="527"/>
      <c r="BI187" s="527"/>
      <c r="BJ187" s="527"/>
      <c r="BK187" s="527"/>
      <c r="BL187" s="527"/>
      <c r="BM187" s="527"/>
      <c r="BN187" s="527"/>
    </row>
    <row r="188" spans="1:66">
      <c r="A188" s="35"/>
      <c r="B188" s="28"/>
      <c r="C188" s="28"/>
      <c r="D188" s="28"/>
      <c r="E188" s="28"/>
      <c r="F188" s="28"/>
      <c r="G188" s="28"/>
      <c r="H188" s="28"/>
      <c r="I188" s="28"/>
      <c r="J188" s="28"/>
      <c r="K188" s="28"/>
      <c r="L188" s="28"/>
      <c r="M188" s="28"/>
      <c r="N188" s="927"/>
      <c r="O188" s="927"/>
      <c r="P188" s="927"/>
      <c r="Q188" s="927"/>
      <c r="R188" s="516"/>
      <c r="S188" s="28"/>
      <c r="T188" s="39"/>
      <c r="U188" s="28"/>
      <c r="V188" s="28"/>
      <c r="W188" s="28"/>
      <c r="X188" s="39"/>
      <c r="Y188" s="39"/>
      <c r="Z188" s="39"/>
      <c r="AA188" s="28"/>
      <c r="AB188" s="28"/>
      <c r="AC188" s="39"/>
      <c r="AD188" s="28"/>
      <c r="AE188" s="28"/>
      <c r="AF188" s="39"/>
      <c r="AG188" s="28"/>
      <c r="AH188" s="28"/>
      <c r="AI188" s="28"/>
      <c r="AJ188" s="28"/>
      <c r="AK188" s="28"/>
      <c r="AL188" s="28"/>
      <c r="AM188" s="28"/>
      <c r="AN188" s="28"/>
      <c r="AO188" s="28"/>
      <c r="AP188" s="28"/>
      <c r="AQ188" s="28"/>
      <c r="AR188" s="39"/>
      <c r="AS188" s="28"/>
      <c r="AT188" s="28"/>
      <c r="AU188" s="28"/>
      <c r="AV188" s="484"/>
      <c r="AW188" s="28"/>
      <c r="AX188" s="28"/>
      <c r="AY188" s="621"/>
      <c r="AZ188" s="28"/>
      <c r="BA188" s="28"/>
      <c r="BB188" s="527"/>
      <c r="BC188" s="527"/>
      <c r="BD188" s="527"/>
      <c r="BE188" s="527"/>
      <c r="BF188" s="527"/>
      <c r="BG188" s="527"/>
      <c r="BH188" s="527"/>
      <c r="BI188" s="527"/>
      <c r="BJ188" s="527"/>
      <c r="BK188" s="527"/>
      <c r="BL188" s="527"/>
      <c r="BM188" s="527"/>
      <c r="BN188" s="527"/>
    </row>
    <row r="189" spans="1:66">
      <c r="A189" s="35"/>
      <c r="B189" s="28"/>
      <c r="C189" s="28"/>
      <c r="D189" s="28"/>
      <c r="E189" s="28"/>
      <c r="F189" s="28"/>
      <c r="G189" s="28"/>
      <c r="H189" s="28"/>
      <c r="I189" s="28"/>
      <c r="J189" s="28"/>
      <c r="K189" s="28"/>
      <c r="L189" s="28"/>
      <c r="M189" s="28"/>
      <c r="N189" s="927"/>
      <c r="O189" s="927"/>
      <c r="P189" s="927"/>
      <c r="Q189" s="927"/>
      <c r="R189" s="516"/>
      <c r="S189" s="28"/>
      <c r="T189" s="39"/>
      <c r="U189" s="28"/>
      <c r="V189" s="28"/>
      <c r="W189" s="28"/>
      <c r="X189" s="39"/>
      <c r="Y189" s="39"/>
      <c r="Z189" s="39"/>
      <c r="AA189" s="28"/>
      <c r="AB189" s="28"/>
      <c r="AC189" s="39"/>
      <c r="AD189" s="28"/>
      <c r="AE189" s="28"/>
      <c r="AF189" s="39"/>
      <c r="AG189" s="28"/>
      <c r="AH189" s="28"/>
      <c r="AI189" s="28"/>
      <c r="AJ189" s="28"/>
      <c r="AK189" s="28"/>
      <c r="AL189" s="28"/>
      <c r="AM189" s="28"/>
      <c r="AN189" s="28"/>
      <c r="AO189" s="28"/>
      <c r="AP189" s="28"/>
      <c r="AQ189" s="28"/>
      <c r="AR189" s="39"/>
      <c r="AS189" s="28"/>
      <c r="AT189" s="28"/>
      <c r="AU189" s="28"/>
      <c r="AV189" s="484"/>
      <c r="AW189" s="28"/>
      <c r="AX189" s="28"/>
      <c r="AY189" s="621"/>
      <c r="AZ189" s="28"/>
      <c r="BA189" s="28"/>
      <c r="BB189" s="527"/>
      <c r="BC189" s="527"/>
      <c r="BD189" s="527"/>
      <c r="BE189" s="527"/>
      <c r="BF189" s="527"/>
      <c r="BG189" s="527"/>
      <c r="BH189" s="527"/>
      <c r="BI189" s="527"/>
      <c r="BJ189" s="527"/>
      <c r="BK189" s="527"/>
      <c r="BL189" s="527"/>
      <c r="BM189" s="527"/>
      <c r="BN189" s="527"/>
    </row>
    <row r="190" spans="1:66">
      <c r="A190" s="35"/>
      <c r="B190" s="28"/>
      <c r="C190" s="28"/>
      <c r="D190" s="28"/>
      <c r="E190" s="28"/>
      <c r="F190" s="28"/>
      <c r="G190" s="28"/>
      <c r="H190" s="28"/>
      <c r="I190" s="28"/>
      <c r="J190" s="28"/>
      <c r="K190" s="28"/>
      <c r="L190" s="28"/>
      <c r="M190" s="28"/>
      <c r="N190" s="927"/>
      <c r="O190" s="927"/>
      <c r="P190" s="927"/>
      <c r="Q190" s="927"/>
      <c r="R190" s="516"/>
      <c r="S190" s="28"/>
      <c r="T190" s="39"/>
      <c r="U190" s="28"/>
      <c r="V190" s="28"/>
      <c r="W190" s="28"/>
      <c r="X190" s="39"/>
      <c r="Y190" s="39"/>
      <c r="Z190" s="39"/>
      <c r="AA190" s="28"/>
      <c r="AB190" s="28"/>
      <c r="AC190" s="39"/>
      <c r="AD190" s="28"/>
      <c r="AE190" s="28"/>
      <c r="AF190" s="39"/>
      <c r="AG190" s="28"/>
      <c r="AH190" s="28"/>
      <c r="AI190" s="28"/>
      <c r="AJ190" s="28"/>
      <c r="AK190" s="28"/>
      <c r="AL190" s="28"/>
      <c r="AM190" s="28"/>
      <c r="AN190" s="28"/>
      <c r="AO190" s="28"/>
      <c r="AP190" s="28"/>
      <c r="AQ190" s="28"/>
      <c r="AR190" s="39"/>
      <c r="AS190" s="28"/>
      <c r="AT190" s="28"/>
      <c r="AU190" s="28"/>
      <c r="AV190" s="484"/>
      <c r="AW190" s="28"/>
      <c r="AX190" s="28"/>
      <c r="AY190" s="621"/>
      <c r="AZ190" s="28"/>
      <c r="BA190" s="28"/>
      <c r="BB190" s="527"/>
      <c r="BC190" s="527"/>
      <c r="BD190" s="527"/>
      <c r="BE190" s="527"/>
      <c r="BF190" s="527"/>
      <c r="BG190" s="527"/>
      <c r="BH190" s="527"/>
      <c r="BI190" s="527"/>
      <c r="BJ190" s="527"/>
      <c r="BK190" s="527"/>
      <c r="BL190" s="527"/>
      <c r="BM190" s="527"/>
      <c r="BN190" s="527"/>
    </row>
    <row r="191" spans="1:66">
      <c r="A191" s="35"/>
      <c r="B191" s="28"/>
      <c r="C191" s="28"/>
      <c r="D191" s="28"/>
      <c r="E191" s="28"/>
      <c r="F191" s="28"/>
      <c r="G191" s="28"/>
      <c r="H191" s="28"/>
      <c r="I191" s="28"/>
      <c r="J191" s="28"/>
      <c r="K191" s="28"/>
      <c r="L191" s="28"/>
      <c r="M191" s="28"/>
      <c r="N191" s="927"/>
      <c r="O191" s="927"/>
      <c r="P191" s="927"/>
      <c r="Q191" s="927"/>
      <c r="R191" s="516"/>
      <c r="S191" s="28"/>
      <c r="T191" s="39"/>
      <c r="U191" s="28"/>
      <c r="V191" s="28"/>
      <c r="W191" s="28"/>
      <c r="X191" s="39"/>
      <c r="Y191" s="39"/>
      <c r="Z191" s="39"/>
      <c r="AA191" s="28"/>
      <c r="AB191" s="28"/>
      <c r="AC191" s="39"/>
      <c r="AD191" s="28"/>
      <c r="AE191" s="28"/>
      <c r="AF191" s="39"/>
      <c r="AG191" s="28"/>
      <c r="AH191" s="28"/>
      <c r="AI191" s="28"/>
      <c r="AJ191" s="28"/>
      <c r="AK191" s="28"/>
      <c r="AL191" s="28"/>
      <c r="AM191" s="28"/>
      <c r="AN191" s="28"/>
      <c r="AO191" s="28"/>
      <c r="AP191" s="28"/>
      <c r="AQ191" s="28"/>
      <c r="AR191" s="39"/>
      <c r="AS191" s="28"/>
      <c r="AT191" s="28"/>
      <c r="AU191" s="28"/>
      <c r="AV191" s="484"/>
      <c r="AW191" s="28"/>
      <c r="AX191" s="28"/>
      <c r="AY191" s="621"/>
      <c r="AZ191" s="28"/>
      <c r="BA191" s="28"/>
      <c r="BB191" s="527"/>
      <c r="BC191" s="527"/>
      <c r="BD191" s="527"/>
      <c r="BE191" s="527"/>
      <c r="BF191" s="527"/>
      <c r="BG191" s="527"/>
      <c r="BH191" s="527"/>
      <c r="BI191" s="527"/>
      <c r="BJ191" s="527"/>
      <c r="BK191" s="527"/>
      <c r="BL191" s="527"/>
      <c r="BM191" s="527"/>
      <c r="BN191" s="527"/>
    </row>
    <row r="192" spans="1:66">
      <c r="A192" s="35"/>
      <c r="B192" s="28"/>
      <c r="C192" s="28"/>
      <c r="D192" s="28"/>
      <c r="E192" s="28"/>
      <c r="F192" s="28"/>
      <c r="G192" s="28"/>
      <c r="H192" s="28"/>
      <c r="I192" s="28"/>
      <c r="J192" s="28"/>
      <c r="K192" s="28"/>
      <c r="L192" s="28"/>
      <c r="M192" s="28"/>
      <c r="N192" s="927"/>
      <c r="O192" s="927"/>
      <c r="P192" s="927"/>
      <c r="Q192" s="927"/>
      <c r="R192" s="516"/>
      <c r="S192" s="28"/>
      <c r="T192" s="39"/>
      <c r="U192" s="28"/>
      <c r="V192" s="28"/>
      <c r="W192" s="28"/>
      <c r="X192" s="39"/>
      <c r="Y192" s="39"/>
      <c r="Z192" s="39"/>
      <c r="AA192" s="28"/>
      <c r="AB192" s="28"/>
      <c r="AC192" s="39"/>
      <c r="AD192" s="28"/>
      <c r="AE192" s="28"/>
      <c r="AF192" s="39"/>
      <c r="AG192" s="28"/>
      <c r="AH192" s="28"/>
      <c r="AI192" s="28"/>
      <c r="AJ192" s="28"/>
      <c r="AK192" s="28"/>
      <c r="AL192" s="28"/>
      <c r="AM192" s="28"/>
      <c r="AN192" s="28"/>
      <c r="AO192" s="28"/>
      <c r="AP192" s="28"/>
      <c r="AQ192" s="28"/>
      <c r="AR192" s="39"/>
      <c r="AS192" s="28"/>
      <c r="AT192" s="28"/>
      <c r="AU192" s="28"/>
      <c r="AV192" s="484"/>
      <c r="AW192" s="28"/>
      <c r="AX192" s="28"/>
      <c r="AY192" s="621"/>
      <c r="AZ192" s="28"/>
      <c r="BA192" s="28"/>
      <c r="BB192" s="527"/>
      <c r="BC192" s="527"/>
      <c r="BD192" s="527"/>
      <c r="BE192" s="527"/>
      <c r="BF192" s="527"/>
      <c r="BG192" s="527"/>
      <c r="BH192" s="527"/>
      <c r="BI192" s="527"/>
      <c r="BJ192" s="527"/>
      <c r="BK192" s="527"/>
      <c r="BL192" s="527"/>
      <c r="BM192" s="527"/>
      <c r="BN192" s="527"/>
    </row>
    <row r="193" spans="1:66">
      <c r="A193" s="35"/>
      <c r="B193" s="28"/>
      <c r="C193" s="28"/>
      <c r="D193" s="28"/>
      <c r="E193" s="28"/>
      <c r="F193" s="28"/>
      <c r="G193" s="28"/>
      <c r="H193" s="28"/>
      <c r="I193" s="28"/>
      <c r="J193" s="28"/>
      <c r="K193" s="28"/>
      <c r="L193" s="28"/>
      <c r="M193" s="28"/>
      <c r="N193" s="927"/>
      <c r="O193" s="927"/>
      <c r="P193" s="927"/>
      <c r="Q193" s="927"/>
      <c r="R193" s="516"/>
      <c r="S193" s="28"/>
      <c r="T193" s="39"/>
      <c r="U193" s="28"/>
      <c r="V193" s="28"/>
      <c r="W193" s="28"/>
      <c r="X193" s="39"/>
      <c r="Y193" s="39"/>
      <c r="Z193" s="39"/>
      <c r="AA193" s="28"/>
      <c r="AB193" s="28"/>
      <c r="AC193" s="39"/>
      <c r="AD193" s="28"/>
      <c r="AE193" s="28"/>
      <c r="AF193" s="39"/>
      <c r="AG193" s="28"/>
      <c r="AH193" s="28"/>
      <c r="AI193" s="28"/>
      <c r="AJ193" s="28"/>
      <c r="AK193" s="28"/>
      <c r="AL193" s="28"/>
      <c r="AM193" s="28"/>
      <c r="AN193" s="28"/>
      <c r="AO193" s="28"/>
      <c r="AP193" s="28"/>
      <c r="AQ193" s="28"/>
      <c r="AR193" s="39"/>
      <c r="AS193" s="28"/>
      <c r="AT193" s="28"/>
      <c r="AU193" s="28"/>
      <c r="AV193" s="484"/>
      <c r="AW193" s="28"/>
      <c r="AX193" s="28"/>
      <c r="AY193" s="621"/>
      <c r="AZ193" s="28"/>
      <c r="BA193" s="28"/>
      <c r="BB193" s="527"/>
      <c r="BC193" s="527"/>
      <c r="BD193" s="527"/>
      <c r="BE193" s="527"/>
      <c r="BF193" s="527"/>
      <c r="BG193" s="527"/>
      <c r="BH193" s="527"/>
      <c r="BI193" s="527"/>
      <c r="BJ193" s="527"/>
      <c r="BK193" s="527"/>
      <c r="BL193" s="527"/>
      <c r="BM193" s="527"/>
      <c r="BN193" s="527"/>
    </row>
    <row r="194" spans="1:66">
      <c r="A194" s="35"/>
      <c r="B194" s="28"/>
      <c r="C194" s="28"/>
      <c r="D194" s="28"/>
      <c r="E194" s="28"/>
      <c r="F194" s="28"/>
      <c r="G194" s="28"/>
      <c r="H194" s="28"/>
      <c r="I194" s="28"/>
      <c r="J194" s="28"/>
      <c r="K194" s="28"/>
      <c r="L194" s="28"/>
      <c r="M194" s="28"/>
      <c r="N194" s="927"/>
      <c r="O194" s="927"/>
      <c r="P194" s="927"/>
      <c r="Q194" s="927"/>
      <c r="R194" s="516"/>
      <c r="S194" s="28"/>
      <c r="T194" s="39"/>
      <c r="U194" s="28"/>
      <c r="V194" s="28"/>
      <c r="W194" s="28"/>
      <c r="X194" s="39"/>
      <c r="Y194" s="39"/>
      <c r="Z194" s="39"/>
      <c r="AA194" s="28"/>
      <c r="AB194" s="28"/>
      <c r="AC194" s="39"/>
      <c r="AD194" s="28"/>
      <c r="AE194" s="28"/>
      <c r="AF194" s="39"/>
      <c r="AG194" s="28"/>
      <c r="AH194" s="28"/>
      <c r="AI194" s="28"/>
      <c r="AJ194" s="28"/>
      <c r="AK194" s="28"/>
      <c r="AL194" s="28"/>
      <c r="AM194" s="28"/>
      <c r="AN194" s="28"/>
      <c r="AO194" s="28"/>
      <c r="AP194" s="28"/>
      <c r="AQ194" s="28"/>
      <c r="AR194" s="39"/>
      <c r="AS194" s="28"/>
      <c r="AT194" s="28"/>
      <c r="AU194" s="28"/>
      <c r="AV194" s="484"/>
      <c r="AW194" s="28"/>
      <c r="AX194" s="28"/>
      <c r="AY194" s="621"/>
      <c r="AZ194" s="28"/>
      <c r="BA194" s="28"/>
      <c r="BB194" s="527"/>
      <c r="BC194" s="527"/>
      <c r="BD194" s="527"/>
      <c r="BE194" s="527"/>
      <c r="BF194" s="527"/>
      <c r="BG194" s="527"/>
      <c r="BH194" s="527"/>
      <c r="BI194" s="527"/>
      <c r="BJ194" s="527"/>
      <c r="BK194" s="527"/>
      <c r="BL194" s="527"/>
      <c r="BM194" s="527"/>
      <c r="BN194" s="527"/>
    </row>
    <row r="195" spans="1:66">
      <c r="A195" s="35"/>
      <c r="B195" s="28"/>
      <c r="C195" s="28"/>
      <c r="D195" s="28"/>
      <c r="E195" s="28"/>
      <c r="F195" s="28"/>
      <c r="G195" s="28"/>
      <c r="H195" s="28"/>
      <c r="I195" s="28"/>
      <c r="J195" s="28"/>
      <c r="K195" s="28"/>
      <c r="L195" s="28"/>
      <c r="M195" s="28"/>
      <c r="N195" s="927"/>
      <c r="O195" s="927"/>
      <c r="P195" s="927"/>
      <c r="Q195" s="927"/>
      <c r="R195" s="516"/>
      <c r="S195" s="28"/>
      <c r="T195" s="39"/>
      <c r="U195" s="28"/>
      <c r="V195" s="28"/>
      <c r="W195" s="28"/>
      <c r="X195" s="39"/>
      <c r="Y195" s="39"/>
      <c r="Z195" s="39"/>
      <c r="AA195" s="28"/>
      <c r="AB195" s="28"/>
      <c r="AC195" s="39"/>
      <c r="AD195" s="28"/>
      <c r="AE195" s="28"/>
      <c r="AF195" s="39"/>
      <c r="AG195" s="28"/>
      <c r="AH195" s="28"/>
      <c r="AI195" s="28"/>
      <c r="AJ195" s="28"/>
      <c r="AK195" s="28"/>
      <c r="AL195" s="28"/>
      <c r="AM195" s="28"/>
      <c r="AN195" s="28"/>
      <c r="AO195" s="28"/>
      <c r="AP195" s="28"/>
      <c r="AQ195" s="28"/>
      <c r="AR195" s="39"/>
      <c r="AS195" s="28"/>
      <c r="AT195" s="28"/>
      <c r="AU195" s="28"/>
      <c r="AV195" s="484"/>
      <c r="AW195" s="28"/>
      <c r="AX195" s="28"/>
      <c r="AY195" s="621"/>
      <c r="AZ195" s="28"/>
      <c r="BA195" s="28"/>
      <c r="BB195" s="527"/>
      <c r="BC195" s="527"/>
      <c r="BD195" s="527"/>
      <c r="BE195" s="527"/>
      <c r="BF195" s="527"/>
      <c r="BG195" s="527"/>
      <c r="BH195" s="527"/>
      <c r="BI195" s="527"/>
      <c r="BJ195" s="527"/>
      <c r="BK195" s="527"/>
      <c r="BL195" s="527"/>
      <c r="BM195" s="527"/>
      <c r="BN195" s="527"/>
    </row>
    <row r="196" spans="1:66">
      <c r="A196" s="35"/>
      <c r="B196" s="28"/>
      <c r="C196" s="28"/>
      <c r="D196" s="28"/>
      <c r="E196" s="28"/>
      <c r="F196" s="28"/>
      <c r="G196" s="28"/>
      <c r="H196" s="28"/>
      <c r="I196" s="28"/>
      <c r="J196" s="28"/>
      <c r="K196" s="28"/>
      <c r="L196" s="28"/>
      <c r="M196" s="28"/>
      <c r="N196" s="927"/>
      <c r="O196" s="927"/>
      <c r="P196" s="927"/>
      <c r="Q196" s="927"/>
      <c r="R196" s="516"/>
      <c r="S196" s="28"/>
      <c r="T196" s="39"/>
      <c r="U196" s="28"/>
      <c r="V196" s="28"/>
      <c r="W196" s="28"/>
      <c r="X196" s="39"/>
      <c r="Y196" s="39"/>
      <c r="Z196" s="39"/>
      <c r="AA196" s="28"/>
      <c r="AB196" s="28"/>
      <c r="AC196" s="39"/>
      <c r="AD196" s="28"/>
      <c r="AE196" s="28"/>
      <c r="AF196" s="39"/>
      <c r="AG196" s="28"/>
      <c r="AH196" s="28"/>
      <c r="AI196" s="28"/>
      <c r="AJ196" s="28"/>
      <c r="AK196" s="28"/>
      <c r="AL196" s="28"/>
      <c r="AM196" s="28"/>
      <c r="AN196" s="28"/>
      <c r="AO196" s="28"/>
      <c r="AP196" s="28"/>
      <c r="AQ196" s="28"/>
      <c r="AR196" s="39"/>
      <c r="AS196" s="28"/>
      <c r="AT196" s="28"/>
      <c r="AU196" s="28"/>
      <c r="AV196" s="484"/>
      <c r="AW196" s="28"/>
      <c r="AX196" s="28"/>
      <c r="AY196" s="621"/>
      <c r="AZ196" s="28"/>
      <c r="BA196" s="28"/>
      <c r="BB196" s="527"/>
      <c r="BC196" s="527"/>
      <c r="BD196" s="527"/>
      <c r="BE196" s="527"/>
      <c r="BF196" s="527"/>
      <c r="BG196" s="527"/>
      <c r="BH196" s="527"/>
      <c r="BI196" s="527"/>
      <c r="BJ196" s="527"/>
      <c r="BK196" s="527"/>
      <c r="BL196" s="527"/>
      <c r="BM196" s="527"/>
      <c r="BN196" s="527"/>
    </row>
    <row r="197" spans="1:66">
      <c r="A197" s="35"/>
      <c r="B197" s="28"/>
      <c r="C197" s="28"/>
      <c r="D197" s="28"/>
      <c r="E197" s="28"/>
      <c r="F197" s="28"/>
      <c r="G197" s="28"/>
      <c r="H197" s="28"/>
      <c r="I197" s="28"/>
      <c r="J197" s="28"/>
      <c r="K197" s="28"/>
      <c r="L197" s="28"/>
      <c r="M197" s="28"/>
      <c r="N197" s="927"/>
      <c r="O197" s="927"/>
      <c r="P197" s="927"/>
      <c r="Q197" s="927"/>
      <c r="R197" s="516"/>
      <c r="S197" s="28"/>
      <c r="T197" s="39"/>
      <c r="U197" s="28"/>
      <c r="V197" s="28"/>
      <c r="W197" s="28"/>
      <c r="X197" s="39"/>
      <c r="Y197" s="39"/>
      <c r="Z197" s="39"/>
      <c r="AA197" s="28"/>
      <c r="AB197" s="28"/>
      <c r="AC197" s="39"/>
      <c r="AD197" s="28"/>
      <c r="AE197" s="28"/>
      <c r="AF197" s="39"/>
      <c r="AG197" s="28"/>
      <c r="AH197" s="28"/>
      <c r="AI197" s="28"/>
      <c r="AJ197" s="28"/>
      <c r="AK197" s="28"/>
      <c r="AL197" s="28"/>
      <c r="AM197" s="28"/>
      <c r="AN197" s="28"/>
      <c r="AO197" s="28"/>
      <c r="AP197" s="28"/>
      <c r="AQ197" s="28"/>
      <c r="AR197" s="39"/>
      <c r="AS197" s="28"/>
      <c r="AT197" s="28"/>
      <c r="AU197" s="28"/>
      <c r="AV197" s="484"/>
      <c r="AW197" s="28"/>
      <c r="AX197" s="28"/>
      <c r="AY197" s="621"/>
      <c r="AZ197" s="28"/>
      <c r="BA197" s="28"/>
      <c r="BB197" s="527"/>
      <c r="BC197" s="527"/>
      <c r="BD197" s="527"/>
      <c r="BE197" s="527"/>
      <c r="BF197" s="527"/>
      <c r="BG197" s="527"/>
      <c r="BH197" s="527"/>
      <c r="BI197" s="527"/>
      <c r="BJ197" s="527"/>
      <c r="BK197" s="527"/>
      <c r="BL197" s="527"/>
      <c r="BM197" s="527"/>
      <c r="BN197" s="527"/>
    </row>
    <row r="198" spans="1:66">
      <c r="A198" s="35"/>
      <c r="B198" s="28"/>
      <c r="C198" s="28"/>
      <c r="D198" s="28"/>
      <c r="E198" s="28"/>
      <c r="F198" s="28"/>
      <c r="G198" s="28"/>
      <c r="H198" s="28"/>
      <c r="I198" s="28"/>
      <c r="J198" s="28"/>
      <c r="K198" s="28"/>
      <c r="L198" s="28"/>
      <c r="M198" s="28"/>
      <c r="N198" s="927"/>
      <c r="O198" s="927"/>
      <c r="P198" s="927"/>
      <c r="Q198" s="927"/>
      <c r="R198" s="516"/>
      <c r="S198" s="28"/>
      <c r="T198" s="39"/>
      <c r="U198" s="28"/>
      <c r="V198" s="28"/>
      <c r="W198" s="28"/>
      <c r="X198" s="39"/>
      <c r="Y198" s="39"/>
      <c r="Z198" s="39"/>
      <c r="AA198" s="28"/>
      <c r="AB198" s="28"/>
      <c r="AC198" s="39"/>
      <c r="AD198" s="28"/>
      <c r="AE198" s="28"/>
      <c r="AF198" s="39"/>
      <c r="AG198" s="28"/>
      <c r="AH198" s="28"/>
      <c r="AI198" s="28"/>
      <c r="AJ198" s="28"/>
      <c r="AK198" s="28"/>
      <c r="AL198" s="28"/>
      <c r="AM198" s="28"/>
      <c r="AN198" s="28"/>
      <c r="AO198" s="28"/>
      <c r="AP198" s="28"/>
      <c r="AQ198" s="28"/>
      <c r="AR198" s="39"/>
      <c r="AS198" s="28"/>
      <c r="AT198" s="28"/>
      <c r="AU198" s="28"/>
      <c r="AV198" s="484"/>
      <c r="AW198" s="28"/>
      <c r="AX198" s="28"/>
      <c r="AY198" s="621"/>
      <c r="AZ198" s="28"/>
      <c r="BA198" s="28"/>
      <c r="BB198" s="527"/>
      <c r="BC198" s="527"/>
      <c r="BD198" s="527"/>
      <c r="BE198" s="527"/>
      <c r="BF198" s="527"/>
      <c r="BG198" s="527"/>
      <c r="BH198" s="527"/>
      <c r="BI198" s="527"/>
      <c r="BJ198" s="527"/>
      <c r="BK198" s="527"/>
      <c r="BL198" s="527"/>
      <c r="BM198" s="527"/>
      <c r="BN198" s="527"/>
    </row>
    <row r="199" spans="1:66">
      <c r="A199" s="35"/>
      <c r="B199" s="28"/>
      <c r="C199" s="28"/>
      <c r="D199" s="28"/>
      <c r="E199" s="28"/>
      <c r="F199" s="28"/>
      <c r="G199" s="28"/>
      <c r="H199" s="28"/>
      <c r="I199" s="28"/>
      <c r="J199" s="28"/>
      <c r="K199" s="28"/>
      <c r="L199" s="28"/>
      <c r="M199" s="28"/>
      <c r="N199" s="927"/>
      <c r="O199" s="927"/>
      <c r="P199" s="927"/>
      <c r="Q199" s="927"/>
      <c r="R199" s="516"/>
      <c r="S199" s="28"/>
      <c r="T199" s="39"/>
      <c r="U199" s="28"/>
      <c r="V199" s="28"/>
      <c r="W199" s="28"/>
      <c r="X199" s="39"/>
      <c r="Y199" s="39"/>
      <c r="Z199" s="39"/>
      <c r="AA199" s="28"/>
      <c r="AB199" s="28"/>
      <c r="AC199" s="39"/>
      <c r="AD199" s="28"/>
      <c r="AE199" s="28"/>
      <c r="AF199" s="39"/>
      <c r="AG199" s="28"/>
      <c r="AH199" s="28"/>
      <c r="AI199" s="28"/>
      <c r="AJ199" s="28"/>
      <c r="AK199" s="28"/>
      <c r="AL199" s="28"/>
      <c r="AM199" s="28"/>
      <c r="AN199" s="28"/>
      <c r="AO199" s="28"/>
      <c r="AP199" s="28"/>
      <c r="AQ199" s="28"/>
      <c r="AR199" s="39"/>
      <c r="AS199" s="28"/>
      <c r="AT199" s="28"/>
      <c r="AU199" s="28"/>
      <c r="AV199" s="484"/>
      <c r="AW199" s="28"/>
      <c r="AX199" s="28"/>
      <c r="AY199" s="621"/>
      <c r="AZ199" s="28"/>
      <c r="BA199" s="28"/>
      <c r="BB199" s="527"/>
      <c r="BC199" s="527"/>
      <c r="BD199" s="527"/>
      <c r="BE199" s="527"/>
      <c r="BF199" s="527"/>
      <c r="BG199" s="527"/>
      <c r="BH199" s="527"/>
      <c r="BI199" s="527"/>
      <c r="BJ199" s="527"/>
      <c r="BK199" s="527"/>
      <c r="BL199" s="527"/>
      <c r="BM199" s="527"/>
      <c r="BN199" s="527"/>
    </row>
    <row r="200" spans="1:66">
      <c r="A200" s="35"/>
      <c r="B200" s="28"/>
      <c r="C200" s="28"/>
      <c r="D200" s="28"/>
      <c r="E200" s="28"/>
      <c r="F200" s="28"/>
      <c r="G200" s="28"/>
      <c r="H200" s="28"/>
      <c r="I200" s="28"/>
      <c r="J200" s="28"/>
      <c r="K200" s="28"/>
      <c r="L200" s="28"/>
      <c r="M200" s="28"/>
      <c r="N200" s="927"/>
      <c r="O200" s="927"/>
      <c r="P200" s="927"/>
      <c r="Q200" s="927"/>
      <c r="R200" s="516"/>
      <c r="S200" s="28"/>
      <c r="T200" s="39"/>
      <c r="U200" s="28"/>
      <c r="V200" s="28"/>
      <c r="W200" s="28"/>
      <c r="X200" s="39"/>
      <c r="Y200" s="39"/>
      <c r="Z200" s="39"/>
      <c r="AA200" s="28"/>
      <c r="AB200" s="28"/>
      <c r="AC200" s="39"/>
      <c r="AD200" s="28"/>
      <c r="AE200" s="28"/>
      <c r="AF200" s="39"/>
      <c r="AG200" s="28"/>
      <c r="AH200" s="28"/>
      <c r="AI200" s="28"/>
      <c r="AJ200" s="28"/>
      <c r="AK200" s="28"/>
      <c r="AL200" s="28"/>
      <c r="AM200" s="28"/>
      <c r="AN200" s="28"/>
      <c r="AO200" s="28"/>
      <c r="AP200" s="28"/>
      <c r="AQ200" s="28"/>
      <c r="AR200" s="39"/>
      <c r="AS200" s="28"/>
      <c r="AT200" s="28"/>
      <c r="AU200" s="28"/>
      <c r="AV200" s="484"/>
      <c r="AW200" s="28"/>
      <c r="AX200" s="28"/>
      <c r="AY200" s="621"/>
      <c r="AZ200" s="28"/>
      <c r="BA200" s="28"/>
      <c r="BB200" s="527"/>
      <c r="BC200" s="527"/>
      <c r="BD200" s="527"/>
      <c r="BE200" s="527"/>
      <c r="BF200" s="527"/>
      <c r="BG200" s="527"/>
      <c r="BH200" s="527"/>
      <c r="BI200" s="527"/>
      <c r="BJ200" s="527"/>
      <c r="BK200" s="527"/>
      <c r="BL200" s="527"/>
      <c r="BM200" s="527"/>
      <c r="BN200" s="527"/>
    </row>
    <row r="201" spans="1:66">
      <c r="A201" s="35"/>
      <c r="B201" s="28"/>
      <c r="C201" s="28"/>
      <c r="D201" s="28"/>
      <c r="E201" s="28"/>
      <c r="F201" s="28"/>
      <c r="G201" s="28"/>
      <c r="H201" s="28"/>
      <c r="I201" s="28"/>
      <c r="J201" s="28"/>
      <c r="K201" s="28"/>
      <c r="L201" s="28"/>
      <c r="M201" s="28"/>
      <c r="N201" s="927"/>
      <c r="O201" s="927"/>
      <c r="P201" s="927"/>
      <c r="Q201" s="927"/>
      <c r="R201" s="516"/>
      <c r="S201" s="28"/>
      <c r="T201" s="39"/>
      <c r="U201" s="28"/>
      <c r="V201" s="28"/>
      <c r="W201" s="28"/>
      <c r="X201" s="39"/>
      <c r="Y201" s="39"/>
      <c r="Z201" s="39"/>
      <c r="AA201" s="28"/>
      <c r="AB201" s="28"/>
      <c r="AC201" s="39"/>
      <c r="AD201" s="28"/>
      <c r="AE201" s="28"/>
      <c r="AF201" s="39"/>
      <c r="AG201" s="28"/>
      <c r="AH201" s="28"/>
      <c r="AI201" s="28"/>
      <c r="AJ201" s="28"/>
      <c r="AK201" s="28"/>
      <c r="AL201" s="28"/>
      <c r="AM201" s="28"/>
      <c r="AN201" s="28"/>
      <c r="AO201" s="28"/>
      <c r="AP201" s="28"/>
      <c r="AQ201" s="28"/>
      <c r="AR201" s="39"/>
      <c r="AS201" s="28"/>
      <c r="AT201" s="28"/>
      <c r="AU201" s="28"/>
      <c r="AV201" s="484"/>
      <c r="AW201" s="28"/>
      <c r="AX201" s="28"/>
      <c r="AY201" s="621"/>
      <c r="AZ201" s="28"/>
      <c r="BA201" s="28"/>
      <c r="BB201" s="527"/>
      <c r="BC201" s="527"/>
      <c r="BD201" s="527"/>
      <c r="BE201" s="527"/>
      <c r="BF201" s="527"/>
      <c r="BG201" s="527"/>
      <c r="BH201" s="527"/>
      <c r="BI201" s="527"/>
      <c r="BJ201" s="527"/>
      <c r="BK201" s="527"/>
      <c r="BL201" s="527"/>
      <c r="BM201" s="527"/>
      <c r="BN201" s="527"/>
    </row>
    <row r="202" spans="1:66">
      <c r="A202" s="35"/>
      <c r="B202" s="28"/>
      <c r="C202" s="28"/>
      <c r="D202" s="28"/>
      <c r="E202" s="28"/>
      <c r="F202" s="28"/>
      <c r="G202" s="28"/>
      <c r="H202" s="28"/>
      <c r="I202" s="28"/>
      <c r="J202" s="28"/>
      <c r="K202" s="28"/>
      <c r="L202" s="28"/>
      <c r="M202" s="28"/>
      <c r="N202" s="927"/>
      <c r="O202" s="927"/>
      <c r="P202" s="927"/>
      <c r="Q202" s="927"/>
      <c r="R202" s="516"/>
      <c r="S202" s="28"/>
      <c r="T202" s="39"/>
      <c r="U202" s="28"/>
      <c r="V202" s="28"/>
      <c r="W202" s="28"/>
      <c r="X202" s="39"/>
      <c r="Y202" s="39"/>
      <c r="Z202" s="39"/>
      <c r="AA202" s="28"/>
      <c r="AB202" s="28"/>
      <c r="AC202" s="39"/>
      <c r="AD202" s="28"/>
      <c r="AE202" s="28"/>
      <c r="AF202" s="39"/>
      <c r="AG202" s="28"/>
      <c r="AH202" s="28"/>
      <c r="AI202" s="28"/>
      <c r="AJ202" s="28"/>
      <c r="AK202" s="28"/>
      <c r="AL202" s="28"/>
      <c r="AM202" s="28"/>
      <c r="AN202" s="28"/>
      <c r="AO202" s="28"/>
      <c r="AP202" s="28"/>
      <c r="AQ202" s="28"/>
      <c r="AR202" s="39"/>
      <c r="AS202" s="28"/>
      <c r="AT202" s="28"/>
      <c r="AU202" s="28"/>
      <c r="AV202" s="484"/>
      <c r="AW202" s="28"/>
      <c r="AX202" s="28"/>
      <c r="AY202" s="621"/>
      <c r="AZ202" s="28"/>
      <c r="BA202" s="28"/>
      <c r="BB202" s="527"/>
      <c r="BC202" s="527"/>
      <c r="BD202" s="527"/>
      <c r="BE202" s="527"/>
      <c r="BF202" s="527"/>
      <c r="BG202" s="527"/>
      <c r="BH202" s="527"/>
      <c r="BI202" s="527"/>
      <c r="BJ202" s="527"/>
      <c r="BK202" s="527"/>
      <c r="BL202" s="527"/>
      <c r="BM202" s="527"/>
      <c r="BN202" s="527"/>
    </row>
    <row r="203" spans="1:66">
      <c r="A203" s="35"/>
      <c r="B203" s="28"/>
      <c r="C203" s="28"/>
      <c r="D203" s="28"/>
      <c r="E203" s="28"/>
      <c r="F203" s="28"/>
      <c r="G203" s="28"/>
      <c r="H203" s="28"/>
      <c r="I203" s="28"/>
      <c r="J203" s="28"/>
      <c r="K203" s="28"/>
      <c r="L203" s="28"/>
      <c r="M203" s="28"/>
      <c r="N203" s="927"/>
      <c r="O203" s="927"/>
      <c r="P203" s="927"/>
      <c r="Q203" s="927"/>
      <c r="R203" s="516"/>
      <c r="S203" s="28"/>
      <c r="T203" s="39"/>
      <c r="U203" s="28"/>
      <c r="V203" s="28"/>
      <c r="W203" s="28"/>
      <c r="X203" s="39"/>
      <c r="Y203" s="39"/>
      <c r="Z203" s="39"/>
      <c r="AA203" s="28"/>
      <c r="AB203" s="28"/>
      <c r="AC203" s="39"/>
      <c r="AD203" s="28"/>
      <c r="AE203" s="28"/>
      <c r="AF203" s="39"/>
      <c r="AG203" s="28"/>
      <c r="AH203" s="28"/>
      <c r="AI203" s="28"/>
      <c r="AJ203" s="28"/>
      <c r="AK203" s="28"/>
      <c r="AL203" s="28"/>
      <c r="AM203" s="28"/>
      <c r="AN203" s="28"/>
      <c r="AO203" s="28"/>
      <c r="AP203" s="28"/>
      <c r="AQ203" s="28"/>
      <c r="AR203" s="39"/>
      <c r="AS203" s="28"/>
      <c r="AT203" s="28"/>
      <c r="AU203" s="28"/>
      <c r="AV203" s="484"/>
      <c r="AW203" s="28"/>
      <c r="AX203" s="28"/>
      <c r="AY203" s="621"/>
      <c r="AZ203" s="28"/>
      <c r="BA203" s="28"/>
      <c r="BB203" s="527"/>
      <c r="BC203" s="527"/>
      <c r="BD203" s="527"/>
      <c r="BE203" s="527"/>
      <c r="BF203" s="527"/>
      <c r="BG203" s="527"/>
      <c r="BH203" s="527"/>
      <c r="BI203" s="527"/>
      <c r="BJ203" s="527"/>
      <c r="BK203" s="527"/>
      <c r="BL203" s="527"/>
      <c r="BM203" s="527"/>
      <c r="BN203" s="527"/>
    </row>
    <row r="204" spans="1:66">
      <c r="A204" s="35"/>
      <c r="B204" s="28"/>
      <c r="C204" s="28"/>
      <c r="D204" s="28"/>
      <c r="E204" s="28"/>
      <c r="F204" s="28"/>
      <c r="G204" s="28"/>
      <c r="H204" s="28"/>
      <c r="I204" s="28"/>
      <c r="J204" s="28"/>
      <c r="K204" s="28"/>
      <c r="L204" s="28"/>
      <c r="M204" s="28"/>
      <c r="N204" s="927"/>
      <c r="O204" s="927"/>
      <c r="P204" s="927"/>
      <c r="Q204" s="927"/>
      <c r="R204" s="516"/>
      <c r="S204" s="28"/>
      <c r="T204" s="39"/>
      <c r="U204" s="28"/>
      <c r="V204" s="28"/>
      <c r="W204" s="28"/>
      <c r="X204" s="39"/>
      <c r="Y204" s="39"/>
      <c r="Z204" s="39"/>
      <c r="AA204" s="28"/>
      <c r="AB204" s="28"/>
      <c r="AC204" s="39"/>
      <c r="AD204" s="28"/>
      <c r="AE204" s="28"/>
      <c r="AF204" s="39"/>
      <c r="AG204" s="28"/>
      <c r="AH204" s="28"/>
      <c r="AI204" s="28"/>
      <c r="AJ204" s="28"/>
      <c r="AK204" s="28"/>
      <c r="AL204" s="28"/>
      <c r="AM204" s="28"/>
      <c r="AN204" s="28"/>
      <c r="AO204" s="28"/>
      <c r="AP204" s="28"/>
      <c r="AQ204" s="28"/>
      <c r="AR204" s="39"/>
      <c r="AS204" s="28"/>
      <c r="AT204" s="28"/>
      <c r="AU204" s="28"/>
      <c r="AV204" s="484"/>
      <c r="AW204" s="28"/>
      <c r="AX204" s="28"/>
      <c r="AY204" s="621"/>
      <c r="AZ204" s="28"/>
      <c r="BA204" s="28"/>
      <c r="BB204" s="527"/>
      <c r="BC204" s="527"/>
      <c r="BD204" s="527"/>
      <c r="BE204" s="527"/>
      <c r="BF204" s="527"/>
      <c r="BG204" s="527"/>
      <c r="BH204" s="527"/>
      <c r="BI204" s="527"/>
      <c r="BJ204" s="527"/>
      <c r="BK204" s="527"/>
      <c r="BL204" s="527"/>
      <c r="BM204" s="527"/>
      <c r="BN204" s="527"/>
    </row>
    <row r="205" spans="1:66">
      <c r="A205" s="35"/>
      <c r="B205" s="28"/>
      <c r="C205" s="28"/>
      <c r="D205" s="28"/>
      <c r="E205" s="28"/>
      <c r="F205" s="28"/>
      <c r="G205" s="28"/>
      <c r="H205" s="28"/>
      <c r="I205" s="28"/>
      <c r="J205" s="28"/>
      <c r="K205" s="28"/>
      <c r="L205" s="28"/>
      <c r="M205" s="28"/>
      <c r="N205" s="927"/>
      <c r="O205" s="927"/>
      <c r="P205" s="927"/>
      <c r="Q205" s="927"/>
      <c r="R205" s="516"/>
      <c r="S205" s="28"/>
      <c r="T205" s="39"/>
      <c r="U205" s="28"/>
      <c r="V205" s="28"/>
      <c r="W205" s="28"/>
      <c r="X205" s="39"/>
      <c r="Y205" s="39"/>
      <c r="Z205" s="39"/>
      <c r="AA205" s="28"/>
      <c r="AB205" s="28"/>
      <c r="AC205" s="39"/>
      <c r="AD205" s="28"/>
      <c r="AE205" s="28"/>
      <c r="AF205" s="39"/>
      <c r="AG205" s="28"/>
      <c r="AH205" s="28"/>
      <c r="AI205" s="28"/>
      <c r="AJ205" s="28"/>
      <c r="AK205" s="28"/>
      <c r="AL205" s="28"/>
      <c r="AM205" s="28"/>
      <c r="AN205" s="28"/>
      <c r="AO205" s="28"/>
      <c r="AP205" s="28"/>
      <c r="AQ205" s="28"/>
      <c r="AR205" s="39"/>
      <c r="AS205" s="28"/>
      <c r="AT205" s="28"/>
      <c r="AU205" s="28"/>
      <c r="AV205" s="484"/>
      <c r="AW205" s="28"/>
      <c r="AX205" s="28"/>
      <c r="AY205" s="621"/>
      <c r="AZ205" s="28"/>
      <c r="BA205" s="28"/>
      <c r="BB205" s="527"/>
      <c r="BC205" s="527"/>
      <c r="BD205" s="527"/>
      <c r="BE205" s="527"/>
      <c r="BF205" s="527"/>
      <c r="BG205" s="527"/>
      <c r="BH205" s="527"/>
      <c r="BI205" s="527"/>
      <c r="BJ205" s="527"/>
      <c r="BK205" s="527"/>
      <c r="BL205" s="527"/>
      <c r="BM205" s="527"/>
      <c r="BN205" s="527"/>
    </row>
    <row r="206" spans="1:66">
      <c r="A206" s="35"/>
      <c r="B206" s="28"/>
      <c r="C206" s="28"/>
      <c r="D206" s="28"/>
      <c r="E206" s="28"/>
      <c r="F206" s="28"/>
      <c r="G206" s="28"/>
      <c r="H206" s="28"/>
      <c r="I206" s="28"/>
      <c r="J206" s="28"/>
      <c r="K206" s="28"/>
      <c r="L206" s="28"/>
      <c r="M206" s="28"/>
      <c r="N206" s="927"/>
      <c r="O206" s="927"/>
      <c r="P206" s="927"/>
      <c r="Q206" s="927"/>
      <c r="R206" s="516"/>
      <c r="S206" s="28"/>
      <c r="T206" s="39"/>
      <c r="U206" s="28"/>
      <c r="V206" s="28"/>
      <c r="W206" s="28"/>
      <c r="X206" s="39"/>
      <c r="Y206" s="39"/>
      <c r="Z206" s="39"/>
      <c r="AA206" s="28"/>
      <c r="AB206" s="28"/>
      <c r="AC206" s="39"/>
      <c r="AD206" s="28"/>
      <c r="AE206" s="28"/>
      <c r="AF206" s="39"/>
      <c r="AG206" s="28"/>
      <c r="AH206" s="28"/>
      <c r="AI206" s="28"/>
      <c r="AJ206" s="28"/>
      <c r="AK206" s="28"/>
      <c r="AL206" s="28"/>
      <c r="AM206" s="28"/>
      <c r="AN206" s="28"/>
      <c r="AO206" s="28"/>
      <c r="AP206" s="28"/>
      <c r="AQ206" s="28"/>
      <c r="AR206" s="39"/>
      <c r="AS206" s="28"/>
      <c r="AT206" s="28"/>
      <c r="AU206" s="28"/>
      <c r="AV206" s="484"/>
      <c r="AW206" s="28"/>
      <c r="AX206" s="28"/>
      <c r="AY206" s="621"/>
      <c r="AZ206" s="28"/>
      <c r="BA206" s="28"/>
      <c r="BB206" s="527"/>
      <c r="BC206" s="527"/>
      <c r="BD206" s="527"/>
      <c r="BE206" s="527"/>
      <c r="BF206" s="527"/>
      <c r="BG206" s="527"/>
      <c r="BH206" s="527"/>
      <c r="BI206" s="527"/>
      <c r="BJ206" s="527"/>
      <c r="BK206" s="527"/>
      <c r="BL206" s="527"/>
      <c r="BM206" s="527"/>
      <c r="BN206" s="527"/>
    </row>
    <row r="207" spans="1:66">
      <c r="A207" s="35"/>
      <c r="B207" s="28"/>
      <c r="C207" s="28"/>
      <c r="D207" s="28"/>
      <c r="E207" s="28"/>
      <c r="F207" s="28"/>
      <c r="G207" s="28"/>
      <c r="H207" s="28"/>
      <c r="I207" s="28"/>
      <c r="J207" s="28"/>
      <c r="K207" s="28"/>
      <c r="L207" s="28"/>
      <c r="M207" s="28"/>
      <c r="N207" s="927"/>
      <c r="O207" s="927"/>
      <c r="P207" s="927"/>
      <c r="Q207" s="927"/>
      <c r="R207" s="516"/>
      <c r="S207" s="28"/>
      <c r="T207" s="39"/>
      <c r="U207" s="28"/>
      <c r="V207" s="28"/>
      <c r="W207" s="28"/>
      <c r="X207" s="39"/>
      <c r="Y207" s="39"/>
      <c r="Z207" s="39"/>
      <c r="AA207" s="28"/>
      <c r="AB207" s="28"/>
      <c r="AC207" s="39"/>
      <c r="AD207" s="28"/>
      <c r="AE207" s="28"/>
      <c r="AF207" s="39"/>
      <c r="AG207" s="28"/>
      <c r="AH207" s="28"/>
      <c r="AI207" s="28"/>
      <c r="AJ207" s="28"/>
      <c r="AK207" s="28"/>
      <c r="AL207" s="28"/>
      <c r="AM207" s="28"/>
      <c r="AN207" s="28"/>
      <c r="AO207" s="28"/>
      <c r="AP207" s="28"/>
      <c r="AQ207" s="28"/>
      <c r="AR207" s="39"/>
      <c r="AS207" s="28"/>
      <c r="AT207" s="28"/>
      <c r="AU207" s="28"/>
      <c r="AV207" s="484"/>
      <c r="AW207" s="28"/>
      <c r="AX207" s="28"/>
      <c r="AY207" s="621"/>
      <c r="AZ207" s="28"/>
      <c r="BA207" s="28"/>
      <c r="BB207" s="527"/>
      <c r="BC207" s="527"/>
      <c r="BD207" s="527"/>
      <c r="BE207" s="527"/>
      <c r="BF207" s="527"/>
      <c r="BG207" s="527"/>
      <c r="BH207" s="527"/>
      <c r="BI207" s="527"/>
      <c r="BJ207" s="527"/>
      <c r="BK207" s="527"/>
      <c r="BL207" s="527"/>
      <c r="BM207" s="527"/>
      <c r="BN207" s="527"/>
    </row>
    <row r="208" spans="1:66">
      <c r="A208" s="35"/>
      <c r="B208" s="28"/>
      <c r="C208" s="28"/>
      <c r="D208" s="28"/>
      <c r="E208" s="28"/>
      <c r="F208" s="28"/>
      <c r="G208" s="28"/>
      <c r="H208" s="28"/>
      <c r="I208" s="28"/>
      <c r="J208" s="28"/>
      <c r="K208" s="28"/>
      <c r="L208" s="28"/>
      <c r="M208" s="28"/>
      <c r="N208" s="927"/>
      <c r="O208" s="927"/>
      <c r="P208" s="927"/>
      <c r="Q208" s="927"/>
      <c r="R208" s="516"/>
      <c r="S208" s="28"/>
      <c r="T208" s="39"/>
      <c r="U208" s="28"/>
      <c r="V208" s="28"/>
      <c r="W208" s="28"/>
      <c r="X208" s="39"/>
      <c r="Y208" s="39"/>
      <c r="Z208" s="39"/>
      <c r="AA208" s="28"/>
      <c r="AB208" s="28"/>
      <c r="AC208" s="39"/>
      <c r="AD208" s="28"/>
      <c r="AE208" s="28"/>
      <c r="AF208" s="39"/>
      <c r="AG208" s="28"/>
      <c r="AH208" s="28"/>
      <c r="AI208" s="28"/>
      <c r="AJ208" s="28"/>
      <c r="AK208" s="28"/>
      <c r="AL208" s="28"/>
      <c r="AM208" s="28"/>
      <c r="AN208" s="28"/>
      <c r="AO208" s="28"/>
      <c r="AP208" s="28"/>
      <c r="AQ208" s="28"/>
      <c r="AR208" s="39"/>
      <c r="AS208" s="28"/>
      <c r="AT208" s="28"/>
      <c r="AU208" s="28"/>
      <c r="AV208" s="484"/>
      <c r="AW208" s="28"/>
      <c r="AX208" s="28"/>
      <c r="AY208" s="621"/>
      <c r="AZ208" s="28"/>
      <c r="BA208" s="28"/>
      <c r="BB208" s="527"/>
      <c r="BC208" s="527"/>
      <c r="BD208" s="527"/>
      <c r="BE208" s="527"/>
      <c r="BF208" s="527"/>
      <c r="BG208" s="527"/>
      <c r="BH208" s="527"/>
      <c r="BI208" s="527"/>
      <c r="BJ208" s="527"/>
      <c r="BK208" s="527"/>
      <c r="BL208" s="527"/>
      <c r="BM208" s="527"/>
      <c r="BN208" s="527"/>
    </row>
    <row r="209" spans="1:66">
      <c r="A209" s="35"/>
      <c r="B209" s="28"/>
      <c r="C209" s="28"/>
      <c r="D209" s="28"/>
      <c r="E209" s="28"/>
      <c r="F209" s="28"/>
      <c r="G209" s="28"/>
      <c r="H209" s="28"/>
      <c r="I209" s="28"/>
      <c r="J209" s="28"/>
      <c r="K209" s="28"/>
      <c r="L209" s="28"/>
      <c r="M209" s="28"/>
      <c r="N209" s="927"/>
      <c r="O209" s="927"/>
      <c r="P209" s="927"/>
      <c r="Q209" s="927"/>
      <c r="R209" s="516"/>
      <c r="S209" s="28"/>
      <c r="T209" s="39"/>
      <c r="U209" s="28"/>
      <c r="V209" s="28"/>
      <c r="W209" s="28"/>
      <c r="X209" s="39"/>
      <c r="Y209" s="39"/>
      <c r="Z209" s="39"/>
      <c r="AA209" s="28"/>
      <c r="AB209" s="28"/>
      <c r="AC209" s="39"/>
      <c r="AD209" s="28"/>
      <c r="AE209" s="28"/>
      <c r="AF209" s="39"/>
      <c r="AG209" s="28"/>
      <c r="AH209" s="28"/>
      <c r="AI209" s="28"/>
      <c r="AJ209" s="28"/>
      <c r="AK209" s="28"/>
      <c r="AL209" s="28"/>
      <c r="AM209" s="28"/>
      <c r="AN209" s="28"/>
      <c r="AO209" s="28"/>
      <c r="AP209" s="28"/>
      <c r="AQ209" s="28"/>
      <c r="AR209" s="39"/>
      <c r="AS209" s="28"/>
      <c r="AT209" s="28"/>
      <c r="AU209" s="28"/>
      <c r="AV209" s="484"/>
      <c r="AW209" s="28"/>
      <c r="AX209" s="28"/>
      <c r="AY209" s="621"/>
      <c r="AZ209" s="28"/>
      <c r="BA209" s="28"/>
      <c r="BB209" s="527"/>
      <c r="BC209" s="527"/>
      <c r="BD209" s="527"/>
      <c r="BE209" s="527"/>
      <c r="BF209" s="527"/>
      <c r="BG209" s="527"/>
      <c r="BH209" s="527"/>
      <c r="BI209" s="527"/>
      <c r="BJ209" s="527"/>
      <c r="BK209" s="527"/>
      <c r="BL209" s="527"/>
      <c r="BM209" s="527"/>
      <c r="BN209" s="527"/>
    </row>
    <row r="210" spans="1:66">
      <c r="A210" s="35"/>
      <c r="B210" s="28"/>
      <c r="C210" s="28"/>
      <c r="D210" s="28"/>
      <c r="E210" s="28"/>
      <c r="F210" s="28"/>
      <c r="G210" s="28"/>
      <c r="H210" s="28"/>
      <c r="I210" s="28"/>
      <c r="J210" s="28"/>
      <c r="K210" s="28"/>
      <c r="L210" s="28"/>
      <c r="M210" s="28"/>
      <c r="N210" s="927"/>
      <c r="O210" s="927"/>
      <c r="P210" s="927"/>
      <c r="Q210" s="927"/>
      <c r="R210" s="516"/>
      <c r="S210" s="28"/>
      <c r="T210" s="39"/>
      <c r="U210" s="28"/>
      <c r="V210" s="28"/>
      <c r="W210" s="28"/>
      <c r="X210" s="39"/>
      <c r="Y210" s="39"/>
      <c r="Z210" s="39"/>
      <c r="AA210" s="28"/>
      <c r="AB210" s="28"/>
      <c r="AC210" s="39"/>
      <c r="AD210" s="28"/>
      <c r="AE210" s="28"/>
      <c r="AF210" s="39"/>
      <c r="AG210" s="28"/>
      <c r="AH210" s="28"/>
      <c r="AI210" s="28"/>
      <c r="AJ210" s="28"/>
      <c r="AK210" s="28"/>
      <c r="AL210" s="28"/>
      <c r="AM210" s="28"/>
      <c r="AN210" s="28"/>
      <c r="AO210" s="28"/>
      <c r="AP210" s="28"/>
      <c r="AQ210" s="28"/>
      <c r="AR210" s="39"/>
      <c r="AS210" s="28"/>
      <c r="AT210" s="28"/>
      <c r="AU210" s="28"/>
      <c r="AV210" s="484"/>
      <c r="AW210" s="28"/>
      <c r="AX210" s="28"/>
      <c r="AY210" s="621"/>
      <c r="AZ210" s="28"/>
      <c r="BA210" s="28"/>
      <c r="BB210" s="527"/>
      <c r="BC210" s="527"/>
      <c r="BD210" s="527"/>
      <c r="BE210" s="527"/>
      <c r="BF210" s="527"/>
      <c r="BG210" s="527"/>
      <c r="BH210" s="527"/>
      <c r="BI210" s="527"/>
      <c r="BJ210" s="527"/>
      <c r="BK210" s="527"/>
      <c r="BL210" s="527"/>
      <c r="BM210" s="527"/>
      <c r="BN210" s="527"/>
    </row>
    <row r="211" spans="1:66">
      <c r="A211" s="35"/>
      <c r="B211" s="28"/>
      <c r="C211" s="28"/>
      <c r="D211" s="28"/>
      <c r="E211" s="28"/>
      <c r="F211" s="28"/>
      <c r="G211" s="28"/>
      <c r="H211" s="28"/>
      <c r="I211" s="28"/>
      <c r="J211" s="28"/>
      <c r="K211" s="28"/>
      <c r="L211" s="28"/>
      <c r="M211" s="28"/>
      <c r="N211" s="927"/>
      <c r="O211" s="927"/>
      <c r="P211" s="927"/>
      <c r="Q211" s="927"/>
      <c r="R211" s="516"/>
      <c r="S211" s="28"/>
      <c r="T211" s="39"/>
      <c r="U211" s="28"/>
      <c r="V211" s="28"/>
      <c r="W211" s="28"/>
      <c r="X211" s="39"/>
      <c r="Y211" s="39"/>
      <c r="Z211" s="39"/>
      <c r="AA211" s="28"/>
      <c r="AB211" s="28"/>
      <c r="AC211" s="39"/>
      <c r="AD211" s="28"/>
      <c r="AE211" s="28"/>
      <c r="AF211" s="39"/>
      <c r="AG211" s="28"/>
      <c r="AH211" s="28"/>
      <c r="AI211" s="28"/>
      <c r="AJ211" s="28"/>
      <c r="AK211" s="28"/>
      <c r="AL211" s="28"/>
      <c r="AM211" s="28"/>
      <c r="AN211" s="28"/>
      <c r="AO211" s="28"/>
      <c r="AP211" s="28"/>
      <c r="AQ211" s="28"/>
      <c r="AR211" s="39"/>
      <c r="AS211" s="28"/>
      <c r="AT211" s="28"/>
      <c r="AU211" s="28"/>
      <c r="AV211" s="484"/>
      <c r="AW211" s="28"/>
      <c r="AX211" s="28"/>
      <c r="AY211" s="621"/>
      <c r="AZ211" s="28"/>
      <c r="BA211" s="28"/>
      <c r="BB211" s="527"/>
      <c r="BC211" s="527"/>
      <c r="BD211" s="527"/>
      <c r="BE211" s="527"/>
      <c r="BF211" s="527"/>
      <c r="BG211" s="527"/>
      <c r="BH211" s="527"/>
      <c r="BI211" s="527"/>
      <c r="BJ211" s="527"/>
      <c r="BK211" s="527"/>
      <c r="BL211" s="527"/>
      <c r="BM211" s="527"/>
      <c r="BN211" s="527"/>
    </row>
    <row r="212" spans="1:66">
      <c r="A212" s="35"/>
      <c r="B212" s="28"/>
      <c r="C212" s="28"/>
      <c r="D212" s="28"/>
      <c r="E212" s="28"/>
      <c r="F212" s="28"/>
      <c r="G212" s="28"/>
      <c r="H212" s="28"/>
      <c r="I212" s="28"/>
      <c r="J212" s="28"/>
      <c r="K212" s="28"/>
      <c r="L212" s="28"/>
      <c r="M212" s="28"/>
      <c r="N212" s="927"/>
      <c r="O212" s="927"/>
      <c r="P212" s="927"/>
      <c r="Q212" s="927"/>
      <c r="R212" s="516"/>
      <c r="S212" s="28"/>
      <c r="T212" s="39"/>
      <c r="U212" s="28"/>
      <c r="V212" s="28"/>
      <c r="W212" s="28"/>
      <c r="X212" s="39"/>
      <c r="Y212" s="39"/>
      <c r="Z212" s="39"/>
      <c r="AA212" s="28"/>
      <c r="AB212" s="28"/>
      <c r="AC212" s="39"/>
      <c r="AD212" s="28"/>
      <c r="AE212" s="28"/>
      <c r="AF212" s="39"/>
      <c r="AG212" s="28"/>
      <c r="AH212" s="28"/>
      <c r="AI212" s="28"/>
      <c r="AJ212" s="28"/>
      <c r="AK212" s="28"/>
      <c r="AL212" s="28"/>
      <c r="AM212" s="28"/>
      <c r="AN212" s="28"/>
      <c r="AO212" s="28"/>
      <c r="AP212" s="28"/>
      <c r="AQ212" s="28"/>
      <c r="AR212" s="39"/>
      <c r="AS212" s="28"/>
      <c r="AT212" s="28"/>
      <c r="AU212" s="28"/>
      <c r="AV212" s="484"/>
      <c r="AW212" s="28"/>
      <c r="AX212" s="28"/>
      <c r="AY212" s="621"/>
      <c r="AZ212" s="28"/>
      <c r="BA212" s="28"/>
      <c r="BB212" s="527"/>
      <c r="BC212" s="527"/>
      <c r="BD212" s="527"/>
      <c r="BE212" s="527"/>
      <c r="BF212" s="527"/>
      <c r="BG212" s="527"/>
      <c r="BH212" s="527"/>
      <c r="BI212" s="527"/>
      <c r="BJ212" s="527"/>
      <c r="BK212" s="527"/>
      <c r="BL212" s="527"/>
      <c r="BM212" s="527"/>
      <c r="BN212" s="527"/>
    </row>
    <row r="213" spans="1:66">
      <c r="A213" s="35"/>
      <c r="B213" s="28"/>
      <c r="C213" s="28"/>
      <c r="D213" s="28"/>
      <c r="E213" s="28"/>
      <c r="F213" s="28"/>
      <c r="G213" s="28"/>
      <c r="H213" s="28"/>
      <c r="I213" s="28"/>
      <c r="J213" s="28"/>
      <c r="K213" s="28"/>
      <c r="L213" s="28"/>
      <c r="M213" s="28"/>
      <c r="N213" s="927"/>
      <c r="O213" s="927"/>
      <c r="P213" s="927"/>
      <c r="Q213" s="927"/>
      <c r="R213" s="516"/>
      <c r="S213" s="28"/>
      <c r="T213" s="39"/>
      <c r="U213" s="28"/>
      <c r="V213" s="28"/>
      <c r="W213" s="28"/>
      <c r="X213" s="39"/>
      <c r="Y213" s="39"/>
      <c r="Z213" s="39"/>
      <c r="AA213" s="28"/>
      <c r="AB213" s="28"/>
      <c r="AC213" s="39"/>
      <c r="AD213" s="28"/>
      <c r="AE213" s="28"/>
      <c r="AF213" s="39"/>
      <c r="AG213" s="28"/>
      <c r="AH213" s="28"/>
      <c r="AI213" s="28"/>
      <c r="AJ213" s="28"/>
      <c r="AK213" s="28"/>
      <c r="AL213" s="28"/>
      <c r="AM213" s="28"/>
      <c r="AN213" s="28"/>
      <c r="AO213" s="28"/>
      <c r="AP213" s="28"/>
      <c r="AQ213" s="28"/>
      <c r="AR213" s="39"/>
      <c r="AS213" s="28"/>
      <c r="AT213" s="28"/>
      <c r="AU213" s="28"/>
      <c r="AV213" s="484"/>
      <c r="AW213" s="28"/>
      <c r="AX213" s="28"/>
      <c r="AY213" s="621"/>
      <c r="AZ213" s="28"/>
      <c r="BA213" s="28"/>
      <c r="BB213" s="527"/>
      <c r="BC213" s="527"/>
      <c r="BD213" s="527"/>
      <c r="BE213" s="527"/>
      <c r="BF213" s="527"/>
      <c r="BG213" s="527"/>
      <c r="BH213" s="527"/>
      <c r="BI213" s="527"/>
      <c r="BJ213" s="527"/>
      <c r="BK213" s="527"/>
      <c r="BL213" s="527"/>
      <c r="BM213" s="527"/>
      <c r="BN213" s="527"/>
    </row>
    <row r="214" spans="1:66">
      <c r="A214" s="35"/>
      <c r="B214" s="28"/>
      <c r="C214" s="28"/>
      <c r="D214" s="28"/>
      <c r="E214" s="28"/>
      <c r="F214" s="28"/>
      <c r="G214" s="28"/>
      <c r="H214" s="28"/>
      <c r="I214" s="28"/>
      <c r="J214" s="28"/>
      <c r="K214" s="28"/>
      <c r="L214" s="28"/>
      <c r="M214" s="28"/>
      <c r="N214" s="927"/>
      <c r="O214" s="927"/>
      <c r="P214" s="927"/>
      <c r="Q214" s="927"/>
      <c r="R214" s="516"/>
      <c r="S214" s="28"/>
      <c r="T214" s="39"/>
      <c r="U214" s="28"/>
      <c r="V214" s="28"/>
      <c r="W214" s="28"/>
      <c r="X214" s="39"/>
      <c r="Y214" s="39"/>
      <c r="Z214" s="39"/>
      <c r="AA214" s="28"/>
      <c r="AB214" s="28"/>
      <c r="AC214" s="39"/>
      <c r="AD214" s="28"/>
      <c r="AE214" s="28"/>
      <c r="AF214" s="39"/>
      <c r="AG214" s="28"/>
      <c r="AH214" s="28"/>
      <c r="AI214" s="28"/>
      <c r="AJ214" s="28"/>
      <c r="AK214" s="28"/>
      <c r="AL214" s="28"/>
      <c r="AM214" s="28"/>
      <c r="AN214" s="28"/>
      <c r="AO214" s="28"/>
      <c r="AP214" s="28"/>
      <c r="AQ214" s="28"/>
      <c r="AR214" s="39"/>
      <c r="AS214" s="28"/>
      <c r="AT214" s="28"/>
      <c r="AU214" s="28"/>
      <c r="AV214" s="484"/>
      <c r="AW214" s="28"/>
      <c r="AX214" s="28"/>
      <c r="AY214" s="621"/>
      <c r="AZ214" s="28"/>
      <c r="BA214" s="28"/>
      <c r="BB214" s="527"/>
      <c r="BC214" s="527"/>
      <c r="BD214" s="527"/>
      <c r="BE214" s="527"/>
      <c r="BF214" s="527"/>
      <c r="BG214" s="527"/>
      <c r="BH214" s="527"/>
      <c r="BI214" s="527"/>
      <c r="BJ214" s="527"/>
      <c r="BK214" s="527"/>
      <c r="BL214" s="527"/>
      <c r="BM214" s="527"/>
      <c r="BN214" s="527"/>
    </row>
    <row r="215" spans="1:66">
      <c r="A215" s="35"/>
      <c r="B215" s="28"/>
      <c r="C215" s="28"/>
      <c r="D215" s="28"/>
      <c r="E215" s="28"/>
      <c r="F215" s="28"/>
      <c r="G215" s="28"/>
      <c r="H215" s="28"/>
      <c r="I215" s="28"/>
      <c r="J215" s="28"/>
      <c r="K215" s="28"/>
      <c r="L215" s="28"/>
      <c r="M215" s="28"/>
      <c r="N215" s="927"/>
      <c r="O215" s="927"/>
      <c r="P215" s="927"/>
      <c r="Q215" s="927"/>
      <c r="R215" s="516"/>
      <c r="S215" s="28"/>
      <c r="T215" s="39"/>
      <c r="U215" s="28"/>
      <c r="V215" s="28"/>
      <c r="W215" s="28"/>
      <c r="X215" s="39"/>
      <c r="Y215" s="39"/>
      <c r="Z215" s="39"/>
      <c r="AA215" s="28"/>
      <c r="AB215" s="28"/>
      <c r="AC215" s="39"/>
      <c r="AD215" s="28"/>
      <c r="AE215" s="28"/>
      <c r="AF215" s="39"/>
      <c r="AG215" s="28"/>
      <c r="AH215" s="28"/>
      <c r="AI215" s="28"/>
      <c r="AJ215" s="28"/>
      <c r="AK215" s="28"/>
      <c r="AL215" s="28"/>
      <c r="AM215" s="28"/>
      <c r="AN215" s="28"/>
      <c r="AO215" s="28"/>
      <c r="AP215" s="28"/>
      <c r="AQ215" s="28"/>
      <c r="AR215" s="39"/>
      <c r="AS215" s="28"/>
      <c r="AT215" s="28"/>
      <c r="AU215" s="28"/>
      <c r="AV215" s="484"/>
      <c r="AW215" s="28"/>
      <c r="AX215" s="28"/>
      <c r="AY215" s="621"/>
      <c r="AZ215" s="28"/>
      <c r="BA215" s="28"/>
      <c r="BB215" s="527"/>
      <c r="BC215" s="527"/>
      <c r="BD215" s="527"/>
      <c r="BE215" s="527"/>
      <c r="BF215" s="527"/>
      <c r="BG215" s="527"/>
      <c r="BH215" s="527"/>
      <c r="BI215" s="527"/>
      <c r="BJ215" s="527"/>
      <c r="BK215" s="527"/>
      <c r="BL215" s="527"/>
      <c r="BM215" s="527"/>
      <c r="BN215" s="527"/>
    </row>
    <row r="216" spans="1:66">
      <c r="A216" s="35"/>
      <c r="B216" s="28"/>
      <c r="C216" s="28"/>
      <c r="D216" s="28"/>
      <c r="E216" s="28"/>
      <c r="F216" s="28"/>
      <c r="G216" s="28"/>
      <c r="H216" s="28"/>
      <c r="I216" s="28"/>
      <c r="J216" s="28"/>
      <c r="K216" s="28"/>
      <c r="L216" s="28"/>
      <c r="M216" s="28"/>
      <c r="N216" s="927"/>
      <c r="O216" s="927"/>
      <c r="P216" s="927"/>
      <c r="Q216" s="927"/>
      <c r="R216" s="516"/>
      <c r="S216" s="28"/>
      <c r="T216" s="39"/>
      <c r="U216" s="28"/>
      <c r="V216" s="28"/>
      <c r="W216" s="28"/>
      <c r="X216" s="39"/>
      <c r="Y216" s="39"/>
      <c r="Z216" s="39"/>
      <c r="AA216" s="28"/>
      <c r="AB216" s="28"/>
      <c r="AC216" s="39"/>
      <c r="AD216" s="28"/>
      <c r="AE216" s="28"/>
      <c r="AF216" s="39"/>
      <c r="AG216" s="28"/>
      <c r="AH216" s="28"/>
      <c r="AI216" s="28"/>
      <c r="AJ216" s="28"/>
      <c r="AK216" s="28"/>
      <c r="AL216" s="28"/>
      <c r="AM216" s="28"/>
      <c r="AN216" s="28"/>
      <c r="AO216" s="28"/>
      <c r="AP216" s="28"/>
      <c r="AQ216" s="28"/>
      <c r="AR216" s="39"/>
      <c r="AS216" s="28"/>
      <c r="AT216" s="28"/>
      <c r="AU216" s="28"/>
      <c r="AV216" s="484"/>
      <c r="AW216" s="28"/>
      <c r="AX216" s="28"/>
      <c r="AY216" s="621"/>
      <c r="AZ216" s="28"/>
      <c r="BA216" s="28"/>
      <c r="BB216" s="527"/>
      <c r="BC216" s="527"/>
      <c r="BD216" s="527"/>
      <c r="BE216" s="527"/>
      <c r="BF216" s="527"/>
      <c r="BG216" s="527"/>
      <c r="BH216" s="527"/>
      <c r="BI216" s="527"/>
      <c r="BJ216" s="527"/>
      <c r="BK216" s="527"/>
      <c r="BL216" s="527"/>
      <c r="BM216" s="527"/>
      <c r="BN216" s="527"/>
    </row>
    <row r="217" spans="1:66">
      <c r="A217" s="35"/>
      <c r="B217" s="28"/>
      <c r="C217" s="28"/>
      <c r="D217" s="28"/>
      <c r="E217" s="28"/>
      <c r="F217" s="28"/>
      <c r="G217" s="28"/>
      <c r="H217" s="28"/>
      <c r="I217" s="28"/>
      <c r="J217" s="28"/>
      <c r="K217" s="28"/>
      <c r="L217" s="28"/>
      <c r="M217" s="28"/>
      <c r="N217" s="927"/>
      <c r="O217" s="927"/>
      <c r="P217" s="927"/>
      <c r="Q217" s="927"/>
      <c r="R217" s="516"/>
      <c r="S217" s="28"/>
      <c r="T217" s="39"/>
      <c r="U217" s="28"/>
      <c r="V217" s="28"/>
      <c r="W217" s="28"/>
      <c r="X217" s="39"/>
      <c r="Y217" s="39"/>
      <c r="Z217" s="39"/>
      <c r="AA217" s="28"/>
      <c r="AB217" s="28"/>
      <c r="AC217" s="39"/>
      <c r="AD217" s="28"/>
      <c r="AE217" s="28"/>
      <c r="AF217" s="39"/>
      <c r="AG217" s="28"/>
      <c r="AH217" s="28"/>
      <c r="AI217" s="28"/>
      <c r="AJ217" s="28"/>
      <c r="AK217" s="28"/>
      <c r="AL217" s="28"/>
      <c r="AM217" s="28"/>
      <c r="AN217" s="28"/>
      <c r="AO217" s="28"/>
      <c r="AP217" s="28"/>
      <c r="AQ217" s="28"/>
      <c r="AR217" s="39"/>
      <c r="AS217" s="28"/>
      <c r="AT217" s="28"/>
      <c r="AU217" s="28"/>
      <c r="AV217" s="484"/>
      <c r="AW217" s="28"/>
      <c r="AX217" s="28"/>
      <c r="AY217" s="621"/>
      <c r="AZ217" s="28"/>
      <c r="BA217" s="28"/>
      <c r="BB217" s="527"/>
      <c r="BC217" s="527"/>
      <c r="BD217" s="527"/>
      <c r="BE217" s="527"/>
      <c r="BF217" s="527"/>
      <c r="BG217" s="527"/>
      <c r="BH217" s="527"/>
      <c r="BI217" s="527"/>
      <c r="BJ217" s="527"/>
      <c r="BK217" s="527"/>
      <c r="BL217" s="527"/>
      <c r="BM217" s="527"/>
      <c r="BN217" s="527"/>
    </row>
    <row r="218" spans="1:66">
      <c r="A218" s="35"/>
      <c r="B218" s="28"/>
      <c r="C218" s="28"/>
      <c r="D218" s="28"/>
      <c r="E218" s="28"/>
      <c r="F218" s="28"/>
      <c r="G218" s="28"/>
      <c r="H218" s="28"/>
      <c r="I218" s="28"/>
      <c r="J218" s="28"/>
      <c r="K218" s="28"/>
      <c r="L218" s="28"/>
      <c r="M218" s="28"/>
      <c r="N218" s="927"/>
      <c r="O218" s="927"/>
      <c r="P218" s="927"/>
      <c r="Q218" s="927"/>
      <c r="R218" s="516"/>
      <c r="S218" s="28"/>
      <c r="T218" s="39"/>
      <c r="U218" s="28"/>
      <c r="V218" s="28"/>
      <c r="W218" s="28"/>
      <c r="X218" s="39"/>
      <c r="Y218" s="39"/>
      <c r="Z218" s="39"/>
      <c r="AA218" s="28"/>
      <c r="AB218" s="28"/>
      <c r="AC218" s="39"/>
      <c r="AD218" s="28"/>
      <c r="AE218" s="28"/>
      <c r="AF218" s="39"/>
      <c r="AG218" s="28"/>
      <c r="AH218" s="28"/>
      <c r="AI218" s="28"/>
      <c r="AJ218" s="28"/>
      <c r="AK218" s="28"/>
      <c r="AL218" s="28"/>
      <c r="AM218" s="28"/>
      <c r="AN218" s="28"/>
      <c r="AO218" s="28"/>
      <c r="AP218" s="28"/>
      <c r="AQ218" s="28"/>
      <c r="AR218" s="39"/>
      <c r="AS218" s="28"/>
      <c r="AT218" s="28"/>
      <c r="AU218" s="28"/>
      <c r="AV218" s="484"/>
      <c r="AW218" s="28"/>
      <c r="AX218" s="28"/>
      <c r="AY218" s="621"/>
      <c r="AZ218" s="28"/>
      <c r="BA218" s="28"/>
      <c r="BB218" s="527"/>
      <c r="BC218" s="527"/>
      <c r="BD218" s="527"/>
      <c r="BE218" s="527"/>
      <c r="BF218" s="527"/>
      <c r="BG218" s="527"/>
      <c r="BH218" s="527"/>
      <c r="BI218" s="527"/>
      <c r="BJ218" s="527"/>
      <c r="BK218" s="527"/>
      <c r="BL218" s="527"/>
      <c r="BM218" s="527"/>
      <c r="BN218" s="527"/>
    </row>
    <row r="219" spans="1:66">
      <c r="A219" s="35"/>
      <c r="B219" s="28"/>
      <c r="C219" s="28"/>
      <c r="D219" s="28"/>
      <c r="E219" s="28"/>
      <c r="F219" s="28"/>
      <c r="G219" s="28"/>
      <c r="H219" s="28"/>
      <c r="I219" s="28"/>
      <c r="J219" s="28"/>
      <c r="K219" s="28"/>
      <c r="L219" s="28"/>
      <c r="M219" s="28"/>
      <c r="N219" s="927"/>
      <c r="O219" s="927"/>
      <c r="P219" s="927"/>
      <c r="Q219" s="927"/>
      <c r="R219" s="516"/>
      <c r="S219" s="28"/>
      <c r="T219" s="39"/>
      <c r="U219" s="28"/>
      <c r="V219" s="28"/>
      <c r="W219" s="28"/>
      <c r="X219" s="39"/>
      <c r="Y219" s="39"/>
      <c r="Z219" s="39"/>
      <c r="AA219" s="28"/>
      <c r="AB219" s="28"/>
      <c r="AC219" s="39"/>
      <c r="AD219" s="28"/>
      <c r="AE219" s="28"/>
      <c r="AF219" s="39"/>
      <c r="AG219" s="28"/>
      <c r="AH219" s="28"/>
      <c r="AI219" s="28"/>
      <c r="AJ219" s="28"/>
      <c r="AK219" s="28"/>
      <c r="AL219" s="28"/>
      <c r="AM219" s="28"/>
      <c r="AN219" s="28"/>
      <c r="AO219" s="28"/>
      <c r="AP219" s="28"/>
      <c r="AQ219" s="28"/>
      <c r="AR219" s="39"/>
      <c r="AS219" s="28"/>
      <c r="AT219" s="28"/>
      <c r="AU219" s="28"/>
      <c r="AV219" s="484"/>
      <c r="AW219" s="28"/>
      <c r="AX219" s="28"/>
      <c r="AY219" s="621"/>
      <c r="AZ219" s="28"/>
      <c r="BA219" s="28"/>
      <c r="BB219" s="527"/>
      <c r="BC219" s="527"/>
      <c r="BD219" s="527"/>
      <c r="BE219" s="527"/>
      <c r="BF219" s="527"/>
      <c r="BG219" s="527"/>
      <c r="BH219" s="527"/>
      <c r="BI219" s="527"/>
      <c r="BJ219" s="527"/>
      <c r="BK219" s="527"/>
      <c r="BL219" s="527"/>
      <c r="BM219" s="527"/>
      <c r="BN219" s="527"/>
    </row>
    <row r="220" spans="1:66">
      <c r="A220" s="35"/>
      <c r="B220" s="28"/>
      <c r="C220" s="28"/>
      <c r="D220" s="28"/>
      <c r="E220" s="28"/>
      <c r="F220" s="28"/>
      <c r="G220" s="28"/>
      <c r="H220" s="28"/>
      <c r="I220" s="28"/>
      <c r="J220" s="28"/>
      <c r="K220" s="28"/>
      <c r="L220" s="28"/>
      <c r="M220" s="28"/>
      <c r="N220" s="927"/>
      <c r="O220" s="927"/>
      <c r="P220" s="927"/>
      <c r="Q220" s="927"/>
      <c r="R220" s="516"/>
      <c r="S220" s="28"/>
      <c r="T220" s="39"/>
      <c r="U220" s="28"/>
      <c r="V220" s="28"/>
      <c r="W220" s="28"/>
      <c r="X220" s="39"/>
      <c r="Y220" s="39"/>
      <c r="Z220" s="39"/>
      <c r="AA220" s="28"/>
      <c r="AB220" s="28"/>
      <c r="AC220" s="39"/>
      <c r="AD220" s="28"/>
      <c r="AE220" s="28"/>
      <c r="AF220" s="39"/>
      <c r="AG220" s="28"/>
      <c r="AH220" s="28"/>
      <c r="AI220" s="28"/>
      <c r="AJ220" s="28"/>
      <c r="AK220" s="28"/>
      <c r="AL220" s="28"/>
      <c r="AM220" s="28"/>
      <c r="AN220" s="28"/>
      <c r="AO220" s="28"/>
      <c r="AP220" s="28"/>
      <c r="AQ220" s="28"/>
      <c r="AR220" s="39"/>
      <c r="AS220" s="28"/>
      <c r="AT220" s="28"/>
      <c r="AU220" s="28"/>
      <c r="AV220" s="484"/>
      <c r="AW220" s="28"/>
      <c r="AX220" s="28"/>
      <c r="AY220" s="621"/>
      <c r="AZ220" s="28"/>
      <c r="BA220" s="28"/>
      <c r="BB220" s="527"/>
      <c r="BC220" s="527"/>
      <c r="BD220" s="527"/>
      <c r="BE220" s="527"/>
      <c r="BF220" s="527"/>
      <c r="BG220" s="527"/>
      <c r="BH220" s="527"/>
      <c r="BI220" s="527"/>
      <c r="BJ220" s="527"/>
      <c r="BK220" s="527"/>
      <c r="BL220" s="527"/>
      <c r="BM220" s="527"/>
      <c r="BN220" s="527"/>
    </row>
    <row r="221" spans="1:66">
      <c r="A221" s="35"/>
      <c r="B221" s="28"/>
      <c r="C221" s="28"/>
      <c r="D221" s="28"/>
      <c r="E221" s="28"/>
      <c r="F221" s="28"/>
      <c r="G221" s="28"/>
      <c r="H221" s="28"/>
      <c r="I221" s="28"/>
      <c r="J221" s="28"/>
      <c r="K221" s="28"/>
      <c r="L221" s="28"/>
      <c r="M221" s="28"/>
      <c r="N221" s="927"/>
      <c r="O221" s="927"/>
      <c r="P221" s="927"/>
      <c r="Q221" s="927"/>
      <c r="R221" s="516"/>
      <c r="S221" s="28"/>
      <c r="T221" s="39"/>
      <c r="U221" s="28"/>
      <c r="V221" s="28"/>
      <c r="W221" s="28"/>
      <c r="X221" s="39"/>
      <c r="Y221" s="39"/>
      <c r="Z221" s="39"/>
      <c r="AA221" s="28"/>
      <c r="AB221" s="28"/>
      <c r="AC221" s="39"/>
      <c r="AD221" s="28"/>
      <c r="AE221" s="28"/>
      <c r="AF221" s="39"/>
      <c r="AG221" s="28"/>
      <c r="AH221" s="28"/>
      <c r="AI221" s="28"/>
      <c r="AJ221" s="28"/>
      <c r="AK221" s="28"/>
      <c r="AL221" s="28"/>
      <c r="AM221" s="28"/>
      <c r="AN221" s="28"/>
      <c r="AO221" s="28"/>
      <c r="AP221" s="28"/>
      <c r="AQ221" s="28"/>
      <c r="AR221" s="39"/>
      <c r="AS221" s="28"/>
      <c r="AT221" s="28"/>
      <c r="AU221" s="28"/>
      <c r="AV221" s="484"/>
      <c r="AW221" s="28"/>
      <c r="AX221" s="28"/>
      <c r="AY221" s="621"/>
      <c r="AZ221" s="28"/>
      <c r="BA221" s="28"/>
      <c r="BB221" s="527"/>
      <c r="BC221" s="527"/>
      <c r="BD221" s="527"/>
      <c r="BE221" s="527"/>
      <c r="BF221" s="527"/>
      <c r="BG221" s="527"/>
      <c r="BH221" s="527"/>
      <c r="BI221" s="527"/>
      <c r="BJ221" s="527"/>
      <c r="BK221" s="527"/>
      <c r="BL221" s="527"/>
      <c r="BM221" s="527"/>
      <c r="BN221" s="527"/>
    </row>
    <row r="222" spans="1:66">
      <c r="A222" s="35"/>
      <c r="B222" s="28"/>
      <c r="C222" s="28"/>
      <c r="D222" s="28"/>
      <c r="E222" s="28"/>
      <c r="F222" s="28"/>
      <c r="G222" s="28"/>
      <c r="H222" s="28"/>
      <c r="I222" s="28"/>
      <c r="J222" s="28"/>
      <c r="K222" s="28"/>
      <c r="L222" s="28"/>
      <c r="M222" s="28"/>
      <c r="N222" s="927"/>
      <c r="O222" s="927"/>
      <c r="P222" s="927"/>
      <c r="Q222" s="927"/>
      <c r="R222" s="516"/>
      <c r="S222" s="28"/>
      <c r="T222" s="39"/>
      <c r="U222" s="28"/>
      <c r="V222" s="28"/>
      <c r="W222" s="28"/>
      <c r="X222" s="39"/>
      <c r="Y222" s="39"/>
      <c r="Z222" s="39"/>
      <c r="AA222" s="28"/>
      <c r="AB222" s="28"/>
      <c r="AC222" s="39"/>
      <c r="AD222" s="28"/>
      <c r="AE222" s="28"/>
      <c r="AF222" s="39"/>
      <c r="AG222" s="28"/>
      <c r="AH222" s="28"/>
      <c r="AI222" s="28"/>
      <c r="AJ222" s="28"/>
      <c r="AK222" s="28"/>
      <c r="AL222" s="28"/>
      <c r="AM222" s="28"/>
      <c r="AN222" s="28"/>
      <c r="AO222" s="28"/>
      <c r="AP222" s="28"/>
      <c r="AQ222" s="28"/>
      <c r="AR222" s="39"/>
      <c r="AS222" s="28"/>
      <c r="AT222" s="28"/>
      <c r="AU222" s="28"/>
      <c r="AV222" s="484"/>
      <c r="AW222" s="28"/>
      <c r="AX222" s="28"/>
      <c r="AY222" s="621"/>
      <c r="AZ222" s="28"/>
      <c r="BA222" s="28"/>
      <c r="BB222" s="527"/>
      <c r="BC222" s="527"/>
      <c r="BD222" s="527"/>
      <c r="BE222" s="527"/>
      <c r="BF222" s="527"/>
      <c r="BG222" s="527"/>
      <c r="BH222" s="527"/>
      <c r="BI222" s="527"/>
      <c r="BJ222" s="527"/>
      <c r="BK222" s="527"/>
      <c r="BL222" s="527"/>
      <c r="BM222" s="527"/>
      <c r="BN222" s="527"/>
    </row>
    <row r="223" spans="1:66">
      <c r="A223" s="35"/>
      <c r="B223" s="28"/>
      <c r="C223" s="28"/>
      <c r="D223" s="28"/>
      <c r="E223" s="28"/>
      <c r="F223" s="28"/>
      <c r="G223" s="28"/>
      <c r="H223" s="28"/>
      <c r="I223" s="28"/>
      <c r="J223" s="28"/>
      <c r="K223" s="28"/>
      <c r="L223" s="28"/>
      <c r="M223" s="28"/>
      <c r="N223" s="927"/>
      <c r="O223" s="927"/>
      <c r="P223" s="927"/>
      <c r="Q223" s="927"/>
      <c r="R223" s="516"/>
      <c r="S223" s="28"/>
      <c r="T223" s="39"/>
      <c r="U223" s="28"/>
      <c r="V223" s="28"/>
      <c r="W223" s="28"/>
      <c r="X223" s="39"/>
      <c r="Y223" s="39"/>
      <c r="Z223" s="39"/>
      <c r="AA223" s="28"/>
      <c r="AB223" s="28"/>
      <c r="AC223" s="39"/>
      <c r="AD223" s="28"/>
      <c r="AE223" s="28"/>
      <c r="AF223" s="39"/>
      <c r="AG223" s="28"/>
      <c r="AH223" s="28"/>
      <c r="AI223" s="28"/>
      <c r="AJ223" s="28"/>
      <c r="AK223" s="28"/>
      <c r="AL223" s="28"/>
      <c r="AM223" s="28"/>
      <c r="AN223" s="28"/>
      <c r="AO223" s="28"/>
      <c r="AP223" s="28"/>
      <c r="AQ223" s="28"/>
      <c r="AR223" s="39"/>
      <c r="AS223" s="28"/>
      <c r="AT223" s="28"/>
      <c r="AU223" s="28"/>
      <c r="AV223" s="484"/>
      <c r="AW223" s="28"/>
      <c r="AX223" s="28"/>
      <c r="AY223" s="621"/>
      <c r="AZ223" s="28"/>
      <c r="BA223" s="28"/>
      <c r="BB223" s="527"/>
      <c r="BC223" s="527"/>
      <c r="BD223" s="527"/>
      <c r="BE223" s="527"/>
      <c r="BF223" s="527"/>
      <c r="BG223" s="527"/>
      <c r="BH223" s="527"/>
      <c r="BI223" s="527"/>
      <c r="BJ223" s="527"/>
      <c r="BK223" s="527"/>
      <c r="BL223" s="527"/>
      <c r="BM223" s="527"/>
      <c r="BN223" s="527"/>
    </row>
    <row r="224" spans="1:66">
      <c r="A224" s="35"/>
      <c r="B224" s="28"/>
      <c r="C224" s="28"/>
      <c r="D224" s="28"/>
      <c r="E224" s="28"/>
      <c r="F224" s="28"/>
      <c r="G224" s="28"/>
      <c r="H224" s="28"/>
      <c r="I224" s="28"/>
      <c r="J224" s="28"/>
      <c r="K224" s="28"/>
      <c r="L224" s="28"/>
      <c r="M224" s="28"/>
      <c r="N224" s="927"/>
      <c r="O224" s="927"/>
      <c r="P224" s="927"/>
      <c r="Q224" s="927"/>
      <c r="R224" s="516"/>
      <c r="S224" s="28"/>
      <c r="T224" s="39"/>
      <c r="U224" s="28"/>
      <c r="V224" s="28"/>
      <c r="W224" s="28"/>
      <c r="X224" s="39"/>
      <c r="Y224" s="39"/>
      <c r="Z224" s="39"/>
      <c r="AA224" s="28"/>
      <c r="AB224" s="28"/>
      <c r="AC224" s="39"/>
      <c r="AD224" s="28"/>
      <c r="AE224" s="28"/>
      <c r="AF224" s="39"/>
      <c r="AG224" s="28"/>
      <c r="AH224" s="28"/>
      <c r="AI224" s="28"/>
      <c r="AJ224" s="28"/>
      <c r="AK224" s="28"/>
      <c r="AL224" s="28"/>
      <c r="AM224" s="28"/>
      <c r="AN224" s="28"/>
      <c r="AO224" s="28"/>
      <c r="AP224" s="28"/>
      <c r="AQ224" s="28"/>
      <c r="AR224" s="39"/>
      <c r="AS224" s="28"/>
      <c r="AT224" s="28"/>
      <c r="AU224" s="28"/>
      <c r="AV224" s="484"/>
      <c r="AW224" s="28"/>
      <c r="AX224" s="28"/>
      <c r="AY224" s="621"/>
      <c r="AZ224" s="28"/>
      <c r="BA224" s="28"/>
      <c r="BB224" s="527"/>
      <c r="BC224" s="527"/>
      <c r="BD224" s="527"/>
      <c r="BE224" s="527"/>
      <c r="BF224" s="527"/>
      <c r="BG224" s="527"/>
      <c r="BH224" s="527"/>
      <c r="BI224" s="527"/>
      <c r="BJ224" s="527"/>
      <c r="BK224" s="527"/>
      <c r="BL224" s="527"/>
      <c r="BM224" s="527"/>
      <c r="BN224" s="527"/>
    </row>
    <row r="225" spans="1:66">
      <c r="A225" s="35"/>
      <c r="B225" s="28"/>
      <c r="C225" s="28"/>
      <c r="D225" s="28"/>
      <c r="E225" s="28"/>
      <c r="F225" s="28"/>
      <c r="G225" s="28"/>
      <c r="H225" s="28"/>
      <c r="I225" s="28"/>
      <c r="J225" s="28"/>
      <c r="K225" s="28"/>
      <c r="L225" s="28"/>
      <c r="M225" s="28"/>
      <c r="N225" s="927"/>
      <c r="O225" s="927"/>
      <c r="P225" s="927"/>
      <c r="Q225" s="927"/>
      <c r="R225" s="516"/>
      <c r="S225" s="28"/>
      <c r="T225" s="39"/>
      <c r="U225" s="28"/>
      <c r="V225" s="28"/>
      <c r="W225" s="28"/>
      <c r="X225" s="39"/>
      <c r="Y225" s="39"/>
      <c r="Z225" s="39"/>
      <c r="AA225" s="28"/>
      <c r="AB225" s="28"/>
      <c r="AC225" s="39"/>
      <c r="AD225" s="28"/>
      <c r="AE225" s="28"/>
      <c r="AF225" s="39"/>
      <c r="AG225" s="28"/>
      <c r="AH225" s="28"/>
      <c r="AI225" s="28"/>
      <c r="AJ225" s="28"/>
      <c r="AK225" s="28"/>
      <c r="AL225" s="28"/>
      <c r="AM225" s="28"/>
      <c r="AN225" s="28"/>
      <c r="AO225" s="28"/>
      <c r="AP225" s="28"/>
      <c r="AQ225" s="28"/>
      <c r="AR225" s="39"/>
      <c r="AS225" s="28"/>
      <c r="AT225" s="28"/>
      <c r="AU225" s="28"/>
      <c r="AV225" s="484"/>
      <c r="AW225" s="28"/>
      <c r="AX225" s="28"/>
      <c r="AY225" s="621"/>
      <c r="AZ225" s="28"/>
      <c r="BA225" s="28"/>
      <c r="BB225" s="527"/>
      <c r="BC225" s="527"/>
      <c r="BD225" s="527"/>
      <c r="BE225" s="527"/>
      <c r="BF225" s="527"/>
      <c r="BG225" s="527"/>
      <c r="BH225" s="527"/>
      <c r="BI225" s="527"/>
      <c r="BJ225" s="527"/>
      <c r="BK225" s="527"/>
      <c r="BL225" s="527"/>
      <c r="BM225" s="527"/>
      <c r="BN225" s="527"/>
    </row>
    <row r="226" spans="1:66">
      <c r="A226" s="35"/>
      <c r="B226" s="28"/>
      <c r="C226" s="28"/>
      <c r="D226" s="28"/>
      <c r="E226" s="28"/>
      <c r="F226" s="28"/>
      <c r="G226" s="28"/>
      <c r="H226" s="28"/>
      <c r="I226" s="28"/>
      <c r="J226" s="28"/>
      <c r="K226" s="28"/>
      <c r="L226" s="28"/>
      <c r="M226" s="28"/>
      <c r="N226" s="927"/>
      <c r="O226" s="927"/>
      <c r="P226" s="927"/>
      <c r="Q226" s="927"/>
      <c r="R226" s="516"/>
      <c r="S226" s="28"/>
      <c r="T226" s="39"/>
      <c r="U226" s="28"/>
      <c r="V226" s="28"/>
      <c r="W226" s="28"/>
      <c r="X226" s="39"/>
      <c r="Y226" s="39"/>
      <c r="Z226" s="39"/>
      <c r="AA226" s="28"/>
      <c r="AB226" s="28"/>
      <c r="AC226" s="39"/>
      <c r="AD226" s="28"/>
      <c r="AE226" s="28"/>
      <c r="AF226" s="39"/>
      <c r="AG226" s="28"/>
      <c r="AH226" s="28"/>
      <c r="AI226" s="28"/>
      <c r="AJ226" s="28"/>
      <c r="AK226" s="28"/>
      <c r="AL226" s="28"/>
      <c r="AM226" s="28"/>
      <c r="AN226" s="28"/>
      <c r="AO226" s="28"/>
      <c r="AP226" s="28"/>
      <c r="AQ226" s="28"/>
      <c r="AR226" s="39"/>
      <c r="AS226" s="28"/>
      <c r="AT226" s="28"/>
      <c r="AU226" s="28"/>
      <c r="AV226" s="484"/>
      <c r="AW226" s="28"/>
      <c r="AX226" s="28"/>
      <c r="AY226" s="621"/>
      <c r="AZ226" s="28"/>
      <c r="BA226" s="28"/>
      <c r="BB226" s="527"/>
      <c r="BC226" s="527"/>
      <c r="BD226" s="527"/>
      <c r="BE226" s="527"/>
      <c r="BF226" s="527"/>
      <c r="BG226" s="527"/>
      <c r="BH226" s="527"/>
      <c r="BI226" s="527"/>
      <c r="BJ226" s="527"/>
      <c r="BK226" s="527"/>
      <c r="BL226" s="527"/>
      <c r="BM226" s="527"/>
      <c r="BN226" s="527"/>
    </row>
    <row r="227" spans="1:66">
      <c r="A227" s="35"/>
      <c r="B227" s="28"/>
      <c r="C227" s="28"/>
      <c r="D227" s="28"/>
      <c r="E227" s="28"/>
      <c r="F227" s="28"/>
      <c r="G227" s="28"/>
      <c r="H227" s="28"/>
      <c r="I227" s="28"/>
      <c r="J227" s="28"/>
      <c r="K227" s="28"/>
      <c r="L227" s="28"/>
      <c r="M227" s="28"/>
      <c r="N227" s="927"/>
      <c r="O227" s="927"/>
      <c r="P227" s="927"/>
      <c r="Q227" s="927"/>
      <c r="R227" s="516"/>
      <c r="S227" s="28"/>
      <c r="T227" s="39"/>
      <c r="U227" s="28"/>
      <c r="V227" s="28"/>
      <c r="W227" s="28"/>
      <c r="X227" s="39"/>
      <c r="Y227" s="39"/>
      <c r="Z227" s="39"/>
      <c r="AA227" s="28"/>
      <c r="AB227" s="28"/>
      <c r="AC227" s="39"/>
      <c r="AD227" s="28"/>
      <c r="AE227" s="28"/>
      <c r="AF227" s="39"/>
      <c r="AG227" s="28"/>
      <c r="AH227" s="28"/>
      <c r="AI227" s="28"/>
      <c r="AJ227" s="28"/>
      <c r="AK227" s="28"/>
      <c r="AL227" s="28"/>
      <c r="AM227" s="28"/>
      <c r="AN227" s="28"/>
      <c r="AO227" s="28"/>
      <c r="AP227" s="28"/>
      <c r="AQ227" s="28"/>
      <c r="AR227" s="39"/>
      <c r="AS227" s="28"/>
      <c r="AT227" s="28"/>
      <c r="AU227" s="28"/>
      <c r="AV227" s="484"/>
      <c r="AW227" s="28"/>
      <c r="AX227" s="28"/>
      <c r="AY227" s="621"/>
      <c r="AZ227" s="28"/>
      <c r="BA227" s="28"/>
      <c r="BB227" s="527"/>
      <c r="BC227" s="527"/>
      <c r="BD227" s="527"/>
      <c r="BE227" s="527"/>
      <c r="BF227" s="527"/>
      <c r="BG227" s="527"/>
      <c r="BH227" s="527"/>
      <c r="BI227" s="527"/>
      <c r="BJ227" s="527"/>
      <c r="BK227" s="527"/>
      <c r="BL227" s="527"/>
      <c r="BM227" s="527"/>
      <c r="BN227" s="527"/>
    </row>
    <row r="228" spans="1:66">
      <c r="A228" s="35"/>
      <c r="B228" s="28"/>
      <c r="C228" s="28"/>
      <c r="D228" s="28"/>
      <c r="E228" s="28"/>
      <c r="F228" s="28"/>
      <c r="G228" s="28"/>
      <c r="H228" s="28"/>
      <c r="I228" s="28"/>
      <c r="J228" s="28"/>
      <c r="K228" s="28"/>
      <c r="L228" s="28"/>
      <c r="M228" s="28"/>
      <c r="N228" s="927"/>
      <c r="O228" s="927"/>
      <c r="P228" s="927"/>
      <c r="Q228" s="927"/>
      <c r="R228" s="516"/>
      <c r="S228" s="28"/>
      <c r="T228" s="39"/>
      <c r="U228" s="28"/>
      <c r="V228" s="28"/>
      <c r="W228" s="28"/>
      <c r="X228" s="39"/>
      <c r="Y228" s="39"/>
      <c r="Z228" s="39"/>
      <c r="AA228" s="28"/>
      <c r="AB228" s="28"/>
      <c r="AC228" s="39"/>
      <c r="AD228" s="28"/>
      <c r="AE228" s="28"/>
      <c r="AF228" s="39"/>
      <c r="AG228" s="28"/>
      <c r="AH228" s="28"/>
      <c r="AI228" s="28"/>
      <c r="AJ228" s="28"/>
      <c r="AK228" s="28"/>
      <c r="AL228" s="28"/>
      <c r="AM228" s="28"/>
      <c r="AN228" s="28"/>
      <c r="AO228" s="28"/>
      <c r="AP228" s="28"/>
      <c r="AQ228" s="28"/>
      <c r="AR228" s="39"/>
      <c r="AS228" s="28"/>
      <c r="AT228" s="28"/>
      <c r="AU228" s="28"/>
      <c r="AV228" s="484"/>
      <c r="AW228" s="28"/>
      <c r="AX228" s="28"/>
      <c r="AY228" s="621"/>
      <c r="AZ228" s="28"/>
      <c r="BA228" s="28"/>
      <c r="BB228" s="527"/>
      <c r="BC228" s="527"/>
      <c r="BD228" s="527"/>
      <c r="BE228" s="527"/>
      <c r="BF228" s="527"/>
      <c r="BG228" s="527"/>
      <c r="BH228" s="527"/>
      <c r="BI228" s="527"/>
      <c r="BJ228" s="527"/>
      <c r="BK228" s="527"/>
      <c r="BL228" s="527"/>
      <c r="BM228" s="527"/>
      <c r="BN228" s="527"/>
    </row>
    <row r="229" spans="1:66">
      <c r="A229" s="35"/>
      <c r="B229" s="28"/>
      <c r="C229" s="28"/>
      <c r="D229" s="28"/>
      <c r="E229" s="28"/>
      <c r="F229" s="28"/>
      <c r="G229" s="28"/>
      <c r="H229" s="28"/>
      <c r="I229" s="28"/>
      <c r="J229" s="28"/>
      <c r="K229" s="28"/>
      <c r="L229" s="28"/>
      <c r="M229" s="28"/>
      <c r="N229" s="927"/>
      <c r="O229" s="927"/>
      <c r="P229" s="927"/>
      <c r="Q229" s="927"/>
      <c r="R229" s="516"/>
      <c r="S229" s="28"/>
      <c r="T229" s="39"/>
      <c r="U229" s="28"/>
      <c r="V229" s="28"/>
      <c r="W229" s="28"/>
      <c r="X229" s="39"/>
      <c r="Y229" s="39"/>
      <c r="Z229" s="39"/>
      <c r="AA229" s="28"/>
      <c r="AB229" s="28"/>
      <c r="AC229" s="39"/>
      <c r="AD229" s="28"/>
      <c r="AE229" s="28"/>
      <c r="AF229" s="39"/>
      <c r="AG229" s="28"/>
      <c r="AH229" s="28"/>
      <c r="AI229" s="28"/>
      <c r="AJ229" s="28"/>
      <c r="AK229" s="28"/>
      <c r="AL229" s="28"/>
      <c r="AM229" s="28"/>
      <c r="AN229" s="28"/>
      <c r="AO229" s="28"/>
      <c r="AP229" s="28"/>
      <c r="AQ229" s="28"/>
      <c r="AR229" s="39"/>
      <c r="AS229" s="28"/>
      <c r="AT229" s="28"/>
      <c r="AU229" s="28"/>
      <c r="AV229" s="484"/>
      <c r="AW229" s="28"/>
      <c r="AX229" s="28"/>
      <c r="AY229" s="621"/>
      <c r="AZ229" s="28"/>
      <c r="BA229" s="28"/>
      <c r="BB229" s="527"/>
      <c r="BC229" s="527"/>
      <c r="BD229" s="527"/>
      <c r="BE229" s="527"/>
      <c r="BF229" s="527"/>
      <c r="BG229" s="527"/>
      <c r="BH229" s="527"/>
      <c r="BI229" s="527"/>
      <c r="BJ229" s="527"/>
      <c r="BK229" s="527"/>
      <c r="BL229" s="527"/>
      <c r="BM229" s="527"/>
      <c r="BN229" s="527"/>
    </row>
    <row r="230" spans="1:66">
      <c r="A230" s="35"/>
      <c r="B230" s="28"/>
      <c r="C230" s="28"/>
      <c r="D230" s="28"/>
      <c r="E230" s="28"/>
      <c r="F230" s="28"/>
      <c r="G230" s="28"/>
      <c r="H230" s="28"/>
      <c r="I230" s="28"/>
      <c r="J230" s="28"/>
      <c r="K230" s="28"/>
      <c r="L230" s="28"/>
      <c r="M230" s="28"/>
      <c r="N230" s="927"/>
      <c r="O230" s="927"/>
      <c r="P230" s="927"/>
      <c r="Q230" s="927"/>
      <c r="R230" s="516"/>
      <c r="S230" s="28"/>
      <c r="T230" s="39"/>
      <c r="U230" s="28"/>
      <c r="V230" s="28"/>
      <c r="W230" s="28"/>
      <c r="X230" s="39"/>
      <c r="Y230" s="39"/>
      <c r="Z230" s="39"/>
      <c r="AA230" s="28"/>
      <c r="AB230" s="28"/>
      <c r="AC230" s="39"/>
      <c r="AD230" s="28"/>
      <c r="AE230" s="28"/>
      <c r="AF230" s="39"/>
      <c r="AG230" s="28"/>
      <c r="AH230" s="28"/>
      <c r="AI230" s="28"/>
      <c r="AJ230" s="28"/>
      <c r="AK230" s="28"/>
      <c r="AL230" s="28"/>
      <c r="AM230" s="28"/>
      <c r="AN230" s="28"/>
      <c r="AO230" s="28"/>
      <c r="AP230" s="28"/>
      <c r="AQ230" s="28"/>
      <c r="AR230" s="39"/>
      <c r="AS230" s="28"/>
      <c r="AT230" s="28"/>
      <c r="AU230" s="28"/>
      <c r="AV230" s="484"/>
      <c r="AW230" s="28"/>
      <c r="AX230" s="28"/>
      <c r="AY230" s="621"/>
      <c r="AZ230" s="28"/>
      <c r="BA230" s="28"/>
      <c r="BB230" s="527"/>
      <c r="BC230" s="527"/>
      <c r="BD230" s="527"/>
      <c r="BE230" s="527"/>
      <c r="BF230" s="527"/>
      <c r="BG230" s="527"/>
      <c r="BH230" s="527"/>
      <c r="BI230" s="527"/>
      <c r="BJ230" s="527"/>
      <c r="BK230" s="527"/>
      <c r="BL230" s="527"/>
      <c r="BM230" s="527"/>
      <c r="BN230" s="527"/>
    </row>
    <row r="231" spans="1:66">
      <c r="A231" s="35"/>
      <c r="B231" s="28"/>
      <c r="C231" s="28"/>
      <c r="D231" s="28"/>
      <c r="E231" s="28"/>
      <c r="F231" s="28"/>
      <c r="G231" s="28"/>
      <c r="H231" s="28"/>
      <c r="I231" s="28"/>
      <c r="J231" s="28"/>
      <c r="K231" s="28"/>
      <c r="L231" s="28"/>
      <c r="M231" s="28"/>
      <c r="N231" s="927"/>
      <c r="O231" s="927"/>
      <c r="P231" s="927"/>
      <c r="Q231" s="927"/>
      <c r="R231" s="516"/>
      <c r="S231" s="28"/>
      <c r="T231" s="39"/>
      <c r="U231" s="28"/>
      <c r="V231" s="28"/>
      <c r="W231" s="28"/>
      <c r="X231" s="39"/>
      <c r="Y231" s="39"/>
      <c r="Z231" s="39"/>
      <c r="AA231" s="28"/>
      <c r="AB231" s="28"/>
      <c r="AC231" s="39"/>
      <c r="AD231" s="28"/>
      <c r="AE231" s="28"/>
      <c r="AF231" s="39"/>
      <c r="AG231" s="28"/>
      <c r="AH231" s="28"/>
      <c r="AI231" s="28"/>
      <c r="AJ231" s="28"/>
      <c r="AK231" s="28"/>
      <c r="AL231" s="28"/>
      <c r="AM231" s="28"/>
      <c r="AN231" s="28"/>
      <c r="AO231" s="28"/>
      <c r="AP231" s="28"/>
      <c r="AQ231" s="28"/>
      <c r="AR231" s="39"/>
      <c r="AS231" s="28"/>
      <c r="AT231" s="28"/>
      <c r="AU231" s="28"/>
      <c r="AV231" s="484"/>
      <c r="AW231" s="28"/>
      <c r="AX231" s="28"/>
      <c r="AY231" s="621"/>
      <c r="AZ231" s="28"/>
      <c r="BA231" s="28"/>
      <c r="BB231" s="527"/>
      <c r="BC231" s="527"/>
      <c r="BD231" s="527"/>
      <c r="BE231" s="527"/>
      <c r="BF231" s="527"/>
      <c r="BG231" s="527"/>
      <c r="BH231" s="527"/>
      <c r="BI231" s="527"/>
      <c r="BJ231" s="527"/>
      <c r="BK231" s="527"/>
      <c r="BL231" s="527"/>
      <c r="BM231" s="527"/>
      <c r="BN231" s="527"/>
    </row>
    <row r="232" spans="1:66">
      <c r="A232" s="35"/>
      <c r="B232" s="28"/>
      <c r="C232" s="28"/>
      <c r="D232" s="28"/>
      <c r="E232" s="28"/>
      <c r="F232" s="28"/>
      <c r="G232" s="28"/>
      <c r="H232" s="28"/>
      <c r="I232" s="28"/>
      <c r="J232" s="28"/>
      <c r="K232" s="28"/>
      <c r="L232" s="28"/>
      <c r="M232" s="28"/>
      <c r="N232" s="927"/>
      <c r="O232" s="927"/>
      <c r="P232" s="927"/>
      <c r="Q232" s="927"/>
      <c r="R232" s="516"/>
      <c r="S232" s="28"/>
      <c r="T232" s="39"/>
      <c r="U232" s="28"/>
      <c r="V232" s="28"/>
      <c r="W232" s="28"/>
      <c r="X232" s="39"/>
      <c r="Y232" s="39"/>
      <c r="Z232" s="39"/>
      <c r="AA232" s="28"/>
      <c r="AB232" s="28"/>
      <c r="AC232" s="39"/>
      <c r="AD232" s="28"/>
      <c r="AE232" s="28"/>
      <c r="AF232" s="39"/>
      <c r="AG232" s="28"/>
      <c r="AH232" s="28"/>
      <c r="AI232" s="28"/>
      <c r="AJ232" s="28"/>
      <c r="AK232" s="28"/>
      <c r="AL232" s="28"/>
      <c r="AM232" s="28"/>
      <c r="AN232" s="28"/>
      <c r="AO232" s="28"/>
      <c r="AP232" s="28"/>
      <c r="AQ232" s="28"/>
      <c r="AR232" s="39"/>
      <c r="AS232" s="28"/>
      <c r="AT232" s="28"/>
      <c r="AU232" s="28"/>
      <c r="AV232" s="484"/>
      <c r="AW232" s="28"/>
      <c r="AX232" s="28"/>
      <c r="AY232" s="621"/>
      <c r="AZ232" s="28"/>
      <c r="BA232" s="28"/>
      <c r="BB232" s="527"/>
      <c r="BC232" s="527"/>
      <c r="BD232" s="527"/>
      <c r="BE232" s="527"/>
      <c r="BF232" s="527"/>
      <c r="BG232" s="527"/>
      <c r="BH232" s="527"/>
      <c r="BI232" s="527"/>
      <c r="BJ232" s="527"/>
      <c r="BK232" s="527"/>
      <c r="BL232" s="527"/>
      <c r="BM232" s="527"/>
      <c r="BN232" s="527"/>
    </row>
    <row r="233" spans="1:66">
      <c r="A233" s="35"/>
      <c r="B233" s="28"/>
      <c r="C233" s="28"/>
      <c r="D233" s="28"/>
      <c r="E233" s="28"/>
      <c r="F233" s="28"/>
      <c r="G233" s="28"/>
      <c r="H233" s="28"/>
      <c r="I233" s="28"/>
      <c r="J233" s="28"/>
      <c r="K233" s="28"/>
      <c r="L233" s="28"/>
      <c r="M233" s="28"/>
      <c r="N233" s="927"/>
      <c r="O233" s="927"/>
      <c r="P233" s="927"/>
      <c r="Q233" s="927"/>
      <c r="R233" s="516"/>
      <c r="S233" s="28"/>
      <c r="T233" s="39"/>
      <c r="U233" s="28"/>
      <c r="V233" s="28"/>
      <c r="W233" s="28"/>
      <c r="X233" s="39"/>
      <c r="Y233" s="39"/>
      <c r="Z233" s="39"/>
      <c r="AA233" s="28"/>
      <c r="AB233" s="28"/>
      <c r="AC233" s="39"/>
      <c r="AD233" s="28"/>
      <c r="AE233" s="28"/>
      <c r="AF233" s="39"/>
      <c r="AG233" s="28"/>
      <c r="AH233" s="28"/>
      <c r="AI233" s="28"/>
      <c r="AJ233" s="28"/>
      <c r="AK233" s="28"/>
      <c r="AL233" s="28"/>
      <c r="AM233" s="28"/>
      <c r="AN233" s="28"/>
      <c r="AO233" s="28"/>
      <c r="AP233" s="28"/>
      <c r="AQ233" s="28"/>
      <c r="AR233" s="39"/>
      <c r="AS233" s="28"/>
      <c r="AT233" s="28"/>
      <c r="AU233" s="28"/>
      <c r="AV233" s="484"/>
      <c r="AW233" s="28"/>
      <c r="AX233" s="28"/>
      <c r="AY233" s="621"/>
      <c r="AZ233" s="28"/>
      <c r="BA233" s="28"/>
      <c r="BB233" s="527"/>
      <c r="BC233" s="527"/>
      <c r="BD233" s="527"/>
      <c r="BE233" s="527"/>
      <c r="BF233" s="527"/>
      <c r="BG233" s="527"/>
      <c r="BH233" s="527"/>
      <c r="BI233" s="527"/>
      <c r="BJ233" s="527"/>
      <c r="BK233" s="527"/>
      <c r="BL233" s="527"/>
      <c r="BM233" s="527"/>
      <c r="BN233" s="527"/>
    </row>
    <row r="234" spans="1:66">
      <c r="A234" s="35"/>
      <c r="B234" s="28"/>
      <c r="C234" s="28"/>
      <c r="D234" s="28"/>
      <c r="E234" s="28"/>
      <c r="F234" s="28"/>
      <c r="G234" s="28"/>
      <c r="H234" s="28"/>
      <c r="I234" s="28"/>
      <c r="J234" s="28"/>
      <c r="K234" s="28"/>
      <c r="L234" s="28"/>
      <c r="M234" s="28"/>
      <c r="N234" s="927"/>
      <c r="O234" s="927"/>
      <c r="P234" s="927"/>
      <c r="Q234" s="927"/>
      <c r="R234" s="516"/>
      <c r="S234" s="28"/>
      <c r="T234" s="39"/>
      <c r="U234" s="28"/>
      <c r="V234" s="28"/>
      <c r="W234" s="28"/>
      <c r="X234" s="39"/>
      <c r="Y234" s="39"/>
      <c r="Z234" s="39"/>
      <c r="AA234" s="28"/>
      <c r="AB234" s="28"/>
      <c r="AC234" s="39"/>
      <c r="AD234" s="28"/>
      <c r="AE234" s="28"/>
      <c r="AF234" s="39"/>
      <c r="AG234" s="28"/>
      <c r="AH234" s="28"/>
      <c r="AI234" s="28"/>
      <c r="AJ234" s="28"/>
      <c r="AK234" s="28"/>
      <c r="AL234" s="28"/>
      <c r="AM234" s="28"/>
      <c r="AN234" s="28"/>
      <c r="AO234" s="28"/>
      <c r="AP234" s="28"/>
      <c r="AQ234" s="28"/>
      <c r="AR234" s="39"/>
      <c r="AS234" s="28"/>
      <c r="AT234" s="28"/>
      <c r="AU234" s="28"/>
      <c r="AV234" s="484"/>
      <c r="AW234" s="28"/>
      <c r="AX234" s="28"/>
      <c r="AY234" s="621"/>
      <c r="AZ234" s="28"/>
      <c r="BA234" s="28"/>
      <c r="BB234" s="527"/>
      <c r="BC234" s="527"/>
      <c r="BD234" s="527"/>
      <c r="BE234" s="527"/>
      <c r="BF234" s="527"/>
      <c r="BG234" s="527"/>
      <c r="BH234" s="527"/>
      <c r="BI234" s="527"/>
      <c r="BJ234" s="527"/>
      <c r="BK234" s="527"/>
      <c r="BL234" s="527"/>
      <c r="BM234" s="527"/>
      <c r="BN234" s="527"/>
    </row>
    <row r="235" spans="1:66">
      <c r="A235" s="35"/>
      <c r="B235" s="28"/>
      <c r="C235" s="28"/>
      <c r="D235" s="28"/>
      <c r="E235" s="28"/>
      <c r="F235" s="28"/>
      <c r="G235" s="28"/>
      <c r="H235" s="28"/>
      <c r="I235" s="28"/>
      <c r="J235" s="28"/>
      <c r="K235" s="28"/>
      <c r="L235" s="28"/>
      <c r="M235" s="28"/>
      <c r="N235" s="927"/>
      <c r="O235" s="927"/>
      <c r="P235" s="927"/>
      <c r="Q235" s="927"/>
      <c r="R235" s="516"/>
      <c r="S235" s="28"/>
      <c r="T235" s="39"/>
      <c r="U235" s="28"/>
      <c r="V235" s="28"/>
      <c r="W235" s="28"/>
      <c r="X235" s="39"/>
      <c r="Y235" s="39"/>
      <c r="Z235" s="39"/>
      <c r="AA235" s="28"/>
      <c r="AB235" s="28"/>
      <c r="AC235" s="39"/>
      <c r="AD235" s="28"/>
      <c r="AE235" s="28"/>
      <c r="AF235" s="39"/>
      <c r="AG235" s="28"/>
      <c r="AH235" s="28"/>
      <c r="AI235" s="28"/>
      <c r="AJ235" s="28"/>
      <c r="AK235" s="28"/>
      <c r="AL235" s="28"/>
      <c r="AM235" s="28"/>
      <c r="AN235" s="28"/>
      <c r="AO235" s="28"/>
      <c r="AP235" s="28"/>
      <c r="AQ235" s="28"/>
      <c r="AR235" s="39"/>
      <c r="AS235" s="28"/>
      <c r="AT235" s="28"/>
      <c r="AU235" s="28"/>
      <c r="AV235" s="484"/>
      <c r="AW235" s="28"/>
      <c r="AX235" s="28"/>
      <c r="AY235" s="621"/>
      <c r="AZ235" s="28"/>
      <c r="BA235" s="28"/>
      <c r="BB235" s="527"/>
      <c r="BC235" s="527"/>
      <c r="BD235" s="527"/>
      <c r="BE235" s="527"/>
      <c r="BF235" s="527"/>
      <c r="BG235" s="527"/>
      <c r="BH235" s="527"/>
      <c r="BI235" s="527"/>
      <c r="BJ235" s="527"/>
      <c r="BK235" s="527"/>
      <c r="BL235" s="527"/>
      <c r="BM235" s="527"/>
      <c r="BN235" s="527"/>
    </row>
    <row r="236" spans="1:66">
      <c r="A236" s="35"/>
      <c r="B236" s="28"/>
      <c r="C236" s="28"/>
      <c r="D236" s="28"/>
      <c r="E236" s="28"/>
      <c r="F236" s="28"/>
      <c r="G236" s="28"/>
      <c r="H236" s="28"/>
      <c r="I236" s="28"/>
      <c r="J236" s="28"/>
      <c r="K236" s="28"/>
      <c r="L236" s="28"/>
      <c r="M236" s="28"/>
      <c r="N236" s="927"/>
      <c r="O236" s="927"/>
      <c r="P236" s="927"/>
      <c r="Q236" s="927"/>
      <c r="R236" s="516"/>
      <c r="S236" s="28"/>
      <c r="T236" s="39"/>
      <c r="U236" s="28"/>
      <c r="V236" s="28"/>
      <c r="W236" s="28"/>
      <c r="X236" s="39"/>
      <c r="Y236" s="39"/>
      <c r="Z236" s="39"/>
      <c r="AA236" s="28"/>
      <c r="AB236" s="28"/>
      <c r="AC236" s="39"/>
      <c r="AD236" s="28"/>
      <c r="AE236" s="28"/>
      <c r="AF236" s="39"/>
      <c r="AG236" s="28"/>
      <c r="AH236" s="28"/>
      <c r="AI236" s="28"/>
      <c r="AJ236" s="28"/>
      <c r="AK236" s="28"/>
      <c r="AL236" s="28"/>
      <c r="AM236" s="28"/>
      <c r="AN236" s="28"/>
      <c r="AO236" s="28"/>
      <c r="AP236" s="28"/>
      <c r="AQ236" s="28"/>
      <c r="AR236" s="39"/>
      <c r="AS236" s="28"/>
      <c r="AT236" s="28"/>
      <c r="AU236" s="28"/>
      <c r="AV236" s="484"/>
      <c r="AW236" s="28"/>
      <c r="AX236" s="28"/>
      <c r="AY236" s="621"/>
      <c r="AZ236" s="28"/>
      <c r="BA236" s="28"/>
      <c r="BB236" s="527"/>
      <c r="BC236" s="527"/>
      <c r="BD236" s="527"/>
      <c r="BE236" s="527"/>
      <c r="BF236" s="527"/>
      <c r="BG236" s="527"/>
      <c r="BH236" s="527"/>
      <c r="BI236" s="527"/>
      <c r="BJ236" s="527"/>
      <c r="BK236" s="527"/>
      <c r="BL236" s="527"/>
      <c r="BM236" s="527"/>
      <c r="BN236" s="527"/>
    </row>
    <row r="237" spans="1:66">
      <c r="A237" s="35"/>
      <c r="B237" s="28"/>
      <c r="C237" s="28"/>
      <c r="D237" s="28"/>
      <c r="E237" s="28"/>
      <c r="F237" s="28"/>
      <c r="G237" s="28"/>
      <c r="H237" s="28"/>
      <c r="I237" s="28"/>
      <c r="J237" s="28"/>
      <c r="K237" s="28"/>
      <c r="L237" s="28"/>
      <c r="M237" s="28"/>
      <c r="N237" s="927"/>
      <c r="O237" s="927"/>
      <c r="P237" s="927"/>
      <c r="Q237" s="927"/>
      <c r="R237" s="516"/>
      <c r="S237" s="28"/>
      <c r="T237" s="39"/>
      <c r="U237" s="28"/>
      <c r="V237" s="28"/>
      <c r="W237" s="28"/>
      <c r="X237" s="39"/>
      <c r="Y237" s="39"/>
      <c r="Z237" s="39"/>
      <c r="AA237" s="28"/>
      <c r="AB237" s="28"/>
      <c r="AC237" s="39"/>
      <c r="AD237" s="28"/>
      <c r="AE237" s="28"/>
      <c r="AF237" s="39"/>
      <c r="AG237" s="28"/>
      <c r="AH237" s="28"/>
      <c r="AI237" s="28"/>
      <c r="AJ237" s="28"/>
      <c r="AK237" s="28"/>
      <c r="AL237" s="28"/>
      <c r="AM237" s="28"/>
      <c r="AN237" s="28"/>
      <c r="AO237" s="28"/>
      <c r="AP237" s="28"/>
      <c r="AQ237" s="28"/>
      <c r="AR237" s="39"/>
      <c r="AS237" s="28"/>
      <c r="AT237" s="28"/>
      <c r="AU237" s="28"/>
      <c r="AV237" s="484"/>
      <c r="AW237" s="28"/>
      <c r="AX237" s="28"/>
      <c r="AY237" s="621"/>
      <c r="AZ237" s="28"/>
      <c r="BA237" s="28"/>
      <c r="BB237" s="527"/>
      <c r="BC237" s="527"/>
      <c r="BD237" s="527"/>
      <c r="BE237" s="527"/>
      <c r="BF237" s="527"/>
      <c r="BG237" s="527"/>
      <c r="BH237" s="527"/>
      <c r="BI237" s="527"/>
      <c r="BJ237" s="527"/>
      <c r="BK237" s="527"/>
      <c r="BL237" s="527"/>
      <c r="BM237" s="527"/>
      <c r="BN237" s="527"/>
    </row>
    <row r="238" spans="1:66">
      <c r="A238" s="35"/>
      <c r="B238" s="28"/>
      <c r="C238" s="28"/>
      <c r="D238" s="28"/>
      <c r="E238" s="28"/>
      <c r="F238" s="28"/>
      <c r="G238" s="28"/>
      <c r="H238" s="28"/>
      <c r="I238" s="28"/>
      <c r="J238" s="28"/>
      <c r="K238" s="28"/>
      <c r="L238" s="28"/>
      <c r="M238" s="28"/>
      <c r="N238" s="927"/>
      <c r="O238" s="927"/>
      <c r="P238" s="927"/>
      <c r="Q238" s="927"/>
      <c r="R238" s="516"/>
      <c r="S238" s="28"/>
      <c r="T238" s="39"/>
      <c r="U238" s="28"/>
      <c r="V238" s="28"/>
      <c r="W238" s="28"/>
      <c r="X238" s="39"/>
      <c r="Y238" s="39"/>
      <c r="Z238" s="39"/>
      <c r="AA238" s="28"/>
      <c r="AB238" s="28"/>
      <c r="AC238" s="39"/>
      <c r="AD238" s="28"/>
      <c r="AE238" s="28"/>
      <c r="AF238" s="39"/>
      <c r="AG238" s="28"/>
      <c r="AH238" s="28"/>
      <c r="AI238" s="28"/>
      <c r="AJ238" s="28"/>
      <c r="AK238" s="28"/>
      <c r="AL238" s="28"/>
      <c r="AM238" s="28"/>
      <c r="AN238" s="28"/>
      <c r="AO238" s="28"/>
      <c r="AP238" s="28"/>
      <c r="AQ238" s="28"/>
      <c r="AR238" s="39"/>
      <c r="AS238" s="28"/>
      <c r="AT238" s="28"/>
      <c r="AU238" s="28"/>
      <c r="AV238" s="484"/>
      <c r="AW238" s="28"/>
      <c r="AX238" s="28"/>
      <c r="AY238" s="621"/>
      <c r="AZ238" s="28"/>
      <c r="BA238" s="28"/>
      <c r="BB238" s="527"/>
      <c r="BC238" s="527"/>
      <c r="BD238" s="527"/>
      <c r="BE238" s="527"/>
      <c r="BF238" s="527"/>
      <c r="BG238" s="527"/>
      <c r="BH238" s="527"/>
      <c r="BI238" s="527"/>
      <c r="BJ238" s="527"/>
      <c r="BK238" s="527"/>
      <c r="BL238" s="527"/>
      <c r="BM238" s="527"/>
      <c r="BN238" s="527"/>
    </row>
    <row r="239" spans="1:66">
      <c r="A239" s="35"/>
      <c r="B239" s="28"/>
      <c r="C239" s="28"/>
      <c r="D239" s="28"/>
      <c r="E239" s="28"/>
      <c r="F239" s="28"/>
      <c r="G239" s="28"/>
      <c r="H239" s="28"/>
      <c r="I239" s="28"/>
      <c r="J239" s="28"/>
      <c r="K239" s="28"/>
      <c r="L239" s="28"/>
      <c r="M239" s="28"/>
      <c r="N239" s="927"/>
      <c r="O239" s="927"/>
      <c r="P239" s="927"/>
      <c r="Q239" s="927"/>
      <c r="R239" s="516"/>
      <c r="S239" s="28"/>
      <c r="T239" s="39"/>
      <c r="U239" s="28"/>
      <c r="V239" s="28"/>
      <c r="W239" s="28"/>
      <c r="X239" s="39"/>
      <c r="Y239" s="39"/>
      <c r="Z239" s="39"/>
      <c r="AA239" s="28"/>
      <c r="AB239" s="28"/>
      <c r="AC239" s="39"/>
      <c r="AD239" s="28"/>
      <c r="AE239" s="28"/>
      <c r="AF239" s="39"/>
      <c r="AG239" s="28"/>
      <c r="AH239" s="28"/>
      <c r="AI239" s="28"/>
      <c r="AJ239" s="28"/>
      <c r="AK239" s="28"/>
      <c r="AL239" s="28"/>
      <c r="AM239" s="28"/>
      <c r="AN239" s="28"/>
      <c r="AO239" s="28"/>
      <c r="AP239" s="28"/>
      <c r="AQ239" s="28"/>
      <c r="AR239" s="39"/>
      <c r="AS239" s="28"/>
      <c r="AT239" s="28"/>
      <c r="AU239" s="28"/>
      <c r="AV239" s="484"/>
      <c r="AW239" s="28"/>
      <c r="AX239" s="28"/>
      <c r="AY239" s="621"/>
      <c r="AZ239" s="28"/>
      <c r="BA239" s="28"/>
      <c r="BB239" s="527"/>
      <c r="BC239" s="527"/>
      <c r="BD239" s="527"/>
      <c r="BE239" s="527"/>
      <c r="BF239" s="527"/>
      <c r="BG239" s="527"/>
      <c r="BH239" s="527"/>
      <c r="BI239" s="527"/>
      <c r="BJ239" s="527"/>
      <c r="BK239" s="527"/>
      <c r="BL239" s="527"/>
      <c r="BM239" s="527"/>
      <c r="BN239" s="527"/>
    </row>
    <row r="240" spans="1:66">
      <c r="A240" s="35"/>
      <c r="B240" s="28"/>
      <c r="C240" s="28"/>
      <c r="D240" s="28"/>
      <c r="E240" s="28"/>
      <c r="F240" s="28"/>
      <c r="G240" s="28"/>
      <c r="H240" s="28"/>
      <c r="I240" s="28"/>
      <c r="J240" s="28"/>
      <c r="K240" s="28"/>
      <c r="L240" s="28"/>
      <c r="M240" s="28"/>
      <c r="N240" s="927"/>
      <c r="O240" s="927"/>
      <c r="P240" s="927"/>
      <c r="Q240" s="927"/>
      <c r="R240" s="516"/>
      <c r="S240" s="28"/>
      <c r="T240" s="39"/>
      <c r="U240" s="28"/>
      <c r="V240" s="28"/>
      <c r="W240" s="28"/>
      <c r="X240" s="39"/>
      <c r="Y240" s="39"/>
      <c r="Z240" s="39"/>
      <c r="AA240" s="28"/>
      <c r="AB240" s="28"/>
      <c r="AC240" s="39"/>
      <c r="AD240" s="28"/>
      <c r="AE240" s="28"/>
      <c r="AF240" s="39"/>
      <c r="AG240" s="28"/>
      <c r="AH240" s="28"/>
      <c r="AI240" s="28"/>
      <c r="AJ240" s="28"/>
      <c r="AK240" s="28"/>
      <c r="AL240" s="28"/>
      <c r="AM240" s="28"/>
      <c r="AN240" s="28"/>
      <c r="AO240" s="28"/>
      <c r="AP240" s="28"/>
      <c r="AQ240" s="28"/>
      <c r="AR240" s="39"/>
      <c r="AS240" s="28"/>
      <c r="AT240" s="28"/>
      <c r="AU240" s="28"/>
      <c r="AV240" s="484"/>
      <c r="AW240" s="28"/>
      <c r="AX240" s="28"/>
      <c r="AY240" s="621"/>
      <c r="AZ240" s="28"/>
      <c r="BA240" s="28"/>
      <c r="BB240" s="527"/>
      <c r="BC240" s="527"/>
      <c r="BD240" s="527"/>
      <c r="BE240" s="527"/>
      <c r="BF240" s="527"/>
      <c r="BG240" s="527"/>
      <c r="BH240" s="527"/>
      <c r="BI240" s="527"/>
      <c r="BJ240" s="527"/>
      <c r="BK240" s="527"/>
      <c r="BL240" s="527"/>
      <c r="BM240" s="527"/>
      <c r="BN240" s="527"/>
    </row>
    <row r="241" spans="1:66">
      <c r="A241" s="35"/>
      <c r="B241" s="28"/>
      <c r="C241" s="28"/>
      <c r="D241" s="28"/>
      <c r="E241" s="28"/>
      <c r="F241" s="28"/>
      <c r="G241" s="28"/>
      <c r="H241" s="28"/>
      <c r="I241" s="28"/>
      <c r="J241" s="28"/>
      <c r="K241" s="28"/>
      <c r="L241" s="28"/>
      <c r="M241" s="28"/>
      <c r="N241" s="927"/>
      <c r="O241" s="927"/>
      <c r="P241" s="927"/>
      <c r="Q241" s="927"/>
      <c r="R241" s="516"/>
      <c r="S241" s="28"/>
      <c r="T241" s="39"/>
      <c r="U241" s="28"/>
      <c r="V241" s="28"/>
      <c r="W241" s="28"/>
      <c r="X241" s="39"/>
      <c r="Y241" s="39"/>
      <c r="Z241" s="39"/>
      <c r="AA241" s="28"/>
      <c r="AB241" s="28"/>
      <c r="AC241" s="39"/>
      <c r="AD241" s="28"/>
      <c r="AE241" s="28"/>
      <c r="AF241" s="39"/>
      <c r="AG241" s="28"/>
      <c r="AH241" s="28"/>
      <c r="AI241" s="28"/>
      <c r="AJ241" s="28"/>
      <c r="AK241" s="28"/>
      <c r="AL241" s="28"/>
      <c r="AM241" s="28"/>
      <c r="AN241" s="28"/>
      <c r="AO241" s="28"/>
      <c r="AP241" s="28"/>
      <c r="AQ241" s="28"/>
      <c r="AR241" s="39"/>
      <c r="AS241" s="28"/>
      <c r="AT241" s="28"/>
      <c r="AU241" s="28"/>
      <c r="AV241" s="484"/>
      <c r="AW241" s="28"/>
      <c r="AX241" s="28"/>
      <c r="AY241" s="621"/>
      <c r="AZ241" s="28"/>
      <c r="BA241" s="28"/>
      <c r="BB241" s="527"/>
      <c r="BC241" s="527"/>
      <c r="BD241" s="527"/>
      <c r="BE241" s="527"/>
      <c r="BF241" s="527"/>
      <c r="BG241" s="527"/>
      <c r="BH241" s="527"/>
      <c r="BI241" s="527"/>
      <c r="BJ241" s="527"/>
      <c r="BK241" s="527"/>
      <c r="BL241" s="527"/>
      <c r="BM241" s="527"/>
      <c r="BN241" s="527"/>
    </row>
    <row r="242" spans="1:66">
      <c r="A242" s="35"/>
      <c r="B242" s="28"/>
      <c r="C242" s="28"/>
      <c r="D242" s="28"/>
      <c r="E242" s="28"/>
      <c r="F242" s="28"/>
      <c r="G242" s="28"/>
      <c r="H242" s="28"/>
      <c r="I242" s="28"/>
      <c r="J242" s="28"/>
      <c r="K242" s="28"/>
      <c r="L242" s="28"/>
      <c r="M242" s="28"/>
      <c r="N242" s="927"/>
      <c r="O242" s="927"/>
      <c r="P242" s="927"/>
      <c r="Q242" s="927"/>
      <c r="R242" s="516"/>
      <c r="S242" s="28"/>
      <c r="T242" s="39"/>
      <c r="U242" s="28"/>
      <c r="V242" s="28"/>
      <c r="W242" s="28"/>
      <c r="X242" s="39"/>
      <c r="Y242" s="39"/>
      <c r="Z242" s="39"/>
      <c r="AA242" s="28"/>
      <c r="AB242" s="28"/>
      <c r="AC242" s="39"/>
      <c r="AD242" s="28"/>
      <c r="AE242" s="28"/>
      <c r="AF242" s="39"/>
      <c r="AG242" s="28"/>
      <c r="AH242" s="28"/>
      <c r="AI242" s="28"/>
      <c r="AJ242" s="28"/>
      <c r="AK242" s="28"/>
      <c r="AL242" s="28"/>
      <c r="AM242" s="28"/>
      <c r="AN242" s="28"/>
      <c r="AO242" s="28"/>
      <c r="AP242" s="28"/>
      <c r="AQ242" s="28"/>
      <c r="AR242" s="39"/>
      <c r="AS242" s="28"/>
      <c r="AT242" s="28"/>
      <c r="AU242" s="28"/>
      <c r="AV242" s="484"/>
      <c r="AW242" s="28"/>
      <c r="AX242" s="28"/>
      <c r="AY242" s="621"/>
      <c r="AZ242" s="28"/>
      <c r="BA242" s="28"/>
      <c r="BB242" s="527"/>
      <c r="BC242" s="527"/>
      <c r="BD242" s="527"/>
      <c r="BE242" s="527"/>
      <c r="BF242" s="527"/>
      <c r="BG242" s="527"/>
      <c r="BH242" s="527"/>
      <c r="BI242" s="527"/>
      <c r="BJ242" s="527"/>
      <c r="BK242" s="527"/>
      <c r="BL242" s="527"/>
      <c r="BM242" s="527"/>
      <c r="BN242" s="527"/>
    </row>
    <row r="243" spans="1:66">
      <c r="A243" s="35"/>
      <c r="B243" s="28"/>
      <c r="C243" s="28"/>
      <c r="D243" s="28"/>
      <c r="E243" s="28"/>
      <c r="F243" s="28"/>
      <c r="G243" s="28"/>
      <c r="H243" s="28"/>
      <c r="I243" s="28"/>
      <c r="J243" s="28"/>
      <c r="K243" s="28"/>
      <c r="L243" s="28"/>
      <c r="M243" s="28"/>
      <c r="N243" s="927"/>
      <c r="O243" s="927"/>
      <c r="P243" s="927"/>
      <c r="Q243" s="927"/>
      <c r="R243" s="516"/>
      <c r="S243" s="28"/>
      <c r="T243" s="39"/>
      <c r="U243" s="28"/>
      <c r="V243" s="28"/>
      <c r="W243" s="28"/>
      <c r="X243" s="39"/>
      <c r="Y243" s="39"/>
      <c r="Z243" s="39"/>
      <c r="AA243" s="28"/>
      <c r="AB243" s="28"/>
      <c r="AC243" s="39"/>
      <c r="AD243" s="28"/>
      <c r="AE243" s="28"/>
      <c r="AF243" s="39"/>
      <c r="AG243" s="28"/>
      <c r="AH243" s="28"/>
      <c r="AI243" s="28"/>
      <c r="AJ243" s="28"/>
      <c r="AK243" s="28"/>
      <c r="AL243" s="28"/>
      <c r="AM243" s="28"/>
      <c r="AN243" s="28"/>
      <c r="AO243" s="28"/>
      <c r="AP243" s="28"/>
      <c r="AQ243" s="28"/>
      <c r="AR243" s="39"/>
      <c r="AS243" s="28"/>
      <c r="AT243" s="28"/>
      <c r="AU243" s="28"/>
      <c r="AV243" s="484"/>
      <c r="AW243" s="28"/>
      <c r="AX243" s="28"/>
      <c r="AY243" s="621"/>
      <c r="AZ243" s="28"/>
      <c r="BA243" s="28"/>
      <c r="BB243" s="527"/>
      <c r="BC243" s="527"/>
      <c r="BD243" s="527"/>
      <c r="BE243" s="527"/>
      <c r="BF243" s="527"/>
      <c r="BG243" s="527"/>
      <c r="BH243" s="527"/>
      <c r="BI243" s="527"/>
      <c r="BJ243" s="527"/>
      <c r="BK243" s="527"/>
      <c r="BL243" s="527"/>
      <c r="BM243" s="527"/>
      <c r="BN243" s="527"/>
    </row>
    <row r="244" spans="1:66">
      <c r="A244" s="35"/>
      <c r="B244" s="28"/>
      <c r="C244" s="28"/>
      <c r="D244" s="28"/>
      <c r="E244" s="28"/>
      <c r="F244" s="28"/>
      <c r="G244" s="28"/>
      <c r="H244" s="28"/>
      <c r="I244" s="28"/>
      <c r="J244" s="28"/>
      <c r="K244" s="28"/>
      <c r="L244" s="28"/>
      <c r="M244" s="28"/>
      <c r="N244" s="927"/>
      <c r="O244" s="927"/>
      <c r="P244" s="927"/>
      <c r="Q244" s="927"/>
      <c r="R244" s="516"/>
      <c r="S244" s="28"/>
      <c r="T244" s="39"/>
      <c r="U244" s="28"/>
      <c r="V244" s="28"/>
      <c r="W244" s="28"/>
      <c r="X244" s="39"/>
      <c r="Y244" s="39"/>
      <c r="Z244" s="39"/>
      <c r="AA244" s="28"/>
      <c r="AB244" s="28"/>
      <c r="AC244" s="39"/>
      <c r="AD244" s="28"/>
      <c r="AE244" s="28"/>
      <c r="AF244" s="39"/>
      <c r="AG244" s="28"/>
      <c r="AH244" s="28"/>
      <c r="AI244" s="28"/>
      <c r="AJ244" s="28"/>
      <c r="AK244" s="28"/>
      <c r="AL244" s="28"/>
      <c r="AM244" s="28"/>
      <c r="AN244" s="28"/>
      <c r="AO244" s="28"/>
      <c r="AP244" s="28"/>
      <c r="AQ244" s="28"/>
      <c r="AR244" s="39"/>
      <c r="AS244" s="28"/>
      <c r="AT244" s="28"/>
      <c r="AU244" s="28"/>
      <c r="AV244" s="484"/>
      <c r="AW244" s="28"/>
      <c r="AX244" s="28"/>
      <c r="AY244" s="621"/>
      <c r="AZ244" s="28"/>
      <c r="BA244" s="28"/>
      <c r="BB244" s="527"/>
      <c r="BC244" s="527"/>
      <c r="BD244" s="527"/>
      <c r="BE244" s="527"/>
      <c r="BF244" s="527"/>
      <c r="BG244" s="527"/>
      <c r="BH244" s="527"/>
      <c r="BI244" s="527"/>
      <c r="BJ244" s="527"/>
      <c r="BK244" s="527"/>
      <c r="BL244" s="527"/>
      <c r="BM244" s="527"/>
      <c r="BN244" s="527"/>
    </row>
    <row r="245" spans="1:66">
      <c r="A245" s="35"/>
      <c r="B245" s="28"/>
      <c r="C245" s="28"/>
      <c r="D245" s="28"/>
      <c r="E245" s="28"/>
      <c r="F245" s="28"/>
      <c r="G245" s="28"/>
      <c r="H245" s="28"/>
      <c r="I245" s="28"/>
      <c r="J245" s="28"/>
      <c r="K245" s="28"/>
      <c r="L245" s="28"/>
      <c r="M245" s="28"/>
      <c r="N245" s="927"/>
      <c r="O245" s="927"/>
      <c r="P245" s="927"/>
      <c r="Q245" s="927"/>
      <c r="R245" s="516"/>
      <c r="S245" s="28"/>
      <c r="T245" s="39"/>
      <c r="U245" s="28"/>
      <c r="V245" s="28"/>
      <c r="W245" s="28"/>
      <c r="X245" s="39"/>
      <c r="Y245" s="39"/>
      <c r="Z245" s="39"/>
      <c r="AA245" s="28"/>
      <c r="AB245" s="28"/>
      <c r="AC245" s="39"/>
      <c r="AD245" s="28"/>
      <c r="AE245" s="28"/>
      <c r="AF245" s="39"/>
      <c r="AG245" s="28"/>
      <c r="AH245" s="28"/>
      <c r="AI245" s="28"/>
      <c r="AJ245" s="28"/>
      <c r="AK245" s="28"/>
      <c r="AL245" s="28"/>
      <c r="AM245" s="28"/>
      <c r="AN245" s="28"/>
      <c r="AO245" s="28"/>
      <c r="AP245" s="28"/>
      <c r="AQ245" s="28"/>
      <c r="AR245" s="39"/>
      <c r="AS245" s="28"/>
      <c r="AT245" s="28"/>
      <c r="AU245" s="28"/>
      <c r="AV245" s="484"/>
      <c r="AW245" s="28"/>
      <c r="AX245" s="28"/>
      <c r="AY245" s="621"/>
      <c r="AZ245" s="28"/>
      <c r="BA245" s="28"/>
      <c r="BB245" s="527"/>
      <c r="BC245" s="527"/>
      <c r="BD245" s="527"/>
      <c r="BE245" s="527"/>
      <c r="BF245" s="527"/>
      <c r="BG245" s="527"/>
      <c r="BH245" s="527"/>
      <c r="BI245" s="527"/>
      <c r="BJ245" s="527"/>
      <c r="BK245" s="527"/>
      <c r="BL245" s="527"/>
      <c r="BM245" s="527"/>
      <c r="BN245" s="527"/>
    </row>
    <row r="246" spans="1:66">
      <c r="A246" s="35"/>
      <c r="B246" s="28"/>
      <c r="C246" s="28"/>
      <c r="D246" s="28"/>
      <c r="E246" s="28"/>
      <c r="F246" s="28"/>
      <c r="G246" s="28"/>
      <c r="H246" s="28"/>
      <c r="I246" s="28"/>
      <c r="J246" s="28"/>
      <c r="K246" s="28"/>
      <c r="L246" s="28"/>
      <c r="M246" s="28"/>
      <c r="N246" s="927"/>
      <c r="O246" s="927"/>
      <c r="P246" s="927"/>
      <c r="Q246" s="927"/>
      <c r="R246" s="516"/>
      <c r="S246" s="28"/>
      <c r="T246" s="39"/>
      <c r="U246" s="28"/>
      <c r="V246" s="28"/>
      <c r="W246" s="28"/>
      <c r="X246" s="39"/>
      <c r="Y246" s="39"/>
      <c r="Z246" s="39"/>
      <c r="AA246" s="28"/>
      <c r="AB246" s="28"/>
      <c r="AC246" s="39"/>
      <c r="AD246" s="28"/>
      <c r="AE246" s="28"/>
      <c r="AF246" s="39"/>
      <c r="AG246" s="28"/>
      <c r="AH246" s="28"/>
      <c r="AI246" s="28"/>
      <c r="AJ246" s="28"/>
      <c r="AK246" s="28"/>
      <c r="AL246" s="28"/>
      <c r="AM246" s="28"/>
      <c r="AN246" s="28"/>
      <c r="AO246" s="28"/>
      <c r="AP246" s="28"/>
      <c r="AQ246" s="28"/>
      <c r="AR246" s="39"/>
      <c r="AS246" s="28"/>
      <c r="AT246" s="28"/>
      <c r="AU246" s="28"/>
      <c r="AV246" s="484"/>
      <c r="AW246" s="28"/>
      <c r="AX246" s="28"/>
      <c r="AY246" s="621"/>
      <c r="AZ246" s="28"/>
      <c r="BA246" s="28"/>
      <c r="BB246" s="527"/>
      <c r="BC246" s="527"/>
      <c r="BD246" s="527"/>
      <c r="BE246" s="527"/>
      <c r="BF246" s="527"/>
      <c r="BG246" s="527"/>
      <c r="BH246" s="527"/>
      <c r="BI246" s="527"/>
      <c r="BJ246" s="527"/>
      <c r="BK246" s="527"/>
      <c r="BL246" s="527"/>
      <c r="BM246" s="527"/>
      <c r="BN246" s="527"/>
    </row>
    <row r="247" spans="1:66">
      <c r="A247" s="35"/>
      <c r="B247" s="28"/>
      <c r="C247" s="28"/>
      <c r="D247" s="28"/>
      <c r="E247" s="28"/>
      <c r="F247" s="28"/>
      <c r="G247" s="28"/>
      <c r="H247" s="28"/>
      <c r="I247" s="28"/>
      <c r="J247" s="28"/>
      <c r="K247" s="28"/>
      <c r="L247" s="28"/>
      <c r="M247" s="28"/>
      <c r="N247" s="927"/>
      <c r="O247" s="927"/>
      <c r="P247" s="927"/>
      <c r="Q247" s="927"/>
      <c r="R247" s="516"/>
      <c r="S247" s="28"/>
      <c r="T247" s="39"/>
      <c r="U247" s="28"/>
      <c r="V247" s="28"/>
      <c r="W247" s="28"/>
      <c r="X247" s="39"/>
      <c r="Y247" s="39"/>
      <c r="Z247" s="39"/>
      <c r="AA247" s="28"/>
      <c r="AB247" s="28"/>
      <c r="AC247" s="39"/>
      <c r="AD247" s="28"/>
      <c r="AE247" s="28"/>
      <c r="AF247" s="39"/>
      <c r="AG247" s="28"/>
      <c r="AH247" s="28"/>
      <c r="AI247" s="28"/>
      <c r="AJ247" s="28"/>
      <c r="AK247" s="28"/>
      <c r="AL247" s="28"/>
      <c r="AM247" s="28"/>
      <c r="AN247" s="28"/>
      <c r="AO247" s="28"/>
      <c r="AP247" s="28"/>
      <c r="AQ247" s="28"/>
      <c r="AR247" s="39"/>
      <c r="AS247" s="28"/>
      <c r="AT247" s="28"/>
      <c r="AU247" s="28"/>
      <c r="AV247" s="484"/>
      <c r="AW247" s="28"/>
      <c r="AX247" s="28"/>
      <c r="AY247" s="621"/>
      <c r="AZ247" s="28"/>
      <c r="BA247" s="28"/>
      <c r="BB247" s="527"/>
      <c r="BC247" s="527"/>
      <c r="BD247" s="527"/>
      <c r="BE247" s="527"/>
      <c r="BF247" s="527"/>
      <c r="BG247" s="527"/>
      <c r="BH247" s="527"/>
      <c r="BI247" s="527"/>
      <c r="BJ247" s="527"/>
      <c r="BK247" s="527"/>
      <c r="BL247" s="527"/>
      <c r="BM247" s="527"/>
      <c r="BN247" s="527"/>
    </row>
    <row r="248" spans="1:66">
      <c r="A248" s="35"/>
      <c r="B248" s="28"/>
      <c r="C248" s="28"/>
      <c r="D248" s="28"/>
      <c r="E248" s="28"/>
      <c r="F248" s="28"/>
      <c r="G248" s="28"/>
      <c r="H248" s="28"/>
      <c r="I248" s="28"/>
      <c r="J248" s="28"/>
      <c r="K248" s="28"/>
      <c r="L248" s="28"/>
      <c r="M248" s="28"/>
      <c r="N248" s="927"/>
      <c r="O248" s="927"/>
      <c r="P248" s="927"/>
      <c r="Q248" s="927"/>
      <c r="R248" s="516"/>
      <c r="S248" s="28"/>
      <c r="T248" s="39"/>
      <c r="U248" s="28"/>
      <c r="V248" s="28"/>
      <c r="W248" s="28"/>
      <c r="X248" s="39"/>
      <c r="Y248" s="39"/>
      <c r="Z248" s="39"/>
      <c r="AA248" s="28"/>
      <c r="AB248" s="28"/>
      <c r="AC248" s="39"/>
      <c r="AD248" s="28"/>
      <c r="AE248" s="28"/>
      <c r="AF248" s="39"/>
      <c r="AG248" s="28"/>
      <c r="AH248" s="28"/>
      <c r="AI248" s="28"/>
      <c r="AJ248" s="28"/>
      <c r="AK248" s="28"/>
      <c r="AL248" s="28"/>
      <c r="AM248" s="28"/>
      <c r="AN248" s="28"/>
      <c r="AO248" s="28"/>
      <c r="AP248" s="28"/>
      <c r="AQ248" s="28"/>
      <c r="AR248" s="39"/>
      <c r="AS248" s="28"/>
      <c r="AT248" s="28"/>
      <c r="AU248" s="28"/>
      <c r="AV248" s="484"/>
      <c r="AW248" s="28"/>
      <c r="AX248" s="28"/>
      <c r="AY248" s="621"/>
      <c r="AZ248" s="28"/>
      <c r="BA248" s="28"/>
      <c r="BB248" s="527"/>
      <c r="BC248" s="527"/>
      <c r="BD248" s="527"/>
      <c r="BE248" s="527"/>
      <c r="BF248" s="527"/>
      <c r="BG248" s="527"/>
      <c r="BH248" s="527"/>
      <c r="BI248" s="527"/>
      <c r="BJ248" s="527"/>
      <c r="BK248" s="527"/>
      <c r="BL248" s="527"/>
      <c r="BM248" s="527"/>
      <c r="BN248" s="527"/>
    </row>
    <row r="249" spans="1:66">
      <c r="A249" s="35"/>
      <c r="B249" s="28"/>
      <c r="C249" s="28"/>
      <c r="D249" s="28"/>
      <c r="E249" s="28"/>
      <c r="F249" s="28"/>
      <c r="G249" s="28"/>
      <c r="H249" s="28"/>
      <c r="I249" s="28"/>
      <c r="J249" s="28"/>
      <c r="K249" s="28"/>
      <c r="L249" s="28"/>
      <c r="M249" s="28"/>
      <c r="N249" s="927"/>
      <c r="O249" s="927"/>
      <c r="P249" s="927"/>
      <c r="Q249" s="927"/>
      <c r="R249" s="516"/>
      <c r="S249" s="28"/>
      <c r="T249" s="39"/>
      <c r="U249" s="28"/>
      <c r="V249" s="28"/>
      <c r="W249" s="28"/>
      <c r="X249" s="39"/>
      <c r="Y249" s="39"/>
      <c r="Z249" s="39"/>
      <c r="AA249" s="28"/>
      <c r="AB249" s="28"/>
      <c r="AC249" s="39"/>
      <c r="AD249" s="28"/>
      <c r="AE249" s="28"/>
      <c r="AF249" s="39"/>
      <c r="AG249" s="28"/>
      <c r="AH249" s="28"/>
      <c r="AI249" s="28"/>
      <c r="AJ249" s="28"/>
      <c r="AK249" s="28"/>
      <c r="AL249" s="28"/>
      <c r="AM249" s="28"/>
      <c r="AN249" s="28"/>
      <c r="AO249" s="28"/>
      <c r="AP249" s="28"/>
      <c r="AQ249" s="28"/>
      <c r="AR249" s="39"/>
      <c r="AS249" s="28"/>
      <c r="AT249" s="28"/>
      <c r="AU249" s="28"/>
      <c r="AV249" s="484"/>
      <c r="AW249" s="28"/>
      <c r="AX249" s="28"/>
      <c r="AY249" s="621"/>
      <c r="AZ249" s="28"/>
      <c r="BA249" s="28"/>
      <c r="BB249" s="527"/>
      <c r="BC249" s="527"/>
      <c r="BD249" s="527"/>
      <c r="BE249" s="527"/>
      <c r="BF249" s="527"/>
      <c r="BG249" s="527"/>
      <c r="BH249" s="527"/>
      <c r="BI249" s="527"/>
      <c r="BJ249" s="527"/>
      <c r="BK249" s="527"/>
      <c r="BL249" s="527"/>
      <c r="BM249" s="527"/>
      <c r="BN249" s="527"/>
    </row>
    <row r="250" spans="1:66">
      <c r="A250" s="35"/>
      <c r="B250" s="28"/>
      <c r="C250" s="28"/>
      <c r="D250" s="28"/>
      <c r="E250" s="28"/>
      <c r="F250" s="28"/>
      <c r="G250" s="28"/>
      <c r="H250" s="28"/>
      <c r="I250" s="28"/>
      <c r="J250" s="28"/>
      <c r="K250" s="28"/>
      <c r="L250" s="28"/>
      <c r="M250" s="28"/>
      <c r="N250" s="927"/>
      <c r="O250" s="927"/>
      <c r="P250" s="927"/>
      <c r="Q250" s="927"/>
      <c r="R250" s="516"/>
      <c r="S250" s="28"/>
      <c r="T250" s="39"/>
      <c r="U250" s="28"/>
      <c r="V250" s="28"/>
      <c r="W250" s="28"/>
      <c r="X250" s="39"/>
      <c r="Y250" s="39"/>
      <c r="Z250" s="39"/>
      <c r="AA250" s="28"/>
      <c r="AB250" s="28"/>
      <c r="AC250" s="39"/>
      <c r="AD250" s="28"/>
      <c r="AE250" s="28"/>
      <c r="AF250" s="39"/>
      <c r="AG250" s="28"/>
      <c r="AH250" s="28"/>
      <c r="AI250" s="28"/>
      <c r="AJ250" s="28"/>
      <c r="AK250" s="28"/>
      <c r="AL250" s="28"/>
      <c r="AM250" s="28"/>
      <c r="AN250" s="28"/>
      <c r="AO250" s="28"/>
      <c r="AP250" s="28"/>
      <c r="AQ250" s="28"/>
      <c r="AR250" s="39"/>
      <c r="AS250" s="28"/>
      <c r="AT250" s="28"/>
      <c r="AU250" s="28"/>
      <c r="AV250" s="484"/>
      <c r="AW250" s="28"/>
      <c r="AX250" s="28"/>
      <c r="AY250" s="621"/>
      <c r="AZ250" s="28"/>
      <c r="BA250" s="28"/>
      <c r="BB250" s="527"/>
      <c r="BC250" s="527"/>
      <c r="BD250" s="527"/>
      <c r="BE250" s="527"/>
      <c r="BF250" s="527"/>
      <c r="BG250" s="527"/>
      <c r="BH250" s="527"/>
      <c r="BI250" s="527"/>
      <c r="BJ250" s="527"/>
      <c r="BK250" s="527"/>
      <c r="BL250" s="527"/>
      <c r="BM250" s="527"/>
      <c r="BN250" s="527"/>
    </row>
    <row r="251" spans="1:66">
      <c r="A251" s="35"/>
      <c r="B251" s="28"/>
      <c r="C251" s="28"/>
      <c r="D251" s="28"/>
      <c r="E251" s="28"/>
      <c r="F251" s="28"/>
      <c r="G251" s="28"/>
      <c r="H251" s="28"/>
      <c r="I251" s="28"/>
      <c r="J251" s="28"/>
      <c r="K251" s="28"/>
      <c r="L251" s="28"/>
      <c r="M251" s="28"/>
      <c r="N251" s="927"/>
      <c r="O251" s="927"/>
      <c r="P251" s="927"/>
      <c r="Q251" s="927"/>
      <c r="R251" s="516"/>
      <c r="S251" s="28"/>
      <c r="T251" s="39"/>
      <c r="U251" s="28"/>
      <c r="V251" s="28"/>
      <c r="W251" s="28"/>
      <c r="X251" s="39"/>
      <c r="Y251" s="39"/>
      <c r="Z251" s="39"/>
      <c r="AA251" s="28"/>
      <c r="AB251" s="28"/>
      <c r="AC251" s="39"/>
      <c r="AD251" s="28"/>
      <c r="AE251" s="28"/>
      <c r="AF251" s="39"/>
      <c r="AG251" s="28"/>
      <c r="AH251" s="28"/>
      <c r="AI251" s="28"/>
      <c r="AJ251" s="28"/>
      <c r="AK251" s="28"/>
      <c r="AL251" s="28"/>
      <c r="AM251" s="28"/>
      <c r="AN251" s="28"/>
      <c r="AO251" s="28"/>
      <c r="AP251" s="28"/>
      <c r="AQ251" s="28"/>
      <c r="AR251" s="39"/>
      <c r="AS251" s="28"/>
      <c r="AT251" s="28"/>
      <c r="AU251" s="28"/>
      <c r="AV251" s="484"/>
      <c r="AW251" s="28"/>
      <c r="AX251" s="28"/>
      <c r="AY251" s="621"/>
      <c r="AZ251" s="28"/>
      <c r="BA251" s="28"/>
      <c r="BB251" s="527"/>
      <c r="BC251" s="527"/>
      <c r="BD251" s="527"/>
      <c r="BE251" s="527"/>
      <c r="BF251" s="527"/>
      <c r="BG251" s="527"/>
      <c r="BH251" s="527"/>
      <c r="BI251" s="527"/>
      <c r="BJ251" s="527"/>
      <c r="BK251" s="527"/>
      <c r="BL251" s="527"/>
      <c r="BM251" s="527"/>
      <c r="BN251" s="527"/>
    </row>
    <row r="252" spans="1:66">
      <c r="A252" s="35"/>
      <c r="B252" s="28"/>
      <c r="C252" s="28"/>
      <c r="D252" s="28"/>
      <c r="E252" s="28"/>
      <c r="F252" s="28"/>
      <c r="G252" s="28"/>
      <c r="H252" s="28"/>
      <c r="I252" s="28"/>
      <c r="J252" s="28"/>
      <c r="K252" s="28"/>
      <c r="L252" s="28"/>
      <c r="M252" s="28"/>
      <c r="N252" s="927"/>
      <c r="O252" s="927"/>
      <c r="P252" s="927"/>
      <c r="Q252" s="927"/>
      <c r="R252" s="516"/>
      <c r="S252" s="28"/>
      <c r="T252" s="39"/>
      <c r="U252" s="28"/>
      <c r="V252" s="28"/>
      <c r="W252" s="28"/>
      <c r="X252" s="39"/>
      <c r="Y252" s="39"/>
      <c r="Z252" s="39"/>
      <c r="AA252" s="28"/>
      <c r="AB252" s="28"/>
      <c r="AC252" s="39"/>
      <c r="AD252" s="28"/>
      <c r="AE252" s="28"/>
      <c r="AF252" s="39"/>
      <c r="AG252" s="28"/>
      <c r="AH252" s="28"/>
      <c r="AI252" s="28"/>
      <c r="AJ252" s="28"/>
      <c r="AK252" s="28"/>
      <c r="AL252" s="28"/>
      <c r="AM252" s="28"/>
      <c r="AN252" s="28"/>
      <c r="AO252" s="28"/>
      <c r="AP252" s="28"/>
      <c r="AQ252" s="28"/>
      <c r="AR252" s="39"/>
      <c r="AS252" s="28"/>
      <c r="AT252" s="28"/>
      <c r="AU252" s="28"/>
      <c r="AV252" s="484"/>
      <c r="AW252" s="28"/>
      <c r="AX252" s="28"/>
      <c r="AY252" s="621"/>
      <c r="AZ252" s="28"/>
      <c r="BA252" s="28"/>
      <c r="BB252" s="527"/>
      <c r="BC252" s="527"/>
      <c r="BD252" s="527"/>
      <c r="BE252" s="527"/>
      <c r="BF252" s="527"/>
      <c r="BG252" s="527"/>
      <c r="BH252" s="527"/>
      <c r="BI252" s="527"/>
      <c r="BJ252" s="527"/>
      <c r="BK252" s="527"/>
      <c r="BL252" s="527"/>
      <c r="BM252" s="527"/>
      <c r="BN252" s="527"/>
    </row>
    <row r="253" spans="1:66">
      <c r="A253" s="35"/>
      <c r="B253" s="28"/>
      <c r="C253" s="28"/>
      <c r="D253" s="28"/>
      <c r="E253" s="28"/>
      <c r="F253" s="28"/>
      <c r="G253" s="28"/>
      <c r="H253" s="28"/>
      <c r="I253" s="28"/>
      <c r="J253" s="28"/>
      <c r="K253" s="28"/>
      <c r="L253" s="28"/>
      <c r="M253" s="28"/>
      <c r="N253" s="927"/>
      <c r="O253" s="927"/>
      <c r="P253" s="927"/>
      <c r="Q253" s="927"/>
      <c r="R253" s="516"/>
      <c r="S253" s="28"/>
      <c r="T253" s="39"/>
      <c r="U253" s="28"/>
      <c r="V253" s="28"/>
      <c r="W253" s="28"/>
      <c r="X253" s="39"/>
      <c r="Y253" s="39"/>
      <c r="Z253" s="39"/>
      <c r="AA253" s="28"/>
      <c r="AB253" s="28"/>
      <c r="AC253" s="39"/>
      <c r="AD253" s="28"/>
      <c r="AE253" s="28"/>
      <c r="AF253" s="39"/>
      <c r="AG253" s="28"/>
      <c r="AH253" s="28"/>
      <c r="AI253" s="28"/>
      <c r="AJ253" s="28"/>
      <c r="AK253" s="28"/>
      <c r="AL253" s="28"/>
      <c r="AM253" s="28"/>
      <c r="AN253" s="28"/>
      <c r="AO253" s="28"/>
      <c r="AP253" s="28"/>
      <c r="AQ253" s="28"/>
      <c r="AR253" s="39"/>
      <c r="AS253" s="28"/>
      <c r="AT253" s="28"/>
      <c r="AU253" s="28"/>
      <c r="AV253" s="484"/>
      <c r="AW253" s="28"/>
      <c r="AX253" s="28"/>
      <c r="AY253" s="621"/>
      <c r="AZ253" s="28"/>
      <c r="BA253" s="28"/>
      <c r="BB253" s="527"/>
      <c r="BC253" s="527"/>
      <c r="BD253" s="527"/>
      <c r="BE253" s="527"/>
      <c r="BF253" s="527"/>
      <c r="BG253" s="527"/>
      <c r="BH253" s="527"/>
      <c r="BI253" s="527"/>
      <c r="BJ253" s="527"/>
      <c r="BK253" s="527"/>
      <c r="BL253" s="527"/>
      <c r="BM253" s="527"/>
      <c r="BN253" s="527"/>
    </row>
    <row r="254" spans="1:66">
      <c r="A254" s="35"/>
      <c r="B254" s="28"/>
      <c r="C254" s="28"/>
      <c r="D254" s="28"/>
      <c r="E254" s="28"/>
      <c r="F254" s="28"/>
      <c r="G254" s="28"/>
      <c r="H254" s="28"/>
      <c r="I254" s="28"/>
      <c r="J254" s="28"/>
      <c r="K254" s="28"/>
      <c r="L254" s="28"/>
      <c r="M254" s="28"/>
      <c r="N254" s="927"/>
      <c r="O254" s="927"/>
      <c r="P254" s="927"/>
      <c r="Q254" s="927"/>
      <c r="R254" s="516"/>
      <c r="S254" s="28"/>
      <c r="T254" s="39"/>
      <c r="U254" s="28"/>
      <c r="V254" s="28"/>
      <c r="W254" s="28"/>
      <c r="X254" s="39"/>
      <c r="Y254" s="39"/>
      <c r="Z254" s="39"/>
      <c r="AA254" s="28"/>
      <c r="AB254" s="28"/>
      <c r="AC254" s="39"/>
      <c r="AD254" s="28"/>
      <c r="AE254" s="28"/>
      <c r="AF254" s="39"/>
      <c r="AG254" s="28"/>
      <c r="AH254" s="28"/>
      <c r="AI254" s="28"/>
      <c r="AJ254" s="28"/>
      <c r="AK254" s="28"/>
      <c r="AL254" s="28"/>
      <c r="AM254" s="28"/>
      <c r="AN254" s="28"/>
      <c r="AO254" s="28"/>
      <c r="AP254" s="28"/>
      <c r="AQ254" s="28"/>
      <c r="AR254" s="39"/>
      <c r="AS254" s="28"/>
      <c r="AT254" s="28"/>
      <c r="AU254" s="28"/>
      <c r="AV254" s="484"/>
      <c r="AW254" s="28"/>
      <c r="AX254" s="28"/>
      <c r="AY254" s="621"/>
      <c r="AZ254" s="28"/>
      <c r="BA254" s="28"/>
      <c r="BB254" s="527"/>
      <c r="BC254" s="527"/>
      <c r="BD254" s="527"/>
      <c r="BE254" s="527"/>
      <c r="BF254" s="527"/>
      <c r="BG254" s="527"/>
      <c r="BH254" s="527"/>
      <c r="BI254" s="527"/>
      <c r="BJ254" s="527"/>
      <c r="BK254" s="527"/>
      <c r="BL254" s="527"/>
      <c r="BM254" s="527"/>
      <c r="BN254" s="527"/>
    </row>
    <row r="255" spans="1:66">
      <c r="A255" s="35"/>
      <c r="B255" s="28"/>
      <c r="C255" s="28"/>
      <c r="D255" s="28"/>
      <c r="E255" s="28"/>
      <c r="F255" s="28"/>
      <c r="G255" s="28"/>
      <c r="H255" s="28"/>
      <c r="I255" s="28"/>
      <c r="J255" s="28"/>
      <c r="K255" s="28"/>
      <c r="L255" s="28"/>
      <c r="M255" s="28"/>
      <c r="N255" s="927"/>
      <c r="O255" s="927"/>
      <c r="P255" s="927"/>
      <c r="Q255" s="927"/>
      <c r="R255" s="516"/>
      <c r="S255" s="28"/>
      <c r="T255" s="39"/>
      <c r="U255" s="28"/>
      <c r="V255" s="28"/>
      <c r="W255" s="28"/>
      <c r="X255" s="39"/>
      <c r="Y255" s="39"/>
      <c r="Z255" s="39"/>
      <c r="AA255" s="28"/>
      <c r="AB255" s="28"/>
      <c r="AC255" s="39"/>
      <c r="AD255" s="28"/>
      <c r="AE255" s="28"/>
      <c r="AF255" s="39"/>
      <c r="AG255" s="28"/>
      <c r="AH255" s="28"/>
      <c r="AI255" s="28"/>
      <c r="AJ255" s="28"/>
      <c r="AK255" s="28"/>
      <c r="AL255" s="28"/>
      <c r="AM255" s="28"/>
      <c r="AN255" s="28"/>
      <c r="AO255" s="28"/>
      <c r="AP255" s="28"/>
      <c r="AQ255" s="28"/>
      <c r="AR255" s="39"/>
      <c r="AS255" s="28"/>
      <c r="AT255" s="28"/>
      <c r="AU255" s="28"/>
      <c r="AV255" s="484"/>
      <c r="AW255" s="28"/>
      <c r="AX255" s="28"/>
      <c r="AY255" s="621"/>
      <c r="AZ255" s="28"/>
      <c r="BA255" s="28"/>
      <c r="BB255" s="527"/>
      <c r="BC255" s="527"/>
      <c r="BD255" s="527"/>
      <c r="BE255" s="527"/>
      <c r="BF255" s="527"/>
      <c r="BG255" s="527"/>
      <c r="BH255" s="527"/>
      <c r="BI255" s="527"/>
      <c r="BJ255" s="527"/>
      <c r="BK255" s="527"/>
      <c r="BL255" s="527"/>
      <c r="BM255" s="527"/>
      <c r="BN255" s="527"/>
    </row>
    <row r="256" spans="1:66">
      <c r="A256" s="35"/>
      <c r="B256" s="28"/>
      <c r="C256" s="28"/>
      <c r="D256" s="28"/>
      <c r="E256" s="28"/>
      <c r="F256" s="28"/>
      <c r="G256" s="28"/>
      <c r="H256" s="28"/>
      <c r="I256" s="28"/>
      <c r="J256" s="28"/>
      <c r="K256" s="28"/>
      <c r="L256" s="28"/>
      <c r="M256" s="28"/>
      <c r="N256" s="927"/>
      <c r="O256" s="927"/>
      <c r="P256" s="927"/>
      <c r="Q256" s="927"/>
      <c r="R256" s="516"/>
      <c r="S256" s="28"/>
      <c r="T256" s="39"/>
      <c r="U256" s="28"/>
      <c r="V256" s="28"/>
      <c r="W256" s="28"/>
      <c r="X256" s="39"/>
      <c r="Y256" s="39"/>
      <c r="Z256" s="39"/>
      <c r="AA256" s="28"/>
      <c r="AB256" s="28"/>
      <c r="AC256" s="39"/>
      <c r="AD256" s="28"/>
      <c r="AE256" s="28"/>
      <c r="AF256" s="39"/>
      <c r="AG256" s="28"/>
      <c r="AH256" s="28"/>
      <c r="AI256" s="28"/>
      <c r="AJ256" s="28"/>
      <c r="AK256" s="28"/>
      <c r="AL256" s="28"/>
      <c r="AM256" s="28"/>
      <c r="AN256" s="28"/>
      <c r="AO256" s="28"/>
      <c r="AP256" s="28"/>
      <c r="AQ256" s="28"/>
      <c r="AR256" s="39"/>
      <c r="AS256" s="28"/>
      <c r="AT256" s="28"/>
      <c r="AU256" s="28"/>
      <c r="AV256" s="484"/>
      <c r="AW256" s="28"/>
      <c r="AX256" s="28"/>
      <c r="AY256" s="621"/>
      <c r="AZ256" s="28"/>
      <c r="BA256" s="28"/>
      <c r="BB256" s="527"/>
      <c r="BC256" s="527"/>
      <c r="BD256" s="527"/>
      <c r="BE256" s="527"/>
      <c r="BF256" s="527"/>
      <c r="BG256" s="527"/>
      <c r="BH256" s="527"/>
      <c r="BI256" s="527"/>
      <c r="BJ256" s="527"/>
      <c r="BK256" s="527"/>
      <c r="BL256" s="527"/>
      <c r="BM256" s="527"/>
      <c r="BN256" s="527"/>
    </row>
    <row r="257" spans="1:66">
      <c r="A257" s="35"/>
      <c r="B257" s="28"/>
      <c r="C257" s="28"/>
      <c r="D257" s="28"/>
      <c r="E257" s="28"/>
      <c r="F257" s="28"/>
      <c r="G257" s="28"/>
      <c r="H257" s="28"/>
      <c r="I257" s="28"/>
      <c r="J257" s="28"/>
      <c r="K257" s="28"/>
      <c r="L257" s="28"/>
      <c r="M257" s="28"/>
      <c r="N257" s="927"/>
      <c r="O257" s="927"/>
      <c r="P257" s="927"/>
      <c r="Q257" s="927"/>
      <c r="R257" s="516"/>
      <c r="S257" s="28"/>
      <c r="T257" s="39"/>
      <c r="U257" s="28"/>
      <c r="V257" s="28"/>
      <c r="W257" s="28"/>
      <c r="X257" s="39"/>
      <c r="Y257" s="39"/>
      <c r="Z257" s="39"/>
      <c r="AA257" s="28"/>
      <c r="AB257" s="28"/>
      <c r="AC257" s="39"/>
      <c r="AD257" s="28"/>
      <c r="AE257" s="28"/>
      <c r="AF257" s="39"/>
      <c r="AG257" s="28"/>
      <c r="AH257" s="28"/>
      <c r="AI257" s="28"/>
      <c r="AJ257" s="28"/>
      <c r="AK257" s="28"/>
      <c r="AL257" s="28"/>
      <c r="AM257" s="28"/>
      <c r="AN257" s="28"/>
      <c r="AO257" s="28"/>
      <c r="AP257" s="28"/>
      <c r="AQ257" s="28"/>
      <c r="AR257" s="39"/>
      <c r="AS257" s="28"/>
      <c r="AT257" s="28"/>
      <c r="AU257" s="28"/>
      <c r="AV257" s="484"/>
      <c r="AW257" s="28"/>
      <c r="AX257" s="28"/>
      <c r="AY257" s="621"/>
      <c r="AZ257" s="28"/>
      <c r="BA257" s="28"/>
      <c r="BB257" s="527"/>
      <c r="BC257" s="527"/>
      <c r="BD257" s="527"/>
      <c r="BE257" s="527"/>
      <c r="BF257" s="527"/>
      <c r="BG257" s="527"/>
      <c r="BH257" s="527"/>
      <c r="BI257" s="527"/>
      <c r="BJ257" s="527"/>
      <c r="BK257" s="527"/>
      <c r="BL257" s="527"/>
      <c r="BM257" s="527"/>
      <c r="BN257" s="527"/>
    </row>
    <row r="258" spans="1:66">
      <c r="A258" s="35"/>
      <c r="B258" s="28"/>
      <c r="C258" s="28"/>
      <c r="D258" s="28"/>
      <c r="E258" s="28"/>
      <c r="F258" s="28"/>
      <c r="G258" s="28"/>
      <c r="H258" s="28"/>
      <c r="I258" s="28"/>
      <c r="J258" s="28"/>
      <c r="K258" s="28"/>
      <c r="L258" s="28"/>
      <c r="M258" s="28"/>
      <c r="N258" s="927"/>
      <c r="O258" s="927"/>
      <c r="P258" s="927"/>
      <c r="Q258" s="927"/>
      <c r="R258" s="516"/>
      <c r="S258" s="28"/>
      <c r="T258" s="39"/>
      <c r="U258" s="28"/>
      <c r="V258" s="28"/>
      <c r="W258" s="28"/>
      <c r="X258" s="39"/>
      <c r="Y258" s="39"/>
      <c r="Z258" s="39"/>
      <c r="AA258" s="28"/>
      <c r="AB258" s="28"/>
      <c r="AC258" s="39"/>
      <c r="AD258" s="28"/>
      <c r="AE258" s="28"/>
      <c r="AF258" s="39"/>
      <c r="AG258" s="28"/>
      <c r="AH258" s="28"/>
      <c r="AI258" s="28"/>
      <c r="AJ258" s="28"/>
      <c r="AK258" s="28"/>
      <c r="AL258" s="28"/>
      <c r="AM258" s="28"/>
      <c r="AN258" s="28"/>
      <c r="AO258" s="28"/>
      <c r="AP258" s="28"/>
      <c r="AQ258" s="28"/>
      <c r="AR258" s="39"/>
      <c r="AS258" s="28"/>
      <c r="AT258" s="28"/>
      <c r="AU258" s="28"/>
      <c r="AV258" s="484"/>
      <c r="AW258" s="28"/>
      <c r="AX258" s="28"/>
      <c r="AY258" s="621"/>
      <c r="AZ258" s="28"/>
      <c r="BA258" s="28"/>
      <c r="BB258" s="527"/>
      <c r="BC258" s="527"/>
      <c r="BD258" s="527"/>
      <c r="BE258" s="527"/>
      <c r="BF258" s="527"/>
      <c r="BG258" s="527"/>
      <c r="BH258" s="527"/>
      <c r="BI258" s="527"/>
      <c r="BJ258" s="527"/>
      <c r="BK258" s="527"/>
      <c r="BL258" s="527"/>
      <c r="BM258" s="527"/>
      <c r="BN258" s="527"/>
    </row>
    <row r="259" spans="1:66">
      <c r="A259" s="35"/>
      <c r="B259" s="28"/>
      <c r="C259" s="28"/>
      <c r="D259" s="28"/>
      <c r="E259" s="28"/>
      <c r="F259" s="28"/>
      <c r="G259" s="28"/>
      <c r="H259" s="28"/>
      <c r="I259" s="28"/>
      <c r="J259" s="28"/>
      <c r="K259" s="28"/>
      <c r="L259" s="28"/>
      <c r="M259" s="28"/>
      <c r="N259" s="927"/>
      <c r="O259" s="927"/>
      <c r="P259" s="927"/>
      <c r="Q259" s="927"/>
      <c r="R259" s="516"/>
      <c r="S259" s="28"/>
      <c r="T259" s="39"/>
      <c r="U259" s="28"/>
      <c r="V259" s="28"/>
      <c r="W259" s="28"/>
      <c r="X259" s="39"/>
      <c r="Y259" s="39"/>
      <c r="Z259" s="39"/>
      <c r="AA259" s="28"/>
      <c r="AB259" s="28"/>
      <c r="AC259" s="39"/>
      <c r="AD259" s="28"/>
      <c r="AE259" s="28"/>
      <c r="AF259" s="39"/>
      <c r="AG259" s="28"/>
      <c r="AH259" s="28"/>
      <c r="AI259" s="28"/>
      <c r="AJ259" s="28"/>
      <c r="AK259" s="28"/>
      <c r="AL259" s="28"/>
      <c r="AM259" s="28"/>
      <c r="AN259" s="28"/>
      <c r="AO259" s="28"/>
      <c r="AP259" s="28"/>
      <c r="AQ259" s="28"/>
      <c r="AR259" s="39"/>
      <c r="AS259" s="28"/>
      <c r="AT259" s="28"/>
      <c r="AU259" s="28"/>
      <c r="AV259" s="484"/>
      <c r="AW259" s="28"/>
      <c r="AX259" s="28"/>
      <c r="AY259" s="621"/>
      <c r="AZ259" s="28"/>
      <c r="BA259" s="28"/>
      <c r="BB259" s="527"/>
      <c r="BC259" s="527"/>
      <c r="BD259" s="527"/>
      <c r="BE259" s="527"/>
      <c r="BF259" s="527"/>
      <c r="BG259" s="527"/>
      <c r="BH259" s="527"/>
      <c r="BI259" s="527"/>
      <c r="BJ259" s="527"/>
      <c r="BK259" s="527"/>
      <c r="BL259" s="527"/>
      <c r="BM259" s="527"/>
      <c r="BN259" s="527"/>
    </row>
    <row r="260" spans="1:66">
      <c r="A260" s="35"/>
      <c r="B260" s="28"/>
      <c r="C260" s="28"/>
      <c r="D260" s="28"/>
      <c r="E260" s="28"/>
      <c r="F260" s="28"/>
      <c r="G260" s="28"/>
      <c r="H260" s="28"/>
      <c r="I260" s="28"/>
      <c r="J260" s="28"/>
      <c r="K260" s="28"/>
      <c r="L260" s="28"/>
      <c r="M260" s="28"/>
      <c r="N260" s="927"/>
      <c r="O260" s="927"/>
      <c r="P260" s="927"/>
      <c r="Q260" s="927"/>
      <c r="R260" s="516"/>
      <c r="S260" s="28"/>
      <c r="T260" s="39"/>
      <c r="U260" s="28"/>
      <c r="V260" s="28"/>
      <c r="W260" s="28"/>
      <c r="X260" s="39"/>
      <c r="Y260" s="39"/>
      <c r="Z260" s="39"/>
      <c r="AA260" s="28"/>
      <c r="AB260" s="28"/>
      <c r="AC260" s="39"/>
      <c r="AD260" s="28"/>
      <c r="AE260" s="28"/>
      <c r="AF260" s="39"/>
      <c r="AG260" s="28"/>
      <c r="AH260" s="28"/>
      <c r="AI260" s="28"/>
      <c r="AJ260" s="28"/>
      <c r="AK260" s="28"/>
      <c r="AL260" s="28"/>
      <c r="AM260" s="28"/>
      <c r="AN260" s="28"/>
      <c r="AO260" s="28"/>
      <c r="AP260" s="28"/>
      <c r="AQ260" s="28"/>
      <c r="AR260" s="39"/>
      <c r="AS260" s="28"/>
      <c r="AT260" s="28"/>
      <c r="AU260" s="28"/>
      <c r="AV260" s="484"/>
      <c r="AW260" s="28"/>
      <c r="AX260" s="28"/>
      <c r="AY260" s="621"/>
      <c r="AZ260" s="28"/>
      <c r="BA260" s="28"/>
      <c r="BB260" s="527"/>
      <c r="BC260" s="527"/>
      <c r="BD260" s="527"/>
      <c r="BE260" s="527"/>
      <c r="BF260" s="527"/>
      <c r="BG260" s="527"/>
      <c r="BH260" s="527"/>
      <c r="BI260" s="527"/>
      <c r="BJ260" s="527"/>
      <c r="BK260" s="527"/>
      <c r="BL260" s="527"/>
      <c r="BM260" s="527"/>
      <c r="BN260" s="527"/>
    </row>
    <row r="261" spans="1:66">
      <c r="A261" s="35"/>
      <c r="B261" s="28"/>
      <c r="C261" s="28"/>
      <c r="D261" s="28"/>
      <c r="E261" s="28"/>
      <c r="F261" s="28"/>
      <c r="G261" s="28"/>
      <c r="H261" s="28"/>
      <c r="I261" s="28"/>
      <c r="J261" s="28"/>
      <c r="K261" s="28"/>
      <c r="L261" s="28"/>
      <c r="M261" s="28"/>
      <c r="N261" s="927"/>
      <c r="O261" s="927"/>
      <c r="P261" s="927"/>
      <c r="Q261" s="927"/>
      <c r="R261" s="516"/>
      <c r="S261" s="28"/>
      <c r="T261" s="39"/>
      <c r="U261" s="28"/>
      <c r="V261" s="28"/>
      <c r="W261" s="28"/>
      <c r="X261" s="39"/>
      <c r="Y261" s="39"/>
      <c r="Z261" s="39"/>
      <c r="AA261" s="28"/>
      <c r="AB261" s="28"/>
      <c r="AC261" s="39"/>
      <c r="AD261" s="28"/>
      <c r="AE261" s="28"/>
      <c r="AF261" s="39"/>
      <c r="AG261" s="28"/>
      <c r="AH261" s="28"/>
      <c r="AI261" s="28"/>
      <c r="AJ261" s="28"/>
      <c r="AK261" s="28"/>
      <c r="AL261" s="28"/>
      <c r="AM261" s="28"/>
      <c r="AN261" s="28"/>
      <c r="AO261" s="28"/>
      <c r="AP261" s="28"/>
      <c r="AQ261" s="28"/>
      <c r="AR261" s="39"/>
      <c r="AS261" s="28"/>
      <c r="AT261" s="28"/>
      <c r="AU261" s="28"/>
      <c r="AV261" s="484"/>
      <c r="AW261" s="28"/>
      <c r="AX261" s="28"/>
      <c r="AY261" s="621"/>
      <c r="AZ261" s="28"/>
      <c r="BA261" s="28"/>
      <c r="BB261" s="527"/>
      <c r="BC261" s="527"/>
      <c r="BD261" s="527"/>
      <c r="BE261" s="527"/>
      <c r="BF261" s="527"/>
      <c r="BG261" s="527"/>
      <c r="BH261" s="527"/>
      <c r="BI261" s="527"/>
      <c r="BJ261" s="527"/>
      <c r="BK261" s="527"/>
      <c r="BL261" s="527"/>
      <c r="BM261" s="527"/>
      <c r="BN261" s="527"/>
    </row>
    <row r="262" spans="1:66">
      <c r="A262" s="35"/>
      <c r="B262" s="28"/>
      <c r="C262" s="28"/>
      <c r="D262" s="28"/>
      <c r="E262" s="28"/>
      <c r="F262" s="28"/>
      <c r="G262" s="28"/>
      <c r="H262" s="28"/>
      <c r="I262" s="28"/>
      <c r="J262" s="28"/>
      <c r="K262" s="28"/>
      <c r="L262" s="28"/>
      <c r="M262" s="28"/>
      <c r="N262" s="927"/>
      <c r="O262" s="927"/>
      <c r="P262" s="927"/>
      <c r="Q262" s="927"/>
      <c r="R262" s="516"/>
      <c r="S262" s="28"/>
      <c r="T262" s="39"/>
      <c r="U262" s="28"/>
      <c r="V262" s="28"/>
      <c r="W262" s="28"/>
      <c r="X262" s="39"/>
      <c r="Y262" s="39"/>
      <c r="Z262" s="39"/>
      <c r="AA262" s="28"/>
      <c r="AB262" s="28"/>
      <c r="AC262" s="39"/>
      <c r="AD262" s="28"/>
      <c r="AE262" s="28"/>
      <c r="AF262" s="39"/>
      <c r="AG262" s="28"/>
      <c r="AH262" s="28"/>
      <c r="AI262" s="28"/>
      <c r="AJ262" s="28"/>
      <c r="AK262" s="28"/>
      <c r="AL262" s="28"/>
      <c r="AM262" s="28"/>
      <c r="AN262" s="28"/>
      <c r="AO262" s="28"/>
      <c r="AP262" s="28"/>
      <c r="AQ262" s="28"/>
      <c r="AR262" s="39"/>
      <c r="AS262" s="28"/>
      <c r="AT262" s="28"/>
      <c r="AU262" s="28"/>
      <c r="AV262" s="484"/>
      <c r="AW262" s="28"/>
      <c r="AX262" s="28"/>
      <c r="AY262" s="621"/>
      <c r="AZ262" s="28"/>
      <c r="BA262" s="28"/>
      <c r="BB262" s="527"/>
      <c r="BC262" s="527"/>
      <c r="BD262" s="527"/>
      <c r="BE262" s="527"/>
      <c r="BF262" s="527"/>
      <c r="BG262" s="527"/>
      <c r="BH262" s="527"/>
      <c r="BI262" s="527"/>
      <c r="BJ262" s="527"/>
      <c r="BK262" s="527"/>
      <c r="BL262" s="527"/>
      <c r="BM262" s="527"/>
      <c r="BN262" s="527"/>
    </row>
    <row r="263" spans="1:66">
      <c r="A263" s="35"/>
      <c r="B263" s="28"/>
      <c r="C263" s="28"/>
      <c r="D263" s="28"/>
      <c r="E263" s="28"/>
      <c r="F263" s="28"/>
      <c r="G263" s="28"/>
      <c r="H263" s="28"/>
      <c r="I263" s="28"/>
      <c r="J263" s="28"/>
      <c r="K263" s="28"/>
      <c r="L263" s="28"/>
      <c r="M263" s="28"/>
      <c r="N263" s="927"/>
      <c r="O263" s="927"/>
      <c r="P263" s="927"/>
      <c r="Q263" s="927"/>
      <c r="R263" s="516"/>
      <c r="S263" s="28"/>
      <c r="T263" s="39"/>
      <c r="U263" s="28"/>
      <c r="V263" s="28"/>
      <c r="W263" s="28"/>
      <c r="X263" s="39"/>
      <c r="Y263" s="39"/>
      <c r="Z263" s="39"/>
      <c r="AA263" s="28"/>
      <c r="AB263" s="28"/>
      <c r="AC263" s="39"/>
      <c r="AD263" s="28"/>
      <c r="AE263" s="28"/>
      <c r="AF263" s="39"/>
      <c r="AG263" s="28"/>
      <c r="AH263" s="28"/>
      <c r="AI263" s="28"/>
      <c r="AJ263" s="28"/>
      <c r="AK263" s="28"/>
      <c r="AL263" s="28"/>
      <c r="AM263" s="28"/>
      <c r="AN263" s="28"/>
      <c r="AO263" s="28"/>
      <c r="AP263" s="28"/>
      <c r="AQ263" s="28"/>
      <c r="AR263" s="39"/>
      <c r="AS263" s="28"/>
      <c r="AT263" s="28"/>
      <c r="AU263" s="28"/>
      <c r="AV263" s="484"/>
      <c r="AW263" s="28"/>
      <c r="AX263" s="28"/>
      <c r="AY263" s="621"/>
      <c r="AZ263" s="28"/>
      <c r="BA263" s="28"/>
      <c r="BB263" s="527"/>
      <c r="BC263" s="527"/>
      <c r="BD263" s="527"/>
      <c r="BE263" s="527"/>
      <c r="BF263" s="527"/>
      <c r="BG263" s="527"/>
      <c r="BH263" s="527"/>
      <c r="BI263" s="527"/>
      <c r="BJ263" s="527"/>
      <c r="BK263" s="527"/>
      <c r="BL263" s="527"/>
      <c r="BM263" s="527"/>
      <c r="BN263" s="527"/>
    </row>
    <row r="264" spans="1:66">
      <c r="A264" s="35"/>
      <c r="B264" s="28"/>
      <c r="C264" s="28"/>
      <c r="D264" s="28"/>
      <c r="E264" s="28"/>
      <c r="F264" s="28"/>
      <c r="G264" s="28"/>
      <c r="H264" s="28"/>
      <c r="I264" s="28"/>
      <c r="J264" s="28"/>
      <c r="K264" s="28"/>
      <c r="L264" s="28"/>
      <c r="M264" s="28"/>
      <c r="N264" s="927"/>
      <c r="O264" s="927"/>
      <c r="P264" s="927"/>
      <c r="Q264" s="927"/>
      <c r="R264" s="516"/>
      <c r="S264" s="28"/>
      <c r="T264" s="39"/>
      <c r="U264" s="28"/>
      <c r="V264" s="28"/>
      <c r="W264" s="28"/>
      <c r="X264" s="39"/>
      <c r="Y264" s="39"/>
      <c r="Z264" s="39"/>
      <c r="AA264" s="28"/>
      <c r="AB264" s="28"/>
      <c r="AC264" s="39"/>
      <c r="AD264" s="28"/>
      <c r="AE264" s="28"/>
      <c r="AF264" s="39"/>
      <c r="AG264" s="28"/>
      <c r="AH264" s="28"/>
      <c r="AI264" s="28"/>
      <c r="AJ264" s="28"/>
      <c r="AK264" s="28"/>
      <c r="AL264" s="28"/>
      <c r="AM264" s="28"/>
      <c r="AN264" s="28"/>
      <c r="AO264" s="28"/>
      <c r="AP264" s="28"/>
      <c r="AQ264" s="28"/>
      <c r="AR264" s="39"/>
      <c r="AS264" s="28"/>
      <c r="AT264" s="28"/>
      <c r="AU264" s="28"/>
      <c r="AV264" s="484"/>
      <c r="AW264" s="28"/>
      <c r="AX264" s="28"/>
      <c r="AY264" s="621"/>
      <c r="AZ264" s="28"/>
      <c r="BA264" s="28"/>
      <c r="BB264" s="527"/>
      <c r="BC264" s="527"/>
      <c r="BD264" s="527"/>
      <c r="BE264" s="527"/>
      <c r="BF264" s="527"/>
      <c r="BG264" s="527"/>
      <c r="BH264" s="527"/>
      <c r="BI264" s="527"/>
      <c r="BJ264" s="527"/>
      <c r="BK264" s="527"/>
      <c r="BL264" s="527"/>
      <c r="BM264" s="527"/>
      <c r="BN264" s="527"/>
    </row>
    <row r="265" spans="1:66">
      <c r="A265" s="35"/>
      <c r="B265" s="28"/>
      <c r="C265" s="28"/>
      <c r="D265" s="28"/>
      <c r="E265" s="28"/>
      <c r="F265" s="28"/>
      <c r="G265" s="28"/>
      <c r="H265" s="28"/>
      <c r="I265" s="28"/>
      <c r="J265" s="28"/>
      <c r="K265" s="28"/>
      <c r="L265" s="28"/>
      <c r="M265" s="28"/>
      <c r="N265" s="927"/>
      <c r="O265" s="927"/>
      <c r="P265" s="927"/>
      <c r="Q265" s="927"/>
      <c r="R265" s="516"/>
      <c r="S265" s="28"/>
      <c r="T265" s="39"/>
      <c r="U265" s="28"/>
      <c r="V265" s="28"/>
      <c r="W265" s="28"/>
      <c r="X265" s="39"/>
      <c r="Y265" s="39"/>
      <c r="Z265" s="39"/>
      <c r="AA265" s="28"/>
      <c r="AB265" s="28"/>
      <c r="AC265" s="39"/>
      <c r="AD265" s="28"/>
      <c r="AE265" s="28"/>
      <c r="AF265" s="39"/>
      <c r="AG265" s="28"/>
      <c r="AH265" s="28"/>
      <c r="AI265" s="28"/>
      <c r="AJ265" s="28"/>
      <c r="AK265" s="28"/>
      <c r="AL265" s="28"/>
      <c r="AM265" s="28"/>
      <c r="AN265" s="28"/>
      <c r="AO265" s="28"/>
      <c r="AP265" s="28"/>
      <c r="AQ265" s="28"/>
      <c r="AR265" s="39"/>
      <c r="AS265" s="28"/>
      <c r="AT265" s="28"/>
      <c r="AU265" s="28"/>
      <c r="AV265" s="484"/>
      <c r="AW265" s="28"/>
      <c r="AX265" s="28"/>
      <c r="AY265" s="621"/>
      <c r="AZ265" s="28"/>
      <c r="BA265" s="28"/>
      <c r="BB265" s="527"/>
      <c r="BC265" s="527"/>
      <c r="BD265" s="527"/>
      <c r="BE265" s="527"/>
      <c r="BF265" s="527"/>
      <c r="BG265" s="527"/>
      <c r="BH265" s="527"/>
      <c r="BI265" s="527"/>
      <c r="BJ265" s="527"/>
      <c r="BK265" s="527"/>
      <c r="BL265" s="527"/>
      <c r="BM265" s="527"/>
      <c r="BN265" s="527"/>
    </row>
    <row r="266" spans="1:66">
      <c r="A266" s="35"/>
      <c r="B266" s="28"/>
      <c r="C266" s="28"/>
      <c r="D266" s="28"/>
      <c r="E266" s="28"/>
      <c r="F266" s="28"/>
      <c r="G266" s="28"/>
      <c r="H266" s="28"/>
      <c r="I266" s="28"/>
      <c r="J266" s="28"/>
      <c r="K266" s="28"/>
      <c r="L266" s="28"/>
      <c r="M266" s="28"/>
      <c r="N266" s="927"/>
      <c r="O266" s="927"/>
      <c r="P266" s="927"/>
      <c r="Q266" s="927"/>
      <c r="R266" s="516"/>
      <c r="S266" s="28"/>
      <c r="T266" s="39"/>
      <c r="U266" s="28"/>
      <c r="V266" s="28"/>
      <c r="W266" s="28"/>
      <c r="X266" s="39"/>
      <c r="Y266" s="39"/>
      <c r="Z266" s="39"/>
      <c r="AA266" s="28"/>
      <c r="AB266" s="28"/>
      <c r="AC266" s="39"/>
      <c r="AD266" s="28"/>
      <c r="AE266" s="28"/>
      <c r="AF266" s="39"/>
      <c r="AG266" s="28"/>
      <c r="AH266" s="28"/>
      <c r="AI266" s="28"/>
      <c r="AJ266" s="28"/>
      <c r="AK266" s="28"/>
      <c r="AL266" s="28"/>
      <c r="AM266" s="28"/>
      <c r="AN266" s="28"/>
      <c r="AO266" s="28"/>
      <c r="AP266" s="28"/>
      <c r="AQ266" s="28"/>
      <c r="AR266" s="39"/>
      <c r="AS266" s="28"/>
      <c r="AT266" s="28"/>
      <c r="AU266" s="28"/>
      <c r="AV266" s="484"/>
      <c r="AW266" s="28"/>
      <c r="AX266" s="28"/>
      <c r="AY266" s="621"/>
      <c r="AZ266" s="28"/>
      <c r="BA266" s="28"/>
      <c r="BB266" s="527"/>
      <c r="BC266" s="527"/>
      <c r="BD266" s="527"/>
      <c r="BE266" s="527"/>
      <c r="BF266" s="527"/>
      <c r="BG266" s="527"/>
      <c r="BH266" s="527"/>
      <c r="BI266" s="527"/>
      <c r="BJ266" s="527"/>
      <c r="BK266" s="527"/>
      <c r="BL266" s="527"/>
      <c r="BM266" s="527"/>
      <c r="BN266" s="527"/>
    </row>
    <row r="267" spans="1:66">
      <c r="A267" s="35"/>
      <c r="B267" s="28"/>
      <c r="C267" s="28"/>
      <c r="D267" s="28"/>
      <c r="E267" s="28"/>
      <c r="F267" s="28"/>
      <c r="G267" s="28"/>
      <c r="H267" s="28"/>
      <c r="I267" s="28"/>
      <c r="J267" s="28"/>
      <c r="K267" s="28"/>
      <c r="L267" s="28"/>
      <c r="M267" s="28"/>
      <c r="N267" s="927"/>
      <c r="O267" s="927"/>
      <c r="P267" s="927"/>
      <c r="Q267" s="927"/>
      <c r="R267" s="516"/>
      <c r="S267" s="28"/>
      <c r="T267" s="39"/>
      <c r="U267" s="28"/>
      <c r="V267" s="28"/>
      <c r="W267" s="28"/>
      <c r="X267" s="39"/>
      <c r="Y267" s="39"/>
      <c r="Z267" s="39"/>
      <c r="AA267" s="28"/>
      <c r="AB267" s="28"/>
      <c r="AC267" s="39"/>
      <c r="AD267" s="28"/>
      <c r="AE267" s="28"/>
      <c r="AF267" s="39"/>
      <c r="AG267" s="28"/>
      <c r="AH267" s="28"/>
      <c r="AI267" s="28"/>
      <c r="AJ267" s="28"/>
      <c r="AK267" s="28"/>
      <c r="AL267" s="28"/>
      <c r="AM267" s="28"/>
      <c r="AN267" s="28"/>
      <c r="AO267" s="28"/>
      <c r="AP267" s="28"/>
      <c r="AQ267" s="28"/>
      <c r="AR267" s="39"/>
      <c r="AS267" s="28"/>
      <c r="AT267" s="28"/>
      <c r="AU267" s="28"/>
      <c r="AV267" s="484"/>
      <c r="AW267" s="28"/>
      <c r="AX267" s="28"/>
      <c r="AY267" s="621"/>
      <c r="AZ267" s="28"/>
      <c r="BA267" s="28"/>
      <c r="BB267" s="527"/>
      <c r="BC267" s="527"/>
      <c r="BD267" s="527"/>
      <c r="BE267" s="527"/>
      <c r="BF267" s="527"/>
      <c r="BG267" s="527"/>
      <c r="BH267" s="527"/>
      <c r="BI267" s="527"/>
      <c r="BJ267" s="527"/>
      <c r="BK267" s="527"/>
      <c r="BL267" s="527"/>
      <c r="BM267" s="527"/>
      <c r="BN267" s="527"/>
    </row>
    <row r="268" spans="1:66">
      <c r="A268" s="35"/>
      <c r="B268" s="28"/>
      <c r="C268" s="28"/>
      <c r="D268" s="28"/>
      <c r="E268" s="28"/>
      <c r="F268" s="28"/>
      <c r="G268" s="28"/>
      <c r="H268" s="28"/>
      <c r="I268" s="28"/>
      <c r="J268" s="28"/>
      <c r="K268" s="28"/>
      <c r="L268" s="28"/>
      <c r="M268" s="28"/>
      <c r="N268" s="927"/>
      <c r="O268" s="927"/>
      <c r="P268" s="927"/>
      <c r="Q268" s="927"/>
      <c r="R268" s="516"/>
      <c r="S268" s="28"/>
      <c r="T268" s="39"/>
      <c r="U268" s="28"/>
      <c r="V268" s="28"/>
      <c r="W268" s="28"/>
      <c r="X268" s="39"/>
      <c r="Y268" s="39"/>
      <c r="Z268" s="39"/>
      <c r="AA268" s="28"/>
      <c r="AB268" s="28"/>
      <c r="AC268" s="39"/>
      <c r="AD268" s="28"/>
      <c r="AE268" s="28"/>
      <c r="AF268" s="39"/>
      <c r="AG268" s="28"/>
      <c r="AH268" s="28"/>
      <c r="AI268" s="28"/>
      <c r="AJ268" s="28"/>
      <c r="AK268" s="28"/>
      <c r="AL268" s="28"/>
      <c r="AM268" s="28"/>
      <c r="AN268" s="28"/>
      <c r="AO268" s="28"/>
      <c r="AP268" s="28"/>
      <c r="AQ268" s="28"/>
      <c r="AR268" s="39"/>
      <c r="AS268" s="28"/>
      <c r="AT268" s="28"/>
      <c r="AU268" s="28"/>
      <c r="AV268" s="484"/>
      <c r="AW268" s="28"/>
      <c r="AX268" s="28"/>
      <c r="AY268" s="621"/>
      <c r="AZ268" s="28"/>
      <c r="BA268" s="28"/>
      <c r="BB268" s="527"/>
      <c r="BC268" s="527"/>
      <c r="BD268" s="527"/>
      <c r="BE268" s="527"/>
      <c r="BF268" s="527"/>
      <c r="BG268" s="527"/>
      <c r="BH268" s="527"/>
      <c r="BI268" s="527"/>
      <c r="BJ268" s="527"/>
      <c r="BK268" s="527"/>
      <c r="BL268" s="527"/>
      <c r="BM268" s="527"/>
      <c r="BN268" s="527"/>
    </row>
    <row r="269" spans="1:66">
      <c r="A269" s="35"/>
      <c r="B269" s="28"/>
      <c r="C269" s="28"/>
      <c r="D269" s="28"/>
      <c r="E269" s="28"/>
      <c r="F269" s="28"/>
      <c r="G269" s="28"/>
      <c r="H269" s="28"/>
      <c r="I269" s="28"/>
      <c r="J269" s="28"/>
      <c r="K269" s="28"/>
      <c r="L269" s="28"/>
      <c r="M269" s="28"/>
      <c r="N269" s="927"/>
      <c r="O269" s="927"/>
      <c r="P269" s="927"/>
      <c r="Q269" s="927"/>
      <c r="R269" s="516"/>
      <c r="S269" s="28"/>
      <c r="T269" s="39"/>
      <c r="U269" s="28"/>
      <c r="V269" s="28"/>
      <c r="W269" s="28"/>
      <c r="X269" s="39"/>
      <c r="Y269" s="39"/>
      <c r="Z269" s="39"/>
      <c r="AA269" s="28"/>
      <c r="AB269" s="28"/>
      <c r="AC269" s="39"/>
      <c r="AD269" s="28"/>
      <c r="AE269" s="28"/>
      <c r="AF269" s="39"/>
      <c r="AG269" s="28"/>
      <c r="AH269" s="28"/>
      <c r="AI269" s="28"/>
      <c r="AJ269" s="28"/>
      <c r="AK269" s="28"/>
      <c r="AL269" s="28"/>
      <c r="AM269" s="28"/>
      <c r="AN269" s="28"/>
      <c r="AO269" s="28"/>
      <c r="AP269" s="28"/>
      <c r="AQ269" s="28"/>
      <c r="AR269" s="39"/>
      <c r="AS269" s="28"/>
      <c r="AT269" s="28"/>
      <c r="AU269" s="28"/>
      <c r="AV269" s="484"/>
      <c r="AW269" s="28"/>
      <c r="AX269" s="28"/>
      <c r="AY269" s="621"/>
      <c r="AZ269" s="28"/>
      <c r="BA269" s="28"/>
      <c r="BB269" s="527"/>
      <c r="BC269" s="527"/>
      <c r="BD269" s="527"/>
      <c r="BE269" s="527"/>
      <c r="BF269" s="527"/>
      <c r="BG269" s="527"/>
      <c r="BH269" s="527"/>
      <c r="BI269" s="527"/>
      <c r="BJ269" s="527"/>
      <c r="BK269" s="527"/>
      <c r="BL269" s="527"/>
      <c r="BM269" s="527"/>
      <c r="BN269" s="527"/>
    </row>
    <row r="270" spans="1:66">
      <c r="A270" s="35"/>
      <c r="B270" s="28"/>
      <c r="C270" s="28"/>
      <c r="D270" s="28"/>
      <c r="E270" s="28"/>
      <c r="F270" s="28"/>
      <c r="G270" s="28"/>
      <c r="H270" s="28"/>
      <c r="I270" s="28"/>
      <c r="J270" s="28"/>
      <c r="K270" s="28"/>
      <c r="L270" s="28"/>
      <c r="M270" s="28"/>
      <c r="N270" s="927"/>
      <c r="O270" s="927"/>
      <c r="P270" s="927"/>
      <c r="Q270" s="927"/>
      <c r="R270" s="516"/>
      <c r="S270" s="28"/>
      <c r="T270" s="39"/>
      <c r="U270" s="28"/>
      <c r="V270" s="28"/>
      <c r="W270" s="28"/>
      <c r="X270" s="39"/>
      <c r="Y270" s="39"/>
      <c r="Z270" s="39"/>
      <c r="AA270" s="28"/>
      <c r="AB270" s="28"/>
      <c r="AC270" s="39"/>
      <c r="AD270" s="28"/>
      <c r="AE270" s="28"/>
      <c r="AF270" s="39"/>
      <c r="AG270" s="28"/>
      <c r="AH270" s="28"/>
      <c r="AI270" s="28"/>
      <c r="AJ270" s="28"/>
      <c r="AK270" s="28"/>
      <c r="AL270" s="28"/>
      <c r="AM270" s="28"/>
      <c r="AN270" s="28"/>
      <c r="AO270" s="28"/>
      <c r="AP270" s="28"/>
      <c r="AQ270" s="28"/>
      <c r="AR270" s="39"/>
      <c r="AS270" s="28"/>
      <c r="AT270" s="28"/>
      <c r="AU270" s="28"/>
      <c r="AV270" s="484"/>
      <c r="AW270" s="28"/>
      <c r="AX270" s="28"/>
      <c r="AY270" s="621"/>
      <c r="AZ270" s="28"/>
      <c r="BA270" s="28"/>
      <c r="BB270" s="527"/>
      <c r="BC270" s="527"/>
      <c r="BD270" s="527"/>
      <c r="BE270" s="527"/>
      <c r="BF270" s="527"/>
      <c r="BG270" s="527"/>
      <c r="BH270" s="527"/>
      <c r="BI270" s="527"/>
      <c r="BJ270" s="527"/>
      <c r="BK270" s="527"/>
      <c r="BL270" s="527"/>
      <c r="BM270" s="527"/>
      <c r="BN270" s="527"/>
    </row>
    <row r="271" spans="1:66">
      <c r="A271" s="35"/>
      <c r="B271" s="28"/>
      <c r="C271" s="28"/>
      <c r="D271" s="28"/>
      <c r="E271" s="28"/>
      <c r="F271" s="28"/>
      <c r="G271" s="28"/>
      <c r="H271" s="28"/>
      <c r="I271" s="28"/>
      <c r="J271" s="28"/>
      <c r="K271" s="28"/>
      <c r="L271" s="28"/>
      <c r="M271" s="28"/>
      <c r="N271" s="927"/>
      <c r="O271" s="927"/>
      <c r="P271" s="927"/>
      <c r="Q271" s="927"/>
      <c r="R271" s="516"/>
      <c r="S271" s="28"/>
      <c r="T271" s="39"/>
      <c r="U271" s="28"/>
      <c r="V271" s="28"/>
      <c r="W271" s="28"/>
      <c r="X271" s="39"/>
      <c r="Y271" s="39"/>
      <c r="Z271" s="39"/>
      <c r="AA271" s="28"/>
      <c r="AB271" s="28"/>
      <c r="AC271" s="39"/>
      <c r="AD271" s="28"/>
      <c r="AE271" s="28"/>
      <c r="AF271" s="39"/>
      <c r="AG271" s="28"/>
      <c r="AH271" s="28"/>
      <c r="AI271" s="28"/>
      <c r="AJ271" s="28"/>
      <c r="AK271" s="28"/>
      <c r="AL271" s="28"/>
      <c r="AM271" s="28"/>
      <c r="AN271" s="28"/>
      <c r="AO271" s="28"/>
      <c r="AP271" s="28"/>
      <c r="AQ271" s="28"/>
      <c r="AR271" s="39"/>
      <c r="AS271" s="28"/>
      <c r="AT271" s="28"/>
      <c r="AU271" s="28"/>
      <c r="AV271" s="484"/>
      <c r="AW271" s="28"/>
      <c r="AX271" s="28"/>
      <c r="AY271" s="621"/>
      <c r="AZ271" s="28"/>
      <c r="BA271" s="28"/>
      <c r="BB271" s="527"/>
      <c r="BC271" s="527"/>
      <c r="BD271" s="527"/>
      <c r="BE271" s="527"/>
      <c r="BF271" s="527"/>
      <c r="BG271" s="527"/>
      <c r="BH271" s="527"/>
      <c r="BI271" s="527"/>
      <c r="BJ271" s="527"/>
      <c r="BK271" s="527"/>
      <c r="BL271" s="527"/>
      <c r="BM271" s="527"/>
      <c r="BN271" s="527"/>
    </row>
    <row r="272" spans="1:66">
      <c r="A272" s="35"/>
      <c r="B272" s="28"/>
      <c r="C272" s="28"/>
      <c r="D272" s="28"/>
      <c r="E272" s="28"/>
      <c r="F272" s="28"/>
      <c r="G272" s="28"/>
      <c r="H272" s="28"/>
      <c r="I272" s="28"/>
      <c r="J272" s="28"/>
      <c r="K272" s="28"/>
      <c r="L272" s="28"/>
      <c r="M272" s="28"/>
      <c r="N272" s="927"/>
      <c r="O272" s="927"/>
      <c r="P272" s="927"/>
      <c r="Q272" s="927"/>
      <c r="R272" s="516"/>
      <c r="S272" s="28"/>
      <c r="T272" s="39"/>
      <c r="U272" s="28"/>
      <c r="V272" s="28"/>
      <c r="W272" s="28"/>
      <c r="X272" s="39"/>
      <c r="Y272" s="39"/>
      <c r="Z272" s="39"/>
      <c r="AA272" s="28"/>
      <c r="AB272" s="28"/>
      <c r="AC272" s="39"/>
      <c r="AD272" s="28"/>
      <c r="AE272" s="28"/>
      <c r="AF272" s="39"/>
      <c r="AG272" s="28"/>
      <c r="AH272" s="28"/>
      <c r="AI272" s="28"/>
      <c r="AJ272" s="28"/>
      <c r="AK272" s="28"/>
      <c r="AL272" s="28"/>
      <c r="AM272" s="28"/>
      <c r="AN272" s="28"/>
      <c r="AO272" s="28"/>
      <c r="AP272" s="28"/>
      <c r="AQ272" s="28"/>
      <c r="AR272" s="39"/>
      <c r="AS272" s="28"/>
      <c r="AT272" s="28"/>
      <c r="AU272" s="28"/>
      <c r="AV272" s="484"/>
      <c r="AW272" s="28"/>
      <c r="AX272" s="28"/>
      <c r="AY272" s="621"/>
      <c r="AZ272" s="28"/>
      <c r="BA272" s="28"/>
      <c r="BB272" s="527"/>
      <c r="BC272" s="527"/>
      <c r="BD272" s="527"/>
      <c r="BE272" s="527"/>
      <c r="BF272" s="527"/>
      <c r="BG272" s="527"/>
      <c r="BH272" s="527"/>
      <c r="BI272" s="527"/>
      <c r="BJ272" s="527"/>
      <c r="BK272" s="527"/>
      <c r="BL272" s="527"/>
      <c r="BM272" s="527"/>
      <c r="BN272" s="527"/>
    </row>
    <row r="273" spans="1:66">
      <c r="A273" s="35"/>
      <c r="B273" s="28"/>
      <c r="C273" s="28"/>
      <c r="D273" s="28"/>
      <c r="E273" s="28"/>
      <c r="F273" s="28"/>
      <c r="G273" s="28"/>
      <c r="H273" s="28"/>
      <c r="I273" s="28"/>
      <c r="J273" s="28"/>
      <c r="K273" s="28"/>
      <c r="L273" s="28"/>
      <c r="M273" s="28"/>
      <c r="N273" s="927"/>
      <c r="O273" s="927"/>
      <c r="P273" s="927"/>
      <c r="Q273" s="927"/>
      <c r="R273" s="516"/>
      <c r="S273" s="28"/>
      <c r="T273" s="39"/>
      <c r="U273" s="28"/>
      <c r="V273" s="28"/>
      <c r="W273" s="28"/>
      <c r="X273" s="39"/>
      <c r="Y273" s="39"/>
      <c r="Z273" s="39"/>
      <c r="AA273" s="28"/>
      <c r="AB273" s="28"/>
      <c r="AC273" s="39"/>
      <c r="AD273" s="28"/>
      <c r="AE273" s="28"/>
      <c r="AF273" s="39"/>
      <c r="AG273" s="28"/>
      <c r="AH273" s="28"/>
      <c r="AI273" s="28"/>
      <c r="AJ273" s="28"/>
      <c r="AK273" s="28"/>
      <c r="AL273" s="28"/>
      <c r="AM273" s="28"/>
      <c r="AN273" s="28"/>
      <c r="AO273" s="28"/>
      <c r="AP273" s="28"/>
      <c r="AQ273" s="28"/>
      <c r="AR273" s="39"/>
      <c r="AS273" s="28"/>
      <c r="AT273" s="28"/>
      <c r="AU273" s="28"/>
      <c r="AV273" s="484"/>
      <c r="AW273" s="28"/>
      <c r="AX273" s="28"/>
      <c r="AY273" s="621"/>
      <c r="AZ273" s="28"/>
      <c r="BA273" s="28"/>
      <c r="BB273" s="527"/>
      <c r="BC273" s="527"/>
      <c r="BD273" s="527"/>
      <c r="BE273" s="527"/>
      <c r="BF273" s="527"/>
      <c r="BG273" s="527"/>
      <c r="BH273" s="527"/>
      <c r="BI273" s="527"/>
      <c r="BJ273" s="527"/>
      <c r="BK273" s="527"/>
      <c r="BL273" s="527"/>
      <c r="BM273" s="527"/>
      <c r="BN273" s="527"/>
    </row>
    <row r="274" spans="1:66">
      <c r="A274" s="35"/>
      <c r="B274" s="28"/>
      <c r="C274" s="28"/>
      <c r="D274" s="28"/>
      <c r="E274" s="28"/>
      <c r="F274" s="28"/>
      <c r="G274" s="28"/>
      <c r="H274" s="28"/>
      <c r="I274" s="28"/>
      <c r="J274" s="28"/>
      <c r="K274" s="28"/>
      <c r="L274" s="28"/>
      <c r="M274" s="28"/>
      <c r="N274" s="927"/>
      <c r="O274" s="927"/>
      <c r="P274" s="927"/>
      <c r="Q274" s="927"/>
      <c r="R274" s="516"/>
      <c r="S274" s="28"/>
      <c r="T274" s="39"/>
      <c r="U274" s="28"/>
      <c r="V274" s="28"/>
      <c r="W274" s="28"/>
      <c r="X274" s="39"/>
      <c r="Y274" s="39"/>
      <c r="Z274" s="39"/>
      <c r="AA274" s="28"/>
      <c r="AB274" s="28"/>
      <c r="AC274" s="39"/>
      <c r="AD274" s="28"/>
      <c r="AE274" s="28"/>
      <c r="AF274" s="39"/>
      <c r="AG274" s="28"/>
      <c r="AH274" s="28"/>
      <c r="AI274" s="28"/>
      <c r="AJ274" s="28"/>
      <c r="AK274" s="28"/>
      <c r="AL274" s="28"/>
      <c r="AM274" s="28"/>
      <c r="AN274" s="28"/>
      <c r="AO274" s="28"/>
      <c r="AP274" s="28"/>
      <c r="AQ274" s="28"/>
      <c r="AR274" s="39"/>
      <c r="AS274" s="28"/>
      <c r="AT274" s="28"/>
      <c r="AU274" s="28"/>
      <c r="AV274" s="484"/>
      <c r="AW274" s="28"/>
      <c r="AX274" s="28"/>
      <c r="AY274" s="621"/>
      <c r="AZ274" s="28"/>
      <c r="BA274" s="28"/>
      <c r="BB274" s="527"/>
      <c r="BC274" s="527"/>
      <c r="BD274" s="527"/>
      <c r="BE274" s="527"/>
      <c r="BF274" s="527"/>
      <c r="BG274" s="527"/>
      <c r="BH274" s="527"/>
      <c r="BI274" s="527"/>
      <c r="BJ274" s="527"/>
      <c r="BK274" s="527"/>
      <c r="BL274" s="527"/>
      <c r="BM274" s="527"/>
      <c r="BN274" s="527"/>
    </row>
    <row r="275" spans="1:66">
      <c r="A275" s="35"/>
      <c r="B275" s="28"/>
      <c r="C275" s="28"/>
      <c r="D275" s="28"/>
      <c r="E275" s="28"/>
      <c r="F275" s="28"/>
      <c r="G275" s="28"/>
      <c r="H275" s="28"/>
      <c r="I275" s="28"/>
      <c r="J275" s="28"/>
      <c r="K275" s="28"/>
      <c r="L275" s="28"/>
      <c r="M275" s="28"/>
      <c r="N275" s="927"/>
      <c r="O275" s="927"/>
      <c r="P275" s="927"/>
      <c r="Q275" s="927"/>
      <c r="R275" s="516"/>
      <c r="S275" s="28"/>
      <c r="T275" s="39"/>
      <c r="U275" s="28"/>
      <c r="V275" s="28"/>
      <c r="W275" s="28"/>
      <c r="X275" s="39"/>
      <c r="Y275" s="39"/>
      <c r="Z275" s="39"/>
      <c r="AA275" s="28"/>
      <c r="AB275" s="28"/>
      <c r="AC275" s="39"/>
      <c r="AD275" s="28"/>
      <c r="AE275" s="28"/>
      <c r="AF275" s="39"/>
      <c r="AG275" s="28"/>
      <c r="AH275" s="28"/>
      <c r="AI275" s="28"/>
      <c r="AJ275" s="28"/>
      <c r="AK275" s="28"/>
      <c r="AL275" s="28"/>
      <c r="AM275" s="28"/>
      <c r="AN275" s="28"/>
      <c r="AO275" s="28"/>
      <c r="AP275" s="28"/>
      <c r="AQ275" s="28"/>
      <c r="AR275" s="39"/>
      <c r="AS275" s="28"/>
      <c r="AT275" s="28"/>
      <c r="AU275" s="28"/>
      <c r="AV275" s="484"/>
      <c r="AW275" s="28"/>
      <c r="AX275" s="28"/>
      <c r="AY275" s="621"/>
      <c r="AZ275" s="28"/>
      <c r="BA275" s="28"/>
      <c r="BB275" s="527"/>
      <c r="BC275" s="527"/>
      <c r="BD275" s="527"/>
      <c r="BE275" s="527"/>
      <c r="BF275" s="527"/>
      <c r="BG275" s="527"/>
      <c r="BH275" s="527"/>
      <c r="BI275" s="527"/>
      <c r="BJ275" s="527"/>
      <c r="BK275" s="527"/>
      <c r="BL275" s="527"/>
      <c r="BM275" s="527"/>
      <c r="BN275" s="527"/>
    </row>
    <row r="276" spans="1:66">
      <c r="A276" s="35"/>
      <c r="B276" s="28"/>
      <c r="C276" s="28"/>
      <c r="D276" s="28"/>
      <c r="E276" s="28"/>
      <c r="F276" s="28"/>
      <c r="G276" s="28"/>
      <c r="H276" s="28"/>
      <c r="I276" s="28"/>
      <c r="J276" s="28"/>
      <c r="K276" s="28"/>
      <c r="L276" s="28"/>
      <c r="M276" s="28"/>
      <c r="N276" s="927"/>
      <c r="O276" s="927"/>
      <c r="P276" s="927"/>
      <c r="Q276" s="927"/>
      <c r="R276" s="516"/>
      <c r="S276" s="28"/>
      <c r="T276" s="39"/>
      <c r="U276" s="28"/>
      <c r="V276" s="28"/>
      <c r="W276" s="28"/>
      <c r="X276" s="39"/>
      <c r="Y276" s="39"/>
      <c r="Z276" s="39"/>
      <c r="AA276" s="28"/>
      <c r="AB276" s="28"/>
      <c r="AC276" s="39"/>
      <c r="AD276" s="28"/>
      <c r="AE276" s="28"/>
      <c r="AF276" s="39"/>
      <c r="AG276" s="28"/>
      <c r="AH276" s="28"/>
      <c r="AI276" s="28"/>
      <c r="AJ276" s="28"/>
      <c r="AK276" s="28"/>
      <c r="AL276" s="28"/>
      <c r="AM276" s="28"/>
      <c r="AN276" s="28"/>
      <c r="AO276" s="28"/>
      <c r="AP276" s="28"/>
      <c r="AQ276" s="28"/>
      <c r="AR276" s="39"/>
      <c r="AS276" s="28"/>
      <c r="AT276" s="28"/>
      <c r="AU276" s="28"/>
      <c r="AV276" s="484"/>
      <c r="AW276" s="28"/>
      <c r="AX276" s="28"/>
      <c r="AY276" s="621"/>
      <c r="AZ276" s="28"/>
      <c r="BA276" s="28"/>
      <c r="BB276" s="527"/>
      <c r="BC276" s="527"/>
      <c r="BD276" s="527"/>
      <c r="BE276" s="527"/>
      <c r="BF276" s="527"/>
      <c r="BG276" s="527"/>
      <c r="BH276" s="527"/>
      <c r="BI276" s="527"/>
      <c r="BJ276" s="527"/>
      <c r="BK276" s="527"/>
      <c r="BL276" s="527"/>
      <c r="BM276" s="527"/>
      <c r="BN276" s="527"/>
    </row>
    <row r="277" spans="1:66">
      <c r="A277" s="35"/>
      <c r="B277" s="28"/>
      <c r="C277" s="28"/>
      <c r="D277" s="28"/>
      <c r="E277" s="28"/>
      <c r="F277" s="28"/>
      <c r="G277" s="28"/>
      <c r="H277" s="28"/>
      <c r="I277" s="28"/>
      <c r="J277" s="28"/>
      <c r="K277" s="28"/>
      <c r="L277" s="28"/>
      <c r="M277" s="28"/>
      <c r="N277" s="927"/>
      <c r="O277" s="927"/>
      <c r="P277" s="927"/>
      <c r="Q277" s="927"/>
      <c r="R277" s="516"/>
      <c r="S277" s="28"/>
      <c r="T277" s="39"/>
      <c r="U277" s="28"/>
      <c r="V277" s="28"/>
      <c r="W277" s="28"/>
      <c r="X277" s="39"/>
      <c r="Y277" s="39"/>
      <c r="Z277" s="39"/>
      <c r="AA277" s="28"/>
      <c r="AB277" s="28"/>
      <c r="AC277" s="39"/>
      <c r="AD277" s="28"/>
      <c r="AE277" s="28"/>
      <c r="AF277" s="39"/>
      <c r="AG277" s="28"/>
      <c r="AH277" s="28"/>
      <c r="AI277" s="28"/>
      <c r="AJ277" s="28"/>
      <c r="AK277" s="28"/>
      <c r="AL277" s="28"/>
      <c r="AM277" s="28"/>
      <c r="AN277" s="28"/>
      <c r="AO277" s="28"/>
      <c r="AP277" s="28"/>
      <c r="AQ277" s="28"/>
      <c r="AR277" s="39"/>
      <c r="AS277" s="28"/>
      <c r="AT277" s="28"/>
      <c r="AU277" s="28"/>
      <c r="AV277" s="484"/>
      <c r="AW277" s="28"/>
      <c r="AX277" s="28"/>
      <c r="AY277" s="621"/>
      <c r="AZ277" s="28"/>
      <c r="BA277" s="28"/>
      <c r="BB277" s="527"/>
      <c r="BC277" s="527"/>
      <c r="BD277" s="527"/>
      <c r="BE277" s="527"/>
      <c r="BF277" s="527"/>
      <c r="BG277" s="527"/>
      <c r="BH277" s="527"/>
      <c r="BI277" s="527"/>
      <c r="BJ277" s="527"/>
      <c r="BK277" s="527"/>
      <c r="BL277" s="527"/>
      <c r="BM277" s="527"/>
      <c r="BN277" s="527"/>
    </row>
    <row r="278" spans="1:66">
      <c r="A278" s="35"/>
      <c r="B278" s="28"/>
      <c r="C278" s="28"/>
      <c r="D278" s="28"/>
      <c r="E278" s="28"/>
      <c r="F278" s="28"/>
      <c r="G278" s="28"/>
      <c r="H278" s="28"/>
      <c r="I278" s="28"/>
      <c r="J278" s="28"/>
      <c r="K278" s="28"/>
      <c r="L278" s="28"/>
      <c r="M278" s="28"/>
      <c r="N278" s="927"/>
      <c r="O278" s="927"/>
      <c r="P278" s="927"/>
      <c r="Q278" s="927"/>
      <c r="R278" s="516"/>
      <c r="S278" s="28"/>
      <c r="T278" s="39"/>
      <c r="U278" s="28"/>
      <c r="V278" s="28"/>
      <c r="W278" s="28"/>
      <c r="X278" s="39"/>
      <c r="Y278" s="39"/>
      <c r="Z278" s="39"/>
      <c r="AA278" s="28"/>
      <c r="AB278" s="28"/>
      <c r="AC278" s="39"/>
      <c r="AD278" s="28"/>
      <c r="AE278" s="28"/>
      <c r="AF278" s="39"/>
      <c r="AG278" s="28"/>
      <c r="AH278" s="28"/>
      <c r="AI278" s="28"/>
      <c r="AJ278" s="28"/>
      <c r="AK278" s="28"/>
      <c r="AL278" s="28"/>
      <c r="AM278" s="28"/>
      <c r="AN278" s="28"/>
      <c r="AO278" s="28"/>
      <c r="AP278" s="28"/>
      <c r="AQ278" s="28"/>
      <c r="AR278" s="39"/>
      <c r="AS278" s="28"/>
      <c r="AT278" s="28"/>
      <c r="AU278" s="28"/>
      <c r="AV278" s="484"/>
      <c r="AW278" s="28"/>
      <c r="AX278" s="28"/>
      <c r="AY278" s="621"/>
      <c r="AZ278" s="28"/>
      <c r="BA278" s="28"/>
      <c r="BB278" s="527"/>
      <c r="BC278" s="527"/>
      <c r="BD278" s="527"/>
      <c r="BE278" s="527"/>
      <c r="BF278" s="527"/>
      <c r="BG278" s="527"/>
      <c r="BH278" s="527"/>
      <c r="BI278" s="527"/>
      <c r="BJ278" s="527"/>
      <c r="BK278" s="527"/>
      <c r="BL278" s="527"/>
      <c r="BM278" s="527"/>
      <c r="BN278" s="527"/>
    </row>
    <row r="279" spans="1:66">
      <c r="A279" s="35"/>
      <c r="B279" s="28"/>
      <c r="C279" s="28"/>
      <c r="D279" s="28"/>
      <c r="E279" s="28"/>
      <c r="F279" s="28"/>
      <c r="G279" s="28"/>
      <c r="H279" s="28"/>
      <c r="I279" s="28"/>
      <c r="J279" s="28"/>
      <c r="K279" s="28"/>
      <c r="L279" s="28"/>
      <c r="M279" s="28"/>
      <c r="N279" s="927"/>
      <c r="O279" s="927"/>
      <c r="P279" s="927"/>
      <c r="Q279" s="927"/>
      <c r="R279" s="516"/>
      <c r="S279" s="28"/>
      <c r="T279" s="39"/>
      <c r="U279" s="28"/>
      <c r="V279" s="28"/>
      <c r="W279" s="28"/>
      <c r="X279" s="39"/>
      <c r="Y279" s="39"/>
      <c r="Z279" s="39"/>
      <c r="AA279" s="28"/>
      <c r="AB279" s="28"/>
      <c r="AC279" s="39"/>
      <c r="AD279" s="28"/>
      <c r="AE279" s="28"/>
      <c r="AF279" s="39"/>
      <c r="AG279" s="28"/>
      <c r="AH279" s="28"/>
      <c r="AI279" s="28"/>
      <c r="AJ279" s="28"/>
      <c r="AK279" s="28"/>
      <c r="AL279" s="28"/>
      <c r="AM279" s="28"/>
      <c r="AN279" s="28"/>
      <c r="AO279" s="28"/>
      <c r="AP279" s="28"/>
      <c r="AQ279" s="28"/>
      <c r="AR279" s="39"/>
      <c r="AS279" s="28"/>
      <c r="AT279" s="28"/>
      <c r="AU279" s="28"/>
      <c r="AV279" s="484"/>
      <c r="AW279" s="28"/>
      <c r="AX279" s="28"/>
      <c r="AY279" s="621"/>
      <c r="AZ279" s="28"/>
      <c r="BA279" s="28"/>
      <c r="BB279" s="527"/>
      <c r="BC279" s="527"/>
      <c r="BD279" s="527"/>
      <c r="BE279" s="527"/>
      <c r="BF279" s="527"/>
      <c r="BG279" s="527"/>
      <c r="BH279" s="527"/>
      <c r="BI279" s="527"/>
      <c r="BJ279" s="527"/>
      <c r="BK279" s="527"/>
      <c r="BL279" s="527"/>
      <c r="BM279" s="527"/>
      <c r="BN279" s="527"/>
    </row>
    <row r="280" spans="1:66">
      <c r="A280" s="35"/>
      <c r="B280" s="28"/>
      <c r="C280" s="28"/>
      <c r="D280" s="28"/>
      <c r="E280" s="28"/>
      <c r="F280" s="28"/>
      <c r="G280" s="28"/>
      <c r="H280" s="28"/>
      <c r="I280" s="28"/>
      <c r="J280" s="28"/>
      <c r="K280" s="28"/>
      <c r="L280" s="28"/>
      <c r="M280" s="28"/>
      <c r="N280" s="927"/>
      <c r="O280" s="927"/>
      <c r="P280" s="927"/>
      <c r="Q280" s="927"/>
      <c r="R280" s="516"/>
      <c r="S280" s="28"/>
      <c r="T280" s="39"/>
      <c r="U280" s="28"/>
      <c r="V280" s="28"/>
      <c r="W280" s="28"/>
      <c r="X280" s="39"/>
      <c r="Y280" s="39"/>
      <c r="Z280" s="39"/>
      <c r="AA280" s="28"/>
      <c r="AB280" s="28"/>
      <c r="AC280" s="39"/>
      <c r="AD280" s="28"/>
      <c r="AE280" s="28"/>
      <c r="AF280" s="39"/>
      <c r="AG280" s="28"/>
      <c r="AH280" s="28"/>
      <c r="AI280" s="28"/>
      <c r="AJ280" s="28"/>
      <c r="AK280" s="28"/>
      <c r="AL280" s="28"/>
      <c r="AM280" s="28"/>
      <c r="AN280" s="28"/>
      <c r="AO280" s="28"/>
      <c r="AP280" s="28"/>
      <c r="AQ280" s="28"/>
      <c r="AR280" s="39"/>
      <c r="AS280" s="28"/>
      <c r="AT280" s="28"/>
      <c r="AU280" s="28"/>
      <c r="AV280" s="484"/>
      <c r="AW280" s="28"/>
      <c r="AX280" s="28"/>
      <c r="AY280" s="621"/>
      <c r="AZ280" s="28"/>
      <c r="BA280" s="28"/>
      <c r="BB280" s="527"/>
      <c r="BC280" s="527"/>
      <c r="BD280" s="527"/>
      <c r="BE280" s="527"/>
      <c r="BF280" s="527"/>
      <c r="BG280" s="527"/>
      <c r="BH280" s="527"/>
      <c r="BI280" s="527"/>
      <c r="BJ280" s="527"/>
      <c r="BK280" s="527"/>
      <c r="BL280" s="527"/>
      <c r="BM280" s="527"/>
      <c r="BN280" s="527"/>
    </row>
    <row r="281" spans="1:66">
      <c r="A281" s="35"/>
      <c r="B281" s="28"/>
      <c r="C281" s="28"/>
      <c r="D281" s="28"/>
      <c r="E281" s="28"/>
      <c r="F281" s="28"/>
      <c r="G281" s="28"/>
      <c r="H281" s="28"/>
      <c r="I281" s="28"/>
      <c r="J281" s="28"/>
      <c r="K281" s="28"/>
      <c r="L281" s="28"/>
      <c r="M281" s="28"/>
      <c r="N281" s="927"/>
      <c r="O281" s="927"/>
      <c r="P281" s="927"/>
      <c r="Q281" s="927"/>
      <c r="R281" s="516"/>
      <c r="S281" s="28"/>
      <c r="T281" s="39"/>
      <c r="U281" s="28"/>
      <c r="V281" s="28"/>
      <c r="W281" s="28"/>
      <c r="X281" s="39"/>
      <c r="Y281" s="39"/>
      <c r="Z281" s="39"/>
      <c r="AA281" s="28"/>
      <c r="AB281" s="28"/>
      <c r="AC281" s="39"/>
      <c r="AD281" s="28"/>
      <c r="AE281" s="28"/>
      <c r="AF281" s="39"/>
      <c r="AG281" s="28"/>
      <c r="AH281" s="28"/>
      <c r="AI281" s="28"/>
      <c r="AJ281" s="28"/>
      <c r="AK281" s="28"/>
      <c r="AL281" s="28"/>
      <c r="AM281" s="28"/>
      <c r="AN281" s="28"/>
      <c r="AO281" s="28"/>
      <c r="AP281" s="28"/>
      <c r="AQ281" s="28"/>
      <c r="AR281" s="39"/>
      <c r="AS281" s="28"/>
      <c r="AT281" s="28"/>
      <c r="AU281" s="28"/>
      <c r="AV281" s="484"/>
      <c r="AW281" s="28"/>
      <c r="AX281" s="28"/>
      <c r="AY281" s="621"/>
      <c r="AZ281" s="28"/>
      <c r="BA281" s="28"/>
      <c r="BB281" s="527"/>
      <c r="BC281" s="527"/>
      <c r="BD281" s="527"/>
      <c r="BE281" s="527"/>
      <c r="BF281" s="527"/>
      <c r="BG281" s="527"/>
      <c r="BH281" s="527"/>
      <c r="BI281" s="527"/>
      <c r="BJ281" s="527"/>
      <c r="BK281" s="527"/>
      <c r="BL281" s="527"/>
      <c r="BM281" s="527"/>
      <c r="BN281" s="527"/>
    </row>
    <row r="282" spans="1:66">
      <c r="A282" s="35"/>
      <c r="B282" s="28"/>
      <c r="C282" s="28"/>
      <c r="D282" s="28"/>
      <c r="E282" s="28"/>
      <c r="F282" s="28"/>
      <c r="G282" s="28"/>
      <c r="H282" s="28"/>
      <c r="I282" s="28"/>
      <c r="J282" s="28"/>
      <c r="K282" s="28"/>
      <c r="L282" s="28"/>
      <c r="M282" s="28"/>
      <c r="N282" s="927"/>
      <c r="O282" s="927"/>
      <c r="P282" s="927"/>
      <c r="Q282" s="927"/>
      <c r="R282" s="516"/>
      <c r="S282" s="28"/>
      <c r="T282" s="39"/>
      <c r="U282" s="28"/>
      <c r="V282" s="28"/>
      <c r="W282" s="28"/>
      <c r="X282" s="39"/>
      <c r="Y282" s="39"/>
      <c r="Z282" s="39"/>
      <c r="AA282" s="28"/>
      <c r="AB282" s="28"/>
      <c r="AC282" s="39"/>
      <c r="AD282" s="28"/>
      <c r="AE282" s="28"/>
      <c r="AF282" s="39"/>
      <c r="AG282" s="28"/>
      <c r="AH282" s="28"/>
      <c r="AI282" s="28"/>
      <c r="AJ282" s="28"/>
      <c r="AK282" s="28"/>
      <c r="AL282" s="28"/>
      <c r="AM282" s="28"/>
      <c r="AN282" s="28"/>
      <c r="AO282" s="28"/>
      <c r="AP282" s="28"/>
      <c r="AQ282" s="28"/>
      <c r="AR282" s="39"/>
      <c r="AS282" s="28"/>
      <c r="AT282" s="28"/>
      <c r="AU282" s="28"/>
      <c r="AV282" s="484"/>
      <c r="AW282" s="28"/>
      <c r="AX282" s="28"/>
      <c r="AY282" s="621"/>
      <c r="AZ282" s="28"/>
      <c r="BA282" s="28"/>
      <c r="BB282" s="527"/>
      <c r="BC282" s="527"/>
      <c r="BD282" s="527"/>
      <c r="BE282" s="527"/>
      <c r="BF282" s="527"/>
      <c r="BG282" s="527"/>
      <c r="BH282" s="527"/>
      <c r="BI282" s="527"/>
      <c r="BJ282" s="527"/>
      <c r="BK282" s="527"/>
      <c r="BL282" s="527"/>
      <c r="BM282" s="527"/>
      <c r="BN282" s="527"/>
    </row>
    <row r="283" spans="1:66">
      <c r="A283" s="35"/>
      <c r="B283" s="28"/>
      <c r="C283" s="28"/>
      <c r="D283" s="28"/>
      <c r="E283" s="28"/>
      <c r="F283" s="28"/>
      <c r="G283" s="28"/>
      <c r="H283" s="28"/>
      <c r="I283" s="28"/>
      <c r="J283" s="28"/>
      <c r="K283" s="28"/>
      <c r="L283" s="28"/>
      <c r="M283" s="28"/>
      <c r="N283" s="927"/>
      <c r="O283" s="927"/>
      <c r="P283" s="927"/>
      <c r="Q283" s="927"/>
      <c r="R283" s="516"/>
      <c r="S283" s="28"/>
      <c r="T283" s="39"/>
      <c r="U283" s="28"/>
      <c r="V283" s="28"/>
      <c r="W283" s="28"/>
      <c r="X283" s="39"/>
      <c r="Y283" s="39"/>
      <c r="Z283" s="39"/>
      <c r="AA283" s="28"/>
      <c r="AB283" s="28"/>
      <c r="AC283" s="39"/>
      <c r="AD283" s="28"/>
      <c r="AE283" s="28"/>
      <c r="AF283" s="39"/>
      <c r="AG283" s="28"/>
      <c r="AH283" s="28"/>
      <c r="AI283" s="28"/>
      <c r="AJ283" s="28"/>
      <c r="AK283" s="28"/>
      <c r="AL283" s="28"/>
      <c r="AM283" s="28"/>
      <c r="AN283" s="28"/>
      <c r="AO283" s="28"/>
      <c r="AP283" s="28"/>
      <c r="AQ283" s="28"/>
      <c r="AR283" s="39"/>
      <c r="AS283" s="28"/>
      <c r="AT283" s="28"/>
      <c r="AU283" s="28"/>
      <c r="AV283" s="484"/>
      <c r="AW283" s="28"/>
      <c r="AX283" s="28"/>
      <c r="AY283" s="621"/>
      <c r="AZ283" s="28"/>
      <c r="BA283" s="28"/>
      <c r="BB283" s="527"/>
      <c r="BC283" s="527"/>
      <c r="BD283" s="527"/>
      <c r="BE283" s="527"/>
      <c r="BF283" s="527"/>
      <c r="BG283" s="527"/>
      <c r="BH283" s="527"/>
      <c r="BI283" s="527"/>
      <c r="BJ283" s="527"/>
      <c r="BK283" s="527"/>
      <c r="BL283" s="527"/>
      <c r="BM283" s="527"/>
      <c r="BN283" s="527"/>
    </row>
    <row r="284" spans="1:66">
      <c r="A284" s="35"/>
      <c r="B284" s="28"/>
      <c r="C284" s="28"/>
      <c r="D284" s="28"/>
      <c r="E284" s="28"/>
      <c r="F284" s="28"/>
      <c r="G284" s="28"/>
      <c r="H284" s="28"/>
      <c r="I284" s="28"/>
      <c r="J284" s="28"/>
      <c r="K284" s="28"/>
      <c r="L284" s="28"/>
      <c r="M284" s="28"/>
      <c r="N284" s="927"/>
      <c r="O284" s="927"/>
      <c r="P284" s="927"/>
      <c r="Q284" s="927"/>
      <c r="R284" s="516"/>
      <c r="S284" s="28"/>
      <c r="T284" s="39"/>
      <c r="U284" s="28"/>
      <c r="V284" s="28"/>
      <c r="W284" s="28"/>
      <c r="X284" s="39"/>
      <c r="Y284" s="39"/>
      <c r="Z284" s="39"/>
      <c r="AA284" s="28"/>
      <c r="AB284" s="28"/>
      <c r="AC284" s="39"/>
      <c r="AD284" s="28"/>
      <c r="AE284" s="28"/>
      <c r="AF284" s="39"/>
      <c r="AG284" s="28"/>
      <c r="AH284" s="28"/>
      <c r="AI284" s="28"/>
      <c r="AJ284" s="28"/>
      <c r="AK284" s="28"/>
      <c r="AL284" s="28"/>
      <c r="AM284" s="28"/>
      <c r="AN284" s="28"/>
      <c r="AO284" s="28"/>
      <c r="AP284" s="28"/>
      <c r="AQ284" s="28"/>
      <c r="AR284" s="39"/>
      <c r="AS284" s="28"/>
      <c r="AT284" s="28"/>
      <c r="AU284" s="28"/>
      <c r="AV284" s="484"/>
      <c r="AW284" s="28"/>
      <c r="AX284" s="28"/>
      <c r="AY284" s="621"/>
      <c r="AZ284" s="28"/>
      <c r="BA284" s="28"/>
      <c r="BB284" s="527"/>
      <c r="BC284" s="527"/>
      <c r="BD284" s="527"/>
      <c r="BE284" s="527"/>
      <c r="BF284" s="527"/>
      <c r="BG284" s="527"/>
      <c r="BH284" s="527"/>
      <c r="BI284" s="527"/>
      <c r="BJ284" s="527"/>
      <c r="BK284" s="527"/>
      <c r="BL284" s="527"/>
      <c r="BM284" s="527"/>
      <c r="BN284" s="527"/>
    </row>
    <row r="285" spans="1:66">
      <c r="A285" s="35"/>
      <c r="B285" s="28"/>
      <c r="C285" s="28"/>
      <c r="D285" s="28"/>
      <c r="E285" s="28"/>
      <c r="F285" s="28"/>
      <c r="G285" s="28"/>
      <c r="H285" s="28"/>
      <c r="I285" s="28"/>
      <c r="J285" s="28"/>
      <c r="K285" s="28"/>
      <c r="L285" s="28"/>
      <c r="M285" s="28"/>
      <c r="N285" s="927"/>
      <c r="O285" s="927"/>
      <c r="P285" s="927"/>
      <c r="Q285" s="927"/>
      <c r="R285" s="516"/>
      <c r="S285" s="28"/>
      <c r="T285" s="39"/>
      <c r="U285" s="28"/>
      <c r="V285" s="28"/>
      <c r="W285" s="28"/>
      <c r="X285" s="39"/>
      <c r="Y285" s="39"/>
      <c r="Z285" s="39"/>
      <c r="AA285" s="28"/>
      <c r="AB285" s="28"/>
      <c r="AC285" s="39"/>
      <c r="AD285" s="28"/>
      <c r="AE285" s="28"/>
      <c r="AF285" s="39"/>
      <c r="AG285" s="28"/>
      <c r="AH285" s="28"/>
      <c r="AI285" s="28"/>
      <c r="AJ285" s="28"/>
      <c r="AK285" s="28"/>
      <c r="AL285" s="28"/>
      <c r="AM285" s="28"/>
      <c r="AN285" s="28"/>
      <c r="AO285" s="28"/>
      <c r="AP285" s="28"/>
      <c r="AQ285" s="28"/>
      <c r="AR285" s="39"/>
      <c r="AS285" s="28"/>
      <c r="AT285" s="28"/>
      <c r="AU285" s="28"/>
      <c r="AV285" s="484"/>
      <c r="AW285" s="28"/>
      <c r="AX285" s="28"/>
      <c r="AY285" s="621"/>
      <c r="AZ285" s="28"/>
      <c r="BA285" s="28"/>
      <c r="BB285" s="527"/>
      <c r="BC285" s="527"/>
      <c r="BD285" s="527"/>
      <c r="BE285" s="527"/>
      <c r="BF285" s="527"/>
      <c r="BG285" s="527"/>
      <c r="BH285" s="527"/>
      <c r="BI285" s="527"/>
      <c r="BJ285" s="527"/>
      <c r="BK285" s="527"/>
      <c r="BL285" s="527"/>
      <c r="BM285" s="527"/>
      <c r="BN285" s="527"/>
    </row>
    <row r="286" spans="1:66">
      <c r="A286" s="35"/>
      <c r="B286" s="28"/>
      <c r="C286" s="28"/>
      <c r="D286" s="28"/>
      <c r="E286" s="28"/>
      <c r="F286" s="28"/>
      <c r="G286" s="28"/>
      <c r="H286" s="28"/>
      <c r="I286" s="28"/>
      <c r="J286" s="28"/>
      <c r="K286" s="28"/>
      <c r="L286" s="28"/>
      <c r="M286" s="28"/>
      <c r="N286" s="927"/>
      <c r="O286" s="927"/>
      <c r="P286" s="927"/>
      <c r="Q286" s="927"/>
      <c r="R286" s="516"/>
      <c r="S286" s="28"/>
      <c r="T286" s="39"/>
      <c r="U286" s="28"/>
      <c r="V286" s="28"/>
      <c r="W286" s="28"/>
      <c r="X286" s="39"/>
      <c r="Y286" s="39"/>
      <c r="Z286" s="39"/>
      <c r="AA286" s="28"/>
      <c r="AB286" s="28"/>
      <c r="AC286" s="39"/>
      <c r="AD286" s="28"/>
      <c r="AE286" s="28"/>
      <c r="AF286" s="39"/>
      <c r="AG286" s="28"/>
      <c r="AH286" s="28"/>
      <c r="AI286" s="28"/>
      <c r="AJ286" s="28"/>
      <c r="AK286" s="28"/>
      <c r="AL286" s="28"/>
      <c r="AM286" s="28"/>
      <c r="AN286" s="28"/>
      <c r="AO286" s="28"/>
      <c r="AP286" s="28"/>
      <c r="AQ286" s="28"/>
      <c r="AR286" s="39"/>
      <c r="AS286" s="28"/>
      <c r="AT286" s="28"/>
      <c r="AU286" s="28"/>
      <c r="AV286" s="484"/>
      <c r="AW286" s="28"/>
      <c r="AX286" s="28"/>
      <c r="AY286" s="621"/>
      <c r="AZ286" s="28"/>
      <c r="BA286" s="28"/>
      <c r="BB286" s="527"/>
      <c r="BC286" s="527"/>
      <c r="BD286" s="527"/>
      <c r="BE286" s="527"/>
      <c r="BF286" s="527"/>
      <c r="BG286" s="527"/>
      <c r="BH286" s="527"/>
      <c r="BI286" s="527"/>
      <c r="BJ286" s="527"/>
      <c r="BK286" s="527"/>
      <c r="BL286" s="527"/>
      <c r="BM286" s="527"/>
      <c r="BN286" s="527"/>
    </row>
    <row r="287" spans="1:66">
      <c r="A287" s="35"/>
      <c r="B287" s="28"/>
      <c r="C287" s="28"/>
      <c r="D287" s="28"/>
      <c r="E287" s="28"/>
      <c r="F287" s="28"/>
      <c r="G287" s="28"/>
      <c r="H287" s="28"/>
      <c r="I287" s="28"/>
      <c r="J287" s="28"/>
      <c r="K287" s="28"/>
      <c r="L287" s="28"/>
      <c r="M287" s="28"/>
      <c r="N287" s="927"/>
      <c r="O287" s="927"/>
      <c r="P287" s="927"/>
      <c r="Q287" s="927"/>
      <c r="R287" s="516"/>
      <c r="S287" s="28"/>
      <c r="T287" s="39"/>
      <c r="U287" s="28"/>
      <c r="V287" s="28"/>
      <c r="W287" s="28"/>
      <c r="X287" s="39"/>
      <c r="Y287" s="39"/>
      <c r="Z287" s="39"/>
      <c r="AA287" s="28"/>
      <c r="AB287" s="28"/>
      <c r="AC287" s="39"/>
      <c r="AD287" s="28"/>
      <c r="AE287" s="28"/>
      <c r="AF287" s="39"/>
      <c r="AG287" s="28"/>
      <c r="AH287" s="28"/>
      <c r="AI287" s="28"/>
      <c r="AJ287" s="28"/>
      <c r="AK287" s="28"/>
      <c r="AL287" s="28"/>
      <c r="AM287" s="28"/>
      <c r="AN287" s="28"/>
      <c r="AO287" s="28"/>
      <c r="AP287" s="28"/>
      <c r="AQ287" s="28"/>
      <c r="AR287" s="39"/>
      <c r="AS287" s="28"/>
      <c r="AT287" s="28"/>
      <c r="AU287" s="28"/>
      <c r="AV287" s="484"/>
      <c r="AW287" s="28"/>
      <c r="AX287" s="28"/>
      <c r="AY287" s="621"/>
      <c r="AZ287" s="28"/>
      <c r="BA287" s="28"/>
      <c r="BB287" s="527"/>
      <c r="BC287" s="527"/>
      <c r="BD287" s="527"/>
      <c r="BE287" s="527"/>
      <c r="BF287" s="527"/>
      <c r="BG287" s="527"/>
      <c r="BH287" s="527"/>
      <c r="BI287" s="527"/>
      <c r="BJ287" s="527"/>
      <c r="BK287" s="527"/>
      <c r="BL287" s="527"/>
      <c r="BM287" s="527"/>
      <c r="BN287" s="527"/>
    </row>
    <row r="288" spans="1:66">
      <c r="A288" s="35"/>
      <c r="B288" s="28"/>
      <c r="C288" s="28"/>
      <c r="D288" s="28"/>
      <c r="E288" s="28"/>
      <c r="F288" s="28"/>
      <c r="G288" s="28"/>
      <c r="H288" s="28"/>
      <c r="I288" s="28"/>
      <c r="J288" s="28"/>
      <c r="K288" s="28"/>
      <c r="L288" s="28"/>
      <c r="M288" s="28"/>
      <c r="N288" s="927"/>
      <c r="O288" s="927"/>
      <c r="P288" s="927"/>
      <c r="Q288" s="927"/>
      <c r="R288" s="516"/>
      <c r="S288" s="28"/>
      <c r="T288" s="39"/>
      <c r="U288" s="28"/>
      <c r="V288" s="28"/>
      <c r="W288" s="28"/>
      <c r="X288" s="39"/>
      <c r="Y288" s="39"/>
      <c r="Z288" s="39"/>
      <c r="AA288" s="28"/>
      <c r="AB288" s="28"/>
      <c r="AC288" s="39"/>
      <c r="AD288" s="28"/>
      <c r="AE288" s="28"/>
      <c r="AF288" s="39"/>
      <c r="AG288" s="28"/>
      <c r="AH288" s="28"/>
      <c r="AI288" s="28"/>
      <c r="AJ288" s="28"/>
      <c r="AK288" s="28"/>
      <c r="AL288" s="28"/>
      <c r="AM288" s="28"/>
      <c r="AN288" s="28"/>
      <c r="AO288" s="28"/>
      <c r="AP288" s="28"/>
      <c r="AQ288" s="28"/>
      <c r="AR288" s="39"/>
      <c r="AS288" s="28"/>
      <c r="AT288" s="28"/>
      <c r="AU288" s="28"/>
      <c r="AV288" s="484"/>
      <c r="AW288" s="28"/>
      <c r="AX288" s="28"/>
      <c r="AY288" s="621"/>
      <c r="AZ288" s="28"/>
      <c r="BA288" s="28"/>
      <c r="BB288" s="527"/>
      <c r="BC288" s="527"/>
      <c r="BD288" s="527"/>
      <c r="BE288" s="527"/>
      <c r="BF288" s="527"/>
      <c r="BG288" s="527"/>
      <c r="BH288" s="527"/>
      <c r="BI288" s="527"/>
      <c r="BJ288" s="527"/>
      <c r="BK288" s="527"/>
      <c r="BL288" s="527"/>
      <c r="BM288" s="527"/>
      <c r="BN288" s="527"/>
    </row>
    <row r="289" spans="1:66">
      <c r="A289" s="35"/>
      <c r="B289" s="28"/>
      <c r="C289" s="28"/>
      <c r="D289" s="28"/>
      <c r="E289" s="28"/>
      <c r="F289" s="28"/>
      <c r="G289" s="28"/>
      <c r="H289" s="28"/>
      <c r="I289" s="28"/>
      <c r="J289" s="28"/>
      <c r="K289" s="28"/>
      <c r="L289" s="28"/>
      <c r="M289" s="28"/>
      <c r="N289" s="927"/>
      <c r="O289" s="927"/>
      <c r="P289" s="927"/>
      <c r="Q289" s="927"/>
      <c r="R289" s="516"/>
      <c r="S289" s="28"/>
      <c r="T289" s="39"/>
      <c r="U289" s="28"/>
      <c r="V289" s="28"/>
      <c r="W289" s="28"/>
      <c r="X289" s="39"/>
      <c r="Y289" s="39"/>
      <c r="Z289" s="39"/>
      <c r="AA289" s="28"/>
      <c r="AB289" s="28"/>
      <c r="AC289" s="39"/>
      <c r="AD289" s="28"/>
      <c r="AE289" s="28"/>
      <c r="AF289" s="39"/>
      <c r="AG289" s="28"/>
      <c r="AH289" s="28"/>
      <c r="AI289" s="28"/>
      <c r="AJ289" s="28"/>
      <c r="AK289" s="28"/>
      <c r="AL289" s="28"/>
      <c r="AM289" s="28"/>
      <c r="AN289" s="28"/>
      <c r="AO289" s="28"/>
      <c r="AP289" s="28"/>
      <c r="AQ289" s="28"/>
      <c r="AR289" s="39"/>
      <c r="AS289" s="28"/>
      <c r="AT289" s="28"/>
      <c r="AU289" s="28"/>
      <c r="AV289" s="484"/>
      <c r="AW289" s="28"/>
      <c r="AX289" s="28"/>
      <c r="AY289" s="621"/>
      <c r="AZ289" s="28"/>
      <c r="BA289" s="28"/>
      <c r="BB289" s="527"/>
      <c r="BC289" s="527"/>
      <c r="BD289" s="527"/>
      <c r="BE289" s="527"/>
      <c r="BF289" s="527"/>
      <c r="BG289" s="527"/>
      <c r="BH289" s="527"/>
      <c r="BI289" s="527"/>
      <c r="BJ289" s="527"/>
      <c r="BK289" s="527"/>
      <c r="BL289" s="527"/>
      <c r="BM289" s="527"/>
      <c r="BN289" s="527"/>
    </row>
    <row r="290" spans="1:66">
      <c r="A290" s="35"/>
      <c r="B290" s="28"/>
      <c r="C290" s="28"/>
      <c r="D290" s="28"/>
      <c r="E290" s="28"/>
      <c r="F290" s="28"/>
      <c r="G290" s="28"/>
      <c r="H290" s="28"/>
      <c r="I290" s="28"/>
      <c r="J290" s="28"/>
      <c r="K290" s="28"/>
      <c r="L290" s="28"/>
      <c r="M290" s="28"/>
      <c r="N290" s="927"/>
      <c r="O290" s="927"/>
      <c r="P290" s="927"/>
      <c r="Q290" s="927"/>
      <c r="R290" s="516"/>
      <c r="S290" s="28"/>
      <c r="T290" s="39"/>
      <c r="U290" s="28"/>
      <c r="V290" s="28"/>
      <c r="W290" s="28"/>
      <c r="X290" s="39"/>
      <c r="Y290" s="39"/>
      <c r="Z290" s="39"/>
      <c r="AA290" s="28"/>
      <c r="AB290" s="28"/>
      <c r="AC290" s="39"/>
      <c r="AD290" s="28"/>
      <c r="AE290" s="28"/>
      <c r="AF290" s="39"/>
      <c r="AG290" s="28"/>
      <c r="AH290" s="28"/>
      <c r="AI290" s="28"/>
      <c r="AJ290" s="28"/>
      <c r="AK290" s="28"/>
      <c r="AL290" s="28"/>
      <c r="AM290" s="28"/>
      <c r="AN290" s="28"/>
      <c r="AO290" s="28"/>
      <c r="AP290" s="28"/>
      <c r="AQ290" s="28"/>
      <c r="AR290" s="39"/>
      <c r="AS290" s="28"/>
      <c r="AT290" s="28"/>
      <c r="AU290" s="28"/>
      <c r="AV290" s="484"/>
      <c r="AW290" s="28"/>
      <c r="AX290" s="28"/>
      <c r="AY290" s="621"/>
      <c r="AZ290" s="28"/>
      <c r="BA290" s="28"/>
      <c r="BB290" s="527"/>
      <c r="BC290" s="527"/>
      <c r="BD290" s="527"/>
      <c r="BE290" s="527"/>
      <c r="BF290" s="527"/>
      <c r="BG290" s="527"/>
      <c r="BH290" s="527"/>
      <c r="BI290" s="527"/>
      <c r="BJ290" s="527"/>
      <c r="BK290" s="527"/>
      <c r="BL290" s="527"/>
      <c r="BM290" s="527"/>
      <c r="BN290" s="527"/>
    </row>
    <row r="291" spans="1:66">
      <c r="A291" s="35"/>
      <c r="B291" s="28"/>
      <c r="C291" s="28"/>
      <c r="D291" s="28"/>
      <c r="E291" s="28"/>
      <c r="F291" s="28"/>
      <c r="G291" s="28"/>
      <c r="H291" s="28"/>
      <c r="I291" s="28"/>
      <c r="J291" s="28"/>
      <c r="K291" s="28"/>
      <c r="L291" s="28"/>
      <c r="M291" s="28"/>
      <c r="N291" s="927"/>
      <c r="O291" s="927"/>
      <c r="P291" s="927"/>
      <c r="Q291" s="927"/>
      <c r="R291" s="516"/>
      <c r="S291" s="28"/>
      <c r="T291" s="39"/>
      <c r="U291" s="28"/>
      <c r="V291" s="28"/>
      <c r="W291" s="28"/>
      <c r="X291" s="39"/>
      <c r="Y291" s="39"/>
      <c r="Z291" s="39"/>
      <c r="AA291" s="28"/>
      <c r="AB291" s="28"/>
      <c r="AC291" s="39"/>
      <c r="AD291" s="28"/>
      <c r="AE291" s="28"/>
      <c r="AF291" s="39"/>
      <c r="AG291" s="28"/>
      <c r="AH291" s="28"/>
      <c r="AI291" s="28"/>
      <c r="AJ291" s="28"/>
      <c r="AK291" s="28"/>
      <c r="AL291" s="28"/>
      <c r="AM291" s="28"/>
      <c r="AN291" s="28"/>
      <c r="AO291" s="28"/>
      <c r="AP291" s="28"/>
      <c r="AQ291" s="28"/>
      <c r="AR291" s="39"/>
      <c r="AS291" s="28"/>
      <c r="AT291" s="28"/>
      <c r="AU291" s="28"/>
      <c r="AV291" s="484"/>
      <c r="AW291" s="28"/>
      <c r="AX291" s="28"/>
      <c r="AY291" s="621"/>
      <c r="AZ291" s="28"/>
      <c r="BA291" s="28"/>
      <c r="BB291" s="527"/>
      <c r="BC291" s="527"/>
      <c r="BD291" s="527"/>
      <c r="BE291" s="527"/>
      <c r="BF291" s="527"/>
      <c r="BG291" s="527"/>
      <c r="BH291" s="527"/>
      <c r="BI291" s="527"/>
      <c r="BJ291" s="527"/>
      <c r="BK291" s="527"/>
      <c r="BL291" s="527"/>
      <c r="BM291" s="527"/>
      <c r="BN291" s="527"/>
    </row>
    <row r="292" spans="1:66">
      <c r="A292" s="35"/>
      <c r="B292" s="28"/>
      <c r="C292" s="28"/>
      <c r="D292" s="28"/>
      <c r="E292" s="28"/>
      <c r="F292" s="28"/>
      <c r="G292" s="28"/>
      <c r="H292" s="28"/>
      <c r="I292" s="28"/>
      <c r="J292" s="28"/>
      <c r="K292" s="28"/>
      <c r="L292" s="28"/>
      <c r="M292" s="28"/>
      <c r="N292" s="927"/>
      <c r="O292" s="927"/>
      <c r="P292" s="927"/>
      <c r="Q292" s="927"/>
      <c r="R292" s="516"/>
      <c r="S292" s="28"/>
      <c r="T292" s="39"/>
      <c r="U292" s="28"/>
      <c r="V292" s="28"/>
      <c r="W292" s="28"/>
      <c r="X292" s="39"/>
      <c r="Y292" s="39"/>
      <c r="Z292" s="39"/>
      <c r="AA292" s="28"/>
      <c r="AB292" s="28"/>
      <c r="AC292" s="39"/>
      <c r="AD292" s="28"/>
      <c r="AE292" s="28"/>
      <c r="AF292" s="39"/>
      <c r="AG292" s="28"/>
      <c r="AH292" s="28"/>
      <c r="AI292" s="28"/>
      <c r="AJ292" s="28"/>
      <c r="AK292" s="28"/>
      <c r="AL292" s="28"/>
      <c r="AM292" s="28"/>
      <c r="AN292" s="28"/>
      <c r="AO292" s="28"/>
      <c r="AP292" s="28"/>
      <c r="AQ292" s="28"/>
      <c r="AR292" s="39"/>
      <c r="AS292" s="28"/>
      <c r="AT292" s="28"/>
      <c r="AU292" s="28"/>
      <c r="AV292" s="484"/>
      <c r="AW292" s="28"/>
      <c r="AX292" s="28"/>
      <c r="AY292" s="621"/>
      <c r="AZ292" s="28"/>
      <c r="BA292" s="28"/>
      <c r="BB292" s="527"/>
      <c r="BC292" s="527"/>
      <c r="BD292" s="527"/>
      <c r="BE292" s="527"/>
      <c r="BF292" s="527"/>
      <c r="BG292" s="527"/>
      <c r="BH292" s="527"/>
      <c r="BI292" s="527"/>
      <c r="BJ292" s="527"/>
      <c r="BK292" s="527"/>
      <c r="BL292" s="527"/>
      <c r="BM292" s="527"/>
      <c r="BN292" s="527"/>
    </row>
    <row r="293" spans="1:66">
      <c r="A293" s="35"/>
      <c r="B293" s="28"/>
      <c r="C293" s="28"/>
      <c r="D293" s="28"/>
      <c r="E293" s="28"/>
      <c r="F293" s="28"/>
      <c r="G293" s="28"/>
      <c r="H293" s="28"/>
      <c r="I293" s="28"/>
      <c r="J293" s="28"/>
      <c r="K293" s="28"/>
      <c r="L293" s="28"/>
      <c r="M293" s="28"/>
      <c r="N293" s="927"/>
      <c r="O293" s="927"/>
      <c r="P293" s="927"/>
      <c r="Q293" s="927"/>
      <c r="R293" s="516"/>
      <c r="S293" s="28"/>
      <c r="T293" s="39"/>
      <c r="U293" s="28"/>
      <c r="V293" s="28"/>
      <c r="W293" s="28"/>
      <c r="X293" s="39"/>
      <c r="Y293" s="39"/>
      <c r="Z293" s="39"/>
      <c r="AA293" s="28"/>
      <c r="AB293" s="28"/>
      <c r="AC293" s="39"/>
      <c r="AD293" s="28"/>
      <c r="AE293" s="28"/>
      <c r="AF293" s="39"/>
      <c r="AG293" s="28"/>
      <c r="AH293" s="28"/>
      <c r="AI293" s="28"/>
      <c r="AJ293" s="28"/>
      <c r="AK293" s="28"/>
      <c r="AL293" s="28"/>
      <c r="AM293" s="28"/>
      <c r="AN293" s="28"/>
      <c r="AO293" s="28"/>
      <c r="AP293" s="28"/>
      <c r="AQ293" s="28"/>
      <c r="AR293" s="39"/>
      <c r="AS293" s="28"/>
      <c r="AT293" s="28"/>
      <c r="AU293" s="28"/>
      <c r="AV293" s="484"/>
      <c r="AW293" s="28"/>
      <c r="AX293" s="28"/>
      <c r="AY293" s="621"/>
      <c r="AZ293" s="28"/>
      <c r="BA293" s="28"/>
      <c r="BB293" s="527"/>
      <c r="BC293" s="527"/>
      <c r="BD293" s="527"/>
      <c r="BE293" s="527"/>
      <c r="BF293" s="527"/>
      <c r="BG293" s="527"/>
      <c r="BH293" s="527"/>
      <c r="BI293" s="527"/>
      <c r="BJ293" s="527"/>
      <c r="BK293" s="527"/>
      <c r="BL293" s="527"/>
      <c r="BM293" s="527"/>
      <c r="BN293" s="527"/>
    </row>
    <row r="294" spans="1:66">
      <c r="A294" s="35"/>
      <c r="B294" s="28"/>
      <c r="C294" s="28"/>
      <c r="D294" s="28"/>
      <c r="E294" s="28"/>
      <c r="F294" s="28"/>
      <c r="G294" s="28"/>
      <c r="H294" s="28"/>
      <c r="I294" s="28"/>
      <c r="J294" s="28"/>
      <c r="K294" s="28"/>
      <c r="L294" s="28"/>
      <c r="M294" s="28"/>
      <c r="N294" s="927"/>
      <c r="O294" s="927"/>
      <c r="P294" s="927"/>
      <c r="Q294" s="927"/>
      <c r="R294" s="516"/>
      <c r="S294" s="28"/>
      <c r="T294" s="39"/>
      <c r="U294" s="28"/>
      <c r="V294" s="28"/>
      <c r="W294" s="28"/>
      <c r="X294" s="39"/>
      <c r="Y294" s="39"/>
      <c r="Z294" s="39"/>
      <c r="AA294" s="28"/>
      <c r="AB294" s="28"/>
      <c r="AC294" s="39"/>
      <c r="AD294" s="28"/>
      <c r="AE294" s="28"/>
      <c r="AF294" s="39"/>
      <c r="AG294" s="28"/>
      <c r="AH294" s="28"/>
      <c r="AI294" s="28"/>
      <c r="AJ294" s="28"/>
      <c r="AK294" s="28"/>
      <c r="AL294" s="28"/>
      <c r="AM294" s="28"/>
      <c r="AN294" s="28"/>
      <c r="AO294" s="28"/>
      <c r="AP294" s="28"/>
      <c r="AQ294" s="28"/>
      <c r="AR294" s="39"/>
      <c r="AS294" s="28"/>
      <c r="AT294" s="28"/>
      <c r="AU294" s="28"/>
      <c r="AV294" s="484"/>
      <c r="AW294" s="28"/>
      <c r="AX294" s="28"/>
      <c r="AY294" s="621"/>
      <c r="AZ294" s="28"/>
      <c r="BA294" s="28"/>
      <c r="BB294" s="527"/>
      <c r="BC294" s="527"/>
      <c r="BD294" s="527"/>
      <c r="BE294" s="527"/>
      <c r="BF294" s="527"/>
      <c r="BG294" s="527"/>
      <c r="BH294" s="527"/>
      <c r="BI294" s="527"/>
      <c r="BJ294" s="527"/>
      <c r="BK294" s="527"/>
      <c r="BL294" s="527"/>
      <c r="BM294" s="527"/>
      <c r="BN294" s="527"/>
    </row>
    <row r="295" spans="1:66">
      <c r="A295" s="35"/>
      <c r="B295" s="28"/>
      <c r="C295" s="28"/>
      <c r="D295" s="28"/>
      <c r="E295" s="28"/>
      <c r="F295" s="28"/>
      <c r="G295" s="28"/>
      <c r="H295" s="28"/>
      <c r="I295" s="28"/>
      <c r="J295" s="28"/>
      <c r="K295" s="28"/>
      <c r="L295" s="28"/>
      <c r="M295" s="28"/>
      <c r="N295" s="927"/>
      <c r="O295" s="927"/>
      <c r="P295" s="927"/>
      <c r="Q295" s="927"/>
      <c r="R295" s="516"/>
      <c r="S295" s="28"/>
      <c r="T295" s="39"/>
      <c r="U295" s="28"/>
      <c r="V295" s="28"/>
      <c r="W295" s="28"/>
      <c r="X295" s="39"/>
      <c r="Y295" s="39"/>
      <c r="Z295" s="39"/>
      <c r="AA295" s="28"/>
      <c r="AB295" s="28"/>
      <c r="AC295" s="39"/>
      <c r="AD295" s="28"/>
      <c r="AE295" s="28"/>
      <c r="AF295" s="39"/>
      <c r="AG295" s="28"/>
      <c r="AH295" s="28"/>
      <c r="AI295" s="28"/>
      <c r="AJ295" s="28"/>
      <c r="AK295" s="28"/>
      <c r="AL295" s="28"/>
      <c r="AM295" s="28"/>
      <c r="AN295" s="28"/>
      <c r="AO295" s="28"/>
      <c r="AP295" s="28"/>
      <c r="AQ295" s="28"/>
      <c r="AR295" s="39"/>
      <c r="AS295" s="28"/>
      <c r="AT295" s="28"/>
      <c r="AU295" s="28"/>
      <c r="AV295" s="484"/>
      <c r="AW295" s="28"/>
      <c r="AX295" s="28"/>
      <c r="AY295" s="621"/>
      <c r="AZ295" s="28"/>
      <c r="BA295" s="28"/>
      <c r="BB295" s="527"/>
      <c r="BC295" s="527"/>
      <c r="BD295" s="527"/>
      <c r="BE295" s="527"/>
      <c r="BF295" s="527"/>
      <c r="BG295" s="527"/>
      <c r="BH295" s="527"/>
      <c r="BI295" s="527"/>
      <c r="BJ295" s="527"/>
      <c r="BK295" s="527"/>
      <c r="BL295" s="527"/>
      <c r="BM295" s="527"/>
      <c r="BN295" s="527"/>
    </row>
    <row r="296" spans="1:66">
      <c r="A296" s="35"/>
      <c r="B296" s="28"/>
      <c r="C296" s="28"/>
      <c r="D296" s="28"/>
      <c r="E296" s="28"/>
      <c r="F296" s="28"/>
      <c r="G296" s="28"/>
      <c r="H296" s="28"/>
      <c r="I296" s="28"/>
      <c r="J296" s="28"/>
      <c r="K296" s="28"/>
      <c r="L296" s="28"/>
      <c r="M296" s="28"/>
      <c r="N296" s="927"/>
      <c r="O296" s="927"/>
      <c r="P296" s="927"/>
      <c r="Q296" s="927"/>
      <c r="R296" s="516"/>
      <c r="S296" s="28"/>
      <c r="T296" s="39"/>
      <c r="U296" s="28"/>
      <c r="V296" s="28"/>
      <c r="W296" s="28"/>
      <c r="X296" s="39"/>
      <c r="Y296" s="39"/>
      <c r="Z296" s="39"/>
      <c r="AA296" s="28"/>
      <c r="AB296" s="28"/>
      <c r="AC296" s="39"/>
      <c r="AD296" s="28"/>
      <c r="AE296" s="28"/>
      <c r="AF296" s="39"/>
      <c r="AG296" s="28"/>
      <c r="AH296" s="28"/>
      <c r="AI296" s="28"/>
      <c r="AJ296" s="28"/>
      <c r="AK296" s="28"/>
      <c r="AL296" s="28"/>
      <c r="AM296" s="28"/>
      <c r="AN296" s="28"/>
      <c r="AO296" s="28"/>
      <c r="AP296" s="28"/>
      <c r="AQ296" s="28"/>
      <c r="AR296" s="39"/>
      <c r="AS296" s="28"/>
      <c r="AT296" s="28"/>
      <c r="AU296" s="28"/>
      <c r="AV296" s="484"/>
      <c r="AW296" s="28"/>
      <c r="AX296" s="28"/>
      <c r="AY296" s="621"/>
      <c r="AZ296" s="28"/>
      <c r="BA296" s="28"/>
      <c r="BB296" s="527"/>
      <c r="BC296" s="527"/>
      <c r="BD296" s="527"/>
      <c r="BE296" s="527"/>
      <c r="BF296" s="527"/>
      <c r="BG296" s="527"/>
      <c r="BH296" s="527"/>
      <c r="BI296" s="527"/>
      <c r="BJ296" s="527"/>
      <c r="BK296" s="527"/>
      <c r="BL296" s="527"/>
      <c r="BM296" s="527"/>
      <c r="BN296" s="527"/>
    </row>
    <row r="297" spans="1:66">
      <c r="A297" s="35"/>
      <c r="B297" s="28"/>
      <c r="C297" s="28"/>
      <c r="D297" s="28"/>
      <c r="E297" s="28"/>
      <c r="F297" s="28"/>
      <c r="G297" s="28"/>
      <c r="H297" s="28"/>
      <c r="I297" s="28"/>
      <c r="J297" s="28"/>
      <c r="K297" s="28"/>
      <c r="L297" s="28"/>
      <c r="M297" s="28"/>
      <c r="N297" s="927"/>
      <c r="O297" s="927"/>
      <c r="P297" s="927"/>
      <c r="Q297" s="927"/>
      <c r="R297" s="516"/>
      <c r="S297" s="28"/>
      <c r="T297" s="39"/>
      <c r="U297" s="28"/>
      <c r="V297" s="28"/>
      <c r="W297" s="28"/>
      <c r="X297" s="39"/>
      <c r="Y297" s="39"/>
      <c r="Z297" s="39"/>
      <c r="AA297" s="28"/>
      <c r="AB297" s="28"/>
      <c r="AC297" s="39"/>
      <c r="AD297" s="28"/>
      <c r="AE297" s="28"/>
      <c r="AF297" s="39"/>
      <c r="AG297" s="28"/>
      <c r="AH297" s="28"/>
      <c r="AI297" s="28"/>
      <c r="AJ297" s="28"/>
      <c r="AK297" s="28"/>
      <c r="AL297" s="28"/>
      <c r="AM297" s="28"/>
      <c r="AN297" s="28"/>
      <c r="AO297" s="28"/>
      <c r="AP297" s="28"/>
      <c r="AQ297" s="28"/>
      <c r="AR297" s="39"/>
      <c r="AS297" s="28"/>
      <c r="AT297" s="28"/>
      <c r="AU297" s="28"/>
      <c r="AV297" s="484"/>
      <c r="AW297" s="28"/>
      <c r="AX297" s="28"/>
      <c r="AY297" s="621"/>
      <c r="AZ297" s="28"/>
      <c r="BA297" s="28"/>
      <c r="BB297" s="527"/>
      <c r="BC297" s="527"/>
      <c r="BD297" s="527"/>
      <c r="BE297" s="527"/>
      <c r="BF297" s="527"/>
      <c r="BG297" s="527"/>
      <c r="BH297" s="527"/>
      <c r="BI297" s="527"/>
      <c r="BJ297" s="527"/>
      <c r="BK297" s="527"/>
      <c r="BL297" s="527"/>
      <c r="BM297" s="527"/>
      <c r="BN297" s="527"/>
    </row>
    <row r="298" spans="1:66">
      <c r="A298" s="35"/>
      <c r="B298" s="28"/>
      <c r="C298" s="28"/>
      <c r="D298" s="28"/>
      <c r="E298" s="28"/>
      <c r="F298" s="28"/>
      <c r="G298" s="28"/>
      <c r="H298" s="28"/>
      <c r="I298" s="28"/>
      <c r="J298" s="28"/>
      <c r="K298" s="28"/>
      <c r="L298" s="28"/>
      <c r="M298" s="28"/>
      <c r="N298" s="927"/>
      <c r="O298" s="927"/>
      <c r="P298" s="927"/>
      <c r="Q298" s="927"/>
      <c r="R298" s="516"/>
      <c r="S298" s="28"/>
      <c r="T298" s="39"/>
      <c r="U298" s="28"/>
      <c r="V298" s="28"/>
      <c r="W298" s="28"/>
      <c r="X298" s="39"/>
      <c r="Y298" s="39"/>
      <c r="Z298" s="39"/>
      <c r="AA298" s="28"/>
      <c r="AB298" s="28"/>
      <c r="AC298" s="39"/>
      <c r="AD298" s="28"/>
      <c r="AE298" s="28"/>
      <c r="AF298" s="39"/>
      <c r="AG298" s="28"/>
      <c r="AH298" s="28"/>
      <c r="AI298" s="28"/>
      <c r="AJ298" s="28"/>
      <c r="AK298" s="28"/>
      <c r="AL298" s="28"/>
      <c r="AM298" s="28"/>
      <c r="AN298" s="28"/>
      <c r="AO298" s="28"/>
      <c r="AP298" s="28"/>
      <c r="AQ298" s="28"/>
      <c r="AR298" s="39"/>
      <c r="AS298" s="28"/>
      <c r="AT298" s="28"/>
      <c r="AU298" s="28"/>
      <c r="AV298" s="484"/>
      <c r="AW298" s="28"/>
      <c r="AX298" s="28"/>
      <c r="AY298" s="621"/>
      <c r="AZ298" s="28"/>
      <c r="BA298" s="28"/>
      <c r="BB298" s="527"/>
      <c r="BC298" s="527"/>
      <c r="BD298" s="527"/>
      <c r="BE298" s="527"/>
      <c r="BF298" s="527"/>
      <c r="BG298" s="527"/>
      <c r="BH298" s="527"/>
      <c r="BI298" s="527"/>
      <c r="BJ298" s="527"/>
      <c r="BK298" s="527"/>
      <c r="BL298" s="527"/>
      <c r="BM298" s="527"/>
      <c r="BN298" s="527"/>
    </row>
    <row r="299" spans="1:66">
      <c r="A299" s="35"/>
      <c r="B299" s="28"/>
      <c r="C299" s="28"/>
      <c r="D299" s="28"/>
      <c r="E299" s="28"/>
      <c r="F299" s="28"/>
      <c r="G299" s="28"/>
      <c r="H299" s="28"/>
      <c r="I299" s="28"/>
      <c r="J299" s="28"/>
      <c r="K299" s="28"/>
      <c r="L299" s="28"/>
      <c r="M299" s="28"/>
      <c r="N299" s="927"/>
      <c r="O299" s="927"/>
      <c r="P299" s="927"/>
      <c r="Q299" s="927"/>
      <c r="R299" s="516"/>
      <c r="S299" s="28"/>
      <c r="T299" s="39"/>
      <c r="U299" s="28"/>
      <c r="V299" s="28"/>
      <c r="W299" s="28"/>
      <c r="X299" s="39"/>
      <c r="Y299" s="39"/>
      <c r="Z299" s="39"/>
      <c r="AA299" s="28"/>
      <c r="AB299" s="28"/>
      <c r="AC299" s="39"/>
      <c r="AD299" s="28"/>
      <c r="AE299" s="28"/>
      <c r="AF299" s="39"/>
      <c r="AG299" s="28"/>
      <c r="AH299" s="28"/>
      <c r="AI299" s="28"/>
      <c r="AJ299" s="28"/>
      <c r="AK299" s="28"/>
      <c r="AL299" s="28"/>
      <c r="AM299" s="28"/>
      <c r="AN299" s="28"/>
      <c r="AO299" s="28"/>
      <c r="AP299" s="28"/>
      <c r="AQ299" s="28"/>
      <c r="AR299" s="39"/>
      <c r="AS299" s="28"/>
      <c r="AT299" s="28"/>
      <c r="AU299" s="28"/>
      <c r="AV299" s="484"/>
      <c r="AW299" s="28"/>
      <c r="AX299" s="28"/>
      <c r="AY299" s="621"/>
      <c r="AZ299" s="28"/>
      <c r="BA299" s="28"/>
      <c r="BB299" s="527"/>
      <c r="BC299" s="527"/>
      <c r="BD299" s="527"/>
      <c r="BE299" s="527"/>
      <c r="BF299" s="527"/>
      <c r="BG299" s="527"/>
      <c r="BH299" s="527"/>
      <c r="BI299" s="527"/>
      <c r="BJ299" s="527"/>
      <c r="BK299" s="527"/>
      <c r="BL299" s="527"/>
      <c r="BM299" s="527"/>
      <c r="BN299" s="527"/>
    </row>
    <row r="300" spans="1:66">
      <c r="A300" s="35"/>
      <c r="B300" s="28"/>
      <c r="C300" s="28"/>
      <c r="D300" s="28"/>
      <c r="E300" s="28"/>
      <c r="F300" s="28"/>
      <c r="G300" s="28"/>
      <c r="H300" s="28"/>
      <c r="I300" s="28"/>
      <c r="J300" s="28"/>
      <c r="K300" s="28"/>
      <c r="L300" s="28"/>
      <c r="M300" s="28"/>
      <c r="N300" s="927"/>
      <c r="O300" s="927"/>
      <c r="P300" s="927"/>
      <c r="Q300" s="927"/>
      <c r="R300" s="516"/>
      <c r="S300" s="28"/>
      <c r="T300" s="39"/>
      <c r="U300" s="28"/>
      <c r="V300" s="28"/>
      <c r="W300" s="28"/>
      <c r="X300" s="39"/>
      <c r="Y300" s="39"/>
      <c r="Z300" s="39"/>
      <c r="AA300" s="28"/>
      <c r="AB300" s="28"/>
      <c r="AC300" s="39"/>
      <c r="AD300" s="28"/>
      <c r="AE300" s="28"/>
      <c r="AF300" s="39"/>
      <c r="AG300" s="28"/>
      <c r="AH300" s="28"/>
      <c r="AI300" s="28"/>
      <c r="AJ300" s="28"/>
      <c r="AK300" s="28"/>
      <c r="AL300" s="28"/>
      <c r="AM300" s="28"/>
      <c r="AN300" s="28"/>
      <c r="AO300" s="28"/>
      <c r="AP300" s="28"/>
      <c r="AQ300" s="28"/>
      <c r="AR300" s="39"/>
      <c r="AS300" s="28"/>
      <c r="AT300" s="28"/>
      <c r="AU300" s="28"/>
      <c r="AV300" s="484"/>
      <c r="AW300" s="28"/>
      <c r="AX300" s="28"/>
      <c r="AY300" s="621"/>
      <c r="AZ300" s="28"/>
      <c r="BA300" s="28"/>
      <c r="BB300" s="527"/>
      <c r="BC300" s="527"/>
      <c r="BD300" s="527"/>
      <c r="BE300" s="527"/>
      <c r="BF300" s="527"/>
      <c r="BG300" s="527"/>
      <c r="BH300" s="527"/>
      <c r="BI300" s="527"/>
      <c r="BJ300" s="527"/>
      <c r="BK300" s="527"/>
      <c r="BL300" s="527"/>
      <c r="BM300" s="527"/>
      <c r="BN300" s="527"/>
    </row>
    <row r="301" spans="1:66">
      <c r="A301" s="35"/>
      <c r="B301" s="28"/>
      <c r="C301" s="28"/>
      <c r="D301" s="28"/>
      <c r="E301" s="28"/>
      <c r="F301" s="28"/>
      <c r="G301" s="28"/>
      <c r="H301" s="28"/>
      <c r="I301" s="28"/>
      <c r="J301" s="28"/>
      <c r="K301" s="28"/>
      <c r="L301" s="28"/>
      <c r="M301" s="28"/>
      <c r="N301" s="927"/>
      <c r="O301" s="927"/>
      <c r="P301" s="927"/>
      <c r="Q301" s="927"/>
      <c r="R301" s="516"/>
      <c r="S301" s="28"/>
      <c r="T301" s="39"/>
      <c r="U301" s="28"/>
      <c r="V301" s="28"/>
      <c r="W301" s="28"/>
      <c r="X301" s="39"/>
      <c r="Y301" s="39"/>
      <c r="Z301" s="39"/>
      <c r="AA301" s="28"/>
      <c r="AB301" s="28"/>
      <c r="AC301" s="39"/>
      <c r="AD301" s="28"/>
      <c r="AE301" s="28"/>
      <c r="AF301" s="39"/>
      <c r="AG301" s="28"/>
      <c r="AH301" s="28"/>
      <c r="AI301" s="28"/>
      <c r="AJ301" s="28"/>
      <c r="AK301" s="28"/>
      <c r="AL301" s="28"/>
      <c r="AM301" s="28"/>
      <c r="AN301" s="28"/>
      <c r="AO301" s="28"/>
      <c r="AP301" s="28"/>
      <c r="AQ301" s="28"/>
      <c r="AR301" s="39"/>
      <c r="AS301" s="28"/>
      <c r="AT301" s="28"/>
      <c r="AU301" s="28"/>
      <c r="AV301" s="484"/>
      <c r="AW301" s="28"/>
      <c r="AX301" s="28"/>
      <c r="AY301" s="621"/>
      <c r="AZ301" s="28"/>
      <c r="BA301" s="28"/>
      <c r="BB301" s="527"/>
      <c r="BC301" s="527"/>
      <c r="BD301" s="527"/>
      <c r="BE301" s="527"/>
      <c r="BF301" s="527"/>
      <c r="BG301" s="527"/>
      <c r="BH301" s="527"/>
      <c r="BI301" s="527"/>
      <c r="BJ301" s="527"/>
      <c r="BK301" s="527"/>
      <c r="BL301" s="527"/>
      <c r="BM301" s="527"/>
      <c r="BN301" s="527"/>
    </row>
    <row r="302" spans="1:66">
      <c r="A302" s="35"/>
      <c r="B302" s="28"/>
      <c r="C302" s="28"/>
      <c r="D302" s="28"/>
      <c r="E302" s="28"/>
      <c r="F302" s="28"/>
      <c r="G302" s="28"/>
      <c r="H302" s="28"/>
      <c r="I302" s="28"/>
      <c r="J302" s="28"/>
      <c r="K302" s="28"/>
      <c r="L302" s="28"/>
      <c r="M302" s="28"/>
      <c r="N302" s="927"/>
      <c r="O302" s="927"/>
      <c r="P302" s="927"/>
      <c r="Q302" s="927"/>
      <c r="R302" s="516"/>
      <c r="S302" s="28"/>
      <c r="T302" s="39"/>
      <c r="U302" s="28"/>
      <c r="V302" s="28"/>
      <c r="W302" s="28"/>
      <c r="X302" s="39"/>
      <c r="Y302" s="39"/>
      <c r="Z302" s="39"/>
      <c r="AA302" s="28"/>
      <c r="AB302" s="28"/>
      <c r="AC302" s="39"/>
      <c r="AD302" s="28"/>
      <c r="AE302" s="28"/>
      <c r="AF302" s="39"/>
      <c r="AG302" s="28"/>
      <c r="AH302" s="28"/>
      <c r="AI302" s="28"/>
      <c r="AJ302" s="28"/>
      <c r="AK302" s="28"/>
      <c r="AL302" s="28"/>
      <c r="AM302" s="28"/>
      <c r="AN302" s="28"/>
      <c r="AO302" s="28"/>
      <c r="AP302" s="28"/>
      <c r="AQ302" s="28"/>
      <c r="AR302" s="39"/>
      <c r="AS302" s="28"/>
      <c r="AT302" s="28"/>
      <c r="AU302" s="28"/>
      <c r="AV302" s="484"/>
      <c r="AW302" s="28"/>
      <c r="AX302" s="28"/>
      <c r="AY302" s="621"/>
      <c r="AZ302" s="28"/>
      <c r="BA302" s="28"/>
      <c r="BB302" s="527"/>
      <c r="BC302" s="527"/>
      <c r="BD302" s="527"/>
      <c r="BE302" s="527"/>
      <c r="BF302" s="527"/>
      <c r="BG302" s="527"/>
      <c r="BH302" s="527"/>
      <c r="BI302" s="527"/>
      <c r="BJ302" s="527"/>
      <c r="BK302" s="527"/>
      <c r="BL302" s="527"/>
      <c r="BM302" s="527"/>
      <c r="BN302" s="527"/>
    </row>
    <row r="303" spans="1:66">
      <c r="A303" s="35"/>
      <c r="B303" s="28"/>
      <c r="C303" s="28"/>
      <c r="D303" s="28"/>
      <c r="E303" s="28"/>
      <c r="F303" s="28"/>
      <c r="G303" s="28"/>
      <c r="H303" s="28"/>
      <c r="I303" s="28"/>
      <c r="J303" s="28"/>
      <c r="K303" s="28"/>
      <c r="L303" s="28"/>
      <c r="M303" s="28"/>
      <c r="N303" s="927"/>
      <c r="O303" s="927"/>
      <c r="P303" s="927"/>
      <c r="Q303" s="927"/>
      <c r="R303" s="516"/>
      <c r="S303" s="28"/>
      <c r="T303" s="39"/>
      <c r="U303" s="28"/>
      <c r="V303" s="28"/>
      <c r="W303" s="28"/>
      <c r="X303" s="39"/>
      <c r="Y303" s="39"/>
      <c r="Z303" s="39"/>
      <c r="AA303" s="28"/>
      <c r="AB303" s="28"/>
      <c r="AC303" s="39"/>
      <c r="AD303" s="28"/>
      <c r="AE303" s="28"/>
      <c r="AF303" s="39"/>
      <c r="AG303" s="28"/>
      <c r="AH303" s="28"/>
      <c r="AI303" s="28"/>
      <c r="AJ303" s="28"/>
      <c r="AK303" s="28"/>
      <c r="AL303" s="28"/>
      <c r="AM303" s="28"/>
      <c r="AN303" s="28"/>
      <c r="AO303" s="28"/>
      <c r="AP303" s="28"/>
      <c r="AQ303" s="28"/>
      <c r="AR303" s="39"/>
      <c r="AS303" s="28"/>
      <c r="AT303" s="28"/>
      <c r="AU303" s="28"/>
      <c r="AV303" s="484"/>
      <c r="AW303" s="28"/>
      <c r="AX303" s="28"/>
      <c r="AY303" s="621"/>
      <c r="AZ303" s="28"/>
      <c r="BA303" s="28"/>
      <c r="BB303" s="527"/>
      <c r="BC303" s="527"/>
      <c r="BD303" s="527"/>
      <c r="BE303" s="527"/>
      <c r="BF303" s="527"/>
      <c r="BG303" s="527"/>
      <c r="BH303" s="527"/>
      <c r="BI303" s="527"/>
      <c r="BJ303" s="527"/>
      <c r="BK303" s="527"/>
      <c r="BL303" s="527"/>
      <c r="BM303" s="527"/>
      <c r="BN303" s="527"/>
    </row>
    <row r="304" spans="1:66">
      <c r="A304" s="35"/>
      <c r="B304" s="28"/>
      <c r="C304" s="28"/>
      <c r="D304" s="28"/>
      <c r="E304" s="28"/>
      <c r="F304" s="28"/>
      <c r="G304" s="28"/>
      <c r="H304" s="28"/>
      <c r="I304" s="28"/>
      <c r="J304" s="28"/>
      <c r="K304" s="28"/>
      <c r="L304" s="28"/>
      <c r="M304" s="28"/>
      <c r="N304" s="927"/>
      <c r="O304" s="927"/>
      <c r="P304" s="927"/>
      <c r="Q304" s="927"/>
      <c r="R304" s="516"/>
      <c r="S304" s="28"/>
      <c r="T304" s="39"/>
      <c r="U304" s="28"/>
      <c r="V304" s="28"/>
      <c r="W304" s="28"/>
      <c r="X304" s="39"/>
      <c r="Y304" s="39"/>
      <c r="Z304" s="39"/>
      <c r="AA304" s="28"/>
      <c r="AB304" s="28"/>
      <c r="AC304" s="39"/>
      <c r="AD304" s="28"/>
      <c r="AE304" s="28"/>
      <c r="AF304" s="39"/>
      <c r="AG304" s="28"/>
      <c r="AH304" s="28"/>
      <c r="AI304" s="28"/>
      <c r="AJ304" s="28"/>
      <c r="AK304" s="28"/>
      <c r="AL304" s="28"/>
      <c r="AM304" s="28"/>
      <c r="AN304" s="28"/>
      <c r="AO304" s="28"/>
      <c r="AP304" s="28"/>
      <c r="AQ304" s="28"/>
      <c r="AR304" s="39"/>
      <c r="AS304" s="28"/>
      <c r="AT304" s="28"/>
      <c r="AU304" s="28"/>
      <c r="AV304" s="484"/>
      <c r="AW304" s="28"/>
      <c r="AX304" s="28"/>
      <c r="AY304" s="621"/>
      <c r="AZ304" s="28"/>
      <c r="BA304" s="28"/>
      <c r="BB304" s="527"/>
      <c r="BC304" s="527"/>
      <c r="BD304" s="527"/>
      <c r="BE304" s="527"/>
      <c r="BF304" s="527"/>
      <c r="BG304" s="527"/>
      <c r="BH304" s="527"/>
      <c r="BI304" s="527"/>
      <c r="BJ304" s="527"/>
      <c r="BK304" s="527"/>
      <c r="BL304" s="527"/>
      <c r="BM304" s="527"/>
      <c r="BN304" s="527"/>
    </row>
    <row r="305" spans="1:66">
      <c r="A305" s="35"/>
      <c r="B305" s="28"/>
      <c r="C305" s="28"/>
      <c r="D305" s="28"/>
      <c r="E305" s="28"/>
      <c r="F305" s="28"/>
      <c r="G305" s="28"/>
      <c r="H305" s="28"/>
      <c r="I305" s="28"/>
      <c r="J305" s="28"/>
      <c r="K305" s="28"/>
      <c r="L305" s="28"/>
      <c r="M305" s="28"/>
      <c r="N305" s="927"/>
      <c r="O305" s="927"/>
      <c r="P305" s="927"/>
      <c r="Q305" s="927"/>
      <c r="R305" s="516"/>
      <c r="S305" s="28"/>
      <c r="T305" s="39"/>
      <c r="U305" s="28"/>
      <c r="V305" s="28"/>
      <c r="W305" s="28"/>
      <c r="X305" s="39"/>
      <c r="Y305" s="39"/>
      <c r="Z305" s="39"/>
      <c r="AA305" s="28"/>
      <c r="AB305" s="28"/>
      <c r="AC305" s="39"/>
      <c r="AD305" s="28"/>
      <c r="AE305" s="28"/>
      <c r="AF305" s="39"/>
      <c r="AG305" s="28"/>
      <c r="AH305" s="28"/>
      <c r="AI305" s="28"/>
      <c r="AJ305" s="28"/>
      <c r="AK305" s="28"/>
      <c r="AL305" s="28"/>
      <c r="AM305" s="28"/>
      <c r="AN305" s="28"/>
      <c r="AO305" s="28"/>
      <c r="AP305" s="28"/>
      <c r="AQ305" s="28"/>
      <c r="AR305" s="39"/>
      <c r="AS305" s="28"/>
      <c r="AT305" s="28"/>
      <c r="AU305" s="28"/>
      <c r="AV305" s="484"/>
      <c r="AW305" s="28"/>
      <c r="AX305" s="28"/>
      <c r="AY305" s="621"/>
      <c r="AZ305" s="28"/>
      <c r="BA305" s="28"/>
      <c r="BB305" s="527"/>
      <c r="BC305" s="527"/>
      <c r="BD305" s="527"/>
      <c r="BE305" s="527"/>
      <c r="BF305" s="527"/>
      <c r="BG305" s="527"/>
      <c r="BH305" s="527"/>
      <c r="BI305" s="527"/>
      <c r="BJ305" s="527"/>
      <c r="BK305" s="527"/>
      <c r="BL305" s="527"/>
      <c r="BM305" s="527"/>
      <c r="BN305" s="527"/>
    </row>
    <row r="306" spans="1:66">
      <c r="A306" s="35"/>
      <c r="B306" s="28"/>
      <c r="C306" s="28"/>
      <c r="D306" s="28"/>
      <c r="E306" s="28"/>
      <c r="F306" s="28"/>
      <c r="G306" s="28"/>
      <c r="H306" s="28"/>
      <c r="I306" s="28"/>
      <c r="J306" s="28"/>
      <c r="K306" s="28"/>
      <c r="L306" s="28"/>
      <c r="M306" s="28"/>
      <c r="N306" s="927"/>
      <c r="O306" s="927"/>
      <c r="P306" s="927"/>
      <c r="Q306" s="927"/>
      <c r="R306" s="516"/>
      <c r="S306" s="28"/>
      <c r="T306" s="39"/>
      <c r="U306" s="28"/>
      <c r="V306" s="28"/>
      <c r="W306" s="28"/>
      <c r="X306" s="39"/>
      <c r="Y306" s="39"/>
      <c r="Z306" s="39"/>
      <c r="AA306" s="28"/>
      <c r="AB306" s="28"/>
      <c r="AC306" s="39"/>
      <c r="AD306" s="28"/>
      <c r="AE306" s="28"/>
      <c r="AF306" s="39"/>
      <c r="AG306" s="28"/>
      <c r="AH306" s="28"/>
      <c r="AI306" s="28"/>
      <c r="AJ306" s="28"/>
      <c r="AK306" s="28"/>
      <c r="AL306" s="28"/>
      <c r="AM306" s="28"/>
      <c r="AN306" s="28"/>
      <c r="AO306" s="28"/>
      <c r="AP306" s="28"/>
      <c r="AQ306" s="28"/>
      <c r="AR306" s="39"/>
      <c r="AS306" s="28"/>
      <c r="AT306" s="28"/>
      <c r="AU306" s="28"/>
      <c r="AV306" s="484"/>
      <c r="AW306" s="28"/>
      <c r="AX306" s="28"/>
      <c r="AY306" s="621"/>
      <c r="AZ306" s="28"/>
      <c r="BA306" s="28"/>
      <c r="BB306" s="527"/>
      <c r="BC306" s="527"/>
      <c r="BD306" s="527"/>
      <c r="BE306" s="527"/>
      <c r="BF306" s="527"/>
      <c r="BG306" s="527"/>
      <c r="BH306" s="527"/>
      <c r="BI306" s="527"/>
      <c r="BJ306" s="527"/>
      <c r="BK306" s="527"/>
      <c r="BL306" s="527"/>
      <c r="BM306" s="527"/>
      <c r="BN306" s="527"/>
    </row>
    <row r="307" spans="1:66">
      <c r="A307" s="35"/>
      <c r="B307" s="28"/>
      <c r="C307" s="28"/>
      <c r="D307" s="28"/>
      <c r="E307" s="28"/>
      <c r="F307" s="28"/>
      <c r="G307" s="28"/>
      <c r="H307" s="28"/>
      <c r="I307" s="28"/>
      <c r="J307" s="28"/>
      <c r="K307" s="28"/>
      <c r="L307" s="28"/>
      <c r="M307" s="28"/>
      <c r="N307" s="927"/>
      <c r="O307" s="927"/>
      <c r="P307" s="927"/>
      <c r="Q307" s="927"/>
      <c r="R307" s="516"/>
      <c r="S307" s="28"/>
      <c r="T307" s="39"/>
      <c r="U307" s="28"/>
      <c r="V307" s="28"/>
      <c r="W307" s="28"/>
      <c r="X307" s="39"/>
      <c r="Y307" s="39"/>
      <c r="Z307" s="39"/>
      <c r="AA307" s="28"/>
      <c r="AB307" s="28"/>
      <c r="AC307" s="39"/>
      <c r="AD307" s="28"/>
      <c r="AE307" s="28"/>
      <c r="AF307" s="39"/>
      <c r="AG307" s="28"/>
      <c r="AH307" s="28"/>
      <c r="AI307" s="28"/>
      <c r="AJ307" s="28"/>
      <c r="AK307" s="28"/>
      <c r="AL307" s="28"/>
      <c r="AM307" s="28"/>
      <c r="AN307" s="28"/>
      <c r="AO307" s="28"/>
      <c r="AP307" s="28"/>
      <c r="AQ307" s="28"/>
      <c r="AR307" s="39"/>
      <c r="AS307" s="28"/>
      <c r="AT307" s="28"/>
      <c r="AU307" s="28"/>
      <c r="AV307" s="484"/>
      <c r="AW307" s="28"/>
      <c r="AX307" s="28"/>
      <c r="AY307" s="621"/>
      <c r="AZ307" s="28"/>
      <c r="BA307" s="28"/>
      <c r="BB307" s="527"/>
      <c r="BC307" s="527"/>
      <c r="BD307" s="527"/>
      <c r="BE307" s="527"/>
      <c r="BF307" s="527"/>
      <c r="BG307" s="527"/>
      <c r="BH307" s="527"/>
      <c r="BI307" s="527"/>
      <c r="BJ307" s="527"/>
      <c r="BK307" s="527"/>
      <c r="BL307" s="527"/>
      <c r="BM307" s="527"/>
      <c r="BN307" s="527"/>
    </row>
    <row r="308" spans="1:66">
      <c r="A308" s="35"/>
      <c r="B308" s="28"/>
      <c r="C308" s="28"/>
      <c r="D308" s="28"/>
      <c r="E308" s="28"/>
      <c r="F308" s="28"/>
      <c r="G308" s="28"/>
      <c r="H308" s="28"/>
      <c r="I308" s="28"/>
      <c r="J308" s="28"/>
      <c r="K308" s="28"/>
      <c r="L308" s="28"/>
      <c r="M308" s="28"/>
      <c r="N308" s="927"/>
      <c r="O308" s="927"/>
      <c r="P308" s="927"/>
      <c r="Q308" s="927"/>
      <c r="R308" s="516"/>
      <c r="S308" s="28"/>
      <c r="T308" s="39"/>
      <c r="U308" s="28"/>
      <c r="V308" s="28"/>
      <c r="W308" s="28"/>
      <c r="X308" s="39"/>
      <c r="Y308" s="39"/>
      <c r="Z308" s="39"/>
      <c r="AA308" s="28"/>
      <c r="AB308" s="28"/>
      <c r="AC308" s="39"/>
      <c r="AD308" s="28"/>
      <c r="AE308" s="28"/>
      <c r="AF308" s="39"/>
      <c r="AG308" s="28"/>
      <c r="AH308" s="28"/>
      <c r="AI308" s="28"/>
      <c r="AJ308" s="28"/>
      <c r="AK308" s="28"/>
      <c r="AL308" s="28"/>
      <c r="AM308" s="28"/>
      <c r="AN308" s="28"/>
      <c r="AO308" s="28"/>
      <c r="AP308" s="28"/>
      <c r="AQ308" s="28"/>
      <c r="AR308" s="39"/>
      <c r="AS308" s="28"/>
      <c r="AT308" s="28"/>
      <c r="AU308" s="28"/>
      <c r="AV308" s="484"/>
      <c r="AW308" s="28"/>
      <c r="AX308" s="28"/>
      <c r="AY308" s="621"/>
      <c r="AZ308" s="28"/>
      <c r="BA308" s="28"/>
      <c r="BB308" s="527"/>
      <c r="BC308" s="527"/>
      <c r="BD308" s="527"/>
      <c r="BE308" s="527"/>
      <c r="BF308" s="527"/>
      <c r="BG308" s="527"/>
      <c r="BH308" s="527"/>
      <c r="BI308" s="527"/>
      <c r="BJ308" s="527"/>
      <c r="BK308" s="527"/>
      <c r="BL308" s="527"/>
      <c r="BM308" s="527"/>
      <c r="BN308" s="527"/>
    </row>
    <row r="309" spans="1:66">
      <c r="A309" s="35"/>
      <c r="B309" s="28"/>
      <c r="C309" s="28"/>
      <c r="D309" s="28"/>
      <c r="E309" s="28"/>
      <c r="F309" s="28"/>
      <c r="G309" s="28"/>
      <c r="H309" s="28"/>
      <c r="I309" s="28"/>
      <c r="J309" s="28"/>
      <c r="K309" s="28"/>
      <c r="L309" s="28"/>
      <c r="M309" s="28"/>
      <c r="N309" s="927"/>
      <c r="O309" s="927"/>
      <c r="P309" s="927"/>
      <c r="Q309" s="927"/>
      <c r="R309" s="516"/>
      <c r="S309" s="28"/>
      <c r="T309" s="39"/>
      <c r="U309" s="28"/>
      <c r="V309" s="28"/>
      <c r="W309" s="28"/>
      <c r="X309" s="39"/>
      <c r="Y309" s="39"/>
      <c r="Z309" s="39"/>
      <c r="AA309" s="28"/>
      <c r="AB309" s="28"/>
      <c r="AC309" s="39"/>
      <c r="AD309" s="28"/>
      <c r="AE309" s="28"/>
      <c r="AF309" s="39"/>
      <c r="AG309" s="28"/>
      <c r="AH309" s="28"/>
      <c r="AI309" s="28"/>
      <c r="AJ309" s="28"/>
      <c r="AK309" s="28"/>
      <c r="AL309" s="28"/>
      <c r="AM309" s="28"/>
      <c r="AN309" s="28"/>
      <c r="AO309" s="28"/>
      <c r="AP309" s="28"/>
      <c r="AQ309" s="28"/>
      <c r="AR309" s="39"/>
      <c r="AS309" s="28"/>
      <c r="AT309" s="28"/>
      <c r="AU309" s="28"/>
      <c r="AV309" s="484"/>
      <c r="AW309" s="28"/>
      <c r="AX309" s="28"/>
      <c r="AY309" s="621"/>
      <c r="AZ309" s="28"/>
      <c r="BA309" s="28"/>
      <c r="BB309" s="527"/>
      <c r="BC309" s="527"/>
      <c r="BD309" s="527"/>
      <c r="BE309" s="527"/>
      <c r="BF309" s="527"/>
      <c r="BG309" s="527"/>
      <c r="BH309" s="527"/>
      <c r="BI309" s="527"/>
      <c r="BJ309" s="527"/>
      <c r="BK309" s="527"/>
      <c r="BL309" s="527"/>
      <c r="BM309" s="527"/>
      <c r="BN309" s="527"/>
    </row>
    <row r="310" spans="1:66">
      <c r="A310" s="35"/>
      <c r="B310" s="28"/>
      <c r="C310" s="28"/>
      <c r="D310" s="28"/>
      <c r="E310" s="28"/>
      <c r="F310" s="28"/>
      <c r="G310" s="28"/>
      <c r="H310" s="28"/>
      <c r="I310" s="28"/>
      <c r="J310" s="28"/>
      <c r="K310" s="28"/>
      <c r="L310" s="28"/>
      <c r="M310" s="28"/>
      <c r="N310" s="927"/>
      <c r="O310" s="927"/>
      <c r="P310" s="927"/>
      <c r="Q310" s="927"/>
      <c r="R310" s="516"/>
      <c r="S310" s="28"/>
      <c r="T310" s="39"/>
      <c r="U310" s="28"/>
      <c r="V310" s="28"/>
      <c r="W310" s="28"/>
      <c r="X310" s="39"/>
      <c r="Y310" s="39"/>
      <c r="Z310" s="39"/>
      <c r="AA310" s="28"/>
      <c r="AB310" s="28"/>
      <c r="AC310" s="39"/>
      <c r="AD310" s="28"/>
      <c r="AE310" s="28"/>
      <c r="AF310" s="39"/>
      <c r="AG310" s="28"/>
      <c r="AH310" s="28"/>
      <c r="AI310" s="28"/>
      <c r="AJ310" s="28"/>
      <c r="AK310" s="28"/>
      <c r="AL310" s="28"/>
      <c r="AM310" s="28"/>
      <c r="AN310" s="28"/>
      <c r="AO310" s="28"/>
      <c r="AP310" s="28"/>
      <c r="AQ310" s="28"/>
      <c r="AR310" s="39"/>
      <c r="AS310" s="28"/>
      <c r="AT310" s="28"/>
      <c r="AU310" s="28"/>
      <c r="AV310" s="484"/>
      <c r="AW310" s="28"/>
      <c r="AX310" s="28"/>
      <c r="AY310" s="621"/>
      <c r="AZ310" s="28"/>
      <c r="BA310" s="28"/>
      <c r="BB310" s="527"/>
      <c r="BC310" s="527"/>
      <c r="BD310" s="527"/>
      <c r="BE310" s="527"/>
      <c r="BF310" s="527"/>
      <c r="BG310" s="527"/>
      <c r="BH310" s="527"/>
      <c r="BI310" s="527"/>
      <c r="BJ310" s="527"/>
      <c r="BK310" s="527"/>
      <c r="BL310" s="527"/>
      <c r="BM310" s="527"/>
      <c r="BN310" s="527"/>
    </row>
    <row r="311" spans="1:66">
      <c r="A311" s="35"/>
      <c r="B311" s="28"/>
      <c r="C311" s="28"/>
      <c r="D311" s="28"/>
      <c r="E311" s="28"/>
      <c r="F311" s="28"/>
      <c r="G311" s="28"/>
      <c r="H311" s="28"/>
      <c r="I311" s="28"/>
      <c r="J311" s="28"/>
      <c r="K311" s="28"/>
      <c r="L311" s="28"/>
      <c r="M311" s="28"/>
      <c r="N311" s="927"/>
      <c r="O311" s="927"/>
      <c r="P311" s="927"/>
      <c r="Q311" s="927"/>
      <c r="R311" s="516"/>
      <c r="S311" s="28"/>
      <c r="T311" s="39"/>
      <c r="U311" s="28"/>
      <c r="V311" s="28"/>
      <c r="W311" s="28"/>
      <c r="X311" s="39"/>
      <c r="Y311" s="39"/>
      <c r="Z311" s="39"/>
      <c r="AA311" s="28"/>
      <c r="AB311" s="28"/>
      <c r="AC311" s="39"/>
      <c r="AD311" s="28"/>
      <c r="AE311" s="28"/>
      <c r="AF311" s="39"/>
      <c r="AG311" s="28"/>
      <c r="AH311" s="28"/>
      <c r="AI311" s="28"/>
      <c r="AJ311" s="28"/>
      <c r="AK311" s="28"/>
      <c r="AL311" s="28"/>
      <c r="AM311" s="28"/>
      <c r="AN311" s="28"/>
      <c r="AO311" s="28"/>
      <c r="AP311" s="28"/>
      <c r="AQ311" s="28"/>
      <c r="AR311" s="39"/>
      <c r="AS311" s="28"/>
      <c r="AT311" s="28"/>
      <c r="AU311" s="28"/>
      <c r="AV311" s="484"/>
      <c r="AW311" s="28"/>
      <c r="AX311" s="28"/>
      <c r="AY311" s="621"/>
      <c r="AZ311" s="28"/>
      <c r="BA311" s="28"/>
      <c r="BB311" s="527"/>
      <c r="BC311" s="527"/>
      <c r="BD311" s="527"/>
      <c r="BE311" s="527"/>
      <c r="BF311" s="527"/>
      <c r="BG311" s="527"/>
      <c r="BH311" s="527"/>
      <c r="BI311" s="527"/>
      <c r="BJ311" s="527"/>
      <c r="BK311" s="527"/>
      <c r="BL311" s="527"/>
      <c r="BM311" s="527"/>
      <c r="BN311" s="527"/>
    </row>
    <row r="312" spans="1:66">
      <c r="A312" s="35"/>
      <c r="B312" s="28"/>
      <c r="C312" s="28"/>
      <c r="D312" s="28"/>
      <c r="E312" s="28"/>
      <c r="F312" s="28"/>
      <c r="G312" s="28"/>
      <c r="H312" s="28"/>
      <c r="I312" s="28"/>
      <c r="J312" s="28"/>
      <c r="K312" s="28"/>
      <c r="L312" s="28"/>
      <c r="M312" s="28"/>
      <c r="N312" s="927"/>
      <c r="O312" s="927"/>
      <c r="P312" s="927"/>
      <c r="Q312" s="927"/>
      <c r="R312" s="516"/>
      <c r="S312" s="28"/>
      <c r="T312" s="39"/>
      <c r="U312" s="28"/>
      <c r="V312" s="28"/>
      <c r="W312" s="28"/>
      <c r="X312" s="39"/>
      <c r="Y312" s="39"/>
      <c r="Z312" s="39"/>
      <c r="AA312" s="28"/>
      <c r="AB312" s="28"/>
      <c r="AC312" s="39"/>
      <c r="AD312" s="28"/>
      <c r="AE312" s="28"/>
      <c r="AF312" s="39"/>
      <c r="AG312" s="28"/>
      <c r="AH312" s="28"/>
      <c r="AI312" s="28"/>
      <c r="AJ312" s="28"/>
      <c r="AK312" s="28"/>
      <c r="AL312" s="28"/>
      <c r="AM312" s="28"/>
      <c r="AN312" s="28"/>
      <c r="AO312" s="28"/>
      <c r="AP312" s="28"/>
      <c r="AQ312" s="28"/>
      <c r="AR312" s="39"/>
      <c r="AS312" s="28"/>
      <c r="AT312" s="28"/>
      <c r="AU312" s="28"/>
      <c r="AV312" s="484"/>
      <c r="AW312" s="28"/>
      <c r="AX312" s="28"/>
      <c r="AY312" s="621"/>
      <c r="AZ312" s="28"/>
      <c r="BA312" s="28"/>
      <c r="BB312" s="527"/>
      <c r="BC312" s="527"/>
      <c r="BD312" s="527"/>
      <c r="BE312" s="527"/>
      <c r="BF312" s="527"/>
      <c r="BG312" s="527"/>
      <c r="BH312" s="527"/>
      <c r="BI312" s="527"/>
      <c r="BJ312" s="527"/>
      <c r="BK312" s="527"/>
      <c r="BL312" s="527"/>
      <c r="BM312" s="527"/>
      <c r="BN312" s="527"/>
    </row>
    <row r="313" spans="1:66">
      <c r="A313" s="35"/>
      <c r="B313" s="28"/>
      <c r="C313" s="28"/>
      <c r="D313" s="28"/>
      <c r="E313" s="28"/>
      <c r="F313" s="28"/>
      <c r="G313" s="28"/>
      <c r="H313" s="28"/>
      <c r="I313" s="28"/>
      <c r="J313" s="28"/>
      <c r="K313" s="28"/>
      <c r="L313" s="28"/>
      <c r="M313" s="28"/>
      <c r="N313" s="927"/>
      <c r="O313" s="927"/>
      <c r="P313" s="927"/>
      <c r="Q313" s="927"/>
      <c r="R313" s="516"/>
      <c r="S313" s="28"/>
      <c r="T313" s="39"/>
      <c r="U313" s="28"/>
      <c r="V313" s="28"/>
      <c r="W313" s="28"/>
      <c r="X313" s="39"/>
      <c r="Y313" s="39"/>
      <c r="Z313" s="39"/>
      <c r="AA313" s="28"/>
      <c r="AB313" s="28"/>
      <c r="AC313" s="39"/>
      <c r="AD313" s="28"/>
      <c r="AE313" s="28"/>
      <c r="AF313" s="39"/>
      <c r="AG313" s="28"/>
      <c r="AH313" s="28"/>
      <c r="AI313" s="28"/>
      <c r="AJ313" s="28"/>
      <c r="AK313" s="28"/>
      <c r="AL313" s="28"/>
      <c r="AM313" s="28"/>
      <c r="AN313" s="28"/>
      <c r="AO313" s="28"/>
      <c r="AP313" s="28"/>
      <c r="AQ313" s="28"/>
      <c r="AR313" s="39"/>
      <c r="AS313" s="28"/>
      <c r="AT313" s="28"/>
      <c r="AU313" s="28"/>
      <c r="AV313" s="484"/>
      <c r="AW313" s="28"/>
      <c r="AX313" s="28"/>
      <c r="AY313" s="621"/>
      <c r="AZ313" s="28"/>
      <c r="BA313" s="28"/>
      <c r="BB313" s="527"/>
      <c r="BC313" s="527"/>
      <c r="BD313" s="527"/>
      <c r="BE313" s="527"/>
      <c r="BF313" s="527"/>
      <c r="BG313" s="527"/>
      <c r="BH313" s="527"/>
      <c r="BI313" s="527"/>
      <c r="BJ313" s="527"/>
      <c r="BK313" s="527"/>
      <c r="BL313" s="527"/>
      <c r="BM313" s="527"/>
      <c r="BN313" s="527"/>
    </row>
    <row r="314" spans="1:66">
      <c r="A314" s="35"/>
      <c r="B314" s="28"/>
      <c r="C314" s="28"/>
      <c r="D314" s="28"/>
      <c r="E314" s="28"/>
      <c r="F314" s="28"/>
      <c r="G314" s="28"/>
      <c r="H314" s="28"/>
      <c r="I314" s="28"/>
      <c r="J314" s="28"/>
      <c r="K314" s="28"/>
      <c r="L314" s="28"/>
      <c r="M314" s="28"/>
      <c r="N314" s="927"/>
      <c r="O314" s="927"/>
      <c r="P314" s="927"/>
      <c r="Q314" s="927"/>
      <c r="R314" s="516"/>
      <c r="S314" s="28"/>
      <c r="T314" s="39"/>
      <c r="U314" s="28"/>
      <c r="V314" s="28"/>
      <c r="W314" s="28"/>
      <c r="X314" s="39"/>
      <c r="Y314" s="39"/>
      <c r="Z314" s="39"/>
      <c r="AA314" s="28"/>
      <c r="AB314" s="28"/>
      <c r="AC314" s="39"/>
      <c r="AD314" s="28"/>
      <c r="AE314" s="28"/>
      <c r="AF314" s="39"/>
      <c r="AG314" s="28"/>
      <c r="AH314" s="28"/>
      <c r="AI314" s="28"/>
      <c r="AJ314" s="28"/>
      <c r="AK314" s="28"/>
      <c r="AL314" s="28"/>
      <c r="AM314" s="28"/>
      <c r="AN314" s="28"/>
      <c r="AO314" s="28"/>
      <c r="AP314" s="28"/>
      <c r="AQ314" s="28"/>
      <c r="AR314" s="39"/>
      <c r="AS314" s="28"/>
      <c r="AT314" s="28"/>
      <c r="AU314" s="28"/>
      <c r="AV314" s="484"/>
      <c r="AW314" s="28"/>
      <c r="AX314" s="28"/>
      <c r="AY314" s="621"/>
      <c r="AZ314" s="28"/>
      <c r="BA314" s="28"/>
      <c r="BB314" s="527"/>
      <c r="BC314" s="527"/>
      <c r="BD314" s="527"/>
      <c r="BE314" s="527"/>
      <c r="BF314" s="527"/>
      <c r="BG314" s="527"/>
      <c r="BH314" s="527"/>
      <c r="BI314" s="527"/>
      <c r="BJ314" s="527"/>
      <c r="BK314" s="527"/>
      <c r="BL314" s="527"/>
      <c r="BM314" s="527"/>
      <c r="BN314" s="527"/>
    </row>
    <row r="315" spans="1:66">
      <c r="A315" s="35"/>
      <c r="B315" s="28"/>
      <c r="C315" s="28"/>
      <c r="D315" s="28"/>
      <c r="E315" s="28"/>
      <c r="F315" s="28"/>
      <c r="G315" s="28"/>
      <c r="H315" s="28"/>
      <c r="I315" s="28"/>
      <c r="J315" s="28"/>
      <c r="K315" s="28"/>
      <c r="L315" s="28"/>
      <c r="M315" s="28"/>
      <c r="N315" s="927"/>
      <c r="O315" s="927"/>
      <c r="P315" s="927"/>
      <c r="Q315" s="927"/>
      <c r="R315" s="516"/>
      <c r="S315" s="28"/>
      <c r="T315" s="39"/>
      <c r="U315" s="28"/>
      <c r="V315" s="28"/>
      <c r="W315" s="28"/>
      <c r="X315" s="39"/>
      <c r="Y315" s="39"/>
      <c r="Z315" s="39"/>
      <c r="AA315" s="28"/>
      <c r="AB315" s="28"/>
      <c r="AC315" s="39"/>
      <c r="AD315" s="28"/>
      <c r="AE315" s="28"/>
      <c r="AF315" s="39"/>
      <c r="AG315" s="28"/>
      <c r="AH315" s="28"/>
      <c r="AI315" s="28"/>
      <c r="AJ315" s="28"/>
      <c r="AK315" s="28"/>
      <c r="AL315" s="28"/>
      <c r="AM315" s="28"/>
      <c r="AN315" s="28"/>
      <c r="AO315" s="28"/>
      <c r="AP315" s="28"/>
      <c r="AQ315" s="28"/>
      <c r="AR315" s="39"/>
      <c r="AS315" s="28"/>
      <c r="AT315" s="28"/>
      <c r="AU315" s="28"/>
      <c r="AV315" s="484"/>
      <c r="AW315" s="28"/>
      <c r="AX315" s="28"/>
      <c r="AY315" s="621"/>
      <c r="AZ315" s="28"/>
      <c r="BA315" s="28"/>
      <c r="BB315" s="527"/>
      <c r="BC315" s="527"/>
      <c r="BD315" s="527"/>
      <c r="BE315" s="527"/>
      <c r="BF315" s="527"/>
      <c r="BG315" s="527"/>
      <c r="BH315" s="527"/>
      <c r="BI315" s="527"/>
      <c r="BJ315" s="527"/>
      <c r="BK315" s="527"/>
      <c r="BL315" s="527"/>
      <c r="BM315" s="527"/>
      <c r="BN315" s="527"/>
    </row>
    <row r="316" spans="1:66">
      <c r="A316" s="35"/>
      <c r="B316" s="28"/>
      <c r="C316" s="28"/>
      <c r="D316" s="28"/>
      <c r="E316" s="28"/>
      <c r="F316" s="28"/>
      <c r="G316" s="28"/>
      <c r="H316" s="28"/>
      <c r="I316" s="28"/>
      <c r="J316" s="28"/>
      <c r="K316" s="28"/>
      <c r="L316" s="28"/>
      <c r="M316" s="28"/>
      <c r="N316" s="927"/>
      <c r="O316" s="927"/>
      <c r="P316" s="927"/>
      <c r="Q316" s="927"/>
      <c r="R316" s="516"/>
      <c r="S316" s="28"/>
      <c r="T316" s="39"/>
      <c r="U316" s="28"/>
      <c r="V316" s="28"/>
      <c r="W316" s="28"/>
      <c r="X316" s="39"/>
      <c r="Y316" s="39"/>
      <c r="Z316" s="39"/>
      <c r="AA316" s="28"/>
      <c r="AB316" s="28"/>
      <c r="AC316" s="39"/>
      <c r="AD316" s="28"/>
      <c r="AE316" s="28"/>
      <c r="AF316" s="39"/>
      <c r="AG316" s="28"/>
      <c r="AH316" s="28"/>
      <c r="AI316" s="28"/>
      <c r="AJ316" s="28"/>
      <c r="AK316" s="28"/>
      <c r="AL316" s="28"/>
      <c r="AM316" s="28"/>
      <c r="AN316" s="28"/>
      <c r="AO316" s="28"/>
      <c r="AP316" s="28"/>
      <c r="AQ316" s="28"/>
      <c r="AR316" s="39"/>
      <c r="AS316" s="28"/>
      <c r="AT316" s="28"/>
      <c r="AU316" s="28"/>
      <c r="AV316" s="484"/>
      <c r="AW316" s="28"/>
      <c r="AX316" s="28"/>
      <c r="AY316" s="621"/>
      <c r="AZ316" s="28"/>
      <c r="BA316" s="28"/>
      <c r="BB316" s="527"/>
      <c r="BC316" s="527"/>
      <c r="BD316" s="527"/>
      <c r="BE316" s="527"/>
      <c r="BF316" s="527"/>
      <c r="BG316" s="527"/>
      <c r="BH316" s="527"/>
      <c r="BI316" s="527"/>
      <c r="BJ316" s="527"/>
      <c r="BK316" s="527"/>
      <c r="BL316" s="527"/>
      <c r="BM316" s="527"/>
      <c r="BN316" s="527"/>
    </row>
    <row r="317" spans="1:66">
      <c r="A317" s="35"/>
      <c r="B317" s="28"/>
      <c r="C317" s="28"/>
      <c r="D317" s="28"/>
      <c r="E317" s="28"/>
      <c r="F317" s="28"/>
      <c r="G317" s="28"/>
      <c r="H317" s="28"/>
      <c r="I317" s="28"/>
      <c r="J317" s="28"/>
      <c r="K317" s="28"/>
      <c r="L317" s="28"/>
      <c r="M317" s="28"/>
      <c r="N317" s="927"/>
      <c r="O317" s="927"/>
      <c r="P317" s="927"/>
      <c r="Q317" s="927"/>
      <c r="R317" s="516"/>
      <c r="S317" s="28"/>
      <c r="T317" s="39"/>
      <c r="U317" s="28"/>
      <c r="V317" s="28"/>
      <c r="W317" s="28"/>
      <c r="X317" s="39"/>
      <c r="Y317" s="39"/>
      <c r="Z317" s="39"/>
      <c r="AA317" s="28"/>
      <c r="AB317" s="28"/>
      <c r="AC317" s="39"/>
      <c r="AD317" s="28"/>
      <c r="AE317" s="28"/>
      <c r="AF317" s="39"/>
      <c r="AG317" s="28"/>
      <c r="AH317" s="28"/>
      <c r="AI317" s="28"/>
      <c r="AJ317" s="28"/>
      <c r="AK317" s="28"/>
      <c r="AL317" s="28"/>
      <c r="AM317" s="28"/>
      <c r="AN317" s="28"/>
      <c r="AO317" s="28"/>
      <c r="AP317" s="28"/>
      <c r="AQ317" s="28"/>
      <c r="AR317" s="39"/>
      <c r="AS317" s="28"/>
      <c r="AT317" s="28"/>
      <c r="AU317" s="28"/>
      <c r="AV317" s="484"/>
      <c r="AW317" s="28"/>
      <c r="AX317" s="28"/>
      <c r="AY317" s="621"/>
      <c r="AZ317" s="28"/>
      <c r="BA317" s="28"/>
      <c r="BB317" s="527"/>
      <c r="BC317" s="527"/>
      <c r="BD317" s="527"/>
      <c r="BE317" s="527"/>
      <c r="BF317" s="527"/>
      <c r="BG317" s="527"/>
      <c r="BH317" s="527"/>
      <c r="BI317" s="527"/>
      <c r="BJ317" s="527"/>
      <c r="BK317" s="527"/>
      <c r="BL317" s="527"/>
      <c r="BM317" s="527"/>
      <c r="BN317" s="527"/>
    </row>
    <row r="318" spans="1:66">
      <c r="A318" s="35"/>
      <c r="B318" s="28"/>
      <c r="C318" s="28"/>
      <c r="D318" s="28"/>
      <c r="E318" s="28"/>
      <c r="F318" s="28"/>
      <c r="G318" s="28"/>
      <c r="H318" s="28"/>
      <c r="I318" s="28"/>
      <c r="J318" s="28"/>
      <c r="K318" s="28"/>
      <c r="L318" s="28"/>
      <c r="M318" s="28"/>
      <c r="N318" s="927"/>
      <c r="O318" s="927"/>
      <c r="P318" s="927"/>
      <c r="Q318" s="927"/>
      <c r="R318" s="516"/>
      <c r="S318" s="28"/>
      <c r="T318" s="39"/>
      <c r="U318" s="28"/>
      <c r="V318" s="28"/>
      <c r="W318" s="28"/>
      <c r="X318" s="39"/>
      <c r="Y318" s="39"/>
      <c r="Z318" s="39"/>
      <c r="AA318" s="28"/>
      <c r="AB318" s="28"/>
      <c r="AC318" s="39"/>
      <c r="AD318" s="28"/>
      <c r="AE318" s="28"/>
      <c r="AF318" s="39"/>
      <c r="AG318" s="28"/>
      <c r="AH318" s="28"/>
      <c r="AI318" s="28"/>
      <c r="AJ318" s="28"/>
      <c r="AK318" s="28"/>
      <c r="AL318" s="28"/>
      <c r="AM318" s="28"/>
      <c r="AN318" s="28"/>
      <c r="AO318" s="28"/>
      <c r="AP318" s="28"/>
      <c r="AQ318" s="28"/>
      <c r="AR318" s="39"/>
      <c r="AS318" s="28"/>
      <c r="AT318" s="28"/>
      <c r="AU318" s="28"/>
      <c r="AV318" s="484"/>
      <c r="AW318" s="28"/>
      <c r="AX318" s="28"/>
      <c r="AY318" s="621"/>
      <c r="AZ318" s="28"/>
      <c r="BA318" s="28"/>
      <c r="BB318" s="527"/>
      <c r="BC318" s="527"/>
      <c r="BD318" s="527"/>
      <c r="BE318" s="527"/>
      <c r="BF318" s="527"/>
      <c r="BG318" s="527"/>
      <c r="BH318" s="527"/>
      <c r="BI318" s="527"/>
      <c r="BJ318" s="527"/>
      <c r="BK318" s="527"/>
      <c r="BL318" s="527"/>
      <c r="BM318" s="527"/>
      <c r="BN318" s="527"/>
    </row>
    <row r="319" spans="1:66">
      <c r="A319" s="35"/>
      <c r="B319" s="28"/>
      <c r="C319" s="28"/>
      <c r="D319" s="28"/>
      <c r="E319" s="28"/>
      <c r="F319" s="28"/>
      <c r="G319" s="28"/>
      <c r="H319" s="28"/>
      <c r="I319" s="28"/>
      <c r="J319" s="28"/>
      <c r="K319" s="28"/>
      <c r="L319" s="28"/>
      <c r="M319" s="28"/>
      <c r="N319" s="927"/>
      <c r="O319" s="927"/>
      <c r="P319" s="927"/>
      <c r="Q319" s="927"/>
      <c r="R319" s="516"/>
      <c r="S319" s="28"/>
      <c r="T319" s="39"/>
      <c r="U319" s="28"/>
      <c r="V319" s="28"/>
      <c r="W319" s="28"/>
      <c r="X319" s="39"/>
      <c r="Y319" s="39"/>
      <c r="Z319" s="39"/>
      <c r="AA319" s="28"/>
      <c r="AB319" s="28"/>
      <c r="AC319" s="39"/>
      <c r="AD319" s="28"/>
      <c r="AE319" s="28"/>
      <c r="AF319" s="39"/>
      <c r="AG319" s="28"/>
      <c r="AH319" s="28"/>
      <c r="AI319" s="28"/>
      <c r="AJ319" s="28"/>
      <c r="AK319" s="28"/>
      <c r="AL319" s="28"/>
      <c r="AM319" s="28"/>
      <c r="AN319" s="28"/>
      <c r="AO319" s="28"/>
      <c r="AP319" s="28"/>
      <c r="AQ319" s="28"/>
      <c r="AR319" s="39"/>
      <c r="AS319" s="28"/>
      <c r="AT319" s="28"/>
      <c r="AU319" s="28"/>
      <c r="AV319" s="484"/>
      <c r="AW319" s="28"/>
      <c r="AX319" s="28"/>
      <c r="AY319" s="621"/>
      <c r="AZ319" s="28"/>
      <c r="BA319" s="28"/>
      <c r="BB319" s="527"/>
      <c r="BC319" s="527"/>
      <c r="BD319" s="527"/>
      <c r="BE319" s="527"/>
      <c r="BF319" s="527"/>
      <c r="BG319" s="527"/>
      <c r="BH319" s="527"/>
      <c r="BI319" s="527"/>
      <c r="BJ319" s="527"/>
      <c r="BK319" s="527"/>
      <c r="BL319" s="527"/>
      <c r="BM319" s="527"/>
      <c r="BN319" s="527"/>
    </row>
    <row r="320" spans="1:66">
      <c r="A320" s="35"/>
      <c r="B320" s="28"/>
      <c r="C320" s="28"/>
      <c r="D320" s="28"/>
      <c r="E320" s="28"/>
      <c r="F320" s="28"/>
      <c r="G320" s="28"/>
      <c r="H320" s="28"/>
      <c r="I320" s="28"/>
      <c r="J320" s="28"/>
      <c r="K320" s="28"/>
      <c r="L320" s="28"/>
      <c r="M320" s="28"/>
      <c r="N320" s="927"/>
      <c r="O320" s="927"/>
      <c r="P320" s="927"/>
      <c r="Q320" s="927"/>
      <c r="R320" s="516"/>
      <c r="S320" s="28"/>
      <c r="T320" s="39"/>
      <c r="U320" s="28"/>
      <c r="V320" s="28"/>
      <c r="W320" s="28"/>
      <c r="X320" s="39"/>
      <c r="Y320" s="39"/>
      <c r="Z320" s="39"/>
      <c r="AA320" s="28"/>
      <c r="AB320" s="28"/>
      <c r="AC320" s="39"/>
      <c r="AD320" s="28"/>
      <c r="AE320" s="28"/>
      <c r="AF320" s="39"/>
      <c r="AG320" s="28"/>
      <c r="AH320" s="28"/>
      <c r="AI320" s="28"/>
      <c r="AJ320" s="28"/>
      <c r="AK320" s="28"/>
      <c r="AL320" s="28"/>
      <c r="AM320" s="28"/>
      <c r="AN320" s="28"/>
      <c r="AO320" s="28"/>
      <c r="AP320" s="28"/>
      <c r="AQ320" s="28"/>
      <c r="AR320" s="39"/>
      <c r="AS320" s="28"/>
      <c r="AT320" s="28"/>
      <c r="AU320" s="28"/>
      <c r="AV320" s="484"/>
      <c r="AW320" s="28"/>
      <c r="AX320" s="28"/>
      <c r="AY320" s="621"/>
      <c r="AZ320" s="28"/>
      <c r="BA320" s="28"/>
      <c r="BB320" s="527"/>
      <c r="BC320" s="527"/>
      <c r="BD320" s="527"/>
      <c r="BE320" s="527"/>
      <c r="BF320" s="527"/>
      <c r="BG320" s="527"/>
      <c r="BH320" s="527"/>
      <c r="BI320" s="527"/>
      <c r="BJ320" s="527"/>
      <c r="BK320" s="527"/>
      <c r="BL320" s="527"/>
      <c r="BM320" s="527"/>
      <c r="BN320" s="527"/>
    </row>
    <row r="321" spans="1:66">
      <c r="A321" s="35"/>
      <c r="B321" s="28"/>
      <c r="C321" s="28"/>
      <c r="D321" s="28"/>
      <c r="E321" s="28"/>
      <c r="F321" s="28"/>
      <c r="G321" s="28"/>
      <c r="H321" s="28"/>
      <c r="I321" s="28"/>
      <c r="J321" s="28"/>
      <c r="K321" s="28"/>
      <c r="L321" s="28"/>
      <c r="M321" s="28"/>
      <c r="N321" s="927"/>
      <c r="O321" s="927"/>
      <c r="P321" s="927"/>
      <c r="Q321" s="927"/>
      <c r="R321" s="516"/>
      <c r="S321" s="28"/>
      <c r="T321" s="39"/>
      <c r="U321" s="28"/>
      <c r="V321" s="28"/>
      <c r="W321" s="28"/>
      <c r="X321" s="39"/>
      <c r="Y321" s="39"/>
      <c r="Z321" s="39"/>
      <c r="AA321" s="28"/>
      <c r="AB321" s="28"/>
      <c r="AC321" s="39"/>
      <c r="AD321" s="28"/>
      <c r="AE321" s="28"/>
      <c r="AF321" s="39"/>
      <c r="AG321" s="28"/>
      <c r="AH321" s="28"/>
      <c r="AI321" s="28"/>
      <c r="AJ321" s="28"/>
      <c r="AK321" s="28"/>
      <c r="AL321" s="28"/>
      <c r="AM321" s="28"/>
      <c r="AN321" s="28"/>
      <c r="AO321" s="28"/>
      <c r="AP321" s="28"/>
      <c r="AQ321" s="28"/>
      <c r="AR321" s="39"/>
      <c r="AS321" s="28"/>
      <c r="AT321" s="28"/>
      <c r="AU321" s="28"/>
      <c r="AV321" s="484"/>
      <c r="AW321" s="28"/>
      <c r="AX321" s="28"/>
      <c r="AY321" s="621"/>
      <c r="AZ321" s="28"/>
      <c r="BA321" s="28"/>
      <c r="BB321" s="527"/>
      <c r="BC321" s="527"/>
      <c r="BD321" s="527"/>
      <c r="BE321" s="527"/>
      <c r="BF321" s="527"/>
      <c r="BG321" s="527"/>
      <c r="BH321" s="527"/>
      <c r="BI321" s="527"/>
      <c r="BJ321" s="527"/>
      <c r="BK321" s="527"/>
      <c r="BL321" s="527"/>
      <c r="BM321" s="527"/>
      <c r="BN321" s="527"/>
    </row>
    <row r="322" spans="1:66">
      <c r="A322" s="35"/>
      <c r="B322" s="28"/>
      <c r="C322" s="28"/>
      <c r="D322" s="28"/>
      <c r="E322" s="28"/>
      <c r="F322" s="28"/>
      <c r="G322" s="28"/>
      <c r="H322" s="28"/>
      <c r="I322" s="28"/>
      <c r="J322" s="28"/>
      <c r="K322" s="28"/>
      <c r="L322" s="28"/>
      <c r="M322" s="28"/>
      <c r="N322" s="927"/>
      <c r="O322" s="927"/>
      <c r="P322" s="927"/>
      <c r="Q322" s="927"/>
      <c r="R322" s="516"/>
      <c r="S322" s="28"/>
      <c r="T322" s="39"/>
      <c r="U322" s="28"/>
      <c r="V322" s="28"/>
      <c r="W322" s="28"/>
      <c r="X322" s="39"/>
      <c r="Y322" s="39"/>
      <c r="Z322" s="39"/>
      <c r="AA322" s="28"/>
      <c r="AB322" s="28"/>
      <c r="AC322" s="39"/>
      <c r="AD322" s="28"/>
      <c r="AE322" s="28"/>
      <c r="AF322" s="39"/>
      <c r="AG322" s="28"/>
      <c r="AH322" s="28"/>
      <c r="AI322" s="28"/>
      <c r="AJ322" s="28"/>
      <c r="AK322" s="28"/>
      <c r="AL322" s="28"/>
      <c r="AM322" s="28"/>
      <c r="AN322" s="28"/>
      <c r="AO322" s="28"/>
      <c r="AP322" s="28"/>
      <c r="AQ322" s="28"/>
      <c r="AR322" s="39"/>
      <c r="AS322" s="28"/>
      <c r="AT322" s="28"/>
      <c r="AU322" s="28"/>
      <c r="AV322" s="484"/>
      <c r="AW322" s="28"/>
      <c r="AX322" s="28"/>
      <c r="AY322" s="621"/>
      <c r="AZ322" s="28"/>
      <c r="BA322" s="28"/>
      <c r="BB322" s="527"/>
      <c r="BC322" s="527"/>
      <c r="BD322" s="527"/>
      <c r="BE322" s="527"/>
      <c r="BF322" s="527"/>
      <c r="BG322" s="527"/>
      <c r="BH322" s="527"/>
      <c r="BI322" s="527"/>
      <c r="BJ322" s="527"/>
      <c r="BK322" s="527"/>
      <c r="BL322" s="527"/>
      <c r="BM322" s="527"/>
      <c r="BN322" s="527"/>
    </row>
    <row r="323" spans="1:66">
      <c r="A323" s="35"/>
      <c r="B323" s="28"/>
      <c r="C323" s="28"/>
      <c r="D323" s="28"/>
      <c r="E323" s="28"/>
      <c r="F323" s="28"/>
      <c r="G323" s="28"/>
      <c r="H323" s="28"/>
      <c r="I323" s="28"/>
      <c r="J323" s="28"/>
      <c r="K323" s="28"/>
      <c r="L323" s="28"/>
      <c r="M323" s="28"/>
      <c r="N323" s="927"/>
      <c r="O323" s="927"/>
      <c r="P323" s="927"/>
      <c r="Q323" s="927"/>
      <c r="R323" s="516"/>
      <c r="S323" s="28"/>
      <c r="T323" s="39"/>
      <c r="U323" s="28"/>
      <c r="V323" s="28"/>
      <c r="W323" s="28"/>
      <c r="X323" s="39"/>
      <c r="Y323" s="39"/>
      <c r="Z323" s="39"/>
      <c r="AA323" s="28"/>
      <c r="AB323" s="28"/>
      <c r="AC323" s="39"/>
      <c r="AD323" s="28"/>
      <c r="AE323" s="28"/>
      <c r="AF323" s="39"/>
      <c r="AG323" s="28"/>
      <c r="AH323" s="28"/>
      <c r="AI323" s="28"/>
      <c r="AJ323" s="28"/>
      <c r="AK323" s="28"/>
      <c r="AL323" s="28"/>
      <c r="AM323" s="28"/>
      <c r="AN323" s="28"/>
      <c r="AO323" s="28"/>
      <c r="AP323" s="28"/>
      <c r="AQ323" s="28"/>
      <c r="AR323" s="39"/>
      <c r="AS323" s="28"/>
      <c r="AT323" s="28"/>
      <c r="AU323" s="28"/>
      <c r="AV323" s="484"/>
      <c r="AW323" s="28"/>
      <c r="AX323" s="28"/>
      <c r="AY323" s="621"/>
      <c r="AZ323" s="28"/>
      <c r="BA323" s="28"/>
      <c r="BB323" s="527"/>
      <c r="BC323" s="527"/>
      <c r="BD323" s="527"/>
      <c r="BE323" s="527"/>
      <c r="BF323" s="527"/>
      <c r="BG323" s="527"/>
      <c r="BH323" s="527"/>
      <c r="BI323" s="527"/>
      <c r="BJ323" s="527"/>
      <c r="BK323" s="527"/>
      <c r="BL323" s="527"/>
      <c r="BM323" s="527"/>
      <c r="BN323" s="527"/>
    </row>
    <row r="324" spans="1:66">
      <c r="A324" s="35"/>
      <c r="B324" s="28"/>
      <c r="C324" s="28"/>
      <c r="D324" s="28"/>
      <c r="E324" s="28"/>
      <c r="F324" s="28"/>
      <c r="G324" s="28"/>
      <c r="H324" s="28"/>
      <c r="I324" s="28"/>
      <c r="J324" s="28"/>
      <c r="K324" s="28"/>
      <c r="L324" s="28"/>
      <c r="M324" s="28"/>
      <c r="N324" s="927"/>
      <c r="O324" s="927"/>
      <c r="P324" s="927"/>
      <c r="Q324" s="927"/>
      <c r="R324" s="516"/>
      <c r="S324" s="28"/>
      <c r="T324" s="39"/>
      <c r="U324" s="28"/>
      <c r="V324" s="28"/>
      <c r="W324" s="28"/>
      <c r="X324" s="39"/>
      <c r="Y324" s="39"/>
      <c r="Z324" s="39"/>
      <c r="AA324" s="28"/>
      <c r="AB324" s="28"/>
      <c r="AC324" s="39"/>
      <c r="AD324" s="28"/>
      <c r="AE324" s="28"/>
      <c r="AF324" s="39"/>
      <c r="AG324" s="28"/>
      <c r="AH324" s="28"/>
      <c r="AI324" s="28"/>
      <c r="AJ324" s="28"/>
      <c r="AK324" s="28"/>
      <c r="AL324" s="28"/>
      <c r="AM324" s="28"/>
      <c r="AN324" s="28"/>
      <c r="AO324" s="28"/>
      <c r="AP324" s="28"/>
      <c r="AQ324" s="28"/>
      <c r="AR324" s="39"/>
      <c r="AS324" s="28"/>
      <c r="AT324" s="28"/>
      <c r="AU324" s="28"/>
      <c r="AV324" s="484"/>
      <c r="AW324" s="28"/>
      <c r="AX324" s="28"/>
      <c r="AY324" s="621"/>
      <c r="AZ324" s="28"/>
      <c r="BA324" s="28"/>
      <c r="BB324" s="527"/>
      <c r="BC324" s="527"/>
      <c r="BD324" s="527"/>
      <c r="BE324" s="527"/>
      <c r="BF324" s="527"/>
      <c r="BG324" s="527"/>
      <c r="BH324" s="527"/>
      <c r="BI324" s="527"/>
      <c r="BJ324" s="527"/>
      <c r="BK324" s="527"/>
      <c r="BL324" s="527"/>
      <c r="BM324" s="527"/>
      <c r="BN324" s="527"/>
    </row>
    <row r="325" spans="1:66">
      <c r="A325" s="35"/>
      <c r="B325" s="28"/>
      <c r="C325" s="28"/>
      <c r="D325" s="28"/>
      <c r="E325" s="28"/>
      <c r="F325" s="28"/>
      <c r="G325" s="28"/>
      <c r="H325" s="28"/>
      <c r="I325" s="28"/>
      <c r="J325" s="28"/>
      <c r="K325" s="28"/>
      <c r="L325" s="28"/>
      <c r="M325" s="28"/>
      <c r="N325" s="927"/>
      <c r="O325" s="927"/>
      <c r="P325" s="927"/>
      <c r="Q325" s="927"/>
      <c r="R325" s="516"/>
      <c r="S325" s="28"/>
      <c r="T325" s="39"/>
      <c r="U325" s="28"/>
      <c r="V325" s="28"/>
      <c r="W325" s="28"/>
      <c r="X325" s="39"/>
      <c r="Y325" s="39"/>
      <c r="Z325" s="39"/>
      <c r="AA325" s="28"/>
      <c r="AB325" s="28"/>
      <c r="AC325" s="39"/>
      <c r="AD325" s="28"/>
      <c r="AE325" s="28"/>
      <c r="AF325" s="39"/>
      <c r="AG325" s="28"/>
      <c r="AH325" s="28"/>
      <c r="AI325" s="28"/>
      <c r="AJ325" s="28"/>
      <c r="AK325" s="28"/>
      <c r="AL325" s="28"/>
      <c r="AM325" s="28"/>
      <c r="AN325" s="28"/>
      <c r="AO325" s="28"/>
      <c r="AP325" s="28"/>
      <c r="AQ325" s="28"/>
      <c r="AR325" s="39"/>
      <c r="AS325" s="28"/>
      <c r="AT325" s="28"/>
      <c r="AU325" s="28"/>
      <c r="AV325" s="484"/>
      <c r="AW325" s="28"/>
      <c r="AX325" s="28"/>
      <c r="AY325" s="621"/>
      <c r="AZ325" s="28"/>
      <c r="BA325" s="28"/>
      <c r="BB325" s="527"/>
      <c r="BC325" s="527"/>
      <c r="BD325" s="527"/>
      <c r="BE325" s="527"/>
      <c r="BF325" s="527"/>
      <c r="BG325" s="527"/>
      <c r="BH325" s="527"/>
      <c r="BI325" s="527"/>
      <c r="BJ325" s="527"/>
      <c r="BK325" s="527"/>
      <c r="BL325" s="527"/>
      <c r="BM325" s="527"/>
      <c r="BN325" s="527"/>
    </row>
    <row r="326" spans="1:66">
      <c r="A326" s="35"/>
      <c r="B326" s="28"/>
      <c r="C326" s="28"/>
      <c r="D326" s="28"/>
      <c r="E326" s="28"/>
      <c r="F326" s="28"/>
      <c r="G326" s="28"/>
      <c r="H326" s="28"/>
      <c r="I326" s="28"/>
      <c r="J326" s="28"/>
      <c r="K326" s="28"/>
      <c r="L326" s="28"/>
      <c r="M326" s="28"/>
      <c r="N326" s="927"/>
      <c r="O326" s="927"/>
      <c r="P326" s="927"/>
      <c r="Q326" s="927"/>
      <c r="R326" s="516"/>
      <c r="S326" s="28"/>
      <c r="T326" s="39"/>
      <c r="U326" s="28"/>
      <c r="V326" s="28"/>
      <c r="W326" s="28"/>
      <c r="X326" s="39"/>
      <c r="Y326" s="39"/>
      <c r="Z326" s="39"/>
      <c r="AA326" s="28"/>
      <c r="AB326" s="28"/>
      <c r="AC326" s="39"/>
      <c r="AD326" s="28"/>
      <c r="AE326" s="28"/>
      <c r="AF326" s="39"/>
      <c r="AG326" s="28"/>
      <c r="AH326" s="28"/>
      <c r="AI326" s="28"/>
      <c r="AJ326" s="28"/>
      <c r="AK326" s="28"/>
      <c r="AL326" s="28"/>
      <c r="AM326" s="28"/>
      <c r="AN326" s="28"/>
      <c r="AO326" s="28"/>
      <c r="AP326" s="28"/>
      <c r="AQ326" s="28"/>
      <c r="AR326" s="39"/>
      <c r="AS326" s="28"/>
      <c r="AT326" s="28"/>
      <c r="AU326" s="28"/>
      <c r="AV326" s="484"/>
      <c r="AW326" s="28"/>
      <c r="AX326" s="28"/>
      <c r="AY326" s="621"/>
      <c r="AZ326" s="28"/>
      <c r="BA326" s="28"/>
      <c r="BB326" s="527"/>
      <c r="BC326" s="527"/>
      <c r="BD326" s="527"/>
      <c r="BE326" s="527"/>
      <c r="BF326" s="527"/>
      <c r="BG326" s="527"/>
      <c r="BH326" s="527"/>
      <c r="BI326" s="527"/>
      <c r="BJ326" s="527"/>
      <c r="BK326" s="527"/>
      <c r="BL326" s="527"/>
      <c r="BM326" s="527"/>
      <c r="BN326" s="527"/>
    </row>
    <row r="327" spans="1:66">
      <c r="A327" s="35"/>
      <c r="B327" s="28"/>
      <c r="C327" s="28"/>
      <c r="D327" s="28"/>
      <c r="E327" s="28"/>
      <c r="F327" s="28"/>
      <c r="G327" s="28"/>
      <c r="H327" s="28"/>
      <c r="I327" s="28"/>
      <c r="J327" s="28"/>
      <c r="K327" s="28"/>
      <c r="L327" s="28"/>
      <c r="M327" s="28"/>
      <c r="N327" s="927"/>
      <c r="O327" s="927"/>
      <c r="P327" s="927"/>
      <c r="Q327" s="927"/>
      <c r="R327" s="516"/>
      <c r="S327" s="28"/>
      <c r="T327" s="39"/>
      <c r="U327" s="28"/>
      <c r="V327" s="28"/>
      <c r="W327" s="28"/>
      <c r="X327" s="39"/>
      <c r="Y327" s="39"/>
      <c r="Z327" s="39"/>
      <c r="AA327" s="28"/>
      <c r="AB327" s="28"/>
      <c r="AC327" s="39"/>
      <c r="AD327" s="28"/>
      <c r="AE327" s="28"/>
      <c r="AF327" s="39"/>
      <c r="AG327" s="28"/>
      <c r="AH327" s="28"/>
      <c r="AI327" s="28"/>
      <c r="AJ327" s="28"/>
      <c r="AK327" s="28"/>
      <c r="AL327" s="28"/>
      <c r="AM327" s="28"/>
      <c r="AN327" s="28"/>
      <c r="AO327" s="28"/>
      <c r="AP327" s="28"/>
      <c r="AQ327" s="28"/>
      <c r="AR327" s="39"/>
      <c r="AS327" s="28"/>
      <c r="AT327" s="28"/>
      <c r="AU327" s="28"/>
      <c r="AV327" s="484"/>
      <c r="AW327" s="28"/>
      <c r="AX327" s="28"/>
      <c r="AY327" s="621"/>
      <c r="AZ327" s="28"/>
      <c r="BA327" s="28"/>
      <c r="BB327" s="527"/>
      <c r="BC327" s="527"/>
      <c r="BD327" s="527"/>
      <c r="BE327" s="527"/>
      <c r="BF327" s="527"/>
      <c r="BG327" s="527"/>
      <c r="BH327" s="527"/>
      <c r="BI327" s="527"/>
      <c r="BJ327" s="527"/>
      <c r="BK327" s="527"/>
      <c r="BL327" s="527"/>
      <c r="BM327" s="527"/>
      <c r="BN327" s="527"/>
    </row>
    <row r="328" spans="1:66">
      <c r="A328" s="35"/>
      <c r="B328" s="28"/>
      <c r="C328" s="28"/>
      <c r="D328" s="28"/>
      <c r="E328" s="28"/>
      <c r="F328" s="28"/>
      <c r="G328" s="28"/>
      <c r="H328" s="28"/>
      <c r="I328" s="28"/>
      <c r="J328" s="28"/>
      <c r="K328" s="28"/>
      <c r="L328" s="28"/>
      <c r="M328" s="28"/>
      <c r="N328" s="927"/>
      <c r="O328" s="927"/>
      <c r="P328" s="927"/>
      <c r="Q328" s="927"/>
      <c r="R328" s="516"/>
      <c r="S328" s="28"/>
      <c r="T328" s="39"/>
      <c r="U328" s="28"/>
      <c r="V328" s="28"/>
      <c r="W328" s="28"/>
      <c r="X328" s="39"/>
      <c r="Y328" s="39"/>
      <c r="Z328" s="39"/>
      <c r="AA328" s="28"/>
      <c r="AB328" s="28"/>
      <c r="AC328" s="39"/>
      <c r="AD328" s="28"/>
      <c r="AE328" s="28"/>
      <c r="AF328" s="39"/>
      <c r="AG328" s="28"/>
      <c r="AH328" s="28"/>
      <c r="AI328" s="28"/>
      <c r="AJ328" s="28"/>
      <c r="AK328" s="28"/>
      <c r="AL328" s="28"/>
      <c r="AM328" s="28"/>
      <c r="AN328" s="28"/>
      <c r="AO328" s="28"/>
      <c r="AP328" s="28"/>
      <c r="AQ328" s="28"/>
      <c r="AR328" s="39"/>
      <c r="AS328" s="28"/>
      <c r="AT328" s="28"/>
      <c r="AU328" s="28"/>
      <c r="AV328" s="484"/>
      <c r="AW328" s="28"/>
      <c r="AX328" s="28"/>
      <c r="AY328" s="621"/>
      <c r="AZ328" s="28"/>
      <c r="BA328" s="28"/>
      <c r="BB328" s="527"/>
      <c r="BC328" s="527"/>
      <c r="BD328" s="527"/>
      <c r="BE328" s="527"/>
      <c r="BF328" s="527"/>
      <c r="BG328" s="527"/>
      <c r="BH328" s="527"/>
      <c r="BI328" s="527"/>
      <c r="BJ328" s="527"/>
      <c r="BK328" s="527"/>
      <c r="BL328" s="527"/>
      <c r="BM328" s="527"/>
      <c r="BN328" s="527"/>
    </row>
    <row r="329" spans="1:66">
      <c r="A329" s="35"/>
      <c r="B329" s="28"/>
      <c r="C329" s="28"/>
      <c r="D329" s="28"/>
      <c r="E329" s="28"/>
      <c r="F329" s="28"/>
      <c r="G329" s="28"/>
      <c r="H329" s="28"/>
      <c r="I329" s="28"/>
      <c r="J329" s="28"/>
      <c r="K329" s="28"/>
      <c r="L329" s="28"/>
      <c r="M329" s="28"/>
      <c r="N329" s="927"/>
      <c r="O329" s="927"/>
      <c r="P329" s="927"/>
      <c r="Q329" s="927"/>
      <c r="R329" s="516"/>
      <c r="S329" s="28"/>
      <c r="T329" s="39"/>
      <c r="U329" s="28"/>
      <c r="V329" s="28"/>
      <c r="W329" s="28"/>
      <c r="X329" s="39"/>
      <c r="Y329" s="39"/>
      <c r="Z329" s="39"/>
      <c r="AA329" s="28"/>
      <c r="AB329" s="28"/>
      <c r="AC329" s="39"/>
      <c r="AD329" s="28"/>
      <c r="AE329" s="28"/>
      <c r="AF329" s="39"/>
      <c r="AG329" s="28"/>
      <c r="AH329" s="28"/>
      <c r="AI329" s="28"/>
      <c r="AJ329" s="28"/>
      <c r="AK329" s="28"/>
      <c r="AL329" s="28"/>
      <c r="AM329" s="28"/>
      <c r="AN329" s="28"/>
      <c r="AO329" s="28"/>
      <c r="AP329" s="28"/>
      <c r="AQ329" s="28"/>
      <c r="AR329" s="39"/>
      <c r="AS329" s="28"/>
      <c r="AT329" s="28"/>
      <c r="AU329" s="28"/>
      <c r="AV329" s="484"/>
      <c r="AW329" s="28"/>
      <c r="AX329" s="28"/>
      <c r="AY329" s="621"/>
      <c r="AZ329" s="28"/>
      <c r="BA329" s="28"/>
      <c r="BB329" s="527"/>
      <c r="BC329" s="527"/>
      <c r="BD329" s="527"/>
      <c r="BE329" s="527"/>
      <c r="BF329" s="527"/>
      <c r="BG329" s="527"/>
      <c r="BH329" s="527"/>
      <c r="BI329" s="527"/>
      <c r="BJ329" s="527"/>
      <c r="BK329" s="527"/>
      <c r="BL329" s="527"/>
      <c r="BM329" s="527"/>
      <c r="BN329" s="527"/>
    </row>
    <row r="330" spans="1:66">
      <c r="A330" s="35"/>
      <c r="B330" s="28"/>
      <c r="C330" s="28"/>
      <c r="D330" s="28"/>
      <c r="E330" s="28"/>
      <c r="F330" s="28"/>
      <c r="G330" s="28"/>
      <c r="H330" s="28"/>
      <c r="I330" s="28"/>
      <c r="J330" s="28"/>
      <c r="K330" s="28"/>
      <c r="L330" s="28"/>
      <c r="M330" s="28"/>
      <c r="N330" s="927"/>
      <c r="O330" s="927"/>
      <c r="P330" s="927"/>
      <c r="Q330" s="927"/>
      <c r="R330" s="516"/>
      <c r="S330" s="28"/>
      <c r="T330" s="39"/>
      <c r="U330" s="28"/>
      <c r="V330" s="28"/>
      <c r="W330" s="28"/>
      <c r="X330" s="39"/>
      <c r="Y330" s="39"/>
      <c r="Z330" s="39"/>
      <c r="AA330" s="28"/>
      <c r="AB330" s="28"/>
      <c r="AC330" s="39"/>
      <c r="AD330" s="28"/>
      <c r="AE330" s="28"/>
      <c r="AF330" s="39"/>
      <c r="AG330" s="28"/>
      <c r="AH330" s="28"/>
      <c r="AI330" s="28"/>
      <c r="AJ330" s="28"/>
      <c r="AK330" s="28"/>
      <c r="AL330" s="28"/>
      <c r="AM330" s="28"/>
      <c r="AN330" s="28"/>
      <c r="AO330" s="28"/>
      <c r="AP330" s="28"/>
      <c r="AQ330" s="28"/>
      <c r="AR330" s="39"/>
      <c r="AS330" s="28"/>
      <c r="AT330" s="28"/>
      <c r="AU330" s="28"/>
      <c r="AV330" s="484"/>
      <c r="AW330" s="28"/>
      <c r="AX330" s="28"/>
      <c r="AY330" s="621"/>
      <c r="AZ330" s="28"/>
      <c r="BA330" s="28"/>
      <c r="BB330" s="527"/>
      <c r="BC330" s="527"/>
      <c r="BD330" s="527"/>
      <c r="BE330" s="527"/>
      <c r="BF330" s="527"/>
      <c r="BG330" s="527"/>
      <c r="BH330" s="527"/>
      <c r="BI330" s="527"/>
      <c r="BJ330" s="527"/>
      <c r="BK330" s="527"/>
      <c r="BL330" s="527"/>
      <c r="BM330" s="527"/>
      <c r="BN330" s="527"/>
    </row>
    <row r="331" spans="1:66">
      <c r="A331" s="35"/>
      <c r="B331" s="28"/>
      <c r="C331" s="28"/>
      <c r="D331" s="28"/>
      <c r="E331" s="28"/>
      <c r="F331" s="28"/>
      <c r="G331" s="28"/>
      <c r="H331" s="28"/>
      <c r="I331" s="28"/>
      <c r="J331" s="28"/>
      <c r="K331" s="28"/>
      <c r="L331" s="28"/>
      <c r="M331" s="28"/>
      <c r="N331" s="927"/>
      <c r="O331" s="927"/>
      <c r="P331" s="927"/>
      <c r="Q331" s="927"/>
      <c r="R331" s="516"/>
      <c r="S331" s="28"/>
      <c r="T331" s="39"/>
      <c r="U331" s="28"/>
      <c r="V331" s="28"/>
      <c r="W331" s="28"/>
      <c r="X331" s="39"/>
      <c r="Y331" s="39"/>
      <c r="Z331" s="39"/>
      <c r="AA331" s="28"/>
      <c r="AB331" s="28"/>
      <c r="AC331" s="39"/>
      <c r="AD331" s="28"/>
      <c r="AE331" s="28"/>
      <c r="AF331" s="39"/>
      <c r="AG331" s="28"/>
      <c r="AH331" s="28"/>
      <c r="AI331" s="28"/>
      <c r="AJ331" s="28"/>
      <c r="AK331" s="28"/>
      <c r="AL331" s="28"/>
      <c r="AM331" s="28"/>
      <c r="AN331" s="28"/>
      <c r="AO331" s="28"/>
      <c r="AP331" s="28"/>
      <c r="AQ331" s="28"/>
      <c r="AR331" s="39"/>
      <c r="AS331" s="28"/>
      <c r="AT331" s="28"/>
      <c r="AU331" s="28"/>
      <c r="AV331" s="484"/>
      <c r="AW331" s="28"/>
      <c r="AX331" s="28"/>
      <c r="AY331" s="621"/>
      <c r="AZ331" s="28"/>
      <c r="BA331" s="28"/>
      <c r="BB331" s="527"/>
      <c r="BC331" s="527"/>
      <c r="BD331" s="527"/>
      <c r="BE331" s="527"/>
      <c r="BF331" s="527"/>
      <c r="BG331" s="527"/>
      <c r="BH331" s="527"/>
      <c r="BI331" s="527"/>
      <c r="BJ331" s="527"/>
      <c r="BK331" s="527"/>
      <c r="BL331" s="527"/>
      <c r="BM331" s="527"/>
      <c r="BN331" s="527"/>
    </row>
    <row r="332" spans="1:66">
      <c r="A332" s="35"/>
      <c r="B332" s="28"/>
      <c r="C332" s="28"/>
      <c r="D332" s="28"/>
      <c r="E332" s="28"/>
      <c r="F332" s="28"/>
      <c r="G332" s="28"/>
      <c r="H332" s="28"/>
      <c r="I332" s="28"/>
      <c r="J332" s="28"/>
      <c r="K332" s="28"/>
      <c r="L332" s="28"/>
      <c r="M332" s="28"/>
      <c r="N332" s="927"/>
      <c r="O332" s="927"/>
      <c r="P332" s="927"/>
      <c r="Q332" s="927"/>
      <c r="R332" s="516"/>
      <c r="S332" s="28"/>
      <c r="T332" s="39"/>
      <c r="U332" s="28"/>
      <c r="V332" s="28"/>
      <c r="W332" s="28"/>
      <c r="X332" s="39"/>
      <c r="Y332" s="39"/>
      <c r="Z332" s="39"/>
      <c r="AA332" s="28"/>
      <c r="AB332" s="28"/>
      <c r="AC332" s="39"/>
      <c r="AD332" s="28"/>
      <c r="AE332" s="28"/>
      <c r="AF332" s="39"/>
      <c r="AG332" s="28"/>
      <c r="AH332" s="28"/>
      <c r="AI332" s="28"/>
      <c r="AJ332" s="28"/>
      <c r="AK332" s="28"/>
      <c r="AL332" s="28"/>
      <c r="AM332" s="28"/>
      <c r="AN332" s="28"/>
      <c r="AO332" s="28"/>
      <c r="AP332" s="28"/>
      <c r="AQ332" s="28"/>
      <c r="AR332" s="39"/>
      <c r="AS332" s="28"/>
      <c r="AT332" s="28"/>
      <c r="AU332" s="28"/>
      <c r="AV332" s="484"/>
      <c r="AW332" s="28"/>
      <c r="AX332" s="28"/>
      <c r="AY332" s="621"/>
      <c r="AZ332" s="28"/>
      <c r="BA332" s="28"/>
      <c r="BB332" s="527"/>
      <c r="BC332" s="527"/>
      <c r="BD332" s="527"/>
      <c r="BE332" s="527"/>
      <c r="BF332" s="527"/>
      <c r="BG332" s="527"/>
      <c r="BH332" s="527"/>
      <c r="BI332" s="527"/>
      <c r="BJ332" s="527"/>
      <c r="BK332" s="527"/>
      <c r="BL332" s="527"/>
      <c r="BM332" s="527"/>
      <c r="BN332" s="527"/>
    </row>
    <row r="333" spans="1:66">
      <c r="A333" s="35"/>
      <c r="B333" s="28"/>
      <c r="C333" s="28"/>
      <c r="D333" s="28"/>
      <c r="E333" s="28"/>
      <c r="F333" s="28"/>
      <c r="G333" s="28"/>
      <c r="H333" s="28"/>
      <c r="I333" s="28"/>
      <c r="J333" s="28"/>
      <c r="K333" s="28"/>
      <c r="L333" s="28"/>
      <c r="M333" s="28"/>
      <c r="N333" s="927"/>
      <c r="O333" s="927"/>
      <c r="P333" s="927"/>
      <c r="Q333" s="927"/>
      <c r="R333" s="516"/>
      <c r="S333" s="28"/>
      <c r="T333" s="39"/>
      <c r="U333" s="28"/>
      <c r="V333" s="28"/>
      <c r="W333" s="28"/>
      <c r="X333" s="39"/>
      <c r="Y333" s="39"/>
      <c r="Z333" s="39"/>
      <c r="AA333" s="28"/>
      <c r="AB333" s="28"/>
      <c r="AC333" s="39"/>
      <c r="AD333" s="28"/>
      <c r="AE333" s="28"/>
      <c r="AF333" s="39"/>
      <c r="AG333" s="28"/>
      <c r="AH333" s="28"/>
      <c r="AI333" s="28"/>
      <c r="AJ333" s="28"/>
      <c r="AK333" s="28"/>
      <c r="AL333" s="28"/>
      <c r="AM333" s="28"/>
      <c r="AN333" s="28"/>
      <c r="AO333" s="28"/>
      <c r="AP333" s="28"/>
      <c r="AQ333" s="28"/>
      <c r="AR333" s="39"/>
      <c r="AS333" s="28"/>
      <c r="AT333" s="28"/>
      <c r="AU333" s="28"/>
      <c r="AV333" s="484"/>
      <c r="AW333" s="28"/>
      <c r="AX333" s="28"/>
      <c r="AY333" s="621"/>
      <c r="AZ333" s="28"/>
      <c r="BA333" s="28"/>
      <c r="BB333" s="527"/>
      <c r="BC333" s="527"/>
      <c r="BD333" s="527"/>
      <c r="BE333" s="527"/>
      <c r="BF333" s="527"/>
      <c r="BG333" s="527"/>
      <c r="BH333" s="527"/>
      <c r="BI333" s="527"/>
      <c r="BJ333" s="527"/>
      <c r="BK333" s="527"/>
      <c r="BL333" s="527"/>
      <c r="BM333" s="527"/>
      <c r="BN333" s="527"/>
    </row>
    <row r="334" spans="1:66">
      <c r="A334" s="35"/>
      <c r="B334" s="28"/>
      <c r="C334" s="28"/>
      <c r="D334" s="28"/>
      <c r="E334" s="28"/>
      <c r="F334" s="28"/>
      <c r="G334" s="28"/>
      <c r="H334" s="28"/>
      <c r="I334" s="28"/>
      <c r="J334" s="28"/>
      <c r="K334" s="28"/>
      <c r="L334" s="28"/>
      <c r="M334" s="28"/>
      <c r="N334" s="927"/>
      <c r="O334" s="927"/>
      <c r="P334" s="927"/>
      <c r="Q334" s="927"/>
      <c r="R334" s="516"/>
      <c r="S334" s="28"/>
      <c r="T334" s="39"/>
      <c r="U334" s="28"/>
      <c r="V334" s="28"/>
      <c r="W334" s="28"/>
      <c r="X334" s="39"/>
      <c r="Y334" s="39"/>
      <c r="Z334" s="39"/>
      <c r="AA334" s="28"/>
      <c r="AB334" s="28"/>
      <c r="AC334" s="39"/>
      <c r="AD334" s="28"/>
      <c r="AE334" s="28"/>
      <c r="AF334" s="39"/>
      <c r="AG334" s="28"/>
      <c r="AH334" s="28"/>
      <c r="AI334" s="28"/>
      <c r="AJ334" s="28"/>
      <c r="AK334" s="28"/>
      <c r="AL334" s="28"/>
      <c r="AM334" s="28"/>
      <c r="AN334" s="28"/>
      <c r="AO334" s="28"/>
      <c r="AP334" s="28"/>
      <c r="AQ334" s="28"/>
      <c r="AR334" s="39"/>
      <c r="AS334" s="28"/>
      <c r="AT334" s="28"/>
      <c r="AU334" s="28"/>
      <c r="AV334" s="484"/>
      <c r="AW334" s="28"/>
      <c r="AX334" s="28"/>
      <c r="AY334" s="621"/>
      <c r="AZ334" s="28"/>
      <c r="BA334" s="28"/>
      <c r="BB334" s="527"/>
      <c r="BC334" s="527"/>
      <c r="BD334" s="527"/>
      <c r="BE334" s="527"/>
      <c r="BF334" s="527"/>
      <c r="BG334" s="527"/>
      <c r="BH334" s="527"/>
      <c r="BI334" s="527"/>
      <c r="BJ334" s="527"/>
      <c r="BK334" s="527"/>
      <c r="BL334" s="527"/>
      <c r="BM334" s="527"/>
      <c r="BN334" s="527"/>
    </row>
    <row r="335" spans="1:66">
      <c r="A335" s="35"/>
      <c r="B335" s="28"/>
      <c r="C335" s="28"/>
      <c r="D335" s="28"/>
      <c r="E335" s="28"/>
      <c r="F335" s="28"/>
      <c r="G335" s="28"/>
      <c r="H335" s="28"/>
      <c r="I335" s="28"/>
      <c r="J335" s="28"/>
      <c r="K335" s="28"/>
      <c r="L335" s="28"/>
      <c r="M335" s="28"/>
      <c r="N335" s="927"/>
      <c r="O335" s="927"/>
      <c r="P335" s="927"/>
      <c r="Q335" s="927"/>
      <c r="R335" s="516"/>
      <c r="S335" s="28"/>
      <c r="T335" s="39"/>
      <c r="U335" s="28"/>
      <c r="V335" s="28"/>
      <c r="W335" s="28"/>
      <c r="X335" s="39"/>
      <c r="Y335" s="39"/>
      <c r="Z335" s="39"/>
      <c r="AA335" s="28"/>
      <c r="AB335" s="28"/>
      <c r="AC335" s="39"/>
      <c r="AD335" s="28"/>
      <c r="AE335" s="28"/>
      <c r="AF335" s="39"/>
      <c r="AG335" s="28"/>
      <c r="AH335" s="28"/>
      <c r="AI335" s="28"/>
      <c r="AJ335" s="28"/>
      <c r="AK335" s="28"/>
      <c r="AL335" s="28"/>
      <c r="AM335" s="28"/>
      <c r="AN335" s="28"/>
      <c r="AO335" s="28"/>
      <c r="AP335" s="28"/>
      <c r="AQ335" s="28"/>
      <c r="AR335" s="39"/>
      <c r="AS335" s="28"/>
      <c r="AT335" s="28"/>
      <c r="AU335" s="28"/>
      <c r="AV335" s="484"/>
      <c r="AW335" s="28"/>
      <c r="AX335" s="28"/>
      <c r="AY335" s="621"/>
      <c r="AZ335" s="28"/>
      <c r="BA335" s="28"/>
      <c r="BB335" s="527"/>
      <c r="BC335" s="527"/>
      <c r="BD335" s="527"/>
      <c r="BE335" s="527"/>
      <c r="BF335" s="527"/>
      <c r="BG335" s="527"/>
      <c r="BH335" s="527"/>
      <c r="BI335" s="527"/>
      <c r="BJ335" s="527"/>
      <c r="BK335" s="527"/>
      <c r="BL335" s="527"/>
      <c r="BM335" s="527"/>
      <c r="BN335" s="527"/>
    </row>
    <row r="336" spans="1:66">
      <c r="A336" s="35"/>
      <c r="B336" s="28"/>
      <c r="C336" s="28"/>
      <c r="D336" s="28"/>
      <c r="E336" s="28"/>
      <c r="F336" s="28"/>
      <c r="G336" s="28"/>
      <c r="H336" s="28"/>
      <c r="I336" s="28"/>
      <c r="J336" s="28"/>
      <c r="K336" s="28"/>
      <c r="L336" s="28"/>
      <c r="M336" s="28"/>
      <c r="N336" s="927"/>
      <c r="O336" s="927"/>
      <c r="P336" s="927"/>
      <c r="Q336" s="927"/>
      <c r="R336" s="516"/>
      <c r="S336" s="28"/>
      <c r="T336" s="39"/>
      <c r="U336" s="28"/>
      <c r="V336" s="28"/>
      <c r="W336" s="28"/>
      <c r="X336" s="39"/>
      <c r="Y336" s="39"/>
      <c r="Z336" s="39"/>
      <c r="AA336" s="28"/>
      <c r="AB336" s="28"/>
      <c r="AC336" s="39"/>
      <c r="AD336" s="28"/>
      <c r="AE336" s="28"/>
      <c r="AF336" s="39"/>
      <c r="AG336" s="28"/>
      <c r="AH336" s="28"/>
      <c r="AI336" s="28"/>
      <c r="AJ336" s="28"/>
      <c r="AK336" s="28"/>
      <c r="AL336" s="28"/>
      <c r="AM336" s="28"/>
      <c r="AN336" s="28"/>
      <c r="AO336" s="28"/>
      <c r="AP336" s="28"/>
      <c r="AQ336" s="28"/>
      <c r="AR336" s="39"/>
      <c r="AS336" s="28"/>
      <c r="AT336" s="28"/>
      <c r="AU336" s="28"/>
      <c r="AV336" s="484"/>
      <c r="AW336" s="28"/>
      <c r="AX336" s="28"/>
      <c r="AY336" s="621"/>
      <c r="AZ336" s="28"/>
      <c r="BA336" s="28"/>
      <c r="BB336" s="527"/>
      <c r="BC336" s="527"/>
      <c r="BD336" s="527"/>
      <c r="BE336" s="527"/>
      <c r="BF336" s="527"/>
      <c r="BG336" s="527"/>
      <c r="BH336" s="527"/>
      <c r="BI336" s="527"/>
      <c r="BJ336" s="527"/>
      <c r="BK336" s="527"/>
      <c r="BL336" s="527"/>
      <c r="BM336" s="527"/>
      <c r="BN336" s="527"/>
    </row>
    <row r="337" spans="1:66">
      <c r="A337" s="35"/>
      <c r="B337" s="28"/>
      <c r="C337" s="28"/>
      <c r="D337" s="28"/>
      <c r="E337" s="28"/>
      <c r="F337" s="28"/>
      <c r="G337" s="28"/>
      <c r="H337" s="28"/>
      <c r="I337" s="28"/>
      <c r="J337" s="28"/>
      <c r="K337" s="28"/>
      <c r="L337" s="28"/>
      <c r="M337" s="28"/>
      <c r="N337" s="927"/>
      <c r="O337" s="927"/>
      <c r="P337" s="927"/>
      <c r="Q337" s="927"/>
      <c r="R337" s="516"/>
      <c r="S337" s="28"/>
      <c r="T337" s="39"/>
      <c r="U337" s="28"/>
      <c r="V337" s="28"/>
      <c r="W337" s="28"/>
      <c r="X337" s="39"/>
      <c r="Y337" s="39"/>
      <c r="Z337" s="39"/>
      <c r="AA337" s="28"/>
      <c r="AB337" s="28"/>
      <c r="AC337" s="39"/>
      <c r="AD337" s="28"/>
      <c r="AE337" s="28"/>
      <c r="AF337" s="39"/>
      <c r="AG337" s="28"/>
      <c r="AH337" s="28"/>
      <c r="AI337" s="28"/>
      <c r="AJ337" s="28"/>
      <c r="AK337" s="28"/>
      <c r="AL337" s="28"/>
      <c r="AM337" s="28"/>
      <c r="AN337" s="28"/>
      <c r="AO337" s="28"/>
      <c r="AP337" s="28"/>
      <c r="AQ337" s="28"/>
      <c r="AR337" s="39"/>
      <c r="AS337" s="28"/>
      <c r="AT337" s="28"/>
      <c r="AU337" s="28"/>
      <c r="AV337" s="484"/>
      <c r="AW337" s="28"/>
      <c r="AX337" s="28"/>
      <c r="AY337" s="621"/>
      <c r="AZ337" s="28"/>
      <c r="BA337" s="28"/>
      <c r="BB337" s="527"/>
      <c r="BC337" s="527"/>
      <c r="BD337" s="527"/>
      <c r="BE337" s="527"/>
      <c r="BF337" s="527"/>
      <c r="BG337" s="527"/>
      <c r="BH337" s="527"/>
      <c r="BI337" s="527"/>
      <c r="BJ337" s="527"/>
      <c r="BK337" s="527"/>
      <c r="BL337" s="527"/>
      <c r="BM337" s="527"/>
      <c r="BN337" s="527"/>
    </row>
    <row r="338" spans="1:66">
      <c r="A338" s="35"/>
      <c r="B338" s="28"/>
      <c r="C338" s="28"/>
      <c r="D338" s="28"/>
      <c r="E338" s="28"/>
      <c r="F338" s="28"/>
      <c r="G338" s="28"/>
      <c r="H338" s="28"/>
      <c r="I338" s="28"/>
      <c r="J338" s="28"/>
      <c r="K338" s="28"/>
      <c r="L338" s="28"/>
      <c r="M338" s="28"/>
      <c r="N338" s="927"/>
      <c r="O338" s="927"/>
      <c r="P338" s="927"/>
      <c r="Q338" s="927"/>
      <c r="R338" s="516"/>
      <c r="S338" s="28"/>
      <c r="T338" s="39"/>
      <c r="U338" s="28"/>
      <c r="V338" s="28"/>
      <c r="W338" s="28"/>
      <c r="X338" s="39"/>
      <c r="Y338" s="39"/>
      <c r="Z338" s="39"/>
      <c r="AA338" s="28"/>
      <c r="AB338" s="28"/>
      <c r="AC338" s="39"/>
      <c r="AD338" s="28"/>
      <c r="AE338" s="28"/>
      <c r="AF338" s="39"/>
      <c r="AG338" s="28"/>
      <c r="AH338" s="28"/>
      <c r="AI338" s="28"/>
      <c r="AJ338" s="28"/>
      <c r="AK338" s="28"/>
      <c r="AL338" s="28"/>
      <c r="AM338" s="28"/>
      <c r="AN338" s="28"/>
      <c r="AO338" s="28"/>
      <c r="AP338" s="28"/>
      <c r="AQ338" s="28"/>
      <c r="AR338" s="39"/>
      <c r="AS338" s="28"/>
      <c r="AT338" s="28"/>
      <c r="AU338" s="28"/>
      <c r="AV338" s="484"/>
      <c r="AW338" s="28"/>
      <c r="AX338" s="28"/>
      <c r="AY338" s="621"/>
      <c r="AZ338" s="28"/>
      <c r="BA338" s="28"/>
      <c r="BB338" s="527"/>
      <c r="BC338" s="527"/>
      <c r="BD338" s="527"/>
      <c r="BE338" s="527"/>
      <c r="BF338" s="527"/>
      <c r="BG338" s="527"/>
      <c r="BH338" s="527"/>
      <c r="BI338" s="527"/>
      <c r="BJ338" s="527"/>
      <c r="BK338" s="527"/>
      <c r="BL338" s="527"/>
      <c r="BM338" s="527"/>
      <c r="BN338" s="527"/>
    </row>
    <row r="339" spans="1:66">
      <c r="A339" s="35"/>
      <c r="B339" s="28"/>
      <c r="C339" s="28"/>
      <c r="D339" s="28"/>
      <c r="E339" s="28"/>
      <c r="F339" s="28"/>
      <c r="G339" s="28"/>
      <c r="H339" s="28"/>
      <c r="I339" s="28"/>
      <c r="J339" s="28"/>
      <c r="K339" s="28"/>
      <c r="L339" s="28"/>
      <c r="M339" s="28"/>
      <c r="N339" s="927"/>
      <c r="O339" s="927"/>
      <c r="P339" s="927"/>
      <c r="Q339" s="927"/>
      <c r="R339" s="516"/>
      <c r="S339" s="28"/>
      <c r="T339" s="39"/>
      <c r="U339" s="28"/>
      <c r="V339" s="28"/>
      <c r="W339" s="28"/>
      <c r="X339" s="39"/>
      <c r="Y339" s="39"/>
      <c r="Z339" s="39"/>
      <c r="AA339" s="28"/>
      <c r="AB339" s="28"/>
      <c r="AC339" s="39"/>
      <c r="AD339" s="28"/>
      <c r="AE339" s="28"/>
      <c r="AF339" s="39"/>
      <c r="AG339" s="28"/>
      <c r="AH339" s="28"/>
      <c r="AI339" s="28"/>
      <c r="AJ339" s="28"/>
      <c r="AK339" s="28"/>
      <c r="AL339" s="28"/>
      <c r="AM339" s="28"/>
      <c r="AN339" s="28"/>
      <c r="AO339" s="28"/>
      <c r="AP339" s="28"/>
      <c r="AQ339" s="28"/>
      <c r="AR339" s="39"/>
      <c r="AS339" s="28"/>
      <c r="AT339" s="28"/>
      <c r="AU339" s="28"/>
      <c r="AV339" s="484"/>
      <c r="AW339" s="28"/>
      <c r="AX339" s="28"/>
      <c r="AY339" s="621"/>
      <c r="AZ339" s="28"/>
      <c r="BA339" s="28"/>
      <c r="BB339" s="527"/>
      <c r="BC339" s="527"/>
      <c r="BD339" s="527"/>
      <c r="BE339" s="527"/>
      <c r="BF339" s="527"/>
      <c r="BG339" s="527"/>
      <c r="BH339" s="527"/>
      <c r="BI339" s="527"/>
      <c r="BJ339" s="527"/>
      <c r="BK339" s="527"/>
      <c r="BL339" s="527"/>
      <c r="BM339" s="527"/>
      <c r="BN339" s="527"/>
    </row>
    <row r="340" spans="1:66">
      <c r="A340" s="35"/>
      <c r="B340" s="28"/>
      <c r="C340" s="28"/>
      <c r="D340" s="28"/>
      <c r="E340" s="28"/>
      <c r="F340" s="28"/>
      <c r="G340" s="28"/>
      <c r="H340" s="28"/>
      <c r="I340" s="28"/>
      <c r="J340" s="28"/>
      <c r="K340" s="28"/>
      <c r="L340" s="28"/>
      <c r="M340" s="28"/>
      <c r="N340" s="927"/>
      <c r="O340" s="927"/>
      <c r="P340" s="927"/>
      <c r="Q340" s="927"/>
      <c r="R340" s="516"/>
      <c r="S340" s="28"/>
      <c r="T340" s="39"/>
      <c r="U340" s="28"/>
      <c r="V340" s="28"/>
      <c r="W340" s="28"/>
      <c r="X340" s="39"/>
      <c r="Y340" s="39"/>
      <c r="Z340" s="39"/>
      <c r="AA340" s="28"/>
      <c r="AB340" s="28"/>
      <c r="AC340" s="39"/>
      <c r="AD340" s="28"/>
      <c r="AE340" s="28"/>
      <c r="AF340" s="39"/>
      <c r="AG340" s="28"/>
      <c r="AH340" s="28"/>
      <c r="AI340" s="28"/>
      <c r="AJ340" s="28"/>
      <c r="AK340" s="28"/>
      <c r="AL340" s="28"/>
      <c r="AM340" s="28"/>
      <c r="AN340" s="28"/>
      <c r="AO340" s="28"/>
      <c r="AP340" s="28"/>
      <c r="AQ340" s="28"/>
      <c r="AR340" s="39"/>
      <c r="AS340" s="28"/>
      <c r="AT340" s="28"/>
      <c r="AU340" s="28"/>
      <c r="AV340" s="484"/>
      <c r="AW340" s="28"/>
      <c r="AX340" s="28"/>
      <c r="AY340" s="621"/>
      <c r="AZ340" s="28"/>
      <c r="BA340" s="28"/>
      <c r="BB340" s="527"/>
      <c r="BC340" s="527"/>
      <c r="BD340" s="527"/>
      <c r="BE340" s="527"/>
      <c r="BF340" s="527"/>
      <c r="BG340" s="527"/>
      <c r="BH340" s="527"/>
      <c r="BI340" s="527"/>
      <c r="BJ340" s="527"/>
      <c r="BK340" s="527"/>
      <c r="BL340" s="527"/>
      <c r="BM340" s="527"/>
      <c r="BN340" s="527"/>
    </row>
    <row r="341" spans="1:66">
      <c r="A341" s="35"/>
      <c r="B341" s="28"/>
      <c r="C341" s="28"/>
      <c r="D341" s="28"/>
      <c r="E341" s="28"/>
      <c r="F341" s="28"/>
      <c r="G341" s="28"/>
      <c r="H341" s="28"/>
      <c r="I341" s="28"/>
      <c r="J341" s="28"/>
      <c r="K341" s="28"/>
      <c r="L341" s="28"/>
      <c r="M341" s="28"/>
      <c r="N341" s="927"/>
      <c r="O341" s="927"/>
      <c r="P341" s="927"/>
      <c r="Q341" s="927"/>
      <c r="R341" s="516"/>
      <c r="S341" s="28"/>
      <c r="T341" s="39"/>
      <c r="U341" s="28"/>
      <c r="V341" s="28"/>
      <c r="W341" s="28"/>
      <c r="X341" s="39"/>
      <c r="Y341" s="39"/>
      <c r="Z341" s="39"/>
      <c r="AA341" s="28"/>
      <c r="AB341" s="28"/>
      <c r="AC341" s="39"/>
      <c r="AD341" s="28"/>
      <c r="AE341" s="28"/>
      <c r="AF341" s="39"/>
      <c r="AG341" s="28"/>
      <c r="AH341" s="28"/>
      <c r="AI341" s="28"/>
      <c r="AJ341" s="28"/>
      <c r="AK341" s="28"/>
      <c r="AL341" s="28"/>
      <c r="AM341" s="28"/>
      <c r="AN341" s="28"/>
      <c r="AO341" s="28"/>
      <c r="AP341" s="28"/>
      <c r="AQ341" s="28"/>
      <c r="AR341" s="39"/>
      <c r="AS341" s="28"/>
      <c r="AT341" s="28"/>
      <c r="AU341" s="28"/>
      <c r="AV341" s="484"/>
      <c r="AW341" s="28"/>
      <c r="AX341" s="28"/>
      <c r="AY341" s="621"/>
      <c r="AZ341" s="28"/>
      <c r="BA341" s="28"/>
      <c r="BB341" s="527"/>
      <c r="BC341" s="527"/>
      <c r="BD341" s="527"/>
      <c r="BE341" s="527"/>
      <c r="BF341" s="527"/>
      <c r="BG341" s="527"/>
      <c r="BH341" s="527"/>
      <c r="BI341" s="527"/>
      <c r="BJ341" s="527"/>
      <c r="BK341" s="527"/>
      <c r="BL341" s="527"/>
      <c r="BM341" s="527"/>
      <c r="BN341" s="527"/>
    </row>
    <row r="342" spans="1:66">
      <c r="A342" s="35"/>
      <c r="B342" s="28"/>
      <c r="C342" s="28"/>
      <c r="D342" s="28"/>
      <c r="E342" s="28"/>
      <c r="F342" s="28"/>
      <c r="G342" s="28"/>
      <c r="H342" s="28"/>
      <c r="I342" s="28"/>
      <c r="J342" s="28"/>
      <c r="K342" s="28"/>
      <c r="L342" s="28"/>
      <c r="M342" s="28"/>
      <c r="N342" s="927"/>
      <c r="O342" s="927"/>
      <c r="P342" s="927"/>
      <c r="Q342" s="927"/>
      <c r="R342" s="516"/>
      <c r="S342" s="28"/>
      <c r="T342" s="39"/>
      <c r="U342" s="28"/>
      <c r="V342" s="28"/>
      <c r="W342" s="28"/>
      <c r="X342" s="39"/>
      <c r="Y342" s="39"/>
      <c r="Z342" s="39"/>
      <c r="AA342" s="28"/>
      <c r="AB342" s="28"/>
      <c r="AC342" s="39"/>
      <c r="AD342" s="28"/>
      <c r="AE342" s="28"/>
      <c r="AF342" s="39"/>
      <c r="AG342" s="28"/>
      <c r="AH342" s="28"/>
      <c r="AI342" s="28"/>
      <c r="AJ342" s="28"/>
      <c r="AK342" s="28"/>
      <c r="AL342" s="28"/>
      <c r="AM342" s="28"/>
      <c r="AN342" s="28"/>
      <c r="AO342" s="28"/>
      <c r="AP342" s="28"/>
      <c r="AQ342" s="28"/>
      <c r="AR342" s="39"/>
      <c r="AS342" s="28"/>
      <c r="AT342" s="28"/>
      <c r="AU342" s="28"/>
      <c r="AV342" s="484"/>
      <c r="AW342" s="28"/>
      <c r="AX342" s="28"/>
      <c r="AY342" s="621"/>
      <c r="AZ342" s="28"/>
      <c r="BA342" s="28"/>
      <c r="BB342" s="527"/>
      <c r="BC342" s="527"/>
      <c r="BD342" s="527"/>
      <c r="BE342" s="527"/>
      <c r="BF342" s="527"/>
      <c r="BG342" s="527"/>
      <c r="BH342" s="527"/>
      <c r="BI342" s="527"/>
      <c r="BJ342" s="527"/>
      <c r="BK342" s="527"/>
      <c r="BL342" s="527"/>
      <c r="BM342" s="527"/>
      <c r="BN342" s="527"/>
    </row>
    <row r="343" spans="1:66">
      <c r="A343" s="35"/>
      <c r="B343" s="28"/>
      <c r="C343" s="28"/>
      <c r="D343" s="28"/>
      <c r="E343" s="28"/>
      <c r="F343" s="28"/>
      <c r="G343" s="28"/>
      <c r="H343" s="28"/>
      <c r="I343" s="28"/>
      <c r="J343" s="28"/>
      <c r="K343" s="28"/>
      <c r="L343" s="28"/>
      <c r="M343" s="28"/>
      <c r="N343" s="927"/>
      <c r="O343" s="927"/>
      <c r="P343" s="927"/>
      <c r="Q343" s="927"/>
      <c r="R343" s="516"/>
      <c r="S343" s="28"/>
      <c r="T343" s="39"/>
      <c r="U343" s="28"/>
      <c r="V343" s="28"/>
      <c r="W343" s="28"/>
      <c r="X343" s="39"/>
      <c r="Y343" s="39"/>
      <c r="Z343" s="39"/>
      <c r="AA343" s="28"/>
      <c r="AB343" s="28"/>
      <c r="AC343" s="39"/>
      <c r="AD343" s="28"/>
      <c r="AE343" s="28"/>
      <c r="AF343" s="39"/>
      <c r="AG343" s="28"/>
      <c r="AH343" s="28"/>
      <c r="AI343" s="28"/>
      <c r="AJ343" s="28"/>
      <c r="AK343" s="28"/>
      <c r="AL343" s="28"/>
      <c r="AM343" s="28"/>
      <c r="AN343" s="28"/>
      <c r="AO343" s="28"/>
      <c r="AP343" s="28"/>
      <c r="AQ343" s="28"/>
      <c r="AR343" s="39"/>
      <c r="AS343" s="28"/>
      <c r="AT343" s="28"/>
      <c r="AU343" s="28"/>
      <c r="AV343" s="484"/>
      <c r="AW343" s="28"/>
      <c r="AX343" s="28"/>
      <c r="AY343" s="621"/>
      <c r="AZ343" s="28"/>
      <c r="BA343" s="28"/>
      <c r="BB343" s="527"/>
      <c r="BC343" s="527"/>
      <c r="BD343" s="527"/>
      <c r="BE343" s="527"/>
      <c r="BF343" s="527"/>
      <c r="BG343" s="527"/>
      <c r="BH343" s="527"/>
      <c r="BI343" s="527"/>
      <c r="BJ343" s="527"/>
      <c r="BK343" s="527"/>
      <c r="BL343" s="527"/>
      <c r="BM343" s="527"/>
      <c r="BN343" s="527"/>
    </row>
    <row r="344" spans="1:66">
      <c r="A344" s="35"/>
      <c r="B344" s="28"/>
      <c r="C344" s="28"/>
      <c r="D344" s="28"/>
      <c r="E344" s="28"/>
      <c r="F344" s="28"/>
      <c r="G344" s="28"/>
      <c r="H344" s="28"/>
      <c r="I344" s="28"/>
      <c r="J344" s="28"/>
      <c r="K344" s="28"/>
      <c r="L344" s="28"/>
      <c r="M344" s="28"/>
      <c r="N344" s="927"/>
      <c r="O344" s="927"/>
      <c r="P344" s="927"/>
      <c r="Q344" s="927"/>
      <c r="R344" s="516"/>
      <c r="S344" s="28"/>
      <c r="T344" s="39"/>
      <c r="U344" s="28"/>
      <c r="V344" s="28"/>
      <c r="W344" s="28"/>
      <c r="X344" s="39"/>
      <c r="Y344" s="39"/>
      <c r="Z344" s="39"/>
      <c r="AA344" s="28"/>
      <c r="AB344" s="28"/>
      <c r="AC344" s="39"/>
      <c r="AD344" s="28"/>
      <c r="AE344" s="28"/>
      <c r="AF344" s="39"/>
      <c r="AG344" s="28"/>
      <c r="AH344" s="28"/>
      <c r="AI344" s="28"/>
      <c r="AJ344" s="28"/>
      <c r="AK344" s="28"/>
      <c r="AL344" s="28"/>
      <c r="AM344" s="28"/>
      <c r="AN344" s="28"/>
      <c r="AO344" s="28"/>
      <c r="AP344" s="28"/>
      <c r="AQ344" s="28"/>
      <c r="AR344" s="39"/>
      <c r="AS344" s="28"/>
      <c r="AT344" s="28"/>
      <c r="AU344" s="28"/>
      <c r="AV344" s="484"/>
      <c r="AW344" s="28"/>
      <c r="AX344" s="28"/>
      <c r="AY344" s="621"/>
      <c r="AZ344" s="28"/>
      <c r="BA344" s="28"/>
      <c r="BB344" s="527"/>
      <c r="BC344" s="527"/>
      <c r="BD344" s="527"/>
      <c r="BE344" s="527"/>
      <c r="BF344" s="527"/>
      <c r="BG344" s="527"/>
      <c r="BH344" s="527"/>
      <c r="BI344" s="527"/>
      <c r="BJ344" s="527"/>
      <c r="BK344" s="527"/>
      <c r="BL344" s="527"/>
      <c r="BM344" s="527"/>
      <c r="BN344" s="527"/>
    </row>
    <row r="345" spans="1:66">
      <c r="A345" s="35"/>
      <c r="B345" s="28"/>
      <c r="C345" s="28"/>
      <c r="D345" s="28"/>
      <c r="E345" s="28"/>
      <c r="F345" s="28"/>
      <c r="G345" s="28"/>
      <c r="H345" s="28"/>
      <c r="I345" s="28"/>
      <c r="J345" s="28"/>
      <c r="K345" s="28"/>
      <c r="L345" s="28"/>
      <c r="M345" s="28"/>
      <c r="N345" s="927"/>
      <c r="O345" s="927"/>
      <c r="P345" s="927"/>
      <c r="Q345" s="927"/>
      <c r="R345" s="516"/>
      <c r="S345" s="28"/>
      <c r="T345" s="39"/>
      <c r="U345" s="28"/>
      <c r="V345" s="28"/>
      <c r="W345" s="28"/>
      <c r="X345" s="39"/>
      <c r="Y345" s="39"/>
      <c r="Z345" s="39"/>
      <c r="AA345" s="28"/>
      <c r="AB345" s="28"/>
      <c r="AC345" s="39"/>
      <c r="AD345" s="28"/>
      <c r="AE345" s="28"/>
      <c r="AF345" s="39"/>
      <c r="AG345" s="28"/>
      <c r="AH345" s="28"/>
      <c r="AI345" s="28"/>
      <c r="AJ345" s="28"/>
      <c r="AK345" s="28"/>
      <c r="AL345" s="28"/>
      <c r="AM345" s="28"/>
      <c r="AN345" s="28"/>
      <c r="AO345" s="28"/>
      <c r="AP345" s="28"/>
      <c r="AQ345" s="28"/>
      <c r="AR345" s="39"/>
      <c r="AS345" s="28"/>
      <c r="AT345" s="28"/>
      <c r="AU345" s="28"/>
      <c r="AV345" s="484"/>
      <c r="AW345" s="28"/>
      <c r="AX345" s="28"/>
      <c r="AY345" s="621"/>
      <c r="AZ345" s="28"/>
      <c r="BA345" s="28"/>
      <c r="BB345" s="527"/>
      <c r="BC345" s="527"/>
      <c r="BD345" s="527"/>
      <c r="BE345" s="527"/>
      <c r="BF345" s="527"/>
      <c r="BG345" s="527"/>
      <c r="BH345" s="527"/>
      <c r="BI345" s="527"/>
      <c r="BJ345" s="527"/>
      <c r="BK345" s="527"/>
      <c r="BL345" s="527"/>
      <c r="BM345" s="527"/>
      <c r="BN345" s="527"/>
    </row>
    <row r="346" spans="1:66">
      <c r="A346" s="35"/>
      <c r="B346" s="28"/>
      <c r="C346" s="28"/>
      <c r="D346" s="28"/>
      <c r="E346" s="28"/>
      <c r="F346" s="28"/>
      <c r="G346" s="28"/>
      <c r="H346" s="28"/>
      <c r="I346" s="28"/>
      <c r="J346" s="28"/>
      <c r="K346" s="28"/>
      <c r="L346" s="28"/>
      <c r="M346" s="28"/>
      <c r="N346" s="927"/>
      <c r="O346" s="927"/>
      <c r="P346" s="927"/>
      <c r="Q346" s="927"/>
      <c r="R346" s="516"/>
      <c r="S346" s="28"/>
      <c r="T346" s="39"/>
      <c r="U346" s="28"/>
      <c r="V346" s="28"/>
      <c r="W346" s="28"/>
      <c r="X346" s="39"/>
      <c r="Y346" s="39"/>
      <c r="Z346" s="39"/>
      <c r="AA346" s="28"/>
      <c r="AB346" s="28"/>
      <c r="AC346" s="39"/>
      <c r="AD346" s="28"/>
      <c r="AE346" s="28"/>
      <c r="AF346" s="39"/>
      <c r="AG346" s="28"/>
      <c r="AH346" s="28"/>
      <c r="AI346" s="28"/>
      <c r="AJ346" s="28"/>
      <c r="AK346" s="28"/>
      <c r="AL346" s="28"/>
      <c r="AM346" s="28"/>
      <c r="AN346" s="28"/>
      <c r="AO346" s="28"/>
      <c r="AP346" s="28"/>
      <c r="AQ346" s="28"/>
      <c r="AR346" s="39"/>
      <c r="AS346" s="28"/>
      <c r="AT346" s="28"/>
      <c r="AU346" s="28"/>
      <c r="AV346" s="484"/>
      <c r="AW346" s="28"/>
      <c r="AX346" s="28"/>
      <c r="AY346" s="621"/>
      <c r="AZ346" s="28"/>
      <c r="BA346" s="28"/>
      <c r="BB346" s="527"/>
      <c r="BC346" s="527"/>
      <c r="BD346" s="527"/>
      <c r="BE346" s="527"/>
      <c r="BF346" s="527"/>
      <c r="BG346" s="527"/>
      <c r="BH346" s="527"/>
      <c r="BI346" s="527"/>
      <c r="BJ346" s="527"/>
      <c r="BK346" s="527"/>
      <c r="BL346" s="527"/>
      <c r="BM346" s="527"/>
      <c r="BN346" s="527"/>
    </row>
    <row r="347" spans="1:66">
      <c r="A347" s="35"/>
      <c r="B347" s="28"/>
      <c r="C347" s="28"/>
      <c r="D347" s="28"/>
      <c r="E347" s="28"/>
      <c r="F347" s="28"/>
      <c r="G347" s="28"/>
      <c r="H347" s="28"/>
      <c r="I347" s="28"/>
      <c r="J347" s="28"/>
      <c r="K347" s="28"/>
      <c r="L347" s="28"/>
      <c r="M347" s="28"/>
      <c r="N347" s="927"/>
      <c r="O347" s="927"/>
      <c r="P347" s="927"/>
      <c r="Q347" s="927"/>
      <c r="R347" s="516"/>
      <c r="S347" s="28"/>
      <c r="T347" s="39"/>
      <c r="U347" s="28"/>
      <c r="V347" s="28"/>
      <c r="W347" s="28"/>
      <c r="X347" s="39"/>
      <c r="Y347" s="39"/>
      <c r="Z347" s="39"/>
      <c r="AA347" s="28"/>
      <c r="AB347" s="28"/>
      <c r="AC347" s="39"/>
      <c r="AD347" s="28"/>
      <c r="AE347" s="28"/>
      <c r="AF347" s="39"/>
      <c r="AG347" s="28"/>
      <c r="AH347" s="28"/>
      <c r="AI347" s="28"/>
      <c r="AJ347" s="28"/>
      <c r="AK347" s="28"/>
      <c r="AL347" s="28"/>
      <c r="AM347" s="28"/>
      <c r="AN347" s="28"/>
      <c r="AO347" s="28"/>
      <c r="AP347" s="28"/>
      <c r="AQ347" s="28"/>
      <c r="AR347" s="39"/>
      <c r="AS347" s="28"/>
      <c r="AT347" s="28"/>
      <c r="AU347" s="28"/>
      <c r="AV347" s="484"/>
      <c r="AW347" s="28"/>
      <c r="AX347" s="28"/>
      <c r="AY347" s="621"/>
      <c r="AZ347" s="28"/>
      <c r="BA347" s="28"/>
      <c r="BB347" s="527"/>
      <c r="BC347" s="527"/>
      <c r="BD347" s="527"/>
      <c r="BE347" s="527"/>
      <c r="BF347" s="527"/>
      <c r="BG347" s="527"/>
      <c r="BH347" s="527"/>
      <c r="BI347" s="527"/>
      <c r="BJ347" s="527"/>
      <c r="BK347" s="527"/>
      <c r="BL347" s="527"/>
      <c r="BM347" s="527"/>
      <c r="BN347" s="527"/>
    </row>
    <row r="348" spans="1:66">
      <c r="A348" s="35"/>
      <c r="B348" s="28"/>
      <c r="C348" s="28"/>
      <c r="D348" s="28"/>
      <c r="E348" s="28"/>
      <c r="F348" s="28"/>
      <c r="G348" s="28"/>
      <c r="H348" s="28"/>
      <c r="I348" s="28"/>
      <c r="J348" s="28"/>
      <c r="K348" s="28"/>
      <c r="L348" s="28"/>
      <c r="M348" s="28"/>
      <c r="N348" s="927"/>
      <c r="O348" s="927"/>
      <c r="P348" s="927"/>
      <c r="Q348" s="927"/>
      <c r="R348" s="516"/>
      <c r="S348" s="28"/>
      <c r="T348" s="39"/>
      <c r="U348" s="28"/>
      <c r="V348" s="28"/>
      <c r="W348" s="28"/>
      <c r="X348" s="39"/>
      <c r="Y348" s="39"/>
      <c r="Z348" s="39"/>
      <c r="AA348" s="28"/>
      <c r="AB348" s="28"/>
      <c r="AC348" s="39"/>
      <c r="AD348" s="28"/>
      <c r="AE348" s="28"/>
      <c r="AF348" s="39"/>
      <c r="AG348" s="28"/>
      <c r="AH348" s="28"/>
      <c r="AI348" s="28"/>
      <c r="AJ348" s="28"/>
      <c r="AK348" s="28"/>
      <c r="AL348" s="28"/>
      <c r="AM348" s="28"/>
      <c r="AN348" s="28"/>
      <c r="AO348" s="28"/>
      <c r="AP348" s="28"/>
      <c r="AQ348" s="28"/>
      <c r="AR348" s="39"/>
      <c r="AS348" s="28"/>
      <c r="AT348" s="28"/>
      <c r="AU348" s="28"/>
      <c r="AV348" s="484"/>
      <c r="AW348" s="28"/>
      <c r="AX348" s="28"/>
      <c r="AY348" s="621"/>
      <c r="AZ348" s="28"/>
      <c r="BA348" s="28"/>
      <c r="BB348" s="527"/>
      <c r="BC348" s="527"/>
      <c r="BD348" s="527"/>
      <c r="BE348" s="527"/>
      <c r="BF348" s="527"/>
      <c r="BG348" s="527"/>
      <c r="BH348" s="527"/>
      <c r="BI348" s="527"/>
      <c r="BJ348" s="527"/>
      <c r="BK348" s="527"/>
      <c r="BL348" s="527"/>
      <c r="BM348" s="527"/>
      <c r="BN348" s="527"/>
    </row>
    <row r="349" spans="1:66">
      <c r="A349" s="35"/>
      <c r="B349" s="28"/>
      <c r="C349" s="28"/>
      <c r="D349" s="28"/>
      <c r="E349" s="28"/>
      <c r="F349" s="28"/>
      <c r="G349" s="28"/>
      <c r="H349" s="28"/>
      <c r="I349" s="28"/>
      <c r="J349" s="28"/>
      <c r="K349" s="28"/>
      <c r="L349" s="28"/>
      <c r="M349" s="28"/>
      <c r="N349" s="927"/>
      <c r="O349" s="927"/>
      <c r="P349" s="927"/>
      <c r="Q349" s="927"/>
      <c r="R349" s="516"/>
      <c r="S349" s="28"/>
      <c r="T349" s="39"/>
      <c r="U349" s="28"/>
      <c r="V349" s="28"/>
      <c r="W349" s="28"/>
      <c r="X349" s="39"/>
      <c r="Y349" s="39"/>
      <c r="Z349" s="39"/>
      <c r="AA349" s="28"/>
      <c r="AB349" s="28"/>
      <c r="AC349" s="39"/>
      <c r="AD349" s="28"/>
      <c r="AE349" s="28"/>
      <c r="AF349" s="39"/>
      <c r="AG349" s="28"/>
      <c r="AH349" s="28"/>
      <c r="AI349" s="28"/>
      <c r="AJ349" s="28"/>
      <c r="AK349" s="28"/>
      <c r="AL349" s="28"/>
      <c r="AM349" s="28"/>
      <c r="AN349" s="28"/>
      <c r="AO349" s="28"/>
      <c r="AP349" s="28"/>
      <c r="AQ349" s="28"/>
      <c r="AR349" s="39"/>
      <c r="AS349" s="28"/>
      <c r="AT349" s="28"/>
      <c r="AU349" s="28"/>
      <c r="AV349" s="484"/>
      <c r="AW349" s="28"/>
      <c r="AX349" s="28"/>
      <c r="AY349" s="621"/>
      <c r="AZ349" s="28"/>
      <c r="BA349" s="28"/>
      <c r="BB349" s="527"/>
      <c r="BC349" s="527"/>
      <c r="BD349" s="527"/>
      <c r="BE349" s="527"/>
      <c r="BF349" s="527"/>
      <c r="BG349" s="527"/>
      <c r="BH349" s="527"/>
      <c r="BI349" s="527"/>
      <c r="BJ349" s="527"/>
      <c r="BK349" s="527"/>
      <c r="BL349" s="527"/>
      <c r="BM349" s="527"/>
      <c r="BN349" s="527"/>
    </row>
    <row r="350" spans="1:66">
      <c r="A350" s="35"/>
      <c r="B350" s="28"/>
      <c r="C350" s="28"/>
      <c r="D350" s="28"/>
      <c r="E350" s="28"/>
      <c r="F350" s="28"/>
      <c r="G350" s="28"/>
      <c r="H350" s="28"/>
      <c r="I350" s="28"/>
      <c r="J350" s="28"/>
      <c r="K350" s="28"/>
      <c r="L350" s="28"/>
      <c r="M350" s="28"/>
      <c r="N350" s="927"/>
      <c r="O350" s="927"/>
      <c r="P350" s="927"/>
      <c r="Q350" s="927"/>
      <c r="R350" s="516"/>
      <c r="S350" s="28"/>
      <c r="T350" s="39"/>
      <c r="U350" s="28"/>
      <c r="V350" s="28"/>
      <c r="W350" s="28"/>
      <c r="X350" s="39"/>
      <c r="Y350" s="39"/>
      <c r="Z350" s="39"/>
      <c r="AA350" s="28"/>
      <c r="AB350" s="28"/>
      <c r="AC350" s="39"/>
      <c r="AD350" s="28"/>
      <c r="AE350" s="28"/>
      <c r="AF350" s="39"/>
      <c r="AG350" s="28"/>
      <c r="AH350" s="28"/>
      <c r="AI350" s="28"/>
      <c r="AJ350" s="28"/>
      <c r="AK350" s="28"/>
      <c r="AL350" s="28"/>
      <c r="AM350" s="28"/>
      <c r="AN350" s="28"/>
      <c r="AO350" s="28"/>
      <c r="AP350" s="28"/>
      <c r="AQ350" s="28"/>
      <c r="AR350" s="39"/>
      <c r="AS350" s="28"/>
      <c r="AT350" s="28"/>
      <c r="AU350" s="28"/>
      <c r="AV350" s="484"/>
      <c r="AW350" s="28"/>
      <c r="AX350" s="28"/>
      <c r="AY350" s="621"/>
      <c r="AZ350" s="28"/>
      <c r="BA350" s="28"/>
      <c r="BB350" s="527"/>
      <c r="BC350" s="527"/>
      <c r="BD350" s="527"/>
      <c r="BE350" s="527"/>
      <c r="BF350" s="527"/>
      <c r="BG350" s="527"/>
      <c r="BH350" s="527"/>
      <c r="BI350" s="527"/>
      <c r="BJ350" s="527"/>
      <c r="BK350" s="527"/>
      <c r="BL350" s="527"/>
      <c r="BM350" s="527"/>
      <c r="BN350" s="527"/>
    </row>
    <row r="351" spans="1:66">
      <c r="A351" s="35"/>
      <c r="B351" s="28"/>
      <c r="C351" s="28"/>
      <c r="D351" s="28"/>
      <c r="E351" s="28"/>
      <c r="F351" s="28"/>
      <c r="G351" s="28"/>
      <c r="H351" s="28"/>
      <c r="I351" s="28"/>
      <c r="J351" s="28"/>
      <c r="K351" s="28"/>
      <c r="L351" s="28"/>
      <c r="M351" s="28"/>
      <c r="N351" s="927"/>
      <c r="O351" s="927"/>
      <c r="P351" s="927"/>
      <c r="Q351" s="927"/>
      <c r="R351" s="516"/>
      <c r="S351" s="28"/>
      <c r="T351" s="39"/>
      <c r="U351" s="28"/>
      <c r="V351" s="28"/>
      <c r="W351" s="28"/>
      <c r="X351" s="39"/>
      <c r="Y351" s="39"/>
      <c r="Z351" s="39"/>
      <c r="AA351" s="28"/>
      <c r="AB351" s="28"/>
      <c r="AC351" s="39"/>
      <c r="AD351" s="28"/>
      <c r="AE351" s="28"/>
      <c r="AF351" s="39"/>
      <c r="AG351" s="28"/>
      <c r="AH351" s="28"/>
      <c r="AI351" s="28"/>
      <c r="AJ351" s="28"/>
      <c r="AK351" s="28"/>
      <c r="AL351" s="28"/>
      <c r="AM351" s="28"/>
      <c r="AN351" s="28"/>
      <c r="AO351" s="28"/>
      <c r="AP351" s="28"/>
      <c r="AQ351" s="28"/>
      <c r="AR351" s="39"/>
      <c r="AS351" s="28"/>
      <c r="AT351" s="28"/>
      <c r="AU351" s="28"/>
      <c r="AV351" s="484"/>
      <c r="AW351" s="28"/>
      <c r="AX351" s="28"/>
      <c r="AY351" s="621"/>
      <c r="AZ351" s="28"/>
      <c r="BA351" s="28"/>
      <c r="BB351" s="527"/>
      <c r="BC351" s="527"/>
      <c r="BD351" s="527"/>
      <c r="BE351" s="527"/>
      <c r="BF351" s="527"/>
      <c r="BG351" s="527"/>
      <c r="BH351" s="527"/>
      <c r="BI351" s="527"/>
      <c r="BJ351" s="527"/>
      <c r="BK351" s="527"/>
      <c r="BL351" s="527"/>
      <c r="BM351" s="527"/>
      <c r="BN351" s="527"/>
    </row>
    <row r="352" spans="1:66">
      <c r="A352" s="35"/>
      <c r="B352" s="28"/>
      <c r="C352" s="28"/>
      <c r="D352" s="28"/>
      <c r="E352" s="28"/>
      <c r="F352" s="28"/>
      <c r="G352" s="28"/>
      <c r="H352" s="28"/>
      <c r="I352" s="28"/>
      <c r="J352" s="28"/>
      <c r="K352" s="28"/>
      <c r="L352" s="28"/>
      <c r="M352" s="28"/>
      <c r="N352" s="927"/>
      <c r="O352" s="927"/>
      <c r="P352" s="927"/>
      <c r="Q352" s="927"/>
      <c r="R352" s="516"/>
      <c r="S352" s="28"/>
      <c r="T352" s="39"/>
      <c r="U352" s="28"/>
      <c r="V352" s="28"/>
      <c r="W352" s="28"/>
      <c r="X352" s="39"/>
      <c r="Y352" s="39"/>
      <c r="Z352" s="39"/>
      <c r="AA352" s="28"/>
      <c r="AB352" s="28"/>
      <c r="AC352" s="39"/>
      <c r="AD352" s="28"/>
      <c r="AE352" s="28"/>
      <c r="AF352" s="39"/>
      <c r="AG352" s="28"/>
      <c r="AH352" s="28"/>
      <c r="AI352" s="28"/>
      <c r="AJ352" s="28"/>
      <c r="AK352" s="28"/>
      <c r="AL352" s="28"/>
      <c r="AM352" s="28"/>
      <c r="AN352" s="28"/>
      <c r="AO352" s="28"/>
      <c r="AP352" s="28"/>
      <c r="AQ352" s="28"/>
      <c r="AR352" s="39"/>
      <c r="AS352" s="28"/>
      <c r="AT352" s="28"/>
      <c r="AU352" s="28"/>
      <c r="AV352" s="484"/>
      <c r="AW352" s="28"/>
      <c r="AX352" s="28"/>
      <c r="AY352" s="621"/>
      <c r="AZ352" s="28"/>
      <c r="BA352" s="28"/>
      <c r="BB352" s="527"/>
      <c r="BC352" s="527"/>
      <c r="BD352" s="527"/>
      <c r="BE352" s="527"/>
      <c r="BF352" s="527"/>
      <c r="BG352" s="527"/>
      <c r="BH352" s="527"/>
      <c r="BI352" s="527"/>
      <c r="BJ352" s="527"/>
      <c r="BK352" s="527"/>
      <c r="BL352" s="527"/>
      <c r="BM352" s="527"/>
      <c r="BN352" s="527"/>
    </row>
    <row r="353" spans="1:66">
      <c r="A353" s="35"/>
      <c r="B353" s="28"/>
      <c r="C353" s="28"/>
      <c r="D353" s="28"/>
      <c r="E353" s="28"/>
      <c r="F353" s="28"/>
      <c r="G353" s="28"/>
      <c r="H353" s="28"/>
      <c r="I353" s="28"/>
      <c r="J353" s="28"/>
      <c r="K353" s="28"/>
      <c r="L353" s="28"/>
      <c r="M353" s="28"/>
      <c r="N353" s="927"/>
      <c r="O353" s="927"/>
      <c r="P353" s="927"/>
      <c r="Q353" s="927"/>
      <c r="R353" s="516"/>
      <c r="S353" s="28"/>
      <c r="T353" s="39"/>
      <c r="U353" s="28"/>
      <c r="V353" s="28"/>
      <c r="W353" s="28"/>
      <c r="X353" s="39"/>
      <c r="Y353" s="39"/>
      <c r="Z353" s="39"/>
      <c r="AA353" s="28"/>
      <c r="AB353" s="28"/>
      <c r="AC353" s="39"/>
      <c r="AD353" s="28"/>
      <c r="AE353" s="28"/>
      <c r="AF353" s="39"/>
      <c r="AG353" s="28"/>
      <c r="AH353" s="28"/>
      <c r="AI353" s="28"/>
      <c r="AJ353" s="28"/>
      <c r="AK353" s="28"/>
      <c r="AL353" s="28"/>
      <c r="AM353" s="28"/>
      <c r="AN353" s="28"/>
      <c r="AO353" s="28"/>
      <c r="AP353" s="28"/>
      <c r="AQ353" s="28"/>
      <c r="AR353" s="39"/>
      <c r="AS353" s="28"/>
      <c r="AT353" s="28"/>
      <c r="AU353" s="28"/>
      <c r="AV353" s="484"/>
      <c r="AW353" s="28"/>
      <c r="AX353" s="28"/>
      <c r="AY353" s="621"/>
      <c r="AZ353" s="28"/>
      <c r="BA353" s="28"/>
      <c r="BB353" s="527"/>
      <c r="BC353" s="527"/>
      <c r="BD353" s="527"/>
      <c r="BE353" s="527"/>
      <c r="BF353" s="527"/>
      <c r="BG353" s="527"/>
      <c r="BH353" s="527"/>
      <c r="BI353" s="527"/>
      <c r="BJ353" s="527"/>
      <c r="BK353" s="527"/>
      <c r="BL353" s="527"/>
      <c r="BM353" s="527"/>
      <c r="BN353" s="527"/>
    </row>
    <row r="354" spans="1:66">
      <c r="A354" s="35"/>
      <c r="B354" s="28"/>
      <c r="C354" s="28"/>
      <c r="D354" s="28"/>
      <c r="E354" s="28"/>
      <c r="F354" s="28"/>
      <c r="G354" s="28"/>
      <c r="H354" s="28"/>
      <c r="I354" s="28"/>
      <c r="J354" s="28"/>
      <c r="K354" s="28"/>
      <c r="L354" s="28"/>
      <c r="M354" s="28"/>
      <c r="N354" s="927"/>
      <c r="O354" s="927"/>
      <c r="P354" s="927"/>
      <c r="Q354" s="927"/>
      <c r="R354" s="516"/>
      <c r="S354" s="28"/>
      <c r="T354" s="39"/>
      <c r="U354" s="28"/>
      <c r="V354" s="28"/>
      <c r="W354" s="28"/>
      <c r="X354" s="39"/>
      <c r="Y354" s="39"/>
      <c r="Z354" s="39"/>
      <c r="AA354" s="28"/>
      <c r="AB354" s="28"/>
      <c r="AC354" s="39"/>
      <c r="AD354" s="28"/>
      <c r="AE354" s="28"/>
      <c r="AF354" s="39"/>
      <c r="AG354" s="28"/>
      <c r="AH354" s="28"/>
      <c r="AI354" s="28"/>
      <c r="AJ354" s="28"/>
      <c r="AK354" s="28"/>
      <c r="AL354" s="28"/>
      <c r="AM354" s="28"/>
      <c r="AN354" s="28"/>
      <c r="AO354" s="28"/>
      <c r="AP354" s="28"/>
      <c r="AQ354" s="28"/>
      <c r="AR354" s="39"/>
      <c r="AS354" s="28"/>
      <c r="AT354" s="28"/>
      <c r="AU354" s="28"/>
      <c r="AV354" s="484"/>
      <c r="AW354" s="28"/>
      <c r="AX354" s="28"/>
      <c r="AY354" s="621"/>
      <c r="AZ354" s="28"/>
      <c r="BA354" s="28"/>
      <c r="BB354" s="527"/>
      <c r="BC354" s="527"/>
      <c r="BD354" s="527"/>
      <c r="BE354" s="527"/>
      <c r="BF354" s="527"/>
      <c r="BG354" s="527"/>
      <c r="BH354" s="527"/>
      <c r="BI354" s="527"/>
      <c r="BJ354" s="527"/>
      <c r="BK354" s="527"/>
      <c r="BL354" s="527"/>
      <c r="BM354" s="527"/>
      <c r="BN354" s="527"/>
    </row>
    <row r="355" spans="1:66">
      <c r="A355" s="35"/>
      <c r="B355" s="28"/>
      <c r="C355" s="28"/>
      <c r="D355" s="28"/>
      <c r="E355" s="28"/>
      <c r="F355" s="28"/>
      <c r="G355" s="28"/>
      <c r="H355" s="28"/>
      <c r="I355" s="28"/>
      <c r="J355" s="28"/>
      <c r="K355" s="28"/>
      <c r="L355" s="28"/>
      <c r="M355" s="28"/>
      <c r="N355" s="927"/>
      <c r="O355" s="927"/>
      <c r="P355" s="927"/>
      <c r="Q355" s="927"/>
      <c r="R355" s="516"/>
      <c r="S355" s="28"/>
      <c r="T355" s="39"/>
      <c r="U355" s="28"/>
      <c r="V355" s="28"/>
      <c r="W355" s="28"/>
      <c r="X355" s="39"/>
      <c r="Y355" s="39"/>
      <c r="Z355" s="39"/>
      <c r="AA355" s="28"/>
      <c r="AB355" s="28"/>
      <c r="AC355" s="39"/>
      <c r="AD355" s="28"/>
      <c r="AE355" s="28"/>
      <c r="AF355" s="39"/>
      <c r="AG355" s="28"/>
      <c r="AH355" s="28"/>
      <c r="AI355" s="28"/>
      <c r="AJ355" s="28"/>
      <c r="AK355" s="28"/>
      <c r="AL355" s="28"/>
      <c r="AM355" s="28"/>
      <c r="AN355" s="28"/>
      <c r="AO355" s="28"/>
      <c r="AP355" s="28"/>
      <c r="AQ355" s="28"/>
      <c r="AR355" s="39"/>
      <c r="AS355" s="28"/>
      <c r="AT355" s="28"/>
      <c r="AU355" s="28"/>
      <c r="AV355" s="484"/>
      <c r="AW355" s="28"/>
      <c r="AX355" s="28"/>
      <c r="AY355" s="621"/>
      <c r="AZ355" s="28"/>
      <c r="BA355" s="28"/>
      <c r="BB355" s="527"/>
      <c r="BC355" s="527"/>
      <c r="BD355" s="527"/>
      <c r="BE355" s="527"/>
      <c r="BF355" s="527"/>
      <c r="BG355" s="527"/>
      <c r="BH355" s="527"/>
      <c r="BI355" s="527"/>
      <c r="BJ355" s="527"/>
      <c r="BK355" s="527"/>
      <c r="BL355" s="527"/>
      <c r="BM355" s="527"/>
      <c r="BN355" s="527"/>
    </row>
    <row r="356" spans="1:66">
      <c r="A356" s="35"/>
      <c r="B356" s="28"/>
      <c r="C356" s="28"/>
      <c r="D356" s="28"/>
      <c r="E356" s="28"/>
      <c r="F356" s="28"/>
      <c r="G356" s="28"/>
      <c r="H356" s="28"/>
      <c r="I356" s="28"/>
      <c r="J356" s="28"/>
      <c r="K356" s="28"/>
      <c r="L356" s="28"/>
      <c r="M356" s="28"/>
      <c r="N356" s="927"/>
      <c r="O356" s="927"/>
      <c r="P356" s="927"/>
      <c r="Q356" s="927"/>
      <c r="R356" s="516"/>
      <c r="S356" s="28"/>
      <c r="T356" s="39"/>
      <c r="U356" s="28"/>
      <c r="V356" s="28"/>
      <c r="W356" s="28"/>
      <c r="X356" s="39"/>
      <c r="Y356" s="39"/>
      <c r="Z356" s="39"/>
      <c r="AA356" s="28"/>
      <c r="AB356" s="28"/>
      <c r="AC356" s="39"/>
      <c r="AD356" s="28"/>
      <c r="AE356" s="28"/>
      <c r="AF356" s="39"/>
      <c r="AG356" s="28"/>
      <c r="AH356" s="28"/>
      <c r="AI356" s="28"/>
      <c r="AJ356" s="28"/>
      <c r="AK356" s="28"/>
      <c r="AL356" s="28"/>
      <c r="AM356" s="28"/>
      <c r="AN356" s="28"/>
      <c r="AO356" s="28"/>
      <c r="AP356" s="28"/>
      <c r="AQ356" s="28"/>
      <c r="AR356" s="39"/>
      <c r="AS356" s="28"/>
      <c r="AT356" s="28"/>
      <c r="AU356" s="28"/>
      <c r="AV356" s="484"/>
      <c r="AW356" s="28"/>
      <c r="AX356" s="28"/>
      <c r="AY356" s="621"/>
      <c r="AZ356" s="28"/>
      <c r="BA356" s="28"/>
      <c r="BB356" s="527"/>
      <c r="BC356" s="527"/>
      <c r="BD356" s="527"/>
      <c r="BE356" s="527"/>
      <c r="BF356" s="527"/>
      <c r="BG356" s="527"/>
      <c r="BH356" s="527"/>
      <c r="BI356" s="527"/>
      <c r="BJ356" s="527"/>
      <c r="BK356" s="527"/>
      <c r="BL356" s="527"/>
      <c r="BM356" s="527"/>
      <c r="BN356" s="527"/>
    </row>
    <row r="357" spans="1:66">
      <c r="A357" s="35"/>
      <c r="B357" s="28"/>
      <c r="C357" s="28"/>
      <c r="D357" s="28"/>
      <c r="E357" s="28"/>
      <c r="F357" s="28"/>
      <c r="G357" s="28"/>
      <c r="H357" s="28"/>
      <c r="I357" s="28"/>
      <c r="J357" s="28"/>
      <c r="K357" s="28"/>
      <c r="L357" s="28"/>
      <c r="M357" s="28"/>
      <c r="N357" s="927"/>
      <c r="O357" s="927"/>
      <c r="P357" s="927"/>
      <c r="Q357" s="927"/>
      <c r="R357" s="516"/>
      <c r="S357" s="28"/>
      <c r="T357" s="39"/>
      <c r="U357" s="28"/>
      <c r="V357" s="28"/>
      <c r="W357" s="28"/>
      <c r="X357" s="39"/>
      <c r="Y357" s="39"/>
      <c r="Z357" s="39"/>
      <c r="AA357" s="28"/>
      <c r="AB357" s="28"/>
      <c r="AC357" s="39"/>
      <c r="AD357" s="28"/>
      <c r="AE357" s="28"/>
      <c r="AF357" s="39"/>
      <c r="AG357" s="28"/>
      <c r="AH357" s="28"/>
      <c r="AI357" s="28"/>
      <c r="AJ357" s="28"/>
      <c r="AK357" s="28"/>
      <c r="AL357" s="28"/>
      <c r="AM357" s="28"/>
      <c r="AN357" s="28"/>
      <c r="AO357" s="28"/>
      <c r="AP357" s="28"/>
      <c r="AQ357" s="28"/>
      <c r="AR357" s="39"/>
      <c r="AS357" s="28"/>
      <c r="AT357" s="28"/>
      <c r="AU357" s="28"/>
      <c r="AV357" s="484"/>
      <c r="AW357" s="28"/>
      <c r="AX357" s="28"/>
      <c r="AY357" s="621"/>
      <c r="AZ357" s="28"/>
      <c r="BA357" s="28"/>
      <c r="BB357" s="527"/>
      <c r="BC357" s="527"/>
      <c r="BD357" s="527"/>
      <c r="BE357" s="527"/>
      <c r="BF357" s="527"/>
      <c r="BG357" s="527"/>
      <c r="BH357" s="527"/>
      <c r="BI357" s="527"/>
      <c r="BJ357" s="527"/>
      <c r="BK357" s="527"/>
      <c r="BL357" s="527"/>
      <c r="BM357" s="527"/>
      <c r="BN357" s="527"/>
    </row>
    <row r="358" spans="1:66">
      <c r="A358" s="35"/>
      <c r="B358" s="28"/>
      <c r="C358" s="28"/>
      <c r="D358" s="28"/>
      <c r="E358" s="28"/>
      <c r="F358" s="28"/>
      <c r="G358" s="28"/>
      <c r="H358" s="28"/>
      <c r="I358" s="28"/>
      <c r="J358" s="28"/>
      <c r="K358" s="28"/>
      <c r="L358" s="28"/>
      <c r="M358" s="28"/>
      <c r="N358" s="927"/>
      <c r="O358" s="927"/>
      <c r="P358" s="927"/>
      <c r="Q358" s="927"/>
      <c r="R358" s="516"/>
      <c r="S358" s="28"/>
      <c r="T358" s="39"/>
      <c r="U358" s="28"/>
      <c r="V358" s="28"/>
      <c r="W358" s="28"/>
      <c r="X358" s="39"/>
      <c r="Y358" s="39"/>
      <c r="Z358" s="39"/>
      <c r="AA358" s="28"/>
      <c r="AB358" s="28"/>
      <c r="AC358" s="39"/>
      <c r="AD358" s="28"/>
      <c r="AE358" s="28"/>
      <c r="AF358" s="39"/>
      <c r="AG358" s="28"/>
      <c r="AH358" s="28"/>
      <c r="AI358" s="28"/>
      <c r="AJ358" s="28"/>
      <c r="AK358" s="28"/>
      <c r="AL358" s="28"/>
      <c r="AM358" s="28"/>
      <c r="AN358" s="28"/>
      <c r="AO358" s="28"/>
      <c r="AP358" s="28"/>
      <c r="AQ358" s="28"/>
      <c r="AR358" s="39"/>
      <c r="AS358" s="28"/>
      <c r="AT358" s="28"/>
      <c r="AU358" s="28"/>
      <c r="AV358" s="484"/>
      <c r="AW358" s="28"/>
      <c r="AX358" s="28"/>
      <c r="AY358" s="621"/>
      <c r="AZ358" s="28"/>
      <c r="BA358" s="28"/>
      <c r="BB358" s="527"/>
      <c r="BC358" s="527"/>
      <c r="BD358" s="527"/>
      <c r="BE358" s="527"/>
      <c r="BF358" s="527"/>
      <c r="BG358" s="527"/>
      <c r="BH358" s="527"/>
      <c r="BI358" s="527"/>
      <c r="BJ358" s="527"/>
      <c r="BK358" s="527"/>
      <c r="BL358" s="527"/>
      <c r="BM358" s="527"/>
      <c r="BN358" s="527"/>
    </row>
    <row r="359" spans="1:66">
      <c r="A359" s="35"/>
      <c r="B359" s="28"/>
      <c r="C359" s="28"/>
      <c r="D359" s="28"/>
      <c r="E359" s="28"/>
      <c r="F359" s="28"/>
      <c r="G359" s="28"/>
      <c r="H359" s="28"/>
      <c r="I359" s="28"/>
      <c r="J359" s="28"/>
      <c r="K359" s="28"/>
      <c r="L359" s="28"/>
      <c r="M359" s="28"/>
      <c r="N359" s="927"/>
      <c r="O359" s="927"/>
      <c r="P359" s="927"/>
      <c r="Q359" s="927"/>
      <c r="R359" s="516"/>
      <c r="S359" s="28"/>
      <c r="T359" s="39"/>
      <c r="U359" s="28"/>
      <c r="V359" s="28"/>
      <c r="W359" s="28"/>
      <c r="X359" s="39"/>
      <c r="Y359" s="39"/>
      <c r="Z359" s="39"/>
      <c r="AA359" s="28"/>
      <c r="AB359" s="28"/>
      <c r="AC359" s="39"/>
      <c r="AD359" s="28"/>
      <c r="AE359" s="28"/>
      <c r="AF359" s="39"/>
      <c r="AG359" s="28"/>
      <c r="AH359" s="28"/>
      <c r="AI359" s="28"/>
      <c r="AJ359" s="28"/>
      <c r="AK359" s="28"/>
      <c r="AL359" s="28"/>
      <c r="AM359" s="28"/>
      <c r="AN359" s="28"/>
      <c r="AO359" s="28"/>
      <c r="AP359" s="28"/>
      <c r="AQ359" s="28"/>
      <c r="AR359" s="39"/>
      <c r="AS359" s="28"/>
      <c r="AT359" s="28"/>
      <c r="AU359" s="28"/>
      <c r="AV359" s="484"/>
      <c r="AW359" s="28"/>
      <c r="AX359" s="28"/>
      <c r="AY359" s="621"/>
      <c r="AZ359" s="28"/>
      <c r="BA359" s="28"/>
      <c r="BB359" s="527"/>
      <c r="BC359" s="527"/>
      <c r="BD359" s="527"/>
      <c r="BE359" s="527"/>
      <c r="BF359" s="527"/>
      <c r="BG359" s="527"/>
      <c r="BH359" s="527"/>
      <c r="BI359" s="527"/>
      <c r="BJ359" s="527"/>
      <c r="BK359" s="527"/>
      <c r="BL359" s="527"/>
      <c r="BM359" s="527"/>
      <c r="BN359" s="527"/>
    </row>
    <row r="360" spans="1:66">
      <c r="A360" s="35"/>
      <c r="B360" s="28"/>
      <c r="C360" s="28"/>
      <c r="D360" s="28"/>
      <c r="E360" s="28"/>
      <c r="F360" s="28"/>
      <c r="G360" s="28"/>
      <c r="H360" s="28"/>
      <c r="I360" s="28"/>
      <c r="J360" s="28"/>
      <c r="K360" s="28"/>
      <c r="L360" s="28"/>
      <c r="M360" s="28"/>
      <c r="N360" s="927"/>
      <c r="O360" s="927"/>
      <c r="P360" s="927"/>
      <c r="Q360" s="927"/>
      <c r="R360" s="516"/>
      <c r="S360" s="28"/>
      <c r="T360" s="39"/>
      <c r="U360" s="28"/>
      <c r="V360" s="28"/>
      <c r="W360" s="28"/>
      <c r="X360" s="39"/>
      <c r="Y360" s="39"/>
      <c r="Z360" s="39"/>
      <c r="AA360" s="28"/>
      <c r="AB360" s="28"/>
      <c r="AC360" s="39"/>
      <c r="AD360" s="28"/>
      <c r="AE360" s="28"/>
      <c r="AF360" s="39"/>
      <c r="AG360" s="28"/>
      <c r="AH360" s="28"/>
      <c r="AI360" s="28"/>
      <c r="AJ360" s="28"/>
      <c r="AK360" s="28"/>
      <c r="AL360" s="28"/>
      <c r="AM360" s="28"/>
      <c r="AN360" s="28"/>
      <c r="AO360" s="28"/>
      <c r="AP360" s="28"/>
      <c r="AQ360" s="28"/>
      <c r="AR360" s="39"/>
      <c r="AS360" s="28"/>
      <c r="AT360" s="28"/>
      <c r="AU360" s="28"/>
      <c r="AV360" s="484"/>
      <c r="AW360" s="28"/>
      <c r="AX360" s="28"/>
      <c r="AY360" s="621"/>
      <c r="AZ360" s="28"/>
      <c r="BA360" s="28"/>
      <c r="BB360" s="527"/>
      <c r="BC360" s="527"/>
      <c r="BD360" s="527"/>
      <c r="BE360" s="527"/>
      <c r="BF360" s="527"/>
      <c r="BG360" s="527"/>
      <c r="BH360" s="527"/>
      <c r="BI360" s="527"/>
      <c r="BJ360" s="527"/>
      <c r="BK360" s="527"/>
      <c r="BL360" s="527"/>
      <c r="BM360" s="527"/>
      <c r="BN360" s="527"/>
    </row>
    <row r="361" spans="1:66">
      <c r="A361" s="35"/>
      <c r="B361" s="28"/>
      <c r="C361" s="28"/>
      <c r="D361" s="28"/>
      <c r="E361" s="28"/>
      <c r="F361" s="28"/>
      <c r="G361" s="28"/>
      <c r="H361" s="28"/>
      <c r="I361" s="28"/>
      <c r="J361" s="28"/>
      <c r="K361" s="28"/>
      <c r="L361" s="28"/>
      <c r="M361" s="28"/>
      <c r="N361" s="927"/>
      <c r="O361" s="927"/>
      <c r="P361" s="927"/>
      <c r="Q361" s="927"/>
      <c r="R361" s="516"/>
      <c r="S361" s="28"/>
      <c r="T361" s="39"/>
      <c r="U361" s="28"/>
      <c r="V361" s="28"/>
      <c r="W361" s="28"/>
      <c r="X361" s="39"/>
      <c r="Y361" s="39"/>
      <c r="Z361" s="39"/>
      <c r="AA361" s="28"/>
      <c r="AB361" s="28"/>
      <c r="AC361" s="39"/>
      <c r="AD361" s="28"/>
      <c r="AE361" s="28"/>
      <c r="AF361" s="39"/>
      <c r="AG361" s="28"/>
      <c r="AH361" s="28"/>
      <c r="AI361" s="28"/>
      <c r="AJ361" s="28"/>
      <c r="AK361" s="28"/>
      <c r="AL361" s="28"/>
      <c r="AM361" s="28"/>
      <c r="AN361" s="28"/>
      <c r="AO361" s="28"/>
      <c r="AP361" s="28"/>
      <c r="AQ361" s="28"/>
      <c r="AR361" s="39"/>
      <c r="AS361" s="28"/>
      <c r="AT361" s="28"/>
      <c r="AU361" s="28"/>
      <c r="AV361" s="484"/>
      <c r="AW361" s="28"/>
      <c r="AX361" s="28"/>
      <c r="AY361" s="621"/>
      <c r="AZ361" s="28"/>
      <c r="BA361" s="28"/>
      <c r="BB361" s="527"/>
      <c r="BC361" s="527"/>
      <c r="BD361" s="527"/>
      <c r="BE361" s="527"/>
      <c r="BF361" s="527"/>
      <c r="BG361" s="527"/>
      <c r="BH361" s="527"/>
      <c r="BI361" s="527"/>
      <c r="BJ361" s="527"/>
      <c r="BK361" s="527"/>
      <c r="BL361" s="527"/>
      <c r="BM361" s="527"/>
      <c r="BN361" s="527"/>
    </row>
    <row r="362" spans="1:66">
      <c r="A362" s="35"/>
      <c r="B362" s="28"/>
      <c r="C362" s="28"/>
      <c r="D362" s="28"/>
      <c r="E362" s="28"/>
      <c r="F362" s="28"/>
      <c r="G362" s="28"/>
      <c r="H362" s="28"/>
      <c r="I362" s="28"/>
      <c r="J362" s="28"/>
      <c r="K362" s="28"/>
      <c r="L362" s="28"/>
      <c r="M362" s="28"/>
      <c r="N362" s="927"/>
      <c r="O362" s="927"/>
      <c r="P362" s="927"/>
      <c r="Q362" s="927"/>
      <c r="R362" s="516"/>
      <c r="S362" s="28"/>
      <c r="T362" s="39"/>
      <c r="U362" s="28"/>
      <c r="V362" s="28"/>
      <c r="W362" s="28"/>
      <c r="X362" s="39"/>
      <c r="Y362" s="39"/>
      <c r="Z362" s="39"/>
      <c r="AA362" s="28"/>
      <c r="AB362" s="28"/>
      <c r="AC362" s="39"/>
      <c r="AD362" s="28"/>
      <c r="AE362" s="28"/>
      <c r="AF362" s="39"/>
      <c r="AG362" s="28"/>
      <c r="AH362" s="28"/>
      <c r="AI362" s="28"/>
      <c r="AJ362" s="28"/>
      <c r="AK362" s="28"/>
      <c r="AL362" s="28"/>
      <c r="AM362" s="28"/>
      <c r="AN362" s="28"/>
      <c r="AO362" s="28"/>
      <c r="AP362" s="28"/>
      <c r="AQ362" s="28"/>
      <c r="AR362" s="39"/>
      <c r="AS362" s="28"/>
      <c r="AT362" s="28"/>
      <c r="AU362" s="28"/>
      <c r="AV362" s="484"/>
      <c r="AW362" s="28"/>
      <c r="AX362" s="28"/>
      <c r="AY362" s="621"/>
      <c r="AZ362" s="28"/>
      <c r="BA362" s="28"/>
      <c r="BB362" s="527"/>
      <c r="BC362" s="527"/>
      <c r="BD362" s="527"/>
      <c r="BE362" s="527"/>
      <c r="BF362" s="527"/>
      <c r="BG362" s="527"/>
      <c r="BH362" s="527"/>
      <c r="BI362" s="527"/>
      <c r="BJ362" s="527"/>
      <c r="BK362" s="527"/>
      <c r="BL362" s="527"/>
      <c r="BM362" s="527"/>
      <c r="BN362" s="527"/>
    </row>
    <row r="363" spans="1:66">
      <c r="A363" s="35"/>
      <c r="B363" s="28"/>
      <c r="C363" s="28"/>
      <c r="D363" s="28"/>
      <c r="E363" s="28"/>
      <c r="F363" s="28"/>
      <c r="G363" s="28"/>
      <c r="H363" s="28"/>
      <c r="I363" s="28"/>
      <c r="J363" s="28"/>
      <c r="K363" s="28"/>
      <c r="L363" s="28"/>
      <c r="M363" s="28"/>
      <c r="N363" s="927"/>
      <c r="O363" s="927"/>
      <c r="P363" s="927"/>
      <c r="Q363" s="927"/>
      <c r="R363" s="516"/>
      <c r="S363" s="28"/>
      <c r="T363" s="39"/>
      <c r="U363" s="28"/>
      <c r="V363" s="28"/>
      <c r="W363" s="28"/>
      <c r="X363" s="39"/>
      <c r="Y363" s="39"/>
      <c r="Z363" s="39"/>
      <c r="AA363" s="28"/>
      <c r="AB363" s="28"/>
      <c r="AC363" s="39"/>
      <c r="AD363" s="28"/>
      <c r="AE363" s="28"/>
      <c r="AF363" s="39"/>
      <c r="AG363" s="28"/>
      <c r="AH363" s="28"/>
      <c r="AI363" s="28"/>
      <c r="AJ363" s="28"/>
      <c r="AK363" s="28"/>
      <c r="AL363" s="28"/>
      <c r="AM363" s="28"/>
      <c r="AN363" s="28"/>
      <c r="AO363" s="28"/>
      <c r="AP363" s="28"/>
      <c r="AQ363" s="28"/>
      <c r="AR363" s="39"/>
      <c r="AS363" s="28"/>
      <c r="AT363" s="28"/>
      <c r="AU363" s="28"/>
      <c r="AV363" s="484"/>
      <c r="AW363" s="28"/>
      <c r="AX363" s="28"/>
      <c r="AY363" s="621"/>
      <c r="AZ363" s="28"/>
      <c r="BA363" s="28"/>
      <c r="BB363" s="527"/>
      <c r="BC363" s="527"/>
      <c r="BD363" s="527"/>
      <c r="BE363" s="527"/>
      <c r="BF363" s="527"/>
      <c r="BG363" s="527"/>
      <c r="BH363" s="527"/>
      <c r="BI363" s="527"/>
      <c r="BJ363" s="527"/>
      <c r="BK363" s="527"/>
      <c r="BL363" s="527"/>
      <c r="BM363" s="527"/>
      <c r="BN363" s="527"/>
    </row>
    <row r="364" spans="1:66">
      <c r="A364" s="35"/>
      <c r="B364" s="28"/>
      <c r="C364" s="28"/>
      <c r="D364" s="28"/>
      <c r="E364" s="28"/>
      <c r="F364" s="28"/>
      <c r="G364" s="28"/>
      <c r="H364" s="28"/>
      <c r="I364" s="28"/>
      <c r="J364" s="28"/>
      <c r="K364" s="28"/>
      <c r="L364" s="28"/>
      <c r="M364" s="28"/>
      <c r="N364" s="927"/>
      <c r="O364" s="927"/>
      <c r="P364" s="927"/>
      <c r="Q364" s="927"/>
      <c r="R364" s="516"/>
      <c r="S364" s="28"/>
      <c r="T364" s="39"/>
      <c r="U364" s="28"/>
      <c r="V364" s="28"/>
      <c r="W364" s="28"/>
      <c r="X364" s="39"/>
      <c r="Y364" s="39"/>
      <c r="Z364" s="39"/>
      <c r="AA364" s="28"/>
      <c r="AB364" s="28"/>
      <c r="AC364" s="39"/>
      <c r="AD364" s="28"/>
      <c r="AE364" s="28"/>
      <c r="AF364" s="39"/>
      <c r="AG364" s="28"/>
      <c r="AH364" s="28"/>
      <c r="AI364" s="28"/>
      <c r="AJ364" s="28"/>
      <c r="AK364" s="28"/>
      <c r="AL364" s="28"/>
      <c r="AM364" s="28"/>
      <c r="AN364" s="28"/>
      <c r="AO364" s="28"/>
      <c r="AP364" s="28"/>
      <c r="AQ364" s="28"/>
      <c r="AR364" s="39"/>
      <c r="AS364" s="28"/>
      <c r="AT364" s="28"/>
      <c r="AU364" s="28"/>
      <c r="AV364" s="484"/>
      <c r="AW364" s="28"/>
      <c r="AX364" s="28"/>
      <c r="AY364" s="621"/>
      <c r="AZ364" s="28"/>
      <c r="BA364" s="28"/>
      <c r="BB364" s="527"/>
      <c r="BC364" s="527"/>
      <c r="BD364" s="527"/>
      <c r="BE364" s="527"/>
      <c r="BF364" s="527"/>
      <c r="BG364" s="527"/>
      <c r="BH364" s="527"/>
      <c r="BI364" s="527"/>
      <c r="BJ364" s="527"/>
      <c r="BK364" s="527"/>
      <c r="BL364" s="527"/>
      <c r="BM364" s="527"/>
      <c r="BN364" s="527"/>
    </row>
    <row r="365" spans="1:66">
      <c r="A365" s="35"/>
      <c r="B365" s="28"/>
      <c r="C365" s="28"/>
      <c r="D365" s="28"/>
      <c r="E365" s="28"/>
      <c r="F365" s="28"/>
      <c r="G365" s="28"/>
      <c r="H365" s="28"/>
      <c r="I365" s="28"/>
      <c r="J365" s="28"/>
      <c r="K365" s="28"/>
      <c r="L365" s="28"/>
      <c r="M365" s="28"/>
      <c r="N365" s="927"/>
      <c r="O365" s="927"/>
      <c r="P365" s="927"/>
      <c r="Q365" s="927"/>
      <c r="R365" s="516"/>
      <c r="S365" s="28"/>
      <c r="T365" s="39"/>
      <c r="U365" s="28"/>
      <c r="V365" s="28"/>
      <c r="W365" s="28"/>
      <c r="X365" s="39"/>
      <c r="Y365" s="39"/>
      <c r="Z365" s="39"/>
      <c r="AA365" s="28"/>
      <c r="AB365" s="28"/>
      <c r="AC365" s="39"/>
      <c r="AD365" s="28"/>
      <c r="AE365" s="28"/>
      <c r="AF365" s="39"/>
      <c r="AG365" s="28"/>
      <c r="AH365" s="28"/>
      <c r="AI365" s="28"/>
      <c r="AJ365" s="28"/>
      <c r="AK365" s="28"/>
      <c r="AL365" s="28"/>
      <c r="AM365" s="28"/>
      <c r="AN365" s="28"/>
      <c r="AO365" s="28"/>
      <c r="AP365" s="28"/>
      <c r="AQ365" s="28"/>
      <c r="AR365" s="39"/>
      <c r="AS365" s="28"/>
      <c r="AT365" s="28"/>
      <c r="AU365" s="28"/>
      <c r="AV365" s="484"/>
      <c r="AW365" s="28"/>
      <c r="AX365" s="28"/>
      <c r="AY365" s="621"/>
      <c r="AZ365" s="28"/>
      <c r="BA365" s="28"/>
      <c r="BB365" s="527"/>
      <c r="BC365" s="527"/>
      <c r="BD365" s="527"/>
      <c r="BE365" s="527"/>
      <c r="BF365" s="527"/>
      <c r="BG365" s="527"/>
      <c r="BH365" s="527"/>
      <c r="BI365" s="527"/>
      <c r="BJ365" s="527"/>
      <c r="BK365" s="527"/>
      <c r="BL365" s="527"/>
      <c r="BM365" s="527"/>
      <c r="BN365" s="527"/>
    </row>
    <row r="366" spans="1:66">
      <c r="A366" s="35"/>
      <c r="B366" s="28"/>
      <c r="C366" s="28"/>
      <c r="D366" s="28"/>
      <c r="E366" s="28"/>
      <c r="F366" s="28"/>
      <c r="G366" s="28"/>
      <c r="H366" s="28"/>
      <c r="I366" s="28"/>
      <c r="J366" s="28"/>
      <c r="K366" s="28"/>
      <c r="L366" s="28"/>
      <c r="M366" s="28"/>
      <c r="N366" s="927"/>
      <c r="O366" s="927"/>
      <c r="P366" s="927"/>
      <c r="Q366" s="927"/>
      <c r="R366" s="516"/>
      <c r="S366" s="28"/>
      <c r="T366" s="39"/>
      <c r="U366" s="28"/>
      <c r="V366" s="28"/>
      <c r="W366" s="28"/>
      <c r="X366" s="39"/>
      <c r="Y366" s="39"/>
      <c r="Z366" s="39"/>
      <c r="AA366" s="28"/>
      <c r="AB366" s="28"/>
      <c r="AC366" s="39"/>
      <c r="AD366" s="28"/>
      <c r="AE366" s="28"/>
      <c r="AF366" s="39"/>
      <c r="AG366" s="28"/>
      <c r="AH366" s="28"/>
      <c r="AI366" s="28"/>
      <c r="AJ366" s="28"/>
      <c r="AK366" s="28"/>
      <c r="AL366" s="28"/>
      <c r="AM366" s="28"/>
      <c r="AN366" s="28"/>
      <c r="AO366" s="28"/>
      <c r="AP366" s="28"/>
      <c r="AQ366" s="28"/>
      <c r="AR366" s="39"/>
      <c r="AS366" s="28"/>
      <c r="AT366" s="28"/>
      <c r="AU366" s="28"/>
      <c r="AV366" s="484"/>
      <c r="AW366" s="28"/>
      <c r="AX366" s="28"/>
      <c r="AY366" s="621"/>
      <c r="AZ366" s="28"/>
      <c r="BA366" s="28"/>
      <c r="BB366" s="527"/>
      <c r="BC366" s="527"/>
      <c r="BD366" s="527"/>
      <c r="BE366" s="527"/>
      <c r="BF366" s="527"/>
      <c r="BG366" s="527"/>
      <c r="BH366" s="527"/>
      <c r="BI366" s="527"/>
      <c r="BJ366" s="527"/>
      <c r="BK366" s="527"/>
      <c r="BL366" s="527"/>
      <c r="BM366" s="527"/>
      <c r="BN366" s="527"/>
    </row>
    <row r="367" spans="1:66">
      <c r="A367" s="35"/>
      <c r="B367" s="28"/>
      <c r="C367" s="28"/>
      <c r="D367" s="28"/>
      <c r="E367" s="28"/>
      <c r="F367" s="28"/>
      <c r="G367" s="28"/>
      <c r="H367" s="28"/>
      <c r="I367" s="28"/>
      <c r="J367" s="28"/>
      <c r="K367" s="28"/>
      <c r="L367" s="28"/>
      <c r="M367" s="28"/>
      <c r="N367" s="927"/>
      <c r="O367" s="927"/>
      <c r="P367" s="927"/>
      <c r="Q367" s="927"/>
      <c r="R367" s="516"/>
      <c r="S367" s="28"/>
      <c r="T367" s="39"/>
      <c r="U367" s="28"/>
      <c r="V367" s="28"/>
      <c r="W367" s="28"/>
      <c r="X367" s="39"/>
      <c r="Y367" s="39"/>
      <c r="Z367" s="39"/>
      <c r="AA367" s="28"/>
      <c r="AB367" s="28"/>
      <c r="AC367" s="39"/>
      <c r="AD367" s="28"/>
      <c r="AE367" s="28"/>
      <c r="AF367" s="39"/>
      <c r="AG367" s="28"/>
      <c r="AH367" s="28"/>
      <c r="AI367" s="28"/>
      <c r="AJ367" s="28"/>
      <c r="AK367" s="28"/>
      <c r="AL367" s="28"/>
      <c r="AM367" s="28"/>
      <c r="AN367" s="28"/>
      <c r="AO367" s="28"/>
      <c r="AP367" s="28"/>
      <c r="AQ367" s="28"/>
      <c r="AR367" s="39"/>
      <c r="AS367" s="28"/>
      <c r="AT367" s="28"/>
      <c r="AU367" s="28"/>
      <c r="AV367" s="484"/>
      <c r="AW367" s="28"/>
      <c r="AX367" s="28"/>
      <c r="AY367" s="621"/>
      <c r="AZ367" s="28"/>
      <c r="BA367" s="28"/>
      <c r="BB367" s="527"/>
      <c r="BC367" s="527"/>
      <c r="BD367" s="527"/>
      <c r="BE367" s="527"/>
      <c r="BF367" s="527"/>
      <c r="BG367" s="527"/>
      <c r="BH367" s="527"/>
      <c r="BI367" s="527"/>
      <c r="BJ367" s="527"/>
      <c r="BK367" s="527"/>
      <c r="BL367" s="527"/>
      <c r="BM367" s="527"/>
      <c r="BN367" s="527"/>
    </row>
    <row r="368" spans="1:66">
      <c r="A368" s="35"/>
      <c r="B368" s="28"/>
      <c r="C368" s="28"/>
      <c r="D368" s="28"/>
      <c r="E368" s="28"/>
      <c r="F368" s="28"/>
      <c r="G368" s="28"/>
      <c r="H368" s="28"/>
      <c r="I368" s="28"/>
      <c r="J368" s="28"/>
      <c r="K368" s="28"/>
      <c r="L368" s="28"/>
      <c r="M368" s="28"/>
      <c r="N368" s="927"/>
      <c r="O368" s="927"/>
      <c r="P368" s="927"/>
      <c r="Q368" s="927"/>
      <c r="R368" s="516"/>
      <c r="S368" s="28"/>
      <c r="T368" s="39"/>
      <c r="U368" s="28"/>
      <c r="V368" s="28"/>
      <c r="W368" s="28"/>
      <c r="X368" s="39"/>
      <c r="Y368" s="39"/>
      <c r="Z368" s="39"/>
      <c r="AA368" s="28"/>
      <c r="AB368" s="28"/>
      <c r="AC368" s="39"/>
      <c r="AD368" s="28"/>
      <c r="AE368" s="28"/>
      <c r="AF368" s="39"/>
      <c r="AG368" s="28"/>
      <c r="AH368" s="28"/>
      <c r="AI368" s="28"/>
      <c r="AJ368" s="28"/>
      <c r="AK368" s="28"/>
      <c r="AL368" s="28"/>
      <c r="AM368" s="28"/>
      <c r="AN368" s="28"/>
      <c r="AO368" s="28"/>
      <c r="AP368" s="28"/>
      <c r="AQ368" s="28"/>
      <c r="AR368" s="39"/>
      <c r="AS368" s="28"/>
      <c r="AT368" s="28"/>
      <c r="AU368" s="28"/>
      <c r="AV368" s="484"/>
      <c r="AW368" s="28"/>
      <c r="AX368" s="28"/>
      <c r="AY368" s="621"/>
      <c r="AZ368" s="28"/>
      <c r="BA368" s="28"/>
      <c r="BB368" s="527"/>
      <c r="BC368" s="527"/>
      <c r="BD368" s="527"/>
      <c r="BE368" s="527"/>
      <c r="BF368" s="527"/>
      <c r="BG368" s="527"/>
      <c r="BH368" s="527"/>
      <c r="BI368" s="527"/>
      <c r="BJ368" s="527"/>
      <c r="BK368" s="527"/>
      <c r="BL368" s="527"/>
      <c r="BM368" s="527"/>
      <c r="BN368" s="527"/>
    </row>
    <row r="369" spans="1:66">
      <c r="A369" s="35"/>
      <c r="B369" s="28"/>
      <c r="C369" s="28"/>
      <c r="D369" s="28"/>
      <c r="E369" s="28"/>
      <c r="F369" s="28"/>
      <c r="G369" s="28"/>
      <c r="H369" s="28"/>
      <c r="I369" s="28"/>
      <c r="J369" s="28"/>
      <c r="K369" s="28"/>
      <c r="L369" s="28"/>
      <c r="M369" s="28"/>
      <c r="N369" s="927"/>
      <c r="O369" s="927"/>
      <c r="P369" s="927"/>
      <c r="Q369" s="927"/>
      <c r="R369" s="516"/>
      <c r="S369" s="28"/>
      <c r="T369" s="39"/>
      <c r="U369" s="28"/>
      <c r="V369" s="28"/>
      <c r="W369" s="28"/>
      <c r="X369" s="39"/>
      <c r="Y369" s="39"/>
      <c r="Z369" s="39"/>
      <c r="AA369" s="28"/>
      <c r="AB369" s="28"/>
      <c r="AC369" s="39"/>
      <c r="AD369" s="28"/>
      <c r="AE369" s="28"/>
      <c r="AF369" s="39"/>
      <c r="AG369" s="28"/>
      <c r="AH369" s="28"/>
      <c r="AI369" s="28"/>
      <c r="AJ369" s="28"/>
      <c r="AK369" s="28"/>
      <c r="AL369" s="28"/>
      <c r="AM369" s="28"/>
      <c r="AN369" s="28"/>
      <c r="AO369" s="28"/>
      <c r="AP369" s="28"/>
      <c r="AQ369" s="28"/>
      <c r="AR369" s="39"/>
      <c r="AS369" s="28"/>
      <c r="AT369" s="28"/>
      <c r="AU369" s="28"/>
      <c r="AV369" s="484"/>
      <c r="AW369" s="28"/>
      <c r="AX369" s="28"/>
      <c r="AY369" s="621"/>
      <c r="AZ369" s="28"/>
      <c r="BA369" s="28"/>
      <c r="BB369" s="527"/>
      <c r="BC369" s="527"/>
      <c r="BD369" s="527"/>
      <c r="BE369" s="527"/>
      <c r="BF369" s="527"/>
      <c r="BG369" s="527"/>
      <c r="BH369" s="527"/>
      <c r="BI369" s="527"/>
      <c r="BJ369" s="527"/>
      <c r="BK369" s="527"/>
      <c r="BL369" s="527"/>
      <c r="BM369" s="527"/>
      <c r="BN369" s="527"/>
    </row>
    <row r="370" spans="1:66">
      <c r="A370" s="35"/>
      <c r="B370" s="28"/>
      <c r="C370" s="28"/>
      <c r="D370" s="28"/>
      <c r="E370" s="28"/>
      <c r="F370" s="28"/>
      <c r="G370" s="28"/>
      <c r="H370" s="28"/>
      <c r="I370" s="28"/>
      <c r="J370" s="28"/>
      <c r="K370" s="28"/>
      <c r="L370" s="28"/>
      <c r="M370" s="28"/>
      <c r="N370" s="927"/>
      <c r="O370" s="927"/>
      <c r="P370" s="927"/>
      <c r="Q370" s="927"/>
      <c r="R370" s="516"/>
      <c r="S370" s="28"/>
      <c r="T370" s="39"/>
      <c r="U370" s="28"/>
      <c r="V370" s="28"/>
      <c r="W370" s="28"/>
      <c r="X370" s="39"/>
      <c r="Y370" s="39"/>
      <c r="Z370" s="39"/>
      <c r="AA370" s="28"/>
      <c r="AB370" s="28"/>
      <c r="AC370" s="39"/>
      <c r="AD370" s="28"/>
      <c r="AE370" s="28"/>
      <c r="AF370" s="39"/>
      <c r="AG370" s="28"/>
      <c r="AH370" s="28"/>
      <c r="AI370" s="28"/>
      <c r="AJ370" s="28"/>
      <c r="AK370" s="28"/>
      <c r="AL370" s="28"/>
      <c r="AM370" s="28"/>
      <c r="AN370" s="28"/>
      <c r="AO370" s="28"/>
      <c r="AP370" s="28"/>
      <c r="AQ370" s="28"/>
      <c r="AR370" s="39"/>
      <c r="AS370" s="28"/>
      <c r="AT370" s="28"/>
      <c r="AU370" s="28"/>
      <c r="AV370" s="484"/>
      <c r="AW370" s="28"/>
      <c r="AX370" s="28"/>
      <c r="AY370" s="621"/>
      <c r="AZ370" s="28"/>
      <c r="BA370" s="28"/>
      <c r="BB370" s="527"/>
      <c r="BC370" s="527"/>
      <c r="BD370" s="527"/>
      <c r="BE370" s="527"/>
      <c r="BF370" s="527"/>
      <c r="BG370" s="527"/>
      <c r="BH370" s="527"/>
      <c r="BI370" s="527"/>
      <c r="BJ370" s="527"/>
      <c r="BK370" s="527"/>
      <c r="BL370" s="527"/>
      <c r="BM370" s="527"/>
      <c r="BN370" s="527"/>
    </row>
    <row r="371" spans="1:66">
      <c r="A371" s="35"/>
      <c r="B371" s="28"/>
      <c r="C371" s="28"/>
      <c r="D371" s="28"/>
      <c r="E371" s="28"/>
      <c r="F371" s="28"/>
      <c r="G371" s="28"/>
      <c r="H371" s="28"/>
      <c r="I371" s="28"/>
      <c r="J371" s="28"/>
      <c r="K371" s="28"/>
      <c r="L371" s="28"/>
      <c r="M371" s="28"/>
      <c r="N371" s="927"/>
      <c r="O371" s="927"/>
      <c r="P371" s="927"/>
      <c r="Q371" s="927"/>
      <c r="R371" s="516"/>
      <c r="S371" s="28"/>
      <c r="T371" s="39"/>
      <c r="U371" s="28"/>
      <c r="V371" s="28"/>
      <c r="W371" s="28"/>
      <c r="X371" s="39"/>
      <c r="Y371" s="39"/>
      <c r="Z371" s="39"/>
      <c r="AA371" s="28"/>
      <c r="AB371" s="28"/>
      <c r="AC371" s="39"/>
      <c r="AD371" s="28"/>
      <c r="AE371" s="28"/>
      <c r="AF371" s="39"/>
      <c r="AG371" s="28"/>
      <c r="AH371" s="28"/>
      <c r="AI371" s="28"/>
      <c r="AJ371" s="28"/>
      <c r="AK371" s="28"/>
      <c r="AL371" s="28"/>
      <c r="AM371" s="28"/>
      <c r="AN371" s="28"/>
      <c r="AO371" s="28"/>
      <c r="AP371" s="28"/>
      <c r="AQ371" s="28"/>
      <c r="AR371" s="39"/>
      <c r="AS371" s="28"/>
      <c r="AT371" s="28"/>
      <c r="AU371" s="28"/>
      <c r="AV371" s="484"/>
      <c r="AW371" s="28"/>
      <c r="AX371" s="28"/>
      <c r="AY371" s="621"/>
      <c r="AZ371" s="28"/>
      <c r="BA371" s="28"/>
      <c r="BB371" s="527"/>
      <c r="BC371" s="527"/>
      <c r="BD371" s="527"/>
      <c r="BE371" s="527"/>
      <c r="BF371" s="527"/>
      <c r="BG371" s="527"/>
      <c r="BH371" s="527"/>
      <c r="BI371" s="527"/>
      <c r="BJ371" s="527"/>
      <c r="BK371" s="527"/>
      <c r="BL371" s="527"/>
      <c r="BM371" s="527"/>
      <c r="BN371" s="527"/>
    </row>
    <row r="372" spans="1:66">
      <c r="A372" s="35"/>
      <c r="B372" s="28"/>
      <c r="C372" s="28"/>
      <c r="D372" s="28"/>
      <c r="E372" s="28"/>
      <c r="F372" s="28"/>
      <c r="G372" s="28"/>
      <c r="H372" s="28"/>
      <c r="I372" s="28"/>
      <c r="J372" s="28"/>
      <c r="K372" s="28"/>
      <c r="L372" s="28"/>
      <c r="M372" s="28"/>
      <c r="N372" s="927"/>
      <c r="O372" s="927"/>
      <c r="P372" s="927"/>
      <c r="Q372" s="927"/>
      <c r="R372" s="516"/>
      <c r="S372" s="28"/>
      <c r="T372" s="39"/>
      <c r="U372" s="28"/>
      <c r="V372" s="28"/>
      <c r="W372" s="28"/>
      <c r="X372" s="39"/>
      <c r="Y372" s="39"/>
      <c r="Z372" s="39"/>
      <c r="AA372" s="28"/>
      <c r="AB372" s="28"/>
      <c r="AC372" s="39"/>
      <c r="AD372" s="28"/>
      <c r="AE372" s="28"/>
      <c r="AF372" s="39"/>
      <c r="AG372" s="28"/>
      <c r="AH372" s="28"/>
      <c r="AI372" s="28"/>
      <c r="AJ372" s="28"/>
      <c r="AK372" s="28"/>
      <c r="AL372" s="28"/>
      <c r="AM372" s="28"/>
      <c r="AN372" s="28"/>
      <c r="AO372" s="28"/>
      <c r="AP372" s="28"/>
      <c r="AQ372" s="28"/>
      <c r="AR372" s="39"/>
      <c r="AS372" s="28"/>
      <c r="AT372" s="28"/>
      <c r="AU372" s="28"/>
      <c r="AV372" s="484"/>
      <c r="AW372" s="28"/>
      <c r="AX372" s="28"/>
      <c r="AY372" s="621"/>
      <c r="AZ372" s="28"/>
      <c r="BA372" s="28"/>
      <c r="BB372" s="527"/>
      <c r="BC372" s="527"/>
      <c r="BD372" s="527"/>
      <c r="BE372" s="527"/>
      <c r="BF372" s="527"/>
      <c r="BG372" s="527"/>
      <c r="BH372" s="527"/>
      <c r="BI372" s="527"/>
      <c r="BJ372" s="527"/>
      <c r="BK372" s="527"/>
      <c r="BL372" s="527"/>
      <c r="BM372" s="527"/>
      <c r="BN372" s="527"/>
    </row>
    <row r="373" spans="1:66">
      <c r="A373" s="35"/>
      <c r="B373" s="28"/>
      <c r="C373" s="28"/>
      <c r="D373" s="28"/>
      <c r="E373" s="28"/>
      <c r="F373" s="28"/>
      <c r="G373" s="28"/>
      <c r="H373" s="28"/>
      <c r="I373" s="28"/>
      <c r="J373" s="28"/>
      <c r="K373" s="28"/>
      <c r="L373" s="28"/>
      <c r="M373" s="28"/>
      <c r="N373" s="927"/>
      <c r="O373" s="927"/>
      <c r="P373" s="927"/>
      <c r="Q373" s="927"/>
      <c r="R373" s="516"/>
      <c r="S373" s="28"/>
      <c r="T373" s="39"/>
      <c r="U373" s="28"/>
      <c r="V373" s="28"/>
      <c r="W373" s="28"/>
      <c r="X373" s="39"/>
      <c r="Y373" s="39"/>
      <c r="Z373" s="39"/>
      <c r="AA373" s="28"/>
      <c r="AB373" s="28"/>
      <c r="AC373" s="39"/>
      <c r="AD373" s="28"/>
      <c r="AE373" s="28"/>
      <c r="AF373" s="39"/>
      <c r="AG373" s="28"/>
      <c r="AH373" s="28"/>
      <c r="AI373" s="28"/>
      <c r="AJ373" s="28"/>
      <c r="AK373" s="28"/>
      <c r="AL373" s="28"/>
      <c r="AM373" s="28"/>
      <c r="AN373" s="28"/>
      <c r="AO373" s="28"/>
      <c r="AP373" s="28"/>
      <c r="AQ373" s="28"/>
      <c r="AR373" s="39"/>
      <c r="AS373" s="28"/>
      <c r="AT373" s="28"/>
      <c r="AU373" s="28"/>
      <c r="AV373" s="484"/>
      <c r="AW373" s="28"/>
      <c r="AX373" s="28"/>
      <c r="AY373" s="621"/>
      <c r="AZ373" s="28"/>
      <c r="BA373" s="28"/>
      <c r="BB373" s="527"/>
      <c r="BC373" s="527"/>
      <c r="BD373" s="527"/>
      <c r="BE373" s="527"/>
      <c r="BF373" s="527"/>
      <c r="BG373" s="527"/>
      <c r="BH373" s="527"/>
      <c r="BI373" s="527"/>
      <c r="BJ373" s="527"/>
      <c r="BK373" s="527"/>
      <c r="BL373" s="527"/>
      <c r="BM373" s="527"/>
      <c r="BN373" s="527"/>
    </row>
    <row r="374" spans="1:66">
      <c r="A374" s="35"/>
      <c r="B374" s="28"/>
      <c r="C374" s="28"/>
      <c r="D374" s="28"/>
      <c r="E374" s="28"/>
      <c r="F374" s="28"/>
      <c r="G374" s="28"/>
      <c r="H374" s="28"/>
      <c r="I374" s="28"/>
      <c r="J374" s="28"/>
      <c r="K374" s="28"/>
      <c r="L374" s="28"/>
      <c r="M374" s="28"/>
      <c r="N374" s="927"/>
      <c r="O374" s="927"/>
      <c r="P374" s="927"/>
      <c r="Q374" s="927"/>
      <c r="R374" s="516"/>
      <c r="S374" s="28"/>
      <c r="T374" s="39"/>
      <c r="U374" s="28"/>
      <c r="V374" s="28"/>
      <c r="W374" s="28"/>
      <c r="X374" s="39"/>
      <c r="Y374" s="39"/>
      <c r="Z374" s="39"/>
      <c r="AA374" s="28"/>
      <c r="AB374" s="28"/>
      <c r="AC374" s="39"/>
      <c r="AD374" s="28"/>
      <c r="AE374" s="28"/>
      <c r="AF374" s="39"/>
      <c r="AG374" s="28"/>
      <c r="AH374" s="28"/>
      <c r="AI374" s="28"/>
      <c r="AJ374" s="28"/>
      <c r="AK374" s="28"/>
      <c r="AL374" s="28"/>
      <c r="AM374" s="28"/>
      <c r="AN374" s="28"/>
      <c r="AO374" s="28"/>
      <c r="AP374" s="28"/>
      <c r="AQ374" s="28"/>
      <c r="AR374" s="39"/>
      <c r="AS374" s="28"/>
      <c r="AT374" s="28"/>
      <c r="AU374" s="28"/>
      <c r="AV374" s="484"/>
      <c r="AW374" s="28"/>
      <c r="AX374" s="28"/>
      <c r="AY374" s="621"/>
      <c r="AZ374" s="28"/>
      <c r="BA374" s="28"/>
      <c r="BB374" s="527"/>
      <c r="BC374" s="527"/>
      <c r="BD374" s="527"/>
      <c r="BE374" s="527"/>
      <c r="BF374" s="527"/>
      <c r="BG374" s="527"/>
      <c r="BH374" s="527"/>
      <c r="BI374" s="527"/>
      <c r="BJ374" s="527"/>
      <c r="BK374" s="527"/>
      <c r="BL374" s="527"/>
      <c r="BM374" s="527"/>
      <c r="BN374" s="527"/>
    </row>
    <row r="375" spans="1:66">
      <c r="A375" s="35"/>
      <c r="B375" s="28"/>
      <c r="C375" s="28"/>
      <c r="D375" s="28"/>
      <c r="E375" s="28"/>
      <c r="F375" s="28"/>
      <c r="G375" s="28"/>
      <c r="H375" s="28"/>
      <c r="I375" s="28"/>
      <c r="J375" s="28"/>
      <c r="K375" s="28"/>
      <c r="L375" s="28"/>
      <c r="M375" s="28"/>
      <c r="N375" s="927"/>
      <c r="O375" s="927"/>
      <c r="P375" s="927"/>
      <c r="Q375" s="927"/>
      <c r="R375" s="516"/>
      <c r="S375" s="28"/>
      <c r="T375" s="39"/>
      <c r="U375" s="28"/>
      <c r="V375" s="28"/>
      <c r="W375" s="28"/>
      <c r="X375" s="39"/>
      <c r="Y375" s="39"/>
      <c r="Z375" s="39"/>
      <c r="AA375" s="28"/>
      <c r="AB375" s="28"/>
      <c r="AC375" s="39"/>
      <c r="AD375" s="28"/>
      <c r="AE375" s="28"/>
      <c r="AF375" s="39"/>
      <c r="AG375" s="28"/>
      <c r="AH375" s="28"/>
      <c r="AI375" s="28"/>
      <c r="AJ375" s="28"/>
      <c r="AK375" s="28"/>
      <c r="AL375" s="28"/>
      <c r="AM375" s="28"/>
      <c r="AN375" s="28"/>
      <c r="AO375" s="28"/>
      <c r="AP375" s="28"/>
      <c r="AQ375" s="28"/>
      <c r="AR375" s="39"/>
      <c r="AS375" s="28"/>
      <c r="AT375" s="28"/>
      <c r="AU375" s="28"/>
      <c r="AV375" s="484"/>
      <c r="AW375" s="28"/>
      <c r="AX375" s="28"/>
      <c r="AY375" s="621"/>
      <c r="AZ375" s="28"/>
      <c r="BA375" s="28"/>
      <c r="BB375" s="527"/>
      <c r="BC375" s="527"/>
      <c r="BD375" s="527"/>
      <c r="BE375" s="527"/>
      <c r="BF375" s="527"/>
      <c r="BG375" s="527"/>
      <c r="BH375" s="527"/>
      <c r="BI375" s="527"/>
      <c r="BJ375" s="527"/>
      <c r="BK375" s="527"/>
      <c r="BL375" s="527"/>
      <c r="BM375" s="527"/>
      <c r="BN375" s="527"/>
    </row>
    <row r="376" spans="1:66">
      <c r="A376" s="35"/>
      <c r="B376" s="28"/>
      <c r="C376" s="28"/>
      <c r="D376" s="28"/>
      <c r="E376" s="28"/>
      <c r="F376" s="28"/>
      <c r="G376" s="28"/>
      <c r="H376" s="28"/>
      <c r="I376" s="28"/>
      <c r="J376" s="28"/>
      <c r="K376" s="28"/>
      <c r="L376" s="28"/>
      <c r="M376" s="28"/>
      <c r="N376" s="927"/>
      <c r="O376" s="927"/>
      <c r="P376" s="927"/>
      <c r="Q376" s="927"/>
      <c r="R376" s="516"/>
      <c r="S376" s="28"/>
      <c r="T376" s="39"/>
      <c r="U376" s="28"/>
      <c r="V376" s="28"/>
      <c r="W376" s="28"/>
      <c r="X376" s="39"/>
      <c r="Y376" s="39"/>
      <c r="Z376" s="39"/>
      <c r="AA376" s="28"/>
      <c r="AB376" s="28"/>
      <c r="AC376" s="39"/>
      <c r="AD376" s="28"/>
      <c r="AE376" s="28"/>
      <c r="AF376" s="39"/>
      <c r="AG376" s="28"/>
      <c r="AH376" s="28"/>
      <c r="AI376" s="28"/>
      <c r="AJ376" s="28"/>
      <c r="AK376" s="28"/>
      <c r="AL376" s="28"/>
      <c r="AM376" s="28"/>
      <c r="AN376" s="28"/>
      <c r="AO376" s="28"/>
      <c r="AP376" s="28"/>
      <c r="AQ376" s="28"/>
      <c r="AR376" s="39"/>
      <c r="AS376" s="28"/>
      <c r="AT376" s="28"/>
      <c r="AU376" s="28"/>
      <c r="AV376" s="484"/>
      <c r="AW376" s="28"/>
      <c r="AX376" s="28"/>
      <c r="AY376" s="621"/>
      <c r="AZ376" s="28"/>
      <c r="BA376" s="28"/>
      <c r="BB376" s="527"/>
      <c r="BC376" s="527"/>
      <c r="BD376" s="527"/>
      <c r="BE376" s="527"/>
      <c r="BF376" s="527"/>
      <c r="BG376" s="527"/>
      <c r="BH376" s="527"/>
      <c r="BI376" s="527"/>
      <c r="BJ376" s="527"/>
      <c r="BK376" s="527"/>
      <c r="BL376" s="527"/>
      <c r="BM376" s="527"/>
      <c r="BN376" s="527"/>
    </row>
    <row r="377" spans="1:66">
      <c r="A377" s="35"/>
      <c r="B377" s="28"/>
      <c r="C377" s="28"/>
      <c r="D377" s="28"/>
      <c r="E377" s="28"/>
      <c r="F377" s="28"/>
      <c r="G377" s="28"/>
      <c r="H377" s="28"/>
      <c r="I377" s="28"/>
      <c r="J377" s="28"/>
      <c r="K377" s="28"/>
      <c r="L377" s="28"/>
      <c r="M377" s="28"/>
      <c r="N377" s="927"/>
      <c r="O377" s="927"/>
      <c r="P377" s="927"/>
      <c r="Q377" s="927"/>
      <c r="R377" s="516"/>
      <c r="S377" s="28"/>
      <c r="T377" s="39"/>
      <c r="U377" s="28"/>
      <c r="V377" s="28"/>
      <c r="W377" s="28"/>
      <c r="X377" s="39"/>
      <c r="Y377" s="39"/>
      <c r="Z377" s="39"/>
      <c r="AA377" s="28"/>
      <c r="AB377" s="28"/>
      <c r="AC377" s="39"/>
      <c r="AD377" s="28"/>
      <c r="AE377" s="28"/>
      <c r="AF377" s="39"/>
      <c r="AG377" s="28"/>
      <c r="AH377" s="28"/>
      <c r="AI377" s="28"/>
      <c r="AJ377" s="28"/>
      <c r="AK377" s="28"/>
      <c r="AL377" s="28"/>
      <c r="AM377" s="28"/>
      <c r="AN377" s="28"/>
      <c r="AO377" s="28"/>
      <c r="AP377" s="28"/>
      <c r="AQ377" s="28"/>
      <c r="AR377" s="39"/>
      <c r="AS377" s="28"/>
      <c r="AT377" s="28"/>
      <c r="AU377" s="28"/>
      <c r="AV377" s="484"/>
      <c r="AW377" s="28"/>
      <c r="AX377" s="28"/>
      <c r="AY377" s="621"/>
      <c r="AZ377" s="28"/>
      <c r="BA377" s="28"/>
      <c r="BB377" s="527"/>
      <c r="BC377" s="527"/>
      <c r="BD377" s="527"/>
      <c r="BE377" s="527"/>
      <c r="BF377" s="527"/>
      <c r="BG377" s="527"/>
      <c r="BH377" s="527"/>
      <c r="BI377" s="527"/>
      <c r="BJ377" s="527"/>
      <c r="BK377" s="527"/>
      <c r="BL377" s="527"/>
      <c r="BM377" s="527"/>
      <c r="BN377" s="527"/>
    </row>
    <row r="378" spans="1:66">
      <c r="A378" s="35"/>
      <c r="B378" s="28"/>
      <c r="C378" s="28"/>
      <c r="D378" s="28"/>
      <c r="E378" s="28"/>
      <c r="F378" s="28"/>
      <c r="G378" s="28"/>
      <c r="H378" s="28"/>
      <c r="I378" s="28"/>
      <c r="J378" s="28"/>
      <c r="K378" s="28"/>
      <c r="L378" s="28"/>
      <c r="M378" s="28"/>
      <c r="N378" s="927"/>
      <c r="O378" s="927"/>
      <c r="P378" s="927"/>
      <c r="Q378" s="927"/>
      <c r="R378" s="516"/>
      <c r="S378" s="28"/>
      <c r="T378" s="39"/>
      <c r="U378" s="28"/>
      <c r="V378" s="28"/>
      <c r="W378" s="28"/>
      <c r="X378" s="39"/>
      <c r="Y378" s="39"/>
      <c r="Z378" s="39"/>
      <c r="AA378" s="28"/>
      <c r="AB378" s="28"/>
      <c r="AC378" s="39"/>
      <c r="AD378" s="28"/>
      <c r="AE378" s="28"/>
      <c r="AF378" s="39"/>
      <c r="AG378" s="28"/>
      <c r="AH378" s="28"/>
      <c r="AI378" s="28"/>
      <c r="AJ378" s="28"/>
      <c r="AK378" s="28"/>
      <c r="AL378" s="28"/>
      <c r="AM378" s="28"/>
      <c r="AN378" s="28"/>
      <c r="AO378" s="28"/>
      <c r="AP378" s="28"/>
      <c r="AQ378" s="28"/>
      <c r="AR378" s="39"/>
      <c r="AS378" s="28"/>
      <c r="AT378" s="28"/>
      <c r="AU378" s="28"/>
      <c r="AV378" s="484"/>
      <c r="AW378" s="28"/>
      <c r="AX378" s="28"/>
      <c r="AY378" s="621"/>
      <c r="AZ378" s="28"/>
      <c r="BA378" s="28"/>
      <c r="BB378" s="527"/>
      <c r="BC378" s="527"/>
      <c r="BD378" s="527"/>
      <c r="BE378" s="527"/>
      <c r="BF378" s="527"/>
      <c r="BG378" s="527"/>
      <c r="BH378" s="527"/>
      <c r="BI378" s="527"/>
      <c r="BJ378" s="527"/>
      <c r="BK378" s="527"/>
      <c r="BL378" s="527"/>
      <c r="BM378" s="527"/>
      <c r="BN378" s="527"/>
    </row>
    <row r="379" spans="1:66">
      <c r="A379" s="35"/>
      <c r="B379" s="28"/>
      <c r="C379" s="28"/>
      <c r="D379" s="28"/>
      <c r="E379" s="28"/>
      <c r="F379" s="28"/>
      <c r="G379" s="28"/>
      <c r="H379" s="28"/>
      <c r="I379" s="28"/>
      <c r="J379" s="28"/>
      <c r="K379" s="28"/>
      <c r="L379" s="28"/>
      <c r="M379" s="28"/>
      <c r="N379" s="927"/>
      <c r="O379" s="927"/>
      <c r="P379" s="927"/>
      <c r="Q379" s="927"/>
      <c r="R379" s="516"/>
      <c r="S379" s="28"/>
      <c r="T379" s="39"/>
      <c r="U379" s="28"/>
      <c r="V379" s="28"/>
      <c r="W379" s="28"/>
      <c r="X379" s="39"/>
      <c r="Y379" s="39"/>
      <c r="Z379" s="39"/>
      <c r="AA379" s="28"/>
      <c r="AB379" s="28"/>
      <c r="AC379" s="39"/>
      <c r="AD379" s="28"/>
      <c r="AE379" s="28"/>
      <c r="AF379" s="39"/>
      <c r="AG379" s="28"/>
      <c r="AH379" s="28"/>
      <c r="AI379" s="28"/>
      <c r="AJ379" s="28"/>
      <c r="AK379" s="28"/>
      <c r="AL379" s="28"/>
      <c r="AM379" s="28"/>
      <c r="AN379" s="28"/>
      <c r="AO379" s="28"/>
      <c r="AP379" s="28"/>
      <c r="AQ379" s="28"/>
      <c r="AR379" s="39"/>
      <c r="AS379" s="28"/>
      <c r="AT379" s="28"/>
      <c r="AU379" s="28"/>
      <c r="AV379" s="484"/>
      <c r="AW379" s="28"/>
      <c r="AX379" s="28"/>
      <c r="AY379" s="621"/>
      <c r="AZ379" s="28"/>
      <c r="BA379" s="28"/>
      <c r="BB379" s="527"/>
      <c r="BC379" s="527"/>
      <c r="BD379" s="527"/>
      <c r="BE379" s="527"/>
      <c r="BF379" s="527"/>
      <c r="BG379" s="527"/>
      <c r="BH379" s="527"/>
      <c r="BI379" s="527"/>
      <c r="BJ379" s="527"/>
      <c r="BK379" s="527"/>
      <c r="BL379" s="527"/>
      <c r="BM379" s="527"/>
      <c r="BN379" s="527"/>
    </row>
    <row r="380" spans="1:66">
      <c r="A380" s="35"/>
      <c r="B380" s="28"/>
      <c r="C380" s="28"/>
      <c r="D380" s="28"/>
      <c r="E380" s="28"/>
      <c r="F380" s="28"/>
      <c r="G380" s="28"/>
      <c r="H380" s="28"/>
      <c r="I380" s="28"/>
      <c r="J380" s="28"/>
      <c r="K380" s="28"/>
      <c r="L380" s="28"/>
      <c r="M380" s="28"/>
      <c r="N380" s="927"/>
      <c r="O380" s="927"/>
      <c r="P380" s="927"/>
      <c r="Q380" s="927"/>
      <c r="R380" s="516"/>
      <c r="S380" s="28"/>
      <c r="T380" s="39"/>
      <c r="U380" s="28"/>
      <c r="V380" s="28"/>
      <c r="W380" s="28"/>
      <c r="X380" s="39"/>
      <c r="Y380" s="39"/>
      <c r="Z380" s="39"/>
      <c r="AA380" s="28"/>
      <c r="AB380" s="28"/>
      <c r="AC380" s="39"/>
      <c r="AD380" s="28"/>
      <c r="AE380" s="28"/>
      <c r="AF380" s="39"/>
      <c r="AG380" s="28"/>
      <c r="AH380" s="28"/>
      <c r="AI380" s="28"/>
      <c r="AJ380" s="28"/>
      <c r="AK380" s="28"/>
      <c r="AL380" s="28"/>
      <c r="AM380" s="28"/>
      <c r="AN380" s="28"/>
      <c r="AO380" s="28"/>
      <c r="AP380" s="28"/>
      <c r="AQ380" s="28"/>
      <c r="AR380" s="39"/>
      <c r="AS380" s="28"/>
      <c r="AT380" s="28"/>
      <c r="AU380" s="28"/>
      <c r="AV380" s="484"/>
      <c r="AW380" s="28"/>
      <c r="AX380" s="28"/>
      <c r="AY380" s="621"/>
      <c r="AZ380" s="28"/>
      <c r="BA380" s="28"/>
      <c r="BB380" s="527"/>
      <c r="BC380" s="527"/>
      <c r="BD380" s="527"/>
      <c r="BE380" s="527"/>
      <c r="BF380" s="527"/>
      <c r="BG380" s="527"/>
      <c r="BH380" s="527"/>
      <c r="BI380" s="527"/>
      <c r="BJ380" s="527"/>
      <c r="BK380" s="527"/>
      <c r="BL380" s="527"/>
      <c r="BM380" s="527"/>
      <c r="BN380" s="527"/>
    </row>
    <row r="381" spans="1:66">
      <c r="A381" s="35"/>
      <c r="B381" s="28"/>
      <c r="C381" s="28"/>
      <c r="D381" s="28"/>
      <c r="E381" s="28"/>
      <c r="F381" s="28"/>
      <c r="G381" s="28"/>
      <c r="H381" s="28"/>
      <c r="I381" s="28"/>
      <c r="J381" s="28"/>
      <c r="K381" s="28"/>
      <c r="L381" s="28"/>
      <c r="M381" s="28"/>
      <c r="N381" s="927"/>
      <c r="O381" s="927"/>
      <c r="P381" s="927"/>
      <c r="Q381" s="927"/>
      <c r="R381" s="516"/>
      <c r="S381" s="28"/>
      <c r="T381" s="39"/>
      <c r="U381" s="28"/>
      <c r="V381" s="28"/>
      <c r="W381" s="28"/>
      <c r="X381" s="39"/>
      <c r="Y381" s="39"/>
      <c r="Z381" s="39"/>
      <c r="AA381" s="28"/>
      <c r="AB381" s="28"/>
      <c r="AC381" s="39"/>
      <c r="AD381" s="28"/>
      <c r="AE381" s="28"/>
      <c r="AF381" s="39"/>
      <c r="AG381" s="28"/>
      <c r="AH381" s="28"/>
      <c r="AI381" s="28"/>
      <c r="AJ381" s="28"/>
      <c r="AK381" s="28"/>
      <c r="AL381" s="28"/>
      <c r="AM381" s="28"/>
      <c r="AN381" s="28"/>
      <c r="AO381" s="28"/>
      <c r="AP381" s="28"/>
      <c r="AQ381" s="28"/>
      <c r="AR381" s="39"/>
      <c r="AS381" s="28"/>
      <c r="AT381" s="28"/>
      <c r="AU381" s="28"/>
      <c r="AV381" s="484"/>
      <c r="AW381" s="28"/>
      <c r="AX381" s="28"/>
      <c r="AY381" s="621"/>
      <c r="AZ381" s="28"/>
      <c r="BA381" s="28"/>
      <c r="BB381" s="527"/>
      <c r="BC381" s="527"/>
      <c r="BD381" s="527"/>
      <c r="BE381" s="527"/>
      <c r="BF381" s="527"/>
      <c r="BG381" s="527"/>
      <c r="BH381" s="527"/>
      <c r="BI381" s="527"/>
      <c r="BJ381" s="527"/>
      <c r="BK381" s="527"/>
      <c r="BL381" s="527"/>
      <c r="BM381" s="527"/>
      <c r="BN381" s="527"/>
    </row>
    <row r="382" spans="1:66">
      <c r="A382" s="35"/>
      <c r="B382" s="28"/>
      <c r="C382" s="28"/>
      <c r="D382" s="28"/>
      <c r="E382" s="28"/>
      <c r="F382" s="28"/>
      <c r="G382" s="28"/>
      <c r="H382" s="28"/>
      <c r="I382" s="28"/>
      <c r="J382" s="28"/>
      <c r="K382" s="28"/>
      <c r="L382" s="28"/>
      <c r="M382" s="28"/>
      <c r="N382" s="927"/>
      <c r="O382" s="927"/>
      <c r="P382" s="927"/>
      <c r="Q382" s="927"/>
      <c r="R382" s="516"/>
      <c r="S382" s="28"/>
      <c r="T382" s="39"/>
      <c r="U382" s="28"/>
      <c r="V382" s="28"/>
      <c r="W382" s="28"/>
      <c r="X382" s="39"/>
      <c r="Y382" s="39"/>
      <c r="Z382" s="39"/>
      <c r="AA382" s="28"/>
      <c r="AB382" s="28"/>
      <c r="AC382" s="39"/>
      <c r="AD382" s="28"/>
      <c r="AE382" s="28"/>
      <c r="AF382" s="39"/>
      <c r="AG382" s="28"/>
      <c r="AH382" s="28"/>
      <c r="AI382" s="28"/>
      <c r="AJ382" s="28"/>
      <c r="AK382" s="28"/>
      <c r="AL382" s="28"/>
      <c r="AM382" s="28"/>
      <c r="AN382" s="28"/>
      <c r="AO382" s="28"/>
      <c r="AP382" s="28"/>
      <c r="AQ382" s="28"/>
      <c r="AR382" s="39"/>
      <c r="AS382" s="28"/>
      <c r="AT382" s="28"/>
      <c r="AU382" s="28"/>
      <c r="AV382" s="484"/>
      <c r="AW382" s="28"/>
      <c r="AX382" s="28"/>
      <c r="AY382" s="621"/>
      <c r="AZ382" s="28"/>
      <c r="BA382" s="28"/>
      <c r="BB382" s="527"/>
      <c r="BC382" s="527"/>
      <c r="BD382" s="527"/>
      <c r="BE382" s="527"/>
      <c r="BF382" s="527"/>
      <c r="BG382" s="527"/>
      <c r="BH382" s="527"/>
      <c r="BI382" s="527"/>
      <c r="BJ382" s="527"/>
      <c r="BK382" s="527"/>
      <c r="BL382" s="527"/>
      <c r="BM382" s="527"/>
      <c r="BN382" s="527"/>
    </row>
    <row r="383" spans="1:66">
      <c r="A383" s="35"/>
      <c r="B383" s="28"/>
      <c r="C383" s="28"/>
      <c r="D383" s="28"/>
      <c r="E383" s="28"/>
      <c r="F383" s="28"/>
      <c r="G383" s="28"/>
      <c r="H383" s="28"/>
      <c r="I383" s="28"/>
      <c r="J383" s="28"/>
      <c r="K383" s="28"/>
      <c r="L383" s="28"/>
      <c r="M383" s="28"/>
      <c r="N383" s="927"/>
      <c r="O383" s="927"/>
      <c r="P383" s="927"/>
      <c r="Q383" s="927"/>
      <c r="R383" s="516"/>
      <c r="S383" s="28"/>
      <c r="T383" s="39"/>
      <c r="U383" s="28"/>
      <c r="V383" s="28"/>
      <c r="W383" s="28"/>
      <c r="X383" s="39"/>
      <c r="Y383" s="39"/>
      <c r="Z383" s="39"/>
      <c r="AA383" s="28"/>
      <c r="AB383" s="28"/>
      <c r="AC383" s="39"/>
      <c r="AD383" s="28"/>
      <c r="AE383" s="28"/>
      <c r="AF383" s="39"/>
      <c r="AG383" s="28"/>
      <c r="AH383" s="28"/>
      <c r="AI383" s="28"/>
      <c r="AJ383" s="28"/>
      <c r="AK383" s="28"/>
      <c r="AL383" s="28"/>
      <c r="AM383" s="28"/>
      <c r="AN383" s="28"/>
      <c r="AO383" s="28"/>
      <c r="AP383" s="28"/>
      <c r="AQ383" s="28"/>
      <c r="AR383" s="39"/>
      <c r="AS383" s="28"/>
      <c r="AT383" s="28"/>
      <c r="AU383" s="28"/>
      <c r="AV383" s="484"/>
      <c r="AW383" s="28"/>
      <c r="AX383" s="28"/>
      <c r="AY383" s="621"/>
      <c r="AZ383" s="28"/>
      <c r="BA383" s="28"/>
      <c r="BB383" s="527"/>
      <c r="BC383" s="527"/>
      <c r="BD383" s="527"/>
      <c r="BE383" s="527"/>
      <c r="BF383" s="527"/>
      <c r="BG383" s="527"/>
      <c r="BH383" s="527"/>
      <c r="BI383" s="527"/>
      <c r="BJ383" s="527"/>
      <c r="BK383" s="527"/>
      <c r="BL383" s="527"/>
      <c r="BM383" s="527"/>
      <c r="BN383" s="527"/>
    </row>
    <row r="384" spans="1:66">
      <c r="A384" s="35"/>
      <c r="B384" s="28"/>
      <c r="C384" s="28"/>
      <c r="D384" s="28"/>
      <c r="E384" s="28"/>
      <c r="F384" s="28"/>
      <c r="G384" s="28"/>
      <c r="H384" s="28"/>
      <c r="I384" s="28"/>
      <c r="J384" s="28"/>
      <c r="K384" s="28"/>
      <c r="L384" s="28"/>
      <c r="M384" s="28"/>
      <c r="N384" s="927"/>
      <c r="O384" s="927"/>
      <c r="P384" s="927"/>
      <c r="Q384" s="927"/>
      <c r="R384" s="516"/>
      <c r="S384" s="28"/>
      <c r="T384" s="39"/>
      <c r="U384" s="28"/>
      <c r="V384" s="28"/>
      <c r="W384" s="28"/>
      <c r="X384" s="39"/>
      <c r="Y384" s="39"/>
      <c r="Z384" s="39"/>
      <c r="AA384" s="28"/>
      <c r="AB384" s="28"/>
      <c r="AC384" s="39"/>
      <c r="AD384" s="28"/>
      <c r="AE384" s="28"/>
      <c r="AF384" s="39"/>
      <c r="AG384" s="28"/>
      <c r="AH384" s="28"/>
      <c r="AI384" s="28"/>
      <c r="AJ384" s="28"/>
      <c r="AK384" s="28"/>
      <c r="AL384" s="28"/>
      <c r="AM384" s="28"/>
      <c r="AN384" s="28"/>
      <c r="AO384" s="28"/>
      <c r="AP384" s="28"/>
      <c r="AQ384" s="28"/>
      <c r="AR384" s="39"/>
      <c r="AS384" s="28"/>
      <c r="AT384" s="28"/>
      <c r="AU384" s="28"/>
      <c r="AV384" s="484"/>
      <c r="AW384" s="28"/>
      <c r="AX384" s="28"/>
      <c r="AY384" s="621"/>
      <c r="AZ384" s="28"/>
      <c r="BA384" s="28"/>
      <c r="BB384" s="527"/>
      <c r="BC384" s="527"/>
      <c r="BD384" s="527"/>
      <c r="BE384" s="527"/>
      <c r="BF384" s="527"/>
      <c r="BG384" s="527"/>
      <c r="BH384" s="527"/>
      <c r="BI384" s="527"/>
      <c r="BJ384" s="527"/>
      <c r="BK384" s="527"/>
      <c r="BL384" s="527"/>
      <c r="BM384" s="527"/>
      <c r="BN384" s="527"/>
    </row>
    <row r="385" spans="1:66">
      <c r="A385" s="35"/>
      <c r="B385" s="28"/>
      <c r="C385" s="28"/>
      <c r="D385" s="28"/>
      <c r="E385" s="28"/>
      <c r="F385" s="28"/>
      <c r="G385" s="28"/>
      <c r="H385" s="28"/>
      <c r="I385" s="28"/>
      <c r="J385" s="28"/>
      <c r="K385" s="28"/>
      <c r="L385" s="28"/>
      <c r="M385" s="28"/>
      <c r="N385" s="927"/>
      <c r="O385" s="927"/>
      <c r="P385" s="927"/>
      <c r="Q385" s="927"/>
      <c r="R385" s="516"/>
      <c r="S385" s="28"/>
      <c r="T385" s="39"/>
      <c r="U385" s="28"/>
      <c r="V385" s="28"/>
      <c r="W385" s="28"/>
      <c r="X385" s="39"/>
      <c r="Y385" s="39"/>
      <c r="Z385" s="39"/>
      <c r="AA385" s="28"/>
      <c r="AB385" s="28"/>
      <c r="AC385" s="39"/>
      <c r="AD385" s="28"/>
      <c r="AE385" s="28"/>
      <c r="AF385" s="39"/>
      <c r="AG385" s="28"/>
      <c r="AH385" s="28"/>
      <c r="AI385" s="28"/>
      <c r="AJ385" s="28"/>
      <c r="AK385" s="28"/>
      <c r="AL385" s="28"/>
      <c r="AM385" s="28"/>
      <c r="AN385" s="28"/>
      <c r="AO385" s="28"/>
      <c r="AP385" s="28"/>
      <c r="AQ385" s="28"/>
      <c r="AR385" s="39"/>
      <c r="AS385" s="28"/>
      <c r="AT385" s="28"/>
      <c r="AU385" s="28"/>
      <c r="AV385" s="484"/>
      <c r="AW385" s="28"/>
      <c r="AX385" s="28"/>
      <c r="AY385" s="621"/>
      <c r="AZ385" s="28"/>
      <c r="BA385" s="28"/>
      <c r="BB385" s="527"/>
      <c r="BC385" s="527"/>
      <c r="BD385" s="527"/>
      <c r="BE385" s="527"/>
      <c r="BF385" s="527"/>
      <c r="BG385" s="527"/>
      <c r="BH385" s="527"/>
      <c r="BI385" s="527"/>
      <c r="BJ385" s="527"/>
      <c r="BK385" s="527"/>
      <c r="BL385" s="527"/>
      <c r="BM385" s="527"/>
      <c r="BN385" s="527"/>
    </row>
    <row r="386" spans="1:66">
      <c r="A386" s="35"/>
      <c r="B386" s="28"/>
      <c r="C386" s="28"/>
      <c r="D386" s="28"/>
      <c r="E386" s="28"/>
      <c r="F386" s="28"/>
      <c r="G386" s="28"/>
      <c r="H386" s="28"/>
      <c r="I386" s="28"/>
      <c r="J386" s="28"/>
      <c r="K386" s="28"/>
      <c r="L386" s="28"/>
      <c r="M386" s="28"/>
      <c r="N386" s="927"/>
      <c r="O386" s="927"/>
      <c r="P386" s="927"/>
      <c r="Q386" s="927"/>
      <c r="R386" s="516"/>
      <c r="S386" s="28"/>
      <c r="T386" s="39"/>
      <c r="U386" s="28"/>
      <c r="V386" s="28"/>
      <c r="W386" s="28"/>
      <c r="X386" s="39"/>
      <c r="Y386" s="39"/>
      <c r="Z386" s="39"/>
      <c r="AA386" s="28"/>
      <c r="AB386" s="28"/>
      <c r="AC386" s="39"/>
      <c r="AD386" s="28"/>
      <c r="AE386" s="28"/>
      <c r="AF386" s="39"/>
      <c r="AG386" s="28"/>
      <c r="AH386" s="28"/>
      <c r="AI386" s="28"/>
      <c r="AJ386" s="28"/>
      <c r="AK386" s="28"/>
      <c r="AL386" s="28"/>
      <c r="AM386" s="28"/>
      <c r="AN386" s="28"/>
      <c r="AO386" s="28"/>
      <c r="AP386" s="28"/>
      <c r="AQ386" s="28"/>
      <c r="AR386" s="39"/>
      <c r="AS386" s="28"/>
      <c r="AT386" s="28"/>
      <c r="AU386" s="28"/>
      <c r="AV386" s="484"/>
      <c r="AW386" s="28"/>
      <c r="AX386" s="28"/>
      <c r="AY386" s="621"/>
      <c r="AZ386" s="28"/>
      <c r="BA386" s="28"/>
      <c r="BB386" s="527"/>
      <c r="BC386" s="527"/>
      <c r="BD386" s="527"/>
      <c r="BE386" s="527"/>
      <c r="BF386" s="527"/>
      <c r="BG386" s="527"/>
      <c r="BH386" s="527"/>
      <c r="BI386" s="527"/>
      <c r="BJ386" s="527"/>
      <c r="BK386" s="527"/>
      <c r="BL386" s="527"/>
      <c r="BM386" s="527"/>
      <c r="BN386" s="527"/>
    </row>
    <row r="387" spans="1:66">
      <c r="A387" s="35"/>
      <c r="B387" s="28"/>
      <c r="C387" s="28"/>
      <c r="D387" s="28"/>
      <c r="E387" s="28"/>
      <c r="F387" s="28"/>
      <c r="G387" s="28"/>
      <c r="H387" s="28"/>
      <c r="I387" s="28"/>
      <c r="J387" s="28"/>
      <c r="K387" s="28"/>
      <c r="L387" s="28"/>
      <c r="M387" s="28"/>
      <c r="N387" s="927"/>
      <c r="O387" s="927"/>
      <c r="P387" s="927"/>
      <c r="Q387" s="927"/>
      <c r="R387" s="516"/>
      <c r="S387" s="28"/>
      <c r="T387" s="39"/>
      <c r="U387" s="28"/>
      <c r="V387" s="28"/>
      <c r="W387" s="28"/>
      <c r="X387" s="39"/>
      <c r="Y387" s="39"/>
      <c r="Z387" s="39"/>
      <c r="AA387" s="28"/>
      <c r="AB387" s="28"/>
      <c r="AC387" s="39"/>
      <c r="AD387" s="28"/>
      <c r="AE387" s="28"/>
      <c r="AF387" s="39"/>
      <c r="AG387" s="28"/>
      <c r="AH387" s="28"/>
      <c r="AI387" s="28"/>
      <c r="AJ387" s="28"/>
      <c r="AK387" s="28"/>
      <c r="AL387" s="28"/>
      <c r="AM387" s="28"/>
      <c r="AN387" s="28"/>
      <c r="AO387" s="28"/>
      <c r="AP387" s="28"/>
      <c r="AQ387" s="28"/>
      <c r="AR387" s="39"/>
      <c r="AS387" s="28"/>
      <c r="AT387" s="28"/>
      <c r="AU387" s="28"/>
      <c r="AV387" s="484"/>
      <c r="AW387" s="28"/>
      <c r="AX387" s="28"/>
      <c r="AY387" s="621"/>
      <c r="AZ387" s="28"/>
      <c r="BA387" s="28"/>
      <c r="BB387" s="527"/>
      <c r="BC387" s="527"/>
      <c r="BD387" s="527"/>
      <c r="BE387" s="527"/>
      <c r="BF387" s="527"/>
      <c r="BG387" s="527"/>
      <c r="BH387" s="527"/>
      <c r="BI387" s="527"/>
      <c r="BJ387" s="527"/>
      <c r="BK387" s="527"/>
      <c r="BL387" s="527"/>
      <c r="BM387" s="527"/>
      <c r="BN387" s="527"/>
    </row>
    <row r="388" spans="1:66">
      <c r="A388" s="35"/>
      <c r="B388" s="28"/>
      <c r="C388" s="28"/>
      <c r="D388" s="28"/>
      <c r="E388" s="28"/>
      <c r="F388" s="28"/>
      <c r="G388" s="28"/>
      <c r="H388" s="28"/>
      <c r="I388" s="28"/>
      <c r="J388" s="28"/>
      <c r="K388" s="28"/>
      <c r="L388" s="28"/>
      <c r="M388" s="28"/>
      <c r="N388" s="927"/>
      <c r="O388" s="927"/>
      <c r="P388" s="927"/>
      <c r="Q388" s="927"/>
      <c r="R388" s="516"/>
      <c r="S388" s="28"/>
      <c r="T388" s="39"/>
      <c r="U388" s="28"/>
      <c r="V388" s="28"/>
      <c r="W388" s="28"/>
      <c r="X388" s="39"/>
      <c r="Y388" s="39"/>
      <c r="Z388" s="39"/>
      <c r="AA388" s="28"/>
      <c r="AB388" s="28"/>
      <c r="AC388" s="39"/>
      <c r="AD388" s="28"/>
      <c r="AE388" s="28"/>
      <c r="AF388" s="39"/>
      <c r="AG388" s="28"/>
      <c r="AH388" s="28"/>
      <c r="AI388" s="28"/>
      <c r="AJ388" s="28"/>
      <c r="AK388" s="28"/>
      <c r="AL388" s="28"/>
      <c r="AM388" s="28"/>
      <c r="AN388" s="28"/>
      <c r="AO388" s="28"/>
      <c r="AP388" s="28"/>
      <c r="AQ388" s="28"/>
      <c r="AR388" s="39"/>
      <c r="AS388" s="28"/>
      <c r="AT388" s="28"/>
      <c r="AU388" s="28"/>
      <c r="AV388" s="484"/>
      <c r="AW388" s="28"/>
      <c r="AX388" s="28"/>
      <c r="AY388" s="621"/>
      <c r="AZ388" s="28"/>
      <c r="BA388" s="28"/>
      <c r="BB388" s="527"/>
      <c r="BC388" s="527"/>
      <c r="BD388" s="527"/>
      <c r="BE388" s="527"/>
      <c r="BF388" s="527"/>
      <c r="BG388" s="527"/>
      <c r="BH388" s="527"/>
      <c r="BI388" s="527"/>
      <c r="BJ388" s="527"/>
      <c r="BK388" s="527"/>
      <c r="BL388" s="527"/>
      <c r="BM388" s="527"/>
      <c r="BN388" s="527"/>
    </row>
    <row r="389" spans="1:66">
      <c r="A389" s="35"/>
      <c r="B389" s="28"/>
      <c r="C389" s="28"/>
      <c r="D389" s="28"/>
      <c r="E389" s="28"/>
      <c r="F389" s="28"/>
      <c r="G389" s="28"/>
      <c r="H389" s="28"/>
      <c r="I389" s="28"/>
      <c r="J389" s="28"/>
      <c r="K389" s="28"/>
      <c r="L389" s="28"/>
      <c r="M389" s="28"/>
      <c r="N389" s="927"/>
      <c r="O389" s="927"/>
      <c r="P389" s="927"/>
      <c r="Q389" s="927"/>
      <c r="R389" s="516"/>
      <c r="S389" s="28"/>
      <c r="T389" s="39"/>
      <c r="U389" s="28"/>
      <c r="V389" s="28"/>
      <c r="W389" s="28"/>
      <c r="X389" s="39"/>
      <c r="Y389" s="39"/>
      <c r="Z389" s="39"/>
      <c r="AA389" s="28"/>
      <c r="AB389" s="28"/>
      <c r="AC389" s="39"/>
      <c r="AD389" s="28"/>
      <c r="AE389" s="28"/>
      <c r="AF389" s="39"/>
      <c r="AG389" s="28"/>
      <c r="AH389" s="28"/>
      <c r="AI389" s="28"/>
      <c r="AJ389" s="28"/>
      <c r="AK389" s="28"/>
      <c r="AL389" s="28"/>
      <c r="AM389" s="28"/>
      <c r="AN389" s="28"/>
      <c r="AO389" s="28"/>
      <c r="AP389" s="28"/>
      <c r="AQ389" s="28"/>
      <c r="AR389" s="39"/>
      <c r="AS389" s="28"/>
      <c r="AT389" s="28"/>
      <c r="AU389" s="28"/>
      <c r="AV389" s="484"/>
      <c r="AW389" s="28"/>
      <c r="AX389" s="28"/>
      <c r="AY389" s="621"/>
      <c r="AZ389" s="28"/>
      <c r="BA389" s="28"/>
      <c r="BB389" s="527"/>
      <c r="BC389" s="527"/>
      <c r="BD389" s="527"/>
      <c r="BE389" s="527"/>
      <c r="BF389" s="527"/>
      <c r="BG389" s="527"/>
      <c r="BH389" s="527"/>
      <c r="BI389" s="527"/>
      <c r="BJ389" s="527"/>
      <c r="BK389" s="527"/>
      <c r="BL389" s="527"/>
      <c r="BM389" s="527"/>
      <c r="BN389" s="527"/>
    </row>
    <row r="390" spans="1:66">
      <c r="A390" s="35"/>
      <c r="B390" s="28"/>
      <c r="C390" s="28"/>
      <c r="D390" s="28"/>
      <c r="E390" s="28"/>
      <c r="F390" s="28"/>
      <c r="G390" s="28"/>
      <c r="H390" s="28"/>
      <c r="I390" s="28"/>
      <c r="J390" s="28"/>
      <c r="K390" s="28"/>
      <c r="L390" s="28"/>
      <c r="M390" s="28"/>
      <c r="N390" s="927"/>
      <c r="O390" s="927"/>
      <c r="P390" s="927"/>
      <c r="Q390" s="927"/>
      <c r="R390" s="516"/>
      <c r="S390" s="28"/>
      <c r="T390" s="39"/>
      <c r="U390" s="28"/>
      <c r="V390" s="28"/>
      <c r="W390" s="28"/>
      <c r="X390" s="39"/>
      <c r="Y390" s="39"/>
      <c r="Z390" s="39"/>
      <c r="AA390" s="28"/>
      <c r="AB390" s="28"/>
      <c r="AC390" s="39"/>
      <c r="AD390" s="28"/>
      <c r="AE390" s="28"/>
      <c r="AF390" s="39"/>
      <c r="AG390" s="28"/>
      <c r="AH390" s="28"/>
      <c r="AI390" s="28"/>
      <c r="AJ390" s="28"/>
      <c r="AK390" s="28"/>
      <c r="AL390" s="28"/>
      <c r="AM390" s="28"/>
      <c r="AN390" s="28"/>
      <c r="AO390" s="28"/>
      <c r="AP390" s="28"/>
      <c r="AQ390" s="28"/>
      <c r="AR390" s="39"/>
      <c r="AS390" s="28"/>
      <c r="AT390" s="28"/>
      <c r="AU390" s="28"/>
      <c r="AV390" s="484"/>
      <c r="AW390" s="28"/>
      <c r="AX390" s="28"/>
      <c r="AY390" s="621"/>
      <c r="AZ390" s="28"/>
      <c r="BA390" s="28"/>
      <c r="BB390" s="527"/>
      <c r="BC390" s="527"/>
      <c r="BD390" s="527"/>
      <c r="BE390" s="527"/>
      <c r="BF390" s="527"/>
      <c r="BG390" s="527"/>
      <c r="BH390" s="527"/>
      <c r="BI390" s="527"/>
      <c r="BJ390" s="527"/>
      <c r="BK390" s="527"/>
      <c r="BL390" s="527"/>
      <c r="BM390" s="527"/>
      <c r="BN390" s="527"/>
    </row>
    <row r="391" spans="1:66">
      <c r="A391" s="35"/>
      <c r="B391" s="28"/>
      <c r="C391" s="28"/>
      <c r="D391" s="28"/>
      <c r="E391" s="28"/>
      <c r="F391" s="28"/>
      <c r="G391" s="28"/>
      <c r="H391" s="28"/>
      <c r="I391" s="28"/>
      <c r="J391" s="28"/>
      <c r="K391" s="28"/>
      <c r="L391" s="28"/>
      <c r="M391" s="28"/>
      <c r="N391" s="927"/>
      <c r="O391" s="927"/>
      <c r="P391" s="927"/>
      <c r="Q391" s="927"/>
      <c r="R391" s="516"/>
      <c r="S391" s="28"/>
      <c r="T391" s="39"/>
      <c r="U391" s="28"/>
      <c r="V391" s="28"/>
      <c r="W391" s="28"/>
      <c r="X391" s="39"/>
      <c r="Y391" s="39"/>
      <c r="Z391" s="39"/>
      <c r="AA391" s="28"/>
      <c r="AB391" s="28"/>
      <c r="AC391" s="39"/>
      <c r="AD391" s="28"/>
      <c r="AE391" s="28"/>
      <c r="AF391" s="39"/>
      <c r="AG391" s="28"/>
      <c r="AH391" s="28"/>
      <c r="AI391" s="28"/>
      <c r="AJ391" s="28"/>
      <c r="AK391" s="28"/>
      <c r="AL391" s="28"/>
      <c r="AM391" s="28"/>
      <c r="AN391" s="28"/>
      <c r="AO391" s="28"/>
      <c r="AP391" s="28"/>
      <c r="AQ391" s="28"/>
      <c r="AR391" s="39"/>
      <c r="AS391" s="28"/>
      <c r="AT391" s="28"/>
      <c r="AU391" s="28"/>
      <c r="AV391" s="484"/>
      <c r="AW391" s="28"/>
      <c r="AX391" s="28"/>
      <c r="AY391" s="621"/>
      <c r="AZ391" s="28"/>
      <c r="BA391" s="28"/>
      <c r="BB391" s="527"/>
      <c r="BC391" s="527"/>
      <c r="BD391" s="527"/>
      <c r="BE391" s="527"/>
      <c r="BF391" s="527"/>
      <c r="BG391" s="527"/>
      <c r="BH391" s="527"/>
      <c r="BI391" s="527"/>
      <c r="BJ391" s="527"/>
      <c r="BK391" s="527"/>
      <c r="BL391" s="527"/>
      <c r="BM391" s="527"/>
      <c r="BN391" s="527"/>
    </row>
    <row r="392" spans="1:66">
      <c r="A392" s="35"/>
      <c r="B392" s="28"/>
      <c r="C392" s="28"/>
      <c r="D392" s="28"/>
      <c r="E392" s="28"/>
      <c r="F392" s="28"/>
      <c r="G392" s="28"/>
      <c r="H392" s="28"/>
      <c r="I392" s="28"/>
      <c r="J392" s="28"/>
      <c r="K392" s="28"/>
      <c r="L392" s="28"/>
      <c r="M392" s="28"/>
      <c r="N392" s="927"/>
      <c r="O392" s="927"/>
      <c r="P392" s="927"/>
      <c r="Q392" s="927"/>
      <c r="R392" s="516"/>
      <c r="S392" s="28"/>
      <c r="T392" s="39"/>
      <c r="U392" s="28"/>
      <c r="V392" s="28"/>
      <c r="W392" s="28"/>
      <c r="X392" s="39"/>
      <c r="Y392" s="39"/>
      <c r="Z392" s="39"/>
      <c r="AA392" s="28"/>
      <c r="AB392" s="28"/>
      <c r="AC392" s="39"/>
      <c r="AD392" s="28"/>
      <c r="AE392" s="28"/>
      <c r="AF392" s="39"/>
      <c r="AG392" s="28"/>
      <c r="AH392" s="28"/>
      <c r="AI392" s="28"/>
      <c r="AJ392" s="28"/>
      <c r="AK392" s="28"/>
      <c r="AL392" s="28"/>
      <c r="AM392" s="28"/>
      <c r="AN392" s="28"/>
      <c r="AO392" s="28"/>
      <c r="AP392" s="28"/>
      <c r="AQ392" s="28"/>
      <c r="AR392" s="39"/>
      <c r="AS392" s="28"/>
      <c r="AT392" s="28"/>
      <c r="AU392" s="28"/>
      <c r="AV392" s="484"/>
      <c r="AW392" s="28"/>
      <c r="AX392" s="28"/>
      <c r="AY392" s="621"/>
      <c r="AZ392" s="28"/>
      <c r="BA392" s="28"/>
      <c r="BB392" s="527"/>
      <c r="BC392" s="527"/>
      <c r="BD392" s="527"/>
      <c r="BE392" s="527"/>
      <c r="BF392" s="527"/>
      <c r="BG392" s="527"/>
      <c r="BH392" s="527"/>
      <c r="BI392" s="527"/>
      <c r="BJ392" s="527"/>
      <c r="BK392" s="527"/>
      <c r="BL392" s="527"/>
      <c r="BM392" s="527"/>
      <c r="BN392" s="527"/>
    </row>
    <row r="393" spans="1:66">
      <c r="A393" s="35"/>
      <c r="B393" s="28"/>
      <c r="C393" s="28"/>
      <c r="D393" s="28"/>
      <c r="E393" s="28"/>
      <c r="F393" s="28"/>
      <c r="G393" s="28"/>
      <c r="H393" s="28"/>
      <c r="I393" s="28"/>
      <c r="J393" s="28"/>
      <c r="K393" s="28"/>
      <c r="L393" s="28"/>
      <c r="M393" s="28"/>
      <c r="N393" s="927"/>
      <c r="O393" s="927"/>
      <c r="P393" s="927"/>
      <c r="Q393" s="927"/>
      <c r="R393" s="516"/>
      <c r="S393" s="28"/>
      <c r="T393" s="39"/>
      <c r="U393" s="28"/>
      <c r="V393" s="28"/>
      <c r="W393" s="28"/>
      <c r="X393" s="39"/>
      <c r="Y393" s="39"/>
      <c r="Z393" s="39"/>
      <c r="AA393" s="28"/>
      <c r="AB393" s="28"/>
      <c r="AC393" s="39"/>
      <c r="AD393" s="28"/>
      <c r="AE393" s="28"/>
      <c r="AF393" s="39"/>
      <c r="AG393" s="28"/>
      <c r="AH393" s="28"/>
      <c r="AI393" s="28"/>
      <c r="AJ393" s="28"/>
      <c r="AK393" s="28"/>
      <c r="AL393" s="28"/>
      <c r="AM393" s="28"/>
      <c r="AN393" s="28"/>
      <c r="AO393" s="28"/>
      <c r="AP393" s="28"/>
      <c r="AQ393" s="28"/>
      <c r="AR393" s="39"/>
      <c r="AS393" s="28"/>
      <c r="AT393" s="28"/>
      <c r="AU393" s="28"/>
      <c r="AV393" s="484"/>
      <c r="AW393" s="28"/>
      <c r="AX393" s="28"/>
      <c r="AY393" s="621"/>
      <c r="AZ393" s="28"/>
      <c r="BA393" s="28"/>
      <c r="BB393" s="527"/>
      <c r="BC393" s="527"/>
      <c r="BD393" s="527"/>
      <c r="BE393" s="527"/>
      <c r="BF393" s="527"/>
      <c r="BG393" s="527"/>
      <c r="BH393" s="527"/>
      <c r="BI393" s="527"/>
      <c r="BJ393" s="527"/>
      <c r="BK393" s="527"/>
      <c r="BL393" s="527"/>
      <c r="BM393" s="527"/>
      <c r="BN393" s="527"/>
    </row>
    <row r="394" spans="1:66">
      <c r="A394" s="35"/>
      <c r="B394" s="28"/>
      <c r="C394" s="28"/>
      <c r="D394" s="28"/>
      <c r="E394" s="28"/>
      <c r="F394" s="28"/>
      <c r="G394" s="28"/>
      <c r="H394" s="28"/>
      <c r="I394" s="28"/>
      <c r="J394" s="28"/>
      <c r="K394" s="28"/>
      <c r="L394" s="28"/>
      <c r="M394" s="28"/>
      <c r="N394" s="927"/>
      <c r="O394" s="927"/>
      <c r="P394" s="927"/>
      <c r="Q394" s="927"/>
      <c r="R394" s="516"/>
      <c r="S394" s="28"/>
      <c r="T394" s="39"/>
      <c r="U394" s="28"/>
      <c r="V394" s="28"/>
      <c r="W394" s="28"/>
      <c r="X394" s="39"/>
      <c r="Y394" s="39"/>
      <c r="Z394" s="39"/>
      <c r="AA394" s="28"/>
      <c r="AB394" s="28"/>
      <c r="AC394" s="39"/>
      <c r="AD394" s="28"/>
      <c r="AE394" s="28"/>
      <c r="AF394" s="39"/>
      <c r="AG394" s="28"/>
      <c r="AH394" s="28"/>
      <c r="AI394" s="28"/>
      <c r="AJ394" s="28"/>
      <c r="AK394" s="28"/>
      <c r="AL394" s="28"/>
      <c r="AM394" s="28"/>
      <c r="AN394" s="28"/>
      <c r="AO394" s="28"/>
      <c r="AP394" s="28"/>
      <c r="AQ394" s="28"/>
      <c r="AR394" s="39"/>
      <c r="AS394" s="28"/>
      <c r="AT394" s="28"/>
      <c r="AU394" s="28"/>
      <c r="AV394" s="484"/>
      <c r="AW394" s="28"/>
      <c r="AX394" s="28"/>
      <c r="AY394" s="621"/>
      <c r="AZ394" s="28"/>
      <c r="BA394" s="28"/>
      <c r="BB394" s="527"/>
      <c r="BC394" s="527"/>
      <c r="BD394" s="527"/>
      <c r="BE394" s="527"/>
      <c r="BF394" s="527"/>
      <c r="BG394" s="527"/>
      <c r="BH394" s="527"/>
      <c r="BI394" s="527"/>
      <c r="BJ394" s="527"/>
      <c r="BK394" s="527"/>
      <c r="BL394" s="527"/>
      <c r="BM394" s="527"/>
      <c r="BN394" s="527"/>
    </row>
    <row r="395" spans="1:66">
      <c r="A395" s="35"/>
      <c r="B395" s="28"/>
      <c r="C395" s="28"/>
      <c r="D395" s="28"/>
      <c r="E395" s="28"/>
      <c r="F395" s="28"/>
      <c r="G395" s="28"/>
      <c r="H395" s="28"/>
      <c r="I395" s="28"/>
      <c r="J395" s="28"/>
      <c r="K395" s="28"/>
      <c r="L395" s="28"/>
      <c r="M395" s="28"/>
      <c r="N395" s="927"/>
      <c r="O395" s="927"/>
      <c r="P395" s="927"/>
      <c r="Q395" s="927"/>
      <c r="R395" s="516"/>
      <c r="S395" s="28"/>
      <c r="T395" s="39"/>
      <c r="U395" s="28"/>
      <c r="V395" s="28"/>
      <c r="W395" s="28"/>
      <c r="X395" s="39"/>
      <c r="Y395" s="39"/>
      <c r="Z395" s="39"/>
      <c r="AA395" s="28"/>
      <c r="AB395" s="28"/>
      <c r="AC395" s="39"/>
      <c r="AD395" s="28"/>
      <c r="AE395" s="28"/>
      <c r="AF395" s="39"/>
      <c r="AG395" s="28"/>
      <c r="AH395" s="28"/>
      <c r="AI395" s="28"/>
      <c r="AJ395" s="28"/>
      <c r="AK395" s="28"/>
      <c r="AL395" s="28"/>
      <c r="AM395" s="28"/>
      <c r="AN395" s="28"/>
      <c r="AO395" s="28"/>
      <c r="AP395" s="28"/>
      <c r="AQ395" s="28"/>
      <c r="AR395" s="39"/>
      <c r="AS395" s="28"/>
      <c r="AT395" s="28"/>
      <c r="AU395" s="28"/>
      <c r="AV395" s="484"/>
      <c r="AW395" s="28"/>
      <c r="AX395" s="28"/>
      <c r="AY395" s="621"/>
      <c r="AZ395" s="28"/>
      <c r="BA395" s="28"/>
      <c r="BB395" s="527"/>
      <c r="BC395" s="527"/>
      <c r="BD395" s="527"/>
      <c r="BE395" s="527"/>
      <c r="BF395" s="527"/>
      <c r="BG395" s="527"/>
      <c r="BH395" s="527"/>
      <c r="BI395" s="527"/>
      <c r="BJ395" s="527"/>
      <c r="BK395" s="527"/>
      <c r="BL395" s="527"/>
      <c r="BM395" s="527"/>
      <c r="BN395" s="527"/>
    </row>
    <row r="396" spans="1:66">
      <c r="A396" s="35"/>
      <c r="B396" s="28"/>
      <c r="C396" s="28"/>
      <c r="D396" s="28"/>
      <c r="E396" s="28"/>
      <c r="F396" s="28"/>
      <c r="G396" s="28"/>
      <c r="H396" s="28"/>
      <c r="I396" s="28"/>
      <c r="J396" s="28"/>
      <c r="K396" s="28"/>
      <c r="L396" s="28"/>
      <c r="M396" s="28"/>
      <c r="N396" s="927"/>
      <c r="O396" s="927"/>
      <c r="P396" s="927"/>
      <c r="Q396" s="927"/>
      <c r="R396" s="516"/>
      <c r="S396" s="28"/>
      <c r="T396" s="39"/>
      <c r="U396" s="28"/>
      <c r="V396" s="28"/>
      <c r="W396" s="28"/>
      <c r="X396" s="39"/>
      <c r="Y396" s="39"/>
      <c r="Z396" s="39"/>
      <c r="AA396" s="28"/>
      <c r="AB396" s="28"/>
      <c r="AC396" s="39"/>
      <c r="AD396" s="28"/>
      <c r="AE396" s="28"/>
      <c r="AF396" s="39"/>
      <c r="AG396" s="28"/>
      <c r="AH396" s="28"/>
      <c r="AI396" s="28"/>
      <c r="AJ396" s="28"/>
      <c r="AK396" s="28"/>
      <c r="AL396" s="28"/>
      <c r="AM396" s="28"/>
      <c r="AN396" s="28"/>
      <c r="AO396" s="28"/>
      <c r="AP396" s="28"/>
      <c r="AQ396" s="28"/>
      <c r="AR396" s="39"/>
      <c r="AS396" s="28"/>
      <c r="AT396" s="28"/>
      <c r="AU396" s="28"/>
      <c r="AV396" s="484"/>
      <c r="AW396" s="28"/>
      <c r="AX396" s="28"/>
      <c r="AY396" s="621"/>
      <c r="AZ396" s="28"/>
      <c r="BA396" s="28"/>
      <c r="BB396" s="527"/>
      <c r="BC396" s="527"/>
      <c r="BD396" s="527"/>
      <c r="BE396" s="527"/>
      <c r="BF396" s="527"/>
      <c r="BG396" s="527"/>
      <c r="BH396" s="527"/>
      <c r="BI396" s="527"/>
      <c r="BJ396" s="527"/>
      <c r="BK396" s="527"/>
      <c r="BL396" s="527"/>
      <c r="BM396" s="527"/>
      <c r="BN396" s="527"/>
    </row>
    <row r="397" spans="1:66">
      <c r="A397" s="35"/>
      <c r="B397" s="28"/>
      <c r="C397" s="28"/>
      <c r="D397" s="28"/>
      <c r="E397" s="28"/>
      <c r="F397" s="28"/>
      <c r="G397" s="28"/>
      <c r="H397" s="28"/>
      <c r="I397" s="28"/>
      <c r="J397" s="28"/>
      <c r="K397" s="28"/>
      <c r="L397" s="28"/>
      <c r="M397" s="28"/>
      <c r="N397" s="927"/>
      <c r="O397" s="927"/>
      <c r="P397" s="927"/>
      <c r="Q397" s="927"/>
      <c r="R397" s="516"/>
      <c r="S397" s="28"/>
      <c r="T397" s="39"/>
      <c r="U397" s="28"/>
      <c r="V397" s="28"/>
      <c r="W397" s="28"/>
      <c r="X397" s="39"/>
      <c r="Y397" s="39"/>
      <c r="Z397" s="39"/>
      <c r="AA397" s="28"/>
      <c r="AB397" s="28"/>
      <c r="AC397" s="39"/>
      <c r="AD397" s="28"/>
      <c r="AE397" s="28"/>
      <c r="AF397" s="39"/>
      <c r="AG397" s="28"/>
      <c r="AH397" s="28"/>
      <c r="AI397" s="28"/>
      <c r="AJ397" s="28"/>
      <c r="AK397" s="28"/>
      <c r="AL397" s="28"/>
      <c r="AM397" s="28"/>
      <c r="AN397" s="28"/>
      <c r="AO397" s="28"/>
      <c r="AP397" s="28"/>
      <c r="AQ397" s="28"/>
      <c r="AR397" s="39"/>
      <c r="AS397" s="28"/>
      <c r="AT397" s="28"/>
      <c r="AU397" s="28"/>
      <c r="AV397" s="484"/>
      <c r="AW397" s="28"/>
      <c r="AX397" s="28"/>
      <c r="AY397" s="621"/>
      <c r="AZ397" s="28"/>
      <c r="BA397" s="28"/>
      <c r="BB397" s="527"/>
      <c r="BC397" s="527"/>
      <c r="BD397" s="527"/>
      <c r="BE397" s="527"/>
      <c r="BF397" s="527"/>
      <c r="BG397" s="527"/>
      <c r="BH397" s="527"/>
      <c r="BI397" s="527"/>
      <c r="BJ397" s="527"/>
      <c r="BK397" s="527"/>
      <c r="BL397" s="527"/>
      <c r="BM397" s="527"/>
      <c r="BN397" s="527"/>
    </row>
    <row r="398" spans="1:66">
      <c r="A398" s="35"/>
      <c r="B398" s="28"/>
      <c r="C398" s="28"/>
      <c r="D398" s="28"/>
      <c r="E398" s="28"/>
      <c r="F398" s="28"/>
      <c r="G398" s="28"/>
      <c r="H398" s="28"/>
      <c r="I398" s="28"/>
      <c r="J398" s="28"/>
      <c r="K398" s="28"/>
      <c r="L398" s="28"/>
      <c r="M398" s="28"/>
      <c r="N398" s="927"/>
      <c r="O398" s="927"/>
      <c r="P398" s="927"/>
      <c r="Q398" s="927"/>
      <c r="R398" s="516"/>
      <c r="S398" s="28"/>
      <c r="T398" s="39"/>
      <c r="U398" s="28"/>
      <c r="V398" s="28"/>
      <c r="W398" s="28"/>
      <c r="X398" s="39"/>
      <c r="Y398" s="39"/>
      <c r="Z398" s="39"/>
      <c r="AA398" s="28"/>
      <c r="AB398" s="28"/>
      <c r="AC398" s="39"/>
      <c r="AD398" s="28"/>
      <c r="AE398" s="28"/>
      <c r="AF398" s="39"/>
      <c r="AG398" s="28"/>
      <c r="AH398" s="28"/>
      <c r="AI398" s="28"/>
      <c r="AJ398" s="28"/>
      <c r="AK398" s="28"/>
      <c r="AL398" s="28"/>
      <c r="AM398" s="28"/>
      <c r="AN398" s="28"/>
      <c r="AO398" s="28"/>
      <c r="AP398" s="28"/>
      <c r="AQ398" s="28"/>
      <c r="AR398" s="39"/>
      <c r="AS398" s="28"/>
      <c r="AT398" s="28"/>
      <c r="AU398" s="28"/>
      <c r="AV398" s="484"/>
      <c r="AW398" s="28"/>
      <c r="AX398" s="28"/>
      <c r="AY398" s="621"/>
      <c r="AZ398" s="28"/>
      <c r="BA398" s="28"/>
      <c r="BB398" s="527"/>
      <c r="BC398" s="527"/>
      <c r="BD398" s="527"/>
      <c r="BE398" s="527"/>
      <c r="BF398" s="527"/>
      <c r="BG398" s="527"/>
      <c r="BH398" s="527"/>
      <c r="BI398" s="527"/>
      <c r="BJ398" s="527"/>
      <c r="BK398" s="527"/>
      <c r="BL398" s="527"/>
      <c r="BM398" s="527"/>
      <c r="BN398" s="527"/>
    </row>
    <row r="399" spans="1:66">
      <c r="A399" s="35"/>
      <c r="B399" s="28"/>
      <c r="C399" s="28"/>
      <c r="D399" s="28"/>
      <c r="E399" s="28"/>
      <c r="F399" s="28"/>
      <c r="G399" s="28"/>
      <c r="H399" s="28"/>
      <c r="I399" s="28"/>
      <c r="J399" s="28"/>
      <c r="K399" s="28"/>
      <c r="L399" s="28"/>
      <c r="M399" s="28"/>
      <c r="N399" s="927"/>
      <c r="O399" s="927"/>
      <c r="P399" s="927"/>
      <c r="Q399" s="927"/>
      <c r="R399" s="516"/>
      <c r="S399" s="28"/>
      <c r="T399" s="39"/>
      <c r="U399" s="28"/>
      <c r="V399" s="28"/>
      <c r="W399" s="28"/>
      <c r="X399" s="39"/>
      <c r="Y399" s="39"/>
      <c r="Z399" s="39"/>
      <c r="AA399" s="28"/>
      <c r="AB399" s="28"/>
      <c r="AC399" s="39"/>
      <c r="AD399" s="28"/>
      <c r="AE399" s="28"/>
      <c r="AF399" s="39"/>
      <c r="AG399" s="28"/>
      <c r="AH399" s="28"/>
      <c r="AI399" s="28"/>
      <c r="AJ399" s="28"/>
      <c r="AK399" s="28"/>
      <c r="AL399" s="28"/>
      <c r="AM399" s="28"/>
      <c r="AN399" s="28"/>
      <c r="AO399" s="28"/>
      <c r="AP399" s="28"/>
      <c r="AQ399" s="28"/>
      <c r="AR399" s="39"/>
      <c r="AS399" s="28"/>
      <c r="AT399" s="28"/>
      <c r="AU399" s="28"/>
      <c r="AV399" s="484"/>
      <c r="AW399" s="28"/>
      <c r="AX399" s="28"/>
      <c r="AY399" s="621"/>
      <c r="AZ399" s="28"/>
      <c r="BA399" s="28"/>
      <c r="BB399" s="527"/>
      <c r="BC399" s="527"/>
      <c r="BD399" s="527"/>
      <c r="BE399" s="527"/>
      <c r="BF399" s="527"/>
      <c r="BG399" s="527"/>
      <c r="BH399" s="527"/>
      <c r="BI399" s="527"/>
      <c r="BJ399" s="527"/>
      <c r="BK399" s="527"/>
      <c r="BL399" s="527"/>
      <c r="BM399" s="527"/>
      <c r="BN399" s="527"/>
    </row>
    <row r="400" spans="1:66">
      <c r="A400" s="35"/>
      <c r="B400" s="28"/>
      <c r="C400" s="28"/>
      <c r="D400" s="28"/>
      <c r="E400" s="28"/>
      <c r="F400" s="28"/>
      <c r="G400" s="28"/>
      <c r="H400" s="28"/>
      <c r="I400" s="28"/>
      <c r="J400" s="28"/>
      <c r="K400" s="28"/>
      <c r="L400" s="28"/>
      <c r="M400" s="28"/>
      <c r="N400" s="927"/>
      <c r="O400" s="927"/>
      <c r="P400" s="927"/>
      <c r="Q400" s="927"/>
      <c r="R400" s="516"/>
      <c r="S400" s="28"/>
      <c r="T400" s="39"/>
      <c r="U400" s="28"/>
      <c r="V400" s="28"/>
      <c r="W400" s="28"/>
      <c r="X400" s="39"/>
      <c r="Y400" s="39"/>
      <c r="Z400" s="39"/>
      <c r="AA400" s="28"/>
      <c r="AB400" s="28"/>
      <c r="AC400" s="39"/>
      <c r="AD400" s="28"/>
      <c r="AE400" s="28"/>
      <c r="AF400" s="39"/>
      <c r="AG400" s="28"/>
      <c r="AH400" s="28"/>
      <c r="AI400" s="28"/>
      <c r="AJ400" s="28"/>
      <c r="AK400" s="28"/>
      <c r="AL400" s="28"/>
      <c r="AM400" s="28"/>
      <c r="AN400" s="28"/>
      <c r="AO400" s="28"/>
      <c r="AP400" s="28"/>
      <c r="AQ400" s="28"/>
      <c r="AR400" s="39"/>
      <c r="AS400" s="28"/>
      <c r="AT400" s="28"/>
      <c r="AU400" s="28"/>
      <c r="AV400" s="484"/>
      <c r="AW400" s="28"/>
      <c r="AX400" s="28"/>
      <c r="AY400" s="621"/>
      <c r="AZ400" s="28"/>
      <c r="BA400" s="28"/>
      <c r="BB400" s="527"/>
      <c r="BC400" s="527"/>
      <c r="BD400" s="527"/>
      <c r="BE400" s="527"/>
      <c r="BF400" s="527"/>
      <c r="BG400" s="527"/>
      <c r="BH400" s="527"/>
      <c r="BI400" s="527"/>
      <c r="BJ400" s="527"/>
      <c r="BK400" s="527"/>
      <c r="BL400" s="527"/>
      <c r="BM400" s="527"/>
      <c r="BN400" s="527"/>
    </row>
    <row r="401" spans="1:66">
      <c r="A401" s="35"/>
      <c r="B401" s="28"/>
      <c r="C401" s="28"/>
      <c r="D401" s="28"/>
      <c r="E401" s="28"/>
      <c r="F401" s="28"/>
      <c r="G401" s="28"/>
      <c r="H401" s="28"/>
      <c r="I401" s="28"/>
      <c r="J401" s="28"/>
      <c r="K401" s="28"/>
      <c r="L401" s="28"/>
      <c r="M401" s="28"/>
      <c r="N401" s="927"/>
      <c r="O401" s="927"/>
      <c r="P401" s="927"/>
      <c r="Q401" s="927"/>
      <c r="R401" s="516"/>
      <c r="S401" s="28"/>
      <c r="T401" s="39"/>
      <c r="U401" s="28"/>
      <c r="V401" s="28"/>
      <c r="W401" s="28"/>
      <c r="X401" s="39"/>
      <c r="Y401" s="39"/>
      <c r="Z401" s="39"/>
      <c r="AA401" s="28"/>
      <c r="AB401" s="28"/>
      <c r="AC401" s="39"/>
      <c r="AD401" s="28"/>
      <c r="AE401" s="28"/>
      <c r="AF401" s="39"/>
      <c r="AG401" s="28"/>
      <c r="AH401" s="28"/>
      <c r="AI401" s="28"/>
      <c r="AJ401" s="28"/>
      <c r="AK401" s="28"/>
      <c r="AL401" s="28"/>
      <c r="AM401" s="28"/>
      <c r="AN401" s="28"/>
      <c r="AO401" s="28"/>
      <c r="AP401" s="28"/>
      <c r="AQ401" s="28"/>
      <c r="AR401" s="39"/>
      <c r="AS401" s="28"/>
      <c r="AT401" s="28"/>
      <c r="AU401" s="28"/>
      <c r="AV401" s="484"/>
      <c r="AW401" s="28"/>
      <c r="AX401" s="28"/>
      <c r="AY401" s="621"/>
      <c r="AZ401" s="28"/>
      <c r="BA401" s="28"/>
      <c r="BB401" s="527"/>
      <c r="BC401" s="527"/>
      <c r="BD401" s="527"/>
      <c r="BE401" s="527"/>
      <c r="BF401" s="527"/>
      <c r="BG401" s="527"/>
      <c r="BH401" s="527"/>
      <c r="BI401" s="527"/>
      <c r="BJ401" s="527"/>
      <c r="BK401" s="527"/>
      <c r="BL401" s="527"/>
      <c r="BM401" s="527"/>
      <c r="BN401" s="527"/>
    </row>
    <row r="402" spans="1:66">
      <c r="A402" s="35"/>
      <c r="B402" s="28"/>
      <c r="C402" s="28"/>
      <c r="D402" s="28"/>
      <c r="E402" s="28"/>
      <c r="F402" s="28"/>
      <c r="G402" s="28"/>
      <c r="H402" s="28"/>
      <c r="I402" s="28"/>
      <c r="J402" s="28"/>
      <c r="K402" s="28"/>
      <c r="L402" s="28"/>
      <c r="M402" s="28"/>
      <c r="N402" s="927"/>
      <c r="O402" s="927"/>
      <c r="P402" s="927"/>
      <c r="Q402" s="927"/>
      <c r="R402" s="516"/>
      <c r="S402" s="28"/>
      <c r="T402" s="39"/>
      <c r="U402" s="28"/>
      <c r="V402" s="28"/>
      <c r="W402" s="28"/>
      <c r="X402" s="39"/>
      <c r="Y402" s="39"/>
      <c r="Z402" s="39"/>
      <c r="AA402" s="28"/>
      <c r="AB402" s="28"/>
      <c r="AC402" s="39"/>
      <c r="AD402" s="28"/>
      <c r="AE402" s="28"/>
      <c r="AF402" s="39"/>
      <c r="AG402" s="28"/>
      <c r="AH402" s="28"/>
      <c r="AI402" s="28"/>
      <c r="AJ402" s="28"/>
      <c r="AK402" s="28"/>
      <c r="AL402" s="28"/>
      <c r="AM402" s="28"/>
      <c r="AN402" s="28"/>
      <c r="AO402" s="28"/>
      <c r="AP402" s="28"/>
      <c r="AQ402" s="28"/>
      <c r="AR402" s="39"/>
      <c r="AS402" s="28"/>
      <c r="AT402" s="28"/>
      <c r="AU402" s="28"/>
      <c r="AV402" s="484"/>
      <c r="AW402" s="28"/>
      <c r="AX402" s="28"/>
      <c r="AY402" s="621"/>
      <c r="AZ402" s="28"/>
      <c r="BA402" s="28"/>
      <c r="BB402" s="527"/>
      <c r="BC402" s="527"/>
      <c r="BD402" s="527"/>
      <c r="BE402" s="527"/>
      <c r="BF402" s="527"/>
      <c r="BG402" s="527"/>
      <c r="BH402" s="527"/>
      <c r="BI402" s="527"/>
      <c r="BJ402" s="527"/>
      <c r="BK402" s="527"/>
      <c r="BL402" s="527"/>
      <c r="BM402" s="527"/>
      <c r="BN402" s="527"/>
    </row>
    <row r="403" spans="1:66">
      <c r="A403" s="35"/>
      <c r="B403" s="28"/>
      <c r="C403" s="28"/>
      <c r="D403" s="28"/>
      <c r="E403" s="28"/>
      <c r="F403" s="28"/>
      <c r="G403" s="28"/>
      <c r="H403" s="28"/>
      <c r="I403" s="28"/>
      <c r="J403" s="28"/>
      <c r="K403" s="28"/>
      <c r="L403" s="28"/>
      <c r="M403" s="28"/>
      <c r="N403" s="927"/>
      <c r="O403" s="927"/>
      <c r="P403" s="927"/>
      <c r="Q403" s="927"/>
      <c r="R403" s="516"/>
      <c r="S403" s="28"/>
      <c r="T403" s="39"/>
      <c r="U403" s="28"/>
      <c r="V403" s="28"/>
      <c r="W403" s="28"/>
      <c r="X403" s="39"/>
      <c r="Y403" s="39"/>
      <c r="Z403" s="39"/>
      <c r="AA403" s="28"/>
      <c r="AB403" s="28"/>
      <c r="AC403" s="39"/>
      <c r="AD403" s="28"/>
      <c r="AE403" s="28"/>
      <c r="AF403" s="39"/>
      <c r="AG403" s="28"/>
      <c r="AH403" s="28"/>
      <c r="AI403" s="28"/>
      <c r="AJ403" s="28"/>
      <c r="AK403" s="28"/>
      <c r="AL403" s="28"/>
      <c r="AM403" s="28"/>
      <c r="AN403" s="28"/>
      <c r="AO403" s="28"/>
      <c r="AP403" s="28"/>
      <c r="AQ403" s="28"/>
      <c r="AR403" s="39"/>
      <c r="AS403" s="28"/>
      <c r="AT403" s="28"/>
      <c r="AU403" s="28"/>
      <c r="AV403" s="484"/>
      <c r="AW403" s="28"/>
      <c r="AX403" s="28"/>
      <c r="AY403" s="621"/>
      <c r="AZ403" s="28"/>
      <c r="BA403" s="28"/>
      <c r="BB403" s="527"/>
      <c r="BC403" s="527"/>
      <c r="BD403" s="527"/>
      <c r="BE403" s="527"/>
      <c r="BF403" s="527"/>
      <c r="BG403" s="527"/>
      <c r="BH403" s="527"/>
      <c r="BI403" s="527"/>
      <c r="BJ403" s="527"/>
      <c r="BK403" s="527"/>
      <c r="BL403" s="527"/>
      <c r="BM403" s="527"/>
      <c r="BN403" s="527"/>
    </row>
    <row r="404" spans="1:66">
      <c r="A404" s="35"/>
      <c r="B404" s="28"/>
      <c r="C404" s="28"/>
      <c r="D404" s="28"/>
      <c r="E404" s="28"/>
      <c r="F404" s="28"/>
      <c r="G404" s="28"/>
      <c r="H404" s="28"/>
      <c r="I404" s="28"/>
      <c r="J404" s="28"/>
      <c r="K404" s="28"/>
      <c r="L404" s="28"/>
      <c r="M404" s="28"/>
      <c r="N404" s="927"/>
      <c r="O404" s="927"/>
      <c r="P404" s="927"/>
      <c r="Q404" s="927"/>
      <c r="R404" s="516"/>
      <c r="S404" s="28"/>
      <c r="T404" s="39"/>
      <c r="U404" s="28"/>
      <c r="V404" s="28"/>
      <c r="W404" s="28"/>
      <c r="X404" s="39"/>
      <c r="Y404" s="39"/>
      <c r="Z404" s="39"/>
      <c r="AA404" s="28"/>
      <c r="AB404" s="28"/>
      <c r="AC404" s="39"/>
      <c r="AD404" s="28"/>
      <c r="AE404" s="28"/>
      <c r="AF404" s="39"/>
      <c r="AG404" s="28"/>
      <c r="AH404" s="28"/>
      <c r="AI404" s="28"/>
      <c r="AJ404" s="28"/>
      <c r="AK404" s="28"/>
      <c r="AL404" s="28"/>
      <c r="AM404" s="28"/>
      <c r="AN404" s="28"/>
      <c r="AO404" s="28"/>
      <c r="AP404" s="28"/>
      <c r="AQ404" s="28"/>
      <c r="AR404" s="39"/>
      <c r="AS404" s="28"/>
      <c r="AT404" s="28"/>
      <c r="AU404" s="28"/>
      <c r="AV404" s="484"/>
      <c r="AW404" s="28"/>
      <c r="AX404" s="28"/>
      <c r="AY404" s="621"/>
      <c r="AZ404" s="28"/>
      <c r="BA404" s="28"/>
      <c r="BB404" s="527"/>
      <c r="BC404" s="527"/>
      <c r="BD404" s="527"/>
      <c r="BE404" s="527"/>
      <c r="BF404" s="527"/>
      <c r="BG404" s="527"/>
      <c r="BH404" s="527"/>
      <c r="BI404" s="527"/>
      <c r="BJ404" s="527"/>
      <c r="BK404" s="527"/>
      <c r="BL404" s="527"/>
      <c r="BM404" s="527"/>
      <c r="BN404" s="527"/>
    </row>
    <row r="405" spans="1:66">
      <c r="A405" s="35"/>
      <c r="B405" s="28"/>
      <c r="C405" s="28"/>
      <c r="D405" s="28"/>
      <c r="E405" s="28"/>
      <c r="F405" s="28"/>
      <c r="G405" s="28"/>
      <c r="H405" s="28"/>
      <c r="I405" s="28"/>
      <c r="J405" s="28"/>
      <c r="K405" s="28"/>
      <c r="L405" s="28"/>
      <c r="M405" s="28"/>
      <c r="N405" s="927"/>
      <c r="O405" s="927"/>
      <c r="P405" s="927"/>
      <c r="Q405" s="927"/>
      <c r="R405" s="516"/>
      <c r="S405" s="28"/>
      <c r="T405" s="39"/>
      <c r="U405" s="28"/>
      <c r="V405" s="28"/>
      <c r="W405" s="28"/>
      <c r="X405" s="39"/>
      <c r="Y405" s="39"/>
      <c r="Z405" s="39"/>
      <c r="AA405" s="28"/>
      <c r="AB405" s="28"/>
      <c r="AC405" s="39"/>
      <c r="AD405" s="28"/>
      <c r="AE405" s="28"/>
      <c r="AF405" s="39"/>
      <c r="AG405" s="28"/>
      <c r="AH405" s="28"/>
      <c r="AI405" s="28"/>
      <c r="AJ405" s="28"/>
      <c r="AK405" s="28"/>
      <c r="AL405" s="28"/>
      <c r="AM405" s="28"/>
      <c r="AN405" s="28"/>
      <c r="AO405" s="28"/>
      <c r="AP405" s="28"/>
      <c r="AQ405" s="28"/>
      <c r="AR405" s="39"/>
      <c r="AS405" s="28"/>
      <c r="AT405" s="28"/>
      <c r="AU405" s="28"/>
      <c r="AV405" s="484"/>
      <c r="AW405" s="28"/>
      <c r="AX405" s="28"/>
      <c r="AY405" s="621"/>
      <c r="AZ405" s="28"/>
      <c r="BA405" s="28"/>
      <c r="BB405" s="527"/>
      <c r="BC405" s="527"/>
      <c r="BD405" s="527"/>
      <c r="BE405" s="527"/>
      <c r="BF405" s="527"/>
      <c r="BG405" s="527"/>
      <c r="BH405" s="527"/>
      <c r="BI405" s="527"/>
      <c r="BJ405" s="527"/>
      <c r="BK405" s="527"/>
      <c r="BL405" s="527"/>
      <c r="BM405" s="527"/>
      <c r="BN405" s="527"/>
    </row>
    <row r="406" spans="1:66">
      <c r="A406" s="35"/>
      <c r="B406" s="28"/>
      <c r="C406" s="28"/>
      <c r="D406" s="28"/>
      <c r="E406" s="28"/>
      <c r="F406" s="28"/>
      <c r="G406" s="28"/>
      <c r="H406" s="28"/>
      <c r="I406" s="28"/>
      <c r="J406" s="28"/>
      <c r="K406" s="28"/>
      <c r="L406" s="28"/>
      <c r="M406" s="28"/>
      <c r="N406" s="927"/>
      <c r="O406" s="927"/>
      <c r="P406" s="927"/>
      <c r="Q406" s="927"/>
      <c r="R406" s="516"/>
      <c r="S406" s="28"/>
      <c r="T406" s="39"/>
      <c r="U406" s="28"/>
      <c r="V406" s="28"/>
      <c r="W406" s="28"/>
      <c r="X406" s="39"/>
      <c r="Y406" s="39"/>
      <c r="Z406" s="39"/>
      <c r="AA406" s="28"/>
      <c r="AB406" s="28"/>
      <c r="AC406" s="39"/>
      <c r="AD406" s="28"/>
      <c r="AE406" s="28"/>
      <c r="AF406" s="39"/>
      <c r="AG406" s="28"/>
      <c r="AH406" s="28"/>
      <c r="AI406" s="28"/>
      <c r="AJ406" s="28"/>
      <c r="AK406" s="28"/>
      <c r="AL406" s="28"/>
      <c r="AM406" s="28"/>
      <c r="AN406" s="28"/>
      <c r="AO406" s="28"/>
      <c r="AP406" s="28"/>
      <c r="AQ406" s="28"/>
      <c r="AR406" s="39"/>
      <c r="AS406" s="28"/>
      <c r="AT406" s="28"/>
      <c r="AU406" s="28"/>
      <c r="AV406" s="484"/>
      <c r="AW406" s="28"/>
      <c r="AX406" s="28"/>
      <c r="AY406" s="621"/>
      <c r="AZ406" s="28"/>
      <c r="BA406" s="28"/>
      <c r="BB406" s="527"/>
      <c r="BC406" s="527"/>
      <c r="BD406" s="527"/>
      <c r="BE406" s="527"/>
      <c r="BF406" s="527"/>
      <c r="BG406" s="527"/>
      <c r="BH406" s="527"/>
      <c r="BI406" s="527"/>
      <c r="BJ406" s="527"/>
      <c r="BK406" s="527"/>
      <c r="BL406" s="527"/>
      <c r="BM406" s="527"/>
      <c r="BN406" s="527"/>
    </row>
    <row r="407" spans="1:66">
      <c r="A407" s="35"/>
      <c r="B407" s="28"/>
      <c r="C407" s="28"/>
      <c r="D407" s="28"/>
      <c r="E407" s="28"/>
      <c r="F407" s="28"/>
      <c r="G407" s="28"/>
      <c r="H407" s="28"/>
      <c r="I407" s="28"/>
      <c r="J407" s="28"/>
      <c r="K407" s="28"/>
      <c r="L407" s="28"/>
      <c r="M407" s="28"/>
      <c r="N407" s="927"/>
      <c r="O407" s="927"/>
      <c r="P407" s="927"/>
      <c r="Q407" s="927"/>
      <c r="R407" s="516"/>
      <c r="S407" s="28"/>
      <c r="T407" s="39"/>
      <c r="U407" s="28"/>
      <c r="V407" s="28"/>
      <c r="W407" s="28"/>
      <c r="X407" s="39"/>
      <c r="Y407" s="39"/>
      <c r="Z407" s="39"/>
      <c r="AA407" s="28"/>
      <c r="AB407" s="28"/>
      <c r="AC407" s="39"/>
      <c r="AD407" s="28"/>
      <c r="AE407" s="28"/>
      <c r="AF407" s="39"/>
      <c r="AG407" s="28"/>
      <c r="AH407" s="28"/>
      <c r="AI407" s="28"/>
      <c r="AJ407" s="28"/>
      <c r="AK407" s="28"/>
      <c r="AL407" s="28"/>
      <c r="AM407" s="28"/>
      <c r="AN407" s="28"/>
      <c r="AO407" s="28"/>
      <c r="AP407" s="28"/>
      <c r="AQ407" s="28"/>
      <c r="AR407" s="39"/>
      <c r="AS407" s="28"/>
      <c r="AT407" s="28"/>
      <c r="AU407" s="28"/>
      <c r="AV407" s="484"/>
      <c r="AW407" s="28"/>
      <c r="AX407" s="28"/>
      <c r="AY407" s="621"/>
      <c r="AZ407" s="28"/>
      <c r="BA407" s="28"/>
      <c r="BB407" s="527"/>
      <c r="BC407" s="527"/>
      <c r="BD407" s="527"/>
      <c r="BE407" s="527"/>
      <c r="BF407" s="527"/>
      <c r="BG407" s="527"/>
      <c r="BH407" s="527"/>
      <c r="BI407" s="527"/>
      <c r="BJ407" s="527"/>
      <c r="BK407" s="527"/>
      <c r="BL407" s="527"/>
      <c r="BM407" s="527"/>
      <c r="BN407" s="527"/>
    </row>
    <row r="408" spans="1:66">
      <c r="A408" s="35"/>
      <c r="B408" s="28"/>
      <c r="C408" s="28"/>
      <c r="D408" s="28"/>
      <c r="E408" s="28"/>
      <c r="F408" s="28"/>
      <c r="G408" s="28"/>
      <c r="H408" s="28"/>
      <c r="I408" s="28"/>
      <c r="J408" s="28"/>
      <c r="K408" s="28"/>
      <c r="L408" s="28"/>
      <c r="M408" s="28"/>
      <c r="N408" s="927"/>
      <c r="O408" s="927"/>
      <c r="P408" s="927"/>
      <c r="Q408" s="927"/>
      <c r="R408" s="516"/>
      <c r="S408" s="28"/>
      <c r="T408" s="39"/>
      <c r="U408" s="28"/>
      <c r="V408" s="28"/>
      <c r="W408" s="28"/>
      <c r="X408" s="39"/>
      <c r="Y408" s="39"/>
      <c r="Z408" s="39"/>
      <c r="AA408" s="28"/>
      <c r="AB408" s="28"/>
      <c r="AC408" s="39"/>
      <c r="AD408" s="28"/>
      <c r="AE408" s="28"/>
      <c r="AF408" s="39"/>
      <c r="AG408" s="28"/>
      <c r="AH408" s="28"/>
      <c r="AI408" s="28"/>
      <c r="AJ408" s="28"/>
      <c r="AK408" s="28"/>
      <c r="AL408" s="28"/>
      <c r="AM408" s="28"/>
      <c r="AN408" s="28"/>
      <c r="AO408" s="28"/>
      <c r="AP408" s="28"/>
      <c r="AQ408" s="28"/>
      <c r="AR408" s="39"/>
      <c r="AS408" s="28"/>
      <c r="AT408" s="28"/>
      <c r="AU408" s="28"/>
      <c r="AV408" s="484"/>
      <c r="AW408" s="28"/>
      <c r="AX408" s="28"/>
      <c r="AY408" s="621"/>
      <c r="AZ408" s="28"/>
      <c r="BA408" s="28"/>
      <c r="BB408" s="527"/>
      <c r="BC408" s="527"/>
      <c r="BD408" s="527"/>
      <c r="BE408" s="527"/>
      <c r="BF408" s="527"/>
      <c r="BG408" s="527"/>
      <c r="BH408" s="527"/>
      <c r="BI408" s="527"/>
      <c r="BJ408" s="527"/>
      <c r="BK408" s="527"/>
      <c r="BL408" s="527"/>
      <c r="BM408" s="527"/>
      <c r="BN408" s="527"/>
    </row>
    <row r="409" spans="1:66">
      <c r="A409" s="35"/>
      <c r="B409" s="28"/>
      <c r="C409" s="28"/>
      <c r="D409" s="28"/>
      <c r="E409" s="28"/>
      <c r="F409" s="28"/>
      <c r="G409" s="28"/>
      <c r="H409" s="28"/>
      <c r="I409" s="28"/>
      <c r="J409" s="28"/>
      <c r="K409" s="28"/>
      <c r="L409" s="28"/>
      <c r="M409" s="28"/>
      <c r="N409" s="927"/>
      <c r="O409" s="927"/>
      <c r="P409" s="927"/>
      <c r="Q409" s="927"/>
      <c r="R409" s="516"/>
      <c r="S409" s="28"/>
      <c r="T409" s="39"/>
      <c r="U409" s="28"/>
      <c r="V409" s="28"/>
      <c r="W409" s="28"/>
      <c r="X409" s="39"/>
      <c r="Y409" s="39"/>
      <c r="Z409" s="39"/>
      <c r="AA409" s="28"/>
      <c r="AB409" s="28"/>
      <c r="AC409" s="39"/>
      <c r="AD409" s="28"/>
      <c r="AE409" s="28"/>
      <c r="AF409" s="39"/>
      <c r="AG409" s="28"/>
      <c r="AH409" s="28"/>
      <c r="AI409" s="28"/>
      <c r="AJ409" s="28"/>
      <c r="AK409" s="28"/>
      <c r="AL409" s="28"/>
      <c r="AM409" s="28"/>
      <c r="AN409" s="28"/>
      <c r="AO409" s="28"/>
      <c r="AP409" s="28"/>
      <c r="AQ409" s="28"/>
      <c r="AR409" s="39"/>
      <c r="AS409" s="28"/>
      <c r="AT409" s="28"/>
      <c r="AU409" s="28"/>
      <c r="AV409" s="484"/>
      <c r="AW409" s="28"/>
      <c r="AX409" s="28"/>
      <c r="AY409" s="621"/>
      <c r="AZ409" s="28"/>
      <c r="BA409" s="28"/>
      <c r="BB409" s="527"/>
      <c r="BC409" s="527"/>
      <c r="BD409" s="527"/>
      <c r="BE409" s="527"/>
      <c r="BF409" s="527"/>
      <c r="BG409" s="527"/>
      <c r="BH409" s="527"/>
      <c r="BI409" s="527"/>
      <c r="BJ409" s="527"/>
      <c r="BK409" s="527"/>
      <c r="BL409" s="527"/>
      <c r="BM409" s="527"/>
      <c r="BN409" s="527"/>
    </row>
    <row r="410" spans="1:66">
      <c r="A410" s="35"/>
      <c r="B410" s="28"/>
      <c r="C410" s="28"/>
      <c r="D410" s="28"/>
      <c r="E410" s="28"/>
      <c r="F410" s="28"/>
      <c r="G410" s="28"/>
      <c r="H410" s="28"/>
      <c r="I410" s="28"/>
      <c r="J410" s="28"/>
      <c r="K410" s="28"/>
      <c r="L410" s="28"/>
      <c r="M410" s="28"/>
      <c r="N410" s="927"/>
      <c r="O410" s="927"/>
      <c r="P410" s="927"/>
      <c r="Q410" s="927"/>
      <c r="R410" s="516"/>
      <c r="S410" s="28"/>
      <c r="T410" s="39"/>
      <c r="U410" s="28"/>
      <c r="V410" s="28"/>
      <c r="W410" s="28"/>
      <c r="X410" s="39"/>
      <c r="Y410" s="39"/>
      <c r="Z410" s="39"/>
      <c r="AA410" s="28"/>
      <c r="AB410" s="28"/>
      <c r="AC410" s="39"/>
      <c r="AD410" s="28"/>
      <c r="AE410" s="28"/>
      <c r="AF410" s="39"/>
      <c r="AG410" s="28"/>
      <c r="AH410" s="28"/>
      <c r="AI410" s="28"/>
      <c r="AJ410" s="28"/>
      <c r="AK410" s="28"/>
      <c r="AL410" s="28"/>
      <c r="AM410" s="28"/>
      <c r="AN410" s="28"/>
      <c r="AO410" s="28"/>
      <c r="AP410" s="28"/>
      <c r="AQ410" s="28"/>
      <c r="AR410" s="39"/>
      <c r="AS410" s="28"/>
      <c r="AT410" s="28"/>
      <c r="AU410" s="28"/>
      <c r="AV410" s="484"/>
      <c r="AW410" s="28"/>
      <c r="AX410" s="28"/>
      <c r="AY410" s="621"/>
      <c r="AZ410" s="28"/>
      <c r="BA410" s="28"/>
      <c r="BB410" s="527"/>
      <c r="BC410" s="527"/>
      <c r="BD410" s="527"/>
      <c r="BE410" s="527"/>
      <c r="BF410" s="527"/>
      <c r="BG410" s="527"/>
      <c r="BH410" s="527"/>
      <c r="BI410" s="527"/>
      <c r="BJ410" s="527"/>
      <c r="BK410" s="527"/>
      <c r="BL410" s="527"/>
      <c r="BM410" s="527"/>
      <c r="BN410" s="527"/>
    </row>
    <row r="411" spans="1:66">
      <c r="A411" s="35"/>
      <c r="B411" s="28"/>
      <c r="C411" s="28"/>
      <c r="D411" s="28"/>
      <c r="E411" s="28"/>
      <c r="F411" s="28"/>
      <c r="G411" s="28"/>
      <c r="H411" s="28"/>
      <c r="I411" s="28"/>
      <c r="J411" s="28"/>
      <c r="K411" s="28"/>
      <c r="L411" s="28"/>
      <c r="M411" s="28"/>
      <c r="N411" s="927"/>
      <c r="O411" s="927"/>
      <c r="P411" s="927"/>
      <c r="Q411" s="927"/>
      <c r="R411" s="516"/>
      <c r="S411" s="28"/>
      <c r="T411" s="39"/>
      <c r="U411" s="28"/>
      <c r="V411" s="28"/>
      <c r="W411" s="28"/>
      <c r="X411" s="39"/>
      <c r="Y411" s="39"/>
      <c r="Z411" s="39"/>
      <c r="AA411" s="28"/>
      <c r="AB411" s="28"/>
      <c r="AC411" s="39"/>
      <c r="AD411" s="28"/>
      <c r="AE411" s="28"/>
      <c r="AF411" s="39"/>
      <c r="AG411" s="28"/>
      <c r="AH411" s="28"/>
      <c r="AI411" s="28"/>
      <c r="AJ411" s="28"/>
      <c r="AK411" s="28"/>
      <c r="AL411" s="28"/>
      <c r="AM411" s="28"/>
      <c r="AN411" s="28"/>
      <c r="AO411" s="28"/>
      <c r="AP411" s="28"/>
      <c r="AQ411" s="28"/>
      <c r="AR411" s="39"/>
      <c r="AS411" s="28"/>
      <c r="AT411" s="28"/>
      <c r="AU411" s="28"/>
      <c r="AV411" s="484"/>
      <c r="AW411" s="28"/>
      <c r="AX411" s="28"/>
      <c r="AY411" s="621"/>
      <c r="AZ411" s="28"/>
      <c r="BA411" s="28"/>
      <c r="BB411" s="527"/>
      <c r="BC411" s="527"/>
      <c r="BD411" s="527"/>
      <c r="BE411" s="527"/>
      <c r="BF411" s="527"/>
      <c r="BG411" s="527"/>
      <c r="BH411" s="527"/>
      <c r="BI411" s="527"/>
      <c r="BJ411" s="527"/>
      <c r="BK411" s="527"/>
      <c r="BL411" s="527"/>
      <c r="BM411" s="527"/>
      <c r="BN411" s="527"/>
    </row>
    <row r="412" spans="1:66">
      <c r="A412" s="35"/>
      <c r="B412" s="28"/>
      <c r="C412" s="28"/>
      <c r="D412" s="28"/>
      <c r="E412" s="28"/>
      <c r="F412" s="28"/>
      <c r="G412" s="28"/>
      <c r="H412" s="28"/>
      <c r="I412" s="28"/>
      <c r="J412" s="28"/>
      <c r="K412" s="28"/>
      <c r="L412" s="28"/>
      <c r="M412" s="28"/>
      <c r="N412" s="927"/>
      <c r="O412" s="927"/>
      <c r="P412" s="927"/>
      <c r="Q412" s="927"/>
      <c r="R412" s="516"/>
      <c r="S412" s="28"/>
      <c r="T412" s="39"/>
      <c r="U412" s="28"/>
      <c r="V412" s="28"/>
      <c r="W412" s="28"/>
      <c r="X412" s="39"/>
      <c r="Y412" s="39"/>
      <c r="Z412" s="39"/>
      <c r="AA412" s="28"/>
      <c r="AB412" s="28"/>
      <c r="AC412" s="39"/>
      <c r="AD412" s="28"/>
      <c r="AE412" s="28"/>
      <c r="AF412" s="39"/>
      <c r="AG412" s="28"/>
      <c r="AH412" s="28"/>
      <c r="AI412" s="28"/>
      <c r="AJ412" s="28"/>
      <c r="AK412" s="28"/>
      <c r="AL412" s="28"/>
      <c r="AM412" s="28"/>
      <c r="AN412" s="28"/>
      <c r="AO412" s="28"/>
      <c r="AP412" s="28"/>
      <c r="AQ412" s="28"/>
      <c r="AR412" s="39"/>
      <c r="AS412" s="28"/>
      <c r="AT412" s="28"/>
      <c r="AU412" s="28"/>
      <c r="AV412" s="484"/>
      <c r="AW412" s="28"/>
      <c r="AX412" s="28"/>
      <c r="AY412" s="621"/>
      <c r="AZ412" s="28"/>
      <c r="BA412" s="28"/>
      <c r="BB412" s="527"/>
      <c r="BC412" s="527"/>
      <c r="BD412" s="527"/>
      <c r="BE412" s="527"/>
      <c r="BF412" s="527"/>
      <c r="BG412" s="527"/>
      <c r="BH412" s="527"/>
      <c r="BI412" s="527"/>
      <c r="BJ412" s="527"/>
      <c r="BK412" s="527"/>
      <c r="BL412" s="527"/>
      <c r="BM412" s="527"/>
      <c r="BN412" s="527"/>
    </row>
    <row r="413" spans="1:66">
      <c r="A413" s="35"/>
      <c r="B413" s="28"/>
      <c r="C413" s="28"/>
      <c r="D413" s="28"/>
      <c r="E413" s="28"/>
      <c r="F413" s="28"/>
      <c r="G413" s="28"/>
      <c r="H413" s="28"/>
      <c r="I413" s="28"/>
      <c r="J413" s="28"/>
      <c r="K413" s="28"/>
      <c r="L413" s="28"/>
      <c r="M413" s="28"/>
      <c r="N413" s="927"/>
      <c r="O413" s="927"/>
      <c r="P413" s="927"/>
      <c r="Q413" s="927"/>
      <c r="R413" s="516"/>
      <c r="S413" s="28"/>
      <c r="T413" s="39"/>
      <c r="U413" s="28"/>
      <c r="V413" s="28"/>
      <c r="W413" s="28"/>
      <c r="X413" s="39"/>
      <c r="Y413" s="39"/>
      <c r="Z413" s="39"/>
      <c r="AA413" s="28"/>
      <c r="AB413" s="28"/>
      <c r="AC413" s="39"/>
      <c r="AD413" s="28"/>
      <c r="AE413" s="28"/>
      <c r="AF413" s="39"/>
      <c r="AG413" s="28"/>
      <c r="AH413" s="28"/>
      <c r="AI413" s="28"/>
      <c r="AJ413" s="28"/>
      <c r="AK413" s="28"/>
      <c r="AL413" s="28"/>
      <c r="AM413" s="28"/>
      <c r="AN413" s="28"/>
      <c r="AO413" s="28"/>
      <c r="AP413" s="28"/>
      <c r="AQ413" s="28"/>
      <c r="AR413" s="39"/>
      <c r="AS413" s="28"/>
      <c r="AT413" s="28"/>
      <c r="AU413" s="28"/>
      <c r="AV413" s="484"/>
      <c r="AW413" s="28"/>
      <c r="AX413" s="28"/>
      <c r="AY413" s="621"/>
      <c r="AZ413" s="28"/>
      <c r="BA413" s="28"/>
      <c r="BB413" s="527"/>
      <c r="BC413" s="527"/>
      <c r="BD413" s="527"/>
      <c r="BE413" s="527"/>
      <c r="BF413" s="527"/>
      <c r="BG413" s="527"/>
      <c r="BH413" s="527"/>
      <c r="BI413" s="527"/>
      <c r="BJ413" s="527"/>
      <c r="BK413" s="527"/>
      <c r="BL413" s="527"/>
      <c r="BM413" s="527"/>
      <c r="BN413" s="527"/>
    </row>
    <row r="414" spans="1:66">
      <c r="A414" s="35"/>
      <c r="B414" s="28"/>
      <c r="C414" s="28"/>
      <c r="D414" s="28"/>
      <c r="E414" s="28"/>
      <c r="F414" s="28"/>
      <c r="G414" s="28"/>
      <c r="H414" s="28"/>
      <c r="I414" s="28"/>
      <c r="J414" s="28"/>
      <c r="K414" s="28"/>
      <c r="L414" s="28"/>
      <c r="M414" s="28"/>
      <c r="N414" s="927"/>
      <c r="O414" s="927"/>
      <c r="P414" s="927"/>
      <c r="Q414" s="927"/>
      <c r="R414" s="516"/>
      <c r="S414" s="28"/>
      <c r="T414" s="39"/>
      <c r="U414" s="28"/>
      <c r="V414" s="28"/>
      <c r="W414" s="28"/>
      <c r="X414" s="39"/>
      <c r="Y414" s="39"/>
      <c r="Z414" s="39"/>
      <c r="AA414" s="28"/>
      <c r="AB414" s="28"/>
      <c r="AC414" s="39"/>
      <c r="AD414" s="28"/>
      <c r="AE414" s="28"/>
      <c r="AF414" s="39"/>
      <c r="AG414" s="28"/>
      <c r="AH414" s="28"/>
      <c r="AI414" s="28"/>
      <c r="AJ414" s="28"/>
      <c r="AK414" s="28"/>
      <c r="AL414" s="28"/>
      <c r="AM414" s="28"/>
      <c r="AN414" s="28"/>
      <c r="AO414" s="28"/>
      <c r="AP414" s="28"/>
      <c r="AQ414" s="28"/>
      <c r="AR414" s="39"/>
      <c r="AS414" s="28"/>
      <c r="AT414" s="28"/>
      <c r="AU414" s="28"/>
      <c r="AV414" s="484"/>
      <c r="AW414" s="28"/>
      <c r="AX414" s="28"/>
      <c r="AY414" s="621"/>
      <c r="AZ414" s="28"/>
      <c r="BA414" s="28"/>
      <c r="BB414" s="527"/>
      <c r="BC414" s="527"/>
      <c r="BD414" s="527"/>
      <c r="BE414" s="527"/>
      <c r="BF414" s="527"/>
      <c r="BG414" s="527"/>
      <c r="BH414" s="527"/>
      <c r="BI414" s="527"/>
      <c r="BJ414" s="527"/>
      <c r="BK414" s="527"/>
      <c r="BL414" s="527"/>
      <c r="BM414" s="527"/>
      <c r="BN414" s="527"/>
    </row>
    <row r="415" spans="1:66">
      <c r="A415" s="35"/>
      <c r="B415" s="28"/>
      <c r="C415" s="28"/>
      <c r="D415" s="28"/>
      <c r="E415" s="28"/>
      <c r="F415" s="28"/>
      <c r="G415" s="28"/>
      <c r="H415" s="28"/>
      <c r="I415" s="28"/>
      <c r="J415" s="28"/>
      <c r="K415" s="28"/>
      <c r="L415" s="28"/>
      <c r="M415" s="28"/>
      <c r="N415" s="927"/>
      <c r="O415" s="927"/>
      <c r="P415" s="927"/>
      <c r="Q415" s="927"/>
      <c r="R415" s="516"/>
      <c r="S415" s="28"/>
      <c r="T415" s="39"/>
      <c r="U415" s="28"/>
      <c r="V415" s="28"/>
      <c r="W415" s="28"/>
      <c r="X415" s="39"/>
      <c r="Y415" s="39"/>
      <c r="Z415" s="39"/>
      <c r="AA415" s="28"/>
      <c r="AB415" s="28"/>
      <c r="AC415" s="39"/>
      <c r="AD415" s="28"/>
      <c r="AE415" s="28"/>
      <c r="AF415" s="39"/>
      <c r="AG415" s="28"/>
      <c r="AH415" s="28"/>
      <c r="AI415" s="28"/>
      <c r="AJ415" s="28"/>
      <c r="AK415" s="28"/>
      <c r="AL415" s="28"/>
      <c r="AM415" s="28"/>
      <c r="AN415" s="28"/>
      <c r="AO415" s="28"/>
      <c r="AP415" s="28"/>
      <c r="AQ415" s="28"/>
      <c r="AR415" s="39"/>
      <c r="AS415" s="28"/>
      <c r="AT415" s="28"/>
      <c r="AU415" s="28"/>
      <c r="AV415" s="484"/>
      <c r="AW415" s="28"/>
      <c r="AX415" s="28"/>
      <c r="AY415" s="621"/>
      <c r="AZ415" s="28"/>
      <c r="BA415" s="28"/>
      <c r="BB415" s="527"/>
      <c r="BC415" s="527"/>
      <c r="BD415" s="527"/>
      <c r="BE415" s="527"/>
      <c r="BF415" s="527"/>
      <c r="BG415" s="527"/>
      <c r="BH415" s="527"/>
      <c r="BI415" s="527"/>
      <c r="BJ415" s="527"/>
      <c r="BK415" s="527"/>
      <c r="BL415" s="527"/>
      <c r="BM415" s="527"/>
      <c r="BN415" s="527"/>
    </row>
    <row r="416" spans="1:66">
      <c r="A416" s="35"/>
      <c r="B416" s="28"/>
      <c r="C416" s="28"/>
      <c r="D416" s="28"/>
      <c r="E416" s="28"/>
      <c r="F416" s="28"/>
      <c r="G416" s="28"/>
      <c r="H416" s="28"/>
      <c r="I416" s="28"/>
      <c r="J416" s="28"/>
      <c r="K416" s="28"/>
      <c r="L416" s="28"/>
      <c r="M416" s="28"/>
      <c r="N416" s="927"/>
      <c r="O416" s="927"/>
      <c r="P416" s="927"/>
      <c r="Q416" s="927"/>
      <c r="R416" s="516"/>
      <c r="S416" s="28"/>
      <c r="T416" s="39"/>
      <c r="U416" s="28"/>
      <c r="V416" s="28"/>
      <c r="W416" s="28"/>
      <c r="X416" s="39"/>
      <c r="Y416" s="39"/>
      <c r="Z416" s="39"/>
      <c r="AA416" s="28"/>
      <c r="AB416" s="28"/>
      <c r="AC416" s="39"/>
      <c r="AD416" s="28"/>
      <c r="AE416" s="28"/>
      <c r="AF416" s="39"/>
      <c r="AG416" s="28"/>
      <c r="AH416" s="28"/>
      <c r="AI416" s="28"/>
      <c r="AJ416" s="28"/>
      <c r="AK416" s="28"/>
      <c r="AL416" s="28"/>
      <c r="AM416" s="28"/>
      <c r="AN416" s="28"/>
      <c r="AO416" s="28"/>
      <c r="AP416" s="28"/>
      <c r="AQ416" s="28"/>
      <c r="AR416" s="39"/>
      <c r="AS416" s="28"/>
      <c r="AT416" s="28"/>
      <c r="AU416" s="28"/>
      <c r="AV416" s="484"/>
      <c r="AW416" s="28"/>
      <c r="AX416" s="28"/>
      <c r="AY416" s="621"/>
      <c r="AZ416" s="28"/>
      <c r="BA416" s="28"/>
      <c r="BB416" s="527"/>
      <c r="BC416" s="527"/>
      <c r="BD416" s="527"/>
      <c r="BE416" s="527"/>
      <c r="BF416" s="527"/>
      <c r="BG416" s="527"/>
      <c r="BH416" s="527"/>
      <c r="BI416" s="527"/>
      <c r="BJ416" s="527"/>
      <c r="BK416" s="527"/>
      <c r="BL416" s="527"/>
      <c r="BM416" s="527"/>
      <c r="BN416" s="527"/>
    </row>
    <row r="417" spans="1:66">
      <c r="A417" s="35"/>
      <c r="B417" s="28"/>
      <c r="C417" s="28"/>
      <c r="D417" s="28"/>
      <c r="E417" s="28"/>
      <c r="F417" s="28"/>
      <c r="G417" s="28"/>
      <c r="H417" s="28"/>
      <c r="I417" s="28"/>
      <c r="J417" s="28"/>
      <c r="K417" s="28"/>
      <c r="L417" s="28"/>
      <c r="M417" s="28"/>
      <c r="N417" s="927"/>
      <c r="O417" s="927"/>
      <c r="P417" s="927"/>
      <c r="Q417" s="927"/>
      <c r="R417" s="516"/>
      <c r="S417" s="28"/>
      <c r="T417" s="39"/>
      <c r="U417" s="28"/>
      <c r="V417" s="28"/>
      <c r="W417" s="28"/>
      <c r="X417" s="39"/>
      <c r="Y417" s="39"/>
      <c r="Z417" s="39"/>
      <c r="AA417" s="28"/>
      <c r="AB417" s="28"/>
      <c r="AC417" s="39"/>
      <c r="AD417" s="28"/>
      <c r="AE417" s="28"/>
      <c r="AF417" s="39"/>
      <c r="AG417" s="28"/>
      <c r="AH417" s="28"/>
      <c r="AI417" s="28"/>
      <c r="AJ417" s="28"/>
      <c r="AK417" s="28"/>
      <c r="AL417" s="28"/>
      <c r="AM417" s="28"/>
      <c r="AN417" s="28"/>
      <c r="AO417" s="28"/>
      <c r="AP417" s="28"/>
      <c r="AQ417" s="28"/>
      <c r="AR417" s="39"/>
      <c r="AS417" s="28"/>
      <c r="AT417" s="28"/>
      <c r="AU417" s="28"/>
      <c r="AV417" s="484"/>
      <c r="AW417" s="28"/>
      <c r="AX417" s="28"/>
      <c r="AY417" s="621"/>
      <c r="AZ417" s="28"/>
      <c r="BA417" s="28"/>
      <c r="BB417" s="527"/>
      <c r="BC417" s="527"/>
      <c r="BD417" s="527"/>
      <c r="BE417" s="527"/>
      <c r="BF417" s="527"/>
      <c r="BG417" s="527"/>
      <c r="BH417" s="527"/>
      <c r="BI417" s="527"/>
      <c r="BJ417" s="527"/>
      <c r="BK417" s="527"/>
      <c r="BL417" s="527"/>
      <c r="BM417" s="527"/>
      <c r="BN417" s="527"/>
    </row>
    <row r="418" spans="1:66">
      <c r="A418" s="35"/>
      <c r="B418" s="28"/>
      <c r="C418" s="28"/>
      <c r="D418" s="28"/>
      <c r="E418" s="28"/>
      <c r="F418" s="28"/>
      <c r="G418" s="28"/>
      <c r="H418" s="28"/>
      <c r="I418" s="28"/>
      <c r="J418" s="28"/>
      <c r="K418" s="28"/>
      <c r="L418" s="28"/>
      <c r="M418" s="28"/>
      <c r="N418" s="927"/>
      <c r="O418" s="927"/>
      <c r="P418" s="927"/>
      <c r="Q418" s="927"/>
      <c r="R418" s="516"/>
      <c r="S418" s="28"/>
      <c r="T418" s="39"/>
      <c r="U418" s="28"/>
      <c r="V418" s="28"/>
      <c r="W418" s="28"/>
      <c r="X418" s="39"/>
      <c r="Y418" s="39"/>
      <c r="Z418" s="39"/>
      <c r="AA418" s="28"/>
      <c r="AB418" s="28"/>
      <c r="AC418" s="39"/>
      <c r="AD418" s="28"/>
      <c r="AE418" s="28"/>
      <c r="AF418" s="39"/>
      <c r="AG418" s="28"/>
      <c r="AH418" s="28"/>
      <c r="AI418" s="28"/>
      <c r="AJ418" s="28"/>
      <c r="AK418" s="28"/>
      <c r="AL418" s="28"/>
      <c r="AM418" s="28"/>
      <c r="AN418" s="28"/>
      <c r="AO418" s="28"/>
      <c r="AP418" s="28"/>
      <c r="AQ418" s="28"/>
      <c r="AR418" s="39"/>
      <c r="AS418" s="28"/>
      <c r="AT418" s="28"/>
      <c r="AU418" s="28"/>
      <c r="AV418" s="484"/>
      <c r="AW418" s="28"/>
      <c r="AX418" s="28"/>
      <c r="AY418" s="621"/>
      <c r="AZ418" s="28"/>
      <c r="BA418" s="28"/>
      <c r="BB418" s="527"/>
      <c r="BC418" s="527"/>
      <c r="BD418" s="527"/>
      <c r="BE418" s="527"/>
      <c r="BF418" s="527"/>
      <c r="BG418" s="527"/>
      <c r="BH418" s="527"/>
      <c r="BI418" s="527"/>
      <c r="BJ418" s="527"/>
      <c r="BK418" s="527"/>
      <c r="BL418" s="527"/>
      <c r="BM418" s="527"/>
      <c r="BN418" s="527"/>
    </row>
    <row r="419" spans="1:66">
      <c r="A419" s="35"/>
      <c r="B419" s="28"/>
      <c r="C419" s="28"/>
      <c r="D419" s="28"/>
      <c r="E419" s="28"/>
      <c r="F419" s="28"/>
      <c r="G419" s="28"/>
      <c r="H419" s="28"/>
      <c r="I419" s="28"/>
      <c r="J419" s="28"/>
      <c r="K419" s="28"/>
      <c r="L419" s="28"/>
      <c r="M419" s="28"/>
      <c r="N419" s="927"/>
      <c r="O419" s="927"/>
      <c r="P419" s="927"/>
      <c r="Q419" s="927"/>
      <c r="R419" s="516"/>
      <c r="S419" s="28"/>
      <c r="T419" s="39"/>
      <c r="U419" s="28"/>
      <c r="V419" s="28"/>
      <c r="W419" s="28"/>
      <c r="X419" s="39"/>
      <c r="Y419" s="39"/>
      <c r="Z419" s="39"/>
      <c r="AA419" s="28"/>
      <c r="AB419" s="28"/>
      <c r="AC419" s="39"/>
      <c r="AD419" s="28"/>
      <c r="AE419" s="28"/>
      <c r="AF419" s="39"/>
      <c r="AG419" s="28"/>
      <c r="AH419" s="28"/>
      <c r="AI419" s="28"/>
      <c r="AJ419" s="28"/>
      <c r="AK419" s="28"/>
      <c r="AL419" s="28"/>
      <c r="AM419" s="28"/>
      <c r="AN419" s="28"/>
      <c r="AO419" s="28"/>
      <c r="AP419" s="28"/>
      <c r="AQ419" s="28"/>
      <c r="AR419" s="39"/>
      <c r="AS419" s="28"/>
      <c r="AT419" s="28"/>
      <c r="AU419" s="28"/>
      <c r="AV419" s="484"/>
      <c r="AW419" s="28"/>
      <c r="AX419" s="28"/>
      <c r="AY419" s="621"/>
      <c r="AZ419" s="28"/>
      <c r="BA419" s="28"/>
      <c r="BB419" s="527"/>
      <c r="BC419" s="527"/>
      <c r="BD419" s="527"/>
      <c r="BE419" s="527"/>
      <c r="BF419" s="527"/>
      <c r="BG419" s="527"/>
      <c r="BH419" s="527"/>
      <c r="BI419" s="527"/>
      <c r="BJ419" s="527"/>
      <c r="BK419" s="527"/>
      <c r="BL419" s="527"/>
      <c r="BM419" s="527"/>
      <c r="BN419" s="527"/>
    </row>
    <row r="420" spans="1:66">
      <c r="A420" s="35"/>
      <c r="B420" s="28"/>
      <c r="C420" s="28"/>
      <c r="D420" s="28"/>
      <c r="E420" s="28"/>
      <c r="F420" s="28"/>
      <c r="G420" s="28"/>
      <c r="H420" s="28"/>
      <c r="I420" s="28"/>
      <c r="J420" s="28"/>
      <c r="K420" s="28"/>
      <c r="L420" s="28"/>
      <c r="M420" s="28"/>
      <c r="N420" s="927"/>
      <c r="O420" s="927"/>
      <c r="P420" s="927"/>
      <c r="Q420" s="927"/>
      <c r="R420" s="516"/>
      <c r="S420" s="28"/>
      <c r="T420" s="39"/>
      <c r="U420" s="28"/>
      <c r="V420" s="28"/>
      <c r="W420" s="28"/>
      <c r="X420" s="39"/>
      <c r="Y420" s="39"/>
      <c r="Z420" s="39"/>
      <c r="AA420" s="28"/>
      <c r="AB420" s="28"/>
      <c r="AC420" s="39"/>
      <c r="AD420" s="28"/>
      <c r="AE420" s="28"/>
      <c r="AF420" s="39"/>
      <c r="AG420" s="28"/>
      <c r="AH420" s="28"/>
      <c r="AI420" s="28"/>
      <c r="AJ420" s="28"/>
      <c r="AK420" s="28"/>
      <c r="AL420" s="28"/>
      <c r="AM420" s="28"/>
      <c r="AN420" s="28"/>
      <c r="AO420" s="28"/>
      <c r="AP420" s="28"/>
      <c r="AQ420" s="28"/>
      <c r="AR420" s="39"/>
      <c r="AS420" s="28"/>
      <c r="AT420" s="28"/>
      <c r="AU420" s="28"/>
      <c r="AV420" s="484"/>
      <c r="AW420" s="28"/>
      <c r="AX420" s="28"/>
      <c r="AY420" s="621"/>
      <c r="AZ420" s="28"/>
      <c r="BA420" s="28"/>
      <c r="BB420" s="527"/>
      <c r="BC420" s="527"/>
      <c r="BD420" s="527"/>
      <c r="BE420" s="527"/>
      <c r="BF420" s="527"/>
      <c r="BG420" s="527"/>
      <c r="BH420" s="527"/>
      <c r="BI420" s="527"/>
      <c r="BJ420" s="527"/>
      <c r="BK420" s="527"/>
      <c r="BL420" s="527"/>
      <c r="BM420" s="527"/>
      <c r="BN420" s="527"/>
    </row>
    <row r="421" spans="1:66">
      <c r="A421" s="35"/>
      <c r="B421" s="28"/>
      <c r="C421" s="28"/>
      <c r="D421" s="28"/>
      <c r="E421" s="28"/>
      <c r="F421" s="28"/>
      <c r="G421" s="28"/>
      <c r="H421" s="28"/>
      <c r="I421" s="28"/>
      <c r="J421" s="28"/>
      <c r="K421" s="28"/>
      <c r="L421" s="28"/>
      <c r="M421" s="28"/>
      <c r="N421" s="927"/>
      <c r="O421" s="927"/>
      <c r="P421" s="927"/>
      <c r="Q421" s="927"/>
      <c r="R421" s="516"/>
      <c r="S421" s="28"/>
      <c r="T421" s="39"/>
      <c r="U421" s="28"/>
      <c r="V421" s="28"/>
      <c r="W421" s="28"/>
      <c r="X421" s="39"/>
      <c r="Y421" s="39"/>
      <c r="Z421" s="39"/>
      <c r="AA421" s="28"/>
      <c r="AB421" s="28"/>
      <c r="AC421" s="39"/>
      <c r="AD421" s="28"/>
      <c r="AE421" s="28"/>
      <c r="AF421" s="39"/>
      <c r="AG421" s="28"/>
      <c r="AH421" s="28"/>
      <c r="AI421" s="28"/>
      <c r="AJ421" s="28"/>
      <c r="AK421" s="28"/>
      <c r="AL421" s="28"/>
      <c r="AM421" s="28"/>
      <c r="AN421" s="28"/>
      <c r="AO421" s="28"/>
      <c r="AP421" s="28"/>
      <c r="AQ421" s="28"/>
      <c r="AR421" s="39"/>
      <c r="AS421" s="28"/>
      <c r="AT421" s="28"/>
      <c r="AU421" s="28"/>
      <c r="AV421" s="484"/>
      <c r="AW421" s="28"/>
      <c r="AX421" s="28"/>
      <c r="AY421" s="621"/>
      <c r="AZ421" s="28"/>
      <c r="BA421" s="28"/>
      <c r="BB421" s="527"/>
      <c r="BC421" s="527"/>
      <c r="BD421" s="527"/>
      <c r="BE421" s="527"/>
      <c r="BF421" s="527"/>
      <c r="BG421" s="527"/>
      <c r="BH421" s="527"/>
      <c r="BI421" s="527"/>
      <c r="BJ421" s="527"/>
      <c r="BK421" s="527"/>
      <c r="BL421" s="527"/>
      <c r="BM421" s="527"/>
      <c r="BN421" s="527"/>
    </row>
    <row r="422" spans="1:66">
      <c r="A422" s="35"/>
      <c r="B422" s="28"/>
      <c r="C422" s="28"/>
      <c r="D422" s="28"/>
      <c r="E422" s="28"/>
      <c r="F422" s="28"/>
      <c r="G422" s="28"/>
      <c r="H422" s="28"/>
      <c r="I422" s="28"/>
      <c r="J422" s="28"/>
      <c r="K422" s="28"/>
      <c r="L422" s="28"/>
      <c r="M422" s="28"/>
      <c r="N422" s="927"/>
      <c r="O422" s="927"/>
      <c r="P422" s="927"/>
      <c r="Q422" s="927"/>
      <c r="R422" s="516"/>
      <c r="S422" s="28"/>
      <c r="T422" s="39"/>
      <c r="U422" s="28"/>
      <c r="V422" s="28"/>
      <c r="W422" s="28"/>
      <c r="X422" s="39"/>
      <c r="Y422" s="39"/>
      <c r="Z422" s="39"/>
      <c r="AA422" s="28"/>
      <c r="AB422" s="28"/>
      <c r="AC422" s="39"/>
      <c r="AD422" s="28"/>
      <c r="AE422" s="28"/>
      <c r="AF422" s="39"/>
      <c r="AG422" s="28"/>
      <c r="AH422" s="28"/>
      <c r="AI422" s="28"/>
      <c r="AJ422" s="28"/>
      <c r="AK422" s="28"/>
      <c r="AL422" s="28"/>
      <c r="AM422" s="28"/>
      <c r="AN422" s="28"/>
      <c r="AO422" s="28"/>
      <c r="AP422" s="28"/>
      <c r="AQ422" s="28"/>
      <c r="AR422" s="39"/>
      <c r="AS422" s="28"/>
      <c r="AT422" s="28"/>
      <c r="AU422" s="28"/>
      <c r="AV422" s="484"/>
      <c r="AW422" s="28"/>
      <c r="AX422" s="28"/>
      <c r="AY422" s="621"/>
      <c r="AZ422" s="28"/>
      <c r="BA422" s="28"/>
      <c r="BB422" s="527"/>
      <c r="BC422" s="527"/>
      <c r="BD422" s="527"/>
      <c r="BE422" s="527"/>
      <c r="BF422" s="527"/>
      <c r="BG422" s="527"/>
      <c r="BH422" s="527"/>
      <c r="BI422" s="527"/>
      <c r="BJ422" s="527"/>
      <c r="BK422" s="527"/>
      <c r="BL422" s="527"/>
      <c r="BM422" s="527"/>
      <c r="BN422" s="527"/>
    </row>
    <row r="423" spans="1:66">
      <c r="A423" s="35"/>
      <c r="B423" s="28"/>
      <c r="C423" s="28"/>
      <c r="D423" s="28"/>
      <c r="E423" s="28"/>
      <c r="F423" s="28"/>
      <c r="G423" s="28"/>
      <c r="H423" s="28"/>
      <c r="I423" s="28"/>
      <c r="J423" s="28"/>
      <c r="K423" s="28"/>
      <c r="L423" s="28"/>
      <c r="M423" s="28"/>
      <c r="N423" s="927"/>
      <c r="O423" s="927"/>
      <c r="P423" s="927"/>
      <c r="Q423" s="927"/>
      <c r="R423" s="516"/>
      <c r="S423" s="28"/>
      <c r="T423" s="39"/>
      <c r="U423" s="28"/>
      <c r="V423" s="28"/>
      <c r="W423" s="28"/>
      <c r="X423" s="39"/>
      <c r="Y423" s="39"/>
      <c r="Z423" s="39"/>
      <c r="AA423" s="28"/>
      <c r="AB423" s="28"/>
      <c r="AC423" s="39"/>
      <c r="AD423" s="28"/>
      <c r="AE423" s="28"/>
      <c r="AF423" s="39"/>
      <c r="AG423" s="28"/>
      <c r="AH423" s="28"/>
      <c r="AI423" s="28"/>
      <c r="AJ423" s="28"/>
      <c r="AK423" s="28"/>
      <c r="AL423" s="28"/>
      <c r="AM423" s="28"/>
      <c r="AN423" s="28"/>
      <c r="AO423" s="28"/>
      <c r="AP423" s="28"/>
      <c r="AQ423" s="28"/>
      <c r="AR423" s="39"/>
      <c r="AS423" s="28"/>
      <c r="AT423" s="28"/>
      <c r="AU423" s="28"/>
      <c r="AV423" s="484"/>
      <c r="AW423" s="28"/>
      <c r="AX423" s="28"/>
      <c r="AY423" s="621"/>
      <c r="AZ423" s="28"/>
      <c r="BA423" s="28"/>
      <c r="BB423" s="527"/>
      <c r="BC423" s="527"/>
      <c r="BD423" s="527"/>
      <c r="BE423" s="527"/>
      <c r="BF423" s="527"/>
      <c r="BG423" s="527"/>
      <c r="BH423" s="527"/>
      <c r="BI423" s="527"/>
      <c r="BJ423" s="527"/>
      <c r="BK423" s="527"/>
      <c r="BL423" s="527"/>
      <c r="BM423" s="527"/>
      <c r="BN423" s="527"/>
    </row>
    <row r="424" spans="1:66">
      <c r="A424" s="35"/>
      <c r="B424" s="28"/>
      <c r="C424" s="28"/>
      <c r="D424" s="28"/>
      <c r="E424" s="28"/>
      <c r="F424" s="28"/>
      <c r="G424" s="28"/>
      <c r="H424" s="28"/>
      <c r="I424" s="28"/>
      <c r="J424" s="28"/>
      <c r="K424" s="28"/>
      <c r="L424" s="28"/>
      <c r="M424" s="28"/>
      <c r="N424" s="927"/>
      <c r="O424" s="927"/>
      <c r="P424" s="927"/>
      <c r="Q424" s="927"/>
      <c r="R424" s="516"/>
      <c r="S424" s="28"/>
      <c r="T424" s="39"/>
      <c r="U424" s="28"/>
      <c r="V424" s="28"/>
      <c r="W424" s="28"/>
      <c r="X424" s="39"/>
      <c r="Y424" s="39"/>
      <c r="Z424" s="39"/>
      <c r="AA424" s="28"/>
      <c r="AB424" s="28"/>
      <c r="AC424" s="39"/>
      <c r="AD424" s="28"/>
      <c r="AE424" s="28"/>
      <c r="AF424" s="39"/>
      <c r="AG424" s="28"/>
      <c r="AH424" s="28"/>
      <c r="AI424" s="28"/>
      <c r="AJ424" s="28"/>
      <c r="AK424" s="28"/>
      <c r="AL424" s="28"/>
      <c r="AM424" s="28"/>
      <c r="AN424" s="28"/>
      <c r="AO424" s="28"/>
      <c r="AP424" s="28"/>
      <c r="AQ424" s="28"/>
      <c r="AR424" s="39"/>
      <c r="AS424" s="28"/>
      <c r="AT424" s="28"/>
      <c r="AU424" s="28"/>
      <c r="AV424" s="484"/>
      <c r="AW424" s="28"/>
      <c r="AX424" s="28"/>
      <c r="AY424" s="621"/>
      <c r="AZ424" s="28"/>
      <c r="BA424" s="28"/>
      <c r="BB424" s="527"/>
      <c r="BC424" s="527"/>
      <c r="BD424" s="527"/>
      <c r="BE424" s="527"/>
      <c r="BF424" s="527"/>
      <c r="BG424" s="527"/>
      <c r="BH424" s="527"/>
      <c r="BI424" s="527"/>
      <c r="BJ424" s="527"/>
      <c r="BK424" s="527"/>
      <c r="BL424" s="527"/>
      <c r="BM424" s="527"/>
      <c r="BN424" s="527"/>
    </row>
    <row r="425" spans="1:66">
      <c r="A425" s="35"/>
      <c r="B425" s="28"/>
      <c r="C425" s="28"/>
      <c r="D425" s="28"/>
      <c r="E425" s="28"/>
      <c r="F425" s="28"/>
      <c r="G425" s="28"/>
      <c r="H425" s="28"/>
      <c r="I425" s="28"/>
      <c r="J425" s="28"/>
      <c r="K425" s="28"/>
      <c r="L425" s="28"/>
      <c r="M425" s="28"/>
      <c r="N425" s="927"/>
      <c r="O425" s="927"/>
      <c r="P425" s="927"/>
      <c r="Q425" s="927"/>
      <c r="R425" s="516"/>
      <c r="S425" s="28"/>
      <c r="T425" s="39"/>
      <c r="U425" s="28"/>
      <c r="V425" s="28"/>
      <c r="W425" s="28"/>
      <c r="X425" s="39"/>
      <c r="Y425" s="39"/>
      <c r="Z425" s="39"/>
      <c r="AA425" s="28"/>
      <c r="AB425" s="28"/>
      <c r="AC425" s="39"/>
      <c r="AD425" s="28"/>
      <c r="AE425" s="28"/>
      <c r="AF425" s="39"/>
      <c r="AG425" s="28"/>
      <c r="AH425" s="28"/>
      <c r="AI425" s="28"/>
      <c r="AJ425" s="28"/>
      <c r="AK425" s="28"/>
      <c r="AL425" s="28"/>
      <c r="AM425" s="28"/>
      <c r="AN425" s="28"/>
      <c r="AO425" s="28"/>
      <c r="AP425" s="28"/>
      <c r="AQ425" s="28"/>
      <c r="AR425" s="39"/>
      <c r="AS425" s="28"/>
      <c r="AT425" s="28"/>
      <c r="AU425" s="28"/>
      <c r="AV425" s="484"/>
      <c r="AW425" s="28"/>
      <c r="AX425" s="28"/>
      <c r="AY425" s="621"/>
      <c r="AZ425" s="28"/>
      <c r="BA425" s="28"/>
      <c r="BB425" s="527"/>
      <c r="BC425" s="527"/>
      <c r="BD425" s="527"/>
      <c r="BE425" s="527"/>
      <c r="BF425" s="527"/>
      <c r="BG425" s="527"/>
      <c r="BH425" s="527"/>
      <c r="BI425" s="527"/>
      <c r="BJ425" s="527"/>
      <c r="BK425" s="527"/>
      <c r="BL425" s="527"/>
      <c r="BM425" s="527"/>
      <c r="BN425" s="527"/>
    </row>
    <row r="426" spans="1:66">
      <c r="A426" s="35"/>
      <c r="B426" s="28"/>
      <c r="C426" s="28"/>
      <c r="D426" s="28"/>
      <c r="E426" s="28"/>
      <c r="F426" s="28"/>
      <c r="G426" s="28"/>
      <c r="H426" s="28"/>
      <c r="I426" s="28"/>
      <c r="J426" s="28"/>
      <c r="K426" s="28"/>
      <c r="L426" s="28"/>
      <c r="M426" s="28"/>
      <c r="N426" s="927"/>
      <c r="O426" s="927"/>
      <c r="P426" s="927"/>
      <c r="Q426" s="927"/>
      <c r="R426" s="516"/>
      <c r="S426" s="28"/>
      <c r="T426" s="39"/>
      <c r="U426" s="28"/>
      <c r="V426" s="28"/>
      <c r="W426" s="28"/>
      <c r="X426" s="39"/>
      <c r="Y426" s="39"/>
      <c r="Z426" s="39"/>
      <c r="AA426" s="28"/>
      <c r="AB426" s="28"/>
      <c r="AC426" s="39"/>
      <c r="AD426" s="28"/>
      <c r="AE426" s="28"/>
      <c r="AF426" s="39"/>
      <c r="AG426" s="28"/>
      <c r="AH426" s="28"/>
      <c r="AI426" s="28"/>
      <c r="AJ426" s="28"/>
      <c r="AK426" s="28"/>
      <c r="AL426" s="28"/>
      <c r="AM426" s="28"/>
      <c r="AN426" s="28"/>
      <c r="AO426" s="28"/>
      <c r="AP426" s="28"/>
      <c r="AQ426" s="28"/>
      <c r="AR426" s="39"/>
      <c r="AS426" s="28"/>
      <c r="AT426" s="28"/>
      <c r="AU426" s="28"/>
      <c r="AV426" s="484"/>
      <c r="AW426" s="28"/>
      <c r="AX426" s="28"/>
      <c r="AY426" s="621"/>
      <c r="AZ426" s="28"/>
      <c r="BA426" s="28"/>
      <c r="BB426" s="527"/>
      <c r="BC426" s="527"/>
      <c r="BD426" s="527"/>
      <c r="BE426" s="527"/>
      <c r="BF426" s="527"/>
      <c r="BG426" s="527"/>
      <c r="BH426" s="527"/>
      <c r="BI426" s="527"/>
      <c r="BJ426" s="527"/>
      <c r="BK426" s="527"/>
      <c r="BL426" s="527"/>
      <c r="BM426" s="527"/>
      <c r="BN426" s="527"/>
    </row>
    <row r="427" spans="1:66">
      <c r="A427" s="35"/>
      <c r="B427" s="28"/>
      <c r="C427" s="28"/>
      <c r="D427" s="28"/>
      <c r="E427" s="28"/>
      <c r="F427" s="28"/>
      <c r="G427" s="28"/>
      <c r="H427" s="28"/>
      <c r="I427" s="28"/>
      <c r="J427" s="28"/>
      <c r="K427" s="28"/>
      <c r="L427" s="28"/>
      <c r="M427" s="28"/>
      <c r="N427" s="927"/>
      <c r="O427" s="927"/>
      <c r="P427" s="927"/>
      <c r="Q427" s="927"/>
      <c r="R427" s="516"/>
      <c r="S427" s="28"/>
      <c r="T427" s="39"/>
      <c r="U427" s="28"/>
      <c r="V427" s="28"/>
      <c r="W427" s="28"/>
      <c r="X427" s="39"/>
      <c r="Y427" s="39"/>
      <c r="Z427" s="39"/>
      <c r="AA427" s="28"/>
      <c r="AB427" s="28"/>
      <c r="AC427" s="39"/>
      <c r="AD427" s="28"/>
      <c r="AE427" s="28"/>
      <c r="AF427" s="39"/>
      <c r="AG427" s="28"/>
      <c r="AH427" s="28"/>
      <c r="AI427" s="28"/>
      <c r="AJ427" s="28"/>
      <c r="AK427" s="28"/>
      <c r="AL427" s="28"/>
      <c r="AM427" s="28"/>
      <c r="AN427" s="28"/>
      <c r="AO427" s="28"/>
      <c r="AP427" s="28"/>
      <c r="AQ427" s="28"/>
      <c r="AR427" s="39"/>
      <c r="AS427" s="28"/>
      <c r="AT427" s="28"/>
      <c r="AU427" s="28"/>
      <c r="AV427" s="484"/>
      <c r="AW427" s="28"/>
      <c r="AX427" s="28"/>
      <c r="AY427" s="621"/>
      <c r="AZ427" s="28"/>
      <c r="BA427" s="28"/>
      <c r="BB427" s="527"/>
      <c r="BC427" s="527"/>
      <c r="BD427" s="527"/>
      <c r="BE427" s="527"/>
      <c r="BF427" s="527"/>
      <c r="BG427" s="527"/>
      <c r="BH427" s="527"/>
      <c r="BI427" s="527"/>
      <c r="BJ427" s="527"/>
      <c r="BK427" s="527"/>
      <c r="BL427" s="527"/>
      <c r="BM427" s="527"/>
      <c r="BN427" s="527"/>
    </row>
    <row r="428" spans="1:66">
      <c r="A428" s="35"/>
      <c r="B428" s="28"/>
      <c r="C428" s="28"/>
      <c r="D428" s="28"/>
      <c r="E428" s="28"/>
      <c r="F428" s="28"/>
      <c r="G428" s="28"/>
      <c r="H428" s="28"/>
      <c r="I428" s="28"/>
      <c r="J428" s="28"/>
      <c r="K428" s="28"/>
      <c r="L428" s="28"/>
      <c r="M428" s="28"/>
      <c r="N428" s="927"/>
      <c r="O428" s="927"/>
      <c r="P428" s="927"/>
      <c r="Q428" s="927"/>
      <c r="R428" s="516"/>
      <c r="S428" s="28"/>
      <c r="T428" s="39"/>
      <c r="U428" s="28"/>
      <c r="V428" s="28"/>
      <c r="W428" s="28"/>
      <c r="X428" s="39"/>
      <c r="Y428" s="39"/>
      <c r="Z428" s="39"/>
      <c r="AA428" s="28"/>
      <c r="AB428" s="28"/>
      <c r="AC428" s="39"/>
      <c r="AD428" s="28"/>
      <c r="AE428" s="28"/>
      <c r="AF428" s="39"/>
      <c r="AG428" s="28"/>
      <c r="AH428" s="28"/>
      <c r="AI428" s="28"/>
      <c r="AJ428" s="28"/>
      <c r="AK428" s="28"/>
      <c r="AL428" s="28"/>
      <c r="AM428" s="28"/>
      <c r="AN428" s="28"/>
      <c r="AO428" s="28"/>
      <c r="AP428" s="28"/>
      <c r="AQ428" s="28"/>
      <c r="AR428" s="39"/>
      <c r="AS428" s="28"/>
      <c r="AT428" s="28"/>
      <c r="AU428" s="28"/>
      <c r="AV428" s="484"/>
      <c r="AW428" s="28"/>
      <c r="AX428" s="28"/>
      <c r="AY428" s="621"/>
      <c r="AZ428" s="28"/>
      <c r="BA428" s="28"/>
      <c r="BB428" s="527"/>
      <c r="BC428" s="527"/>
      <c r="BD428" s="527"/>
      <c r="BE428" s="527"/>
      <c r="BF428" s="527"/>
      <c r="BG428" s="527"/>
      <c r="BH428" s="527"/>
      <c r="BI428" s="527"/>
      <c r="BJ428" s="527"/>
      <c r="BK428" s="527"/>
      <c r="BL428" s="527"/>
      <c r="BM428" s="527"/>
      <c r="BN428" s="527"/>
    </row>
    <row r="429" spans="1:66">
      <c r="A429" s="35"/>
      <c r="B429" s="28"/>
      <c r="C429" s="28"/>
      <c r="D429" s="28"/>
      <c r="E429" s="28"/>
      <c r="F429" s="28"/>
      <c r="G429" s="28"/>
      <c r="H429" s="28"/>
      <c r="I429" s="28"/>
      <c r="J429" s="28"/>
      <c r="K429" s="28"/>
      <c r="L429" s="28"/>
      <c r="M429" s="28"/>
      <c r="N429" s="927"/>
      <c r="O429" s="927"/>
      <c r="P429" s="927"/>
      <c r="Q429" s="927"/>
      <c r="R429" s="516"/>
      <c r="S429" s="28"/>
      <c r="T429" s="39"/>
      <c r="U429" s="28"/>
      <c r="V429" s="28"/>
      <c r="W429" s="28"/>
      <c r="X429" s="39"/>
      <c r="Y429" s="39"/>
      <c r="Z429" s="39"/>
      <c r="AA429" s="28"/>
      <c r="AB429" s="28"/>
      <c r="AC429" s="39"/>
      <c r="AD429" s="28"/>
      <c r="AE429" s="28"/>
      <c r="AF429" s="39"/>
      <c r="AG429" s="28"/>
      <c r="AH429" s="28"/>
      <c r="AI429" s="28"/>
      <c r="AJ429" s="28"/>
      <c r="AK429" s="28"/>
      <c r="AL429" s="28"/>
      <c r="AM429" s="28"/>
      <c r="AN429" s="28"/>
      <c r="AO429" s="28"/>
      <c r="AP429" s="28"/>
      <c r="AQ429" s="28"/>
      <c r="AR429" s="39"/>
      <c r="AS429" s="28"/>
      <c r="AT429" s="28"/>
      <c r="AU429" s="28"/>
      <c r="AV429" s="484"/>
      <c r="AW429" s="28"/>
      <c r="AX429" s="28"/>
      <c r="AY429" s="621"/>
      <c r="AZ429" s="28"/>
      <c r="BA429" s="28"/>
      <c r="BB429" s="527"/>
      <c r="BC429" s="527"/>
      <c r="BD429" s="527"/>
      <c r="BE429" s="527"/>
      <c r="BF429" s="527"/>
      <c r="BG429" s="527"/>
      <c r="BH429" s="527"/>
      <c r="BI429" s="527"/>
      <c r="BJ429" s="527"/>
      <c r="BK429" s="527"/>
      <c r="BL429" s="527"/>
      <c r="BM429" s="527"/>
      <c r="BN429" s="527"/>
    </row>
    <row r="430" spans="1:66">
      <c r="A430" s="35"/>
      <c r="B430" s="28"/>
      <c r="C430" s="28"/>
      <c r="D430" s="28"/>
      <c r="E430" s="28"/>
      <c r="F430" s="28"/>
      <c r="G430" s="28"/>
      <c r="H430" s="28"/>
      <c r="I430" s="28"/>
      <c r="J430" s="28"/>
      <c r="K430" s="28"/>
      <c r="L430" s="28"/>
      <c r="M430" s="28"/>
      <c r="N430" s="927"/>
      <c r="O430" s="927"/>
      <c r="P430" s="927"/>
      <c r="Q430" s="927"/>
      <c r="R430" s="516"/>
      <c r="S430" s="28"/>
      <c r="T430" s="39"/>
      <c r="U430" s="28"/>
      <c r="V430" s="28"/>
      <c r="W430" s="28"/>
      <c r="X430" s="39"/>
      <c r="Y430" s="39"/>
      <c r="Z430" s="39"/>
      <c r="AA430" s="28"/>
      <c r="AB430" s="28"/>
      <c r="AC430" s="39"/>
      <c r="AD430" s="28"/>
      <c r="AE430" s="28"/>
      <c r="AF430" s="39"/>
      <c r="AG430" s="28"/>
      <c r="AH430" s="28"/>
      <c r="AI430" s="28"/>
      <c r="AJ430" s="28"/>
      <c r="AK430" s="28"/>
      <c r="AL430" s="28"/>
      <c r="AM430" s="28"/>
      <c r="AN430" s="28"/>
      <c r="AO430" s="28"/>
      <c r="AP430" s="28"/>
      <c r="AQ430" s="28"/>
      <c r="AR430" s="39"/>
      <c r="AS430" s="28"/>
      <c r="AT430" s="28"/>
      <c r="AU430" s="28"/>
      <c r="AV430" s="484"/>
      <c r="AW430" s="28"/>
      <c r="AX430" s="28"/>
      <c r="AY430" s="621"/>
      <c r="AZ430" s="28"/>
      <c r="BA430" s="28"/>
      <c r="BB430" s="527"/>
      <c r="BC430" s="527"/>
      <c r="BD430" s="527"/>
      <c r="BE430" s="527"/>
      <c r="BF430" s="527"/>
      <c r="BG430" s="527"/>
      <c r="BH430" s="527"/>
      <c r="BI430" s="527"/>
      <c r="BJ430" s="527"/>
      <c r="BK430" s="527"/>
      <c r="BL430" s="527"/>
      <c r="BM430" s="527"/>
      <c r="BN430" s="527"/>
    </row>
    <row r="431" spans="1:66">
      <c r="A431" s="35"/>
      <c r="B431" s="28"/>
      <c r="C431" s="28"/>
      <c r="D431" s="28"/>
      <c r="E431" s="28"/>
      <c r="F431" s="28"/>
      <c r="G431" s="28"/>
      <c r="H431" s="28"/>
      <c r="I431" s="28"/>
      <c r="J431" s="28"/>
      <c r="K431" s="28"/>
      <c r="L431" s="28"/>
      <c r="M431" s="28"/>
      <c r="N431" s="927"/>
      <c r="O431" s="927"/>
      <c r="P431" s="927"/>
      <c r="Q431" s="927"/>
      <c r="R431" s="516"/>
      <c r="S431" s="28"/>
      <c r="T431" s="39"/>
      <c r="U431" s="28"/>
      <c r="V431" s="28"/>
      <c r="W431" s="28"/>
      <c r="X431" s="39"/>
      <c r="Y431" s="39"/>
      <c r="Z431" s="39"/>
      <c r="AA431" s="28"/>
      <c r="AB431" s="28"/>
      <c r="AC431" s="39"/>
      <c r="AD431" s="28"/>
      <c r="AE431" s="28"/>
      <c r="AF431" s="39"/>
      <c r="AG431" s="28"/>
      <c r="AH431" s="28"/>
      <c r="AI431" s="28"/>
      <c r="AJ431" s="28"/>
      <c r="AK431" s="28"/>
      <c r="AL431" s="28"/>
      <c r="AM431" s="28"/>
      <c r="AN431" s="28"/>
      <c r="AO431" s="28"/>
      <c r="AP431" s="28"/>
      <c r="AQ431" s="28"/>
      <c r="AR431" s="39"/>
      <c r="AS431" s="28"/>
      <c r="AT431" s="28"/>
      <c r="AU431" s="28"/>
      <c r="AV431" s="484"/>
      <c r="AW431" s="28"/>
      <c r="AX431" s="28"/>
      <c r="AY431" s="621"/>
      <c r="AZ431" s="28"/>
      <c r="BA431" s="28"/>
      <c r="BB431" s="527"/>
      <c r="BC431" s="527"/>
      <c r="BD431" s="527"/>
      <c r="BE431" s="527"/>
      <c r="BF431" s="527"/>
      <c r="BG431" s="527"/>
      <c r="BH431" s="527"/>
      <c r="BI431" s="527"/>
      <c r="BJ431" s="527"/>
      <c r="BK431" s="527"/>
      <c r="BL431" s="527"/>
      <c r="BM431" s="527"/>
      <c r="BN431" s="527"/>
    </row>
    <row r="432" spans="1:66">
      <c r="A432" s="35"/>
      <c r="B432" s="28"/>
      <c r="C432" s="28"/>
      <c r="D432" s="28"/>
      <c r="E432" s="28"/>
      <c r="F432" s="28"/>
      <c r="G432" s="28"/>
      <c r="H432" s="28"/>
      <c r="I432" s="28"/>
      <c r="J432" s="28"/>
      <c r="K432" s="28"/>
      <c r="L432" s="28"/>
      <c r="M432" s="28"/>
      <c r="N432" s="927"/>
      <c r="O432" s="927"/>
      <c r="P432" s="927"/>
      <c r="Q432" s="927"/>
      <c r="R432" s="516"/>
      <c r="S432" s="28"/>
      <c r="T432" s="39"/>
      <c r="U432" s="28"/>
      <c r="V432" s="28"/>
      <c r="W432" s="28"/>
      <c r="X432" s="39"/>
      <c r="Y432" s="39"/>
      <c r="Z432" s="39"/>
      <c r="AA432" s="28"/>
      <c r="AB432" s="28"/>
      <c r="AC432" s="39"/>
      <c r="AD432" s="28"/>
      <c r="AE432" s="28"/>
      <c r="AF432" s="39"/>
      <c r="AG432" s="28"/>
      <c r="AH432" s="28"/>
      <c r="AI432" s="28"/>
      <c r="AJ432" s="28"/>
      <c r="AK432" s="28"/>
      <c r="AL432" s="28"/>
      <c r="AM432" s="28"/>
      <c r="AN432" s="28"/>
      <c r="AO432" s="28"/>
      <c r="AP432" s="28"/>
      <c r="AQ432" s="28"/>
      <c r="AR432" s="39"/>
      <c r="AS432" s="28"/>
      <c r="AT432" s="28"/>
      <c r="AU432" s="28"/>
      <c r="AV432" s="484"/>
      <c r="AW432" s="28"/>
      <c r="AX432" s="28"/>
      <c r="AY432" s="621"/>
      <c r="AZ432" s="28"/>
      <c r="BA432" s="28"/>
      <c r="BB432" s="527"/>
      <c r="BC432" s="527"/>
      <c r="BD432" s="527"/>
      <c r="BE432" s="527"/>
      <c r="BF432" s="527"/>
      <c r="BG432" s="527"/>
      <c r="BH432" s="527"/>
      <c r="BI432" s="527"/>
      <c r="BJ432" s="527"/>
      <c r="BK432" s="527"/>
      <c r="BL432" s="527"/>
      <c r="BM432" s="527"/>
      <c r="BN432" s="527"/>
    </row>
    <row r="433" spans="1:66">
      <c r="A433" s="35"/>
      <c r="B433" s="28"/>
      <c r="C433" s="28"/>
      <c r="D433" s="28"/>
      <c r="E433" s="28"/>
      <c r="F433" s="28"/>
      <c r="G433" s="28"/>
      <c r="H433" s="28"/>
      <c r="I433" s="28"/>
      <c r="J433" s="28"/>
      <c r="K433" s="28"/>
      <c r="L433" s="28"/>
      <c r="M433" s="28"/>
      <c r="N433" s="927"/>
      <c r="O433" s="927"/>
      <c r="P433" s="927"/>
      <c r="Q433" s="927"/>
      <c r="R433" s="516"/>
      <c r="S433" s="28"/>
      <c r="T433" s="39"/>
      <c r="U433" s="28"/>
      <c r="V433" s="28"/>
      <c r="W433" s="28"/>
      <c r="X433" s="39"/>
      <c r="Y433" s="39"/>
      <c r="Z433" s="39"/>
      <c r="AA433" s="28"/>
      <c r="AB433" s="28"/>
      <c r="AC433" s="39"/>
      <c r="AD433" s="28"/>
      <c r="AE433" s="28"/>
      <c r="AF433" s="39"/>
      <c r="AG433" s="28"/>
      <c r="AH433" s="28"/>
      <c r="AI433" s="28"/>
      <c r="AJ433" s="28"/>
      <c r="AK433" s="28"/>
      <c r="AL433" s="28"/>
      <c r="AM433" s="28"/>
      <c r="AN433" s="28"/>
      <c r="AO433" s="28"/>
      <c r="AP433" s="28"/>
      <c r="AQ433" s="28"/>
      <c r="AR433" s="39"/>
      <c r="AS433" s="28"/>
      <c r="AT433" s="28"/>
      <c r="AU433" s="28"/>
      <c r="AV433" s="484"/>
      <c r="AW433" s="28"/>
      <c r="AX433" s="28"/>
      <c r="AY433" s="621"/>
      <c r="AZ433" s="28"/>
      <c r="BA433" s="28"/>
      <c r="BB433" s="527"/>
      <c r="BC433" s="527"/>
      <c r="BD433" s="527"/>
      <c r="BE433" s="527"/>
      <c r="BF433" s="527"/>
      <c r="BG433" s="527"/>
      <c r="BH433" s="527"/>
      <c r="BI433" s="527"/>
      <c r="BJ433" s="527"/>
      <c r="BK433" s="527"/>
      <c r="BL433" s="527"/>
      <c r="BM433" s="527"/>
      <c r="BN433" s="527"/>
    </row>
    <row r="434" spans="1:66">
      <c r="A434" s="35"/>
      <c r="B434" s="28"/>
      <c r="C434" s="28"/>
      <c r="D434" s="28"/>
      <c r="E434" s="28"/>
      <c r="F434" s="28"/>
      <c r="G434" s="28"/>
      <c r="H434" s="28"/>
      <c r="I434" s="28"/>
      <c r="J434" s="28"/>
      <c r="K434" s="28"/>
      <c r="L434" s="28"/>
      <c r="M434" s="28"/>
      <c r="N434" s="927"/>
      <c r="O434" s="927"/>
      <c r="P434" s="927"/>
      <c r="Q434" s="927"/>
      <c r="R434" s="516"/>
      <c r="S434" s="28"/>
      <c r="T434" s="39"/>
      <c r="U434" s="28"/>
      <c r="V434" s="28"/>
      <c r="W434" s="28"/>
      <c r="X434" s="39"/>
      <c r="Y434" s="39"/>
      <c r="Z434" s="39"/>
      <c r="AA434" s="28"/>
      <c r="AB434" s="28"/>
      <c r="AC434" s="39"/>
      <c r="AD434" s="28"/>
      <c r="AE434" s="28"/>
      <c r="AF434" s="39"/>
      <c r="AG434" s="28"/>
      <c r="AH434" s="28"/>
      <c r="AI434" s="28"/>
      <c r="AJ434" s="28"/>
      <c r="AK434" s="28"/>
      <c r="AL434" s="28"/>
      <c r="AM434" s="28"/>
      <c r="AN434" s="28"/>
      <c r="AO434" s="28"/>
      <c r="AP434" s="28"/>
      <c r="AQ434" s="28"/>
      <c r="AR434" s="39"/>
      <c r="AS434" s="28"/>
      <c r="AT434" s="28"/>
      <c r="AU434" s="28"/>
      <c r="AV434" s="484"/>
      <c r="AW434" s="28"/>
      <c r="AX434" s="28"/>
      <c r="AY434" s="621"/>
      <c r="AZ434" s="28"/>
      <c r="BA434" s="28"/>
      <c r="BB434" s="527"/>
      <c r="BC434" s="527"/>
      <c r="BD434" s="527"/>
      <c r="BE434" s="527"/>
      <c r="BF434" s="527"/>
      <c r="BG434" s="527"/>
      <c r="BH434" s="527"/>
      <c r="BI434" s="527"/>
      <c r="BJ434" s="527"/>
      <c r="BK434" s="527"/>
      <c r="BL434" s="527"/>
      <c r="BM434" s="527"/>
      <c r="BN434" s="527"/>
    </row>
    <row r="435" spans="1:66">
      <c r="A435" s="35"/>
      <c r="B435" s="28"/>
      <c r="C435" s="28"/>
      <c r="D435" s="28"/>
      <c r="E435" s="28"/>
      <c r="F435" s="28"/>
      <c r="G435" s="28"/>
      <c r="H435" s="28"/>
      <c r="I435" s="28"/>
      <c r="J435" s="28"/>
      <c r="K435" s="28"/>
      <c r="L435" s="28"/>
      <c r="M435" s="28"/>
      <c r="N435" s="927"/>
      <c r="O435" s="927"/>
      <c r="P435" s="927"/>
      <c r="Q435" s="927"/>
      <c r="R435" s="516"/>
      <c r="S435" s="28"/>
      <c r="T435" s="39"/>
      <c r="U435" s="28"/>
      <c r="V435" s="28"/>
      <c r="W435" s="28"/>
      <c r="X435" s="39"/>
      <c r="Y435" s="39"/>
      <c r="Z435" s="39"/>
      <c r="AA435" s="28"/>
      <c r="AB435" s="28"/>
      <c r="AC435" s="39"/>
      <c r="AD435" s="28"/>
      <c r="AE435" s="28"/>
      <c r="AF435" s="39"/>
      <c r="AG435" s="28"/>
      <c r="AH435" s="28"/>
      <c r="AI435" s="28"/>
      <c r="AJ435" s="28"/>
      <c r="AK435" s="28"/>
      <c r="AL435" s="28"/>
      <c r="AM435" s="28"/>
      <c r="AN435" s="28"/>
      <c r="AO435" s="28"/>
      <c r="AP435" s="28"/>
      <c r="AQ435" s="28"/>
      <c r="AR435" s="39"/>
      <c r="AS435" s="28"/>
      <c r="AT435" s="28"/>
      <c r="AU435" s="28"/>
      <c r="AV435" s="484"/>
      <c r="AW435" s="28"/>
      <c r="AX435" s="28"/>
      <c r="AY435" s="621"/>
      <c r="AZ435" s="28"/>
      <c r="BA435" s="28"/>
      <c r="BB435" s="527"/>
      <c r="BC435" s="527"/>
      <c r="BD435" s="527"/>
      <c r="BE435" s="527"/>
      <c r="BF435" s="527"/>
      <c r="BG435" s="527"/>
      <c r="BH435" s="527"/>
      <c r="BI435" s="527"/>
      <c r="BJ435" s="527"/>
      <c r="BK435" s="527"/>
      <c r="BL435" s="527"/>
      <c r="BM435" s="527"/>
      <c r="BN435" s="527"/>
    </row>
    <row r="436" spans="1:66">
      <c r="A436" s="35"/>
      <c r="B436" s="28"/>
      <c r="C436" s="28"/>
      <c r="D436" s="28"/>
      <c r="E436" s="28"/>
      <c r="F436" s="28"/>
      <c r="G436" s="28"/>
      <c r="H436" s="28"/>
      <c r="I436" s="28"/>
      <c r="J436" s="28"/>
      <c r="K436" s="28"/>
      <c r="L436" s="28"/>
      <c r="M436" s="28"/>
      <c r="N436" s="927"/>
      <c r="O436" s="927"/>
      <c r="P436" s="927"/>
      <c r="Q436" s="927"/>
      <c r="R436" s="516"/>
      <c r="S436" s="28"/>
      <c r="T436" s="39"/>
      <c r="U436" s="28"/>
      <c r="V436" s="28"/>
      <c r="W436" s="28"/>
      <c r="X436" s="39"/>
      <c r="Y436" s="39"/>
      <c r="Z436" s="39"/>
      <c r="AA436" s="28"/>
      <c r="AB436" s="28"/>
      <c r="AC436" s="39"/>
      <c r="AD436" s="28"/>
      <c r="AE436" s="28"/>
      <c r="AF436" s="39"/>
      <c r="AG436" s="28"/>
      <c r="AH436" s="28"/>
      <c r="AI436" s="28"/>
      <c r="AJ436" s="28"/>
      <c r="AK436" s="28"/>
      <c r="AL436" s="28"/>
      <c r="AM436" s="28"/>
      <c r="AN436" s="28"/>
      <c r="AO436" s="28"/>
      <c r="AP436" s="28"/>
      <c r="AQ436" s="28"/>
      <c r="AR436" s="39"/>
      <c r="AS436" s="28"/>
      <c r="AT436" s="28"/>
      <c r="AU436" s="28"/>
      <c r="AV436" s="484"/>
      <c r="AW436" s="28"/>
      <c r="AX436" s="28"/>
      <c r="AY436" s="621"/>
      <c r="AZ436" s="28"/>
      <c r="BA436" s="28"/>
      <c r="BB436" s="527"/>
      <c r="BC436" s="527"/>
      <c r="BD436" s="527"/>
      <c r="BE436" s="527"/>
      <c r="BF436" s="527"/>
      <c r="BG436" s="527"/>
      <c r="BH436" s="527"/>
      <c r="BI436" s="527"/>
      <c r="BJ436" s="527"/>
      <c r="BK436" s="527"/>
      <c r="BL436" s="527"/>
      <c r="BM436" s="527"/>
      <c r="BN436" s="527"/>
    </row>
    <row r="437" spans="1:66">
      <c r="A437" s="35"/>
      <c r="B437" s="28"/>
      <c r="C437" s="28"/>
      <c r="D437" s="28"/>
      <c r="E437" s="28"/>
      <c r="F437" s="28"/>
      <c r="G437" s="28"/>
      <c r="H437" s="28"/>
      <c r="I437" s="28"/>
      <c r="J437" s="28"/>
      <c r="K437" s="28"/>
      <c r="L437" s="28"/>
      <c r="M437" s="28"/>
      <c r="N437" s="927"/>
      <c r="O437" s="927"/>
      <c r="P437" s="927"/>
      <c r="Q437" s="927"/>
      <c r="R437" s="516"/>
      <c r="S437" s="28"/>
      <c r="T437" s="39"/>
      <c r="U437" s="28"/>
      <c r="V437" s="28"/>
      <c r="W437" s="28"/>
      <c r="X437" s="39"/>
      <c r="Y437" s="39"/>
      <c r="Z437" s="39"/>
      <c r="AA437" s="28"/>
      <c r="AB437" s="28"/>
      <c r="AC437" s="39"/>
      <c r="AD437" s="28"/>
      <c r="AE437" s="28"/>
      <c r="AF437" s="39"/>
      <c r="AG437" s="28"/>
      <c r="AH437" s="28"/>
      <c r="AI437" s="28"/>
      <c r="AJ437" s="28"/>
      <c r="AK437" s="28"/>
      <c r="AL437" s="28"/>
      <c r="AM437" s="28"/>
      <c r="AN437" s="28"/>
      <c r="AO437" s="28"/>
      <c r="AP437" s="28"/>
      <c r="AQ437" s="28"/>
      <c r="AR437" s="39"/>
      <c r="AS437" s="28"/>
      <c r="AT437" s="28"/>
      <c r="AU437" s="28"/>
      <c r="AV437" s="484"/>
      <c r="AW437" s="28"/>
      <c r="AX437" s="28"/>
      <c r="AY437" s="621"/>
      <c r="AZ437" s="28"/>
      <c r="BA437" s="28"/>
      <c r="BB437" s="527"/>
      <c r="BC437" s="527"/>
      <c r="BD437" s="527"/>
      <c r="BE437" s="527"/>
      <c r="BF437" s="527"/>
      <c r="BG437" s="527"/>
      <c r="BH437" s="527"/>
      <c r="BI437" s="527"/>
      <c r="BJ437" s="527"/>
      <c r="BK437" s="527"/>
      <c r="BL437" s="527"/>
      <c r="BM437" s="527"/>
      <c r="BN437" s="527"/>
    </row>
    <row r="438" spans="1:66">
      <c r="A438" s="35"/>
      <c r="B438" s="28"/>
      <c r="C438" s="28"/>
      <c r="D438" s="28"/>
      <c r="E438" s="28"/>
      <c r="F438" s="28"/>
      <c r="G438" s="28"/>
      <c r="H438" s="28"/>
      <c r="I438" s="28"/>
      <c r="J438" s="28"/>
      <c r="K438" s="28"/>
      <c r="L438" s="28"/>
      <c r="M438" s="28"/>
      <c r="N438" s="927"/>
      <c r="O438" s="927"/>
      <c r="P438" s="927"/>
      <c r="Q438" s="927"/>
      <c r="R438" s="516"/>
      <c r="S438" s="28"/>
      <c r="T438" s="39"/>
      <c r="U438" s="28"/>
      <c r="V438" s="28"/>
      <c r="W438" s="28"/>
      <c r="X438" s="39"/>
      <c r="Y438" s="39"/>
      <c r="Z438" s="39"/>
      <c r="AA438" s="28"/>
      <c r="AB438" s="28"/>
      <c r="AC438" s="39"/>
      <c r="AD438" s="28"/>
      <c r="AE438" s="28"/>
      <c r="AF438" s="39"/>
      <c r="AG438" s="28"/>
      <c r="AH438" s="28"/>
      <c r="AI438" s="28"/>
      <c r="AJ438" s="28"/>
      <c r="AK438" s="28"/>
      <c r="AL438" s="28"/>
      <c r="AM438" s="28"/>
      <c r="AN438" s="28"/>
      <c r="AO438" s="28"/>
      <c r="AP438" s="28"/>
      <c r="AQ438" s="28"/>
      <c r="AR438" s="39"/>
      <c r="AS438" s="28"/>
      <c r="AT438" s="28"/>
      <c r="AU438" s="28"/>
      <c r="AV438" s="484"/>
      <c r="AW438" s="28"/>
      <c r="AX438" s="28"/>
      <c r="AY438" s="621"/>
      <c r="AZ438" s="28"/>
      <c r="BA438" s="28"/>
      <c r="BB438" s="527"/>
      <c r="BC438" s="527"/>
      <c r="BD438" s="527"/>
      <c r="BE438" s="527"/>
      <c r="BF438" s="527"/>
      <c r="BG438" s="527"/>
      <c r="BH438" s="527"/>
      <c r="BI438" s="527"/>
      <c r="BJ438" s="527"/>
      <c r="BK438" s="527"/>
      <c r="BL438" s="527"/>
      <c r="BM438" s="527"/>
      <c r="BN438" s="527"/>
    </row>
    <row r="439" spans="1:66">
      <c r="A439" s="35"/>
      <c r="B439" s="28"/>
      <c r="C439" s="28"/>
      <c r="D439" s="28"/>
      <c r="E439" s="28"/>
      <c r="F439" s="28"/>
      <c r="G439" s="28"/>
      <c r="H439" s="28"/>
      <c r="I439" s="28"/>
      <c r="J439" s="28"/>
      <c r="K439" s="28"/>
      <c r="L439" s="28"/>
      <c r="M439" s="28"/>
      <c r="N439" s="927"/>
      <c r="O439" s="927"/>
      <c r="P439" s="927"/>
      <c r="Q439" s="927"/>
      <c r="R439" s="516"/>
      <c r="S439" s="28"/>
      <c r="T439" s="39"/>
      <c r="U439" s="28"/>
      <c r="V439" s="28"/>
      <c r="W439" s="28"/>
      <c r="X439" s="39"/>
      <c r="Y439" s="39"/>
      <c r="Z439" s="39"/>
      <c r="AA439" s="28"/>
      <c r="AB439" s="28"/>
      <c r="AC439" s="39"/>
      <c r="AD439" s="28"/>
      <c r="AE439" s="28"/>
      <c r="AF439" s="39"/>
      <c r="AG439" s="28"/>
      <c r="AH439" s="28"/>
      <c r="AI439" s="28"/>
      <c r="AJ439" s="28"/>
      <c r="AK439" s="28"/>
      <c r="AL439" s="28"/>
      <c r="AM439" s="28"/>
      <c r="AN439" s="28"/>
      <c r="AO439" s="28"/>
      <c r="AP439" s="28"/>
      <c r="AQ439" s="28"/>
      <c r="AR439" s="39"/>
      <c r="AS439" s="28"/>
      <c r="AT439" s="28"/>
      <c r="AU439" s="28"/>
      <c r="AV439" s="484"/>
      <c r="AW439" s="28"/>
      <c r="AX439" s="28"/>
      <c r="AY439" s="621"/>
      <c r="AZ439" s="28"/>
      <c r="BA439" s="28"/>
      <c r="BB439" s="527"/>
      <c r="BC439" s="527"/>
      <c r="BD439" s="527"/>
      <c r="BE439" s="527"/>
      <c r="BF439" s="527"/>
      <c r="BG439" s="527"/>
      <c r="BH439" s="527"/>
      <c r="BI439" s="527"/>
      <c r="BJ439" s="527"/>
      <c r="BK439" s="527"/>
      <c r="BL439" s="527"/>
      <c r="BM439" s="527"/>
      <c r="BN439" s="527"/>
    </row>
    <row r="440" spans="1:66">
      <c r="A440" s="35"/>
      <c r="B440" s="28"/>
      <c r="C440" s="28"/>
      <c r="D440" s="28"/>
      <c r="E440" s="28"/>
      <c r="F440" s="28"/>
      <c r="G440" s="28"/>
      <c r="H440" s="28"/>
      <c r="I440" s="28"/>
      <c r="J440" s="28"/>
      <c r="K440" s="28"/>
      <c r="L440" s="28"/>
      <c r="M440" s="28"/>
      <c r="N440" s="927"/>
      <c r="O440" s="927"/>
      <c r="P440" s="927"/>
      <c r="Q440" s="927"/>
      <c r="R440" s="516"/>
      <c r="S440" s="28"/>
      <c r="T440" s="39"/>
      <c r="U440" s="28"/>
      <c r="V440" s="28"/>
      <c r="W440" s="28"/>
      <c r="X440" s="39"/>
      <c r="Y440" s="39"/>
      <c r="Z440" s="39"/>
      <c r="AA440" s="28"/>
      <c r="AB440" s="28"/>
      <c r="AC440" s="39"/>
      <c r="AD440" s="28"/>
      <c r="AE440" s="28"/>
      <c r="AF440" s="39"/>
      <c r="AG440" s="28"/>
      <c r="AH440" s="28"/>
      <c r="AI440" s="28"/>
      <c r="AJ440" s="28"/>
      <c r="AK440" s="28"/>
      <c r="AL440" s="28"/>
      <c r="AM440" s="28"/>
      <c r="AN440" s="28"/>
      <c r="AO440" s="28"/>
      <c r="AP440" s="28"/>
      <c r="AQ440" s="28"/>
      <c r="AR440" s="39"/>
      <c r="AS440" s="28"/>
      <c r="AT440" s="28"/>
      <c r="AU440" s="28"/>
      <c r="AV440" s="484"/>
      <c r="AW440" s="28"/>
      <c r="AX440" s="28"/>
      <c r="AY440" s="621"/>
      <c r="AZ440" s="28"/>
      <c r="BA440" s="28"/>
      <c r="BB440" s="527"/>
      <c r="BC440" s="527"/>
      <c r="BD440" s="527"/>
      <c r="BE440" s="527"/>
      <c r="BF440" s="527"/>
      <c r="BG440" s="527"/>
      <c r="BH440" s="527"/>
      <c r="BI440" s="527"/>
      <c r="BJ440" s="527"/>
      <c r="BK440" s="527"/>
      <c r="BL440" s="527"/>
      <c r="BM440" s="527"/>
      <c r="BN440" s="527"/>
    </row>
    <row r="441" spans="1:66">
      <c r="A441" s="35"/>
      <c r="B441" s="28"/>
      <c r="C441" s="28"/>
      <c r="D441" s="28"/>
      <c r="E441" s="28"/>
      <c r="F441" s="28"/>
      <c r="G441" s="28"/>
      <c r="H441" s="28"/>
      <c r="I441" s="28"/>
      <c r="J441" s="28"/>
      <c r="K441" s="28"/>
      <c r="L441" s="28"/>
      <c r="M441" s="28"/>
      <c r="N441" s="927"/>
      <c r="O441" s="927"/>
      <c r="P441" s="927"/>
      <c r="Q441" s="927"/>
      <c r="R441" s="516"/>
      <c r="S441" s="28"/>
      <c r="T441" s="39"/>
      <c r="U441" s="28"/>
      <c r="V441" s="28"/>
      <c r="W441" s="28"/>
      <c r="X441" s="39"/>
      <c r="Y441" s="39"/>
      <c r="Z441" s="39"/>
      <c r="AA441" s="28"/>
      <c r="AB441" s="28"/>
      <c r="AC441" s="39"/>
      <c r="AD441" s="28"/>
      <c r="AE441" s="28"/>
      <c r="AF441" s="39"/>
      <c r="AG441" s="28"/>
      <c r="AH441" s="28"/>
      <c r="AI441" s="28"/>
      <c r="AJ441" s="28"/>
      <c r="AK441" s="28"/>
      <c r="AL441" s="28"/>
      <c r="AM441" s="28"/>
      <c r="AN441" s="28"/>
      <c r="AO441" s="28"/>
      <c r="AP441" s="28"/>
      <c r="AQ441" s="28"/>
      <c r="AR441" s="39"/>
      <c r="AS441" s="28"/>
      <c r="AT441" s="28"/>
      <c r="AU441" s="28"/>
      <c r="AV441" s="484"/>
      <c r="AW441" s="28"/>
      <c r="AX441" s="28"/>
      <c r="AY441" s="621"/>
      <c r="AZ441" s="28"/>
      <c r="BA441" s="28"/>
      <c r="BB441" s="527"/>
      <c r="BC441" s="527"/>
      <c r="BD441" s="527"/>
      <c r="BE441" s="527"/>
      <c r="BF441" s="527"/>
      <c r="BG441" s="527"/>
      <c r="BH441" s="527"/>
      <c r="BI441" s="527"/>
      <c r="BJ441" s="527"/>
      <c r="BK441" s="527"/>
      <c r="BL441" s="527"/>
      <c r="BM441" s="527"/>
      <c r="BN441" s="527"/>
    </row>
    <row r="442" spans="1:66">
      <c r="A442" s="35"/>
      <c r="B442" s="28"/>
      <c r="C442" s="28"/>
      <c r="D442" s="28"/>
      <c r="E442" s="28"/>
      <c r="F442" s="28"/>
      <c r="G442" s="28"/>
      <c r="H442" s="28"/>
      <c r="I442" s="28"/>
      <c r="J442" s="28"/>
      <c r="K442" s="28"/>
      <c r="L442" s="28"/>
      <c r="M442" s="28"/>
      <c r="N442" s="927"/>
      <c r="O442" s="927"/>
      <c r="P442" s="927"/>
      <c r="Q442" s="927"/>
      <c r="R442" s="516"/>
      <c r="S442" s="28"/>
      <c r="T442" s="39"/>
      <c r="U442" s="28"/>
      <c r="V442" s="28"/>
      <c r="W442" s="28"/>
      <c r="X442" s="39"/>
      <c r="Y442" s="39"/>
      <c r="Z442" s="39"/>
      <c r="AA442" s="28"/>
      <c r="AB442" s="28"/>
      <c r="AC442" s="39"/>
      <c r="AD442" s="28"/>
      <c r="AE442" s="28"/>
      <c r="AF442" s="39"/>
      <c r="AG442" s="28"/>
      <c r="AH442" s="28"/>
      <c r="AI442" s="28"/>
      <c r="AJ442" s="28"/>
      <c r="AK442" s="28"/>
      <c r="AL442" s="28"/>
      <c r="AM442" s="28"/>
      <c r="AN442" s="28"/>
      <c r="AO442" s="28"/>
      <c r="AP442" s="28"/>
      <c r="AQ442" s="28"/>
      <c r="AR442" s="39"/>
      <c r="AS442" s="28"/>
      <c r="AT442" s="28"/>
      <c r="AU442" s="28"/>
      <c r="AV442" s="484"/>
      <c r="AW442" s="28"/>
      <c r="AX442" s="28"/>
      <c r="AY442" s="621"/>
      <c r="AZ442" s="28"/>
      <c r="BA442" s="28"/>
      <c r="BB442" s="527"/>
      <c r="BC442" s="527"/>
      <c r="BD442" s="527"/>
      <c r="BE442" s="527"/>
      <c r="BF442" s="527"/>
      <c r="BG442" s="527"/>
      <c r="BH442" s="527"/>
      <c r="BI442" s="527"/>
      <c r="BJ442" s="527"/>
      <c r="BK442" s="527"/>
      <c r="BL442" s="527"/>
      <c r="BM442" s="527"/>
      <c r="BN442" s="527"/>
    </row>
    <row r="443" spans="1:66">
      <c r="A443" s="35"/>
      <c r="B443" s="28"/>
      <c r="C443" s="28"/>
      <c r="D443" s="28"/>
      <c r="E443" s="28"/>
      <c r="F443" s="28"/>
      <c r="G443" s="28"/>
      <c r="H443" s="28"/>
      <c r="I443" s="28"/>
      <c r="J443" s="28"/>
      <c r="K443" s="28"/>
      <c r="L443" s="28"/>
      <c r="M443" s="28"/>
      <c r="N443" s="927"/>
      <c r="O443" s="927"/>
      <c r="P443" s="927"/>
      <c r="Q443" s="927"/>
      <c r="R443" s="516"/>
      <c r="S443" s="28"/>
      <c r="T443" s="39"/>
      <c r="U443" s="28"/>
      <c r="V443" s="28"/>
      <c r="W443" s="28"/>
      <c r="X443" s="39"/>
      <c r="Y443" s="39"/>
      <c r="Z443" s="39"/>
      <c r="AA443" s="28"/>
      <c r="AB443" s="28"/>
      <c r="AC443" s="39"/>
      <c r="AD443" s="28"/>
      <c r="AE443" s="28"/>
      <c r="AF443" s="39"/>
      <c r="AG443" s="28"/>
      <c r="AH443" s="28"/>
      <c r="AI443" s="28"/>
      <c r="AJ443" s="28"/>
      <c r="AK443" s="28"/>
      <c r="AL443" s="28"/>
      <c r="AM443" s="28"/>
      <c r="AN443" s="28"/>
      <c r="AO443" s="28"/>
      <c r="AP443" s="28"/>
      <c r="AQ443" s="28"/>
      <c r="AR443" s="39"/>
      <c r="AS443" s="28"/>
      <c r="AT443" s="28"/>
      <c r="AU443" s="28"/>
      <c r="AV443" s="484"/>
      <c r="AW443" s="28"/>
      <c r="AX443" s="28"/>
      <c r="AY443" s="621"/>
      <c r="AZ443" s="28"/>
      <c r="BA443" s="28"/>
      <c r="BB443" s="527"/>
      <c r="BC443" s="527"/>
      <c r="BD443" s="527"/>
      <c r="BE443" s="527"/>
      <c r="BF443" s="527"/>
      <c r="BG443" s="527"/>
      <c r="BH443" s="527"/>
      <c r="BI443" s="527"/>
      <c r="BJ443" s="527"/>
      <c r="BK443" s="527"/>
      <c r="BL443" s="527"/>
      <c r="BM443" s="527"/>
      <c r="BN443" s="527"/>
    </row>
    <row r="444" spans="1:66">
      <c r="A444" s="35"/>
      <c r="B444" s="28"/>
      <c r="C444" s="28"/>
      <c r="D444" s="28"/>
      <c r="E444" s="28"/>
      <c r="F444" s="28"/>
      <c r="G444" s="28"/>
      <c r="H444" s="28"/>
      <c r="I444" s="28"/>
      <c r="J444" s="28"/>
      <c r="K444" s="28"/>
      <c r="L444" s="28"/>
      <c r="M444" s="28"/>
      <c r="N444" s="927"/>
      <c r="O444" s="927"/>
      <c r="P444" s="927"/>
      <c r="Q444" s="927"/>
      <c r="R444" s="516"/>
      <c r="S444" s="28"/>
      <c r="T444" s="39"/>
      <c r="U444" s="28"/>
      <c r="V444" s="28"/>
      <c r="W444" s="28"/>
      <c r="X444" s="39"/>
      <c r="Y444" s="39"/>
      <c r="Z444" s="39"/>
      <c r="AA444" s="28"/>
      <c r="AB444" s="28"/>
      <c r="AC444" s="39"/>
      <c r="AD444" s="28"/>
      <c r="AE444" s="28"/>
      <c r="AF444" s="39"/>
      <c r="AG444" s="28"/>
      <c r="AH444" s="28"/>
      <c r="AI444" s="28"/>
      <c r="AJ444" s="28"/>
      <c r="AK444" s="28"/>
      <c r="AL444" s="28"/>
      <c r="AM444" s="28"/>
      <c r="AN444" s="28"/>
      <c r="AO444" s="28"/>
      <c r="AP444" s="28"/>
      <c r="AQ444" s="28"/>
      <c r="AR444" s="39"/>
      <c r="AS444" s="28"/>
      <c r="AT444" s="28"/>
      <c r="AU444" s="28"/>
      <c r="AV444" s="484"/>
      <c r="AW444" s="28"/>
      <c r="AX444" s="28"/>
      <c r="AY444" s="621"/>
      <c r="AZ444" s="28"/>
      <c r="BA444" s="28"/>
      <c r="BB444" s="527"/>
      <c r="BC444" s="527"/>
      <c r="BD444" s="527"/>
      <c r="BE444" s="527"/>
      <c r="BF444" s="527"/>
      <c r="BG444" s="527"/>
      <c r="BH444" s="527"/>
      <c r="BI444" s="527"/>
      <c r="BJ444" s="527"/>
      <c r="BK444" s="527"/>
      <c r="BL444" s="527"/>
      <c r="BM444" s="527"/>
      <c r="BN444" s="527"/>
    </row>
    <row r="445" spans="1:66">
      <c r="A445" s="35"/>
      <c r="B445" s="28"/>
      <c r="C445" s="28"/>
      <c r="D445" s="28"/>
      <c r="E445" s="28"/>
      <c r="F445" s="28"/>
      <c r="G445" s="28"/>
      <c r="H445" s="28"/>
      <c r="I445" s="28"/>
      <c r="J445" s="28"/>
      <c r="K445" s="28"/>
      <c r="L445" s="28"/>
      <c r="M445" s="28"/>
      <c r="N445" s="927"/>
      <c r="O445" s="927"/>
      <c r="P445" s="927"/>
      <c r="Q445" s="927"/>
      <c r="R445" s="516"/>
      <c r="S445" s="28"/>
      <c r="T445" s="39"/>
      <c r="U445" s="28"/>
      <c r="V445" s="28"/>
      <c r="W445" s="28"/>
      <c r="X445" s="39"/>
      <c r="Y445" s="39"/>
      <c r="Z445" s="39"/>
      <c r="AA445" s="28"/>
      <c r="AB445" s="28"/>
      <c r="AC445" s="39"/>
      <c r="AD445" s="28"/>
      <c r="AE445" s="28"/>
      <c r="AF445" s="39"/>
      <c r="AG445" s="28"/>
      <c r="AH445" s="28"/>
      <c r="AI445" s="28"/>
      <c r="AJ445" s="28"/>
      <c r="AK445" s="28"/>
      <c r="AL445" s="28"/>
      <c r="AM445" s="28"/>
      <c r="AN445" s="28"/>
      <c r="AO445" s="28"/>
      <c r="AP445" s="28"/>
      <c r="AQ445" s="28"/>
      <c r="AR445" s="39"/>
      <c r="AS445" s="28"/>
      <c r="AT445" s="28"/>
      <c r="AU445" s="28"/>
      <c r="AV445" s="484"/>
      <c r="AW445" s="28"/>
      <c r="AX445" s="28"/>
      <c r="AY445" s="621"/>
      <c r="AZ445" s="28"/>
      <c r="BA445" s="28"/>
      <c r="BB445" s="527"/>
      <c r="BC445" s="527"/>
      <c r="BD445" s="527"/>
      <c r="BE445" s="527"/>
      <c r="BF445" s="527"/>
      <c r="BG445" s="527"/>
      <c r="BH445" s="527"/>
      <c r="BI445" s="527"/>
      <c r="BJ445" s="527"/>
      <c r="BK445" s="527"/>
      <c r="BL445" s="527"/>
      <c r="BM445" s="527"/>
      <c r="BN445" s="527"/>
    </row>
    <row r="446" spans="1:66">
      <c r="A446" s="35"/>
      <c r="B446" s="28"/>
      <c r="C446" s="28"/>
      <c r="D446" s="28"/>
      <c r="E446" s="28"/>
      <c r="F446" s="28"/>
      <c r="G446" s="28"/>
      <c r="H446" s="28"/>
      <c r="I446" s="28"/>
      <c r="J446" s="28"/>
      <c r="K446" s="28"/>
      <c r="L446" s="28"/>
      <c r="M446" s="28"/>
      <c r="N446" s="927"/>
      <c r="O446" s="927"/>
      <c r="P446" s="927"/>
      <c r="Q446" s="927"/>
      <c r="R446" s="516"/>
      <c r="S446" s="28"/>
      <c r="T446" s="39"/>
      <c r="U446" s="28"/>
      <c r="V446" s="28"/>
      <c r="W446" s="28"/>
      <c r="X446" s="39"/>
      <c r="Y446" s="39"/>
      <c r="Z446" s="39"/>
      <c r="AA446" s="28"/>
      <c r="AB446" s="28"/>
      <c r="AC446" s="39"/>
      <c r="AD446" s="28"/>
      <c r="AE446" s="28"/>
      <c r="AF446" s="39"/>
      <c r="AG446" s="28"/>
      <c r="AH446" s="28"/>
      <c r="AI446" s="28"/>
      <c r="AJ446" s="28"/>
      <c r="AK446" s="28"/>
      <c r="AL446" s="28"/>
      <c r="AM446" s="28"/>
      <c r="AN446" s="28"/>
      <c r="AO446" s="28"/>
      <c r="AP446" s="28"/>
      <c r="AQ446" s="28"/>
      <c r="AR446" s="39"/>
      <c r="AS446" s="28"/>
      <c r="AT446" s="28"/>
      <c r="AU446" s="28"/>
      <c r="AV446" s="484"/>
      <c r="AW446" s="28"/>
      <c r="AX446" s="28"/>
      <c r="AY446" s="621"/>
      <c r="AZ446" s="28"/>
      <c r="BA446" s="28"/>
      <c r="BB446" s="527"/>
      <c r="BC446" s="527"/>
      <c r="BD446" s="527"/>
      <c r="BE446" s="527"/>
      <c r="BF446" s="527"/>
      <c r="BG446" s="527"/>
      <c r="BH446" s="527"/>
      <c r="BI446" s="527"/>
      <c r="BJ446" s="527"/>
      <c r="BK446" s="527"/>
      <c r="BL446" s="527"/>
      <c r="BM446" s="527"/>
      <c r="BN446" s="527"/>
    </row>
    <row r="447" spans="1:66">
      <c r="A447" s="35"/>
      <c r="B447" s="28"/>
      <c r="C447" s="28"/>
      <c r="D447" s="28"/>
      <c r="E447" s="28"/>
      <c r="F447" s="28"/>
      <c r="G447" s="28"/>
      <c r="H447" s="28"/>
      <c r="I447" s="28"/>
      <c r="J447" s="28"/>
      <c r="K447" s="28"/>
      <c r="L447" s="28"/>
      <c r="M447" s="28"/>
      <c r="N447" s="927"/>
      <c r="O447" s="927"/>
      <c r="P447" s="927"/>
      <c r="Q447" s="927"/>
      <c r="R447" s="516"/>
      <c r="S447" s="28"/>
      <c r="T447" s="39"/>
      <c r="U447" s="28"/>
      <c r="V447" s="28"/>
      <c r="W447" s="28"/>
      <c r="X447" s="39"/>
      <c r="Y447" s="39"/>
      <c r="Z447" s="39"/>
      <c r="AA447" s="28"/>
      <c r="AB447" s="28"/>
      <c r="AC447" s="39"/>
      <c r="AD447" s="28"/>
      <c r="AE447" s="28"/>
      <c r="AF447" s="39"/>
      <c r="AG447" s="28"/>
      <c r="AH447" s="28"/>
      <c r="AI447" s="28"/>
      <c r="AJ447" s="28"/>
      <c r="AK447" s="28"/>
      <c r="AL447" s="28"/>
      <c r="AM447" s="28"/>
      <c r="AN447" s="28"/>
      <c r="AO447" s="28"/>
      <c r="AP447" s="28"/>
      <c r="AQ447" s="28"/>
      <c r="AR447" s="39"/>
      <c r="AS447" s="28"/>
      <c r="AT447" s="28"/>
      <c r="AU447" s="28"/>
      <c r="AV447" s="484"/>
      <c r="AW447" s="28"/>
      <c r="AX447" s="28"/>
      <c r="AY447" s="621"/>
      <c r="AZ447" s="28"/>
      <c r="BA447" s="28"/>
      <c r="BB447" s="527"/>
      <c r="BC447" s="527"/>
      <c r="BD447" s="527"/>
      <c r="BE447" s="527"/>
      <c r="BF447" s="527"/>
      <c r="BG447" s="527"/>
      <c r="BH447" s="527"/>
      <c r="BI447" s="527"/>
      <c r="BJ447" s="527"/>
      <c r="BK447" s="527"/>
      <c r="BL447" s="527"/>
      <c r="BM447" s="527"/>
      <c r="BN447" s="527"/>
    </row>
    <row r="448" spans="1:66">
      <c r="A448" s="35"/>
      <c r="B448" s="28"/>
      <c r="C448" s="28"/>
      <c r="D448" s="28"/>
      <c r="E448" s="28"/>
      <c r="F448" s="28"/>
      <c r="G448" s="28"/>
      <c r="H448" s="28"/>
      <c r="I448" s="28"/>
      <c r="J448" s="28"/>
      <c r="K448" s="28"/>
      <c r="L448" s="28"/>
      <c r="M448" s="28"/>
      <c r="N448" s="927"/>
      <c r="O448" s="927"/>
      <c r="P448" s="927"/>
      <c r="Q448" s="927"/>
      <c r="R448" s="516"/>
      <c r="S448" s="28"/>
      <c r="T448" s="39"/>
      <c r="U448" s="28"/>
      <c r="V448" s="28"/>
      <c r="W448" s="28"/>
      <c r="X448" s="39"/>
      <c r="Y448" s="39"/>
      <c r="Z448" s="39"/>
      <c r="AA448" s="28"/>
      <c r="AB448" s="28"/>
      <c r="AC448" s="39"/>
      <c r="AD448" s="28"/>
      <c r="AE448" s="28"/>
      <c r="AF448" s="39"/>
      <c r="AG448" s="28"/>
      <c r="AH448" s="28"/>
      <c r="AI448" s="28"/>
      <c r="AJ448" s="28"/>
      <c r="AK448" s="28"/>
      <c r="AL448" s="28"/>
      <c r="AM448" s="28"/>
      <c r="AN448" s="28"/>
      <c r="AO448" s="28"/>
      <c r="AP448" s="28"/>
      <c r="AQ448" s="28"/>
      <c r="AR448" s="39"/>
      <c r="AS448" s="28"/>
      <c r="AT448" s="28"/>
      <c r="AU448" s="28"/>
      <c r="AV448" s="484"/>
      <c r="AW448" s="28"/>
      <c r="AX448" s="28"/>
      <c r="AY448" s="621"/>
      <c r="AZ448" s="28"/>
      <c r="BA448" s="28"/>
      <c r="BB448" s="527"/>
      <c r="BC448" s="527"/>
      <c r="BD448" s="527"/>
      <c r="BE448" s="527"/>
      <c r="BF448" s="527"/>
      <c r="BG448" s="527"/>
      <c r="BH448" s="527"/>
      <c r="BI448" s="527"/>
      <c r="BJ448" s="527"/>
      <c r="BK448" s="527"/>
      <c r="BL448" s="527"/>
      <c r="BM448" s="527"/>
      <c r="BN448" s="527"/>
    </row>
    <row r="449" spans="1:66">
      <c r="A449" s="35"/>
      <c r="B449" s="28"/>
      <c r="C449" s="28"/>
      <c r="D449" s="28"/>
      <c r="E449" s="28"/>
      <c r="F449" s="28"/>
      <c r="G449" s="28"/>
      <c r="H449" s="28"/>
      <c r="I449" s="28"/>
      <c r="J449" s="28"/>
      <c r="K449" s="28"/>
      <c r="L449" s="28"/>
      <c r="M449" s="28"/>
      <c r="N449" s="927"/>
      <c r="O449" s="927"/>
      <c r="P449" s="927"/>
      <c r="Q449" s="927"/>
      <c r="R449" s="516"/>
      <c r="S449" s="28"/>
      <c r="T449" s="39"/>
      <c r="U449" s="28"/>
      <c r="V449" s="28"/>
      <c r="W449" s="28"/>
      <c r="X449" s="39"/>
      <c r="Y449" s="39"/>
      <c r="Z449" s="39"/>
      <c r="AA449" s="28"/>
      <c r="AB449" s="28"/>
      <c r="AC449" s="39"/>
      <c r="AD449" s="28"/>
      <c r="AE449" s="28"/>
      <c r="AF449" s="39"/>
      <c r="AG449" s="28"/>
      <c r="AH449" s="28"/>
      <c r="AI449" s="28"/>
      <c r="AJ449" s="28"/>
      <c r="AK449" s="28"/>
      <c r="AL449" s="28"/>
      <c r="AM449" s="28"/>
      <c r="AN449" s="28"/>
      <c r="AO449" s="28"/>
      <c r="AP449" s="28"/>
      <c r="AQ449" s="28"/>
      <c r="AR449" s="39"/>
      <c r="AS449" s="28"/>
      <c r="AT449" s="28"/>
      <c r="AU449" s="28"/>
      <c r="AV449" s="484"/>
      <c r="AW449" s="28"/>
      <c r="AX449" s="28"/>
      <c r="AY449" s="621"/>
      <c r="AZ449" s="28"/>
      <c r="BA449" s="28"/>
      <c r="BB449" s="527"/>
      <c r="BC449" s="527"/>
      <c r="BD449" s="527"/>
      <c r="BE449" s="527"/>
      <c r="BF449" s="527"/>
      <c r="BG449" s="527"/>
      <c r="BH449" s="527"/>
      <c r="BI449" s="527"/>
      <c r="BJ449" s="527"/>
      <c r="BK449" s="527"/>
      <c r="BL449" s="527"/>
      <c r="BM449" s="527"/>
      <c r="BN449" s="527"/>
    </row>
    <row r="450" spans="1:66">
      <c r="A450" s="35"/>
      <c r="B450" s="28"/>
      <c r="C450" s="28"/>
      <c r="D450" s="28"/>
      <c r="E450" s="28"/>
      <c r="F450" s="28"/>
      <c r="G450" s="28"/>
      <c r="H450" s="28"/>
      <c r="I450" s="28"/>
      <c r="J450" s="28"/>
      <c r="K450" s="28"/>
      <c r="L450" s="28"/>
      <c r="M450" s="28"/>
      <c r="N450" s="927"/>
      <c r="O450" s="927"/>
      <c r="P450" s="927"/>
      <c r="Q450" s="927"/>
      <c r="R450" s="516"/>
      <c r="S450" s="28"/>
      <c r="T450" s="39"/>
      <c r="U450" s="28"/>
      <c r="V450" s="28"/>
      <c r="W450" s="28"/>
      <c r="X450" s="39"/>
      <c r="Y450" s="39"/>
      <c r="Z450" s="39"/>
      <c r="AA450" s="28"/>
      <c r="AB450" s="28"/>
      <c r="AC450" s="39"/>
      <c r="AD450" s="28"/>
      <c r="AE450" s="28"/>
      <c r="AF450" s="39"/>
      <c r="AG450" s="28"/>
      <c r="AH450" s="28"/>
      <c r="AI450" s="28"/>
      <c r="AJ450" s="28"/>
      <c r="AK450" s="28"/>
      <c r="AL450" s="28"/>
      <c r="AM450" s="28"/>
      <c r="AN450" s="28"/>
      <c r="AO450" s="28"/>
      <c r="AP450" s="28"/>
      <c r="AQ450" s="28"/>
      <c r="AR450" s="39"/>
      <c r="AS450" s="28"/>
      <c r="AT450" s="28"/>
      <c r="AU450" s="28"/>
      <c r="AV450" s="484"/>
      <c r="AW450" s="28"/>
      <c r="AX450" s="28"/>
      <c r="AY450" s="621"/>
      <c r="AZ450" s="28"/>
      <c r="BA450" s="28"/>
      <c r="BB450" s="527"/>
      <c r="BC450" s="527"/>
      <c r="BD450" s="527"/>
      <c r="BE450" s="527"/>
      <c r="BF450" s="527"/>
      <c r="BG450" s="527"/>
      <c r="BH450" s="527"/>
      <c r="BI450" s="527"/>
      <c r="BJ450" s="527"/>
      <c r="BK450" s="527"/>
      <c r="BL450" s="527"/>
      <c r="BM450" s="527"/>
      <c r="BN450" s="527"/>
    </row>
    <row r="451" spans="1:66">
      <c r="A451" s="35"/>
      <c r="B451" s="28"/>
      <c r="C451" s="28"/>
      <c r="D451" s="28"/>
      <c r="E451" s="28"/>
      <c r="F451" s="28"/>
      <c r="G451" s="28"/>
      <c r="H451" s="28"/>
      <c r="I451" s="28"/>
      <c r="J451" s="28"/>
      <c r="K451" s="28"/>
      <c r="L451" s="28"/>
      <c r="M451" s="28"/>
      <c r="N451" s="927"/>
      <c r="O451" s="927"/>
      <c r="P451" s="927"/>
      <c r="Q451" s="927"/>
      <c r="R451" s="516"/>
      <c r="S451" s="28"/>
      <c r="T451" s="39"/>
      <c r="U451" s="28"/>
      <c r="V451" s="28"/>
      <c r="W451" s="28"/>
      <c r="X451" s="39"/>
      <c r="Y451" s="39"/>
      <c r="Z451" s="39"/>
      <c r="AA451" s="28"/>
      <c r="AB451" s="28"/>
      <c r="AC451" s="39"/>
      <c r="AD451" s="28"/>
      <c r="AE451" s="28"/>
      <c r="AF451" s="39"/>
      <c r="AG451" s="28"/>
      <c r="AH451" s="28"/>
      <c r="AI451" s="28"/>
      <c r="AJ451" s="28"/>
      <c r="AK451" s="28"/>
      <c r="AL451" s="28"/>
      <c r="AM451" s="28"/>
      <c r="AN451" s="28"/>
      <c r="AO451" s="28"/>
      <c r="AP451" s="28"/>
      <c r="AQ451" s="28"/>
      <c r="AR451" s="39"/>
      <c r="AS451" s="28"/>
      <c r="AT451" s="28"/>
      <c r="AU451" s="28"/>
      <c r="AV451" s="484"/>
      <c r="AW451" s="28"/>
      <c r="AX451" s="28"/>
      <c r="AY451" s="621"/>
      <c r="AZ451" s="28"/>
      <c r="BA451" s="28"/>
      <c r="BB451" s="527"/>
      <c r="BC451" s="527"/>
      <c r="BD451" s="527"/>
      <c r="BE451" s="527"/>
      <c r="BF451" s="527"/>
      <c r="BG451" s="527"/>
      <c r="BH451" s="527"/>
      <c r="BI451" s="527"/>
      <c r="BJ451" s="527"/>
      <c r="BK451" s="527"/>
      <c r="BL451" s="527"/>
      <c r="BM451" s="527"/>
      <c r="BN451" s="527"/>
    </row>
    <row r="452" spans="1:66">
      <c r="A452" s="35"/>
      <c r="B452" s="28"/>
      <c r="C452" s="28"/>
      <c r="D452" s="28"/>
      <c r="E452" s="28"/>
      <c r="F452" s="28"/>
      <c r="G452" s="28"/>
      <c r="H452" s="28"/>
      <c r="I452" s="28"/>
      <c r="J452" s="28"/>
      <c r="K452" s="28"/>
      <c r="L452" s="28"/>
      <c r="M452" s="28"/>
      <c r="N452" s="927"/>
      <c r="O452" s="927"/>
      <c r="P452" s="927"/>
      <c r="Q452" s="927"/>
      <c r="R452" s="516"/>
      <c r="S452" s="28"/>
      <c r="T452" s="39"/>
      <c r="U452" s="28"/>
      <c r="V452" s="28"/>
      <c r="W452" s="28"/>
      <c r="X452" s="39"/>
      <c r="Y452" s="39"/>
      <c r="Z452" s="39"/>
      <c r="AA452" s="28"/>
      <c r="AB452" s="28"/>
      <c r="AC452" s="39"/>
      <c r="AD452" s="28"/>
      <c r="AE452" s="28"/>
      <c r="AF452" s="39"/>
      <c r="AG452" s="28"/>
      <c r="AH452" s="28"/>
      <c r="AI452" s="28"/>
      <c r="AJ452" s="28"/>
      <c r="AK452" s="28"/>
      <c r="AL452" s="28"/>
      <c r="AM452" s="28"/>
      <c r="AN452" s="28"/>
      <c r="AO452" s="28"/>
      <c r="AP452" s="28"/>
      <c r="AQ452" s="28"/>
      <c r="AR452" s="39"/>
      <c r="AS452" s="28"/>
      <c r="AT452" s="28"/>
      <c r="AU452" s="28"/>
      <c r="AV452" s="484"/>
      <c r="AW452" s="28"/>
      <c r="AX452" s="28"/>
      <c r="AY452" s="621"/>
      <c r="AZ452" s="28"/>
      <c r="BA452" s="28"/>
      <c r="BB452" s="527"/>
      <c r="BC452" s="527"/>
      <c r="BD452" s="527"/>
      <c r="BE452" s="527"/>
      <c r="BF452" s="527"/>
      <c r="BG452" s="527"/>
      <c r="BH452" s="527"/>
      <c r="BI452" s="527"/>
      <c r="BJ452" s="527"/>
      <c r="BK452" s="527"/>
      <c r="BL452" s="527"/>
      <c r="BM452" s="527"/>
      <c r="BN452" s="527"/>
    </row>
    <row r="453" spans="1:66">
      <c r="A453" s="35"/>
      <c r="B453" s="28"/>
      <c r="C453" s="28"/>
      <c r="D453" s="28"/>
      <c r="E453" s="28"/>
      <c r="F453" s="28"/>
      <c r="G453" s="28"/>
      <c r="H453" s="28"/>
      <c r="I453" s="28"/>
      <c r="J453" s="28"/>
      <c r="K453" s="28"/>
      <c r="L453" s="28"/>
      <c r="M453" s="28"/>
      <c r="N453" s="927"/>
      <c r="O453" s="927"/>
      <c r="P453" s="927"/>
      <c r="Q453" s="927"/>
      <c r="R453" s="516"/>
      <c r="S453" s="28"/>
      <c r="T453" s="39"/>
      <c r="U453" s="28"/>
      <c r="V453" s="28"/>
      <c r="W453" s="28"/>
      <c r="X453" s="39"/>
      <c r="Y453" s="39"/>
      <c r="Z453" s="39"/>
      <c r="AA453" s="28"/>
      <c r="AB453" s="28"/>
      <c r="AC453" s="39"/>
      <c r="AD453" s="28"/>
      <c r="AE453" s="28"/>
      <c r="AF453" s="39"/>
      <c r="AG453" s="28"/>
      <c r="AH453" s="28"/>
      <c r="AI453" s="28"/>
      <c r="AJ453" s="28"/>
      <c r="AK453" s="28"/>
      <c r="AL453" s="28"/>
      <c r="AM453" s="28"/>
      <c r="AN453" s="28"/>
      <c r="AO453" s="28"/>
      <c r="AP453" s="28"/>
      <c r="AQ453" s="28"/>
      <c r="AR453" s="39"/>
      <c r="AS453" s="28"/>
      <c r="AT453" s="28"/>
      <c r="AU453" s="28"/>
      <c r="AV453" s="484"/>
      <c r="AW453" s="28"/>
      <c r="AX453" s="28"/>
      <c r="AY453" s="621"/>
      <c r="AZ453" s="28"/>
      <c r="BA453" s="28"/>
      <c r="BB453" s="527"/>
      <c r="BC453" s="527"/>
      <c r="BD453" s="527"/>
      <c r="BE453" s="527"/>
      <c r="BF453" s="527"/>
      <c r="BG453" s="527"/>
      <c r="BH453" s="527"/>
      <c r="BI453" s="527"/>
      <c r="BJ453" s="527"/>
      <c r="BK453" s="527"/>
      <c r="BL453" s="527"/>
      <c r="BM453" s="527"/>
      <c r="BN453" s="527"/>
    </row>
    <row r="454" spans="1:66">
      <c r="A454" s="35"/>
      <c r="B454" s="28"/>
      <c r="C454" s="28"/>
      <c r="D454" s="28"/>
      <c r="E454" s="28"/>
      <c r="F454" s="28"/>
      <c r="G454" s="28"/>
      <c r="H454" s="28"/>
      <c r="I454" s="28"/>
      <c r="J454" s="28"/>
      <c r="K454" s="28"/>
      <c r="L454" s="28"/>
      <c r="M454" s="28"/>
      <c r="N454" s="927"/>
      <c r="O454" s="927"/>
      <c r="P454" s="927"/>
      <c r="Q454" s="927"/>
      <c r="R454" s="516"/>
      <c r="S454" s="28"/>
      <c r="T454" s="39"/>
      <c r="U454" s="28"/>
      <c r="V454" s="28"/>
      <c r="W454" s="28"/>
      <c r="X454" s="39"/>
      <c r="Y454" s="39"/>
      <c r="Z454" s="39"/>
      <c r="AA454" s="28"/>
      <c r="AB454" s="28"/>
      <c r="AC454" s="39"/>
      <c r="AD454" s="28"/>
      <c r="AE454" s="28"/>
      <c r="AF454" s="39"/>
      <c r="AG454" s="28"/>
      <c r="AH454" s="28"/>
      <c r="AI454" s="28"/>
      <c r="AJ454" s="28"/>
      <c r="AK454" s="28"/>
      <c r="AL454" s="28"/>
      <c r="AM454" s="28"/>
      <c r="AN454" s="28"/>
      <c r="AO454" s="28"/>
      <c r="AP454" s="28"/>
      <c r="AQ454" s="28"/>
      <c r="AR454" s="39"/>
      <c r="AS454" s="28"/>
      <c r="AT454" s="28"/>
      <c r="AU454" s="28"/>
      <c r="AV454" s="484"/>
      <c r="AW454" s="28"/>
      <c r="AX454" s="28"/>
      <c r="AY454" s="621"/>
      <c r="AZ454" s="28"/>
      <c r="BA454" s="28"/>
      <c r="BB454" s="527"/>
      <c r="BC454" s="527"/>
      <c r="BD454" s="527"/>
      <c r="BE454" s="527"/>
      <c r="BF454" s="527"/>
      <c r="BG454" s="527"/>
      <c r="BH454" s="527"/>
      <c r="BI454" s="527"/>
      <c r="BJ454" s="527"/>
      <c r="BK454" s="527"/>
      <c r="BL454" s="527"/>
      <c r="BM454" s="527"/>
      <c r="BN454" s="527"/>
    </row>
    <row r="455" spans="1:66">
      <c r="A455" s="35"/>
      <c r="B455" s="28"/>
      <c r="C455" s="28"/>
      <c r="D455" s="28"/>
      <c r="E455" s="28"/>
      <c r="F455" s="28"/>
      <c r="G455" s="28"/>
      <c r="H455" s="28"/>
      <c r="I455" s="28"/>
      <c r="J455" s="28"/>
      <c r="K455" s="28"/>
      <c r="L455" s="28"/>
      <c r="M455" s="28"/>
      <c r="N455" s="927"/>
      <c r="O455" s="927"/>
      <c r="P455" s="927"/>
      <c r="Q455" s="927"/>
      <c r="R455" s="516"/>
      <c r="S455" s="28"/>
      <c r="T455" s="39"/>
      <c r="U455" s="28"/>
      <c r="V455" s="28"/>
      <c r="W455" s="28"/>
      <c r="X455" s="39"/>
      <c r="Y455" s="39"/>
      <c r="Z455" s="39"/>
      <c r="AA455" s="28"/>
      <c r="AB455" s="28"/>
      <c r="AC455" s="39"/>
      <c r="AD455" s="28"/>
      <c r="AE455" s="28"/>
      <c r="AF455" s="39"/>
      <c r="AG455" s="28"/>
      <c r="AH455" s="28"/>
      <c r="AI455" s="28"/>
      <c r="AJ455" s="28"/>
      <c r="AK455" s="28"/>
      <c r="AL455" s="28"/>
      <c r="AM455" s="28"/>
      <c r="AN455" s="28"/>
      <c r="AO455" s="28"/>
      <c r="AP455" s="28"/>
      <c r="AQ455" s="28"/>
      <c r="AR455" s="39"/>
      <c r="AS455" s="28"/>
      <c r="AT455" s="28"/>
      <c r="AU455" s="28"/>
      <c r="AV455" s="484"/>
      <c r="AW455" s="28"/>
      <c r="AX455" s="28"/>
      <c r="AY455" s="621"/>
      <c r="AZ455" s="28"/>
      <c r="BA455" s="28"/>
      <c r="BB455" s="527"/>
      <c r="BC455" s="527"/>
      <c r="BD455" s="527"/>
      <c r="BE455" s="527"/>
      <c r="BF455" s="527"/>
      <c r="BG455" s="527"/>
      <c r="BH455" s="527"/>
      <c r="BI455" s="527"/>
      <c r="BJ455" s="527"/>
      <c r="BK455" s="527"/>
      <c r="BL455" s="527"/>
      <c r="BM455" s="527"/>
      <c r="BN455" s="527"/>
    </row>
    <row r="456" spans="1:66">
      <c r="A456" s="35"/>
      <c r="B456" s="28"/>
      <c r="C456" s="28"/>
      <c r="D456" s="28"/>
      <c r="E456" s="28"/>
      <c r="F456" s="28"/>
      <c r="G456" s="28"/>
      <c r="H456" s="28"/>
      <c r="I456" s="28"/>
      <c r="J456" s="28"/>
      <c r="K456" s="28"/>
      <c r="L456" s="28"/>
      <c r="M456" s="28"/>
      <c r="N456" s="927"/>
      <c r="O456" s="927"/>
      <c r="P456" s="927"/>
      <c r="Q456" s="927"/>
      <c r="R456" s="516"/>
      <c r="S456" s="28"/>
      <c r="T456" s="39"/>
      <c r="U456" s="28"/>
      <c r="V456" s="28"/>
      <c r="W456" s="28"/>
      <c r="X456" s="39"/>
      <c r="Y456" s="39"/>
      <c r="Z456" s="39"/>
      <c r="AA456" s="28"/>
      <c r="AB456" s="28"/>
      <c r="AC456" s="39"/>
      <c r="AD456" s="28"/>
      <c r="AE456" s="28"/>
      <c r="AF456" s="39"/>
      <c r="AG456" s="28"/>
      <c r="AH456" s="28"/>
      <c r="AI456" s="28"/>
      <c r="AJ456" s="28"/>
      <c r="AK456" s="28"/>
      <c r="AL456" s="28"/>
      <c r="AM456" s="28"/>
      <c r="AN456" s="28"/>
      <c r="AO456" s="28"/>
      <c r="AP456" s="28"/>
      <c r="AQ456" s="28"/>
      <c r="AR456" s="39"/>
      <c r="AS456" s="28"/>
      <c r="AT456" s="28"/>
      <c r="AU456" s="28"/>
      <c r="AV456" s="484"/>
      <c r="AW456" s="28"/>
      <c r="AX456" s="28"/>
      <c r="AY456" s="621"/>
      <c r="AZ456" s="28"/>
      <c r="BA456" s="28"/>
      <c r="BB456" s="527"/>
      <c r="BC456" s="527"/>
      <c r="BD456" s="527"/>
      <c r="BE456" s="527"/>
      <c r="BF456" s="527"/>
      <c r="BG456" s="527"/>
      <c r="BH456" s="527"/>
      <c r="BI456" s="527"/>
      <c r="BJ456" s="527"/>
      <c r="BK456" s="527"/>
      <c r="BL456" s="527"/>
      <c r="BM456" s="527"/>
      <c r="BN456" s="527"/>
    </row>
    <row r="457" spans="1:66">
      <c r="A457" s="35"/>
      <c r="B457" s="28"/>
      <c r="C457" s="28"/>
      <c r="D457" s="28"/>
      <c r="E457" s="28"/>
      <c r="F457" s="28"/>
      <c r="G457" s="28"/>
      <c r="H457" s="28"/>
      <c r="I457" s="28"/>
      <c r="J457" s="28"/>
      <c r="K457" s="28"/>
      <c r="L457" s="28"/>
      <c r="M457" s="28"/>
      <c r="N457" s="927"/>
      <c r="O457" s="927"/>
      <c r="P457" s="927"/>
      <c r="Q457" s="927"/>
      <c r="R457" s="516"/>
      <c r="S457" s="28"/>
      <c r="T457" s="39"/>
      <c r="U457" s="28"/>
      <c r="V457" s="28"/>
      <c r="W457" s="28"/>
      <c r="X457" s="39"/>
      <c r="Y457" s="39"/>
      <c r="Z457" s="39"/>
      <c r="AA457" s="28"/>
      <c r="AB457" s="28"/>
      <c r="AC457" s="39"/>
      <c r="AD457" s="28"/>
      <c r="AE457" s="28"/>
      <c r="AF457" s="39"/>
      <c r="AG457" s="28"/>
      <c r="AH457" s="28"/>
      <c r="AI457" s="28"/>
      <c r="AJ457" s="28"/>
      <c r="AK457" s="28"/>
      <c r="AL457" s="28"/>
      <c r="AM457" s="28"/>
      <c r="AN457" s="28"/>
      <c r="AO457" s="28"/>
      <c r="AP457" s="28"/>
      <c r="AQ457" s="28"/>
      <c r="AR457" s="39"/>
      <c r="AS457" s="28"/>
      <c r="AT457" s="28"/>
      <c r="AU457" s="28"/>
      <c r="AV457" s="484"/>
      <c r="AW457" s="28"/>
      <c r="AX457" s="28"/>
      <c r="AY457" s="621"/>
      <c r="AZ457" s="28"/>
      <c r="BA457" s="28"/>
      <c r="BB457" s="527"/>
      <c r="BC457" s="527"/>
      <c r="BD457" s="527"/>
      <c r="BE457" s="527"/>
      <c r="BF457" s="527"/>
      <c r="BG457" s="527"/>
      <c r="BH457" s="527"/>
      <c r="BI457" s="527"/>
      <c r="BJ457" s="527"/>
      <c r="BK457" s="527"/>
      <c r="BL457" s="527"/>
      <c r="BM457" s="527"/>
      <c r="BN457" s="527"/>
    </row>
    <row r="458" spans="1:66">
      <c r="A458" s="35"/>
      <c r="B458" s="28"/>
      <c r="C458" s="28"/>
      <c r="D458" s="28"/>
      <c r="E458" s="28"/>
      <c r="F458" s="28"/>
      <c r="G458" s="28"/>
      <c r="H458" s="28"/>
      <c r="I458" s="28"/>
      <c r="J458" s="28"/>
      <c r="K458" s="28"/>
      <c r="L458" s="28"/>
      <c r="M458" s="28"/>
      <c r="N458" s="927"/>
      <c r="O458" s="927"/>
      <c r="P458" s="927"/>
      <c r="Q458" s="927"/>
      <c r="R458" s="516"/>
      <c r="S458" s="28"/>
      <c r="T458" s="39"/>
      <c r="U458" s="28"/>
      <c r="V458" s="28"/>
      <c r="W458" s="28"/>
      <c r="X458" s="39"/>
      <c r="Y458" s="39"/>
      <c r="Z458" s="39"/>
      <c r="AA458" s="28"/>
      <c r="AB458" s="28"/>
      <c r="AC458" s="39"/>
      <c r="AD458" s="28"/>
      <c r="AE458" s="28"/>
      <c r="AF458" s="39"/>
      <c r="AG458" s="28"/>
      <c r="AH458" s="28"/>
      <c r="AI458" s="28"/>
      <c r="AJ458" s="28"/>
      <c r="AK458" s="28"/>
      <c r="AL458" s="28"/>
      <c r="AM458" s="28"/>
      <c r="AN458" s="28"/>
      <c r="AO458" s="28"/>
      <c r="AP458" s="28"/>
      <c r="AQ458" s="28"/>
      <c r="AR458" s="39"/>
      <c r="AS458" s="28"/>
      <c r="AT458" s="28"/>
      <c r="AU458" s="28"/>
      <c r="AV458" s="484"/>
      <c r="AW458" s="28"/>
      <c r="AX458" s="28"/>
      <c r="AY458" s="621"/>
      <c r="AZ458" s="28"/>
      <c r="BA458" s="28"/>
      <c r="BB458" s="527"/>
      <c r="BC458" s="527"/>
      <c r="BD458" s="527"/>
      <c r="BE458" s="527"/>
      <c r="BF458" s="527"/>
      <c r="BG458" s="527"/>
      <c r="BH458" s="527"/>
      <c r="BI458" s="527"/>
      <c r="BJ458" s="527"/>
      <c r="BK458" s="527"/>
      <c r="BL458" s="527"/>
      <c r="BM458" s="527"/>
      <c r="BN458" s="527"/>
    </row>
  </sheetData>
  <mergeCells count="104">
    <mergeCell ref="BR7:BR8"/>
    <mergeCell ref="BS7:BT7"/>
    <mergeCell ref="AY5:BA5"/>
    <mergeCell ref="AY6:AY8"/>
    <mergeCell ref="AZ6:BA6"/>
    <mergeCell ref="AZ7:AZ8"/>
    <mergeCell ref="BA7:BA8"/>
    <mergeCell ref="BR5:BT6"/>
    <mergeCell ref="BB5:BG5"/>
    <mergeCell ref="BH5:BM5"/>
    <mergeCell ref="BH6:BJ6"/>
    <mergeCell ref="BK6:BM6"/>
    <mergeCell ref="BH7:BH8"/>
    <mergeCell ref="BI7:BJ7"/>
    <mergeCell ref="BK7:BK8"/>
    <mergeCell ref="BL7:BM7"/>
    <mergeCell ref="BB6:BD6"/>
    <mergeCell ref="BE6:BG6"/>
    <mergeCell ref="BB7:BB8"/>
    <mergeCell ref="BC7:BD7"/>
    <mergeCell ref="BE7:BE8"/>
    <mergeCell ref="BF7:BG7"/>
    <mergeCell ref="AT7:AT8"/>
    <mergeCell ref="AU7:AU8"/>
    <mergeCell ref="AW7:AW8"/>
    <mergeCell ref="AX7:AX8"/>
    <mergeCell ref="BN5:BN8"/>
    <mergeCell ref="AB7:AB8"/>
    <mergeCell ref="AC7:AC8"/>
    <mergeCell ref="AE7:AE8"/>
    <mergeCell ref="AF7:AF8"/>
    <mergeCell ref="AH7:AH8"/>
    <mergeCell ref="AI7:AI8"/>
    <mergeCell ref="AW6:AX6"/>
    <mergeCell ref="AT6:AU6"/>
    <mergeCell ref="AV6:AV8"/>
    <mergeCell ref="AV5:AX5"/>
    <mergeCell ref="AP5:AR5"/>
    <mergeCell ref="AS5:AU5"/>
    <mergeCell ref="AA5:AC5"/>
    <mergeCell ref="AA6:AA8"/>
    <mergeCell ref="AB6:AC6"/>
    <mergeCell ref="AD6:AD8"/>
    <mergeCell ref="G7:G8"/>
    <mergeCell ref="H7:H8"/>
    <mergeCell ref="J7:J8"/>
    <mergeCell ref="K7:K8"/>
    <mergeCell ref="O7:O8"/>
    <mergeCell ref="AN6:AO6"/>
    <mergeCell ref="AP6:AP8"/>
    <mergeCell ref="AQ6:AR6"/>
    <mergeCell ref="AS6:AS8"/>
    <mergeCell ref="AN7:AN8"/>
    <mergeCell ref="AO7:AO8"/>
    <mergeCell ref="AQ7:AQ8"/>
    <mergeCell ref="AR7:AR8"/>
    <mergeCell ref="AE6:AF6"/>
    <mergeCell ref="AG6:AG8"/>
    <mergeCell ref="AH6:AI6"/>
    <mergeCell ref="AJ6:AJ8"/>
    <mergeCell ref="AK6:AL6"/>
    <mergeCell ref="AM6:AM8"/>
    <mergeCell ref="AK7:AK8"/>
    <mergeCell ref="AL7:AL8"/>
    <mergeCell ref="V6:W6"/>
    <mergeCell ref="X6:X8"/>
    <mergeCell ref="Y6:Z6"/>
    <mergeCell ref="V7:V8"/>
    <mergeCell ref="W7:W8"/>
    <mergeCell ref="Y7:Y8"/>
    <mergeCell ref="Z7:Z8"/>
    <mergeCell ref="M6:M8"/>
    <mergeCell ref="N6:N8"/>
    <mergeCell ref="O6:Q6"/>
    <mergeCell ref="R6:R8"/>
    <mergeCell ref="S6:T6"/>
    <mergeCell ref="U6:U8"/>
    <mergeCell ref="P7:Q7"/>
    <mergeCell ref="S7:S8"/>
    <mergeCell ref="T7:T8"/>
    <mergeCell ref="A2:BN2"/>
    <mergeCell ref="A3:BN3"/>
    <mergeCell ref="A4:BN4"/>
    <mergeCell ref="A5:A8"/>
    <mergeCell ref="B5:B8"/>
    <mergeCell ref="C5:C8"/>
    <mergeCell ref="D5:D8"/>
    <mergeCell ref="E5:E8"/>
    <mergeCell ref="F5:H5"/>
    <mergeCell ref="I5:K5"/>
    <mergeCell ref="F6:F8"/>
    <mergeCell ref="G6:H6"/>
    <mergeCell ref="I6:I8"/>
    <mergeCell ref="J6:K6"/>
    <mergeCell ref="L6:L8"/>
    <mergeCell ref="AD5:AF5"/>
    <mergeCell ref="AG5:AI5"/>
    <mergeCell ref="AJ5:AL5"/>
    <mergeCell ref="AM5:AO5"/>
    <mergeCell ref="L5:M5"/>
    <mergeCell ref="N5:Q5"/>
    <mergeCell ref="R5:T5"/>
    <mergeCell ref="U5:W5"/>
    <mergeCell ref="X5:Z5"/>
  </mergeCells>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57"/>
  <sheetViews>
    <sheetView topLeftCell="C1" workbookViewId="0">
      <selection activeCell="O6" sqref="O6"/>
    </sheetView>
  </sheetViews>
  <sheetFormatPr defaultColWidth="9.28515625" defaultRowHeight="12"/>
  <cols>
    <col min="1" max="1" width="3.7109375" style="256" customWidth="1"/>
    <col min="2" max="2" width="27.7109375" style="257" customWidth="1"/>
    <col min="3" max="3" width="9.7109375" style="257" customWidth="1"/>
    <col min="4" max="4" width="9" style="257" customWidth="1"/>
    <col min="5" max="5" width="8" style="257" customWidth="1"/>
    <col min="6" max="6" width="8.7109375" style="257" customWidth="1"/>
    <col min="7" max="7" width="8.5703125" style="1050" customWidth="1"/>
    <col min="8" max="8" width="6.7109375" style="257" customWidth="1"/>
    <col min="9" max="9" width="8.7109375" style="257" customWidth="1"/>
    <col min="10" max="10" width="9.42578125" style="1050" customWidth="1"/>
    <col min="11" max="11" width="6.28515625" style="257" customWidth="1"/>
    <col min="12" max="13" width="9" style="257" customWidth="1"/>
    <col min="14" max="14" width="6.42578125" style="257" customWidth="1"/>
    <col min="15" max="15" width="4.7109375" style="257" customWidth="1"/>
    <col min="16" max="17" width="9.28515625" style="257"/>
    <col min="18" max="18" width="10.42578125" style="257" bestFit="1" customWidth="1"/>
    <col min="19" max="16384" width="9.28515625" style="257"/>
  </cols>
  <sheetData>
    <row r="1" spans="1:18">
      <c r="B1" s="3020"/>
      <c r="C1" s="3021"/>
    </row>
    <row r="2" spans="1:18" ht="23.25" customHeight="1">
      <c r="A2" s="3022" t="s">
        <v>441</v>
      </c>
      <c r="B2" s="3022"/>
      <c r="C2" s="3022"/>
      <c r="D2" s="3022"/>
      <c r="E2" s="3022"/>
      <c r="F2" s="3022"/>
      <c r="G2" s="3022"/>
      <c r="H2" s="3022"/>
      <c r="I2" s="3022"/>
      <c r="J2" s="3022"/>
      <c r="K2" s="3022"/>
      <c r="L2" s="3023"/>
      <c r="M2" s="3023"/>
      <c r="N2" s="3023"/>
      <c r="O2" s="722"/>
    </row>
    <row r="3" spans="1:18" ht="21.75" customHeight="1">
      <c r="A3" s="3024" t="s">
        <v>579</v>
      </c>
      <c r="B3" s="3024"/>
      <c r="C3" s="3024"/>
      <c r="D3" s="3024"/>
      <c r="E3" s="3024"/>
      <c r="F3" s="3024"/>
      <c r="G3" s="3024"/>
      <c r="H3" s="3024"/>
      <c r="I3" s="3024"/>
      <c r="J3" s="3024"/>
      <c r="K3" s="3024"/>
      <c r="L3" s="3025" t="s">
        <v>0</v>
      </c>
      <c r="M3" s="3025"/>
      <c r="N3" s="3025"/>
      <c r="O3" s="724"/>
    </row>
    <row r="4" spans="1:18" ht="11.1" customHeight="1">
      <c r="A4" s="723"/>
      <c r="B4" s="723"/>
      <c r="C4" s="723"/>
      <c r="D4" s="723"/>
      <c r="E4" s="723"/>
      <c r="F4" s="723"/>
      <c r="G4" s="1051"/>
      <c r="H4" s="723"/>
      <c r="I4" s="723"/>
      <c r="J4" s="1051"/>
      <c r="K4" s="723"/>
      <c r="L4" s="3026" t="s">
        <v>301</v>
      </c>
      <c r="M4" s="3027"/>
      <c r="N4" s="3027"/>
      <c r="O4" s="354"/>
    </row>
    <row r="5" spans="1:18" s="260" customFormat="1" ht="50.1" customHeight="1">
      <c r="A5" s="3028" t="s">
        <v>54</v>
      </c>
      <c r="B5" s="3029" t="s">
        <v>302</v>
      </c>
      <c r="C5" s="3029" t="s">
        <v>40</v>
      </c>
      <c r="D5" s="3029"/>
      <c r="E5" s="3029"/>
      <c r="F5" s="3018" t="s">
        <v>303</v>
      </c>
      <c r="G5" s="3018"/>
      <c r="H5" s="3018"/>
      <c r="I5" s="3018" t="s">
        <v>304</v>
      </c>
      <c r="J5" s="3018"/>
      <c r="K5" s="3018"/>
      <c r="L5" s="3018" t="s">
        <v>305</v>
      </c>
      <c r="M5" s="3018"/>
      <c r="N5" s="3018"/>
      <c r="O5" s="355"/>
    </row>
    <row r="6" spans="1:18" s="260" customFormat="1" ht="27.75" customHeight="1">
      <c r="A6" s="3028"/>
      <c r="B6" s="3029"/>
      <c r="C6" s="3029" t="s">
        <v>1</v>
      </c>
      <c r="D6" s="3029" t="s">
        <v>56</v>
      </c>
      <c r="E6" s="3029" t="s">
        <v>57</v>
      </c>
      <c r="F6" s="3018" t="s">
        <v>1</v>
      </c>
      <c r="G6" s="3019" t="s">
        <v>56</v>
      </c>
      <c r="H6" s="3018" t="s">
        <v>57</v>
      </c>
      <c r="I6" s="3018" t="s">
        <v>1</v>
      </c>
      <c r="J6" s="3019" t="s">
        <v>56</v>
      </c>
      <c r="K6" s="3018" t="s">
        <v>57</v>
      </c>
      <c r="L6" s="3018" t="s">
        <v>1</v>
      </c>
      <c r="M6" s="3018" t="s">
        <v>56</v>
      </c>
      <c r="N6" s="3018" t="s">
        <v>57</v>
      </c>
      <c r="O6" s="355"/>
    </row>
    <row r="7" spans="1:18" s="260" customFormat="1" ht="7.15" customHeight="1">
      <c r="A7" s="3028"/>
      <c r="B7" s="3029"/>
      <c r="C7" s="3029"/>
      <c r="D7" s="3029"/>
      <c r="E7" s="3029"/>
      <c r="F7" s="3018"/>
      <c r="G7" s="3019"/>
      <c r="H7" s="3018"/>
      <c r="I7" s="3018"/>
      <c r="J7" s="3019"/>
      <c r="K7" s="3018"/>
      <c r="L7" s="3018"/>
      <c r="M7" s="3018"/>
      <c r="N7" s="3018"/>
      <c r="O7" s="355"/>
    </row>
    <row r="8" spans="1:18" s="263" customFormat="1">
      <c r="A8" s="298">
        <v>1</v>
      </c>
      <c r="B8" s="299">
        <v>2</v>
      </c>
      <c r="C8" s="298">
        <v>3</v>
      </c>
      <c r="D8" s="299">
        <v>4</v>
      </c>
      <c r="E8" s="298">
        <v>5</v>
      </c>
      <c r="F8" s="299">
        <v>6</v>
      </c>
      <c r="G8" s="1052">
        <v>7</v>
      </c>
      <c r="H8" s="299">
        <v>8</v>
      </c>
      <c r="I8" s="298">
        <v>9</v>
      </c>
      <c r="J8" s="1053">
        <v>10</v>
      </c>
      <c r="K8" s="298">
        <v>11</v>
      </c>
      <c r="L8" s="298">
        <v>12</v>
      </c>
      <c r="M8" s="299">
        <v>13</v>
      </c>
      <c r="N8" s="298">
        <v>14</v>
      </c>
      <c r="O8" s="356"/>
    </row>
    <row r="9" spans="1:18" s="268" customFormat="1">
      <c r="A9" s="261"/>
      <c r="B9" s="300" t="s">
        <v>6</v>
      </c>
      <c r="C9" s="301">
        <f>C10+C16+C41+C43</f>
        <v>2801296</v>
      </c>
      <c r="D9" s="301">
        <f t="shared" ref="D9:N9" si="0">D10+D16+D41+D43</f>
        <v>2791037</v>
      </c>
      <c r="E9" s="301">
        <f t="shared" si="0"/>
        <v>10259</v>
      </c>
      <c r="F9" s="301">
        <f t="shared" si="0"/>
        <v>1402221</v>
      </c>
      <c r="G9" s="1054">
        <f t="shared" si="0"/>
        <v>1391962</v>
      </c>
      <c r="H9" s="301">
        <f t="shared" si="0"/>
        <v>10259</v>
      </c>
      <c r="I9" s="301">
        <f t="shared" si="0"/>
        <v>1375917</v>
      </c>
      <c r="J9" s="301">
        <f t="shared" si="0"/>
        <v>1365658</v>
      </c>
      <c r="K9" s="301">
        <f t="shared" si="0"/>
        <v>10259</v>
      </c>
      <c r="L9" s="301">
        <f t="shared" si="0"/>
        <v>2801296</v>
      </c>
      <c r="M9" s="301">
        <f t="shared" si="0"/>
        <v>2791037</v>
      </c>
      <c r="N9" s="301">
        <f t="shared" si="0"/>
        <v>10259</v>
      </c>
      <c r="O9" s="357"/>
      <c r="P9" s="268">
        <f t="shared" ref="P9:P50" si="1">I9/C9*100</f>
        <v>49.117158629434378</v>
      </c>
      <c r="R9" s="273">
        <f>D9+E9</f>
        <v>2801296</v>
      </c>
    </row>
    <row r="10" spans="1:18" s="268" customFormat="1" ht="22.15" customHeight="1">
      <c r="A10" s="302" t="s">
        <v>2</v>
      </c>
      <c r="B10" s="303" t="s">
        <v>306</v>
      </c>
      <c r="C10" s="304">
        <f t="shared" ref="C10" si="2">C11+C15</f>
        <v>1908180</v>
      </c>
      <c r="D10" s="305">
        <f>D11+D15</f>
        <v>1908180</v>
      </c>
      <c r="E10" s="306">
        <f t="shared" ref="E10:N10" si="3">E11+E15</f>
        <v>0</v>
      </c>
      <c r="F10" s="306">
        <f t="shared" si="3"/>
        <v>1197000</v>
      </c>
      <c r="G10" s="307">
        <f t="shared" si="3"/>
        <v>1197000</v>
      </c>
      <c r="H10" s="306">
        <f t="shared" si="3"/>
        <v>0</v>
      </c>
      <c r="I10" s="306">
        <f t="shared" si="3"/>
        <v>1140000</v>
      </c>
      <c r="J10" s="306">
        <f t="shared" si="3"/>
        <v>1140000</v>
      </c>
      <c r="K10" s="306">
        <f t="shared" si="3"/>
        <v>0</v>
      </c>
      <c r="L10" s="306">
        <f t="shared" si="3"/>
        <v>1908180</v>
      </c>
      <c r="M10" s="306">
        <f t="shared" si="3"/>
        <v>1908180</v>
      </c>
      <c r="N10" s="306">
        <f t="shared" si="3"/>
        <v>0</v>
      </c>
      <c r="O10" s="358"/>
      <c r="P10" s="268">
        <f t="shared" si="1"/>
        <v>59.742791560544603</v>
      </c>
    </row>
    <row r="11" spans="1:18" s="313" customFormat="1" ht="32.65" customHeight="1">
      <c r="A11" s="308">
        <v>1</v>
      </c>
      <c r="B11" s="309" t="s">
        <v>578</v>
      </c>
      <c r="C11" s="310">
        <f t="shared" ref="C11" si="4">C12+C13+C14</f>
        <v>1188180</v>
      </c>
      <c r="D11" s="311">
        <f>D12+D13+D14</f>
        <v>1188180</v>
      </c>
      <c r="E11" s="312">
        <f t="shared" ref="E11:N11" si="5">E12+E13+E14</f>
        <v>0</v>
      </c>
      <c r="F11" s="312">
        <f t="shared" si="5"/>
        <v>855750</v>
      </c>
      <c r="G11" s="1055">
        <f t="shared" si="5"/>
        <v>855750</v>
      </c>
      <c r="H11" s="312">
        <f t="shared" si="5"/>
        <v>0</v>
      </c>
      <c r="I11" s="312">
        <f t="shared" si="5"/>
        <v>815000</v>
      </c>
      <c r="J11" s="312">
        <f t="shared" si="5"/>
        <v>815000</v>
      </c>
      <c r="K11" s="312">
        <f t="shared" si="5"/>
        <v>0</v>
      </c>
      <c r="L11" s="312">
        <f t="shared" si="5"/>
        <v>1188180</v>
      </c>
      <c r="M11" s="312">
        <f t="shared" si="5"/>
        <v>1188180</v>
      </c>
      <c r="N11" s="312">
        <f t="shared" si="5"/>
        <v>0</v>
      </c>
      <c r="O11" s="359"/>
      <c r="P11" s="313">
        <f t="shared" si="1"/>
        <v>68.592300829840596</v>
      </c>
      <c r="R11" s="314">
        <f>C9-R9</f>
        <v>0</v>
      </c>
    </row>
    <row r="12" spans="1:18" s="268" customFormat="1" ht="24.6" customHeight="1">
      <c r="A12" s="315" t="s">
        <v>29</v>
      </c>
      <c r="B12" s="316" t="s">
        <v>97</v>
      </c>
      <c r="C12" s="317">
        <f>D12+E12</f>
        <v>488180</v>
      </c>
      <c r="D12" s="318">
        <v>488180</v>
      </c>
      <c r="E12" s="317"/>
      <c r="F12" s="319">
        <f>G12+H12</f>
        <v>315000</v>
      </c>
      <c r="G12" s="1046">
        <f>J12*1.05</f>
        <v>315000</v>
      </c>
      <c r="H12" s="317"/>
      <c r="I12" s="319">
        <f>J12+K12</f>
        <v>300000</v>
      </c>
      <c r="J12" s="1046">
        <v>300000</v>
      </c>
      <c r="K12" s="317"/>
      <c r="L12" s="319">
        <f>M12+N12</f>
        <v>488180</v>
      </c>
      <c r="M12" s="317">
        <f>D12</f>
        <v>488180</v>
      </c>
      <c r="N12" s="317"/>
      <c r="O12" s="360"/>
      <c r="P12" s="268">
        <f t="shared" si="1"/>
        <v>61.452742840755462</v>
      </c>
      <c r="R12" s="273">
        <f>C11-C14</f>
        <v>1188180</v>
      </c>
    </row>
    <row r="13" spans="1:18" s="268" customFormat="1" ht="22.15" customHeight="1">
      <c r="A13" s="315" t="s">
        <v>28</v>
      </c>
      <c r="B13" s="316" t="s">
        <v>308</v>
      </c>
      <c r="C13" s="317">
        <f t="shared" ref="C13:C20" si="6">D13+E13</f>
        <v>700000</v>
      </c>
      <c r="D13" s="318">
        <v>700000</v>
      </c>
      <c r="E13" s="317"/>
      <c r="F13" s="319">
        <f t="shared" ref="F13:F15" si="7">G13+H13</f>
        <v>540750</v>
      </c>
      <c r="G13" s="1046">
        <f t="shared" ref="G13:G15" si="8">J13*1.05</f>
        <v>540750</v>
      </c>
      <c r="H13" s="317"/>
      <c r="I13" s="319">
        <f t="shared" ref="I13:I15" si="9">J13+K13</f>
        <v>515000</v>
      </c>
      <c r="J13" s="1046">
        <v>515000</v>
      </c>
      <c r="K13" s="317"/>
      <c r="L13" s="319">
        <f t="shared" ref="L13:L15" si="10">M13+N13</f>
        <v>700000</v>
      </c>
      <c r="M13" s="317">
        <f>D13</f>
        <v>700000</v>
      </c>
      <c r="N13" s="317"/>
      <c r="O13" s="360"/>
      <c r="P13" s="268">
        <f t="shared" si="1"/>
        <v>73.571428571428584</v>
      </c>
    </row>
    <row r="14" spans="1:18" s="268" customFormat="1" ht="22.15" customHeight="1">
      <c r="A14" s="315" t="s">
        <v>27</v>
      </c>
      <c r="B14" s="316" t="s">
        <v>309</v>
      </c>
      <c r="C14" s="317"/>
      <c r="D14" s="318"/>
      <c r="E14" s="317"/>
      <c r="F14" s="319">
        <f t="shared" si="7"/>
        <v>0</v>
      </c>
      <c r="G14" s="1046"/>
      <c r="H14" s="317"/>
      <c r="I14" s="319">
        <f t="shared" si="9"/>
        <v>0</v>
      </c>
      <c r="J14" s="1046"/>
      <c r="K14" s="317"/>
      <c r="L14" s="319">
        <f t="shared" si="10"/>
        <v>0</v>
      </c>
      <c r="M14" s="317"/>
      <c r="N14" s="317"/>
      <c r="O14" s="360"/>
      <c r="P14" s="268" t="e">
        <f t="shared" si="1"/>
        <v>#DIV/0!</v>
      </c>
    </row>
    <row r="15" spans="1:18" s="268" customFormat="1" ht="22.15" customHeight="1">
      <c r="A15" s="308">
        <v>2</v>
      </c>
      <c r="B15" s="309" t="s">
        <v>310</v>
      </c>
      <c r="C15" s="320">
        <f t="shared" si="6"/>
        <v>720000</v>
      </c>
      <c r="D15" s="305">
        <v>720000</v>
      </c>
      <c r="E15" s="320"/>
      <c r="F15" s="321">
        <f t="shared" si="7"/>
        <v>341250</v>
      </c>
      <c r="G15" s="1047">
        <f t="shared" si="8"/>
        <v>341250</v>
      </c>
      <c r="H15" s="320"/>
      <c r="I15" s="321">
        <f t="shared" si="9"/>
        <v>325000</v>
      </c>
      <c r="J15" s="1047">
        <v>325000</v>
      </c>
      <c r="K15" s="320"/>
      <c r="L15" s="321">
        <f t="shared" si="10"/>
        <v>720000</v>
      </c>
      <c r="M15" s="320">
        <f>D15</f>
        <v>720000</v>
      </c>
      <c r="N15" s="320"/>
      <c r="O15" s="361"/>
      <c r="P15" s="268">
        <f t="shared" si="1"/>
        <v>45.138888888888893</v>
      </c>
    </row>
    <row r="16" spans="1:18" s="268" customFormat="1" ht="22.15" customHeight="1">
      <c r="A16" s="302" t="s">
        <v>3</v>
      </c>
      <c r="B16" s="322" t="s">
        <v>311</v>
      </c>
      <c r="C16" s="305">
        <f t="shared" ref="C16" si="11">C17+C20+C21</f>
        <v>367857</v>
      </c>
      <c r="D16" s="305">
        <f>D17+D20+D21</f>
        <v>367857</v>
      </c>
      <c r="E16" s="306">
        <f t="shared" ref="E16:N16" si="12">E17+E20+E21</f>
        <v>0</v>
      </c>
      <c r="F16" s="306">
        <f t="shared" si="12"/>
        <v>187381</v>
      </c>
      <c r="G16" s="307">
        <f t="shared" si="12"/>
        <v>187381</v>
      </c>
      <c r="H16" s="306">
        <f t="shared" si="12"/>
        <v>0</v>
      </c>
      <c r="I16" s="306">
        <f t="shared" si="12"/>
        <v>218077</v>
      </c>
      <c r="J16" s="307">
        <f t="shared" si="12"/>
        <v>218077</v>
      </c>
      <c r="K16" s="306">
        <f t="shared" si="12"/>
        <v>0</v>
      </c>
      <c r="L16" s="306">
        <f t="shared" si="12"/>
        <v>367857</v>
      </c>
      <c r="M16" s="306">
        <f t="shared" si="12"/>
        <v>367857</v>
      </c>
      <c r="N16" s="306">
        <f t="shared" si="12"/>
        <v>0</v>
      </c>
      <c r="O16" s="358"/>
      <c r="P16" s="268">
        <f t="shared" si="1"/>
        <v>59.283090983724648</v>
      </c>
    </row>
    <row r="17" spans="1:17" s="286" customFormat="1" ht="22.15" customHeight="1">
      <c r="A17" s="323">
        <v>1</v>
      </c>
      <c r="B17" s="324" t="s">
        <v>312</v>
      </c>
      <c r="C17" s="320">
        <f t="shared" si="6"/>
        <v>69364</v>
      </c>
      <c r="D17" s="325">
        <f>D18+D19</f>
        <v>69364</v>
      </c>
      <c r="E17" s="321">
        <f t="shared" ref="E17:N17" si="13">E18+E19</f>
        <v>0</v>
      </c>
      <c r="F17" s="321">
        <f t="shared" si="13"/>
        <v>0</v>
      </c>
      <c r="G17" s="326">
        <f t="shared" si="13"/>
        <v>0</v>
      </c>
      <c r="H17" s="321">
        <f t="shared" si="13"/>
        <v>0</v>
      </c>
      <c r="I17" s="321">
        <f t="shared" si="13"/>
        <v>1080</v>
      </c>
      <c r="J17" s="326">
        <f t="shared" si="13"/>
        <v>1080</v>
      </c>
      <c r="K17" s="321">
        <f t="shared" si="13"/>
        <v>0</v>
      </c>
      <c r="L17" s="321">
        <f t="shared" si="13"/>
        <v>69364</v>
      </c>
      <c r="M17" s="321">
        <f t="shared" si="13"/>
        <v>69364</v>
      </c>
      <c r="N17" s="321">
        <f t="shared" si="13"/>
        <v>0</v>
      </c>
      <c r="O17" s="362"/>
      <c r="P17" s="268">
        <f t="shared" si="1"/>
        <v>1.5570036330084771</v>
      </c>
    </row>
    <row r="18" spans="1:17" s="286" customFormat="1" ht="27" customHeight="1">
      <c r="A18" s="327" t="s">
        <v>29</v>
      </c>
      <c r="B18" s="328" t="s">
        <v>313</v>
      </c>
      <c r="C18" s="317">
        <f t="shared" si="6"/>
        <v>55700</v>
      </c>
      <c r="D18" s="318">
        <v>55700</v>
      </c>
      <c r="E18" s="329"/>
      <c r="F18" s="319">
        <f>G18+H18</f>
        <v>0</v>
      </c>
      <c r="G18" s="1046"/>
      <c r="H18" s="317"/>
      <c r="I18" s="319">
        <f t="shared" ref="I18:I20" si="14">J18+K18</f>
        <v>1080</v>
      </c>
      <c r="J18" s="1046">
        <v>1080</v>
      </c>
      <c r="K18" s="317"/>
      <c r="L18" s="319">
        <f t="shared" ref="L18:L20" si="15">M18+N18</f>
        <v>55700</v>
      </c>
      <c r="M18" s="317">
        <f>D18</f>
        <v>55700</v>
      </c>
      <c r="N18" s="317"/>
      <c r="O18" s="360"/>
      <c r="P18" s="268">
        <f t="shared" si="1"/>
        <v>1.9389587073608618</v>
      </c>
    </row>
    <row r="19" spans="1:17" s="286" customFormat="1" ht="25.15" customHeight="1">
      <c r="A19" s="327" t="s">
        <v>28</v>
      </c>
      <c r="B19" s="328" t="s">
        <v>314</v>
      </c>
      <c r="C19" s="317">
        <f t="shared" si="6"/>
        <v>13664</v>
      </c>
      <c r="D19" s="318">
        <v>13664</v>
      </c>
      <c r="E19" s="317"/>
      <c r="F19" s="319">
        <f>G19+H19</f>
        <v>0</v>
      </c>
      <c r="G19" s="1046"/>
      <c r="H19" s="317"/>
      <c r="I19" s="319">
        <f t="shared" si="14"/>
        <v>0</v>
      </c>
      <c r="J19" s="1046"/>
      <c r="K19" s="317"/>
      <c r="L19" s="319">
        <f t="shared" si="15"/>
        <v>13664</v>
      </c>
      <c r="M19" s="317">
        <f>D19</f>
        <v>13664</v>
      </c>
      <c r="N19" s="317"/>
      <c r="O19" s="360"/>
      <c r="P19" s="268">
        <f t="shared" si="1"/>
        <v>0</v>
      </c>
    </row>
    <row r="20" spans="1:17" s="286" customFormat="1" ht="42" customHeight="1">
      <c r="A20" s="330">
        <v>2</v>
      </c>
      <c r="B20" s="303" t="s">
        <v>315</v>
      </c>
      <c r="C20" s="320">
        <f t="shared" si="6"/>
        <v>22752</v>
      </c>
      <c r="D20" s="305">
        <v>22752</v>
      </c>
      <c r="E20" s="320"/>
      <c r="F20" s="321">
        <f>G20+H20</f>
        <v>0</v>
      </c>
      <c r="G20" s="1047"/>
      <c r="H20" s="320"/>
      <c r="I20" s="326">
        <f t="shared" si="14"/>
        <v>22752</v>
      </c>
      <c r="J20" s="1047">
        <v>22752</v>
      </c>
      <c r="K20" s="320"/>
      <c r="L20" s="321">
        <f t="shared" si="15"/>
        <v>22752</v>
      </c>
      <c r="M20" s="320">
        <f>D20</f>
        <v>22752</v>
      </c>
      <c r="N20" s="320"/>
      <c r="O20" s="361"/>
      <c r="P20" s="268">
        <f t="shared" si="1"/>
        <v>100</v>
      </c>
    </row>
    <row r="21" spans="1:17" s="286" customFormat="1" ht="16.5" customHeight="1">
      <c r="A21" s="323">
        <v>3</v>
      </c>
      <c r="B21" s="324" t="s">
        <v>316</v>
      </c>
      <c r="C21" s="325">
        <f>C22+C28+C30+C35+C37</f>
        <v>275741</v>
      </c>
      <c r="D21" s="325">
        <f t="shared" ref="D21:N21" si="16">D22+D28+D30+D35+D37</f>
        <v>275741</v>
      </c>
      <c r="E21" s="325">
        <f t="shared" si="16"/>
        <v>0</v>
      </c>
      <c r="F21" s="325">
        <f t="shared" si="16"/>
        <v>187381</v>
      </c>
      <c r="G21" s="1048">
        <f t="shared" si="16"/>
        <v>187381</v>
      </c>
      <c r="H21" s="325">
        <f t="shared" si="16"/>
        <v>0</v>
      </c>
      <c r="I21" s="325">
        <f t="shared" si="16"/>
        <v>194245</v>
      </c>
      <c r="J21" s="1048">
        <f t="shared" si="16"/>
        <v>194245</v>
      </c>
      <c r="K21" s="325">
        <f t="shared" si="16"/>
        <v>0</v>
      </c>
      <c r="L21" s="325">
        <f t="shared" si="16"/>
        <v>275741</v>
      </c>
      <c r="M21" s="325">
        <f t="shared" si="16"/>
        <v>275741</v>
      </c>
      <c r="N21" s="325">
        <f t="shared" si="16"/>
        <v>0</v>
      </c>
      <c r="O21" s="363"/>
      <c r="P21" s="268">
        <f t="shared" si="1"/>
        <v>70.444728930409326</v>
      </c>
    </row>
    <row r="22" spans="1:17" s="334" customFormat="1" ht="24">
      <c r="A22" s="331" t="s">
        <v>29</v>
      </c>
      <c r="B22" s="332" t="s">
        <v>317</v>
      </c>
      <c r="C22" s="307">
        <f>SUM(C23:C27)</f>
        <v>71913</v>
      </c>
      <c r="D22" s="307">
        <f t="shared" ref="D22:N22" si="17">SUM(D23:D27)</f>
        <v>71913</v>
      </c>
      <c r="E22" s="307">
        <f t="shared" si="17"/>
        <v>0</v>
      </c>
      <c r="F22" s="307">
        <f t="shared" si="17"/>
        <v>39768</v>
      </c>
      <c r="G22" s="307">
        <f t="shared" si="17"/>
        <v>39768</v>
      </c>
      <c r="H22" s="307">
        <f t="shared" si="17"/>
        <v>0</v>
      </c>
      <c r="I22" s="307">
        <f t="shared" si="17"/>
        <v>45369</v>
      </c>
      <c r="J22" s="307">
        <f t="shared" si="17"/>
        <v>45369</v>
      </c>
      <c r="K22" s="307">
        <f t="shared" si="17"/>
        <v>0</v>
      </c>
      <c r="L22" s="307">
        <f t="shared" si="17"/>
        <v>71913</v>
      </c>
      <c r="M22" s="307">
        <f t="shared" si="17"/>
        <v>71913</v>
      </c>
      <c r="N22" s="307">
        <f t="shared" si="17"/>
        <v>0</v>
      </c>
      <c r="O22" s="364"/>
      <c r="P22" s="333">
        <f t="shared" si="1"/>
        <v>63.088732218096865</v>
      </c>
    </row>
    <row r="23" spans="1:17" s="268" customFormat="1" ht="27.6" customHeight="1">
      <c r="A23" s="66">
        <v>1</v>
      </c>
      <c r="B23" s="67" t="s">
        <v>118</v>
      </c>
      <c r="C23" s="68">
        <f>D23+E23</f>
        <v>19380</v>
      </c>
      <c r="D23" s="69">
        <v>19380</v>
      </c>
      <c r="E23" s="69"/>
      <c r="F23" s="69">
        <f>G23+H23</f>
        <v>11348</v>
      </c>
      <c r="G23" s="1049">
        <v>11348</v>
      </c>
      <c r="H23" s="69"/>
      <c r="I23" s="319">
        <f t="shared" ref="I23:I50" si="18">J23+K23</f>
        <v>16625</v>
      </c>
      <c r="J23" s="1049">
        <v>16625</v>
      </c>
      <c r="K23" s="69"/>
      <c r="L23" s="319">
        <f t="shared" ref="L23:L50" si="19">M23+N23</f>
        <v>19380</v>
      </c>
      <c r="M23" s="317">
        <f>D23</f>
        <v>19380</v>
      </c>
      <c r="N23" s="335"/>
      <c r="O23" s="365"/>
      <c r="P23" s="268">
        <f t="shared" si="1"/>
        <v>85.784313725490193</v>
      </c>
    </row>
    <row r="24" spans="1:17" s="268" customFormat="1" ht="23.65" customHeight="1">
      <c r="A24" s="66">
        <f>A23+1</f>
        <v>2</v>
      </c>
      <c r="B24" s="67" t="s">
        <v>119</v>
      </c>
      <c r="C24" s="68">
        <f t="shared" ref="C24:C50" si="20">D24+E24</f>
        <v>2000</v>
      </c>
      <c r="D24" s="69">
        <v>2000</v>
      </c>
      <c r="E24" s="69"/>
      <c r="F24" s="69">
        <f t="shared" ref="F24:F50" si="21">G24+H24</f>
        <v>1976</v>
      </c>
      <c r="G24" s="1049">
        <v>1976</v>
      </c>
      <c r="H24" s="69"/>
      <c r="I24" s="319">
        <f t="shared" si="18"/>
        <v>2000</v>
      </c>
      <c r="J24" s="1049">
        <v>2000</v>
      </c>
      <c r="K24" s="69"/>
      <c r="L24" s="319">
        <f t="shared" si="19"/>
        <v>2000</v>
      </c>
      <c r="M24" s="317">
        <f t="shared" ref="M24:M42" si="22">D24</f>
        <v>2000</v>
      </c>
      <c r="N24" s="335"/>
      <c r="O24" s="365"/>
      <c r="P24" s="268">
        <f t="shared" si="1"/>
        <v>100</v>
      </c>
      <c r="Q24" s="336">
        <f>39768-G22</f>
        <v>0</v>
      </c>
    </row>
    <row r="25" spans="1:17" s="268" customFormat="1" ht="29.1" customHeight="1">
      <c r="A25" s="66">
        <f>A24+1</f>
        <v>3</v>
      </c>
      <c r="B25" s="67" t="s">
        <v>318</v>
      </c>
      <c r="C25" s="68">
        <f t="shared" si="20"/>
        <v>7000</v>
      </c>
      <c r="D25" s="69">
        <v>7000</v>
      </c>
      <c r="E25" s="69"/>
      <c r="F25" s="69">
        <f t="shared" si="21"/>
        <v>452</v>
      </c>
      <c r="G25" s="1049">
        <v>452</v>
      </c>
      <c r="H25" s="69"/>
      <c r="I25" s="319">
        <f t="shared" si="18"/>
        <v>452</v>
      </c>
      <c r="J25" s="1049">
        <v>452</v>
      </c>
      <c r="K25" s="69"/>
      <c r="L25" s="319">
        <f t="shared" si="19"/>
        <v>7000</v>
      </c>
      <c r="M25" s="317">
        <f t="shared" si="22"/>
        <v>7000</v>
      </c>
      <c r="N25" s="335"/>
      <c r="O25" s="365"/>
      <c r="P25" s="268">
        <f t="shared" si="1"/>
        <v>6.4571428571428573</v>
      </c>
      <c r="Q25" s="273">
        <f>286000-C21</f>
        <v>10259</v>
      </c>
    </row>
    <row r="26" spans="1:17" s="268" customFormat="1" ht="23.65" customHeight="1">
      <c r="A26" s="66">
        <f>A25+1</f>
        <v>4</v>
      </c>
      <c r="B26" s="67" t="s">
        <v>112</v>
      </c>
      <c r="C26" s="68">
        <f t="shared" si="20"/>
        <v>24126</v>
      </c>
      <c r="D26" s="69">
        <v>24126</v>
      </c>
      <c r="E26" s="69"/>
      <c r="F26" s="69">
        <f t="shared" si="21"/>
        <v>24126</v>
      </c>
      <c r="G26" s="1049">
        <v>24126</v>
      </c>
      <c r="H26" s="69"/>
      <c r="I26" s="319">
        <f t="shared" si="18"/>
        <v>24126</v>
      </c>
      <c r="J26" s="1049">
        <v>24126</v>
      </c>
      <c r="K26" s="69"/>
      <c r="L26" s="319">
        <f t="shared" si="19"/>
        <v>24126</v>
      </c>
      <c r="M26" s="317">
        <f t="shared" si="22"/>
        <v>24126</v>
      </c>
      <c r="N26" s="335"/>
      <c r="O26" s="365"/>
      <c r="P26" s="268">
        <f t="shared" si="1"/>
        <v>100</v>
      </c>
    </row>
    <row r="27" spans="1:17" s="268" customFormat="1" ht="28.5" customHeight="1">
      <c r="A27" s="66">
        <f>A26+1</f>
        <v>5</v>
      </c>
      <c r="B27" s="67" t="s">
        <v>319</v>
      </c>
      <c r="C27" s="68">
        <f t="shared" si="20"/>
        <v>19407</v>
      </c>
      <c r="D27" s="69">
        <v>19407</v>
      </c>
      <c r="E27" s="69"/>
      <c r="F27" s="69">
        <f t="shared" si="21"/>
        <v>1866</v>
      </c>
      <c r="G27" s="1049">
        <v>1866</v>
      </c>
      <c r="H27" s="69"/>
      <c r="I27" s="319">
        <f t="shared" si="18"/>
        <v>2166</v>
      </c>
      <c r="J27" s="1049">
        <v>2166</v>
      </c>
      <c r="K27" s="69"/>
      <c r="L27" s="319">
        <f t="shared" si="19"/>
        <v>19407</v>
      </c>
      <c r="M27" s="317">
        <f t="shared" si="22"/>
        <v>19407</v>
      </c>
      <c r="N27" s="335"/>
      <c r="O27" s="365"/>
      <c r="P27" s="268">
        <f t="shared" si="1"/>
        <v>11.160921317050548</v>
      </c>
    </row>
    <row r="28" spans="1:17" s="340" customFormat="1" ht="29.65" customHeight="1">
      <c r="A28" s="337" t="s">
        <v>28</v>
      </c>
      <c r="B28" s="338" t="s">
        <v>125</v>
      </c>
      <c r="C28" s="70">
        <f>C29</f>
        <v>50000</v>
      </c>
      <c r="D28" s="70">
        <f t="shared" ref="D28:M28" si="23">D29</f>
        <v>50000</v>
      </c>
      <c r="E28" s="70">
        <f t="shared" si="23"/>
        <v>0</v>
      </c>
      <c r="F28" s="70">
        <f t="shared" si="23"/>
        <v>11612</v>
      </c>
      <c r="G28" s="70">
        <f t="shared" si="23"/>
        <v>11612</v>
      </c>
      <c r="H28" s="70">
        <f t="shared" si="23"/>
        <v>0</v>
      </c>
      <c r="I28" s="70">
        <f t="shared" si="23"/>
        <v>11612</v>
      </c>
      <c r="J28" s="70">
        <f t="shared" si="23"/>
        <v>11612</v>
      </c>
      <c r="K28" s="70">
        <f t="shared" si="23"/>
        <v>0</v>
      </c>
      <c r="L28" s="70">
        <f t="shared" si="23"/>
        <v>50000</v>
      </c>
      <c r="M28" s="70">
        <f t="shared" si="23"/>
        <v>50000</v>
      </c>
      <c r="N28" s="339"/>
      <c r="O28" s="366"/>
      <c r="P28" s="333">
        <f t="shared" si="1"/>
        <v>23.224</v>
      </c>
    </row>
    <row r="29" spans="1:17" s="268" customFormat="1" ht="35.1" customHeight="1">
      <c r="A29" s="71">
        <v>1</v>
      </c>
      <c r="B29" s="67" t="s">
        <v>127</v>
      </c>
      <c r="C29" s="68">
        <f t="shared" si="20"/>
        <v>50000</v>
      </c>
      <c r="D29" s="69">
        <v>50000</v>
      </c>
      <c r="E29" s="69"/>
      <c r="F29" s="69">
        <f t="shared" si="21"/>
        <v>11612</v>
      </c>
      <c r="G29" s="1049">
        <v>11612</v>
      </c>
      <c r="H29" s="69"/>
      <c r="I29" s="319">
        <f t="shared" si="18"/>
        <v>11612</v>
      </c>
      <c r="J29" s="1049">
        <v>11612</v>
      </c>
      <c r="K29" s="69"/>
      <c r="L29" s="319">
        <f t="shared" si="19"/>
        <v>50000</v>
      </c>
      <c r="M29" s="317">
        <f t="shared" si="22"/>
        <v>50000</v>
      </c>
      <c r="N29" s="335"/>
      <c r="O29" s="365"/>
      <c r="P29" s="268">
        <f t="shared" si="1"/>
        <v>23.224</v>
      </c>
    </row>
    <row r="30" spans="1:17" s="333" customFormat="1" ht="44.1" customHeight="1">
      <c r="A30" s="337" t="s">
        <v>27</v>
      </c>
      <c r="B30" s="338" t="s">
        <v>320</v>
      </c>
      <c r="C30" s="70">
        <f>SUM(C31:C34)</f>
        <v>53461</v>
      </c>
      <c r="D30" s="70">
        <f t="shared" ref="D30:M30" si="24">SUM(D31:D34)</f>
        <v>53461</v>
      </c>
      <c r="E30" s="70">
        <f t="shared" si="24"/>
        <v>0</v>
      </c>
      <c r="F30" s="70">
        <f t="shared" si="24"/>
        <v>35814</v>
      </c>
      <c r="G30" s="70">
        <f t="shared" si="24"/>
        <v>35814</v>
      </c>
      <c r="H30" s="70">
        <f t="shared" si="24"/>
        <v>0</v>
      </c>
      <c r="I30" s="70">
        <f t="shared" si="24"/>
        <v>36897</v>
      </c>
      <c r="J30" s="70">
        <f t="shared" si="24"/>
        <v>36897</v>
      </c>
      <c r="K30" s="70">
        <f t="shared" si="24"/>
        <v>0</v>
      </c>
      <c r="L30" s="70">
        <f t="shared" si="24"/>
        <v>53461</v>
      </c>
      <c r="M30" s="70">
        <f t="shared" si="24"/>
        <v>53461</v>
      </c>
      <c r="N30" s="339"/>
      <c r="O30" s="366"/>
      <c r="P30" s="333">
        <f t="shared" si="1"/>
        <v>69.016666354912928</v>
      </c>
    </row>
    <row r="31" spans="1:17" s="268" customFormat="1" ht="32.1" customHeight="1">
      <c r="A31" s="71">
        <v>1</v>
      </c>
      <c r="B31" s="67" t="s">
        <v>135</v>
      </c>
      <c r="C31" s="68">
        <f t="shared" si="20"/>
        <v>5000</v>
      </c>
      <c r="D31" s="69">
        <v>5000</v>
      </c>
      <c r="E31" s="69"/>
      <c r="F31" s="69">
        <f t="shared" si="21"/>
        <v>2485</v>
      </c>
      <c r="G31" s="1049">
        <v>2485</v>
      </c>
      <c r="H31" s="69"/>
      <c r="I31" s="319">
        <f t="shared" si="18"/>
        <v>3568</v>
      </c>
      <c r="J31" s="1049">
        <v>3568</v>
      </c>
      <c r="K31" s="69"/>
      <c r="L31" s="319">
        <f t="shared" si="19"/>
        <v>5000</v>
      </c>
      <c r="M31" s="317">
        <f t="shared" si="22"/>
        <v>5000</v>
      </c>
      <c r="N31" s="335"/>
      <c r="O31" s="365"/>
      <c r="P31" s="268">
        <f t="shared" si="1"/>
        <v>71.36</v>
      </c>
    </row>
    <row r="32" spans="1:17" s="268" customFormat="1" ht="32.1" customHeight="1">
      <c r="A32" s="71">
        <v>2</v>
      </c>
      <c r="B32" s="67" t="s">
        <v>133</v>
      </c>
      <c r="C32" s="68">
        <f t="shared" si="20"/>
        <v>12000</v>
      </c>
      <c r="D32" s="69">
        <v>12000</v>
      </c>
      <c r="E32" s="69"/>
      <c r="F32" s="69">
        <f t="shared" si="21"/>
        <v>12000</v>
      </c>
      <c r="G32" s="1049">
        <v>12000</v>
      </c>
      <c r="H32" s="69"/>
      <c r="I32" s="319">
        <f t="shared" si="18"/>
        <v>12000</v>
      </c>
      <c r="J32" s="1049">
        <v>12000</v>
      </c>
      <c r="K32" s="69"/>
      <c r="L32" s="319">
        <f t="shared" si="19"/>
        <v>12000</v>
      </c>
      <c r="M32" s="317">
        <f t="shared" si="22"/>
        <v>12000</v>
      </c>
      <c r="N32" s="335"/>
      <c r="O32" s="365"/>
      <c r="P32" s="268">
        <f t="shared" si="1"/>
        <v>100</v>
      </c>
    </row>
    <row r="33" spans="1:16" s="268" customFormat="1" ht="32.1" customHeight="1">
      <c r="A33" s="71">
        <v>3</v>
      </c>
      <c r="B33" s="67" t="s">
        <v>137</v>
      </c>
      <c r="C33" s="68">
        <f t="shared" si="20"/>
        <v>30000</v>
      </c>
      <c r="D33" s="69">
        <v>30000</v>
      </c>
      <c r="E33" s="69"/>
      <c r="F33" s="69">
        <f t="shared" si="21"/>
        <v>16063</v>
      </c>
      <c r="G33" s="1049">
        <v>16063</v>
      </c>
      <c r="H33" s="69"/>
      <c r="I33" s="319">
        <f t="shared" si="18"/>
        <v>16063</v>
      </c>
      <c r="J33" s="1049">
        <v>16063</v>
      </c>
      <c r="K33" s="69"/>
      <c r="L33" s="319">
        <f t="shared" si="19"/>
        <v>30000</v>
      </c>
      <c r="M33" s="317">
        <f t="shared" si="22"/>
        <v>30000</v>
      </c>
      <c r="N33" s="335"/>
      <c r="O33" s="365"/>
      <c r="P33" s="268">
        <f t="shared" si="1"/>
        <v>53.543333333333329</v>
      </c>
    </row>
    <row r="34" spans="1:16" s="268" customFormat="1" ht="32.1" customHeight="1">
      <c r="A34" s="71">
        <v>4</v>
      </c>
      <c r="B34" s="67" t="s">
        <v>134</v>
      </c>
      <c r="C34" s="68">
        <f t="shared" si="20"/>
        <v>6461</v>
      </c>
      <c r="D34" s="69">
        <v>6461</v>
      </c>
      <c r="E34" s="69"/>
      <c r="F34" s="69">
        <f t="shared" si="21"/>
        <v>5266</v>
      </c>
      <c r="G34" s="1049">
        <v>5266</v>
      </c>
      <c r="H34" s="69"/>
      <c r="I34" s="319">
        <f t="shared" si="18"/>
        <v>5266</v>
      </c>
      <c r="J34" s="1049">
        <v>5266</v>
      </c>
      <c r="K34" s="69"/>
      <c r="L34" s="319">
        <f t="shared" si="19"/>
        <v>6461</v>
      </c>
      <c r="M34" s="317">
        <f t="shared" si="22"/>
        <v>6461</v>
      </c>
      <c r="N34" s="335"/>
      <c r="O34" s="365"/>
      <c r="P34" s="268">
        <f t="shared" si="1"/>
        <v>81.504411081875872</v>
      </c>
    </row>
    <row r="35" spans="1:16" s="342" customFormat="1" ht="32.1" customHeight="1">
      <c r="A35" s="73" t="s">
        <v>26</v>
      </c>
      <c r="B35" s="74" t="s">
        <v>128</v>
      </c>
      <c r="C35" s="72">
        <f>C36</f>
        <v>2500</v>
      </c>
      <c r="D35" s="72">
        <f t="shared" ref="D35:M35" si="25">D36</f>
        <v>2500</v>
      </c>
      <c r="E35" s="72">
        <f t="shared" si="25"/>
        <v>0</v>
      </c>
      <c r="F35" s="72">
        <f t="shared" si="25"/>
        <v>2500</v>
      </c>
      <c r="G35" s="70">
        <f t="shared" si="25"/>
        <v>2500</v>
      </c>
      <c r="H35" s="72">
        <f t="shared" si="25"/>
        <v>0</v>
      </c>
      <c r="I35" s="72">
        <f t="shared" si="25"/>
        <v>2500</v>
      </c>
      <c r="J35" s="70">
        <f t="shared" si="25"/>
        <v>2500</v>
      </c>
      <c r="K35" s="72">
        <f t="shared" si="25"/>
        <v>0</v>
      </c>
      <c r="L35" s="72">
        <f t="shared" si="25"/>
        <v>2500</v>
      </c>
      <c r="M35" s="72">
        <f t="shared" si="25"/>
        <v>2500</v>
      </c>
      <c r="N35" s="341"/>
      <c r="O35" s="367"/>
      <c r="P35" s="268">
        <f t="shared" si="1"/>
        <v>100</v>
      </c>
    </row>
    <row r="36" spans="1:16" s="286" customFormat="1" ht="25.15" customHeight="1">
      <c r="A36" s="71">
        <v>1</v>
      </c>
      <c r="B36" s="67" t="s">
        <v>131</v>
      </c>
      <c r="C36" s="68">
        <f t="shared" si="20"/>
        <v>2500</v>
      </c>
      <c r="D36" s="69">
        <v>2500</v>
      </c>
      <c r="E36" s="69"/>
      <c r="F36" s="69">
        <f t="shared" si="21"/>
        <v>2500</v>
      </c>
      <c r="G36" s="1049">
        <v>2500</v>
      </c>
      <c r="H36" s="69"/>
      <c r="I36" s="319">
        <f t="shared" si="18"/>
        <v>2500</v>
      </c>
      <c r="J36" s="1049">
        <v>2500</v>
      </c>
      <c r="K36" s="69"/>
      <c r="L36" s="319">
        <f t="shared" si="19"/>
        <v>2500</v>
      </c>
      <c r="M36" s="317">
        <f t="shared" si="22"/>
        <v>2500</v>
      </c>
      <c r="N36" s="328"/>
      <c r="O36" s="352"/>
      <c r="P36" s="268">
        <f t="shared" si="1"/>
        <v>100</v>
      </c>
    </row>
    <row r="37" spans="1:16" s="286" customFormat="1" ht="48" customHeight="1">
      <c r="A37" s="73" t="s">
        <v>321</v>
      </c>
      <c r="B37" s="74" t="s">
        <v>322</v>
      </c>
      <c r="C37" s="72">
        <f>SUM(C38:C40)</f>
        <v>97867</v>
      </c>
      <c r="D37" s="72">
        <f t="shared" ref="D37:M37" si="26">SUM(D38:D40)</f>
        <v>97867</v>
      </c>
      <c r="E37" s="72">
        <f t="shared" si="26"/>
        <v>0</v>
      </c>
      <c r="F37" s="72">
        <f t="shared" si="26"/>
        <v>97687</v>
      </c>
      <c r="G37" s="70">
        <f t="shared" si="26"/>
        <v>97687</v>
      </c>
      <c r="H37" s="72">
        <f t="shared" si="26"/>
        <v>0</v>
      </c>
      <c r="I37" s="72">
        <f t="shared" si="26"/>
        <v>97867</v>
      </c>
      <c r="J37" s="70">
        <f t="shared" si="26"/>
        <v>97867</v>
      </c>
      <c r="K37" s="72">
        <f t="shared" si="26"/>
        <v>0</v>
      </c>
      <c r="L37" s="72">
        <f t="shared" si="26"/>
        <v>97867</v>
      </c>
      <c r="M37" s="72">
        <f t="shared" si="26"/>
        <v>97867</v>
      </c>
      <c r="N37" s="328"/>
      <c r="O37" s="352"/>
      <c r="P37" s="268">
        <f t="shared" si="1"/>
        <v>100</v>
      </c>
    </row>
    <row r="38" spans="1:16" s="286" customFormat="1" ht="32.1" customHeight="1">
      <c r="A38" s="71">
        <v>1</v>
      </c>
      <c r="B38" s="67" t="s">
        <v>323</v>
      </c>
      <c r="C38" s="68">
        <f t="shared" si="20"/>
        <v>31117</v>
      </c>
      <c r="D38" s="69">
        <v>31117</v>
      </c>
      <c r="E38" s="69"/>
      <c r="F38" s="69">
        <f t="shared" si="21"/>
        <v>31117</v>
      </c>
      <c r="G38" s="1049">
        <v>31117</v>
      </c>
      <c r="H38" s="69"/>
      <c r="I38" s="319">
        <f t="shared" si="18"/>
        <v>31117</v>
      </c>
      <c r="J38" s="1049">
        <v>31117</v>
      </c>
      <c r="K38" s="69"/>
      <c r="L38" s="319">
        <f t="shared" si="19"/>
        <v>31117</v>
      </c>
      <c r="M38" s="317">
        <f t="shared" si="22"/>
        <v>31117</v>
      </c>
      <c r="N38" s="328"/>
      <c r="O38" s="352"/>
      <c r="P38" s="268">
        <f t="shared" si="1"/>
        <v>100</v>
      </c>
    </row>
    <row r="39" spans="1:16" s="286" customFormat="1" ht="32.1" customHeight="1">
      <c r="A39" s="71">
        <v>2</v>
      </c>
      <c r="B39" s="67" t="s">
        <v>324</v>
      </c>
      <c r="C39" s="68">
        <f t="shared" si="20"/>
        <v>60000</v>
      </c>
      <c r="D39" s="69">
        <v>60000</v>
      </c>
      <c r="E39" s="69"/>
      <c r="F39" s="69">
        <f t="shared" si="21"/>
        <v>60000</v>
      </c>
      <c r="G39" s="1049">
        <v>60000</v>
      </c>
      <c r="H39" s="69"/>
      <c r="I39" s="319">
        <f t="shared" si="18"/>
        <v>60000</v>
      </c>
      <c r="J39" s="1049">
        <v>60000</v>
      </c>
      <c r="K39" s="69"/>
      <c r="L39" s="319">
        <f t="shared" si="19"/>
        <v>60000</v>
      </c>
      <c r="M39" s="317">
        <f t="shared" si="22"/>
        <v>60000</v>
      </c>
      <c r="N39" s="328"/>
      <c r="O39" s="352"/>
      <c r="P39" s="268">
        <f t="shared" si="1"/>
        <v>100</v>
      </c>
    </row>
    <row r="40" spans="1:16" s="286" customFormat="1" ht="32.1" customHeight="1">
      <c r="A40" s="71">
        <v>3</v>
      </c>
      <c r="B40" s="67" t="s">
        <v>109</v>
      </c>
      <c r="C40" s="68">
        <f t="shared" si="20"/>
        <v>6750</v>
      </c>
      <c r="D40" s="69">
        <v>6750</v>
      </c>
      <c r="E40" s="69"/>
      <c r="F40" s="69">
        <f t="shared" si="21"/>
        <v>6570</v>
      </c>
      <c r="G40" s="1049">
        <v>6570</v>
      </c>
      <c r="H40" s="69"/>
      <c r="I40" s="319">
        <f t="shared" si="18"/>
        <v>6750</v>
      </c>
      <c r="J40" s="1049">
        <v>6750</v>
      </c>
      <c r="K40" s="69"/>
      <c r="L40" s="319">
        <f t="shared" si="19"/>
        <v>6750</v>
      </c>
      <c r="M40" s="317">
        <f t="shared" si="22"/>
        <v>6750</v>
      </c>
      <c r="N40" s="328"/>
      <c r="O40" s="352"/>
      <c r="P40" s="268">
        <f t="shared" si="1"/>
        <v>100</v>
      </c>
    </row>
    <row r="41" spans="1:16" s="286" customFormat="1" ht="23.65" customHeight="1">
      <c r="A41" s="73" t="s">
        <v>12</v>
      </c>
      <c r="B41" s="74" t="s">
        <v>325</v>
      </c>
      <c r="C41" s="72">
        <f>C42</f>
        <v>515000</v>
      </c>
      <c r="D41" s="72">
        <f t="shared" ref="D41:M41" si="27">D42</f>
        <v>515000</v>
      </c>
      <c r="E41" s="72">
        <f t="shared" si="27"/>
        <v>0</v>
      </c>
      <c r="F41" s="72">
        <f t="shared" si="27"/>
        <v>7581</v>
      </c>
      <c r="G41" s="70">
        <f t="shared" si="27"/>
        <v>7581</v>
      </c>
      <c r="H41" s="72">
        <f t="shared" si="27"/>
        <v>0</v>
      </c>
      <c r="I41" s="72">
        <f t="shared" si="27"/>
        <v>7581</v>
      </c>
      <c r="J41" s="70">
        <f t="shared" si="27"/>
        <v>7581</v>
      </c>
      <c r="K41" s="72">
        <f t="shared" si="27"/>
        <v>0</v>
      </c>
      <c r="L41" s="72">
        <f t="shared" si="27"/>
        <v>515000</v>
      </c>
      <c r="M41" s="72">
        <f t="shared" si="27"/>
        <v>515000</v>
      </c>
      <c r="N41" s="303"/>
      <c r="O41" s="368"/>
      <c r="P41" s="268">
        <f t="shared" si="1"/>
        <v>1.4720388349514562</v>
      </c>
    </row>
    <row r="42" spans="1:16" s="286" customFormat="1" ht="36.6" customHeight="1">
      <c r="A42" s="71">
        <v>1</v>
      </c>
      <c r="B42" s="67" t="s">
        <v>219</v>
      </c>
      <c r="C42" s="68">
        <f t="shared" si="20"/>
        <v>515000</v>
      </c>
      <c r="D42" s="69">
        <v>515000</v>
      </c>
      <c r="E42" s="343"/>
      <c r="F42" s="69">
        <f t="shared" si="21"/>
        <v>7581</v>
      </c>
      <c r="G42" s="1049">
        <v>7581</v>
      </c>
      <c r="H42" s="328"/>
      <c r="I42" s="319">
        <f t="shared" si="18"/>
        <v>7581</v>
      </c>
      <c r="J42" s="1049">
        <v>7581</v>
      </c>
      <c r="K42" s="328"/>
      <c r="L42" s="319">
        <f t="shared" si="19"/>
        <v>515000</v>
      </c>
      <c r="M42" s="317">
        <f t="shared" si="22"/>
        <v>515000</v>
      </c>
      <c r="N42" s="328"/>
      <c r="O42" s="352"/>
      <c r="P42" s="268">
        <f t="shared" si="1"/>
        <v>1.4720388349514562</v>
      </c>
    </row>
    <row r="43" spans="1:16" s="286" customFormat="1" ht="18.600000000000001" customHeight="1">
      <c r="A43" s="73" t="s">
        <v>13</v>
      </c>
      <c r="B43" s="303" t="s">
        <v>326</v>
      </c>
      <c r="C43" s="72">
        <f>C50</f>
        <v>10259</v>
      </c>
      <c r="D43" s="72"/>
      <c r="E43" s="72">
        <f>E50</f>
        <v>10259</v>
      </c>
      <c r="F43" s="72">
        <f t="shared" ref="F43:M43" si="28">SUM(F44:F50)</f>
        <v>10259</v>
      </c>
      <c r="G43" s="70">
        <f t="shared" si="28"/>
        <v>0</v>
      </c>
      <c r="H43" s="72">
        <f t="shared" si="28"/>
        <v>10259</v>
      </c>
      <c r="I43" s="72">
        <f t="shared" si="28"/>
        <v>10259</v>
      </c>
      <c r="J43" s="70">
        <f t="shared" si="28"/>
        <v>0</v>
      </c>
      <c r="K43" s="72">
        <f t="shared" si="28"/>
        <v>10259</v>
      </c>
      <c r="L43" s="72">
        <f>L50</f>
        <v>10259</v>
      </c>
      <c r="M43" s="72">
        <f t="shared" si="28"/>
        <v>0</v>
      </c>
      <c r="N43" s="72">
        <f>N50</f>
        <v>10259</v>
      </c>
      <c r="O43" s="369"/>
      <c r="P43" s="268">
        <f t="shared" si="1"/>
        <v>100</v>
      </c>
    </row>
    <row r="44" spans="1:16" s="286" customFormat="1" ht="43.15" hidden="1" customHeight="1">
      <c r="A44" s="344">
        <v>1</v>
      </c>
      <c r="B44" s="75" t="s">
        <v>273</v>
      </c>
      <c r="C44" s="68">
        <f t="shared" si="20"/>
        <v>5693</v>
      </c>
      <c r="D44" s="69"/>
      <c r="E44" s="318">
        <v>5693</v>
      </c>
      <c r="F44" s="68">
        <f t="shared" si="21"/>
        <v>0</v>
      </c>
      <c r="G44" s="1056"/>
      <c r="H44" s="328"/>
      <c r="I44" s="319">
        <f t="shared" si="18"/>
        <v>0</v>
      </c>
      <c r="J44" s="1056"/>
      <c r="K44" s="328"/>
      <c r="L44" s="319">
        <f t="shared" si="19"/>
        <v>5693</v>
      </c>
      <c r="M44" s="317"/>
      <c r="N44" s="345">
        <f>E44</f>
        <v>5693</v>
      </c>
      <c r="O44" s="370"/>
      <c r="P44" s="268">
        <f t="shared" si="1"/>
        <v>0</v>
      </c>
    </row>
    <row r="45" spans="1:16" s="286" customFormat="1" ht="25.5" hidden="1" customHeight="1">
      <c r="A45" s="344">
        <v>2</v>
      </c>
      <c r="B45" s="346" t="s">
        <v>327</v>
      </c>
      <c r="C45" s="68">
        <f t="shared" si="20"/>
        <v>7222</v>
      </c>
      <c r="D45" s="69"/>
      <c r="E45" s="318">
        <v>7222</v>
      </c>
      <c r="F45" s="68">
        <f t="shared" si="21"/>
        <v>0</v>
      </c>
      <c r="G45" s="1056"/>
      <c r="H45" s="328"/>
      <c r="I45" s="319">
        <f t="shared" si="18"/>
        <v>0</v>
      </c>
      <c r="J45" s="1056"/>
      <c r="K45" s="328"/>
      <c r="L45" s="319">
        <f t="shared" si="19"/>
        <v>7222</v>
      </c>
      <c r="M45" s="328"/>
      <c r="N45" s="345">
        <f t="shared" ref="N45:N50" si="29">E45</f>
        <v>7222</v>
      </c>
      <c r="O45" s="370"/>
      <c r="P45" s="268">
        <f t="shared" si="1"/>
        <v>0</v>
      </c>
    </row>
    <row r="46" spans="1:16" s="286" customFormat="1" ht="24" hidden="1">
      <c r="A46" s="344">
        <v>3</v>
      </c>
      <c r="B46" s="346" t="s">
        <v>328</v>
      </c>
      <c r="C46" s="68">
        <f t="shared" si="20"/>
        <v>14820</v>
      </c>
      <c r="D46" s="69"/>
      <c r="E46" s="318">
        <v>14820</v>
      </c>
      <c r="F46" s="68">
        <f t="shared" si="21"/>
        <v>0</v>
      </c>
      <c r="G46" s="1056"/>
      <c r="H46" s="328"/>
      <c r="I46" s="319">
        <f t="shared" si="18"/>
        <v>0</v>
      </c>
      <c r="J46" s="1056"/>
      <c r="K46" s="328"/>
      <c r="L46" s="319">
        <f t="shared" si="19"/>
        <v>14820</v>
      </c>
      <c r="M46" s="328"/>
      <c r="N46" s="345">
        <f t="shared" si="29"/>
        <v>14820</v>
      </c>
      <c r="O46" s="370"/>
      <c r="P46" s="268">
        <f t="shared" si="1"/>
        <v>0</v>
      </c>
    </row>
    <row r="47" spans="1:16" s="286" customFormat="1" hidden="1">
      <c r="A47" s="344">
        <v>4</v>
      </c>
      <c r="B47" s="346" t="s">
        <v>271</v>
      </c>
      <c r="C47" s="68">
        <f t="shared" si="20"/>
        <v>41896</v>
      </c>
      <c r="D47" s="69"/>
      <c r="E47" s="318">
        <v>41896</v>
      </c>
      <c r="F47" s="68">
        <f t="shared" si="21"/>
        <v>0</v>
      </c>
      <c r="G47" s="1056"/>
      <c r="H47" s="328"/>
      <c r="I47" s="319">
        <f t="shared" si="18"/>
        <v>0</v>
      </c>
      <c r="J47" s="1056"/>
      <c r="K47" s="328"/>
      <c r="L47" s="319">
        <f t="shared" si="19"/>
        <v>41896</v>
      </c>
      <c r="M47" s="328"/>
      <c r="N47" s="345">
        <f t="shared" si="29"/>
        <v>41896</v>
      </c>
      <c r="O47" s="370"/>
      <c r="P47" s="268">
        <f t="shared" si="1"/>
        <v>0</v>
      </c>
    </row>
    <row r="48" spans="1:16" s="286" customFormat="1" ht="24" hidden="1">
      <c r="A48" s="344">
        <v>5</v>
      </c>
      <c r="B48" s="346" t="s">
        <v>329</v>
      </c>
      <c r="C48" s="68">
        <f t="shared" si="20"/>
        <v>40600</v>
      </c>
      <c r="D48" s="69"/>
      <c r="E48" s="318">
        <v>40600</v>
      </c>
      <c r="F48" s="68">
        <f t="shared" si="21"/>
        <v>0</v>
      </c>
      <c r="G48" s="1056"/>
      <c r="H48" s="328"/>
      <c r="I48" s="319">
        <f t="shared" si="18"/>
        <v>0</v>
      </c>
      <c r="J48" s="1056"/>
      <c r="K48" s="328"/>
      <c r="L48" s="319">
        <f t="shared" si="19"/>
        <v>40600</v>
      </c>
      <c r="M48" s="328"/>
      <c r="N48" s="345">
        <f t="shared" si="29"/>
        <v>40600</v>
      </c>
      <c r="O48" s="370"/>
      <c r="P48" s="268">
        <f t="shared" si="1"/>
        <v>0</v>
      </c>
    </row>
    <row r="49" spans="1:16" s="286" customFormat="1" ht="24" hidden="1">
      <c r="A49" s="344">
        <v>6</v>
      </c>
      <c r="B49" s="346" t="s">
        <v>330</v>
      </c>
      <c r="C49" s="68">
        <f t="shared" si="20"/>
        <v>18521</v>
      </c>
      <c r="D49" s="69"/>
      <c r="E49" s="318">
        <v>18521</v>
      </c>
      <c r="F49" s="68">
        <f t="shared" si="21"/>
        <v>0</v>
      </c>
      <c r="G49" s="1056"/>
      <c r="H49" s="328"/>
      <c r="I49" s="319">
        <f t="shared" si="18"/>
        <v>0</v>
      </c>
      <c r="J49" s="1056"/>
      <c r="K49" s="328"/>
      <c r="L49" s="319">
        <f t="shared" si="19"/>
        <v>18521</v>
      </c>
      <c r="M49" s="328"/>
      <c r="N49" s="345">
        <f t="shared" si="29"/>
        <v>18521</v>
      </c>
      <c r="O49" s="370"/>
      <c r="P49" s="268">
        <f t="shared" si="1"/>
        <v>0</v>
      </c>
    </row>
    <row r="50" spans="1:16" s="286" customFormat="1" ht="24.6" customHeight="1">
      <c r="A50" s="344">
        <v>7</v>
      </c>
      <c r="B50" s="346" t="s">
        <v>269</v>
      </c>
      <c r="C50" s="345">
        <f t="shared" si="20"/>
        <v>10259</v>
      </c>
      <c r="D50" s="345"/>
      <c r="E50" s="345">
        <v>10259</v>
      </c>
      <c r="F50" s="345">
        <f t="shared" si="21"/>
        <v>10259</v>
      </c>
      <c r="G50" s="345"/>
      <c r="H50" s="345">
        <v>10259</v>
      </c>
      <c r="I50" s="345">
        <f t="shared" si="18"/>
        <v>10259</v>
      </c>
      <c r="J50" s="345"/>
      <c r="K50" s="345">
        <v>10259</v>
      </c>
      <c r="L50" s="345">
        <f t="shared" si="19"/>
        <v>10259</v>
      </c>
      <c r="M50" s="345"/>
      <c r="N50" s="345">
        <f t="shared" si="29"/>
        <v>10259</v>
      </c>
      <c r="O50" s="370"/>
      <c r="P50" s="268">
        <f t="shared" si="1"/>
        <v>100</v>
      </c>
    </row>
    <row r="51" spans="1:16" s="286" customFormat="1">
      <c r="A51" s="76"/>
      <c r="B51" s="77"/>
      <c r="C51" s="347"/>
      <c r="D51" s="78"/>
      <c r="E51" s="347"/>
      <c r="F51" s="348"/>
      <c r="G51" s="1057"/>
      <c r="H51" s="348"/>
      <c r="I51" s="348"/>
      <c r="J51" s="1057"/>
      <c r="K51" s="348"/>
      <c r="L51" s="348"/>
      <c r="M51" s="348"/>
      <c r="N51" s="348"/>
      <c r="O51" s="352"/>
    </row>
    <row r="52" spans="1:16" s="286" customFormat="1">
      <c r="A52" s="79"/>
      <c r="B52" s="80"/>
      <c r="C52" s="349"/>
      <c r="D52" s="81"/>
      <c r="E52" s="349"/>
      <c r="F52" s="350"/>
      <c r="G52" s="1058"/>
      <c r="H52" s="350"/>
      <c r="I52" s="350"/>
      <c r="J52" s="1058"/>
      <c r="K52" s="350"/>
      <c r="L52" s="350"/>
      <c r="M52" s="350"/>
      <c r="N52" s="350"/>
      <c r="O52" s="352"/>
    </row>
    <row r="53" spans="1:16" s="286" customFormat="1">
      <c r="A53" s="79"/>
      <c r="B53" s="80"/>
      <c r="C53" s="351"/>
      <c r="D53" s="82"/>
      <c r="E53" s="351"/>
      <c r="F53" s="352"/>
      <c r="G53" s="1059"/>
      <c r="H53" s="352"/>
      <c r="I53" s="352"/>
      <c r="J53" s="1059"/>
      <c r="K53" s="352"/>
      <c r="L53" s="352"/>
      <c r="M53" s="352"/>
      <c r="N53" s="352"/>
      <c r="O53" s="352"/>
    </row>
    <row r="54" spans="1:16">
      <c r="C54" s="353"/>
      <c r="D54" s="353"/>
      <c r="E54" s="353"/>
      <c r="F54" s="353"/>
      <c r="G54" s="1060"/>
      <c r="H54" s="353"/>
      <c r="I54" s="353"/>
      <c r="J54" s="1060"/>
      <c r="K54" s="353"/>
      <c r="L54" s="353"/>
      <c r="M54" s="353"/>
      <c r="N54" s="353"/>
      <c r="O54" s="353"/>
    </row>
    <row r="55" spans="1:16">
      <c r="C55" s="353"/>
      <c r="D55" s="353"/>
      <c r="E55" s="353"/>
      <c r="F55" s="353"/>
      <c r="G55" s="1060"/>
      <c r="H55" s="353"/>
      <c r="I55" s="353"/>
      <c r="J55" s="1060"/>
      <c r="K55" s="353"/>
      <c r="L55" s="353"/>
      <c r="M55" s="353"/>
      <c r="N55" s="353"/>
      <c r="O55" s="353"/>
    </row>
    <row r="57" spans="1:16">
      <c r="C57" s="296">
        <f>C9-2801296</f>
        <v>0</v>
      </c>
    </row>
  </sheetData>
  <mergeCells count="22">
    <mergeCell ref="B1:C1"/>
    <mergeCell ref="A2:N2"/>
    <mergeCell ref="A3:N3"/>
    <mergeCell ref="L4:N4"/>
    <mergeCell ref="A5:A7"/>
    <mergeCell ref="B5:B7"/>
    <mergeCell ref="C5:E5"/>
    <mergeCell ref="F5:H5"/>
    <mergeCell ref="I5:K5"/>
    <mergeCell ref="L5:N5"/>
    <mergeCell ref="N6:N7"/>
    <mergeCell ref="C6:C7"/>
    <mergeCell ref="D6:D7"/>
    <mergeCell ref="E6:E7"/>
    <mergeCell ref="F6:F7"/>
    <mergeCell ref="G6:G7"/>
    <mergeCell ref="M6:M7"/>
    <mergeCell ref="H6:H7"/>
    <mergeCell ref="I6:I7"/>
    <mergeCell ref="J6:J7"/>
    <mergeCell ref="K6:K7"/>
    <mergeCell ref="L6:L7"/>
  </mergeCells>
  <pageMargins left="0.28000000000000003" right="0.31" top="0.46" bottom="0.37" header="0.3" footer="0.3"/>
  <pageSetup orientation="landscape" horizontalDpi="0" verticalDpi="0" r:id="rId1"/>
  <headerFoot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6"/>
  <sheetViews>
    <sheetView topLeftCell="C19" workbookViewId="0">
      <selection activeCell="E12" sqref="E12"/>
    </sheetView>
  </sheetViews>
  <sheetFormatPr defaultColWidth="9.28515625" defaultRowHeight="12"/>
  <cols>
    <col min="1" max="1" width="4.28515625" style="256" customWidth="1"/>
    <col min="2" max="2" width="24.42578125" style="257" customWidth="1"/>
    <col min="3" max="3" width="9.7109375" style="257" customWidth="1"/>
    <col min="4" max="4" width="8.7109375" style="257" customWidth="1"/>
    <col min="5" max="5" width="6.28515625" style="257" customWidth="1"/>
    <col min="6" max="7" width="8.7109375" style="257" customWidth="1"/>
    <col min="8" max="8" width="6.42578125" style="257" customWidth="1"/>
    <col min="9" max="9" width="9.28515625" style="257" customWidth="1"/>
    <col min="10" max="10" width="9" style="257" customWidth="1"/>
    <col min="11" max="11" width="6.7109375" style="257" customWidth="1"/>
    <col min="12" max="12" width="9.5703125" style="257" customWidth="1"/>
    <col min="13" max="13" width="9.42578125" style="257" customWidth="1"/>
    <col min="14" max="14" width="6.7109375" style="257" customWidth="1"/>
    <col min="15" max="15" width="8.28515625" style="257" customWidth="1"/>
    <col min="16" max="16384" width="9.28515625" style="257"/>
  </cols>
  <sheetData>
    <row r="1" spans="1:19" ht="19.5" customHeight="1">
      <c r="A1" s="3022" t="s">
        <v>442</v>
      </c>
      <c r="B1" s="3022"/>
      <c r="C1" s="3022"/>
      <c r="D1" s="3022"/>
      <c r="E1" s="3022"/>
      <c r="F1" s="3022"/>
      <c r="G1" s="3022"/>
      <c r="H1" s="3022"/>
      <c r="I1" s="3022"/>
      <c r="J1" s="3022"/>
      <c r="K1" s="3022"/>
      <c r="L1" s="3023"/>
      <c r="M1" s="3023"/>
      <c r="N1" s="3023"/>
      <c r="O1" s="1676"/>
    </row>
    <row r="2" spans="1:19" ht="15" customHeight="1">
      <c r="A2" s="3022" t="s">
        <v>410</v>
      </c>
      <c r="B2" s="3022"/>
      <c r="C2" s="3022"/>
      <c r="D2" s="3022"/>
      <c r="E2" s="3022"/>
      <c r="F2" s="3022"/>
      <c r="G2" s="3022"/>
      <c r="H2" s="3022"/>
      <c r="I2" s="3022"/>
      <c r="J2" s="3022"/>
      <c r="K2" s="3022"/>
      <c r="L2" s="3023"/>
      <c r="M2" s="3023"/>
      <c r="N2" s="3023"/>
      <c r="O2" s="1676"/>
    </row>
    <row r="3" spans="1:19" ht="12" customHeight="1">
      <c r="A3" s="258"/>
      <c r="B3" s="259"/>
      <c r="C3" s="259"/>
      <c r="D3" s="259"/>
      <c r="E3" s="259"/>
      <c r="F3" s="259"/>
      <c r="L3" s="3030" t="s">
        <v>0</v>
      </c>
      <c r="M3" s="3030"/>
      <c r="N3" s="3030"/>
      <c r="O3" s="1583"/>
    </row>
    <row r="4" spans="1:19" s="260" customFormat="1" ht="42" customHeight="1">
      <c r="A4" s="3028" t="s">
        <v>54</v>
      </c>
      <c r="B4" s="3029" t="s">
        <v>302</v>
      </c>
      <c r="C4" s="3029" t="s">
        <v>40</v>
      </c>
      <c r="D4" s="3029"/>
      <c r="E4" s="3029"/>
      <c r="F4" s="3018" t="s">
        <v>303</v>
      </c>
      <c r="G4" s="3018"/>
      <c r="H4" s="3018"/>
      <c r="I4" s="3018" t="s">
        <v>304</v>
      </c>
      <c r="J4" s="3018"/>
      <c r="K4" s="3018"/>
      <c r="L4" s="3018" t="s">
        <v>305</v>
      </c>
      <c r="M4" s="3018"/>
      <c r="N4" s="3018"/>
      <c r="O4" s="355"/>
    </row>
    <row r="5" spans="1:19" s="260" customFormat="1" ht="27.75" customHeight="1">
      <c r="A5" s="3028"/>
      <c r="B5" s="3029"/>
      <c r="C5" s="3029" t="s">
        <v>1</v>
      </c>
      <c r="D5" s="3029" t="s">
        <v>56</v>
      </c>
      <c r="E5" s="3029" t="s">
        <v>57</v>
      </c>
      <c r="F5" s="3018" t="s">
        <v>1</v>
      </c>
      <c r="G5" s="3018" t="s">
        <v>56</v>
      </c>
      <c r="H5" s="3018" t="s">
        <v>57</v>
      </c>
      <c r="I5" s="3018" t="s">
        <v>1</v>
      </c>
      <c r="J5" s="3018" t="s">
        <v>56</v>
      </c>
      <c r="K5" s="3018" t="s">
        <v>57</v>
      </c>
      <c r="L5" s="3018" t="s">
        <v>1</v>
      </c>
      <c r="M5" s="3018" t="s">
        <v>56</v>
      </c>
      <c r="N5" s="3018" t="s">
        <v>57</v>
      </c>
      <c r="O5" s="355"/>
    </row>
    <row r="6" spans="1:19" s="260" customFormat="1" ht="7.5" customHeight="1">
      <c r="A6" s="3028"/>
      <c r="B6" s="3029"/>
      <c r="C6" s="3029"/>
      <c r="D6" s="3029"/>
      <c r="E6" s="3029"/>
      <c r="F6" s="3018"/>
      <c r="G6" s="3018"/>
      <c r="H6" s="3018"/>
      <c r="I6" s="3018"/>
      <c r="J6" s="3018"/>
      <c r="K6" s="3018"/>
      <c r="L6" s="3018"/>
      <c r="M6" s="3018"/>
      <c r="N6" s="3018"/>
      <c r="O6" s="355"/>
    </row>
    <row r="7" spans="1:19" s="263" customFormat="1">
      <c r="A7" s="261">
        <v>1</v>
      </c>
      <c r="B7" s="262">
        <v>2</v>
      </c>
      <c r="C7" s="261">
        <v>3</v>
      </c>
      <c r="D7" s="262">
        <v>4</v>
      </c>
      <c r="E7" s="261">
        <v>5</v>
      </c>
      <c r="F7" s="262">
        <v>6</v>
      </c>
      <c r="G7" s="261">
        <v>7</v>
      </c>
      <c r="H7" s="262">
        <v>8</v>
      </c>
      <c r="I7" s="261">
        <v>9</v>
      </c>
      <c r="J7" s="262">
        <v>10</v>
      </c>
      <c r="K7" s="261">
        <v>11</v>
      </c>
      <c r="L7" s="261">
        <v>12</v>
      </c>
      <c r="M7" s="262">
        <v>13</v>
      </c>
      <c r="N7" s="261">
        <v>14</v>
      </c>
      <c r="O7" s="356"/>
    </row>
    <row r="8" spans="1:19" s="268" customFormat="1">
      <c r="A8" s="264"/>
      <c r="B8" s="265" t="s">
        <v>331</v>
      </c>
      <c r="C8" s="266">
        <f t="shared" ref="C8" si="0">C9+C15+C26+C28</f>
        <v>2801296</v>
      </c>
      <c r="D8" s="267">
        <f>D9+D15+D26+D28</f>
        <v>2791037</v>
      </c>
      <c r="E8" s="101">
        <f t="shared" ref="E8:N8" si="1">E9+E15+E26+E28</f>
        <v>10259</v>
      </c>
      <c r="F8" s="101">
        <f t="shared" si="1"/>
        <v>1402221</v>
      </c>
      <c r="G8" s="101">
        <f t="shared" si="1"/>
        <v>1391962</v>
      </c>
      <c r="H8" s="101">
        <f t="shared" si="1"/>
        <v>10259</v>
      </c>
      <c r="I8" s="101">
        <f t="shared" si="1"/>
        <v>1375917</v>
      </c>
      <c r="J8" s="101">
        <f t="shared" si="1"/>
        <v>1365658</v>
      </c>
      <c r="K8" s="101">
        <f t="shared" si="1"/>
        <v>10259</v>
      </c>
      <c r="L8" s="101">
        <f t="shared" si="1"/>
        <v>2801296</v>
      </c>
      <c r="M8" s="101">
        <f t="shared" si="1"/>
        <v>2791037</v>
      </c>
      <c r="N8" s="101">
        <f t="shared" si="1"/>
        <v>10259</v>
      </c>
      <c r="O8" s="358"/>
      <c r="P8" s="268">
        <f>I8/C8*100</f>
        <v>49.117158629434378</v>
      </c>
    </row>
    <row r="9" spans="1:19" s="268" customFormat="1">
      <c r="A9" s="269" t="s">
        <v>2</v>
      </c>
      <c r="B9" s="270" t="s">
        <v>306</v>
      </c>
      <c r="C9" s="271">
        <f t="shared" ref="C9" si="2">C10+C14</f>
        <v>1908180</v>
      </c>
      <c r="D9" s="272">
        <f>D10+D14</f>
        <v>1908180</v>
      </c>
      <c r="E9" s="100">
        <f t="shared" ref="E9:N9" si="3">E10+E14</f>
        <v>0</v>
      </c>
      <c r="F9" s="100">
        <f t="shared" si="3"/>
        <v>1197000</v>
      </c>
      <c r="G9" s="100">
        <f t="shared" si="3"/>
        <v>1197000</v>
      </c>
      <c r="H9" s="100">
        <f t="shared" si="3"/>
        <v>0</v>
      </c>
      <c r="I9" s="100">
        <f t="shared" si="3"/>
        <v>1140000</v>
      </c>
      <c r="J9" s="100">
        <f t="shared" si="3"/>
        <v>1140000</v>
      </c>
      <c r="K9" s="100">
        <f t="shared" si="3"/>
        <v>0</v>
      </c>
      <c r="L9" s="100">
        <f t="shared" si="3"/>
        <v>1908180</v>
      </c>
      <c r="M9" s="100">
        <f t="shared" si="3"/>
        <v>1908180</v>
      </c>
      <c r="N9" s="100">
        <f t="shared" si="3"/>
        <v>0</v>
      </c>
      <c r="O9" s="1584"/>
      <c r="P9" s="268">
        <f t="shared" ref="P9:P35" si="4">I9/C9*100</f>
        <v>59.742791560544603</v>
      </c>
      <c r="R9" s="273">
        <f>D8+E8</f>
        <v>2801296</v>
      </c>
    </row>
    <row r="10" spans="1:19" s="268" customFormat="1" ht="16.149999999999999" customHeight="1">
      <c r="A10" s="274">
        <v>1</v>
      </c>
      <c r="B10" s="275" t="s">
        <v>307</v>
      </c>
      <c r="C10" s="272">
        <f t="shared" ref="C10" si="5">C11+C12+C13</f>
        <v>1188180</v>
      </c>
      <c r="D10" s="272">
        <f>D11+D12+D13</f>
        <v>1188180</v>
      </c>
      <c r="E10" s="100">
        <f t="shared" ref="E10:N10" si="6">E11+E12+E13</f>
        <v>0</v>
      </c>
      <c r="F10" s="100">
        <f t="shared" si="6"/>
        <v>855750</v>
      </c>
      <c r="G10" s="100">
        <f t="shared" si="6"/>
        <v>855750</v>
      </c>
      <c r="H10" s="100">
        <f t="shared" si="6"/>
        <v>0</v>
      </c>
      <c r="I10" s="100">
        <f t="shared" si="6"/>
        <v>815000</v>
      </c>
      <c r="J10" s="100">
        <f t="shared" si="6"/>
        <v>815000</v>
      </c>
      <c r="K10" s="100">
        <f t="shared" si="6"/>
        <v>0</v>
      </c>
      <c r="L10" s="100">
        <f t="shared" si="6"/>
        <v>1188180</v>
      </c>
      <c r="M10" s="100">
        <f t="shared" si="6"/>
        <v>1188180</v>
      </c>
      <c r="N10" s="100">
        <f t="shared" si="6"/>
        <v>0</v>
      </c>
      <c r="O10" s="1584"/>
      <c r="P10" s="268">
        <f t="shared" si="4"/>
        <v>68.592300829840596</v>
      </c>
    </row>
    <row r="11" spans="1:19" s="268" customFormat="1" ht="36" customHeight="1">
      <c r="A11" s="276" t="s">
        <v>29</v>
      </c>
      <c r="B11" s="277" t="s">
        <v>97</v>
      </c>
      <c r="C11" s="97">
        <f>D11+E11</f>
        <v>488180</v>
      </c>
      <c r="D11" s="272">
        <v>488180</v>
      </c>
      <c r="E11" s="97"/>
      <c r="F11" s="278">
        <f>G11+H11</f>
        <v>315000</v>
      </c>
      <c r="G11" s="97">
        <f>J11*1.05</f>
        <v>315000</v>
      </c>
      <c r="H11" s="97"/>
      <c r="I11" s="278">
        <f>J11+K11</f>
        <v>300000</v>
      </c>
      <c r="J11" s="97">
        <f>'b5-18CT'!J12</f>
        <v>300000</v>
      </c>
      <c r="K11" s="97"/>
      <c r="L11" s="278">
        <f>M11+N11</f>
        <v>488180</v>
      </c>
      <c r="M11" s="97">
        <f>D11</f>
        <v>488180</v>
      </c>
      <c r="N11" s="97"/>
      <c r="O11" s="360"/>
      <c r="P11" s="268">
        <f t="shared" si="4"/>
        <v>61.452742840755462</v>
      </c>
    </row>
    <row r="12" spans="1:19" s="268" customFormat="1" ht="15" customHeight="1">
      <c r="A12" s="276" t="s">
        <v>28</v>
      </c>
      <c r="B12" s="277" t="s">
        <v>308</v>
      </c>
      <c r="C12" s="97">
        <f t="shared" ref="C12:C35" si="7">D12+E12</f>
        <v>700000</v>
      </c>
      <c r="D12" s="272">
        <v>700000</v>
      </c>
      <c r="E12" s="97"/>
      <c r="F12" s="278">
        <f t="shared" ref="F12:F14" si="8">G12+H12</f>
        <v>540750</v>
      </c>
      <c r="G12" s="97">
        <f t="shared" ref="G12:G14" si="9">J12*1.05</f>
        <v>540750</v>
      </c>
      <c r="H12" s="97"/>
      <c r="I12" s="278">
        <f t="shared" ref="I12:I14" si="10">J12+K12</f>
        <v>515000</v>
      </c>
      <c r="J12" s="97">
        <f>'b5-18CT'!J13</f>
        <v>515000</v>
      </c>
      <c r="K12" s="97"/>
      <c r="L12" s="278">
        <f t="shared" ref="L12:L14" si="11">M12+N12</f>
        <v>700000</v>
      </c>
      <c r="M12" s="97">
        <f>D12</f>
        <v>700000</v>
      </c>
      <c r="N12" s="97"/>
      <c r="O12" s="360"/>
      <c r="P12" s="268">
        <f t="shared" si="4"/>
        <v>73.571428571428584</v>
      </c>
      <c r="R12" s="273">
        <f>C8-'b4-16-20TH'!AO9</f>
        <v>0</v>
      </c>
    </row>
    <row r="13" spans="1:19" s="268" customFormat="1" ht="17.649999999999999" customHeight="1">
      <c r="A13" s="276" t="s">
        <v>27</v>
      </c>
      <c r="B13" s="279" t="s">
        <v>309</v>
      </c>
      <c r="C13" s="97"/>
      <c r="D13" s="272"/>
      <c r="E13" s="97"/>
      <c r="F13" s="278">
        <f t="shared" si="8"/>
        <v>0</v>
      </c>
      <c r="G13" s="97"/>
      <c r="H13" s="97"/>
      <c r="I13" s="278">
        <f t="shared" si="10"/>
        <v>0</v>
      </c>
      <c r="J13" s="97"/>
      <c r="K13" s="97"/>
      <c r="L13" s="278">
        <f t="shared" si="11"/>
        <v>0</v>
      </c>
      <c r="M13" s="97"/>
      <c r="N13" s="97"/>
      <c r="O13" s="360"/>
      <c r="P13" s="268" t="e">
        <f t="shared" si="4"/>
        <v>#DIV/0!</v>
      </c>
    </row>
    <row r="14" spans="1:19" s="268" customFormat="1" ht="18.600000000000001" customHeight="1">
      <c r="A14" s="274">
        <v>2</v>
      </c>
      <c r="B14" s="275" t="s">
        <v>310</v>
      </c>
      <c r="C14" s="97">
        <f t="shared" si="7"/>
        <v>720000</v>
      </c>
      <c r="D14" s="272">
        <v>720000</v>
      </c>
      <c r="E14" s="97"/>
      <c r="F14" s="278">
        <f t="shared" si="8"/>
        <v>341250</v>
      </c>
      <c r="G14" s="97">
        <f t="shared" si="9"/>
        <v>341250</v>
      </c>
      <c r="H14" s="97"/>
      <c r="I14" s="278">
        <f t="shared" si="10"/>
        <v>325000</v>
      </c>
      <c r="J14" s="97">
        <f>'b5-18CT'!J15</f>
        <v>325000</v>
      </c>
      <c r="K14" s="97"/>
      <c r="L14" s="278">
        <f t="shared" si="11"/>
        <v>720000</v>
      </c>
      <c r="M14" s="97">
        <f>D14</f>
        <v>720000</v>
      </c>
      <c r="N14" s="97"/>
      <c r="O14" s="360"/>
      <c r="P14" s="268">
        <f t="shared" si="4"/>
        <v>45.138888888888893</v>
      </c>
    </row>
    <row r="15" spans="1:19" s="268" customFormat="1">
      <c r="A15" s="269" t="s">
        <v>3</v>
      </c>
      <c r="B15" s="280" t="s">
        <v>311</v>
      </c>
      <c r="C15" s="266">
        <f t="shared" ref="C15" si="12">C16+C19+C20</f>
        <v>367857</v>
      </c>
      <c r="D15" s="267">
        <f>D16+D19+D20</f>
        <v>367857</v>
      </c>
      <c r="E15" s="101">
        <f t="shared" ref="E15:N15" si="13">E16+E19+E20</f>
        <v>0</v>
      </c>
      <c r="F15" s="101">
        <f t="shared" si="13"/>
        <v>187381</v>
      </c>
      <c r="G15" s="101">
        <f t="shared" si="13"/>
        <v>187381</v>
      </c>
      <c r="H15" s="101">
        <f t="shared" si="13"/>
        <v>0</v>
      </c>
      <c r="I15" s="101">
        <f t="shared" si="13"/>
        <v>218077</v>
      </c>
      <c r="J15" s="101">
        <f t="shared" si="13"/>
        <v>218077</v>
      </c>
      <c r="K15" s="101">
        <f t="shared" si="13"/>
        <v>0</v>
      </c>
      <c r="L15" s="101">
        <f t="shared" si="13"/>
        <v>367857</v>
      </c>
      <c r="M15" s="101">
        <f t="shared" si="13"/>
        <v>367857</v>
      </c>
      <c r="N15" s="101">
        <f t="shared" si="13"/>
        <v>0</v>
      </c>
      <c r="O15" s="358"/>
      <c r="P15" s="268">
        <f t="shared" si="4"/>
        <v>59.283090983724648</v>
      </c>
    </row>
    <row r="16" spans="1:19" s="286" customFormat="1" ht="24">
      <c r="A16" s="281">
        <v>1</v>
      </c>
      <c r="B16" s="282" t="s">
        <v>312</v>
      </c>
      <c r="C16" s="283">
        <f t="shared" si="7"/>
        <v>69364</v>
      </c>
      <c r="D16" s="284">
        <f>D17+D18</f>
        <v>69364</v>
      </c>
      <c r="E16" s="285">
        <f t="shared" ref="E16:N16" si="14">E17+E18</f>
        <v>0</v>
      </c>
      <c r="F16" s="285">
        <f t="shared" si="14"/>
        <v>0</v>
      </c>
      <c r="G16" s="285">
        <f t="shared" si="14"/>
        <v>0</v>
      </c>
      <c r="H16" s="285">
        <f t="shared" si="14"/>
        <v>0</v>
      </c>
      <c r="I16" s="285">
        <f t="shared" si="14"/>
        <v>1080</v>
      </c>
      <c r="J16" s="285">
        <f t="shared" si="14"/>
        <v>1080</v>
      </c>
      <c r="K16" s="285">
        <f t="shared" si="14"/>
        <v>0</v>
      </c>
      <c r="L16" s="285">
        <f t="shared" si="14"/>
        <v>69364</v>
      </c>
      <c r="M16" s="285">
        <f t="shared" si="14"/>
        <v>69364</v>
      </c>
      <c r="N16" s="285">
        <f t="shared" si="14"/>
        <v>0</v>
      </c>
      <c r="O16" s="362"/>
      <c r="P16" s="268">
        <f t="shared" si="4"/>
        <v>1.5570036330084771</v>
      </c>
      <c r="S16" s="1131">
        <f>C28+C26+C15</f>
        <v>893116</v>
      </c>
    </row>
    <row r="17" spans="1:19" s="286" customFormat="1" ht="28.15" customHeight="1">
      <c r="A17" s="287" t="s">
        <v>29</v>
      </c>
      <c r="B17" s="288" t="s">
        <v>313</v>
      </c>
      <c r="C17" s="97">
        <f t="shared" si="7"/>
        <v>55700</v>
      </c>
      <c r="D17" s="272">
        <v>55700</v>
      </c>
      <c r="E17" s="289"/>
      <c r="F17" s="278">
        <f>G17+H17</f>
        <v>0</v>
      </c>
      <c r="G17" s="97"/>
      <c r="H17" s="97"/>
      <c r="I17" s="278">
        <f t="shared" ref="I17:I19" si="15">J17+K17</f>
        <v>1080</v>
      </c>
      <c r="J17" s="97">
        <f>'b5-18CT'!I18</f>
        <v>1080</v>
      </c>
      <c r="K17" s="97"/>
      <c r="L17" s="278">
        <f t="shared" ref="L17:L19" si="16">M17+N17</f>
        <v>55700</v>
      </c>
      <c r="M17" s="97">
        <f>D17</f>
        <v>55700</v>
      </c>
      <c r="N17" s="97"/>
      <c r="O17" s="360"/>
      <c r="P17" s="268">
        <f t="shared" si="4"/>
        <v>1.9389587073608618</v>
      </c>
      <c r="S17" s="1131"/>
    </row>
    <row r="18" spans="1:19" s="286" customFormat="1" ht="25.5" customHeight="1">
      <c r="A18" s="287" t="s">
        <v>28</v>
      </c>
      <c r="B18" s="288" t="s">
        <v>314</v>
      </c>
      <c r="C18" s="97">
        <f t="shared" si="7"/>
        <v>13664</v>
      </c>
      <c r="D18" s="272">
        <v>13664</v>
      </c>
      <c r="E18" s="97"/>
      <c r="F18" s="278">
        <f>G18+H18</f>
        <v>0</v>
      </c>
      <c r="G18" s="97"/>
      <c r="H18" s="97"/>
      <c r="I18" s="278">
        <f t="shared" si="15"/>
        <v>0</v>
      </c>
      <c r="J18" s="100">
        <f>'b5-18CT'!J19</f>
        <v>0</v>
      </c>
      <c r="K18" s="97"/>
      <c r="L18" s="278">
        <f t="shared" si="16"/>
        <v>13664</v>
      </c>
      <c r="M18" s="97">
        <f>D18</f>
        <v>13664</v>
      </c>
      <c r="N18" s="97"/>
      <c r="O18" s="360"/>
      <c r="P18" s="268">
        <f t="shared" si="4"/>
        <v>0</v>
      </c>
    </row>
    <row r="19" spans="1:19" s="286" customFormat="1" ht="51" customHeight="1">
      <c r="A19" s="290">
        <v>2</v>
      </c>
      <c r="B19" s="270" t="s">
        <v>315</v>
      </c>
      <c r="C19" s="283">
        <f t="shared" si="7"/>
        <v>22752</v>
      </c>
      <c r="D19" s="267">
        <v>22752</v>
      </c>
      <c r="E19" s="283"/>
      <c r="F19" s="278">
        <f>G19+H19</f>
        <v>0</v>
      </c>
      <c r="G19" s="283"/>
      <c r="H19" s="283"/>
      <c r="I19" s="297">
        <f t="shared" si="15"/>
        <v>22752</v>
      </c>
      <c r="J19" s="1061">
        <f>'b5-18CT'!I20</f>
        <v>22752</v>
      </c>
      <c r="K19" s="97"/>
      <c r="L19" s="278">
        <f t="shared" si="16"/>
        <v>22752</v>
      </c>
      <c r="M19" s="97">
        <f>D19</f>
        <v>22752</v>
      </c>
      <c r="N19" s="283"/>
      <c r="O19" s="361"/>
      <c r="P19" s="268">
        <f t="shared" si="4"/>
        <v>100</v>
      </c>
    </row>
    <row r="20" spans="1:19" s="286" customFormat="1" ht="15.6" customHeight="1">
      <c r="A20" s="281">
        <v>3</v>
      </c>
      <c r="B20" s="282" t="s">
        <v>316</v>
      </c>
      <c r="C20" s="284">
        <f t="shared" ref="C20" si="17">SUM(C21:C25)</f>
        <v>275741</v>
      </c>
      <c r="D20" s="284">
        <f>SUM(D21:D25)</f>
        <v>275741</v>
      </c>
      <c r="E20" s="285">
        <f t="shared" ref="E20:N20" si="18">SUM(E21:E25)</f>
        <v>0</v>
      </c>
      <c r="F20" s="285">
        <f t="shared" si="18"/>
        <v>187381</v>
      </c>
      <c r="G20" s="285">
        <f t="shared" si="18"/>
        <v>187381</v>
      </c>
      <c r="H20" s="285">
        <f t="shared" si="18"/>
        <v>0</v>
      </c>
      <c r="I20" s="285">
        <f t="shared" si="18"/>
        <v>194245</v>
      </c>
      <c r="J20" s="285">
        <f t="shared" si="18"/>
        <v>194245</v>
      </c>
      <c r="K20" s="285">
        <f t="shared" si="18"/>
        <v>0</v>
      </c>
      <c r="L20" s="285">
        <f t="shared" si="18"/>
        <v>275741</v>
      </c>
      <c r="M20" s="285">
        <f t="shared" si="18"/>
        <v>275741</v>
      </c>
      <c r="N20" s="285">
        <f t="shared" si="18"/>
        <v>0</v>
      </c>
      <c r="O20" s="362"/>
      <c r="P20" s="268">
        <f t="shared" si="4"/>
        <v>70.444728930409326</v>
      </c>
    </row>
    <row r="21" spans="1:19" s="286" customFormat="1" ht="25.15" customHeight="1">
      <c r="A21" s="287" t="s">
        <v>29</v>
      </c>
      <c r="B21" s="288" t="s">
        <v>317</v>
      </c>
      <c r="C21" s="97">
        <f t="shared" si="7"/>
        <v>71913</v>
      </c>
      <c r="D21" s="272">
        <v>71913</v>
      </c>
      <c r="E21" s="97"/>
      <c r="F21" s="278">
        <f>G21+H21</f>
        <v>39768</v>
      </c>
      <c r="G21" s="97">
        <f>'[7]Bieu1-38CT'!G22</f>
        <v>39768</v>
      </c>
      <c r="H21" s="97"/>
      <c r="I21" s="278">
        <f t="shared" ref="I21:I27" si="19">J21+K21</f>
        <v>45369</v>
      </c>
      <c r="J21" s="97">
        <f>'b5-18CT'!J22</f>
        <v>45369</v>
      </c>
      <c r="K21" s="97"/>
      <c r="L21" s="278">
        <f t="shared" ref="L21:L25" si="20">M21+N21</f>
        <v>71913</v>
      </c>
      <c r="M21" s="97">
        <f t="shared" ref="M21:M25" si="21">D21</f>
        <v>71913</v>
      </c>
      <c r="N21" s="97"/>
      <c r="O21" s="360"/>
      <c r="P21" s="268">
        <f t="shared" si="4"/>
        <v>63.088732218096865</v>
      </c>
    </row>
    <row r="22" spans="1:19" s="286" customFormat="1" ht="24.6" customHeight="1">
      <c r="A22" s="287" t="s">
        <v>28</v>
      </c>
      <c r="B22" s="288" t="s">
        <v>125</v>
      </c>
      <c r="C22" s="97">
        <f t="shared" si="7"/>
        <v>50000</v>
      </c>
      <c r="D22" s="272">
        <v>50000</v>
      </c>
      <c r="E22" s="97"/>
      <c r="F22" s="278">
        <f t="shared" ref="F22:F25" si="22">G22+H22</f>
        <v>11612</v>
      </c>
      <c r="G22" s="97">
        <f>'[7]Bieu1-38CT'!G28</f>
        <v>11612</v>
      </c>
      <c r="H22" s="97"/>
      <c r="I22" s="278">
        <f t="shared" si="19"/>
        <v>11612</v>
      </c>
      <c r="J22" s="97">
        <f>'b5-18CT'!J28</f>
        <v>11612</v>
      </c>
      <c r="K22" s="97"/>
      <c r="L22" s="278">
        <f t="shared" si="20"/>
        <v>50000</v>
      </c>
      <c r="M22" s="97">
        <f t="shared" si="21"/>
        <v>50000</v>
      </c>
      <c r="N22" s="97"/>
      <c r="O22" s="360"/>
      <c r="P22" s="268">
        <f t="shared" si="4"/>
        <v>23.224</v>
      </c>
    </row>
    <row r="23" spans="1:19" s="286" customFormat="1" ht="53.1" customHeight="1">
      <c r="A23" s="287" t="s">
        <v>27</v>
      </c>
      <c r="B23" s="288" t="s">
        <v>320</v>
      </c>
      <c r="C23" s="97">
        <f t="shared" si="7"/>
        <v>53461</v>
      </c>
      <c r="D23" s="272">
        <v>53461</v>
      </c>
      <c r="E23" s="97"/>
      <c r="F23" s="278">
        <f t="shared" si="22"/>
        <v>35814</v>
      </c>
      <c r="G23" s="97">
        <f>'[7]Bieu1-38CT'!G30</f>
        <v>35814</v>
      </c>
      <c r="H23" s="97"/>
      <c r="I23" s="278">
        <f t="shared" si="19"/>
        <v>36897</v>
      </c>
      <c r="J23" s="97">
        <f>'b5-18CT'!J30</f>
        <v>36897</v>
      </c>
      <c r="K23" s="97"/>
      <c r="L23" s="278">
        <f t="shared" si="20"/>
        <v>53461</v>
      </c>
      <c r="M23" s="97">
        <f t="shared" si="21"/>
        <v>53461</v>
      </c>
      <c r="N23" s="97"/>
      <c r="O23" s="360"/>
      <c r="P23" s="268">
        <f t="shared" si="4"/>
        <v>69.016666354912928</v>
      </c>
    </row>
    <row r="24" spans="1:19" s="286" customFormat="1" ht="28.15" customHeight="1">
      <c r="A24" s="287" t="s">
        <v>26</v>
      </c>
      <c r="B24" s="288" t="s">
        <v>332</v>
      </c>
      <c r="C24" s="97">
        <f t="shared" si="7"/>
        <v>2500</v>
      </c>
      <c r="D24" s="272">
        <v>2500</v>
      </c>
      <c r="E24" s="97"/>
      <c r="F24" s="278">
        <f t="shared" si="22"/>
        <v>2500</v>
      </c>
      <c r="G24" s="97">
        <f>'[7]Bieu1-38CT'!G35</f>
        <v>2500</v>
      </c>
      <c r="H24" s="97"/>
      <c r="I24" s="278">
        <f t="shared" si="19"/>
        <v>2500</v>
      </c>
      <c r="J24" s="97">
        <f>'b5-18CT'!J35</f>
        <v>2500</v>
      </c>
      <c r="K24" s="97"/>
      <c r="L24" s="278">
        <f t="shared" si="20"/>
        <v>2500</v>
      </c>
      <c r="M24" s="97">
        <f t="shared" si="21"/>
        <v>2500</v>
      </c>
      <c r="N24" s="97"/>
      <c r="O24" s="360"/>
      <c r="P24" s="268">
        <f t="shared" si="4"/>
        <v>100</v>
      </c>
    </row>
    <row r="25" spans="1:19" s="286" customFormat="1" ht="64.5" customHeight="1">
      <c r="A25" s="287" t="s">
        <v>321</v>
      </c>
      <c r="B25" s="288" t="s">
        <v>333</v>
      </c>
      <c r="C25" s="97">
        <f t="shared" si="7"/>
        <v>97867</v>
      </c>
      <c r="D25" s="272">
        <v>97867</v>
      </c>
      <c r="E25" s="97"/>
      <c r="F25" s="278">
        <f t="shared" si="22"/>
        <v>97687</v>
      </c>
      <c r="G25" s="97">
        <f>'[7]Bieu1-38CT'!G37</f>
        <v>97687</v>
      </c>
      <c r="H25" s="97"/>
      <c r="I25" s="278">
        <f t="shared" si="19"/>
        <v>97867</v>
      </c>
      <c r="J25" s="97">
        <f>'b5-18CT'!J37</f>
        <v>97867</v>
      </c>
      <c r="K25" s="97"/>
      <c r="L25" s="278">
        <f t="shared" si="20"/>
        <v>97867</v>
      </c>
      <c r="M25" s="97">
        <f t="shared" si="21"/>
        <v>97867</v>
      </c>
      <c r="N25" s="97"/>
      <c r="O25" s="360"/>
      <c r="P25" s="268">
        <f t="shared" si="4"/>
        <v>100</v>
      </c>
    </row>
    <row r="26" spans="1:19" s="268" customFormat="1" ht="18" customHeight="1">
      <c r="A26" s="269" t="s">
        <v>12</v>
      </c>
      <c r="B26" s="270" t="s">
        <v>334</v>
      </c>
      <c r="C26" s="284">
        <f>C27</f>
        <v>515000</v>
      </c>
      <c r="D26" s="284">
        <f t="shared" ref="D26:N26" si="23">D27</f>
        <v>515000</v>
      </c>
      <c r="E26" s="285">
        <f t="shared" si="23"/>
        <v>0</v>
      </c>
      <c r="F26" s="285">
        <f>G26+H26</f>
        <v>7581</v>
      </c>
      <c r="G26" s="285">
        <f>'b5-18CT'!G41</f>
        <v>7581</v>
      </c>
      <c r="H26" s="285">
        <f t="shared" si="23"/>
        <v>0</v>
      </c>
      <c r="I26" s="285">
        <f t="shared" si="23"/>
        <v>7581</v>
      </c>
      <c r="J26" s="285">
        <f t="shared" si="23"/>
        <v>7581</v>
      </c>
      <c r="K26" s="285">
        <f t="shared" si="23"/>
        <v>0</v>
      </c>
      <c r="L26" s="285">
        <f t="shared" si="23"/>
        <v>515000</v>
      </c>
      <c r="M26" s="285">
        <f t="shared" si="23"/>
        <v>515000</v>
      </c>
      <c r="N26" s="285">
        <f t="shared" si="23"/>
        <v>0</v>
      </c>
      <c r="O26" s="362"/>
      <c r="P26" s="268">
        <f t="shared" si="4"/>
        <v>1.4720388349514562</v>
      </c>
    </row>
    <row r="27" spans="1:19" s="268" customFormat="1" ht="16.5" customHeight="1">
      <c r="A27" s="291">
        <v>1</v>
      </c>
      <c r="B27" s="288" t="s">
        <v>335</v>
      </c>
      <c r="C27" s="97">
        <f t="shared" si="7"/>
        <v>515000</v>
      </c>
      <c r="D27" s="272">
        <v>515000</v>
      </c>
      <c r="E27" s="97"/>
      <c r="F27" s="278">
        <f>G27+H27</f>
        <v>0</v>
      </c>
      <c r="G27" s="97"/>
      <c r="H27" s="97"/>
      <c r="I27" s="278">
        <f t="shared" si="19"/>
        <v>7581</v>
      </c>
      <c r="J27" s="97">
        <f>'b5-18CT'!J41</f>
        <v>7581</v>
      </c>
      <c r="K27" s="97"/>
      <c r="L27" s="97">
        <f>M27+N27</f>
        <v>515000</v>
      </c>
      <c r="M27" s="97">
        <f>D27</f>
        <v>515000</v>
      </c>
      <c r="N27" s="97"/>
      <c r="O27" s="360"/>
      <c r="P27" s="268">
        <f t="shared" si="4"/>
        <v>1.4720388349514562</v>
      </c>
    </row>
    <row r="28" spans="1:19" s="268" customFormat="1" ht="14.65" customHeight="1">
      <c r="A28" s="269" t="s">
        <v>13</v>
      </c>
      <c r="B28" s="270" t="s">
        <v>326</v>
      </c>
      <c r="C28" s="285">
        <v>10259</v>
      </c>
      <c r="D28" s="285"/>
      <c r="E28" s="285">
        <v>10259</v>
      </c>
      <c r="F28" s="285">
        <f>H28+G28</f>
        <v>10259</v>
      </c>
      <c r="G28" s="285"/>
      <c r="H28" s="285">
        <f t="shared" ref="H28:K28" si="24">SUM(H29:H35)</f>
        <v>10259</v>
      </c>
      <c r="I28" s="285">
        <f t="shared" si="24"/>
        <v>10259</v>
      </c>
      <c r="J28" s="285">
        <f>'b5-18CT'!J43</f>
        <v>0</v>
      </c>
      <c r="K28" s="285">
        <f t="shared" si="24"/>
        <v>10259</v>
      </c>
      <c r="L28" s="285">
        <f>M28+N28</f>
        <v>10259</v>
      </c>
      <c r="M28" s="285"/>
      <c r="N28" s="285">
        <v>10259</v>
      </c>
      <c r="O28" s="362"/>
      <c r="P28" s="268">
        <f t="shared" si="4"/>
        <v>100</v>
      </c>
    </row>
    <row r="29" spans="1:19" s="286" customFormat="1" ht="48" hidden="1">
      <c r="A29" s="291">
        <v>1</v>
      </c>
      <c r="B29" s="96" t="s">
        <v>273</v>
      </c>
      <c r="C29" s="97">
        <f t="shared" ref="C29:C34" si="25">D29+E29</f>
        <v>5693</v>
      </c>
      <c r="D29" s="272"/>
      <c r="E29" s="272">
        <v>5693</v>
      </c>
      <c r="F29" s="278">
        <f t="shared" ref="F29:F35" si="26">G29+H29</f>
        <v>0</v>
      </c>
      <c r="G29" s="97"/>
      <c r="H29" s="100">
        <f>K29*1.05</f>
        <v>0</v>
      </c>
      <c r="I29" s="278">
        <f t="shared" ref="I29:I35" si="27">J29+K29</f>
        <v>0</v>
      </c>
      <c r="J29" s="97"/>
      <c r="K29" s="97"/>
      <c r="L29" s="278">
        <f t="shared" ref="L29:L35" si="28">M29+N29</f>
        <v>5693</v>
      </c>
      <c r="M29" s="97"/>
      <c r="N29" s="97">
        <f>E29</f>
        <v>5693</v>
      </c>
      <c r="O29" s="360"/>
      <c r="P29" s="268">
        <f t="shared" si="4"/>
        <v>0</v>
      </c>
    </row>
    <row r="30" spans="1:19" ht="36" hidden="1">
      <c r="A30" s="291">
        <v>2</v>
      </c>
      <c r="B30" s="292" t="s">
        <v>327</v>
      </c>
      <c r="C30" s="97">
        <f t="shared" si="25"/>
        <v>7222</v>
      </c>
      <c r="D30" s="272"/>
      <c r="E30" s="272">
        <v>7222</v>
      </c>
      <c r="F30" s="278">
        <f t="shared" si="26"/>
        <v>0</v>
      </c>
      <c r="G30" s="293"/>
      <c r="H30" s="100">
        <f t="shared" ref="H30:H34" si="29">K30*1.05</f>
        <v>0</v>
      </c>
      <c r="I30" s="278">
        <f t="shared" si="27"/>
        <v>0</v>
      </c>
      <c r="J30" s="97"/>
      <c r="K30" s="97"/>
      <c r="L30" s="278">
        <f t="shared" si="28"/>
        <v>7222</v>
      </c>
      <c r="M30" s="97"/>
      <c r="N30" s="97">
        <f t="shared" ref="N30:N34" si="30">E30</f>
        <v>7222</v>
      </c>
      <c r="O30" s="360"/>
      <c r="P30" s="268">
        <f t="shared" si="4"/>
        <v>0</v>
      </c>
    </row>
    <row r="31" spans="1:19" ht="36" hidden="1">
      <c r="A31" s="291">
        <v>3</v>
      </c>
      <c r="B31" s="292" t="s">
        <v>328</v>
      </c>
      <c r="C31" s="97">
        <f t="shared" si="25"/>
        <v>14820</v>
      </c>
      <c r="D31" s="272"/>
      <c r="E31" s="272">
        <v>14820</v>
      </c>
      <c r="F31" s="278">
        <f t="shared" si="26"/>
        <v>0</v>
      </c>
      <c r="G31" s="293"/>
      <c r="H31" s="100">
        <f t="shared" si="29"/>
        <v>0</v>
      </c>
      <c r="I31" s="278">
        <f t="shared" si="27"/>
        <v>0</v>
      </c>
      <c r="J31" s="97"/>
      <c r="K31" s="97"/>
      <c r="L31" s="278">
        <f t="shared" si="28"/>
        <v>14820</v>
      </c>
      <c r="M31" s="97"/>
      <c r="N31" s="97">
        <f t="shared" si="30"/>
        <v>14820</v>
      </c>
      <c r="O31" s="360"/>
      <c r="P31" s="268">
        <f t="shared" si="4"/>
        <v>0</v>
      </c>
    </row>
    <row r="32" spans="1:19" hidden="1">
      <c r="A32" s="291">
        <v>4</v>
      </c>
      <c r="B32" s="292" t="s">
        <v>271</v>
      </c>
      <c r="C32" s="97">
        <f t="shared" si="25"/>
        <v>41896</v>
      </c>
      <c r="D32" s="272"/>
      <c r="E32" s="272">
        <v>41896</v>
      </c>
      <c r="F32" s="278">
        <f t="shared" si="26"/>
        <v>0</v>
      </c>
      <c r="G32" s="293"/>
      <c r="H32" s="100">
        <f t="shared" si="29"/>
        <v>0</v>
      </c>
      <c r="I32" s="278">
        <f t="shared" si="27"/>
        <v>0</v>
      </c>
      <c r="J32" s="97"/>
      <c r="K32" s="97"/>
      <c r="L32" s="278">
        <f t="shared" si="28"/>
        <v>41896</v>
      </c>
      <c r="M32" s="97"/>
      <c r="N32" s="97">
        <f t="shared" si="30"/>
        <v>41896</v>
      </c>
      <c r="O32" s="360"/>
      <c r="P32" s="268">
        <f t="shared" si="4"/>
        <v>0</v>
      </c>
    </row>
    <row r="33" spans="1:16" ht="24" hidden="1">
      <c r="A33" s="291">
        <v>5</v>
      </c>
      <c r="B33" s="292" t="s">
        <v>329</v>
      </c>
      <c r="C33" s="97">
        <f t="shared" si="25"/>
        <v>40600</v>
      </c>
      <c r="D33" s="272"/>
      <c r="E33" s="272">
        <v>40600</v>
      </c>
      <c r="F33" s="278">
        <f t="shared" si="26"/>
        <v>0</v>
      </c>
      <c r="G33" s="293"/>
      <c r="H33" s="100">
        <f t="shared" si="29"/>
        <v>0</v>
      </c>
      <c r="I33" s="278">
        <f t="shared" si="27"/>
        <v>0</v>
      </c>
      <c r="J33" s="97"/>
      <c r="K33" s="97"/>
      <c r="L33" s="278">
        <f t="shared" si="28"/>
        <v>40600</v>
      </c>
      <c r="M33" s="97"/>
      <c r="N33" s="97">
        <f t="shared" si="30"/>
        <v>40600</v>
      </c>
      <c r="O33" s="360"/>
      <c r="P33" s="268">
        <f t="shared" si="4"/>
        <v>0</v>
      </c>
    </row>
    <row r="34" spans="1:16" ht="29.65" hidden="1" customHeight="1">
      <c r="A34" s="291">
        <v>6</v>
      </c>
      <c r="B34" s="292" t="s">
        <v>330</v>
      </c>
      <c r="C34" s="97">
        <f t="shared" si="25"/>
        <v>18521</v>
      </c>
      <c r="D34" s="272"/>
      <c r="E34" s="272">
        <v>18521</v>
      </c>
      <c r="F34" s="278">
        <f t="shared" si="26"/>
        <v>0</v>
      </c>
      <c r="G34" s="293"/>
      <c r="H34" s="100">
        <f t="shared" si="29"/>
        <v>0</v>
      </c>
      <c r="I34" s="278">
        <f t="shared" si="27"/>
        <v>0</v>
      </c>
      <c r="J34" s="97"/>
      <c r="K34" s="97"/>
      <c r="L34" s="278">
        <f t="shared" si="28"/>
        <v>18521</v>
      </c>
      <c r="M34" s="97"/>
      <c r="N34" s="97">
        <f t="shared" si="30"/>
        <v>18521</v>
      </c>
      <c r="O34" s="360"/>
      <c r="P34" s="268">
        <f t="shared" si="4"/>
        <v>0</v>
      </c>
    </row>
    <row r="35" spans="1:16" ht="24" hidden="1">
      <c r="A35" s="291">
        <v>7</v>
      </c>
      <c r="B35" s="292" t="s">
        <v>269</v>
      </c>
      <c r="C35" s="97">
        <f t="shared" si="7"/>
        <v>10259</v>
      </c>
      <c r="D35" s="272">
        <v>10259</v>
      </c>
      <c r="E35" s="293"/>
      <c r="F35" s="278">
        <f t="shared" si="26"/>
        <v>20518</v>
      </c>
      <c r="G35" s="272">
        <v>10259</v>
      </c>
      <c r="H35" s="100">
        <v>10259</v>
      </c>
      <c r="I35" s="278">
        <f t="shared" si="27"/>
        <v>10259</v>
      </c>
      <c r="J35" s="97"/>
      <c r="K35" s="97">
        <v>10259</v>
      </c>
      <c r="L35" s="278">
        <f t="shared" si="28"/>
        <v>10259</v>
      </c>
      <c r="M35" s="97">
        <f t="shared" ref="M35" si="31">D35</f>
        <v>10259</v>
      </c>
      <c r="N35" s="293"/>
      <c r="O35" s="1585"/>
      <c r="P35" s="268">
        <f t="shared" si="4"/>
        <v>100</v>
      </c>
    </row>
    <row r="36" spans="1:16">
      <c r="A36" s="294"/>
      <c r="B36" s="295"/>
      <c r="C36" s="295"/>
      <c r="D36" s="295"/>
      <c r="E36" s="295"/>
      <c r="F36" s="295"/>
      <c r="G36" s="295"/>
      <c r="H36" s="295"/>
      <c r="I36" s="295"/>
      <c r="J36" s="295"/>
      <c r="K36" s="295"/>
      <c r="L36" s="295"/>
      <c r="M36" s="295"/>
      <c r="N36" s="295"/>
      <c r="O36" s="353"/>
    </row>
    <row r="39" spans="1:16" hidden="1">
      <c r="C39" s="296"/>
      <c r="D39" s="296">
        <f>D15+D26</f>
        <v>882857</v>
      </c>
    </row>
    <row r="40" spans="1:16" hidden="1">
      <c r="D40" s="296">
        <f>D15+D26+C28</f>
        <v>893116</v>
      </c>
    </row>
    <row r="41" spans="1:16" hidden="1">
      <c r="C41" s="296">
        <f>C9+C15+C26+C28</f>
        <v>2801296</v>
      </c>
    </row>
    <row r="42" spans="1:16" hidden="1">
      <c r="D42" s="296"/>
    </row>
    <row r="43" spans="1:16" hidden="1"/>
    <row r="44" spans="1:16" hidden="1"/>
    <row r="45" spans="1:16" hidden="1"/>
    <row r="46" spans="1:16" hidden="1">
      <c r="C46" s="296">
        <f>C15+C26+C28</f>
        <v>893116</v>
      </c>
    </row>
  </sheetData>
  <mergeCells count="21">
    <mergeCell ref="A1:N1"/>
    <mergeCell ref="A2:N2"/>
    <mergeCell ref="L3:N3"/>
    <mergeCell ref="A4:A6"/>
    <mergeCell ref="B4:B6"/>
    <mergeCell ref="C4:E4"/>
    <mergeCell ref="F4:H4"/>
    <mergeCell ref="I4:K4"/>
    <mergeCell ref="L4:N4"/>
    <mergeCell ref="N5:N6"/>
    <mergeCell ref="C5:C6"/>
    <mergeCell ref="D5:D6"/>
    <mergeCell ref="E5:E6"/>
    <mergeCell ref="F5:F6"/>
    <mergeCell ref="G5:G6"/>
    <mergeCell ref="M5:M6"/>
    <mergeCell ref="H5:H6"/>
    <mergeCell ref="I5:I6"/>
    <mergeCell ref="J5:J6"/>
    <mergeCell ref="K5:K6"/>
    <mergeCell ref="L5:L6"/>
  </mergeCells>
  <pageMargins left="0.47" right="0.27" top="0.36" bottom="0.56000000000000005" header="0.3" footer="0.3"/>
  <pageSetup orientation="landscape"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Z461"/>
  <sheetViews>
    <sheetView topLeftCell="A4" zoomScale="160" zoomScaleNormal="160" workbookViewId="0">
      <pane xSplit="4" ySplit="15" topLeftCell="AU19" activePane="bottomRight" state="frozen"/>
      <selection activeCell="A4" sqref="A4"/>
      <selection pane="topRight" activeCell="E4" sqref="E4"/>
      <selection pane="bottomLeft" activeCell="A19" sqref="A19"/>
      <selection pane="bottomRight" activeCell="AV24" sqref="AV24"/>
    </sheetView>
  </sheetViews>
  <sheetFormatPr defaultColWidth="4.28515625" defaultRowHeight="8.25"/>
  <cols>
    <col min="1" max="1" width="3.7109375" style="23" customWidth="1"/>
    <col min="2" max="2" width="17.28515625" style="17" customWidth="1"/>
    <col min="3" max="4" width="4.28515625" style="18" hidden="1" customWidth="1"/>
    <col min="5" max="5" width="7.42578125" style="18" customWidth="1"/>
    <col min="6" max="7" width="8.42578125" style="19" customWidth="1"/>
    <col min="8" max="10" width="8.28515625" style="19" hidden="1" customWidth="1"/>
    <col min="11" max="11" width="7.42578125" style="19" hidden="1" customWidth="1"/>
    <col min="12" max="12" width="7.28515625" style="19" hidden="1" customWidth="1"/>
    <col min="13" max="14" width="8.42578125" style="19" customWidth="1"/>
    <col min="15" max="15" width="7.28515625" style="19" customWidth="1"/>
    <col min="16" max="16" width="5" style="19" customWidth="1"/>
    <col min="17" max="17" width="8.28515625" style="41" hidden="1" customWidth="1"/>
    <col min="18" max="18" width="6.7109375" style="19" hidden="1" customWidth="1"/>
    <col min="19" max="19" width="7" style="41" hidden="1" customWidth="1"/>
    <col min="20" max="20" width="7.42578125" style="19" hidden="1" customWidth="1"/>
    <col min="21" max="22" width="7" style="19" hidden="1" customWidth="1"/>
    <col min="23" max="23" width="7.42578125" style="41" hidden="1" customWidth="1"/>
    <col min="24" max="25" width="6.28515625" style="41" hidden="1" customWidth="1"/>
    <col min="26" max="26" width="7.28515625" style="19" hidden="1" customWidth="1"/>
    <col min="27" max="27" width="4.42578125" style="19" hidden="1" customWidth="1"/>
    <col min="28" max="28" width="5.42578125" style="41" hidden="1" customWidth="1"/>
    <col min="29" max="29" width="8.28515625" style="19" hidden="1" customWidth="1"/>
    <col min="30" max="30" width="4.42578125" style="19" hidden="1" customWidth="1"/>
    <col min="31" max="31" width="6.28515625" style="41" hidden="1" customWidth="1"/>
    <col min="32" max="32" width="7.42578125" style="19" hidden="1" customWidth="1"/>
    <col min="33" max="33" width="4.42578125" style="19" hidden="1" customWidth="1"/>
    <col min="34" max="35" width="6.28515625" style="19" hidden="1" customWidth="1"/>
    <col min="36" max="36" width="4.42578125" style="19" hidden="1" customWidth="1"/>
    <col min="37" max="37" width="6.28515625" style="19" hidden="1" customWidth="1"/>
    <col min="38" max="38" width="6.42578125" style="19" hidden="1" customWidth="1"/>
    <col min="39" max="40" width="4.42578125" style="19" hidden="1" customWidth="1"/>
    <col min="41" max="41" width="7.7109375" style="19" hidden="1" customWidth="1"/>
    <col min="42" max="42" width="6.42578125" style="19" hidden="1" customWidth="1"/>
    <col min="43" max="43" width="6.42578125" style="41" hidden="1" customWidth="1"/>
    <col min="44" max="44" width="7.42578125" style="19" hidden="1" customWidth="1"/>
    <col min="45" max="45" width="6.7109375" style="19" hidden="1" customWidth="1"/>
    <col min="46" max="46" width="4.42578125" style="19" hidden="1" customWidth="1"/>
    <col min="47" max="47" width="8.7109375" style="41" customWidth="1"/>
    <col min="48" max="48" width="7.7109375" style="41" customWidth="1"/>
    <col min="49" max="49" width="4.7109375" style="41" customWidth="1"/>
    <col min="50" max="50" width="8.7109375" style="41" customWidth="1"/>
    <col min="51" max="51" width="9.28515625" style="19" customWidth="1"/>
    <col min="52" max="52" width="7.42578125" style="19" customWidth="1"/>
    <col min="53" max="53" width="5.42578125" style="19" customWidth="1"/>
    <col min="54" max="54" width="8.28515625" style="19" customWidth="1"/>
    <col min="55" max="55" width="8" style="19" customWidth="1"/>
    <col min="56" max="56" width="4.7109375" style="19" customWidth="1"/>
    <col min="57" max="57" width="8.42578125" style="19" customWidth="1"/>
    <col min="58" max="58" width="7.28515625" style="19" customWidth="1"/>
    <col min="59" max="59" width="4.7109375" style="19" customWidth="1"/>
    <col min="60" max="60" width="7.42578125" style="19" customWidth="1"/>
    <col min="61" max="61" width="5.42578125" style="19" customWidth="1"/>
    <col min="62" max="62" width="6" style="19" customWidth="1"/>
    <col min="63" max="63" width="7.42578125" style="19" customWidth="1"/>
    <col min="64" max="66" width="4.7109375" style="19" customWidth="1"/>
    <col min="67" max="67" width="6.7109375" style="19" hidden="1" customWidth="1"/>
    <col min="68" max="68" width="6.42578125" style="19" hidden="1" customWidth="1"/>
    <col min="69" max="69" width="6.28515625" style="19" hidden="1" customWidth="1"/>
    <col min="70" max="70" width="6" style="19" hidden="1" customWidth="1"/>
    <col min="71" max="71" width="4.28515625" style="19" hidden="1" customWidth="1"/>
    <col min="72" max="74" width="4.28515625" style="20"/>
    <col min="75" max="75" width="6.42578125" style="20" bestFit="1" customWidth="1"/>
    <col min="76" max="16384" width="4.28515625" style="20"/>
  </cols>
  <sheetData>
    <row r="1" spans="1:78" ht="18" customHeight="1">
      <c r="A1" s="2888" t="s">
        <v>443</v>
      </c>
      <c r="B1" s="2888"/>
      <c r="C1" s="2888"/>
      <c r="D1" s="2888"/>
      <c r="E1" s="2888"/>
      <c r="F1" s="2888"/>
      <c r="G1" s="2888"/>
      <c r="H1" s="2888"/>
      <c r="I1" s="2888"/>
      <c r="J1" s="2888"/>
      <c r="K1" s="2888"/>
      <c r="L1" s="2888"/>
      <c r="M1" s="2888"/>
      <c r="N1" s="2888"/>
      <c r="O1" s="2888"/>
      <c r="P1" s="2888"/>
      <c r="Q1" s="2888"/>
      <c r="R1" s="2888"/>
      <c r="S1" s="2888"/>
      <c r="T1" s="2888"/>
      <c r="U1" s="2888"/>
      <c r="V1" s="2888"/>
      <c r="W1" s="2888"/>
      <c r="X1" s="2888"/>
      <c r="Y1" s="2888"/>
      <c r="Z1" s="2888"/>
      <c r="AA1" s="2888"/>
      <c r="AB1" s="2888"/>
      <c r="AC1" s="2888"/>
      <c r="AD1" s="2888"/>
      <c r="AE1" s="2888"/>
      <c r="AF1" s="2888"/>
      <c r="AG1" s="2888"/>
      <c r="AH1" s="2888"/>
      <c r="AI1" s="2888"/>
      <c r="AJ1" s="2888"/>
      <c r="AK1" s="2888"/>
      <c r="AL1" s="2888"/>
      <c r="AM1" s="2888"/>
      <c r="AN1" s="2888"/>
      <c r="AO1" s="2888"/>
      <c r="AP1" s="2888"/>
      <c r="AQ1" s="2888"/>
      <c r="AR1" s="2888"/>
      <c r="AS1" s="2888"/>
      <c r="AT1" s="2888"/>
      <c r="AU1" s="2888"/>
      <c r="AV1" s="2888"/>
      <c r="AW1" s="2888"/>
      <c r="AX1" s="2888"/>
      <c r="AY1" s="2888"/>
      <c r="AZ1" s="2888"/>
      <c r="BA1" s="2888"/>
      <c r="BB1" s="2888"/>
      <c r="BC1" s="2888"/>
      <c r="BD1" s="2888"/>
      <c r="BE1" s="2888"/>
      <c r="BF1" s="2888"/>
      <c r="BG1" s="2888"/>
      <c r="BH1" s="2888"/>
      <c r="BI1" s="2888"/>
      <c r="BJ1" s="2888"/>
      <c r="BK1" s="2888"/>
      <c r="BL1" s="2888"/>
      <c r="BM1" s="2888"/>
      <c r="BN1" s="2888"/>
      <c r="BO1" s="2888"/>
      <c r="BP1" s="2888"/>
      <c r="BQ1" s="2888"/>
      <c r="BR1" s="2888"/>
      <c r="BS1" s="2888"/>
    </row>
    <row r="2" spans="1:78" ht="18" customHeight="1">
      <c r="A2" s="2889" t="s">
        <v>410</v>
      </c>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374"/>
      <c r="BU2" s="374"/>
      <c r="BV2" s="374"/>
      <c r="BW2" s="374"/>
      <c r="BX2" s="374"/>
    </row>
    <row r="3" spans="1:78">
      <c r="A3" s="2891" t="s">
        <v>0</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V3" s="21"/>
      <c r="BW3" s="21"/>
      <c r="BX3" s="21"/>
      <c r="BY3" s="21"/>
      <c r="BZ3" s="21"/>
    </row>
    <row r="4" spans="1:78" s="719" customFormat="1" ht="17.100000000000001" customHeight="1">
      <c r="A4" s="2892" t="s">
        <v>54</v>
      </c>
      <c r="B4" s="2893" t="s">
        <v>14</v>
      </c>
      <c r="C4" s="2893" t="s">
        <v>15</v>
      </c>
      <c r="D4" s="2893" t="s">
        <v>17</v>
      </c>
      <c r="E4" s="2894" t="s">
        <v>413</v>
      </c>
      <c r="F4" s="2894"/>
      <c r="G4" s="2894"/>
      <c r="H4" s="2894" t="s">
        <v>337</v>
      </c>
      <c r="I4" s="2894"/>
      <c r="J4" s="2894"/>
      <c r="K4" s="2893" t="s">
        <v>35</v>
      </c>
      <c r="L4" s="2893"/>
      <c r="M4" s="2894" t="s">
        <v>422</v>
      </c>
      <c r="N4" s="2894"/>
      <c r="O4" s="2894"/>
      <c r="P4" s="2894"/>
      <c r="Q4" s="2893" t="s">
        <v>38</v>
      </c>
      <c r="R4" s="2893"/>
      <c r="S4" s="2893"/>
      <c r="T4" s="2893" t="s">
        <v>69</v>
      </c>
      <c r="U4" s="2893"/>
      <c r="V4" s="2893"/>
      <c r="W4" s="2893" t="s">
        <v>59</v>
      </c>
      <c r="X4" s="2893"/>
      <c r="Y4" s="2893"/>
      <c r="Z4" s="2893" t="s">
        <v>70</v>
      </c>
      <c r="AA4" s="2893"/>
      <c r="AB4" s="2893"/>
      <c r="AC4" s="2893" t="s">
        <v>39</v>
      </c>
      <c r="AD4" s="2893"/>
      <c r="AE4" s="2893"/>
      <c r="AF4" s="2893" t="s">
        <v>71</v>
      </c>
      <c r="AG4" s="2893"/>
      <c r="AH4" s="2893"/>
      <c r="AI4" s="2893" t="s">
        <v>60</v>
      </c>
      <c r="AJ4" s="2893"/>
      <c r="AK4" s="2893"/>
      <c r="AL4" s="2893" t="s">
        <v>72</v>
      </c>
      <c r="AM4" s="2893"/>
      <c r="AN4" s="2893"/>
      <c r="AO4" s="2893" t="s">
        <v>40</v>
      </c>
      <c r="AP4" s="2893"/>
      <c r="AQ4" s="2893"/>
      <c r="AR4" s="2893" t="s">
        <v>41</v>
      </c>
      <c r="AS4" s="2893"/>
      <c r="AT4" s="2893"/>
      <c r="AU4" s="2712" t="s">
        <v>339</v>
      </c>
      <c r="AV4" s="2712"/>
      <c r="AW4" s="2712"/>
      <c r="AX4" s="2709" t="s">
        <v>431</v>
      </c>
      <c r="AY4" s="2911"/>
      <c r="AZ4" s="2911"/>
      <c r="BA4" s="2912"/>
      <c r="BB4" s="2913" t="s">
        <v>78</v>
      </c>
      <c r="BC4" s="2914"/>
      <c r="BD4" s="2914"/>
      <c r="BE4" s="2914"/>
      <c r="BF4" s="2914"/>
      <c r="BG4" s="2915"/>
      <c r="BH4" s="2913" t="s">
        <v>81</v>
      </c>
      <c r="BI4" s="2914"/>
      <c r="BJ4" s="2914"/>
      <c r="BK4" s="2914"/>
      <c r="BL4" s="2914"/>
      <c r="BM4" s="2915"/>
      <c r="BN4" s="2893" t="s">
        <v>4</v>
      </c>
      <c r="BO4" s="2904" t="s">
        <v>341</v>
      </c>
      <c r="BP4" s="2905"/>
      <c r="BQ4" s="2905"/>
      <c r="BR4" s="2899"/>
      <c r="BS4" s="2893" t="s">
        <v>4</v>
      </c>
      <c r="BW4" s="2906"/>
      <c r="BX4" s="2906"/>
      <c r="BY4" s="2906"/>
    </row>
    <row r="5" spans="1:78" s="719" customFormat="1" ht="9.6" customHeight="1">
      <c r="A5" s="2892"/>
      <c r="B5" s="2893"/>
      <c r="C5" s="2893"/>
      <c r="D5" s="2893"/>
      <c r="E5" s="2894" t="s">
        <v>34</v>
      </c>
      <c r="F5" s="2894" t="s">
        <v>19</v>
      </c>
      <c r="G5" s="2894"/>
      <c r="H5" s="2894" t="s">
        <v>34</v>
      </c>
      <c r="I5" s="2894" t="s">
        <v>19</v>
      </c>
      <c r="J5" s="2894"/>
      <c r="K5" s="2894" t="s">
        <v>20</v>
      </c>
      <c r="L5" s="2894" t="s">
        <v>33</v>
      </c>
      <c r="M5" s="2894" t="s">
        <v>20</v>
      </c>
      <c r="N5" s="2894" t="s">
        <v>32</v>
      </c>
      <c r="O5" s="2894"/>
      <c r="P5" s="2894"/>
      <c r="Q5" s="2712" t="s">
        <v>1</v>
      </c>
      <c r="R5" s="2895" t="s">
        <v>8</v>
      </c>
      <c r="S5" s="2895"/>
      <c r="T5" s="2894" t="s">
        <v>1</v>
      </c>
      <c r="U5" s="2895" t="s">
        <v>8</v>
      </c>
      <c r="V5" s="2895"/>
      <c r="W5" s="2712" t="s">
        <v>1</v>
      </c>
      <c r="X5" s="2895" t="s">
        <v>8</v>
      </c>
      <c r="Y5" s="2895"/>
      <c r="Z5" s="2894" t="s">
        <v>1</v>
      </c>
      <c r="AA5" s="2895" t="s">
        <v>8</v>
      </c>
      <c r="AB5" s="2895"/>
      <c r="AC5" s="2894" t="s">
        <v>1</v>
      </c>
      <c r="AD5" s="2895" t="s">
        <v>8</v>
      </c>
      <c r="AE5" s="2895"/>
      <c r="AF5" s="2894" t="s">
        <v>1</v>
      </c>
      <c r="AG5" s="2895" t="s">
        <v>8</v>
      </c>
      <c r="AH5" s="2895"/>
      <c r="AI5" s="2894" t="s">
        <v>1</v>
      </c>
      <c r="AJ5" s="2895" t="s">
        <v>8</v>
      </c>
      <c r="AK5" s="2895"/>
      <c r="AL5" s="2894" t="s">
        <v>1</v>
      </c>
      <c r="AM5" s="2895" t="s">
        <v>8</v>
      </c>
      <c r="AN5" s="2895"/>
      <c r="AO5" s="2894" t="s">
        <v>1</v>
      </c>
      <c r="AP5" s="2895" t="s">
        <v>8</v>
      </c>
      <c r="AQ5" s="2895"/>
      <c r="AR5" s="2894" t="s">
        <v>1</v>
      </c>
      <c r="AS5" s="2895" t="s">
        <v>8</v>
      </c>
      <c r="AT5" s="2895"/>
      <c r="AU5" s="2712" t="s">
        <v>1</v>
      </c>
      <c r="AV5" s="2982" t="s">
        <v>8</v>
      </c>
      <c r="AW5" s="2982"/>
      <c r="AX5" s="2720" t="s">
        <v>20</v>
      </c>
      <c r="AY5" s="2904" t="s">
        <v>33</v>
      </c>
      <c r="AZ5" s="2905"/>
      <c r="BA5" s="2899"/>
      <c r="BB5" s="2913" t="s">
        <v>80</v>
      </c>
      <c r="BC5" s="2914"/>
      <c r="BD5" s="2914"/>
      <c r="BE5" s="2913" t="s">
        <v>79</v>
      </c>
      <c r="BF5" s="2914"/>
      <c r="BG5" s="2914"/>
      <c r="BH5" s="2913" t="s">
        <v>80</v>
      </c>
      <c r="BI5" s="2914"/>
      <c r="BJ5" s="2914"/>
      <c r="BK5" s="2913" t="s">
        <v>79</v>
      </c>
      <c r="BL5" s="2914"/>
      <c r="BM5" s="2914"/>
      <c r="BN5" s="2893"/>
      <c r="BO5" s="2916" t="s">
        <v>20</v>
      </c>
      <c r="BP5" s="2904" t="s">
        <v>33</v>
      </c>
      <c r="BQ5" s="2905"/>
      <c r="BR5" s="2899"/>
      <c r="BS5" s="2893"/>
      <c r="BW5" s="2906"/>
      <c r="BX5" s="2906"/>
      <c r="BY5" s="2906"/>
    </row>
    <row r="6" spans="1:78" s="719" customFormat="1" ht="18.75" customHeight="1">
      <c r="A6" s="2892"/>
      <c r="B6" s="2893"/>
      <c r="C6" s="2893"/>
      <c r="D6" s="2893"/>
      <c r="E6" s="2894"/>
      <c r="F6" s="2894" t="s">
        <v>20</v>
      </c>
      <c r="G6" s="2894" t="s">
        <v>33</v>
      </c>
      <c r="H6" s="2894"/>
      <c r="I6" s="2894" t="s">
        <v>20</v>
      </c>
      <c r="J6" s="2894" t="s">
        <v>33</v>
      </c>
      <c r="K6" s="2894"/>
      <c r="L6" s="2894"/>
      <c r="M6" s="2894"/>
      <c r="N6" s="2894" t="s">
        <v>1</v>
      </c>
      <c r="O6" s="2893" t="s">
        <v>5</v>
      </c>
      <c r="P6" s="2893"/>
      <c r="Q6" s="2712"/>
      <c r="R6" s="2895" t="s">
        <v>9</v>
      </c>
      <c r="S6" s="2982" t="s">
        <v>10</v>
      </c>
      <c r="T6" s="2894"/>
      <c r="U6" s="2895" t="s">
        <v>9</v>
      </c>
      <c r="V6" s="2895" t="s">
        <v>10</v>
      </c>
      <c r="W6" s="2712"/>
      <c r="X6" s="2982" t="s">
        <v>9</v>
      </c>
      <c r="Y6" s="2982" t="s">
        <v>10</v>
      </c>
      <c r="Z6" s="2894"/>
      <c r="AA6" s="2895" t="s">
        <v>9</v>
      </c>
      <c r="AB6" s="2982" t="s">
        <v>10</v>
      </c>
      <c r="AC6" s="2894"/>
      <c r="AD6" s="2895" t="s">
        <v>9</v>
      </c>
      <c r="AE6" s="2982" t="s">
        <v>10</v>
      </c>
      <c r="AF6" s="2894"/>
      <c r="AG6" s="2895" t="s">
        <v>9</v>
      </c>
      <c r="AH6" s="2895" t="s">
        <v>10</v>
      </c>
      <c r="AI6" s="2894"/>
      <c r="AJ6" s="2895" t="s">
        <v>9</v>
      </c>
      <c r="AK6" s="2895" t="s">
        <v>10</v>
      </c>
      <c r="AL6" s="2894"/>
      <c r="AM6" s="2895" t="s">
        <v>9</v>
      </c>
      <c r="AN6" s="2895" t="s">
        <v>10</v>
      </c>
      <c r="AO6" s="2894"/>
      <c r="AP6" s="2895" t="s">
        <v>9</v>
      </c>
      <c r="AQ6" s="2982" t="s">
        <v>10</v>
      </c>
      <c r="AR6" s="2894"/>
      <c r="AS6" s="2895" t="s">
        <v>9</v>
      </c>
      <c r="AT6" s="2895" t="s">
        <v>10</v>
      </c>
      <c r="AU6" s="2712"/>
      <c r="AV6" s="2982" t="s">
        <v>9</v>
      </c>
      <c r="AW6" s="2982" t="s">
        <v>10</v>
      </c>
      <c r="AX6" s="2929"/>
      <c r="AY6" s="2896" t="s">
        <v>1</v>
      </c>
      <c r="AZ6" s="2898" t="s">
        <v>340</v>
      </c>
      <c r="BA6" s="2899"/>
      <c r="BB6" s="2900" t="s">
        <v>1</v>
      </c>
      <c r="BC6" s="2902" t="s">
        <v>8</v>
      </c>
      <c r="BD6" s="2903"/>
      <c r="BE6" s="2900" t="s">
        <v>1</v>
      </c>
      <c r="BF6" s="2902" t="s">
        <v>8</v>
      </c>
      <c r="BG6" s="2903"/>
      <c r="BH6" s="2900" t="s">
        <v>1</v>
      </c>
      <c r="BI6" s="2902" t="s">
        <v>8</v>
      </c>
      <c r="BJ6" s="2903"/>
      <c r="BK6" s="2900" t="s">
        <v>1</v>
      </c>
      <c r="BL6" s="2902" t="s">
        <v>8</v>
      </c>
      <c r="BM6" s="2903"/>
      <c r="BN6" s="2893"/>
      <c r="BO6" s="2917"/>
      <c r="BP6" s="2896" t="s">
        <v>1</v>
      </c>
      <c r="BQ6" s="2898" t="s">
        <v>340</v>
      </c>
      <c r="BR6" s="2899"/>
      <c r="BS6" s="2893"/>
      <c r="BW6" s="2920" t="s">
        <v>423</v>
      </c>
      <c r="BX6" s="2921"/>
      <c r="BY6" s="2921"/>
    </row>
    <row r="7" spans="1:78" s="719" customFormat="1" ht="18.600000000000001" customHeight="1">
      <c r="A7" s="2892"/>
      <c r="B7" s="2893"/>
      <c r="C7" s="2893"/>
      <c r="D7" s="2893"/>
      <c r="E7" s="2894"/>
      <c r="F7" s="2909"/>
      <c r="G7" s="2894"/>
      <c r="H7" s="2894"/>
      <c r="I7" s="2909"/>
      <c r="J7" s="2894"/>
      <c r="K7" s="2894"/>
      <c r="L7" s="2894"/>
      <c r="M7" s="2894"/>
      <c r="N7" s="2894"/>
      <c r="O7" s="718" t="s">
        <v>9</v>
      </c>
      <c r="P7" s="718" t="s">
        <v>10</v>
      </c>
      <c r="Q7" s="2712"/>
      <c r="R7" s="2895"/>
      <c r="S7" s="2982"/>
      <c r="T7" s="2894"/>
      <c r="U7" s="2895"/>
      <c r="V7" s="2895"/>
      <c r="W7" s="2712"/>
      <c r="X7" s="2982"/>
      <c r="Y7" s="2982"/>
      <c r="Z7" s="2894"/>
      <c r="AA7" s="2895"/>
      <c r="AB7" s="2982"/>
      <c r="AC7" s="2894"/>
      <c r="AD7" s="2895"/>
      <c r="AE7" s="2982"/>
      <c r="AF7" s="2894"/>
      <c r="AG7" s="2895"/>
      <c r="AH7" s="2895"/>
      <c r="AI7" s="2894"/>
      <c r="AJ7" s="2895"/>
      <c r="AK7" s="2895"/>
      <c r="AL7" s="2894"/>
      <c r="AM7" s="2895"/>
      <c r="AN7" s="2895"/>
      <c r="AO7" s="2894"/>
      <c r="AP7" s="2895"/>
      <c r="AQ7" s="2982"/>
      <c r="AR7" s="2894"/>
      <c r="AS7" s="2895"/>
      <c r="AT7" s="2895"/>
      <c r="AU7" s="2712"/>
      <c r="AV7" s="2982"/>
      <c r="AW7" s="2982"/>
      <c r="AX7" s="2930"/>
      <c r="AY7" s="2897"/>
      <c r="AZ7" s="718" t="s">
        <v>9</v>
      </c>
      <c r="BA7" s="718" t="s">
        <v>10</v>
      </c>
      <c r="BB7" s="2901"/>
      <c r="BC7" s="725" t="s">
        <v>9</v>
      </c>
      <c r="BD7" s="725" t="s">
        <v>10</v>
      </c>
      <c r="BE7" s="2901"/>
      <c r="BF7" s="725" t="s">
        <v>9</v>
      </c>
      <c r="BG7" s="725" t="s">
        <v>10</v>
      </c>
      <c r="BH7" s="2901"/>
      <c r="BI7" s="725" t="s">
        <v>9</v>
      </c>
      <c r="BJ7" s="725" t="s">
        <v>10</v>
      </c>
      <c r="BK7" s="2901"/>
      <c r="BL7" s="725" t="s">
        <v>9</v>
      </c>
      <c r="BM7" s="725" t="s">
        <v>10</v>
      </c>
      <c r="BN7" s="2893"/>
      <c r="BO7" s="2897"/>
      <c r="BP7" s="2897"/>
      <c r="BQ7" s="718" t="s">
        <v>9</v>
      </c>
      <c r="BR7" s="718" t="s">
        <v>10</v>
      </c>
      <c r="BS7" s="2893"/>
      <c r="BW7" s="2920"/>
      <c r="BX7" s="721"/>
      <c r="BY7" s="721"/>
    </row>
    <row r="8" spans="1:78" s="719" customFormat="1" ht="19.5" customHeight="1">
      <c r="A8" s="726" t="s">
        <v>21</v>
      </c>
      <c r="B8" s="727">
        <f>A8+1</f>
        <v>2</v>
      </c>
      <c r="C8" s="727">
        <f>B8+1</f>
        <v>3</v>
      </c>
      <c r="D8" s="727">
        <f t="shared" ref="D8:AZ8" si="0">C8+1</f>
        <v>4</v>
      </c>
      <c r="E8" s="727">
        <f>D8+1</f>
        <v>5</v>
      </c>
      <c r="F8" s="727">
        <f t="shared" si="0"/>
        <v>6</v>
      </c>
      <c r="G8" s="727">
        <f t="shared" si="0"/>
        <v>7</v>
      </c>
      <c r="H8" s="727">
        <f>G8+1</f>
        <v>8</v>
      </c>
      <c r="I8" s="727">
        <f>H8+1</f>
        <v>9</v>
      </c>
      <c r="J8" s="727">
        <f>I8+1</f>
        <v>10</v>
      </c>
      <c r="K8" s="727">
        <f>G8+1</f>
        <v>8</v>
      </c>
      <c r="L8" s="727">
        <f t="shared" si="0"/>
        <v>9</v>
      </c>
      <c r="M8" s="727">
        <f>L8+1</f>
        <v>10</v>
      </c>
      <c r="N8" s="727">
        <f t="shared" si="0"/>
        <v>11</v>
      </c>
      <c r="O8" s="727">
        <f>N8+1</f>
        <v>12</v>
      </c>
      <c r="P8" s="727">
        <f t="shared" si="0"/>
        <v>13</v>
      </c>
      <c r="Q8" s="929">
        <f t="shared" si="0"/>
        <v>14</v>
      </c>
      <c r="R8" s="727">
        <f t="shared" si="0"/>
        <v>15</v>
      </c>
      <c r="S8" s="929">
        <f t="shared" si="0"/>
        <v>16</v>
      </c>
      <c r="T8" s="727">
        <f t="shared" si="0"/>
        <v>17</v>
      </c>
      <c r="U8" s="727">
        <f t="shared" si="0"/>
        <v>18</v>
      </c>
      <c r="V8" s="727">
        <f t="shared" si="0"/>
        <v>19</v>
      </c>
      <c r="W8" s="929">
        <f t="shared" si="0"/>
        <v>20</v>
      </c>
      <c r="X8" s="929">
        <f t="shared" si="0"/>
        <v>21</v>
      </c>
      <c r="Y8" s="929">
        <f t="shared" si="0"/>
        <v>22</v>
      </c>
      <c r="Z8" s="727">
        <f t="shared" si="0"/>
        <v>23</v>
      </c>
      <c r="AA8" s="727">
        <f t="shared" si="0"/>
        <v>24</v>
      </c>
      <c r="AB8" s="929">
        <f t="shared" si="0"/>
        <v>25</v>
      </c>
      <c r="AC8" s="727">
        <f t="shared" si="0"/>
        <v>26</v>
      </c>
      <c r="AD8" s="727">
        <f t="shared" si="0"/>
        <v>27</v>
      </c>
      <c r="AE8" s="929">
        <f t="shared" si="0"/>
        <v>28</v>
      </c>
      <c r="AF8" s="727">
        <f t="shared" si="0"/>
        <v>29</v>
      </c>
      <c r="AG8" s="727">
        <f t="shared" si="0"/>
        <v>30</v>
      </c>
      <c r="AH8" s="727">
        <f t="shared" si="0"/>
        <v>31</v>
      </c>
      <c r="AI8" s="727">
        <f t="shared" si="0"/>
        <v>32</v>
      </c>
      <c r="AJ8" s="727">
        <f t="shared" si="0"/>
        <v>33</v>
      </c>
      <c r="AK8" s="727">
        <f t="shared" si="0"/>
        <v>34</v>
      </c>
      <c r="AL8" s="727">
        <f t="shared" si="0"/>
        <v>35</v>
      </c>
      <c r="AM8" s="727">
        <f t="shared" si="0"/>
        <v>36</v>
      </c>
      <c r="AN8" s="727">
        <f t="shared" si="0"/>
        <v>37</v>
      </c>
      <c r="AO8" s="727">
        <f t="shared" si="0"/>
        <v>38</v>
      </c>
      <c r="AP8" s="727">
        <f t="shared" si="0"/>
        <v>39</v>
      </c>
      <c r="AQ8" s="929">
        <f t="shared" si="0"/>
        <v>40</v>
      </c>
      <c r="AR8" s="727">
        <f t="shared" si="0"/>
        <v>41</v>
      </c>
      <c r="AS8" s="727">
        <f t="shared" si="0"/>
        <v>42</v>
      </c>
      <c r="AT8" s="727">
        <f t="shared" si="0"/>
        <v>43</v>
      </c>
      <c r="AU8" s="929"/>
      <c r="AV8" s="929"/>
      <c r="AW8" s="929"/>
      <c r="AX8" s="929">
        <f>AT8+1</f>
        <v>44</v>
      </c>
      <c r="AY8" s="727">
        <f>AX8+1</f>
        <v>45</v>
      </c>
      <c r="AZ8" s="727">
        <f t="shared" si="0"/>
        <v>46</v>
      </c>
      <c r="BA8" s="727">
        <f>AZ8+1</f>
        <v>47</v>
      </c>
      <c r="BB8" s="727">
        <f>BA8+1</f>
        <v>48</v>
      </c>
      <c r="BC8" s="727">
        <f t="shared" ref="BC8:BM8" si="1">BB8+1</f>
        <v>49</v>
      </c>
      <c r="BD8" s="727">
        <f t="shared" si="1"/>
        <v>50</v>
      </c>
      <c r="BE8" s="727">
        <f t="shared" si="1"/>
        <v>51</v>
      </c>
      <c r="BF8" s="727">
        <f t="shared" si="1"/>
        <v>52</v>
      </c>
      <c r="BG8" s="727">
        <f t="shared" si="1"/>
        <v>53</v>
      </c>
      <c r="BH8" s="727">
        <f t="shared" si="1"/>
        <v>54</v>
      </c>
      <c r="BI8" s="727">
        <f t="shared" si="1"/>
        <v>55</v>
      </c>
      <c r="BJ8" s="727">
        <f t="shared" si="1"/>
        <v>56</v>
      </c>
      <c r="BK8" s="727">
        <f t="shared" si="1"/>
        <v>57</v>
      </c>
      <c r="BL8" s="727">
        <f t="shared" si="1"/>
        <v>58</v>
      </c>
      <c r="BM8" s="727">
        <f t="shared" si="1"/>
        <v>59</v>
      </c>
      <c r="BN8" s="727"/>
      <c r="BO8" s="727">
        <f>BA8+1</f>
        <v>48</v>
      </c>
      <c r="BP8" s="727">
        <f t="shared" ref="BP8:BS8" si="2">BO8+1</f>
        <v>49</v>
      </c>
      <c r="BQ8" s="727">
        <f t="shared" si="2"/>
        <v>50</v>
      </c>
      <c r="BR8" s="727">
        <f t="shared" si="2"/>
        <v>51</v>
      </c>
      <c r="BS8" s="727">
        <f t="shared" si="2"/>
        <v>52</v>
      </c>
      <c r="BW8" s="720"/>
      <c r="BX8" s="721"/>
      <c r="BY8" s="721"/>
    </row>
    <row r="9" spans="1:78" s="719" customFormat="1" ht="19.5" hidden="1" customHeight="1">
      <c r="A9" s="547"/>
      <c r="B9" s="25" t="s">
        <v>6</v>
      </c>
      <c r="C9" s="730"/>
      <c r="D9" s="730"/>
      <c r="E9" s="730"/>
      <c r="F9" s="730"/>
      <c r="G9" s="730"/>
      <c r="H9" s="730"/>
      <c r="I9" s="730"/>
      <c r="J9" s="730"/>
      <c r="K9" s="730"/>
      <c r="L9" s="730"/>
      <c r="M9" s="174">
        <f>M10+M15</f>
        <v>13442362.444444444</v>
      </c>
      <c r="N9" s="174">
        <f t="shared" ref="N9:BM9" si="3">N10+N15</f>
        <v>12842209.444444444</v>
      </c>
      <c r="O9" s="174">
        <f t="shared" si="3"/>
        <v>916250</v>
      </c>
      <c r="P9" s="174">
        <f t="shared" si="3"/>
        <v>0</v>
      </c>
      <c r="Q9" s="174">
        <f t="shared" si="3"/>
        <v>2320613</v>
      </c>
      <c r="R9" s="174">
        <f t="shared" si="3"/>
        <v>120000</v>
      </c>
      <c r="S9" s="174">
        <f t="shared" si="3"/>
        <v>0</v>
      </c>
      <c r="T9" s="174">
        <f t="shared" si="3"/>
        <v>1780200</v>
      </c>
      <c r="U9" s="174">
        <f t="shared" si="3"/>
        <v>22967</v>
      </c>
      <c r="V9" s="174">
        <f t="shared" si="3"/>
        <v>0</v>
      </c>
      <c r="W9" s="174">
        <f t="shared" si="3"/>
        <v>540413</v>
      </c>
      <c r="X9" s="174">
        <f t="shared" si="3"/>
        <v>97033</v>
      </c>
      <c r="Y9" s="174">
        <f t="shared" si="3"/>
        <v>0</v>
      </c>
      <c r="Z9" s="174">
        <f t="shared" si="3"/>
        <v>536123</v>
      </c>
      <c r="AA9" s="174">
        <f t="shared" si="3"/>
        <v>0</v>
      </c>
      <c r="AB9" s="174">
        <f t="shared" si="3"/>
        <v>0</v>
      </c>
      <c r="AC9" s="174">
        <f t="shared" si="3"/>
        <v>1988793</v>
      </c>
      <c r="AD9" s="174">
        <f t="shared" si="3"/>
        <v>0</v>
      </c>
      <c r="AE9" s="174">
        <f t="shared" si="3"/>
        <v>0</v>
      </c>
      <c r="AF9" s="174">
        <f t="shared" si="3"/>
        <v>1375958</v>
      </c>
      <c r="AG9" s="174">
        <f t="shared" si="3"/>
        <v>0</v>
      </c>
      <c r="AH9" s="174">
        <f t="shared" si="3"/>
        <v>1354</v>
      </c>
      <c r="AI9" s="174">
        <f t="shared" si="3"/>
        <v>612835</v>
      </c>
      <c r="AJ9" s="174">
        <f t="shared" si="3"/>
        <v>0</v>
      </c>
      <c r="AK9" s="174">
        <f t="shared" si="3"/>
        <v>0</v>
      </c>
      <c r="AL9" s="174">
        <f t="shared" si="3"/>
        <v>612835</v>
      </c>
      <c r="AM9" s="174">
        <f t="shared" si="3"/>
        <v>0</v>
      </c>
      <c r="AN9" s="174">
        <f t="shared" si="3"/>
        <v>0</v>
      </c>
      <c r="AO9" s="174">
        <f t="shared" si="3"/>
        <v>2790857.1799999997</v>
      </c>
      <c r="AP9" s="174">
        <f t="shared" si="3"/>
        <v>140243</v>
      </c>
      <c r="AQ9" s="174">
        <f t="shared" si="3"/>
        <v>0</v>
      </c>
      <c r="AR9" s="174">
        <f t="shared" si="3"/>
        <v>2790857.1799999997</v>
      </c>
      <c r="AS9" s="174">
        <f t="shared" si="3"/>
        <v>140243</v>
      </c>
      <c r="AT9" s="174">
        <f t="shared" si="3"/>
        <v>0</v>
      </c>
      <c r="AU9" s="939">
        <f t="shared" si="3"/>
        <v>6846588.1799999997</v>
      </c>
      <c r="AV9" s="939">
        <f t="shared" si="3"/>
        <v>260243</v>
      </c>
      <c r="AW9" s="939">
        <f t="shared" si="3"/>
        <v>0</v>
      </c>
      <c r="AX9" s="939">
        <f t="shared" si="3"/>
        <v>6010621.2644444443</v>
      </c>
      <c r="AY9" s="174">
        <f t="shared" si="3"/>
        <v>6095621.2644444443</v>
      </c>
      <c r="AZ9" s="174">
        <f t="shared" si="3"/>
        <v>656007</v>
      </c>
      <c r="BA9" s="174">
        <f t="shared" si="3"/>
        <v>0</v>
      </c>
      <c r="BB9" s="174">
        <f t="shared" si="3"/>
        <v>3165850.111111111</v>
      </c>
      <c r="BC9" s="174">
        <f t="shared" si="3"/>
        <v>656007</v>
      </c>
      <c r="BD9" s="174">
        <f t="shared" si="3"/>
        <v>0</v>
      </c>
      <c r="BE9" s="174">
        <f t="shared" si="3"/>
        <v>3165850.111111111</v>
      </c>
      <c r="BF9" s="174">
        <f t="shared" si="3"/>
        <v>656007</v>
      </c>
      <c r="BG9" s="174">
        <f t="shared" si="3"/>
        <v>0</v>
      </c>
      <c r="BH9" s="174">
        <f t="shared" si="3"/>
        <v>2692008.8200000003</v>
      </c>
      <c r="BI9" s="174">
        <f t="shared" si="3"/>
        <v>0</v>
      </c>
      <c r="BJ9" s="174">
        <f t="shared" si="3"/>
        <v>0</v>
      </c>
      <c r="BK9" s="174">
        <f t="shared" si="3"/>
        <v>2555332.8200000003</v>
      </c>
      <c r="BL9" s="174">
        <f t="shared" si="3"/>
        <v>0</v>
      </c>
      <c r="BM9" s="174">
        <f t="shared" si="3"/>
        <v>0</v>
      </c>
      <c r="BN9" s="730"/>
      <c r="BO9" s="730"/>
      <c r="BP9" s="730"/>
      <c r="BQ9" s="730"/>
      <c r="BR9" s="730"/>
      <c r="BS9" s="730"/>
      <c r="BW9" s="720"/>
      <c r="BX9" s="721"/>
      <c r="BY9" s="721"/>
    </row>
    <row r="10" spans="1:78" s="719" customFormat="1" ht="19.5" hidden="1" customHeight="1">
      <c r="A10" s="133" t="s">
        <v>22</v>
      </c>
      <c r="B10" s="134" t="s">
        <v>96</v>
      </c>
      <c r="C10" s="730"/>
      <c r="D10" s="730"/>
      <c r="E10" s="730"/>
      <c r="F10" s="730"/>
      <c r="G10" s="730"/>
      <c r="H10" s="730"/>
      <c r="I10" s="730"/>
      <c r="J10" s="730"/>
      <c r="K10" s="730"/>
      <c r="L10" s="730"/>
      <c r="M10" s="174">
        <f>M11+M12+M13+M14</f>
        <v>9593333</v>
      </c>
      <c r="N10" s="174">
        <f t="shared" ref="N10:Q10" si="4">N11+N12+N13+N14</f>
        <v>9593333</v>
      </c>
      <c r="O10" s="174">
        <f t="shared" si="4"/>
        <v>0</v>
      </c>
      <c r="P10" s="174">
        <f t="shared" si="4"/>
        <v>0</v>
      </c>
      <c r="Q10" s="174">
        <f t="shared" si="4"/>
        <v>1552000</v>
      </c>
      <c r="R10" s="174">
        <f>R11+R12+R13+R14</f>
        <v>0</v>
      </c>
      <c r="S10" s="174">
        <f t="shared" ref="S10:T10" si="5">S11+S12+S13+S14</f>
        <v>0</v>
      </c>
      <c r="T10" s="174">
        <f t="shared" si="5"/>
        <v>1164952</v>
      </c>
      <c r="U10" s="174">
        <f>U11+U12+U13+U14</f>
        <v>0</v>
      </c>
      <c r="V10" s="174">
        <f t="shared" ref="V10:W10" si="6">V11+V12+V13+V14</f>
        <v>0</v>
      </c>
      <c r="W10" s="174">
        <f t="shared" si="6"/>
        <v>387048</v>
      </c>
      <c r="X10" s="174">
        <f t="shared" ref="X10:BM10" si="7">SUM(X11:X14)</f>
        <v>0</v>
      </c>
      <c r="Y10" s="174">
        <f t="shared" si="7"/>
        <v>0</v>
      </c>
      <c r="Z10" s="174">
        <f t="shared" si="7"/>
        <v>387048</v>
      </c>
      <c r="AA10" s="174">
        <f t="shared" si="7"/>
        <v>0</v>
      </c>
      <c r="AB10" s="174">
        <f t="shared" si="7"/>
        <v>0</v>
      </c>
      <c r="AC10" s="174">
        <f t="shared" si="7"/>
        <v>1578000</v>
      </c>
      <c r="AD10" s="174">
        <f t="shared" si="7"/>
        <v>0</v>
      </c>
      <c r="AE10" s="174">
        <f t="shared" si="7"/>
        <v>0</v>
      </c>
      <c r="AF10" s="174">
        <f t="shared" si="7"/>
        <v>1293384</v>
      </c>
      <c r="AG10" s="174">
        <f t="shared" si="7"/>
        <v>0</v>
      </c>
      <c r="AH10" s="174">
        <f t="shared" si="7"/>
        <v>0</v>
      </c>
      <c r="AI10" s="174">
        <f t="shared" si="7"/>
        <v>284616</v>
      </c>
      <c r="AJ10" s="174">
        <f t="shared" si="7"/>
        <v>0</v>
      </c>
      <c r="AK10" s="174">
        <f t="shared" si="7"/>
        <v>0</v>
      </c>
      <c r="AL10" s="174">
        <f t="shared" si="7"/>
        <v>284616</v>
      </c>
      <c r="AM10" s="174">
        <f t="shared" si="7"/>
        <v>0</v>
      </c>
      <c r="AN10" s="174">
        <f t="shared" si="7"/>
        <v>0</v>
      </c>
      <c r="AO10" s="174">
        <f t="shared" si="7"/>
        <v>1908000.18</v>
      </c>
      <c r="AP10" s="174">
        <f t="shared" si="7"/>
        <v>0</v>
      </c>
      <c r="AQ10" s="174">
        <f t="shared" si="7"/>
        <v>0</v>
      </c>
      <c r="AR10" s="174">
        <f t="shared" si="7"/>
        <v>1908000.18</v>
      </c>
      <c r="AS10" s="174">
        <f t="shared" si="7"/>
        <v>0</v>
      </c>
      <c r="AT10" s="174">
        <f t="shared" si="7"/>
        <v>0</v>
      </c>
      <c r="AU10" s="939">
        <f t="shared" si="7"/>
        <v>5038000.18</v>
      </c>
      <c r="AV10" s="939">
        <f t="shared" si="7"/>
        <v>0</v>
      </c>
      <c r="AW10" s="939">
        <f t="shared" si="7"/>
        <v>0</v>
      </c>
      <c r="AX10" s="939">
        <f t="shared" si="7"/>
        <v>4555332.82</v>
      </c>
      <c r="AY10" s="174">
        <f t="shared" si="7"/>
        <v>4555332.82</v>
      </c>
      <c r="AZ10" s="174">
        <f t="shared" si="7"/>
        <v>0</v>
      </c>
      <c r="BA10" s="174">
        <f t="shared" si="7"/>
        <v>0</v>
      </c>
      <c r="BB10" s="174">
        <f t="shared" si="7"/>
        <v>2000000</v>
      </c>
      <c r="BC10" s="174">
        <f t="shared" si="7"/>
        <v>0</v>
      </c>
      <c r="BD10" s="174">
        <f t="shared" si="7"/>
        <v>0</v>
      </c>
      <c r="BE10" s="174">
        <f t="shared" si="7"/>
        <v>2000000</v>
      </c>
      <c r="BF10" s="174">
        <f t="shared" si="7"/>
        <v>0</v>
      </c>
      <c r="BG10" s="174">
        <f t="shared" si="7"/>
        <v>0</v>
      </c>
      <c r="BH10" s="174">
        <f t="shared" si="7"/>
        <v>2555332.8200000003</v>
      </c>
      <c r="BI10" s="174">
        <f t="shared" si="7"/>
        <v>0</v>
      </c>
      <c r="BJ10" s="174">
        <f t="shared" si="7"/>
        <v>0</v>
      </c>
      <c r="BK10" s="174">
        <f t="shared" si="7"/>
        <v>2555332.8200000003</v>
      </c>
      <c r="BL10" s="174">
        <f t="shared" si="7"/>
        <v>0</v>
      </c>
      <c r="BM10" s="174">
        <f t="shared" si="7"/>
        <v>0</v>
      </c>
      <c r="BN10" s="730"/>
      <c r="BO10" s="730"/>
      <c r="BP10" s="730"/>
      <c r="BQ10" s="730"/>
      <c r="BR10" s="730"/>
      <c r="BS10" s="730"/>
      <c r="BW10" s="720"/>
      <c r="BX10" s="721"/>
      <c r="BY10" s="721"/>
    </row>
    <row r="11" spans="1:78" s="719" customFormat="1" ht="26.25" hidden="1" customHeight="1">
      <c r="A11" s="642" t="s">
        <v>2</v>
      </c>
      <c r="B11" s="557" t="s">
        <v>97</v>
      </c>
      <c r="C11" s="730"/>
      <c r="D11" s="730"/>
      <c r="E11" s="730"/>
      <c r="F11" s="730"/>
      <c r="G11" s="730"/>
      <c r="H11" s="730"/>
      <c r="I11" s="730"/>
      <c r="J11" s="730"/>
      <c r="K11" s="730"/>
      <c r="L11" s="730"/>
      <c r="M11" s="975">
        <f>N11</f>
        <v>2708889</v>
      </c>
      <c r="N11" s="607">
        <v>2708889</v>
      </c>
      <c r="O11" s="607"/>
      <c r="P11" s="730"/>
      <c r="Q11" s="736">
        <f>1032000-Q12</f>
        <v>662000</v>
      </c>
      <c r="R11" s="607"/>
      <c r="S11" s="607"/>
      <c r="T11" s="607">
        <f t="shared" ref="T11:T12" si="8">Q11-W11</f>
        <v>562000</v>
      </c>
      <c r="U11" s="607"/>
      <c r="V11" s="607"/>
      <c r="W11" s="607">
        <v>100000</v>
      </c>
      <c r="X11" s="607"/>
      <c r="Y11" s="607"/>
      <c r="Z11" s="607">
        <f>W11</f>
        <v>100000</v>
      </c>
      <c r="AA11" s="607"/>
      <c r="AB11" s="607"/>
      <c r="AC11" s="736">
        <f>988000-AC12</f>
        <v>488000</v>
      </c>
      <c r="AD11" s="607"/>
      <c r="AE11" s="607"/>
      <c r="AF11" s="607">
        <v>368351</v>
      </c>
      <c r="AG11" s="607"/>
      <c r="AH11" s="607"/>
      <c r="AI11" s="607">
        <f>AC11-AF11</f>
        <v>119649</v>
      </c>
      <c r="AJ11" s="607"/>
      <c r="AK11" s="607"/>
      <c r="AL11" s="607">
        <f>AI11</f>
        <v>119649</v>
      </c>
      <c r="AM11" s="607"/>
      <c r="AN11" s="607"/>
      <c r="AO11" s="736">
        <v>488000.18</v>
      </c>
      <c r="AP11" s="607"/>
      <c r="AQ11" s="607"/>
      <c r="AR11" s="736">
        <v>488000.18</v>
      </c>
      <c r="AS11" s="607"/>
      <c r="AT11" s="607"/>
      <c r="AU11" s="799">
        <f t="shared" ref="AU11:AU13" si="9">Q11+AC11+AO11</f>
        <v>1638000.18</v>
      </c>
      <c r="AV11" s="930"/>
      <c r="AW11" s="930"/>
      <c r="AX11" s="930">
        <f>N11-AU11</f>
        <v>1070888.82</v>
      </c>
      <c r="AY11" s="931">
        <f>AX11</f>
        <v>1070888.82</v>
      </c>
      <c r="AZ11" s="730"/>
      <c r="BA11" s="730"/>
      <c r="BB11" s="607">
        <v>500000</v>
      </c>
      <c r="BC11" s="730"/>
      <c r="BD11" s="730"/>
      <c r="BE11" s="607">
        <v>500000</v>
      </c>
      <c r="BF11" s="730"/>
      <c r="BG11" s="730"/>
      <c r="BH11" s="607">
        <f>AY11-BE11</f>
        <v>570888.82000000007</v>
      </c>
      <c r="BI11" s="730"/>
      <c r="BJ11" s="730"/>
      <c r="BK11" s="607">
        <f>BH11</f>
        <v>570888.82000000007</v>
      </c>
      <c r="BL11" s="730"/>
      <c r="BM11" s="730"/>
      <c r="BN11" s="730"/>
      <c r="BO11" s="730"/>
      <c r="BP11" s="730"/>
      <c r="BQ11" s="730"/>
      <c r="BR11" s="730"/>
      <c r="BS11" s="730"/>
      <c r="BW11" s="720"/>
      <c r="BX11" s="721"/>
      <c r="BY11" s="721"/>
    </row>
    <row r="12" spans="1:78" s="719" customFormat="1" ht="19.5" hidden="1" customHeight="1">
      <c r="A12" s="642" t="s">
        <v>3</v>
      </c>
      <c r="B12" s="557" t="s">
        <v>98</v>
      </c>
      <c r="C12" s="730"/>
      <c r="D12" s="730"/>
      <c r="E12" s="730"/>
      <c r="F12" s="730"/>
      <c r="G12" s="730"/>
      <c r="H12" s="730"/>
      <c r="I12" s="730"/>
      <c r="J12" s="730"/>
      <c r="K12" s="730"/>
      <c r="L12" s="730"/>
      <c r="M12" s="975">
        <f t="shared" ref="M12:M13" si="10">N12</f>
        <v>3514444</v>
      </c>
      <c r="N12" s="607">
        <v>3514444</v>
      </c>
      <c r="O12" s="607"/>
      <c r="P12" s="730"/>
      <c r="Q12" s="736">
        <v>370000</v>
      </c>
      <c r="R12" s="607"/>
      <c r="S12" s="607"/>
      <c r="T12" s="607">
        <f t="shared" si="8"/>
        <v>303749</v>
      </c>
      <c r="U12" s="607"/>
      <c r="V12" s="607"/>
      <c r="W12" s="607">
        <v>66251</v>
      </c>
      <c r="X12" s="607"/>
      <c r="Y12" s="607"/>
      <c r="Z12" s="607">
        <f t="shared" ref="Z12:Z13" si="11">W12</f>
        <v>66251</v>
      </c>
      <c r="AA12" s="607"/>
      <c r="AB12" s="607"/>
      <c r="AC12" s="736">
        <v>500000</v>
      </c>
      <c r="AD12" s="607"/>
      <c r="AE12" s="607"/>
      <c r="AF12" s="607">
        <v>400000</v>
      </c>
      <c r="AG12" s="607"/>
      <c r="AH12" s="607"/>
      <c r="AI12" s="607">
        <f t="shared" ref="AI12:AI13" si="12">AC12-AF12</f>
        <v>100000</v>
      </c>
      <c r="AJ12" s="607"/>
      <c r="AK12" s="607"/>
      <c r="AL12" s="607">
        <f t="shared" ref="AL12:AL13" si="13">AI12</f>
        <v>100000</v>
      </c>
      <c r="AM12" s="607"/>
      <c r="AN12" s="607"/>
      <c r="AO12" s="736">
        <v>700000</v>
      </c>
      <c r="AP12" s="607"/>
      <c r="AQ12" s="607"/>
      <c r="AR12" s="736">
        <v>700000</v>
      </c>
      <c r="AS12" s="607"/>
      <c r="AT12" s="607"/>
      <c r="AU12" s="799">
        <f t="shared" si="9"/>
        <v>1570000</v>
      </c>
      <c r="AV12" s="930"/>
      <c r="AW12" s="930"/>
      <c r="AX12" s="930">
        <f t="shared" ref="AX12:AX13" si="14">N12-AU12</f>
        <v>1944444</v>
      </c>
      <c r="AY12" s="931">
        <f t="shared" ref="AY12:AY13" si="15">AX12</f>
        <v>1944444</v>
      </c>
      <c r="AZ12" s="730"/>
      <c r="BA12" s="730"/>
      <c r="BB12" s="607">
        <v>750000</v>
      </c>
      <c r="BC12" s="730"/>
      <c r="BD12" s="730"/>
      <c r="BE12" s="607">
        <v>750000</v>
      </c>
      <c r="BF12" s="730"/>
      <c r="BG12" s="730"/>
      <c r="BH12" s="607">
        <f>AY12-BE12</f>
        <v>1194444</v>
      </c>
      <c r="BI12" s="730"/>
      <c r="BJ12" s="730"/>
      <c r="BK12" s="607">
        <f t="shared" ref="BK12:BK13" si="16">BH12</f>
        <v>1194444</v>
      </c>
      <c r="BL12" s="730"/>
      <c r="BM12" s="730"/>
      <c r="BN12" s="730"/>
      <c r="BO12" s="730"/>
      <c r="BP12" s="730"/>
      <c r="BQ12" s="730"/>
      <c r="BR12" s="730"/>
      <c r="BS12" s="730"/>
      <c r="BW12" s="720"/>
      <c r="BX12" s="721"/>
      <c r="BY12" s="721"/>
    </row>
    <row r="13" spans="1:78" s="719" customFormat="1" ht="19.5" hidden="1" customHeight="1">
      <c r="A13" s="642" t="s">
        <v>12</v>
      </c>
      <c r="B13" s="557" t="s">
        <v>99</v>
      </c>
      <c r="C13" s="730"/>
      <c r="D13" s="730"/>
      <c r="E13" s="730"/>
      <c r="F13" s="730"/>
      <c r="G13" s="730"/>
      <c r="H13" s="730"/>
      <c r="I13" s="730"/>
      <c r="J13" s="730"/>
      <c r="K13" s="730"/>
      <c r="L13" s="730"/>
      <c r="M13" s="975">
        <f t="shared" si="10"/>
        <v>3370000</v>
      </c>
      <c r="N13" s="607">
        <v>3370000</v>
      </c>
      <c r="O13" s="607"/>
      <c r="P13" s="730"/>
      <c r="Q13" s="736">
        <v>520000</v>
      </c>
      <c r="R13" s="607"/>
      <c r="S13" s="607"/>
      <c r="T13" s="607">
        <f>Q13-W13</f>
        <v>299203</v>
      </c>
      <c r="U13" s="607"/>
      <c r="V13" s="607"/>
      <c r="W13" s="607">
        <v>220797</v>
      </c>
      <c r="X13" s="607"/>
      <c r="Y13" s="607"/>
      <c r="Z13" s="607">
        <f t="shared" si="11"/>
        <v>220797</v>
      </c>
      <c r="AA13" s="607"/>
      <c r="AB13" s="607"/>
      <c r="AC13" s="736">
        <v>590000</v>
      </c>
      <c r="AD13" s="607"/>
      <c r="AE13" s="607"/>
      <c r="AF13" s="607">
        <v>525033</v>
      </c>
      <c r="AG13" s="607"/>
      <c r="AH13" s="607"/>
      <c r="AI13" s="607">
        <f t="shared" si="12"/>
        <v>64967</v>
      </c>
      <c r="AJ13" s="607"/>
      <c r="AK13" s="607"/>
      <c r="AL13" s="607">
        <f t="shared" si="13"/>
        <v>64967</v>
      </c>
      <c r="AM13" s="607"/>
      <c r="AN13" s="607"/>
      <c r="AO13" s="736">
        <v>720000</v>
      </c>
      <c r="AP13" s="607"/>
      <c r="AQ13" s="607"/>
      <c r="AR13" s="736">
        <v>720000</v>
      </c>
      <c r="AS13" s="607"/>
      <c r="AT13" s="607"/>
      <c r="AU13" s="799">
        <f t="shared" si="9"/>
        <v>1830000</v>
      </c>
      <c r="AV13" s="930"/>
      <c r="AW13" s="930"/>
      <c r="AX13" s="930">
        <f t="shared" si="14"/>
        <v>1540000</v>
      </c>
      <c r="AY13" s="931">
        <f t="shared" si="15"/>
        <v>1540000</v>
      </c>
      <c r="AZ13" s="730"/>
      <c r="BA13" s="730"/>
      <c r="BB13" s="607">
        <v>750000</v>
      </c>
      <c r="BC13" s="730"/>
      <c r="BD13" s="730"/>
      <c r="BE13" s="607">
        <v>750000</v>
      </c>
      <c r="BF13" s="730"/>
      <c r="BG13" s="730"/>
      <c r="BH13" s="607">
        <f>AY13-BE13</f>
        <v>790000</v>
      </c>
      <c r="BI13" s="730"/>
      <c r="BJ13" s="730"/>
      <c r="BK13" s="607">
        <f t="shared" si="16"/>
        <v>790000</v>
      </c>
      <c r="BL13" s="730"/>
      <c r="BM13" s="730"/>
      <c r="BN13" s="730"/>
      <c r="BO13" s="730"/>
      <c r="BP13" s="730"/>
      <c r="BQ13" s="730"/>
      <c r="BR13" s="730"/>
      <c r="BS13" s="730"/>
      <c r="BW13" s="720"/>
      <c r="BX13" s="721"/>
      <c r="BY13" s="721"/>
    </row>
    <row r="14" spans="1:78" s="719" customFormat="1" ht="19.5" hidden="1" customHeight="1">
      <c r="A14" s="642" t="s">
        <v>13</v>
      </c>
      <c r="B14" s="557" t="s">
        <v>100</v>
      </c>
      <c r="C14" s="730"/>
      <c r="D14" s="730"/>
      <c r="E14" s="730"/>
      <c r="F14" s="730"/>
      <c r="G14" s="730"/>
      <c r="H14" s="730"/>
      <c r="I14" s="730"/>
      <c r="J14" s="730"/>
      <c r="K14" s="730"/>
      <c r="L14" s="730"/>
      <c r="M14" s="730"/>
      <c r="N14" s="607">
        <f t="shared" ref="N14" si="17">O14</f>
        <v>0</v>
      </c>
      <c r="O14" s="607">
        <f>'b8-TH19'!N13</f>
        <v>0</v>
      </c>
      <c r="P14" s="730"/>
      <c r="Q14" s="930"/>
      <c r="R14" s="730"/>
      <c r="S14" s="930"/>
      <c r="T14" s="730"/>
      <c r="U14" s="730"/>
      <c r="V14" s="730"/>
      <c r="W14" s="930"/>
      <c r="X14" s="930"/>
      <c r="Y14" s="930"/>
      <c r="Z14" s="730"/>
      <c r="AA14" s="730"/>
      <c r="AB14" s="930"/>
      <c r="AC14" s="730"/>
      <c r="AD14" s="730"/>
      <c r="AE14" s="930"/>
      <c r="AF14" s="730"/>
      <c r="AG14" s="730"/>
      <c r="AH14" s="730"/>
      <c r="AI14" s="730"/>
      <c r="AJ14" s="730"/>
      <c r="AK14" s="730"/>
      <c r="AL14" s="730"/>
      <c r="AM14" s="730"/>
      <c r="AN14" s="730"/>
      <c r="AO14" s="730"/>
      <c r="AP14" s="730"/>
      <c r="AQ14" s="930"/>
      <c r="AR14" s="730"/>
      <c r="AS14" s="730"/>
      <c r="AT14" s="730"/>
      <c r="AU14" s="930"/>
      <c r="AV14" s="930"/>
      <c r="AW14" s="930"/>
      <c r="AX14" s="930"/>
      <c r="AY14" s="730"/>
      <c r="AZ14" s="730"/>
      <c r="BA14" s="730"/>
      <c r="BB14" s="730"/>
      <c r="BC14" s="730"/>
      <c r="BD14" s="730"/>
      <c r="BE14" s="730"/>
      <c r="BF14" s="730"/>
      <c r="BG14" s="730"/>
      <c r="BH14" s="730"/>
      <c r="BI14" s="730"/>
      <c r="BJ14" s="730"/>
      <c r="BK14" s="730"/>
      <c r="BL14" s="730"/>
      <c r="BM14" s="730"/>
      <c r="BN14" s="730"/>
      <c r="BO14" s="730"/>
      <c r="BP14" s="730"/>
      <c r="BQ14" s="730"/>
      <c r="BR14" s="730"/>
      <c r="BS14" s="730"/>
      <c r="BW14" s="720"/>
      <c r="BX14" s="721"/>
      <c r="BY14" s="721"/>
    </row>
    <row r="15" spans="1:78" s="719" customFormat="1" ht="19.5" hidden="1" customHeight="1">
      <c r="A15" s="976" t="s">
        <v>23</v>
      </c>
      <c r="B15" s="951" t="s">
        <v>432</v>
      </c>
      <c r="C15" s="730"/>
      <c r="D15" s="730"/>
      <c r="E15" s="730"/>
      <c r="F15" s="730"/>
      <c r="G15" s="730"/>
      <c r="H15" s="730"/>
      <c r="I15" s="730"/>
      <c r="J15" s="730"/>
      <c r="K15" s="730"/>
      <c r="L15" s="730"/>
      <c r="M15" s="731">
        <f>M18+M115+M154</f>
        <v>3849029.4444444445</v>
      </c>
      <c r="N15" s="731">
        <f t="shared" ref="N15:BM15" si="18">N18+N115</f>
        <v>3248876.4444444445</v>
      </c>
      <c r="O15" s="731">
        <f t="shared" si="18"/>
        <v>916250</v>
      </c>
      <c r="P15" s="731">
        <f t="shared" si="18"/>
        <v>0</v>
      </c>
      <c r="Q15" s="731">
        <f t="shared" si="18"/>
        <v>768613</v>
      </c>
      <c r="R15" s="731">
        <f t="shared" si="18"/>
        <v>120000</v>
      </c>
      <c r="S15" s="731">
        <f t="shared" si="18"/>
        <v>0</v>
      </c>
      <c r="T15" s="731">
        <f t="shared" si="18"/>
        <v>615248</v>
      </c>
      <c r="U15" s="731">
        <f t="shared" si="18"/>
        <v>22967</v>
      </c>
      <c r="V15" s="731">
        <f t="shared" si="18"/>
        <v>0</v>
      </c>
      <c r="W15" s="731">
        <f t="shared" si="18"/>
        <v>153365</v>
      </c>
      <c r="X15" s="731">
        <f t="shared" si="18"/>
        <v>97033</v>
      </c>
      <c r="Y15" s="731">
        <f t="shared" si="18"/>
        <v>0</v>
      </c>
      <c r="Z15" s="731">
        <f t="shared" si="18"/>
        <v>149075</v>
      </c>
      <c r="AA15" s="731">
        <f t="shared" si="18"/>
        <v>0</v>
      </c>
      <c r="AB15" s="731">
        <f t="shared" si="18"/>
        <v>0</v>
      </c>
      <c r="AC15" s="731">
        <f t="shared" si="18"/>
        <v>410793</v>
      </c>
      <c r="AD15" s="731">
        <f t="shared" si="18"/>
        <v>0</v>
      </c>
      <c r="AE15" s="731">
        <f t="shared" si="18"/>
        <v>0</v>
      </c>
      <c r="AF15" s="731">
        <f t="shared" si="18"/>
        <v>82574</v>
      </c>
      <c r="AG15" s="731">
        <f t="shared" si="18"/>
        <v>0</v>
      </c>
      <c r="AH15" s="731">
        <f t="shared" si="18"/>
        <v>1354</v>
      </c>
      <c r="AI15" s="731">
        <f t="shared" si="18"/>
        <v>328219</v>
      </c>
      <c r="AJ15" s="731">
        <f t="shared" si="18"/>
        <v>0</v>
      </c>
      <c r="AK15" s="731">
        <f t="shared" si="18"/>
        <v>0</v>
      </c>
      <c r="AL15" s="731">
        <f t="shared" si="18"/>
        <v>328219</v>
      </c>
      <c r="AM15" s="731">
        <f t="shared" si="18"/>
        <v>0</v>
      </c>
      <c r="AN15" s="731">
        <f t="shared" si="18"/>
        <v>0</v>
      </c>
      <c r="AO15" s="731">
        <f t="shared" si="18"/>
        <v>882857</v>
      </c>
      <c r="AP15" s="731">
        <f t="shared" si="18"/>
        <v>140243</v>
      </c>
      <c r="AQ15" s="731">
        <f t="shared" si="18"/>
        <v>0</v>
      </c>
      <c r="AR15" s="731">
        <f t="shared" si="18"/>
        <v>882857</v>
      </c>
      <c r="AS15" s="731">
        <f t="shared" si="18"/>
        <v>140243</v>
      </c>
      <c r="AT15" s="731">
        <f t="shared" si="18"/>
        <v>0</v>
      </c>
      <c r="AU15" s="1067">
        <f t="shared" si="18"/>
        <v>1808588</v>
      </c>
      <c r="AV15" s="1067">
        <f t="shared" si="18"/>
        <v>260243</v>
      </c>
      <c r="AW15" s="1067">
        <f t="shared" si="18"/>
        <v>0</v>
      </c>
      <c r="AX15" s="1067">
        <f t="shared" si="18"/>
        <v>1455288.4444444445</v>
      </c>
      <c r="AY15" s="731">
        <f t="shared" si="18"/>
        <v>1540288.4444444445</v>
      </c>
      <c r="AZ15" s="731">
        <f t="shared" si="18"/>
        <v>656007</v>
      </c>
      <c r="BA15" s="731">
        <f t="shared" si="18"/>
        <v>0</v>
      </c>
      <c r="BB15" s="731">
        <f t="shared" si="18"/>
        <v>1165850.111111111</v>
      </c>
      <c r="BC15" s="731">
        <f t="shared" si="18"/>
        <v>656007</v>
      </c>
      <c r="BD15" s="731">
        <f t="shared" si="18"/>
        <v>0</v>
      </c>
      <c r="BE15" s="731">
        <f t="shared" si="18"/>
        <v>1165850.111111111</v>
      </c>
      <c r="BF15" s="731">
        <f t="shared" si="18"/>
        <v>656007</v>
      </c>
      <c r="BG15" s="731">
        <f t="shared" si="18"/>
        <v>0</v>
      </c>
      <c r="BH15" s="731">
        <f t="shared" si="18"/>
        <v>136676</v>
      </c>
      <c r="BI15" s="731">
        <f t="shared" si="18"/>
        <v>0</v>
      </c>
      <c r="BJ15" s="731">
        <f t="shared" si="18"/>
        <v>0</v>
      </c>
      <c r="BK15" s="731">
        <f t="shared" si="18"/>
        <v>0</v>
      </c>
      <c r="BL15" s="731">
        <f t="shared" si="18"/>
        <v>0</v>
      </c>
      <c r="BM15" s="731">
        <f t="shared" si="18"/>
        <v>0</v>
      </c>
      <c r="BN15" s="730"/>
      <c r="BO15" s="730"/>
      <c r="BP15" s="730"/>
      <c r="BQ15" s="730"/>
      <c r="BR15" s="730"/>
      <c r="BS15" s="730"/>
      <c r="BW15" s="720"/>
      <c r="BX15" s="721"/>
      <c r="BY15" s="721"/>
    </row>
    <row r="16" spans="1:78" s="719" customFormat="1" ht="25.5" hidden="1" customHeight="1">
      <c r="A16" s="729"/>
      <c r="B16" s="730" t="s">
        <v>425</v>
      </c>
      <c r="C16" s="730"/>
      <c r="D16" s="730"/>
      <c r="E16" s="730"/>
      <c r="F16" s="731">
        <f>F17+F109</f>
        <v>4061102</v>
      </c>
      <c r="G16" s="731">
        <f t="shared" ref="G16:BM16" si="19">G17+G109</f>
        <v>4477317</v>
      </c>
      <c r="H16" s="731">
        <f t="shared" si="19"/>
        <v>0</v>
      </c>
      <c r="I16" s="731">
        <f t="shared" si="19"/>
        <v>0</v>
      </c>
      <c r="J16" s="731">
        <f t="shared" si="19"/>
        <v>0</v>
      </c>
      <c r="K16" s="731">
        <f t="shared" si="19"/>
        <v>952648</v>
      </c>
      <c r="L16" s="731">
        <f t="shared" si="19"/>
        <v>804995</v>
      </c>
      <c r="M16" s="731">
        <f t="shared" si="19"/>
        <v>2368876.4444444445</v>
      </c>
      <c r="N16" s="731">
        <f t="shared" si="19"/>
        <v>2368876.4444444445</v>
      </c>
      <c r="O16" s="731">
        <f t="shared" si="19"/>
        <v>916250</v>
      </c>
      <c r="P16" s="731">
        <f t="shared" si="19"/>
        <v>0</v>
      </c>
      <c r="Q16" s="731">
        <f t="shared" si="19"/>
        <v>514938</v>
      </c>
      <c r="R16" s="731">
        <f t="shared" si="19"/>
        <v>120000</v>
      </c>
      <c r="S16" s="731">
        <f t="shared" si="19"/>
        <v>0</v>
      </c>
      <c r="T16" s="731">
        <f t="shared" si="19"/>
        <v>391295</v>
      </c>
      <c r="U16" s="731">
        <f t="shared" si="19"/>
        <v>22967</v>
      </c>
      <c r="V16" s="731">
        <f t="shared" si="19"/>
        <v>0</v>
      </c>
      <c r="W16" s="731">
        <f t="shared" si="19"/>
        <v>123643</v>
      </c>
      <c r="X16" s="731">
        <f t="shared" si="19"/>
        <v>97033</v>
      </c>
      <c r="Y16" s="731">
        <f t="shared" si="19"/>
        <v>0</v>
      </c>
      <c r="Z16" s="731">
        <f t="shared" si="19"/>
        <v>119353</v>
      </c>
      <c r="AA16" s="731">
        <f t="shared" si="19"/>
        <v>0</v>
      </c>
      <c r="AB16" s="731">
        <f t="shared" si="19"/>
        <v>0</v>
      </c>
      <c r="AC16" s="731">
        <f t="shared" si="19"/>
        <v>133793</v>
      </c>
      <c r="AD16" s="731">
        <f t="shared" si="19"/>
        <v>0</v>
      </c>
      <c r="AE16" s="731">
        <f t="shared" si="19"/>
        <v>0</v>
      </c>
      <c r="AF16" s="731">
        <f t="shared" si="19"/>
        <v>70699</v>
      </c>
      <c r="AG16" s="731">
        <f t="shared" si="19"/>
        <v>0</v>
      </c>
      <c r="AH16" s="731">
        <f t="shared" si="19"/>
        <v>0</v>
      </c>
      <c r="AI16" s="731">
        <f t="shared" si="19"/>
        <v>63094</v>
      </c>
      <c r="AJ16" s="731">
        <f t="shared" si="19"/>
        <v>0</v>
      </c>
      <c r="AK16" s="731">
        <f t="shared" si="19"/>
        <v>0</v>
      </c>
      <c r="AL16" s="731">
        <f t="shared" si="19"/>
        <v>63094</v>
      </c>
      <c r="AM16" s="731">
        <f t="shared" si="19"/>
        <v>0</v>
      </c>
      <c r="AN16" s="731">
        <f t="shared" si="19"/>
        <v>0</v>
      </c>
      <c r="AO16" s="731">
        <f t="shared" si="19"/>
        <v>367857</v>
      </c>
      <c r="AP16" s="731">
        <f t="shared" si="19"/>
        <v>140243</v>
      </c>
      <c r="AQ16" s="731">
        <f t="shared" si="19"/>
        <v>0</v>
      </c>
      <c r="AR16" s="731">
        <f t="shared" si="19"/>
        <v>367857</v>
      </c>
      <c r="AS16" s="731">
        <f t="shared" si="19"/>
        <v>140243</v>
      </c>
      <c r="AT16" s="731">
        <f t="shared" si="19"/>
        <v>0</v>
      </c>
      <c r="AU16" s="1067">
        <f t="shared" si="19"/>
        <v>1016588</v>
      </c>
      <c r="AV16" s="1067">
        <f t="shared" si="19"/>
        <v>260243</v>
      </c>
      <c r="AW16" s="1067">
        <f t="shared" si="19"/>
        <v>0</v>
      </c>
      <c r="AX16" s="1067">
        <f t="shared" si="19"/>
        <v>1452288.4444444445</v>
      </c>
      <c r="AY16" s="731">
        <f t="shared" si="19"/>
        <v>1452288.4444444445</v>
      </c>
      <c r="AZ16" s="731">
        <f t="shared" si="19"/>
        <v>656007</v>
      </c>
      <c r="BA16" s="731">
        <f t="shared" si="19"/>
        <v>0</v>
      </c>
      <c r="BB16" s="731">
        <f t="shared" si="19"/>
        <v>1112850.111111111</v>
      </c>
      <c r="BC16" s="731">
        <f t="shared" si="19"/>
        <v>656007</v>
      </c>
      <c r="BD16" s="731">
        <f t="shared" si="19"/>
        <v>0</v>
      </c>
      <c r="BE16" s="731">
        <f t="shared" si="19"/>
        <v>1112850.111111111</v>
      </c>
      <c r="BF16" s="731">
        <f t="shared" si="19"/>
        <v>656007</v>
      </c>
      <c r="BG16" s="731">
        <f t="shared" si="19"/>
        <v>0</v>
      </c>
      <c r="BH16" s="731">
        <f t="shared" si="19"/>
        <v>101676</v>
      </c>
      <c r="BI16" s="731">
        <f t="shared" si="19"/>
        <v>0</v>
      </c>
      <c r="BJ16" s="731">
        <f t="shared" si="19"/>
        <v>0</v>
      </c>
      <c r="BK16" s="731">
        <f t="shared" si="19"/>
        <v>0</v>
      </c>
      <c r="BL16" s="731">
        <f t="shared" si="19"/>
        <v>0</v>
      </c>
      <c r="BM16" s="731">
        <f t="shared" si="19"/>
        <v>0</v>
      </c>
      <c r="BN16" s="730"/>
      <c r="BO16" s="730"/>
      <c r="BP16" s="730"/>
      <c r="BQ16" s="730"/>
      <c r="BR16" s="730"/>
      <c r="BS16" s="730"/>
      <c r="BW16" s="720"/>
      <c r="BX16" s="721"/>
      <c r="BY16" s="721"/>
    </row>
    <row r="17" spans="1:76" s="22" customFormat="1" ht="16.5" hidden="1">
      <c r="A17" s="133"/>
      <c r="B17" s="134" t="s">
        <v>426</v>
      </c>
      <c r="C17" s="133"/>
      <c r="D17" s="133"/>
      <c r="E17" s="134"/>
      <c r="F17" s="174">
        <f>F20+F27+F30</f>
        <v>3661228</v>
      </c>
      <c r="G17" s="174">
        <f t="shared" ref="G17:R17" si="20">G20+G27+G30</f>
        <v>4077443</v>
      </c>
      <c r="H17" s="174">
        <f t="shared" si="20"/>
        <v>0</v>
      </c>
      <c r="I17" s="174">
        <f t="shared" si="20"/>
        <v>0</v>
      </c>
      <c r="J17" s="174">
        <f t="shared" si="20"/>
        <v>0</v>
      </c>
      <c r="K17" s="174">
        <f t="shared" si="20"/>
        <v>952648</v>
      </c>
      <c r="L17" s="174">
        <f t="shared" si="20"/>
        <v>804995</v>
      </c>
      <c r="M17" s="174">
        <f t="shared" si="20"/>
        <v>2368876.4444444445</v>
      </c>
      <c r="N17" s="174">
        <f t="shared" si="20"/>
        <v>2368876.4444444445</v>
      </c>
      <c r="O17" s="174">
        <f t="shared" si="20"/>
        <v>916250</v>
      </c>
      <c r="P17" s="174">
        <f t="shared" si="20"/>
        <v>0</v>
      </c>
      <c r="Q17" s="174">
        <f t="shared" si="20"/>
        <v>514938</v>
      </c>
      <c r="R17" s="174">
        <f t="shared" si="20"/>
        <v>120000</v>
      </c>
      <c r="S17" s="174">
        <f>S20+S27+S30</f>
        <v>0</v>
      </c>
      <c r="T17" s="174">
        <f t="shared" ref="T17:BM17" si="21">T20+T27+T30</f>
        <v>391295</v>
      </c>
      <c r="U17" s="174">
        <f t="shared" si="21"/>
        <v>22967</v>
      </c>
      <c r="V17" s="174">
        <f t="shared" si="21"/>
        <v>0</v>
      </c>
      <c r="W17" s="174">
        <f t="shared" si="21"/>
        <v>123643</v>
      </c>
      <c r="X17" s="174">
        <f t="shared" si="21"/>
        <v>97033</v>
      </c>
      <c r="Y17" s="174">
        <f t="shared" si="21"/>
        <v>0</v>
      </c>
      <c r="Z17" s="174">
        <f t="shared" si="21"/>
        <v>119353</v>
      </c>
      <c r="AA17" s="174">
        <f t="shared" si="21"/>
        <v>0</v>
      </c>
      <c r="AB17" s="174">
        <f t="shared" si="21"/>
        <v>0</v>
      </c>
      <c r="AC17" s="174">
        <f t="shared" si="21"/>
        <v>83793</v>
      </c>
      <c r="AD17" s="174">
        <f t="shared" si="21"/>
        <v>0</v>
      </c>
      <c r="AE17" s="174">
        <f t="shared" si="21"/>
        <v>0</v>
      </c>
      <c r="AF17" s="174">
        <f t="shared" si="21"/>
        <v>70699</v>
      </c>
      <c r="AG17" s="174">
        <f t="shared" si="21"/>
        <v>0</v>
      </c>
      <c r="AH17" s="174">
        <f t="shared" si="21"/>
        <v>0</v>
      </c>
      <c r="AI17" s="174">
        <f t="shared" si="21"/>
        <v>13094</v>
      </c>
      <c r="AJ17" s="174">
        <f t="shared" si="21"/>
        <v>0</v>
      </c>
      <c r="AK17" s="174">
        <f t="shared" si="21"/>
        <v>0</v>
      </c>
      <c r="AL17" s="174">
        <f t="shared" si="21"/>
        <v>13094</v>
      </c>
      <c r="AM17" s="174">
        <f t="shared" si="21"/>
        <v>0</v>
      </c>
      <c r="AN17" s="174">
        <f t="shared" si="21"/>
        <v>0</v>
      </c>
      <c r="AO17" s="174">
        <f t="shared" si="21"/>
        <v>367857</v>
      </c>
      <c r="AP17" s="174">
        <f t="shared" si="21"/>
        <v>140243</v>
      </c>
      <c r="AQ17" s="174">
        <f t="shared" si="21"/>
        <v>0</v>
      </c>
      <c r="AR17" s="174">
        <f t="shared" si="21"/>
        <v>367857</v>
      </c>
      <c r="AS17" s="174">
        <f t="shared" si="21"/>
        <v>140243</v>
      </c>
      <c r="AT17" s="174">
        <f t="shared" si="21"/>
        <v>0</v>
      </c>
      <c r="AU17" s="939">
        <f t="shared" si="21"/>
        <v>966588</v>
      </c>
      <c r="AV17" s="939">
        <f t="shared" si="21"/>
        <v>260243</v>
      </c>
      <c r="AW17" s="939">
        <f t="shared" si="21"/>
        <v>0</v>
      </c>
      <c r="AX17" s="939">
        <f t="shared" si="21"/>
        <v>1402288.4444444445</v>
      </c>
      <c r="AY17" s="174">
        <f t="shared" si="21"/>
        <v>1402288.4444444445</v>
      </c>
      <c r="AZ17" s="174">
        <f t="shared" si="21"/>
        <v>656007</v>
      </c>
      <c r="BA17" s="174">
        <f t="shared" si="21"/>
        <v>0</v>
      </c>
      <c r="BB17" s="174">
        <f t="shared" si="21"/>
        <v>1112850.111111111</v>
      </c>
      <c r="BC17" s="174">
        <f t="shared" si="21"/>
        <v>656007</v>
      </c>
      <c r="BD17" s="174">
        <f t="shared" si="21"/>
        <v>0</v>
      </c>
      <c r="BE17" s="174">
        <f t="shared" si="21"/>
        <v>1112850.111111111</v>
      </c>
      <c r="BF17" s="174">
        <f t="shared" si="21"/>
        <v>656007</v>
      </c>
      <c r="BG17" s="174">
        <f t="shared" si="21"/>
        <v>0</v>
      </c>
      <c r="BH17" s="174">
        <f t="shared" si="21"/>
        <v>101676</v>
      </c>
      <c r="BI17" s="174">
        <f t="shared" si="21"/>
        <v>0</v>
      </c>
      <c r="BJ17" s="174">
        <f t="shared" si="21"/>
        <v>0</v>
      </c>
      <c r="BK17" s="174">
        <f t="shared" si="21"/>
        <v>0</v>
      </c>
      <c r="BL17" s="174">
        <f t="shared" si="21"/>
        <v>0</v>
      </c>
      <c r="BM17" s="174">
        <f t="shared" si="21"/>
        <v>0</v>
      </c>
      <c r="BN17" s="174"/>
      <c r="BO17" s="174" t="e">
        <f>BO20+BO27+BO30+#REF!</f>
        <v>#REF!</v>
      </c>
      <c r="BP17" s="174" t="e">
        <f>BP20+BP27+BP30+#REF!</f>
        <v>#REF!</v>
      </c>
      <c r="BQ17" s="174" t="e">
        <f>BQ20+BQ27+BQ30+#REF!</f>
        <v>#REF!</v>
      </c>
      <c r="BR17" s="174" t="e">
        <f>BR20+BR27+BR30+#REF!</f>
        <v>#REF!</v>
      </c>
      <c r="BS17" s="174"/>
    </row>
    <row r="18" spans="1:76" s="22" customFormat="1" ht="24.75" hidden="1">
      <c r="A18" s="133" t="s">
        <v>418</v>
      </c>
      <c r="B18" s="134" t="s">
        <v>433</v>
      </c>
      <c r="C18" s="133"/>
      <c r="D18" s="133"/>
      <c r="E18" s="134"/>
      <c r="F18" s="174"/>
      <c r="G18" s="174"/>
      <c r="H18" s="174"/>
      <c r="I18" s="174"/>
      <c r="J18" s="174"/>
      <c r="K18" s="174"/>
      <c r="L18" s="174"/>
      <c r="M18" s="174">
        <f>M20+M27+M30+M109</f>
        <v>2368876.4444444445</v>
      </c>
      <c r="N18" s="174">
        <f t="shared" ref="N18:BM18" si="22">N20+N27+N30+N109</f>
        <v>2368876.4444444445</v>
      </c>
      <c r="O18" s="174">
        <f t="shared" si="22"/>
        <v>916250</v>
      </c>
      <c r="P18" s="174">
        <f t="shared" si="22"/>
        <v>0</v>
      </c>
      <c r="Q18" s="174">
        <f t="shared" si="22"/>
        <v>514938</v>
      </c>
      <c r="R18" s="174">
        <f t="shared" si="22"/>
        <v>120000</v>
      </c>
      <c r="S18" s="174">
        <f t="shared" si="22"/>
        <v>0</v>
      </c>
      <c r="T18" s="174">
        <f t="shared" si="22"/>
        <v>391295</v>
      </c>
      <c r="U18" s="174">
        <f t="shared" si="22"/>
        <v>22967</v>
      </c>
      <c r="V18" s="174">
        <f t="shared" si="22"/>
        <v>0</v>
      </c>
      <c r="W18" s="174">
        <f t="shared" si="22"/>
        <v>123643</v>
      </c>
      <c r="X18" s="174">
        <f t="shared" si="22"/>
        <v>97033</v>
      </c>
      <c r="Y18" s="174">
        <f t="shared" si="22"/>
        <v>0</v>
      </c>
      <c r="Z18" s="174">
        <f t="shared" si="22"/>
        <v>119353</v>
      </c>
      <c r="AA18" s="174">
        <f t="shared" si="22"/>
        <v>0</v>
      </c>
      <c r="AB18" s="174">
        <f t="shared" si="22"/>
        <v>0</v>
      </c>
      <c r="AC18" s="174">
        <f t="shared" si="22"/>
        <v>133793</v>
      </c>
      <c r="AD18" s="174">
        <f t="shared" si="22"/>
        <v>0</v>
      </c>
      <c r="AE18" s="174">
        <f t="shared" si="22"/>
        <v>0</v>
      </c>
      <c r="AF18" s="174">
        <f t="shared" si="22"/>
        <v>70699</v>
      </c>
      <c r="AG18" s="174">
        <f t="shared" si="22"/>
        <v>0</v>
      </c>
      <c r="AH18" s="174">
        <f t="shared" si="22"/>
        <v>0</v>
      </c>
      <c r="AI18" s="174">
        <f t="shared" si="22"/>
        <v>63094</v>
      </c>
      <c r="AJ18" s="174">
        <f t="shared" si="22"/>
        <v>0</v>
      </c>
      <c r="AK18" s="174">
        <f t="shared" si="22"/>
        <v>0</v>
      </c>
      <c r="AL18" s="174">
        <f t="shared" si="22"/>
        <v>63094</v>
      </c>
      <c r="AM18" s="174">
        <f t="shared" si="22"/>
        <v>0</v>
      </c>
      <c r="AN18" s="174">
        <f t="shared" si="22"/>
        <v>0</v>
      </c>
      <c r="AO18" s="174">
        <f t="shared" si="22"/>
        <v>367857</v>
      </c>
      <c r="AP18" s="174">
        <f t="shared" si="22"/>
        <v>140243</v>
      </c>
      <c r="AQ18" s="174">
        <f t="shared" si="22"/>
        <v>0</v>
      </c>
      <c r="AR18" s="174">
        <f t="shared" si="22"/>
        <v>367857</v>
      </c>
      <c r="AS18" s="174">
        <f t="shared" si="22"/>
        <v>140243</v>
      </c>
      <c r="AT18" s="174">
        <f t="shared" si="22"/>
        <v>0</v>
      </c>
      <c r="AU18" s="939">
        <f t="shared" si="22"/>
        <v>1016588</v>
      </c>
      <c r="AV18" s="939">
        <f t="shared" si="22"/>
        <v>260243</v>
      </c>
      <c r="AW18" s="939">
        <f t="shared" si="22"/>
        <v>0</v>
      </c>
      <c r="AX18" s="939">
        <f t="shared" si="22"/>
        <v>1452288.4444444445</v>
      </c>
      <c r="AY18" s="174">
        <f t="shared" si="22"/>
        <v>1452288.4444444445</v>
      </c>
      <c r="AZ18" s="174">
        <f t="shared" si="22"/>
        <v>656007</v>
      </c>
      <c r="BA18" s="174">
        <f t="shared" si="22"/>
        <v>0</v>
      </c>
      <c r="BB18" s="174">
        <f t="shared" si="22"/>
        <v>1112850.111111111</v>
      </c>
      <c r="BC18" s="174">
        <f t="shared" si="22"/>
        <v>656007</v>
      </c>
      <c r="BD18" s="174">
        <f t="shared" si="22"/>
        <v>0</v>
      </c>
      <c r="BE18" s="174">
        <f t="shared" si="22"/>
        <v>1112850.111111111</v>
      </c>
      <c r="BF18" s="174">
        <f t="shared" si="22"/>
        <v>656007</v>
      </c>
      <c r="BG18" s="174">
        <f t="shared" si="22"/>
        <v>0</v>
      </c>
      <c r="BH18" s="174">
        <f t="shared" si="22"/>
        <v>101676</v>
      </c>
      <c r="BI18" s="174">
        <f t="shared" si="22"/>
        <v>0</v>
      </c>
      <c r="BJ18" s="174">
        <f t="shared" si="22"/>
        <v>0</v>
      </c>
      <c r="BK18" s="174">
        <f t="shared" si="22"/>
        <v>0</v>
      </c>
      <c r="BL18" s="174">
        <f t="shared" si="22"/>
        <v>0</v>
      </c>
      <c r="BM18" s="174">
        <f t="shared" si="22"/>
        <v>0</v>
      </c>
      <c r="BN18" s="174"/>
      <c r="BO18" s="174"/>
      <c r="BP18" s="174"/>
      <c r="BQ18" s="174"/>
      <c r="BR18" s="174"/>
      <c r="BS18" s="174"/>
    </row>
    <row r="19" spans="1:76" s="22" customFormat="1" ht="10.15" customHeight="1">
      <c r="A19" s="133"/>
      <c r="B19" s="134" t="s">
        <v>6</v>
      </c>
      <c r="C19" s="133"/>
      <c r="D19" s="133"/>
      <c r="E19" s="13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939"/>
      <c r="AV19" s="939"/>
      <c r="AW19" s="939"/>
      <c r="AX19" s="939"/>
      <c r="AY19" s="174"/>
      <c r="AZ19" s="174"/>
      <c r="BA19" s="174"/>
      <c r="BB19" s="174"/>
      <c r="BC19" s="174"/>
      <c r="BD19" s="174"/>
      <c r="BE19" s="174"/>
      <c r="BF19" s="174"/>
      <c r="BG19" s="174"/>
      <c r="BH19" s="174"/>
      <c r="BI19" s="174"/>
      <c r="BJ19" s="174"/>
      <c r="BK19" s="174"/>
      <c r="BL19" s="174"/>
      <c r="BM19" s="174"/>
      <c r="BN19" s="174"/>
      <c r="BO19" s="174"/>
      <c r="BP19" s="174"/>
      <c r="BQ19" s="174"/>
      <c r="BR19" s="174"/>
      <c r="BS19" s="174"/>
    </row>
    <row r="20" spans="1:76" s="22" customFormat="1" ht="16.5">
      <c r="A20" s="133" t="s">
        <v>22</v>
      </c>
      <c r="B20" s="134" t="s">
        <v>61</v>
      </c>
      <c r="C20" s="133"/>
      <c r="D20" s="133"/>
      <c r="E20" s="134"/>
      <c r="F20" s="732">
        <f>F21+F24</f>
        <v>0</v>
      </c>
      <c r="G20" s="732">
        <f t="shared" ref="G20:BM20" si="23">G21+G24</f>
        <v>0</v>
      </c>
      <c r="H20" s="732">
        <f t="shared" si="23"/>
        <v>0</v>
      </c>
      <c r="I20" s="732">
        <f t="shared" si="23"/>
        <v>0</v>
      </c>
      <c r="J20" s="732">
        <f t="shared" si="23"/>
        <v>0</v>
      </c>
      <c r="K20" s="732">
        <f t="shared" si="23"/>
        <v>0</v>
      </c>
      <c r="L20" s="732">
        <f t="shared" si="23"/>
        <v>0</v>
      </c>
      <c r="M20" s="732">
        <f t="shared" si="23"/>
        <v>468501.11111111112</v>
      </c>
      <c r="N20" s="732">
        <f t="shared" si="23"/>
        <v>468501.11111111112</v>
      </c>
      <c r="O20" s="732">
        <f t="shared" si="23"/>
        <v>0</v>
      </c>
      <c r="P20" s="732">
        <f t="shared" si="23"/>
        <v>0</v>
      </c>
      <c r="Q20" s="732">
        <f t="shared" si="23"/>
        <v>79738</v>
      </c>
      <c r="R20" s="732">
        <f t="shared" si="23"/>
        <v>0</v>
      </c>
      <c r="S20" s="732">
        <f t="shared" si="23"/>
        <v>0</v>
      </c>
      <c r="T20" s="732">
        <f t="shared" si="23"/>
        <v>79738</v>
      </c>
      <c r="U20" s="732">
        <f t="shared" si="23"/>
        <v>0</v>
      </c>
      <c r="V20" s="732">
        <f t="shared" si="23"/>
        <v>0</v>
      </c>
      <c r="W20" s="732">
        <f t="shared" si="23"/>
        <v>0</v>
      </c>
      <c r="X20" s="732">
        <f t="shared" si="23"/>
        <v>0</v>
      </c>
      <c r="Y20" s="732">
        <f t="shared" si="23"/>
        <v>0</v>
      </c>
      <c r="Z20" s="732">
        <f t="shared" si="23"/>
        <v>0</v>
      </c>
      <c r="AA20" s="732">
        <f t="shared" si="23"/>
        <v>0</v>
      </c>
      <c r="AB20" s="732">
        <f t="shared" si="23"/>
        <v>0</v>
      </c>
      <c r="AC20" s="732">
        <f t="shared" si="23"/>
        <v>58873</v>
      </c>
      <c r="AD20" s="732">
        <f t="shared" si="23"/>
        <v>0</v>
      </c>
      <c r="AE20" s="732">
        <f t="shared" si="23"/>
        <v>0</v>
      </c>
      <c r="AF20" s="732">
        <f t="shared" si="23"/>
        <v>45779</v>
      </c>
      <c r="AG20" s="732">
        <f t="shared" si="23"/>
        <v>0</v>
      </c>
      <c r="AH20" s="732">
        <f t="shared" si="23"/>
        <v>0</v>
      </c>
      <c r="AI20" s="732">
        <f t="shared" si="23"/>
        <v>13094</v>
      </c>
      <c r="AJ20" s="732">
        <f t="shared" si="23"/>
        <v>0</v>
      </c>
      <c r="AK20" s="732">
        <f t="shared" si="23"/>
        <v>0</v>
      </c>
      <c r="AL20" s="732">
        <f t="shared" si="23"/>
        <v>13094</v>
      </c>
      <c r="AM20" s="732">
        <f t="shared" si="23"/>
        <v>0</v>
      </c>
      <c r="AN20" s="732">
        <f t="shared" si="23"/>
        <v>0</v>
      </c>
      <c r="AO20" s="732">
        <f t="shared" si="23"/>
        <v>69364</v>
      </c>
      <c r="AP20" s="732">
        <f t="shared" si="23"/>
        <v>0</v>
      </c>
      <c r="AQ20" s="732">
        <f t="shared" si="23"/>
        <v>0</v>
      </c>
      <c r="AR20" s="732">
        <f t="shared" si="23"/>
        <v>69364</v>
      </c>
      <c r="AS20" s="732">
        <f t="shared" si="23"/>
        <v>0</v>
      </c>
      <c r="AT20" s="732">
        <f t="shared" si="23"/>
        <v>0</v>
      </c>
      <c r="AU20" s="937">
        <f t="shared" si="23"/>
        <v>207975</v>
      </c>
      <c r="AV20" s="937">
        <f t="shared" si="23"/>
        <v>0</v>
      </c>
      <c r="AW20" s="937">
        <f t="shared" si="23"/>
        <v>0</v>
      </c>
      <c r="AX20" s="937">
        <f t="shared" si="23"/>
        <v>260526.11111111112</v>
      </c>
      <c r="AY20" s="732">
        <f t="shared" si="23"/>
        <v>260526.11111111112</v>
      </c>
      <c r="AZ20" s="732">
        <f t="shared" si="23"/>
        <v>0</v>
      </c>
      <c r="BA20" s="732">
        <f t="shared" si="23"/>
        <v>0</v>
      </c>
      <c r="BB20" s="732">
        <f t="shared" si="23"/>
        <v>158850.11111111112</v>
      </c>
      <c r="BC20" s="732">
        <f t="shared" si="23"/>
        <v>0</v>
      </c>
      <c r="BD20" s="732">
        <f t="shared" si="23"/>
        <v>0</v>
      </c>
      <c r="BE20" s="732">
        <f t="shared" si="23"/>
        <v>158850.11111111112</v>
      </c>
      <c r="BF20" s="732">
        <f t="shared" si="23"/>
        <v>0</v>
      </c>
      <c r="BG20" s="732">
        <f t="shared" si="23"/>
        <v>0</v>
      </c>
      <c r="BH20" s="732">
        <f t="shared" si="23"/>
        <v>101676</v>
      </c>
      <c r="BI20" s="732">
        <f t="shared" si="23"/>
        <v>0</v>
      </c>
      <c r="BJ20" s="732">
        <f t="shared" si="23"/>
        <v>0</v>
      </c>
      <c r="BK20" s="732">
        <f t="shared" si="23"/>
        <v>0</v>
      </c>
      <c r="BL20" s="732">
        <f t="shared" si="23"/>
        <v>0</v>
      </c>
      <c r="BM20" s="732">
        <f t="shared" si="23"/>
        <v>0</v>
      </c>
      <c r="BN20" s="732"/>
      <c r="BO20" s="380">
        <f>BO22+BO23</f>
        <v>112000</v>
      </c>
      <c r="BP20" s="380">
        <f>BP22+BP23</f>
        <v>112000</v>
      </c>
      <c r="BQ20" s="734">
        <f>BQ22+BQ23</f>
        <v>0</v>
      </c>
      <c r="BR20" s="734">
        <f>BR22+BR23</f>
        <v>0</v>
      </c>
      <c r="BS20" s="734">
        <f>BS22+BS23</f>
        <v>0</v>
      </c>
      <c r="BW20" s="22">
        <f>BW24+BW108</f>
        <v>234612</v>
      </c>
      <c r="BX20" s="22" t="s">
        <v>424</v>
      </c>
    </row>
    <row r="21" spans="1:76" s="22" customFormat="1" ht="11.25" customHeight="1">
      <c r="A21" s="133" t="s">
        <v>2</v>
      </c>
      <c r="B21" s="134" t="s">
        <v>415</v>
      </c>
      <c r="C21" s="133"/>
      <c r="D21" s="133"/>
      <c r="E21" s="134"/>
      <c r="F21" s="732">
        <f>F22+F23</f>
        <v>0</v>
      </c>
      <c r="G21" s="732">
        <f t="shared" ref="G21:BM21" si="24">G22+G23</f>
        <v>0</v>
      </c>
      <c r="H21" s="732">
        <f t="shared" si="24"/>
        <v>0</v>
      </c>
      <c r="I21" s="732">
        <f t="shared" si="24"/>
        <v>0</v>
      </c>
      <c r="J21" s="732">
        <f t="shared" si="24"/>
        <v>0</v>
      </c>
      <c r="K21" s="732">
        <f t="shared" si="24"/>
        <v>0</v>
      </c>
      <c r="L21" s="732">
        <f t="shared" si="24"/>
        <v>0</v>
      </c>
      <c r="M21" s="732">
        <f t="shared" si="24"/>
        <v>421651</v>
      </c>
      <c r="N21" s="732">
        <f t="shared" si="24"/>
        <v>421651</v>
      </c>
      <c r="O21" s="732">
        <f t="shared" si="24"/>
        <v>0</v>
      </c>
      <c r="P21" s="732">
        <f t="shared" si="24"/>
        <v>0</v>
      </c>
      <c r="Q21" s="732">
        <f t="shared" si="24"/>
        <v>79738</v>
      </c>
      <c r="R21" s="732">
        <f t="shared" si="24"/>
        <v>0</v>
      </c>
      <c r="S21" s="732">
        <f t="shared" si="24"/>
        <v>0</v>
      </c>
      <c r="T21" s="732">
        <f t="shared" si="24"/>
        <v>79738</v>
      </c>
      <c r="U21" s="732">
        <f t="shared" si="24"/>
        <v>0</v>
      </c>
      <c r="V21" s="732">
        <f t="shared" si="24"/>
        <v>0</v>
      </c>
      <c r="W21" s="732">
        <f t="shared" si="24"/>
        <v>0</v>
      </c>
      <c r="X21" s="732">
        <f t="shared" si="24"/>
        <v>0</v>
      </c>
      <c r="Y21" s="732">
        <f t="shared" si="24"/>
        <v>0</v>
      </c>
      <c r="Z21" s="732">
        <f t="shared" si="24"/>
        <v>0</v>
      </c>
      <c r="AA21" s="732">
        <f t="shared" si="24"/>
        <v>0</v>
      </c>
      <c r="AB21" s="732">
        <f t="shared" si="24"/>
        <v>0</v>
      </c>
      <c r="AC21" s="732">
        <f t="shared" si="24"/>
        <v>58873</v>
      </c>
      <c r="AD21" s="732">
        <f t="shared" si="24"/>
        <v>0</v>
      </c>
      <c r="AE21" s="732">
        <f t="shared" si="24"/>
        <v>0</v>
      </c>
      <c r="AF21" s="732">
        <f t="shared" si="24"/>
        <v>45779</v>
      </c>
      <c r="AG21" s="732">
        <f t="shared" si="24"/>
        <v>0</v>
      </c>
      <c r="AH21" s="732">
        <f t="shared" si="24"/>
        <v>0</v>
      </c>
      <c r="AI21" s="732">
        <f t="shared" si="24"/>
        <v>13094</v>
      </c>
      <c r="AJ21" s="732">
        <f t="shared" si="24"/>
        <v>0</v>
      </c>
      <c r="AK21" s="732">
        <f t="shared" si="24"/>
        <v>0</v>
      </c>
      <c r="AL21" s="732">
        <f t="shared" si="24"/>
        <v>13094</v>
      </c>
      <c r="AM21" s="732">
        <f t="shared" si="24"/>
        <v>0</v>
      </c>
      <c r="AN21" s="732">
        <f t="shared" si="24"/>
        <v>0</v>
      </c>
      <c r="AO21" s="732">
        <f t="shared" si="24"/>
        <v>69364</v>
      </c>
      <c r="AP21" s="732">
        <f t="shared" si="24"/>
        <v>0</v>
      </c>
      <c r="AQ21" s="732">
        <f t="shared" si="24"/>
        <v>0</v>
      </c>
      <c r="AR21" s="732">
        <f t="shared" si="24"/>
        <v>69364</v>
      </c>
      <c r="AS21" s="732">
        <f t="shared" si="24"/>
        <v>0</v>
      </c>
      <c r="AT21" s="732">
        <f t="shared" si="24"/>
        <v>0</v>
      </c>
      <c r="AU21" s="937">
        <f t="shared" si="24"/>
        <v>207975</v>
      </c>
      <c r="AV21" s="937">
        <f t="shared" si="24"/>
        <v>0</v>
      </c>
      <c r="AW21" s="937">
        <f t="shared" si="24"/>
        <v>0</v>
      </c>
      <c r="AX21" s="937">
        <f t="shared" si="24"/>
        <v>213676</v>
      </c>
      <c r="AY21" s="732">
        <f t="shared" si="24"/>
        <v>213676</v>
      </c>
      <c r="AZ21" s="732">
        <f t="shared" si="24"/>
        <v>0</v>
      </c>
      <c r="BA21" s="732">
        <f t="shared" si="24"/>
        <v>0</v>
      </c>
      <c r="BB21" s="732">
        <f t="shared" si="24"/>
        <v>112000</v>
      </c>
      <c r="BC21" s="732">
        <f t="shared" si="24"/>
        <v>0</v>
      </c>
      <c r="BD21" s="732">
        <f t="shared" si="24"/>
        <v>0</v>
      </c>
      <c r="BE21" s="732">
        <f t="shared" si="24"/>
        <v>112000</v>
      </c>
      <c r="BF21" s="732">
        <f t="shared" si="24"/>
        <v>0</v>
      </c>
      <c r="BG21" s="732">
        <f t="shared" si="24"/>
        <v>0</v>
      </c>
      <c r="BH21" s="732">
        <f t="shared" si="24"/>
        <v>101676</v>
      </c>
      <c r="BI21" s="732">
        <f t="shared" si="24"/>
        <v>0</v>
      </c>
      <c r="BJ21" s="732">
        <f t="shared" si="24"/>
        <v>0</v>
      </c>
      <c r="BK21" s="732">
        <f t="shared" si="24"/>
        <v>0</v>
      </c>
      <c r="BL21" s="732">
        <f t="shared" si="24"/>
        <v>0</v>
      </c>
      <c r="BM21" s="732">
        <f t="shared" si="24"/>
        <v>0</v>
      </c>
      <c r="BN21" s="732"/>
      <c r="BO21" s="380"/>
      <c r="BP21" s="380"/>
      <c r="BQ21" s="734"/>
      <c r="BR21" s="734"/>
      <c r="BS21" s="734"/>
    </row>
    <row r="22" spans="1:76" s="645" customFormat="1" ht="16.5">
      <c r="A22" s="642">
        <v>1</v>
      </c>
      <c r="B22" s="557" t="s">
        <v>62</v>
      </c>
      <c r="C22" s="642"/>
      <c r="D22" s="642"/>
      <c r="E22" s="557"/>
      <c r="F22" s="379"/>
      <c r="G22" s="735"/>
      <c r="H22" s="735"/>
      <c r="I22" s="735"/>
      <c r="J22" s="735"/>
      <c r="K22" s="379"/>
      <c r="L22" s="735"/>
      <c r="M22" s="736">
        <f>N22</f>
        <v>68041</v>
      </c>
      <c r="N22" s="607">
        <v>68041</v>
      </c>
      <c r="O22" s="735"/>
      <c r="P22" s="379"/>
      <c r="Q22" s="755">
        <v>22338</v>
      </c>
      <c r="R22" s="735"/>
      <c r="S22" s="799"/>
      <c r="T22" s="932">
        <f>Q22</f>
        <v>22338</v>
      </c>
      <c r="U22" s="735"/>
      <c r="V22" s="379"/>
      <c r="W22" s="799">
        <f>Q22-T22</f>
        <v>0</v>
      </c>
      <c r="X22" s="933"/>
      <c r="Y22" s="799"/>
      <c r="Z22" s="379"/>
      <c r="AA22" s="735"/>
      <c r="AB22" s="799"/>
      <c r="AC22" s="932">
        <v>13443</v>
      </c>
      <c r="AD22" s="735"/>
      <c r="AE22" s="799"/>
      <c r="AF22" s="932">
        <v>7495</v>
      </c>
      <c r="AG22" s="735"/>
      <c r="AH22" s="379"/>
      <c r="AI22" s="736">
        <f>AC22-AF22</f>
        <v>5948</v>
      </c>
      <c r="AJ22" s="735"/>
      <c r="AK22" s="379"/>
      <c r="AL22" s="736">
        <f>AI22</f>
        <v>5948</v>
      </c>
      <c r="AM22" s="735"/>
      <c r="AN22" s="379"/>
      <c r="AO22" s="736">
        <v>13664</v>
      </c>
      <c r="AP22" s="735"/>
      <c r="AQ22" s="799"/>
      <c r="AR22" s="736">
        <f t="shared" ref="AR22:AT23" si="25">AO22</f>
        <v>13664</v>
      </c>
      <c r="AS22" s="735">
        <f t="shared" si="25"/>
        <v>0</v>
      </c>
      <c r="AT22" s="379">
        <f t="shared" si="25"/>
        <v>0</v>
      </c>
      <c r="AU22" s="799">
        <f t="shared" ref="AU22:AW23" si="26">Q22+AC22+AO22</f>
        <v>49445</v>
      </c>
      <c r="AV22" s="799">
        <f t="shared" si="26"/>
        <v>0</v>
      </c>
      <c r="AW22" s="799">
        <f t="shared" si="26"/>
        <v>0</v>
      </c>
      <c r="AX22" s="799">
        <f t="shared" ref="AX22:AX36" si="27">AY22</f>
        <v>18596</v>
      </c>
      <c r="AY22" s="607">
        <f>N22-AU22</f>
        <v>18596</v>
      </c>
      <c r="AZ22" s="379"/>
      <c r="BA22" s="379"/>
      <c r="BB22" s="379">
        <v>12000</v>
      </c>
      <c r="BC22" s="379"/>
      <c r="BD22" s="379"/>
      <c r="BE22" s="379">
        <f>BB22</f>
        <v>12000</v>
      </c>
      <c r="BF22" s="379">
        <f>BC22</f>
        <v>0</v>
      </c>
      <c r="BG22" s="379"/>
      <c r="BH22" s="379">
        <f>AY22-BB22</f>
        <v>6596</v>
      </c>
      <c r="BI22" s="379"/>
      <c r="BJ22" s="379"/>
      <c r="BK22" s="379"/>
      <c r="BL22" s="379"/>
      <c r="BM22" s="379"/>
      <c r="BN22" s="379"/>
      <c r="BO22" s="379">
        <f>BP22</f>
        <v>12000</v>
      </c>
      <c r="BP22" s="379">
        <v>12000</v>
      </c>
      <c r="BQ22" s="642"/>
      <c r="BR22" s="642"/>
      <c r="BS22" s="642"/>
    </row>
    <row r="23" spans="1:76" s="645" customFormat="1" ht="16.5">
      <c r="A23" s="642">
        <v>2</v>
      </c>
      <c r="B23" s="557" t="s">
        <v>63</v>
      </c>
      <c r="C23" s="642"/>
      <c r="D23" s="642"/>
      <c r="E23" s="557"/>
      <c r="F23" s="379"/>
      <c r="G23" s="735"/>
      <c r="H23" s="735"/>
      <c r="I23" s="735"/>
      <c r="J23" s="735"/>
      <c r="K23" s="379"/>
      <c r="L23" s="735"/>
      <c r="M23" s="736">
        <f t="shared" ref="M23" si="28">N23</f>
        <v>353610</v>
      </c>
      <c r="N23" s="607">
        <v>353610</v>
      </c>
      <c r="O23" s="735"/>
      <c r="P23" s="379"/>
      <c r="Q23" s="932">
        <v>57400</v>
      </c>
      <c r="R23" s="735"/>
      <c r="S23" s="799"/>
      <c r="T23" s="932">
        <v>57400</v>
      </c>
      <c r="U23" s="735"/>
      <c r="V23" s="379"/>
      <c r="W23" s="799">
        <f>Q23-T23</f>
        <v>0</v>
      </c>
      <c r="X23" s="933"/>
      <c r="Y23" s="799"/>
      <c r="Z23" s="379"/>
      <c r="AA23" s="735"/>
      <c r="AB23" s="799"/>
      <c r="AC23" s="932">
        <v>45430</v>
      </c>
      <c r="AD23" s="735"/>
      <c r="AE23" s="799"/>
      <c r="AF23" s="932">
        <v>38284</v>
      </c>
      <c r="AG23" s="735"/>
      <c r="AH23" s="379"/>
      <c r="AI23" s="932">
        <f>AC23-AF23</f>
        <v>7146</v>
      </c>
      <c r="AJ23" s="735"/>
      <c r="AK23" s="379"/>
      <c r="AL23" s="736">
        <f>AI23</f>
        <v>7146</v>
      </c>
      <c r="AM23" s="735"/>
      <c r="AN23" s="379"/>
      <c r="AO23" s="736">
        <v>55700</v>
      </c>
      <c r="AP23" s="735"/>
      <c r="AQ23" s="799"/>
      <c r="AR23" s="736">
        <f t="shared" si="25"/>
        <v>55700</v>
      </c>
      <c r="AS23" s="735">
        <f t="shared" si="25"/>
        <v>0</v>
      </c>
      <c r="AT23" s="379">
        <f t="shared" si="25"/>
        <v>0</v>
      </c>
      <c r="AU23" s="799">
        <f t="shared" si="26"/>
        <v>158530</v>
      </c>
      <c r="AV23" s="799">
        <f t="shared" si="26"/>
        <v>0</v>
      </c>
      <c r="AW23" s="799">
        <f t="shared" si="26"/>
        <v>0</v>
      </c>
      <c r="AX23" s="799">
        <f t="shared" si="27"/>
        <v>195080</v>
      </c>
      <c r="AY23" s="607">
        <f>N23-AU23</f>
        <v>195080</v>
      </c>
      <c r="AZ23" s="379"/>
      <c r="BA23" s="379"/>
      <c r="BB23" s="379">
        <v>100000</v>
      </c>
      <c r="BC23" s="379"/>
      <c r="BD23" s="379"/>
      <c r="BE23" s="379">
        <f>BB23</f>
        <v>100000</v>
      </c>
      <c r="BF23" s="379">
        <f>BC23</f>
        <v>0</v>
      </c>
      <c r="BG23" s="379"/>
      <c r="BH23" s="379">
        <f>AY23-BB23</f>
        <v>95080</v>
      </c>
      <c r="BI23" s="379"/>
      <c r="BJ23" s="379"/>
      <c r="BK23" s="379"/>
      <c r="BL23" s="379"/>
      <c r="BM23" s="379"/>
      <c r="BN23" s="379"/>
      <c r="BO23" s="379">
        <f>BP23</f>
        <v>100000</v>
      </c>
      <c r="BP23" s="379">
        <v>100000</v>
      </c>
      <c r="BQ23" s="642"/>
      <c r="BR23" s="642"/>
      <c r="BS23" s="642"/>
    </row>
    <row r="24" spans="1:76" s="748" customFormat="1">
      <c r="A24" s="745" t="s">
        <v>3</v>
      </c>
      <c r="B24" s="746" t="s">
        <v>417</v>
      </c>
      <c r="C24" s="745"/>
      <c r="D24" s="745"/>
      <c r="E24" s="746"/>
      <c r="F24" s="733">
        <f>F25+F26</f>
        <v>0</v>
      </c>
      <c r="G24" s="733">
        <f t="shared" ref="G24:BM24" si="29">G25+G26</f>
        <v>0</v>
      </c>
      <c r="H24" s="733">
        <f t="shared" si="29"/>
        <v>0</v>
      </c>
      <c r="I24" s="733">
        <f t="shared" si="29"/>
        <v>0</v>
      </c>
      <c r="J24" s="733">
        <f t="shared" si="29"/>
        <v>0</v>
      </c>
      <c r="K24" s="733">
        <f t="shared" si="29"/>
        <v>0</v>
      </c>
      <c r="L24" s="733">
        <f t="shared" si="29"/>
        <v>0</v>
      </c>
      <c r="M24" s="733">
        <f t="shared" si="29"/>
        <v>46850.111111111109</v>
      </c>
      <c r="N24" s="733">
        <f t="shared" si="29"/>
        <v>46850.111111111109</v>
      </c>
      <c r="O24" s="733">
        <f t="shared" si="29"/>
        <v>0</v>
      </c>
      <c r="P24" s="733">
        <f t="shared" si="29"/>
        <v>0</v>
      </c>
      <c r="Q24" s="733">
        <f t="shared" si="29"/>
        <v>0</v>
      </c>
      <c r="R24" s="733">
        <f t="shared" si="29"/>
        <v>0</v>
      </c>
      <c r="S24" s="733">
        <f t="shared" si="29"/>
        <v>0</v>
      </c>
      <c r="T24" s="733">
        <f t="shared" si="29"/>
        <v>0</v>
      </c>
      <c r="U24" s="733">
        <f t="shared" si="29"/>
        <v>0</v>
      </c>
      <c r="V24" s="733">
        <f t="shared" si="29"/>
        <v>0</v>
      </c>
      <c r="W24" s="733">
        <f t="shared" si="29"/>
        <v>0</v>
      </c>
      <c r="X24" s="733">
        <f t="shared" si="29"/>
        <v>0</v>
      </c>
      <c r="Y24" s="733">
        <f t="shared" si="29"/>
        <v>0</v>
      </c>
      <c r="Z24" s="733">
        <f t="shared" si="29"/>
        <v>0</v>
      </c>
      <c r="AA24" s="733">
        <f t="shared" si="29"/>
        <v>0</v>
      </c>
      <c r="AB24" s="733">
        <f t="shared" si="29"/>
        <v>0</v>
      </c>
      <c r="AC24" s="733">
        <f t="shared" si="29"/>
        <v>0</v>
      </c>
      <c r="AD24" s="733">
        <f t="shared" si="29"/>
        <v>0</v>
      </c>
      <c r="AE24" s="733">
        <f t="shared" si="29"/>
        <v>0</v>
      </c>
      <c r="AF24" s="733">
        <f t="shared" si="29"/>
        <v>0</v>
      </c>
      <c r="AG24" s="733">
        <f t="shared" si="29"/>
        <v>0</v>
      </c>
      <c r="AH24" s="733">
        <f t="shared" si="29"/>
        <v>0</v>
      </c>
      <c r="AI24" s="733">
        <f t="shared" si="29"/>
        <v>0</v>
      </c>
      <c r="AJ24" s="733">
        <f t="shared" si="29"/>
        <v>0</v>
      </c>
      <c r="AK24" s="733">
        <f t="shared" si="29"/>
        <v>0</v>
      </c>
      <c r="AL24" s="733">
        <f t="shared" si="29"/>
        <v>0</v>
      </c>
      <c r="AM24" s="733">
        <f t="shared" si="29"/>
        <v>0</v>
      </c>
      <c r="AN24" s="733">
        <f t="shared" si="29"/>
        <v>0</v>
      </c>
      <c r="AO24" s="733">
        <f t="shared" si="29"/>
        <v>0</v>
      </c>
      <c r="AP24" s="733">
        <f t="shared" si="29"/>
        <v>0</v>
      </c>
      <c r="AQ24" s="733">
        <f t="shared" si="29"/>
        <v>0</v>
      </c>
      <c r="AR24" s="733">
        <f t="shared" si="29"/>
        <v>0</v>
      </c>
      <c r="AS24" s="733">
        <f t="shared" si="29"/>
        <v>0</v>
      </c>
      <c r="AT24" s="733">
        <f t="shared" si="29"/>
        <v>0</v>
      </c>
      <c r="AU24" s="937">
        <f t="shared" si="29"/>
        <v>0</v>
      </c>
      <c r="AV24" s="937">
        <f t="shared" si="29"/>
        <v>0</v>
      </c>
      <c r="AW24" s="937">
        <f t="shared" si="29"/>
        <v>0</v>
      </c>
      <c r="AX24" s="937">
        <f t="shared" si="29"/>
        <v>46850.111111111109</v>
      </c>
      <c r="AY24" s="733">
        <f t="shared" si="29"/>
        <v>46850.111111111109</v>
      </c>
      <c r="AZ24" s="733">
        <f t="shared" si="29"/>
        <v>0</v>
      </c>
      <c r="BA24" s="733">
        <f t="shared" si="29"/>
        <v>0</v>
      </c>
      <c r="BB24" s="733">
        <f t="shared" si="29"/>
        <v>46850.111111111109</v>
      </c>
      <c r="BC24" s="733">
        <f t="shared" si="29"/>
        <v>0</v>
      </c>
      <c r="BD24" s="733">
        <f t="shared" si="29"/>
        <v>0</v>
      </c>
      <c r="BE24" s="733">
        <f t="shared" si="29"/>
        <v>46850.111111111109</v>
      </c>
      <c r="BF24" s="733">
        <f t="shared" si="29"/>
        <v>0</v>
      </c>
      <c r="BG24" s="733">
        <f t="shared" si="29"/>
        <v>0</v>
      </c>
      <c r="BH24" s="733">
        <f t="shared" si="29"/>
        <v>0</v>
      </c>
      <c r="BI24" s="733">
        <f t="shared" si="29"/>
        <v>0</v>
      </c>
      <c r="BJ24" s="733">
        <f t="shared" si="29"/>
        <v>0</v>
      </c>
      <c r="BK24" s="733">
        <f t="shared" si="29"/>
        <v>0</v>
      </c>
      <c r="BL24" s="733">
        <f t="shared" si="29"/>
        <v>0</v>
      </c>
      <c r="BM24" s="733">
        <f t="shared" si="29"/>
        <v>0</v>
      </c>
      <c r="BN24" s="747"/>
      <c r="BO24" s="747"/>
      <c r="BP24" s="747"/>
      <c r="BQ24" s="745"/>
      <c r="BR24" s="745"/>
      <c r="BS24" s="745"/>
      <c r="BW24" s="748">
        <v>46850</v>
      </c>
    </row>
    <row r="25" spans="1:76" s="645" customFormat="1" ht="16.5">
      <c r="A25" s="642">
        <v>1</v>
      </c>
      <c r="B25" s="557" t="s">
        <v>62</v>
      </c>
      <c r="C25" s="642"/>
      <c r="D25" s="642"/>
      <c r="E25" s="557"/>
      <c r="F25" s="379"/>
      <c r="G25" s="735"/>
      <c r="H25" s="735"/>
      <c r="I25" s="735"/>
      <c r="J25" s="735"/>
      <c r="K25" s="379"/>
      <c r="L25" s="735"/>
      <c r="M25" s="736">
        <f>M22*0.1/0.9</f>
        <v>7560.1111111111113</v>
      </c>
      <c r="N25" s="736">
        <f t="shared" ref="N25:BM26" si="30">N22*0.1/0.9</f>
        <v>7560.1111111111113</v>
      </c>
      <c r="O25" s="736">
        <f t="shared" si="30"/>
        <v>0</v>
      </c>
      <c r="P25" s="736">
        <f t="shared" si="30"/>
        <v>0</v>
      </c>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97"/>
      <c r="AV25" s="797"/>
      <c r="AW25" s="797"/>
      <c r="AX25" s="797">
        <f>AY25</f>
        <v>7560.1111111111113</v>
      </c>
      <c r="AY25" s="736">
        <f>N25</f>
        <v>7560.1111111111113</v>
      </c>
      <c r="AZ25" s="736">
        <f t="shared" si="30"/>
        <v>0</v>
      </c>
      <c r="BA25" s="736">
        <f t="shared" si="30"/>
        <v>0</v>
      </c>
      <c r="BB25" s="736">
        <f>AY25</f>
        <v>7560.1111111111113</v>
      </c>
      <c r="BC25" s="736">
        <f t="shared" si="30"/>
        <v>0</v>
      </c>
      <c r="BD25" s="736">
        <f t="shared" si="30"/>
        <v>0</v>
      </c>
      <c r="BE25" s="379">
        <f>BB25</f>
        <v>7560.1111111111113</v>
      </c>
      <c r="BF25" s="379">
        <f>BC25</f>
        <v>0</v>
      </c>
      <c r="BG25" s="736">
        <f t="shared" si="30"/>
        <v>0</v>
      </c>
      <c r="BH25" s="379"/>
      <c r="BI25" s="736">
        <f t="shared" si="30"/>
        <v>0</v>
      </c>
      <c r="BJ25" s="736">
        <f t="shared" si="30"/>
        <v>0</v>
      </c>
      <c r="BK25" s="736">
        <f t="shared" si="30"/>
        <v>0</v>
      </c>
      <c r="BL25" s="736">
        <f t="shared" si="30"/>
        <v>0</v>
      </c>
      <c r="BM25" s="736">
        <f t="shared" si="30"/>
        <v>0</v>
      </c>
      <c r="BN25" s="379"/>
      <c r="BO25" s="379">
        <f>BP25</f>
        <v>12000</v>
      </c>
      <c r="BP25" s="379">
        <v>12000</v>
      </c>
      <c r="BQ25" s="642"/>
      <c r="BR25" s="642"/>
      <c r="BS25" s="642"/>
    </row>
    <row r="26" spans="1:76" s="645" customFormat="1" ht="16.5">
      <c r="A26" s="642">
        <v>2</v>
      </c>
      <c r="B26" s="557" t="s">
        <v>63</v>
      </c>
      <c r="C26" s="642"/>
      <c r="D26" s="642"/>
      <c r="E26" s="557"/>
      <c r="F26" s="379"/>
      <c r="G26" s="735"/>
      <c r="H26" s="735"/>
      <c r="I26" s="735"/>
      <c r="J26" s="735"/>
      <c r="K26" s="379"/>
      <c r="L26" s="735"/>
      <c r="M26" s="736">
        <f>M23*0.1/0.9</f>
        <v>39290</v>
      </c>
      <c r="N26" s="736">
        <f t="shared" si="30"/>
        <v>39290</v>
      </c>
      <c r="O26" s="736">
        <f t="shared" si="30"/>
        <v>0</v>
      </c>
      <c r="P26" s="736">
        <f t="shared" si="30"/>
        <v>0</v>
      </c>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AT26" s="736"/>
      <c r="AU26" s="797"/>
      <c r="AV26" s="797"/>
      <c r="AW26" s="797"/>
      <c r="AX26" s="797">
        <f>AY26</f>
        <v>39290</v>
      </c>
      <c r="AY26" s="736">
        <f>N26</f>
        <v>39290</v>
      </c>
      <c r="AZ26" s="736">
        <f t="shared" si="30"/>
        <v>0</v>
      </c>
      <c r="BA26" s="736">
        <f t="shared" si="30"/>
        <v>0</v>
      </c>
      <c r="BB26" s="736">
        <f>AY26</f>
        <v>39290</v>
      </c>
      <c r="BC26" s="736">
        <f t="shared" si="30"/>
        <v>0</v>
      </c>
      <c r="BD26" s="736">
        <f t="shared" si="30"/>
        <v>0</v>
      </c>
      <c r="BE26" s="379">
        <f>BB26</f>
        <v>39290</v>
      </c>
      <c r="BF26" s="379">
        <f>BC26</f>
        <v>0</v>
      </c>
      <c r="BG26" s="736">
        <f t="shared" si="30"/>
        <v>0</v>
      </c>
      <c r="BH26" s="736"/>
      <c r="BI26" s="736">
        <f t="shared" si="30"/>
        <v>0</v>
      </c>
      <c r="BJ26" s="736">
        <f t="shared" si="30"/>
        <v>0</v>
      </c>
      <c r="BK26" s="736">
        <f t="shared" si="30"/>
        <v>0</v>
      </c>
      <c r="BL26" s="736">
        <f t="shared" si="30"/>
        <v>0</v>
      </c>
      <c r="BM26" s="736">
        <f t="shared" si="30"/>
        <v>0</v>
      </c>
      <c r="BN26" s="379"/>
      <c r="BO26" s="379">
        <f>BP26</f>
        <v>100000</v>
      </c>
      <c r="BP26" s="379">
        <v>100000</v>
      </c>
      <c r="BQ26" s="642"/>
      <c r="BR26" s="642"/>
      <c r="BS26" s="642"/>
      <c r="BW26" s="645">
        <f>BE17-BB17</f>
        <v>0</v>
      </c>
    </row>
    <row r="27" spans="1:76" s="22" customFormat="1" ht="24.75">
      <c r="A27" s="133" t="s">
        <v>23</v>
      </c>
      <c r="B27" s="134" t="s">
        <v>66</v>
      </c>
      <c r="C27" s="133"/>
      <c r="D27" s="133"/>
      <c r="E27" s="134"/>
      <c r="F27" s="380"/>
      <c r="G27" s="751"/>
      <c r="H27" s="751"/>
      <c r="I27" s="751"/>
      <c r="J27" s="751"/>
      <c r="K27" s="380"/>
      <c r="L27" s="751"/>
      <c r="M27" s="732">
        <f>M28+M29</f>
        <v>22752</v>
      </c>
      <c r="N27" s="732">
        <f t="shared" ref="N27:BM27" si="31">N28+N29</f>
        <v>22752</v>
      </c>
      <c r="O27" s="732">
        <f t="shared" si="31"/>
        <v>0</v>
      </c>
      <c r="P27" s="732">
        <f t="shared" si="31"/>
        <v>0</v>
      </c>
      <c r="Q27" s="732">
        <f t="shared" si="31"/>
        <v>0</v>
      </c>
      <c r="R27" s="732">
        <f t="shared" si="31"/>
        <v>0</v>
      </c>
      <c r="S27" s="732">
        <f t="shared" si="31"/>
        <v>0</v>
      </c>
      <c r="T27" s="732">
        <f t="shared" si="31"/>
        <v>0</v>
      </c>
      <c r="U27" s="732">
        <f t="shared" si="31"/>
        <v>0</v>
      </c>
      <c r="V27" s="732">
        <f t="shared" si="31"/>
        <v>0</v>
      </c>
      <c r="W27" s="732">
        <f t="shared" si="31"/>
        <v>0</v>
      </c>
      <c r="X27" s="732">
        <f t="shared" si="31"/>
        <v>0</v>
      </c>
      <c r="Y27" s="732">
        <f t="shared" si="31"/>
        <v>0</v>
      </c>
      <c r="Z27" s="732">
        <f t="shared" si="31"/>
        <v>0</v>
      </c>
      <c r="AA27" s="732">
        <f t="shared" si="31"/>
        <v>0</v>
      </c>
      <c r="AB27" s="732">
        <f t="shared" si="31"/>
        <v>0</v>
      </c>
      <c r="AC27" s="732">
        <f t="shared" si="31"/>
        <v>0</v>
      </c>
      <c r="AD27" s="732">
        <f t="shared" si="31"/>
        <v>0</v>
      </c>
      <c r="AE27" s="732">
        <f t="shared" si="31"/>
        <v>0</v>
      </c>
      <c r="AF27" s="732">
        <f t="shared" si="31"/>
        <v>0</v>
      </c>
      <c r="AG27" s="732">
        <f t="shared" si="31"/>
        <v>0</v>
      </c>
      <c r="AH27" s="732">
        <f t="shared" si="31"/>
        <v>0</v>
      </c>
      <c r="AI27" s="732">
        <f t="shared" si="31"/>
        <v>0</v>
      </c>
      <c r="AJ27" s="732">
        <f t="shared" si="31"/>
        <v>0</v>
      </c>
      <c r="AK27" s="732">
        <f t="shared" si="31"/>
        <v>0</v>
      </c>
      <c r="AL27" s="732">
        <f t="shared" si="31"/>
        <v>0</v>
      </c>
      <c r="AM27" s="732">
        <f t="shared" si="31"/>
        <v>0</v>
      </c>
      <c r="AN27" s="732">
        <f t="shared" si="31"/>
        <v>0</v>
      </c>
      <c r="AO27" s="732">
        <v>22752</v>
      </c>
      <c r="AP27" s="732"/>
      <c r="AQ27" s="732">
        <f t="shared" si="31"/>
        <v>0</v>
      </c>
      <c r="AR27" s="732">
        <f>AO27</f>
        <v>22752</v>
      </c>
      <c r="AS27" s="732">
        <f t="shared" si="31"/>
        <v>0</v>
      </c>
      <c r="AT27" s="732">
        <f t="shared" si="31"/>
        <v>0</v>
      </c>
      <c r="AU27" s="937">
        <v>22752</v>
      </c>
      <c r="AV27" s="937">
        <f t="shared" si="31"/>
        <v>0</v>
      </c>
      <c r="AW27" s="937">
        <f t="shared" si="31"/>
        <v>0</v>
      </c>
      <c r="AX27" s="937">
        <f t="shared" si="31"/>
        <v>0</v>
      </c>
      <c r="AY27" s="732">
        <f t="shared" si="31"/>
        <v>0</v>
      </c>
      <c r="AZ27" s="732">
        <f t="shared" si="31"/>
        <v>0</v>
      </c>
      <c r="BA27" s="732">
        <f t="shared" si="31"/>
        <v>0</v>
      </c>
      <c r="BB27" s="732">
        <f t="shared" si="31"/>
        <v>0</v>
      </c>
      <c r="BC27" s="732">
        <f t="shared" si="31"/>
        <v>0</v>
      </c>
      <c r="BD27" s="732">
        <f t="shared" si="31"/>
        <v>0</v>
      </c>
      <c r="BE27" s="732">
        <f t="shared" si="31"/>
        <v>0</v>
      </c>
      <c r="BF27" s="732">
        <f t="shared" si="31"/>
        <v>0</v>
      </c>
      <c r="BG27" s="732">
        <f t="shared" si="31"/>
        <v>0</v>
      </c>
      <c r="BH27" s="732">
        <f t="shared" si="31"/>
        <v>0</v>
      </c>
      <c r="BI27" s="732">
        <f t="shared" si="31"/>
        <v>0</v>
      </c>
      <c r="BJ27" s="732">
        <f t="shared" si="31"/>
        <v>0</v>
      </c>
      <c r="BK27" s="732">
        <f t="shared" si="31"/>
        <v>0</v>
      </c>
      <c r="BL27" s="732">
        <f t="shared" si="31"/>
        <v>0</v>
      </c>
      <c r="BM27" s="732">
        <f t="shared" si="31"/>
        <v>0</v>
      </c>
      <c r="BN27" s="380"/>
      <c r="BO27" s="380">
        <f>BP27</f>
        <v>0</v>
      </c>
      <c r="BP27" s="380">
        <f>AY27</f>
        <v>0</v>
      </c>
      <c r="BQ27" s="133"/>
      <c r="BR27" s="133"/>
      <c r="BS27" s="133"/>
      <c r="BW27" s="22">
        <f>BF17-BC17</f>
        <v>0</v>
      </c>
    </row>
    <row r="28" spans="1:76" s="645" customFormat="1">
      <c r="A28" s="642" t="s">
        <v>2</v>
      </c>
      <c r="B28" s="557" t="s">
        <v>415</v>
      </c>
      <c r="C28" s="642"/>
      <c r="D28" s="642"/>
      <c r="E28" s="557"/>
      <c r="F28" s="379"/>
      <c r="G28" s="735"/>
      <c r="H28" s="735"/>
      <c r="I28" s="735"/>
      <c r="J28" s="735"/>
      <c r="K28" s="379"/>
      <c r="L28" s="735"/>
      <c r="M28" s="736">
        <f>22752*0.9</f>
        <v>20476.8</v>
      </c>
      <c r="N28" s="607">
        <f>M28</f>
        <v>20476.8</v>
      </c>
      <c r="O28" s="735"/>
      <c r="P28" s="379"/>
      <c r="Q28" s="799"/>
      <c r="R28" s="735"/>
      <c r="S28" s="799"/>
      <c r="T28" s="379"/>
      <c r="U28" s="735"/>
      <c r="V28" s="379"/>
      <c r="W28" s="799"/>
      <c r="X28" s="933"/>
      <c r="Y28" s="799"/>
      <c r="Z28" s="379"/>
      <c r="AA28" s="735"/>
      <c r="AB28" s="799"/>
      <c r="AC28" s="379"/>
      <c r="AD28" s="735"/>
      <c r="AE28" s="799"/>
      <c r="AF28" s="379"/>
      <c r="AG28" s="735"/>
      <c r="AH28" s="379"/>
      <c r="AI28" s="379"/>
      <c r="AJ28" s="735"/>
      <c r="AK28" s="379"/>
      <c r="AL28" s="379"/>
      <c r="AM28" s="735"/>
      <c r="AN28" s="379"/>
      <c r="AO28" s="736"/>
      <c r="AP28" s="735"/>
      <c r="AQ28" s="799"/>
      <c r="AR28" s="736"/>
      <c r="AS28" s="735"/>
      <c r="AT28" s="379"/>
      <c r="AU28" s="799"/>
      <c r="AV28" s="799"/>
      <c r="AW28" s="799"/>
      <c r="AX28" s="799"/>
      <c r="AY28" s="607"/>
      <c r="AZ28" s="379"/>
      <c r="BA28" s="379"/>
      <c r="BB28" s="379"/>
      <c r="BC28" s="379"/>
      <c r="BD28" s="379"/>
      <c r="BE28" s="379"/>
      <c r="BF28" s="379"/>
      <c r="BG28" s="379"/>
      <c r="BH28" s="379"/>
      <c r="BI28" s="379"/>
      <c r="BJ28" s="379"/>
      <c r="BK28" s="379"/>
      <c r="BL28" s="379"/>
      <c r="BM28" s="379"/>
      <c r="BN28" s="379"/>
      <c r="BO28" s="379"/>
      <c r="BP28" s="379"/>
      <c r="BQ28" s="642"/>
      <c r="BR28" s="642"/>
      <c r="BS28" s="642"/>
    </row>
    <row r="29" spans="1:76" s="710" customFormat="1">
      <c r="A29" s="752" t="s">
        <v>3</v>
      </c>
      <c r="B29" s="753" t="s">
        <v>417</v>
      </c>
      <c r="C29" s="752"/>
      <c r="D29" s="752"/>
      <c r="E29" s="753"/>
      <c r="F29" s="743"/>
      <c r="G29" s="754"/>
      <c r="H29" s="754"/>
      <c r="I29" s="754"/>
      <c r="J29" s="754"/>
      <c r="K29" s="743"/>
      <c r="L29" s="754"/>
      <c r="M29" s="749">
        <f>M28*0.1/0.9</f>
        <v>2275.1999999999998</v>
      </c>
      <c r="N29" s="755">
        <f>M29</f>
        <v>2275.1999999999998</v>
      </c>
      <c r="O29" s="754"/>
      <c r="P29" s="743"/>
      <c r="Q29" s="743"/>
      <c r="R29" s="754"/>
      <c r="S29" s="743"/>
      <c r="T29" s="743"/>
      <c r="U29" s="754"/>
      <c r="V29" s="743"/>
      <c r="W29" s="743"/>
      <c r="X29" s="754"/>
      <c r="Y29" s="743"/>
      <c r="Z29" s="743"/>
      <c r="AA29" s="754"/>
      <c r="AB29" s="743"/>
      <c r="AC29" s="743"/>
      <c r="AD29" s="754"/>
      <c r="AE29" s="743"/>
      <c r="AF29" s="743"/>
      <c r="AG29" s="754"/>
      <c r="AH29" s="743"/>
      <c r="AI29" s="743"/>
      <c r="AJ29" s="754"/>
      <c r="AK29" s="743"/>
      <c r="AL29" s="743"/>
      <c r="AM29" s="754"/>
      <c r="AN29" s="743"/>
      <c r="AO29" s="749"/>
      <c r="AP29" s="754"/>
      <c r="AQ29" s="743"/>
      <c r="AR29" s="749"/>
      <c r="AS29" s="754"/>
      <c r="AT29" s="743"/>
      <c r="AU29" s="799"/>
      <c r="AV29" s="799"/>
      <c r="AW29" s="799"/>
      <c r="AX29" s="799"/>
      <c r="AY29" s="755"/>
      <c r="AZ29" s="743"/>
      <c r="BA29" s="743"/>
      <c r="BB29" s="743"/>
      <c r="BC29" s="743"/>
      <c r="BD29" s="743"/>
      <c r="BE29" s="743"/>
      <c r="BF29" s="743"/>
      <c r="BG29" s="743"/>
      <c r="BH29" s="743"/>
      <c r="BI29" s="743"/>
      <c r="BJ29" s="743"/>
      <c r="BK29" s="743"/>
      <c r="BL29" s="743"/>
      <c r="BM29" s="743"/>
      <c r="BN29" s="743"/>
      <c r="BO29" s="743"/>
      <c r="BP29" s="743"/>
      <c r="BQ29" s="752"/>
      <c r="BR29" s="752"/>
      <c r="BS29" s="752"/>
    </row>
    <row r="30" spans="1:76" s="22" customFormat="1" ht="16.5">
      <c r="A30" s="134" t="s">
        <v>64</v>
      </c>
      <c r="B30" s="134" t="s">
        <v>65</v>
      </c>
      <c r="C30" s="133"/>
      <c r="D30" s="133"/>
      <c r="E30" s="134"/>
      <c r="F30" s="732">
        <f>F32+F36+F57+F62+F70+F82+F87+F94+F99+F109</f>
        <v>3661228</v>
      </c>
      <c r="G30" s="732">
        <f>G31+G108</f>
        <v>4077443</v>
      </c>
      <c r="H30" s="732">
        <f t="shared" ref="H30:BM30" si="32">H31+H108</f>
        <v>0</v>
      </c>
      <c r="I30" s="732">
        <f t="shared" si="32"/>
        <v>0</v>
      </c>
      <c r="J30" s="732">
        <f t="shared" si="32"/>
        <v>0</v>
      </c>
      <c r="K30" s="732">
        <f t="shared" si="32"/>
        <v>952648</v>
      </c>
      <c r="L30" s="732">
        <f t="shared" si="32"/>
        <v>804995</v>
      </c>
      <c r="M30" s="732">
        <f t="shared" si="32"/>
        <v>1877623.3333333333</v>
      </c>
      <c r="N30" s="732">
        <f t="shared" si="32"/>
        <v>1877623.3333333333</v>
      </c>
      <c r="O30" s="732">
        <f t="shared" si="32"/>
        <v>916250</v>
      </c>
      <c r="P30" s="732">
        <f t="shared" si="32"/>
        <v>0</v>
      </c>
      <c r="Q30" s="732">
        <f t="shared" si="32"/>
        <v>435200</v>
      </c>
      <c r="R30" s="732">
        <f t="shared" si="32"/>
        <v>120000</v>
      </c>
      <c r="S30" s="732">
        <f t="shared" si="32"/>
        <v>0</v>
      </c>
      <c r="T30" s="732">
        <f t="shared" si="32"/>
        <v>311557</v>
      </c>
      <c r="U30" s="732">
        <f t="shared" si="32"/>
        <v>22967</v>
      </c>
      <c r="V30" s="732">
        <f t="shared" si="32"/>
        <v>0</v>
      </c>
      <c r="W30" s="732">
        <f t="shared" si="32"/>
        <v>123643</v>
      </c>
      <c r="X30" s="732">
        <f t="shared" si="32"/>
        <v>97033</v>
      </c>
      <c r="Y30" s="732">
        <f t="shared" si="32"/>
        <v>0</v>
      </c>
      <c r="Z30" s="732">
        <f t="shared" si="32"/>
        <v>119353</v>
      </c>
      <c r="AA30" s="732">
        <f t="shared" si="32"/>
        <v>0</v>
      </c>
      <c r="AB30" s="732">
        <f t="shared" si="32"/>
        <v>0</v>
      </c>
      <c r="AC30" s="732">
        <f t="shared" si="32"/>
        <v>24920</v>
      </c>
      <c r="AD30" s="732">
        <f t="shared" si="32"/>
        <v>0</v>
      </c>
      <c r="AE30" s="732">
        <f t="shared" si="32"/>
        <v>0</v>
      </c>
      <c r="AF30" s="732">
        <f t="shared" si="32"/>
        <v>24920</v>
      </c>
      <c r="AG30" s="732">
        <f t="shared" si="32"/>
        <v>0</v>
      </c>
      <c r="AH30" s="732">
        <f t="shared" si="32"/>
        <v>0</v>
      </c>
      <c r="AI30" s="732">
        <f t="shared" si="32"/>
        <v>0</v>
      </c>
      <c r="AJ30" s="732">
        <f t="shared" si="32"/>
        <v>0</v>
      </c>
      <c r="AK30" s="732">
        <f t="shared" si="32"/>
        <v>0</v>
      </c>
      <c r="AL30" s="732">
        <f t="shared" si="32"/>
        <v>0</v>
      </c>
      <c r="AM30" s="732">
        <f t="shared" si="32"/>
        <v>0</v>
      </c>
      <c r="AN30" s="732">
        <f t="shared" si="32"/>
        <v>0</v>
      </c>
      <c r="AO30" s="732">
        <f t="shared" si="32"/>
        <v>275741</v>
      </c>
      <c r="AP30" s="732">
        <f t="shared" si="32"/>
        <v>140243</v>
      </c>
      <c r="AQ30" s="732">
        <f t="shared" si="32"/>
        <v>0</v>
      </c>
      <c r="AR30" s="732">
        <f t="shared" si="32"/>
        <v>275741</v>
      </c>
      <c r="AS30" s="732">
        <f t="shared" si="32"/>
        <v>140243</v>
      </c>
      <c r="AT30" s="732">
        <f t="shared" si="32"/>
        <v>0</v>
      </c>
      <c r="AU30" s="937">
        <f t="shared" si="32"/>
        <v>735861</v>
      </c>
      <c r="AV30" s="937">
        <f t="shared" si="32"/>
        <v>260243</v>
      </c>
      <c r="AW30" s="937">
        <f t="shared" si="32"/>
        <v>0</v>
      </c>
      <c r="AX30" s="937">
        <f t="shared" si="32"/>
        <v>1141762.3333333333</v>
      </c>
      <c r="AY30" s="732">
        <f t="shared" si="32"/>
        <v>1141762.3333333333</v>
      </c>
      <c r="AZ30" s="732">
        <f t="shared" si="32"/>
        <v>656007</v>
      </c>
      <c r="BA30" s="732">
        <f t="shared" si="32"/>
        <v>0</v>
      </c>
      <c r="BB30" s="732">
        <f t="shared" si="32"/>
        <v>954000</v>
      </c>
      <c r="BC30" s="732">
        <f t="shared" si="32"/>
        <v>656007</v>
      </c>
      <c r="BD30" s="732">
        <f t="shared" si="32"/>
        <v>0</v>
      </c>
      <c r="BE30" s="732">
        <f t="shared" si="32"/>
        <v>954000</v>
      </c>
      <c r="BF30" s="732">
        <f t="shared" si="32"/>
        <v>656007</v>
      </c>
      <c r="BG30" s="732">
        <f t="shared" si="32"/>
        <v>0</v>
      </c>
      <c r="BH30" s="732">
        <f t="shared" si="32"/>
        <v>0</v>
      </c>
      <c r="BI30" s="732">
        <f t="shared" si="32"/>
        <v>0</v>
      </c>
      <c r="BJ30" s="732">
        <f t="shared" si="32"/>
        <v>0</v>
      </c>
      <c r="BK30" s="732">
        <f t="shared" si="32"/>
        <v>0</v>
      </c>
      <c r="BL30" s="732">
        <f t="shared" si="32"/>
        <v>0</v>
      </c>
      <c r="BM30" s="732">
        <f t="shared" si="32"/>
        <v>0</v>
      </c>
      <c r="BN30" s="732"/>
      <c r="BO30" s="732">
        <f t="shared" ref="BO30:BR30" si="33">BO32+BO36+BO57+BO62+BO70+BO82+BO87+BO94+BO99+BO109</f>
        <v>999000</v>
      </c>
      <c r="BP30" s="732">
        <f t="shared" si="33"/>
        <v>999000</v>
      </c>
      <c r="BQ30" s="732">
        <f t="shared" si="33"/>
        <v>656007</v>
      </c>
      <c r="BR30" s="732">
        <f t="shared" si="33"/>
        <v>0</v>
      </c>
      <c r="BS30" s="133"/>
    </row>
    <row r="31" spans="1:76" s="22" customFormat="1" ht="11.25" customHeight="1">
      <c r="A31" s="134" t="s">
        <v>2</v>
      </c>
      <c r="B31" s="835" t="s">
        <v>415</v>
      </c>
      <c r="C31" s="133"/>
      <c r="D31" s="133"/>
      <c r="E31" s="134"/>
      <c r="F31" s="732"/>
      <c r="G31" s="732">
        <f>G32+G36+G57+G62+G70+G82+G87+G94+G99</f>
        <v>4077443</v>
      </c>
      <c r="H31" s="732">
        <f t="shared" ref="H31:BM31" si="34">H32+H36+H57+H62+H70+H82+H87+H94+H99</f>
        <v>0</v>
      </c>
      <c r="I31" s="732">
        <f t="shared" si="34"/>
        <v>0</v>
      </c>
      <c r="J31" s="732">
        <f t="shared" si="34"/>
        <v>0</v>
      </c>
      <c r="K31" s="732">
        <f t="shared" si="34"/>
        <v>952648</v>
      </c>
      <c r="L31" s="732">
        <f t="shared" si="34"/>
        <v>804995</v>
      </c>
      <c r="M31" s="732">
        <f t="shared" si="34"/>
        <v>1689861</v>
      </c>
      <c r="N31" s="732">
        <f t="shared" si="34"/>
        <v>1689861</v>
      </c>
      <c r="O31" s="732">
        <f t="shared" si="34"/>
        <v>916250</v>
      </c>
      <c r="P31" s="732">
        <f t="shared" si="34"/>
        <v>0</v>
      </c>
      <c r="Q31" s="732">
        <f t="shared" si="34"/>
        <v>435200</v>
      </c>
      <c r="R31" s="732">
        <f t="shared" si="34"/>
        <v>120000</v>
      </c>
      <c r="S31" s="732">
        <f t="shared" si="34"/>
        <v>0</v>
      </c>
      <c r="T31" s="732">
        <f t="shared" si="34"/>
        <v>311557</v>
      </c>
      <c r="U31" s="732">
        <f t="shared" si="34"/>
        <v>22967</v>
      </c>
      <c r="V31" s="732">
        <f t="shared" si="34"/>
        <v>0</v>
      </c>
      <c r="W31" s="732">
        <f t="shared" si="34"/>
        <v>123643</v>
      </c>
      <c r="X31" s="732">
        <f t="shared" si="34"/>
        <v>97033</v>
      </c>
      <c r="Y31" s="732">
        <f t="shared" si="34"/>
        <v>0</v>
      </c>
      <c r="Z31" s="732">
        <f t="shared" si="34"/>
        <v>119353</v>
      </c>
      <c r="AA31" s="732">
        <f t="shared" si="34"/>
        <v>0</v>
      </c>
      <c r="AB31" s="732">
        <f t="shared" si="34"/>
        <v>0</v>
      </c>
      <c r="AC31" s="732">
        <f t="shared" si="34"/>
        <v>24920</v>
      </c>
      <c r="AD31" s="732">
        <f t="shared" si="34"/>
        <v>0</v>
      </c>
      <c r="AE31" s="732">
        <f t="shared" si="34"/>
        <v>0</v>
      </c>
      <c r="AF31" s="732">
        <f t="shared" si="34"/>
        <v>24920</v>
      </c>
      <c r="AG31" s="732">
        <f t="shared" si="34"/>
        <v>0</v>
      </c>
      <c r="AH31" s="732">
        <f t="shared" si="34"/>
        <v>0</v>
      </c>
      <c r="AI31" s="732">
        <f t="shared" si="34"/>
        <v>0</v>
      </c>
      <c r="AJ31" s="732">
        <f t="shared" si="34"/>
        <v>0</v>
      </c>
      <c r="AK31" s="732">
        <f t="shared" si="34"/>
        <v>0</v>
      </c>
      <c r="AL31" s="732">
        <f t="shared" si="34"/>
        <v>0</v>
      </c>
      <c r="AM31" s="732">
        <f t="shared" si="34"/>
        <v>0</v>
      </c>
      <c r="AN31" s="732">
        <f t="shared" si="34"/>
        <v>0</v>
      </c>
      <c r="AO31" s="732">
        <f t="shared" si="34"/>
        <v>275741</v>
      </c>
      <c r="AP31" s="732">
        <f t="shared" si="34"/>
        <v>140243</v>
      </c>
      <c r="AQ31" s="732">
        <f t="shared" si="34"/>
        <v>0</v>
      </c>
      <c r="AR31" s="732">
        <f t="shared" si="34"/>
        <v>275741</v>
      </c>
      <c r="AS31" s="732">
        <f t="shared" si="34"/>
        <v>140243</v>
      </c>
      <c r="AT31" s="732">
        <f t="shared" si="34"/>
        <v>0</v>
      </c>
      <c r="AU31" s="937">
        <f t="shared" si="34"/>
        <v>735861</v>
      </c>
      <c r="AV31" s="937">
        <f t="shared" si="34"/>
        <v>260243</v>
      </c>
      <c r="AW31" s="937">
        <f t="shared" si="34"/>
        <v>0</v>
      </c>
      <c r="AX31" s="937">
        <f t="shared" si="34"/>
        <v>954000</v>
      </c>
      <c r="AY31" s="732">
        <f t="shared" si="34"/>
        <v>954000</v>
      </c>
      <c r="AZ31" s="732">
        <f t="shared" si="34"/>
        <v>656007</v>
      </c>
      <c r="BA31" s="732">
        <f t="shared" si="34"/>
        <v>0</v>
      </c>
      <c r="BB31" s="732">
        <f t="shared" si="34"/>
        <v>954000</v>
      </c>
      <c r="BC31" s="732">
        <f t="shared" si="34"/>
        <v>656007</v>
      </c>
      <c r="BD31" s="732">
        <f t="shared" si="34"/>
        <v>0</v>
      </c>
      <c r="BE31" s="732">
        <f t="shared" si="34"/>
        <v>954000</v>
      </c>
      <c r="BF31" s="732">
        <f t="shared" si="34"/>
        <v>656007</v>
      </c>
      <c r="BG31" s="732">
        <f t="shared" si="34"/>
        <v>0</v>
      </c>
      <c r="BH31" s="732">
        <f t="shared" si="34"/>
        <v>0</v>
      </c>
      <c r="BI31" s="732">
        <f t="shared" si="34"/>
        <v>0</v>
      </c>
      <c r="BJ31" s="732">
        <f t="shared" si="34"/>
        <v>0</v>
      </c>
      <c r="BK31" s="732">
        <f t="shared" si="34"/>
        <v>0</v>
      </c>
      <c r="BL31" s="732">
        <f t="shared" si="34"/>
        <v>0</v>
      </c>
      <c r="BM31" s="732">
        <f t="shared" si="34"/>
        <v>0</v>
      </c>
      <c r="BN31" s="732"/>
      <c r="BO31" s="732"/>
      <c r="BP31" s="732"/>
      <c r="BQ31" s="732"/>
      <c r="BR31" s="732"/>
      <c r="BS31" s="133"/>
    </row>
    <row r="32" spans="1:76" s="22" customFormat="1" ht="12.75" customHeight="1">
      <c r="A32" s="133" t="s">
        <v>445</v>
      </c>
      <c r="B32" s="758" t="s">
        <v>155</v>
      </c>
      <c r="C32" s="771"/>
      <c r="D32" s="771"/>
      <c r="E32" s="771"/>
      <c r="F32" s="388"/>
      <c r="G32" s="388">
        <f>SUM(G33:G35)</f>
        <v>1616385</v>
      </c>
      <c r="H32" s="388"/>
      <c r="I32" s="388"/>
      <c r="J32" s="388"/>
      <c r="K32" s="388"/>
      <c r="L32" s="388"/>
      <c r="M32" s="732">
        <f>N32</f>
        <v>715274</v>
      </c>
      <c r="N32" s="760">
        <f>SUM(N33:N35)</f>
        <v>715274</v>
      </c>
      <c r="O32" s="760">
        <f>SUM(O33:O35)</f>
        <v>715274</v>
      </c>
      <c r="P32" s="760">
        <f t="shared" ref="P32:V32" si="35">SUM(P33:P35)</f>
        <v>0</v>
      </c>
      <c r="Q32" s="760">
        <f t="shared" si="35"/>
        <v>0</v>
      </c>
      <c r="R32" s="760">
        <f t="shared" si="35"/>
        <v>0</v>
      </c>
      <c r="S32" s="760">
        <f t="shared" si="35"/>
        <v>0</v>
      </c>
      <c r="T32" s="760">
        <f t="shared" si="35"/>
        <v>0</v>
      </c>
      <c r="U32" s="760">
        <f t="shared" si="35"/>
        <v>0</v>
      </c>
      <c r="V32" s="760">
        <f t="shared" si="35"/>
        <v>0</v>
      </c>
      <c r="W32" s="760">
        <f>SUM(W33:W35)</f>
        <v>0</v>
      </c>
      <c r="X32" s="760">
        <f t="shared" ref="X32:AO32" si="36">SUM(X33:X35)</f>
        <v>0</v>
      </c>
      <c r="Y32" s="760">
        <f t="shared" si="36"/>
        <v>0</v>
      </c>
      <c r="Z32" s="760">
        <f t="shared" si="36"/>
        <v>0</v>
      </c>
      <c r="AA32" s="760">
        <f t="shared" si="36"/>
        <v>0</v>
      </c>
      <c r="AB32" s="760">
        <f t="shared" si="36"/>
        <v>0</v>
      </c>
      <c r="AC32" s="760">
        <f t="shared" si="36"/>
        <v>0</v>
      </c>
      <c r="AD32" s="760">
        <f t="shared" si="36"/>
        <v>0</v>
      </c>
      <c r="AE32" s="760">
        <f t="shared" si="36"/>
        <v>0</v>
      </c>
      <c r="AF32" s="760">
        <f t="shared" si="36"/>
        <v>0</v>
      </c>
      <c r="AG32" s="760">
        <f t="shared" si="36"/>
        <v>0</v>
      </c>
      <c r="AH32" s="760">
        <f t="shared" si="36"/>
        <v>0</v>
      </c>
      <c r="AI32" s="760">
        <f t="shared" si="36"/>
        <v>0</v>
      </c>
      <c r="AJ32" s="760">
        <f t="shared" si="36"/>
        <v>0</v>
      </c>
      <c r="AK32" s="760">
        <f t="shared" si="36"/>
        <v>0</v>
      </c>
      <c r="AL32" s="760">
        <f t="shared" si="36"/>
        <v>0</v>
      </c>
      <c r="AM32" s="760">
        <f t="shared" si="36"/>
        <v>0</v>
      </c>
      <c r="AN32" s="760">
        <f t="shared" si="36"/>
        <v>0</v>
      </c>
      <c r="AO32" s="760">
        <f t="shared" si="36"/>
        <v>97867</v>
      </c>
      <c r="AP32" s="760">
        <f>SUM(AP33:AP35)</f>
        <v>97867</v>
      </c>
      <c r="AQ32" s="760">
        <f t="shared" ref="AQ32:BR32" si="37">SUM(AQ33:AQ35)</f>
        <v>0</v>
      </c>
      <c r="AR32" s="760">
        <f t="shared" si="37"/>
        <v>97867</v>
      </c>
      <c r="AS32" s="760">
        <f t="shared" si="37"/>
        <v>97867</v>
      </c>
      <c r="AT32" s="760">
        <f t="shared" si="37"/>
        <v>0</v>
      </c>
      <c r="AU32" s="760">
        <f t="shared" si="37"/>
        <v>97867</v>
      </c>
      <c r="AV32" s="760">
        <f t="shared" si="37"/>
        <v>97867</v>
      </c>
      <c r="AW32" s="760">
        <f t="shared" si="37"/>
        <v>0</v>
      </c>
      <c r="AX32" s="798">
        <f t="shared" si="27"/>
        <v>617407</v>
      </c>
      <c r="AY32" s="760">
        <f t="shared" si="37"/>
        <v>617407</v>
      </c>
      <c r="AZ32" s="760">
        <f t="shared" si="37"/>
        <v>617407</v>
      </c>
      <c r="BA32" s="760">
        <f t="shared" si="37"/>
        <v>0</v>
      </c>
      <c r="BB32" s="760">
        <f t="shared" si="37"/>
        <v>617407</v>
      </c>
      <c r="BC32" s="760">
        <f t="shared" si="37"/>
        <v>617407</v>
      </c>
      <c r="BD32" s="760">
        <f t="shared" si="37"/>
        <v>0</v>
      </c>
      <c r="BE32" s="760">
        <f t="shared" si="37"/>
        <v>617407</v>
      </c>
      <c r="BF32" s="760">
        <f t="shared" si="37"/>
        <v>617407</v>
      </c>
      <c r="BG32" s="760">
        <f t="shared" si="37"/>
        <v>0</v>
      </c>
      <c r="BH32" s="760">
        <f t="shared" si="37"/>
        <v>0</v>
      </c>
      <c r="BI32" s="760">
        <f t="shared" si="37"/>
        <v>0</v>
      </c>
      <c r="BJ32" s="760">
        <f t="shared" si="37"/>
        <v>0</v>
      </c>
      <c r="BK32" s="760">
        <f t="shared" si="37"/>
        <v>0</v>
      </c>
      <c r="BL32" s="760">
        <f t="shared" si="37"/>
        <v>0</v>
      </c>
      <c r="BM32" s="760">
        <f t="shared" si="37"/>
        <v>0</v>
      </c>
      <c r="BN32" s="760"/>
      <c r="BO32" s="760">
        <f t="shared" si="37"/>
        <v>617407</v>
      </c>
      <c r="BP32" s="760">
        <f t="shared" si="37"/>
        <v>617407</v>
      </c>
      <c r="BQ32" s="760">
        <f t="shared" si="37"/>
        <v>617407</v>
      </c>
      <c r="BR32" s="760">
        <f t="shared" si="37"/>
        <v>0</v>
      </c>
      <c r="BS32" s="133"/>
    </row>
    <row r="33" spans="1:72" s="645" customFormat="1" ht="24.75">
      <c r="A33" s="762">
        <v>1</v>
      </c>
      <c r="B33" s="376" t="s">
        <v>107</v>
      </c>
      <c r="C33" s="763"/>
      <c r="D33" s="762"/>
      <c r="E33" s="759" t="s">
        <v>177</v>
      </c>
      <c r="F33" s="378"/>
      <c r="G33" s="378">
        <v>635334</v>
      </c>
      <c r="H33" s="378"/>
      <c r="I33" s="378"/>
      <c r="J33" s="378"/>
      <c r="K33" s="378"/>
      <c r="L33" s="378"/>
      <c r="M33" s="736">
        <f>N33</f>
        <v>234000</v>
      </c>
      <c r="N33" s="764">
        <f>180000+54000</f>
        <v>234000</v>
      </c>
      <c r="O33" s="764">
        <f>N33</f>
        <v>234000</v>
      </c>
      <c r="P33" s="379"/>
      <c r="Q33" s="799">
        <f>R33+S33</f>
        <v>0</v>
      </c>
      <c r="R33" s="735"/>
      <c r="S33" s="799"/>
      <c r="T33" s="797">
        <f t="shared" ref="T33:T35" si="38">U33+V33</f>
        <v>0</v>
      </c>
      <c r="U33" s="735"/>
      <c r="V33" s="379"/>
      <c r="W33" s="799">
        <f>Q33-T33</f>
        <v>0</v>
      </c>
      <c r="X33" s="799">
        <f>R33-U33</f>
        <v>0</v>
      </c>
      <c r="Y33" s="799">
        <f>S33-V33</f>
        <v>0</v>
      </c>
      <c r="Z33" s="797">
        <f>AA33+AB33</f>
        <v>0</v>
      </c>
      <c r="AA33" s="735"/>
      <c r="AB33" s="799"/>
      <c r="AC33" s="379"/>
      <c r="AD33" s="735"/>
      <c r="AE33" s="799"/>
      <c r="AF33" s="379"/>
      <c r="AG33" s="735"/>
      <c r="AH33" s="379"/>
      <c r="AI33" s="799">
        <f>AC33-AF33</f>
        <v>0</v>
      </c>
      <c r="AJ33" s="799"/>
      <c r="AK33" s="799"/>
      <c r="AL33" s="736">
        <f>AM33+AN33</f>
        <v>0</v>
      </c>
      <c r="AM33" s="735"/>
      <c r="AN33" s="379"/>
      <c r="AO33" s="736">
        <f>AP33+AQ33</f>
        <v>31117</v>
      </c>
      <c r="AP33" s="607">
        <v>31117</v>
      </c>
      <c r="AQ33" s="797"/>
      <c r="AR33" s="736">
        <f t="shared" ref="AR33:AT34" si="39">AO33</f>
        <v>31117</v>
      </c>
      <c r="AS33" s="735">
        <f t="shared" si="39"/>
        <v>31117</v>
      </c>
      <c r="AT33" s="379">
        <f t="shared" si="39"/>
        <v>0</v>
      </c>
      <c r="AU33" s="799">
        <f>Q33+AC33+AO33</f>
        <v>31117</v>
      </c>
      <c r="AV33" s="799">
        <f>R33+AD33+AP33</f>
        <v>31117</v>
      </c>
      <c r="AW33" s="799">
        <f>S33+AE33+AQ33</f>
        <v>0</v>
      </c>
      <c r="AX33" s="799">
        <f t="shared" si="27"/>
        <v>202883</v>
      </c>
      <c r="AY33" s="607">
        <f t="shared" ref="AY33:BA35" si="40">N33-AU33</f>
        <v>202883</v>
      </c>
      <c r="AZ33" s="379">
        <f t="shared" si="40"/>
        <v>202883</v>
      </c>
      <c r="BA33" s="379">
        <f t="shared" si="40"/>
        <v>0</v>
      </c>
      <c r="BB33" s="379">
        <f>AX33</f>
        <v>202883</v>
      </c>
      <c r="BC33" s="379">
        <f>AZ33</f>
        <v>202883</v>
      </c>
      <c r="BD33" s="379"/>
      <c r="BE33" s="379">
        <f>BB33</f>
        <v>202883</v>
      </c>
      <c r="BF33" s="379">
        <f>BC33</f>
        <v>202883</v>
      </c>
      <c r="BG33" s="379"/>
      <c r="BH33" s="379">
        <f>AY33-BB33</f>
        <v>0</v>
      </c>
      <c r="BI33" s="379">
        <f>AZ33-BC33</f>
        <v>0</v>
      </c>
      <c r="BJ33" s="379"/>
      <c r="BK33" s="379"/>
      <c r="BL33" s="379"/>
      <c r="BM33" s="379"/>
      <c r="BN33" s="379"/>
      <c r="BO33" s="379">
        <f>BP33</f>
        <v>202883</v>
      </c>
      <c r="BP33" s="379">
        <f t="shared" ref="BP33:BQ35" si="41">AY33</f>
        <v>202883</v>
      </c>
      <c r="BQ33" s="379">
        <f t="shared" si="41"/>
        <v>202883</v>
      </c>
      <c r="BR33" s="642"/>
      <c r="BS33" s="642"/>
    </row>
    <row r="34" spans="1:72" s="645" customFormat="1" ht="24.75">
      <c r="A34" s="762">
        <v>2</v>
      </c>
      <c r="B34" s="376" t="s">
        <v>108</v>
      </c>
      <c r="C34" s="763"/>
      <c r="D34" s="762"/>
      <c r="E34" s="759" t="s">
        <v>178</v>
      </c>
      <c r="F34" s="378"/>
      <c r="G34" s="378">
        <v>981051</v>
      </c>
      <c r="H34" s="378"/>
      <c r="I34" s="378"/>
      <c r="J34" s="378"/>
      <c r="K34" s="378"/>
      <c r="L34" s="378"/>
      <c r="M34" s="736">
        <f t="shared" ref="M34:M35" si="42">N34</f>
        <v>474524</v>
      </c>
      <c r="N34" s="378">
        <v>474524</v>
      </c>
      <c r="O34" s="378">
        <v>474524</v>
      </c>
      <c r="P34" s="379"/>
      <c r="Q34" s="799">
        <f t="shared" ref="Q34:Q35" si="43">R34+S34</f>
        <v>0</v>
      </c>
      <c r="R34" s="735"/>
      <c r="S34" s="799"/>
      <c r="T34" s="797">
        <f t="shared" si="38"/>
        <v>0</v>
      </c>
      <c r="U34" s="735"/>
      <c r="V34" s="379"/>
      <c r="W34" s="799">
        <f t="shared" ref="W34:Y35" si="44">Q34-T34</f>
        <v>0</v>
      </c>
      <c r="X34" s="799">
        <f t="shared" si="44"/>
        <v>0</v>
      </c>
      <c r="Y34" s="799">
        <f t="shared" si="44"/>
        <v>0</v>
      </c>
      <c r="Z34" s="797">
        <f t="shared" ref="Z34:Z35" si="45">AA34+AB34</f>
        <v>0</v>
      </c>
      <c r="AA34" s="735"/>
      <c r="AB34" s="799"/>
      <c r="AC34" s="379"/>
      <c r="AD34" s="735"/>
      <c r="AE34" s="799"/>
      <c r="AF34" s="379"/>
      <c r="AG34" s="735"/>
      <c r="AH34" s="379"/>
      <c r="AI34" s="799">
        <f t="shared" ref="AI34:AI35" si="46">AC34-AF34</f>
        <v>0</v>
      </c>
      <c r="AJ34" s="799"/>
      <c r="AK34" s="799"/>
      <c r="AL34" s="736">
        <f t="shared" ref="AL34:AL35" si="47">AM34+AN34</f>
        <v>0</v>
      </c>
      <c r="AM34" s="735"/>
      <c r="AN34" s="379"/>
      <c r="AO34" s="736">
        <f t="shared" ref="AO34" si="48">AP34+AQ34</f>
        <v>60000</v>
      </c>
      <c r="AP34" s="607">
        <v>60000</v>
      </c>
      <c r="AQ34" s="797"/>
      <c r="AR34" s="736">
        <f t="shared" si="39"/>
        <v>60000</v>
      </c>
      <c r="AS34" s="735">
        <f t="shared" si="39"/>
        <v>60000</v>
      </c>
      <c r="AT34" s="379">
        <f t="shared" si="39"/>
        <v>0</v>
      </c>
      <c r="AU34" s="799">
        <f t="shared" ref="AU34:AW35" si="49">Q34+AC34+AO34</f>
        <v>60000</v>
      </c>
      <c r="AV34" s="799">
        <f t="shared" si="49"/>
        <v>60000</v>
      </c>
      <c r="AW34" s="799">
        <f t="shared" si="49"/>
        <v>0</v>
      </c>
      <c r="AX34" s="799">
        <f t="shared" si="27"/>
        <v>414524</v>
      </c>
      <c r="AY34" s="607">
        <f t="shared" si="40"/>
        <v>414524</v>
      </c>
      <c r="AZ34" s="379">
        <f t="shared" si="40"/>
        <v>414524</v>
      </c>
      <c r="BA34" s="379">
        <f t="shared" si="40"/>
        <v>0</v>
      </c>
      <c r="BB34" s="379">
        <f>AX34</f>
        <v>414524</v>
      </c>
      <c r="BC34" s="379">
        <f t="shared" ref="BC34:BC35" si="50">AZ34</f>
        <v>414524</v>
      </c>
      <c r="BD34" s="379"/>
      <c r="BE34" s="379">
        <f t="shared" ref="BE34:BF35" si="51">BB34</f>
        <v>414524</v>
      </c>
      <c r="BF34" s="379">
        <f t="shared" si="51"/>
        <v>414524</v>
      </c>
      <c r="BG34" s="379"/>
      <c r="BH34" s="379">
        <f t="shared" ref="BH34:BI35" si="52">AY34-BB34</f>
        <v>0</v>
      </c>
      <c r="BI34" s="379">
        <f t="shared" si="52"/>
        <v>0</v>
      </c>
      <c r="BJ34" s="379"/>
      <c r="BK34" s="379"/>
      <c r="BL34" s="379"/>
      <c r="BM34" s="379"/>
      <c r="BN34" s="379"/>
      <c r="BO34" s="379">
        <f t="shared" ref="BO34:BO35" si="53">BP34</f>
        <v>414524</v>
      </c>
      <c r="BP34" s="379">
        <f t="shared" si="41"/>
        <v>414524</v>
      </c>
      <c r="BQ34" s="379">
        <f t="shared" si="41"/>
        <v>414524</v>
      </c>
      <c r="BR34" s="642"/>
      <c r="BS34" s="642"/>
    </row>
    <row r="35" spans="1:72" s="645" customFormat="1" ht="24.75">
      <c r="A35" s="762">
        <v>3</v>
      </c>
      <c r="B35" s="376" t="s">
        <v>109</v>
      </c>
      <c r="C35" s="763"/>
      <c r="D35" s="766"/>
      <c r="E35" s="767" t="s">
        <v>179</v>
      </c>
      <c r="F35" s="378">
        <v>125631</v>
      </c>
      <c r="G35" s="378"/>
      <c r="H35" s="378"/>
      <c r="I35" s="378"/>
      <c r="J35" s="378"/>
      <c r="K35" s="378"/>
      <c r="L35" s="378"/>
      <c r="M35" s="736">
        <f t="shared" si="42"/>
        <v>6750</v>
      </c>
      <c r="N35" s="378">
        <f>O35</f>
        <v>6750</v>
      </c>
      <c r="O35" s="378">
        <f>13500*50%</f>
        <v>6750</v>
      </c>
      <c r="P35" s="379"/>
      <c r="Q35" s="799">
        <f t="shared" si="43"/>
        <v>0</v>
      </c>
      <c r="R35" s="735"/>
      <c r="S35" s="799"/>
      <c r="T35" s="797">
        <f t="shared" si="38"/>
        <v>0</v>
      </c>
      <c r="U35" s="735"/>
      <c r="V35" s="379"/>
      <c r="W35" s="799">
        <f t="shared" si="44"/>
        <v>0</v>
      </c>
      <c r="X35" s="799">
        <f t="shared" si="44"/>
        <v>0</v>
      </c>
      <c r="Y35" s="799">
        <f t="shared" si="44"/>
        <v>0</v>
      </c>
      <c r="Z35" s="797">
        <f t="shared" si="45"/>
        <v>0</v>
      </c>
      <c r="AA35" s="735"/>
      <c r="AB35" s="799"/>
      <c r="AC35" s="379"/>
      <c r="AD35" s="735"/>
      <c r="AE35" s="799"/>
      <c r="AF35" s="379"/>
      <c r="AG35" s="735"/>
      <c r="AH35" s="379"/>
      <c r="AI35" s="799">
        <f t="shared" si="46"/>
        <v>0</v>
      </c>
      <c r="AJ35" s="799"/>
      <c r="AK35" s="799"/>
      <c r="AL35" s="736">
        <f t="shared" si="47"/>
        <v>0</v>
      </c>
      <c r="AM35" s="735"/>
      <c r="AN35" s="379"/>
      <c r="AO35" s="736">
        <f>AP35+AQ35</f>
        <v>6750</v>
      </c>
      <c r="AP35" s="736">
        <v>6750</v>
      </c>
      <c r="AQ35" s="797"/>
      <c r="AR35" s="736">
        <f>AO35</f>
        <v>6750</v>
      </c>
      <c r="AS35" s="735">
        <f>AP35</f>
        <v>6750</v>
      </c>
      <c r="AT35" s="379"/>
      <c r="AU35" s="799">
        <f t="shared" si="49"/>
        <v>6750</v>
      </c>
      <c r="AV35" s="799">
        <f t="shared" si="49"/>
        <v>6750</v>
      </c>
      <c r="AW35" s="799">
        <f t="shared" si="49"/>
        <v>0</v>
      </c>
      <c r="AX35" s="799">
        <f t="shared" si="27"/>
        <v>0</v>
      </c>
      <c r="AY35" s="607">
        <f t="shared" si="40"/>
        <v>0</v>
      </c>
      <c r="AZ35" s="379">
        <f t="shared" si="40"/>
        <v>0</v>
      </c>
      <c r="BA35" s="379">
        <f t="shared" si="40"/>
        <v>0</v>
      </c>
      <c r="BB35" s="379">
        <f>AX35</f>
        <v>0</v>
      </c>
      <c r="BC35" s="379">
        <f t="shared" si="50"/>
        <v>0</v>
      </c>
      <c r="BD35" s="379"/>
      <c r="BE35" s="379">
        <f t="shared" si="51"/>
        <v>0</v>
      </c>
      <c r="BF35" s="379">
        <f t="shared" si="51"/>
        <v>0</v>
      </c>
      <c r="BG35" s="379"/>
      <c r="BH35" s="379">
        <f t="shared" si="52"/>
        <v>0</v>
      </c>
      <c r="BI35" s="379">
        <f t="shared" si="52"/>
        <v>0</v>
      </c>
      <c r="BJ35" s="379"/>
      <c r="BK35" s="379"/>
      <c r="BL35" s="379"/>
      <c r="BM35" s="379"/>
      <c r="BN35" s="379"/>
      <c r="BO35" s="379">
        <f t="shared" si="53"/>
        <v>0</v>
      </c>
      <c r="BP35" s="379">
        <f t="shared" si="41"/>
        <v>0</v>
      </c>
      <c r="BQ35" s="379">
        <f t="shared" si="41"/>
        <v>0</v>
      </c>
      <c r="BR35" s="642"/>
      <c r="BS35" s="642"/>
    </row>
    <row r="36" spans="1:72" s="22" customFormat="1" ht="24.75">
      <c r="A36" s="768" t="s">
        <v>446</v>
      </c>
      <c r="B36" s="377" t="s">
        <v>110</v>
      </c>
      <c r="C36" s="769"/>
      <c r="D36" s="768"/>
      <c r="E36" s="769"/>
      <c r="F36" s="388">
        <f>F37+F42</f>
        <v>1083486</v>
      </c>
      <c r="G36" s="388">
        <f t="shared" ref="G36:BR36" si="54">G37+G42</f>
        <v>837292</v>
      </c>
      <c r="H36" s="388"/>
      <c r="I36" s="388"/>
      <c r="J36" s="388"/>
      <c r="K36" s="388">
        <f t="shared" si="54"/>
        <v>186816</v>
      </c>
      <c r="L36" s="388">
        <f t="shared" si="54"/>
        <v>151531</v>
      </c>
      <c r="M36" s="388">
        <f t="shared" si="54"/>
        <v>267626</v>
      </c>
      <c r="N36" s="388">
        <f t="shared" si="54"/>
        <v>267626</v>
      </c>
      <c r="O36" s="388">
        <f t="shared" si="54"/>
        <v>24126</v>
      </c>
      <c r="P36" s="388">
        <f t="shared" si="54"/>
        <v>0</v>
      </c>
      <c r="Q36" s="388">
        <f t="shared" si="54"/>
        <v>106200</v>
      </c>
      <c r="R36" s="388">
        <f t="shared" si="54"/>
        <v>0</v>
      </c>
      <c r="S36" s="388">
        <f t="shared" si="54"/>
        <v>0</v>
      </c>
      <c r="T36" s="388">
        <f t="shared" si="54"/>
        <v>100371</v>
      </c>
      <c r="U36" s="388">
        <f t="shared" si="54"/>
        <v>0</v>
      </c>
      <c r="V36" s="388">
        <f t="shared" si="54"/>
        <v>0</v>
      </c>
      <c r="W36" s="388">
        <f t="shared" si="54"/>
        <v>5829</v>
      </c>
      <c r="X36" s="388">
        <f t="shared" si="54"/>
        <v>0</v>
      </c>
      <c r="Y36" s="388">
        <f t="shared" si="54"/>
        <v>0</v>
      </c>
      <c r="Z36" s="388">
        <f t="shared" si="54"/>
        <v>5168</v>
      </c>
      <c r="AA36" s="388">
        <f t="shared" si="54"/>
        <v>0</v>
      </c>
      <c r="AB36" s="388">
        <f t="shared" si="54"/>
        <v>0</v>
      </c>
      <c r="AC36" s="388">
        <f t="shared" si="54"/>
        <v>11920</v>
      </c>
      <c r="AD36" s="388">
        <f t="shared" si="54"/>
        <v>0</v>
      </c>
      <c r="AE36" s="388">
        <f t="shared" si="54"/>
        <v>0</v>
      </c>
      <c r="AF36" s="388">
        <f t="shared" si="54"/>
        <v>11920</v>
      </c>
      <c r="AG36" s="388">
        <f t="shared" si="54"/>
        <v>0</v>
      </c>
      <c r="AH36" s="388">
        <f t="shared" si="54"/>
        <v>0</v>
      </c>
      <c r="AI36" s="388">
        <f t="shared" si="54"/>
        <v>0</v>
      </c>
      <c r="AJ36" s="388">
        <f t="shared" si="54"/>
        <v>0</v>
      </c>
      <c r="AK36" s="388">
        <f t="shared" si="54"/>
        <v>0</v>
      </c>
      <c r="AL36" s="388">
        <f t="shared" si="54"/>
        <v>0</v>
      </c>
      <c r="AM36" s="388">
        <f t="shared" si="54"/>
        <v>0</v>
      </c>
      <c r="AN36" s="388">
        <f t="shared" si="54"/>
        <v>0</v>
      </c>
      <c r="AO36" s="388">
        <f t="shared" si="54"/>
        <v>71913</v>
      </c>
      <c r="AP36" s="388">
        <f t="shared" si="54"/>
        <v>24126</v>
      </c>
      <c r="AQ36" s="760">
        <f t="shared" si="54"/>
        <v>0</v>
      </c>
      <c r="AR36" s="388">
        <f t="shared" si="54"/>
        <v>71913</v>
      </c>
      <c r="AS36" s="388">
        <f t="shared" si="54"/>
        <v>24126</v>
      </c>
      <c r="AT36" s="388">
        <f t="shared" si="54"/>
        <v>0</v>
      </c>
      <c r="AU36" s="760">
        <f t="shared" si="54"/>
        <v>190033</v>
      </c>
      <c r="AV36" s="760">
        <f t="shared" si="54"/>
        <v>24126</v>
      </c>
      <c r="AW36" s="760">
        <f t="shared" si="54"/>
        <v>0</v>
      </c>
      <c r="AX36" s="798">
        <f t="shared" si="27"/>
        <v>77593</v>
      </c>
      <c r="AY36" s="388">
        <f t="shared" si="54"/>
        <v>77593</v>
      </c>
      <c r="AZ36" s="388">
        <f t="shared" si="54"/>
        <v>0</v>
      </c>
      <c r="BA36" s="388">
        <f t="shared" si="54"/>
        <v>0</v>
      </c>
      <c r="BB36" s="388">
        <f t="shared" si="54"/>
        <v>77593</v>
      </c>
      <c r="BC36" s="388">
        <f t="shared" si="54"/>
        <v>0</v>
      </c>
      <c r="BD36" s="388">
        <f t="shared" si="54"/>
        <v>0</v>
      </c>
      <c r="BE36" s="388">
        <f t="shared" si="54"/>
        <v>77593</v>
      </c>
      <c r="BF36" s="388">
        <f t="shared" si="54"/>
        <v>0</v>
      </c>
      <c r="BG36" s="388">
        <f t="shared" si="54"/>
        <v>0</v>
      </c>
      <c r="BH36" s="388">
        <f t="shared" si="54"/>
        <v>0</v>
      </c>
      <c r="BI36" s="388">
        <f t="shared" si="54"/>
        <v>0</v>
      </c>
      <c r="BJ36" s="388">
        <f t="shared" si="54"/>
        <v>0</v>
      </c>
      <c r="BK36" s="388">
        <f t="shared" si="54"/>
        <v>0</v>
      </c>
      <c r="BL36" s="388">
        <f t="shared" si="54"/>
        <v>0</v>
      </c>
      <c r="BM36" s="388">
        <f t="shared" si="54"/>
        <v>0</v>
      </c>
      <c r="BN36" s="388"/>
      <c r="BO36" s="388">
        <f t="shared" si="54"/>
        <v>77593</v>
      </c>
      <c r="BP36" s="388">
        <f t="shared" si="54"/>
        <v>77593</v>
      </c>
      <c r="BQ36" s="388">
        <f t="shared" si="54"/>
        <v>0</v>
      </c>
      <c r="BR36" s="388">
        <f t="shared" si="54"/>
        <v>0</v>
      </c>
      <c r="BS36" s="133"/>
    </row>
    <row r="37" spans="1:72" s="22" customFormat="1" ht="11.25" customHeight="1">
      <c r="A37" s="768" t="s">
        <v>29</v>
      </c>
      <c r="B37" s="770" t="s">
        <v>31</v>
      </c>
      <c r="C37" s="771"/>
      <c r="D37" s="771"/>
      <c r="E37" s="772"/>
      <c r="F37" s="382">
        <f>SUM(F38:F41)</f>
        <v>324919</v>
      </c>
      <c r="G37" s="382">
        <f t="shared" ref="G37:BR37" si="55">SUM(G38:G41)</f>
        <v>237000</v>
      </c>
      <c r="H37" s="382"/>
      <c r="I37" s="382"/>
      <c r="J37" s="382"/>
      <c r="K37" s="382">
        <f t="shared" si="55"/>
        <v>0</v>
      </c>
      <c r="L37" s="382">
        <f t="shared" si="55"/>
        <v>0</v>
      </c>
      <c r="M37" s="382">
        <f t="shared" si="55"/>
        <v>3200</v>
      </c>
      <c r="N37" s="382">
        <f t="shared" si="55"/>
        <v>3200</v>
      </c>
      <c r="O37" s="382">
        <f t="shared" si="55"/>
        <v>0</v>
      </c>
      <c r="P37" s="382">
        <f t="shared" si="55"/>
        <v>0</v>
      </c>
      <c r="Q37" s="382">
        <f t="shared" si="55"/>
        <v>3200</v>
      </c>
      <c r="R37" s="382">
        <f t="shared" si="55"/>
        <v>0</v>
      </c>
      <c r="S37" s="382">
        <f t="shared" si="55"/>
        <v>0</v>
      </c>
      <c r="T37" s="382">
        <f t="shared" si="55"/>
        <v>2798</v>
      </c>
      <c r="U37" s="382">
        <f t="shared" si="55"/>
        <v>0</v>
      </c>
      <c r="V37" s="382">
        <f t="shared" si="55"/>
        <v>0</v>
      </c>
      <c r="W37" s="382">
        <f t="shared" si="55"/>
        <v>402</v>
      </c>
      <c r="X37" s="382">
        <f t="shared" si="55"/>
        <v>0</v>
      </c>
      <c r="Y37" s="382">
        <f t="shared" si="55"/>
        <v>0</v>
      </c>
      <c r="Z37" s="382">
        <f t="shared" si="55"/>
        <v>0</v>
      </c>
      <c r="AA37" s="382">
        <f t="shared" si="55"/>
        <v>0</v>
      </c>
      <c r="AB37" s="382">
        <f t="shared" si="55"/>
        <v>0</v>
      </c>
      <c r="AC37" s="382">
        <f t="shared" si="55"/>
        <v>0</v>
      </c>
      <c r="AD37" s="382">
        <f t="shared" si="55"/>
        <v>0</v>
      </c>
      <c r="AE37" s="382">
        <f t="shared" si="55"/>
        <v>0</v>
      </c>
      <c r="AF37" s="382">
        <f t="shared" si="55"/>
        <v>0</v>
      </c>
      <c r="AG37" s="382">
        <f t="shared" si="55"/>
        <v>0</v>
      </c>
      <c r="AH37" s="382">
        <f t="shared" si="55"/>
        <v>0</v>
      </c>
      <c r="AI37" s="382">
        <f t="shared" si="55"/>
        <v>0</v>
      </c>
      <c r="AJ37" s="382">
        <f t="shared" si="55"/>
        <v>0</v>
      </c>
      <c r="AK37" s="382">
        <f t="shared" si="55"/>
        <v>0</v>
      </c>
      <c r="AL37" s="382">
        <f t="shared" si="55"/>
        <v>0</v>
      </c>
      <c r="AM37" s="382">
        <f t="shared" si="55"/>
        <v>0</v>
      </c>
      <c r="AN37" s="382">
        <f t="shared" si="55"/>
        <v>0</v>
      </c>
      <c r="AO37" s="382">
        <f t="shared" si="55"/>
        <v>0</v>
      </c>
      <c r="AP37" s="382">
        <f t="shared" si="55"/>
        <v>0</v>
      </c>
      <c r="AQ37" s="934">
        <f t="shared" si="55"/>
        <v>0</v>
      </c>
      <c r="AR37" s="382">
        <f t="shared" si="55"/>
        <v>0</v>
      </c>
      <c r="AS37" s="382">
        <f t="shared" si="55"/>
        <v>0</v>
      </c>
      <c r="AT37" s="382">
        <f t="shared" si="55"/>
        <v>0</v>
      </c>
      <c r="AU37" s="934">
        <f t="shared" si="55"/>
        <v>3200</v>
      </c>
      <c r="AV37" s="934">
        <f t="shared" si="55"/>
        <v>0</v>
      </c>
      <c r="AW37" s="934">
        <f t="shared" si="55"/>
        <v>0</v>
      </c>
      <c r="AX37" s="934">
        <f t="shared" si="55"/>
        <v>0</v>
      </c>
      <c r="AY37" s="382">
        <f t="shared" si="55"/>
        <v>0</v>
      </c>
      <c r="AZ37" s="382">
        <f t="shared" si="55"/>
        <v>0</v>
      </c>
      <c r="BA37" s="382">
        <f t="shared" si="55"/>
        <v>0</v>
      </c>
      <c r="BB37" s="382">
        <f t="shared" si="55"/>
        <v>0</v>
      </c>
      <c r="BC37" s="382">
        <f t="shared" si="55"/>
        <v>0</v>
      </c>
      <c r="BD37" s="382">
        <f t="shared" si="55"/>
        <v>0</v>
      </c>
      <c r="BE37" s="382">
        <f t="shared" si="55"/>
        <v>0</v>
      </c>
      <c r="BF37" s="382">
        <f t="shared" si="55"/>
        <v>0</v>
      </c>
      <c r="BG37" s="382">
        <f t="shared" si="55"/>
        <v>0</v>
      </c>
      <c r="BH37" s="382">
        <f t="shared" si="55"/>
        <v>0</v>
      </c>
      <c r="BI37" s="382">
        <f t="shared" si="55"/>
        <v>0</v>
      </c>
      <c r="BJ37" s="382">
        <f t="shared" si="55"/>
        <v>0</v>
      </c>
      <c r="BK37" s="382">
        <f t="shared" si="55"/>
        <v>0</v>
      </c>
      <c r="BL37" s="382">
        <f t="shared" si="55"/>
        <v>0</v>
      </c>
      <c r="BM37" s="382">
        <f t="shared" si="55"/>
        <v>0</v>
      </c>
      <c r="BN37" s="382"/>
      <c r="BO37" s="382">
        <f t="shared" si="55"/>
        <v>0</v>
      </c>
      <c r="BP37" s="382">
        <f t="shared" si="55"/>
        <v>0</v>
      </c>
      <c r="BQ37" s="382">
        <f t="shared" si="55"/>
        <v>0</v>
      </c>
      <c r="BR37" s="382">
        <f t="shared" si="55"/>
        <v>0</v>
      </c>
      <c r="BS37" s="133"/>
    </row>
    <row r="38" spans="1:72" s="645" customFormat="1" ht="24.75">
      <c r="A38" s="762">
        <v>1</v>
      </c>
      <c r="B38" s="774" t="s">
        <v>121</v>
      </c>
      <c r="C38" s="763" t="s">
        <v>158</v>
      </c>
      <c r="D38" s="766" t="s">
        <v>170</v>
      </c>
      <c r="E38" s="763"/>
      <c r="F38" s="383">
        <v>80712</v>
      </c>
      <c r="G38" s="383">
        <v>70000</v>
      </c>
      <c r="H38" s="383"/>
      <c r="I38" s="383"/>
      <c r="J38" s="383"/>
      <c r="K38" s="378"/>
      <c r="L38" s="378"/>
      <c r="M38" s="736">
        <f>N38</f>
        <v>800</v>
      </c>
      <c r="N38" s="378">
        <v>800</v>
      </c>
      <c r="O38" s="378"/>
      <c r="P38" s="379"/>
      <c r="Q38" s="797">
        <v>800</v>
      </c>
      <c r="R38" s="735"/>
      <c r="S38" s="797"/>
      <c r="T38" s="736">
        <v>510</v>
      </c>
      <c r="U38" s="607"/>
      <c r="V38" s="736"/>
      <c r="W38" s="799">
        <f t="shared" ref="W38:W41" si="56">Q38-T38</f>
        <v>290</v>
      </c>
      <c r="X38" s="799"/>
      <c r="Y38" s="799"/>
      <c r="Z38" s="797"/>
      <c r="AA38" s="735"/>
      <c r="AB38" s="799"/>
      <c r="AC38" s="797"/>
      <c r="AD38" s="607"/>
      <c r="AE38" s="797"/>
      <c r="AF38" s="736">
        <f t="shared" ref="AF38:AF41" si="57">AG38+AH38</f>
        <v>0</v>
      </c>
      <c r="AG38" s="735"/>
      <c r="AH38" s="379"/>
      <c r="AI38" s="799">
        <f t="shared" ref="AI38:AI41" si="58">AC38-AF38</f>
        <v>0</v>
      </c>
      <c r="AJ38" s="799"/>
      <c r="AK38" s="799"/>
      <c r="AL38" s="379"/>
      <c r="AM38" s="735"/>
      <c r="AN38" s="379"/>
      <c r="AO38" s="736">
        <f t="shared" ref="AO38:AO41" si="59">AP38+AQ38</f>
        <v>0</v>
      </c>
      <c r="AP38" s="735"/>
      <c r="AQ38" s="799"/>
      <c r="AR38" s="736">
        <f t="shared" ref="AR38:AT41" si="60">AO38</f>
        <v>0</v>
      </c>
      <c r="AS38" s="735">
        <f t="shared" si="60"/>
        <v>0</v>
      </c>
      <c r="AT38" s="379">
        <f t="shared" si="60"/>
        <v>0</v>
      </c>
      <c r="AU38" s="799">
        <f t="shared" ref="AU38:AW41" si="61">Q38+AC38+AO38</f>
        <v>800</v>
      </c>
      <c r="AV38" s="799">
        <f t="shared" si="61"/>
        <v>0</v>
      </c>
      <c r="AW38" s="799">
        <f t="shared" si="61"/>
        <v>0</v>
      </c>
      <c r="AX38" s="799">
        <f t="shared" ref="AX38:AX41" si="62">AY38</f>
        <v>0</v>
      </c>
      <c r="AY38" s="607">
        <f t="shared" ref="AY38:BA41" si="63">N38-AU38</f>
        <v>0</v>
      </c>
      <c r="AZ38" s="379">
        <f t="shared" si="63"/>
        <v>0</v>
      </c>
      <c r="BA38" s="379">
        <f t="shared" si="63"/>
        <v>0</v>
      </c>
      <c r="BB38" s="379">
        <f>AX38</f>
        <v>0</v>
      </c>
      <c r="BC38" s="379">
        <f t="shared" ref="BC38:BC41" si="64">AZ38</f>
        <v>0</v>
      </c>
      <c r="BD38" s="379"/>
      <c r="BE38" s="379">
        <f t="shared" ref="BE38:BF41" si="65">BB38</f>
        <v>0</v>
      </c>
      <c r="BF38" s="379">
        <f t="shared" si="65"/>
        <v>0</v>
      </c>
      <c r="BG38" s="379"/>
      <c r="BH38" s="379">
        <f t="shared" ref="BH38:BI41" si="66">AY38-BB38</f>
        <v>0</v>
      </c>
      <c r="BI38" s="379">
        <f t="shared" si="66"/>
        <v>0</v>
      </c>
      <c r="BJ38" s="379"/>
      <c r="BK38" s="379"/>
      <c r="BL38" s="379"/>
      <c r="BM38" s="379"/>
      <c r="BN38" s="379"/>
      <c r="BO38" s="379">
        <f t="shared" ref="BO38:BO52" si="67">BP38</f>
        <v>0</v>
      </c>
      <c r="BP38" s="379">
        <f t="shared" ref="BP38:BQ41" si="68">AY38</f>
        <v>0</v>
      </c>
      <c r="BQ38" s="379">
        <f t="shared" si="68"/>
        <v>0</v>
      </c>
      <c r="BR38" s="642"/>
      <c r="BS38" s="642"/>
      <c r="BT38" s="645" t="s">
        <v>347</v>
      </c>
    </row>
    <row r="39" spans="1:72" s="645" customFormat="1" ht="24.75">
      <c r="A39" s="762">
        <v>2</v>
      </c>
      <c r="B39" s="774" t="s">
        <v>122</v>
      </c>
      <c r="C39" s="767" t="s">
        <v>159</v>
      </c>
      <c r="D39" s="766" t="s">
        <v>170</v>
      </c>
      <c r="E39" s="767"/>
      <c r="F39" s="383">
        <v>82207</v>
      </c>
      <c r="G39" s="383">
        <v>50000</v>
      </c>
      <c r="H39" s="383"/>
      <c r="I39" s="383"/>
      <c r="J39" s="383"/>
      <c r="K39" s="378"/>
      <c r="L39" s="378"/>
      <c r="M39" s="736">
        <f>N39</f>
        <v>800</v>
      </c>
      <c r="N39" s="378">
        <v>800</v>
      </c>
      <c r="O39" s="378"/>
      <c r="P39" s="379"/>
      <c r="Q39" s="797">
        <v>800</v>
      </c>
      <c r="R39" s="735"/>
      <c r="S39" s="797"/>
      <c r="T39" s="736">
        <v>800</v>
      </c>
      <c r="U39" s="607"/>
      <c r="V39" s="736"/>
      <c r="W39" s="799">
        <f t="shared" si="56"/>
        <v>0</v>
      </c>
      <c r="X39" s="799"/>
      <c r="Y39" s="799"/>
      <c r="Z39" s="797"/>
      <c r="AA39" s="735"/>
      <c r="AB39" s="799"/>
      <c r="AC39" s="797"/>
      <c r="AD39" s="607"/>
      <c r="AE39" s="797"/>
      <c r="AF39" s="736">
        <f t="shared" si="57"/>
        <v>0</v>
      </c>
      <c r="AG39" s="735"/>
      <c r="AH39" s="379"/>
      <c r="AI39" s="799">
        <f t="shared" si="58"/>
        <v>0</v>
      </c>
      <c r="AJ39" s="799"/>
      <c r="AK39" s="799"/>
      <c r="AL39" s="379"/>
      <c r="AM39" s="735"/>
      <c r="AN39" s="379"/>
      <c r="AO39" s="736">
        <f t="shared" si="59"/>
        <v>0</v>
      </c>
      <c r="AP39" s="735"/>
      <c r="AQ39" s="799"/>
      <c r="AR39" s="736">
        <f t="shared" si="60"/>
        <v>0</v>
      </c>
      <c r="AS39" s="735">
        <f t="shared" si="60"/>
        <v>0</v>
      </c>
      <c r="AT39" s="379">
        <f t="shared" si="60"/>
        <v>0</v>
      </c>
      <c r="AU39" s="799">
        <f t="shared" si="61"/>
        <v>800</v>
      </c>
      <c r="AV39" s="799">
        <f t="shared" si="61"/>
        <v>0</v>
      </c>
      <c r="AW39" s="799">
        <f t="shared" si="61"/>
        <v>0</v>
      </c>
      <c r="AX39" s="799">
        <f t="shared" si="62"/>
        <v>0</v>
      </c>
      <c r="AY39" s="607">
        <f t="shared" si="63"/>
        <v>0</v>
      </c>
      <c r="AZ39" s="379">
        <f t="shared" si="63"/>
        <v>0</v>
      </c>
      <c r="BA39" s="379">
        <f t="shared" si="63"/>
        <v>0</v>
      </c>
      <c r="BB39" s="379">
        <f>AX39</f>
        <v>0</v>
      </c>
      <c r="BC39" s="379">
        <f t="shared" si="64"/>
        <v>0</v>
      </c>
      <c r="BD39" s="379"/>
      <c r="BE39" s="379">
        <f t="shared" si="65"/>
        <v>0</v>
      </c>
      <c r="BF39" s="379">
        <f t="shared" si="65"/>
        <v>0</v>
      </c>
      <c r="BG39" s="379"/>
      <c r="BH39" s="379">
        <f t="shared" si="66"/>
        <v>0</v>
      </c>
      <c r="BI39" s="379">
        <f t="shared" si="66"/>
        <v>0</v>
      </c>
      <c r="BJ39" s="379"/>
      <c r="BK39" s="379"/>
      <c r="BL39" s="379"/>
      <c r="BM39" s="379"/>
      <c r="BN39" s="379"/>
      <c r="BO39" s="379">
        <f t="shared" si="67"/>
        <v>0</v>
      </c>
      <c r="BP39" s="379">
        <f t="shared" si="68"/>
        <v>0</v>
      </c>
      <c r="BQ39" s="379">
        <f t="shared" si="68"/>
        <v>0</v>
      </c>
      <c r="BR39" s="642"/>
      <c r="BS39" s="642"/>
      <c r="BT39" s="645" t="s">
        <v>348</v>
      </c>
    </row>
    <row r="40" spans="1:72" s="645" customFormat="1" ht="24.75">
      <c r="A40" s="762">
        <v>3</v>
      </c>
      <c r="B40" s="774" t="s">
        <v>123</v>
      </c>
      <c r="C40" s="767" t="s">
        <v>160</v>
      </c>
      <c r="D40" s="766" t="s">
        <v>170</v>
      </c>
      <c r="E40" s="767"/>
      <c r="F40" s="383">
        <v>81000</v>
      </c>
      <c r="G40" s="383">
        <v>52000</v>
      </c>
      <c r="H40" s="383"/>
      <c r="I40" s="383"/>
      <c r="J40" s="383"/>
      <c r="K40" s="378"/>
      <c r="L40" s="378"/>
      <c r="M40" s="736">
        <f>N40</f>
        <v>800</v>
      </c>
      <c r="N40" s="378">
        <v>800</v>
      </c>
      <c r="O40" s="378"/>
      <c r="P40" s="379"/>
      <c r="Q40" s="797">
        <v>800</v>
      </c>
      <c r="R40" s="735"/>
      <c r="S40" s="797"/>
      <c r="T40" s="736">
        <v>800</v>
      </c>
      <c r="U40" s="607"/>
      <c r="V40" s="736"/>
      <c r="W40" s="799">
        <f t="shared" si="56"/>
        <v>0</v>
      </c>
      <c r="X40" s="799"/>
      <c r="Y40" s="799"/>
      <c r="Z40" s="797"/>
      <c r="AA40" s="735"/>
      <c r="AB40" s="799"/>
      <c r="AC40" s="797"/>
      <c r="AD40" s="607"/>
      <c r="AE40" s="797"/>
      <c r="AF40" s="736">
        <f t="shared" si="57"/>
        <v>0</v>
      </c>
      <c r="AG40" s="735"/>
      <c r="AH40" s="379"/>
      <c r="AI40" s="799">
        <f t="shared" si="58"/>
        <v>0</v>
      </c>
      <c r="AJ40" s="799"/>
      <c r="AK40" s="799"/>
      <c r="AL40" s="379"/>
      <c r="AM40" s="735"/>
      <c r="AN40" s="379"/>
      <c r="AO40" s="736">
        <f t="shared" si="59"/>
        <v>0</v>
      </c>
      <c r="AP40" s="735"/>
      <c r="AQ40" s="799"/>
      <c r="AR40" s="736">
        <f t="shared" si="60"/>
        <v>0</v>
      </c>
      <c r="AS40" s="735">
        <f t="shared" si="60"/>
        <v>0</v>
      </c>
      <c r="AT40" s="379">
        <f t="shared" si="60"/>
        <v>0</v>
      </c>
      <c r="AU40" s="799">
        <f t="shared" si="61"/>
        <v>800</v>
      </c>
      <c r="AV40" s="799">
        <f t="shared" si="61"/>
        <v>0</v>
      </c>
      <c r="AW40" s="799">
        <f t="shared" si="61"/>
        <v>0</v>
      </c>
      <c r="AX40" s="799">
        <f t="shared" si="62"/>
        <v>0</v>
      </c>
      <c r="AY40" s="607">
        <f t="shared" si="63"/>
        <v>0</v>
      </c>
      <c r="AZ40" s="379">
        <f t="shared" si="63"/>
        <v>0</v>
      </c>
      <c r="BA40" s="379">
        <f t="shared" si="63"/>
        <v>0</v>
      </c>
      <c r="BB40" s="379">
        <f>AX40</f>
        <v>0</v>
      </c>
      <c r="BC40" s="379">
        <f t="shared" si="64"/>
        <v>0</v>
      </c>
      <c r="BD40" s="379"/>
      <c r="BE40" s="379">
        <f t="shared" si="65"/>
        <v>0</v>
      </c>
      <c r="BF40" s="379">
        <f t="shared" si="65"/>
        <v>0</v>
      </c>
      <c r="BG40" s="379"/>
      <c r="BH40" s="379">
        <f t="shared" si="66"/>
        <v>0</v>
      </c>
      <c r="BI40" s="379">
        <f t="shared" si="66"/>
        <v>0</v>
      </c>
      <c r="BJ40" s="379"/>
      <c r="BK40" s="379"/>
      <c r="BL40" s="379"/>
      <c r="BM40" s="379"/>
      <c r="BN40" s="379"/>
      <c r="BO40" s="379">
        <f t="shared" si="67"/>
        <v>0</v>
      </c>
      <c r="BP40" s="379">
        <f t="shared" si="68"/>
        <v>0</v>
      </c>
      <c r="BQ40" s="379">
        <f t="shared" si="68"/>
        <v>0</v>
      </c>
      <c r="BR40" s="642"/>
      <c r="BS40" s="642"/>
      <c r="BT40" s="645" t="s">
        <v>349</v>
      </c>
    </row>
    <row r="41" spans="1:72" s="645" customFormat="1" ht="41.25">
      <c r="A41" s="762">
        <v>4</v>
      </c>
      <c r="B41" s="774" t="s">
        <v>124</v>
      </c>
      <c r="C41" s="767" t="s">
        <v>161</v>
      </c>
      <c r="D41" s="766" t="s">
        <v>170</v>
      </c>
      <c r="E41" s="767"/>
      <c r="F41" s="383">
        <v>81000</v>
      </c>
      <c r="G41" s="383">
        <v>65000</v>
      </c>
      <c r="H41" s="383"/>
      <c r="I41" s="383"/>
      <c r="J41" s="383"/>
      <c r="K41" s="378"/>
      <c r="L41" s="378"/>
      <c r="M41" s="736">
        <f>N41</f>
        <v>800</v>
      </c>
      <c r="N41" s="378">
        <v>800</v>
      </c>
      <c r="O41" s="378"/>
      <c r="P41" s="379"/>
      <c r="Q41" s="797">
        <v>800</v>
      </c>
      <c r="R41" s="735"/>
      <c r="S41" s="797"/>
      <c r="T41" s="736">
        <v>688</v>
      </c>
      <c r="U41" s="607"/>
      <c r="V41" s="736"/>
      <c r="W41" s="799">
        <f t="shared" si="56"/>
        <v>112</v>
      </c>
      <c r="X41" s="799"/>
      <c r="Y41" s="799"/>
      <c r="Z41" s="797"/>
      <c r="AA41" s="735"/>
      <c r="AB41" s="799"/>
      <c r="AC41" s="797"/>
      <c r="AD41" s="607"/>
      <c r="AE41" s="797"/>
      <c r="AF41" s="736">
        <f t="shared" si="57"/>
        <v>0</v>
      </c>
      <c r="AG41" s="735"/>
      <c r="AH41" s="379"/>
      <c r="AI41" s="799">
        <f t="shared" si="58"/>
        <v>0</v>
      </c>
      <c r="AJ41" s="799"/>
      <c r="AK41" s="799"/>
      <c r="AL41" s="379"/>
      <c r="AM41" s="735"/>
      <c r="AN41" s="379"/>
      <c r="AO41" s="736">
        <f t="shared" si="59"/>
        <v>0</v>
      </c>
      <c r="AP41" s="735"/>
      <c r="AQ41" s="799"/>
      <c r="AR41" s="736">
        <f t="shared" si="60"/>
        <v>0</v>
      </c>
      <c r="AS41" s="735">
        <f t="shared" si="60"/>
        <v>0</v>
      </c>
      <c r="AT41" s="379">
        <f t="shared" si="60"/>
        <v>0</v>
      </c>
      <c r="AU41" s="799">
        <f t="shared" si="61"/>
        <v>800</v>
      </c>
      <c r="AV41" s="799">
        <f t="shared" si="61"/>
        <v>0</v>
      </c>
      <c r="AW41" s="799">
        <f t="shared" si="61"/>
        <v>0</v>
      </c>
      <c r="AX41" s="799">
        <f t="shared" si="62"/>
        <v>0</v>
      </c>
      <c r="AY41" s="607">
        <f t="shared" si="63"/>
        <v>0</v>
      </c>
      <c r="AZ41" s="379">
        <f t="shared" si="63"/>
        <v>0</v>
      </c>
      <c r="BA41" s="379">
        <f t="shared" si="63"/>
        <v>0</v>
      </c>
      <c r="BB41" s="379">
        <f>AX41</f>
        <v>0</v>
      </c>
      <c r="BC41" s="379">
        <f t="shared" si="64"/>
        <v>0</v>
      </c>
      <c r="BD41" s="379"/>
      <c r="BE41" s="379">
        <f t="shared" si="65"/>
        <v>0</v>
      </c>
      <c r="BF41" s="379">
        <f t="shared" si="65"/>
        <v>0</v>
      </c>
      <c r="BG41" s="379"/>
      <c r="BH41" s="379">
        <f t="shared" si="66"/>
        <v>0</v>
      </c>
      <c r="BI41" s="379">
        <f t="shared" si="66"/>
        <v>0</v>
      </c>
      <c r="BJ41" s="379"/>
      <c r="BK41" s="379"/>
      <c r="BL41" s="379"/>
      <c r="BM41" s="379"/>
      <c r="BN41" s="379"/>
      <c r="BO41" s="379">
        <f t="shared" si="67"/>
        <v>0</v>
      </c>
      <c r="BP41" s="379">
        <f t="shared" si="68"/>
        <v>0</v>
      </c>
      <c r="BQ41" s="379">
        <f t="shared" si="68"/>
        <v>0</v>
      </c>
      <c r="BR41" s="642"/>
      <c r="BS41" s="642"/>
      <c r="BT41" s="645" t="s">
        <v>350</v>
      </c>
    </row>
    <row r="42" spans="1:72" s="22" customFormat="1" ht="13.5" customHeight="1">
      <c r="A42" s="768" t="s">
        <v>28</v>
      </c>
      <c r="B42" s="770" t="s">
        <v>30</v>
      </c>
      <c r="C42" s="813"/>
      <c r="D42" s="375"/>
      <c r="E42" s="813"/>
      <c r="F42" s="382">
        <f>F43+F53</f>
        <v>758567</v>
      </c>
      <c r="G42" s="382">
        <f t="shared" ref="G42:BR42" si="69">G43+G53</f>
        <v>600292</v>
      </c>
      <c r="H42" s="382"/>
      <c r="I42" s="382"/>
      <c r="J42" s="382"/>
      <c r="K42" s="382">
        <f t="shared" si="69"/>
        <v>186816</v>
      </c>
      <c r="L42" s="382">
        <f t="shared" si="69"/>
        <v>151531</v>
      </c>
      <c r="M42" s="382">
        <f t="shared" si="69"/>
        <v>264426</v>
      </c>
      <c r="N42" s="382">
        <f t="shared" si="69"/>
        <v>264426</v>
      </c>
      <c r="O42" s="382">
        <f t="shared" si="69"/>
        <v>24126</v>
      </c>
      <c r="P42" s="382">
        <f t="shared" si="69"/>
        <v>0</v>
      </c>
      <c r="Q42" s="382">
        <f t="shared" si="69"/>
        <v>103000</v>
      </c>
      <c r="R42" s="382">
        <f t="shared" si="69"/>
        <v>0</v>
      </c>
      <c r="S42" s="382">
        <f t="shared" si="69"/>
        <v>0</v>
      </c>
      <c r="T42" s="382">
        <f t="shared" si="69"/>
        <v>97573</v>
      </c>
      <c r="U42" s="382">
        <f t="shared" si="69"/>
        <v>0</v>
      </c>
      <c r="V42" s="382">
        <f t="shared" si="69"/>
        <v>0</v>
      </c>
      <c r="W42" s="382">
        <f t="shared" si="69"/>
        <v>5427</v>
      </c>
      <c r="X42" s="382">
        <f t="shared" si="69"/>
        <v>0</v>
      </c>
      <c r="Y42" s="382">
        <f t="shared" si="69"/>
        <v>0</v>
      </c>
      <c r="Z42" s="382">
        <f t="shared" si="69"/>
        <v>5168</v>
      </c>
      <c r="AA42" s="382">
        <f t="shared" si="69"/>
        <v>0</v>
      </c>
      <c r="AB42" s="382">
        <f t="shared" si="69"/>
        <v>0</v>
      </c>
      <c r="AC42" s="382">
        <f t="shared" si="69"/>
        <v>11920</v>
      </c>
      <c r="AD42" s="382">
        <f t="shared" si="69"/>
        <v>0</v>
      </c>
      <c r="AE42" s="382">
        <f t="shared" si="69"/>
        <v>0</v>
      </c>
      <c r="AF42" s="382">
        <f t="shared" si="69"/>
        <v>11920</v>
      </c>
      <c r="AG42" s="382">
        <f t="shared" si="69"/>
        <v>0</v>
      </c>
      <c r="AH42" s="382">
        <f t="shared" si="69"/>
        <v>0</v>
      </c>
      <c r="AI42" s="382">
        <f t="shared" si="69"/>
        <v>0</v>
      </c>
      <c r="AJ42" s="382">
        <f t="shared" si="69"/>
        <v>0</v>
      </c>
      <c r="AK42" s="382">
        <f t="shared" si="69"/>
        <v>0</v>
      </c>
      <c r="AL42" s="382">
        <f t="shared" si="69"/>
        <v>0</v>
      </c>
      <c r="AM42" s="382">
        <f t="shared" si="69"/>
        <v>0</v>
      </c>
      <c r="AN42" s="382">
        <f t="shared" si="69"/>
        <v>0</v>
      </c>
      <c r="AO42" s="382">
        <f t="shared" si="69"/>
        <v>71913</v>
      </c>
      <c r="AP42" s="382">
        <f t="shared" si="69"/>
        <v>24126</v>
      </c>
      <c r="AQ42" s="934">
        <f t="shared" si="69"/>
        <v>0</v>
      </c>
      <c r="AR42" s="382">
        <f t="shared" si="69"/>
        <v>71913</v>
      </c>
      <c r="AS42" s="382">
        <f t="shared" si="69"/>
        <v>24126</v>
      </c>
      <c r="AT42" s="382">
        <f t="shared" si="69"/>
        <v>0</v>
      </c>
      <c r="AU42" s="934">
        <f t="shared" si="69"/>
        <v>186833</v>
      </c>
      <c r="AV42" s="934">
        <f t="shared" si="69"/>
        <v>24126</v>
      </c>
      <c r="AW42" s="934">
        <f t="shared" si="69"/>
        <v>0</v>
      </c>
      <c r="AX42" s="798">
        <f>AY42</f>
        <v>77593</v>
      </c>
      <c r="AY42" s="382">
        <f t="shared" si="69"/>
        <v>77593</v>
      </c>
      <c r="AZ42" s="382">
        <f t="shared" si="69"/>
        <v>0</v>
      </c>
      <c r="BA42" s="382">
        <f t="shared" si="69"/>
        <v>0</v>
      </c>
      <c r="BB42" s="382">
        <f t="shared" si="69"/>
        <v>77593</v>
      </c>
      <c r="BC42" s="382">
        <f t="shared" si="69"/>
        <v>0</v>
      </c>
      <c r="BD42" s="382">
        <f t="shared" si="69"/>
        <v>0</v>
      </c>
      <c r="BE42" s="382">
        <f t="shared" si="69"/>
        <v>77593</v>
      </c>
      <c r="BF42" s="382">
        <f t="shared" si="69"/>
        <v>0</v>
      </c>
      <c r="BG42" s="382">
        <f t="shared" si="69"/>
        <v>0</v>
      </c>
      <c r="BH42" s="382">
        <f t="shared" si="69"/>
        <v>0</v>
      </c>
      <c r="BI42" s="382">
        <f t="shared" si="69"/>
        <v>0</v>
      </c>
      <c r="BJ42" s="382">
        <f t="shared" si="69"/>
        <v>0</v>
      </c>
      <c r="BK42" s="382">
        <f t="shared" si="69"/>
        <v>0</v>
      </c>
      <c r="BL42" s="382">
        <f t="shared" si="69"/>
        <v>0</v>
      </c>
      <c r="BM42" s="382">
        <f t="shared" si="69"/>
        <v>0</v>
      </c>
      <c r="BN42" s="382"/>
      <c r="BO42" s="382">
        <f t="shared" si="69"/>
        <v>77593</v>
      </c>
      <c r="BP42" s="382">
        <f t="shared" si="69"/>
        <v>77593</v>
      </c>
      <c r="BQ42" s="382">
        <f t="shared" si="69"/>
        <v>0</v>
      </c>
      <c r="BR42" s="382">
        <f t="shared" si="69"/>
        <v>0</v>
      </c>
      <c r="BS42" s="133"/>
    </row>
    <row r="43" spans="1:72" s="22" customFormat="1" ht="24.75">
      <c r="A43" s="768" t="s">
        <v>254</v>
      </c>
      <c r="B43" s="377" t="s">
        <v>256</v>
      </c>
      <c r="C43" s="769"/>
      <c r="D43" s="768"/>
      <c r="E43" s="769"/>
      <c r="F43" s="388">
        <f>F44+F47</f>
        <v>500839</v>
      </c>
      <c r="G43" s="388">
        <f t="shared" ref="G43:BM43" si="70">G44+G47</f>
        <v>385694</v>
      </c>
      <c r="H43" s="388"/>
      <c r="I43" s="388"/>
      <c r="J43" s="388"/>
      <c r="K43" s="388">
        <f t="shared" si="70"/>
        <v>186816</v>
      </c>
      <c r="L43" s="388">
        <f t="shared" si="70"/>
        <v>151531</v>
      </c>
      <c r="M43" s="388">
        <f t="shared" si="70"/>
        <v>135426</v>
      </c>
      <c r="N43" s="388">
        <f t="shared" si="70"/>
        <v>135426</v>
      </c>
      <c r="O43" s="388">
        <f t="shared" si="70"/>
        <v>24126</v>
      </c>
      <c r="P43" s="388">
        <f t="shared" si="70"/>
        <v>0</v>
      </c>
      <c r="Q43" s="388">
        <f t="shared" si="70"/>
        <v>73000</v>
      </c>
      <c r="R43" s="388">
        <f t="shared" si="70"/>
        <v>0</v>
      </c>
      <c r="S43" s="388">
        <f t="shared" si="70"/>
        <v>0</v>
      </c>
      <c r="T43" s="388">
        <f t="shared" si="70"/>
        <v>67630</v>
      </c>
      <c r="U43" s="388">
        <f t="shared" si="70"/>
        <v>0</v>
      </c>
      <c r="V43" s="388">
        <f t="shared" si="70"/>
        <v>0</v>
      </c>
      <c r="W43" s="388">
        <f t="shared" si="70"/>
        <v>5370</v>
      </c>
      <c r="X43" s="388">
        <f t="shared" si="70"/>
        <v>0</v>
      </c>
      <c r="Y43" s="388">
        <f t="shared" si="70"/>
        <v>0</v>
      </c>
      <c r="Z43" s="388">
        <f t="shared" si="70"/>
        <v>5111</v>
      </c>
      <c r="AA43" s="388">
        <f t="shared" si="70"/>
        <v>0</v>
      </c>
      <c r="AB43" s="388">
        <f t="shared" si="70"/>
        <v>0</v>
      </c>
      <c r="AC43" s="388">
        <f t="shared" si="70"/>
        <v>11920</v>
      </c>
      <c r="AD43" s="388">
        <f t="shared" si="70"/>
        <v>0</v>
      </c>
      <c r="AE43" s="388">
        <f t="shared" si="70"/>
        <v>0</v>
      </c>
      <c r="AF43" s="388">
        <f t="shared" si="70"/>
        <v>11920</v>
      </c>
      <c r="AG43" s="388">
        <f t="shared" si="70"/>
        <v>0</v>
      </c>
      <c r="AH43" s="388">
        <f t="shared" si="70"/>
        <v>0</v>
      </c>
      <c r="AI43" s="388">
        <f t="shared" si="70"/>
        <v>0</v>
      </c>
      <c r="AJ43" s="388">
        <f t="shared" si="70"/>
        <v>0</v>
      </c>
      <c r="AK43" s="388">
        <f t="shared" si="70"/>
        <v>0</v>
      </c>
      <c r="AL43" s="388">
        <f t="shared" si="70"/>
        <v>0</v>
      </c>
      <c r="AM43" s="388">
        <f t="shared" si="70"/>
        <v>0</v>
      </c>
      <c r="AN43" s="388">
        <f t="shared" si="70"/>
        <v>0</v>
      </c>
      <c r="AO43" s="388">
        <f t="shared" si="70"/>
        <v>50506</v>
      </c>
      <c r="AP43" s="388">
        <f t="shared" si="70"/>
        <v>24126</v>
      </c>
      <c r="AQ43" s="760">
        <f t="shared" si="70"/>
        <v>0</v>
      </c>
      <c r="AR43" s="388">
        <f t="shared" si="70"/>
        <v>50506</v>
      </c>
      <c r="AS43" s="388">
        <f t="shared" si="70"/>
        <v>24126</v>
      </c>
      <c r="AT43" s="388">
        <f t="shared" si="70"/>
        <v>0</v>
      </c>
      <c r="AU43" s="760">
        <f t="shared" si="70"/>
        <v>135426</v>
      </c>
      <c r="AV43" s="760">
        <f t="shared" si="70"/>
        <v>24126</v>
      </c>
      <c r="AW43" s="760">
        <f t="shared" si="70"/>
        <v>0</v>
      </c>
      <c r="AX43" s="798">
        <f>AY43</f>
        <v>0</v>
      </c>
      <c r="AY43" s="388">
        <f t="shared" si="70"/>
        <v>0</v>
      </c>
      <c r="AZ43" s="388">
        <f t="shared" si="70"/>
        <v>0</v>
      </c>
      <c r="BA43" s="388">
        <f t="shared" si="70"/>
        <v>0</v>
      </c>
      <c r="BB43" s="388">
        <f t="shared" si="70"/>
        <v>0</v>
      </c>
      <c r="BC43" s="388">
        <f t="shared" si="70"/>
        <v>0</v>
      </c>
      <c r="BD43" s="388">
        <f t="shared" si="70"/>
        <v>0</v>
      </c>
      <c r="BE43" s="388">
        <f t="shared" si="70"/>
        <v>0</v>
      </c>
      <c r="BF43" s="388">
        <f t="shared" si="70"/>
        <v>0</v>
      </c>
      <c r="BG43" s="388">
        <f t="shared" si="70"/>
        <v>0</v>
      </c>
      <c r="BH43" s="388">
        <f t="shared" si="70"/>
        <v>0</v>
      </c>
      <c r="BI43" s="388">
        <f t="shared" si="70"/>
        <v>0</v>
      </c>
      <c r="BJ43" s="388">
        <f t="shared" si="70"/>
        <v>0</v>
      </c>
      <c r="BK43" s="388">
        <f t="shared" si="70"/>
        <v>0</v>
      </c>
      <c r="BL43" s="388">
        <f t="shared" si="70"/>
        <v>0</v>
      </c>
      <c r="BM43" s="388">
        <f t="shared" si="70"/>
        <v>0</v>
      </c>
      <c r="BN43" s="388"/>
      <c r="BO43" s="380">
        <f t="shared" si="67"/>
        <v>0</v>
      </c>
      <c r="BP43" s="380">
        <f t="shared" ref="BP43" si="71">AY43</f>
        <v>0</v>
      </c>
      <c r="BQ43" s="380">
        <f>AZ43</f>
        <v>0</v>
      </c>
      <c r="BR43" s="388"/>
      <c r="BS43" s="133"/>
    </row>
    <row r="44" spans="1:72" s="43" customFormat="1">
      <c r="A44" s="775"/>
      <c r="B44" s="381" t="s">
        <v>25</v>
      </c>
      <c r="C44" s="778"/>
      <c r="D44" s="775"/>
      <c r="E44" s="778"/>
      <c r="F44" s="779">
        <f>SUM(F45:F46)</f>
        <v>334209</v>
      </c>
      <c r="G44" s="779">
        <f>SUM(G45:G46)</f>
        <v>242984</v>
      </c>
      <c r="H44" s="779"/>
      <c r="I44" s="779"/>
      <c r="J44" s="779"/>
      <c r="K44" s="779">
        <f t="shared" ref="K44:BR44" si="72">SUM(K45:K46)</f>
        <v>118516</v>
      </c>
      <c r="L44" s="779">
        <f t="shared" si="72"/>
        <v>95731</v>
      </c>
      <c r="M44" s="779">
        <f t="shared" si="72"/>
        <v>62126</v>
      </c>
      <c r="N44" s="779">
        <f t="shared" si="72"/>
        <v>62126</v>
      </c>
      <c r="O44" s="779">
        <f t="shared" si="72"/>
        <v>24126</v>
      </c>
      <c r="P44" s="779">
        <f t="shared" si="72"/>
        <v>0</v>
      </c>
      <c r="Q44" s="779">
        <f t="shared" si="72"/>
        <v>15000</v>
      </c>
      <c r="R44" s="779">
        <f t="shared" si="72"/>
        <v>0</v>
      </c>
      <c r="S44" s="779">
        <f t="shared" si="72"/>
        <v>0</v>
      </c>
      <c r="T44" s="779">
        <f t="shared" si="72"/>
        <v>15000</v>
      </c>
      <c r="U44" s="779">
        <f t="shared" si="72"/>
        <v>0</v>
      </c>
      <c r="V44" s="779">
        <f t="shared" si="72"/>
        <v>0</v>
      </c>
      <c r="W44" s="779">
        <f t="shared" si="72"/>
        <v>0</v>
      </c>
      <c r="X44" s="779">
        <f t="shared" si="72"/>
        <v>0</v>
      </c>
      <c r="Y44" s="779">
        <f t="shared" si="72"/>
        <v>0</v>
      </c>
      <c r="Z44" s="779">
        <f t="shared" si="72"/>
        <v>0</v>
      </c>
      <c r="AA44" s="779">
        <f t="shared" si="72"/>
        <v>0</v>
      </c>
      <c r="AB44" s="779">
        <f t="shared" si="72"/>
        <v>0</v>
      </c>
      <c r="AC44" s="779">
        <f t="shared" si="72"/>
        <v>3620</v>
      </c>
      <c r="AD44" s="779">
        <f t="shared" si="72"/>
        <v>0</v>
      </c>
      <c r="AE44" s="779">
        <f t="shared" si="72"/>
        <v>0</v>
      </c>
      <c r="AF44" s="779">
        <f t="shared" si="72"/>
        <v>3620</v>
      </c>
      <c r="AG44" s="779">
        <f t="shared" si="72"/>
        <v>0</v>
      </c>
      <c r="AH44" s="779">
        <f t="shared" si="72"/>
        <v>0</v>
      </c>
      <c r="AI44" s="779">
        <f t="shared" si="72"/>
        <v>0</v>
      </c>
      <c r="AJ44" s="779">
        <f t="shared" si="72"/>
        <v>0</v>
      </c>
      <c r="AK44" s="779">
        <f t="shared" si="72"/>
        <v>0</v>
      </c>
      <c r="AL44" s="779">
        <f t="shared" si="72"/>
        <v>0</v>
      </c>
      <c r="AM44" s="779">
        <f t="shared" si="72"/>
        <v>0</v>
      </c>
      <c r="AN44" s="779">
        <f t="shared" si="72"/>
        <v>0</v>
      </c>
      <c r="AO44" s="779">
        <f t="shared" si="72"/>
        <v>43506</v>
      </c>
      <c r="AP44" s="779">
        <f t="shared" si="72"/>
        <v>24126</v>
      </c>
      <c r="AQ44" s="935">
        <f t="shared" si="72"/>
        <v>0</v>
      </c>
      <c r="AR44" s="779">
        <f t="shared" si="72"/>
        <v>43506</v>
      </c>
      <c r="AS44" s="779">
        <f t="shared" si="72"/>
        <v>24126</v>
      </c>
      <c r="AT44" s="779">
        <f t="shared" si="72"/>
        <v>0</v>
      </c>
      <c r="AU44" s="935">
        <f t="shared" si="72"/>
        <v>62126</v>
      </c>
      <c r="AV44" s="935">
        <f t="shared" si="72"/>
        <v>24126</v>
      </c>
      <c r="AW44" s="935">
        <f t="shared" si="72"/>
        <v>0</v>
      </c>
      <c r="AX44" s="798">
        <f>AY44</f>
        <v>0</v>
      </c>
      <c r="AY44" s="779">
        <f t="shared" si="72"/>
        <v>0</v>
      </c>
      <c r="AZ44" s="779">
        <f t="shared" si="72"/>
        <v>0</v>
      </c>
      <c r="BA44" s="779">
        <f t="shared" si="72"/>
        <v>0</v>
      </c>
      <c r="BB44" s="779">
        <f t="shared" si="72"/>
        <v>0</v>
      </c>
      <c r="BC44" s="779">
        <f t="shared" si="72"/>
        <v>0</v>
      </c>
      <c r="BD44" s="779">
        <f t="shared" si="72"/>
        <v>0</v>
      </c>
      <c r="BE44" s="779">
        <f t="shared" si="72"/>
        <v>0</v>
      </c>
      <c r="BF44" s="779">
        <f t="shared" si="72"/>
        <v>0</v>
      </c>
      <c r="BG44" s="779">
        <f t="shared" si="72"/>
        <v>0</v>
      </c>
      <c r="BH44" s="779">
        <f t="shared" si="72"/>
        <v>0</v>
      </c>
      <c r="BI44" s="779">
        <f t="shared" si="72"/>
        <v>0</v>
      </c>
      <c r="BJ44" s="779">
        <f t="shared" si="72"/>
        <v>0</v>
      </c>
      <c r="BK44" s="779">
        <f t="shared" si="72"/>
        <v>0</v>
      </c>
      <c r="BL44" s="779">
        <f t="shared" si="72"/>
        <v>0</v>
      </c>
      <c r="BM44" s="779">
        <f t="shared" si="72"/>
        <v>0</v>
      </c>
      <c r="BN44" s="779"/>
      <c r="BO44" s="779">
        <f t="shared" si="72"/>
        <v>0</v>
      </c>
      <c r="BP44" s="779">
        <f t="shared" si="72"/>
        <v>0</v>
      </c>
      <c r="BQ44" s="779">
        <f t="shared" si="72"/>
        <v>0</v>
      </c>
      <c r="BR44" s="779">
        <f t="shared" si="72"/>
        <v>0</v>
      </c>
      <c r="BS44" s="781"/>
    </row>
    <row r="45" spans="1:72" s="645" customFormat="1" ht="24.75">
      <c r="A45" s="762">
        <v>1</v>
      </c>
      <c r="B45" s="782" t="s">
        <v>112</v>
      </c>
      <c r="C45" s="763"/>
      <c r="D45" s="766" t="s">
        <v>165</v>
      </c>
      <c r="E45" s="767" t="s">
        <v>180</v>
      </c>
      <c r="F45" s="378">
        <v>230894</v>
      </c>
      <c r="G45" s="378">
        <v>150000</v>
      </c>
      <c r="H45" s="378"/>
      <c r="I45" s="378"/>
      <c r="J45" s="378"/>
      <c r="K45" s="378">
        <v>70785</v>
      </c>
      <c r="L45" s="378">
        <v>50000</v>
      </c>
      <c r="M45" s="736">
        <f t="shared" ref="M45:M56" si="73">N45</f>
        <v>24126</v>
      </c>
      <c r="N45" s="378">
        <v>24126</v>
      </c>
      <c r="O45" s="378">
        <v>24126</v>
      </c>
      <c r="P45" s="379"/>
      <c r="Q45" s="797"/>
      <c r="R45" s="735"/>
      <c r="S45" s="799"/>
      <c r="T45" s="797"/>
      <c r="U45" s="735"/>
      <c r="V45" s="379"/>
      <c r="W45" s="799"/>
      <c r="X45" s="799"/>
      <c r="Y45" s="799"/>
      <c r="Z45" s="797"/>
      <c r="AA45" s="735"/>
      <c r="AB45" s="799"/>
      <c r="AC45" s="736"/>
      <c r="AD45" s="735"/>
      <c r="AE45" s="799"/>
      <c r="AF45" s="736"/>
      <c r="AG45" s="735"/>
      <c r="AH45" s="379"/>
      <c r="AI45" s="799"/>
      <c r="AJ45" s="799"/>
      <c r="AK45" s="799"/>
      <c r="AL45" s="379"/>
      <c r="AM45" s="735"/>
      <c r="AN45" s="379"/>
      <c r="AO45" s="736">
        <f>AP45+AQ45</f>
        <v>24126</v>
      </c>
      <c r="AP45" s="736">
        <v>24126</v>
      </c>
      <c r="AQ45" s="797"/>
      <c r="AR45" s="736">
        <f>AO45</f>
        <v>24126</v>
      </c>
      <c r="AS45" s="735">
        <f>AP45</f>
        <v>24126</v>
      </c>
      <c r="AT45" s="379">
        <f>AQ45</f>
        <v>0</v>
      </c>
      <c r="AU45" s="799">
        <f t="shared" ref="AU45:AW52" si="74">Q45+AC45+AO45</f>
        <v>24126</v>
      </c>
      <c r="AV45" s="799">
        <f t="shared" si="74"/>
        <v>24126</v>
      </c>
      <c r="AW45" s="799">
        <f t="shared" si="74"/>
        <v>0</v>
      </c>
      <c r="AX45" s="799">
        <f>AY45</f>
        <v>0</v>
      </c>
      <c r="AY45" s="607">
        <f t="shared" ref="AY45:BA46" si="75">N45-AU45</f>
        <v>0</v>
      </c>
      <c r="AZ45" s="379">
        <f t="shared" si="75"/>
        <v>0</v>
      </c>
      <c r="BA45" s="379">
        <f t="shared" si="75"/>
        <v>0</v>
      </c>
      <c r="BB45" s="379">
        <f>AX45</f>
        <v>0</v>
      </c>
      <c r="BC45" s="379">
        <f t="shared" ref="BC45:BC46" si="76">AZ45</f>
        <v>0</v>
      </c>
      <c r="BD45" s="379"/>
      <c r="BE45" s="379">
        <f t="shared" ref="BE45:BF46" si="77">BB45</f>
        <v>0</v>
      </c>
      <c r="BF45" s="379">
        <f t="shared" si="77"/>
        <v>0</v>
      </c>
      <c r="BG45" s="379"/>
      <c r="BH45" s="379">
        <f t="shared" ref="BH45:BI46" si="78">AY45-BB45</f>
        <v>0</v>
      </c>
      <c r="BI45" s="379">
        <f t="shared" si="78"/>
        <v>0</v>
      </c>
      <c r="BJ45" s="379"/>
      <c r="BK45" s="379"/>
      <c r="BL45" s="379"/>
      <c r="BM45" s="379"/>
      <c r="BN45" s="379"/>
      <c r="BO45" s="379">
        <f t="shared" si="67"/>
        <v>0</v>
      </c>
      <c r="BP45" s="379">
        <f t="shared" ref="BP45:BP46" si="79">AY45</f>
        <v>0</v>
      </c>
      <c r="BQ45" s="379">
        <f>AZ45</f>
        <v>0</v>
      </c>
      <c r="BR45" s="642"/>
      <c r="BS45" s="642"/>
      <c r="BT45" s="645" t="s">
        <v>351</v>
      </c>
    </row>
    <row r="46" spans="1:72" s="645" customFormat="1" ht="24.75">
      <c r="A46" s="762">
        <v>2</v>
      </c>
      <c r="B46" s="774" t="s">
        <v>118</v>
      </c>
      <c r="C46" s="783"/>
      <c r="D46" s="766" t="s">
        <v>168</v>
      </c>
      <c r="E46" s="767" t="s">
        <v>186</v>
      </c>
      <c r="F46" s="383">
        <v>103315</v>
      </c>
      <c r="G46" s="378">
        <v>92984</v>
      </c>
      <c r="H46" s="378"/>
      <c r="I46" s="378"/>
      <c r="J46" s="378"/>
      <c r="K46" s="378">
        <v>47731</v>
      </c>
      <c r="L46" s="378">
        <v>45731</v>
      </c>
      <c r="M46" s="736">
        <f>N46</f>
        <v>38000</v>
      </c>
      <c r="N46" s="378">
        <v>38000</v>
      </c>
      <c r="O46" s="378">
        <v>0</v>
      </c>
      <c r="P46" s="379"/>
      <c r="Q46" s="797">
        <v>15000</v>
      </c>
      <c r="R46" s="735"/>
      <c r="S46" s="797"/>
      <c r="T46" s="797">
        <v>15000</v>
      </c>
      <c r="U46" s="735"/>
      <c r="V46" s="797"/>
      <c r="W46" s="799">
        <f>Q46-T46</f>
        <v>0</v>
      </c>
      <c r="X46" s="799"/>
      <c r="Y46" s="797"/>
      <c r="Z46" s="797"/>
      <c r="AA46" s="735"/>
      <c r="AB46" s="799"/>
      <c r="AC46" s="797">
        <v>3620</v>
      </c>
      <c r="AD46" s="607"/>
      <c r="AE46" s="797"/>
      <c r="AF46" s="736">
        <v>3620</v>
      </c>
      <c r="AG46" s="735"/>
      <c r="AH46" s="736"/>
      <c r="AI46" s="799">
        <f>AC46-AF46</f>
        <v>0</v>
      </c>
      <c r="AJ46" s="799"/>
      <c r="AK46" s="799"/>
      <c r="AL46" s="379"/>
      <c r="AM46" s="735"/>
      <c r="AN46" s="379"/>
      <c r="AO46" s="736">
        <v>19380</v>
      </c>
      <c r="AP46" s="735"/>
      <c r="AQ46" s="797"/>
      <c r="AR46" s="736">
        <f>AO46</f>
        <v>19380</v>
      </c>
      <c r="AS46" s="735"/>
      <c r="AT46" s="379"/>
      <c r="AU46" s="799">
        <f t="shared" si="74"/>
        <v>38000</v>
      </c>
      <c r="AV46" s="799">
        <f t="shared" si="74"/>
        <v>0</v>
      </c>
      <c r="AW46" s="799">
        <f t="shared" si="74"/>
        <v>0</v>
      </c>
      <c r="AX46" s="799">
        <f t="shared" ref="AX46" si="80">AY46</f>
        <v>0</v>
      </c>
      <c r="AY46" s="607">
        <f t="shared" si="75"/>
        <v>0</v>
      </c>
      <c r="AZ46" s="379">
        <f t="shared" si="75"/>
        <v>0</v>
      </c>
      <c r="BA46" s="379">
        <f t="shared" si="75"/>
        <v>0</v>
      </c>
      <c r="BB46" s="379">
        <f>AX46</f>
        <v>0</v>
      </c>
      <c r="BC46" s="379">
        <f t="shared" si="76"/>
        <v>0</v>
      </c>
      <c r="BD46" s="379"/>
      <c r="BE46" s="379">
        <f t="shared" si="77"/>
        <v>0</v>
      </c>
      <c r="BF46" s="379">
        <f t="shared" si="77"/>
        <v>0</v>
      </c>
      <c r="BG46" s="379"/>
      <c r="BH46" s="379">
        <f t="shared" si="78"/>
        <v>0</v>
      </c>
      <c r="BI46" s="379">
        <f t="shared" si="78"/>
        <v>0</v>
      </c>
      <c r="BJ46" s="379"/>
      <c r="BK46" s="379"/>
      <c r="BL46" s="379"/>
      <c r="BM46" s="379"/>
      <c r="BN46" s="379"/>
      <c r="BO46" s="379">
        <f t="shared" si="67"/>
        <v>0</v>
      </c>
      <c r="BP46" s="379">
        <f t="shared" si="79"/>
        <v>0</v>
      </c>
      <c r="BQ46" s="379">
        <f>AZ46</f>
        <v>0</v>
      </c>
      <c r="BR46" s="642"/>
      <c r="BS46" s="642"/>
      <c r="BT46" s="645" t="s">
        <v>352</v>
      </c>
    </row>
    <row r="47" spans="1:72" s="22" customFormat="1">
      <c r="A47" s="768"/>
      <c r="B47" s="381" t="s">
        <v>24</v>
      </c>
      <c r="C47" s="772"/>
      <c r="D47" s="375"/>
      <c r="E47" s="813"/>
      <c r="F47" s="384">
        <f>SUM(F48:F52)</f>
        <v>166630</v>
      </c>
      <c r="G47" s="384">
        <f t="shared" ref="G47:BR47" si="81">SUM(G48:G52)</f>
        <v>142710</v>
      </c>
      <c r="H47" s="384"/>
      <c r="I47" s="384"/>
      <c r="J47" s="384"/>
      <c r="K47" s="384">
        <f t="shared" si="81"/>
        <v>68300</v>
      </c>
      <c r="L47" s="384">
        <f t="shared" si="81"/>
        <v>55800</v>
      </c>
      <c r="M47" s="384">
        <f t="shared" si="81"/>
        <v>73300</v>
      </c>
      <c r="N47" s="384">
        <f t="shared" si="81"/>
        <v>73300</v>
      </c>
      <c r="O47" s="384">
        <f t="shared" si="81"/>
        <v>0</v>
      </c>
      <c r="P47" s="384">
        <f t="shared" si="81"/>
        <v>0</v>
      </c>
      <c r="Q47" s="384">
        <f t="shared" si="81"/>
        <v>58000</v>
      </c>
      <c r="R47" s="384">
        <f t="shared" si="81"/>
        <v>0</v>
      </c>
      <c r="S47" s="384">
        <f t="shared" si="81"/>
        <v>0</v>
      </c>
      <c r="T47" s="384">
        <f t="shared" si="81"/>
        <v>52630</v>
      </c>
      <c r="U47" s="384">
        <f t="shared" si="81"/>
        <v>0</v>
      </c>
      <c r="V47" s="384">
        <f t="shared" si="81"/>
        <v>0</v>
      </c>
      <c r="W47" s="384">
        <f t="shared" si="81"/>
        <v>5370</v>
      </c>
      <c r="X47" s="384">
        <f t="shared" si="81"/>
        <v>0</v>
      </c>
      <c r="Y47" s="384">
        <f t="shared" si="81"/>
        <v>0</v>
      </c>
      <c r="Z47" s="384">
        <f t="shared" si="81"/>
        <v>5111</v>
      </c>
      <c r="AA47" s="384">
        <f t="shared" si="81"/>
        <v>0</v>
      </c>
      <c r="AB47" s="384">
        <f t="shared" si="81"/>
        <v>0</v>
      </c>
      <c r="AC47" s="384">
        <f t="shared" si="81"/>
        <v>8300</v>
      </c>
      <c r="AD47" s="384">
        <f t="shared" si="81"/>
        <v>0</v>
      </c>
      <c r="AE47" s="384">
        <f t="shared" si="81"/>
        <v>0</v>
      </c>
      <c r="AF47" s="384">
        <f t="shared" si="81"/>
        <v>8300</v>
      </c>
      <c r="AG47" s="384">
        <f t="shared" si="81"/>
        <v>0</v>
      </c>
      <c r="AH47" s="384">
        <f t="shared" si="81"/>
        <v>0</v>
      </c>
      <c r="AI47" s="384">
        <f t="shared" si="81"/>
        <v>0</v>
      </c>
      <c r="AJ47" s="384">
        <f t="shared" si="81"/>
        <v>0</v>
      </c>
      <c r="AK47" s="384">
        <f t="shared" si="81"/>
        <v>0</v>
      </c>
      <c r="AL47" s="384">
        <f t="shared" si="81"/>
        <v>0</v>
      </c>
      <c r="AM47" s="384">
        <f t="shared" si="81"/>
        <v>0</v>
      </c>
      <c r="AN47" s="384">
        <f t="shared" si="81"/>
        <v>0</v>
      </c>
      <c r="AO47" s="384">
        <f t="shared" si="81"/>
        <v>7000</v>
      </c>
      <c r="AP47" s="384">
        <f t="shared" si="81"/>
        <v>0</v>
      </c>
      <c r="AQ47" s="936">
        <f t="shared" si="81"/>
        <v>0</v>
      </c>
      <c r="AR47" s="384">
        <f t="shared" si="81"/>
        <v>7000</v>
      </c>
      <c r="AS47" s="384">
        <f t="shared" si="81"/>
        <v>0</v>
      </c>
      <c r="AT47" s="384">
        <f t="shared" si="81"/>
        <v>0</v>
      </c>
      <c r="AU47" s="936">
        <f t="shared" si="81"/>
        <v>73300</v>
      </c>
      <c r="AV47" s="936">
        <f t="shared" si="81"/>
        <v>0</v>
      </c>
      <c r="AW47" s="936">
        <f t="shared" si="81"/>
        <v>0</v>
      </c>
      <c r="AX47" s="936">
        <f t="shared" si="81"/>
        <v>0</v>
      </c>
      <c r="AY47" s="384">
        <f t="shared" si="81"/>
        <v>0</v>
      </c>
      <c r="AZ47" s="384">
        <f t="shared" si="81"/>
        <v>0</v>
      </c>
      <c r="BA47" s="384">
        <f t="shared" si="81"/>
        <v>0</v>
      </c>
      <c r="BB47" s="384">
        <f t="shared" si="81"/>
        <v>0</v>
      </c>
      <c r="BC47" s="384">
        <f t="shared" si="81"/>
        <v>0</v>
      </c>
      <c r="BD47" s="384">
        <f t="shared" si="81"/>
        <v>0</v>
      </c>
      <c r="BE47" s="384">
        <f t="shared" si="81"/>
        <v>0</v>
      </c>
      <c r="BF47" s="384">
        <f t="shared" si="81"/>
        <v>0</v>
      </c>
      <c r="BG47" s="384">
        <f t="shared" si="81"/>
        <v>0</v>
      </c>
      <c r="BH47" s="384">
        <f t="shared" si="81"/>
        <v>0</v>
      </c>
      <c r="BI47" s="384">
        <f t="shared" si="81"/>
        <v>0</v>
      </c>
      <c r="BJ47" s="384">
        <f t="shared" si="81"/>
        <v>0</v>
      </c>
      <c r="BK47" s="384">
        <f t="shared" si="81"/>
        <v>0</v>
      </c>
      <c r="BL47" s="384">
        <f t="shared" si="81"/>
        <v>0</v>
      </c>
      <c r="BM47" s="384">
        <f t="shared" si="81"/>
        <v>0</v>
      </c>
      <c r="BN47" s="384"/>
      <c r="BO47" s="384">
        <f t="shared" si="81"/>
        <v>0</v>
      </c>
      <c r="BP47" s="384">
        <f t="shared" si="81"/>
        <v>0</v>
      </c>
      <c r="BQ47" s="384">
        <f t="shared" si="81"/>
        <v>0</v>
      </c>
      <c r="BR47" s="384">
        <f t="shared" si="81"/>
        <v>0</v>
      </c>
      <c r="BS47" s="133"/>
    </row>
    <row r="48" spans="1:72" s="645" customFormat="1" ht="33">
      <c r="A48" s="762">
        <v>1</v>
      </c>
      <c r="B48" s="774" t="s">
        <v>113</v>
      </c>
      <c r="C48" s="783"/>
      <c r="D48" s="766" t="s">
        <v>166</v>
      </c>
      <c r="E48" s="783" t="s">
        <v>181</v>
      </c>
      <c r="F48" s="378">
        <v>49506</v>
      </c>
      <c r="G48" s="378">
        <v>40000</v>
      </c>
      <c r="H48" s="378"/>
      <c r="I48" s="378"/>
      <c r="J48" s="378"/>
      <c r="K48" s="378">
        <v>25100</v>
      </c>
      <c r="L48" s="378">
        <v>18100</v>
      </c>
      <c r="M48" s="736">
        <f t="shared" si="73"/>
        <v>21900</v>
      </c>
      <c r="N48" s="378">
        <v>21900</v>
      </c>
      <c r="O48" s="378">
        <v>0</v>
      </c>
      <c r="P48" s="379"/>
      <c r="Q48" s="797">
        <v>21600</v>
      </c>
      <c r="R48" s="735"/>
      <c r="S48" s="764"/>
      <c r="T48" s="797">
        <v>20803</v>
      </c>
      <c r="U48" s="735"/>
      <c r="V48" s="378"/>
      <c r="W48" s="799">
        <f t="shared" ref="W48:W50" si="82">Q48-T48</f>
        <v>797</v>
      </c>
      <c r="X48" s="799"/>
      <c r="Y48" s="799"/>
      <c r="Z48" s="797">
        <v>797</v>
      </c>
      <c r="AA48" s="735"/>
      <c r="AB48" s="799"/>
      <c r="AC48" s="797">
        <v>300</v>
      </c>
      <c r="AD48" s="607"/>
      <c r="AE48" s="797"/>
      <c r="AF48" s="736">
        <v>300</v>
      </c>
      <c r="AG48" s="735"/>
      <c r="AH48" s="736"/>
      <c r="AI48" s="797"/>
      <c r="AJ48" s="799"/>
      <c r="AK48" s="799"/>
      <c r="AL48" s="379"/>
      <c r="AM48" s="735"/>
      <c r="AN48" s="379"/>
      <c r="AO48" s="736"/>
      <c r="AP48" s="735"/>
      <c r="AQ48" s="799"/>
      <c r="AR48" s="736">
        <f t="shared" ref="AR48:AR52" si="83">AO48</f>
        <v>0</v>
      </c>
      <c r="AS48" s="735"/>
      <c r="AT48" s="379"/>
      <c r="AU48" s="799">
        <f t="shared" si="74"/>
        <v>21900</v>
      </c>
      <c r="AV48" s="799">
        <f t="shared" si="74"/>
        <v>0</v>
      </c>
      <c r="AW48" s="799">
        <f t="shared" si="74"/>
        <v>0</v>
      </c>
      <c r="AX48" s="799">
        <f t="shared" ref="AX48:AX52" si="84">AY48</f>
        <v>0</v>
      </c>
      <c r="AY48" s="607">
        <f t="shared" ref="AY48:BA52" si="85">N48-AU48</f>
        <v>0</v>
      </c>
      <c r="AZ48" s="379">
        <f t="shared" si="85"/>
        <v>0</v>
      </c>
      <c r="BA48" s="379">
        <f t="shared" si="85"/>
        <v>0</v>
      </c>
      <c r="BB48" s="379">
        <f>AX48</f>
        <v>0</v>
      </c>
      <c r="BC48" s="379">
        <f t="shared" ref="BC48:BC52" si="86">AZ48</f>
        <v>0</v>
      </c>
      <c r="BD48" s="379"/>
      <c r="BE48" s="379">
        <f t="shared" ref="BE48:BF52" si="87">BB48</f>
        <v>0</v>
      </c>
      <c r="BF48" s="379">
        <f t="shared" si="87"/>
        <v>0</v>
      </c>
      <c r="BG48" s="379"/>
      <c r="BH48" s="379">
        <f t="shared" ref="BH48:BI52" si="88">AY48-BB48</f>
        <v>0</v>
      </c>
      <c r="BI48" s="379">
        <f t="shared" si="88"/>
        <v>0</v>
      </c>
      <c r="BJ48" s="379"/>
      <c r="BK48" s="379"/>
      <c r="BL48" s="379"/>
      <c r="BM48" s="379"/>
      <c r="BN48" s="379"/>
      <c r="BO48" s="379">
        <f t="shared" si="67"/>
        <v>0</v>
      </c>
      <c r="BP48" s="379">
        <f t="shared" ref="BP48:BP52" si="89">AY48</f>
        <v>0</v>
      </c>
      <c r="BQ48" s="379">
        <f>AZ48</f>
        <v>0</v>
      </c>
      <c r="BR48" s="642"/>
      <c r="BS48" s="642"/>
      <c r="BT48" s="645" t="s">
        <v>345</v>
      </c>
    </row>
    <row r="49" spans="1:72" s="645" customFormat="1" ht="33">
      <c r="A49" s="762">
        <f>A48+1</f>
        <v>2</v>
      </c>
      <c r="B49" s="787" t="s">
        <v>114</v>
      </c>
      <c r="C49" s="783"/>
      <c r="D49" s="766" t="s">
        <v>167</v>
      </c>
      <c r="E49" s="783" t="s">
        <v>182</v>
      </c>
      <c r="F49" s="378">
        <v>36612</v>
      </c>
      <c r="G49" s="378">
        <v>35000</v>
      </c>
      <c r="H49" s="378"/>
      <c r="I49" s="378"/>
      <c r="J49" s="378"/>
      <c r="K49" s="378">
        <v>12800</v>
      </c>
      <c r="L49" s="378">
        <v>12800</v>
      </c>
      <c r="M49" s="736">
        <f t="shared" si="73"/>
        <v>15000</v>
      </c>
      <c r="N49" s="378">
        <v>15000</v>
      </c>
      <c r="O49" s="378">
        <v>0</v>
      </c>
      <c r="P49" s="379"/>
      <c r="Q49" s="797">
        <v>15000</v>
      </c>
      <c r="R49" s="735"/>
      <c r="S49" s="764"/>
      <c r="T49" s="378">
        <v>10641</v>
      </c>
      <c r="U49" s="735"/>
      <c r="V49" s="378"/>
      <c r="W49" s="799">
        <f t="shared" si="82"/>
        <v>4359</v>
      </c>
      <c r="X49" s="799"/>
      <c r="Y49" s="799"/>
      <c r="Z49" s="797">
        <v>4314</v>
      </c>
      <c r="AA49" s="735"/>
      <c r="AB49" s="797"/>
      <c r="AC49" s="797"/>
      <c r="AD49" s="607"/>
      <c r="AE49" s="797"/>
      <c r="AF49" s="736"/>
      <c r="AG49" s="735"/>
      <c r="AH49" s="379"/>
      <c r="AI49" s="799"/>
      <c r="AJ49" s="799"/>
      <c r="AK49" s="799"/>
      <c r="AL49" s="379"/>
      <c r="AM49" s="735"/>
      <c r="AN49" s="379"/>
      <c r="AO49" s="736"/>
      <c r="AP49" s="735"/>
      <c r="AQ49" s="799"/>
      <c r="AR49" s="736">
        <f t="shared" si="83"/>
        <v>0</v>
      </c>
      <c r="AS49" s="735"/>
      <c r="AT49" s="379"/>
      <c r="AU49" s="799">
        <f t="shared" si="74"/>
        <v>15000</v>
      </c>
      <c r="AV49" s="799">
        <f t="shared" si="74"/>
        <v>0</v>
      </c>
      <c r="AW49" s="799">
        <f t="shared" si="74"/>
        <v>0</v>
      </c>
      <c r="AX49" s="799">
        <f t="shared" si="84"/>
        <v>0</v>
      </c>
      <c r="AY49" s="607">
        <f t="shared" si="85"/>
        <v>0</v>
      </c>
      <c r="AZ49" s="379">
        <f t="shared" si="85"/>
        <v>0</v>
      </c>
      <c r="BA49" s="379">
        <f t="shared" si="85"/>
        <v>0</v>
      </c>
      <c r="BB49" s="379">
        <f>AX49</f>
        <v>0</v>
      </c>
      <c r="BC49" s="379">
        <f t="shared" si="86"/>
        <v>0</v>
      </c>
      <c r="BD49" s="379"/>
      <c r="BE49" s="379">
        <f t="shared" si="87"/>
        <v>0</v>
      </c>
      <c r="BF49" s="379">
        <f t="shared" si="87"/>
        <v>0</v>
      </c>
      <c r="BG49" s="379"/>
      <c r="BH49" s="379">
        <f t="shared" si="88"/>
        <v>0</v>
      </c>
      <c r="BI49" s="379">
        <f t="shared" si="88"/>
        <v>0</v>
      </c>
      <c r="BJ49" s="379"/>
      <c r="BK49" s="379"/>
      <c r="BL49" s="379"/>
      <c r="BM49" s="379"/>
      <c r="BN49" s="379"/>
      <c r="BO49" s="379">
        <f t="shared" si="67"/>
        <v>0</v>
      </c>
      <c r="BP49" s="379">
        <f t="shared" si="89"/>
        <v>0</v>
      </c>
      <c r="BQ49" s="379">
        <f>AZ49</f>
        <v>0</v>
      </c>
      <c r="BR49" s="642"/>
      <c r="BS49" s="642"/>
      <c r="BT49" s="645" t="s">
        <v>345</v>
      </c>
    </row>
    <row r="50" spans="1:72" s="645" customFormat="1" ht="33">
      <c r="A50" s="762">
        <f>A49+1</f>
        <v>3</v>
      </c>
      <c r="B50" s="787" t="s">
        <v>115</v>
      </c>
      <c r="C50" s="783"/>
      <c r="D50" s="766" t="s">
        <v>167</v>
      </c>
      <c r="E50" s="783" t="s">
        <v>183</v>
      </c>
      <c r="F50" s="378">
        <v>36525</v>
      </c>
      <c r="G50" s="378">
        <v>32710</v>
      </c>
      <c r="H50" s="378"/>
      <c r="I50" s="378"/>
      <c r="J50" s="378"/>
      <c r="K50" s="378">
        <v>12800</v>
      </c>
      <c r="L50" s="378">
        <v>9300</v>
      </c>
      <c r="M50" s="736">
        <f t="shared" si="73"/>
        <v>21000</v>
      </c>
      <c r="N50" s="378">
        <v>21000</v>
      </c>
      <c r="O50" s="378">
        <v>0</v>
      </c>
      <c r="P50" s="379"/>
      <c r="Q50" s="764">
        <v>10000</v>
      </c>
      <c r="R50" s="378"/>
      <c r="S50" s="764"/>
      <c r="T50" s="378">
        <v>9786</v>
      </c>
      <c r="U50" s="735"/>
      <c r="V50" s="379"/>
      <c r="W50" s="799">
        <f t="shared" si="82"/>
        <v>214</v>
      </c>
      <c r="X50" s="799"/>
      <c r="Y50" s="797"/>
      <c r="Z50" s="797"/>
      <c r="AA50" s="735"/>
      <c r="AB50" s="797"/>
      <c r="AC50" s="797">
        <v>4000</v>
      </c>
      <c r="AD50" s="607"/>
      <c r="AE50" s="797"/>
      <c r="AF50" s="736">
        <v>4000</v>
      </c>
      <c r="AG50" s="735"/>
      <c r="AH50" s="736"/>
      <c r="AI50" s="799">
        <f t="shared" ref="AI50:AI52" si="90">AC50-AF50</f>
        <v>0</v>
      </c>
      <c r="AJ50" s="799"/>
      <c r="AK50" s="799"/>
      <c r="AL50" s="379"/>
      <c r="AM50" s="735"/>
      <c r="AN50" s="379"/>
      <c r="AO50" s="736">
        <v>7000</v>
      </c>
      <c r="AP50" s="735"/>
      <c r="AQ50" s="797"/>
      <c r="AR50" s="736">
        <f t="shared" si="83"/>
        <v>7000</v>
      </c>
      <c r="AS50" s="735"/>
      <c r="AT50" s="379"/>
      <c r="AU50" s="799">
        <f t="shared" si="74"/>
        <v>21000</v>
      </c>
      <c r="AV50" s="799">
        <f t="shared" si="74"/>
        <v>0</v>
      </c>
      <c r="AW50" s="799">
        <f t="shared" si="74"/>
        <v>0</v>
      </c>
      <c r="AX50" s="799">
        <f t="shared" si="84"/>
        <v>0</v>
      </c>
      <c r="AY50" s="607">
        <f t="shared" si="85"/>
        <v>0</v>
      </c>
      <c r="AZ50" s="379">
        <f t="shared" si="85"/>
        <v>0</v>
      </c>
      <c r="BA50" s="379">
        <f t="shared" si="85"/>
        <v>0</v>
      </c>
      <c r="BB50" s="379">
        <f>AX50</f>
        <v>0</v>
      </c>
      <c r="BC50" s="379">
        <f t="shared" si="86"/>
        <v>0</v>
      </c>
      <c r="BD50" s="379"/>
      <c r="BE50" s="379">
        <f t="shared" si="87"/>
        <v>0</v>
      </c>
      <c r="BF50" s="379">
        <f t="shared" si="87"/>
        <v>0</v>
      </c>
      <c r="BG50" s="379"/>
      <c r="BH50" s="379">
        <f t="shared" si="88"/>
        <v>0</v>
      </c>
      <c r="BI50" s="379">
        <f t="shared" si="88"/>
        <v>0</v>
      </c>
      <c r="BJ50" s="379"/>
      <c r="BK50" s="379"/>
      <c r="BL50" s="379"/>
      <c r="BM50" s="379"/>
      <c r="BN50" s="379"/>
      <c r="BO50" s="379">
        <f t="shared" si="67"/>
        <v>0</v>
      </c>
      <c r="BP50" s="379">
        <f t="shared" si="89"/>
        <v>0</v>
      </c>
      <c r="BQ50" s="379">
        <f>AZ50</f>
        <v>0</v>
      </c>
      <c r="BR50" s="642"/>
      <c r="BS50" s="642"/>
      <c r="BT50" s="645" t="s">
        <v>353</v>
      </c>
    </row>
    <row r="51" spans="1:72" s="645" customFormat="1" ht="33">
      <c r="A51" s="762">
        <f>A50+1</f>
        <v>4</v>
      </c>
      <c r="B51" s="787" t="s">
        <v>116</v>
      </c>
      <c r="C51" s="783"/>
      <c r="D51" s="766"/>
      <c r="E51" s="767" t="s">
        <v>184</v>
      </c>
      <c r="F51" s="378">
        <v>28891</v>
      </c>
      <c r="G51" s="378">
        <v>23000</v>
      </c>
      <c r="H51" s="378"/>
      <c r="I51" s="378"/>
      <c r="J51" s="378"/>
      <c r="K51" s="378">
        <v>10000</v>
      </c>
      <c r="L51" s="378">
        <v>8000</v>
      </c>
      <c r="M51" s="736">
        <f t="shared" si="73"/>
        <v>11000</v>
      </c>
      <c r="N51" s="378">
        <v>11000</v>
      </c>
      <c r="O51" s="378">
        <v>0</v>
      </c>
      <c r="P51" s="379"/>
      <c r="Q51" s="764">
        <v>7000</v>
      </c>
      <c r="R51" s="735"/>
      <c r="S51" s="764"/>
      <c r="T51" s="797">
        <v>7000</v>
      </c>
      <c r="U51" s="735"/>
      <c r="V51" s="797"/>
      <c r="W51" s="799">
        <f>Q51-T51</f>
        <v>0</v>
      </c>
      <c r="X51" s="799"/>
      <c r="Y51" s="797"/>
      <c r="Z51" s="797"/>
      <c r="AA51" s="735"/>
      <c r="AB51" s="799"/>
      <c r="AC51" s="797">
        <v>4000</v>
      </c>
      <c r="AD51" s="607"/>
      <c r="AE51" s="797"/>
      <c r="AF51" s="736">
        <v>4000</v>
      </c>
      <c r="AG51" s="735"/>
      <c r="AH51" s="736"/>
      <c r="AI51" s="799">
        <f t="shared" si="90"/>
        <v>0</v>
      </c>
      <c r="AJ51" s="799"/>
      <c r="AK51" s="799"/>
      <c r="AL51" s="379"/>
      <c r="AM51" s="735"/>
      <c r="AN51" s="379"/>
      <c r="AO51" s="736"/>
      <c r="AP51" s="735"/>
      <c r="AQ51" s="799"/>
      <c r="AR51" s="736">
        <f t="shared" si="83"/>
        <v>0</v>
      </c>
      <c r="AS51" s="735"/>
      <c r="AT51" s="379"/>
      <c r="AU51" s="799">
        <f t="shared" si="74"/>
        <v>11000</v>
      </c>
      <c r="AV51" s="799">
        <f t="shared" si="74"/>
        <v>0</v>
      </c>
      <c r="AW51" s="799">
        <f t="shared" si="74"/>
        <v>0</v>
      </c>
      <c r="AX51" s="799">
        <f t="shared" si="84"/>
        <v>0</v>
      </c>
      <c r="AY51" s="607">
        <f t="shared" si="85"/>
        <v>0</v>
      </c>
      <c r="AZ51" s="379">
        <f t="shared" si="85"/>
        <v>0</v>
      </c>
      <c r="BA51" s="379">
        <f t="shared" si="85"/>
        <v>0</v>
      </c>
      <c r="BB51" s="379">
        <f>AX51</f>
        <v>0</v>
      </c>
      <c r="BC51" s="379">
        <f t="shared" si="86"/>
        <v>0</v>
      </c>
      <c r="BD51" s="379"/>
      <c r="BE51" s="379">
        <f t="shared" si="87"/>
        <v>0</v>
      </c>
      <c r="BF51" s="379">
        <f t="shared" si="87"/>
        <v>0</v>
      </c>
      <c r="BG51" s="379"/>
      <c r="BH51" s="379">
        <f t="shared" si="88"/>
        <v>0</v>
      </c>
      <c r="BI51" s="379">
        <f t="shared" si="88"/>
        <v>0</v>
      </c>
      <c r="BJ51" s="379"/>
      <c r="BK51" s="379"/>
      <c r="BL51" s="379"/>
      <c r="BM51" s="379"/>
      <c r="BN51" s="379"/>
      <c r="BO51" s="379">
        <f t="shared" si="67"/>
        <v>0</v>
      </c>
      <c r="BP51" s="379">
        <f t="shared" si="89"/>
        <v>0</v>
      </c>
      <c r="BQ51" s="379">
        <f>AZ51</f>
        <v>0</v>
      </c>
      <c r="BR51" s="642"/>
      <c r="BS51" s="642"/>
      <c r="BT51" s="645" t="s">
        <v>345</v>
      </c>
    </row>
    <row r="52" spans="1:72" s="645" customFormat="1" ht="41.25">
      <c r="A52" s="762">
        <f>A51+1</f>
        <v>5</v>
      </c>
      <c r="B52" s="774" t="s">
        <v>117</v>
      </c>
      <c r="C52" s="783"/>
      <c r="D52" s="766"/>
      <c r="E52" s="767" t="s">
        <v>185</v>
      </c>
      <c r="F52" s="383">
        <v>15096</v>
      </c>
      <c r="G52" s="383">
        <v>12000</v>
      </c>
      <c r="H52" s="383"/>
      <c r="I52" s="383"/>
      <c r="J52" s="383"/>
      <c r="K52" s="383">
        <v>7600</v>
      </c>
      <c r="L52" s="383">
        <v>7600</v>
      </c>
      <c r="M52" s="736">
        <f t="shared" si="73"/>
        <v>4400</v>
      </c>
      <c r="N52" s="378">
        <v>4400</v>
      </c>
      <c r="O52" s="378">
        <v>0</v>
      </c>
      <c r="P52" s="379"/>
      <c r="Q52" s="764">
        <v>4400</v>
      </c>
      <c r="R52" s="735"/>
      <c r="S52" s="799"/>
      <c r="T52" s="797">
        <v>4400</v>
      </c>
      <c r="U52" s="735"/>
      <c r="V52" s="797"/>
      <c r="W52" s="799">
        <f>Q52-T52</f>
        <v>0</v>
      </c>
      <c r="X52" s="799"/>
      <c r="Y52" s="797"/>
      <c r="Z52" s="797"/>
      <c r="AA52" s="735"/>
      <c r="AB52" s="799"/>
      <c r="AC52" s="797"/>
      <c r="AD52" s="607"/>
      <c r="AE52" s="797"/>
      <c r="AF52" s="736">
        <f t="shared" ref="AF52" si="91">AG52+AH52</f>
        <v>0</v>
      </c>
      <c r="AG52" s="735"/>
      <c r="AH52" s="379"/>
      <c r="AI52" s="799">
        <f t="shared" si="90"/>
        <v>0</v>
      </c>
      <c r="AJ52" s="799"/>
      <c r="AK52" s="799"/>
      <c r="AL52" s="379"/>
      <c r="AM52" s="735"/>
      <c r="AN52" s="379"/>
      <c r="AO52" s="736"/>
      <c r="AP52" s="735"/>
      <c r="AQ52" s="799"/>
      <c r="AR52" s="736">
        <f t="shared" si="83"/>
        <v>0</v>
      </c>
      <c r="AS52" s="735"/>
      <c r="AT52" s="379"/>
      <c r="AU52" s="799">
        <f t="shared" si="74"/>
        <v>4400</v>
      </c>
      <c r="AV52" s="799">
        <f t="shared" si="74"/>
        <v>0</v>
      </c>
      <c r="AW52" s="799">
        <f t="shared" si="74"/>
        <v>0</v>
      </c>
      <c r="AX52" s="799">
        <f t="shared" si="84"/>
        <v>0</v>
      </c>
      <c r="AY52" s="607">
        <f t="shared" si="85"/>
        <v>0</v>
      </c>
      <c r="AZ52" s="379">
        <f t="shared" si="85"/>
        <v>0</v>
      </c>
      <c r="BA52" s="379">
        <f t="shared" si="85"/>
        <v>0</v>
      </c>
      <c r="BB52" s="379">
        <f>AX52</f>
        <v>0</v>
      </c>
      <c r="BC52" s="379">
        <f t="shared" si="86"/>
        <v>0</v>
      </c>
      <c r="BD52" s="379"/>
      <c r="BE52" s="379">
        <f t="shared" si="87"/>
        <v>0</v>
      </c>
      <c r="BF52" s="379">
        <f t="shared" si="87"/>
        <v>0</v>
      </c>
      <c r="BG52" s="379"/>
      <c r="BH52" s="379">
        <f t="shared" si="88"/>
        <v>0</v>
      </c>
      <c r="BI52" s="379">
        <f t="shared" si="88"/>
        <v>0</v>
      </c>
      <c r="BJ52" s="379"/>
      <c r="BK52" s="379"/>
      <c r="BL52" s="379"/>
      <c r="BM52" s="379"/>
      <c r="BN52" s="379"/>
      <c r="BO52" s="379">
        <f t="shared" si="67"/>
        <v>0</v>
      </c>
      <c r="BP52" s="379">
        <f t="shared" si="89"/>
        <v>0</v>
      </c>
      <c r="BQ52" s="379">
        <f>AZ52</f>
        <v>0</v>
      </c>
      <c r="BR52" s="642"/>
      <c r="BS52" s="642"/>
      <c r="BT52" s="645" t="s">
        <v>349</v>
      </c>
    </row>
    <row r="53" spans="1:72" s="22" customFormat="1" ht="41.25">
      <c r="A53" s="788" t="s">
        <v>254</v>
      </c>
      <c r="B53" s="789" t="s">
        <v>257</v>
      </c>
      <c r="C53" s="772"/>
      <c r="D53" s="375"/>
      <c r="E53" s="790"/>
      <c r="F53" s="382">
        <f>F54</f>
        <v>257728</v>
      </c>
      <c r="G53" s="382">
        <f>G54</f>
        <v>214598</v>
      </c>
      <c r="H53" s="382"/>
      <c r="I53" s="382"/>
      <c r="J53" s="382"/>
      <c r="K53" s="382">
        <f t="shared" ref="K53:BR53" si="92">K54</f>
        <v>0</v>
      </c>
      <c r="L53" s="382">
        <f t="shared" si="92"/>
        <v>0</v>
      </c>
      <c r="M53" s="382">
        <f t="shared" si="92"/>
        <v>129000</v>
      </c>
      <c r="N53" s="382">
        <f t="shared" si="92"/>
        <v>129000</v>
      </c>
      <c r="O53" s="382">
        <f t="shared" si="92"/>
        <v>0</v>
      </c>
      <c r="P53" s="382">
        <f t="shared" si="92"/>
        <v>0</v>
      </c>
      <c r="Q53" s="382">
        <f t="shared" si="92"/>
        <v>30000</v>
      </c>
      <c r="R53" s="382">
        <f t="shared" si="92"/>
        <v>0</v>
      </c>
      <c r="S53" s="382">
        <f t="shared" si="92"/>
        <v>0</v>
      </c>
      <c r="T53" s="382">
        <f t="shared" si="92"/>
        <v>29943</v>
      </c>
      <c r="U53" s="382">
        <f t="shared" si="92"/>
        <v>0</v>
      </c>
      <c r="V53" s="382">
        <f t="shared" si="92"/>
        <v>0</v>
      </c>
      <c r="W53" s="382">
        <f t="shared" si="92"/>
        <v>57</v>
      </c>
      <c r="X53" s="382">
        <f t="shared" si="92"/>
        <v>0</v>
      </c>
      <c r="Y53" s="382">
        <f t="shared" si="92"/>
        <v>0</v>
      </c>
      <c r="Z53" s="382">
        <f t="shared" si="92"/>
        <v>57</v>
      </c>
      <c r="AA53" s="382">
        <f t="shared" si="92"/>
        <v>0</v>
      </c>
      <c r="AB53" s="382">
        <f t="shared" si="92"/>
        <v>0</v>
      </c>
      <c r="AC53" s="382">
        <f t="shared" si="92"/>
        <v>0</v>
      </c>
      <c r="AD53" s="382">
        <f t="shared" si="92"/>
        <v>0</v>
      </c>
      <c r="AE53" s="382">
        <f t="shared" si="92"/>
        <v>0</v>
      </c>
      <c r="AF53" s="382">
        <f t="shared" si="92"/>
        <v>0</v>
      </c>
      <c r="AG53" s="382">
        <f t="shared" si="92"/>
        <v>0</v>
      </c>
      <c r="AH53" s="382">
        <f t="shared" si="92"/>
        <v>0</v>
      </c>
      <c r="AI53" s="382">
        <f t="shared" si="92"/>
        <v>0</v>
      </c>
      <c r="AJ53" s="382">
        <f t="shared" si="92"/>
        <v>0</v>
      </c>
      <c r="AK53" s="382">
        <f t="shared" si="92"/>
        <v>0</v>
      </c>
      <c r="AL53" s="382">
        <f t="shared" si="92"/>
        <v>0</v>
      </c>
      <c r="AM53" s="382">
        <f t="shared" si="92"/>
        <v>0</v>
      </c>
      <c r="AN53" s="382">
        <f t="shared" si="92"/>
        <v>0</v>
      </c>
      <c r="AO53" s="382">
        <f t="shared" si="92"/>
        <v>21407</v>
      </c>
      <c r="AP53" s="382">
        <f t="shared" si="92"/>
        <v>0</v>
      </c>
      <c r="AQ53" s="934">
        <f t="shared" si="92"/>
        <v>0</v>
      </c>
      <c r="AR53" s="382">
        <f t="shared" si="92"/>
        <v>21407</v>
      </c>
      <c r="AS53" s="382">
        <f t="shared" si="92"/>
        <v>0</v>
      </c>
      <c r="AT53" s="382">
        <f t="shared" si="92"/>
        <v>0</v>
      </c>
      <c r="AU53" s="934">
        <f t="shared" si="92"/>
        <v>51407</v>
      </c>
      <c r="AV53" s="934">
        <f t="shared" si="92"/>
        <v>0</v>
      </c>
      <c r="AW53" s="934">
        <f t="shared" si="92"/>
        <v>0</v>
      </c>
      <c r="AX53" s="934">
        <f t="shared" si="92"/>
        <v>77593</v>
      </c>
      <c r="AY53" s="382">
        <f t="shared" si="92"/>
        <v>77593</v>
      </c>
      <c r="AZ53" s="382">
        <f t="shared" si="92"/>
        <v>0</v>
      </c>
      <c r="BA53" s="382">
        <f t="shared" si="92"/>
        <v>0</v>
      </c>
      <c r="BB53" s="382">
        <f t="shared" si="92"/>
        <v>77593</v>
      </c>
      <c r="BC53" s="382">
        <f t="shared" si="92"/>
        <v>0</v>
      </c>
      <c r="BD53" s="382">
        <f t="shared" si="92"/>
        <v>0</v>
      </c>
      <c r="BE53" s="382">
        <f t="shared" si="92"/>
        <v>77593</v>
      </c>
      <c r="BF53" s="382">
        <f t="shared" si="92"/>
        <v>0</v>
      </c>
      <c r="BG53" s="382">
        <f t="shared" si="92"/>
        <v>0</v>
      </c>
      <c r="BH53" s="382">
        <f t="shared" si="92"/>
        <v>0</v>
      </c>
      <c r="BI53" s="382">
        <f t="shared" si="92"/>
        <v>0</v>
      </c>
      <c r="BJ53" s="382">
        <f t="shared" si="92"/>
        <v>0</v>
      </c>
      <c r="BK53" s="382">
        <f t="shared" si="92"/>
        <v>0</v>
      </c>
      <c r="BL53" s="382">
        <f t="shared" si="92"/>
        <v>0</v>
      </c>
      <c r="BM53" s="382">
        <f t="shared" si="92"/>
        <v>0</v>
      </c>
      <c r="BN53" s="382"/>
      <c r="BO53" s="382">
        <f t="shared" si="92"/>
        <v>77593</v>
      </c>
      <c r="BP53" s="382">
        <f t="shared" si="92"/>
        <v>77593</v>
      </c>
      <c r="BQ53" s="382">
        <f t="shared" si="92"/>
        <v>0</v>
      </c>
      <c r="BR53" s="382">
        <f t="shared" si="92"/>
        <v>0</v>
      </c>
      <c r="BS53" s="133"/>
    </row>
    <row r="54" spans="1:72" s="43" customFormat="1" ht="12.75" customHeight="1">
      <c r="A54" s="814"/>
      <c r="B54" s="381" t="s">
        <v>25</v>
      </c>
      <c r="C54" s="812"/>
      <c r="D54" s="810"/>
      <c r="E54" s="805"/>
      <c r="F54" s="384">
        <f>SUM(F55:F56)</f>
        <v>257728</v>
      </c>
      <c r="G54" s="384">
        <f t="shared" ref="G54:BR54" si="93">SUM(G55:G56)</f>
        <v>214598</v>
      </c>
      <c r="H54" s="384"/>
      <c r="I54" s="384"/>
      <c r="J54" s="384"/>
      <c r="K54" s="384">
        <f t="shared" si="93"/>
        <v>0</v>
      </c>
      <c r="L54" s="384">
        <f t="shared" si="93"/>
        <v>0</v>
      </c>
      <c r="M54" s="384">
        <f t="shared" si="93"/>
        <v>129000</v>
      </c>
      <c r="N54" s="384">
        <f t="shared" si="93"/>
        <v>129000</v>
      </c>
      <c r="O54" s="384">
        <f t="shared" si="93"/>
        <v>0</v>
      </c>
      <c r="P54" s="384">
        <f t="shared" si="93"/>
        <v>0</v>
      </c>
      <c r="Q54" s="384">
        <f t="shared" si="93"/>
        <v>30000</v>
      </c>
      <c r="R54" s="384">
        <f t="shared" si="93"/>
        <v>0</v>
      </c>
      <c r="S54" s="384">
        <f t="shared" si="93"/>
        <v>0</v>
      </c>
      <c r="T54" s="384">
        <f t="shared" si="93"/>
        <v>29943</v>
      </c>
      <c r="U54" s="384">
        <f t="shared" si="93"/>
        <v>0</v>
      </c>
      <c r="V54" s="384">
        <f t="shared" si="93"/>
        <v>0</v>
      </c>
      <c r="W54" s="384">
        <f t="shared" si="93"/>
        <v>57</v>
      </c>
      <c r="X54" s="384">
        <f t="shared" si="93"/>
        <v>0</v>
      </c>
      <c r="Y54" s="384">
        <f t="shared" si="93"/>
        <v>0</v>
      </c>
      <c r="Z54" s="384">
        <f t="shared" si="93"/>
        <v>57</v>
      </c>
      <c r="AA54" s="384">
        <f t="shared" si="93"/>
        <v>0</v>
      </c>
      <c r="AB54" s="384">
        <f t="shared" si="93"/>
        <v>0</v>
      </c>
      <c r="AC54" s="384">
        <f t="shared" si="93"/>
        <v>0</v>
      </c>
      <c r="AD54" s="384">
        <f t="shared" si="93"/>
        <v>0</v>
      </c>
      <c r="AE54" s="384">
        <f t="shared" si="93"/>
        <v>0</v>
      </c>
      <c r="AF54" s="384">
        <f t="shared" si="93"/>
        <v>0</v>
      </c>
      <c r="AG54" s="384">
        <f t="shared" si="93"/>
        <v>0</v>
      </c>
      <c r="AH54" s="384">
        <f t="shared" si="93"/>
        <v>0</v>
      </c>
      <c r="AI54" s="384">
        <f t="shared" si="93"/>
        <v>0</v>
      </c>
      <c r="AJ54" s="384">
        <f t="shared" si="93"/>
        <v>0</v>
      </c>
      <c r="AK54" s="384">
        <f t="shared" si="93"/>
        <v>0</v>
      </c>
      <c r="AL54" s="384">
        <f t="shared" si="93"/>
        <v>0</v>
      </c>
      <c r="AM54" s="384">
        <f t="shared" si="93"/>
        <v>0</v>
      </c>
      <c r="AN54" s="384">
        <f t="shared" si="93"/>
        <v>0</v>
      </c>
      <c r="AO54" s="384">
        <f t="shared" si="93"/>
        <v>21407</v>
      </c>
      <c r="AP54" s="384">
        <f t="shared" si="93"/>
        <v>0</v>
      </c>
      <c r="AQ54" s="936">
        <f t="shared" si="93"/>
        <v>0</v>
      </c>
      <c r="AR54" s="384">
        <f t="shared" si="93"/>
        <v>21407</v>
      </c>
      <c r="AS54" s="384">
        <f t="shared" si="93"/>
        <v>0</v>
      </c>
      <c r="AT54" s="384">
        <f t="shared" si="93"/>
        <v>0</v>
      </c>
      <c r="AU54" s="936">
        <f t="shared" si="93"/>
        <v>51407</v>
      </c>
      <c r="AV54" s="936">
        <f t="shared" si="93"/>
        <v>0</v>
      </c>
      <c r="AW54" s="936">
        <f t="shared" si="93"/>
        <v>0</v>
      </c>
      <c r="AX54" s="936">
        <f t="shared" si="93"/>
        <v>77593</v>
      </c>
      <c r="AY54" s="384">
        <f t="shared" si="93"/>
        <v>77593</v>
      </c>
      <c r="AZ54" s="384">
        <f t="shared" si="93"/>
        <v>0</v>
      </c>
      <c r="BA54" s="384">
        <f t="shared" si="93"/>
        <v>0</v>
      </c>
      <c r="BB54" s="384">
        <f t="shared" si="93"/>
        <v>77593</v>
      </c>
      <c r="BC54" s="384">
        <f t="shared" si="93"/>
        <v>0</v>
      </c>
      <c r="BD54" s="384">
        <f t="shared" si="93"/>
        <v>0</v>
      </c>
      <c r="BE54" s="384">
        <f t="shared" si="93"/>
        <v>77593</v>
      </c>
      <c r="BF54" s="384">
        <f t="shared" si="93"/>
        <v>0</v>
      </c>
      <c r="BG54" s="384">
        <f t="shared" si="93"/>
        <v>0</v>
      </c>
      <c r="BH54" s="384">
        <f t="shared" si="93"/>
        <v>0</v>
      </c>
      <c r="BI54" s="384">
        <f t="shared" si="93"/>
        <v>0</v>
      </c>
      <c r="BJ54" s="384">
        <f t="shared" si="93"/>
        <v>0</v>
      </c>
      <c r="BK54" s="384">
        <f t="shared" si="93"/>
        <v>0</v>
      </c>
      <c r="BL54" s="384">
        <f t="shared" si="93"/>
        <v>0</v>
      </c>
      <c r="BM54" s="384">
        <f t="shared" si="93"/>
        <v>0</v>
      </c>
      <c r="BN54" s="384"/>
      <c r="BO54" s="384">
        <f t="shared" si="93"/>
        <v>77593</v>
      </c>
      <c r="BP54" s="384">
        <f t="shared" si="93"/>
        <v>77593</v>
      </c>
      <c r="BQ54" s="384">
        <f t="shared" si="93"/>
        <v>0</v>
      </c>
      <c r="BR54" s="384">
        <f t="shared" si="93"/>
        <v>0</v>
      </c>
      <c r="BS54" s="781"/>
    </row>
    <row r="55" spans="1:72" s="645" customFormat="1" ht="24.75">
      <c r="A55" s="762">
        <v>1</v>
      </c>
      <c r="B55" s="791" t="s">
        <v>119</v>
      </c>
      <c r="C55" s="759" t="s">
        <v>156</v>
      </c>
      <c r="D55" s="759" t="s">
        <v>169</v>
      </c>
      <c r="E55" s="759" t="s">
        <v>187</v>
      </c>
      <c r="F55" s="383">
        <v>99588</v>
      </c>
      <c r="G55" s="383">
        <v>94598</v>
      </c>
      <c r="H55" s="383"/>
      <c r="I55" s="383"/>
      <c r="J55" s="383"/>
      <c r="K55" s="378"/>
      <c r="L55" s="378"/>
      <c r="M55" s="736">
        <f t="shared" si="73"/>
        <v>17000</v>
      </c>
      <c r="N55" s="378">
        <v>17000</v>
      </c>
      <c r="O55" s="378">
        <v>0</v>
      </c>
      <c r="P55" s="379"/>
      <c r="Q55" s="797">
        <v>15000</v>
      </c>
      <c r="R55" s="735"/>
      <c r="S55" s="797"/>
      <c r="T55" s="797">
        <v>14943</v>
      </c>
      <c r="U55" s="735"/>
      <c r="V55" s="797"/>
      <c r="W55" s="799">
        <f t="shared" ref="W55:W56" si="94">Q55-T55</f>
        <v>57</v>
      </c>
      <c r="X55" s="799"/>
      <c r="Y55" s="797"/>
      <c r="Z55" s="797">
        <v>57</v>
      </c>
      <c r="AA55" s="735"/>
      <c r="AB55" s="797"/>
      <c r="AC55" s="797"/>
      <c r="AD55" s="607"/>
      <c r="AE55" s="797"/>
      <c r="AF55" s="736"/>
      <c r="AG55" s="735"/>
      <c r="AH55" s="379"/>
      <c r="AI55" s="799"/>
      <c r="AJ55" s="799"/>
      <c r="AK55" s="799"/>
      <c r="AL55" s="379"/>
      <c r="AM55" s="735"/>
      <c r="AN55" s="379"/>
      <c r="AO55" s="736">
        <v>2000</v>
      </c>
      <c r="AP55" s="735"/>
      <c r="AQ55" s="797"/>
      <c r="AR55" s="736">
        <f>AO55</f>
        <v>2000</v>
      </c>
      <c r="AS55" s="735"/>
      <c r="AT55" s="379"/>
      <c r="AU55" s="799">
        <f t="shared" ref="AU55:AW56" si="95">Q55+AC55+AO55</f>
        <v>17000</v>
      </c>
      <c r="AV55" s="799">
        <f t="shared" si="95"/>
        <v>0</v>
      </c>
      <c r="AW55" s="799">
        <f t="shared" si="95"/>
        <v>0</v>
      </c>
      <c r="AX55" s="799">
        <f t="shared" ref="AX55:AX56" si="96">AY55</f>
        <v>0</v>
      </c>
      <c r="AY55" s="607">
        <f t="shared" ref="AY55:BA56" si="97">N55-AU55</f>
        <v>0</v>
      </c>
      <c r="AZ55" s="379">
        <f t="shared" si="97"/>
        <v>0</v>
      </c>
      <c r="BA55" s="379">
        <f t="shared" si="97"/>
        <v>0</v>
      </c>
      <c r="BB55" s="379">
        <f>AX55</f>
        <v>0</v>
      </c>
      <c r="BC55" s="379">
        <f t="shared" ref="BC55:BC56" si="98">AZ55</f>
        <v>0</v>
      </c>
      <c r="BD55" s="379"/>
      <c r="BE55" s="379">
        <f t="shared" ref="BE55:BF56" si="99">BB55</f>
        <v>0</v>
      </c>
      <c r="BF55" s="379">
        <f t="shared" si="99"/>
        <v>0</v>
      </c>
      <c r="BG55" s="379"/>
      <c r="BH55" s="379">
        <f t="shared" ref="BH55:BI56" si="100">AY55-BB55</f>
        <v>0</v>
      </c>
      <c r="BI55" s="379">
        <f t="shared" si="100"/>
        <v>0</v>
      </c>
      <c r="BJ55" s="379"/>
      <c r="BK55" s="379"/>
      <c r="BL55" s="379"/>
      <c r="BM55" s="379"/>
      <c r="BN55" s="379"/>
      <c r="BO55" s="379">
        <f t="shared" ref="BO55:BO56" si="101">BP55</f>
        <v>0</v>
      </c>
      <c r="BP55" s="379">
        <f t="shared" ref="BP55" si="102">AY55</f>
        <v>0</v>
      </c>
      <c r="BQ55" s="642"/>
      <c r="BR55" s="642"/>
      <c r="BS55" s="642"/>
      <c r="BT55" s="645" t="s">
        <v>354</v>
      </c>
    </row>
    <row r="56" spans="1:72" s="714" customFormat="1" ht="24.75">
      <c r="A56" s="792">
        <v>2</v>
      </c>
      <c r="B56" s="793" t="s">
        <v>120</v>
      </c>
      <c r="C56" s="794" t="s">
        <v>157</v>
      </c>
      <c r="D56" s="794" t="s">
        <v>169</v>
      </c>
      <c r="E56" s="795" t="s">
        <v>188</v>
      </c>
      <c r="F56" s="796">
        <v>158140</v>
      </c>
      <c r="G56" s="796">
        <v>120000</v>
      </c>
      <c r="H56" s="796"/>
      <c r="I56" s="796"/>
      <c r="J56" s="796"/>
      <c r="K56" s="764"/>
      <c r="L56" s="764"/>
      <c r="M56" s="797">
        <f t="shared" si="73"/>
        <v>112000</v>
      </c>
      <c r="N56" s="764">
        <v>112000</v>
      </c>
      <c r="O56" s="764">
        <v>0</v>
      </c>
      <c r="P56" s="799"/>
      <c r="Q56" s="797">
        <v>15000</v>
      </c>
      <c r="R56" s="933"/>
      <c r="S56" s="797"/>
      <c r="T56" s="797">
        <v>15000</v>
      </c>
      <c r="U56" s="933"/>
      <c r="V56" s="797"/>
      <c r="W56" s="799">
        <f t="shared" si="94"/>
        <v>0</v>
      </c>
      <c r="X56" s="799"/>
      <c r="Y56" s="797"/>
      <c r="Z56" s="797"/>
      <c r="AA56" s="933"/>
      <c r="AB56" s="799"/>
      <c r="AC56" s="797"/>
      <c r="AD56" s="932"/>
      <c r="AE56" s="797"/>
      <c r="AF56" s="797"/>
      <c r="AG56" s="933"/>
      <c r="AH56" s="799"/>
      <c r="AI56" s="799"/>
      <c r="AJ56" s="799"/>
      <c r="AK56" s="799"/>
      <c r="AL56" s="799"/>
      <c r="AM56" s="933"/>
      <c r="AN56" s="799"/>
      <c r="AO56" s="797">
        <v>19407</v>
      </c>
      <c r="AP56" s="933"/>
      <c r="AQ56" s="797"/>
      <c r="AR56" s="797">
        <f>AO56</f>
        <v>19407</v>
      </c>
      <c r="AS56" s="933"/>
      <c r="AT56" s="799"/>
      <c r="AU56" s="799">
        <f t="shared" si="95"/>
        <v>34407</v>
      </c>
      <c r="AV56" s="799">
        <f t="shared" si="95"/>
        <v>0</v>
      </c>
      <c r="AW56" s="799">
        <f t="shared" si="95"/>
        <v>0</v>
      </c>
      <c r="AX56" s="799">
        <f t="shared" si="96"/>
        <v>77593</v>
      </c>
      <c r="AY56" s="932">
        <f t="shared" si="97"/>
        <v>77593</v>
      </c>
      <c r="AZ56" s="799">
        <f t="shared" si="97"/>
        <v>0</v>
      </c>
      <c r="BA56" s="799">
        <f t="shared" si="97"/>
        <v>0</v>
      </c>
      <c r="BB56" s="379">
        <f>AX56</f>
        <v>77593</v>
      </c>
      <c r="BC56" s="379">
        <f t="shared" si="98"/>
        <v>0</v>
      </c>
      <c r="BD56" s="799"/>
      <c r="BE56" s="379">
        <f t="shared" si="99"/>
        <v>77593</v>
      </c>
      <c r="BF56" s="379">
        <f t="shared" si="99"/>
        <v>0</v>
      </c>
      <c r="BG56" s="799"/>
      <c r="BH56" s="379">
        <f t="shared" si="100"/>
        <v>0</v>
      </c>
      <c r="BI56" s="379">
        <f t="shared" si="100"/>
        <v>0</v>
      </c>
      <c r="BJ56" s="799"/>
      <c r="BK56" s="799"/>
      <c r="BL56" s="799"/>
      <c r="BM56" s="799"/>
      <c r="BN56" s="799"/>
      <c r="BO56" s="799">
        <f t="shared" si="101"/>
        <v>77593</v>
      </c>
      <c r="BP56" s="799">
        <v>77593</v>
      </c>
      <c r="BQ56" s="942"/>
      <c r="BR56" s="942"/>
      <c r="BS56" s="1068"/>
      <c r="BT56" s="1069" t="s">
        <v>345</v>
      </c>
    </row>
    <row r="57" spans="1:72" s="22" customFormat="1" ht="24.75">
      <c r="A57" s="375" t="s">
        <v>447</v>
      </c>
      <c r="B57" s="758" t="s">
        <v>125</v>
      </c>
      <c r="C57" s="769"/>
      <c r="D57" s="768"/>
      <c r="E57" s="790"/>
      <c r="F57" s="388">
        <f>F58</f>
        <v>157000</v>
      </c>
      <c r="G57" s="388">
        <f t="shared" ref="G57:BA60" si="103">G58</f>
        <v>108000</v>
      </c>
      <c r="H57" s="388"/>
      <c r="I57" s="388"/>
      <c r="J57" s="388"/>
      <c r="K57" s="388">
        <f t="shared" si="103"/>
        <v>0</v>
      </c>
      <c r="L57" s="388">
        <f t="shared" si="103"/>
        <v>0</v>
      </c>
      <c r="M57" s="388">
        <f t="shared" si="103"/>
        <v>108000</v>
      </c>
      <c r="N57" s="388">
        <f t="shared" si="103"/>
        <v>108000</v>
      </c>
      <c r="O57" s="388">
        <f t="shared" si="103"/>
        <v>0</v>
      </c>
      <c r="P57" s="388">
        <f t="shared" si="103"/>
        <v>0</v>
      </c>
      <c r="Q57" s="388">
        <f t="shared" si="103"/>
        <v>15000</v>
      </c>
      <c r="R57" s="388">
        <f t="shared" si="103"/>
        <v>0</v>
      </c>
      <c r="S57" s="388">
        <f t="shared" si="103"/>
        <v>0</v>
      </c>
      <c r="T57" s="388">
        <f t="shared" si="103"/>
        <v>11552</v>
      </c>
      <c r="U57" s="388">
        <f t="shared" si="103"/>
        <v>0</v>
      </c>
      <c r="V57" s="388">
        <f t="shared" si="103"/>
        <v>0</v>
      </c>
      <c r="W57" s="388">
        <f t="shared" si="103"/>
        <v>3448</v>
      </c>
      <c r="X57" s="388">
        <f t="shared" si="103"/>
        <v>0</v>
      </c>
      <c r="Y57" s="388">
        <f t="shared" si="103"/>
        <v>0</v>
      </c>
      <c r="Z57" s="388">
        <f t="shared" si="103"/>
        <v>3448</v>
      </c>
      <c r="AA57" s="388">
        <f t="shared" si="103"/>
        <v>0</v>
      </c>
      <c r="AB57" s="388">
        <f t="shared" si="103"/>
        <v>0</v>
      </c>
      <c r="AC57" s="388">
        <f t="shared" si="103"/>
        <v>0</v>
      </c>
      <c r="AD57" s="388">
        <f t="shared" si="103"/>
        <v>0</v>
      </c>
      <c r="AE57" s="388">
        <f t="shared" si="103"/>
        <v>0</v>
      </c>
      <c r="AF57" s="388">
        <f t="shared" si="103"/>
        <v>0</v>
      </c>
      <c r="AG57" s="388">
        <f t="shared" si="103"/>
        <v>0</v>
      </c>
      <c r="AH57" s="388">
        <f t="shared" si="103"/>
        <v>0</v>
      </c>
      <c r="AI57" s="388">
        <f t="shared" si="103"/>
        <v>0</v>
      </c>
      <c r="AJ57" s="388">
        <f t="shared" si="103"/>
        <v>0</v>
      </c>
      <c r="AK57" s="388">
        <f t="shared" si="103"/>
        <v>0</v>
      </c>
      <c r="AL57" s="388">
        <f t="shared" si="103"/>
        <v>0</v>
      </c>
      <c r="AM57" s="388">
        <f t="shared" si="103"/>
        <v>0</v>
      </c>
      <c r="AN57" s="388">
        <f t="shared" si="103"/>
        <v>0</v>
      </c>
      <c r="AO57" s="388">
        <f t="shared" si="103"/>
        <v>50000</v>
      </c>
      <c r="AP57" s="388">
        <f t="shared" si="103"/>
        <v>0</v>
      </c>
      <c r="AQ57" s="760">
        <f t="shared" si="103"/>
        <v>0</v>
      </c>
      <c r="AR57" s="388">
        <f t="shared" si="103"/>
        <v>50000</v>
      </c>
      <c r="AS57" s="388">
        <f t="shared" si="103"/>
        <v>0</v>
      </c>
      <c r="AT57" s="388">
        <f t="shared" si="103"/>
        <v>0</v>
      </c>
      <c r="AU57" s="760">
        <f t="shared" si="103"/>
        <v>65000</v>
      </c>
      <c r="AV57" s="760">
        <f t="shared" si="103"/>
        <v>0</v>
      </c>
      <c r="AW57" s="760">
        <f t="shared" si="103"/>
        <v>0</v>
      </c>
      <c r="AX57" s="760">
        <f t="shared" si="103"/>
        <v>43000</v>
      </c>
      <c r="AY57" s="388">
        <f t="shared" si="103"/>
        <v>43000</v>
      </c>
      <c r="AZ57" s="388">
        <f t="shared" si="103"/>
        <v>0</v>
      </c>
      <c r="BA57" s="388">
        <f t="shared" si="103"/>
        <v>0</v>
      </c>
      <c r="BB57" s="388">
        <f t="shared" ref="BB57:BN60" si="104">BB58</f>
        <v>43000</v>
      </c>
      <c r="BC57" s="388">
        <f t="shared" si="104"/>
        <v>0</v>
      </c>
      <c r="BD57" s="388">
        <f t="shared" si="104"/>
        <v>0</v>
      </c>
      <c r="BE57" s="388">
        <f t="shared" si="104"/>
        <v>43000</v>
      </c>
      <c r="BF57" s="388">
        <f t="shared" si="104"/>
        <v>0</v>
      </c>
      <c r="BG57" s="388">
        <f t="shared" si="104"/>
        <v>0</v>
      </c>
      <c r="BH57" s="388">
        <f t="shared" si="104"/>
        <v>0</v>
      </c>
      <c r="BI57" s="388">
        <f t="shared" si="104"/>
        <v>0</v>
      </c>
      <c r="BJ57" s="388">
        <f t="shared" si="104"/>
        <v>0</v>
      </c>
      <c r="BK57" s="388">
        <f t="shared" si="104"/>
        <v>0</v>
      </c>
      <c r="BL57" s="388">
        <f t="shared" si="104"/>
        <v>0</v>
      </c>
      <c r="BM57" s="388">
        <f t="shared" si="104"/>
        <v>0</v>
      </c>
      <c r="BN57" s="388"/>
      <c r="BO57" s="388">
        <f t="shared" ref="BO57:BR60" si="105">BO58</f>
        <v>43000</v>
      </c>
      <c r="BP57" s="388">
        <f t="shared" si="105"/>
        <v>43000</v>
      </c>
      <c r="BQ57" s="388">
        <f t="shared" si="105"/>
        <v>0</v>
      </c>
      <c r="BR57" s="388">
        <f t="shared" si="105"/>
        <v>0</v>
      </c>
      <c r="BS57" s="133"/>
    </row>
    <row r="58" spans="1:72" s="22" customFormat="1" ht="12.75" customHeight="1">
      <c r="A58" s="375" t="s">
        <v>29</v>
      </c>
      <c r="B58" s="758" t="s">
        <v>259</v>
      </c>
      <c r="C58" s="769"/>
      <c r="D58" s="768"/>
      <c r="E58" s="790"/>
      <c r="F58" s="388">
        <f>F59</f>
        <v>157000</v>
      </c>
      <c r="G58" s="388">
        <f t="shared" si="103"/>
        <v>108000</v>
      </c>
      <c r="H58" s="388"/>
      <c r="I58" s="388"/>
      <c r="J58" s="388"/>
      <c r="K58" s="388">
        <f t="shared" si="103"/>
        <v>0</v>
      </c>
      <c r="L58" s="388">
        <f t="shared" si="103"/>
        <v>0</v>
      </c>
      <c r="M58" s="388">
        <f t="shared" si="103"/>
        <v>108000</v>
      </c>
      <c r="N58" s="388">
        <f t="shared" si="103"/>
        <v>108000</v>
      </c>
      <c r="O58" s="388">
        <f t="shared" si="103"/>
        <v>0</v>
      </c>
      <c r="P58" s="388">
        <f t="shared" si="103"/>
        <v>0</v>
      </c>
      <c r="Q58" s="388">
        <f t="shared" si="103"/>
        <v>15000</v>
      </c>
      <c r="R58" s="388">
        <f t="shared" si="103"/>
        <v>0</v>
      </c>
      <c r="S58" s="388">
        <f t="shared" si="103"/>
        <v>0</v>
      </c>
      <c r="T58" s="388">
        <f t="shared" si="103"/>
        <v>11552</v>
      </c>
      <c r="U58" s="388">
        <f t="shared" si="103"/>
        <v>0</v>
      </c>
      <c r="V58" s="388">
        <f t="shared" si="103"/>
        <v>0</v>
      </c>
      <c r="W58" s="388">
        <f t="shared" si="103"/>
        <v>3448</v>
      </c>
      <c r="X58" s="388">
        <f t="shared" si="103"/>
        <v>0</v>
      </c>
      <c r="Y58" s="388">
        <f t="shared" si="103"/>
        <v>0</v>
      </c>
      <c r="Z58" s="388">
        <f t="shared" si="103"/>
        <v>3448</v>
      </c>
      <c r="AA58" s="388">
        <f t="shared" si="103"/>
        <v>0</v>
      </c>
      <c r="AB58" s="388">
        <f t="shared" si="103"/>
        <v>0</v>
      </c>
      <c r="AC58" s="388">
        <f t="shared" si="103"/>
        <v>0</v>
      </c>
      <c r="AD58" s="388">
        <f t="shared" si="103"/>
        <v>0</v>
      </c>
      <c r="AE58" s="388">
        <f t="shared" si="103"/>
        <v>0</v>
      </c>
      <c r="AF58" s="388">
        <f t="shared" si="103"/>
        <v>0</v>
      </c>
      <c r="AG58" s="388">
        <f t="shared" si="103"/>
        <v>0</v>
      </c>
      <c r="AH58" s="388">
        <f t="shared" si="103"/>
        <v>0</v>
      </c>
      <c r="AI58" s="388">
        <f t="shared" si="103"/>
        <v>0</v>
      </c>
      <c r="AJ58" s="388">
        <f t="shared" si="103"/>
        <v>0</v>
      </c>
      <c r="AK58" s="388">
        <f t="shared" si="103"/>
        <v>0</v>
      </c>
      <c r="AL58" s="388">
        <f t="shared" si="103"/>
        <v>0</v>
      </c>
      <c r="AM58" s="388">
        <f t="shared" si="103"/>
        <v>0</v>
      </c>
      <c r="AN58" s="388">
        <f t="shared" si="103"/>
        <v>0</v>
      </c>
      <c r="AO58" s="388">
        <f t="shared" si="103"/>
        <v>50000</v>
      </c>
      <c r="AP58" s="388">
        <f t="shared" si="103"/>
        <v>0</v>
      </c>
      <c r="AQ58" s="760">
        <f t="shared" si="103"/>
        <v>0</v>
      </c>
      <c r="AR58" s="388">
        <f t="shared" si="103"/>
        <v>50000</v>
      </c>
      <c r="AS58" s="388">
        <f t="shared" si="103"/>
        <v>0</v>
      </c>
      <c r="AT58" s="388">
        <f t="shared" si="103"/>
        <v>0</v>
      </c>
      <c r="AU58" s="760">
        <f t="shared" si="103"/>
        <v>65000</v>
      </c>
      <c r="AV58" s="760">
        <f t="shared" si="103"/>
        <v>0</v>
      </c>
      <c r="AW58" s="760">
        <f t="shared" si="103"/>
        <v>0</v>
      </c>
      <c r="AX58" s="760">
        <f t="shared" si="103"/>
        <v>43000</v>
      </c>
      <c r="AY58" s="388">
        <f t="shared" si="103"/>
        <v>43000</v>
      </c>
      <c r="AZ58" s="388">
        <f t="shared" si="103"/>
        <v>0</v>
      </c>
      <c r="BA58" s="388">
        <f t="shared" si="103"/>
        <v>0</v>
      </c>
      <c r="BB58" s="388">
        <f t="shared" si="104"/>
        <v>43000</v>
      </c>
      <c r="BC58" s="388">
        <f t="shared" si="104"/>
        <v>0</v>
      </c>
      <c r="BD58" s="388">
        <f t="shared" si="104"/>
        <v>0</v>
      </c>
      <c r="BE58" s="388">
        <f t="shared" si="104"/>
        <v>43000</v>
      </c>
      <c r="BF58" s="388">
        <f t="shared" si="104"/>
        <v>0</v>
      </c>
      <c r="BG58" s="388">
        <f t="shared" si="104"/>
        <v>0</v>
      </c>
      <c r="BH58" s="388">
        <f t="shared" si="104"/>
        <v>0</v>
      </c>
      <c r="BI58" s="388">
        <f t="shared" si="104"/>
        <v>0</v>
      </c>
      <c r="BJ58" s="388">
        <f t="shared" si="104"/>
        <v>0</v>
      </c>
      <c r="BK58" s="388">
        <f t="shared" si="104"/>
        <v>0</v>
      </c>
      <c r="BL58" s="388">
        <f t="shared" si="104"/>
        <v>0</v>
      </c>
      <c r="BM58" s="388">
        <f t="shared" si="104"/>
        <v>0</v>
      </c>
      <c r="BN58" s="388"/>
      <c r="BO58" s="388">
        <f t="shared" si="105"/>
        <v>43000</v>
      </c>
      <c r="BP58" s="388">
        <f t="shared" si="105"/>
        <v>43000</v>
      </c>
      <c r="BQ58" s="388">
        <f t="shared" si="105"/>
        <v>0</v>
      </c>
      <c r="BR58" s="388">
        <f t="shared" si="105"/>
        <v>0</v>
      </c>
      <c r="BS58" s="133"/>
    </row>
    <row r="59" spans="1:72" s="22" customFormat="1" ht="41.25">
      <c r="A59" s="768" t="s">
        <v>29</v>
      </c>
      <c r="B59" s="789" t="s">
        <v>258</v>
      </c>
      <c r="C59" s="769"/>
      <c r="D59" s="768"/>
      <c r="E59" s="790"/>
      <c r="F59" s="388">
        <f>F60</f>
        <v>157000</v>
      </c>
      <c r="G59" s="388">
        <f t="shared" si="103"/>
        <v>108000</v>
      </c>
      <c r="H59" s="388"/>
      <c r="I59" s="388"/>
      <c r="J59" s="388"/>
      <c r="K59" s="388">
        <f t="shared" si="103"/>
        <v>0</v>
      </c>
      <c r="L59" s="388">
        <f t="shared" si="103"/>
        <v>0</v>
      </c>
      <c r="M59" s="388">
        <f t="shared" si="103"/>
        <v>108000</v>
      </c>
      <c r="N59" s="388">
        <f t="shared" si="103"/>
        <v>108000</v>
      </c>
      <c r="O59" s="388">
        <f t="shared" si="103"/>
        <v>0</v>
      </c>
      <c r="P59" s="388">
        <f t="shared" si="103"/>
        <v>0</v>
      </c>
      <c r="Q59" s="388">
        <f t="shared" si="103"/>
        <v>15000</v>
      </c>
      <c r="R59" s="388">
        <f t="shared" si="103"/>
        <v>0</v>
      </c>
      <c r="S59" s="388">
        <f t="shared" si="103"/>
        <v>0</v>
      </c>
      <c r="T59" s="388">
        <f t="shared" si="103"/>
        <v>11552</v>
      </c>
      <c r="U59" s="388">
        <f t="shared" si="103"/>
        <v>0</v>
      </c>
      <c r="V59" s="388">
        <f t="shared" si="103"/>
        <v>0</v>
      </c>
      <c r="W59" s="388">
        <f t="shared" si="103"/>
        <v>3448</v>
      </c>
      <c r="X59" s="388">
        <f t="shared" si="103"/>
        <v>0</v>
      </c>
      <c r="Y59" s="388">
        <f t="shared" si="103"/>
        <v>0</v>
      </c>
      <c r="Z59" s="388">
        <f t="shared" si="103"/>
        <v>3448</v>
      </c>
      <c r="AA59" s="388">
        <f t="shared" si="103"/>
        <v>0</v>
      </c>
      <c r="AB59" s="388">
        <f t="shared" si="103"/>
        <v>0</v>
      </c>
      <c r="AC59" s="388">
        <f t="shared" si="103"/>
        <v>0</v>
      </c>
      <c r="AD59" s="388">
        <f t="shared" si="103"/>
        <v>0</v>
      </c>
      <c r="AE59" s="388">
        <f t="shared" si="103"/>
        <v>0</v>
      </c>
      <c r="AF59" s="388">
        <f t="shared" si="103"/>
        <v>0</v>
      </c>
      <c r="AG59" s="388">
        <f t="shared" si="103"/>
        <v>0</v>
      </c>
      <c r="AH59" s="388">
        <f t="shared" si="103"/>
        <v>0</v>
      </c>
      <c r="AI59" s="388">
        <f t="shared" si="103"/>
        <v>0</v>
      </c>
      <c r="AJ59" s="388">
        <f t="shared" si="103"/>
        <v>0</v>
      </c>
      <c r="AK59" s="388">
        <f t="shared" si="103"/>
        <v>0</v>
      </c>
      <c r="AL59" s="388">
        <f t="shared" si="103"/>
        <v>0</v>
      </c>
      <c r="AM59" s="388">
        <f t="shared" si="103"/>
        <v>0</v>
      </c>
      <c r="AN59" s="388">
        <f t="shared" si="103"/>
        <v>0</v>
      </c>
      <c r="AO59" s="388">
        <f t="shared" si="103"/>
        <v>50000</v>
      </c>
      <c r="AP59" s="388">
        <f t="shared" si="103"/>
        <v>0</v>
      </c>
      <c r="AQ59" s="760">
        <f t="shared" si="103"/>
        <v>0</v>
      </c>
      <c r="AR59" s="388">
        <f t="shared" si="103"/>
        <v>50000</v>
      </c>
      <c r="AS59" s="388">
        <f t="shared" si="103"/>
        <v>0</v>
      </c>
      <c r="AT59" s="388">
        <f t="shared" si="103"/>
        <v>0</v>
      </c>
      <c r="AU59" s="760">
        <f t="shared" si="103"/>
        <v>65000</v>
      </c>
      <c r="AV59" s="760">
        <f t="shared" si="103"/>
        <v>0</v>
      </c>
      <c r="AW59" s="760">
        <f t="shared" si="103"/>
        <v>0</v>
      </c>
      <c r="AX59" s="760">
        <f t="shared" si="103"/>
        <v>43000</v>
      </c>
      <c r="AY59" s="388">
        <f t="shared" si="103"/>
        <v>43000</v>
      </c>
      <c r="AZ59" s="388">
        <f t="shared" si="103"/>
        <v>0</v>
      </c>
      <c r="BA59" s="388">
        <f t="shared" si="103"/>
        <v>0</v>
      </c>
      <c r="BB59" s="388">
        <f t="shared" si="104"/>
        <v>43000</v>
      </c>
      <c r="BC59" s="388">
        <f t="shared" si="104"/>
        <v>0</v>
      </c>
      <c r="BD59" s="388">
        <f t="shared" si="104"/>
        <v>0</v>
      </c>
      <c r="BE59" s="388">
        <f t="shared" si="104"/>
        <v>43000</v>
      </c>
      <c r="BF59" s="388">
        <f t="shared" si="104"/>
        <v>0</v>
      </c>
      <c r="BG59" s="388">
        <f t="shared" si="104"/>
        <v>0</v>
      </c>
      <c r="BH59" s="388">
        <f t="shared" si="104"/>
        <v>0</v>
      </c>
      <c r="BI59" s="388">
        <f t="shared" si="104"/>
        <v>0</v>
      </c>
      <c r="BJ59" s="388">
        <f t="shared" si="104"/>
        <v>0</v>
      </c>
      <c r="BK59" s="388">
        <f t="shared" si="104"/>
        <v>0</v>
      </c>
      <c r="BL59" s="388">
        <f t="shared" si="104"/>
        <v>0</v>
      </c>
      <c r="BM59" s="388">
        <f t="shared" si="104"/>
        <v>0</v>
      </c>
      <c r="BN59" s="388">
        <f t="shared" si="104"/>
        <v>0</v>
      </c>
      <c r="BO59" s="380">
        <f t="shared" ref="BO59" si="106">BP59</f>
        <v>43000</v>
      </c>
      <c r="BP59" s="380">
        <f t="shared" ref="BP59" si="107">AY59</f>
        <v>43000</v>
      </c>
      <c r="BQ59" s="388">
        <f t="shared" si="105"/>
        <v>0</v>
      </c>
      <c r="BR59" s="388">
        <f t="shared" si="105"/>
        <v>0</v>
      </c>
      <c r="BS59" s="133"/>
    </row>
    <row r="60" spans="1:72" s="43" customFormat="1">
      <c r="A60" s="775"/>
      <c r="B60" s="804" t="s">
        <v>25</v>
      </c>
      <c r="C60" s="778"/>
      <c r="D60" s="775"/>
      <c r="E60" s="805"/>
      <c r="F60" s="779">
        <f>F61</f>
        <v>157000</v>
      </c>
      <c r="G60" s="779">
        <f t="shared" si="103"/>
        <v>108000</v>
      </c>
      <c r="H60" s="779"/>
      <c r="I60" s="779"/>
      <c r="J60" s="779"/>
      <c r="K60" s="779">
        <f t="shared" si="103"/>
        <v>0</v>
      </c>
      <c r="L60" s="779">
        <f t="shared" si="103"/>
        <v>0</v>
      </c>
      <c r="M60" s="779">
        <f t="shared" si="103"/>
        <v>108000</v>
      </c>
      <c r="N60" s="779">
        <f t="shared" si="103"/>
        <v>108000</v>
      </c>
      <c r="O60" s="779">
        <f t="shared" si="103"/>
        <v>0</v>
      </c>
      <c r="P60" s="779">
        <f t="shared" si="103"/>
        <v>0</v>
      </c>
      <c r="Q60" s="779">
        <f t="shared" si="103"/>
        <v>15000</v>
      </c>
      <c r="R60" s="779">
        <f t="shared" si="103"/>
        <v>0</v>
      </c>
      <c r="S60" s="779">
        <f t="shared" si="103"/>
        <v>0</v>
      </c>
      <c r="T60" s="779">
        <f t="shared" si="103"/>
        <v>11552</v>
      </c>
      <c r="U60" s="779">
        <f t="shared" si="103"/>
        <v>0</v>
      </c>
      <c r="V60" s="779">
        <f t="shared" si="103"/>
        <v>0</v>
      </c>
      <c r="W60" s="779">
        <f t="shared" si="103"/>
        <v>3448</v>
      </c>
      <c r="X60" s="779">
        <f t="shared" si="103"/>
        <v>0</v>
      </c>
      <c r="Y60" s="779">
        <f t="shared" si="103"/>
        <v>0</v>
      </c>
      <c r="Z60" s="779">
        <f t="shared" si="103"/>
        <v>3448</v>
      </c>
      <c r="AA60" s="779">
        <f t="shared" si="103"/>
        <v>0</v>
      </c>
      <c r="AB60" s="779">
        <f t="shared" si="103"/>
        <v>0</v>
      </c>
      <c r="AC60" s="779">
        <f t="shared" si="103"/>
        <v>0</v>
      </c>
      <c r="AD60" s="779">
        <f t="shared" si="103"/>
        <v>0</v>
      </c>
      <c r="AE60" s="779">
        <f t="shared" si="103"/>
        <v>0</v>
      </c>
      <c r="AF60" s="779">
        <f t="shared" si="103"/>
        <v>0</v>
      </c>
      <c r="AG60" s="779">
        <f t="shared" si="103"/>
        <v>0</v>
      </c>
      <c r="AH60" s="779">
        <f t="shared" si="103"/>
        <v>0</v>
      </c>
      <c r="AI60" s="779">
        <f t="shared" si="103"/>
        <v>0</v>
      </c>
      <c r="AJ60" s="779">
        <f t="shared" si="103"/>
        <v>0</v>
      </c>
      <c r="AK60" s="779">
        <f t="shared" si="103"/>
        <v>0</v>
      </c>
      <c r="AL60" s="779">
        <f t="shared" si="103"/>
        <v>0</v>
      </c>
      <c r="AM60" s="779">
        <f t="shared" si="103"/>
        <v>0</v>
      </c>
      <c r="AN60" s="779">
        <f t="shared" si="103"/>
        <v>0</v>
      </c>
      <c r="AO60" s="779">
        <f t="shared" si="103"/>
        <v>50000</v>
      </c>
      <c r="AP60" s="779">
        <f t="shared" si="103"/>
        <v>0</v>
      </c>
      <c r="AQ60" s="935">
        <f t="shared" si="103"/>
        <v>0</v>
      </c>
      <c r="AR60" s="779">
        <f t="shared" si="103"/>
        <v>50000</v>
      </c>
      <c r="AS60" s="779">
        <f t="shared" si="103"/>
        <v>0</v>
      </c>
      <c r="AT60" s="779">
        <f t="shared" si="103"/>
        <v>0</v>
      </c>
      <c r="AU60" s="935">
        <f t="shared" si="103"/>
        <v>65000</v>
      </c>
      <c r="AV60" s="935">
        <f t="shared" si="103"/>
        <v>0</v>
      </c>
      <c r="AW60" s="935">
        <f t="shared" si="103"/>
        <v>0</v>
      </c>
      <c r="AX60" s="935">
        <f t="shared" si="103"/>
        <v>43000</v>
      </c>
      <c r="AY60" s="779">
        <f t="shared" si="103"/>
        <v>43000</v>
      </c>
      <c r="AZ60" s="779">
        <f t="shared" si="103"/>
        <v>0</v>
      </c>
      <c r="BA60" s="779">
        <f t="shared" si="103"/>
        <v>0</v>
      </c>
      <c r="BB60" s="779">
        <f t="shared" si="104"/>
        <v>43000</v>
      </c>
      <c r="BC60" s="779">
        <f t="shared" si="104"/>
        <v>0</v>
      </c>
      <c r="BD60" s="779">
        <f t="shared" si="104"/>
        <v>0</v>
      </c>
      <c r="BE60" s="779">
        <f t="shared" si="104"/>
        <v>43000</v>
      </c>
      <c r="BF60" s="779">
        <f t="shared" si="104"/>
        <v>0</v>
      </c>
      <c r="BG60" s="779">
        <f t="shared" si="104"/>
        <v>0</v>
      </c>
      <c r="BH60" s="779">
        <f t="shared" si="104"/>
        <v>0</v>
      </c>
      <c r="BI60" s="779">
        <f t="shared" si="104"/>
        <v>0</v>
      </c>
      <c r="BJ60" s="779">
        <f t="shared" si="104"/>
        <v>0</v>
      </c>
      <c r="BK60" s="779">
        <f t="shared" si="104"/>
        <v>0</v>
      </c>
      <c r="BL60" s="779">
        <f t="shared" si="104"/>
        <v>0</v>
      </c>
      <c r="BM60" s="779">
        <f t="shared" si="104"/>
        <v>0</v>
      </c>
      <c r="BN60" s="779"/>
      <c r="BO60" s="779">
        <f t="shared" si="105"/>
        <v>43000</v>
      </c>
      <c r="BP60" s="779">
        <f t="shared" si="105"/>
        <v>43000</v>
      </c>
      <c r="BQ60" s="779">
        <f t="shared" si="105"/>
        <v>0</v>
      </c>
      <c r="BR60" s="779">
        <f t="shared" si="105"/>
        <v>0</v>
      </c>
      <c r="BS60" s="781"/>
    </row>
    <row r="61" spans="1:72" s="645" customFormat="1" ht="24.75">
      <c r="A61" s="762">
        <v>1</v>
      </c>
      <c r="B61" s="376" t="s">
        <v>127</v>
      </c>
      <c r="C61" s="766"/>
      <c r="D61" s="766"/>
      <c r="E61" s="806" t="s">
        <v>189</v>
      </c>
      <c r="F61" s="378">
        <v>157000</v>
      </c>
      <c r="G61" s="383">
        <v>108000</v>
      </c>
      <c r="H61" s="383"/>
      <c r="I61" s="383"/>
      <c r="J61" s="383"/>
      <c r="K61" s="378"/>
      <c r="L61" s="378"/>
      <c r="M61" s="736">
        <f t="shared" ref="M61" si="108">N61</f>
        <v>108000</v>
      </c>
      <c r="N61" s="378">
        <f>20000+88000</f>
        <v>108000</v>
      </c>
      <c r="O61" s="378">
        <v>0</v>
      </c>
      <c r="P61" s="379"/>
      <c r="Q61" s="797">
        <v>15000</v>
      </c>
      <c r="R61" s="735"/>
      <c r="S61" s="797"/>
      <c r="T61" s="797">
        <v>11552</v>
      </c>
      <c r="U61" s="735"/>
      <c r="V61" s="797"/>
      <c r="W61" s="799">
        <f>Q61-T61</f>
        <v>3448</v>
      </c>
      <c r="X61" s="799"/>
      <c r="Y61" s="799"/>
      <c r="Z61" s="797">
        <v>3448</v>
      </c>
      <c r="AA61" s="735"/>
      <c r="AB61" s="799"/>
      <c r="AC61" s="797"/>
      <c r="AD61" s="607"/>
      <c r="AE61" s="797"/>
      <c r="AF61" s="736"/>
      <c r="AG61" s="735"/>
      <c r="AH61" s="379"/>
      <c r="AI61" s="799"/>
      <c r="AJ61" s="799"/>
      <c r="AK61" s="799"/>
      <c r="AL61" s="379"/>
      <c r="AM61" s="735"/>
      <c r="AN61" s="379"/>
      <c r="AO61" s="736">
        <v>50000</v>
      </c>
      <c r="AP61" s="735"/>
      <c r="AQ61" s="797"/>
      <c r="AR61" s="736">
        <f>AO61</f>
        <v>50000</v>
      </c>
      <c r="AS61" s="735">
        <f>AP61</f>
        <v>0</v>
      </c>
      <c r="AT61" s="379">
        <f>AQ61</f>
        <v>0</v>
      </c>
      <c r="AU61" s="799">
        <f t="shared" ref="AU61:AW61" si="109">Q61+AC61+AO61</f>
        <v>65000</v>
      </c>
      <c r="AV61" s="799">
        <f t="shared" si="109"/>
        <v>0</v>
      </c>
      <c r="AW61" s="799">
        <f t="shared" si="109"/>
        <v>0</v>
      </c>
      <c r="AX61" s="799">
        <f t="shared" ref="AX61" si="110">AY61</f>
        <v>43000</v>
      </c>
      <c r="AY61" s="607">
        <f>N61-AU61</f>
        <v>43000</v>
      </c>
      <c r="AZ61" s="379">
        <f>O61-AV61</f>
        <v>0</v>
      </c>
      <c r="BA61" s="379">
        <f>P61-AW61</f>
        <v>0</v>
      </c>
      <c r="BB61" s="379">
        <f>AX61</f>
        <v>43000</v>
      </c>
      <c r="BC61" s="379">
        <f t="shared" ref="BC61" si="111">AZ61</f>
        <v>0</v>
      </c>
      <c r="BD61" s="379"/>
      <c r="BE61" s="379">
        <f t="shared" ref="BE61:BF61" si="112">BB61</f>
        <v>43000</v>
      </c>
      <c r="BF61" s="379">
        <f t="shared" si="112"/>
        <v>0</v>
      </c>
      <c r="BG61" s="379"/>
      <c r="BH61" s="379">
        <f t="shared" ref="BH61:BI61" si="113">AY61-BB61</f>
        <v>0</v>
      </c>
      <c r="BI61" s="379">
        <f t="shared" si="113"/>
        <v>0</v>
      </c>
      <c r="BJ61" s="379"/>
      <c r="BK61" s="379"/>
      <c r="BL61" s="379"/>
      <c r="BM61" s="379"/>
      <c r="BN61" s="379"/>
      <c r="BO61" s="379">
        <f t="shared" ref="BO61" si="114">BP61</f>
        <v>43000</v>
      </c>
      <c r="BP61" s="379">
        <f t="shared" ref="BP61" si="115">AY61</f>
        <v>43000</v>
      </c>
      <c r="BQ61" s="642"/>
      <c r="BR61" s="642"/>
      <c r="BS61" s="642"/>
      <c r="BT61" s="1070" t="s">
        <v>345</v>
      </c>
    </row>
    <row r="62" spans="1:72" s="22" customFormat="1" ht="24.75">
      <c r="A62" s="768" t="s">
        <v>448</v>
      </c>
      <c r="B62" s="758" t="s">
        <v>128</v>
      </c>
      <c r="C62" s="1074"/>
      <c r="D62" s="768"/>
      <c r="E62" s="768"/>
      <c r="F62" s="388">
        <f>F63</f>
        <v>177764</v>
      </c>
      <c r="G62" s="388">
        <f t="shared" ref="G62:AZ63" si="116">G63</f>
        <v>55519</v>
      </c>
      <c r="H62" s="388"/>
      <c r="I62" s="388"/>
      <c r="J62" s="388"/>
      <c r="K62" s="388">
        <f t="shared" si="116"/>
        <v>50500</v>
      </c>
      <c r="L62" s="388">
        <f t="shared" si="116"/>
        <v>45000</v>
      </c>
      <c r="M62" s="388">
        <f t="shared" si="116"/>
        <v>9500</v>
      </c>
      <c r="N62" s="388">
        <f t="shared" si="116"/>
        <v>9500</v>
      </c>
      <c r="O62" s="388">
        <f t="shared" si="116"/>
        <v>2500</v>
      </c>
      <c r="P62" s="388">
        <f t="shared" si="116"/>
        <v>0</v>
      </c>
      <c r="Q62" s="388">
        <f t="shared" si="116"/>
        <v>7000</v>
      </c>
      <c r="R62" s="388">
        <f t="shared" si="116"/>
        <v>0</v>
      </c>
      <c r="S62" s="388">
        <f t="shared" si="116"/>
        <v>0</v>
      </c>
      <c r="T62" s="388">
        <f t="shared" si="116"/>
        <v>6241</v>
      </c>
      <c r="U62" s="388">
        <f t="shared" si="116"/>
        <v>0</v>
      </c>
      <c r="V62" s="388">
        <f t="shared" si="116"/>
        <v>0</v>
      </c>
      <c r="W62" s="388">
        <f t="shared" si="116"/>
        <v>759</v>
      </c>
      <c r="X62" s="388">
        <f t="shared" si="116"/>
        <v>0</v>
      </c>
      <c r="Y62" s="388">
        <f t="shared" si="116"/>
        <v>0</v>
      </c>
      <c r="Z62" s="388">
        <f t="shared" si="116"/>
        <v>704</v>
      </c>
      <c r="AA62" s="388">
        <f t="shared" si="116"/>
        <v>0</v>
      </c>
      <c r="AB62" s="388">
        <f t="shared" si="116"/>
        <v>0</v>
      </c>
      <c r="AC62" s="388">
        <f t="shared" si="116"/>
        <v>0</v>
      </c>
      <c r="AD62" s="388">
        <f t="shared" si="116"/>
        <v>0</v>
      </c>
      <c r="AE62" s="388">
        <f t="shared" si="116"/>
        <v>0</v>
      </c>
      <c r="AF62" s="388">
        <f t="shared" si="116"/>
        <v>0</v>
      </c>
      <c r="AG62" s="388">
        <f t="shared" si="116"/>
        <v>0</v>
      </c>
      <c r="AH62" s="388">
        <f t="shared" si="116"/>
        <v>0</v>
      </c>
      <c r="AI62" s="388">
        <f t="shared" si="116"/>
        <v>0</v>
      </c>
      <c r="AJ62" s="388">
        <f t="shared" si="116"/>
        <v>0</v>
      </c>
      <c r="AK62" s="388">
        <f t="shared" si="116"/>
        <v>0</v>
      </c>
      <c r="AL62" s="388">
        <f t="shared" si="116"/>
        <v>0</v>
      </c>
      <c r="AM62" s="388">
        <f t="shared" si="116"/>
        <v>0</v>
      </c>
      <c r="AN62" s="388">
        <f t="shared" si="116"/>
        <v>0</v>
      </c>
      <c r="AO62" s="388">
        <f t="shared" si="116"/>
        <v>2500</v>
      </c>
      <c r="AP62" s="388">
        <f t="shared" si="116"/>
        <v>2500</v>
      </c>
      <c r="AQ62" s="760">
        <f t="shared" si="116"/>
        <v>0</v>
      </c>
      <c r="AR62" s="388">
        <f t="shared" si="116"/>
        <v>2500</v>
      </c>
      <c r="AS62" s="388">
        <f t="shared" si="116"/>
        <v>2500</v>
      </c>
      <c r="AT62" s="388">
        <f t="shared" si="116"/>
        <v>0</v>
      </c>
      <c r="AU62" s="760">
        <f t="shared" si="116"/>
        <v>9500</v>
      </c>
      <c r="AV62" s="760">
        <f t="shared" si="116"/>
        <v>2500</v>
      </c>
      <c r="AW62" s="760">
        <f t="shared" si="116"/>
        <v>0</v>
      </c>
      <c r="AX62" s="760">
        <f t="shared" si="116"/>
        <v>0</v>
      </c>
      <c r="AY62" s="388">
        <f t="shared" si="116"/>
        <v>0</v>
      </c>
      <c r="AZ62" s="388">
        <f t="shared" si="116"/>
        <v>0</v>
      </c>
      <c r="BA62" s="388">
        <f t="shared" ref="BA62:BM63" si="117">BA63</f>
        <v>0</v>
      </c>
      <c r="BB62" s="388">
        <f t="shared" si="117"/>
        <v>0</v>
      </c>
      <c r="BC62" s="388">
        <f t="shared" si="117"/>
        <v>0</v>
      </c>
      <c r="BD62" s="388">
        <f t="shared" si="117"/>
        <v>0</v>
      </c>
      <c r="BE62" s="388">
        <f t="shared" si="117"/>
        <v>0</v>
      </c>
      <c r="BF62" s="388">
        <f t="shared" si="117"/>
        <v>0</v>
      </c>
      <c r="BG62" s="388">
        <f t="shared" si="117"/>
        <v>0</v>
      </c>
      <c r="BH62" s="388">
        <f t="shared" si="117"/>
        <v>0</v>
      </c>
      <c r="BI62" s="388">
        <f t="shared" si="117"/>
        <v>0</v>
      </c>
      <c r="BJ62" s="388">
        <f t="shared" si="117"/>
        <v>0</v>
      </c>
      <c r="BK62" s="388">
        <f t="shared" si="117"/>
        <v>0</v>
      </c>
      <c r="BL62" s="388">
        <f t="shared" si="117"/>
        <v>0</v>
      </c>
      <c r="BM62" s="388">
        <f t="shared" si="117"/>
        <v>0</v>
      </c>
      <c r="BN62" s="388"/>
      <c r="BO62" s="388">
        <f t="shared" ref="BO62:BR63" si="118">BO63</f>
        <v>0</v>
      </c>
      <c r="BP62" s="388">
        <f t="shared" si="118"/>
        <v>0</v>
      </c>
      <c r="BQ62" s="388">
        <f t="shared" si="118"/>
        <v>0</v>
      </c>
      <c r="BR62" s="388">
        <f t="shared" si="118"/>
        <v>0</v>
      </c>
      <c r="BS62" s="133"/>
    </row>
    <row r="63" spans="1:72" s="22" customFormat="1">
      <c r="A63" s="768" t="s">
        <v>29</v>
      </c>
      <c r="B63" s="758" t="s">
        <v>30</v>
      </c>
      <c r="C63" s="1074"/>
      <c r="D63" s="768"/>
      <c r="E63" s="768"/>
      <c r="F63" s="388">
        <f>F64</f>
        <v>177764</v>
      </c>
      <c r="G63" s="388">
        <f t="shared" si="116"/>
        <v>55519</v>
      </c>
      <c r="H63" s="388"/>
      <c r="I63" s="388"/>
      <c r="J63" s="388"/>
      <c r="K63" s="388">
        <f t="shared" si="116"/>
        <v>50500</v>
      </c>
      <c r="L63" s="388">
        <f t="shared" si="116"/>
        <v>45000</v>
      </c>
      <c r="M63" s="388">
        <f t="shared" si="116"/>
        <v>9500</v>
      </c>
      <c r="N63" s="388">
        <f t="shared" si="116"/>
        <v>9500</v>
      </c>
      <c r="O63" s="388">
        <f t="shared" si="116"/>
        <v>2500</v>
      </c>
      <c r="P63" s="388">
        <f t="shared" si="116"/>
        <v>0</v>
      </c>
      <c r="Q63" s="388">
        <f t="shared" si="116"/>
        <v>7000</v>
      </c>
      <c r="R63" s="388">
        <f t="shared" si="116"/>
        <v>0</v>
      </c>
      <c r="S63" s="388">
        <f t="shared" si="116"/>
        <v>0</v>
      </c>
      <c r="T63" s="388">
        <f t="shared" si="116"/>
        <v>6241</v>
      </c>
      <c r="U63" s="388">
        <f t="shared" si="116"/>
        <v>0</v>
      </c>
      <c r="V63" s="388">
        <f t="shared" si="116"/>
        <v>0</v>
      </c>
      <c r="W63" s="388">
        <f t="shared" si="116"/>
        <v>759</v>
      </c>
      <c r="X63" s="388">
        <f t="shared" si="116"/>
        <v>0</v>
      </c>
      <c r="Y63" s="388">
        <f t="shared" si="116"/>
        <v>0</v>
      </c>
      <c r="Z63" s="388">
        <f t="shared" si="116"/>
        <v>704</v>
      </c>
      <c r="AA63" s="388">
        <f t="shared" si="116"/>
        <v>0</v>
      </c>
      <c r="AB63" s="388">
        <f t="shared" si="116"/>
        <v>0</v>
      </c>
      <c r="AC63" s="388">
        <f t="shared" si="116"/>
        <v>0</v>
      </c>
      <c r="AD63" s="388">
        <f t="shared" si="116"/>
        <v>0</v>
      </c>
      <c r="AE63" s="388">
        <f t="shared" si="116"/>
        <v>0</v>
      </c>
      <c r="AF63" s="388">
        <f t="shared" si="116"/>
        <v>0</v>
      </c>
      <c r="AG63" s="388">
        <f t="shared" si="116"/>
        <v>0</v>
      </c>
      <c r="AH63" s="388">
        <f t="shared" si="116"/>
        <v>0</v>
      </c>
      <c r="AI63" s="388">
        <f t="shared" si="116"/>
        <v>0</v>
      </c>
      <c r="AJ63" s="388">
        <f t="shared" si="116"/>
        <v>0</v>
      </c>
      <c r="AK63" s="388">
        <f t="shared" si="116"/>
        <v>0</v>
      </c>
      <c r="AL63" s="388">
        <f t="shared" si="116"/>
        <v>0</v>
      </c>
      <c r="AM63" s="388">
        <f t="shared" si="116"/>
        <v>0</v>
      </c>
      <c r="AN63" s="388">
        <f t="shared" si="116"/>
        <v>0</v>
      </c>
      <c r="AO63" s="388">
        <f t="shared" si="116"/>
        <v>2500</v>
      </c>
      <c r="AP63" s="388">
        <f t="shared" si="116"/>
        <v>2500</v>
      </c>
      <c r="AQ63" s="760">
        <f t="shared" si="116"/>
        <v>0</v>
      </c>
      <c r="AR63" s="388">
        <f t="shared" si="116"/>
        <v>2500</v>
      </c>
      <c r="AS63" s="388">
        <f t="shared" si="116"/>
        <v>2500</v>
      </c>
      <c r="AT63" s="388">
        <f t="shared" si="116"/>
        <v>0</v>
      </c>
      <c r="AU63" s="760">
        <f t="shared" si="116"/>
        <v>9500</v>
      </c>
      <c r="AV63" s="760">
        <f t="shared" si="116"/>
        <v>2500</v>
      </c>
      <c r="AW63" s="760">
        <f t="shared" si="116"/>
        <v>0</v>
      </c>
      <c r="AX63" s="760">
        <f t="shared" si="116"/>
        <v>0</v>
      </c>
      <c r="AY63" s="388">
        <f t="shared" si="116"/>
        <v>0</v>
      </c>
      <c r="AZ63" s="388">
        <f t="shared" si="116"/>
        <v>0</v>
      </c>
      <c r="BA63" s="388">
        <f t="shared" si="117"/>
        <v>0</v>
      </c>
      <c r="BB63" s="388">
        <f t="shared" si="117"/>
        <v>0</v>
      </c>
      <c r="BC63" s="388">
        <f t="shared" si="117"/>
        <v>0</v>
      </c>
      <c r="BD63" s="388">
        <f t="shared" si="117"/>
        <v>0</v>
      </c>
      <c r="BE63" s="388">
        <f t="shared" si="117"/>
        <v>0</v>
      </c>
      <c r="BF63" s="388">
        <f t="shared" si="117"/>
        <v>0</v>
      </c>
      <c r="BG63" s="388">
        <f t="shared" si="117"/>
        <v>0</v>
      </c>
      <c r="BH63" s="388">
        <f t="shared" si="117"/>
        <v>0</v>
      </c>
      <c r="BI63" s="388">
        <f t="shared" si="117"/>
        <v>0</v>
      </c>
      <c r="BJ63" s="388">
        <f t="shared" si="117"/>
        <v>0</v>
      </c>
      <c r="BK63" s="388">
        <f t="shared" si="117"/>
        <v>0</v>
      </c>
      <c r="BL63" s="388">
        <f t="shared" si="117"/>
        <v>0</v>
      </c>
      <c r="BM63" s="388">
        <f t="shared" si="117"/>
        <v>0</v>
      </c>
      <c r="BN63" s="388"/>
      <c r="BO63" s="388">
        <f t="shared" si="118"/>
        <v>0</v>
      </c>
      <c r="BP63" s="388">
        <f t="shared" si="118"/>
        <v>0</v>
      </c>
      <c r="BQ63" s="388">
        <f t="shared" si="118"/>
        <v>0</v>
      </c>
      <c r="BR63" s="388">
        <f t="shared" si="118"/>
        <v>0</v>
      </c>
      <c r="BS63" s="133"/>
    </row>
    <row r="64" spans="1:72" s="22" customFormat="1" ht="24.75">
      <c r="A64" s="768" t="s">
        <v>254</v>
      </c>
      <c r="B64" s="789" t="s">
        <v>260</v>
      </c>
      <c r="C64" s="1074"/>
      <c r="D64" s="768"/>
      <c r="E64" s="768"/>
      <c r="F64" s="388">
        <f>F65+F67</f>
        <v>177764</v>
      </c>
      <c r="G64" s="388">
        <f t="shared" ref="G64:BR64" si="119">G65+G67</f>
        <v>55519</v>
      </c>
      <c r="H64" s="388"/>
      <c r="I64" s="388"/>
      <c r="J64" s="388"/>
      <c r="K64" s="388">
        <f t="shared" si="119"/>
        <v>50500</v>
      </c>
      <c r="L64" s="388">
        <f t="shared" si="119"/>
        <v>45000</v>
      </c>
      <c r="M64" s="388">
        <f t="shared" si="119"/>
        <v>9500</v>
      </c>
      <c r="N64" s="388">
        <f t="shared" si="119"/>
        <v>9500</v>
      </c>
      <c r="O64" s="388">
        <f t="shared" si="119"/>
        <v>2500</v>
      </c>
      <c r="P64" s="388">
        <f t="shared" si="119"/>
        <v>0</v>
      </c>
      <c r="Q64" s="388">
        <f t="shared" si="119"/>
        <v>7000</v>
      </c>
      <c r="R64" s="388">
        <f t="shared" si="119"/>
        <v>0</v>
      </c>
      <c r="S64" s="388">
        <f t="shared" si="119"/>
        <v>0</v>
      </c>
      <c r="T64" s="388">
        <f t="shared" si="119"/>
        <v>6241</v>
      </c>
      <c r="U64" s="388">
        <f t="shared" si="119"/>
        <v>0</v>
      </c>
      <c r="V64" s="388">
        <f t="shared" si="119"/>
        <v>0</v>
      </c>
      <c r="W64" s="388">
        <f t="shared" si="119"/>
        <v>759</v>
      </c>
      <c r="X64" s="388">
        <f t="shared" si="119"/>
        <v>0</v>
      </c>
      <c r="Y64" s="388">
        <f t="shared" si="119"/>
        <v>0</v>
      </c>
      <c r="Z64" s="388">
        <f t="shared" si="119"/>
        <v>704</v>
      </c>
      <c r="AA64" s="388">
        <f t="shared" si="119"/>
        <v>0</v>
      </c>
      <c r="AB64" s="388">
        <f t="shared" si="119"/>
        <v>0</v>
      </c>
      <c r="AC64" s="388">
        <f t="shared" si="119"/>
        <v>0</v>
      </c>
      <c r="AD64" s="388">
        <f t="shared" si="119"/>
        <v>0</v>
      </c>
      <c r="AE64" s="388">
        <f t="shared" si="119"/>
        <v>0</v>
      </c>
      <c r="AF64" s="388">
        <f t="shared" si="119"/>
        <v>0</v>
      </c>
      <c r="AG64" s="388">
        <f t="shared" si="119"/>
        <v>0</v>
      </c>
      <c r="AH64" s="388">
        <f t="shared" si="119"/>
        <v>0</v>
      </c>
      <c r="AI64" s="388">
        <f t="shared" si="119"/>
        <v>0</v>
      </c>
      <c r="AJ64" s="388">
        <f t="shared" si="119"/>
        <v>0</v>
      </c>
      <c r="AK64" s="388">
        <f t="shared" si="119"/>
        <v>0</v>
      </c>
      <c r="AL64" s="388">
        <f t="shared" si="119"/>
        <v>0</v>
      </c>
      <c r="AM64" s="388">
        <f t="shared" si="119"/>
        <v>0</v>
      </c>
      <c r="AN64" s="388">
        <f t="shared" si="119"/>
        <v>0</v>
      </c>
      <c r="AO64" s="388">
        <f t="shared" si="119"/>
        <v>2500</v>
      </c>
      <c r="AP64" s="388">
        <f t="shared" si="119"/>
        <v>2500</v>
      </c>
      <c r="AQ64" s="760">
        <f t="shared" si="119"/>
        <v>0</v>
      </c>
      <c r="AR64" s="388">
        <f t="shared" si="119"/>
        <v>2500</v>
      </c>
      <c r="AS64" s="388">
        <f t="shared" si="119"/>
        <v>2500</v>
      </c>
      <c r="AT64" s="388">
        <f t="shared" si="119"/>
        <v>0</v>
      </c>
      <c r="AU64" s="760">
        <f t="shared" si="119"/>
        <v>9500</v>
      </c>
      <c r="AV64" s="760">
        <f t="shared" si="119"/>
        <v>2500</v>
      </c>
      <c r="AW64" s="760">
        <f t="shared" si="119"/>
        <v>0</v>
      </c>
      <c r="AX64" s="760">
        <f t="shared" si="119"/>
        <v>0</v>
      </c>
      <c r="AY64" s="388">
        <f t="shared" si="119"/>
        <v>0</v>
      </c>
      <c r="AZ64" s="388">
        <f t="shared" si="119"/>
        <v>0</v>
      </c>
      <c r="BA64" s="388">
        <f t="shared" si="119"/>
        <v>0</v>
      </c>
      <c r="BB64" s="388">
        <f t="shared" si="119"/>
        <v>0</v>
      </c>
      <c r="BC64" s="388">
        <f t="shared" si="119"/>
        <v>0</v>
      </c>
      <c r="BD64" s="388">
        <f t="shared" si="119"/>
        <v>0</v>
      </c>
      <c r="BE64" s="388">
        <f t="shared" si="119"/>
        <v>0</v>
      </c>
      <c r="BF64" s="388">
        <f t="shared" si="119"/>
        <v>0</v>
      </c>
      <c r="BG64" s="388">
        <f t="shared" si="119"/>
        <v>0</v>
      </c>
      <c r="BH64" s="388">
        <f t="shared" si="119"/>
        <v>0</v>
      </c>
      <c r="BI64" s="388">
        <f t="shared" si="119"/>
        <v>0</v>
      </c>
      <c r="BJ64" s="388">
        <f t="shared" si="119"/>
        <v>0</v>
      </c>
      <c r="BK64" s="388">
        <f t="shared" si="119"/>
        <v>0</v>
      </c>
      <c r="BL64" s="388">
        <f t="shared" si="119"/>
        <v>0</v>
      </c>
      <c r="BM64" s="388">
        <f t="shared" si="119"/>
        <v>0</v>
      </c>
      <c r="BN64" s="388"/>
      <c r="BO64" s="388">
        <f t="shared" si="119"/>
        <v>0</v>
      </c>
      <c r="BP64" s="388">
        <f t="shared" si="119"/>
        <v>0</v>
      </c>
      <c r="BQ64" s="388">
        <f t="shared" si="119"/>
        <v>0</v>
      </c>
      <c r="BR64" s="388">
        <f t="shared" si="119"/>
        <v>0</v>
      </c>
      <c r="BS64" s="133"/>
    </row>
    <row r="65" spans="1:72" s="43" customFormat="1">
      <c r="A65" s="775"/>
      <c r="B65" s="804" t="s">
        <v>25</v>
      </c>
      <c r="C65" s="811"/>
      <c r="D65" s="775"/>
      <c r="E65" s="775"/>
      <c r="F65" s="779">
        <f>F66</f>
        <v>117288</v>
      </c>
      <c r="G65" s="779">
        <f t="shared" ref="G65:BR65" si="120">G66</f>
        <v>25000</v>
      </c>
      <c r="H65" s="779"/>
      <c r="I65" s="779"/>
      <c r="J65" s="779"/>
      <c r="K65" s="779">
        <f t="shared" si="120"/>
        <v>20500</v>
      </c>
      <c r="L65" s="779">
        <f t="shared" si="120"/>
        <v>20500</v>
      </c>
      <c r="M65" s="779">
        <f t="shared" si="120"/>
        <v>4500</v>
      </c>
      <c r="N65" s="779">
        <f t="shared" si="120"/>
        <v>4500</v>
      </c>
      <c r="O65" s="779">
        <f t="shared" si="120"/>
        <v>0</v>
      </c>
      <c r="P65" s="779">
        <f t="shared" si="120"/>
        <v>0</v>
      </c>
      <c r="Q65" s="779">
        <f t="shared" si="120"/>
        <v>4500</v>
      </c>
      <c r="R65" s="779">
        <f t="shared" si="120"/>
        <v>0</v>
      </c>
      <c r="S65" s="779">
        <f t="shared" si="120"/>
        <v>0</v>
      </c>
      <c r="T65" s="779">
        <f t="shared" si="120"/>
        <v>4445</v>
      </c>
      <c r="U65" s="779">
        <f t="shared" si="120"/>
        <v>0</v>
      </c>
      <c r="V65" s="779">
        <f t="shared" si="120"/>
        <v>0</v>
      </c>
      <c r="W65" s="779">
        <f t="shared" si="120"/>
        <v>55</v>
      </c>
      <c r="X65" s="779">
        <f t="shared" si="120"/>
        <v>0</v>
      </c>
      <c r="Y65" s="779">
        <f t="shared" si="120"/>
        <v>0</v>
      </c>
      <c r="Z65" s="779">
        <f t="shared" si="120"/>
        <v>0</v>
      </c>
      <c r="AA65" s="779">
        <f t="shared" si="120"/>
        <v>0</v>
      </c>
      <c r="AB65" s="779">
        <f t="shared" si="120"/>
        <v>0</v>
      </c>
      <c r="AC65" s="779">
        <f t="shared" si="120"/>
        <v>0</v>
      </c>
      <c r="AD65" s="779">
        <f t="shared" si="120"/>
        <v>0</v>
      </c>
      <c r="AE65" s="779">
        <f t="shared" si="120"/>
        <v>0</v>
      </c>
      <c r="AF65" s="779">
        <f t="shared" si="120"/>
        <v>0</v>
      </c>
      <c r="AG65" s="779">
        <f t="shared" si="120"/>
        <v>0</v>
      </c>
      <c r="AH65" s="779">
        <f t="shared" si="120"/>
        <v>0</v>
      </c>
      <c r="AI65" s="779">
        <f t="shared" si="120"/>
        <v>0</v>
      </c>
      <c r="AJ65" s="779">
        <f t="shared" si="120"/>
        <v>0</v>
      </c>
      <c r="AK65" s="779">
        <f t="shared" si="120"/>
        <v>0</v>
      </c>
      <c r="AL65" s="779">
        <f t="shared" si="120"/>
        <v>0</v>
      </c>
      <c r="AM65" s="779">
        <f t="shared" si="120"/>
        <v>0</v>
      </c>
      <c r="AN65" s="779">
        <f t="shared" si="120"/>
        <v>0</v>
      </c>
      <c r="AO65" s="779">
        <f t="shared" si="120"/>
        <v>0</v>
      </c>
      <c r="AP65" s="779">
        <f t="shared" si="120"/>
        <v>0</v>
      </c>
      <c r="AQ65" s="935">
        <f t="shared" si="120"/>
        <v>0</v>
      </c>
      <c r="AR65" s="779">
        <f t="shared" si="120"/>
        <v>0</v>
      </c>
      <c r="AS65" s="779">
        <f t="shared" si="120"/>
        <v>0</v>
      </c>
      <c r="AT65" s="779">
        <f t="shared" si="120"/>
        <v>0</v>
      </c>
      <c r="AU65" s="935">
        <f t="shared" si="120"/>
        <v>4500</v>
      </c>
      <c r="AV65" s="935">
        <f t="shared" si="120"/>
        <v>0</v>
      </c>
      <c r="AW65" s="935">
        <f t="shared" si="120"/>
        <v>0</v>
      </c>
      <c r="AX65" s="935">
        <f t="shared" si="120"/>
        <v>0</v>
      </c>
      <c r="AY65" s="779">
        <f t="shared" si="120"/>
        <v>0</v>
      </c>
      <c r="AZ65" s="779">
        <f t="shared" si="120"/>
        <v>0</v>
      </c>
      <c r="BA65" s="779">
        <f t="shared" si="120"/>
        <v>0</v>
      </c>
      <c r="BB65" s="779">
        <f t="shared" si="120"/>
        <v>0</v>
      </c>
      <c r="BC65" s="779">
        <f t="shared" si="120"/>
        <v>0</v>
      </c>
      <c r="BD65" s="779">
        <f t="shared" si="120"/>
        <v>0</v>
      </c>
      <c r="BE65" s="779">
        <f t="shared" si="120"/>
        <v>0</v>
      </c>
      <c r="BF65" s="779">
        <f t="shared" si="120"/>
        <v>0</v>
      </c>
      <c r="BG65" s="779">
        <f t="shared" si="120"/>
        <v>0</v>
      </c>
      <c r="BH65" s="779">
        <f t="shared" si="120"/>
        <v>0</v>
      </c>
      <c r="BI65" s="779">
        <f t="shared" si="120"/>
        <v>0</v>
      </c>
      <c r="BJ65" s="779">
        <f t="shared" si="120"/>
        <v>0</v>
      </c>
      <c r="BK65" s="779">
        <f t="shared" si="120"/>
        <v>0</v>
      </c>
      <c r="BL65" s="779">
        <f t="shared" si="120"/>
        <v>0</v>
      </c>
      <c r="BM65" s="779">
        <f t="shared" si="120"/>
        <v>0</v>
      </c>
      <c r="BN65" s="779"/>
      <c r="BO65" s="779">
        <f t="shared" si="120"/>
        <v>0</v>
      </c>
      <c r="BP65" s="779">
        <f t="shared" si="120"/>
        <v>0</v>
      </c>
      <c r="BQ65" s="779">
        <f t="shared" si="120"/>
        <v>0</v>
      </c>
      <c r="BR65" s="779">
        <f t="shared" si="120"/>
        <v>0</v>
      </c>
      <c r="BS65" s="781"/>
    </row>
    <row r="66" spans="1:72" s="645" customFormat="1" ht="74.25">
      <c r="A66" s="766">
        <v>1</v>
      </c>
      <c r="B66" s="782" t="s">
        <v>129</v>
      </c>
      <c r="C66" s="808"/>
      <c r="D66" s="766" t="s">
        <v>166</v>
      </c>
      <c r="E66" s="783" t="s">
        <v>190</v>
      </c>
      <c r="F66" s="378">
        <v>117288</v>
      </c>
      <c r="G66" s="378">
        <v>25000</v>
      </c>
      <c r="H66" s="378"/>
      <c r="I66" s="378"/>
      <c r="J66" s="378"/>
      <c r="K66" s="378">
        <v>20500</v>
      </c>
      <c r="L66" s="378">
        <v>20500</v>
      </c>
      <c r="M66" s="736">
        <f t="shared" ref="M66:M69" si="121">N66</f>
        <v>4500</v>
      </c>
      <c r="N66" s="378">
        <v>4500</v>
      </c>
      <c r="O66" s="378">
        <v>0</v>
      </c>
      <c r="P66" s="379"/>
      <c r="Q66" s="797">
        <v>4500</v>
      </c>
      <c r="R66" s="735"/>
      <c r="S66" s="797"/>
      <c r="T66" s="797">
        <v>4445</v>
      </c>
      <c r="U66" s="735"/>
      <c r="V66" s="797"/>
      <c r="W66" s="799">
        <f t="shared" ref="W66:Y68" si="122">Q66-T66</f>
        <v>55</v>
      </c>
      <c r="X66" s="799"/>
      <c r="Y66" s="799"/>
      <c r="Z66" s="797"/>
      <c r="AA66" s="735"/>
      <c r="AB66" s="799"/>
      <c r="AC66" s="797"/>
      <c r="AD66" s="607"/>
      <c r="AE66" s="797"/>
      <c r="AF66" s="736"/>
      <c r="AG66" s="735"/>
      <c r="AH66" s="379"/>
      <c r="AI66" s="799"/>
      <c r="AJ66" s="799"/>
      <c r="AK66" s="799"/>
      <c r="AL66" s="379"/>
      <c r="AM66" s="735"/>
      <c r="AN66" s="379"/>
      <c r="AO66" s="736"/>
      <c r="AP66" s="735"/>
      <c r="AQ66" s="799"/>
      <c r="AR66" s="736"/>
      <c r="AS66" s="735"/>
      <c r="AT66" s="379"/>
      <c r="AU66" s="799">
        <f t="shared" ref="AU66:AW69" si="123">Q66+AC66+AO66</f>
        <v>4500</v>
      </c>
      <c r="AV66" s="799">
        <f t="shared" si="123"/>
        <v>0</v>
      </c>
      <c r="AW66" s="799">
        <f t="shared" si="123"/>
        <v>0</v>
      </c>
      <c r="AX66" s="799">
        <f t="shared" ref="AX66" si="124">AY66</f>
        <v>0</v>
      </c>
      <c r="AY66" s="607">
        <f>N66-AU66</f>
        <v>0</v>
      </c>
      <c r="AZ66" s="379">
        <f>O66-AV66</f>
        <v>0</v>
      </c>
      <c r="BA66" s="379">
        <f>P66-AW66</f>
        <v>0</v>
      </c>
      <c r="BB66" s="379">
        <f>AX66</f>
        <v>0</v>
      </c>
      <c r="BC66" s="379">
        <f t="shared" ref="BC66" si="125">AZ66</f>
        <v>0</v>
      </c>
      <c r="BD66" s="379"/>
      <c r="BE66" s="379">
        <f t="shared" ref="BE66:BF66" si="126">BB66</f>
        <v>0</v>
      </c>
      <c r="BF66" s="379">
        <f t="shared" si="126"/>
        <v>0</v>
      </c>
      <c r="BG66" s="379"/>
      <c r="BH66" s="379">
        <f t="shared" ref="BH66:BI66" si="127">AY66-BB66</f>
        <v>0</v>
      </c>
      <c r="BI66" s="379">
        <f t="shared" si="127"/>
        <v>0</v>
      </c>
      <c r="BJ66" s="379"/>
      <c r="BK66" s="379"/>
      <c r="BL66" s="379"/>
      <c r="BM66" s="379"/>
      <c r="BN66" s="379"/>
      <c r="BO66" s="379">
        <f t="shared" ref="BO66" si="128">BP66</f>
        <v>0</v>
      </c>
      <c r="BP66" s="379">
        <f t="shared" ref="BP66" si="129">AY66</f>
        <v>0</v>
      </c>
      <c r="BQ66" s="642"/>
      <c r="BR66" s="642"/>
      <c r="BS66" s="642"/>
      <c r="BT66" s="645" t="s">
        <v>355</v>
      </c>
    </row>
    <row r="67" spans="1:72" s="43" customFormat="1">
      <c r="A67" s="810"/>
      <c r="B67" s="804" t="s">
        <v>24</v>
      </c>
      <c r="C67" s="811"/>
      <c r="D67" s="810"/>
      <c r="E67" s="812"/>
      <c r="F67" s="779">
        <f>SUM(F68:F69)</f>
        <v>60476</v>
      </c>
      <c r="G67" s="779">
        <f t="shared" ref="G67:BR67" si="130">SUM(G68:G69)</f>
        <v>30519</v>
      </c>
      <c r="H67" s="779"/>
      <c r="I67" s="779"/>
      <c r="J67" s="779"/>
      <c r="K67" s="779">
        <f t="shared" si="130"/>
        <v>30000</v>
      </c>
      <c r="L67" s="779">
        <f t="shared" si="130"/>
        <v>24500</v>
      </c>
      <c r="M67" s="779">
        <f t="shared" si="130"/>
        <v>5000</v>
      </c>
      <c r="N67" s="779">
        <f t="shared" si="130"/>
        <v>5000</v>
      </c>
      <c r="O67" s="779">
        <f t="shared" si="130"/>
        <v>2500</v>
      </c>
      <c r="P67" s="779">
        <f t="shared" si="130"/>
        <v>0</v>
      </c>
      <c r="Q67" s="779">
        <f t="shared" si="130"/>
        <v>2500</v>
      </c>
      <c r="R67" s="779">
        <f t="shared" si="130"/>
        <v>0</v>
      </c>
      <c r="S67" s="779">
        <f t="shared" si="130"/>
        <v>0</v>
      </c>
      <c r="T67" s="779">
        <f t="shared" si="130"/>
        <v>1796</v>
      </c>
      <c r="U67" s="779">
        <f t="shared" si="130"/>
        <v>0</v>
      </c>
      <c r="V67" s="779">
        <f t="shared" si="130"/>
        <v>0</v>
      </c>
      <c r="W67" s="779">
        <f t="shared" si="130"/>
        <v>704</v>
      </c>
      <c r="X67" s="779">
        <f t="shared" si="130"/>
        <v>0</v>
      </c>
      <c r="Y67" s="779">
        <f t="shared" si="130"/>
        <v>0</v>
      </c>
      <c r="Z67" s="779">
        <f t="shared" si="130"/>
        <v>704</v>
      </c>
      <c r="AA67" s="779">
        <f t="shared" si="130"/>
        <v>0</v>
      </c>
      <c r="AB67" s="779">
        <f t="shared" si="130"/>
        <v>0</v>
      </c>
      <c r="AC67" s="779">
        <f t="shared" si="130"/>
        <v>0</v>
      </c>
      <c r="AD67" s="779">
        <f t="shared" si="130"/>
        <v>0</v>
      </c>
      <c r="AE67" s="779">
        <f t="shared" si="130"/>
        <v>0</v>
      </c>
      <c r="AF67" s="779">
        <f t="shared" si="130"/>
        <v>0</v>
      </c>
      <c r="AG67" s="779">
        <f t="shared" si="130"/>
        <v>0</v>
      </c>
      <c r="AH67" s="779">
        <f t="shared" si="130"/>
        <v>0</v>
      </c>
      <c r="AI67" s="779">
        <f t="shared" si="130"/>
        <v>0</v>
      </c>
      <c r="AJ67" s="779">
        <f t="shared" si="130"/>
        <v>0</v>
      </c>
      <c r="AK67" s="779">
        <f t="shared" si="130"/>
        <v>0</v>
      </c>
      <c r="AL67" s="779">
        <f t="shared" si="130"/>
        <v>0</v>
      </c>
      <c r="AM67" s="779">
        <f t="shared" si="130"/>
        <v>0</v>
      </c>
      <c r="AN67" s="779">
        <f t="shared" si="130"/>
        <v>0</v>
      </c>
      <c r="AO67" s="779">
        <f t="shared" si="130"/>
        <v>2500</v>
      </c>
      <c r="AP67" s="779">
        <f t="shared" si="130"/>
        <v>2500</v>
      </c>
      <c r="AQ67" s="935">
        <f t="shared" si="130"/>
        <v>0</v>
      </c>
      <c r="AR67" s="779">
        <f t="shared" si="130"/>
        <v>2500</v>
      </c>
      <c r="AS67" s="779">
        <f t="shared" si="130"/>
        <v>2500</v>
      </c>
      <c r="AT67" s="779">
        <f t="shared" si="130"/>
        <v>0</v>
      </c>
      <c r="AU67" s="935">
        <f t="shared" si="130"/>
        <v>5000</v>
      </c>
      <c r="AV67" s="935">
        <f t="shared" si="130"/>
        <v>2500</v>
      </c>
      <c r="AW67" s="935">
        <f t="shared" si="130"/>
        <v>0</v>
      </c>
      <c r="AX67" s="935">
        <f t="shared" si="130"/>
        <v>0</v>
      </c>
      <c r="AY67" s="779">
        <f t="shared" si="130"/>
        <v>0</v>
      </c>
      <c r="AZ67" s="779">
        <f t="shared" si="130"/>
        <v>0</v>
      </c>
      <c r="BA67" s="779">
        <f t="shared" si="130"/>
        <v>0</v>
      </c>
      <c r="BB67" s="779">
        <f t="shared" si="130"/>
        <v>0</v>
      </c>
      <c r="BC67" s="779">
        <f t="shared" si="130"/>
        <v>0</v>
      </c>
      <c r="BD67" s="779">
        <f t="shared" si="130"/>
        <v>0</v>
      </c>
      <c r="BE67" s="779">
        <f t="shared" si="130"/>
        <v>0</v>
      </c>
      <c r="BF67" s="779">
        <f t="shared" si="130"/>
        <v>0</v>
      </c>
      <c r="BG67" s="779">
        <f t="shared" si="130"/>
        <v>0</v>
      </c>
      <c r="BH67" s="779">
        <f t="shared" si="130"/>
        <v>0</v>
      </c>
      <c r="BI67" s="779">
        <f t="shared" si="130"/>
        <v>0</v>
      </c>
      <c r="BJ67" s="779">
        <f t="shared" si="130"/>
        <v>0</v>
      </c>
      <c r="BK67" s="779">
        <f t="shared" si="130"/>
        <v>0</v>
      </c>
      <c r="BL67" s="779">
        <f t="shared" si="130"/>
        <v>0</v>
      </c>
      <c r="BM67" s="779">
        <f t="shared" si="130"/>
        <v>0</v>
      </c>
      <c r="BN67" s="779"/>
      <c r="BO67" s="779">
        <f t="shared" si="130"/>
        <v>0</v>
      </c>
      <c r="BP67" s="779">
        <f t="shared" si="130"/>
        <v>0</v>
      </c>
      <c r="BQ67" s="779">
        <f t="shared" si="130"/>
        <v>0</v>
      </c>
      <c r="BR67" s="779">
        <f t="shared" si="130"/>
        <v>0</v>
      </c>
      <c r="BS67" s="781"/>
    </row>
    <row r="68" spans="1:72" s="645" customFormat="1" ht="33">
      <c r="A68" s="766">
        <v>1</v>
      </c>
      <c r="B68" s="782" t="s">
        <v>130</v>
      </c>
      <c r="C68" s="808"/>
      <c r="D68" s="766" t="s">
        <v>166</v>
      </c>
      <c r="E68" s="783" t="s">
        <v>191</v>
      </c>
      <c r="F68" s="378">
        <v>10519</v>
      </c>
      <c r="G68" s="378">
        <v>10519</v>
      </c>
      <c r="H68" s="378"/>
      <c r="I68" s="378"/>
      <c r="J68" s="378"/>
      <c r="K68" s="378">
        <v>8000</v>
      </c>
      <c r="L68" s="378">
        <v>8000</v>
      </c>
      <c r="M68" s="736">
        <f t="shared" si="121"/>
        <v>2500</v>
      </c>
      <c r="N68" s="378">
        <v>2500</v>
      </c>
      <c r="O68" s="378">
        <v>0</v>
      </c>
      <c r="P68" s="379"/>
      <c r="Q68" s="797">
        <v>2500</v>
      </c>
      <c r="R68" s="735"/>
      <c r="S68" s="797"/>
      <c r="T68" s="797">
        <v>1796</v>
      </c>
      <c r="U68" s="735"/>
      <c r="V68" s="797"/>
      <c r="W68" s="799">
        <f t="shared" si="122"/>
        <v>704</v>
      </c>
      <c r="X68" s="799">
        <f t="shared" si="122"/>
        <v>0</v>
      </c>
      <c r="Y68" s="799">
        <f t="shared" si="122"/>
        <v>0</v>
      </c>
      <c r="Z68" s="797">
        <v>704</v>
      </c>
      <c r="AA68" s="735"/>
      <c r="AB68" s="797"/>
      <c r="AC68" s="797">
        <f>AD68+AE68</f>
        <v>0</v>
      </c>
      <c r="AD68" s="607"/>
      <c r="AE68" s="797"/>
      <c r="AF68" s="736">
        <f>AG68+AH68</f>
        <v>0</v>
      </c>
      <c r="AG68" s="735"/>
      <c r="AH68" s="379"/>
      <c r="AI68" s="799">
        <f t="shared" ref="AI68" si="131">AC68-AF68</f>
        <v>0</v>
      </c>
      <c r="AJ68" s="799"/>
      <c r="AK68" s="799"/>
      <c r="AL68" s="379"/>
      <c r="AM68" s="735"/>
      <c r="AN68" s="379"/>
      <c r="AO68" s="736">
        <f t="shared" ref="AO68:AO69" si="132">AP68+AQ68</f>
        <v>0</v>
      </c>
      <c r="AP68" s="735"/>
      <c r="AQ68" s="799"/>
      <c r="AR68" s="736">
        <f t="shared" ref="AR68" si="133">AS68+AT68</f>
        <v>0</v>
      </c>
      <c r="AS68" s="735"/>
      <c r="AT68" s="379"/>
      <c r="AU68" s="799">
        <f t="shared" si="123"/>
        <v>2500</v>
      </c>
      <c r="AV68" s="799">
        <f t="shared" si="123"/>
        <v>0</v>
      </c>
      <c r="AW68" s="799">
        <f t="shared" si="123"/>
        <v>0</v>
      </c>
      <c r="AX68" s="799">
        <f t="shared" ref="AX68:AX69" si="134">AY68</f>
        <v>0</v>
      </c>
      <c r="AY68" s="607">
        <f t="shared" ref="AY68:BA69" si="135">N68-AU68</f>
        <v>0</v>
      </c>
      <c r="AZ68" s="379">
        <f t="shared" si="135"/>
        <v>0</v>
      </c>
      <c r="BA68" s="379">
        <f t="shared" si="135"/>
        <v>0</v>
      </c>
      <c r="BB68" s="379">
        <f>AX68</f>
        <v>0</v>
      </c>
      <c r="BC68" s="379">
        <f t="shared" ref="BC68:BC69" si="136">AZ68</f>
        <v>0</v>
      </c>
      <c r="BD68" s="379"/>
      <c r="BE68" s="379">
        <f t="shared" ref="BE68:BF69" si="137">BB68</f>
        <v>0</v>
      </c>
      <c r="BF68" s="379">
        <f t="shared" si="137"/>
        <v>0</v>
      </c>
      <c r="BG68" s="379"/>
      <c r="BH68" s="379">
        <f t="shared" ref="BH68:BI69" si="138">AY68-BB68</f>
        <v>0</v>
      </c>
      <c r="BI68" s="379">
        <f t="shared" si="138"/>
        <v>0</v>
      </c>
      <c r="BJ68" s="379"/>
      <c r="BK68" s="379"/>
      <c r="BL68" s="379"/>
      <c r="BM68" s="379"/>
      <c r="BN68" s="379"/>
      <c r="BO68" s="379">
        <f t="shared" ref="BO68:BO69" si="139">BP68</f>
        <v>0</v>
      </c>
      <c r="BP68" s="379">
        <f t="shared" ref="BP68:BP69" si="140">AY68</f>
        <v>0</v>
      </c>
      <c r="BQ68" s="642"/>
      <c r="BR68" s="642"/>
      <c r="BS68" s="642"/>
      <c r="BT68" s="645" t="s">
        <v>355</v>
      </c>
    </row>
    <row r="69" spans="1:72" s="645" customFormat="1" ht="24.75">
      <c r="A69" s="766">
        <v>2</v>
      </c>
      <c r="B69" s="782" t="s">
        <v>131</v>
      </c>
      <c r="C69" s="808"/>
      <c r="D69" s="766" t="s">
        <v>171</v>
      </c>
      <c r="E69" s="783" t="s">
        <v>192</v>
      </c>
      <c r="F69" s="378">
        <v>49957</v>
      </c>
      <c r="G69" s="378">
        <v>20000</v>
      </c>
      <c r="H69" s="378"/>
      <c r="I69" s="378"/>
      <c r="J69" s="378"/>
      <c r="K69" s="378">
        <v>22000</v>
      </c>
      <c r="L69" s="378">
        <v>16500</v>
      </c>
      <c r="M69" s="736">
        <f t="shared" si="121"/>
        <v>2500</v>
      </c>
      <c r="N69" s="378">
        <v>2500</v>
      </c>
      <c r="O69" s="378">
        <v>2500</v>
      </c>
      <c r="P69" s="379"/>
      <c r="Q69" s="797"/>
      <c r="R69" s="735"/>
      <c r="S69" s="799"/>
      <c r="T69" s="797"/>
      <c r="U69" s="735"/>
      <c r="V69" s="379"/>
      <c r="W69" s="799"/>
      <c r="X69" s="799"/>
      <c r="Y69" s="799"/>
      <c r="Z69" s="797"/>
      <c r="AA69" s="735"/>
      <c r="AB69" s="799"/>
      <c r="AC69" s="797"/>
      <c r="AD69" s="607"/>
      <c r="AE69" s="797"/>
      <c r="AF69" s="736"/>
      <c r="AG69" s="735"/>
      <c r="AH69" s="379"/>
      <c r="AI69" s="799"/>
      <c r="AJ69" s="799"/>
      <c r="AK69" s="799"/>
      <c r="AL69" s="379"/>
      <c r="AM69" s="735"/>
      <c r="AN69" s="379"/>
      <c r="AO69" s="736">
        <f t="shared" si="132"/>
        <v>2500</v>
      </c>
      <c r="AP69" s="736">
        <v>2500</v>
      </c>
      <c r="AQ69" s="797"/>
      <c r="AR69" s="736">
        <f>AO69</f>
        <v>2500</v>
      </c>
      <c r="AS69" s="735">
        <f>AP69</f>
        <v>2500</v>
      </c>
      <c r="AT69" s="379">
        <f>AQ69</f>
        <v>0</v>
      </c>
      <c r="AU69" s="799">
        <f t="shared" si="123"/>
        <v>2500</v>
      </c>
      <c r="AV69" s="799">
        <f t="shared" si="123"/>
        <v>2500</v>
      </c>
      <c r="AW69" s="799">
        <f t="shared" si="123"/>
        <v>0</v>
      </c>
      <c r="AX69" s="799">
        <f t="shared" si="134"/>
        <v>0</v>
      </c>
      <c r="AY69" s="607">
        <f t="shared" si="135"/>
        <v>0</v>
      </c>
      <c r="AZ69" s="379">
        <f t="shared" si="135"/>
        <v>0</v>
      </c>
      <c r="BA69" s="379">
        <f t="shared" si="135"/>
        <v>0</v>
      </c>
      <c r="BB69" s="379">
        <f>AX69</f>
        <v>0</v>
      </c>
      <c r="BC69" s="379">
        <f t="shared" si="136"/>
        <v>0</v>
      </c>
      <c r="BD69" s="379"/>
      <c r="BE69" s="379">
        <f t="shared" si="137"/>
        <v>0</v>
      </c>
      <c r="BF69" s="379">
        <f t="shared" si="137"/>
        <v>0</v>
      </c>
      <c r="BG69" s="379"/>
      <c r="BH69" s="379">
        <f t="shared" si="138"/>
        <v>0</v>
      </c>
      <c r="BI69" s="379">
        <f t="shared" si="138"/>
        <v>0</v>
      </c>
      <c r="BJ69" s="379"/>
      <c r="BK69" s="379"/>
      <c r="BL69" s="379"/>
      <c r="BM69" s="379"/>
      <c r="BN69" s="379"/>
      <c r="BO69" s="379">
        <f t="shared" si="139"/>
        <v>0</v>
      </c>
      <c r="BP69" s="379">
        <f t="shared" si="140"/>
        <v>0</v>
      </c>
      <c r="BQ69" s="642"/>
      <c r="BR69" s="642"/>
      <c r="BS69" s="642"/>
      <c r="BT69" s="645" t="s">
        <v>355</v>
      </c>
    </row>
    <row r="70" spans="1:72" s="22" customFormat="1" ht="41.25">
      <c r="A70" s="768" t="s">
        <v>449</v>
      </c>
      <c r="B70" s="758" t="s">
        <v>132</v>
      </c>
      <c r="C70" s="772"/>
      <c r="D70" s="375"/>
      <c r="E70" s="813"/>
      <c r="F70" s="388">
        <f>F71</f>
        <v>856063</v>
      </c>
      <c r="G70" s="388">
        <f t="shared" ref="G70:AZ71" si="141">G71</f>
        <v>537985.6</v>
      </c>
      <c r="H70" s="388"/>
      <c r="I70" s="388"/>
      <c r="J70" s="388"/>
      <c r="K70" s="388">
        <f t="shared" si="141"/>
        <v>344618</v>
      </c>
      <c r="L70" s="388">
        <f t="shared" si="141"/>
        <v>252750</v>
      </c>
      <c r="M70" s="388">
        <f t="shared" si="141"/>
        <v>227461</v>
      </c>
      <c r="N70" s="388">
        <f t="shared" si="141"/>
        <v>227461</v>
      </c>
      <c r="O70" s="388">
        <f t="shared" si="141"/>
        <v>138750</v>
      </c>
      <c r="P70" s="388">
        <f t="shared" si="141"/>
        <v>0</v>
      </c>
      <c r="Q70" s="388">
        <f t="shared" si="141"/>
        <v>151000</v>
      </c>
      <c r="R70" s="388">
        <f t="shared" si="141"/>
        <v>120000</v>
      </c>
      <c r="S70" s="388">
        <f t="shared" si="141"/>
        <v>0</v>
      </c>
      <c r="T70" s="388">
        <f t="shared" si="141"/>
        <v>53833</v>
      </c>
      <c r="U70" s="388">
        <f t="shared" si="141"/>
        <v>22967</v>
      </c>
      <c r="V70" s="388">
        <f t="shared" si="141"/>
        <v>0</v>
      </c>
      <c r="W70" s="388">
        <f t="shared" si="141"/>
        <v>97167</v>
      </c>
      <c r="X70" s="388">
        <f t="shared" si="141"/>
        <v>97033</v>
      </c>
      <c r="Y70" s="388">
        <f t="shared" si="141"/>
        <v>0</v>
      </c>
      <c r="Z70" s="388">
        <f t="shared" si="141"/>
        <v>97167</v>
      </c>
      <c r="AA70" s="388">
        <f t="shared" si="141"/>
        <v>0</v>
      </c>
      <c r="AB70" s="388">
        <f t="shared" si="141"/>
        <v>0</v>
      </c>
      <c r="AC70" s="388">
        <f t="shared" si="141"/>
        <v>11000</v>
      </c>
      <c r="AD70" s="388">
        <f t="shared" si="141"/>
        <v>0</v>
      </c>
      <c r="AE70" s="388">
        <f t="shared" si="141"/>
        <v>0</v>
      </c>
      <c r="AF70" s="388">
        <f t="shared" si="141"/>
        <v>11000</v>
      </c>
      <c r="AG70" s="388">
        <f t="shared" si="141"/>
        <v>0</v>
      </c>
      <c r="AH70" s="388">
        <f t="shared" si="141"/>
        <v>0</v>
      </c>
      <c r="AI70" s="388">
        <f t="shared" si="141"/>
        <v>0</v>
      </c>
      <c r="AJ70" s="388">
        <f t="shared" si="141"/>
        <v>0</v>
      </c>
      <c r="AK70" s="388">
        <f t="shared" si="141"/>
        <v>0</v>
      </c>
      <c r="AL70" s="388">
        <f t="shared" si="141"/>
        <v>0</v>
      </c>
      <c r="AM70" s="388">
        <f t="shared" si="141"/>
        <v>0</v>
      </c>
      <c r="AN70" s="388">
        <f t="shared" si="141"/>
        <v>0</v>
      </c>
      <c r="AO70" s="388">
        <f t="shared" si="141"/>
        <v>53461</v>
      </c>
      <c r="AP70" s="388">
        <f t="shared" si="141"/>
        <v>15750</v>
      </c>
      <c r="AQ70" s="760">
        <f t="shared" si="141"/>
        <v>0</v>
      </c>
      <c r="AR70" s="388">
        <f t="shared" si="141"/>
        <v>53461</v>
      </c>
      <c r="AS70" s="388">
        <f t="shared" si="141"/>
        <v>15750</v>
      </c>
      <c r="AT70" s="388">
        <f t="shared" si="141"/>
        <v>0</v>
      </c>
      <c r="AU70" s="760">
        <f t="shared" si="141"/>
        <v>215461</v>
      </c>
      <c r="AV70" s="760">
        <f t="shared" si="141"/>
        <v>135750</v>
      </c>
      <c r="AW70" s="760">
        <f t="shared" si="141"/>
        <v>0</v>
      </c>
      <c r="AX70" s="760">
        <f t="shared" si="141"/>
        <v>12000</v>
      </c>
      <c r="AY70" s="388">
        <f t="shared" si="141"/>
        <v>12000</v>
      </c>
      <c r="AZ70" s="388">
        <f t="shared" si="141"/>
        <v>3000</v>
      </c>
      <c r="BA70" s="388">
        <f t="shared" ref="BA70:BM71" si="142">BA71</f>
        <v>0</v>
      </c>
      <c r="BB70" s="388">
        <f t="shared" si="142"/>
        <v>12000</v>
      </c>
      <c r="BC70" s="388">
        <f t="shared" si="142"/>
        <v>3000</v>
      </c>
      <c r="BD70" s="388">
        <f t="shared" si="142"/>
        <v>0</v>
      </c>
      <c r="BE70" s="388">
        <f t="shared" si="142"/>
        <v>12000</v>
      </c>
      <c r="BF70" s="388">
        <f t="shared" si="142"/>
        <v>3000</v>
      </c>
      <c r="BG70" s="388">
        <f t="shared" si="142"/>
        <v>0</v>
      </c>
      <c r="BH70" s="388">
        <f t="shared" si="142"/>
        <v>0</v>
      </c>
      <c r="BI70" s="388">
        <f t="shared" si="142"/>
        <v>0</v>
      </c>
      <c r="BJ70" s="388">
        <f t="shared" si="142"/>
        <v>0</v>
      </c>
      <c r="BK70" s="388">
        <f t="shared" si="142"/>
        <v>0</v>
      </c>
      <c r="BL70" s="388">
        <f t="shared" si="142"/>
        <v>0</v>
      </c>
      <c r="BM70" s="388">
        <f t="shared" si="142"/>
        <v>0</v>
      </c>
      <c r="BN70" s="388"/>
      <c r="BO70" s="388">
        <f t="shared" ref="BO70:BR71" si="143">BO71</f>
        <v>12000</v>
      </c>
      <c r="BP70" s="388">
        <f t="shared" si="143"/>
        <v>12000</v>
      </c>
      <c r="BQ70" s="388">
        <f t="shared" si="143"/>
        <v>3000</v>
      </c>
      <c r="BR70" s="388">
        <f t="shared" si="143"/>
        <v>0</v>
      </c>
      <c r="BS70" s="133"/>
    </row>
    <row r="71" spans="1:72" s="22" customFormat="1">
      <c r="A71" s="768"/>
      <c r="B71" s="758" t="s">
        <v>30</v>
      </c>
      <c r="C71" s="772"/>
      <c r="D71" s="375"/>
      <c r="E71" s="813"/>
      <c r="F71" s="388">
        <f>F72</f>
        <v>856063</v>
      </c>
      <c r="G71" s="388">
        <f t="shared" si="141"/>
        <v>537985.6</v>
      </c>
      <c r="H71" s="388"/>
      <c r="I71" s="388"/>
      <c r="J71" s="388"/>
      <c r="K71" s="388">
        <f t="shared" si="141"/>
        <v>344618</v>
      </c>
      <c r="L71" s="388">
        <f t="shared" si="141"/>
        <v>252750</v>
      </c>
      <c r="M71" s="388">
        <f t="shared" si="141"/>
        <v>227461</v>
      </c>
      <c r="N71" s="388">
        <f t="shared" si="141"/>
        <v>227461</v>
      </c>
      <c r="O71" s="388">
        <f t="shared" si="141"/>
        <v>138750</v>
      </c>
      <c r="P71" s="388">
        <f t="shared" si="141"/>
        <v>0</v>
      </c>
      <c r="Q71" s="388">
        <f t="shared" si="141"/>
        <v>151000</v>
      </c>
      <c r="R71" s="388">
        <f t="shared" si="141"/>
        <v>120000</v>
      </c>
      <c r="S71" s="388">
        <f t="shared" si="141"/>
        <v>0</v>
      </c>
      <c r="T71" s="388">
        <f t="shared" si="141"/>
        <v>53833</v>
      </c>
      <c r="U71" s="388">
        <f t="shared" si="141"/>
        <v>22967</v>
      </c>
      <c r="V71" s="388">
        <f t="shared" si="141"/>
        <v>0</v>
      </c>
      <c r="W71" s="388">
        <f t="shared" si="141"/>
        <v>97167</v>
      </c>
      <c r="X71" s="388">
        <f t="shared" si="141"/>
        <v>97033</v>
      </c>
      <c r="Y71" s="388">
        <f t="shared" si="141"/>
        <v>0</v>
      </c>
      <c r="Z71" s="388">
        <f t="shared" si="141"/>
        <v>97167</v>
      </c>
      <c r="AA71" s="388">
        <f t="shared" si="141"/>
        <v>0</v>
      </c>
      <c r="AB71" s="388">
        <f t="shared" si="141"/>
        <v>0</v>
      </c>
      <c r="AC71" s="388">
        <f t="shared" si="141"/>
        <v>11000</v>
      </c>
      <c r="AD71" s="388">
        <f t="shared" si="141"/>
        <v>0</v>
      </c>
      <c r="AE71" s="388">
        <f t="shared" si="141"/>
        <v>0</v>
      </c>
      <c r="AF71" s="388">
        <f t="shared" si="141"/>
        <v>11000</v>
      </c>
      <c r="AG71" s="388">
        <f t="shared" si="141"/>
        <v>0</v>
      </c>
      <c r="AH71" s="388">
        <f t="shared" si="141"/>
        <v>0</v>
      </c>
      <c r="AI71" s="388">
        <f t="shared" si="141"/>
        <v>0</v>
      </c>
      <c r="AJ71" s="388">
        <f t="shared" si="141"/>
        <v>0</v>
      </c>
      <c r="AK71" s="388">
        <f t="shared" si="141"/>
        <v>0</v>
      </c>
      <c r="AL71" s="388">
        <f t="shared" si="141"/>
        <v>0</v>
      </c>
      <c r="AM71" s="388">
        <f t="shared" si="141"/>
        <v>0</v>
      </c>
      <c r="AN71" s="388">
        <f t="shared" si="141"/>
        <v>0</v>
      </c>
      <c r="AO71" s="388">
        <f t="shared" si="141"/>
        <v>53461</v>
      </c>
      <c r="AP71" s="388">
        <f t="shared" si="141"/>
        <v>15750</v>
      </c>
      <c r="AQ71" s="760">
        <f t="shared" si="141"/>
        <v>0</v>
      </c>
      <c r="AR71" s="388">
        <f t="shared" si="141"/>
        <v>53461</v>
      </c>
      <c r="AS71" s="388">
        <f t="shared" si="141"/>
        <v>15750</v>
      </c>
      <c r="AT71" s="388">
        <f t="shared" si="141"/>
        <v>0</v>
      </c>
      <c r="AU71" s="760">
        <f t="shared" si="141"/>
        <v>215461</v>
      </c>
      <c r="AV71" s="760">
        <f t="shared" si="141"/>
        <v>135750</v>
      </c>
      <c r="AW71" s="760">
        <f t="shared" si="141"/>
        <v>0</v>
      </c>
      <c r="AX71" s="760">
        <f t="shared" si="141"/>
        <v>12000</v>
      </c>
      <c r="AY71" s="388">
        <f t="shared" si="141"/>
        <v>12000</v>
      </c>
      <c r="AZ71" s="388">
        <f t="shared" si="141"/>
        <v>3000</v>
      </c>
      <c r="BA71" s="388">
        <f t="shared" si="142"/>
        <v>0</v>
      </c>
      <c r="BB71" s="388">
        <f t="shared" si="142"/>
        <v>12000</v>
      </c>
      <c r="BC71" s="388">
        <f t="shared" si="142"/>
        <v>3000</v>
      </c>
      <c r="BD71" s="388">
        <f t="shared" si="142"/>
        <v>0</v>
      </c>
      <c r="BE71" s="388">
        <f t="shared" si="142"/>
        <v>12000</v>
      </c>
      <c r="BF71" s="388">
        <f t="shared" si="142"/>
        <v>3000</v>
      </c>
      <c r="BG71" s="388">
        <f t="shared" si="142"/>
        <v>0</v>
      </c>
      <c r="BH71" s="388">
        <f t="shared" si="142"/>
        <v>0</v>
      </c>
      <c r="BI71" s="388">
        <f t="shared" si="142"/>
        <v>0</v>
      </c>
      <c r="BJ71" s="388">
        <f t="shared" si="142"/>
        <v>0</v>
      </c>
      <c r="BK71" s="388">
        <f t="shared" si="142"/>
        <v>0</v>
      </c>
      <c r="BL71" s="388">
        <f t="shared" si="142"/>
        <v>0</v>
      </c>
      <c r="BM71" s="388">
        <f t="shared" si="142"/>
        <v>0</v>
      </c>
      <c r="BN71" s="388"/>
      <c r="BO71" s="388">
        <f t="shared" si="143"/>
        <v>12000</v>
      </c>
      <c r="BP71" s="388">
        <f t="shared" si="143"/>
        <v>12000</v>
      </c>
      <c r="BQ71" s="388">
        <f t="shared" si="143"/>
        <v>3000</v>
      </c>
      <c r="BR71" s="388">
        <f t="shared" si="143"/>
        <v>0</v>
      </c>
      <c r="BS71" s="133"/>
    </row>
    <row r="72" spans="1:72" s="22" customFormat="1" ht="24.75">
      <c r="A72" s="788" t="s">
        <v>29</v>
      </c>
      <c r="B72" s="789" t="s">
        <v>261</v>
      </c>
      <c r="C72" s="1074"/>
      <c r="D72" s="768"/>
      <c r="E72" s="768"/>
      <c r="F72" s="388">
        <f>F73+F79</f>
        <v>856063</v>
      </c>
      <c r="G72" s="388">
        <f t="shared" ref="G72:BR72" si="144">G73+G79</f>
        <v>537985.6</v>
      </c>
      <c r="H72" s="388"/>
      <c r="I72" s="388"/>
      <c r="J72" s="388"/>
      <c r="K72" s="388">
        <f t="shared" si="144"/>
        <v>344618</v>
      </c>
      <c r="L72" s="388">
        <f t="shared" si="144"/>
        <v>252750</v>
      </c>
      <c r="M72" s="388">
        <f t="shared" si="144"/>
        <v>227461</v>
      </c>
      <c r="N72" s="388">
        <f t="shared" si="144"/>
        <v>227461</v>
      </c>
      <c r="O72" s="388">
        <f t="shared" si="144"/>
        <v>138750</v>
      </c>
      <c r="P72" s="388">
        <f t="shared" si="144"/>
        <v>0</v>
      </c>
      <c r="Q72" s="388">
        <f t="shared" si="144"/>
        <v>151000</v>
      </c>
      <c r="R72" s="388">
        <f t="shared" si="144"/>
        <v>120000</v>
      </c>
      <c r="S72" s="388">
        <f t="shared" si="144"/>
        <v>0</v>
      </c>
      <c r="T72" s="388">
        <f t="shared" si="144"/>
        <v>53833</v>
      </c>
      <c r="U72" s="388">
        <f t="shared" si="144"/>
        <v>22967</v>
      </c>
      <c r="V72" s="388">
        <f t="shared" si="144"/>
        <v>0</v>
      </c>
      <c r="W72" s="388">
        <f t="shared" si="144"/>
        <v>97167</v>
      </c>
      <c r="X72" s="388">
        <f t="shared" si="144"/>
        <v>97033</v>
      </c>
      <c r="Y72" s="388">
        <f t="shared" si="144"/>
        <v>0</v>
      </c>
      <c r="Z72" s="388">
        <f t="shared" si="144"/>
        <v>97167</v>
      </c>
      <c r="AA72" s="388">
        <f t="shared" si="144"/>
        <v>0</v>
      </c>
      <c r="AB72" s="388">
        <f t="shared" si="144"/>
        <v>0</v>
      </c>
      <c r="AC72" s="388">
        <f t="shared" si="144"/>
        <v>11000</v>
      </c>
      <c r="AD72" s="388">
        <f t="shared" si="144"/>
        <v>0</v>
      </c>
      <c r="AE72" s="388">
        <f t="shared" si="144"/>
        <v>0</v>
      </c>
      <c r="AF72" s="388">
        <f t="shared" si="144"/>
        <v>11000</v>
      </c>
      <c r="AG72" s="388">
        <f t="shared" si="144"/>
        <v>0</v>
      </c>
      <c r="AH72" s="388">
        <f t="shared" si="144"/>
        <v>0</v>
      </c>
      <c r="AI72" s="388">
        <f t="shared" si="144"/>
        <v>0</v>
      </c>
      <c r="AJ72" s="388">
        <f t="shared" si="144"/>
        <v>0</v>
      </c>
      <c r="AK72" s="388">
        <f t="shared" si="144"/>
        <v>0</v>
      </c>
      <c r="AL72" s="388">
        <f t="shared" si="144"/>
        <v>0</v>
      </c>
      <c r="AM72" s="388">
        <f t="shared" si="144"/>
        <v>0</v>
      </c>
      <c r="AN72" s="388">
        <f t="shared" si="144"/>
        <v>0</v>
      </c>
      <c r="AO72" s="388">
        <f t="shared" si="144"/>
        <v>53461</v>
      </c>
      <c r="AP72" s="388">
        <f t="shared" si="144"/>
        <v>15750</v>
      </c>
      <c r="AQ72" s="760">
        <f t="shared" si="144"/>
        <v>0</v>
      </c>
      <c r="AR72" s="388">
        <f t="shared" si="144"/>
        <v>53461</v>
      </c>
      <c r="AS72" s="388">
        <f t="shared" si="144"/>
        <v>15750</v>
      </c>
      <c r="AT72" s="388">
        <f t="shared" si="144"/>
        <v>0</v>
      </c>
      <c r="AU72" s="760">
        <f t="shared" si="144"/>
        <v>215461</v>
      </c>
      <c r="AV72" s="760">
        <f t="shared" si="144"/>
        <v>135750</v>
      </c>
      <c r="AW72" s="760">
        <f t="shared" si="144"/>
        <v>0</v>
      </c>
      <c r="AX72" s="760">
        <f t="shared" si="144"/>
        <v>12000</v>
      </c>
      <c r="AY72" s="388">
        <f t="shared" si="144"/>
        <v>12000</v>
      </c>
      <c r="AZ72" s="388">
        <f t="shared" si="144"/>
        <v>3000</v>
      </c>
      <c r="BA72" s="388">
        <f t="shared" si="144"/>
        <v>0</v>
      </c>
      <c r="BB72" s="388">
        <f t="shared" si="144"/>
        <v>12000</v>
      </c>
      <c r="BC72" s="388">
        <f t="shared" si="144"/>
        <v>3000</v>
      </c>
      <c r="BD72" s="388">
        <f t="shared" si="144"/>
        <v>0</v>
      </c>
      <c r="BE72" s="388">
        <f t="shared" si="144"/>
        <v>12000</v>
      </c>
      <c r="BF72" s="388">
        <f t="shared" si="144"/>
        <v>3000</v>
      </c>
      <c r="BG72" s="388">
        <f t="shared" si="144"/>
        <v>0</v>
      </c>
      <c r="BH72" s="388">
        <f t="shared" si="144"/>
        <v>0</v>
      </c>
      <c r="BI72" s="388">
        <f t="shared" si="144"/>
        <v>0</v>
      </c>
      <c r="BJ72" s="388">
        <f t="shared" si="144"/>
        <v>0</v>
      </c>
      <c r="BK72" s="388">
        <f t="shared" si="144"/>
        <v>0</v>
      </c>
      <c r="BL72" s="388">
        <f t="shared" si="144"/>
        <v>0</v>
      </c>
      <c r="BM72" s="388">
        <f t="shared" si="144"/>
        <v>0</v>
      </c>
      <c r="BN72" s="388"/>
      <c r="BO72" s="388">
        <f t="shared" si="144"/>
        <v>12000</v>
      </c>
      <c r="BP72" s="388">
        <f t="shared" si="144"/>
        <v>12000</v>
      </c>
      <c r="BQ72" s="388">
        <f t="shared" si="144"/>
        <v>3000</v>
      </c>
      <c r="BR72" s="388">
        <f t="shared" si="144"/>
        <v>0</v>
      </c>
      <c r="BS72" s="133"/>
    </row>
    <row r="73" spans="1:72" s="43" customFormat="1">
      <c r="A73" s="814"/>
      <c r="B73" s="804" t="s">
        <v>25</v>
      </c>
      <c r="C73" s="811"/>
      <c r="D73" s="775"/>
      <c r="E73" s="775"/>
      <c r="F73" s="779">
        <f>SUM(F74:F78)</f>
        <v>792724</v>
      </c>
      <c r="G73" s="779">
        <f t="shared" ref="G73:BR73" si="145">SUM(G74:G78)</f>
        <v>490049.5</v>
      </c>
      <c r="H73" s="779"/>
      <c r="I73" s="779"/>
      <c r="J73" s="779"/>
      <c r="K73" s="779">
        <f t="shared" si="145"/>
        <v>331979</v>
      </c>
      <c r="L73" s="779">
        <f t="shared" si="145"/>
        <v>241750</v>
      </c>
      <c r="M73" s="779">
        <f t="shared" si="145"/>
        <v>202461</v>
      </c>
      <c r="N73" s="779">
        <f t="shared" si="145"/>
        <v>202461</v>
      </c>
      <c r="O73" s="779">
        <f t="shared" si="145"/>
        <v>138750</v>
      </c>
      <c r="P73" s="779">
        <f t="shared" si="145"/>
        <v>0</v>
      </c>
      <c r="Q73" s="779">
        <f t="shared" si="145"/>
        <v>143000</v>
      </c>
      <c r="R73" s="779">
        <f t="shared" si="145"/>
        <v>120000</v>
      </c>
      <c r="S73" s="779">
        <f t="shared" si="145"/>
        <v>0</v>
      </c>
      <c r="T73" s="779">
        <f t="shared" si="145"/>
        <v>45833</v>
      </c>
      <c r="U73" s="779">
        <f t="shared" si="145"/>
        <v>22967</v>
      </c>
      <c r="V73" s="779">
        <f t="shared" si="145"/>
        <v>0</v>
      </c>
      <c r="W73" s="779">
        <f t="shared" si="145"/>
        <v>97167</v>
      </c>
      <c r="X73" s="779">
        <f t="shared" si="145"/>
        <v>97033</v>
      </c>
      <c r="Y73" s="779">
        <f t="shared" si="145"/>
        <v>0</v>
      </c>
      <c r="Z73" s="779">
        <f t="shared" si="145"/>
        <v>97167</v>
      </c>
      <c r="AA73" s="779">
        <f t="shared" si="145"/>
        <v>0</v>
      </c>
      <c r="AB73" s="779">
        <f t="shared" si="145"/>
        <v>0</v>
      </c>
      <c r="AC73" s="779">
        <f t="shared" si="145"/>
        <v>8000</v>
      </c>
      <c r="AD73" s="779">
        <f t="shared" si="145"/>
        <v>0</v>
      </c>
      <c r="AE73" s="779">
        <f t="shared" si="145"/>
        <v>0</v>
      </c>
      <c r="AF73" s="779">
        <f t="shared" si="145"/>
        <v>8000</v>
      </c>
      <c r="AG73" s="779">
        <f t="shared" si="145"/>
        <v>0</v>
      </c>
      <c r="AH73" s="779">
        <f t="shared" si="145"/>
        <v>0</v>
      </c>
      <c r="AI73" s="779">
        <f t="shared" si="145"/>
        <v>0</v>
      </c>
      <c r="AJ73" s="779">
        <f t="shared" si="145"/>
        <v>0</v>
      </c>
      <c r="AK73" s="779">
        <f t="shared" si="145"/>
        <v>0</v>
      </c>
      <c r="AL73" s="779">
        <f t="shared" si="145"/>
        <v>0</v>
      </c>
      <c r="AM73" s="779">
        <f t="shared" si="145"/>
        <v>0</v>
      </c>
      <c r="AN73" s="779">
        <f t="shared" si="145"/>
        <v>0</v>
      </c>
      <c r="AO73" s="779">
        <f t="shared" si="145"/>
        <v>48461</v>
      </c>
      <c r="AP73" s="779">
        <f t="shared" si="145"/>
        <v>15750</v>
      </c>
      <c r="AQ73" s="935">
        <f t="shared" si="145"/>
        <v>0</v>
      </c>
      <c r="AR73" s="779">
        <f t="shared" si="145"/>
        <v>48461</v>
      </c>
      <c r="AS73" s="779">
        <f t="shared" si="145"/>
        <v>15750</v>
      </c>
      <c r="AT73" s="779">
        <f t="shared" si="145"/>
        <v>0</v>
      </c>
      <c r="AU73" s="935">
        <f t="shared" si="145"/>
        <v>199461</v>
      </c>
      <c r="AV73" s="935">
        <f t="shared" si="145"/>
        <v>135750</v>
      </c>
      <c r="AW73" s="935">
        <f t="shared" si="145"/>
        <v>0</v>
      </c>
      <c r="AX73" s="935">
        <f t="shared" si="145"/>
        <v>3000</v>
      </c>
      <c r="AY73" s="779">
        <f t="shared" si="145"/>
        <v>3000</v>
      </c>
      <c r="AZ73" s="779">
        <f t="shared" si="145"/>
        <v>3000</v>
      </c>
      <c r="BA73" s="779">
        <f t="shared" si="145"/>
        <v>0</v>
      </c>
      <c r="BB73" s="779">
        <f t="shared" si="145"/>
        <v>3000</v>
      </c>
      <c r="BC73" s="779">
        <f t="shared" si="145"/>
        <v>3000</v>
      </c>
      <c r="BD73" s="779">
        <f t="shared" si="145"/>
        <v>0</v>
      </c>
      <c r="BE73" s="779">
        <f t="shared" si="145"/>
        <v>3000</v>
      </c>
      <c r="BF73" s="779">
        <f t="shared" si="145"/>
        <v>3000</v>
      </c>
      <c r="BG73" s="779">
        <f t="shared" si="145"/>
        <v>0</v>
      </c>
      <c r="BH73" s="779">
        <f t="shared" si="145"/>
        <v>0</v>
      </c>
      <c r="BI73" s="779">
        <f t="shared" si="145"/>
        <v>0</v>
      </c>
      <c r="BJ73" s="779">
        <f t="shared" si="145"/>
        <v>0</v>
      </c>
      <c r="BK73" s="779">
        <f t="shared" si="145"/>
        <v>0</v>
      </c>
      <c r="BL73" s="779">
        <f t="shared" si="145"/>
        <v>0</v>
      </c>
      <c r="BM73" s="779">
        <f t="shared" si="145"/>
        <v>0</v>
      </c>
      <c r="BN73" s="779"/>
      <c r="BO73" s="779">
        <f t="shared" si="145"/>
        <v>3000</v>
      </c>
      <c r="BP73" s="779">
        <f t="shared" si="145"/>
        <v>3000</v>
      </c>
      <c r="BQ73" s="779">
        <f t="shared" si="145"/>
        <v>3000</v>
      </c>
      <c r="BR73" s="779">
        <f t="shared" si="145"/>
        <v>0</v>
      </c>
      <c r="BS73" s="781"/>
    </row>
    <row r="74" spans="1:72" s="645" customFormat="1" ht="24.75">
      <c r="A74" s="762">
        <v>1</v>
      </c>
      <c r="B74" s="787" t="s">
        <v>133</v>
      </c>
      <c r="C74" s="783" t="s">
        <v>162</v>
      </c>
      <c r="D74" s="766" t="s">
        <v>168</v>
      </c>
      <c r="E74" s="783" t="s">
        <v>193</v>
      </c>
      <c r="F74" s="378">
        <v>148918</v>
      </c>
      <c r="G74" s="378">
        <v>148000</v>
      </c>
      <c r="H74" s="378"/>
      <c r="I74" s="378"/>
      <c r="J74" s="378"/>
      <c r="K74" s="378">
        <v>120500</v>
      </c>
      <c r="L74" s="378">
        <v>115500</v>
      </c>
      <c r="M74" s="736">
        <f>N74</f>
        <v>25000</v>
      </c>
      <c r="N74" s="378">
        <v>25000</v>
      </c>
      <c r="O74" s="378">
        <v>15000</v>
      </c>
      <c r="P74" s="379"/>
      <c r="Q74" s="797">
        <v>10000</v>
      </c>
      <c r="R74" s="735"/>
      <c r="S74" s="797"/>
      <c r="T74" s="797">
        <v>9866</v>
      </c>
      <c r="U74" s="735"/>
      <c r="V74" s="797"/>
      <c r="W74" s="799">
        <f>Q74-T74</f>
        <v>134</v>
      </c>
      <c r="X74" s="799"/>
      <c r="Y74" s="799"/>
      <c r="Z74" s="797">
        <v>134</v>
      </c>
      <c r="AA74" s="735"/>
      <c r="AB74" s="797"/>
      <c r="AC74" s="797"/>
      <c r="AD74" s="607"/>
      <c r="AE74" s="797"/>
      <c r="AF74" s="736"/>
      <c r="AG74" s="735"/>
      <c r="AH74" s="379"/>
      <c r="AI74" s="799">
        <f>AC74-AF74</f>
        <v>0</v>
      </c>
      <c r="AJ74" s="799"/>
      <c r="AK74" s="799"/>
      <c r="AL74" s="379"/>
      <c r="AM74" s="735"/>
      <c r="AN74" s="379"/>
      <c r="AO74" s="736">
        <f>AP74+AQ74</f>
        <v>12000</v>
      </c>
      <c r="AP74" s="607">
        <v>12000</v>
      </c>
      <c r="AQ74" s="797"/>
      <c r="AR74" s="736">
        <f t="shared" ref="AR74:AT78" si="146">AO74</f>
        <v>12000</v>
      </c>
      <c r="AS74" s="735">
        <f t="shared" si="146"/>
        <v>12000</v>
      </c>
      <c r="AT74" s="379">
        <f t="shared" si="146"/>
        <v>0</v>
      </c>
      <c r="AU74" s="799">
        <f t="shared" ref="AU74:AW81" si="147">Q74+AC74+AO74</f>
        <v>22000</v>
      </c>
      <c r="AV74" s="799">
        <f t="shared" si="147"/>
        <v>12000</v>
      </c>
      <c r="AW74" s="799">
        <f t="shared" si="147"/>
        <v>0</v>
      </c>
      <c r="AX74" s="799">
        <f t="shared" ref="AX74:AX78" si="148">AY74</f>
        <v>3000</v>
      </c>
      <c r="AY74" s="607">
        <f t="shared" ref="AY74:BA78" si="149">N74-AU74</f>
        <v>3000</v>
      </c>
      <c r="AZ74" s="379">
        <f t="shared" si="149"/>
        <v>3000</v>
      </c>
      <c r="BA74" s="379">
        <f t="shared" si="149"/>
        <v>0</v>
      </c>
      <c r="BB74" s="379">
        <f>AX74</f>
        <v>3000</v>
      </c>
      <c r="BC74" s="379">
        <f t="shared" ref="BC74:BC78" si="150">AZ74</f>
        <v>3000</v>
      </c>
      <c r="BD74" s="379"/>
      <c r="BE74" s="379">
        <f t="shared" ref="BE74:BF78" si="151">BB74</f>
        <v>3000</v>
      </c>
      <c r="BF74" s="379">
        <f t="shared" si="151"/>
        <v>3000</v>
      </c>
      <c r="BG74" s="379"/>
      <c r="BH74" s="379">
        <f t="shared" ref="BH74:BI78" si="152">AY74-BB74</f>
        <v>0</v>
      </c>
      <c r="BI74" s="379">
        <f t="shared" si="152"/>
        <v>0</v>
      </c>
      <c r="BJ74" s="379"/>
      <c r="BK74" s="379"/>
      <c r="BL74" s="379"/>
      <c r="BM74" s="379"/>
      <c r="BN74" s="379"/>
      <c r="BO74" s="379">
        <f t="shared" ref="BO74:BO78" si="153">BP74</f>
        <v>3000</v>
      </c>
      <c r="BP74" s="379">
        <f t="shared" ref="BP74:BP78" si="154">AY74</f>
        <v>3000</v>
      </c>
      <c r="BQ74" s="378">
        <f>AZ74</f>
        <v>3000</v>
      </c>
      <c r="BR74" s="642"/>
      <c r="BS74" s="642"/>
      <c r="BT74" s="645" t="s">
        <v>356</v>
      </c>
    </row>
    <row r="75" spans="1:72" s="645" customFormat="1" ht="24.75">
      <c r="A75" s="766">
        <v>2</v>
      </c>
      <c r="B75" s="774" t="s">
        <v>134</v>
      </c>
      <c r="C75" s="763"/>
      <c r="D75" s="766" t="s">
        <v>167</v>
      </c>
      <c r="E75" s="767" t="s">
        <v>194</v>
      </c>
      <c r="F75" s="378">
        <v>60244</v>
      </c>
      <c r="G75" s="378">
        <v>42170</v>
      </c>
      <c r="H75" s="378"/>
      <c r="I75" s="378"/>
      <c r="J75" s="378"/>
      <c r="K75" s="378">
        <v>15000</v>
      </c>
      <c r="L75" s="378">
        <v>15000</v>
      </c>
      <c r="M75" s="736">
        <f>N75</f>
        <v>13461</v>
      </c>
      <c r="N75" s="378">
        <v>13461</v>
      </c>
      <c r="O75" s="378">
        <v>3750</v>
      </c>
      <c r="P75" s="379"/>
      <c r="Q75" s="797">
        <v>4000</v>
      </c>
      <c r="R75" s="735"/>
      <c r="S75" s="797"/>
      <c r="T75" s="797">
        <v>4000</v>
      </c>
      <c r="U75" s="735"/>
      <c r="V75" s="797"/>
      <c r="W75" s="799"/>
      <c r="X75" s="799"/>
      <c r="Y75" s="799"/>
      <c r="Z75" s="797"/>
      <c r="AA75" s="735"/>
      <c r="AB75" s="799"/>
      <c r="AC75" s="797">
        <v>3000</v>
      </c>
      <c r="AD75" s="607"/>
      <c r="AE75" s="797"/>
      <c r="AF75" s="736">
        <v>3000</v>
      </c>
      <c r="AG75" s="735"/>
      <c r="AH75" s="736"/>
      <c r="AI75" s="799">
        <f>AC75-AF75</f>
        <v>0</v>
      </c>
      <c r="AJ75" s="799"/>
      <c r="AK75" s="799"/>
      <c r="AL75" s="379"/>
      <c r="AM75" s="735"/>
      <c r="AN75" s="379"/>
      <c r="AO75" s="736">
        <v>6461</v>
      </c>
      <c r="AP75" s="736">
        <v>3750</v>
      </c>
      <c r="AQ75" s="797"/>
      <c r="AR75" s="736">
        <f t="shared" si="146"/>
        <v>6461</v>
      </c>
      <c r="AS75" s="735">
        <f t="shared" si="146"/>
        <v>3750</v>
      </c>
      <c r="AT75" s="379">
        <f t="shared" si="146"/>
        <v>0</v>
      </c>
      <c r="AU75" s="799">
        <f t="shared" si="147"/>
        <v>13461</v>
      </c>
      <c r="AV75" s="799">
        <f t="shared" si="147"/>
        <v>3750</v>
      </c>
      <c r="AW75" s="799">
        <f t="shared" si="147"/>
        <v>0</v>
      </c>
      <c r="AX75" s="799">
        <f t="shared" si="148"/>
        <v>0</v>
      </c>
      <c r="AY75" s="607">
        <f t="shared" si="149"/>
        <v>0</v>
      </c>
      <c r="AZ75" s="379">
        <f t="shared" si="149"/>
        <v>0</v>
      </c>
      <c r="BA75" s="379">
        <f t="shared" si="149"/>
        <v>0</v>
      </c>
      <c r="BB75" s="379">
        <f>AX75</f>
        <v>0</v>
      </c>
      <c r="BC75" s="379">
        <f t="shared" si="150"/>
        <v>0</v>
      </c>
      <c r="BD75" s="379"/>
      <c r="BE75" s="379">
        <f t="shared" si="151"/>
        <v>0</v>
      </c>
      <c r="BF75" s="379">
        <f t="shared" si="151"/>
        <v>0</v>
      </c>
      <c r="BG75" s="379"/>
      <c r="BH75" s="379">
        <f t="shared" si="152"/>
        <v>0</v>
      </c>
      <c r="BI75" s="379">
        <f t="shared" si="152"/>
        <v>0</v>
      </c>
      <c r="BJ75" s="379"/>
      <c r="BK75" s="379"/>
      <c r="BL75" s="379"/>
      <c r="BM75" s="379"/>
      <c r="BN75" s="379"/>
      <c r="BO75" s="379">
        <f t="shared" si="153"/>
        <v>0</v>
      </c>
      <c r="BP75" s="379">
        <f t="shared" si="154"/>
        <v>0</v>
      </c>
      <c r="BQ75" s="642"/>
      <c r="BR75" s="642"/>
      <c r="BS75" s="642"/>
      <c r="BT75" s="1070" t="s">
        <v>345</v>
      </c>
    </row>
    <row r="76" spans="1:72" s="645" customFormat="1" ht="49.5">
      <c r="A76" s="766">
        <v>3</v>
      </c>
      <c r="B76" s="787" t="s">
        <v>137</v>
      </c>
      <c r="C76" s="783"/>
      <c r="D76" s="766" t="s">
        <v>172</v>
      </c>
      <c r="E76" s="783" t="s">
        <v>197</v>
      </c>
      <c r="F76" s="378">
        <v>88755</v>
      </c>
      <c r="G76" s="378">
        <v>79879.5</v>
      </c>
      <c r="H76" s="378"/>
      <c r="I76" s="378"/>
      <c r="J76" s="378"/>
      <c r="K76" s="378">
        <v>19189</v>
      </c>
      <c r="L76" s="378">
        <v>11250</v>
      </c>
      <c r="M76" s="736">
        <f>N76</f>
        <v>44000</v>
      </c>
      <c r="N76" s="378">
        <v>44000</v>
      </c>
      <c r="O76" s="378">
        <v>0</v>
      </c>
      <c r="P76" s="379"/>
      <c r="Q76" s="797">
        <v>9000</v>
      </c>
      <c r="R76" s="735"/>
      <c r="S76" s="797"/>
      <c r="T76" s="797">
        <v>9000</v>
      </c>
      <c r="U76" s="735"/>
      <c r="V76" s="797"/>
      <c r="W76" s="799"/>
      <c r="X76" s="799"/>
      <c r="Y76" s="799"/>
      <c r="Z76" s="797"/>
      <c r="AA76" s="735"/>
      <c r="AB76" s="799"/>
      <c r="AC76" s="797">
        <v>5000</v>
      </c>
      <c r="AD76" s="607"/>
      <c r="AE76" s="797"/>
      <c r="AF76" s="736">
        <v>5000</v>
      </c>
      <c r="AG76" s="735"/>
      <c r="AH76" s="736"/>
      <c r="AI76" s="799">
        <f>AC76-AF76</f>
        <v>0</v>
      </c>
      <c r="AJ76" s="799"/>
      <c r="AK76" s="799"/>
      <c r="AL76" s="379"/>
      <c r="AM76" s="735"/>
      <c r="AN76" s="379"/>
      <c r="AO76" s="736">
        <v>30000</v>
      </c>
      <c r="AP76" s="735"/>
      <c r="AQ76" s="797"/>
      <c r="AR76" s="736">
        <f t="shared" si="146"/>
        <v>30000</v>
      </c>
      <c r="AS76" s="735">
        <f t="shared" si="146"/>
        <v>0</v>
      </c>
      <c r="AT76" s="379">
        <f t="shared" si="146"/>
        <v>0</v>
      </c>
      <c r="AU76" s="799">
        <f t="shared" si="147"/>
        <v>44000</v>
      </c>
      <c r="AV76" s="799">
        <f t="shared" si="147"/>
        <v>0</v>
      </c>
      <c r="AW76" s="799">
        <f t="shared" si="147"/>
        <v>0</v>
      </c>
      <c r="AX76" s="799">
        <f t="shared" si="148"/>
        <v>0</v>
      </c>
      <c r="AY76" s="607">
        <f t="shared" si="149"/>
        <v>0</v>
      </c>
      <c r="AZ76" s="379">
        <f t="shared" si="149"/>
        <v>0</v>
      </c>
      <c r="BA76" s="379">
        <f t="shared" si="149"/>
        <v>0</v>
      </c>
      <c r="BB76" s="379">
        <f>AX76</f>
        <v>0</v>
      </c>
      <c r="BC76" s="379">
        <f t="shared" si="150"/>
        <v>0</v>
      </c>
      <c r="BD76" s="379"/>
      <c r="BE76" s="379">
        <f t="shared" si="151"/>
        <v>0</v>
      </c>
      <c r="BF76" s="379">
        <f t="shared" si="151"/>
        <v>0</v>
      </c>
      <c r="BG76" s="379"/>
      <c r="BH76" s="379">
        <f t="shared" si="152"/>
        <v>0</v>
      </c>
      <c r="BI76" s="379">
        <f t="shared" si="152"/>
        <v>0</v>
      </c>
      <c r="BJ76" s="379"/>
      <c r="BK76" s="379"/>
      <c r="BL76" s="379"/>
      <c r="BM76" s="379"/>
      <c r="BN76" s="379"/>
      <c r="BO76" s="379">
        <f t="shared" si="153"/>
        <v>0</v>
      </c>
      <c r="BP76" s="379">
        <f t="shared" si="154"/>
        <v>0</v>
      </c>
      <c r="BQ76" s="642"/>
      <c r="BR76" s="642"/>
      <c r="BS76" s="642"/>
      <c r="BT76" s="1070" t="s">
        <v>345</v>
      </c>
    </row>
    <row r="77" spans="1:72" s="714" customFormat="1" ht="24.75">
      <c r="A77" s="815">
        <v>4</v>
      </c>
      <c r="B77" s="793" t="s">
        <v>138</v>
      </c>
      <c r="C77" s="795"/>
      <c r="D77" s="795"/>
      <c r="E77" s="816" t="s">
        <v>198</v>
      </c>
      <c r="F77" s="764">
        <v>376982</v>
      </c>
      <c r="G77" s="764">
        <v>150000</v>
      </c>
      <c r="H77" s="764"/>
      <c r="I77" s="764"/>
      <c r="J77" s="764"/>
      <c r="K77" s="796">
        <v>177290</v>
      </c>
      <c r="L77" s="796">
        <v>100000</v>
      </c>
      <c r="M77" s="797">
        <f>N77</f>
        <v>50000</v>
      </c>
      <c r="N77" s="764">
        <v>50000</v>
      </c>
      <c r="O77" s="764">
        <v>50000</v>
      </c>
      <c r="P77" s="799"/>
      <c r="Q77" s="797">
        <f>R77+S77</f>
        <v>50000</v>
      </c>
      <c r="R77" s="764">
        <v>50000</v>
      </c>
      <c r="S77" s="764"/>
      <c r="T77" s="749">
        <f t="shared" ref="T77:T78" si="155">U77+V77</f>
        <v>22967</v>
      </c>
      <c r="U77" s="749">
        <v>22967</v>
      </c>
      <c r="V77" s="797"/>
      <c r="W77" s="799">
        <f>Q77-T77</f>
        <v>27033</v>
      </c>
      <c r="X77" s="799">
        <f>R77-U77</f>
        <v>27033</v>
      </c>
      <c r="Y77" s="799"/>
      <c r="Z77" s="797">
        <f>X77</f>
        <v>27033</v>
      </c>
      <c r="AA77" s="933"/>
      <c r="AB77" s="799"/>
      <c r="AC77" s="797">
        <f t="shared" ref="AC77:AC78" si="156">AD77+AE77</f>
        <v>0</v>
      </c>
      <c r="AD77" s="932"/>
      <c r="AE77" s="797"/>
      <c r="AF77" s="797">
        <f>AG77+AH77</f>
        <v>0</v>
      </c>
      <c r="AG77" s="933"/>
      <c r="AH77" s="799"/>
      <c r="AI77" s="799">
        <f>AC77-AF77</f>
        <v>0</v>
      </c>
      <c r="AJ77" s="799"/>
      <c r="AK77" s="799"/>
      <c r="AL77" s="799"/>
      <c r="AM77" s="933"/>
      <c r="AN77" s="799"/>
      <c r="AO77" s="797">
        <f>AP77+AQ77</f>
        <v>0</v>
      </c>
      <c r="AP77" s="933"/>
      <c r="AQ77" s="799"/>
      <c r="AR77" s="797">
        <f t="shared" si="146"/>
        <v>0</v>
      </c>
      <c r="AS77" s="933">
        <f t="shared" si="146"/>
        <v>0</v>
      </c>
      <c r="AT77" s="799">
        <f t="shared" si="146"/>
        <v>0</v>
      </c>
      <c r="AU77" s="799">
        <f t="shared" si="147"/>
        <v>50000</v>
      </c>
      <c r="AV77" s="799">
        <f t="shared" si="147"/>
        <v>50000</v>
      </c>
      <c r="AW77" s="799">
        <f t="shared" si="147"/>
        <v>0</v>
      </c>
      <c r="AX77" s="799">
        <f t="shared" si="148"/>
        <v>0</v>
      </c>
      <c r="AY77" s="607">
        <f t="shared" si="149"/>
        <v>0</v>
      </c>
      <c r="AZ77" s="379">
        <f t="shared" si="149"/>
        <v>0</v>
      </c>
      <c r="BA77" s="379">
        <f t="shared" si="149"/>
        <v>0</v>
      </c>
      <c r="BB77" s="379">
        <f>AX77</f>
        <v>0</v>
      </c>
      <c r="BC77" s="379">
        <f t="shared" si="150"/>
        <v>0</v>
      </c>
      <c r="BD77" s="379"/>
      <c r="BE77" s="379">
        <f t="shared" si="151"/>
        <v>0</v>
      </c>
      <c r="BF77" s="379">
        <f t="shared" si="151"/>
        <v>0</v>
      </c>
      <c r="BG77" s="379"/>
      <c r="BH77" s="379">
        <f t="shared" si="152"/>
        <v>0</v>
      </c>
      <c r="BI77" s="379">
        <f t="shared" si="152"/>
        <v>0</v>
      </c>
      <c r="BJ77" s="379"/>
      <c r="BK77" s="379"/>
      <c r="BL77" s="379"/>
      <c r="BM77" s="379"/>
      <c r="BN77" s="379"/>
      <c r="BO77" s="379">
        <f t="shared" si="153"/>
        <v>0</v>
      </c>
      <c r="BP77" s="379">
        <f t="shared" si="154"/>
        <v>0</v>
      </c>
      <c r="BQ77" s="942"/>
      <c r="BR77" s="942"/>
      <c r="BS77" s="942"/>
      <c r="BT77" s="714" t="s">
        <v>354</v>
      </c>
    </row>
    <row r="78" spans="1:72" s="714" customFormat="1" ht="49.5">
      <c r="A78" s="815">
        <v>5</v>
      </c>
      <c r="B78" s="817" t="s">
        <v>139</v>
      </c>
      <c r="C78" s="818" t="s">
        <v>163</v>
      </c>
      <c r="D78" s="818" t="s">
        <v>173</v>
      </c>
      <c r="E78" s="816" t="s">
        <v>199</v>
      </c>
      <c r="F78" s="796">
        <v>117825</v>
      </c>
      <c r="G78" s="796">
        <v>70000</v>
      </c>
      <c r="H78" s="796"/>
      <c r="I78" s="796"/>
      <c r="J78" s="796"/>
      <c r="K78" s="796"/>
      <c r="L78" s="796"/>
      <c r="M78" s="797">
        <f>N78</f>
        <v>70000</v>
      </c>
      <c r="N78" s="764">
        <v>70000</v>
      </c>
      <c r="O78" s="764">
        <v>70000</v>
      </c>
      <c r="P78" s="799"/>
      <c r="Q78" s="797">
        <f>R78+S78</f>
        <v>70000</v>
      </c>
      <c r="R78" s="797">
        <v>70000</v>
      </c>
      <c r="S78" s="797"/>
      <c r="T78" s="797">
        <f t="shared" si="155"/>
        <v>0</v>
      </c>
      <c r="U78" s="799"/>
      <c r="V78" s="799"/>
      <c r="W78" s="799">
        <f t="shared" ref="W78" si="157">Q78-T78</f>
        <v>70000</v>
      </c>
      <c r="X78" s="799">
        <f>R78-U78</f>
        <v>70000</v>
      </c>
      <c r="Y78" s="799"/>
      <c r="Z78" s="797">
        <f>W78</f>
        <v>70000</v>
      </c>
      <c r="AA78" s="933"/>
      <c r="AB78" s="799"/>
      <c r="AC78" s="797">
        <f t="shared" si="156"/>
        <v>0</v>
      </c>
      <c r="AD78" s="932"/>
      <c r="AE78" s="797"/>
      <c r="AF78" s="797">
        <f>AG78+AH78</f>
        <v>0</v>
      </c>
      <c r="AG78" s="933"/>
      <c r="AH78" s="799"/>
      <c r="AI78" s="799">
        <f>AC78-AF78</f>
        <v>0</v>
      </c>
      <c r="AJ78" s="799"/>
      <c r="AK78" s="799"/>
      <c r="AL78" s="799"/>
      <c r="AM78" s="933"/>
      <c r="AN78" s="799"/>
      <c r="AO78" s="797">
        <f>AP78+AQ78</f>
        <v>0</v>
      </c>
      <c r="AP78" s="933"/>
      <c r="AQ78" s="799"/>
      <c r="AR78" s="797">
        <f t="shared" si="146"/>
        <v>0</v>
      </c>
      <c r="AS78" s="933">
        <f t="shared" si="146"/>
        <v>0</v>
      </c>
      <c r="AT78" s="799">
        <f t="shared" si="146"/>
        <v>0</v>
      </c>
      <c r="AU78" s="799">
        <f t="shared" si="147"/>
        <v>70000</v>
      </c>
      <c r="AV78" s="799">
        <f t="shared" si="147"/>
        <v>70000</v>
      </c>
      <c r="AW78" s="799">
        <f t="shared" si="147"/>
        <v>0</v>
      </c>
      <c r="AX78" s="799">
        <f t="shared" si="148"/>
        <v>0</v>
      </c>
      <c r="AY78" s="607">
        <f t="shared" si="149"/>
        <v>0</v>
      </c>
      <c r="AZ78" s="379">
        <f t="shared" si="149"/>
        <v>0</v>
      </c>
      <c r="BA78" s="379">
        <f t="shared" si="149"/>
        <v>0</v>
      </c>
      <c r="BB78" s="379">
        <f>AX78</f>
        <v>0</v>
      </c>
      <c r="BC78" s="379">
        <f t="shared" si="150"/>
        <v>0</v>
      </c>
      <c r="BD78" s="379"/>
      <c r="BE78" s="379">
        <f t="shared" si="151"/>
        <v>0</v>
      </c>
      <c r="BF78" s="379">
        <f t="shared" si="151"/>
        <v>0</v>
      </c>
      <c r="BG78" s="379"/>
      <c r="BH78" s="379">
        <f t="shared" si="152"/>
        <v>0</v>
      </c>
      <c r="BI78" s="379">
        <f t="shared" si="152"/>
        <v>0</v>
      </c>
      <c r="BJ78" s="379"/>
      <c r="BK78" s="379"/>
      <c r="BL78" s="379"/>
      <c r="BM78" s="379"/>
      <c r="BN78" s="379"/>
      <c r="BO78" s="379">
        <f t="shared" si="153"/>
        <v>0</v>
      </c>
      <c r="BP78" s="379">
        <f t="shared" si="154"/>
        <v>0</v>
      </c>
      <c r="BQ78" s="942"/>
      <c r="BR78" s="942"/>
      <c r="BS78" s="942"/>
      <c r="BT78" s="1070" t="s">
        <v>345</v>
      </c>
    </row>
    <row r="79" spans="1:72" s="43" customFormat="1">
      <c r="A79" s="814"/>
      <c r="B79" s="804" t="s">
        <v>24</v>
      </c>
      <c r="C79" s="811"/>
      <c r="D79" s="775"/>
      <c r="E79" s="775"/>
      <c r="F79" s="779">
        <f>SUM(F80:F81)</f>
        <v>63339</v>
      </c>
      <c r="G79" s="779">
        <f t="shared" ref="G79:BR79" si="158">SUM(G80:G81)</f>
        <v>47936.100000000006</v>
      </c>
      <c r="H79" s="779"/>
      <c r="I79" s="779"/>
      <c r="J79" s="779"/>
      <c r="K79" s="779">
        <f t="shared" si="158"/>
        <v>12639</v>
      </c>
      <c r="L79" s="779">
        <f t="shared" si="158"/>
        <v>11000</v>
      </c>
      <c r="M79" s="779">
        <f t="shared" si="158"/>
        <v>25000</v>
      </c>
      <c r="N79" s="779">
        <f t="shared" si="158"/>
        <v>25000</v>
      </c>
      <c r="O79" s="779">
        <f t="shared" si="158"/>
        <v>0</v>
      </c>
      <c r="P79" s="779">
        <f t="shared" si="158"/>
        <v>0</v>
      </c>
      <c r="Q79" s="779">
        <f t="shared" si="158"/>
        <v>8000</v>
      </c>
      <c r="R79" s="779">
        <f t="shared" si="158"/>
        <v>0</v>
      </c>
      <c r="S79" s="779">
        <f t="shared" si="158"/>
        <v>0</v>
      </c>
      <c r="T79" s="779">
        <f t="shared" si="158"/>
        <v>8000</v>
      </c>
      <c r="U79" s="779">
        <f t="shared" si="158"/>
        <v>0</v>
      </c>
      <c r="V79" s="779">
        <f t="shared" si="158"/>
        <v>0</v>
      </c>
      <c r="W79" s="779">
        <f t="shared" si="158"/>
        <v>0</v>
      </c>
      <c r="X79" s="779">
        <f t="shared" si="158"/>
        <v>0</v>
      </c>
      <c r="Y79" s="779">
        <f t="shared" si="158"/>
        <v>0</v>
      </c>
      <c r="Z79" s="779">
        <f t="shared" si="158"/>
        <v>0</v>
      </c>
      <c r="AA79" s="779">
        <f t="shared" si="158"/>
        <v>0</v>
      </c>
      <c r="AB79" s="779">
        <f t="shared" si="158"/>
        <v>0</v>
      </c>
      <c r="AC79" s="779">
        <f t="shared" si="158"/>
        <v>3000</v>
      </c>
      <c r="AD79" s="779">
        <f t="shared" si="158"/>
        <v>0</v>
      </c>
      <c r="AE79" s="779">
        <f t="shared" si="158"/>
        <v>0</v>
      </c>
      <c r="AF79" s="779">
        <f t="shared" si="158"/>
        <v>3000</v>
      </c>
      <c r="AG79" s="779">
        <f t="shared" si="158"/>
        <v>0</v>
      </c>
      <c r="AH79" s="779">
        <f t="shared" si="158"/>
        <v>0</v>
      </c>
      <c r="AI79" s="779">
        <f t="shared" si="158"/>
        <v>0</v>
      </c>
      <c r="AJ79" s="779">
        <f t="shared" si="158"/>
        <v>0</v>
      </c>
      <c r="AK79" s="779">
        <f t="shared" si="158"/>
        <v>0</v>
      </c>
      <c r="AL79" s="779">
        <f t="shared" si="158"/>
        <v>0</v>
      </c>
      <c r="AM79" s="779">
        <f t="shared" si="158"/>
        <v>0</v>
      </c>
      <c r="AN79" s="779">
        <f t="shared" si="158"/>
        <v>0</v>
      </c>
      <c r="AO79" s="779">
        <f t="shared" si="158"/>
        <v>5000</v>
      </c>
      <c r="AP79" s="779">
        <f t="shared" si="158"/>
        <v>0</v>
      </c>
      <c r="AQ79" s="935">
        <f t="shared" si="158"/>
        <v>0</v>
      </c>
      <c r="AR79" s="779">
        <f t="shared" si="158"/>
        <v>5000</v>
      </c>
      <c r="AS79" s="779">
        <f t="shared" si="158"/>
        <v>0</v>
      </c>
      <c r="AT79" s="779">
        <f t="shared" si="158"/>
        <v>0</v>
      </c>
      <c r="AU79" s="935">
        <f t="shared" si="158"/>
        <v>16000</v>
      </c>
      <c r="AV79" s="935">
        <f t="shared" si="158"/>
        <v>0</v>
      </c>
      <c r="AW79" s="935">
        <f t="shared" si="158"/>
        <v>0</v>
      </c>
      <c r="AX79" s="935">
        <f t="shared" si="158"/>
        <v>9000</v>
      </c>
      <c r="AY79" s="779">
        <f t="shared" si="158"/>
        <v>9000</v>
      </c>
      <c r="AZ79" s="779">
        <f t="shared" si="158"/>
        <v>0</v>
      </c>
      <c r="BA79" s="779">
        <f t="shared" si="158"/>
        <v>0</v>
      </c>
      <c r="BB79" s="779">
        <f t="shared" si="158"/>
        <v>9000</v>
      </c>
      <c r="BC79" s="779">
        <f t="shared" si="158"/>
        <v>0</v>
      </c>
      <c r="BD79" s="779">
        <f t="shared" si="158"/>
        <v>0</v>
      </c>
      <c r="BE79" s="779">
        <f t="shared" si="158"/>
        <v>9000</v>
      </c>
      <c r="BF79" s="779">
        <f t="shared" si="158"/>
        <v>0</v>
      </c>
      <c r="BG79" s="779">
        <f t="shared" si="158"/>
        <v>0</v>
      </c>
      <c r="BH79" s="779">
        <f t="shared" si="158"/>
        <v>0</v>
      </c>
      <c r="BI79" s="779">
        <f t="shared" si="158"/>
        <v>0</v>
      </c>
      <c r="BJ79" s="779">
        <f t="shared" si="158"/>
        <v>0</v>
      </c>
      <c r="BK79" s="779">
        <f t="shared" si="158"/>
        <v>0</v>
      </c>
      <c r="BL79" s="779">
        <f t="shared" si="158"/>
        <v>0</v>
      </c>
      <c r="BM79" s="779">
        <f t="shared" si="158"/>
        <v>0</v>
      </c>
      <c r="BN79" s="779"/>
      <c r="BO79" s="779">
        <f t="shared" si="158"/>
        <v>9000</v>
      </c>
      <c r="BP79" s="779">
        <f t="shared" si="158"/>
        <v>9000</v>
      </c>
      <c r="BQ79" s="779">
        <f t="shared" si="158"/>
        <v>0</v>
      </c>
      <c r="BR79" s="779">
        <f t="shared" si="158"/>
        <v>0</v>
      </c>
      <c r="BS79" s="781"/>
    </row>
    <row r="80" spans="1:72" s="645" customFormat="1" ht="24.75">
      <c r="A80" s="766">
        <v>1</v>
      </c>
      <c r="B80" s="774" t="s">
        <v>135</v>
      </c>
      <c r="C80" s="763"/>
      <c r="D80" s="766" t="s">
        <v>167</v>
      </c>
      <c r="E80" s="767" t="s">
        <v>195</v>
      </c>
      <c r="F80" s="378">
        <v>43410</v>
      </c>
      <c r="G80" s="378">
        <v>30000</v>
      </c>
      <c r="H80" s="378"/>
      <c r="I80" s="378"/>
      <c r="J80" s="378"/>
      <c r="K80" s="378">
        <v>6200</v>
      </c>
      <c r="L80" s="378">
        <v>5000</v>
      </c>
      <c r="M80" s="736">
        <f t="shared" ref="M80:M81" si="159">N80</f>
        <v>20000</v>
      </c>
      <c r="N80" s="378">
        <v>20000</v>
      </c>
      <c r="O80" s="378">
        <v>0</v>
      </c>
      <c r="P80" s="379"/>
      <c r="Q80" s="797">
        <v>3000</v>
      </c>
      <c r="R80" s="735"/>
      <c r="S80" s="797"/>
      <c r="T80" s="797">
        <v>3000</v>
      </c>
      <c r="U80" s="735"/>
      <c r="V80" s="797"/>
      <c r="W80" s="799"/>
      <c r="X80" s="799"/>
      <c r="Y80" s="799"/>
      <c r="Z80" s="797"/>
      <c r="AA80" s="735"/>
      <c r="AB80" s="799"/>
      <c r="AC80" s="797">
        <v>3000</v>
      </c>
      <c r="AD80" s="607"/>
      <c r="AE80" s="797"/>
      <c r="AF80" s="736">
        <v>3000</v>
      </c>
      <c r="AG80" s="735"/>
      <c r="AH80" s="736"/>
      <c r="AI80" s="799">
        <f t="shared" ref="AI80:AI81" si="160">AC80-AF80</f>
        <v>0</v>
      </c>
      <c r="AJ80" s="799"/>
      <c r="AK80" s="799"/>
      <c r="AL80" s="379"/>
      <c r="AM80" s="735"/>
      <c r="AN80" s="379"/>
      <c r="AO80" s="736">
        <v>5000</v>
      </c>
      <c r="AP80" s="735"/>
      <c r="AQ80" s="797"/>
      <c r="AR80" s="736">
        <f t="shared" ref="AR80:AT81" si="161">AO80</f>
        <v>5000</v>
      </c>
      <c r="AS80" s="735">
        <f t="shared" si="161"/>
        <v>0</v>
      </c>
      <c r="AT80" s="379">
        <f t="shared" si="161"/>
        <v>0</v>
      </c>
      <c r="AU80" s="799">
        <f t="shared" si="147"/>
        <v>11000</v>
      </c>
      <c r="AV80" s="799">
        <f t="shared" si="147"/>
        <v>0</v>
      </c>
      <c r="AW80" s="799">
        <f t="shared" si="147"/>
        <v>0</v>
      </c>
      <c r="AX80" s="799">
        <f t="shared" ref="AX80:AX81" si="162">AY80</f>
        <v>9000</v>
      </c>
      <c r="AY80" s="607">
        <f t="shared" ref="AY80:BA81" si="163">N80-AU80</f>
        <v>9000</v>
      </c>
      <c r="AZ80" s="379">
        <f t="shared" si="163"/>
        <v>0</v>
      </c>
      <c r="BA80" s="379">
        <f t="shared" si="163"/>
        <v>0</v>
      </c>
      <c r="BB80" s="379">
        <f>AX80</f>
        <v>9000</v>
      </c>
      <c r="BC80" s="379">
        <f t="shared" ref="BC80:BC81" si="164">AZ80</f>
        <v>0</v>
      </c>
      <c r="BD80" s="379"/>
      <c r="BE80" s="379">
        <f t="shared" ref="BE80:BF81" si="165">BB80</f>
        <v>9000</v>
      </c>
      <c r="BF80" s="379">
        <f t="shared" si="165"/>
        <v>0</v>
      </c>
      <c r="BG80" s="379"/>
      <c r="BH80" s="379">
        <f t="shared" ref="BH80:BI81" si="166">AY80-BB80</f>
        <v>0</v>
      </c>
      <c r="BI80" s="379">
        <f t="shared" si="166"/>
        <v>0</v>
      </c>
      <c r="BJ80" s="379"/>
      <c r="BK80" s="379"/>
      <c r="BL80" s="379"/>
      <c r="BM80" s="379"/>
      <c r="BN80" s="379"/>
      <c r="BO80" s="379">
        <f t="shared" ref="BO80:BO81" si="167">BP80</f>
        <v>9000</v>
      </c>
      <c r="BP80" s="379">
        <f t="shared" ref="BP80:BP81" si="168">AY80</f>
        <v>9000</v>
      </c>
      <c r="BQ80" s="642"/>
      <c r="BR80" s="642"/>
      <c r="BS80" s="642"/>
      <c r="BT80" s="645" t="s">
        <v>346</v>
      </c>
    </row>
    <row r="81" spans="1:72" s="645" customFormat="1" ht="24.75">
      <c r="A81" s="766">
        <v>2</v>
      </c>
      <c r="B81" s="787" t="s">
        <v>136</v>
      </c>
      <c r="C81" s="783"/>
      <c r="D81" s="766" t="s">
        <v>166</v>
      </c>
      <c r="E81" s="783" t="s">
        <v>196</v>
      </c>
      <c r="F81" s="378">
        <v>19929</v>
      </c>
      <c r="G81" s="378">
        <v>17936.100000000002</v>
      </c>
      <c r="H81" s="378"/>
      <c r="I81" s="378"/>
      <c r="J81" s="378"/>
      <c r="K81" s="378">
        <v>6439</v>
      </c>
      <c r="L81" s="378">
        <v>6000</v>
      </c>
      <c r="M81" s="736">
        <f t="shared" si="159"/>
        <v>5000</v>
      </c>
      <c r="N81" s="378">
        <v>5000</v>
      </c>
      <c r="O81" s="378">
        <v>0</v>
      </c>
      <c r="P81" s="379"/>
      <c r="Q81" s="797">
        <v>5000</v>
      </c>
      <c r="R81" s="735"/>
      <c r="S81" s="797"/>
      <c r="T81" s="797">
        <v>5000</v>
      </c>
      <c r="U81" s="735"/>
      <c r="V81" s="797"/>
      <c r="W81" s="799"/>
      <c r="X81" s="799"/>
      <c r="Y81" s="799"/>
      <c r="Z81" s="797"/>
      <c r="AA81" s="735"/>
      <c r="AB81" s="799"/>
      <c r="AC81" s="797"/>
      <c r="AD81" s="607"/>
      <c r="AE81" s="797"/>
      <c r="AF81" s="736">
        <f t="shared" ref="AF81" si="169">AG81+AH81</f>
        <v>0</v>
      </c>
      <c r="AG81" s="735"/>
      <c r="AH81" s="379"/>
      <c r="AI81" s="799">
        <f t="shared" si="160"/>
        <v>0</v>
      </c>
      <c r="AJ81" s="799"/>
      <c r="AK81" s="799"/>
      <c r="AL81" s="379"/>
      <c r="AM81" s="735"/>
      <c r="AN81" s="379"/>
      <c r="AO81" s="736">
        <f t="shared" ref="AO81" si="170">AP81+AQ81</f>
        <v>0</v>
      </c>
      <c r="AP81" s="735"/>
      <c r="AQ81" s="799"/>
      <c r="AR81" s="736">
        <f t="shared" si="161"/>
        <v>0</v>
      </c>
      <c r="AS81" s="735">
        <f t="shared" si="161"/>
        <v>0</v>
      </c>
      <c r="AT81" s="379">
        <f t="shared" si="161"/>
        <v>0</v>
      </c>
      <c r="AU81" s="799">
        <f t="shared" si="147"/>
        <v>5000</v>
      </c>
      <c r="AV81" s="799">
        <f t="shared" si="147"/>
        <v>0</v>
      </c>
      <c r="AW81" s="799">
        <f t="shared" si="147"/>
        <v>0</v>
      </c>
      <c r="AX81" s="799">
        <f t="shared" si="162"/>
        <v>0</v>
      </c>
      <c r="AY81" s="607">
        <f t="shared" si="163"/>
        <v>0</v>
      </c>
      <c r="AZ81" s="379">
        <f t="shared" si="163"/>
        <v>0</v>
      </c>
      <c r="BA81" s="379">
        <f t="shared" si="163"/>
        <v>0</v>
      </c>
      <c r="BB81" s="379">
        <f>AX81</f>
        <v>0</v>
      </c>
      <c r="BC81" s="379">
        <f t="shared" si="164"/>
        <v>0</v>
      </c>
      <c r="BD81" s="379"/>
      <c r="BE81" s="379">
        <f t="shared" si="165"/>
        <v>0</v>
      </c>
      <c r="BF81" s="379">
        <f t="shared" si="165"/>
        <v>0</v>
      </c>
      <c r="BG81" s="379"/>
      <c r="BH81" s="379">
        <f t="shared" si="166"/>
        <v>0</v>
      </c>
      <c r="BI81" s="379">
        <f t="shared" si="166"/>
        <v>0</v>
      </c>
      <c r="BJ81" s="379"/>
      <c r="BK81" s="379"/>
      <c r="BL81" s="379"/>
      <c r="BM81" s="379"/>
      <c r="BN81" s="379"/>
      <c r="BO81" s="379">
        <f t="shared" si="167"/>
        <v>0</v>
      </c>
      <c r="BP81" s="379">
        <f t="shared" si="168"/>
        <v>0</v>
      </c>
      <c r="BQ81" s="642"/>
      <c r="BR81" s="642"/>
      <c r="BS81" s="642"/>
      <c r="BT81" s="645" t="s">
        <v>357</v>
      </c>
    </row>
    <row r="82" spans="1:72" s="645" customFormat="1" ht="24.75">
      <c r="A82" s="766">
        <v>6</v>
      </c>
      <c r="B82" s="376" t="s">
        <v>141</v>
      </c>
      <c r="C82" s="763"/>
      <c r="D82" s="766"/>
      <c r="E82" s="1002"/>
      <c r="F82" s="378">
        <f>F83</f>
        <v>29865</v>
      </c>
      <c r="G82" s="378">
        <f t="shared" ref="G82:AZ83" si="171">G83</f>
        <v>29000</v>
      </c>
      <c r="H82" s="378"/>
      <c r="I82" s="378"/>
      <c r="J82" s="378"/>
      <c r="K82" s="378">
        <f t="shared" si="171"/>
        <v>9045</v>
      </c>
      <c r="L82" s="378">
        <f t="shared" si="171"/>
        <v>6545</v>
      </c>
      <c r="M82" s="378">
        <f t="shared" si="171"/>
        <v>15000</v>
      </c>
      <c r="N82" s="378">
        <f t="shared" si="171"/>
        <v>15000</v>
      </c>
      <c r="O82" s="378">
        <f t="shared" si="171"/>
        <v>0</v>
      </c>
      <c r="P82" s="378">
        <f t="shared" si="171"/>
        <v>0</v>
      </c>
      <c r="Q82" s="378">
        <f t="shared" si="171"/>
        <v>15000</v>
      </c>
      <c r="R82" s="378">
        <f t="shared" si="171"/>
        <v>0</v>
      </c>
      <c r="S82" s="378">
        <f t="shared" si="171"/>
        <v>0</v>
      </c>
      <c r="T82" s="378">
        <f t="shared" si="171"/>
        <v>11196</v>
      </c>
      <c r="U82" s="378">
        <f t="shared" si="171"/>
        <v>0</v>
      </c>
      <c r="V82" s="378">
        <f t="shared" si="171"/>
        <v>0</v>
      </c>
      <c r="W82" s="378">
        <f t="shared" si="171"/>
        <v>3804</v>
      </c>
      <c r="X82" s="378">
        <f t="shared" si="171"/>
        <v>0</v>
      </c>
      <c r="Y82" s="378">
        <f t="shared" si="171"/>
        <v>0</v>
      </c>
      <c r="Z82" s="378">
        <f t="shared" si="171"/>
        <v>3804</v>
      </c>
      <c r="AA82" s="378">
        <f t="shared" si="171"/>
        <v>0</v>
      </c>
      <c r="AB82" s="378">
        <f t="shared" si="171"/>
        <v>0</v>
      </c>
      <c r="AC82" s="378">
        <f t="shared" si="171"/>
        <v>0</v>
      </c>
      <c r="AD82" s="378">
        <f t="shared" si="171"/>
        <v>0</v>
      </c>
      <c r="AE82" s="378">
        <f t="shared" si="171"/>
        <v>0</v>
      </c>
      <c r="AF82" s="378">
        <f t="shared" si="171"/>
        <v>0</v>
      </c>
      <c r="AG82" s="378">
        <f t="shared" si="171"/>
        <v>0</v>
      </c>
      <c r="AH82" s="378">
        <f t="shared" si="171"/>
        <v>0</v>
      </c>
      <c r="AI82" s="378">
        <f t="shared" si="171"/>
        <v>0</v>
      </c>
      <c r="AJ82" s="378">
        <f t="shared" si="171"/>
        <v>0</v>
      </c>
      <c r="AK82" s="378">
        <f t="shared" si="171"/>
        <v>0</v>
      </c>
      <c r="AL82" s="378">
        <f t="shared" si="171"/>
        <v>0</v>
      </c>
      <c r="AM82" s="378">
        <f t="shared" si="171"/>
        <v>0</v>
      </c>
      <c r="AN82" s="378">
        <f t="shared" si="171"/>
        <v>0</v>
      </c>
      <c r="AO82" s="378">
        <f t="shared" si="171"/>
        <v>0</v>
      </c>
      <c r="AP82" s="378">
        <f t="shared" si="171"/>
        <v>0</v>
      </c>
      <c r="AQ82" s="764">
        <f t="shared" si="171"/>
        <v>0</v>
      </c>
      <c r="AR82" s="378">
        <f t="shared" si="171"/>
        <v>0</v>
      </c>
      <c r="AS82" s="378">
        <f t="shared" si="171"/>
        <v>0</v>
      </c>
      <c r="AT82" s="378">
        <f t="shared" si="171"/>
        <v>0</v>
      </c>
      <c r="AU82" s="764">
        <f t="shared" si="171"/>
        <v>15000</v>
      </c>
      <c r="AV82" s="764">
        <f t="shared" si="171"/>
        <v>0</v>
      </c>
      <c r="AW82" s="764">
        <f t="shared" si="171"/>
        <v>0</v>
      </c>
      <c r="AX82" s="764">
        <f t="shared" si="171"/>
        <v>0</v>
      </c>
      <c r="AY82" s="378">
        <f t="shared" si="171"/>
        <v>0</v>
      </c>
      <c r="AZ82" s="378">
        <f t="shared" si="171"/>
        <v>0</v>
      </c>
      <c r="BA82" s="378">
        <f t="shared" ref="BA82:BM83" si="172">BA83</f>
        <v>0</v>
      </c>
      <c r="BB82" s="378">
        <f t="shared" si="172"/>
        <v>0</v>
      </c>
      <c r="BC82" s="378">
        <f t="shared" si="172"/>
        <v>0</v>
      </c>
      <c r="BD82" s="378">
        <f t="shared" si="172"/>
        <v>0</v>
      </c>
      <c r="BE82" s="378">
        <f t="shared" si="172"/>
        <v>0</v>
      </c>
      <c r="BF82" s="378">
        <f t="shared" si="172"/>
        <v>0</v>
      </c>
      <c r="BG82" s="378">
        <f t="shared" si="172"/>
        <v>0</v>
      </c>
      <c r="BH82" s="378">
        <f t="shared" si="172"/>
        <v>0</v>
      </c>
      <c r="BI82" s="378">
        <f t="shared" si="172"/>
        <v>0</v>
      </c>
      <c r="BJ82" s="378">
        <f t="shared" si="172"/>
        <v>0</v>
      </c>
      <c r="BK82" s="378">
        <f t="shared" si="172"/>
        <v>0</v>
      </c>
      <c r="BL82" s="378">
        <f t="shared" si="172"/>
        <v>0</v>
      </c>
      <c r="BM82" s="378">
        <f t="shared" si="172"/>
        <v>0</v>
      </c>
      <c r="BN82" s="378"/>
      <c r="BO82" s="378">
        <f t="shared" ref="BO82:BR83" si="173">BO83</f>
        <v>0</v>
      </c>
      <c r="BP82" s="378">
        <f t="shared" si="173"/>
        <v>0</v>
      </c>
      <c r="BQ82" s="378">
        <f t="shared" si="173"/>
        <v>0</v>
      </c>
      <c r="BR82" s="378">
        <f t="shared" si="173"/>
        <v>0</v>
      </c>
      <c r="BS82" s="642"/>
    </row>
    <row r="83" spans="1:72" s="22" customFormat="1">
      <c r="A83" s="375"/>
      <c r="B83" s="377" t="s">
        <v>30</v>
      </c>
      <c r="C83" s="769"/>
      <c r="D83" s="375"/>
      <c r="E83" s="790"/>
      <c r="F83" s="388">
        <f>F84</f>
        <v>29865</v>
      </c>
      <c r="G83" s="388">
        <f t="shared" si="171"/>
        <v>29000</v>
      </c>
      <c r="H83" s="388"/>
      <c r="I83" s="388"/>
      <c r="J83" s="388"/>
      <c r="K83" s="388">
        <f t="shared" si="171"/>
        <v>9045</v>
      </c>
      <c r="L83" s="388">
        <f t="shared" si="171"/>
        <v>6545</v>
      </c>
      <c r="M83" s="388">
        <f t="shared" si="171"/>
        <v>15000</v>
      </c>
      <c r="N83" s="388">
        <f t="shared" si="171"/>
        <v>15000</v>
      </c>
      <c r="O83" s="388">
        <f t="shared" si="171"/>
        <v>0</v>
      </c>
      <c r="P83" s="388">
        <f t="shared" si="171"/>
        <v>0</v>
      </c>
      <c r="Q83" s="388">
        <f t="shared" si="171"/>
        <v>15000</v>
      </c>
      <c r="R83" s="388">
        <f t="shared" si="171"/>
        <v>0</v>
      </c>
      <c r="S83" s="388">
        <f t="shared" si="171"/>
        <v>0</v>
      </c>
      <c r="T83" s="388">
        <f t="shared" si="171"/>
        <v>11196</v>
      </c>
      <c r="U83" s="388">
        <f t="shared" si="171"/>
        <v>0</v>
      </c>
      <c r="V83" s="388">
        <f t="shared" si="171"/>
        <v>0</v>
      </c>
      <c r="W83" s="388">
        <f t="shared" si="171"/>
        <v>3804</v>
      </c>
      <c r="X83" s="388">
        <f t="shared" si="171"/>
        <v>0</v>
      </c>
      <c r="Y83" s="388">
        <f t="shared" si="171"/>
        <v>0</v>
      </c>
      <c r="Z83" s="388">
        <f t="shared" si="171"/>
        <v>3804</v>
      </c>
      <c r="AA83" s="388">
        <f t="shared" si="171"/>
        <v>0</v>
      </c>
      <c r="AB83" s="388">
        <f t="shared" si="171"/>
        <v>0</v>
      </c>
      <c r="AC83" s="388">
        <f t="shared" si="171"/>
        <v>0</v>
      </c>
      <c r="AD83" s="388">
        <f t="shared" si="171"/>
        <v>0</v>
      </c>
      <c r="AE83" s="388">
        <f t="shared" si="171"/>
        <v>0</v>
      </c>
      <c r="AF83" s="388">
        <f t="shared" si="171"/>
        <v>0</v>
      </c>
      <c r="AG83" s="388">
        <f t="shared" si="171"/>
        <v>0</v>
      </c>
      <c r="AH83" s="388">
        <f t="shared" si="171"/>
        <v>0</v>
      </c>
      <c r="AI83" s="388">
        <f t="shared" si="171"/>
        <v>0</v>
      </c>
      <c r="AJ83" s="388">
        <f t="shared" si="171"/>
        <v>0</v>
      </c>
      <c r="AK83" s="388">
        <f t="shared" si="171"/>
        <v>0</v>
      </c>
      <c r="AL83" s="388">
        <f t="shared" si="171"/>
        <v>0</v>
      </c>
      <c r="AM83" s="388">
        <f t="shared" si="171"/>
        <v>0</v>
      </c>
      <c r="AN83" s="388">
        <f t="shared" si="171"/>
        <v>0</v>
      </c>
      <c r="AO83" s="388">
        <f t="shared" si="171"/>
        <v>0</v>
      </c>
      <c r="AP83" s="388">
        <f t="shared" si="171"/>
        <v>0</v>
      </c>
      <c r="AQ83" s="760">
        <f t="shared" si="171"/>
        <v>0</v>
      </c>
      <c r="AR83" s="388">
        <f t="shared" si="171"/>
        <v>0</v>
      </c>
      <c r="AS83" s="388">
        <f t="shared" si="171"/>
        <v>0</v>
      </c>
      <c r="AT83" s="388">
        <f t="shared" si="171"/>
        <v>0</v>
      </c>
      <c r="AU83" s="760">
        <f t="shared" si="171"/>
        <v>15000</v>
      </c>
      <c r="AV83" s="760">
        <f t="shared" si="171"/>
        <v>0</v>
      </c>
      <c r="AW83" s="760">
        <f t="shared" si="171"/>
        <v>0</v>
      </c>
      <c r="AX83" s="760">
        <f t="shared" si="171"/>
        <v>0</v>
      </c>
      <c r="AY83" s="388">
        <f t="shared" si="171"/>
        <v>0</v>
      </c>
      <c r="AZ83" s="388">
        <f t="shared" si="171"/>
        <v>0</v>
      </c>
      <c r="BA83" s="388">
        <f t="shared" si="172"/>
        <v>0</v>
      </c>
      <c r="BB83" s="388">
        <f t="shared" si="172"/>
        <v>0</v>
      </c>
      <c r="BC83" s="388">
        <f t="shared" si="172"/>
        <v>0</v>
      </c>
      <c r="BD83" s="388">
        <f t="shared" si="172"/>
        <v>0</v>
      </c>
      <c r="BE83" s="388">
        <f t="shared" si="172"/>
        <v>0</v>
      </c>
      <c r="BF83" s="388">
        <f t="shared" si="172"/>
        <v>0</v>
      </c>
      <c r="BG83" s="388">
        <f t="shared" si="172"/>
        <v>0</v>
      </c>
      <c r="BH83" s="388">
        <f t="shared" si="172"/>
        <v>0</v>
      </c>
      <c r="BI83" s="388">
        <f t="shared" si="172"/>
        <v>0</v>
      </c>
      <c r="BJ83" s="388">
        <f t="shared" si="172"/>
        <v>0</v>
      </c>
      <c r="BK83" s="388">
        <f t="shared" si="172"/>
        <v>0</v>
      </c>
      <c r="BL83" s="388">
        <f t="shared" si="172"/>
        <v>0</v>
      </c>
      <c r="BM83" s="388">
        <f t="shared" si="172"/>
        <v>0</v>
      </c>
      <c r="BN83" s="388"/>
      <c r="BO83" s="388">
        <f t="shared" si="173"/>
        <v>0</v>
      </c>
      <c r="BP83" s="388">
        <f t="shared" si="173"/>
        <v>0</v>
      </c>
      <c r="BQ83" s="388">
        <f t="shared" si="173"/>
        <v>0</v>
      </c>
      <c r="BR83" s="388">
        <f t="shared" si="173"/>
        <v>0</v>
      </c>
      <c r="BS83" s="133"/>
    </row>
    <row r="84" spans="1:72" s="22" customFormat="1" ht="24.75">
      <c r="A84" s="375" t="s">
        <v>29</v>
      </c>
      <c r="B84" s="789" t="s">
        <v>262</v>
      </c>
      <c r="C84" s="769"/>
      <c r="D84" s="375"/>
      <c r="E84" s="790"/>
      <c r="F84" s="388">
        <f>F86</f>
        <v>29865</v>
      </c>
      <c r="G84" s="388">
        <f t="shared" ref="G84:BR84" si="174">G86</f>
        <v>29000</v>
      </c>
      <c r="H84" s="388"/>
      <c r="I84" s="388"/>
      <c r="J84" s="388"/>
      <c r="K84" s="388">
        <f t="shared" si="174"/>
        <v>9045</v>
      </c>
      <c r="L84" s="388">
        <f t="shared" si="174"/>
        <v>6545</v>
      </c>
      <c r="M84" s="388">
        <f t="shared" si="174"/>
        <v>15000</v>
      </c>
      <c r="N84" s="388">
        <f t="shared" si="174"/>
        <v>15000</v>
      </c>
      <c r="O84" s="388">
        <f t="shared" si="174"/>
        <v>0</v>
      </c>
      <c r="P84" s="388">
        <f t="shared" si="174"/>
        <v>0</v>
      </c>
      <c r="Q84" s="388">
        <f t="shared" si="174"/>
        <v>15000</v>
      </c>
      <c r="R84" s="388">
        <f t="shared" si="174"/>
        <v>0</v>
      </c>
      <c r="S84" s="388">
        <f t="shared" si="174"/>
        <v>0</v>
      </c>
      <c r="T84" s="388">
        <f t="shared" si="174"/>
        <v>11196</v>
      </c>
      <c r="U84" s="388">
        <f t="shared" si="174"/>
        <v>0</v>
      </c>
      <c r="V84" s="388">
        <f t="shared" si="174"/>
        <v>0</v>
      </c>
      <c r="W84" s="388">
        <f t="shared" si="174"/>
        <v>3804</v>
      </c>
      <c r="X84" s="388">
        <f t="shared" si="174"/>
        <v>0</v>
      </c>
      <c r="Y84" s="388">
        <f t="shared" si="174"/>
        <v>0</v>
      </c>
      <c r="Z84" s="388">
        <f t="shared" si="174"/>
        <v>3804</v>
      </c>
      <c r="AA84" s="388">
        <f t="shared" si="174"/>
        <v>0</v>
      </c>
      <c r="AB84" s="388">
        <f t="shared" si="174"/>
        <v>0</v>
      </c>
      <c r="AC84" s="388">
        <f t="shared" si="174"/>
        <v>0</v>
      </c>
      <c r="AD84" s="388">
        <f t="shared" si="174"/>
        <v>0</v>
      </c>
      <c r="AE84" s="388">
        <f t="shared" si="174"/>
        <v>0</v>
      </c>
      <c r="AF84" s="388">
        <f t="shared" si="174"/>
        <v>0</v>
      </c>
      <c r="AG84" s="388">
        <f t="shared" si="174"/>
        <v>0</v>
      </c>
      <c r="AH84" s="388">
        <f t="shared" si="174"/>
        <v>0</v>
      </c>
      <c r="AI84" s="388">
        <f t="shared" si="174"/>
        <v>0</v>
      </c>
      <c r="AJ84" s="388">
        <f t="shared" si="174"/>
        <v>0</v>
      </c>
      <c r="AK84" s="388">
        <f t="shared" si="174"/>
        <v>0</v>
      </c>
      <c r="AL84" s="388">
        <f t="shared" si="174"/>
        <v>0</v>
      </c>
      <c r="AM84" s="388">
        <f t="shared" si="174"/>
        <v>0</v>
      </c>
      <c r="AN84" s="388">
        <f t="shared" si="174"/>
        <v>0</v>
      </c>
      <c r="AO84" s="388">
        <f t="shared" si="174"/>
        <v>0</v>
      </c>
      <c r="AP84" s="388">
        <f t="shared" si="174"/>
        <v>0</v>
      </c>
      <c r="AQ84" s="760">
        <f t="shared" si="174"/>
        <v>0</v>
      </c>
      <c r="AR84" s="388">
        <f t="shared" si="174"/>
        <v>0</v>
      </c>
      <c r="AS84" s="388">
        <f t="shared" si="174"/>
        <v>0</v>
      </c>
      <c r="AT84" s="388">
        <f t="shared" si="174"/>
        <v>0</v>
      </c>
      <c r="AU84" s="760">
        <f t="shared" si="174"/>
        <v>15000</v>
      </c>
      <c r="AV84" s="760">
        <f t="shared" si="174"/>
        <v>0</v>
      </c>
      <c r="AW84" s="760">
        <f t="shared" si="174"/>
        <v>0</v>
      </c>
      <c r="AX84" s="760">
        <f t="shared" si="174"/>
        <v>0</v>
      </c>
      <c r="AY84" s="388">
        <f t="shared" si="174"/>
        <v>0</v>
      </c>
      <c r="AZ84" s="388">
        <f t="shared" si="174"/>
        <v>0</v>
      </c>
      <c r="BA84" s="388">
        <f t="shared" si="174"/>
        <v>0</v>
      </c>
      <c r="BB84" s="388">
        <f t="shared" si="174"/>
        <v>0</v>
      </c>
      <c r="BC84" s="388">
        <f t="shared" si="174"/>
        <v>0</v>
      </c>
      <c r="BD84" s="388">
        <f t="shared" si="174"/>
        <v>0</v>
      </c>
      <c r="BE84" s="388">
        <f t="shared" si="174"/>
        <v>0</v>
      </c>
      <c r="BF84" s="388">
        <f t="shared" si="174"/>
        <v>0</v>
      </c>
      <c r="BG84" s="388">
        <f t="shared" si="174"/>
        <v>0</v>
      </c>
      <c r="BH84" s="388">
        <f t="shared" si="174"/>
        <v>0</v>
      </c>
      <c r="BI84" s="388">
        <f t="shared" si="174"/>
        <v>0</v>
      </c>
      <c r="BJ84" s="388">
        <f t="shared" si="174"/>
        <v>0</v>
      </c>
      <c r="BK84" s="388">
        <f t="shared" si="174"/>
        <v>0</v>
      </c>
      <c r="BL84" s="388">
        <f t="shared" si="174"/>
        <v>0</v>
      </c>
      <c r="BM84" s="388">
        <f t="shared" si="174"/>
        <v>0</v>
      </c>
      <c r="BN84" s="388"/>
      <c r="BO84" s="388">
        <f t="shared" si="174"/>
        <v>0</v>
      </c>
      <c r="BP84" s="388">
        <f t="shared" si="174"/>
        <v>0</v>
      </c>
      <c r="BQ84" s="388">
        <f t="shared" si="174"/>
        <v>0</v>
      </c>
      <c r="BR84" s="388">
        <f t="shared" si="174"/>
        <v>0</v>
      </c>
      <c r="BS84" s="133"/>
    </row>
    <row r="85" spans="1:72" s="43" customFormat="1">
      <c r="A85" s="810"/>
      <c r="B85" s="804" t="s">
        <v>24</v>
      </c>
      <c r="C85" s="778"/>
      <c r="D85" s="810"/>
      <c r="E85" s="805"/>
      <c r="F85" s="779">
        <f>F86</f>
        <v>29865</v>
      </c>
      <c r="G85" s="779">
        <f t="shared" ref="G85:BR85" si="175">G86</f>
        <v>29000</v>
      </c>
      <c r="H85" s="779"/>
      <c r="I85" s="779"/>
      <c r="J85" s="779"/>
      <c r="K85" s="779">
        <f t="shared" si="175"/>
        <v>9045</v>
      </c>
      <c r="L85" s="779">
        <f t="shared" si="175"/>
        <v>6545</v>
      </c>
      <c r="M85" s="779">
        <f t="shared" si="175"/>
        <v>15000</v>
      </c>
      <c r="N85" s="779">
        <f t="shared" si="175"/>
        <v>15000</v>
      </c>
      <c r="O85" s="779">
        <f t="shared" si="175"/>
        <v>0</v>
      </c>
      <c r="P85" s="779">
        <f t="shared" si="175"/>
        <v>0</v>
      </c>
      <c r="Q85" s="779">
        <f t="shared" si="175"/>
        <v>15000</v>
      </c>
      <c r="R85" s="779">
        <f t="shared" si="175"/>
        <v>0</v>
      </c>
      <c r="S85" s="779">
        <f t="shared" si="175"/>
        <v>0</v>
      </c>
      <c r="T85" s="779">
        <f t="shared" si="175"/>
        <v>11196</v>
      </c>
      <c r="U85" s="779">
        <f t="shared" si="175"/>
        <v>0</v>
      </c>
      <c r="V85" s="779">
        <f t="shared" si="175"/>
        <v>0</v>
      </c>
      <c r="W85" s="779">
        <f t="shared" si="175"/>
        <v>3804</v>
      </c>
      <c r="X85" s="779">
        <f t="shared" si="175"/>
        <v>0</v>
      </c>
      <c r="Y85" s="779">
        <f t="shared" si="175"/>
        <v>0</v>
      </c>
      <c r="Z85" s="779">
        <f t="shared" si="175"/>
        <v>3804</v>
      </c>
      <c r="AA85" s="779">
        <f t="shared" si="175"/>
        <v>0</v>
      </c>
      <c r="AB85" s="779">
        <f t="shared" si="175"/>
        <v>0</v>
      </c>
      <c r="AC85" s="779">
        <f t="shared" si="175"/>
        <v>0</v>
      </c>
      <c r="AD85" s="779">
        <f t="shared" si="175"/>
        <v>0</v>
      </c>
      <c r="AE85" s="779">
        <f t="shared" si="175"/>
        <v>0</v>
      </c>
      <c r="AF85" s="779">
        <f t="shared" si="175"/>
        <v>0</v>
      </c>
      <c r="AG85" s="779">
        <f t="shared" si="175"/>
        <v>0</v>
      </c>
      <c r="AH85" s="779">
        <f t="shared" si="175"/>
        <v>0</v>
      </c>
      <c r="AI85" s="779">
        <f t="shared" si="175"/>
        <v>0</v>
      </c>
      <c r="AJ85" s="779">
        <f t="shared" si="175"/>
        <v>0</v>
      </c>
      <c r="AK85" s="779">
        <f t="shared" si="175"/>
        <v>0</v>
      </c>
      <c r="AL85" s="779">
        <f t="shared" si="175"/>
        <v>0</v>
      </c>
      <c r="AM85" s="779">
        <f t="shared" si="175"/>
        <v>0</v>
      </c>
      <c r="AN85" s="779">
        <f t="shared" si="175"/>
        <v>0</v>
      </c>
      <c r="AO85" s="779">
        <f t="shared" si="175"/>
        <v>0</v>
      </c>
      <c r="AP85" s="779">
        <f t="shared" si="175"/>
        <v>0</v>
      </c>
      <c r="AQ85" s="935">
        <f t="shared" si="175"/>
        <v>0</v>
      </c>
      <c r="AR85" s="779">
        <f t="shared" si="175"/>
        <v>0</v>
      </c>
      <c r="AS85" s="779">
        <f t="shared" si="175"/>
        <v>0</v>
      </c>
      <c r="AT85" s="779">
        <f t="shared" si="175"/>
        <v>0</v>
      </c>
      <c r="AU85" s="935">
        <f t="shared" si="175"/>
        <v>15000</v>
      </c>
      <c r="AV85" s="935">
        <f t="shared" si="175"/>
        <v>0</v>
      </c>
      <c r="AW85" s="935">
        <f t="shared" si="175"/>
        <v>0</v>
      </c>
      <c r="AX85" s="935">
        <f t="shared" si="175"/>
        <v>0</v>
      </c>
      <c r="AY85" s="779">
        <f t="shared" si="175"/>
        <v>0</v>
      </c>
      <c r="AZ85" s="779">
        <f t="shared" si="175"/>
        <v>0</v>
      </c>
      <c r="BA85" s="779">
        <f t="shared" si="175"/>
        <v>0</v>
      </c>
      <c r="BB85" s="779">
        <f t="shared" si="175"/>
        <v>0</v>
      </c>
      <c r="BC85" s="779">
        <f t="shared" si="175"/>
        <v>0</v>
      </c>
      <c r="BD85" s="779">
        <f t="shared" si="175"/>
        <v>0</v>
      </c>
      <c r="BE85" s="779">
        <f t="shared" si="175"/>
        <v>0</v>
      </c>
      <c r="BF85" s="779">
        <f t="shared" si="175"/>
        <v>0</v>
      </c>
      <c r="BG85" s="779">
        <f t="shared" si="175"/>
        <v>0</v>
      </c>
      <c r="BH85" s="779">
        <f t="shared" si="175"/>
        <v>0</v>
      </c>
      <c r="BI85" s="779">
        <f t="shared" si="175"/>
        <v>0</v>
      </c>
      <c r="BJ85" s="779">
        <f t="shared" si="175"/>
        <v>0</v>
      </c>
      <c r="BK85" s="779">
        <f t="shared" si="175"/>
        <v>0</v>
      </c>
      <c r="BL85" s="779">
        <f t="shared" si="175"/>
        <v>0</v>
      </c>
      <c r="BM85" s="779">
        <f t="shared" si="175"/>
        <v>0</v>
      </c>
      <c r="BN85" s="779"/>
      <c r="BO85" s="779">
        <f t="shared" si="175"/>
        <v>0</v>
      </c>
      <c r="BP85" s="779">
        <f t="shared" si="175"/>
        <v>0</v>
      </c>
      <c r="BQ85" s="779">
        <f t="shared" si="175"/>
        <v>0</v>
      </c>
      <c r="BR85" s="779">
        <f t="shared" si="175"/>
        <v>0</v>
      </c>
      <c r="BS85" s="781"/>
    </row>
    <row r="86" spans="1:72" s="645" customFormat="1" ht="24.75">
      <c r="A86" s="766">
        <v>1</v>
      </c>
      <c r="B86" s="376" t="s">
        <v>142</v>
      </c>
      <c r="C86" s="763"/>
      <c r="D86" s="766" t="s">
        <v>166</v>
      </c>
      <c r="E86" s="766" t="s">
        <v>200</v>
      </c>
      <c r="F86" s="378">
        <v>29865</v>
      </c>
      <c r="G86" s="378">
        <v>29000</v>
      </c>
      <c r="H86" s="378"/>
      <c r="I86" s="378"/>
      <c r="J86" s="378"/>
      <c r="K86" s="378">
        <v>9045</v>
      </c>
      <c r="L86" s="378">
        <v>6545</v>
      </c>
      <c r="M86" s="736">
        <f t="shared" ref="M86" si="176">N86</f>
        <v>15000</v>
      </c>
      <c r="N86" s="378">
        <v>15000</v>
      </c>
      <c r="O86" s="378">
        <v>0</v>
      </c>
      <c r="P86" s="379"/>
      <c r="Q86" s="797">
        <v>15000</v>
      </c>
      <c r="R86" s="735"/>
      <c r="S86" s="797"/>
      <c r="T86" s="797">
        <v>11196</v>
      </c>
      <c r="U86" s="735"/>
      <c r="V86" s="797"/>
      <c r="W86" s="799">
        <f>Q86-T86</f>
        <v>3804</v>
      </c>
      <c r="X86" s="799"/>
      <c r="Y86" s="799"/>
      <c r="Z86" s="797">
        <v>3804</v>
      </c>
      <c r="AA86" s="735"/>
      <c r="AB86" s="797"/>
      <c r="AC86" s="797">
        <f>AD86+AE86</f>
        <v>0</v>
      </c>
      <c r="AD86" s="607"/>
      <c r="AE86" s="797"/>
      <c r="AF86" s="736">
        <f>AG86+AH86</f>
        <v>0</v>
      </c>
      <c r="AG86" s="735"/>
      <c r="AH86" s="379"/>
      <c r="AI86" s="799">
        <f>AC86-AF86</f>
        <v>0</v>
      </c>
      <c r="AJ86" s="799"/>
      <c r="AK86" s="799"/>
      <c r="AL86" s="379"/>
      <c r="AM86" s="735"/>
      <c r="AN86" s="379"/>
      <c r="AO86" s="736">
        <f t="shared" ref="AO86" si="177">AP86+AQ86</f>
        <v>0</v>
      </c>
      <c r="AP86" s="735"/>
      <c r="AQ86" s="799"/>
      <c r="AR86" s="736">
        <f>AO86</f>
        <v>0</v>
      </c>
      <c r="AS86" s="735">
        <f>AP86</f>
        <v>0</v>
      </c>
      <c r="AT86" s="379">
        <f>AQ86</f>
        <v>0</v>
      </c>
      <c r="AU86" s="799">
        <f t="shared" ref="AU86:AW86" si="178">Q86+AC86+AO86</f>
        <v>15000</v>
      </c>
      <c r="AV86" s="799">
        <f t="shared" si="178"/>
        <v>0</v>
      </c>
      <c r="AW86" s="799">
        <f t="shared" si="178"/>
        <v>0</v>
      </c>
      <c r="AX86" s="799">
        <f t="shared" ref="AX86" si="179">AY86</f>
        <v>0</v>
      </c>
      <c r="AY86" s="607">
        <f>N86-AU86</f>
        <v>0</v>
      </c>
      <c r="AZ86" s="379">
        <f>O86-AV86</f>
        <v>0</v>
      </c>
      <c r="BA86" s="379">
        <f>P86-AW86</f>
        <v>0</v>
      </c>
      <c r="BB86" s="379">
        <f>AX86</f>
        <v>0</v>
      </c>
      <c r="BC86" s="379">
        <f t="shared" ref="BC86" si="180">AZ86</f>
        <v>0</v>
      </c>
      <c r="BD86" s="379"/>
      <c r="BE86" s="379">
        <f t="shared" ref="BE86:BF86" si="181">BB86</f>
        <v>0</v>
      </c>
      <c r="BF86" s="379">
        <f t="shared" si="181"/>
        <v>0</v>
      </c>
      <c r="BG86" s="379"/>
      <c r="BH86" s="379">
        <f t="shared" ref="BH86:BI86" si="182">AY86-BB86</f>
        <v>0</v>
      </c>
      <c r="BI86" s="379">
        <f t="shared" si="182"/>
        <v>0</v>
      </c>
      <c r="BJ86" s="379"/>
      <c r="BK86" s="379"/>
      <c r="BL86" s="379"/>
      <c r="BM86" s="379"/>
      <c r="BN86" s="379"/>
      <c r="BO86" s="379">
        <f t="shared" ref="BO86" si="183">BP86</f>
        <v>0</v>
      </c>
      <c r="BP86" s="379">
        <f t="shared" ref="BP86" si="184">AY86</f>
        <v>0</v>
      </c>
      <c r="BQ86" s="642"/>
      <c r="BR86" s="642"/>
      <c r="BS86" s="642"/>
      <c r="BT86" s="645" t="s">
        <v>347</v>
      </c>
    </row>
    <row r="87" spans="1:72" s="22" customFormat="1" ht="24.75">
      <c r="A87" s="375">
        <v>7</v>
      </c>
      <c r="B87" s="820" t="s">
        <v>145</v>
      </c>
      <c r="C87" s="769"/>
      <c r="D87" s="768"/>
      <c r="E87" s="768"/>
      <c r="F87" s="388">
        <f>F88+F90</f>
        <v>85027</v>
      </c>
      <c r="G87" s="388">
        <f t="shared" ref="G87:BR87" si="185">G88+G90</f>
        <v>37395.4</v>
      </c>
      <c r="H87" s="388"/>
      <c r="I87" s="388"/>
      <c r="J87" s="388"/>
      <c r="K87" s="388">
        <f t="shared" si="185"/>
        <v>17000</v>
      </c>
      <c r="L87" s="388">
        <f t="shared" si="185"/>
        <v>13000</v>
      </c>
      <c r="M87" s="388">
        <f t="shared" si="185"/>
        <v>16000</v>
      </c>
      <c r="N87" s="388">
        <f t="shared" si="185"/>
        <v>16000</v>
      </c>
      <c r="O87" s="388">
        <f t="shared" si="185"/>
        <v>0</v>
      </c>
      <c r="P87" s="388">
        <f t="shared" si="185"/>
        <v>0</v>
      </c>
      <c r="Q87" s="388">
        <f t="shared" si="185"/>
        <v>14000</v>
      </c>
      <c r="R87" s="388">
        <f t="shared" si="185"/>
        <v>0</v>
      </c>
      <c r="S87" s="388">
        <f t="shared" si="185"/>
        <v>0</v>
      </c>
      <c r="T87" s="388">
        <f t="shared" si="185"/>
        <v>10920</v>
      </c>
      <c r="U87" s="388">
        <f t="shared" si="185"/>
        <v>0</v>
      </c>
      <c r="V87" s="388">
        <f t="shared" si="185"/>
        <v>0</v>
      </c>
      <c r="W87" s="388">
        <f t="shared" si="185"/>
        <v>3080</v>
      </c>
      <c r="X87" s="388">
        <f t="shared" si="185"/>
        <v>0</v>
      </c>
      <c r="Y87" s="388">
        <f t="shared" si="185"/>
        <v>0</v>
      </c>
      <c r="Z87" s="388">
        <f t="shared" si="185"/>
        <v>2718</v>
      </c>
      <c r="AA87" s="388">
        <f t="shared" si="185"/>
        <v>0</v>
      </c>
      <c r="AB87" s="388">
        <f t="shared" si="185"/>
        <v>0</v>
      </c>
      <c r="AC87" s="388">
        <f t="shared" si="185"/>
        <v>2000</v>
      </c>
      <c r="AD87" s="388">
        <f t="shared" si="185"/>
        <v>0</v>
      </c>
      <c r="AE87" s="388">
        <f t="shared" si="185"/>
        <v>0</v>
      </c>
      <c r="AF87" s="388">
        <f t="shared" si="185"/>
        <v>2000</v>
      </c>
      <c r="AG87" s="388">
        <f t="shared" si="185"/>
        <v>0</v>
      </c>
      <c r="AH87" s="388">
        <f t="shared" si="185"/>
        <v>0</v>
      </c>
      <c r="AI87" s="388">
        <f t="shared" si="185"/>
        <v>0</v>
      </c>
      <c r="AJ87" s="388">
        <f t="shared" si="185"/>
        <v>0</v>
      </c>
      <c r="AK87" s="388">
        <f t="shared" si="185"/>
        <v>0</v>
      </c>
      <c r="AL87" s="388">
        <f t="shared" si="185"/>
        <v>0</v>
      </c>
      <c r="AM87" s="388">
        <f t="shared" si="185"/>
        <v>0</v>
      </c>
      <c r="AN87" s="388">
        <f t="shared" si="185"/>
        <v>0</v>
      </c>
      <c r="AO87" s="388">
        <f t="shared" si="185"/>
        <v>0</v>
      </c>
      <c r="AP87" s="388">
        <f t="shared" si="185"/>
        <v>0</v>
      </c>
      <c r="AQ87" s="760">
        <f t="shared" si="185"/>
        <v>0</v>
      </c>
      <c r="AR87" s="388">
        <f t="shared" si="185"/>
        <v>0</v>
      </c>
      <c r="AS87" s="388">
        <f t="shared" si="185"/>
        <v>0</v>
      </c>
      <c r="AT87" s="388">
        <f t="shared" si="185"/>
        <v>0</v>
      </c>
      <c r="AU87" s="760">
        <f t="shared" si="185"/>
        <v>16000</v>
      </c>
      <c r="AV87" s="760">
        <f t="shared" si="185"/>
        <v>0</v>
      </c>
      <c r="AW87" s="760">
        <f t="shared" si="185"/>
        <v>0</v>
      </c>
      <c r="AX87" s="760">
        <f t="shared" si="185"/>
        <v>0</v>
      </c>
      <c r="AY87" s="388">
        <f t="shared" si="185"/>
        <v>0</v>
      </c>
      <c r="AZ87" s="388">
        <f t="shared" si="185"/>
        <v>0</v>
      </c>
      <c r="BA87" s="388">
        <f t="shared" si="185"/>
        <v>0</v>
      </c>
      <c r="BB87" s="388">
        <f t="shared" si="185"/>
        <v>0</v>
      </c>
      <c r="BC87" s="388">
        <f t="shared" si="185"/>
        <v>0</v>
      </c>
      <c r="BD87" s="388">
        <f t="shared" si="185"/>
        <v>0</v>
      </c>
      <c r="BE87" s="388">
        <f t="shared" si="185"/>
        <v>0</v>
      </c>
      <c r="BF87" s="388">
        <f t="shared" si="185"/>
        <v>0</v>
      </c>
      <c r="BG87" s="388">
        <f t="shared" si="185"/>
        <v>0</v>
      </c>
      <c r="BH87" s="388">
        <f t="shared" si="185"/>
        <v>0</v>
      </c>
      <c r="BI87" s="388">
        <f t="shared" si="185"/>
        <v>0</v>
      </c>
      <c r="BJ87" s="388">
        <f t="shared" si="185"/>
        <v>0</v>
      </c>
      <c r="BK87" s="388">
        <f t="shared" si="185"/>
        <v>0</v>
      </c>
      <c r="BL87" s="388">
        <f t="shared" si="185"/>
        <v>0</v>
      </c>
      <c r="BM87" s="388">
        <f t="shared" si="185"/>
        <v>0</v>
      </c>
      <c r="BN87" s="388"/>
      <c r="BO87" s="388">
        <f t="shared" si="185"/>
        <v>0</v>
      </c>
      <c r="BP87" s="388">
        <f t="shared" si="185"/>
        <v>0</v>
      </c>
      <c r="BQ87" s="388">
        <f t="shared" si="185"/>
        <v>0</v>
      </c>
      <c r="BR87" s="388">
        <f t="shared" si="185"/>
        <v>0</v>
      </c>
      <c r="BS87" s="133"/>
    </row>
    <row r="88" spans="1:72" s="22" customFormat="1">
      <c r="A88" s="821"/>
      <c r="B88" s="789" t="s">
        <v>31</v>
      </c>
      <c r="C88" s="769"/>
      <c r="D88" s="375"/>
      <c r="E88" s="768"/>
      <c r="F88" s="388">
        <f>F89</f>
        <v>0</v>
      </c>
      <c r="G88" s="388">
        <f t="shared" ref="G88:N88" si="186">G89</f>
        <v>0</v>
      </c>
      <c r="H88" s="388"/>
      <c r="I88" s="388"/>
      <c r="J88" s="388"/>
      <c r="K88" s="388">
        <f t="shared" si="186"/>
        <v>0</v>
      </c>
      <c r="L88" s="388">
        <f t="shared" si="186"/>
        <v>0</v>
      </c>
      <c r="M88" s="388">
        <f t="shared" si="186"/>
        <v>2000</v>
      </c>
      <c r="N88" s="388">
        <f t="shared" si="186"/>
        <v>2000</v>
      </c>
      <c r="O88" s="388">
        <f>O89</f>
        <v>0</v>
      </c>
      <c r="P88" s="388">
        <f t="shared" ref="P88:R88" si="187">P89</f>
        <v>0</v>
      </c>
      <c r="Q88" s="388">
        <f t="shared" si="187"/>
        <v>2000</v>
      </c>
      <c r="R88" s="388">
        <f t="shared" si="187"/>
        <v>0</v>
      </c>
      <c r="S88" s="388">
        <f>S89</f>
        <v>0</v>
      </c>
      <c r="T88" s="388">
        <f t="shared" ref="T88:BR88" si="188">T89</f>
        <v>1638</v>
      </c>
      <c r="U88" s="388">
        <f t="shared" si="188"/>
        <v>0</v>
      </c>
      <c r="V88" s="388">
        <f t="shared" si="188"/>
        <v>0</v>
      </c>
      <c r="W88" s="388">
        <f t="shared" si="188"/>
        <v>362</v>
      </c>
      <c r="X88" s="388">
        <f t="shared" si="188"/>
        <v>0</v>
      </c>
      <c r="Y88" s="388">
        <f t="shared" si="188"/>
        <v>0</v>
      </c>
      <c r="Z88" s="388">
        <f t="shared" si="188"/>
        <v>0</v>
      </c>
      <c r="AA88" s="388">
        <f t="shared" si="188"/>
        <v>0</v>
      </c>
      <c r="AB88" s="388">
        <f t="shared" si="188"/>
        <v>0</v>
      </c>
      <c r="AC88" s="388">
        <f t="shared" si="188"/>
        <v>0</v>
      </c>
      <c r="AD88" s="388">
        <f t="shared" si="188"/>
        <v>0</v>
      </c>
      <c r="AE88" s="388">
        <f t="shared" si="188"/>
        <v>0</v>
      </c>
      <c r="AF88" s="388">
        <f t="shared" si="188"/>
        <v>0</v>
      </c>
      <c r="AG88" s="388">
        <f t="shared" si="188"/>
        <v>0</v>
      </c>
      <c r="AH88" s="388">
        <f t="shared" si="188"/>
        <v>0</v>
      </c>
      <c r="AI88" s="388">
        <f t="shared" si="188"/>
        <v>0</v>
      </c>
      <c r="AJ88" s="388">
        <f t="shared" si="188"/>
        <v>0</v>
      </c>
      <c r="AK88" s="388">
        <f t="shared" si="188"/>
        <v>0</v>
      </c>
      <c r="AL88" s="388">
        <f t="shared" si="188"/>
        <v>0</v>
      </c>
      <c r="AM88" s="388">
        <f t="shared" si="188"/>
        <v>0</v>
      </c>
      <c r="AN88" s="388">
        <f t="shared" si="188"/>
        <v>0</v>
      </c>
      <c r="AO88" s="388">
        <f t="shared" si="188"/>
        <v>0</v>
      </c>
      <c r="AP88" s="388">
        <f t="shared" si="188"/>
        <v>0</v>
      </c>
      <c r="AQ88" s="760">
        <f t="shared" si="188"/>
        <v>0</v>
      </c>
      <c r="AR88" s="388">
        <f t="shared" si="188"/>
        <v>0</v>
      </c>
      <c r="AS88" s="388">
        <f t="shared" si="188"/>
        <v>0</v>
      </c>
      <c r="AT88" s="388">
        <f t="shared" si="188"/>
        <v>0</v>
      </c>
      <c r="AU88" s="760">
        <f t="shared" si="188"/>
        <v>2000</v>
      </c>
      <c r="AV88" s="760">
        <f t="shared" si="188"/>
        <v>0</v>
      </c>
      <c r="AW88" s="760">
        <f t="shared" si="188"/>
        <v>0</v>
      </c>
      <c r="AX88" s="760">
        <f t="shared" si="188"/>
        <v>0</v>
      </c>
      <c r="AY88" s="388">
        <f t="shared" si="188"/>
        <v>0</v>
      </c>
      <c r="AZ88" s="388">
        <f t="shared" si="188"/>
        <v>0</v>
      </c>
      <c r="BA88" s="388">
        <f t="shared" si="188"/>
        <v>0</v>
      </c>
      <c r="BB88" s="388">
        <f t="shared" si="188"/>
        <v>0</v>
      </c>
      <c r="BC88" s="388">
        <f t="shared" si="188"/>
        <v>0</v>
      </c>
      <c r="BD88" s="388">
        <f t="shared" si="188"/>
        <v>0</v>
      </c>
      <c r="BE88" s="388">
        <f t="shared" si="188"/>
        <v>0</v>
      </c>
      <c r="BF88" s="388">
        <f t="shared" si="188"/>
        <v>0</v>
      </c>
      <c r="BG88" s="388">
        <f t="shared" si="188"/>
        <v>0</v>
      </c>
      <c r="BH88" s="388">
        <f t="shared" si="188"/>
        <v>0</v>
      </c>
      <c r="BI88" s="388">
        <f t="shared" si="188"/>
        <v>0</v>
      </c>
      <c r="BJ88" s="388">
        <f t="shared" si="188"/>
        <v>0</v>
      </c>
      <c r="BK88" s="388">
        <f t="shared" si="188"/>
        <v>0</v>
      </c>
      <c r="BL88" s="388">
        <f t="shared" si="188"/>
        <v>0</v>
      </c>
      <c r="BM88" s="388">
        <f t="shared" si="188"/>
        <v>0</v>
      </c>
      <c r="BN88" s="388"/>
      <c r="BO88" s="388">
        <f t="shared" si="188"/>
        <v>0</v>
      </c>
      <c r="BP88" s="388">
        <f t="shared" si="188"/>
        <v>0</v>
      </c>
      <c r="BQ88" s="388">
        <f t="shared" si="188"/>
        <v>0</v>
      </c>
      <c r="BR88" s="388">
        <f t="shared" si="188"/>
        <v>0</v>
      </c>
      <c r="BS88" s="133"/>
    </row>
    <row r="89" spans="1:72" s="645" customFormat="1" ht="24.75">
      <c r="A89" s="762">
        <v>1</v>
      </c>
      <c r="B89" s="822" t="s">
        <v>147</v>
      </c>
      <c r="C89" s="759" t="s">
        <v>164</v>
      </c>
      <c r="D89" s="759" t="s">
        <v>169</v>
      </c>
      <c r="E89" s="759"/>
      <c r="F89" s="378"/>
      <c r="G89" s="383"/>
      <c r="H89" s="383"/>
      <c r="I89" s="383"/>
      <c r="J89" s="383"/>
      <c r="K89" s="378"/>
      <c r="L89" s="378"/>
      <c r="M89" s="736">
        <f>N89</f>
        <v>2000</v>
      </c>
      <c r="N89" s="378">
        <v>2000</v>
      </c>
      <c r="O89" s="378">
        <v>0</v>
      </c>
      <c r="P89" s="379"/>
      <c r="Q89" s="797">
        <v>2000</v>
      </c>
      <c r="R89" s="735"/>
      <c r="S89" s="797"/>
      <c r="T89" s="797">
        <v>1638</v>
      </c>
      <c r="U89" s="735"/>
      <c r="V89" s="797"/>
      <c r="W89" s="799">
        <f>Q89-T89</f>
        <v>362</v>
      </c>
      <c r="X89" s="799"/>
      <c r="Y89" s="799"/>
      <c r="Z89" s="797">
        <f t="shared" ref="Z89" si="189">AA89+AB89</f>
        <v>0</v>
      </c>
      <c r="AA89" s="735"/>
      <c r="AB89" s="797"/>
      <c r="AC89" s="797">
        <f>AD89+AE89</f>
        <v>0</v>
      </c>
      <c r="AD89" s="607"/>
      <c r="AE89" s="797"/>
      <c r="AF89" s="736">
        <f>AG89+AH89</f>
        <v>0</v>
      </c>
      <c r="AG89" s="735"/>
      <c r="AH89" s="379"/>
      <c r="AI89" s="799">
        <f>AC89-AF89</f>
        <v>0</v>
      </c>
      <c r="AJ89" s="799"/>
      <c r="AK89" s="799"/>
      <c r="AL89" s="379"/>
      <c r="AM89" s="735"/>
      <c r="AN89" s="379"/>
      <c r="AO89" s="736">
        <f t="shared" ref="AO89" si="190">AP89+AQ89</f>
        <v>0</v>
      </c>
      <c r="AP89" s="735"/>
      <c r="AQ89" s="799"/>
      <c r="AR89" s="736">
        <f>AO89</f>
        <v>0</v>
      </c>
      <c r="AS89" s="735">
        <f>AP89</f>
        <v>0</v>
      </c>
      <c r="AT89" s="379">
        <f>AQ89</f>
        <v>0</v>
      </c>
      <c r="AU89" s="799">
        <f t="shared" ref="AU89:AW89" si="191">Q89+AC89+AO89</f>
        <v>2000</v>
      </c>
      <c r="AV89" s="799">
        <f t="shared" si="191"/>
        <v>0</v>
      </c>
      <c r="AW89" s="799">
        <f t="shared" si="191"/>
        <v>0</v>
      </c>
      <c r="AX89" s="799">
        <f t="shared" ref="AX89" si="192">AY89</f>
        <v>0</v>
      </c>
      <c r="AY89" s="607">
        <f>N89-AU89</f>
        <v>0</v>
      </c>
      <c r="AZ89" s="379">
        <f>O89-AV89</f>
        <v>0</v>
      </c>
      <c r="BA89" s="379">
        <f>P89-AW89</f>
        <v>0</v>
      </c>
      <c r="BB89" s="379">
        <f>AX89</f>
        <v>0</v>
      </c>
      <c r="BC89" s="379">
        <f t="shared" ref="BC89" si="193">AZ89</f>
        <v>0</v>
      </c>
      <c r="BD89" s="379"/>
      <c r="BE89" s="379">
        <f t="shared" ref="BE89:BF89" si="194">BB89</f>
        <v>0</v>
      </c>
      <c r="BF89" s="379">
        <f t="shared" si="194"/>
        <v>0</v>
      </c>
      <c r="BG89" s="379"/>
      <c r="BH89" s="379">
        <f t="shared" ref="BH89:BI89" si="195">AY89-BB89</f>
        <v>0</v>
      </c>
      <c r="BI89" s="379">
        <f t="shared" si="195"/>
        <v>0</v>
      </c>
      <c r="BJ89" s="379"/>
      <c r="BK89" s="379"/>
      <c r="BL89" s="379"/>
      <c r="BM89" s="379"/>
      <c r="BN89" s="379"/>
      <c r="BO89" s="379">
        <f t="shared" ref="BO89" si="196">BP89</f>
        <v>0</v>
      </c>
      <c r="BP89" s="379">
        <f t="shared" ref="BP89" si="197">AY89</f>
        <v>0</v>
      </c>
      <c r="BQ89" s="642"/>
      <c r="BR89" s="642"/>
      <c r="BS89" s="642"/>
      <c r="BT89" s="645" t="s">
        <v>358</v>
      </c>
    </row>
    <row r="90" spans="1:72" s="22" customFormat="1">
      <c r="A90" s="375"/>
      <c r="B90" s="820" t="s">
        <v>30</v>
      </c>
      <c r="C90" s="769"/>
      <c r="D90" s="768"/>
      <c r="E90" s="768"/>
      <c r="F90" s="388">
        <f>F91</f>
        <v>85027</v>
      </c>
      <c r="G90" s="388">
        <f t="shared" ref="G90:AZ92" si="198">G91</f>
        <v>37395.4</v>
      </c>
      <c r="H90" s="388"/>
      <c r="I90" s="388"/>
      <c r="J90" s="388"/>
      <c r="K90" s="388">
        <f t="shared" si="198"/>
        <v>17000</v>
      </c>
      <c r="L90" s="388">
        <f t="shared" si="198"/>
        <v>13000</v>
      </c>
      <c r="M90" s="388">
        <f t="shared" si="198"/>
        <v>14000</v>
      </c>
      <c r="N90" s="388">
        <f t="shared" si="198"/>
        <v>14000</v>
      </c>
      <c r="O90" s="388">
        <f t="shared" si="198"/>
        <v>0</v>
      </c>
      <c r="P90" s="388">
        <f t="shared" si="198"/>
        <v>0</v>
      </c>
      <c r="Q90" s="388">
        <f t="shared" si="198"/>
        <v>12000</v>
      </c>
      <c r="R90" s="388">
        <f t="shared" si="198"/>
        <v>0</v>
      </c>
      <c r="S90" s="388">
        <f t="shared" si="198"/>
        <v>0</v>
      </c>
      <c r="T90" s="388">
        <f t="shared" si="198"/>
        <v>9282</v>
      </c>
      <c r="U90" s="388">
        <f t="shared" si="198"/>
        <v>0</v>
      </c>
      <c r="V90" s="388">
        <f t="shared" si="198"/>
        <v>0</v>
      </c>
      <c r="W90" s="388">
        <f t="shared" si="198"/>
        <v>2718</v>
      </c>
      <c r="X90" s="388">
        <f t="shared" si="198"/>
        <v>0</v>
      </c>
      <c r="Y90" s="388">
        <f t="shared" si="198"/>
        <v>0</v>
      </c>
      <c r="Z90" s="388">
        <f t="shared" si="198"/>
        <v>2718</v>
      </c>
      <c r="AA90" s="388">
        <f t="shared" si="198"/>
        <v>0</v>
      </c>
      <c r="AB90" s="388">
        <f t="shared" si="198"/>
        <v>0</v>
      </c>
      <c r="AC90" s="388">
        <f t="shared" si="198"/>
        <v>2000</v>
      </c>
      <c r="AD90" s="388">
        <f t="shared" si="198"/>
        <v>0</v>
      </c>
      <c r="AE90" s="388">
        <f t="shared" si="198"/>
        <v>0</v>
      </c>
      <c r="AF90" s="388">
        <f t="shared" si="198"/>
        <v>2000</v>
      </c>
      <c r="AG90" s="388">
        <f t="shared" si="198"/>
        <v>0</v>
      </c>
      <c r="AH90" s="388">
        <f t="shared" si="198"/>
        <v>0</v>
      </c>
      <c r="AI90" s="388">
        <f t="shared" si="198"/>
        <v>0</v>
      </c>
      <c r="AJ90" s="388">
        <f t="shared" si="198"/>
        <v>0</v>
      </c>
      <c r="AK90" s="388">
        <f t="shared" si="198"/>
        <v>0</v>
      </c>
      <c r="AL90" s="388">
        <f t="shared" si="198"/>
        <v>0</v>
      </c>
      <c r="AM90" s="388">
        <f t="shared" si="198"/>
        <v>0</v>
      </c>
      <c r="AN90" s="388">
        <f t="shared" si="198"/>
        <v>0</v>
      </c>
      <c r="AO90" s="388">
        <f t="shared" si="198"/>
        <v>0</v>
      </c>
      <c r="AP90" s="388">
        <f t="shared" si="198"/>
        <v>0</v>
      </c>
      <c r="AQ90" s="760">
        <f t="shared" si="198"/>
        <v>0</v>
      </c>
      <c r="AR90" s="388">
        <f t="shared" si="198"/>
        <v>0</v>
      </c>
      <c r="AS90" s="388">
        <f t="shared" si="198"/>
        <v>0</v>
      </c>
      <c r="AT90" s="388">
        <f t="shared" si="198"/>
        <v>0</v>
      </c>
      <c r="AU90" s="760">
        <f t="shared" si="198"/>
        <v>14000</v>
      </c>
      <c r="AV90" s="760">
        <f t="shared" si="198"/>
        <v>0</v>
      </c>
      <c r="AW90" s="760">
        <f t="shared" si="198"/>
        <v>0</v>
      </c>
      <c r="AX90" s="760">
        <f t="shared" si="198"/>
        <v>0</v>
      </c>
      <c r="AY90" s="388">
        <f t="shared" si="198"/>
        <v>0</v>
      </c>
      <c r="AZ90" s="388">
        <f t="shared" si="198"/>
        <v>0</v>
      </c>
      <c r="BA90" s="388">
        <f t="shared" ref="BA90:BM92" si="199">BA91</f>
        <v>0</v>
      </c>
      <c r="BB90" s="388">
        <f t="shared" si="199"/>
        <v>0</v>
      </c>
      <c r="BC90" s="388">
        <f t="shared" si="199"/>
        <v>0</v>
      </c>
      <c r="BD90" s="388">
        <f t="shared" si="199"/>
        <v>0</v>
      </c>
      <c r="BE90" s="388">
        <f t="shared" si="199"/>
        <v>0</v>
      </c>
      <c r="BF90" s="388">
        <f t="shared" si="199"/>
        <v>0</v>
      </c>
      <c r="BG90" s="388">
        <f t="shared" si="199"/>
        <v>0</v>
      </c>
      <c r="BH90" s="388">
        <f t="shared" si="199"/>
        <v>0</v>
      </c>
      <c r="BI90" s="388">
        <f t="shared" si="199"/>
        <v>0</v>
      </c>
      <c r="BJ90" s="388">
        <f t="shared" si="199"/>
        <v>0</v>
      </c>
      <c r="BK90" s="388">
        <f t="shared" si="199"/>
        <v>0</v>
      </c>
      <c r="BL90" s="388">
        <f t="shared" si="199"/>
        <v>0</v>
      </c>
      <c r="BM90" s="388">
        <f t="shared" si="199"/>
        <v>0</v>
      </c>
      <c r="BN90" s="388"/>
      <c r="BO90" s="388">
        <f t="shared" ref="BO90:BR92" si="200">BO91</f>
        <v>0</v>
      </c>
      <c r="BP90" s="388">
        <f t="shared" si="200"/>
        <v>0</v>
      </c>
      <c r="BQ90" s="388">
        <f t="shared" si="200"/>
        <v>0</v>
      </c>
      <c r="BR90" s="388">
        <f t="shared" si="200"/>
        <v>0</v>
      </c>
      <c r="BS90" s="133"/>
    </row>
    <row r="91" spans="1:72" s="22" customFormat="1" ht="24.75">
      <c r="A91" s="821" t="s">
        <v>29</v>
      </c>
      <c r="B91" s="377" t="s">
        <v>263</v>
      </c>
      <c r="C91" s="769"/>
      <c r="D91" s="768"/>
      <c r="E91" s="768"/>
      <c r="F91" s="388">
        <f>F92</f>
        <v>85027</v>
      </c>
      <c r="G91" s="388">
        <f t="shared" si="198"/>
        <v>37395.4</v>
      </c>
      <c r="H91" s="388"/>
      <c r="I91" s="388"/>
      <c r="J91" s="388"/>
      <c r="K91" s="388">
        <f t="shared" si="198"/>
        <v>17000</v>
      </c>
      <c r="L91" s="388">
        <f t="shared" si="198"/>
        <v>13000</v>
      </c>
      <c r="M91" s="388">
        <f t="shared" si="198"/>
        <v>14000</v>
      </c>
      <c r="N91" s="388">
        <f t="shared" si="198"/>
        <v>14000</v>
      </c>
      <c r="O91" s="388">
        <f t="shared" si="198"/>
        <v>0</v>
      </c>
      <c r="P91" s="388">
        <f t="shared" si="198"/>
        <v>0</v>
      </c>
      <c r="Q91" s="388">
        <f t="shared" si="198"/>
        <v>12000</v>
      </c>
      <c r="R91" s="388">
        <f t="shared" si="198"/>
        <v>0</v>
      </c>
      <c r="S91" s="388">
        <f t="shared" si="198"/>
        <v>0</v>
      </c>
      <c r="T91" s="388">
        <f t="shared" si="198"/>
        <v>9282</v>
      </c>
      <c r="U91" s="388">
        <f t="shared" si="198"/>
        <v>0</v>
      </c>
      <c r="V91" s="388">
        <f t="shared" si="198"/>
        <v>0</v>
      </c>
      <c r="W91" s="388">
        <f t="shared" si="198"/>
        <v>2718</v>
      </c>
      <c r="X91" s="388">
        <f t="shared" si="198"/>
        <v>0</v>
      </c>
      <c r="Y91" s="388">
        <f t="shared" si="198"/>
        <v>0</v>
      </c>
      <c r="Z91" s="388">
        <f t="shared" si="198"/>
        <v>2718</v>
      </c>
      <c r="AA91" s="388">
        <f t="shared" si="198"/>
        <v>0</v>
      </c>
      <c r="AB91" s="388">
        <f t="shared" si="198"/>
        <v>0</v>
      </c>
      <c r="AC91" s="388">
        <f t="shared" si="198"/>
        <v>2000</v>
      </c>
      <c r="AD91" s="388">
        <f t="shared" si="198"/>
        <v>0</v>
      </c>
      <c r="AE91" s="388">
        <f t="shared" si="198"/>
        <v>0</v>
      </c>
      <c r="AF91" s="388">
        <f t="shared" si="198"/>
        <v>2000</v>
      </c>
      <c r="AG91" s="388">
        <f t="shared" si="198"/>
        <v>0</v>
      </c>
      <c r="AH91" s="388">
        <f t="shared" si="198"/>
        <v>0</v>
      </c>
      <c r="AI91" s="388">
        <f t="shared" si="198"/>
        <v>0</v>
      </c>
      <c r="AJ91" s="388">
        <f t="shared" si="198"/>
        <v>0</v>
      </c>
      <c r="AK91" s="388">
        <f t="shared" si="198"/>
        <v>0</v>
      </c>
      <c r="AL91" s="388">
        <f t="shared" si="198"/>
        <v>0</v>
      </c>
      <c r="AM91" s="388">
        <f t="shared" si="198"/>
        <v>0</v>
      </c>
      <c r="AN91" s="388">
        <f t="shared" si="198"/>
        <v>0</v>
      </c>
      <c r="AO91" s="388">
        <f t="shared" si="198"/>
        <v>0</v>
      </c>
      <c r="AP91" s="388">
        <f t="shared" si="198"/>
        <v>0</v>
      </c>
      <c r="AQ91" s="760">
        <f t="shared" si="198"/>
        <v>0</v>
      </c>
      <c r="AR91" s="388">
        <f t="shared" si="198"/>
        <v>0</v>
      </c>
      <c r="AS91" s="388">
        <f t="shared" si="198"/>
        <v>0</v>
      </c>
      <c r="AT91" s="388">
        <f t="shared" si="198"/>
        <v>0</v>
      </c>
      <c r="AU91" s="760">
        <f t="shared" si="198"/>
        <v>14000</v>
      </c>
      <c r="AV91" s="760">
        <f t="shared" si="198"/>
        <v>0</v>
      </c>
      <c r="AW91" s="760">
        <f t="shared" si="198"/>
        <v>0</v>
      </c>
      <c r="AX91" s="760">
        <f t="shared" si="198"/>
        <v>0</v>
      </c>
      <c r="AY91" s="388">
        <f t="shared" si="198"/>
        <v>0</v>
      </c>
      <c r="AZ91" s="388">
        <f t="shared" si="198"/>
        <v>0</v>
      </c>
      <c r="BA91" s="388">
        <f t="shared" si="199"/>
        <v>0</v>
      </c>
      <c r="BB91" s="388">
        <f t="shared" si="199"/>
        <v>0</v>
      </c>
      <c r="BC91" s="388">
        <f t="shared" si="199"/>
        <v>0</v>
      </c>
      <c r="BD91" s="388">
        <f t="shared" si="199"/>
        <v>0</v>
      </c>
      <c r="BE91" s="388">
        <f t="shared" si="199"/>
        <v>0</v>
      </c>
      <c r="BF91" s="388">
        <f t="shared" si="199"/>
        <v>0</v>
      </c>
      <c r="BG91" s="388">
        <f t="shared" si="199"/>
        <v>0</v>
      </c>
      <c r="BH91" s="388">
        <f t="shared" si="199"/>
        <v>0</v>
      </c>
      <c r="BI91" s="388">
        <f t="shared" si="199"/>
        <v>0</v>
      </c>
      <c r="BJ91" s="388">
        <f t="shared" si="199"/>
        <v>0</v>
      </c>
      <c r="BK91" s="388">
        <f t="shared" si="199"/>
        <v>0</v>
      </c>
      <c r="BL91" s="388">
        <f t="shared" si="199"/>
        <v>0</v>
      </c>
      <c r="BM91" s="388">
        <f t="shared" si="199"/>
        <v>0</v>
      </c>
      <c r="BN91" s="388"/>
      <c r="BO91" s="388">
        <f t="shared" si="200"/>
        <v>0</v>
      </c>
      <c r="BP91" s="388">
        <f t="shared" si="200"/>
        <v>0</v>
      </c>
      <c r="BQ91" s="388">
        <f t="shared" si="200"/>
        <v>0</v>
      </c>
      <c r="BR91" s="388">
        <f t="shared" si="200"/>
        <v>0</v>
      </c>
      <c r="BS91" s="133"/>
    </row>
    <row r="92" spans="1:72" s="43" customFormat="1">
      <c r="A92" s="823"/>
      <c r="B92" s="381" t="s">
        <v>25</v>
      </c>
      <c r="C92" s="778"/>
      <c r="D92" s="775"/>
      <c r="E92" s="775"/>
      <c r="F92" s="779">
        <f>F93</f>
        <v>85027</v>
      </c>
      <c r="G92" s="779">
        <f t="shared" si="198"/>
        <v>37395.4</v>
      </c>
      <c r="H92" s="779"/>
      <c r="I92" s="779"/>
      <c r="J92" s="779"/>
      <c r="K92" s="779">
        <f t="shared" si="198"/>
        <v>17000</v>
      </c>
      <c r="L92" s="779">
        <f t="shared" si="198"/>
        <v>13000</v>
      </c>
      <c r="M92" s="779">
        <f t="shared" si="198"/>
        <v>14000</v>
      </c>
      <c r="N92" s="779">
        <f t="shared" si="198"/>
        <v>14000</v>
      </c>
      <c r="O92" s="779">
        <f t="shared" si="198"/>
        <v>0</v>
      </c>
      <c r="P92" s="779">
        <f t="shared" si="198"/>
        <v>0</v>
      </c>
      <c r="Q92" s="779">
        <f t="shared" si="198"/>
        <v>12000</v>
      </c>
      <c r="R92" s="779">
        <f t="shared" si="198"/>
        <v>0</v>
      </c>
      <c r="S92" s="779">
        <f t="shared" si="198"/>
        <v>0</v>
      </c>
      <c r="T92" s="779">
        <f t="shared" si="198"/>
        <v>9282</v>
      </c>
      <c r="U92" s="779">
        <f t="shared" si="198"/>
        <v>0</v>
      </c>
      <c r="V92" s="779">
        <f t="shared" si="198"/>
        <v>0</v>
      </c>
      <c r="W92" s="779">
        <f t="shared" si="198"/>
        <v>2718</v>
      </c>
      <c r="X92" s="779">
        <f t="shared" si="198"/>
        <v>0</v>
      </c>
      <c r="Y92" s="779">
        <f t="shared" si="198"/>
        <v>0</v>
      </c>
      <c r="Z92" s="779">
        <f t="shared" si="198"/>
        <v>2718</v>
      </c>
      <c r="AA92" s="779">
        <f t="shared" si="198"/>
        <v>0</v>
      </c>
      <c r="AB92" s="779">
        <f t="shared" si="198"/>
        <v>0</v>
      </c>
      <c r="AC92" s="779">
        <f t="shared" si="198"/>
        <v>2000</v>
      </c>
      <c r="AD92" s="779">
        <f t="shared" si="198"/>
        <v>0</v>
      </c>
      <c r="AE92" s="779">
        <f t="shared" si="198"/>
        <v>0</v>
      </c>
      <c r="AF92" s="779">
        <f t="shared" si="198"/>
        <v>2000</v>
      </c>
      <c r="AG92" s="779">
        <f t="shared" si="198"/>
        <v>0</v>
      </c>
      <c r="AH92" s="779">
        <f t="shared" si="198"/>
        <v>0</v>
      </c>
      <c r="AI92" s="779">
        <f t="shared" si="198"/>
        <v>0</v>
      </c>
      <c r="AJ92" s="779">
        <f t="shared" si="198"/>
        <v>0</v>
      </c>
      <c r="AK92" s="779">
        <f t="shared" si="198"/>
        <v>0</v>
      </c>
      <c r="AL92" s="779">
        <f t="shared" si="198"/>
        <v>0</v>
      </c>
      <c r="AM92" s="779">
        <f t="shared" si="198"/>
        <v>0</v>
      </c>
      <c r="AN92" s="779">
        <f t="shared" si="198"/>
        <v>0</v>
      </c>
      <c r="AO92" s="779">
        <f t="shared" si="198"/>
        <v>0</v>
      </c>
      <c r="AP92" s="779">
        <f t="shared" si="198"/>
        <v>0</v>
      </c>
      <c r="AQ92" s="935">
        <f t="shared" si="198"/>
        <v>0</v>
      </c>
      <c r="AR92" s="779">
        <f t="shared" si="198"/>
        <v>0</v>
      </c>
      <c r="AS92" s="779">
        <f t="shared" si="198"/>
        <v>0</v>
      </c>
      <c r="AT92" s="779">
        <f t="shared" si="198"/>
        <v>0</v>
      </c>
      <c r="AU92" s="935">
        <f t="shared" si="198"/>
        <v>14000</v>
      </c>
      <c r="AV92" s="935">
        <f t="shared" si="198"/>
        <v>0</v>
      </c>
      <c r="AW92" s="935">
        <f t="shared" si="198"/>
        <v>0</v>
      </c>
      <c r="AX92" s="935">
        <f t="shared" si="198"/>
        <v>0</v>
      </c>
      <c r="AY92" s="779">
        <f t="shared" si="198"/>
        <v>0</v>
      </c>
      <c r="AZ92" s="779">
        <f t="shared" si="198"/>
        <v>0</v>
      </c>
      <c r="BA92" s="779">
        <f t="shared" si="199"/>
        <v>0</v>
      </c>
      <c r="BB92" s="779">
        <f t="shared" si="199"/>
        <v>0</v>
      </c>
      <c r="BC92" s="779">
        <f t="shared" si="199"/>
        <v>0</v>
      </c>
      <c r="BD92" s="779">
        <f t="shared" si="199"/>
        <v>0</v>
      </c>
      <c r="BE92" s="779">
        <f t="shared" si="199"/>
        <v>0</v>
      </c>
      <c r="BF92" s="779">
        <f t="shared" si="199"/>
        <v>0</v>
      </c>
      <c r="BG92" s="779">
        <f t="shared" si="199"/>
        <v>0</v>
      </c>
      <c r="BH92" s="779">
        <f t="shared" si="199"/>
        <v>0</v>
      </c>
      <c r="BI92" s="779">
        <f t="shared" si="199"/>
        <v>0</v>
      </c>
      <c r="BJ92" s="779">
        <f t="shared" si="199"/>
        <v>0</v>
      </c>
      <c r="BK92" s="779">
        <f t="shared" si="199"/>
        <v>0</v>
      </c>
      <c r="BL92" s="779">
        <f t="shared" si="199"/>
        <v>0</v>
      </c>
      <c r="BM92" s="779">
        <f t="shared" si="199"/>
        <v>0</v>
      </c>
      <c r="BN92" s="779"/>
      <c r="BO92" s="779">
        <f t="shared" si="200"/>
        <v>0</v>
      </c>
      <c r="BP92" s="779">
        <f t="shared" si="200"/>
        <v>0</v>
      </c>
      <c r="BQ92" s="779">
        <f t="shared" si="200"/>
        <v>0</v>
      </c>
      <c r="BR92" s="779">
        <f t="shared" si="200"/>
        <v>0</v>
      </c>
      <c r="BS92" s="781"/>
    </row>
    <row r="93" spans="1:72" s="645" customFormat="1" ht="24.75">
      <c r="A93" s="766">
        <v>1</v>
      </c>
      <c r="B93" s="782" t="s">
        <v>146</v>
      </c>
      <c r="C93" s="763"/>
      <c r="D93" s="766" t="s">
        <v>172</v>
      </c>
      <c r="E93" s="767" t="s">
        <v>201</v>
      </c>
      <c r="F93" s="378">
        <v>85027</v>
      </c>
      <c r="G93" s="378">
        <v>37395.4</v>
      </c>
      <c r="H93" s="378"/>
      <c r="I93" s="378"/>
      <c r="J93" s="378"/>
      <c r="K93" s="378">
        <v>17000</v>
      </c>
      <c r="L93" s="378">
        <v>13000</v>
      </c>
      <c r="M93" s="736">
        <f t="shared" ref="M93" si="201">N93</f>
        <v>14000</v>
      </c>
      <c r="N93" s="378">
        <v>14000</v>
      </c>
      <c r="O93" s="378">
        <v>0</v>
      </c>
      <c r="P93" s="379"/>
      <c r="Q93" s="797">
        <v>12000</v>
      </c>
      <c r="R93" s="735"/>
      <c r="S93" s="797"/>
      <c r="T93" s="797">
        <v>9282</v>
      </c>
      <c r="U93" s="735"/>
      <c r="V93" s="797"/>
      <c r="W93" s="799">
        <f>Q93-T93</f>
        <v>2718</v>
      </c>
      <c r="X93" s="799">
        <f>R93-U93</f>
        <v>0</v>
      </c>
      <c r="Y93" s="799">
        <f>S93-V93</f>
        <v>0</v>
      </c>
      <c r="Z93" s="797">
        <v>2718</v>
      </c>
      <c r="AA93" s="735"/>
      <c r="AB93" s="797"/>
      <c r="AC93" s="797">
        <v>2000</v>
      </c>
      <c r="AD93" s="607"/>
      <c r="AE93" s="797"/>
      <c r="AF93" s="736">
        <v>2000</v>
      </c>
      <c r="AG93" s="735"/>
      <c r="AH93" s="736"/>
      <c r="AI93" s="799">
        <f>AC93-AF93</f>
        <v>0</v>
      </c>
      <c r="AJ93" s="799"/>
      <c r="AK93" s="799"/>
      <c r="AL93" s="379"/>
      <c r="AM93" s="735"/>
      <c r="AN93" s="379"/>
      <c r="AO93" s="736">
        <f t="shared" ref="AO93" si="202">AP93+AQ93</f>
        <v>0</v>
      </c>
      <c r="AP93" s="735"/>
      <c r="AQ93" s="799"/>
      <c r="AR93" s="736">
        <f>AO93</f>
        <v>0</v>
      </c>
      <c r="AS93" s="735">
        <f>AP93</f>
        <v>0</v>
      </c>
      <c r="AT93" s="379">
        <f>AQ93</f>
        <v>0</v>
      </c>
      <c r="AU93" s="799">
        <f t="shared" ref="AU93:AW93" si="203">Q93+AC93+AO93</f>
        <v>14000</v>
      </c>
      <c r="AV93" s="799">
        <f t="shared" si="203"/>
        <v>0</v>
      </c>
      <c r="AW93" s="799">
        <f t="shared" si="203"/>
        <v>0</v>
      </c>
      <c r="AX93" s="799">
        <f t="shared" ref="AX93" si="204">AY93</f>
        <v>0</v>
      </c>
      <c r="AY93" s="607">
        <f>N93-AU93</f>
        <v>0</v>
      </c>
      <c r="AZ93" s="379">
        <f>O93-AV93</f>
        <v>0</v>
      </c>
      <c r="BA93" s="379">
        <f>P93-AW93</f>
        <v>0</v>
      </c>
      <c r="BB93" s="379">
        <f>AX93</f>
        <v>0</v>
      </c>
      <c r="BC93" s="379">
        <f t="shared" ref="BC93" si="205">AZ93</f>
        <v>0</v>
      </c>
      <c r="BD93" s="379"/>
      <c r="BE93" s="379">
        <f t="shared" ref="BE93:BF93" si="206">BB93</f>
        <v>0</v>
      </c>
      <c r="BF93" s="379">
        <f t="shared" si="206"/>
        <v>0</v>
      </c>
      <c r="BG93" s="379"/>
      <c r="BH93" s="379">
        <f t="shared" ref="BH93:BI93" si="207">AY93-BB93</f>
        <v>0</v>
      </c>
      <c r="BI93" s="379">
        <f t="shared" si="207"/>
        <v>0</v>
      </c>
      <c r="BJ93" s="379"/>
      <c r="BK93" s="379"/>
      <c r="BL93" s="379"/>
      <c r="BM93" s="379"/>
      <c r="BN93" s="379"/>
      <c r="BO93" s="379">
        <f t="shared" ref="BO93" si="208">BP93</f>
        <v>0</v>
      </c>
      <c r="BP93" s="379">
        <f t="shared" ref="BP93" si="209">AY93</f>
        <v>0</v>
      </c>
      <c r="BQ93" s="642"/>
      <c r="BR93" s="642"/>
      <c r="BS93" s="642"/>
      <c r="BT93" s="645" t="s">
        <v>358</v>
      </c>
    </row>
    <row r="94" spans="1:72" s="22" customFormat="1" ht="16.5">
      <c r="A94" s="768">
        <v>8</v>
      </c>
      <c r="B94" s="824" t="s">
        <v>148</v>
      </c>
      <c r="C94" s="769"/>
      <c r="D94" s="768"/>
      <c r="E94" s="768"/>
      <c r="F94" s="388">
        <f>F95</f>
        <v>75030</v>
      </c>
      <c r="G94" s="388">
        <f t="shared" ref="G94:AZ97" si="210">G95</f>
        <v>60024</v>
      </c>
      <c r="H94" s="388"/>
      <c r="I94" s="388"/>
      <c r="J94" s="388"/>
      <c r="K94" s="388">
        <f t="shared" si="210"/>
        <v>51460</v>
      </c>
      <c r="L94" s="388">
        <f t="shared" si="210"/>
        <v>42960</v>
      </c>
      <c r="M94" s="388">
        <f t="shared" si="210"/>
        <v>17000</v>
      </c>
      <c r="N94" s="388">
        <f t="shared" si="210"/>
        <v>17000</v>
      </c>
      <c r="O94" s="388">
        <f t="shared" si="210"/>
        <v>0</v>
      </c>
      <c r="P94" s="388">
        <f t="shared" si="210"/>
        <v>0</v>
      </c>
      <c r="Q94" s="388">
        <f t="shared" si="210"/>
        <v>17000</v>
      </c>
      <c r="R94" s="388">
        <f t="shared" si="210"/>
        <v>0</v>
      </c>
      <c r="S94" s="388">
        <f t="shared" si="210"/>
        <v>0</v>
      </c>
      <c r="T94" s="388">
        <f t="shared" si="210"/>
        <v>13343</v>
      </c>
      <c r="U94" s="388">
        <f t="shared" si="210"/>
        <v>0</v>
      </c>
      <c r="V94" s="388">
        <f t="shared" si="210"/>
        <v>0</v>
      </c>
      <c r="W94" s="388">
        <f t="shared" si="210"/>
        <v>3657</v>
      </c>
      <c r="X94" s="388">
        <f t="shared" si="210"/>
        <v>0</v>
      </c>
      <c r="Y94" s="388">
        <f t="shared" si="210"/>
        <v>0</v>
      </c>
      <c r="Z94" s="388">
        <f t="shared" si="210"/>
        <v>445</v>
      </c>
      <c r="AA94" s="388">
        <f t="shared" si="210"/>
        <v>0</v>
      </c>
      <c r="AB94" s="388">
        <f t="shared" si="210"/>
        <v>0</v>
      </c>
      <c r="AC94" s="388">
        <f t="shared" si="210"/>
        <v>0</v>
      </c>
      <c r="AD94" s="388">
        <f t="shared" si="210"/>
        <v>0</v>
      </c>
      <c r="AE94" s="388">
        <f t="shared" si="210"/>
        <v>0</v>
      </c>
      <c r="AF94" s="388">
        <f t="shared" si="210"/>
        <v>0</v>
      </c>
      <c r="AG94" s="388">
        <f t="shared" si="210"/>
        <v>0</v>
      </c>
      <c r="AH94" s="388">
        <f t="shared" si="210"/>
        <v>0</v>
      </c>
      <c r="AI94" s="388">
        <f t="shared" si="210"/>
        <v>0</v>
      </c>
      <c r="AJ94" s="388">
        <f t="shared" si="210"/>
        <v>0</v>
      </c>
      <c r="AK94" s="388">
        <f t="shared" si="210"/>
        <v>0</v>
      </c>
      <c r="AL94" s="388">
        <f t="shared" si="210"/>
        <v>0</v>
      </c>
      <c r="AM94" s="388">
        <f t="shared" si="210"/>
        <v>0</v>
      </c>
      <c r="AN94" s="388">
        <f t="shared" si="210"/>
        <v>0</v>
      </c>
      <c r="AO94" s="388">
        <f t="shared" si="210"/>
        <v>0</v>
      </c>
      <c r="AP94" s="388">
        <f t="shared" si="210"/>
        <v>0</v>
      </c>
      <c r="AQ94" s="760">
        <f t="shared" si="210"/>
        <v>0</v>
      </c>
      <c r="AR94" s="388">
        <f t="shared" si="210"/>
        <v>0</v>
      </c>
      <c r="AS94" s="388">
        <f t="shared" si="210"/>
        <v>0</v>
      </c>
      <c r="AT94" s="388">
        <f t="shared" si="210"/>
        <v>0</v>
      </c>
      <c r="AU94" s="760">
        <f t="shared" si="210"/>
        <v>17000</v>
      </c>
      <c r="AV94" s="760">
        <f t="shared" si="210"/>
        <v>0</v>
      </c>
      <c r="AW94" s="760">
        <f t="shared" si="210"/>
        <v>0</v>
      </c>
      <c r="AX94" s="760">
        <f t="shared" si="210"/>
        <v>0</v>
      </c>
      <c r="AY94" s="388">
        <f t="shared" si="210"/>
        <v>0</v>
      </c>
      <c r="AZ94" s="388">
        <f t="shared" si="210"/>
        <v>0</v>
      </c>
      <c r="BA94" s="388">
        <f t="shared" ref="BA94:BM97" si="211">BA95</f>
        <v>0</v>
      </c>
      <c r="BB94" s="388">
        <f t="shared" si="211"/>
        <v>0</v>
      </c>
      <c r="BC94" s="388">
        <f t="shared" si="211"/>
        <v>0</v>
      </c>
      <c r="BD94" s="388">
        <f t="shared" si="211"/>
        <v>0</v>
      </c>
      <c r="BE94" s="388">
        <f t="shared" si="211"/>
        <v>0</v>
      </c>
      <c r="BF94" s="388">
        <f t="shared" si="211"/>
        <v>0</v>
      </c>
      <c r="BG94" s="388">
        <f t="shared" si="211"/>
        <v>0</v>
      </c>
      <c r="BH94" s="388">
        <f t="shared" si="211"/>
        <v>0</v>
      </c>
      <c r="BI94" s="388">
        <f t="shared" si="211"/>
        <v>0</v>
      </c>
      <c r="BJ94" s="388">
        <f t="shared" si="211"/>
        <v>0</v>
      </c>
      <c r="BK94" s="388">
        <f t="shared" si="211"/>
        <v>0</v>
      </c>
      <c r="BL94" s="388">
        <f t="shared" si="211"/>
        <v>0</v>
      </c>
      <c r="BM94" s="388">
        <f t="shared" si="211"/>
        <v>0</v>
      </c>
      <c r="BN94" s="388"/>
      <c r="BO94" s="388">
        <f t="shared" ref="BO94:BR97" si="212">BO95</f>
        <v>0</v>
      </c>
      <c r="BP94" s="388">
        <f t="shared" si="212"/>
        <v>0</v>
      </c>
      <c r="BQ94" s="388">
        <f t="shared" si="212"/>
        <v>0</v>
      </c>
      <c r="BR94" s="388">
        <f t="shared" si="212"/>
        <v>0</v>
      </c>
      <c r="BS94" s="133"/>
    </row>
    <row r="95" spans="1:72" s="22" customFormat="1">
      <c r="A95" s="768"/>
      <c r="B95" s="824" t="s">
        <v>30</v>
      </c>
      <c r="C95" s="769"/>
      <c r="D95" s="768"/>
      <c r="E95" s="768"/>
      <c r="F95" s="388">
        <f>F96</f>
        <v>75030</v>
      </c>
      <c r="G95" s="388">
        <f t="shared" si="210"/>
        <v>60024</v>
      </c>
      <c r="H95" s="388"/>
      <c r="I95" s="388"/>
      <c r="J95" s="388"/>
      <c r="K95" s="388">
        <f t="shared" si="210"/>
        <v>51460</v>
      </c>
      <c r="L95" s="388">
        <f t="shared" si="210"/>
        <v>42960</v>
      </c>
      <c r="M95" s="388">
        <f t="shared" si="210"/>
        <v>17000</v>
      </c>
      <c r="N95" s="388">
        <f t="shared" si="210"/>
        <v>17000</v>
      </c>
      <c r="O95" s="388">
        <f t="shared" si="210"/>
        <v>0</v>
      </c>
      <c r="P95" s="388">
        <f t="shared" si="210"/>
        <v>0</v>
      </c>
      <c r="Q95" s="388">
        <f t="shared" si="210"/>
        <v>17000</v>
      </c>
      <c r="R95" s="388">
        <f t="shared" si="210"/>
        <v>0</v>
      </c>
      <c r="S95" s="388">
        <f t="shared" si="210"/>
        <v>0</v>
      </c>
      <c r="T95" s="388">
        <f t="shared" si="210"/>
        <v>13343</v>
      </c>
      <c r="U95" s="388">
        <f t="shared" si="210"/>
        <v>0</v>
      </c>
      <c r="V95" s="388">
        <f t="shared" si="210"/>
        <v>0</v>
      </c>
      <c r="W95" s="388">
        <f t="shared" si="210"/>
        <v>3657</v>
      </c>
      <c r="X95" s="388">
        <f t="shared" si="210"/>
        <v>0</v>
      </c>
      <c r="Y95" s="388">
        <f t="shared" si="210"/>
        <v>0</v>
      </c>
      <c r="Z95" s="388">
        <f t="shared" si="210"/>
        <v>445</v>
      </c>
      <c r="AA95" s="388">
        <f t="shared" si="210"/>
        <v>0</v>
      </c>
      <c r="AB95" s="388">
        <f t="shared" si="210"/>
        <v>0</v>
      </c>
      <c r="AC95" s="388">
        <f t="shared" si="210"/>
        <v>0</v>
      </c>
      <c r="AD95" s="388">
        <f t="shared" si="210"/>
        <v>0</v>
      </c>
      <c r="AE95" s="388">
        <f t="shared" si="210"/>
        <v>0</v>
      </c>
      <c r="AF95" s="388">
        <f t="shared" si="210"/>
        <v>0</v>
      </c>
      <c r="AG95" s="388">
        <f t="shared" si="210"/>
        <v>0</v>
      </c>
      <c r="AH95" s="388">
        <f t="shared" si="210"/>
        <v>0</v>
      </c>
      <c r="AI95" s="388">
        <f t="shared" si="210"/>
        <v>0</v>
      </c>
      <c r="AJ95" s="388">
        <f t="shared" si="210"/>
        <v>0</v>
      </c>
      <c r="AK95" s="388">
        <f t="shared" si="210"/>
        <v>0</v>
      </c>
      <c r="AL95" s="388">
        <f t="shared" si="210"/>
        <v>0</v>
      </c>
      <c r="AM95" s="388">
        <f t="shared" si="210"/>
        <v>0</v>
      </c>
      <c r="AN95" s="388">
        <f t="shared" si="210"/>
        <v>0</v>
      </c>
      <c r="AO95" s="388">
        <f t="shared" si="210"/>
        <v>0</v>
      </c>
      <c r="AP95" s="388">
        <f t="shared" si="210"/>
        <v>0</v>
      </c>
      <c r="AQ95" s="760">
        <f t="shared" si="210"/>
        <v>0</v>
      </c>
      <c r="AR95" s="388">
        <f t="shared" si="210"/>
        <v>0</v>
      </c>
      <c r="AS95" s="388">
        <f t="shared" si="210"/>
        <v>0</v>
      </c>
      <c r="AT95" s="388">
        <f t="shared" si="210"/>
        <v>0</v>
      </c>
      <c r="AU95" s="760">
        <f t="shared" si="210"/>
        <v>17000</v>
      </c>
      <c r="AV95" s="760">
        <f t="shared" si="210"/>
        <v>0</v>
      </c>
      <c r="AW95" s="760">
        <f t="shared" si="210"/>
        <v>0</v>
      </c>
      <c r="AX95" s="760">
        <f t="shared" si="210"/>
        <v>0</v>
      </c>
      <c r="AY95" s="388">
        <f t="shared" si="210"/>
        <v>0</v>
      </c>
      <c r="AZ95" s="388">
        <f t="shared" si="210"/>
        <v>0</v>
      </c>
      <c r="BA95" s="388">
        <f t="shared" si="211"/>
        <v>0</v>
      </c>
      <c r="BB95" s="388">
        <f t="shared" si="211"/>
        <v>0</v>
      </c>
      <c r="BC95" s="388">
        <f t="shared" si="211"/>
        <v>0</v>
      </c>
      <c r="BD95" s="388">
        <f t="shared" si="211"/>
        <v>0</v>
      </c>
      <c r="BE95" s="388">
        <f t="shared" si="211"/>
        <v>0</v>
      </c>
      <c r="BF95" s="388">
        <f t="shared" si="211"/>
        <v>0</v>
      </c>
      <c r="BG95" s="388">
        <f t="shared" si="211"/>
        <v>0</v>
      </c>
      <c r="BH95" s="388">
        <f t="shared" si="211"/>
        <v>0</v>
      </c>
      <c r="BI95" s="388">
        <f t="shared" si="211"/>
        <v>0</v>
      </c>
      <c r="BJ95" s="388">
        <f t="shared" si="211"/>
        <v>0</v>
      </c>
      <c r="BK95" s="388">
        <f t="shared" si="211"/>
        <v>0</v>
      </c>
      <c r="BL95" s="388">
        <f t="shared" si="211"/>
        <v>0</v>
      </c>
      <c r="BM95" s="388">
        <f t="shared" si="211"/>
        <v>0</v>
      </c>
      <c r="BN95" s="388"/>
      <c r="BO95" s="388">
        <f t="shared" si="212"/>
        <v>0</v>
      </c>
      <c r="BP95" s="388">
        <f t="shared" si="212"/>
        <v>0</v>
      </c>
      <c r="BQ95" s="388">
        <f t="shared" si="212"/>
        <v>0</v>
      </c>
      <c r="BR95" s="388">
        <f t="shared" si="212"/>
        <v>0</v>
      </c>
      <c r="BS95" s="133"/>
    </row>
    <row r="96" spans="1:72" s="22" customFormat="1" ht="24.75">
      <c r="A96" s="768" t="s">
        <v>29</v>
      </c>
      <c r="B96" s="789" t="s">
        <v>264</v>
      </c>
      <c r="C96" s="769"/>
      <c r="D96" s="768"/>
      <c r="E96" s="768"/>
      <c r="F96" s="388">
        <f>F97</f>
        <v>75030</v>
      </c>
      <c r="G96" s="388">
        <f t="shared" si="210"/>
        <v>60024</v>
      </c>
      <c r="H96" s="388"/>
      <c r="I96" s="388"/>
      <c r="J96" s="388"/>
      <c r="K96" s="388">
        <f t="shared" si="210"/>
        <v>51460</v>
      </c>
      <c r="L96" s="388">
        <f t="shared" si="210"/>
        <v>42960</v>
      </c>
      <c r="M96" s="388">
        <f t="shared" si="210"/>
        <v>17000</v>
      </c>
      <c r="N96" s="388">
        <f t="shared" si="210"/>
        <v>17000</v>
      </c>
      <c r="O96" s="388">
        <f t="shared" si="210"/>
        <v>0</v>
      </c>
      <c r="P96" s="388">
        <f t="shared" si="210"/>
        <v>0</v>
      </c>
      <c r="Q96" s="388">
        <f t="shared" si="210"/>
        <v>17000</v>
      </c>
      <c r="R96" s="388">
        <f t="shared" si="210"/>
        <v>0</v>
      </c>
      <c r="S96" s="388">
        <f t="shared" si="210"/>
        <v>0</v>
      </c>
      <c r="T96" s="388">
        <f t="shared" si="210"/>
        <v>13343</v>
      </c>
      <c r="U96" s="388">
        <f t="shared" si="210"/>
        <v>0</v>
      </c>
      <c r="V96" s="388">
        <f t="shared" si="210"/>
        <v>0</v>
      </c>
      <c r="W96" s="388">
        <f t="shared" si="210"/>
        <v>3657</v>
      </c>
      <c r="X96" s="388">
        <f t="shared" si="210"/>
        <v>0</v>
      </c>
      <c r="Y96" s="388">
        <f t="shared" si="210"/>
        <v>0</v>
      </c>
      <c r="Z96" s="388">
        <f t="shared" si="210"/>
        <v>445</v>
      </c>
      <c r="AA96" s="388">
        <f t="shared" si="210"/>
        <v>0</v>
      </c>
      <c r="AB96" s="388">
        <f t="shared" si="210"/>
        <v>0</v>
      </c>
      <c r="AC96" s="388">
        <f t="shared" si="210"/>
        <v>0</v>
      </c>
      <c r="AD96" s="388">
        <f t="shared" si="210"/>
        <v>0</v>
      </c>
      <c r="AE96" s="388">
        <f t="shared" si="210"/>
        <v>0</v>
      </c>
      <c r="AF96" s="388">
        <f t="shared" si="210"/>
        <v>0</v>
      </c>
      <c r="AG96" s="388">
        <f t="shared" si="210"/>
        <v>0</v>
      </c>
      <c r="AH96" s="388">
        <f t="shared" si="210"/>
        <v>0</v>
      </c>
      <c r="AI96" s="388">
        <f t="shared" si="210"/>
        <v>0</v>
      </c>
      <c r="AJ96" s="388">
        <f t="shared" si="210"/>
        <v>0</v>
      </c>
      <c r="AK96" s="388">
        <f t="shared" si="210"/>
        <v>0</v>
      </c>
      <c r="AL96" s="388">
        <f t="shared" si="210"/>
        <v>0</v>
      </c>
      <c r="AM96" s="388">
        <f t="shared" si="210"/>
        <v>0</v>
      </c>
      <c r="AN96" s="388">
        <f t="shared" si="210"/>
        <v>0</v>
      </c>
      <c r="AO96" s="388">
        <f t="shared" si="210"/>
        <v>0</v>
      </c>
      <c r="AP96" s="388">
        <f t="shared" si="210"/>
        <v>0</v>
      </c>
      <c r="AQ96" s="760">
        <f t="shared" si="210"/>
        <v>0</v>
      </c>
      <c r="AR96" s="388">
        <f t="shared" si="210"/>
        <v>0</v>
      </c>
      <c r="AS96" s="388">
        <f t="shared" si="210"/>
        <v>0</v>
      </c>
      <c r="AT96" s="388">
        <f t="shared" si="210"/>
        <v>0</v>
      </c>
      <c r="AU96" s="760">
        <f t="shared" si="210"/>
        <v>17000</v>
      </c>
      <c r="AV96" s="760">
        <f t="shared" si="210"/>
        <v>0</v>
      </c>
      <c r="AW96" s="760">
        <f t="shared" si="210"/>
        <v>0</v>
      </c>
      <c r="AX96" s="760">
        <f t="shared" si="210"/>
        <v>0</v>
      </c>
      <c r="AY96" s="388">
        <f t="shared" si="210"/>
        <v>0</v>
      </c>
      <c r="AZ96" s="388">
        <f t="shared" si="210"/>
        <v>0</v>
      </c>
      <c r="BA96" s="388">
        <f t="shared" si="211"/>
        <v>0</v>
      </c>
      <c r="BB96" s="388">
        <f t="shared" si="211"/>
        <v>0</v>
      </c>
      <c r="BC96" s="388">
        <f t="shared" si="211"/>
        <v>0</v>
      </c>
      <c r="BD96" s="388">
        <f t="shared" si="211"/>
        <v>0</v>
      </c>
      <c r="BE96" s="388">
        <f t="shared" si="211"/>
        <v>0</v>
      </c>
      <c r="BF96" s="388">
        <f t="shared" si="211"/>
        <v>0</v>
      </c>
      <c r="BG96" s="388">
        <f t="shared" si="211"/>
        <v>0</v>
      </c>
      <c r="BH96" s="388">
        <f t="shared" si="211"/>
        <v>0</v>
      </c>
      <c r="BI96" s="388">
        <f t="shared" si="211"/>
        <v>0</v>
      </c>
      <c r="BJ96" s="388">
        <f t="shared" si="211"/>
        <v>0</v>
      </c>
      <c r="BK96" s="388">
        <f t="shared" si="211"/>
        <v>0</v>
      </c>
      <c r="BL96" s="388">
        <f t="shared" si="211"/>
        <v>0</v>
      </c>
      <c r="BM96" s="388">
        <f t="shared" si="211"/>
        <v>0</v>
      </c>
      <c r="BN96" s="388"/>
      <c r="BO96" s="388">
        <f t="shared" si="212"/>
        <v>0</v>
      </c>
      <c r="BP96" s="388">
        <f t="shared" si="212"/>
        <v>0</v>
      </c>
      <c r="BQ96" s="388">
        <f t="shared" si="212"/>
        <v>0</v>
      </c>
      <c r="BR96" s="388">
        <f t="shared" si="212"/>
        <v>0</v>
      </c>
      <c r="BS96" s="133"/>
    </row>
    <row r="97" spans="1:75" s="43" customFormat="1">
      <c r="A97" s="775"/>
      <c r="B97" s="804" t="s">
        <v>25</v>
      </c>
      <c r="C97" s="778"/>
      <c r="D97" s="775"/>
      <c r="E97" s="775"/>
      <c r="F97" s="779">
        <f>F98</f>
        <v>75030</v>
      </c>
      <c r="G97" s="779">
        <f t="shared" si="210"/>
        <v>60024</v>
      </c>
      <c r="H97" s="779"/>
      <c r="I97" s="779"/>
      <c r="J97" s="779"/>
      <c r="K97" s="779">
        <f t="shared" si="210"/>
        <v>51460</v>
      </c>
      <c r="L97" s="779">
        <f t="shared" si="210"/>
        <v>42960</v>
      </c>
      <c r="M97" s="779">
        <f t="shared" si="210"/>
        <v>17000</v>
      </c>
      <c r="N97" s="779">
        <f t="shared" si="210"/>
        <v>17000</v>
      </c>
      <c r="O97" s="779">
        <f t="shared" si="210"/>
        <v>0</v>
      </c>
      <c r="P97" s="779">
        <f t="shared" si="210"/>
        <v>0</v>
      </c>
      <c r="Q97" s="779">
        <f t="shared" si="210"/>
        <v>17000</v>
      </c>
      <c r="R97" s="779">
        <f t="shared" si="210"/>
        <v>0</v>
      </c>
      <c r="S97" s="779">
        <f t="shared" si="210"/>
        <v>0</v>
      </c>
      <c r="T97" s="779">
        <f t="shared" si="210"/>
        <v>13343</v>
      </c>
      <c r="U97" s="779">
        <f t="shared" si="210"/>
        <v>0</v>
      </c>
      <c r="V97" s="779">
        <f t="shared" si="210"/>
        <v>0</v>
      </c>
      <c r="W97" s="779">
        <f t="shared" si="210"/>
        <v>3657</v>
      </c>
      <c r="X97" s="779">
        <f t="shared" si="210"/>
        <v>0</v>
      </c>
      <c r="Y97" s="779">
        <f t="shared" si="210"/>
        <v>0</v>
      </c>
      <c r="Z97" s="779">
        <f t="shared" si="210"/>
        <v>445</v>
      </c>
      <c r="AA97" s="779">
        <f t="shared" si="210"/>
        <v>0</v>
      </c>
      <c r="AB97" s="779">
        <f t="shared" si="210"/>
        <v>0</v>
      </c>
      <c r="AC97" s="779">
        <f t="shared" si="210"/>
        <v>0</v>
      </c>
      <c r="AD97" s="779">
        <f t="shared" si="210"/>
        <v>0</v>
      </c>
      <c r="AE97" s="779">
        <f t="shared" si="210"/>
        <v>0</v>
      </c>
      <c r="AF97" s="779">
        <f t="shared" si="210"/>
        <v>0</v>
      </c>
      <c r="AG97" s="779">
        <f t="shared" si="210"/>
        <v>0</v>
      </c>
      <c r="AH97" s="779">
        <f t="shared" si="210"/>
        <v>0</v>
      </c>
      <c r="AI97" s="779">
        <f t="shared" si="210"/>
        <v>0</v>
      </c>
      <c r="AJ97" s="779">
        <f t="shared" si="210"/>
        <v>0</v>
      </c>
      <c r="AK97" s="779">
        <f t="shared" si="210"/>
        <v>0</v>
      </c>
      <c r="AL97" s="779">
        <f t="shared" si="210"/>
        <v>0</v>
      </c>
      <c r="AM97" s="779">
        <f t="shared" si="210"/>
        <v>0</v>
      </c>
      <c r="AN97" s="779">
        <f t="shared" si="210"/>
        <v>0</v>
      </c>
      <c r="AO97" s="779">
        <f t="shared" si="210"/>
        <v>0</v>
      </c>
      <c r="AP97" s="779">
        <f t="shared" si="210"/>
        <v>0</v>
      </c>
      <c r="AQ97" s="935">
        <f t="shared" si="210"/>
        <v>0</v>
      </c>
      <c r="AR97" s="779">
        <f t="shared" si="210"/>
        <v>0</v>
      </c>
      <c r="AS97" s="779">
        <f t="shared" si="210"/>
        <v>0</v>
      </c>
      <c r="AT97" s="779">
        <f t="shared" si="210"/>
        <v>0</v>
      </c>
      <c r="AU97" s="935">
        <f t="shared" si="210"/>
        <v>17000</v>
      </c>
      <c r="AV97" s="935">
        <f t="shared" si="210"/>
        <v>0</v>
      </c>
      <c r="AW97" s="935">
        <f t="shared" si="210"/>
        <v>0</v>
      </c>
      <c r="AX97" s="935">
        <f t="shared" si="210"/>
        <v>0</v>
      </c>
      <c r="AY97" s="779">
        <f t="shared" si="210"/>
        <v>0</v>
      </c>
      <c r="AZ97" s="779">
        <f t="shared" si="210"/>
        <v>0</v>
      </c>
      <c r="BA97" s="779">
        <f t="shared" si="211"/>
        <v>0</v>
      </c>
      <c r="BB97" s="779">
        <f t="shared" si="211"/>
        <v>0</v>
      </c>
      <c r="BC97" s="779">
        <f t="shared" si="211"/>
        <v>0</v>
      </c>
      <c r="BD97" s="779">
        <f t="shared" si="211"/>
        <v>0</v>
      </c>
      <c r="BE97" s="779">
        <f t="shared" si="211"/>
        <v>0</v>
      </c>
      <c r="BF97" s="779">
        <f t="shared" si="211"/>
        <v>0</v>
      </c>
      <c r="BG97" s="779">
        <f t="shared" si="211"/>
        <v>0</v>
      </c>
      <c r="BH97" s="779">
        <f t="shared" si="211"/>
        <v>0</v>
      </c>
      <c r="BI97" s="779">
        <f t="shared" si="211"/>
        <v>0</v>
      </c>
      <c r="BJ97" s="779">
        <f t="shared" si="211"/>
        <v>0</v>
      </c>
      <c r="BK97" s="779">
        <f t="shared" si="211"/>
        <v>0</v>
      </c>
      <c r="BL97" s="779">
        <f t="shared" si="211"/>
        <v>0</v>
      </c>
      <c r="BM97" s="779">
        <f t="shared" si="211"/>
        <v>0</v>
      </c>
      <c r="BN97" s="779"/>
      <c r="BO97" s="779">
        <f t="shared" si="212"/>
        <v>0</v>
      </c>
      <c r="BP97" s="779">
        <f t="shared" si="212"/>
        <v>0</v>
      </c>
      <c r="BQ97" s="779">
        <f t="shared" si="212"/>
        <v>0</v>
      </c>
      <c r="BR97" s="779">
        <f t="shared" si="212"/>
        <v>0</v>
      </c>
      <c r="BS97" s="781"/>
    </row>
    <row r="98" spans="1:75" s="645" customFormat="1" ht="24.75">
      <c r="A98" s="762">
        <v>1</v>
      </c>
      <c r="B98" s="774" t="s">
        <v>149</v>
      </c>
      <c r="C98" s="808"/>
      <c r="D98" s="783" t="s">
        <v>174</v>
      </c>
      <c r="E98" s="825" t="s">
        <v>202</v>
      </c>
      <c r="F98" s="378">
        <v>75030</v>
      </c>
      <c r="G98" s="378">
        <v>60024</v>
      </c>
      <c r="H98" s="378"/>
      <c r="I98" s="378"/>
      <c r="J98" s="378"/>
      <c r="K98" s="378">
        <v>51460</v>
      </c>
      <c r="L98" s="378">
        <v>42960</v>
      </c>
      <c r="M98" s="736">
        <f t="shared" ref="M98" si="213">N98</f>
        <v>17000</v>
      </c>
      <c r="N98" s="378">
        <v>17000</v>
      </c>
      <c r="O98" s="378">
        <v>0</v>
      </c>
      <c r="P98" s="379"/>
      <c r="Q98" s="797">
        <v>17000</v>
      </c>
      <c r="R98" s="735"/>
      <c r="S98" s="797"/>
      <c r="T98" s="797">
        <v>13343</v>
      </c>
      <c r="U98" s="735"/>
      <c r="V98" s="797"/>
      <c r="W98" s="799">
        <f>Q98-T98</f>
        <v>3657</v>
      </c>
      <c r="X98" s="799"/>
      <c r="Y98" s="799"/>
      <c r="Z98" s="797">
        <v>445</v>
      </c>
      <c r="AA98" s="735"/>
      <c r="AB98" s="797"/>
      <c r="AC98" s="797">
        <f>AD98+AE98</f>
        <v>0</v>
      </c>
      <c r="AD98" s="607"/>
      <c r="AE98" s="797"/>
      <c r="AF98" s="736">
        <f>AG98+AH98</f>
        <v>0</v>
      </c>
      <c r="AG98" s="735"/>
      <c r="AH98" s="379"/>
      <c r="AI98" s="799">
        <f>AC98-AF98</f>
        <v>0</v>
      </c>
      <c r="AJ98" s="799"/>
      <c r="AK98" s="799"/>
      <c r="AL98" s="379"/>
      <c r="AM98" s="735"/>
      <c r="AN98" s="379"/>
      <c r="AO98" s="736">
        <f t="shared" ref="AO98" si="214">AP98+AQ98</f>
        <v>0</v>
      </c>
      <c r="AP98" s="735"/>
      <c r="AQ98" s="799"/>
      <c r="AR98" s="736">
        <f>AO98</f>
        <v>0</v>
      </c>
      <c r="AS98" s="735">
        <f>AP98</f>
        <v>0</v>
      </c>
      <c r="AT98" s="379">
        <f>AQ98</f>
        <v>0</v>
      </c>
      <c r="AU98" s="799">
        <f t="shared" ref="AU98:AW98" si="215">Q98+AC98+AO98</f>
        <v>17000</v>
      </c>
      <c r="AV98" s="799">
        <f t="shared" si="215"/>
        <v>0</v>
      </c>
      <c r="AW98" s="799">
        <f t="shared" si="215"/>
        <v>0</v>
      </c>
      <c r="AX98" s="799">
        <f t="shared" ref="AX98" si="216">AY98</f>
        <v>0</v>
      </c>
      <c r="AY98" s="607">
        <f>N98-AU98</f>
        <v>0</v>
      </c>
      <c r="AZ98" s="379">
        <f>O98-AV98</f>
        <v>0</v>
      </c>
      <c r="BA98" s="379">
        <f>P98-AW98</f>
        <v>0</v>
      </c>
      <c r="BB98" s="379">
        <f>AX98</f>
        <v>0</v>
      </c>
      <c r="BC98" s="379">
        <f t="shared" ref="BC98" si="217">AZ98</f>
        <v>0</v>
      </c>
      <c r="BD98" s="379"/>
      <c r="BE98" s="379">
        <f t="shared" ref="BE98:BF98" si="218">BB98</f>
        <v>0</v>
      </c>
      <c r="BF98" s="379">
        <f t="shared" si="218"/>
        <v>0</v>
      </c>
      <c r="BG98" s="379"/>
      <c r="BH98" s="379">
        <f t="shared" ref="BH98:BI98" si="219">AY98-BB98</f>
        <v>0</v>
      </c>
      <c r="BI98" s="379">
        <f t="shared" si="219"/>
        <v>0</v>
      </c>
      <c r="BJ98" s="379"/>
      <c r="BK98" s="379"/>
      <c r="BL98" s="379"/>
      <c r="BM98" s="379"/>
      <c r="BN98" s="379"/>
      <c r="BO98" s="379">
        <f t="shared" ref="BO98" si="220">BP98</f>
        <v>0</v>
      </c>
      <c r="BP98" s="379">
        <f t="shared" ref="BP98" si="221">AY98</f>
        <v>0</v>
      </c>
      <c r="BQ98" s="642"/>
      <c r="BR98" s="642"/>
      <c r="BS98" s="642"/>
      <c r="BT98" s="645" t="s">
        <v>359</v>
      </c>
    </row>
    <row r="99" spans="1:75" s="22" customFormat="1" ht="41.25">
      <c r="A99" s="768">
        <v>9</v>
      </c>
      <c r="B99" s="826" t="s">
        <v>151</v>
      </c>
      <c r="C99" s="769"/>
      <c r="D99" s="768"/>
      <c r="E99" s="768"/>
      <c r="F99" s="388">
        <f>F100</f>
        <v>797119</v>
      </c>
      <c r="G99" s="388">
        <f t="shared" ref="G99:BR99" si="222">G100</f>
        <v>795842</v>
      </c>
      <c r="H99" s="388"/>
      <c r="I99" s="388"/>
      <c r="J99" s="388"/>
      <c r="K99" s="388">
        <f t="shared" si="222"/>
        <v>293209</v>
      </c>
      <c r="L99" s="388">
        <f t="shared" si="222"/>
        <v>293209</v>
      </c>
      <c r="M99" s="388">
        <f t="shared" si="222"/>
        <v>314000</v>
      </c>
      <c r="N99" s="388">
        <f t="shared" si="222"/>
        <v>314000</v>
      </c>
      <c r="O99" s="388">
        <f t="shared" si="222"/>
        <v>35600</v>
      </c>
      <c r="P99" s="388">
        <f t="shared" si="222"/>
        <v>0</v>
      </c>
      <c r="Q99" s="388">
        <f t="shared" si="222"/>
        <v>110000</v>
      </c>
      <c r="R99" s="388">
        <f t="shared" si="222"/>
        <v>0</v>
      </c>
      <c r="S99" s="388">
        <f t="shared" si="222"/>
        <v>0</v>
      </c>
      <c r="T99" s="388">
        <f t="shared" si="222"/>
        <v>104101</v>
      </c>
      <c r="U99" s="388">
        <f t="shared" si="222"/>
        <v>0</v>
      </c>
      <c r="V99" s="388">
        <f t="shared" si="222"/>
        <v>0</v>
      </c>
      <c r="W99" s="388">
        <f t="shared" si="222"/>
        <v>5899</v>
      </c>
      <c r="X99" s="388">
        <f t="shared" si="222"/>
        <v>0</v>
      </c>
      <c r="Y99" s="388">
        <f t="shared" si="222"/>
        <v>0</v>
      </c>
      <c r="Z99" s="388">
        <f t="shared" si="222"/>
        <v>5899</v>
      </c>
      <c r="AA99" s="388">
        <f t="shared" si="222"/>
        <v>0</v>
      </c>
      <c r="AB99" s="388">
        <f t="shared" si="222"/>
        <v>0</v>
      </c>
      <c r="AC99" s="388">
        <f t="shared" si="222"/>
        <v>0</v>
      </c>
      <c r="AD99" s="388">
        <f t="shared" si="222"/>
        <v>0</v>
      </c>
      <c r="AE99" s="388">
        <f t="shared" si="222"/>
        <v>0</v>
      </c>
      <c r="AF99" s="388">
        <f t="shared" si="222"/>
        <v>0</v>
      </c>
      <c r="AG99" s="388">
        <f t="shared" si="222"/>
        <v>0</v>
      </c>
      <c r="AH99" s="388">
        <f t="shared" si="222"/>
        <v>0</v>
      </c>
      <c r="AI99" s="388">
        <f t="shared" si="222"/>
        <v>0</v>
      </c>
      <c r="AJ99" s="388">
        <f t="shared" si="222"/>
        <v>0</v>
      </c>
      <c r="AK99" s="388">
        <f t="shared" si="222"/>
        <v>0</v>
      </c>
      <c r="AL99" s="388">
        <f t="shared" si="222"/>
        <v>0</v>
      </c>
      <c r="AM99" s="388">
        <f t="shared" si="222"/>
        <v>0</v>
      </c>
      <c r="AN99" s="388">
        <f t="shared" si="222"/>
        <v>0</v>
      </c>
      <c r="AO99" s="388">
        <f t="shared" si="222"/>
        <v>0</v>
      </c>
      <c r="AP99" s="388">
        <f t="shared" si="222"/>
        <v>0</v>
      </c>
      <c r="AQ99" s="760">
        <f t="shared" si="222"/>
        <v>0</v>
      </c>
      <c r="AR99" s="388">
        <f t="shared" si="222"/>
        <v>0</v>
      </c>
      <c r="AS99" s="388">
        <f t="shared" si="222"/>
        <v>0</v>
      </c>
      <c r="AT99" s="388">
        <f t="shared" si="222"/>
        <v>0</v>
      </c>
      <c r="AU99" s="760">
        <f t="shared" si="222"/>
        <v>110000</v>
      </c>
      <c r="AV99" s="760">
        <f t="shared" si="222"/>
        <v>0</v>
      </c>
      <c r="AW99" s="760">
        <f t="shared" si="222"/>
        <v>0</v>
      </c>
      <c r="AX99" s="760">
        <f t="shared" si="222"/>
        <v>204000</v>
      </c>
      <c r="AY99" s="388">
        <f t="shared" si="222"/>
        <v>204000</v>
      </c>
      <c r="AZ99" s="388">
        <f t="shared" si="222"/>
        <v>35600</v>
      </c>
      <c r="BA99" s="388">
        <f t="shared" si="222"/>
        <v>0</v>
      </c>
      <c r="BB99" s="388">
        <f t="shared" si="222"/>
        <v>204000</v>
      </c>
      <c r="BC99" s="388">
        <f t="shared" si="222"/>
        <v>35600</v>
      </c>
      <c r="BD99" s="388">
        <f t="shared" si="222"/>
        <v>0</v>
      </c>
      <c r="BE99" s="388">
        <f t="shared" si="222"/>
        <v>204000</v>
      </c>
      <c r="BF99" s="388">
        <f t="shared" si="222"/>
        <v>35600</v>
      </c>
      <c r="BG99" s="388">
        <f t="shared" si="222"/>
        <v>0</v>
      </c>
      <c r="BH99" s="388">
        <f t="shared" si="222"/>
        <v>0</v>
      </c>
      <c r="BI99" s="388">
        <f t="shared" si="222"/>
        <v>0</v>
      </c>
      <c r="BJ99" s="388">
        <f t="shared" si="222"/>
        <v>0</v>
      </c>
      <c r="BK99" s="388">
        <f t="shared" si="222"/>
        <v>0</v>
      </c>
      <c r="BL99" s="388">
        <f t="shared" si="222"/>
        <v>0</v>
      </c>
      <c r="BM99" s="388">
        <f t="shared" si="222"/>
        <v>0</v>
      </c>
      <c r="BN99" s="388"/>
      <c r="BO99" s="388">
        <f t="shared" si="222"/>
        <v>199000</v>
      </c>
      <c r="BP99" s="388">
        <f t="shared" si="222"/>
        <v>199000</v>
      </c>
      <c r="BQ99" s="388">
        <f t="shared" si="222"/>
        <v>35600</v>
      </c>
      <c r="BR99" s="388">
        <f t="shared" si="222"/>
        <v>0</v>
      </c>
      <c r="BS99" s="133"/>
    </row>
    <row r="100" spans="1:75" s="22" customFormat="1">
      <c r="A100" s="768"/>
      <c r="B100" s="826" t="s">
        <v>30</v>
      </c>
      <c r="C100" s="769"/>
      <c r="D100" s="768"/>
      <c r="E100" s="768"/>
      <c r="F100" s="388">
        <f>F101+F105</f>
        <v>797119</v>
      </c>
      <c r="G100" s="388">
        <f t="shared" ref="G100:BR100" si="223">G101+G105</f>
        <v>795842</v>
      </c>
      <c r="H100" s="388"/>
      <c r="I100" s="388"/>
      <c r="J100" s="388"/>
      <c r="K100" s="388">
        <f t="shared" si="223"/>
        <v>293209</v>
      </c>
      <c r="L100" s="388">
        <f t="shared" si="223"/>
        <v>293209</v>
      </c>
      <c r="M100" s="388">
        <f t="shared" si="223"/>
        <v>314000</v>
      </c>
      <c r="N100" s="388">
        <f t="shared" si="223"/>
        <v>314000</v>
      </c>
      <c r="O100" s="388">
        <f t="shared" si="223"/>
        <v>35600</v>
      </c>
      <c r="P100" s="388">
        <f t="shared" si="223"/>
        <v>0</v>
      </c>
      <c r="Q100" s="388">
        <f t="shared" si="223"/>
        <v>110000</v>
      </c>
      <c r="R100" s="388">
        <f t="shared" si="223"/>
        <v>0</v>
      </c>
      <c r="S100" s="388">
        <f t="shared" si="223"/>
        <v>0</v>
      </c>
      <c r="T100" s="388">
        <f t="shared" si="223"/>
        <v>104101</v>
      </c>
      <c r="U100" s="388">
        <f t="shared" si="223"/>
        <v>0</v>
      </c>
      <c r="V100" s="388">
        <f t="shared" si="223"/>
        <v>0</v>
      </c>
      <c r="W100" s="388">
        <f t="shared" si="223"/>
        <v>5899</v>
      </c>
      <c r="X100" s="388">
        <f t="shared" si="223"/>
        <v>0</v>
      </c>
      <c r="Y100" s="388">
        <f t="shared" si="223"/>
        <v>0</v>
      </c>
      <c r="Z100" s="388">
        <f t="shared" si="223"/>
        <v>5899</v>
      </c>
      <c r="AA100" s="388">
        <f t="shared" si="223"/>
        <v>0</v>
      </c>
      <c r="AB100" s="388">
        <f t="shared" si="223"/>
        <v>0</v>
      </c>
      <c r="AC100" s="388">
        <f t="shared" si="223"/>
        <v>0</v>
      </c>
      <c r="AD100" s="388">
        <f t="shared" si="223"/>
        <v>0</v>
      </c>
      <c r="AE100" s="388">
        <f t="shared" si="223"/>
        <v>0</v>
      </c>
      <c r="AF100" s="388">
        <f t="shared" si="223"/>
        <v>0</v>
      </c>
      <c r="AG100" s="388">
        <f t="shared" si="223"/>
        <v>0</v>
      </c>
      <c r="AH100" s="388">
        <f t="shared" si="223"/>
        <v>0</v>
      </c>
      <c r="AI100" s="388">
        <f t="shared" si="223"/>
        <v>0</v>
      </c>
      <c r="AJ100" s="388">
        <f t="shared" si="223"/>
        <v>0</v>
      </c>
      <c r="AK100" s="388">
        <f t="shared" si="223"/>
        <v>0</v>
      </c>
      <c r="AL100" s="388">
        <f t="shared" si="223"/>
        <v>0</v>
      </c>
      <c r="AM100" s="388">
        <f t="shared" si="223"/>
        <v>0</v>
      </c>
      <c r="AN100" s="388">
        <f t="shared" si="223"/>
        <v>0</v>
      </c>
      <c r="AO100" s="388">
        <f t="shared" si="223"/>
        <v>0</v>
      </c>
      <c r="AP100" s="388">
        <f t="shared" si="223"/>
        <v>0</v>
      </c>
      <c r="AQ100" s="760">
        <f t="shared" si="223"/>
        <v>0</v>
      </c>
      <c r="AR100" s="388">
        <f t="shared" si="223"/>
        <v>0</v>
      </c>
      <c r="AS100" s="388">
        <f t="shared" si="223"/>
        <v>0</v>
      </c>
      <c r="AT100" s="388">
        <f t="shared" si="223"/>
        <v>0</v>
      </c>
      <c r="AU100" s="760">
        <f t="shared" si="223"/>
        <v>110000</v>
      </c>
      <c r="AV100" s="760">
        <f t="shared" si="223"/>
        <v>0</v>
      </c>
      <c r="AW100" s="760">
        <f t="shared" si="223"/>
        <v>0</v>
      </c>
      <c r="AX100" s="760">
        <f t="shared" si="223"/>
        <v>204000</v>
      </c>
      <c r="AY100" s="388">
        <f t="shared" si="223"/>
        <v>204000</v>
      </c>
      <c r="AZ100" s="388">
        <f t="shared" si="223"/>
        <v>35600</v>
      </c>
      <c r="BA100" s="388">
        <f t="shared" si="223"/>
        <v>0</v>
      </c>
      <c r="BB100" s="388">
        <f t="shared" si="223"/>
        <v>204000</v>
      </c>
      <c r="BC100" s="388">
        <f t="shared" si="223"/>
        <v>35600</v>
      </c>
      <c r="BD100" s="388">
        <f t="shared" si="223"/>
        <v>0</v>
      </c>
      <c r="BE100" s="388">
        <f t="shared" si="223"/>
        <v>204000</v>
      </c>
      <c r="BF100" s="388">
        <f t="shared" si="223"/>
        <v>35600</v>
      </c>
      <c r="BG100" s="388">
        <f t="shared" si="223"/>
        <v>0</v>
      </c>
      <c r="BH100" s="388">
        <f t="shared" si="223"/>
        <v>0</v>
      </c>
      <c r="BI100" s="388">
        <f t="shared" si="223"/>
        <v>0</v>
      </c>
      <c r="BJ100" s="388">
        <f t="shared" si="223"/>
        <v>0</v>
      </c>
      <c r="BK100" s="388">
        <f t="shared" si="223"/>
        <v>0</v>
      </c>
      <c r="BL100" s="388">
        <f t="shared" si="223"/>
        <v>0</v>
      </c>
      <c r="BM100" s="388">
        <f t="shared" si="223"/>
        <v>0</v>
      </c>
      <c r="BN100" s="388"/>
      <c r="BO100" s="388">
        <f t="shared" si="223"/>
        <v>199000</v>
      </c>
      <c r="BP100" s="388">
        <f t="shared" si="223"/>
        <v>199000</v>
      </c>
      <c r="BQ100" s="388">
        <f t="shared" si="223"/>
        <v>35600</v>
      </c>
      <c r="BR100" s="388">
        <f t="shared" si="223"/>
        <v>0</v>
      </c>
      <c r="BS100" s="133"/>
    </row>
    <row r="101" spans="1:75" s="22" customFormat="1" ht="33">
      <c r="A101" s="788" t="s">
        <v>29</v>
      </c>
      <c r="B101" s="789" t="s">
        <v>111</v>
      </c>
      <c r="C101" s="769"/>
      <c r="D101" s="375"/>
      <c r="E101" s="768"/>
      <c r="F101" s="388">
        <f>F102</f>
        <v>455842</v>
      </c>
      <c r="G101" s="388">
        <f t="shared" ref="G101:BR101" si="224">G102</f>
        <v>455842</v>
      </c>
      <c r="H101" s="388"/>
      <c r="I101" s="388"/>
      <c r="J101" s="388"/>
      <c r="K101" s="388">
        <f t="shared" si="224"/>
        <v>293209</v>
      </c>
      <c r="L101" s="388">
        <f t="shared" si="224"/>
        <v>293209</v>
      </c>
      <c r="M101" s="388">
        <f t="shared" si="224"/>
        <v>200000</v>
      </c>
      <c r="N101" s="388">
        <f t="shared" si="224"/>
        <v>200000</v>
      </c>
      <c r="O101" s="388">
        <f t="shared" si="224"/>
        <v>35600</v>
      </c>
      <c r="P101" s="388">
        <f t="shared" si="224"/>
        <v>0</v>
      </c>
      <c r="Q101" s="388">
        <f t="shared" si="224"/>
        <v>100000</v>
      </c>
      <c r="R101" s="388">
        <f t="shared" si="224"/>
        <v>0</v>
      </c>
      <c r="S101" s="388">
        <f t="shared" si="224"/>
        <v>0</v>
      </c>
      <c r="T101" s="388">
        <f t="shared" si="224"/>
        <v>94101</v>
      </c>
      <c r="U101" s="388">
        <f t="shared" si="224"/>
        <v>0</v>
      </c>
      <c r="V101" s="388">
        <f t="shared" si="224"/>
        <v>0</v>
      </c>
      <c r="W101" s="388">
        <f t="shared" si="224"/>
        <v>5899</v>
      </c>
      <c r="X101" s="388">
        <f t="shared" si="224"/>
        <v>0</v>
      </c>
      <c r="Y101" s="388">
        <f t="shared" si="224"/>
        <v>0</v>
      </c>
      <c r="Z101" s="388">
        <f t="shared" si="224"/>
        <v>5899</v>
      </c>
      <c r="AA101" s="388">
        <f t="shared" si="224"/>
        <v>0</v>
      </c>
      <c r="AB101" s="388">
        <f t="shared" si="224"/>
        <v>0</v>
      </c>
      <c r="AC101" s="388">
        <f t="shared" si="224"/>
        <v>0</v>
      </c>
      <c r="AD101" s="388">
        <f t="shared" si="224"/>
        <v>0</v>
      </c>
      <c r="AE101" s="388">
        <f t="shared" si="224"/>
        <v>0</v>
      </c>
      <c r="AF101" s="388">
        <f t="shared" si="224"/>
        <v>0</v>
      </c>
      <c r="AG101" s="388">
        <f t="shared" si="224"/>
        <v>0</v>
      </c>
      <c r="AH101" s="388">
        <f t="shared" si="224"/>
        <v>0</v>
      </c>
      <c r="AI101" s="388">
        <f t="shared" si="224"/>
        <v>0</v>
      </c>
      <c r="AJ101" s="388">
        <f t="shared" si="224"/>
        <v>0</v>
      </c>
      <c r="AK101" s="388">
        <f t="shared" si="224"/>
        <v>0</v>
      </c>
      <c r="AL101" s="388">
        <f t="shared" si="224"/>
        <v>0</v>
      </c>
      <c r="AM101" s="388">
        <f t="shared" si="224"/>
        <v>0</v>
      </c>
      <c r="AN101" s="388">
        <f t="shared" si="224"/>
        <v>0</v>
      </c>
      <c r="AO101" s="388">
        <f t="shared" si="224"/>
        <v>0</v>
      </c>
      <c r="AP101" s="388">
        <f t="shared" si="224"/>
        <v>0</v>
      </c>
      <c r="AQ101" s="760">
        <f t="shared" si="224"/>
        <v>0</v>
      </c>
      <c r="AR101" s="388">
        <f t="shared" si="224"/>
        <v>0</v>
      </c>
      <c r="AS101" s="388">
        <f t="shared" si="224"/>
        <v>0</v>
      </c>
      <c r="AT101" s="388">
        <f t="shared" si="224"/>
        <v>0</v>
      </c>
      <c r="AU101" s="760">
        <f t="shared" si="224"/>
        <v>100000</v>
      </c>
      <c r="AV101" s="760">
        <f t="shared" si="224"/>
        <v>0</v>
      </c>
      <c r="AW101" s="760">
        <f t="shared" si="224"/>
        <v>0</v>
      </c>
      <c r="AX101" s="760">
        <f t="shared" si="224"/>
        <v>100000</v>
      </c>
      <c r="AY101" s="388">
        <f t="shared" si="224"/>
        <v>100000</v>
      </c>
      <c r="AZ101" s="388">
        <f t="shared" si="224"/>
        <v>35600</v>
      </c>
      <c r="BA101" s="388">
        <f t="shared" si="224"/>
        <v>0</v>
      </c>
      <c r="BB101" s="388">
        <f t="shared" si="224"/>
        <v>100000</v>
      </c>
      <c r="BC101" s="388">
        <f t="shared" si="224"/>
        <v>35600</v>
      </c>
      <c r="BD101" s="388">
        <f t="shared" si="224"/>
        <v>0</v>
      </c>
      <c r="BE101" s="388">
        <f t="shared" si="224"/>
        <v>100000</v>
      </c>
      <c r="BF101" s="388">
        <f t="shared" si="224"/>
        <v>35600</v>
      </c>
      <c r="BG101" s="388">
        <f t="shared" si="224"/>
        <v>0</v>
      </c>
      <c r="BH101" s="388">
        <f t="shared" si="224"/>
        <v>0</v>
      </c>
      <c r="BI101" s="388">
        <f t="shared" si="224"/>
        <v>0</v>
      </c>
      <c r="BJ101" s="388">
        <f t="shared" si="224"/>
        <v>0</v>
      </c>
      <c r="BK101" s="388">
        <f t="shared" si="224"/>
        <v>0</v>
      </c>
      <c r="BL101" s="388">
        <f t="shared" si="224"/>
        <v>0</v>
      </c>
      <c r="BM101" s="388">
        <f t="shared" si="224"/>
        <v>0</v>
      </c>
      <c r="BN101" s="388"/>
      <c r="BO101" s="388">
        <f t="shared" si="224"/>
        <v>95000</v>
      </c>
      <c r="BP101" s="388">
        <f t="shared" si="224"/>
        <v>95000</v>
      </c>
      <c r="BQ101" s="388">
        <f t="shared" si="224"/>
        <v>35600</v>
      </c>
      <c r="BR101" s="388">
        <f t="shared" si="224"/>
        <v>0</v>
      </c>
      <c r="BS101" s="133"/>
    </row>
    <row r="102" spans="1:75" s="43" customFormat="1">
      <c r="A102" s="814"/>
      <c r="B102" s="804" t="s">
        <v>25</v>
      </c>
      <c r="C102" s="778"/>
      <c r="D102" s="810"/>
      <c r="E102" s="775"/>
      <c r="F102" s="779">
        <f>SUM(F103:F104)</f>
        <v>455842</v>
      </c>
      <c r="G102" s="779">
        <f t="shared" ref="G102:BR102" si="225">SUM(G103:G104)</f>
        <v>455842</v>
      </c>
      <c r="H102" s="779"/>
      <c r="I102" s="779"/>
      <c r="J102" s="779"/>
      <c r="K102" s="779">
        <f t="shared" si="225"/>
        <v>293209</v>
      </c>
      <c r="L102" s="779">
        <f t="shared" si="225"/>
        <v>293209</v>
      </c>
      <c r="M102" s="779">
        <f t="shared" si="225"/>
        <v>200000</v>
      </c>
      <c r="N102" s="779">
        <f t="shared" si="225"/>
        <v>200000</v>
      </c>
      <c r="O102" s="779">
        <f t="shared" si="225"/>
        <v>35600</v>
      </c>
      <c r="P102" s="779">
        <f t="shared" si="225"/>
        <v>0</v>
      </c>
      <c r="Q102" s="779">
        <f t="shared" si="225"/>
        <v>100000</v>
      </c>
      <c r="R102" s="779">
        <f t="shared" si="225"/>
        <v>0</v>
      </c>
      <c r="S102" s="779">
        <f t="shared" si="225"/>
        <v>0</v>
      </c>
      <c r="T102" s="779">
        <f t="shared" si="225"/>
        <v>94101</v>
      </c>
      <c r="U102" s="779">
        <f t="shared" si="225"/>
        <v>0</v>
      </c>
      <c r="V102" s="779">
        <f t="shared" si="225"/>
        <v>0</v>
      </c>
      <c r="W102" s="779">
        <f t="shared" si="225"/>
        <v>5899</v>
      </c>
      <c r="X102" s="779">
        <f t="shared" si="225"/>
        <v>0</v>
      </c>
      <c r="Y102" s="779">
        <f t="shared" si="225"/>
        <v>0</v>
      </c>
      <c r="Z102" s="779">
        <f t="shared" si="225"/>
        <v>5899</v>
      </c>
      <c r="AA102" s="779">
        <f t="shared" si="225"/>
        <v>0</v>
      </c>
      <c r="AB102" s="779">
        <f t="shared" si="225"/>
        <v>0</v>
      </c>
      <c r="AC102" s="779">
        <f t="shared" si="225"/>
        <v>0</v>
      </c>
      <c r="AD102" s="779">
        <f t="shared" si="225"/>
        <v>0</v>
      </c>
      <c r="AE102" s="779">
        <f t="shared" si="225"/>
        <v>0</v>
      </c>
      <c r="AF102" s="779">
        <f t="shared" si="225"/>
        <v>0</v>
      </c>
      <c r="AG102" s="779">
        <f t="shared" si="225"/>
        <v>0</v>
      </c>
      <c r="AH102" s="779">
        <f t="shared" si="225"/>
        <v>0</v>
      </c>
      <c r="AI102" s="779">
        <f t="shared" si="225"/>
        <v>0</v>
      </c>
      <c r="AJ102" s="779">
        <f t="shared" si="225"/>
        <v>0</v>
      </c>
      <c r="AK102" s="779">
        <f t="shared" si="225"/>
        <v>0</v>
      </c>
      <c r="AL102" s="779">
        <f t="shared" si="225"/>
        <v>0</v>
      </c>
      <c r="AM102" s="779">
        <f t="shared" si="225"/>
        <v>0</v>
      </c>
      <c r="AN102" s="779">
        <f t="shared" si="225"/>
        <v>0</v>
      </c>
      <c r="AO102" s="779">
        <f t="shared" si="225"/>
        <v>0</v>
      </c>
      <c r="AP102" s="779">
        <f t="shared" si="225"/>
        <v>0</v>
      </c>
      <c r="AQ102" s="935">
        <f t="shared" si="225"/>
        <v>0</v>
      </c>
      <c r="AR102" s="779">
        <f t="shared" si="225"/>
        <v>0</v>
      </c>
      <c r="AS102" s="779">
        <f t="shared" si="225"/>
        <v>0</v>
      </c>
      <c r="AT102" s="779">
        <f t="shared" si="225"/>
        <v>0</v>
      </c>
      <c r="AU102" s="935">
        <f t="shared" si="225"/>
        <v>100000</v>
      </c>
      <c r="AV102" s="935">
        <f t="shared" si="225"/>
        <v>0</v>
      </c>
      <c r="AW102" s="935">
        <f t="shared" si="225"/>
        <v>0</v>
      </c>
      <c r="AX102" s="935">
        <f t="shared" si="225"/>
        <v>100000</v>
      </c>
      <c r="AY102" s="779">
        <f t="shared" si="225"/>
        <v>100000</v>
      </c>
      <c r="AZ102" s="779">
        <f t="shared" si="225"/>
        <v>35600</v>
      </c>
      <c r="BA102" s="779">
        <f t="shared" si="225"/>
        <v>0</v>
      </c>
      <c r="BB102" s="779">
        <f t="shared" si="225"/>
        <v>100000</v>
      </c>
      <c r="BC102" s="779">
        <f t="shared" si="225"/>
        <v>35600</v>
      </c>
      <c r="BD102" s="779">
        <f t="shared" si="225"/>
        <v>0</v>
      </c>
      <c r="BE102" s="779">
        <f t="shared" si="225"/>
        <v>100000</v>
      </c>
      <c r="BF102" s="779">
        <f t="shared" si="225"/>
        <v>35600</v>
      </c>
      <c r="BG102" s="779">
        <f t="shared" si="225"/>
        <v>0</v>
      </c>
      <c r="BH102" s="779">
        <f t="shared" si="225"/>
        <v>0</v>
      </c>
      <c r="BI102" s="779">
        <f t="shared" si="225"/>
        <v>0</v>
      </c>
      <c r="BJ102" s="779">
        <f t="shared" si="225"/>
        <v>0</v>
      </c>
      <c r="BK102" s="779">
        <f t="shared" si="225"/>
        <v>0</v>
      </c>
      <c r="BL102" s="779">
        <f t="shared" si="225"/>
        <v>0</v>
      </c>
      <c r="BM102" s="779">
        <f t="shared" si="225"/>
        <v>0</v>
      </c>
      <c r="BN102" s="779"/>
      <c r="BO102" s="779">
        <f t="shared" si="225"/>
        <v>95000</v>
      </c>
      <c r="BP102" s="779">
        <f t="shared" si="225"/>
        <v>95000</v>
      </c>
      <c r="BQ102" s="779">
        <f t="shared" si="225"/>
        <v>35600</v>
      </c>
      <c r="BR102" s="779">
        <f t="shared" si="225"/>
        <v>0</v>
      </c>
      <c r="BS102" s="781"/>
    </row>
    <row r="103" spans="1:75" s="645" customFormat="1" ht="24.75">
      <c r="A103" s="762">
        <v>1</v>
      </c>
      <c r="B103" s="376" t="s">
        <v>152</v>
      </c>
      <c r="C103" s="763"/>
      <c r="D103" s="766" t="s">
        <v>175</v>
      </c>
      <c r="E103" s="767" t="s">
        <v>203</v>
      </c>
      <c r="F103" s="378">
        <v>62555</v>
      </c>
      <c r="G103" s="378">
        <v>62555</v>
      </c>
      <c r="H103" s="806" t="s">
        <v>361</v>
      </c>
      <c r="I103" s="378">
        <v>62555</v>
      </c>
      <c r="J103" s="378">
        <v>62555</v>
      </c>
      <c r="K103" s="378">
        <v>50209</v>
      </c>
      <c r="L103" s="378">
        <v>50209</v>
      </c>
      <c r="M103" s="736">
        <f t="shared" ref="M103:M107" si="226">N103</f>
        <v>5000</v>
      </c>
      <c r="N103" s="378">
        <v>5000</v>
      </c>
      <c r="O103" s="378">
        <v>0</v>
      </c>
      <c r="P103" s="379"/>
      <c r="Q103" s="797">
        <v>5000</v>
      </c>
      <c r="R103" s="735"/>
      <c r="S103" s="797"/>
      <c r="T103" s="797">
        <v>5000</v>
      </c>
      <c r="U103" s="735"/>
      <c r="V103" s="797"/>
      <c r="W103" s="799">
        <f t="shared" ref="W103:W104" si="227">Q103-T103</f>
        <v>0</v>
      </c>
      <c r="X103" s="799"/>
      <c r="Y103" s="799"/>
      <c r="Z103" s="797">
        <f t="shared" ref="Z103" si="228">AA103+AB103</f>
        <v>0</v>
      </c>
      <c r="AA103" s="735"/>
      <c r="AB103" s="799"/>
      <c r="AC103" s="797">
        <f>AD103+AE103</f>
        <v>0</v>
      </c>
      <c r="AD103" s="607"/>
      <c r="AE103" s="797"/>
      <c r="AF103" s="736">
        <f>AG103+AH103</f>
        <v>0</v>
      </c>
      <c r="AG103" s="735"/>
      <c r="AH103" s="379"/>
      <c r="AI103" s="799">
        <f t="shared" ref="AI103:AI104" si="229">AC103-AF103</f>
        <v>0</v>
      </c>
      <c r="AJ103" s="799"/>
      <c r="AK103" s="799"/>
      <c r="AL103" s="379"/>
      <c r="AM103" s="735"/>
      <c r="AN103" s="379"/>
      <c r="AO103" s="736">
        <f t="shared" ref="AO103:AO104" si="230">AP103+AQ103</f>
        <v>0</v>
      </c>
      <c r="AP103" s="735"/>
      <c r="AQ103" s="799"/>
      <c r="AR103" s="736">
        <f t="shared" ref="AR103:AT104" si="231">AO103</f>
        <v>0</v>
      </c>
      <c r="AS103" s="735">
        <f t="shared" si="231"/>
        <v>0</v>
      </c>
      <c r="AT103" s="379">
        <f t="shared" si="231"/>
        <v>0</v>
      </c>
      <c r="AU103" s="799">
        <f t="shared" ref="AU103:AW104" si="232">Q103+AC103+AO103</f>
        <v>5000</v>
      </c>
      <c r="AV103" s="799">
        <f t="shared" si="232"/>
        <v>0</v>
      </c>
      <c r="AW103" s="799">
        <f t="shared" si="232"/>
        <v>0</v>
      </c>
      <c r="AX103" s="799">
        <f t="shared" ref="AX103:AX104" si="233">AY103</f>
        <v>0</v>
      </c>
      <c r="AY103" s="607">
        <f t="shared" ref="AY103:BA104" si="234">N103-AU103</f>
        <v>0</v>
      </c>
      <c r="AZ103" s="379">
        <f t="shared" si="234"/>
        <v>0</v>
      </c>
      <c r="BA103" s="379">
        <f t="shared" si="234"/>
        <v>0</v>
      </c>
      <c r="BB103" s="379">
        <f>AX103</f>
        <v>0</v>
      </c>
      <c r="BC103" s="379">
        <f t="shared" ref="BC103:BC104" si="235">AZ103</f>
        <v>0</v>
      </c>
      <c r="BD103" s="379"/>
      <c r="BE103" s="379">
        <f t="shared" ref="BE103:BF104" si="236">BB103</f>
        <v>0</v>
      </c>
      <c r="BF103" s="379">
        <f t="shared" si="236"/>
        <v>0</v>
      </c>
      <c r="BG103" s="379"/>
      <c r="BH103" s="379">
        <f t="shared" ref="BH103:BI104" si="237">AY103-BB103</f>
        <v>0</v>
      </c>
      <c r="BI103" s="379">
        <f t="shared" si="237"/>
        <v>0</v>
      </c>
      <c r="BJ103" s="379"/>
      <c r="BK103" s="379"/>
      <c r="BL103" s="379"/>
      <c r="BM103" s="379"/>
      <c r="BN103" s="379"/>
      <c r="BO103" s="379">
        <f t="shared" ref="BO103:BO104" si="238">BP103</f>
        <v>0</v>
      </c>
      <c r="BP103" s="379">
        <f t="shared" ref="BP103" si="239">AY103</f>
        <v>0</v>
      </c>
      <c r="BQ103" s="642"/>
      <c r="BR103" s="642"/>
      <c r="BS103" s="642"/>
      <c r="BT103" s="645" t="s">
        <v>343</v>
      </c>
    </row>
    <row r="104" spans="1:75" s="645" customFormat="1" ht="24.75">
      <c r="A104" s="762">
        <v>2</v>
      </c>
      <c r="B104" s="376" t="s">
        <v>153</v>
      </c>
      <c r="C104" s="763"/>
      <c r="D104" s="766" t="s">
        <v>176</v>
      </c>
      <c r="E104" s="767" t="s">
        <v>360</v>
      </c>
      <c r="F104" s="378">
        <v>393287</v>
      </c>
      <c r="G104" s="378">
        <v>393287</v>
      </c>
      <c r="H104" s="806" t="s">
        <v>204</v>
      </c>
      <c r="I104" s="378">
        <v>598490</v>
      </c>
      <c r="J104" s="378">
        <v>598490</v>
      </c>
      <c r="K104" s="378">
        <v>243000</v>
      </c>
      <c r="L104" s="378">
        <v>243000</v>
      </c>
      <c r="M104" s="736">
        <f t="shared" si="226"/>
        <v>195000</v>
      </c>
      <c r="N104" s="378">
        <f>180000+15000</f>
        <v>195000</v>
      </c>
      <c r="O104" s="378">
        <v>35600</v>
      </c>
      <c r="P104" s="379"/>
      <c r="Q104" s="797">
        <v>95000</v>
      </c>
      <c r="R104" s="735"/>
      <c r="S104" s="797"/>
      <c r="T104" s="797">
        <v>89101</v>
      </c>
      <c r="U104" s="735"/>
      <c r="V104" s="797"/>
      <c r="W104" s="799">
        <f t="shared" si="227"/>
        <v>5899</v>
      </c>
      <c r="X104" s="799"/>
      <c r="Y104" s="799"/>
      <c r="Z104" s="797">
        <v>5899</v>
      </c>
      <c r="AA104" s="735"/>
      <c r="AB104" s="797"/>
      <c r="AC104" s="797">
        <f>AD104+AE104</f>
        <v>0</v>
      </c>
      <c r="AD104" s="607"/>
      <c r="AE104" s="797"/>
      <c r="AF104" s="736">
        <f>AG104+AH104</f>
        <v>0</v>
      </c>
      <c r="AG104" s="735"/>
      <c r="AH104" s="379"/>
      <c r="AI104" s="799">
        <f t="shared" si="229"/>
        <v>0</v>
      </c>
      <c r="AJ104" s="799"/>
      <c r="AK104" s="799"/>
      <c r="AL104" s="379"/>
      <c r="AM104" s="735"/>
      <c r="AN104" s="379"/>
      <c r="AO104" s="736">
        <f t="shared" si="230"/>
        <v>0</v>
      </c>
      <c r="AP104" s="735"/>
      <c r="AQ104" s="799"/>
      <c r="AR104" s="736">
        <f t="shared" si="231"/>
        <v>0</v>
      </c>
      <c r="AS104" s="735">
        <f t="shared" si="231"/>
        <v>0</v>
      </c>
      <c r="AT104" s="379">
        <f t="shared" si="231"/>
        <v>0</v>
      </c>
      <c r="AU104" s="799">
        <f t="shared" si="232"/>
        <v>95000</v>
      </c>
      <c r="AV104" s="799">
        <f t="shared" si="232"/>
        <v>0</v>
      </c>
      <c r="AW104" s="799">
        <f t="shared" si="232"/>
        <v>0</v>
      </c>
      <c r="AX104" s="799">
        <f t="shared" si="233"/>
        <v>100000</v>
      </c>
      <c r="AY104" s="607">
        <f t="shared" si="234"/>
        <v>100000</v>
      </c>
      <c r="AZ104" s="379">
        <f t="shared" si="234"/>
        <v>35600</v>
      </c>
      <c r="BA104" s="379">
        <f t="shared" si="234"/>
        <v>0</v>
      </c>
      <c r="BB104" s="379">
        <f>AX104</f>
        <v>100000</v>
      </c>
      <c r="BC104" s="379">
        <f t="shared" si="235"/>
        <v>35600</v>
      </c>
      <c r="BD104" s="379"/>
      <c r="BE104" s="379">
        <f t="shared" si="236"/>
        <v>100000</v>
      </c>
      <c r="BF104" s="379">
        <f t="shared" si="236"/>
        <v>35600</v>
      </c>
      <c r="BG104" s="379"/>
      <c r="BH104" s="379">
        <f t="shared" si="237"/>
        <v>0</v>
      </c>
      <c r="BI104" s="379">
        <f t="shared" si="237"/>
        <v>0</v>
      </c>
      <c r="BJ104" s="379"/>
      <c r="BK104" s="379"/>
      <c r="BL104" s="379"/>
      <c r="BM104" s="379"/>
      <c r="BN104" s="379"/>
      <c r="BO104" s="379">
        <f t="shared" si="238"/>
        <v>95000</v>
      </c>
      <c r="BP104" s="379">
        <v>95000</v>
      </c>
      <c r="BQ104" s="379">
        <f>AZ104</f>
        <v>35600</v>
      </c>
      <c r="BR104" s="642"/>
      <c r="BS104" s="642"/>
      <c r="BT104" s="645" t="s">
        <v>343</v>
      </c>
    </row>
    <row r="105" spans="1:75" s="22" customFormat="1" ht="24.75">
      <c r="A105" s="788" t="s">
        <v>28</v>
      </c>
      <c r="B105" s="789" t="s">
        <v>126</v>
      </c>
      <c r="C105" s="769"/>
      <c r="D105" s="375"/>
      <c r="E105" s="768"/>
      <c r="F105" s="388">
        <f t="shared" ref="F105:L105" si="240">F107</f>
        <v>341277</v>
      </c>
      <c r="G105" s="388">
        <f t="shared" si="240"/>
        <v>340000</v>
      </c>
      <c r="H105" s="388"/>
      <c r="I105" s="388"/>
      <c r="J105" s="388"/>
      <c r="K105" s="388">
        <f t="shared" si="240"/>
        <v>0</v>
      </c>
      <c r="L105" s="388">
        <f t="shared" si="240"/>
        <v>0</v>
      </c>
      <c r="M105" s="388">
        <f>M106</f>
        <v>114000</v>
      </c>
      <c r="N105" s="388">
        <f t="shared" ref="N105:BR105" si="241">N106</f>
        <v>114000</v>
      </c>
      <c r="O105" s="388">
        <f t="shared" si="241"/>
        <v>0</v>
      </c>
      <c r="P105" s="388">
        <f t="shared" si="241"/>
        <v>0</v>
      </c>
      <c r="Q105" s="388">
        <f t="shared" si="241"/>
        <v>10000</v>
      </c>
      <c r="R105" s="388">
        <f t="shared" si="241"/>
        <v>0</v>
      </c>
      <c r="S105" s="388">
        <f t="shared" si="241"/>
        <v>0</v>
      </c>
      <c r="T105" s="388">
        <f t="shared" si="241"/>
        <v>10000</v>
      </c>
      <c r="U105" s="388">
        <f t="shared" si="241"/>
        <v>0</v>
      </c>
      <c r="V105" s="388">
        <f t="shared" si="241"/>
        <v>0</v>
      </c>
      <c r="W105" s="388">
        <f t="shared" si="241"/>
        <v>0</v>
      </c>
      <c r="X105" s="388">
        <f t="shared" si="241"/>
        <v>0</v>
      </c>
      <c r="Y105" s="388">
        <f t="shared" si="241"/>
        <v>0</v>
      </c>
      <c r="Z105" s="388">
        <f t="shared" si="241"/>
        <v>0</v>
      </c>
      <c r="AA105" s="388">
        <f t="shared" si="241"/>
        <v>0</v>
      </c>
      <c r="AB105" s="388">
        <f t="shared" si="241"/>
        <v>0</v>
      </c>
      <c r="AC105" s="388">
        <f t="shared" si="241"/>
        <v>0</v>
      </c>
      <c r="AD105" s="388">
        <f t="shared" si="241"/>
        <v>0</v>
      </c>
      <c r="AE105" s="388">
        <f t="shared" si="241"/>
        <v>0</v>
      </c>
      <c r="AF105" s="388">
        <f t="shared" si="241"/>
        <v>0</v>
      </c>
      <c r="AG105" s="388">
        <f t="shared" si="241"/>
        <v>0</v>
      </c>
      <c r="AH105" s="388">
        <f t="shared" si="241"/>
        <v>0</v>
      </c>
      <c r="AI105" s="388">
        <f t="shared" si="241"/>
        <v>0</v>
      </c>
      <c r="AJ105" s="388">
        <f t="shared" si="241"/>
        <v>0</v>
      </c>
      <c r="AK105" s="388">
        <f t="shared" si="241"/>
        <v>0</v>
      </c>
      <c r="AL105" s="388">
        <f t="shared" si="241"/>
        <v>0</v>
      </c>
      <c r="AM105" s="388">
        <f t="shared" si="241"/>
        <v>0</v>
      </c>
      <c r="AN105" s="388">
        <f t="shared" si="241"/>
        <v>0</v>
      </c>
      <c r="AO105" s="388">
        <f t="shared" si="241"/>
        <v>0</v>
      </c>
      <c r="AP105" s="388">
        <f t="shared" si="241"/>
        <v>0</v>
      </c>
      <c r="AQ105" s="760">
        <f t="shared" si="241"/>
        <v>0</v>
      </c>
      <c r="AR105" s="388">
        <f t="shared" si="241"/>
        <v>0</v>
      </c>
      <c r="AS105" s="388">
        <f t="shared" si="241"/>
        <v>0</v>
      </c>
      <c r="AT105" s="388">
        <f t="shared" si="241"/>
        <v>0</v>
      </c>
      <c r="AU105" s="760">
        <f t="shared" si="241"/>
        <v>10000</v>
      </c>
      <c r="AV105" s="760">
        <f t="shared" si="241"/>
        <v>0</v>
      </c>
      <c r="AW105" s="760">
        <f t="shared" si="241"/>
        <v>0</v>
      </c>
      <c r="AX105" s="760">
        <f t="shared" si="241"/>
        <v>104000</v>
      </c>
      <c r="AY105" s="388">
        <f t="shared" si="241"/>
        <v>104000</v>
      </c>
      <c r="AZ105" s="388">
        <f t="shared" si="241"/>
        <v>0</v>
      </c>
      <c r="BA105" s="388">
        <f t="shared" si="241"/>
        <v>0</v>
      </c>
      <c r="BB105" s="388">
        <f t="shared" si="241"/>
        <v>104000</v>
      </c>
      <c r="BC105" s="388">
        <f t="shared" si="241"/>
        <v>0</v>
      </c>
      <c r="BD105" s="388">
        <f t="shared" si="241"/>
        <v>0</v>
      </c>
      <c r="BE105" s="388">
        <f t="shared" si="241"/>
        <v>104000</v>
      </c>
      <c r="BF105" s="388">
        <f t="shared" si="241"/>
        <v>0</v>
      </c>
      <c r="BG105" s="388">
        <f t="shared" si="241"/>
        <v>0</v>
      </c>
      <c r="BH105" s="388">
        <f t="shared" si="241"/>
        <v>0</v>
      </c>
      <c r="BI105" s="388">
        <f t="shared" si="241"/>
        <v>0</v>
      </c>
      <c r="BJ105" s="388">
        <f t="shared" si="241"/>
        <v>0</v>
      </c>
      <c r="BK105" s="388">
        <f t="shared" si="241"/>
        <v>0</v>
      </c>
      <c r="BL105" s="388">
        <f t="shared" si="241"/>
        <v>0</v>
      </c>
      <c r="BM105" s="388">
        <f t="shared" si="241"/>
        <v>0</v>
      </c>
      <c r="BN105" s="388"/>
      <c r="BO105" s="388">
        <f t="shared" si="241"/>
        <v>104000</v>
      </c>
      <c r="BP105" s="388">
        <f t="shared" si="241"/>
        <v>104000</v>
      </c>
      <c r="BQ105" s="388">
        <f t="shared" si="241"/>
        <v>0</v>
      </c>
      <c r="BR105" s="388">
        <f t="shared" si="241"/>
        <v>0</v>
      </c>
      <c r="BS105" s="133"/>
    </row>
    <row r="106" spans="1:75" s="43" customFormat="1">
      <c r="A106" s="814"/>
      <c r="B106" s="804" t="s">
        <v>25</v>
      </c>
      <c r="C106" s="778"/>
      <c r="D106" s="810"/>
      <c r="E106" s="775"/>
      <c r="F106" s="779">
        <f>F107</f>
        <v>341277</v>
      </c>
      <c r="G106" s="779">
        <f t="shared" ref="G106:BR106" si="242">G107</f>
        <v>340000</v>
      </c>
      <c r="H106" s="779"/>
      <c r="I106" s="779"/>
      <c r="J106" s="779"/>
      <c r="K106" s="779">
        <f t="shared" si="242"/>
        <v>0</v>
      </c>
      <c r="L106" s="779">
        <f t="shared" si="242"/>
        <v>0</v>
      </c>
      <c r="M106" s="779">
        <f t="shared" si="242"/>
        <v>114000</v>
      </c>
      <c r="N106" s="779">
        <f t="shared" si="242"/>
        <v>114000</v>
      </c>
      <c r="O106" s="779">
        <f t="shared" si="242"/>
        <v>0</v>
      </c>
      <c r="P106" s="779">
        <f t="shared" si="242"/>
        <v>0</v>
      </c>
      <c r="Q106" s="779">
        <f t="shared" si="242"/>
        <v>10000</v>
      </c>
      <c r="R106" s="779">
        <f t="shared" si="242"/>
        <v>0</v>
      </c>
      <c r="S106" s="779">
        <f t="shared" si="242"/>
        <v>0</v>
      </c>
      <c r="T106" s="779">
        <f t="shared" si="242"/>
        <v>10000</v>
      </c>
      <c r="U106" s="779">
        <f t="shared" si="242"/>
        <v>0</v>
      </c>
      <c r="V106" s="779">
        <f t="shared" si="242"/>
        <v>0</v>
      </c>
      <c r="W106" s="779">
        <f t="shared" si="242"/>
        <v>0</v>
      </c>
      <c r="X106" s="779">
        <f t="shared" si="242"/>
        <v>0</v>
      </c>
      <c r="Y106" s="779">
        <f t="shared" si="242"/>
        <v>0</v>
      </c>
      <c r="Z106" s="779">
        <f t="shared" si="242"/>
        <v>0</v>
      </c>
      <c r="AA106" s="779">
        <f t="shared" si="242"/>
        <v>0</v>
      </c>
      <c r="AB106" s="779">
        <f t="shared" si="242"/>
        <v>0</v>
      </c>
      <c r="AC106" s="779">
        <f t="shared" si="242"/>
        <v>0</v>
      </c>
      <c r="AD106" s="779">
        <f t="shared" si="242"/>
        <v>0</v>
      </c>
      <c r="AE106" s="779">
        <f t="shared" si="242"/>
        <v>0</v>
      </c>
      <c r="AF106" s="779">
        <f t="shared" si="242"/>
        <v>0</v>
      </c>
      <c r="AG106" s="779">
        <f t="shared" si="242"/>
        <v>0</v>
      </c>
      <c r="AH106" s="779">
        <f t="shared" si="242"/>
        <v>0</v>
      </c>
      <c r="AI106" s="779">
        <f t="shared" si="242"/>
        <v>0</v>
      </c>
      <c r="AJ106" s="779">
        <f t="shared" si="242"/>
        <v>0</v>
      </c>
      <c r="AK106" s="779">
        <f t="shared" si="242"/>
        <v>0</v>
      </c>
      <c r="AL106" s="779">
        <f t="shared" si="242"/>
        <v>0</v>
      </c>
      <c r="AM106" s="779">
        <f t="shared" si="242"/>
        <v>0</v>
      </c>
      <c r="AN106" s="779">
        <f t="shared" si="242"/>
        <v>0</v>
      </c>
      <c r="AO106" s="779">
        <f t="shared" si="242"/>
        <v>0</v>
      </c>
      <c r="AP106" s="779">
        <f t="shared" si="242"/>
        <v>0</v>
      </c>
      <c r="AQ106" s="935">
        <f t="shared" si="242"/>
        <v>0</v>
      </c>
      <c r="AR106" s="779">
        <f t="shared" si="242"/>
        <v>0</v>
      </c>
      <c r="AS106" s="779">
        <f t="shared" si="242"/>
        <v>0</v>
      </c>
      <c r="AT106" s="779">
        <f t="shared" si="242"/>
        <v>0</v>
      </c>
      <c r="AU106" s="935">
        <f t="shared" si="242"/>
        <v>10000</v>
      </c>
      <c r="AV106" s="935">
        <f t="shared" si="242"/>
        <v>0</v>
      </c>
      <c r="AW106" s="935">
        <f t="shared" si="242"/>
        <v>0</v>
      </c>
      <c r="AX106" s="935">
        <f t="shared" si="242"/>
        <v>104000</v>
      </c>
      <c r="AY106" s="779">
        <f t="shared" si="242"/>
        <v>104000</v>
      </c>
      <c r="AZ106" s="779">
        <f t="shared" si="242"/>
        <v>0</v>
      </c>
      <c r="BA106" s="779">
        <f t="shared" si="242"/>
        <v>0</v>
      </c>
      <c r="BB106" s="779">
        <f t="shared" si="242"/>
        <v>104000</v>
      </c>
      <c r="BC106" s="779">
        <f t="shared" si="242"/>
        <v>0</v>
      </c>
      <c r="BD106" s="779">
        <f t="shared" si="242"/>
        <v>0</v>
      </c>
      <c r="BE106" s="779">
        <f t="shared" si="242"/>
        <v>104000</v>
      </c>
      <c r="BF106" s="779">
        <f t="shared" si="242"/>
        <v>0</v>
      </c>
      <c r="BG106" s="779">
        <f t="shared" si="242"/>
        <v>0</v>
      </c>
      <c r="BH106" s="779">
        <f t="shared" si="242"/>
        <v>0</v>
      </c>
      <c r="BI106" s="779">
        <f t="shared" si="242"/>
        <v>0</v>
      </c>
      <c r="BJ106" s="779">
        <f t="shared" si="242"/>
        <v>0</v>
      </c>
      <c r="BK106" s="779">
        <f t="shared" si="242"/>
        <v>0</v>
      </c>
      <c r="BL106" s="779">
        <f t="shared" si="242"/>
        <v>0</v>
      </c>
      <c r="BM106" s="779">
        <f t="shared" si="242"/>
        <v>0</v>
      </c>
      <c r="BN106" s="779"/>
      <c r="BO106" s="779">
        <f t="shared" si="242"/>
        <v>104000</v>
      </c>
      <c r="BP106" s="779">
        <f t="shared" si="242"/>
        <v>104000</v>
      </c>
      <c r="BQ106" s="779">
        <f t="shared" si="242"/>
        <v>0</v>
      </c>
      <c r="BR106" s="779">
        <f t="shared" si="242"/>
        <v>0</v>
      </c>
      <c r="BS106" s="781"/>
    </row>
    <row r="107" spans="1:75" s="645" customFormat="1" ht="24.75">
      <c r="A107" s="762">
        <v>1</v>
      </c>
      <c r="B107" s="774" t="s">
        <v>154</v>
      </c>
      <c r="C107" s="759"/>
      <c r="D107" s="759" t="s">
        <v>169</v>
      </c>
      <c r="E107" s="759" t="s">
        <v>205</v>
      </c>
      <c r="F107" s="378">
        <v>341277</v>
      </c>
      <c r="G107" s="383">
        <v>340000</v>
      </c>
      <c r="H107" s="383"/>
      <c r="I107" s="383"/>
      <c r="J107" s="383"/>
      <c r="K107" s="378"/>
      <c r="L107" s="378"/>
      <c r="M107" s="736">
        <f t="shared" si="226"/>
        <v>114000</v>
      </c>
      <c r="N107" s="764">
        <v>114000</v>
      </c>
      <c r="O107" s="764">
        <v>0</v>
      </c>
      <c r="P107" s="379"/>
      <c r="Q107" s="797">
        <v>10000</v>
      </c>
      <c r="R107" s="735"/>
      <c r="S107" s="797"/>
      <c r="T107" s="797">
        <v>10000</v>
      </c>
      <c r="U107" s="735"/>
      <c r="V107" s="797"/>
      <c r="W107" s="799">
        <f>Q107-T107</f>
        <v>0</v>
      </c>
      <c r="X107" s="799">
        <f>R107-U107</f>
        <v>0</v>
      </c>
      <c r="Y107" s="799">
        <f>S107-V107</f>
        <v>0</v>
      </c>
      <c r="Z107" s="797">
        <f t="shared" ref="Z107" si="243">AA107+AB107</f>
        <v>0</v>
      </c>
      <c r="AA107" s="735"/>
      <c r="AB107" s="799"/>
      <c r="AC107" s="797">
        <f>AD107+AE107</f>
        <v>0</v>
      </c>
      <c r="AD107" s="607"/>
      <c r="AE107" s="797"/>
      <c r="AF107" s="736">
        <f>AG107+AH107</f>
        <v>0</v>
      </c>
      <c r="AG107" s="735"/>
      <c r="AH107" s="379"/>
      <c r="AI107" s="799">
        <f>AC107-AF107</f>
        <v>0</v>
      </c>
      <c r="AJ107" s="799"/>
      <c r="AK107" s="799"/>
      <c r="AL107" s="379"/>
      <c r="AM107" s="735"/>
      <c r="AN107" s="379"/>
      <c r="AO107" s="736">
        <f t="shared" ref="AO107" si="244">AP107+AQ107</f>
        <v>0</v>
      </c>
      <c r="AP107" s="735"/>
      <c r="AQ107" s="799"/>
      <c r="AR107" s="736">
        <f>AO107</f>
        <v>0</v>
      </c>
      <c r="AS107" s="735">
        <f>AP107</f>
        <v>0</v>
      </c>
      <c r="AT107" s="379">
        <f>AQ107</f>
        <v>0</v>
      </c>
      <c r="AU107" s="799">
        <f t="shared" ref="AU107:AW107" si="245">Q107+AC107+AO107</f>
        <v>10000</v>
      </c>
      <c r="AV107" s="799">
        <f t="shared" si="245"/>
        <v>0</v>
      </c>
      <c r="AW107" s="799">
        <f t="shared" si="245"/>
        <v>0</v>
      </c>
      <c r="AX107" s="799">
        <f t="shared" ref="AX107" si="246">AY107</f>
        <v>104000</v>
      </c>
      <c r="AY107" s="607">
        <f>N107-AU107</f>
        <v>104000</v>
      </c>
      <c r="AZ107" s="379">
        <f>O107-AV107</f>
        <v>0</v>
      </c>
      <c r="BA107" s="379">
        <f>P107-AW107</f>
        <v>0</v>
      </c>
      <c r="BB107" s="379">
        <f>AX107</f>
        <v>104000</v>
      </c>
      <c r="BC107" s="379">
        <f t="shared" ref="BC107" si="247">AZ107</f>
        <v>0</v>
      </c>
      <c r="BD107" s="379"/>
      <c r="BE107" s="379">
        <f t="shared" ref="BE107:BF107" si="248">BB107</f>
        <v>104000</v>
      </c>
      <c r="BF107" s="379">
        <f t="shared" si="248"/>
        <v>0</v>
      </c>
      <c r="BG107" s="379"/>
      <c r="BH107" s="379">
        <f t="shared" ref="BH107:BI107" si="249">AY107-BB107</f>
        <v>0</v>
      </c>
      <c r="BI107" s="379">
        <f t="shared" si="249"/>
        <v>0</v>
      </c>
      <c r="BJ107" s="379"/>
      <c r="BK107" s="379"/>
      <c r="BL107" s="379"/>
      <c r="BM107" s="379"/>
      <c r="BN107" s="379"/>
      <c r="BO107" s="379">
        <f t="shared" ref="BO107" si="250">BP107</f>
        <v>104000</v>
      </c>
      <c r="BP107" s="379">
        <f t="shared" ref="BP107" si="251">AY107</f>
        <v>104000</v>
      </c>
      <c r="BQ107" s="379">
        <f>AZ107</f>
        <v>0</v>
      </c>
      <c r="BR107" s="642"/>
      <c r="BS107" s="642"/>
      <c r="BT107" s="645" t="s">
        <v>344</v>
      </c>
    </row>
    <row r="108" spans="1:75" s="803" customFormat="1">
      <c r="A108" s="974" t="s">
        <v>28</v>
      </c>
      <c r="B108" s="974" t="s">
        <v>421</v>
      </c>
      <c r="C108" s="1075"/>
      <c r="D108" s="1075"/>
      <c r="E108" s="1075"/>
      <c r="F108" s="760"/>
      <c r="G108" s="936"/>
      <c r="H108" s="936">
        <f t="shared" ref="H108:BM108" si="252">H31*0.1/0.9</f>
        <v>0</v>
      </c>
      <c r="I108" s="936">
        <f t="shared" si="252"/>
        <v>0</v>
      </c>
      <c r="J108" s="936">
        <f t="shared" si="252"/>
        <v>0</v>
      </c>
      <c r="K108" s="936"/>
      <c r="L108" s="936"/>
      <c r="M108" s="936">
        <f t="shared" si="252"/>
        <v>187762.33333333334</v>
      </c>
      <c r="N108" s="936">
        <f t="shared" si="252"/>
        <v>187762.33333333334</v>
      </c>
      <c r="O108" s="936"/>
      <c r="P108" s="936">
        <f t="shared" si="252"/>
        <v>0</v>
      </c>
      <c r="Q108" s="936"/>
      <c r="R108" s="936"/>
      <c r="S108" s="936">
        <f t="shared" si="252"/>
        <v>0</v>
      </c>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6"/>
      <c r="AU108" s="936"/>
      <c r="AV108" s="936"/>
      <c r="AW108" s="936"/>
      <c r="AX108" s="936">
        <f>N108</f>
        <v>187762.33333333334</v>
      </c>
      <c r="AY108" s="936">
        <f>AX108</f>
        <v>187762.33333333334</v>
      </c>
      <c r="AZ108" s="936"/>
      <c r="BA108" s="936">
        <f t="shared" si="252"/>
        <v>0</v>
      </c>
      <c r="BB108" s="936"/>
      <c r="BC108" s="936"/>
      <c r="BD108" s="936">
        <f t="shared" si="252"/>
        <v>0</v>
      </c>
      <c r="BE108" s="936"/>
      <c r="BF108" s="936"/>
      <c r="BG108" s="936">
        <f t="shared" si="252"/>
        <v>0</v>
      </c>
      <c r="BH108" s="936">
        <f t="shared" si="252"/>
        <v>0</v>
      </c>
      <c r="BI108" s="936">
        <f t="shared" si="252"/>
        <v>0</v>
      </c>
      <c r="BJ108" s="936">
        <f t="shared" si="252"/>
        <v>0</v>
      </c>
      <c r="BK108" s="936">
        <f t="shared" si="252"/>
        <v>0</v>
      </c>
      <c r="BL108" s="936">
        <f t="shared" si="252"/>
        <v>0</v>
      </c>
      <c r="BM108" s="936">
        <f t="shared" si="252"/>
        <v>0</v>
      </c>
      <c r="BN108" s="798"/>
      <c r="BO108" s="798"/>
      <c r="BP108" s="798"/>
      <c r="BQ108" s="798"/>
      <c r="BR108" s="800"/>
      <c r="BS108" s="800"/>
      <c r="BW108" s="803">
        <v>187762</v>
      </c>
    </row>
    <row r="109" spans="1:75" s="710" customFormat="1" ht="33">
      <c r="A109" s="941" t="s">
        <v>144</v>
      </c>
      <c r="B109" s="1021" t="s">
        <v>367</v>
      </c>
      <c r="C109" s="940"/>
      <c r="D109" s="941"/>
      <c r="E109" s="941"/>
      <c r="F109" s="828">
        <f>F110</f>
        <v>399874</v>
      </c>
      <c r="G109" s="828">
        <f t="shared" ref="G109:BR111" si="253">G110</f>
        <v>399874</v>
      </c>
      <c r="H109" s="828"/>
      <c r="I109" s="828"/>
      <c r="J109" s="828"/>
      <c r="K109" s="828">
        <f t="shared" si="253"/>
        <v>0</v>
      </c>
      <c r="L109" s="828">
        <f t="shared" si="253"/>
        <v>0</v>
      </c>
      <c r="M109" s="828"/>
      <c r="N109" s="828"/>
      <c r="O109" s="828">
        <f t="shared" si="253"/>
        <v>0</v>
      </c>
      <c r="P109" s="828">
        <f t="shared" si="253"/>
        <v>0</v>
      </c>
      <c r="Q109" s="828">
        <f t="shared" si="253"/>
        <v>0</v>
      </c>
      <c r="R109" s="828">
        <f t="shared" si="253"/>
        <v>0</v>
      </c>
      <c r="S109" s="828">
        <f t="shared" si="253"/>
        <v>0</v>
      </c>
      <c r="T109" s="828">
        <f t="shared" si="253"/>
        <v>0</v>
      </c>
      <c r="U109" s="828">
        <f t="shared" si="253"/>
        <v>0</v>
      </c>
      <c r="V109" s="828">
        <f t="shared" si="253"/>
        <v>0</v>
      </c>
      <c r="W109" s="828">
        <f t="shared" si="253"/>
        <v>0</v>
      </c>
      <c r="X109" s="828">
        <f t="shared" si="253"/>
        <v>0</v>
      </c>
      <c r="Y109" s="828">
        <f t="shared" si="253"/>
        <v>0</v>
      </c>
      <c r="Z109" s="828">
        <f t="shared" si="253"/>
        <v>0</v>
      </c>
      <c r="AA109" s="828">
        <f t="shared" si="253"/>
        <v>0</v>
      </c>
      <c r="AB109" s="828">
        <f t="shared" si="253"/>
        <v>0</v>
      </c>
      <c r="AC109" s="828">
        <f t="shared" si="253"/>
        <v>50000</v>
      </c>
      <c r="AD109" s="828">
        <f t="shared" si="253"/>
        <v>0</v>
      </c>
      <c r="AE109" s="828">
        <f t="shared" si="253"/>
        <v>0</v>
      </c>
      <c r="AF109" s="828">
        <f t="shared" si="253"/>
        <v>0</v>
      </c>
      <c r="AG109" s="828">
        <f t="shared" si="253"/>
        <v>0</v>
      </c>
      <c r="AH109" s="828">
        <f t="shared" si="253"/>
        <v>0</v>
      </c>
      <c r="AI109" s="828">
        <f t="shared" si="253"/>
        <v>50000</v>
      </c>
      <c r="AJ109" s="828">
        <f t="shared" si="253"/>
        <v>0</v>
      </c>
      <c r="AK109" s="828">
        <f t="shared" si="253"/>
        <v>0</v>
      </c>
      <c r="AL109" s="828">
        <f t="shared" si="253"/>
        <v>50000</v>
      </c>
      <c r="AM109" s="828">
        <f t="shared" si="253"/>
        <v>0</v>
      </c>
      <c r="AN109" s="828">
        <f t="shared" si="253"/>
        <v>0</v>
      </c>
      <c r="AO109" s="828">
        <f t="shared" si="253"/>
        <v>0</v>
      </c>
      <c r="AP109" s="828">
        <f t="shared" si="253"/>
        <v>0</v>
      </c>
      <c r="AQ109" s="828">
        <f t="shared" si="253"/>
        <v>0</v>
      </c>
      <c r="AR109" s="828">
        <f t="shared" si="253"/>
        <v>0</v>
      </c>
      <c r="AS109" s="828">
        <f t="shared" si="253"/>
        <v>0</v>
      </c>
      <c r="AT109" s="828">
        <f t="shared" si="253"/>
        <v>0</v>
      </c>
      <c r="AU109" s="764">
        <f t="shared" si="253"/>
        <v>50000</v>
      </c>
      <c r="AV109" s="764">
        <f t="shared" si="253"/>
        <v>0</v>
      </c>
      <c r="AW109" s="764">
        <f t="shared" si="253"/>
        <v>0</v>
      </c>
      <c r="AX109" s="764">
        <f t="shared" si="253"/>
        <v>50000</v>
      </c>
      <c r="AY109" s="828">
        <f t="shared" si="253"/>
        <v>50000</v>
      </c>
      <c r="AZ109" s="828">
        <f t="shared" si="253"/>
        <v>0</v>
      </c>
      <c r="BA109" s="828">
        <f t="shared" si="253"/>
        <v>0</v>
      </c>
      <c r="BB109" s="828"/>
      <c r="BC109" s="828"/>
      <c r="BD109" s="828"/>
      <c r="BE109" s="828"/>
      <c r="BF109" s="828"/>
      <c r="BG109" s="828"/>
      <c r="BH109" s="828"/>
      <c r="BI109" s="828"/>
      <c r="BJ109" s="828"/>
      <c r="BK109" s="828"/>
      <c r="BL109" s="828"/>
      <c r="BM109" s="828"/>
      <c r="BN109" s="828"/>
      <c r="BO109" s="828">
        <f t="shared" si="253"/>
        <v>50000</v>
      </c>
      <c r="BP109" s="828">
        <f t="shared" si="253"/>
        <v>50000</v>
      </c>
      <c r="BQ109" s="828">
        <f t="shared" si="253"/>
        <v>0</v>
      </c>
      <c r="BR109" s="828">
        <f t="shared" si="253"/>
        <v>0</v>
      </c>
      <c r="BS109" s="752"/>
    </row>
    <row r="110" spans="1:75" s="22" customFormat="1">
      <c r="A110" s="768"/>
      <c r="B110" s="826" t="s">
        <v>30</v>
      </c>
      <c r="C110" s="763"/>
      <c r="D110" s="762"/>
      <c r="E110" s="768"/>
      <c r="F110" s="388">
        <f>F111</f>
        <v>399874</v>
      </c>
      <c r="G110" s="388">
        <f t="shared" si="253"/>
        <v>399874</v>
      </c>
      <c r="H110" s="388">
        <f t="shared" si="253"/>
        <v>0</v>
      </c>
      <c r="I110" s="388">
        <f t="shared" si="253"/>
        <v>0</v>
      </c>
      <c r="J110" s="388">
        <f t="shared" si="253"/>
        <v>0</v>
      </c>
      <c r="K110" s="388">
        <f t="shared" si="253"/>
        <v>0</v>
      </c>
      <c r="L110" s="388">
        <f t="shared" si="253"/>
        <v>0</v>
      </c>
      <c r="M110" s="388">
        <f t="shared" si="253"/>
        <v>100000</v>
      </c>
      <c r="N110" s="388">
        <f t="shared" si="253"/>
        <v>100000</v>
      </c>
      <c r="O110" s="388">
        <f t="shared" si="253"/>
        <v>0</v>
      </c>
      <c r="P110" s="388">
        <f t="shared" si="253"/>
        <v>0</v>
      </c>
      <c r="Q110" s="388">
        <f t="shared" si="253"/>
        <v>0</v>
      </c>
      <c r="R110" s="388">
        <f t="shared" si="253"/>
        <v>0</v>
      </c>
      <c r="S110" s="388">
        <f t="shared" si="253"/>
        <v>0</v>
      </c>
      <c r="T110" s="388">
        <f t="shared" si="253"/>
        <v>0</v>
      </c>
      <c r="U110" s="388">
        <f t="shared" si="253"/>
        <v>0</v>
      </c>
      <c r="V110" s="388">
        <f t="shared" si="253"/>
        <v>0</v>
      </c>
      <c r="W110" s="388">
        <f t="shared" si="253"/>
        <v>0</v>
      </c>
      <c r="X110" s="388">
        <f t="shared" si="253"/>
        <v>0</v>
      </c>
      <c r="Y110" s="388">
        <f t="shared" si="253"/>
        <v>0</v>
      </c>
      <c r="Z110" s="388">
        <f t="shared" si="253"/>
        <v>0</v>
      </c>
      <c r="AA110" s="388">
        <f t="shared" si="253"/>
        <v>0</v>
      </c>
      <c r="AB110" s="388">
        <f t="shared" si="253"/>
        <v>0</v>
      </c>
      <c r="AC110" s="388">
        <f t="shared" si="253"/>
        <v>50000</v>
      </c>
      <c r="AD110" s="388">
        <f t="shared" si="253"/>
        <v>0</v>
      </c>
      <c r="AE110" s="388">
        <f t="shared" si="253"/>
        <v>0</v>
      </c>
      <c r="AF110" s="388">
        <f t="shared" si="253"/>
        <v>0</v>
      </c>
      <c r="AG110" s="388">
        <f t="shared" si="253"/>
        <v>0</v>
      </c>
      <c r="AH110" s="388">
        <f t="shared" si="253"/>
        <v>0</v>
      </c>
      <c r="AI110" s="388">
        <f t="shared" si="253"/>
        <v>50000</v>
      </c>
      <c r="AJ110" s="388">
        <f t="shared" si="253"/>
        <v>0</v>
      </c>
      <c r="AK110" s="388">
        <f t="shared" si="253"/>
        <v>0</v>
      </c>
      <c r="AL110" s="388">
        <f t="shared" si="253"/>
        <v>50000</v>
      </c>
      <c r="AM110" s="388">
        <f t="shared" si="253"/>
        <v>0</v>
      </c>
      <c r="AN110" s="388">
        <f t="shared" si="253"/>
        <v>0</v>
      </c>
      <c r="AO110" s="388">
        <f t="shared" si="253"/>
        <v>0</v>
      </c>
      <c r="AP110" s="388">
        <f t="shared" si="253"/>
        <v>0</v>
      </c>
      <c r="AQ110" s="388">
        <f t="shared" si="253"/>
        <v>0</v>
      </c>
      <c r="AR110" s="388">
        <f t="shared" si="253"/>
        <v>0</v>
      </c>
      <c r="AS110" s="388">
        <f t="shared" si="253"/>
        <v>0</v>
      </c>
      <c r="AT110" s="388">
        <f t="shared" si="253"/>
        <v>0</v>
      </c>
      <c r="AU110" s="760">
        <f t="shared" si="253"/>
        <v>50000</v>
      </c>
      <c r="AV110" s="760">
        <f t="shared" si="253"/>
        <v>0</v>
      </c>
      <c r="AW110" s="760">
        <f t="shared" si="253"/>
        <v>0</v>
      </c>
      <c r="AX110" s="760">
        <f t="shared" si="253"/>
        <v>50000</v>
      </c>
      <c r="AY110" s="388">
        <f t="shared" si="253"/>
        <v>50000</v>
      </c>
      <c r="AZ110" s="388">
        <f t="shared" si="253"/>
        <v>0</v>
      </c>
      <c r="BA110" s="388">
        <f t="shared" si="253"/>
        <v>0</v>
      </c>
      <c r="BB110" s="388"/>
      <c r="BC110" s="388"/>
      <c r="BD110" s="388"/>
      <c r="BE110" s="388"/>
      <c r="BF110" s="388"/>
      <c r="BG110" s="388"/>
      <c r="BH110" s="388"/>
      <c r="BI110" s="388"/>
      <c r="BJ110" s="388"/>
      <c r="BK110" s="388"/>
      <c r="BL110" s="388"/>
      <c r="BM110" s="388"/>
      <c r="BN110" s="388"/>
      <c r="BO110" s="388">
        <f t="shared" si="253"/>
        <v>50000</v>
      </c>
      <c r="BP110" s="388">
        <f t="shared" si="253"/>
        <v>50000</v>
      </c>
      <c r="BQ110" s="388">
        <f t="shared" si="253"/>
        <v>0</v>
      </c>
      <c r="BR110" s="388">
        <f t="shared" si="253"/>
        <v>0</v>
      </c>
      <c r="BS110" s="133"/>
    </row>
    <row r="111" spans="1:75" s="22" customFormat="1" ht="33">
      <c r="A111" s="788" t="s">
        <v>29</v>
      </c>
      <c r="B111" s="826" t="s">
        <v>368</v>
      </c>
      <c r="C111" s="763"/>
      <c r="D111" s="766"/>
      <c r="E111" s="768"/>
      <c r="F111" s="388">
        <f>F112</f>
        <v>399874</v>
      </c>
      <c r="G111" s="388">
        <f t="shared" si="253"/>
        <v>399874</v>
      </c>
      <c r="H111" s="388"/>
      <c r="I111" s="388"/>
      <c r="J111" s="388"/>
      <c r="K111" s="388">
        <f t="shared" si="253"/>
        <v>0</v>
      </c>
      <c r="L111" s="388">
        <f t="shared" si="253"/>
        <v>0</v>
      </c>
      <c r="M111" s="388">
        <f t="shared" si="253"/>
        <v>100000</v>
      </c>
      <c r="N111" s="388">
        <f t="shared" si="253"/>
        <v>100000</v>
      </c>
      <c r="O111" s="388">
        <f t="shared" si="253"/>
        <v>0</v>
      </c>
      <c r="P111" s="388">
        <f t="shared" si="253"/>
        <v>0</v>
      </c>
      <c r="Q111" s="388">
        <f t="shared" si="253"/>
        <v>0</v>
      </c>
      <c r="R111" s="388">
        <f t="shared" si="253"/>
        <v>0</v>
      </c>
      <c r="S111" s="388">
        <f t="shared" si="253"/>
        <v>0</v>
      </c>
      <c r="T111" s="388">
        <f t="shared" si="253"/>
        <v>0</v>
      </c>
      <c r="U111" s="388">
        <f t="shared" si="253"/>
        <v>0</v>
      </c>
      <c r="V111" s="388">
        <f t="shared" si="253"/>
        <v>0</v>
      </c>
      <c r="W111" s="388">
        <f t="shared" si="253"/>
        <v>0</v>
      </c>
      <c r="X111" s="388">
        <f t="shared" si="253"/>
        <v>0</v>
      </c>
      <c r="Y111" s="388">
        <f t="shared" si="253"/>
        <v>0</v>
      </c>
      <c r="Z111" s="388">
        <f t="shared" si="253"/>
        <v>0</v>
      </c>
      <c r="AA111" s="388">
        <f t="shared" si="253"/>
        <v>0</v>
      </c>
      <c r="AB111" s="388">
        <f t="shared" si="253"/>
        <v>0</v>
      </c>
      <c r="AC111" s="388">
        <f t="shared" si="253"/>
        <v>50000</v>
      </c>
      <c r="AD111" s="388">
        <f t="shared" si="253"/>
        <v>0</v>
      </c>
      <c r="AE111" s="388">
        <f t="shared" si="253"/>
        <v>0</v>
      </c>
      <c r="AF111" s="388">
        <f t="shared" si="253"/>
        <v>0</v>
      </c>
      <c r="AG111" s="388">
        <f t="shared" si="253"/>
        <v>0</v>
      </c>
      <c r="AH111" s="388">
        <f t="shared" si="253"/>
        <v>0</v>
      </c>
      <c r="AI111" s="388">
        <f t="shared" si="253"/>
        <v>50000</v>
      </c>
      <c r="AJ111" s="388">
        <f t="shared" si="253"/>
        <v>0</v>
      </c>
      <c r="AK111" s="388">
        <f t="shared" si="253"/>
        <v>0</v>
      </c>
      <c r="AL111" s="388">
        <f t="shared" si="253"/>
        <v>50000</v>
      </c>
      <c r="AM111" s="388">
        <f t="shared" si="253"/>
        <v>0</v>
      </c>
      <c r="AN111" s="388">
        <f t="shared" si="253"/>
        <v>0</v>
      </c>
      <c r="AO111" s="388">
        <f t="shared" si="253"/>
        <v>0</v>
      </c>
      <c r="AP111" s="388">
        <f t="shared" si="253"/>
        <v>0</v>
      </c>
      <c r="AQ111" s="760">
        <f t="shared" si="253"/>
        <v>0</v>
      </c>
      <c r="AR111" s="388">
        <f t="shared" si="253"/>
        <v>0</v>
      </c>
      <c r="AS111" s="388">
        <f t="shared" si="253"/>
        <v>0</v>
      </c>
      <c r="AT111" s="388">
        <f t="shared" si="253"/>
        <v>0</v>
      </c>
      <c r="AU111" s="760">
        <f t="shared" si="253"/>
        <v>50000</v>
      </c>
      <c r="AV111" s="760">
        <f t="shared" si="253"/>
        <v>0</v>
      </c>
      <c r="AW111" s="760">
        <f t="shared" si="253"/>
        <v>0</v>
      </c>
      <c r="AX111" s="760">
        <f t="shared" si="253"/>
        <v>50000</v>
      </c>
      <c r="AY111" s="388">
        <f t="shared" si="253"/>
        <v>50000</v>
      </c>
      <c r="AZ111" s="388">
        <f t="shared" si="253"/>
        <v>0</v>
      </c>
      <c r="BA111" s="388">
        <f t="shared" si="253"/>
        <v>0</v>
      </c>
      <c r="BB111" s="388"/>
      <c r="BC111" s="388"/>
      <c r="BD111" s="388"/>
      <c r="BE111" s="388"/>
      <c r="BF111" s="388"/>
      <c r="BG111" s="388"/>
      <c r="BH111" s="388"/>
      <c r="BI111" s="388"/>
      <c r="BJ111" s="388"/>
      <c r="BK111" s="388"/>
      <c r="BL111" s="388"/>
      <c r="BM111" s="388"/>
      <c r="BN111" s="388"/>
      <c r="BO111" s="388">
        <f t="shared" si="253"/>
        <v>50000</v>
      </c>
      <c r="BP111" s="388">
        <f t="shared" si="253"/>
        <v>50000</v>
      </c>
      <c r="BQ111" s="388">
        <f t="shared" si="253"/>
        <v>0</v>
      </c>
      <c r="BR111" s="388">
        <f t="shared" si="253"/>
        <v>0</v>
      </c>
      <c r="BS111" s="133"/>
    </row>
    <row r="112" spans="1:75" s="43" customFormat="1">
      <c r="A112" s="814"/>
      <c r="B112" s="804" t="s">
        <v>25</v>
      </c>
      <c r="C112" s="776"/>
      <c r="D112" s="819"/>
      <c r="E112" s="775"/>
      <c r="F112" s="779">
        <f>SUM(F113:F113)</f>
        <v>399874</v>
      </c>
      <c r="G112" s="779">
        <f>SUM(G113:G113)</f>
        <v>399874</v>
      </c>
      <c r="H112" s="779"/>
      <c r="I112" s="779"/>
      <c r="J112" s="779"/>
      <c r="K112" s="779">
        <f t="shared" ref="K112:BR112" si="254">SUM(K113:K113)</f>
        <v>0</v>
      </c>
      <c r="L112" s="779">
        <f t="shared" si="254"/>
        <v>0</v>
      </c>
      <c r="M112" s="779">
        <f t="shared" si="254"/>
        <v>100000</v>
      </c>
      <c r="N112" s="779">
        <f t="shared" si="254"/>
        <v>100000</v>
      </c>
      <c r="O112" s="779">
        <f t="shared" si="254"/>
        <v>0</v>
      </c>
      <c r="P112" s="779">
        <f t="shared" si="254"/>
        <v>0</v>
      </c>
      <c r="Q112" s="779">
        <f t="shared" si="254"/>
        <v>0</v>
      </c>
      <c r="R112" s="779">
        <f t="shared" si="254"/>
        <v>0</v>
      </c>
      <c r="S112" s="779">
        <f t="shared" si="254"/>
        <v>0</v>
      </c>
      <c r="T112" s="779">
        <f t="shared" si="254"/>
        <v>0</v>
      </c>
      <c r="U112" s="779">
        <f t="shared" si="254"/>
        <v>0</v>
      </c>
      <c r="V112" s="779">
        <f t="shared" si="254"/>
        <v>0</v>
      </c>
      <c r="W112" s="779">
        <f t="shared" si="254"/>
        <v>0</v>
      </c>
      <c r="X112" s="779">
        <f t="shared" si="254"/>
        <v>0</v>
      </c>
      <c r="Y112" s="779">
        <f t="shared" si="254"/>
        <v>0</v>
      </c>
      <c r="Z112" s="779">
        <f t="shared" si="254"/>
        <v>0</v>
      </c>
      <c r="AA112" s="779">
        <f t="shared" si="254"/>
        <v>0</v>
      </c>
      <c r="AB112" s="779">
        <f t="shared" si="254"/>
        <v>0</v>
      </c>
      <c r="AC112" s="779">
        <f t="shared" si="254"/>
        <v>50000</v>
      </c>
      <c r="AD112" s="779">
        <f t="shared" si="254"/>
        <v>0</v>
      </c>
      <c r="AE112" s="779">
        <f t="shared" si="254"/>
        <v>0</v>
      </c>
      <c r="AF112" s="779">
        <f t="shared" si="254"/>
        <v>0</v>
      </c>
      <c r="AG112" s="779">
        <f t="shared" si="254"/>
        <v>0</v>
      </c>
      <c r="AH112" s="779">
        <f t="shared" si="254"/>
        <v>0</v>
      </c>
      <c r="AI112" s="779">
        <f t="shared" si="254"/>
        <v>50000</v>
      </c>
      <c r="AJ112" s="779">
        <f t="shared" si="254"/>
        <v>0</v>
      </c>
      <c r="AK112" s="779">
        <f t="shared" si="254"/>
        <v>0</v>
      </c>
      <c r="AL112" s="779">
        <f t="shared" si="254"/>
        <v>50000</v>
      </c>
      <c r="AM112" s="779">
        <f t="shared" si="254"/>
        <v>0</v>
      </c>
      <c r="AN112" s="779">
        <f t="shared" si="254"/>
        <v>0</v>
      </c>
      <c r="AO112" s="779">
        <f t="shared" si="254"/>
        <v>0</v>
      </c>
      <c r="AP112" s="779">
        <f t="shared" si="254"/>
        <v>0</v>
      </c>
      <c r="AQ112" s="935">
        <f t="shared" si="254"/>
        <v>0</v>
      </c>
      <c r="AR112" s="779">
        <f t="shared" si="254"/>
        <v>0</v>
      </c>
      <c r="AS112" s="779">
        <f t="shared" si="254"/>
        <v>0</v>
      </c>
      <c r="AT112" s="779">
        <f t="shared" si="254"/>
        <v>0</v>
      </c>
      <c r="AU112" s="935">
        <f t="shared" si="254"/>
        <v>50000</v>
      </c>
      <c r="AV112" s="935">
        <f t="shared" si="254"/>
        <v>0</v>
      </c>
      <c r="AW112" s="935">
        <f t="shared" si="254"/>
        <v>0</v>
      </c>
      <c r="AX112" s="935">
        <f t="shared" si="254"/>
        <v>50000</v>
      </c>
      <c r="AY112" s="779">
        <f t="shared" si="254"/>
        <v>50000</v>
      </c>
      <c r="AZ112" s="779">
        <f t="shared" si="254"/>
        <v>0</v>
      </c>
      <c r="BA112" s="779">
        <f t="shared" si="254"/>
        <v>0</v>
      </c>
      <c r="BB112" s="779"/>
      <c r="BC112" s="779"/>
      <c r="BD112" s="779"/>
      <c r="BE112" s="779"/>
      <c r="BF112" s="779"/>
      <c r="BG112" s="779"/>
      <c r="BH112" s="779"/>
      <c r="BI112" s="779"/>
      <c r="BJ112" s="779"/>
      <c r="BK112" s="779"/>
      <c r="BL112" s="779"/>
      <c r="BM112" s="779"/>
      <c r="BN112" s="779"/>
      <c r="BO112" s="779">
        <f t="shared" si="254"/>
        <v>50000</v>
      </c>
      <c r="BP112" s="779">
        <f t="shared" si="254"/>
        <v>50000</v>
      </c>
      <c r="BQ112" s="779">
        <f t="shared" si="254"/>
        <v>0</v>
      </c>
      <c r="BR112" s="779">
        <f t="shared" si="254"/>
        <v>0</v>
      </c>
      <c r="BS112" s="781"/>
    </row>
    <row r="113" spans="1:72" s="803" customFormat="1" ht="33">
      <c r="A113" s="792">
        <v>1</v>
      </c>
      <c r="B113" s="942" t="s">
        <v>412</v>
      </c>
      <c r="C113" s="943"/>
      <c r="D113" s="815" t="s">
        <v>175</v>
      </c>
      <c r="E113" s="816" t="s">
        <v>370</v>
      </c>
      <c r="F113" s="944">
        <v>399874</v>
      </c>
      <c r="G113" s="944">
        <v>399874</v>
      </c>
      <c r="H113" s="932">
        <v>100000</v>
      </c>
      <c r="I113" s="932">
        <v>100000</v>
      </c>
      <c r="J113" s="764"/>
      <c r="K113" s="764"/>
      <c r="L113" s="764"/>
      <c r="M113" s="932">
        <v>100000</v>
      </c>
      <c r="N113" s="932">
        <v>100000</v>
      </c>
      <c r="O113" s="764">
        <v>0</v>
      </c>
      <c r="P113" s="798"/>
      <c r="Q113" s="797"/>
      <c r="R113" s="938"/>
      <c r="S113" s="797"/>
      <c r="T113" s="797"/>
      <c r="U113" s="938"/>
      <c r="V113" s="797"/>
      <c r="W113" s="799">
        <f t="shared" ref="W113" si="255">Q113-T113</f>
        <v>0</v>
      </c>
      <c r="X113" s="799"/>
      <c r="Y113" s="799"/>
      <c r="Z113" s="797">
        <f t="shared" ref="Z113" si="256">AA113+AB113</f>
        <v>0</v>
      </c>
      <c r="AA113" s="938"/>
      <c r="AB113" s="798"/>
      <c r="AC113" s="797">
        <v>50000</v>
      </c>
      <c r="AD113" s="939"/>
      <c r="AE113" s="797"/>
      <c r="AF113" s="797">
        <f>AG113+AH113</f>
        <v>0</v>
      </c>
      <c r="AG113" s="938"/>
      <c r="AH113" s="798"/>
      <c r="AI113" s="799">
        <f t="shared" ref="AI113" si="257">AC113-AF113</f>
        <v>50000</v>
      </c>
      <c r="AJ113" s="799"/>
      <c r="AK113" s="799"/>
      <c r="AL113" s="799">
        <v>50000</v>
      </c>
      <c r="AM113" s="938"/>
      <c r="AN113" s="798"/>
      <c r="AO113" s="937">
        <f t="shared" ref="AO113" si="258">AP113+AQ113</f>
        <v>0</v>
      </c>
      <c r="AP113" s="938"/>
      <c r="AQ113" s="798"/>
      <c r="AR113" s="797">
        <f t="shared" ref="AR113:AT113" si="259">AO113</f>
        <v>0</v>
      </c>
      <c r="AS113" s="933">
        <f t="shared" si="259"/>
        <v>0</v>
      </c>
      <c r="AT113" s="798">
        <f t="shared" si="259"/>
        <v>0</v>
      </c>
      <c r="AU113" s="799">
        <f t="shared" ref="AU113:AW113" si="260">Q113+AC113+AO113</f>
        <v>50000</v>
      </c>
      <c r="AV113" s="799">
        <f t="shared" si="260"/>
        <v>0</v>
      </c>
      <c r="AW113" s="799">
        <f t="shared" si="260"/>
        <v>0</v>
      </c>
      <c r="AX113" s="799">
        <v>50000</v>
      </c>
      <c r="AY113" s="932">
        <v>50000</v>
      </c>
      <c r="AZ113" s="799">
        <f>O113-AV113</f>
        <v>0</v>
      </c>
      <c r="BA113" s="798">
        <f>P113-AW113</f>
        <v>0</v>
      </c>
      <c r="BB113" s="798"/>
      <c r="BC113" s="798"/>
      <c r="BD113" s="798"/>
      <c r="BE113" s="798"/>
      <c r="BF113" s="798"/>
      <c r="BG113" s="798"/>
      <c r="BH113" s="798"/>
      <c r="BI113" s="798"/>
      <c r="BJ113" s="798"/>
      <c r="BK113" s="798"/>
      <c r="BL113" s="798"/>
      <c r="BM113" s="798"/>
      <c r="BN113" s="798"/>
      <c r="BO113" s="799">
        <f t="shared" ref="BO113" si="261">BP113</f>
        <v>50000</v>
      </c>
      <c r="BP113" s="799">
        <f t="shared" ref="BP113" si="262">AY113</f>
        <v>50000</v>
      </c>
      <c r="BQ113" s="800"/>
      <c r="BR113" s="800"/>
      <c r="BS113" s="800" t="s">
        <v>371</v>
      </c>
      <c r="BT113" s="803" t="s">
        <v>345</v>
      </c>
    </row>
    <row r="114" spans="1:72" s="803" customFormat="1">
      <c r="A114" s="792"/>
      <c r="B114" s="942"/>
      <c r="C114" s="943"/>
      <c r="D114" s="815"/>
      <c r="E114" s="816"/>
      <c r="F114" s="944"/>
      <c r="G114" s="944"/>
      <c r="H114" s="932"/>
      <c r="I114" s="932"/>
      <c r="J114" s="764"/>
      <c r="K114" s="764"/>
      <c r="L114" s="764"/>
      <c r="M114" s="932"/>
      <c r="N114" s="932"/>
      <c r="O114" s="764"/>
      <c r="P114" s="798"/>
      <c r="Q114" s="797"/>
      <c r="R114" s="938"/>
      <c r="S114" s="797"/>
      <c r="T114" s="797"/>
      <c r="U114" s="938"/>
      <c r="V114" s="797"/>
      <c r="W114" s="799"/>
      <c r="X114" s="799"/>
      <c r="Y114" s="799"/>
      <c r="Z114" s="797"/>
      <c r="AA114" s="938"/>
      <c r="AB114" s="798"/>
      <c r="AC114" s="797"/>
      <c r="AD114" s="939"/>
      <c r="AE114" s="797"/>
      <c r="AF114" s="797"/>
      <c r="AG114" s="938"/>
      <c r="AH114" s="798"/>
      <c r="AI114" s="799"/>
      <c r="AJ114" s="799"/>
      <c r="AK114" s="799"/>
      <c r="AL114" s="799"/>
      <c r="AM114" s="938"/>
      <c r="AN114" s="798"/>
      <c r="AO114" s="937"/>
      <c r="AP114" s="938"/>
      <c r="AQ114" s="798"/>
      <c r="AR114" s="797"/>
      <c r="AS114" s="933"/>
      <c r="AT114" s="798"/>
      <c r="AU114" s="799"/>
      <c r="AV114" s="799"/>
      <c r="AW114" s="799"/>
      <c r="AX114" s="799"/>
      <c r="AY114" s="932"/>
      <c r="AZ114" s="799"/>
      <c r="BA114" s="798"/>
      <c r="BB114" s="798"/>
      <c r="BC114" s="798"/>
      <c r="BD114" s="798"/>
      <c r="BE114" s="798"/>
      <c r="BF114" s="798"/>
      <c r="BG114" s="798"/>
      <c r="BH114" s="798"/>
      <c r="BI114" s="798"/>
      <c r="BJ114" s="798"/>
      <c r="BK114" s="798"/>
      <c r="BL114" s="798"/>
      <c r="BM114" s="798"/>
      <c r="BN114" s="798"/>
      <c r="BO114" s="799"/>
      <c r="BP114" s="799"/>
      <c r="BQ114" s="800"/>
      <c r="BR114" s="800"/>
      <c r="BS114" s="800"/>
    </row>
    <row r="115" spans="1:72" s="977" customFormat="1">
      <c r="A115" s="133" t="s">
        <v>419</v>
      </c>
      <c r="B115" s="800" t="s">
        <v>372</v>
      </c>
      <c r="C115" s="133"/>
      <c r="D115" s="133"/>
      <c r="E115" s="134"/>
      <c r="F115" s="732">
        <f>F116+F126+F133</f>
        <v>2788720</v>
      </c>
      <c r="G115" s="732">
        <f>G116+G126+G133</f>
        <v>2626133</v>
      </c>
      <c r="H115" s="732"/>
      <c r="I115" s="732"/>
      <c r="J115" s="732"/>
      <c r="K115" s="732">
        <f>K116+K126+K133</f>
        <v>195892</v>
      </c>
      <c r="L115" s="732">
        <f>L116+L126+L133</f>
        <v>195892</v>
      </c>
      <c r="M115" s="732">
        <f>M116+M125+M132</f>
        <v>880000</v>
      </c>
      <c r="N115" s="732">
        <f>N116+N125+N132</f>
        <v>880000</v>
      </c>
      <c r="O115" s="732">
        <f t="shared" ref="O115:BM115" si="263">O116+O125+O132</f>
        <v>0</v>
      </c>
      <c r="P115" s="732">
        <f t="shared" si="263"/>
        <v>0</v>
      </c>
      <c r="Q115" s="732">
        <f t="shared" si="263"/>
        <v>253675</v>
      </c>
      <c r="R115" s="732">
        <f t="shared" si="263"/>
        <v>0</v>
      </c>
      <c r="S115" s="732">
        <f t="shared" si="263"/>
        <v>0</v>
      </c>
      <c r="T115" s="732">
        <f t="shared" si="263"/>
        <v>223953</v>
      </c>
      <c r="U115" s="732">
        <f t="shared" si="263"/>
        <v>0</v>
      </c>
      <c r="V115" s="732">
        <f t="shared" si="263"/>
        <v>0</v>
      </c>
      <c r="W115" s="732">
        <f t="shared" si="263"/>
        <v>29722</v>
      </c>
      <c r="X115" s="732">
        <f t="shared" si="263"/>
        <v>0</v>
      </c>
      <c r="Y115" s="732">
        <f t="shared" si="263"/>
        <v>0</v>
      </c>
      <c r="Z115" s="732">
        <f t="shared" si="263"/>
        <v>29722</v>
      </c>
      <c r="AA115" s="732">
        <f t="shared" si="263"/>
        <v>0</v>
      </c>
      <c r="AB115" s="732">
        <f t="shared" si="263"/>
        <v>0</v>
      </c>
      <c r="AC115" s="732">
        <f t="shared" si="263"/>
        <v>277000</v>
      </c>
      <c r="AD115" s="732">
        <f t="shared" si="263"/>
        <v>0</v>
      </c>
      <c r="AE115" s="732">
        <f t="shared" si="263"/>
        <v>0</v>
      </c>
      <c r="AF115" s="732">
        <f t="shared" si="263"/>
        <v>11875</v>
      </c>
      <c r="AG115" s="732">
        <f t="shared" si="263"/>
        <v>0</v>
      </c>
      <c r="AH115" s="732">
        <f t="shared" si="263"/>
        <v>1354</v>
      </c>
      <c r="AI115" s="732">
        <f t="shared" si="263"/>
        <v>265125</v>
      </c>
      <c r="AJ115" s="732">
        <f t="shared" si="263"/>
        <v>0</v>
      </c>
      <c r="AK115" s="732">
        <f t="shared" si="263"/>
        <v>0</v>
      </c>
      <c r="AL115" s="732">
        <f t="shared" si="263"/>
        <v>265125</v>
      </c>
      <c r="AM115" s="732">
        <f t="shared" si="263"/>
        <v>0</v>
      </c>
      <c r="AN115" s="732">
        <f t="shared" si="263"/>
        <v>0</v>
      </c>
      <c r="AO115" s="732">
        <f t="shared" si="263"/>
        <v>515000</v>
      </c>
      <c r="AP115" s="732">
        <f t="shared" si="263"/>
        <v>0</v>
      </c>
      <c r="AQ115" s="732">
        <f t="shared" si="263"/>
        <v>0</v>
      </c>
      <c r="AR115" s="732">
        <f t="shared" si="263"/>
        <v>515000</v>
      </c>
      <c r="AS115" s="732">
        <f t="shared" si="263"/>
        <v>0</v>
      </c>
      <c r="AT115" s="732">
        <f t="shared" si="263"/>
        <v>0</v>
      </c>
      <c r="AU115" s="937">
        <f t="shared" si="263"/>
        <v>792000</v>
      </c>
      <c r="AV115" s="937">
        <f t="shared" si="263"/>
        <v>0</v>
      </c>
      <c r="AW115" s="937">
        <f t="shared" si="263"/>
        <v>0</v>
      </c>
      <c r="AX115" s="937">
        <f t="shared" si="263"/>
        <v>3000</v>
      </c>
      <c r="AY115" s="732">
        <f t="shared" si="263"/>
        <v>88000</v>
      </c>
      <c r="AZ115" s="732">
        <f t="shared" si="263"/>
        <v>0</v>
      </c>
      <c r="BA115" s="732">
        <f t="shared" si="263"/>
        <v>0</v>
      </c>
      <c r="BB115" s="732">
        <f t="shared" si="263"/>
        <v>53000</v>
      </c>
      <c r="BC115" s="732">
        <f t="shared" si="263"/>
        <v>0</v>
      </c>
      <c r="BD115" s="732">
        <f t="shared" si="263"/>
        <v>0</v>
      </c>
      <c r="BE115" s="732">
        <f t="shared" si="263"/>
        <v>53000</v>
      </c>
      <c r="BF115" s="732">
        <f t="shared" si="263"/>
        <v>0</v>
      </c>
      <c r="BG115" s="732">
        <f t="shared" si="263"/>
        <v>0</v>
      </c>
      <c r="BH115" s="732">
        <f t="shared" si="263"/>
        <v>35000</v>
      </c>
      <c r="BI115" s="732">
        <f t="shared" si="263"/>
        <v>0</v>
      </c>
      <c r="BJ115" s="732">
        <f t="shared" si="263"/>
        <v>0</v>
      </c>
      <c r="BK115" s="732">
        <f t="shared" si="263"/>
        <v>0</v>
      </c>
      <c r="BL115" s="732">
        <f t="shared" si="263"/>
        <v>0</v>
      </c>
      <c r="BM115" s="732">
        <f t="shared" si="263"/>
        <v>0</v>
      </c>
      <c r="BN115" s="732"/>
      <c r="BO115" s="732">
        <f>BO116+BO126+BO133</f>
        <v>53000</v>
      </c>
      <c r="BP115" s="732">
        <f>BP116+BP126+BP133</f>
        <v>53000</v>
      </c>
      <c r="BQ115" s="732">
        <f>BQ116+BQ126+BQ133</f>
        <v>0</v>
      </c>
      <c r="BR115" s="732">
        <f>BR116+BR126+BR133</f>
        <v>0</v>
      </c>
      <c r="BS115" s="836"/>
    </row>
    <row r="116" spans="1:72">
      <c r="A116" s="642" t="s">
        <v>2</v>
      </c>
      <c r="B116" s="837" t="s">
        <v>255</v>
      </c>
      <c r="C116" s="642"/>
      <c r="D116" s="642"/>
      <c r="E116" s="557"/>
      <c r="F116" s="736">
        <f>F117</f>
        <v>1797427</v>
      </c>
      <c r="G116" s="736">
        <f t="shared" ref="G116:BA118" si="264">G117</f>
        <v>1746133</v>
      </c>
      <c r="H116" s="736"/>
      <c r="I116" s="736"/>
      <c r="J116" s="736"/>
      <c r="K116" s="736">
        <f t="shared" si="264"/>
        <v>195892</v>
      </c>
      <c r="L116" s="736">
        <f t="shared" si="264"/>
        <v>195892</v>
      </c>
      <c r="M116" s="736">
        <f t="shared" si="264"/>
        <v>0</v>
      </c>
      <c r="N116" s="736">
        <f t="shared" si="264"/>
        <v>0</v>
      </c>
      <c r="O116" s="736">
        <f t="shared" si="264"/>
        <v>0</v>
      </c>
      <c r="P116" s="736">
        <f t="shared" si="264"/>
        <v>0</v>
      </c>
      <c r="Q116" s="736">
        <f t="shared" si="264"/>
        <v>253675</v>
      </c>
      <c r="R116" s="736">
        <f t="shared" si="264"/>
        <v>0</v>
      </c>
      <c r="S116" s="736">
        <f t="shared" si="264"/>
        <v>0</v>
      </c>
      <c r="T116" s="736">
        <f t="shared" si="264"/>
        <v>223953</v>
      </c>
      <c r="U116" s="736">
        <f t="shared" si="264"/>
        <v>0</v>
      </c>
      <c r="V116" s="736">
        <f t="shared" si="264"/>
        <v>0</v>
      </c>
      <c r="W116" s="736">
        <f t="shared" si="264"/>
        <v>29722</v>
      </c>
      <c r="X116" s="736">
        <f t="shared" si="264"/>
        <v>0</v>
      </c>
      <c r="Y116" s="736">
        <f t="shared" si="264"/>
        <v>0</v>
      </c>
      <c r="Z116" s="736">
        <f t="shared" si="264"/>
        <v>29722</v>
      </c>
      <c r="AA116" s="736">
        <f t="shared" si="264"/>
        <v>0</v>
      </c>
      <c r="AB116" s="736">
        <f t="shared" si="264"/>
        <v>0</v>
      </c>
      <c r="AC116" s="736">
        <f t="shared" si="264"/>
        <v>0</v>
      </c>
      <c r="AD116" s="736">
        <f t="shared" si="264"/>
        <v>0</v>
      </c>
      <c r="AE116" s="736">
        <f t="shared" si="264"/>
        <v>0</v>
      </c>
      <c r="AF116" s="736">
        <f t="shared" si="264"/>
        <v>0</v>
      </c>
      <c r="AG116" s="736">
        <f t="shared" si="264"/>
        <v>0</v>
      </c>
      <c r="AH116" s="736">
        <f t="shared" si="264"/>
        <v>0</v>
      </c>
      <c r="AI116" s="736">
        <f t="shared" si="264"/>
        <v>0</v>
      </c>
      <c r="AJ116" s="736">
        <f t="shared" si="264"/>
        <v>0</v>
      </c>
      <c r="AK116" s="736">
        <f t="shared" si="264"/>
        <v>0</v>
      </c>
      <c r="AL116" s="736">
        <f t="shared" si="264"/>
        <v>0</v>
      </c>
      <c r="AM116" s="736">
        <f t="shared" si="264"/>
        <v>0</v>
      </c>
      <c r="AN116" s="736">
        <f t="shared" si="264"/>
        <v>0</v>
      </c>
      <c r="AO116" s="736">
        <f t="shared" si="264"/>
        <v>0</v>
      </c>
      <c r="AP116" s="736">
        <f t="shared" si="264"/>
        <v>0</v>
      </c>
      <c r="AQ116" s="736">
        <f t="shared" si="264"/>
        <v>0</v>
      </c>
      <c r="AR116" s="736">
        <f t="shared" si="264"/>
        <v>0</v>
      </c>
      <c r="AS116" s="736">
        <f t="shared" si="264"/>
        <v>0</v>
      </c>
      <c r="AT116" s="736">
        <f t="shared" si="264"/>
        <v>0</v>
      </c>
      <c r="AU116" s="797">
        <f t="shared" si="264"/>
        <v>0</v>
      </c>
      <c r="AV116" s="797">
        <f t="shared" si="264"/>
        <v>0</v>
      </c>
      <c r="AW116" s="797">
        <f t="shared" si="264"/>
        <v>0</v>
      </c>
      <c r="AX116" s="797">
        <f t="shared" si="264"/>
        <v>0</v>
      </c>
      <c r="AY116" s="736">
        <f t="shared" si="264"/>
        <v>0</v>
      </c>
      <c r="AZ116" s="736">
        <f t="shared" si="264"/>
        <v>0</v>
      </c>
      <c r="BA116" s="736">
        <f t="shared" si="264"/>
        <v>0</v>
      </c>
      <c r="BB116" s="736">
        <f t="shared" ref="BB116:BR118" si="265">BB117</f>
        <v>0</v>
      </c>
      <c r="BC116" s="736">
        <f t="shared" si="265"/>
        <v>0</v>
      </c>
      <c r="BD116" s="736">
        <f t="shared" si="265"/>
        <v>0</v>
      </c>
      <c r="BE116" s="736">
        <f t="shared" si="265"/>
        <v>0</v>
      </c>
      <c r="BF116" s="736">
        <f t="shared" si="265"/>
        <v>0</v>
      </c>
      <c r="BG116" s="736">
        <f t="shared" si="265"/>
        <v>0</v>
      </c>
      <c r="BH116" s="736">
        <f t="shared" si="265"/>
        <v>0</v>
      </c>
      <c r="BI116" s="736">
        <f t="shared" si="265"/>
        <v>0</v>
      </c>
      <c r="BJ116" s="736">
        <f t="shared" si="265"/>
        <v>0</v>
      </c>
      <c r="BK116" s="736">
        <f t="shared" si="265"/>
        <v>0</v>
      </c>
      <c r="BL116" s="736">
        <f t="shared" si="265"/>
        <v>0</v>
      </c>
      <c r="BM116" s="736">
        <f t="shared" si="265"/>
        <v>0</v>
      </c>
      <c r="BN116" s="736"/>
      <c r="BO116" s="736">
        <f t="shared" si="265"/>
        <v>0</v>
      </c>
      <c r="BP116" s="736">
        <f t="shared" si="265"/>
        <v>0</v>
      </c>
      <c r="BQ116" s="736">
        <f t="shared" si="265"/>
        <v>0</v>
      </c>
      <c r="BR116" s="736">
        <f t="shared" si="265"/>
        <v>0</v>
      </c>
      <c r="BS116" s="839"/>
    </row>
    <row r="117" spans="1:72">
      <c r="A117" s="642"/>
      <c r="B117" s="837" t="s">
        <v>30</v>
      </c>
      <c r="C117" s="642"/>
      <c r="D117" s="642"/>
      <c r="E117" s="557"/>
      <c r="F117" s="736">
        <f>F118</f>
        <v>1797427</v>
      </c>
      <c r="G117" s="736">
        <f t="shared" si="264"/>
        <v>1746133</v>
      </c>
      <c r="H117" s="736"/>
      <c r="I117" s="736"/>
      <c r="J117" s="736"/>
      <c r="K117" s="736">
        <f t="shared" si="264"/>
        <v>195892</v>
      </c>
      <c r="L117" s="736">
        <f t="shared" si="264"/>
        <v>195892</v>
      </c>
      <c r="M117" s="736">
        <f t="shared" si="264"/>
        <v>0</v>
      </c>
      <c r="N117" s="736">
        <f t="shared" si="264"/>
        <v>0</v>
      </c>
      <c r="O117" s="736">
        <f t="shared" si="264"/>
        <v>0</v>
      </c>
      <c r="P117" s="736">
        <f t="shared" si="264"/>
        <v>0</v>
      </c>
      <c r="Q117" s="736">
        <f t="shared" si="264"/>
        <v>253675</v>
      </c>
      <c r="R117" s="736">
        <f t="shared" si="264"/>
        <v>0</v>
      </c>
      <c r="S117" s="736">
        <f t="shared" si="264"/>
        <v>0</v>
      </c>
      <c r="T117" s="736">
        <f t="shared" si="264"/>
        <v>223953</v>
      </c>
      <c r="U117" s="736">
        <f t="shared" si="264"/>
        <v>0</v>
      </c>
      <c r="V117" s="736">
        <f t="shared" si="264"/>
        <v>0</v>
      </c>
      <c r="W117" s="736">
        <f t="shared" si="264"/>
        <v>29722</v>
      </c>
      <c r="X117" s="736">
        <f t="shared" si="264"/>
        <v>0</v>
      </c>
      <c r="Y117" s="736">
        <f t="shared" si="264"/>
        <v>0</v>
      </c>
      <c r="Z117" s="736">
        <f t="shared" si="264"/>
        <v>29722</v>
      </c>
      <c r="AA117" s="736">
        <f t="shared" si="264"/>
        <v>0</v>
      </c>
      <c r="AB117" s="736">
        <f t="shared" si="264"/>
        <v>0</v>
      </c>
      <c r="AC117" s="736">
        <f t="shared" si="264"/>
        <v>0</v>
      </c>
      <c r="AD117" s="736">
        <f t="shared" si="264"/>
        <v>0</v>
      </c>
      <c r="AE117" s="736">
        <f t="shared" si="264"/>
        <v>0</v>
      </c>
      <c r="AF117" s="736">
        <f t="shared" si="264"/>
        <v>0</v>
      </c>
      <c r="AG117" s="736">
        <f t="shared" si="264"/>
        <v>0</v>
      </c>
      <c r="AH117" s="736">
        <f t="shared" si="264"/>
        <v>0</v>
      </c>
      <c r="AI117" s="736">
        <f t="shared" si="264"/>
        <v>0</v>
      </c>
      <c r="AJ117" s="736">
        <f t="shared" si="264"/>
        <v>0</v>
      </c>
      <c r="AK117" s="736">
        <f t="shared" si="264"/>
        <v>0</v>
      </c>
      <c r="AL117" s="736">
        <f t="shared" si="264"/>
        <v>0</v>
      </c>
      <c r="AM117" s="736">
        <f t="shared" si="264"/>
        <v>0</v>
      </c>
      <c r="AN117" s="736">
        <f t="shared" si="264"/>
        <v>0</v>
      </c>
      <c r="AO117" s="736">
        <f t="shared" si="264"/>
        <v>0</v>
      </c>
      <c r="AP117" s="736">
        <f t="shared" si="264"/>
        <v>0</v>
      </c>
      <c r="AQ117" s="736">
        <f t="shared" si="264"/>
        <v>0</v>
      </c>
      <c r="AR117" s="736">
        <f t="shared" si="264"/>
        <v>0</v>
      </c>
      <c r="AS117" s="736">
        <f t="shared" si="264"/>
        <v>0</v>
      </c>
      <c r="AT117" s="736">
        <f t="shared" si="264"/>
        <v>0</v>
      </c>
      <c r="AU117" s="797">
        <f t="shared" si="264"/>
        <v>0</v>
      </c>
      <c r="AV117" s="797">
        <f t="shared" si="264"/>
        <v>0</v>
      </c>
      <c r="AW117" s="797">
        <f t="shared" si="264"/>
        <v>0</v>
      </c>
      <c r="AX117" s="797">
        <f t="shared" si="264"/>
        <v>0</v>
      </c>
      <c r="AY117" s="736">
        <f t="shared" si="264"/>
        <v>0</v>
      </c>
      <c r="AZ117" s="736">
        <f t="shared" si="264"/>
        <v>0</v>
      </c>
      <c r="BA117" s="736">
        <f t="shared" si="264"/>
        <v>0</v>
      </c>
      <c r="BB117" s="736">
        <f t="shared" si="265"/>
        <v>0</v>
      </c>
      <c r="BC117" s="736">
        <f t="shared" si="265"/>
        <v>0</v>
      </c>
      <c r="BD117" s="736">
        <f t="shared" si="265"/>
        <v>0</v>
      </c>
      <c r="BE117" s="736">
        <f t="shared" si="265"/>
        <v>0</v>
      </c>
      <c r="BF117" s="736">
        <f t="shared" si="265"/>
        <v>0</v>
      </c>
      <c r="BG117" s="736">
        <f t="shared" si="265"/>
        <v>0</v>
      </c>
      <c r="BH117" s="736">
        <f t="shared" si="265"/>
        <v>0</v>
      </c>
      <c r="BI117" s="736">
        <f t="shared" si="265"/>
        <v>0</v>
      </c>
      <c r="BJ117" s="736">
        <f t="shared" si="265"/>
        <v>0</v>
      </c>
      <c r="BK117" s="736">
        <f t="shared" si="265"/>
        <v>0</v>
      </c>
      <c r="BL117" s="736">
        <f t="shared" si="265"/>
        <v>0</v>
      </c>
      <c r="BM117" s="736">
        <f t="shared" si="265"/>
        <v>0</v>
      </c>
      <c r="BN117" s="736"/>
      <c r="BO117" s="736">
        <f t="shared" si="265"/>
        <v>0</v>
      </c>
      <c r="BP117" s="736">
        <f t="shared" si="265"/>
        <v>0</v>
      </c>
      <c r="BQ117" s="736">
        <f t="shared" si="265"/>
        <v>0</v>
      </c>
      <c r="BR117" s="736">
        <f t="shared" si="265"/>
        <v>0</v>
      </c>
      <c r="BS117" s="839"/>
    </row>
    <row r="118" spans="1:72" ht="24.75">
      <c r="A118" s="642" t="s">
        <v>29</v>
      </c>
      <c r="B118" s="376" t="s">
        <v>256</v>
      </c>
      <c r="C118" s="642"/>
      <c r="D118" s="642"/>
      <c r="E118" s="557"/>
      <c r="F118" s="736">
        <f>F119</f>
        <v>1797427</v>
      </c>
      <c r="G118" s="736">
        <f t="shared" si="264"/>
        <v>1746133</v>
      </c>
      <c r="H118" s="736"/>
      <c r="I118" s="736"/>
      <c r="J118" s="736"/>
      <c r="K118" s="736">
        <f t="shared" si="264"/>
        <v>195892</v>
      </c>
      <c r="L118" s="736">
        <f t="shared" si="264"/>
        <v>195892</v>
      </c>
      <c r="M118" s="736">
        <f t="shared" si="264"/>
        <v>0</v>
      </c>
      <c r="N118" s="736">
        <f t="shared" si="264"/>
        <v>0</v>
      </c>
      <c r="O118" s="736">
        <f t="shared" si="264"/>
        <v>0</v>
      </c>
      <c r="P118" s="736">
        <f t="shared" si="264"/>
        <v>0</v>
      </c>
      <c r="Q118" s="736">
        <f t="shared" si="264"/>
        <v>253675</v>
      </c>
      <c r="R118" s="736">
        <f t="shared" si="264"/>
        <v>0</v>
      </c>
      <c r="S118" s="736">
        <f t="shared" si="264"/>
        <v>0</v>
      </c>
      <c r="T118" s="736">
        <f t="shared" si="264"/>
        <v>223953</v>
      </c>
      <c r="U118" s="736">
        <f t="shared" si="264"/>
        <v>0</v>
      </c>
      <c r="V118" s="736">
        <f t="shared" si="264"/>
        <v>0</v>
      </c>
      <c r="W118" s="736">
        <f t="shared" si="264"/>
        <v>29722</v>
      </c>
      <c r="X118" s="736">
        <f t="shared" si="264"/>
        <v>0</v>
      </c>
      <c r="Y118" s="736">
        <f t="shared" si="264"/>
        <v>0</v>
      </c>
      <c r="Z118" s="736">
        <f t="shared" si="264"/>
        <v>29722</v>
      </c>
      <c r="AA118" s="736">
        <f t="shared" si="264"/>
        <v>0</v>
      </c>
      <c r="AB118" s="736">
        <f t="shared" si="264"/>
        <v>0</v>
      </c>
      <c r="AC118" s="736">
        <f t="shared" si="264"/>
        <v>0</v>
      </c>
      <c r="AD118" s="736">
        <f t="shared" si="264"/>
        <v>0</v>
      </c>
      <c r="AE118" s="736">
        <f t="shared" si="264"/>
        <v>0</v>
      </c>
      <c r="AF118" s="736">
        <f t="shared" si="264"/>
        <v>0</v>
      </c>
      <c r="AG118" s="736">
        <f t="shared" si="264"/>
        <v>0</v>
      </c>
      <c r="AH118" s="736">
        <f t="shared" si="264"/>
        <v>0</v>
      </c>
      <c r="AI118" s="736">
        <f t="shared" si="264"/>
        <v>0</v>
      </c>
      <c r="AJ118" s="736">
        <f t="shared" si="264"/>
        <v>0</v>
      </c>
      <c r="AK118" s="736">
        <f t="shared" si="264"/>
        <v>0</v>
      </c>
      <c r="AL118" s="736">
        <f t="shared" si="264"/>
        <v>0</v>
      </c>
      <c r="AM118" s="736">
        <f t="shared" si="264"/>
        <v>0</v>
      </c>
      <c r="AN118" s="736">
        <f t="shared" si="264"/>
        <v>0</v>
      </c>
      <c r="AO118" s="736">
        <f t="shared" si="264"/>
        <v>0</v>
      </c>
      <c r="AP118" s="736">
        <f t="shared" si="264"/>
        <v>0</v>
      </c>
      <c r="AQ118" s="736">
        <f t="shared" si="264"/>
        <v>0</v>
      </c>
      <c r="AR118" s="736">
        <f t="shared" si="264"/>
        <v>0</v>
      </c>
      <c r="AS118" s="736">
        <f t="shared" si="264"/>
        <v>0</v>
      </c>
      <c r="AT118" s="736">
        <f t="shared" si="264"/>
        <v>0</v>
      </c>
      <c r="AU118" s="797">
        <f t="shared" si="264"/>
        <v>0</v>
      </c>
      <c r="AV118" s="797">
        <f t="shared" si="264"/>
        <v>0</v>
      </c>
      <c r="AW118" s="797">
        <f t="shared" si="264"/>
        <v>0</v>
      </c>
      <c r="AX118" s="797">
        <f t="shared" si="264"/>
        <v>0</v>
      </c>
      <c r="AY118" s="736">
        <f t="shared" si="264"/>
        <v>0</v>
      </c>
      <c r="AZ118" s="736">
        <f t="shared" si="264"/>
        <v>0</v>
      </c>
      <c r="BA118" s="736">
        <f t="shared" si="264"/>
        <v>0</v>
      </c>
      <c r="BB118" s="736">
        <f t="shared" si="265"/>
        <v>0</v>
      </c>
      <c r="BC118" s="736">
        <f t="shared" si="265"/>
        <v>0</v>
      </c>
      <c r="BD118" s="736">
        <f t="shared" si="265"/>
        <v>0</v>
      </c>
      <c r="BE118" s="736">
        <f t="shared" si="265"/>
        <v>0</v>
      </c>
      <c r="BF118" s="736">
        <f t="shared" si="265"/>
        <v>0</v>
      </c>
      <c r="BG118" s="736">
        <f t="shared" si="265"/>
        <v>0</v>
      </c>
      <c r="BH118" s="736">
        <f t="shared" si="265"/>
        <v>0</v>
      </c>
      <c r="BI118" s="736">
        <f t="shared" si="265"/>
        <v>0</v>
      </c>
      <c r="BJ118" s="736">
        <f t="shared" si="265"/>
        <v>0</v>
      </c>
      <c r="BK118" s="736">
        <f t="shared" si="265"/>
        <v>0</v>
      </c>
      <c r="BL118" s="736">
        <f t="shared" si="265"/>
        <v>0</v>
      </c>
      <c r="BM118" s="736">
        <f t="shared" si="265"/>
        <v>0</v>
      </c>
      <c r="BN118" s="736"/>
      <c r="BO118" s="736"/>
      <c r="BP118" s="736"/>
      <c r="BQ118" s="736"/>
      <c r="BR118" s="736"/>
      <c r="BS118" s="839"/>
    </row>
    <row r="119" spans="1:72">
      <c r="A119" s="844"/>
      <c r="B119" s="1022" t="s">
        <v>25</v>
      </c>
      <c r="C119" s="844"/>
      <c r="D119" s="844"/>
      <c r="E119" s="845"/>
      <c r="F119" s="1023">
        <f>SUM(F120:F122)</f>
        <v>1797427</v>
      </c>
      <c r="G119" s="1023">
        <f t="shared" ref="G119:BR119" si="266">SUM(G120:G122)</f>
        <v>1746133</v>
      </c>
      <c r="H119" s="1023"/>
      <c r="I119" s="1023"/>
      <c r="J119" s="1023"/>
      <c r="K119" s="1023">
        <f t="shared" si="266"/>
        <v>195892</v>
      </c>
      <c r="L119" s="1023">
        <f t="shared" si="266"/>
        <v>195892</v>
      </c>
      <c r="M119" s="1023">
        <f t="shared" si="266"/>
        <v>0</v>
      </c>
      <c r="N119" s="1023">
        <f t="shared" si="266"/>
        <v>0</v>
      </c>
      <c r="O119" s="1023">
        <f t="shared" si="266"/>
        <v>0</v>
      </c>
      <c r="P119" s="1023">
        <f t="shared" si="266"/>
        <v>0</v>
      </c>
      <c r="Q119" s="1023">
        <f t="shared" si="266"/>
        <v>253675</v>
      </c>
      <c r="R119" s="1023">
        <f t="shared" si="266"/>
        <v>0</v>
      </c>
      <c r="S119" s="1023">
        <f t="shared" si="266"/>
        <v>0</v>
      </c>
      <c r="T119" s="1023">
        <f t="shared" si="266"/>
        <v>223953</v>
      </c>
      <c r="U119" s="1023">
        <f t="shared" si="266"/>
        <v>0</v>
      </c>
      <c r="V119" s="1023">
        <f t="shared" si="266"/>
        <v>0</v>
      </c>
      <c r="W119" s="1023">
        <f t="shared" si="266"/>
        <v>29722</v>
      </c>
      <c r="X119" s="1023">
        <f t="shared" si="266"/>
        <v>0</v>
      </c>
      <c r="Y119" s="1023">
        <f t="shared" si="266"/>
        <v>0</v>
      </c>
      <c r="Z119" s="1023">
        <f t="shared" si="266"/>
        <v>29722</v>
      </c>
      <c r="AA119" s="1023">
        <f t="shared" si="266"/>
        <v>0</v>
      </c>
      <c r="AB119" s="1023">
        <f t="shared" si="266"/>
        <v>0</v>
      </c>
      <c r="AC119" s="1023">
        <f t="shared" si="266"/>
        <v>0</v>
      </c>
      <c r="AD119" s="1023">
        <f t="shared" si="266"/>
        <v>0</v>
      </c>
      <c r="AE119" s="1023">
        <f t="shared" si="266"/>
        <v>0</v>
      </c>
      <c r="AF119" s="1023">
        <f t="shared" si="266"/>
        <v>0</v>
      </c>
      <c r="AG119" s="1023">
        <f t="shared" si="266"/>
        <v>0</v>
      </c>
      <c r="AH119" s="1023">
        <f t="shared" si="266"/>
        <v>0</v>
      </c>
      <c r="AI119" s="1023">
        <f t="shared" si="266"/>
        <v>0</v>
      </c>
      <c r="AJ119" s="1023">
        <f t="shared" si="266"/>
        <v>0</v>
      </c>
      <c r="AK119" s="1023">
        <f t="shared" si="266"/>
        <v>0</v>
      </c>
      <c r="AL119" s="1023">
        <f t="shared" si="266"/>
        <v>0</v>
      </c>
      <c r="AM119" s="1023">
        <f t="shared" si="266"/>
        <v>0</v>
      </c>
      <c r="AN119" s="1023">
        <f t="shared" si="266"/>
        <v>0</v>
      </c>
      <c r="AO119" s="1023">
        <f t="shared" si="266"/>
        <v>0</v>
      </c>
      <c r="AP119" s="1023">
        <f t="shared" si="266"/>
        <v>0</v>
      </c>
      <c r="AQ119" s="1023">
        <f t="shared" si="266"/>
        <v>0</v>
      </c>
      <c r="AR119" s="1023">
        <f t="shared" si="266"/>
        <v>0</v>
      </c>
      <c r="AS119" s="1023">
        <f t="shared" si="266"/>
        <v>0</v>
      </c>
      <c r="AT119" s="1023">
        <f t="shared" si="266"/>
        <v>0</v>
      </c>
      <c r="AU119" s="1062">
        <f t="shared" si="266"/>
        <v>0</v>
      </c>
      <c r="AV119" s="1062">
        <f t="shared" si="266"/>
        <v>0</v>
      </c>
      <c r="AW119" s="1062">
        <f t="shared" si="266"/>
        <v>0</v>
      </c>
      <c r="AX119" s="1062">
        <f t="shared" si="266"/>
        <v>0</v>
      </c>
      <c r="AY119" s="1023">
        <f t="shared" si="266"/>
        <v>0</v>
      </c>
      <c r="AZ119" s="1023">
        <f t="shared" si="266"/>
        <v>0</v>
      </c>
      <c r="BA119" s="1023">
        <f t="shared" si="266"/>
        <v>0</v>
      </c>
      <c r="BB119" s="1023">
        <f t="shared" si="266"/>
        <v>0</v>
      </c>
      <c r="BC119" s="1023">
        <f t="shared" si="266"/>
        <v>0</v>
      </c>
      <c r="BD119" s="1023">
        <f t="shared" si="266"/>
        <v>0</v>
      </c>
      <c r="BE119" s="1023">
        <f t="shared" si="266"/>
        <v>0</v>
      </c>
      <c r="BF119" s="1023">
        <f t="shared" si="266"/>
        <v>0</v>
      </c>
      <c r="BG119" s="1023">
        <f t="shared" si="266"/>
        <v>0</v>
      </c>
      <c r="BH119" s="1023">
        <f t="shared" si="266"/>
        <v>0</v>
      </c>
      <c r="BI119" s="1023">
        <f t="shared" si="266"/>
        <v>0</v>
      </c>
      <c r="BJ119" s="1023">
        <f t="shared" si="266"/>
        <v>0</v>
      </c>
      <c r="BK119" s="1023">
        <f t="shared" si="266"/>
        <v>0</v>
      </c>
      <c r="BL119" s="1023">
        <f t="shared" si="266"/>
        <v>0</v>
      </c>
      <c r="BM119" s="1023">
        <f t="shared" si="266"/>
        <v>0</v>
      </c>
      <c r="BN119" s="1023"/>
      <c r="BO119" s="1023">
        <f t="shared" si="266"/>
        <v>0</v>
      </c>
      <c r="BP119" s="1023">
        <f t="shared" si="266"/>
        <v>0</v>
      </c>
      <c r="BQ119" s="1023">
        <f t="shared" si="266"/>
        <v>0</v>
      </c>
      <c r="BR119" s="1023">
        <f t="shared" si="266"/>
        <v>0</v>
      </c>
      <c r="BS119" s="846"/>
    </row>
    <row r="120" spans="1:72" ht="24.75">
      <c r="A120" s="642">
        <v>1</v>
      </c>
      <c r="B120" s="837" t="s">
        <v>206</v>
      </c>
      <c r="C120" s="642" t="s">
        <v>207</v>
      </c>
      <c r="D120" s="642" t="s">
        <v>208</v>
      </c>
      <c r="E120" s="557" t="s">
        <v>209</v>
      </c>
      <c r="F120" s="736">
        <v>929608</v>
      </c>
      <c r="G120" s="607">
        <v>927981</v>
      </c>
      <c r="H120" s="607"/>
      <c r="I120" s="607"/>
      <c r="J120" s="607"/>
      <c r="K120" s="736"/>
      <c r="L120" s="607"/>
      <c r="M120" s="736"/>
      <c r="N120" s="607"/>
      <c r="O120" s="736"/>
      <c r="P120" s="607"/>
      <c r="Q120" s="607">
        <v>1000</v>
      </c>
      <c r="R120" s="736"/>
      <c r="S120" s="607"/>
      <c r="T120" s="607">
        <v>1000</v>
      </c>
      <c r="U120" s="736"/>
      <c r="V120" s="607"/>
      <c r="W120" s="736">
        <f>Q120-T120</f>
        <v>0</v>
      </c>
      <c r="X120" s="736"/>
      <c r="Y120" s="736"/>
      <c r="Z120" s="736"/>
      <c r="AA120" s="736"/>
      <c r="AB120" s="607"/>
      <c r="AC120" s="736"/>
      <c r="AD120" s="736"/>
      <c r="AE120" s="932"/>
      <c r="AF120" s="736"/>
      <c r="AG120" s="736"/>
      <c r="AH120" s="736"/>
      <c r="AI120" s="736"/>
      <c r="AJ120" s="736"/>
      <c r="AK120" s="607"/>
      <c r="AL120" s="736"/>
      <c r="AM120" s="607"/>
      <c r="AN120" s="736"/>
      <c r="AO120" s="607"/>
      <c r="AP120" s="736"/>
      <c r="AQ120" s="736"/>
      <c r="AR120" s="736"/>
      <c r="AS120" s="736"/>
      <c r="AT120" s="736"/>
      <c r="AU120" s="797"/>
      <c r="AV120" s="797"/>
      <c r="AW120" s="797"/>
      <c r="AX120" s="797"/>
      <c r="AY120" s="607">
        <f t="shared" ref="AY120:AY124" si="267">N120-AU120</f>
        <v>0</v>
      </c>
      <c r="AZ120" s="736"/>
      <c r="BA120" s="736"/>
      <c r="BB120" s="736"/>
      <c r="BC120" s="736"/>
      <c r="BD120" s="736"/>
      <c r="BE120" s="736"/>
      <c r="BF120" s="736"/>
      <c r="BG120" s="736"/>
      <c r="BH120" s="736"/>
      <c r="BI120" s="736"/>
      <c r="BJ120" s="736"/>
      <c r="BK120" s="736"/>
      <c r="BL120" s="736"/>
      <c r="BM120" s="736"/>
      <c r="BN120" s="736"/>
      <c r="BO120" s="838"/>
      <c r="BP120" s="838"/>
      <c r="BQ120" s="838"/>
      <c r="BR120" s="838"/>
      <c r="BS120" s="839"/>
    </row>
    <row r="121" spans="1:72" ht="33">
      <c r="A121" s="642">
        <v>2</v>
      </c>
      <c r="B121" s="837" t="s">
        <v>265</v>
      </c>
      <c r="C121" s="642" t="s">
        <v>210</v>
      </c>
      <c r="D121" s="642" t="s">
        <v>175</v>
      </c>
      <c r="E121" s="557" t="s">
        <v>211</v>
      </c>
      <c r="F121" s="736">
        <v>395146</v>
      </c>
      <c r="G121" s="736">
        <v>345479</v>
      </c>
      <c r="H121" s="736"/>
      <c r="I121" s="736"/>
      <c r="J121" s="736"/>
      <c r="K121" s="736">
        <f>L121</f>
        <v>195892</v>
      </c>
      <c r="L121" s="607">
        <v>195892</v>
      </c>
      <c r="M121" s="607"/>
      <c r="N121" s="607"/>
      <c r="O121" s="736"/>
      <c r="P121" s="607"/>
      <c r="Q121" s="607">
        <v>129560</v>
      </c>
      <c r="R121" s="736"/>
      <c r="S121" s="607"/>
      <c r="T121" s="607">
        <v>99838</v>
      </c>
      <c r="U121" s="736"/>
      <c r="V121" s="607"/>
      <c r="W121" s="736">
        <f t="shared" ref="W121:W124" si="268">Q121-T121</f>
        <v>29722</v>
      </c>
      <c r="X121" s="736"/>
      <c r="Y121" s="736"/>
      <c r="Z121" s="736">
        <v>29722</v>
      </c>
      <c r="AA121" s="736"/>
      <c r="AB121" s="607"/>
      <c r="AC121" s="736"/>
      <c r="AD121" s="736"/>
      <c r="AE121" s="932"/>
      <c r="AF121" s="736"/>
      <c r="AG121" s="736"/>
      <c r="AH121" s="736"/>
      <c r="AI121" s="736"/>
      <c r="AJ121" s="736"/>
      <c r="AK121" s="607"/>
      <c r="AL121" s="736"/>
      <c r="AM121" s="607"/>
      <c r="AN121" s="736"/>
      <c r="AO121" s="607"/>
      <c r="AP121" s="736"/>
      <c r="AQ121" s="736"/>
      <c r="AR121" s="736"/>
      <c r="AS121" s="736"/>
      <c r="AT121" s="736"/>
      <c r="AU121" s="797"/>
      <c r="AV121" s="797"/>
      <c r="AW121" s="797"/>
      <c r="AX121" s="797"/>
      <c r="AY121" s="607">
        <f t="shared" si="267"/>
        <v>0</v>
      </c>
      <c r="AZ121" s="736"/>
      <c r="BA121" s="736"/>
      <c r="BB121" s="736"/>
      <c r="BC121" s="736"/>
      <c r="BD121" s="736"/>
      <c r="BE121" s="736"/>
      <c r="BF121" s="736"/>
      <c r="BG121" s="736"/>
      <c r="BH121" s="736"/>
      <c r="BI121" s="736"/>
      <c r="BJ121" s="736"/>
      <c r="BK121" s="736"/>
      <c r="BL121" s="736"/>
      <c r="BM121" s="736"/>
      <c r="BN121" s="736"/>
      <c r="BO121" s="838"/>
      <c r="BP121" s="838"/>
      <c r="BQ121" s="838"/>
      <c r="BR121" s="838"/>
      <c r="BS121" s="839"/>
    </row>
    <row r="122" spans="1:72" ht="24.75">
      <c r="A122" s="642">
        <v>3</v>
      </c>
      <c r="B122" s="837" t="s">
        <v>212</v>
      </c>
      <c r="C122" s="642" t="s">
        <v>213</v>
      </c>
      <c r="D122" s="642" t="s">
        <v>214</v>
      </c>
      <c r="E122" s="557" t="s">
        <v>215</v>
      </c>
      <c r="F122" s="736">
        <v>472673</v>
      </c>
      <c r="G122" s="736">
        <v>472673</v>
      </c>
      <c r="H122" s="736"/>
      <c r="I122" s="736"/>
      <c r="J122" s="736"/>
      <c r="K122" s="736"/>
      <c r="L122" s="607"/>
      <c r="M122" s="736"/>
      <c r="N122" s="607"/>
      <c r="O122" s="736"/>
      <c r="P122" s="607"/>
      <c r="Q122" s="607">
        <f>Q123+Q124</f>
        <v>123115</v>
      </c>
      <c r="R122" s="736"/>
      <c r="S122" s="607"/>
      <c r="T122" s="607">
        <f>T123+T124</f>
        <v>123115</v>
      </c>
      <c r="U122" s="736"/>
      <c r="V122" s="607"/>
      <c r="W122" s="736">
        <f t="shared" si="268"/>
        <v>0</v>
      </c>
      <c r="X122" s="736"/>
      <c r="Y122" s="736"/>
      <c r="Z122" s="736"/>
      <c r="AA122" s="736"/>
      <c r="AB122" s="607"/>
      <c r="AC122" s="736"/>
      <c r="AD122" s="736"/>
      <c r="AE122" s="932"/>
      <c r="AF122" s="736"/>
      <c r="AG122" s="736"/>
      <c r="AH122" s="736"/>
      <c r="AI122" s="736"/>
      <c r="AJ122" s="736"/>
      <c r="AK122" s="607"/>
      <c r="AL122" s="736"/>
      <c r="AM122" s="607"/>
      <c r="AN122" s="736"/>
      <c r="AO122" s="607"/>
      <c r="AP122" s="736"/>
      <c r="AQ122" s="736"/>
      <c r="AR122" s="736"/>
      <c r="AS122" s="736"/>
      <c r="AT122" s="736"/>
      <c r="AU122" s="797"/>
      <c r="AV122" s="797"/>
      <c r="AW122" s="797"/>
      <c r="AX122" s="797"/>
      <c r="AY122" s="607">
        <f t="shared" si="267"/>
        <v>0</v>
      </c>
      <c r="AZ122" s="736"/>
      <c r="BA122" s="736"/>
      <c r="BB122" s="736"/>
      <c r="BC122" s="736"/>
      <c r="BD122" s="736"/>
      <c r="BE122" s="736"/>
      <c r="BF122" s="736"/>
      <c r="BG122" s="736"/>
      <c r="BH122" s="736"/>
      <c r="BI122" s="736"/>
      <c r="BJ122" s="736"/>
      <c r="BK122" s="736"/>
      <c r="BL122" s="736"/>
      <c r="BM122" s="736"/>
      <c r="BN122" s="736"/>
      <c r="BO122" s="838"/>
      <c r="BP122" s="838"/>
      <c r="BQ122" s="838"/>
      <c r="BR122" s="838"/>
      <c r="BS122" s="839"/>
    </row>
    <row r="123" spans="1:72" ht="16.5">
      <c r="A123" s="840" t="s">
        <v>218</v>
      </c>
      <c r="B123" s="837" t="s">
        <v>216</v>
      </c>
      <c r="C123" s="642"/>
      <c r="D123" s="642"/>
      <c r="E123" s="557"/>
      <c r="F123" s="736"/>
      <c r="G123" s="607"/>
      <c r="H123" s="607"/>
      <c r="I123" s="607"/>
      <c r="J123" s="607"/>
      <c r="K123" s="736"/>
      <c r="L123" s="607"/>
      <c r="M123" s="736"/>
      <c r="N123" s="607"/>
      <c r="O123" s="736"/>
      <c r="P123" s="607"/>
      <c r="Q123" s="607">
        <v>103115</v>
      </c>
      <c r="R123" s="736"/>
      <c r="S123" s="607"/>
      <c r="T123" s="607">
        <v>103115</v>
      </c>
      <c r="U123" s="736"/>
      <c r="V123" s="607"/>
      <c r="W123" s="736">
        <f t="shared" si="268"/>
        <v>0</v>
      </c>
      <c r="X123" s="736"/>
      <c r="Y123" s="736"/>
      <c r="Z123" s="736"/>
      <c r="AA123" s="736"/>
      <c r="AB123" s="607"/>
      <c r="AC123" s="736"/>
      <c r="AD123" s="736"/>
      <c r="AE123" s="932"/>
      <c r="AF123" s="736"/>
      <c r="AG123" s="736"/>
      <c r="AH123" s="736"/>
      <c r="AI123" s="736"/>
      <c r="AJ123" s="736"/>
      <c r="AK123" s="607"/>
      <c r="AL123" s="736"/>
      <c r="AM123" s="607"/>
      <c r="AN123" s="736"/>
      <c r="AO123" s="607"/>
      <c r="AP123" s="736"/>
      <c r="AQ123" s="736"/>
      <c r="AR123" s="736"/>
      <c r="AS123" s="736"/>
      <c r="AT123" s="736"/>
      <c r="AU123" s="797"/>
      <c r="AV123" s="797"/>
      <c r="AW123" s="797"/>
      <c r="AX123" s="797"/>
      <c r="AY123" s="607">
        <f t="shared" si="267"/>
        <v>0</v>
      </c>
      <c r="AZ123" s="736"/>
      <c r="BA123" s="736"/>
      <c r="BB123" s="736"/>
      <c r="BC123" s="736"/>
      <c r="BD123" s="736"/>
      <c r="BE123" s="736"/>
      <c r="BF123" s="736"/>
      <c r="BG123" s="736"/>
      <c r="BH123" s="736"/>
      <c r="BI123" s="736"/>
      <c r="BJ123" s="736"/>
      <c r="BK123" s="736"/>
      <c r="BL123" s="736"/>
      <c r="BM123" s="736"/>
      <c r="BN123" s="736"/>
      <c r="BO123" s="838"/>
      <c r="BP123" s="838"/>
      <c r="BQ123" s="838"/>
      <c r="BR123" s="838"/>
      <c r="BS123" s="839"/>
    </row>
    <row r="124" spans="1:72" ht="24.75">
      <c r="A124" s="840" t="s">
        <v>218</v>
      </c>
      <c r="B124" s="837" t="s">
        <v>217</v>
      </c>
      <c r="C124" s="642"/>
      <c r="D124" s="642"/>
      <c r="E124" s="557"/>
      <c r="F124" s="736"/>
      <c r="G124" s="607"/>
      <c r="H124" s="607"/>
      <c r="I124" s="607"/>
      <c r="J124" s="607"/>
      <c r="K124" s="736"/>
      <c r="L124" s="607"/>
      <c r="M124" s="736"/>
      <c r="N124" s="607"/>
      <c r="O124" s="736"/>
      <c r="P124" s="607"/>
      <c r="Q124" s="607">
        <v>20000</v>
      </c>
      <c r="R124" s="736"/>
      <c r="S124" s="607"/>
      <c r="T124" s="607">
        <v>20000</v>
      </c>
      <c r="U124" s="736"/>
      <c r="V124" s="607"/>
      <c r="W124" s="736">
        <f t="shared" si="268"/>
        <v>0</v>
      </c>
      <c r="X124" s="736"/>
      <c r="Y124" s="736"/>
      <c r="Z124" s="736"/>
      <c r="AA124" s="736"/>
      <c r="AB124" s="607"/>
      <c r="AC124" s="736"/>
      <c r="AD124" s="736"/>
      <c r="AE124" s="932"/>
      <c r="AF124" s="736"/>
      <c r="AG124" s="736"/>
      <c r="AH124" s="736"/>
      <c r="AI124" s="736"/>
      <c r="AJ124" s="736"/>
      <c r="AK124" s="607"/>
      <c r="AL124" s="736"/>
      <c r="AM124" s="607"/>
      <c r="AN124" s="736"/>
      <c r="AO124" s="607"/>
      <c r="AP124" s="736"/>
      <c r="AQ124" s="736"/>
      <c r="AR124" s="736"/>
      <c r="AS124" s="736"/>
      <c r="AT124" s="736"/>
      <c r="AU124" s="797"/>
      <c r="AV124" s="797"/>
      <c r="AW124" s="797"/>
      <c r="AX124" s="797"/>
      <c r="AY124" s="607">
        <f t="shared" si="267"/>
        <v>0</v>
      </c>
      <c r="AZ124" s="736"/>
      <c r="BA124" s="736"/>
      <c r="BB124" s="736"/>
      <c r="BC124" s="736"/>
      <c r="BD124" s="736"/>
      <c r="BE124" s="736"/>
      <c r="BF124" s="736"/>
      <c r="BG124" s="736"/>
      <c r="BH124" s="736"/>
      <c r="BI124" s="736"/>
      <c r="BJ124" s="736"/>
      <c r="BK124" s="736"/>
      <c r="BL124" s="736"/>
      <c r="BM124" s="736"/>
      <c r="BN124" s="736"/>
      <c r="BO124" s="838"/>
      <c r="BP124" s="838"/>
      <c r="BQ124" s="838"/>
      <c r="BR124" s="838"/>
      <c r="BS124" s="839"/>
    </row>
    <row r="125" spans="1:72">
      <c r="A125" s="847" t="s">
        <v>3</v>
      </c>
      <c r="B125" s="837" t="s">
        <v>58</v>
      </c>
      <c r="C125" s="642"/>
      <c r="D125" s="642"/>
      <c r="E125" s="557"/>
      <c r="F125" s="736"/>
      <c r="G125" s="607"/>
      <c r="H125" s="607"/>
      <c r="I125" s="607"/>
      <c r="J125" s="607"/>
      <c r="K125" s="736"/>
      <c r="L125" s="607"/>
      <c r="M125" s="736">
        <f>M126+M131</f>
        <v>850000</v>
      </c>
      <c r="N125" s="736">
        <f>N126+N131</f>
        <v>850000</v>
      </c>
      <c r="O125" s="736">
        <f t="shared" ref="O125:BM125" si="269">O126+O131</f>
        <v>0</v>
      </c>
      <c r="P125" s="736">
        <f t="shared" si="269"/>
        <v>0</v>
      </c>
      <c r="Q125" s="736">
        <f t="shared" si="269"/>
        <v>0</v>
      </c>
      <c r="R125" s="736">
        <f t="shared" si="269"/>
        <v>0</v>
      </c>
      <c r="S125" s="736">
        <f t="shared" si="269"/>
        <v>0</v>
      </c>
      <c r="T125" s="736">
        <f t="shared" si="269"/>
        <v>0</v>
      </c>
      <c r="U125" s="736">
        <f t="shared" si="269"/>
        <v>0</v>
      </c>
      <c r="V125" s="736">
        <f t="shared" si="269"/>
        <v>0</v>
      </c>
      <c r="W125" s="736">
        <f t="shared" si="269"/>
        <v>0</v>
      </c>
      <c r="X125" s="736">
        <f t="shared" si="269"/>
        <v>0</v>
      </c>
      <c r="Y125" s="736">
        <f t="shared" si="269"/>
        <v>0</v>
      </c>
      <c r="Z125" s="736">
        <f t="shared" si="269"/>
        <v>0</v>
      </c>
      <c r="AA125" s="736">
        <f t="shared" si="269"/>
        <v>0</v>
      </c>
      <c r="AB125" s="736">
        <f t="shared" si="269"/>
        <v>0</v>
      </c>
      <c r="AC125" s="736">
        <f t="shared" si="269"/>
        <v>250000</v>
      </c>
      <c r="AD125" s="736">
        <f t="shared" si="269"/>
        <v>0</v>
      </c>
      <c r="AE125" s="736">
        <f t="shared" si="269"/>
        <v>0</v>
      </c>
      <c r="AF125" s="736">
        <f t="shared" si="269"/>
        <v>10521</v>
      </c>
      <c r="AG125" s="736">
        <f t="shared" si="269"/>
        <v>0</v>
      </c>
      <c r="AH125" s="736">
        <f t="shared" si="269"/>
        <v>0</v>
      </c>
      <c r="AI125" s="736">
        <f t="shared" si="269"/>
        <v>239479</v>
      </c>
      <c r="AJ125" s="736">
        <f t="shared" si="269"/>
        <v>0</v>
      </c>
      <c r="AK125" s="736">
        <f t="shared" si="269"/>
        <v>0</v>
      </c>
      <c r="AL125" s="736">
        <f t="shared" si="269"/>
        <v>239479</v>
      </c>
      <c r="AM125" s="736">
        <f t="shared" si="269"/>
        <v>0</v>
      </c>
      <c r="AN125" s="736">
        <f t="shared" si="269"/>
        <v>0</v>
      </c>
      <c r="AO125" s="736">
        <f t="shared" si="269"/>
        <v>515000</v>
      </c>
      <c r="AP125" s="736">
        <f t="shared" si="269"/>
        <v>0</v>
      </c>
      <c r="AQ125" s="736">
        <f t="shared" si="269"/>
        <v>0</v>
      </c>
      <c r="AR125" s="736">
        <f t="shared" si="269"/>
        <v>515000</v>
      </c>
      <c r="AS125" s="736">
        <f t="shared" si="269"/>
        <v>0</v>
      </c>
      <c r="AT125" s="736">
        <f t="shared" si="269"/>
        <v>0</v>
      </c>
      <c r="AU125" s="797">
        <f t="shared" si="269"/>
        <v>765000</v>
      </c>
      <c r="AV125" s="797">
        <f t="shared" si="269"/>
        <v>0</v>
      </c>
      <c r="AW125" s="797">
        <f t="shared" si="269"/>
        <v>0</v>
      </c>
      <c r="AX125" s="797">
        <f t="shared" si="269"/>
        <v>0</v>
      </c>
      <c r="AY125" s="736">
        <f t="shared" si="269"/>
        <v>85000</v>
      </c>
      <c r="AZ125" s="736">
        <f t="shared" si="269"/>
        <v>0</v>
      </c>
      <c r="BA125" s="736">
        <f t="shared" si="269"/>
        <v>0</v>
      </c>
      <c r="BB125" s="736">
        <f t="shared" si="269"/>
        <v>50000</v>
      </c>
      <c r="BC125" s="736">
        <f t="shared" si="269"/>
        <v>0</v>
      </c>
      <c r="BD125" s="736">
        <f t="shared" si="269"/>
        <v>0</v>
      </c>
      <c r="BE125" s="736">
        <f t="shared" si="269"/>
        <v>50000</v>
      </c>
      <c r="BF125" s="736">
        <f t="shared" si="269"/>
        <v>0</v>
      </c>
      <c r="BG125" s="736">
        <f t="shared" si="269"/>
        <v>0</v>
      </c>
      <c r="BH125" s="736">
        <f t="shared" si="269"/>
        <v>35000</v>
      </c>
      <c r="BI125" s="736">
        <f t="shared" si="269"/>
        <v>0</v>
      </c>
      <c r="BJ125" s="736">
        <f t="shared" si="269"/>
        <v>0</v>
      </c>
      <c r="BK125" s="736">
        <f t="shared" si="269"/>
        <v>0</v>
      </c>
      <c r="BL125" s="736">
        <f t="shared" si="269"/>
        <v>0</v>
      </c>
      <c r="BM125" s="736">
        <f t="shared" si="269"/>
        <v>0</v>
      </c>
      <c r="BN125" s="736"/>
      <c r="BO125" s="838"/>
      <c r="BP125" s="838"/>
      <c r="BQ125" s="838"/>
      <c r="BR125" s="838"/>
      <c r="BS125" s="839"/>
    </row>
    <row r="126" spans="1:72">
      <c r="A126" s="1027" t="s">
        <v>29</v>
      </c>
      <c r="B126" s="848" t="s">
        <v>415</v>
      </c>
      <c r="C126" s="642"/>
      <c r="D126" s="642"/>
      <c r="E126" s="557"/>
      <c r="F126" s="736">
        <f>F127</f>
        <v>950018</v>
      </c>
      <c r="G126" s="736">
        <f>G127</f>
        <v>850000</v>
      </c>
      <c r="H126" s="736"/>
      <c r="I126" s="736"/>
      <c r="J126" s="736"/>
      <c r="K126" s="736">
        <f t="shared" ref="K126:BM129" si="270">K127</f>
        <v>0</v>
      </c>
      <c r="L126" s="736">
        <f t="shared" si="270"/>
        <v>0</v>
      </c>
      <c r="M126" s="736">
        <f t="shared" si="270"/>
        <v>765000</v>
      </c>
      <c r="N126" s="736">
        <f t="shared" si="270"/>
        <v>765000</v>
      </c>
      <c r="O126" s="736">
        <f t="shared" si="270"/>
        <v>0</v>
      </c>
      <c r="P126" s="736">
        <f t="shared" si="270"/>
        <v>0</v>
      </c>
      <c r="Q126" s="736">
        <f t="shared" si="270"/>
        <v>0</v>
      </c>
      <c r="R126" s="736">
        <f t="shared" si="270"/>
        <v>0</v>
      </c>
      <c r="S126" s="736">
        <f t="shared" si="270"/>
        <v>0</v>
      </c>
      <c r="T126" s="736">
        <f t="shared" si="270"/>
        <v>0</v>
      </c>
      <c r="U126" s="736">
        <f t="shared" si="270"/>
        <v>0</v>
      </c>
      <c r="V126" s="736">
        <f t="shared" si="270"/>
        <v>0</v>
      </c>
      <c r="W126" s="736">
        <f t="shared" si="270"/>
        <v>0</v>
      </c>
      <c r="X126" s="736">
        <f t="shared" si="270"/>
        <v>0</v>
      </c>
      <c r="Y126" s="736">
        <f t="shared" si="270"/>
        <v>0</v>
      </c>
      <c r="Z126" s="736">
        <f t="shared" si="270"/>
        <v>0</v>
      </c>
      <c r="AA126" s="736">
        <f t="shared" si="270"/>
        <v>0</v>
      </c>
      <c r="AB126" s="736">
        <f t="shared" si="270"/>
        <v>0</v>
      </c>
      <c r="AC126" s="736">
        <f t="shared" si="270"/>
        <v>250000</v>
      </c>
      <c r="AD126" s="736">
        <f t="shared" si="270"/>
        <v>0</v>
      </c>
      <c r="AE126" s="736">
        <f t="shared" si="270"/>
        <v>0</v>
      </c>
      <c r="AF126" s="736">
        <f t="shared" si="270"/>
        <v>10521</v>
      </c>
      <c r="AG126" s="736">
        <f t="shared" si="270"/>
        <v>0</v>
      </c>
      <c r="AH126" s="736">
        <f t="shared" si="270"/>
        <v>0</v>
      </c>
      <c r="AI126" s="736">
        <f t="shared" si="270"/>
        <v>239479</v>
      </c>
      <c r="AJ126" s="736">
        <f t="shared" si="270"/>
        <v>0</v>
      </c>
      <c r="AK126" s="736">
        <f t="shared" si="270"/>
        <v>0</v>
      </c>
      <c r="AL126" s="736">
        <f t="shared" si="270"/>
        <v>239479</v>
      </c>
      <c r="AM126" s="736">
        <f t="shared" si="270"/>
        <v>0</v>
      </c>
      <c r="AN126" s="736">
        <f t="shared" si="270"/>
        <v>0</v>
      </c>
      <c r="AO126" s="736">
        <f t="shared" si="270"/>
        <v>515000</v>
      </c>
      <c r="AP126" s="736">
        <f t="shared" si="270"/>
        <v>0</v>
      </c>
      <c r="AQ126" s="736">
        <f t="shared" si="270"/>
        <v>0</v>
      </c>
      <c r="AR126" s="736">
        <f t="shared" si="270"/>
        <v>515000</v>
      </c>
      <c r="AS126" s="736">
        <f t="shared" si="270"/>
        <v>0</v>
      </c>
      <c r="AT126" s="736">
        <f t="shared" si="270"/>
        <v>0</v>
      </c>
      <c r="AU126" s="797">
        <f t="shared" si="270"/>
        <v>765000</v>
      </c>
      <c r="AV126" s="797">
        <f t="shared" si="270"/>
        <v>0</v>
      </c>
      <c r="AW126" s="797">
        <f t="shared" si="270"/>
        <v>0</v>
      </c>
      <c r="AX126" s="797">
        <f t="shared" si="270"/>
        <v>0</v>
      </c>
      <c r="AY126" s="736">
        <f t="shared" si="270"/>
        <v>0</v>
      </c>
      <c r="AZ126" s="736">
        <f t="shared" si="270"/>
        <v>0</v>
      </c>
      <c r="BA126" s="736">
        <f t="shared" si="270"/>
        <v>0</v>
      </c>
      <c r="BB126" s="736">
        <f t="shared" si="270"/>
        <v>50000</v>
      </c>
      <c r="BC126" s="736">
        <f t="shared" si="270"/>
        <v>0</v>
      </c>
      <c r="BD126" s="736">
        <f t="shared" si="270"/>
        <v>0</v>
      </c>
      <c r="BE126" s="736">
        <f t="shared" si="270"/>
        <v>50000</v>
      </c>
      <c r="BF126" s="736">
        <f t="shared" si="270"/>
        <v>0</v>
      </c>
      <c r="BG126" s="736">
        <f t="shared" si="270"/>
        <v>0</v>
      </c>
      <c r="BH126" s="736">
        <f t="shared" si="270"/>
        <v>35000</v>
      </c>
      <c r="BI126" s="736">
        <f t="shared" si="270"/>
        <v>0</v>
      </c>
      <c r="BJ126" s="736">
        <f t="shared" si="270"/>
        <v>0</v>
      </c>
      <c r="BK126" s="736">
        <f t="shared" si="270"/>
        <v>0</v>
      </c>
      <c r="BL126" s="736">
        <f t="shared" si="270"/>
        <v>0</v>
      </c>
      <c r="BM126" s="736">
        <f t="shared" si="270"/>
        <v>0</v>
      </c>
      <c r="BN126" s="736"/>
      <c r="BO126" s="736">
        <f>BO127</f>
        <v>50000</v>
      </c>
      <c r="BP126" s="736">
        <f>BP127</f>
        <v>50000</v>
      </c>
      <c r="BQ126" s="736">
        <f>BQ127</f>
        <v>0</v>
      </c>
      <c r="BR126" s="736">
        <f>BR127</f>
        <v>0</v>
      </c>
      <c r="BS126" s="839"/>
    </row>
    <row r="127" spans="1:72">
      <c r="A127" s="847"/>
      <c r="B127" s="837" t="s">
        <v>30</v>
      </c>
      <c r="C127" s="642"/>
      <c r="D127" s="642"/>
      <c r="E127" s="557"/>
      <c r="F127" s="736">
        <f>F128</f>
        <v>950018</v>
      </c>
      <c r="G127" s="736">
        <f t="shared" ref="G127:AZ129" si="271">G128</f>
        <v>850000</v>
      </c>
      <c r="H127" s="736"/>
      <c r="I127" s="736"/>
      <c r="J127" s="736"/>
      <c r="K127" s="736">
        <f t="shared" si="271"/>
        <v>0</v>
      </c>
      <c r="L127" s="736">
        <f t="shared" si="271"/>
        <v>0</v>
      </c>
      <c r="M127" s="736">
        <f t="shared" si="271"/>
        <v>765000</v>
      </c>
      <c r="N127" s="736">
        <f t="shared" si="271"/>
        <v>765000</v>
      </c>
      <c r="O127" s="736">
        <f t="shared" si="271"/>
        <v>0</v>
      </c>
      <c r="P127" s="736">
        <f t="shared" si="271"/>
        <v>0</v>
      </c>
      <c r="Q127" s="736">
        <f t="shared" si="271"/>
        <v>0</v>
      </c>
      <c r="R127" s="736">
        <f t="shared" si="271"/>
        <v>0</v>
      </c>
      <c r="S127" s="736">
        <f t="shared" si="271"/>
        <v>0</v>
      </c>
      <c r="T127" s="736">
        <f t="shared" si="271"/>
        <v>0</v>
      </c>
      <c r="U127" s="736">
        <f t="shared" si="271"/>
        <v>0</v>
      </c>
      <c r="V127" s="736">
        <f t="shared" si="271"/>
        <v>0</v>
      </c>
      <c r="W127" s="736">
        <f t="shared" si="271"/>
        <v>0</v>
      </c>
      <c r="X127" s="736">
        <f t="shared" si="271"/>
        <v>0</v>
      </c>
      <c r="Y127" s="736">
        <f t="shared" si="271"/>
        <v>0</v>
      </c>
      <c r="Z127" s="736">
        <f t="shared" si="271"/>
        <v>0</v>
      </c>
      <c r="AA127" s="736">
        <f t="shared" si="271"/>
        <v>0</v>
      </c>
      <c r="AB127" s="736">
        <f t="shared" si="271"/>
        <v>0</v>
      </c>
      <c r="AC127" s="736">
        <f t="shared" si="271"/>
        <v>250000</v>
      </c>
      <c r="AD127" s="736">
        <f t="shared" si="271"/>
        <v>0</v>
      </c>
      <c r="AE127" s="736">
        <f t="shared" si="271"/>
        <v>0</v>
      </c>
      <c r="AF127" s="736">
        <f t="shared" si="271"/>
        <v>10521</v>
      </c>
      <c r="AG127" s="736">
        <f t="shared" si="271"/>
        <v>0</v>
      </c>
      <c r="AH127" s="736">
        <f t="shared" si="271"/>
        <v>0</v>
      </c>
      <c r="AI127" s="736">
        <f t="shared" si="271"/>
        <v>239479</v>
      </c>
      <c r="AJ127" s="736">
        <f t="shared" si="271"/>
        <v>0</v>
      </c>
      <c r="AK127" s="736">
        <f t="shared" si="271"/>
        <v>0</v>
      </c>
      <c r="AL127" s="736">
        <f t="shared" si="271"/>
        <v>239479</v>
      </c>
      <c r="AM127" s="736">
        <f t="shared" si="271"/>
        <v>0</v>
      </c>
      <c r="AN127" s="736">
        <f t="shared" si="271"/>
        <v>0</v>
      </c>
      <c r="AO127" s="736">
        <f t="shared" si="271"/>
        <v>515000</v>
      </c>
      <c r="AP127" s="736">
        <f t="shared" si="271"/>
        <v>0</v>
      </c>
      <c r="AQ127" s="736">
        <f t="shared" si="271"/>
        <v>0</v>
      </c>
      <c r="AR127" s="736">
        <f t="shared" si="271"/>
        <v>515000</v>
      </c>
      <c r="AS127" s="736">
        <f t="shared" si="271"/>
        <v>0</v>
      </c>
      <c r="AT127" s="736">
        <f t="shared" si="271"/>
        <v>0</v>
      </c>
      <c r="AU127" s="797">
        <f t="shared" si="271"/>
        <v>765000</v>
      </c>
      <c r="AV127" s="797">
        <f t="shared" si="271"/>
        <v>0</v>
      </c>
      <c r="AW127" s="797">
        <f t="shared" si="271"/>
        <v>0</v>
      </c>
      <c r="AX127" s="797">
        <f t="shared" si="271"/>
        <v>0</v>
      </c>
      <c r="AY127" s="736">
        <f t="shared" si="271"/>
        <v>0</v>
      </c>
      <c r="AZ127" s="736">
        <f t="shared" si="271"/>
        <v>0</v>
      </c>
      <c r="BA127" s="736">
        <f t="shared" si="270"/>
        <v>0</v>
      </c>
      <c r="BB127" s="736">
        <f t="shared" si="270"/>
        <v>50000</v>
      </c>
      <c r="BC127" s="736">
        <f t="shared" si="270"/>
        <v>0</v>
      </c>
      <c r="BD127" s="736">
        <f t="shared" si="270"/>
        <v>0</v>
      </c>
      <c r="BE127" s="736">
        <f t="shared" si="270"/>
        <v>50000</v>
      </c>
      <c r="BF127" s="736">
        <f t="shared" si="270"/>
        <v>0</v>
      </c>
      <c r="BG127" s="736">
        <f t="shared" si="270"/>
        <v>0</v>
      </c>
      <c r="BH127" s="736">
        <f t="shared" si="270"/>
        <v>35000</v>
      </c>
      <c r="BI127" s="736">
        <f t="shared" si="270"/>
        <v>0</v>
      </c>
      <c r="BJ127" s="736">
        <f t="shared" si="270"/>
        <v>0</v>
      </c>
      <c r="BK127" s="736">
        <f t="shared" si="270"/>
        <v>0</v>
      </c>
      <c r="BL127" s="736">
        <f t="shared" si="270"/>
        <v>0</v>
      </c>
      <c r="BM127" s="736">
        <f t="shared" si="270"/>
        <v>0</v>
      </c>
      <c r="BN127" s="736"/>
      <c r="BO127" s="736">
        <f t="shared" ref="BO127:BR129" si="272">BO128</f>
        <v>50000</v>
      </c>
      <c r="BP127" s="736">
        <f t="shared" si="272"/>
        <v>50000</v>
      </c>
      <c r="BQ127" s="736">
        <f t="shared" si="272"/>
        <v>0</v>
      </c>
      <c r="BR127" s="736">
        <f t="shared" si="272"/>
        <v>0</v>
      </c>
      <c r="BS127" s="839"/>
    </row>
    <row r="128" spans="1:72" ht="24.75">
      <c r="A128" s="847" t="s">
        <v>29</v>
      </c>
      <c r="B128" s="376" t="s">
        <v>266</v>
      </c>
      <c r="C128" s="642"/>
      <c r="D128" s="642"/>
      <c r="E128" s="557"/>
      <c r="F128" s="736">
        <f>F129</f>
        <v>950018</v>
      </c>
      <c r="G128" s="736">
        <f t="shared" si="271"/>
        <v>850000</v>
      </c>
      <c r="H128" s="736"/>
      <c r="I128" s="736"/>
      <c r="J128" s="736"/>
      <c r="K128" s="736">
        <f t="shared" si="271"/>
        <v>0</v>
      </c>
      <c r="L128" s="736">
        <f t="shared" si="271"/>
        <v>0</v>
      </c>
      <c r="M128" s="736">
        <f t="shared" si="271"/>
        <v>765000</v>
      </c>
      <c r="N128" s="736">
        <f t="shared" si="271"/>
        <v>765000</v>
      </c>
      <c r="O128" s="736">
        <f t="shared" si="271"/>
        <v>0</v>
      </c>
      <c r="P128" s="736">
        <f t="shared" si="271"/>
        <v>0</v>
      </c>
      <c r="Q128" s="736">
        <f t="shared" si="271"/>
        <v>0</v>
      </c>
      <c r="R128" s="736">
        <f t="shared" si="271"/>
        <v>0</v>
      </c>
      <c r="S128" s="736">
        <f t="shared" si="271"/>
        <v>0</v>
      </c>
      <c r="T128" s="736">
        <f t="shared" si="271"/>
        <v>0</v>
      </c>
      <c r="U128" s="736">
        <f t="shared" si="271"/>
        <v>0</v>
      </c>
      <c r="V128" s="736">
        <f t="shared" si="271"/>
        <v>0</v>
      </c>
      <c r="W128" s="736">
        <f t="shared" si="271"/>
        <v>0</v>
      </c>
      <c r="X128" s="736">
        <f t="shared" si="271"/>
        <v>0</v>
      </c>
      <c r="Y128" s="736">
        <f t="shared" si="271"/>
        <v>0</v>
      </c>
      <c r="Z128" s="736">
        <f t="shared" si="271"/>
        <v>0</v>
      </c>
      <c r="AA128" s="736">
        <f t="shared" si="271"/>
        <v>0</v>
      </c>
      <c r="AB128" s="736">
        <f t="shared" si="271"/>
        <v>0</v>
      </c>
      <c r="AC128" s="736">
        <f t="shared" si="271"/>
        <v>250000</v>
      </c>
      <c r="AD128" s="736">
        <f t="shared" si="271"/>
        <v>0</v>
      </c>
      <c r="AE128" s="736">
        <f t="shared" si="271"/>
        <v>0</v>
      </c>
      <c r="AF128" s="736">
        <f t="shared" si="271"/>
        <v>10521</v>
      </c>
      <c r="AG128" s="736">
        <f t="shared" si="271"/>
        <v>0</v>
      </c>
      <c r="AH128" s="736">
        <f t="shared" si="271"/>
        <v>0</v>
      </c>
      <c r="AI128" s="736">
        <f t="shared" si="271"/>
        <v>239479</v>
      </c>
      <c r="AJ128" s="736">
        <f t="shared" si="271"/>
        <v>0</v>
      </c>
      <c r="AK128" s="736">
        <f t="shared" si="271"/>
        <v>0</v>
      </c>
      <c r="AL128" s="736">
        <f t="shared" si="271"/>
        <v>239479</v>
      </c>
      <c r="AM128" s="736">
        <f t="shared" si="271"/>
        <v>0</v>
      </c>
      <c r="AN128" s="736">
        <f t="shared" si="271"/>
        <v>0</v>
      </c>
      <c r="AO128" s="736">
        <f t="shared" si="271"/>
        <v>515000</v>
      </c>
      <c r="AP128" s="736">
        <f t="shared" si="271"/>
        <v>0</v>
      </c>
      <c r="AQ128" s="736">
        <f t="shared" si="271"/>
        <v>0</v>
      </c>
      <c r="AR128" s="736">
        <f t="shared" si="271"/>
        <v>515000</v>
      </c>
      <c r="AS128" s="736">
        <f t="shared" si="271"/>
        <v>0</v>
      </c>
      <c r="AT128" s="736">
        <f t="shared" si="271"/>
        <v>0</v>
      </c>
      <c r="AU128" s="797">
        <f t="shared" si="271"/>
        <v>765000</v>
      </c>
      <c r="AV128" s="797">
        <f t="shared" si="271"/>
        <v>0</v>
      </c>
      <c r="AW128" s="797">
        <f t="shared" si="271"/>
        <v>0</v>
      </c>
      <c r="AX128" s="797">
        <f t="shared" si="271"/>
        <v>0</v>
      </c>
      <c r="AY128" s="736">
        <f t="shared" si="271"/>
        <v>0</v>
      </c>
      <c r="AZ128" s="736">
        <f t="shared" si="271"/>
        <v>0</v>
      </c>
      <c r="BA128" s="736">
        <f t="shared" si="270"/>
        <v>0</v>
      </c>
      <c r="BB128" s="736">
        <f t="shared" si="270"/>
        <v>50000</v>
      </c>
      <c r="BC128" s="736">
        <f t="shared" si="270"/>
        <v>0</v>
      </c>
      <c r="BD128" s="736">
        <f t="shared" si="270"/>
        <v>0</v>
      </c>
      <c r="BE128" s="736">
        <f t="shared" si="270"/>
        <v>50000</v>
      </c>
      <c r="BF128" s="736">
        <f t="shared" si="270"/>
        <v>0</v>
      </c>
      <c r="BG128" s="736">
        <f t="shared" si="270"/>
        <v>0</v>
      </c>
      <c r="BH128" s="736">
        <f t="shared" si="270"/>
        <v>35000</v>
      </c>
      <c r="BI128" s="736">
        <f t="shared" si="270"/>
        <v>0</v>
      </c>
      <c r="BJ128" s="736">
        <f t="shared" si="270"/>
        <v>0</v>
      </c>
      <c r="BK128" s="736">
        <f t="shared" si="270"/>
        <v>0</v>
      </c>
      <c r="BL128" s="736">
        <f t="shared" si="270"/>
        <v>0</v>
      </c>
      <c r="BM128" s="736">
        <f t="shared" si="270"/>
        <v>0</v>
      </c>
      <c r="BN128" s="736"/>
      <c r="BO128" s="736">
        <f t="shared" si="272"/>
        <v>50000</v>
      </c>
      <c r="BP128" s="736">
        <f t="shared" si="272"/>
        <v>50000</v>
      </c>
      <c r="BQ128" s="736">
        <f t="shared" si="272"/>
        <v>0</v>
      </c>
      <c r="BR128" s="736">
        <f t="shared" si="272"/>
        <v>0</v>
      </c>
      <c r="BS128" s="839"/>
    </row>
    <row r="129" spans="1:71">
      <c r="A129" s="1028"/>
      <c r="B129" s="1022" t="s">
        <v>25</v>
      </c>
      <c r="C129" s="844"/>
      <c r="D129" s="844"/>
      <c r="E129" s="845"/>
      <c r="F129" s="1023">
        <f>F130</f>
        <v>950018</v>
      </c>
      <c r="G129" s="1023">
        <f t="shared" si="271"/>
        <v>850000</v>
      </c>
      <c r="H129" s="1023"/>
      <c r="I129" s="1023"/>
      <c r="J129" s="1023"/>
      <c r="K129" s="1023">
        <f t="shared" si="271"/>
        <v>0</v>
      </c>
      <c r="L129" s="1023">
        <f t="shared" si="271"/>
        <v>0</v>
      </c>
      <c r="M129" s="1023">
        <f t="shared" si="271"/>
        <v>765000</v>
      </c>
      <c r="N129" s="1023">
        <f t="shared" si="271"/>
        <v>765000</v>
      </c>
      <c r="O129" s="1023">
        <f t="shared" si="271"/>
        <v>0</v>
      </c>
      <c r="P129" s="1023">
        <f t="shared" si="271"/>
        <v>0</v>
      </c>
      <c r="Q129" s="1023">
        <f t="shared" si="271"/>
        <v>0</v>
      </c>
      <c r="R129" s="1023">
        <f t="shared" si="271"/>
        <v>0</v>
      </c>
      <c r="S129" s="1023">
        <f t="shared" si="271"/>
        <v>0</v>
      </c>
      <c r="T129" s="1023">
        <f t="shared" si="271"/>
        <v>0</v>
      </c>
      <c r="U129" s="1023">
        <f t="shared" si="271"/>
        <v>0</v>
      </c>
      <c r="V129" s="1023">
        <f t="shared" si="271"/>
        <v>0</v>
      </c>
      <c r="W129" s="1023">
        <f t="shared" si="271"/>
        <v>0</v>
      </c>
      <c r="X129" s="1023">
        <f t="shared" si="271"/>
        <v>0</v>
      </c>
      <c r="Y129" s="1023">
        <f t="shared" si="271"/>
        <v>0</v>
      </c>
      <c r="Z129" s="1023">
        <f t="shared" si="271"/>
        <v>0</v>
      </c>
      <c r="AA129" s="1023">
        <f t="shared" si="271"/>
        <v>0</v>
      </c>
      <c r="AB129" s="1023">
        <f t="shared" si="271"/>
        <v>0</v>
      </c>
      <c r="AC129" s="1023">
        <f t="shared" si="271"/>
        <v>250000</v>
      </c>
      <c r="AD129" s="1023">
        <f t="shared" si="271"/>
        <v>0</v>
      </c>
      <c r="AE129" s="1023">
        <f t="shared" si="271"/>
        <v>0</v>
      </c>
      <c r="AF129" s="1023">
        <f t="shared" si="271"/>
        <v>10521</v>
      </c>
      <c r="AG129" s="1023">
        <f t="shared" si="271"/>
        <v>0</v>
      </c>
      <c r="AH129" s="1023">
        <f t="shared" si="271"/>
        <v>0</v>
      </c>
      <c r="AI129" s="1023">
        <f t="shared" si="271"/>
        <v>239479</v>
      </c>
      <c r="AJ129" s="1023">
        <f t="shared" si="271"/>
        <v>0</v>
      </c>
      <c r="AK129" s="1023">
        <f t="shared" si="271"/>
        <v>0</v>
      </c>
      <c r="AL129" s="1023">
        <f t="shared" si="271"/>
        <v>239479</v>
      </c>
      <c r="AM129" s="1023">
        <f t="shared" si="271"/>
        <v>0</v>
      </c>
      <c r="AN129" s="1023">
        <f t="shared" si="271"/>
        <v>0</v>
      </c>
      <c r="AO129" s="1023">
        <f t="shared" si="271"/>
        <v>515000</v>
      </c>
      <c r="AP129" s="1023">
        <f t="shared" si="271"/>
        <v>0</v>
      </c>
      <c r="AQ129" s="1023">
        <f t="shared" si="271"/>
        <v>0</v>
      </c>
      <c r="AR129" s="1023">
        <f t="shared" si="271"/>
        <v>515000</v>
      </c>
      <c r="AS129" s="1023">
        <f t="shared" si="271"/>
        <v>0</v>
      </c>
      <c r="AT129" s="1023">
        <f t="shared" si="271"/>
        <v>0</v>
      </c>
      <c r="AU129" s="1062">
        <f t="shared" si="271"/>
        <v>765000</v>
      </c>
      <c r="AV129" s="1062">
        <f t="shared" si="271"/>
        <v>0</v>
      </c>
      <c r="AW129" s="1062">
        <f t="shared" si="271"/>
        <v>0</v>
      </c>
      <c r="AX129" s="1062">
        <f t="shared" si="271"/>
        <v>0</v>
      </c>
      <c r="AY129" s="1023">
        <f t="shared" si="271"/>
        <v>0</v>
      </c>
      <c r="AZ129" s="1023">
        <f t="shared" si="271"/>
        <v>0</v>
      </c>
      <c r="BA129" s="1023">
        <f t="shared" si="270"/>
        <v>0</v>
      </c>
      <c r="BB129" s="1023">
        <f t="shared" si="270"/>
        <v>50000</v>
      </c>
      <c r="BC129" s="1023">
        <f t="shared" si="270"/>
        <v>0</v>
      </c>
      <c r="BD129" s="1023">
        <f t="shared" si="270"/>
        <v>0</v>
      </c>
      <c r="BE129" s="1023">
        <f t="shared" si="270"/>
        <v>50000</v>
      </c>
      <c r="BF129" s="1023">
        <f t="shared" si="270"/>
        <v>0</v>
      </c>
      <c r="BG129" s="1023">
        <f t="shared" si="270"/>
        <v>0</v>
      </c>
      <c r="BH129" s="1023">
        <f t="shared" si="270"/>
        <v>35000</v>
      </c>
      <c r="BI129" s="1023">
        <f t="shared" si="270"/>
        <v>0</v>
      </c>
      <c r="BJ129" s="1023">
        <f t="shared" si="270"/>
        <v>0</v>
      </c>
      <c r="BK129" s="1023">
        <f t="shared" si="270"/>
        <v>0</v>
      </c>
      <c r="BL129" s="1023">
        <f t="shared" si="270"/>
        <v>0</v>
      </c>
      <c r="BM129" s="1023">
        <f t="shared" si="270"/>
        <v>0</v>
      </c>
      <c r="BN129" s="1023"/>
      <c r="BO129" s="1023">
        <f t="shared" si="272"/>
        <v>50000</v>
      </c>
      <c r="BP129" s="1023">
        <f t="shared" si="272"/>
        <v>50000</v>
      </c>
      <c r="BQ129" s="1023">
        <f t="shared" si="272"/>
        <v>0</v>
      </c>
      <c r="BR129" s="1023">
        <f t="shared" si="272"/>
        <v>0</v>
      </c>
      <c r="BS129" s="846"/>
    </row>
    <row r="130" spans="1:71" ht="49.5">
      <c r="A130" s="847">
        <v>1</v>
      </c>
      <c r="B130" s="848" t="s">
        <v>219</v>
      </c>
      <c r="C130" s="642"/>
      <c r="D130" s="642"/>
      <c r="E130" s="849" t="s">
        <v>237</v>
      </c>
      <c r="F130" s="850">
        <v>950018</v>
      </c>
      <c r="G130" s="850">
        <v>850000</v>
      </c>
      <c r="H130" s="850"/>
      <c r="I130" s="850"/>
      <c r="J130" s="850"/>
      <c r="K130" s="736"/>
      <c r="L130" s="607"/>
      <c r="M130" s="736">
        <f>N130</f>
        <v>765000</v>
      </c>
      <c r="N130" s="850">
        <v>765000</v>
      </c>
      <c r="O130" s="736"/>
      <c r="P130" s="850"/>
      <c r="Q130" s="736"/>
      <c r="R130" s="736"/>
      <c r="S130" s="607"/>
      <c r="T130" s="736"/>
      <c r="U130" s="736"/>
      <c r="V130" s="607"/>
      <c r="W130" s="736"/>
      <c r="X130" s="736"/>
      <c r="Y130" s="607"/>
      <c r="Z130" s="736"/>
      <c r="AA130" s="736"/>
      <c r="AB130" s="607"/>
      <c r="AC130" s="932">
        <v>250000</v>
      </c>
      <c r="AD130" s="736"/>
      <c r="AE130" s="932"/>
      <c r="AF130" s="736">
        <v>10521</v>
      </c>
      <c r="AG130" s="736"/>
      <c r="AH130" s="736"/>
      <c r="AI130" s="799">
        <f t="shared" ref="AI130" si="273">AC130-AF130</f>
        <v>239479</v>
      </c>
      <c r="AJ130" s="736"/>
      <c r="AK130" s="607"/>
      <c r="AL130" s="736">
        <f>AI130</f>
        <v>239479</v>
      </c>
      <c r="AM130" s="607"/>
      <c r="AN130" s="736"/>
      <c r="AO130" s="736">
        <v>515000</v>
      </c>
      <c r="AP130" s="736"/>
      <c r="AQ130" s="736"/>
      <c r="AR130" s="736">
        <f>AO130</f>
        <v>515000</v>
      </c>
      <c r="AS130" s="736"/>
      <c r="AT130" s="736"/>
      <c r="AU130" s="799">
        <f t="shared" ref="AU130:AW130" si="274">Q130+AC130+AO130</f>
        <v>765000</v>
      </c>
      <c r="AV130" s="799">
        <f t="shared" si="274"/>
        <v>0</v>
      </c>
      <c r="AW130" s="799">
        <f t="shared" si="274"/>
        <v>0</v>
      </c>
      <c r="AX130" s="799"/>
      <c r="AY130" s="607">
        <f>N130-AU130</f>
        <v>0</v>
      </c>
      <c r="AZ130" s="379">
        <f t="shared" ref="AZ130:BA130" si="275">O130-AV130</f>
        <v>0</v>
      </c>
      <c r="BA130" s="379">
        <f t="shared" si="275"/>
        <v>0</v>
      </c>
      <c r="BB130" s="379">
        <v>50000</v>
      </c>
      <c r="BC130" s="379"/>
      <c r="BD130" s="379"/>
      <c r="BE130" s="379">
        <v>50000</v>
      </c>
      <c r="BF130" s="379"/>
      <c r="BG130" s="379"/>
      <c r="BH130" s="379">
        <v>35000</v>
      </c>
      <c r="BI130" s="379"/>
      <c r="BJ130" s="379"/>
      <c r="BK130" s="379"/>
      <c r="BL130" s="379"/>
      <c r="BM130" s="379"/>
      <c r="BN130" s="379" t="s">
        <v>428</v>
      </c>
      <c r="BO130" s="838">
        <v>50000</v>
      </c>
      <c r="BP130" s="838">
        <v>50000</v>
      </c>
      <c r="BQ130" s="838"/>
      <c r="BR130" s="838"/>
      <c r="BS130" s="945" t="s">
        <v>374</v>
      </c>
    </row>
    <row r="131" spans="1:71">
      <c r="A131" s="1027" t="s">
        <v>28</v>
      </c>
      <c r="B131" s="848" t="s">
        <v>417</v>
      </c>
      <c r="C131" s="642"/>
      <c r="D131" s="642"/>
      <c r="E131" s="849"/>
      <c r="F131" s="850"/>
      <c r="G131" s="850"/>
      <c r="H131" s="850"/>
      <c r="I131" s="850"/>
      <c r="J131" s="850"/>
      <c r="K131" s="736"/>
      <c r="L131" s="607"/>
      <c r="M131" s="736">
        <f>M126*0.1/0.9</f>
        <v>85000</v>
      </c>
      <c r="N131" s="850">
        <f>M131</f>
        <v>85000</v>
      </c>
      <c r="O131" s="736"/>
      <c r="P131" s="850"/>
      <c r="Q131" s="736"/>
      <c r="R131" s="736"/>
      <c r="S131" s="607"/>
      <c r="T131" s="736"/>
      <c r="U131" s="736"/>
      <c r="V131" s="607"/>
      <c r="W131" s="736"/>
      <c r="X131" s="736"/>
      <c r="Y131" s="607"/>
      <c r="Z131" s="736"/>
      <c r="AA131" s="736"/>
      <c r="AB131" s="607"/>
      <c r="AC131" s="932"/>
      <c r="AD131" s="736"/>
      <c r="AE131" s="932"/>
      <c r="AF131" s="736"/>
      <c r="AG131" s="736"/>
      <c r="AH131" s="736"/>
      <c r="AI131" s="799"/>
      <c r="AJ131" s="736"/>
      <c r="AK131" s="607"/>
      <c r="AL131" s="736"/>
      <c r="AM131" s="607"/>
      <c r="AN131" s="736"/>
      <c r="AO131" s="736"/>
      <c r="AP131" s="736"/>
      <c r="AQ131" s="736"/>
      <c r="AR131" s="736"/>
      <c r="AS131" s="736"/>
      <c r="AT131" s="736"/>
      <c r="AU131" s="799"/>
      <c r="AV131" s="799"/>
      <c r="AW131" s="799"/>
      <c r="AX131" s="799"/>
      <c r="AY131" s="607">
        <f>M131-AU131</f>
        <v>85000</v>
      </c>
      <c r="AZ131" s="379"/>
      <c r="BA131" s="379"/>
      <c r="BB131" s="379"/>
      <c r="BC131" s="379"/>
      <c r="BD131" s="379"/>
      <c r="BE131" s="379"/>
      <c r="BF131" s="379"/>
      <c r="BG131" s="379"/>
      <c r="BH131" s="379"/>
      <c r="BI131" s="379"/>
      <c r="BJ131" s="379"/>
      <c r="BK131" s="379"/>
      <c r="BL131" s="379"/>
      <c r="BM131" s="379"/>
      <c r="BN131" s="379"/>
      <c r="BO131" s="838"/>
      <c r="BP131" s="838"/>
      <c r="BQ131" s="838"/>
      <c r="BR131" s="838"/>
      <c r="BS131" s="945"/>
    </row>
    <row r="132" spans="1:71" ht="16.5">
      <c r="A132" s="1027" t="s">
        <v>3</v>
      </c>
      <c r="B132" s="848" t="s">
        <v>220</v>
      </c>
      <c r="C132" s="642"/>
      <c r="D132" s="642"/>
      <c r="E132" s="849"/>
      <c r="F132" s="850">
        <f>F133+F153</f>
        <v>45861.111111111109</v>
      </c>
      <c r="G132" s="850"/>
      <c r="H132" s="850"/>
      <c r="I132" s="850"/>
      <c r="J132" s="850"/>
      <c r="K132" s="736"/>
      <c r="L132" s="607"/>
      <c r="M132" s="736">
        <f>M133+M153</f>
        <v>30000</v>
      </c>
      <c r="N132" s="736">
        <f t="shared" ref="N132:P132" si="276">N133+N153</f>
        <v>30000</v>
      </c>
      <c r="O132" s="736">
        <f t="shared" si="276"/>
        <v>0</v>
      </c>
      <c r="P132" s="736">
        <f t="shared" si="276"/>
        <v>0</v>
      </c>
      <c r="Q132" s="736">
        <f>Q133+Q153</f>
        <v>0</v>
      </c>
      <c r="R132" s="736">
        <f t="shared" ref="R132:BM132" si="277">R133+R153</f>
        <v>0</v>
      </c>
      <c r="S132" s="736">
        <f t="shared" si="277"/>
        <v>0</v>
      </c>
      <c r="T132" s="736">
        <f t="shared" si="277"/>
        <v>0</v>
      </c>
      <c r="U132" s="736">
        <f t="shared" si="277"/>
        <v>0</v>
      </c>
      <c r="V132" s="736">
        <f t="shared" si="277"/>
        <v>0</v>
      </c>
      <c r="W132" s="736">
        <f t="shared" si="277"/>
        <v>0</v>
      </c>
      <c r="X132" s="736">
        <f t="shared" si="277"/>
        <v>0</v>
      </c>
      <c r="Y132" s="736">
        <f t="shared" si="277"/>
        <v>0</v>
      </c>
      <c r="Z132" s="736">
        <f t="shared" si="277"/>
        <v>0</v>
      </c>
      <c r="AA132" s="736">
        <f t="shared" si="277"/>
        <v>0</v>
      </c>
      <c r="AB132" s="736">
        <f t="shared" si="277"/>
        <v>0</v>
      </c>
      <c r="AC132" s="736">
        <f t="shared" si="277"/>
        <v>27000</v>
      </c>
      <c r="AD132" s="736">
        <f t="shared" si="277"/>
        <v>0</v>
      </c>
      <c r="AE132" s="736">
        <f t="shared" si="277"/>
        <v>0</v>
      </c>
      <c r="AF132" s="736">
        <f t="shared" si="277"/>
        <v>1354</v>
      </c>
      <c r="AG132" s="736">
        <f t="shared" si="277"/>
        <v>0</v>
      </c>
      <c r="AH132" s="736">
        <f t="shared" si="277"/>
        <v>1354</v>
      </c>
      <c r="AI132" s="736">
        <f t="shared" si="277"/>
        <v>25646</v>
      </c>
      <c r="AJ132" s="736">
        <f t="shared" si="277"/>
        <v>0</v>
      </c>
      <c r="AK132" s="736">
        <f t="shared" si="277"/>
        <v>0</v>
      </c>
      <c r="AL132" s="736">
        <f t="shared" si="277"/>
        <v>25646</v>
      </c>
      <c r="AM132" s="736">
        <f t="shared" si="277"/>
        <v>0</v>
      </c>
      <c r="AN132" s="736">
        <f t="shared" si="277"/>
        <v>0</v>
      </c>
      <c r="AO132" s="736">
        <f t="shared" si="277"/>
        <v>0</v>
      </c>
      <c r="AP132" s="736">
        <f t="shared" si="277"/>
        <v>0</v>
      </c>
      <c r="AQ132" s="736">
        <f t="shared" si="277"/>
        <v>0</v>
      </c>
      <c r="AR132" s="736">
        <f t="shared" si="277"/>
        <v>0</v>
      </c>
      <c r="AS132" s="736">
        <f t="shared" si="277"/>
        <v>0</v>
      </c>
      <c r="AT132" s="736">
        <f t="shared" si="277"/>
        <v>0</v>
      </c>
      <c r="AU132" s="797">
        <f t="shared" si="277"/>
        <v>27000</v>
      </c>
      <c r="AV132" s="797">
        <f t="shared" si="277"/>
        <v>0</v>
      </c>
      <c r="AW132" s="797">
        <f t="shared" si="277"/>
        <v>0</v>
      </c>
      <c r="AX132" s="797">
        <f t="shared" si="277"/>
        <v>3000</v>
      </c>
      <c r="AY132" s="736">
        <f t="shared" si="277"/>
        <v>3000</v>
      </c>
      <c r="AZ132" s="736">
        <f t="shared" si="277"/>
        <v>0</v>
      </c>
      <c r="BA132" s="736">
        <f t="shared" si="277"/>
        <v>0</v>
      </c>
      <c r="BB132" s="736">
        <f t="shared" si="277"/>
        <v>3000</v>
      </c>
      <c r="BC132" s="736">
        <f t="shared" si="277"/>
        <v>0</v>
      </c>
      <c r="BD132" s="736">
        <f t="shared" si="277"/>
        <v>0</v>
      </c>
      <c r="BE132" s="736">
        <f t="shared" si="277"/>
        <v>3000</v>
      </c>
      <c r="BF132" s="736">
        <f t="shared" si="277"/>
        <v>0</v>
      </c>
      <c r="BG132" s="736">
        <f t="shared" si="277"/>
        <v>0</v>
      </c>
      <c r="BH132" s="736">
        <f t="shared" si="277"/>
        <v>0</v>
      </c>
      <c r="BI132" s="736">
        <f t="shared" si="277"/>
        <v>0</v>
      </c>
      <c r="BJ132" s="736">
        <f t="shared" si="277"/>
        <v>0</v>
      </c>
      <c r="BK132" s="736">
        <f t="shared" si="277"/>
        <v>0</v>
      </c>
      <c r="BL132" s="736">
        <f t="shared" si="277"/>
        <v>0</v>
      </c>
      <c r="BM132" s="736">
        <f t="shared" si="277"/>
        <v>0</v>
      </c>
      <c r="BN132" s="379"/>
      <c r="BO132" s="838"/>
      <c r="BP132" s="838"/>
      <c r="BQ132" s="838"/>
      <c r="BR132" s="838"/>
      <c r="BS132" s="945"/>
    </row>
    <row r="133" spans="1:71" ht="41.25">
      <c r="A133" s="847" t="s">
        <v>29</v>
      </c>
      <c r="B133" s="848" t="s">
        <v>415</v>
      </c>
      <c r="C133" s="642"/>
      <c r="D133" s="642"/>
      <c r="E133" s="849"/>
      <c r="F133" s="850">
        <f>F134</f>
        <v>41275</v>
      </c>
      <c r="G133" s="850">
        <f t="shared" ref="G133:AZ135" si="278">G134</f>
        <v>30000</v>
      </c>
      <c r="H133" s="850"/>
      <c r="I133" s="850"/>
      <c r="J133" s="850"/>
      <c r="K133" s="850">
        <f t="shared" si="278"/>
        <v>0</v>
      </c>
      <c r="L133" s="850">
        <f t="shared" si="278"/>
        <v>0</v>
      </c>
      <c r="M133" s="850">
        <f t="shared" si="278"/>
        <v>27000</v>
      </c>
      <c r="N133" s="850">
        <f t="shared" si="278"/>
        <v>27000</v>
      </c>
      <c r="O133" s="850">
        <f t="shared" si="278"/>
        <v>0</v>
      </c>
      <c r="P133" s="850">
        <f t="shared" si="278"/>
        <v>0</v>
      </c>
      <c r="Q133" s="850">
        <f t="shared" si="278"/>
        <v>0</v>
      </c>
      <c r="R133" s="850">
        <f t="shared" si="278"/>
        <v>0</v>
      </c>
      <c r="S133" s="850">
        <f t="shared" si="278"/>
        <v>0</v>
      </c>
      <c r="T133" s="850">
        <f t="shared" si="278"/>
        <v>0</v>
      </c>
      <c r="U133" s="850">
        <f t="shared" si="278"/>
        <v>0</v>
      </c>
      <c r="V133" s="850">
        <f t="shared" si="278"/>
        <v>0</v>
      </c>
      <c r="W133" s="850">
        <f t="shared" si="278"/>
        <v>0</v>
      </c>
      <c r="X133" s="850">
        <f t="shared" si="278"/>
        <v>0</v>
      </c>
      <c r="Y133" s="850">
        <f t="shared" si="278"/>
        <v>0</v>
      </c>
      <c r="Z133" s="850">
        <f t="shared" si="278"/>
        <v>0</v>
      </c>
      <c r="AA133" s="850">
        <f t="shared" si="278"/>
        <v>0</v>
      </c>
      <c r="AB133" s="850">
        <f t="shared" si="278"/>
        <v>0</v>
      </c>
      <c r="AC133" s="850">
        <f t="shared" si="278"/>
        <v>27000</v>
      </c>
      <c r="AD133" s="850">
        <f t="shared" si="278"/>
        <v>0</v>
      </c>
      <c r="AE133" s="850">
        <f t="shared" si="278"/>
        <v>0</v>
      </c>
      <c r="AF133" s="850">
        <f t="shared" si="278"/>
        <v>1354</v>
      </c>
      <c r="AG133" s="850">
        <f t="shared" si="278"/>
        <v>0</v>
      </c>
      <c r="AH133" s="850">
        <f t="shared" si="278"/>
        <v>1354</v>
      </c>
      <c r="AI133" s="850">
        <f t="shared" si="278"/>
        <v>25646</v>
      </c>
      <c r="AJ133" s="850">
        <f t="shared" si="278"/>
        <v>0</v>
      </c>
      <c r="AK133" s="850">
        <f t="shared" si="278"/>
        <v>0</v>
      </c>
      <c r="AL133" s="850">
        <f t="shared" si="278"/>
        <v>25646</v>
      </c>
      <c r="AM133" s="850">
        <f t="shared" si="278"/>
        <v>0</v>
      </c>
      <c r="AN133" s="850">
        <f t="shared" si="278"/>
        <v>0</v>
      </c>
      <c r="AO133" s="850">
        <f t="shared" si="278"/>
        <v>0</v>
      </c>
      <c r="AP133" s="850">
        <f t="shared" si="278"/>
        <v>0</v>
      </c>
      <c r="AQ133" s="850">
        <f t="shared" si="278"/>
        <v>0</v>
      </c>
      <c r="AR133" s="850">
        <f t="shared" si="278"/>
        <v>0</v>
      </c>
      <c r="AS133" s="850">
        <f t="shared" si="278"/>
        <v>0</v>
      </c>
      <c r="AT133" s="850">
        <f t="shared" si="278"/>
        <v>0</v>
      </c>
      <c r="AU133" s="1063">
        <f t="shared" si="278"/>
        <v>27000</v>
      </c>
      <c r="AV133" s="1063">
        <f t="shared" si="278"/>
        <v>0</v>
      </c>
      <c r="AW133" s="1063">
        <f t="shared" si="278"/>
        <v>0</v>
      </c>
      <c r="AX133" s="1063">
        <f t="shared" si="278"/>
        <v>0</v>
      </c>
      <c r="AY133" s="850">
        <f t="shared" si="278"/>
        <v>0</v>
      </c>
      <c r="AZ133" s="850">
        <f t="shared" si="278"/>
        <v>0</v>
      </c>
      <c r="BA133" s="850">
        <f t="shared" ref="BA133:BM135" si="279">BA134</f>
        <v>0</v>
      </c>
      <c r="BB133" s="850">
        <f t="shared" si="279"/>
        <v>3000</v>
      </c>
      <c r="BC133" s="850">
        <f t="shared" si="279"/>
        <v>0</v>
      </c>
      <c r="BD133" s="850">
        <f t="shared" si="279"/>
        <v>0</v>
      </c>
      <c r="BE133" s="850">
        <f t="shared" si="279"/>
        <v>3000</v>
      </c>
      <c r="BF133" s="850">
        <f t="shared" si="279"/>
        <v>0</v>
      </c>
      <c r="BG133" s="850">
        <f t="shared" si="279"/>
        <v>0</v>
      </c>
      <c r="BH133" s="850">
        <f t="shared" si="279"/>
        <v>0</v>
      </c>
      <c r="BI133" s="850">
        <f t="shared" si="279"/>
        <v>0</v>
      </c>
      <c r="BJ133" s="850">
        <f t="shared" si="279"/>
        <v>0</v>
      </c>
      <c r="BK133" s="850">
        <f t="shared" si="279"/>
        <v>0</v>
      </c>
      <c r="BL133" s="850">
        <f t="shared" si="279"/>
        <v>0</v>
      </c>
      <c r="BM133" s="850">
        <f t="shared" si="279"/>
        <v>0</v>
      </c>
      <c r="BN133" s="850"/>
      <c r="BO133" s="850">
        <f t="shared" ref="BO133:BR135" si="280">BO134</f>
        <v>3000</v>
      </c>
      <c r="BP133" s="850">
        <f t="shared" si="280"/>
        <v>3000</v>
      </c>
      <c r="BQ133" s="850">
        <f t="shared" si="280"/>
        <v>0</v>
      </c>
      <c r="BR133" s="850">
        <f t="shared" si="280"/>
        <v>0</v>
      </c>
      <c r="BS133" s="945" t="s">
        <v>374</v>
      </c>
    </row>
    <row r="134" spans="1:71">
      <c r="A134" s="847"/>
      <c r="B134" s="837" t="s">
        <v>30</v>
      </c>
      <c r="C134" s="642"/>
      <c r="D134" s="642"/>
      <c r="E134" s="849"/>
      <c r="F134" s="850">
        <f>F135</f>
        <v>41275</v>
      </c>
      <c r="G134" s="850">
        <f t="shared" si="278"/>
        <v>30000</v>
      </c>
      <c r="H134" s="850"/>
      <c r="I134" s="850"/>
      <c r="J134" s="850"/>
      <c r="K134" s="850">
        <f t="shared" si="278"/>
        <v>0</v>
      </c>
      <c r="L134" s="850">
        <f t="shared" si="278"/>
        <v>0</v>
      </c>
      <c r="M134" s="850">
        <f t="shared" si="278"/>
        <v>27000</v>
      </c>
      <c r="N134" s="850">
        <f t="shared" si="278"/>
        <v>27000</v>
      </c>
      <c r="O134" s="850">
        <f t="shared" si="278"/>
        <v>0</v>
      </c>
      <c r="P134" s="850">
        <f t="shared" si="278"/>
        <v>0</v>
      </c>
      <c r="Q134" s="850">
        <f t="shared" si="278"/>
        <v>0</v>
      </c>
      <c r="R134" s="850">
        <f t="shared" si="278"/>
        <v>0</v>
      </c>
      <c r="S134" s="850">
        <f t="shared" si="278"/>
        <v>0</v>
      </c>
      <c r="T134" s="850">
        <f t="shared" si="278"/>
        <v>0</v>
      </c>
      <c r="U134" s="850">
        <f t="shared" si="278"/>
        <v>0</v>
      </c>
      <c r="V134" s="850">
        <f t="shared" si="278"/>
        <v>0</v>
      </c>
      <c r="W134" s="850">
        <f t="shared" si="278"/>
        <v>0</v>
      </c>
      <c r="X134" s="850">
        <f t="shared" si="278"/>
        <v>0</v>
      </c>
      <c r="Y134" s="850">
        <f t="shared" si="278"/>
        <v>0</v>
      </c>
      <c r="Z134" s="850">
        <f t="shared" si="278"/>
        <v>0</v>
      </c>
      <c r="AA134" s="850">
        <f t="shared" si="278"/>
        <v>0</v>
      </c>
      <c r="AB134" s="850">
        <f t="shared" si="278"/>
        <v>0</v>
      </c>
      <c r="AC134" s="850">
        <f t="shared" si="278"/>
        <v>27000</v>
      </c>
      <c r="AD134" s="850">
        <f t="shared" si="278"/>
        <v>0</v>
      </c>
      <c r="AE134" s="850">
        <f t="shared" si="278"/>
        <v>0</v>
      </c>
      <c r="AF134" s="850">
        <f t="shared" si="278"/>
        <v>1354</v>
      </c>
      <c r="AG134" s="850">
        <f t="shared" si="278"/>
        <v>0</v>
      </c>
      <c r="AH134" s="850">
        <f t="shared" si="278"/>
        <v>1354</v>
      </c>
      <c r="AI134" s="850">
        <f t="shared" si="278"/>
        <v>25646</v>
      </c>
      <c r="AJ134" s="850">
        <f t="shared" si="278"/>
        <v>0</v>
      </c>
      <c r="AK134" s="850">
        <f t="shared" si="278"/>
        <v>0</v>
      </c>
      <c r="AL134" s="850">
        <f t="shared" si="278"/>
        <v>25646</v>
      </c>
      <c r="AM134" s="850">
        <f t="shared" si="278"/>
        <v>0</v>
      </c>
      <c r="AN134" s="850">
        <f t="shared" si="278"/>
        <v>0</v>
      </c>
      <c r="AO134" s="850">
        <f t="shared" si="278"/>
        <v>0</v>
      </c>
      <c r="AP134" s="850">
        <f t="shared" si="278"/>
        <v>0</v>
      </c>
      <c r="AQ134" s="850">
        <f t="shared" si="278"/>
        <v>0</v>
      </c>
      <c r="AR134" s="850">
        <f t="shared" si="278"/>
        <v>0</v>
      </c>
      <c r="AS134" s="850">
        <f t="shared" si="278"/>
        <v>0</v>
      </c>
      <c r="AT134" s="850">
        <f t="shared" si="278"/>
        <v>0</v>
      </c>
      <c r="AU134" s="1063">
        <f t="shared" si="278"/>
        <v>27000</v>
      </c>
      <c r="AV134" s="1063">
        <f t="shared" si="278"/>
        <v>0</v>
      </c>
      <c r="AW134" s="1063">
        <f t="shared" si="278"/>
        <v>0</v>
      </c>
      <c r="AX134" s="1063">
        <f t="shared" si="278"/>
        <v>0</v>
      </c>
      <c r="AY134" s="850">
        <f t="shared" si="278"/>
        <v>0</v>
      </c>
      <c r="AZ134" s="850">
        <f t="shared" si="278"/>
        <v>0</v>
      </c>
      <c r="BA134" s="850">
        <f t="shared" si="279"/>
        <v>0</v>
      </c>
      <c r="BB134" s="850">
        <f t="shared" si="279"/>
        <v>3000</v>
      </c>
      <c r="BC134" s="850">
        <f t="shared" si="279"/>
        <v>0</v>
      </c>
      <c r="BD134" s="850">
        <f t="shared" si="279"/>
        <v>0</v>
      </c>
      <c r="BE134" s="850">
        <f t="shared" si="279"/>
        <v>3000</v>
      </c>
      <c r="BF134" s="850">
        <f t="shared" si="279"/>
        <v>0</v>
      </c>
      <c r="BG134" s="850">
        <f t="shared" si="279"/>
        <v>0</v>
      </c>
      <c r="BH134" s="850">
        <f t="shared" si="279"/>
        <v>0</v>
      </c>
      <c r="BI134" s="850">
        <f t="shared" si="279"/>
        <v>0</v>
      </c>
      <c r="BJ134" s="850">
        <f t="shared" si="279"/>
        <v>0</v>
      </c>
      <c r="BK134" s="850">
        <f t="shared" si="279"/>
        <v>0</v>
      </c>
      <c r="BL134" s="850">
        <f t="shared" si="279"/>
        <v>0</v>
      </c>
      <c r="BM134" s="850"/>
      <c r="BN134" s="850"/>
      <c r="BO134" s="850">
        <f t="shared" si="280"/>
        <v>3000</v>
      </c>
      <c r="BP134" s="850">
        <f t="shared" si="280"/>
        <v>3000</v>
      </c>
      <c r="BQ134" s="850">
        <f t="shared" si="280"/>
        <v>0</v>
      </c>
      <c r="BR134" s="850">
        <f t="shared" si="280"/>
        <v>0</v>
      </c>
      <c r="BS134" s="839"/>
    </row>
    <row r="135" spans="1:71" ht="24.75">
      <c r="A135" s="847" t="s">
        <v>29</v>
      </c>
      <c r="B135" s="376" t="s">
        <v>266</v>
      </c>
      <c r="C135" s="642"/>
      <c r="D135" s="642"/>
      <c r="E135" s="849"/>
      <c r="F135" s="850">
        <f>F136</f>
        <v>41275</v>
      </c>
      <c r="G135" s="850">
        <f t="shared" si="278"/>
        <v>30000</v>
      </c>
      <c r="H135" s="850"/>
      <c r="I135" s="850"/>
      <c r="J135" s="850"/>
      <c r="K135" s="850">
        <f t="shared" si="278"/>
        <v>0</v>
      </c>
      <c r="L135" s="850">
        <f t="shared" si="278"/>
        <v>0</v>
      </c>
      <c r="M135" s="850">
        <f t="shared" si="278"/>
        <v>27000</v>
      </c>
      <c r="N135" s="850">
        <f t="shared" si="278"/>
        <v>27000</v>
      </c>
      <c r="O135" s="850">
        <f t="shared" si="278"/>
        <v>0</v>
      </c>
      <c r="P135" s="850">
        <f t="shared" si="278"/>
        <v>0</v>
      </c>
      <c r="Q135" s="850">
        <f t="shared" si="278"/>
        <v>0</v>
      </c>
      <c r="R135" s="850">
        <f t="shared" si="278"/>
        <v>0</v>
      </c>
      <c r="S135" s="850">
        <f t="shared" si="278"/>
        <v>0</v>
      </c>
      <c r="T135" s="850">
        <f t="shared" si="278"/>
        <v>0</v>
      </c>
      <c r="U135" s="850">
        <f t="shared" si="278"/>
        <v>0</v>
      </c>
      <c r="V135" s="850">
        <f t="shared" si="278"/>
        <v>0</v>
      </c>
      <c r="W135" s="850">
        <f t="shared" si="278"/>
        <v>0</v>
      </c>
      <c r="X135" s="850">
        <f t="shared" si="278"/>
        <v>0</v>
      </c>
      <c r="Y135" s="850">
        <f t="shared" si="278"/>
        <v>0</v>
      </c>
      <c r="Z135" s="850">
        <f t="shared" si="278"/>
        <v>0</v>
      </c>
      <c r="AA135" s="850">
        <f t="shared" si="278"/>
        <v>0</v>
      </c>
      <c r="AB135" s="850">
        <f t="shared" si="278"/>
        <v>0</v>
      </c>
      <c r="AC135" s="850">
        <f t="shared" si="278"/>
        <v>27000</v>
      </c>
      <c r="AD135" s="850">
        <f t="shared" si="278"/>
        <v>0</v>
      </c>
      <c r="AE135" s="850">
        <f t="shared" si="278"/>
        <v>0</v>
      </c>
      <c r="AF135" s="850">
        <f t="shared" si="278"/>
        <v>1354</v>
      </c>
      <c r="AG135" s="850">
        <f t="shared" si="278"/>
        <v>0</v>
      </c>
      <c r="AH135" s="850">
        <f t="shared" si="278"/>
        <v>1354</v>
      </c>
      <c r="AI135" s="850">
        <f t="shared" si="278"/>
        <v>25646</v>
      </c>
      <c r="AJ135" s="850">
        <f t="shared" si="278"/>
        <v>0</v>
      </c>
      <c r="AK135" s="850">
        <f t="shared" si="278"/>
        <v>0</v>
      </c>
      <c r="AL135" s="850">
        <f t="shared" si="278"/>
        <v>25646</v>
      </c>
      <c r="AM135" s="850">
        <f t="shared" si="278"/>
        <v>0</v>
      </c>
      <c r="AN135" s="850">
        <f t="shared" si="278"/>
        <v>0</v>
      </c>
      <c r="AO135" s="850">
        <f t="shared" si="278"/>
        <v>0</v>
      </c>
      <c r="AP135" s="850">
        <f t="shared" si="278"/>
        <v>0</v>
      </c>
      <c r="AQ135" s="850">
        <f t="shared" si="278"/>
        <v>0</v>
      </c>
      <c r="AR135" s="850">
        <f t="shared" si="278"/>
        <v>0</v>
      </c>
      <c r="AS135" s="850">
        <f t="shared" si="278"/>
        <v>0</v>
      </c>
      <c r="AT135" s="850">
        <f t="shared" si="278"/>
        <v>0</v>
      </c>
      <c r="AU135" s="1063">
        <f t="shared" si="278"/>
        <v>27000</v>
      </c>
      <c r="AV135" s="1063">
        <f t="shared" si="278"/>
        <v>0</v>
      </c>
      <c r="AW135" s="1063">
        <f t="shared" si="278"/>
        <v>0</v>
      </c>
      <c r="AX135" s="1063">
        <f t="shared" si="278"/>
        <v>0</v>
      </c>
      <c r="AY135" s="850">
        <f t="shared" si="278"/>
        <v>0</v>
      </c>
      <c r="AZ135" s="850">
        <f t="shared" si="278"/>
        <v>0</v>
      </c>
      <c r="BA135" s="850">
        <f t="shared" si="279"/>
        <v>0</v>
      </c>
      <c r="BB135" s="850">
        <f t="shared" si="279"/>
        <v>3000</v>
      </c>
      <c r="BC135" s="850">
        <f t="shared" si="279"/>
        <v>0</v>
      </c>
      <c r="BD135" s="850">
        <f t="shared" si="279"/>
        <v>0</v>
      </c>
      <c r="BE135" s="850">
        <f t="shared" si="279"/>
        <v>3000</v>
      </c>
      <c r="BF135" s="850">
        <f t="shared" si="279"/>
        <v>0</v>
      </c>
      <c r="BG135" s="850">
        <f t="shared" si="279"/>
        <v>0</v>
      </c>
      <c r="BH135" s="850">
        <f t="shared" si="279"/>
        <v>0</v>
      </c>
      <c r="BI135" s="850">
        <f t="shared" si="279"/>
        <v>0</v>
      </c>
      <c r="BJ135" s="850">
        <f t="shared" si="279"/>
        <v>0</v>
      </c>
      <c r="BK135" s="850">
        <f t="shared" si="279"/>
        <v>0</v>
      </c>
      <c r="BL135" s="850">
        <f t="shared" si="279"/>
        <v>0</v>
      </c>
      <c r="BM135" s="850">
        <f t="shared" si="279"/>
        <v>0</v>
      </c>
      <c r="BN135" s="850"/>
      <c r="BO135" s="850">
        <f t="shared" si="280"/>
        <v>3000</v>
      </c>
      <c r="BP135" s="850">
        <f t="shared" si="280"/>
        <v>3000</v>
      </c>
      <c r="BQ135" s="850">
        <f t="shared" si="280"/>
        <v>0</v>
      </c>
      <c r="BR135" s="850">
        <f t="shared" si="280"/>
        <v>0</v>
      </c>
      <c r="BS135" s="839"/>
    </row>
    <row r="136" spans="1:71" ht="41.25">
      <c r="A136" s="1028"/>
      <c r="B136" s="1022" t="s">
        <v>24</v>
      </c>
      <c r="C136" s="844"/>
      <c r="D136" s="844"/>
      <c r="E136" s="855"/>
      <c r="F136" s="1030">
        <f t="shared" ref="F136:BR136" si="281">SUM(F137:F152)</f>
        <v>41275</v>
      </c>
      <c r="G136" s="1030">
        <f t="shared" si="281"/>
        <v>30000</v>
      </c>
      <c r="H136" s="1030"/>
      <c r="I136" s="1030"/>
      <c r="J136" s="1030"/>
      <c r="K136" s="1030">
        <f t="shared" si="281"/>
        <v>0</v>
      </c>
      <c r="L136" s="1030">
        <f t="shared" si="281"/>
        <v>0</v>
      </c>
      <c r="M136" s="1030">
        <f t="shared" si="281"/>
        <v>27000</v>
      </c>
      <c r="N136" s="1030">
        <f t="shared" si="281"/>
        <v>27000</v>
      </c>
      <c r="O136" s="1030">
        <f t="shared" si="281"/>
        <v>0</v>
      </c>
      <c r="P136" s="1030">
        <f t="shared" si="281"/>
        <v>0</v>
      </c>
      <c r="Q136" s="1030">
        <f t="shared" si="281"/>
        <v>0</v>
      </c>
      <c r="R136" s="1030">
        <f t="shared" si="281"/>
        <v>0</v>
      </c>
      <c r="S136" s="1030">
        <f t="shared" si="281"/>
        <v>0</v>
      </c>
      <c r="T136" s="1030">
        <f t="shared" si="281"/>
        <v>0</v>
      </c>
      <c r="U136" s="1030">
        <f t="shared" si="281"/>
        <v>0</v>
      </c>
      <c r="V136" s="1030">
        <f t="shared" si="281"/>
        <v>0</v>
      </c>
      <c r="W136" s="1030">
        <f t="shared" si="281"/>
        <v>0</v>
      </c>
      <c r="X136" s="1030">
        <f t="shared" si="281"/>
        <v>0</v>
      </c>
      <c r="Y136" s="1030">
        <f t="shared" si="281"/>
        <v>0</v>
      </c>
      <c r="Z136" s="1030">
        <f t="shared" si="281"/>
        <v>0</v>
      </c>
      <c r="AA136" s="1030">
        <f t="shared" si="281"/>
        <v>0</v>
      </c>
      <c r="AB136" s="1030">
        <f t="shared" si="281"/>
        <v>0</v>
      </c>
      <c r="AC136" s="1030">
        <f t="shared" si="281"/>
        <v>27000</v>
      </c>
      <c r="AD136" s="1030">
        <f t="shared" si="281"/>
        <v>0</v>
      </c>
      <c r="AE136" s="1030">
        <f t="shared" si="281"/>
        <v>0</v>
      </c>
      <c r="AF136" s="1030">
        <f t="shared" si="281"/>
        <v>1354</v>
      </c>
      <c r="AG136" s="1030">
        <f t="shared" si="281"/>
        <v>0</v>
      </c>
      <c r="AH136" s="1030">
        <f t="shared" si="281"/>
        <v>1354</v>
      </c>
      <c r="AI136" s="1030">
        <f t="shared" si="281"/>
        <v>25646</v>
      </c>
      <c r="AJ136" s="1030">
        <f t="shared" si="281"/>
        <v>0</v>
      </c>
      <c r="AK136" s="1030">
        <f t="shared" si="281"/>
        <v>0</v>
      </c>
      <c r="AL136" s="1030">
        <f t="shared" si="281"/>
        <v>25646</v>
      </c>
      <c r="AM136" s="1030">
        <f t="shared" si="281"/>
        <v>0</v>
      </c>
      <c r="AN136" s="1030">
        <f t="shared" si="281"/>
        <v>0</v>
      </c>
      <c r="AO136" s="1030">
        <f t="shared" si="281"/>
        <v>0</v>
      </c>
      <c r="AP136" s="1030">
        <f t="shared" si="281"/>
        <v>0</v>
      </c>
      <c r="AQ136" s="1030">
        <f t="shared" si="281"/>
        <v>0</v>
      </c>
      <c r="AR136" s="1030">
        <f t="shared" si="281"/>
        <v>0</v>
      </c>
      <c r="AS136" s="1030">
        <f t="shared" si="281"/>
        <v>0</v>
      </c>
      <c r="AT136" s="1030">
        <f t="shared" si="281"/>
        <v>0</v>
      </c>
      <c r="AU136" s="1064">
        <f t="shared" si="281"/>
        <v>27000</v>
      </c>
      <c r="AV136" s="1064">
        <f t="shared" si="281"/>
        <v>0</v>
      </c>
      <c r="AW136" s="1064">
        <f t="shared" si="281"/>
        <v>0</v>
      </c>
      <c r="AX136" s="1064">
        <f t="shared" si="281"/>
        <v>0</v>
      </c>
      <c r="AY136" s="1030">
        <f t="shared" si="281"/>
        <v>0</v>
      </c>
      <c r="AZ136" s="1030">
        <f t="shared" si="281"/>
        <v>0</v>
      </c>
      <c r="BA136" s="1030">
        <f t="shared" si="281"/>
        <v>0</v>
      </c>
      <c r="BB136" s="1030">
        <f t="shared" si="281"/>
        <v>3000</v>
      </c>
      <c r="BC136" s="1030">
        <f t="shared" si="281"/>
        <v>0</v>
      </c>
      <c r="BD136" s="1030">
        <f t="shared" si="281"/>
        <v>0</v>
      </c>
      <c r="BE136" s="1030">
        <f t="shared" si="281"/>
        <v>3000</v>
      </c>
      <c r="BF136" s="1030">
        <f t="shared" si="281"/>
        <v>0</v>
      </c>
      <c r="BG136" s="1030">
        <f t="shared" si="281"/>
        <v>0</v>
      </c>
      <c r="BH136" s="1030">
        <f t="shared" si="281"/>
        <v>0</v>
      </c>
      <c r="BI136" s="1030">
        <f t="shared" si="281"/>
        <v>0</v>
      </c>
      <c r="BJ136" s="1030">
        <f t="shared" si="281"/>
        <v>0</v>
      </c>
      <c r="BK136" s="1030">
        <f t="shared" si="281"/>
        <v>0</v>
      </c>
      <c r="BL136" s="1030">
        <f t="shared" si="281"/>
        <v>0</v>
      </c>
      <c r="BM136" s="1030">
        <f t="shared" si="281"/>
        <v>0</v>
      </c>
      <c r="BN136" s="379" t="s">
        <v>429</v>
      </c>
      <c r="BO136" s="1030">
        <f t="shared" si="281"/>
        <v>3000</v>
      </c>
      <c r="BP136" s="1030">
        <f t="shared" si="281"/>
        <v>3000</v>
      </c>
      <c r="BQ136" s="1030">
        <f t="shared" si="281"/>
        <v>0</v>
      </c>
      <c r="BR136" s="1030">
        <f t="shared" si="281"/>
        <v>0</v>
      </c>
      <c r="BS136" s="846"/>
    </row>
    <row r="137" spans="1:71" ht="33">
      <c r="A137" s="847">
        <v>1</v>
      </c>
      <c r="B137" s="848" t="s">
        <v>221</v>
      </c>
      <c r="C137" s="642"/>
      <c r="D137" s="642"/>
      <c r="E137" s="849" t="s">
        <v>238</v>
      </c>
      <c r="F137" s="850">
        <v>1309</v>
      </c>
      <c r="G137" s="858">
        <v>1150</v>
      </c>
      <c r="H137" s="858"/>
      <c r="I137" s="858"/>
      <c r="J137" s="858"/>
      <c r="K137" s="736"/>
      <c r="L137" s="607"/>
      <c r="M137" s="736">
        <f>N137</f>
        <v>1035</v>
      </c>
      <c r="N137" s="607">
        <f>G137*0.9</f>
        <v>1035</v>
      </c>
      <c r="O137" s="736"/>
      <c r="P137" s="850"/>
      <c r="Q137" s="736"/>
      <c r="R137" s="736"/>
      <c r="S137" s="607"/>
      <c r="T137" s="736"/>
      <c r="U137" s="736"/>
      <c r="V137" s="607"/>
      <c r="W137" s="736"/>
      <c r="X137" s="736"/>
      <c r="Y137" s="607"/>
      <c r="Z137" s="736"/>
      <c r="AA137" s="736"/>
      <c r="AB137" s="607"/>
      <c r="AC137" s="736">
        <f>N137</f>
        <v>1035</v>
      </c>
      <c r="AD137" s="736"/>
      <c r="AE137" s="946"/>
      <c r="AF137" s="736">
        <f t="shared" ref="AF137:AF152" si="282">AG137+AH137</f>
        <v>0</v>
      </c>
      <c r="AG137" s="736"/>
      <c r="AH137" s="736"/>
      <c r="AI137" s="799">
        <f t="shared" ref="AI137:AI152" si="283">AC137-AF137</f>
        <v>1035</v>
      </c>
      <c r="AJ137" s="736"/>
      <c r="AK137" s="607"/>
      <c r="AL137" s="736">
        <f>AI137</f>
        <v>1035</v>
      </c>
      <c r="AM137" s="607"/>
      <c r="AN137" s="736"/>
      <c r="AO137" s="607"/>
      <c r="AP137" s="736"/>
      <c r="AQ137" s="736"/>
      <c r="AR137" s="736"/>
      <c r="AS137" s="736"/>
      <c r="AT137" s="736"/>
      <c r="AU137" s="799">
        <f t="shared" ref="AU137:AW152" si="284">Q137+AC137+AO137</f>
        <v>1035</v>
      </c>
      <c r="AV137" s="799">
        <f t="shared" si="284"/>
        <v>0</v>
      </c>
      <c r="AW137" s="799">
        <f t="shared" si="284"/>
        <v>0</v>
      </c>
      <c r="AX137" s="799">
        <f t="shared" ref="AX137:AX154" si="285">AY137</f>
        <v>0</v>
      </c>
      <c r="AY137" s="607">
        <f t="shared" ref="AY137:BA152" si="286">N137-AU137</f>
        <v>0</v>
      </c>
      <c r="AZ137" s="379">
        <f t="shared" si="286"/>
        <v>0</v>
      </c>
      <c r="BA137" s="379">
        <f t="shared" si="286"/>
        <v>0</v>
      </c>
      <c r="BB137" s="379">
        <f>N137*0.1/0.9</f>
        <v>115</v>
      </c>
      <c r="BC137" s="379"/>
      <c r="BD137" s="379"/>
      <c r="BE137" s="379">
        <f>BB137</f>
        <v>115</v>
      </c>
      <c r="BF137" s="379"/>
      <c r="BG137" s="379"/>
      <c r="BH137" s="379"/>
      <c r="BI137" s="379"/>
      <c r="BJ137" s="379"/>
      <c r="BK137" s="379"/>
      <c r="BL137" s="379"/>
      <c r="BM137" s="379"/>
      <c r="BN137" s="379"/>
      <c r="BO137" s="838">
        <f>BP137</f>
        <v>115</v>
      </c>
      <c r="BP137" s="838">
        <f>G137*0.1</f>
        <v>115</v>
      </c>
      <c r="BQ137" s="838"/>
      <c r="BR137" s="838"/>
      <c r="BS137" s="839"/>
    </row>
    <row r="138" spans="1:71" ht="33">
      <c r="A138" s="847">
        <f t="shared" ref="A138:A150" si="287">+A137+1</f>
        <v>2</v>
      </c>
      <c r="B138" s="848" t="s">
        <v>222</v>
      </c>
      <c r="C138" s="642"/>
      <c r="D138" s="642"/>
      <c r="E138" s="849" t="s">
        <v>239</v>
      </c>
      <c r="F138" s="850">
        <v>1941</v>
      </c>
      <c r="G138" s="858">
        <v>1725</v>
      </c>
      <c r="H138" s="858"/>
      <c r="I138" s="858"/>
      <c r="J138" s="858"/>
      <c r="K138" s="736"/>
      <c r="L138" s="607"/>
      <c r="M138" s="736">
        <f t="shared" ref="M138:M152" si="288">N138</f>
        <v>1552.5</v>
      </c>
      <c r="N138" s="607">
        <f t="shared" ref="N138:N152" si="289">G138*0.9</f>
        <v>1552.5</v>
      </c>
      <c r="O138" s="736"/>
      <c r="P138" s="850"/>
      <c r="Q138" s="736"/>
      <c r="R138" s="736"/>
      <c r="S138" s="607"/>
      <c r="T138" s="736"/>
      <c r="U138" s="736"/>
      <c r="V138" s="607"/>
      <c r="W138" s="736"/>
      <c r="X138" s="736"/>
      <c r="Y138" s="607"/>
      <c r="Z138" s="736"/>
      <c r="AA138" s="736"/>
      <c r="AB138" s="607"/>
      <c r="AC138" s="736">
        <f t="shared" ref="AC138:AC152" si="290">N138</f>
        <v>1552.5</v>
      </c>
      <c r="AD138" s="736"/>
      <c r="AE138" s="946"/>
      <c r="AF138" s="736">
        <f t="shared" si="282"/>
        <v>0</v>
      </c>
      <c r="AG138" s="736"/>
      <c r="AH138" s="736"/>
      <c r="AI138" s="799">
        <f t="shared" si="283"/>
        <v>1552.5</v>
      </c>
      <c r="AJ138" s="736"/>
      <c r="AK138" s="607"/>
      <c r="AL138" s="736">
        <f t="shared" ref="AL138:AL152" si="291">AI138</f>
        <v>1552.5</v>
      </c>
      <c r="AM138" s="607"/>
      <c r="AN138" s="736"/>
      <c r="AO138" s="607"/>
      <c r="AP138" s="736"/>
      <c r="AQ138" s="736"/>
      <c r="AR138" s="736"/>
      <c r="AS138" s="736"/>
      <c r="AT138" s="736"/>
      <c r="AU138" s="799">
        <f t="shared" si="284"/>
        <v>1552.5</v>
      </c>
      <c r="AV138" s="799">
        <f t="shared" si="284"/>
        <v>0</v>
      </c>
      <c r="AW138" s="799">
        <f t="shared" si="284"/>
        <v>0</v>
      </c>
      <c r="AX138" s="799">
        <f t="shared" si="285"/>
        <v>0</v>
      </c>
      <c r="AY138" s="607">
        <f t="shared" si="286"/>
        <v>0</v>
      </c>
      <c r="AZ138" s="379">
        <f t="shared" si="286"/>
        <v>0</v>
      </c>
      <c r="BA138" s="379">
        <f t="shared" si="286"/>
        <v>0</v>
      </c>
      <c r="BB138" s="379">
        <f t="shared" ref="BB138:BB152" si="292">N138*0.1/0.9</f>
        <v>172.5</v>
      </c>
      <c r="BC138" s="379"/>
      <c r="BD138" s="379"/>
      <c r="BE138" s="379">
        <f t="shared" ref="BE138:BE152" si="293">BB138</f>
        <v>172.5</v>
      </c>
      <c r="BF138" s="379"/>
      <c r="BG138" s="379"/>
      <c r="BH138" s="379"/>
      <c r="BI138" s="379"/>
      <c r="BJ138" s="379"/>
      <c r="BK138" s="379"/>
      <c r="BL138" s="379"/>
      <c r="BM138" s="379"/>
      <c r="BN138" s="379"/>
      <c r="BO138" s="838">
        <f t="shared" ref="BO138:BO152" si="294">BP138</f>
        <v>172.5</v>
      </c>
      <c r="BP138" s="838">
        <f t="shared" ref="BP138:BP152" si="295">G138*0.1</f>
        <v>172.5</v>
      </c>
      <c r="BQ138" s="838"/>
      <c r="BR138" s="838"/>
      <c r="BS138" s="839"/>
    </row>
    <row r="139" spans="1:71" ht="33">
      <c r="A139" s="847">
        <v>3</v>
      </c>
      <c r="B139" s="848" t="s">
        <v>223</v>
      </c>
      <c r="C139" s="642"/>
      <c r="D139" s="642"/>
      <c r="E139" s="849" t="s">
        <v>240</v>
      </c>
      <c r="F139" s="850">
        <v>1481</v>
      </c>
      <c r="G139" s="858">
        <v>1150</v>
      </c>
      <c r="H139" s="858"/>
      <c r="I139" s="858"/>
      <c r="J139" s="858"/>
      <c r="K139" s="736"/>
      <c r="L139" s="607"/>
      <c r="M139" s="736">
        <f t="shared" si="288"/>
        <v>1035</v>
      </c>
      <c r="N139" s="607">
        <f t="shared" si="289"/>
        <v>1035</v>
      </c>
      <c r="O139" s="736"/>
      <c r="P139" s="850"/>
      <c r="Q139" s="736"/>
      <c r="R139" s="736"/>
      <c r="S139" s="607"/>
      <c r="T139" s="736"/>
      <c r="U139" s="736"/>
      <c r="V139" s="607"/>
      <c r="W139" s="736"/>
      <c r="X139" s="736"/>
      <c r="Y139" s="607"/>
      <c r="Z139" s="736"/>
      <c r="AA139" s="736"/>
      <c r="AB139" s="607"/>
      <c r="AC139" s="736">
        <f t="shared" si="290"/>
        <v>1035</v>
      </c>
      <c r="AD139" s="736"/>
      <c r="AE139" s="946"/>
      <c r="AF139" s="736">
        <f t="shared" si="282"/>
        <v>87</v>
      </c>
      <c r="AG139" s="736"/>
      <c r="AH139" s="736">
        <v>87</v>
      </c>
      <c r="AI139" s="799">
        <f t="shared" si="283"/>
        <v>948</v>
      </c>
      <c r="AJ139" s="736"/>
      <c r="AK139" s="607"/>
      <c r="AL139" s="736">
        <f t="shared" si="291"/>
        <v>948</v>
      </c>
      <c r="AM139" s="607"/>
      <c r="AN139" s="736"/>
      <c r="AO139" s="607"/>
      <c r="AP139" s="736"/>
      <c r="AQ139" s="736"/>
      <c r="AR139" s="736"/>
      <c r="AS139" s="736"/>
      <c r="AT139" s="736"/>
      <c r="AU139" s="799">
        <f t="shared" si="284"/>
        <v>1035</v>
      </c>
      <c r="AV139" s="799">
        <f t="shared" si="284"/>
        <v>0</v>
      </c>
      <c r="AW139" s="799">
        <f t="shared" si="284"/>
        <v>0</v>
      </c>
      <c r="AX139" s="799">
        <f t="shared" si="285"/>
        <v>0</v>
      </c>
      <c r="AY139" s="607">
        <f t="shared" si="286"/>
        <v>0</v>
      </c>
      <c r="AZ139" s="379">
        <f t="shared" si="286"/>
        <v>0</v>
      </c>
      <c r="BA139" s="379">
        <f t="shared" si="286"/>
        <v>0</v>
      </c>
      <c r="BB139" s="379">
        <f t="shared" si="292"/>
        <v>115</v>
      </c>
      <c r="BC139" s="379"/>
      <c r="BD139" s="379"/>
      <c r="BE139" s="379">
        <f t="shared" si="293"/>
        <v>115</v>
      </c>
      <c r="BF139" s="379"/>
      <c r="BG139" s="379"/>
      <c r="BH139" s="379"/>
      <c r="BI139" s="379"/>
      <c r="BJ139" s="379"/>
      <c r="BK139" s="379"/>
      <c r="BL139" s="379"/>
      <c r="BM139" s="379"/>
      <c r="BN139" s="379"/>
      <c r="BO139" s="838">
        <f t="shared" si="294"/>
        <v>115</v>
      </c>
      <c r="BP139" s="838">
        <f t="shared" si="295"/>
        <v>115</v>
      </c>
      <c r="BQ139" s="838"/>
      <c r="BR139" s="838"/>
      <c r="BS139" s="839"/>
    </row>
    <row r="140" spans="1:71" ht="33">
      <c r="A140" s="847">
        <f t="shared" si="287"/>
        <v>4</v>
      </c>
      <c r="B140" s="848" t="s">
        <v>224</v>
      </c>
      <c r="C140" s="642"/>
      <c r="D140" s="642"/>
      <c r="E140" s="849" t="s">
        <v>241</v>
      </c>
      <c r="F140" s="850">
        <v>2403</v>
      </c>
      <c r="G140" s="858">
        <v>1800</v>
      </c>
      <c r="H140" s="858"/>
      <c r="I140" s="858"/>
      <c r="J140" s="858"/>
      <c r="K140" s="736"/>
      <c r="L140" s="607"/>
      <c r="M140" s="736">
        <f t="shared" si="288"/>
        <v>1620</v>
      </c>
      <c r="N140" s="607">
        <f t="shared" si="289"/>
        <v>1620</v>
      </c>
      <c r="O140" s="736"/>
      <c r="P140" s="850"/>
      <c r="Q140" s="736"/>
      <c r="R140" s="736"/>
      <c r="S140" s="607"/>
      <c r="T140" s="736"/>
      <c r="U140" s="736"/>
      <c r="V140" s="607"/>
      <c r="W140" s="736"/>
      <c r="X140" s="736"/>
      <c r="Y140" s="607"/>
      <c r="Z140" s="736"/>
      <c r="AA140" s="736"/>
      <c r="AB140" s="607"/>
      <c r="AC140" s="736">
        <f t="shared" si="290"/>
        <v>1620</v>
      </c>
      <c r="AD140" s="736"/>
      <c r="AE140" s="946"/>
      <c r="AF140" s="736">
        <f t="shared" si="282"/>
        <v>117</v>
      </c>
      <c r="AG140" s="736"/>
      <c r="AH140" s="736">
        <v>117</v>
      </c>
      <c r="AI140" s="799">
        <f t="shared" si="283"/>
        <v>1503</v>
      </c>
      <c r="AJ140" s="736"/>
      <c r="AK140" s="607"/>
      <c r="AL140" s="736">
        <f t="shared" si="291"/>
        <v>1503</v>
      </c>
      <c r="AM140" s="607"/>
      <c r="AN140" s="736"/>
      <c r="AO140" s="607"/>
      <c r="AP140" s="736"/>
      <c r="AQ140" s="736"/>
      <c r="AR140" s="736"/>
      <c r="AS140" s="736"/>
      <c r="AT140" s="736"/>
      <c r="AU140" s="799">
        <f t="shared" si="284"/>
        <v>1620</v>
      </c>
      <c r="AV140" s="799">
        <f t="shared" si="284"/>
        <v>0</v>
      </c>
      <c r="AW140" s="799">
        <f t="shared" si="284"/>
        <v>0</v>
      </c>
      <c r="AX140" s="799">
        <f t="shared" si="285"/>
        <v>0</v>
      </c>
      <c r="AY140" s="607">
        <f t="shared" si="286"/>
        <v>0</v>
      </c>
      <c r="AZ140" s="379">
        <f t="shared" si="286"/>
        <v>0</v>
      </c>
      <c r="BA140" s="379">
        <f t="shared" si="286"/>
        <v>0</v>
      </c>
      <c r="BB140" s="379">
        <f t="shared" si="292"/>
        <v>180</v>
      </c>
      <c r="BC140" s="379"/>
      <c r="BD140" s="379"/>
      <c r="BE140" s="379">
        <f t="shared" si="293"/>
        <v>180</v>
      </c>
      <c r="BF140" s="379"/>
      <c r="BG140" s="379"/>
      <c r="BH140" s="379"/>
      <c r="BI140" s="379"/>
      <c r="BJ140" s="379"/>
      <c r="BK140" s="379"/>
      <c r="BL140" s="379"/>
      <c r="BM140" s="379"/>
      <c r="BN140" s="379"/>
      <c r="BO140" s="838">
        <f t="shared" si="294"/>
        <v>180</v>
      </c>
      <c r="BP140" s="838">
        <f t="shared" si="295"/>
        <v>180</v>
      </c>
      <c r="BQ140" s="838"/>
      <c r="BR140" s="838"/>
      <c r="BS140" s="839"/>
    </row>
    <row r="141" spans="1:71" ht="33">
      <c r="A141" s="847">
        <v>6</v>
      </c>
      <c r="B141" s="848" t="s">
        <v>226</v>
      </c>
      <c r="C141" s="642"/>
      <c r="D141" s="642"/>
      <c r="E141" s="849" t="s">
        <v>243</v>
      </c>
      <c r="F141" s="850">
        <v>3202</v>
      </c>
      <c r="G141" s="858">
        <v>2900</v>
      </c>
      <c r="H141" s="858"/>
      <c r="I141" s="858"/>
      <c r="J141" s="858"/>
      <c r="K141" s="736"/>
      <c r="L141" s="607"/>
      <c r="M141" s="736">
        <f t="shared" si="288"/>
        <v>2610</v>
      </c>
      <c r="N141" s="607">
        <f>G141*0.9</f>
        <v>2610</v>
      </c>
      <c r="O141" s="736"/>
      <c r="P141" s="850"/>
      <c r="Q141" s="736"/>
      <c r="R141" s="736"/>
      <c r="S141" s="607"/>
      <c r="T141" s="736"/>
      <c r="U141" s="736"/>
      <c r="V141" s="607"/>
      <c r="W141" s="736"/>
      <c r="X141" s="736"/>
      <c r="Y141" s="607"/>
      <c r="Z141" s="736"/>
      <c r="AA141" s="736"/>
      <c r="AB141" s="607"/>
      <c r="AC141" s="736">
        <f>N141</f>
        <v>2610</v>
      </c>
      <c r="AD141" s="736"/>
      <c r="AE141" s="946"/>
      <c r="AF141" s="736">
        <f t="shared" si="282"/>
        <v>0</v>
      </c>
      <c r="AG141" s="736"/>
      <c r="AH141" s="736"/>
      <c r="AI141" s="799">
        <f t="shared" si="283"/>
        <v>2610</v>
      </c>
      <c r="AJ141" s="736"/>
      <c r="AK141" s="607"/>
      <c r="AL141" s="736">
        <f t="shared" si="291"/>
        <v>2610</v>
      </c>
      <c r="AM141" s="607"/>
      <c r="AN141" s="736"/>
      <c r="AO141" s="607"/>
      <c r="AP141" s="736"/>
      <c r="AQ141" s="736"/>
      <c r="AR141" s="736"/>
      <c r="AS141" s="736"/>
      <c r="AT141" s="736"/>
      <c r="AU141" s="799">
        <f t="shared" si="284"/>
        <v>2610</v>
      </c>
      <c r="AV141" s="799">
        <f t="shared" si="284"/>
        <v>0</v>
      </c>
      <c r="AW141" s="799">
        <f t="shared" si="284"/>
        <v>0</v>
      </c>
      <c r="AX141" s="799">
        <f t="shared" si="285"/>
        <v>0</v>
      </c>
      <c r="AY141" s="607">
        <f t="shared" si="286"/>
        <v>0</v>
      </c>
      <c r="AZ141" s="379">
        <f t="shared" si="286"/>
        <v>0</v>
      </c>
      <c r="BA141" s="379">
        <f t="shared" si="286"/>
        <v>0</v>
      </c>
      <c r="BB141" s="379">
        <f t="shared" si="292"/>
        <v>290</v>
      </c>
      <c r="BC141" s="379"/>
      <c r="BD141" s="379"/>
      <c r="BE141" s="379">
        <f t="shared" si="293"/>
        <v>290</v>
      </c>
      <c r="BF141" s="379"/>
      <c r="BG141" s="379"/>
      <c r="BH141" s="379"/>
      <c r="BI141" s="379"/>
      <c r="BJ141" s="379"/>
      <c r="BK141" s="379"/>
      <c r="BL141" s="379"/>
      <c r="BM141" s="379"/>
      <c r="BN141" s="379"/>
      <c r="BO141" s="838">
        <f t="shared" si="294"/>
        <v>290</v>
      </c>
      <c r="BP141" s="838">
        <f t="shared" si="295"/>
        <v>290</v>
      </c>
      <c r="BQ141" s="838"/>
      <c r="BR141" s="838"/>
      <c r="BS141" s="839"/>
    </row>
    <row r="142" spans="1:71" ht="33">
      <c r="A142" s="847">
        <f>+A140+1</f>
        <v>5</v>
      </c>
      <c r="B142" s="848" t="s">
        <v>225</v>
      </c>
      <c r="C142" s="642"/>
      <c r="D142" s="642"/>
      <c r="E142" s="849" t="s">
        <v>242</v>
      </c>
      <c r="F142" s="850">
        <v>2330</v>
      </c>
      <c r="G142" s="858">
        <v>1800</v>
      </c>
      <c r="H142" s="858"/>
      <c r="I142" s="858"/>
      <c r="J142" s="858"/>
      <c r="K142" s="736"/>
      <c r="L142" s="607"/>
      <c r="M142" s="736">
        <f t="shared" si="288"/>
        <v>1620</v>
      </c>
      <c r="N142" s="607">
        <f t="shared" si="289"/>
        <v>1620</v>
      </c>
      <c r="O142" s="736"/>
      <c r="P142" s="850"/>
      <c r="Q142" s="736"/>
      <c r="R142" s="736"/>
      <c r="S142" s="607"/>
      <c r="T142" s="736"/>
      <c r="U142" s="736"/>
      <c r="V142" s="607"/>
      <c r="W142" s="736"/>
      <c r="X142" s="736"/>
      <c r="Y142" s="607"/>
      <c r="Z142" s="736"/>
      <c r="AA142" s="736"/>
      <c r="AB142" s="607"/>
      <c r="AC142" s="736">
        <f t="shared" si="290"/>
        <v>1620</v>
      </c>
      <c r="AD142" s="736"/>
      <c r="AE142" s="946"/>
      <c r="AF142" s="736">
        <f t="shared" si="282"/>
        <v>114</v>
      </c>
      <c r="AG142" s="736"/>
      <c r="AH142" s="736">
        <v>114</v>
      </c>
      <c r="AI142" s="799">
        <f t="shared" si="283"/>
        <v>1506</v>
      </c>
      <c r="AJ142" s="736"/>
      <c r="AK142" s="607"/>
      <c r="AL142" s="736">
        <f t="shared" si="291"/>
        <v>1506</v>
      </c>
      <c r="AM142" s="607"/>
      <c r="AN142" s="736"/>
      <c r="AO142" s="607"/>
      <c r="AP142" s="736"/>
      <c r="AQ142" s="736"/>
      <c r="AR142" s="736"/>
      <c r="AS142" s="736"/>
      <c r="AT142" s="736"/>
      <c r="AU142" s="799">
        <f t="shared" si="284"/>
        <v>1620</v>
      </c>
      <c r="AV142" s="799">
        <f t="shared" si="284"/>
        <v>0</v>
      </c>
      <c r="AW142" s="799">
        <f t="shared" si="284"/>
        <v>0</v>
      </c>
      <c r="AX142" s="799">
        <f t="shared" si="285"/>
        <v>0</v>
      </c>
      <c r="AY142" s="607">
        <f t="shared" si="286"/>
        <v>0</v>
      </c>
      <c r="AZ142" s="379">
        <f t="shared" si="286"/>
        <v>0</v>
      </c>
      <c r="BA142" s="379">
        <f t="shared" si="286"/>
        <v>0</v>
      </c>
      <c r="BB142" s="379">
        <f t="shared" si="292"/>
        <v>180</v>
      </c>
      <c r="BC142" s="379"/>
      <c r="BD142" s="379"/>
      <c r="BE142" s="379">
        <f t="shared" si="293"/>
        <v>180</v>
      </c>
      <c r="BF142" s="379"/>
      <c r="BG142" s="379"/>
      <c r="BH142" s="379"/>
      <c r="BI142" s="379"/>
      <c r="BJ142" s="379"/>
      <c r="BK142" s="379"/>
      <c r="BL142" s="379"/>
      <c r="BM142" s="379"/>
      <c r="BN142" s="379"/>
      <c r="BO142" s="838">
        <f t="shared" si="294"/>
        <v>180</v>
      </c>
      <c r="BP142" s="838">
        <f t="shared" si="295"/>
        <v>180</v>
      </c>
      <c r="BQ142" s="838"/>
      <c r="BR142" s="838"/>
      <c r="BS142" s="839"/>
    </row>
    <row r="143" spans="1:71" ht="33">
      <c r="A143" s="847">
        <v>7</v>
      </c>
      <c r="B143" s="848" t="s">
        <v>227</v>
      </c>
      <c r="C143" s="642"/>
      <c r="D143" s="642"/>
      <c r="E143" s="849" t="s">
        <v>244</v>
      </c>
      <c r="F143" s="850">
        <v>3303</v>
      </c>
      <c r="G143" s="858">
        <v>2300</v>
      </c>
      <c r="H143" s="858"/>
      <c r="I143" s="858"/>
      <c r="J143" s="858"/>
      <c r="K143" s="736"/>
      <c r="L143" s="607"/>
      <c r="M143" s="736">
        <f t="shared" si="288"/>
        <v>2070</v>
      </c>
      <c r="N143" s="607">
        <f t="shared" si="289"/>
        <v>2070</v>
      </c>
      <c r="O143" s="736"/>
      <c r="P143" s="850"/>
      <c r="Q143" s="736"/>
      <c r="R143" s="736"/>
      <c r="S143" s="607"/>
      <c r="T143" s="736"/>
      <c r="U143" s="736"/>
      <c r="V143" s="607"/>
      <c r="W143" s="736"/>
      <c r="X143" s="736"/>
      <c r="Y143" s="607"/>
      <c r="Z143" s="736"/>
      <c r="AA143" s="736"/>
      <c r="AB143" s="607"/>
      <c r="AC143" s="736">
        <f t="shared" si="290"/>
        <v>2070</v>
      </c>
      <c r="AD143" s="736"/>
      <c r="AE143" s="946"/>
      <c r="AF143" s="736">
        <f t="shared" si="282"/>
        <v>275</v>
      </c>
      <c r="AG143" s="736"/>
      <c r="AH143" s="947">
        <v>275</v>
      </c>
      <c r="AI143" s="799">
        <f t="shared" si="283"/>
        <v>1795</v>
      </c>
      <c r="AJ143" s="736"/>
      <c r="AK143" s="607"/>
      <c r="AL143" s="736">
        <f t="shared" si="291"/>
        <v>1795</v>
      </c>
      <c r="AM143" s="607"/>
      <c r="AN143" s="736"/>
      <c r="AO143" s="607"/>
      <c r="AP143" s="736"/>
      <c r="AQ143" s="736"/>
      <c r="AR143" s="736"/>
      <c r="AS143" s="736"/>
      <c r="AT143" s="736"/>
      <c r="AU143" s="799">
        <f t="shared" si="284"/>
        <v>2070</v>
      </c>
      <c r="AV143" s="799">
        <f t="shared" si="284"/>
        <v>0</v>
      </c>
      <c r="AW143" s="799">
        <f t="shared" si="284"/>
        <v>0</v>
      </c>
      <c r="AX143" s="799">
        <f t="shared" si="285"/>
        <v>0</v>
      </c>
      <c r="AY143" s="607">
        <f t="shared" si="286"/>
        <v>0</v>
      </c>
      <c r="AZ143" s="379">
        <f t="shared" si="286"/>
        <v>0</v>
      </c>
      <c r="BA143" s="379">
        <f t="shared" si="286"/>
        <v>0</v>
      </c>
      <c r="BB143" s="379">
        <f t="shared" si="292"/>
        <v>230</v>
      </c>
      <c r="BC143" s="379"/>
      <c r="BD143" s="379"/>
      <c r="BE143" s="379">
        <f t="shared" si="293"/>
        <v>230</v>
      </c>
      <c r="BF143" s="379"/>
      <c r="BG143" s="379"/>
      <c r="BH143" s="379"/>
      <c r="BI143" s="379"/>
      <c r="BJ143" s="379"/>
      <c r="BK143" s="379"/>
      <c r="BL143" s="379"/>
      <c r="BM143" s="379"/>
      <c r="BN143" s="379"/>
      <c r="BO143" s="838">
        <f t="shared" si="294"/>
        <v>230</v>
      </c>
      <c r="BP143" s="838">
        <f t="shared" si="295"/>
        <v>230</v>
      </c>
      <c r="BQ143" s="838"/>
      <c r="BR143" s="838"/>
      <c r="BS143" s="839"/>
    </row>
    <row r="144" spans="1:71" ht="33">
      <c r="A144" s="847">
        <f t="shared" si="287"/>
        <v>8</v>
      </c>
      <c r="B144" s="848" t="s">
        <v>228</v>
      </c>
      <c r="C144" s="642"/>
      <c r="D144" s="642"/>
      <c r="E144" s="849" t="s">
        <v>245</v>
      </c>
      <c r="F144" s="850">
        <v>1811</v>
      </c>
      <c r="G144" s="858">
        <v>1150</v>
      </c>
      <c r="H144" s="858"/>
      <c r="I144" s="858"/>
      <c r="J144" s="858"/>
      <c r="K144" s="736"/>
      <c r="L144" s="607"/>
      <c r="M144" s="736">
        <f t="shared" si="288"/>
        <v>1035</v>
      </c>
      <c r="N144" s="607">
        <f t="shared" si="289"/>
        <v>1035</v>
      </c>
      <c r="O144" s="736"/>
      <c r="P144" s="850"/>
      <c r="Q144" s="736"/>
      <c r="R144" s="736"/>
      <c r="S144" s="607"/>
      <c r="T144" s="736"/>
      <c r="U144" s="736"/>
      <c r="V144" s="607"/>
      <c r="W144" s="736"/>
      <c r="X144" s="736"/>
      <c r="Y144" s="607"/>
      <c r="Z144" s="736"/>
      <c r="AA144" s="736"/>
      <c r="AB144" s="607"/>
      <c r="AC144" s="736">
        <f t="shared" si="290"/>
        <v>1035</v>
      </c>
      <c r="AD144" s="736"/>
      <c r="AE144" s="946"/>
      <c r="AF144" s="736">
        <f t="shared" si="282"/>
        <v>171</v>
      </c>
      <c r="AG144" s="736"/>
      <c r="AH144" s="736">
        <v>171</v>
      </c>
      <c r="AI144" s="799">
        <f t="shared" si="283"/>
        <v>864</v>
      </c>
      <c r="AJ144" s="736"/>
      <c r="AK144" s="607"/>
      <c r="AL144" s="736">
        <f t="shared" si="291"/>
        <v>864</v>
      </c>
      <c r="AM144" s="607"/>
      <c r="AN144" s="736"/>
      <c r="AO144" s="607"/>
      <c r="AP144" s="736"/>
      <c r="AQ144" s="736"/>
      <c r="AR144" s="736"/>
      <c r="AS144" s="736"/>
      <c r="AT144" s="736"/>
      <c r="AU144" s="799">
        <f t="shared" si="284"/>
        <v>1035</v>
      </c>
      <c r="AV144" s="799">
        <f t="shared" si="284"/>
        <v>0</v>
      </c>
      <c r="AW144" s="799">
        <f t="shared" si="284"/>
        <v>0</v>
      </c>
      <c r="AX144" s="799">
        <f t="shared" si="285"/>
        <v>0</v>
      </c>
      <c r="AY144" s="607">
        <f t="shared" si="286"/>
        <v>0</v>
      </c>
      <c r="AZ144" s="379">
        <f t="shared" si="286"/>
        <v>0</v>
      </c>
      <c r="BA144" s="379">
        <f t="shared" si="286"/>
        <v>0</v>
      </c>
      <c r="BB144" s="379">
        <f t="shared" si="292"/>
        <v>115</v>
      </c>
      <c r="BC144" s="379"/>
      <c r="BD144" s="379"/>
      <c r="BE144" s="379">
        <f t="shared" si="293"/>
        <v>115</v>
      </c>
      <c r="BF144" s="379"/>
      <c r="BG144" s="379"/>
      <c r="BH144" s="379"/>
      <c r="BI144" s="379"/>
      <c r="BJ144" s="379"/>
      <c r="BK144" s="379"/>
      <c r="BL144" s="379"/>
      <c r="BM144" s="379"/>
      <c r="BN144" s="379"/>
      <c r="BO144" s="838">
        <f t="shared" si="294"/>
        <v>115</v>
      </c>
      <c r="BP144" s="838">
        <f t="shared" si="295"/>
        <v>115</v>
      </c>
      <c r="BQ144" s="838"/>
      <c r="BR144" s="838"/>
      <c r="BS144" s="839"/>
    </row>
    <row r="145" spans="1:71" ht="33">
      <c r="A145" s="847">
        <f t="shared" si="287"/>
        <v>9</v>
      </c>
      <c r="B145" s="848" t="s">
        <v>229</v>
      </c>
      <c r="C145" s="642"/>
      <c r="D145" s="642"/>
      <c r="E145" s="849" t="s">
        <v>246</v>
      </c>
      <c r="F145" s="850">
        <v>1687</v>
      </c>
      <c r="G145" s="858">
        <v>1150</v>
      </c>
      <c r="H145" s="858"/>
      <c r="I145" s="858"/>
      <c r="J145" s="858"/>
      <c r="K145" s="736"/>
      <c r="L145" s="607"/>
      <c r="M145" s="736">
        <f t="shared" si="288"/>
        <v>1035</v>
      </c>
      <c r="N145" s="607">
        <f t="shared" si="289"/>
        <v>1035</v>
      </c>
      <c r="O145" s="736"/>
      <c r="P145" s="850"/>
      <c r="Q145" s="736"/>
      <c r="R145" s="736"/>
      <c r="S145" s="607"/>
      <c r="T145" s="736"/>
      <c r="U145" s="736"/>
      <c r="V145" s="607"/>
      <c r="W145" s="736"/>
      <c r="X145" s="736"/>
      <c r="Y145" s="607"/>
      <c r="Z145" s="736"/>
      <c r="AA145" s="736"/>
      <c r="AB145" s="607"/>
      <c r="AC145" s="736">
        <f t="shared" si="290"/>
        <v>1035</v>
      </c>
      <c r="AD145" s="736"/>
      <c r="AE145" s="946"/>
      <c r="AF145" s="736">
        <f t="shared" si="282"/>
        <v>155</v>
      </c>
      <c r="AG145" s="736"/>
      <c r="AH145" s="736">
        <v>155</v>
      </c>
      <c r="AI145" s="799">
        <f t="shared" si="283"/>
        <v>880</v>
      </c>
      <c r="AJ145" s="736"/>
      <c r="AK145" s="607"/>
      <c r="AL145" s="736">
        <f t="shared" si="291"/>
        <v>880</v>
      </c>
      <c r="AM145" s="607"/>
      <c r="AN145" s="736"/>
      <c r="AO145" s="607"/>
      <c r="AP145" s="736"/>
      <c r="AQ145" s="736"/>
      <c r="AR145" s="736"/>
      <c r="AS145" s="736"/>
      <c r="AT145" s="736"/>
      <c r="AU145" s="799">
        <f t="shared" si="284"/>
        <v>1035</v>
      </c>
      <c r="AV145" s="799">
        <f t="shared" si="284"/>
        <v>0</v>
      </c>
      <c r="AW145" s="799">
        <f t="shared" si="284"/>
        <v>0</v>
      </c>
      <c r="AX145" s="799">
        <f t="shared" si="285"/>
        <v>0</v>
      </c>
      <c r="AY145" s="607">
        <f t="shared" si="286"/>
        <v>0</v>
      </c>
      <c r="AZ145" s="379">
        <f t="shared" si="286"/>
        <v>0</v>
      </c>
      <c r="BA145" s="379">
        <f t="shared" si="286"/>
        <v>0</v>
      </c>
      <c r="BB145" s="379">
        <f t="shared" si="292"/>
        <v>115</v>
      </c>
      <c r="BC145" s="379"/>
      <c r="BD145" s="379"/>
      <c r="BE145" s="379">
        <f t="shared" si="293"/>
        <v>115</v>
      </c>
      <c r="BF145" s="379"/>
      <c r="BG145" s="379"/>
      <c r="BH145" s="379"/>
      <c r="BI145" s="379"/>
      <c r="BJ145" s="379"/>
      <c r="BK145" s="379"/>
      <c r="BL145" s="379"/>
      <c r="BM145" s="379"/>
      <c r="BN145" s="379"/>
      <c r="BO145" s="838">
        <f t="shared" si="294"/>
        <v>115</v>
      </c>
      <c r="BP145" s="838">
        <f t="shared" si="295"/>
        <v>115</v>
      </c>
      <c r="BQ145" s="838"/>
      <c r="BR145" s="838"/>
      <c r="BS145" s="839"/>
    </row>
    <row r="146" spans="1:71" ht="33">
      <c r="A146" s="847">
        <f t="shared" si="287"/>
        <v>10</v>
      </c>
      <c r="B146" s="848" t="s">
        <v>230</v>
      </c>
      <c r="C146" s="642"/>
      <c r="D146" s="642"/>
      <c r="E146" s="849" t="s">
        <v>247</v>
      </c>
      <c r="F146" s="850">
        <v>2802</v>
      </c>
      <c r="G146" s="858">
        <v>2250</v>
      </c>
      <c r="H146" s="858"/>
      <c r="I146" s="858"/>
      <c r="J146" s="858"/>
      <c r="K146" s="736"/>
      <c r="L146" s="607"/>
      <c r="M146" s="736">
        <f t="shared" si="288"/>
        <v>2025</v>
      </c>
      <c r="N146" s="607">
        <f t="shared" si="289"/>
        <v>2025</v>
      </c>
      <c r="O146" s="736"/>
      <c r="P146" s="850"/>
      <c r="Q146" s="736"/>
      <c r="R146" s="736"/>
      <c r="S146" s="607"/>
      <c r="T146" s="736"/>
      <c r="U146" s="736"/>
      <c r="V146" s="607"/>
      <c r="W146" s="736"/>
      <c r="X146" s="736"/>
      <c r="Y146" s="607"/>
      <c r="Z146" s="736"/>
      <c r="AA146" s="736"/>
      <c r="AB146" s="607"/>
      <c r="AC146" s="736">
        <f t="shared" si="290"/>
        <v>2025</v>
      </c>
      <c r="AD146" s="736"/>
      <c r="AE146" s="946"/>
      <c r="AF146" s="736">
        <f t="shared" si="282"/>
        <v>255</v>
      </c>
      <c r="AG146" s="736"/>
      <c r="AH146" s="736">
        <v>255</v>
      </c>
      <c r="AI146" s="799">
        <f t="shared" si="283"/>
        <v>1770</v>
      </c>
      <c r="AJ146" s="736"/>
      <c r="AK146" s="607"/>
      <c r="AL146" s="736">
        <f t="shared" si="291"/>
        <v>1770</v>
      </c>
      <c r="AM146" s="607"/>
      <c r="AN146" s="736"/>
      <c r="AO146" s="607"/>
      <c r="AP146" s="736"/>
      <c r="AQ146" s="736"/>
      <c r="AR146" s="736"/>
      <c r="AS146" s="736"/>
      <c r="AT146" s="736"/>
      <c r="AU146" s="799">
        <f t="shared" si="284"/>
        <v>2025</v>
      </c>
      <c r="AV146" s="799">
        <f t="shared" si="284"/>
        <v>0</v>
      </c>
      <c r="AW146" s="799">
        <f t="shared" si="284"/>
        <v>0</v>
      </c>
      <c r="AX146" s="799">
        <f t="shared" si="285"/>
        <v>0</v>
      </c>
      <c r="AY146" s="607">
        <f t="shared" si="286"/>
        <v>0</v>
      </c>
      <c r="AZ146" s="379">
        <f t="shared" si="286"/>
        <v>0</v>
      </c>
      <c r="BA146" s="379">
        <f t="shared" si="286"/>
        <v>0</v>
      </c>
      <c r="BB146" s="379">
        <f t="shared" si="292"/>
        <v>225</v>
      </c>
      <c r="BC146" s="379"/>
      <c r="BD146" s="379"/>
      <c r="BE146" s="379">
        <f t="shared" si="293"/>
        <v>225</v>
      </c>
      <c r="BF146" s="379"/>
      <c r="BG146" s="379"/>
      <c r="BH146" s="379"/>
      <c r="BI146" s="379"/>
      <c r="BJ146" s="379"/>
      <c r="BK146" s="379"/>
      <c r="BL146" s="379"/>
      <c r="BM146" s="379"/>
      <c r="BN146" s="379"/>
      <c r="BO146" s="838">
        <f t="shared" si="294"/>
        <v>225</v>
      </c>
      <c r="BP146" s="838">
        <f t="shared" si="295"/>
        <v>225</v>
      </c>
      <c r="BQ146" s="838"/>
      <c r="BR146" s="838"/>
      <c r="BS146" s="839"/>
    </row>
    <row r="147" spans="1:71" ht="33">
      <c r="A147" s="847">
        <f t="shared" si="287"/>
        <v>11</v>
      </c>
      <c r="B147" s="848" t="s">
        <v>231</v>
      </c>
      <c r="C147" s="642"/>
      <c r="D147" s="642"/>
      <c r="E147" s="849" t="s">
        <v>248</v>
      </c>
      <c r="F147" s="850">
        <v>2750</v>
      </c>
      <c r="G147" s="858">
        <v>2250</v>
      </c>
      <c r="H147" s="858"/>
      <c r="I147" s="858"/>
      <c r="J147" s="858"/>
      <c r="K147" s="736"/>
      <c r="L147" s="607"/>
      <c r="M147" s="736">
        <f t="shared" si="288"/>
        <v>2025</v>
      </c>
      <c r="N147" s="607">
        <f t="shared" si="289"/>
        <v>2025</v>
      </c>
      <c r="O147" s="736"/>
      <c r="P147" s="850"/>
      <c r="Q147" s="736"/>
      <c r="R147" s="736"/>
      <c r="S147" s="607"/>
      <c r="T147" s="736"/>
      <c r="U147" s="736"/>
      <c r="V147" s="607"/>
      <c r="W147" s="736"/>
      <c r="X147" s="736"/>
      <c r="Y147" s="607"/>
      <c r="Z147" s="736"/>
      <c r="AA147" s="736"/>
      <c r="AB147" s="607"/>
      <c r="AC147" s="736">
        <f t="shared" si="290"/>
        <v>2025</v>
      </c>
      <c r="AD147" s="736"/>
      <c r="AE147" s="946"/>
      <c r="AF147" s="736">
        <f t="shared" si="282"/>
        <v>180</v>
      </c>
      <c r="AG147" s="736"/>
      <c r="AH147" s="736">
        <v>180</v>
      </c>
      <c r="AI147" s="799">
        <f t="shared" si="283"/>
        <v>1845</v>
      </c>
      <c r="AJ147" s="736"/>
      <c r="AK147" s="607"/>
      <c r="AL147" s="736">
        <f t="shared" si="291"/>
        <v>1845</v>
      </c>
      <c r="AM147" s="607"/>
      <c r="AN147" s="736"/>
      <c r="AO147" s="607"/>
      <c r="AP147" s="736"/>
      <c r="AQ147" s="736"/>
      <c r="AR147" s="736"/>
      <c r="AS147" s="736"/>
      <c r="AT147" s="736"/>
      <c r="AU147" s="799">
        <f t="shared" si="284"/>
        <v>2025</v>
      </c>
      <c r="AV147" s="799">
        <f t="shared" si="284"/>
        <v>0</v>
      </c>
      <c r="AW147" s="799">
        <f t="shared" si="284"/>
        <v>0</v>
      </c>
      <c r="AX147" s="799">
        <f t="shared" si="285"/>
        <v>0</v>
      </c>
      <c r="AY147" s="607">
        <f t="shared" si="286"/>
        <v>0</v>
      </c>
      <c r="AZ147" s="379">
        <f t="shared" si="286"/>
        <v>0</v>
      </c>
      <c r="BA147" s="379">
        <f t="shared" si="286"/>
        <v>0</v>
      </c>
      <c r="BB147" s="379">
        <f t="shared" si="292"/>
        <v>225</v>
      </c>
      <c r="BC147" s="379"/>
      <c r="BD147" s="379"/>
      <c r="BE147" s="379">
        <f t="shared" si="293"/>
        <v>225</v>
      </c>
      <c r="BF147" s="379"/>
      <c r="BG147" s="379"/>
      <c r="BH147" s="379"/>
      <c r="BI147" s="379"/>
      <c r="BJ147" s="379"/>
      <c r="BK147" s="379"/>
      <c r="BL147" s="379"/>
      <c r="BM147" s="379"/>
      <c r="BN147" s="379"/>
      <c r="BO147" s="838">
        <f t="shared" si="294"/>
        <v>225</v>
      </c>
      <c r="BP147" s="838">
        <f t="shared" si="295"/>
        <v>225</v>
      </c>
      <c r="BQ147" s="838"/>
      <c r="BR147" s="838"/>
      <c r="BS147" s="839"/>
    </row>
    <row r="148" spans="1:71" ht="33">
      <c r="A148" s="847">
        <v>12</v>
      </c>
      <c r="B148" s="848" t="s">
        <v>232</v>
      </c>
      <c r="C148" s="557"/>
      <c r="D148" s="557"/>
      <c r="E148" s="849" t="s">
        <v>249</v>
      </c>
      <c r="F148" s="850">
        <v>4424</v>
      </c>
      <c r="G148" s="858">
        <v>2875</v>
      </c>
      <c r="H148" s="858"/>
      <c r="I148" s="858"/>
      <c r="J148" s="858"/>
      <c r="K148" s="607"/>
      <c r="L148" s="607"/>
      <c r="M148" s="736">
        <f t="shared" si="288"/>
        <v>2587.5</v>
      </c>
      <c r="N148" s="607">
        <f t="shared" si="289"/>
        <v>2587.5</v>
      </c>
      <c r="O148" s="607"/>
      <c r="P148" s="850"/>
      <c r="Q148" s="607"/>
      <c r="R148" s="607"/>
      <c r="S148" s="607"/>
      <c r="T148" s="607"/>
      <c r="U148" s="607"/>
      <c r="V148" s="607"/>
      <c r="W148" s="607"/>
      <c r="X148" s="607"/>
      <c r="Y148" s="607"/>
      <c r="Z148" s="607"/>
      <c r="AA148" s="607"/>
      <c r="AB148" s="607"/>
      <c r="AC148" s="736">
        <f t="shared" si="290"/>
        <v>2587.5</v>
      </c>
      <c r="AD148" s="607"/>
      <c r="AE148" s="946"/>
      <c r="AF148" s="736">
        <f t="shared" si="282"/>
        <v>0</v>
      </c>
      <c r="AG148" s="736"/>
      <c r="AH148" s="736"/>
      <c r="AI148" s="799">
        <f t="shared" si="283"/>
        <v>2587.5</v>
      </c>
      <c r="AJ148" s="736"/>
      <c r="AK148" s="607"/>
      <c r="AL148" s="736">
        <f t="shared" si="291"/>
        <v>2587.5</v>
      </c>
      <c r="AM148" s="607"/>
      <c r="AN148" s="736"/>
      <c r="AO148" s="607"/>
      <c r="AP148" s="736"/>
      <c r="AQ148" s="736"/>
      <c r="AR148" s="736"/>
      <c r="AS148" s="736"/>
      <c r="AT148" s="736"/>
      <c r="AU148" s="799">
        <f t="shared" si="284"/>
        <v>2587.5</v>
      </c>
      <c r="AV148" s="799">
        <f t="shared" si="284"/>
        <v>0</v>
      </c>
      <c r="AW148" s="799">
        <f t="shared" si="284"/>
        <v>0</v>
      </c>
      <c r="AX148" s="799">
        <f t="shared" si="285"/>
        <v>0</v>
      </c>
      <c r="AY148" s="607">
        <f t="shared" si="286"/>
        <v>0</v>
      </c>
      <c r="AZ148" s="379">
        <f t="shared" si="286"/>
        <v>0</v>
      </c>
      <c r="BA148" s="379">
        <f t="shared" si="286"/>
        <v>0</v>
      </c>
      <c r="BB148" s="379">
        <f t="shared" si="292"/>
        <v>287.5</v>
      </c>
      <c r="BC148" s="379"/>
      <c r="BD148" s="379"/>
      <c r="BE148" s="379">
        <f t="shared" si="293"/>
        <v>287.5</v>
      </c>
      <c r="BF148" s="379"/>
      <c r="BG148" s="379"/>
      <c r="BH148" s="379"/>
      <c r="BI148" s="379"/>
      <c r="BJ148" s="379"/>
      <c r="BK148" s="379"/>
      <c r="BL148" s="379"/>
      <c r="BM148" s="379"/>
      <c r="BN148" s="379"/>
      <c r="BO148" s="838">
        <f t="shared" si="294"/>
        <v>287.5</v>
      </c>
      <c r="BP148" s="838">
        <f t="shared" si="295"/>
        <v>287.5</v>
      </c>
      <c r="BQ148" s="838"/>
      <c r="BR148" s="838"/>
      <c r="BS148" s="839"/>
    </row>
    <row r="149" spans="1:71" ht="33">
      <c r="A149" s="847">
        <f t="shared" si="287"/>
        <v>13</v>
      </c>
      <c r="B149" s="848" t="s">
        <v>233</v>
      </c>
      <c r="C149" s="557"/>
      <c r="D149" s="557"/>
      <c r="E149" s="849" t="s">
        <v>250</v>
      </c>
      <c r="F149" s="850">
        <v>2098</v>
      </c>
      <c r="G149" s="858">
        <v>1150</v>
      </c>
      <c r="H149" s="858"/>
      <c r="I149" s="858"/>
      <c r="J149" s="858"/>
      <c r="K149" s="607"/>
      <c r="L149" s="607"/>
      <c r="M149" s="736">
        <f t="shared" si="288"/>
        <v>1035</v>
      </c>
      <c r="N149" s="607">
        <f t="shared" si="289"/>
        <v>1035</v>
      </c>
      <c r="O149" s="607"/>
      <c r="P149" s="850"/>
      <c r="Q149" s="607"/>
      <c r="R149" s="607"/>
      <c r="S149" s="607"/>
      <c r="T149" s="607"/>
      <c r="U149" s="607"/>
      <c r="V149" s="607"/>
      <c r="W149" s="607"/>
      <c r="X149" s="607"/>
      <c r="Y149" s="607"/>
      <c r="Z149" s="607"/>
      <c r="AA149" s="607"/>
      <c r="AB149" s="607"/>
      <c r="AC149" s="736">
        <f t="shared" si="290"/>
        <v>1035</v>
      </c>
      <c r="AD149" s="607"/>
      <c r="AE149" s="946"/>
      <c r="AF149" s="736">
        <f t="shared" si="282"/>
        <v>0</v>
      </c>
      <c r="AG149" s="736"/>
      <c r="AH149" s="736"/>
      <c r="AI149" s="799">
        <f t="shared" si="283"/>
        <v>1035</v>
      </c>
      <c r="AJ149" s="736"/>
      <c r="AK149" s="607"/>
      <c r="AL149" s="736">
        <f t="shared" si="291"/>
        <v>1035</v>
      </c>
      <c r="AM149" s="607"/>
      <c r="AN149" s="736"/>
      <c r="AO149" s="607"/>
      <c r="AP149" s="736"/>
      <c r="AQ149" s="736"/>
      <c r="AR149" s="736"/>
      <c r="AS149" s="736"/>
      <c r="AT149" s="736"/>
      <c r="AU149" s="799">
        <f t="shared" si="284"/>
        <v>1035</v>
      </c>
      <c r="AV149" s="799">
        <f t="shared" si="284"/>
        <v>0</v>
      </c>
      <c r="AW149" s="799">
        <f t="shared" si="284"/>
        <v>0</v>
      </c>
      <c r="AX149" s="799">
        <f t="shared" si="285"/>
        <v>0</v>
      </c>
      <c r="AY149" s="607">
        <f t="shared" si="286"/>
        <v>0</v>
      </c>
      <c r="AZ149" s="379">
        <f t="shared" si="286"/>
        <v>0</v>
      </c>
      <c r="BA149" s="379">
        <f t="shared" si="286"/>
        <v>0</v>
      </c>
      <c r="BB149" s="379">
        <f t="shared" si="292"/>
        <v>115</v>
      </c>
      <c r="BC149" s="379"/>
      <c r="BD149" s="379"/>
      <c r="BE149" s="379">
        <f t="shared" si="293"/>
        <v>115</v>
      </c>
      <c r="BF149" s="379"/>
      <c r="BG149" s="379"/>
      <c r="BH149" s="379"/>
      <c r="BI149" s="379"/>
      <c r="BJ149" s="379"/>
      <c r="BK149" s="379"/>
      <c r="BL149" s="379"/>
      <c r="BM149" s="379"/>
      <c r="BN149" s="379"/>
      <c r="BO149" s="838">
        <f t="shared" si="294"/>
        <v>115</v>
      </c>
      <c r="BP149" s="838">
        <f t="shared" si="295"/>
        <v>115</v>
      </c>
      <c r="BQ149" s="838"/>
      <c r="BR149" s="838"/>
      <c r="BS149" s="839"/>
    </row>
    <row r="150" spans="1:71" ht="33">
      <c r="A150" s="847">
        <f t="shared" si="287"/>
        <v>14</v>
      </c>
      <c r="B150" s="848" t="s">
        <v>234</v>
      </c>
      <c r="C150" s="557"/>
      <c r="D150" s="557"/>
      <c r="E150" s="849" t="s">
        <v>251</v>
      </c>
      <c r="F150" s="850">
        <v>4520</v>
      </c>
      <c r="G150" s="858">
        <v>3150</v>
      </c>
      <c r="H150" s="858"/>
      <c r="I150" s="858"/>
      <c r="J150" s="858"/>
      <c r="K150" s="607"/>
      <c r="L150" s="607"/>
      <c r="M150" s="736">
        <f t="shared" si="288"/>
        <v>2835</v>
      </c>
      <c r="N150" s="607">
        <f t="shared" si="289"/>
        <v>2835</v>
      </c>
      <c r="O150" s="607"/>
      <c r="P150" s="850"/>
      <c r="Q150" s="607"/>
      <c r="R150" s="607"/>
      <c r="S150" s="607"/>
      <c r="T150" s="607"/>
      <c r="U150" s="607"/>
      <c r="V150" s="607"/>
      <c r="W150" s="607"/>
      <c r="X150" s="607"/>
      <c r="Y150" s="607"/>
      <c r="Z150" s="607"/>
      <c r="AA150" s="607"/>
      <c r="AB150" s="607"/>
      <c r="AC150" s="736">
        <f t="shared" si="290"/>
        <v>2835</v>
      </c>
      <c r="AD150" s="607"/>
      <c r="AE150" s="946"/>
      <c r="AF150" s="736">
        <f t="shared" si="282"/>
        <v>0</v>
      </c>
      <c r="AG150" s="736"/>
      <c r="AH150" s="736"/>
      <c r="AI150" s="799">
        <f t="shared" si="283"/>
        <v>2835</v>
      </c>
      <c r="AJ150" s="736"/>
      <c r="AK150" s="607"/>
      <c r="AL150" s="736">
        <f t="shared" si="291"/>
        <v>2835</v>
      </c>
      <c r="AM150" s="607"/>
      <c r="AN150" s="736"/>
      <c r="AO150" s="607"/>
      <c r="AP150" s="736"/>
      <c r="AQ150" s="736"/>
      <c r="AR150" s="736"/>
      <c r="AS150" s="736"/>
      <c r="AT150" s="736"/>
      <c r="AU150" s="799">
        <f t="shared" si="284"/>
        <v>2835</v>
      </c>
      <c r="AV150" s="799">
        <f t="shared" si="284"/>
        <v>0</v>
      </c>
      <c r="AW150" s="799">
        <f t="shared" si="284"/>
        <v>0</v>
      </c>
      <c r="AX150" s="799">
        <f t="shared" si="285"/>
        <v>0</v>
      </c>
      <c r="AY150" s="607">
        <f t="shared" si="286"/>
        <v>0</v>
      </c>
      <c r="AZ150" s="379">
        <f t="shared" si="286"/>
        <v>0</v>
      </c>
      <c r="BA150" s="379">
        <f t="shared" si="286"/>
        <v>0</v>
      </c>
      <c r="BB150" s="379">
        <f t="shared" si="292"/>
        <v>315</v>
      </c>
      <c r="BC150" s="379"/>
      <c r="BD150" s="379"/>
      <c r="BE150" s="379">
        <f t="shared" si="293"/>
        <v>315</v>
      </c>
      <c r="BF150" s="379"/>
      <c r="BG150" s="379"/>
      <c r="BH150" s="379"/>
      <c r="BI150" s="379"/>
      <c r="BJ150" s="379"/>
      <c r="BK150" s="379"/>
      <c r="BL150" s="379"/>
      <c r="BM150" s="379"/>
      <c r="BN150" s="379"/>
      <c r="BO150" s="838">
        <f t="shared" si="294"/>
        <v>315</v>
      </c>
      <c r="BP150" s="838">
        <f t="shared" si="295"/>
        <v>315</v>
      </c>
      <c r="BQ150" s="838"/>
      <c r="BR150" s="838"/>
      <c r="BS150" s="839"/>
    </row>
    <row r="151" spans="1:71" ht="33">
      <c r="A151" s="847">
        <v>15</v>
      </c>
      <c r="B151" s="848" t="s">
        <v>235</v>
      </c>
      <c r="C151" s="1034"/>
      <c r="D151" s="1034"/>
      <c r="E151" s="849" t="s">
        <v>252</v>
      </c>
      <c r="F151" s="850">
        <v>3892</v>
      </c>
      <c r="G151" s="858">
        <v>2300</v>
      </c>
      <c r="H151" s="858"/>
      <c r="I151" s="858"/>
      <c r="J151" s="858"/>
      <c r="K151" s="1035"/>
      <c r="L151" s="1035"/>
      <c r="M151" s="736">
        <f t="shared" si="288"/>
        <v>2070</v>
      </c>
      <c r="N151" s="607">
        <f t="shared" si="289"/>
        <v>2070</v>
      </c>
      <c r="O151" s="1035"/>
      <c r="P151" s="850"/>
      <c r="Q151" s="1035"/>
      <c r="R151" s="1035"/>
      <c r="S151" s="1035"/>
      <c r="T151" s="1035"/>
      <c r="U151" s="1035"/>
      <c r="V151" s="1035"/>
      <c r="W151" s="1035"/>
      <c r="X151" s="1035"/>
      <c r="Y151" s="1035"/>
      <c r="Z151" s="1035"/>
      <c r="AA151" s="1035"/>
      <c r="AB151" s="1035"/>
      <c r="AC151" s="736">
        <f t="shared" si="290"/>
        <v>2070</v>
      </c>
      <c r="AD151" s="1035"/>
      <c r="AE151" s="946"/>
      <c r="AF151" s="736">
        <f t="shared" si="282"/>
        <v>0</v>
      </c>
      <c r="AG151" s="736"/>
      <c r="AH151" s="736"/>
      <c r="AI151" s="799">
        <f t="shared" si="283"/>
        <v>2070</v>
      </c>
      <c r="AJ151" s="736"/>
      <c r="AK151" s="607"/>
      <c r="AL151" s="736">
        <f t="shared" si="291"/>
        <v>2070</v>
      </c>
      <c r="AM151" s="1035"/>
      <c r="AN151" s="736"/>
      <c r="AO151" s="607"/>
      <c r="AP151" s="736"/>
      <c r="AQ151" s="736"/>
      <c r="AR151" s="736"/>
      <c r="AS151" s="736"/>
      <c r="AT151" s="736"/>
      <c r="AU151" s="799">
        <f t="shared" si="284"/>
        <v>2070</v>
      </c>
      <c r="AV151" s="799">
        <f t="shared" si="284"/>
        <v>0</v>
      </c>
      <c r="AW151" s="799">
        <f t="shared" si="284"/>
        <v>0</v>
      </c>
      <c r="AX151" s="799">
        <f t="shared" si="285"/>
        <v>0</v>
      </c>
      <c r="AY151" s="607">
        <f t="shared" si="286"/>
        <v>0</v>
      </c>
      <c r="AZ151" s="379">
        <f t="shared" si="286"/>
        <v>0</v>
      </c>
      <c r="BA151" s="379">
        <f t="shared" si="286"/>
        <v>0</v>
      </c>
      <c r="BB151" s="379">
        <f t="shared" si="292"/>
        <v>230</v>
      </c>
      <c r="BC151" s="379"/>
      <c r="BD151" s="379"/>
      <c r="BE151" s="379">
        <f t="shared" si="293"/>
        <v>230</v>
      </c>
      <c r="BF151" s="379"/>
      <c r="BG151" s="379"/>
      <c r="BH151" s="379"/>
      <c r="BI151" s="379"/>
      <c r="BJ151" s="379"/>
      <c r="BK151" s="379"/>
      <c r="BL151" s="379"/>
      <c r="BM151" s="379"/>
      <c r="BN151" s="379"/>
      <c r="BO151" s="838">
        <f t="shared" si="294"/>
        <v>230</v>
      </c>
      <c r="BP151" s="838">
        <f t="shared" si="295"/>
        <v>230</v>
      </c>
      <c r="BQ151" s="1037"/>
      <c r="BR151" s="1037"/>
      <c r="BS151" s="1038"/>
    </row>
    <row r="152" spans="1:71" ht="33">
      <c r="A152" s="847">
        <f>+A151+1</f>
        <v>16</v>
      </c>
      <c r="B152" s="848" t="s">
        <v>236</v>
      </c>
      <c r="C152" s="1039"/>
      <c r="D152" s="1039"/>
      <c r="E152" s="849" t="s">
        <v>253</v>
      </c>
      <c r="F152" s="850">
        <v>1322</v>
      </c>
      <c r="G152" s="858">
        <v>900</v>
      </c>
      <c r="H152" s="858"/>
      <c r="I152" s="858"/>
      <c r="J152" s="858"/>
      <c r="K152" s="1040"/>
      <c r="L152" s="1040"/>
      <c r="M152" s="736">
        <f t="shared" si="288"/>
        <v>810</v>
      </c>
      <c r="N152" s="607">
        <f t="shared" si="289"/>
        <v>810</v>
      </c>
      <c r="O152" s="1040"/>
      <c r="P152" s="850"/>
      <c r="Q152" s="1040"/>
      <c r="R152" s="1040"/>
      <c r="S152" s="1040"/>
      <c r="T152" s="1040"/>
      <c r="U152" s="1040"/>
      <c r="V152" s="1040"/>
      <c r="W152" s="1040"/>
      <c r="X152" s="1040"/>
      <c r="Y152" s="1040"/>
      <c r="Z152" s="1040"/>
      <c r="AA152" s="1040"/>
      <c r="AB152" s="1040"/>
      <c r="AC152" s="736">
        <f t="shared" si="290"/>
        <v>810</v>
      </c>
      <c r="AD152" s="1040"/>
      <c r="AE152" s="946"/>
      <c r="AF152" s="736">
        <f t="shared" si="282"/>
        <v>0</v>
      </c>
      <c r="AG152" s="736"/>
      <c r="AH152" s="736"/>
      <c r="AI152" s="799">
        <f t="shared" si="283"/>
        <v>810</v>
      </c>
      <c r="AJ152" s="736"/>
      <c r="AK152" s="607"/>
      <c r="AL152" s="736">
        <f t="shared" si="291"/>
        <v>810</v>
      </c>
      <c r="AM152" s="1040"/>
      <c r="AN152" s="736"/>
      <c r="AO152" s="607"/>
      <c r="AP152" s="736"/>
      <c r="AQ152" s="736"/>
      <c r="AR152" s="736"/>
      <c r="AS152" s="736"/>
      <c r="AT152" s="736"/>
      <c r="AU152" s="799">
        <f t="shared" si="284"/>
        <v>810</v>
      </c>
      <c r="AV152" s="799">
        <f t="shared" si="284"/>
        <v>0</v>
      </c>
      <c r="AW152" s="799">
        <f t="shared" si="284"/>
        <v>0</v>
      </c>
      <c r="AX152" s="799">
        <f t="shared" si="285"/>
        <v>0</v>
      </c>
      <c r="AY152" s="607">
        <f t="shared" si="286"/>
        <v>0</v>
      </c>
      <c r="AZ152" s="379">
        <f t="shared" si="286"/>
        <v>0</v>
      </c>
      <c r="BA152" s="379">
        <f t="shared" si="286"/>
        <v>0</v>
      </c>
      <c r="BB152" s="379">
        <f t="shared" si="292"/>
        <v>90</v>
      </c>
      <c r="BC152" s="379"/>
      <c r="BD152" s="379"/>
      <c r="BE152" s="379">
        <f t="shared" si="293"/>
        <v>90</v>
      </c>
      <c r="BF152" s="379"/>
      <c r="BG152" s="379"/>
      <c r="BH152" s="379"/>
      <c r="BI152" s="379"/>
      <c r="BJ152" s="379"/>
      <c r="BK152" s="379"/>
      <c r="BL152" s="379"/>
      <c r="BM152" s="379"/>
      <c r="BN152" s="379"/>
      <c r="BO152" s="838">
        <f t="shared" si="294"/>
        <v>90</v>
      </c>
      <c r="BP152" s="838">
        <f t="shared" si="295"/>
        <v>90</v>
      </c>
      <c r="BQ152" s="1042"/>
      <c r="BR152" s="1042"/>
      <c r="BS152" s="1043"/>
    </row>
    <row r="153" spans="1:71">
      <c r="A153" s="847" t="s">
        <v>28</v>
      </c>
      <c r="B153" s="848" t="s">
        <v>417</v>
      </c>
      <c r="C153" s="1044"/>
      <c r="D153" s="1044"/>
      <c r="E153" s="849"/>
      <c r="F153" s="850">
        <f>F133*0.1/0.9</f>
        <v>4586.1111111111113</v>
      </c>
      <c r="G153" s="850">
        <f>G133*0.1/0.9</f>
        <v>3333.333333333333</v>
      </c>
      <c r="H153" s="850">
        <f t="shared" ref="H153:N153" si="296">H133*0.1/0.9</f>
        <v>0</v>
      </c>
      <c r="I153" s="850">
        <f t="shared" si="296"/>
        <v>0</v>
      </c>
      <c r="J153" s="850">
        <f t="shared" si="296"/>
        <v>0</v>
      </c>
      <c r="K153" s="850">
        <f t="shared" si="296"/>
        <v>0</v>
      </c>
      <c r="L153" s="850">
        <f t="shared" si="296"/>
        <v>0</v>
      </c>
      <c r="M153" s="850">
        <f t="shared" si="296"/>
        <v>3000</v>
      </c>
      <c r="N153" s="850">
        <f t="shared" si="296"/>
        <v>3000</v>
      </c>
      <c r="O153" s="1040"/>
      <c r="P153" s="850"/>
      <c r="Q153" s="1040"/>
      <c r="R153" s="1040"/>
      <c r="S153" s="1040"/>
      <c r="T153" s="1040"/>
      <c r="U153" s="1040"/>
      <c r="V153" s="1040"/>
      <c r="W153" s="1040"/>
      <c r="X153" s="1040"/>
      <c r="Y153" s="1040"/>
      <c r="Z153" s="1040"/>
      <c r="AA153" s="1040"/>
      <c r="AB153" s="1040"/>
      <c r="AC153" s="736"/>
      <c r="AD153" s="1040"/>
      <c r="AE153" s="946"/>
      <c r="AF153" s="736"/>
      <c r="AG153" s="736"/>
      <c r="AH153" s="736"/>
      <c r="AI153" s="799"/>
      <c r="AJ153" s="736"/>
      <c r="AK153" s="607"/>
      <c r="AL153" s="736"/>
      <c r="AM153" s="1040"/>
      <c r="AN153" s="736"/>
      <c r="AO153" s="607"/>
      <c r="AP153" s="736"/>
      <c r="AQ153" s="736"/>
      <c r="AR153" s="736"/>
      <c r="AS153" s="736"/>
      <c r="AT153" s="736"/>
      <c r="AU153" s="799"/>
      <c r="AV153" s="799"/>
      <c r="AW153" s="799"/>
      <c r="AX153" s="799">
        <f t="shared" si="285"/>
        <v>3000</v>
      </c>
      <c r="AY153" s="607">
        <f>N153-AU153</f>
        <v>3000</v>
      </c>
      <c r="AZ153" s="379"/>
      <c r="BA153" s="379"/>
      <c r="BB153" s="379"/>
      <c r="BC153" s="379"/>
      <c r="BD153" s="379"/>
      <c r="BE153" s="379"/>
      <c r="BF153" s="379"/>
      <c r="BG153" s="379"/>
      <c r="BH153" s="379"/>
      <c r="BI153" s="379"/>
      <c r="BJ153" s="379"/>
      <c r="BK153" s="379"/>
      <c r="BL153" s="379"/>
      <c r="BM153" s="379"/>
      <c r="BN153" s="379"/>
      <c r="BO153" s="838"/>
      <c r="BP153" s="838"/>
      <c r="BQ153" s="1042"/>
      <c r="BR153" s="1042"/>
      <c r="BS153" s="1045"/>
    </row>
    <row r="154" spans="1:71" s="977" customFormat="1">
      <c r="A154" s="978" t="s">
        <v>434</v>
      </c>
      <c r="B154" s="979" t="s">
        <v>435</v>
      </c>
      <c r="C154" s="867"/>
      <c r="D154" s="867"/>
      <c r="E154" s="980"/>
      <c r="F154" s="981"/>
      <c r="G154" s="981"/>
      <c r="H154" s="981"/>
      <c r="I154" s="981"/>
      <c r="J154" s="981"/>
      <c r="K154" s="981"/>
      <c r="L154" s="981"/>
      <c r="M154" s="981">
        <f>N154</f>
        <v>600153</v>
      </c>
      <c r="N154" s="981">
        <f>N155+N156</f>
        <v>600153</v>
      </c>
      <c r="O154" s="982"/>
      <c r="P154" s="981"/>
      <c r="Q154" s="982"/>
      <c r="R154" s="982"/>
      <c r="S154" s="982"/>
      <c r="T154" s="982"/>
      <c r="U154" s="982"/>
      <c r="V154" s="982"/>
      <c r="W154" s="982"/>
      <c r="X154" s="982"/>
      <c r="Y154" s="982"/>
      <c r="Z154" s="982"/>
      <c r="AA154" s="982"/>
      <c r="AB154" s="982"/>
      <c r="AC154" s="1071"/>
      <c r="AD154" s="982"/>
      <c r="AE154" s="1072"/>
      <c r="AF154" s="1071"/>
      <c r="AG154" s="1071"/>
      <c r="AH154" s="1071"/>
      <c r="AI154" s="1065"/>
      <c r="AJ154" s="1071"/>
      <c r="AK154" s="1073"/>
      <c r="AL154" s="1071"/>
      <c r="AM154" s="982"/>
      <c r="AN154" s="1071"/>
      <c r="AO154" s="1073"/>
      <c r="AP154" s="1071"/>
      <c r="AQ154" s="1071"/>
      <c r="AR154" s="1071"/>
      <c r="AS154" s="1071"/>
      <c r="AT154" s="1071"/>
      <c r="AU154" s="1065"/>
      <c r="AV154" s="1065"/>
      <c r="AW154" s="1065"/>
      <c r="AX154" s="1065">
        <f t="shared" si="285"/>
        <v>600153</v>
      </c>
      <c r="AY154" s="1073">
        <f>N154-AU154</f>
        <v>600153</v>
      </c>
      <c r="AZ154" s="873"/>
      <c r="BA154" s="873"/>
      <c r="BB154" s="873"/>
      <c r="BC154" s="873"/>
      <c r="BD154" s="873"/>
      <c r="BE154" s="873"/>
      <c r="BF154" s="873"/>
      <c r="BG154" s="873"/>
      <c r="BH154" s="873"/>
      <c r="BI154" s="873"/>
      <c r="BJ154" s="873"/>
      <c r="BK154" s="873"/>
      <c r="BL154" s="873"/>
      <c r="BM154" s="873"/>
      <c r="BN154" s="873"/>
      <c r="BO154" s="983"/>
      <c r="BP154" s="983"/>
      <c r="BQ154" s="871"/>
      <c r="BR154" s="871"/>
      <c r="BS154" s="869"/>
    </row>
    <row r="155" spans="1:71" s="977" customFormat="1" ht="24.75">
      <c r="A155" s="978" t="s">
        <v>2</v>
      </c>
      <c r="B155" s="979" t="s">
        <v>436</v>
      </c>
      <c r="C155" s="867"/>
      <c r="D155" s="867"/>
      <c r="E155" s="980"/>
      <c r="F155" s="981"/>
      <c r="G155" s="981"/>
      <c r="H155" s="981"/>
      <c r="I155" s="981"/>
      <c r="J155" s="981"/>
      <c r="K155" s="981"/>
      <c r="L155" s="981"/>
      <c r="M155" s="981">
        <f>N155</f>
        <v>29176</v>
      </c>
      <c r="N155" s="981">
        <v>29176</v>
      </c>
      <c r="O155" s="982"/>
      <c r="P155" s="981"/>
      <c r="Q155" s="982"/>
      <c r="R155" s="982"/>
      <c r="S155" s="982"/>
      <c r="T155" s="982"/>
      <c r="U155" s="982"/>
      <c r="V155" s="982"/>
      <c r="W155" s="982"/>
      <c r="X155" s="982"/>
      <c r="Y155" s="982"/>
      <c r="Z155" s="982"/>
      <c r="AA155" s="982"/>
      <c r="AB155" s="982"/>
      <c r="AC155" s="1071"/>
      <c r="AD155" s="982"/>
      <c r="AE155" s="1072"/>
      <c r="AF155" s="1071"/>
      <c r="AG155" s="1071"/>
      <c r="AH155" s="1071"/>
      <c r="AI155" s="1065"/>
      <c r="AJ155" s="1071"/>
      <c r="AK155" s="1073"/>
      <c r="AL155" s="1071"/>
      <c r="AM155" s="982"/>
      <c r="AN155" s="1071"/>
      <c r="AO155" s="1073"/>
      <c r="AP155" s="1071"/>
      <c r="AQ155" s="1071"/>
      <c r="AR155" s="1071"/>
      <c r="AS155" s="1071"/>
      <c r="AT155" s="1071"/>
      <c r="AU155" s="1065"/>
      <c r="AV155" s="1065"/>
      <c r="AW155" s="1065"/>
      <c r="AX155" s="1065"/>
      <c r="AY155" s="1073"/>
      <c r="AZ155" s="873"/>
      <c r="BA155" s="873"/>
      <c r="BB155" s="873"/>
      <c r="BC155" s="873"/>
      <c r="BD155" s="873"/>
      <c r="BE155" s="873"/>
      <c r="BF155" s="873"/>
      <c r="BG155" s="873"/>
      <c r="BH155" s="873"/>
      <c r="BI155" s="873"/>
      <c r="BJ155" s="873"/>
      <c r="BK155" s="873"/>
      <c r="BL155" s="873"/>
      <c r="BM155" s="873"/>
      <c r="BN155" s="873"/>
      <c r="BO155" s="983"/>
      <c r="BP155" s="983"/>
      <c r="BQ155" s="871"/>
      <c r="BR155" s="871"/>
      <c r="BS155" s="869"/>
    </row>
    <row r="156" spans="1:71" s="977" customFormat="1">
      <c r="A156" s="978" t="s">
        <v>3</v>
      </c>
      <c r="B156" s="979" t="s">
        <v>437</v>
      </c>
      <c r="C156" s="867"/>
      <c r="D156" s="867"/>
      <c r="E156" s="980"/>
      <c r="F156" s="981"/>
      <c r="G156" s="981"/>
      <c r="H156" s="981"/>
      <c r="I156" s="981"/>
      <c r="J156" s="981"/>
      <c r="K156" s="981"/>
      <c r="L156" s="981"/>
      <c r="M156" s="981">
        <f>N156</f>
        <v>570977</v>
      </c>
      <c r="N156" s="981">
        <v>570977</v>
      </c>
      <c r="O156" s="982"/>
      <c r="P156" s="981"/>
      <c r="Q156" s="982"/>
      <c r="R156" s="982"/>
      <c r="S156" s="982"/>
      <c r="T156" s="982"/>
      <c r="U156" s="982"/>
      <c r="V156" s="982"/>
      <c r="W156" s="982"/>
      <c r="X156" s="982"/>
      <c r="Y156" s="982"/>
      <c r="Z156" s="982"/>
      <c r="AA156" s="982"/>
      <c r="AB156" s="982"/>
      <c r="AC156" s="1071"/>
      <c r="AD156" s="982"/>
      <c r="AE156" s="1072"/>
      <c r="AF156" s="1071"/>
      <c r="AG156" s="1071"/>
      <c r="AH156" s="1071"/>
      <c r="AI156" s="1065"/>
      <c r="AJ156" s="1071"/>
      <c r="AK156" s="1073"/>
      <c r="AL156" s="1071"/>
      <c r="AM156" s="982"/>
      <c r="AN156" s="1071"/>
      <c r="AO156" s="1073"/>
      <c r="AP156" s="1071"/>
      <c r="AQ156" s="1071"/>
      <c r="AR156" s="1071"/>
      <c r="AS156" s="1071"/>
      <c r="AT156" s="1071"/>
      <c r="AU156" s="1065"/>
      <c r="AV156" s="1065"/>
      <c r="AW156" s="1065"/>
      <c r="AX156" s="1065"/>
      <c r="AY156" s="1073"/>
      <c r="AZ156" s="873"/>
      <c r="BA156" s="873"/>
      <c r="BB156" s="873"/>
      <c r="BC156" s="873"/>
      <c r="BD156" s="873"/>
      <c r="BE156" s="873"/>
      <c r="BF156" s="873"/>
      <c r="BG156" s="873"/>
      <c r="BH156" s="873"/>
      <c r="BI156" s="873"/>
      <c r="BJ156" s="873"/>
      <c r="BK156" s="873"/>
      <c r="BL156" s="873"/>
      <c r="BM156" s="873"/>
      <c r="BN156" s="873"/>
      <c r="BO156" s="983"/>
      <c r="BP156" s="983"/>
      <c r="BQ156" s="871"/>
      <c r="BR156" s="871"/>
      <c r="BS156" s="869"/>
    </row>
    <row r="157" spans="1:71">
      <c r="A157" s="874"/>
      <c r="B157" s="875"/>
      <c r="C157" s="876"/>
      <c r="D157" s="876"/>
      <c r="E157" s="876"/>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950"/>
      <c r="AF157" s="877"/>
      <c r="AG157" s="877"/>
      <c r="AH157" s="877"/>
      <c r="AI157" s="877"/>
      <c r="AJ157" s="877"/>
      <c r="AK157" s="877"/>
      <c r="AL157" s="877"/>
      <c r="AM157" s="877"/>
      <c r="AN157" s="877"/>
      <c r="AO157" s="877"/>
      <c r="AP157" s="877"/>
      <c r="AQ157" s="879"/>
      <c r="AR157" s="879"/>
      <c r="AS157" s="879"/>
      <c r="AT157" s="879"/>
      <c r="AU157" s="1066"/>
      <c r="AV157" s="1066"/>
      <c r="AW157" s="1066"/>
      <c r="AX157" s="1066"/>
      <c r="AY157" s="879"/>
      <c r="AZ157" s="879"/>
      <c r="BA157" s="879"/>
      <c r="BB157" s="879"/>
      <c r="BC157" s="879"/>
      <c r="BD157" s="879"/>
      <c r="BE157" s="879"/>
      <c r="BF157" s="879"/>
      <c r="BG157" s="879"/>
      <c r="BH157" s="879"/>
      <c r="BI157" s="879"/>
      <c r="BJ157" s="879"/>
      <c r="BK157" s="879"/>
      <c r="BL157" s="879"/>
      <c r="BM157" s="879"/>
      <c r="BN157" s="879"/>
      <c r="BO157" s="879"/>
      <c r="BP157" s="879"/>
      <c r="BQ157" s="879"/>
      <c r="BR157" s="879"/>
      <c r="BS157" s="879"/>
    </row>
    <row r="158" spans="1:71">
      <c r="A158" s="24"/>
      <c r="B158" s="20"/>
      <c r="C158" s="20"/>
      <c r="D158" s="20"/>
      <c r="E158" s="20"/>
      <c r="F158" s="20"/>
      <c r="G158" s="20"/>
      <c r="H158" s="20"/>
      <c r="I158" s="20"/>
      <c r="J158" s="20"/>
      <c r="K158" s="20"/>
      <c r="L158" s="20"/>
      <c r="M158" s="20"/>
      <c r="N158" s="20"/>
      <c r="O158" s="20"/>
      <c r="P158" s="20"/>
      <c r="Q158" s="40"/>
      <c r="R158" s="20"/>
      <c r="S158" s="40"/>
      <c r="T158" s="20"/>
      <c r="U158" s="20"/>
      <c r="V158" s="20"/>
      <c r="W158" s="40"/>
      <c r="X158" s="40"/>
      <c r="Y158" s="40"/>
      <c r="Z158" s="20"/>
      <c r="AA158" s="20"/>
      <c r="AB158" s="40"/>
      <c r="AC158" s="20"/>
      <c r="AD158" s="20"/>
      <c r="AE158" s="40"/>
      <c r="AF158" s="20"/>
      <c r="AG158" s="20"/>
      <c r="AH158" s="20"/>
      <c r="AI158" s="20"/>
      <c r="AJ158" s="20"/>
      <c r="AK158" s="20"/>
      <c r="AL158" s="20"/>
      <c r="AM158" s="20"/>
      <c r="AN158" s="20"/>
      <c r="AO158" s="20"/>
      <c r="AP158" s="20"/>
      <c r="AQ158" s="40"/>
      <c r="AR158" s="20"/>
      <c r="AS158" s="20"/>
      <c r="AT158" s="20"/>
      <c r="AU158" s="40"/>
      <c r="AV158" s="40"/>
      <c r="AW158" s="40"/>
      <c r="AX158" s="40"/>
      <c r="AY158" s="20"/>
      <c r="AZ158" s="20"/>
      <c r="BA158" s="20"/>
      <c r="BB158" s="20"/>
      <c r="BC158" s="20"/>
      <c r="BD158" s="20"/>
      <c r="BE158" s="20"/>
      <c r="BF158" s="20"/>
      <c r="BG158" s="20"/>
      <c r="BH158" s="20"/>
      <c r="BI158" s="20"/>
      <c r="BJ158" s="20"/>
      <c r="BK158" s="20"/>
      <c r="BL158" s="20"/>
      <c r="BM158" s="20"/>
      <c r="BN158" s="20"/>
      <c r="BO158" s="20"/>
      <c r="BP158" s="20"/>
      <c r="BQ158" s="20"/>
      <c r="BR158" s="20"/>
      <c r="BS158" s="20"/>
    </row>
    <row r="159" spans="1:71">
      <c r="A159" s="24"/>
      <c r="B159" s="20"/>
      <c r="C159" s="20"/>
      <c r="D159" s="20"/>
      <c r="E159" s="20"/>
      <c r="F159" s="20"/>
      <c r="G159" s="20"/>
      <c r="H159" s="20"/>
      <c r="I159" s="20"/>
      <c r="J159" s="20"/>
      <c r="K159" s="20"/>
      <c r="L159" s="20"/>
      <c r="M159" s="20"/>
      <c r="N159" s="20"/>
      <c r="O159" s="20"/>
      <c r="P159" s="20"/>
      <c r="Q159" s="40"/>
      <c r="R159" s="20"/>
      <c r="S159" s="40"/>
      <c r="T159" s="20"/>
      <c r="U159" s="20"/>
      <c r="V159" s="20"/>
      <c r="W159" s="40"/>
      <c r="X159" s="40"/>
      <c r="Y159" s="40"/>
      <c r="Z159" s="20"/>
      <c r="AA159" s="20"/>
      <c r="AB159" s="40"/>
      <c r="AC159" s="20"/>
      <c r="AD159" s="20"/>
      <c r="AE159" s="40"/>
      <c r="AF159" s="20"/>
      <c r="AG159" s="20"/>
      <c r="AH159" s="20"/>
      <c r="AI159" s="20"/>
      <c r="AJ159" s="20"/>
      <c r="AK159" s="20"/>
      <c r="AL159" s="20"/>
      <c r="AM159" s="20"/>
      <c r="AN159" s="20"/>
      <c r="AO159" s="20"/>
      <c r="AP159" s="20"/>
      <c r="AQ159" s="40"/>
      <c r="AR159" s="20"/>
      <c r="AS159" s="20"/>
      <c r="AT159" s="20"/>
      <c r="AU159" s="40"/>
      <c r="AV159" s="40"/>
      <c r="AW159" s="40"/>
      <c r="AX159" s="40"/>
      <c r="AY159" s="20"/>
      <c r="AZ159" s="20"/>
      <c r="BA159" s="20"/>
      <c r="BB159" s="20"/>
      <c r="BC159" s="20"/>
      <c r="BD159" s="20"/>
      <c r="BE159" s="20"/>
      <c r="BF159" s="20"/>
      <c r="BG159" s="20"/>
      <c r="BH159" s="20"/>
      <c r="BI159" s="20"/>
      <c r="BJ159" s="20"/>
      <c r="BK159" s="20"/>
      <c r="BL159" s="20"/>
      <c r="BM159" s="20"/>
      <c r="BN159" s="20"/>
      <c r="BO159" s="20"/>
      <c r="BP159" s="20"/>
      <c r="BQ159" s="20"/>
      <c r="BR159" s="20"/>
      <c r="BS159" s="20"/>
    </row>
    <row r="160" spans="1:71">
      <c r="A160" s="24"/>
      <c r="B160" s="20"/>
      <c r="C160" s="20"/>
      <c r="D160" s="20"/>
      <c r="E160" s="20"/>
      <c r="F160" s="20"/>
      <c r="G160" s="20"/>
      <c r="H160" s="20"/>
      <c r="I160" s="20"/>
      <c r="J160" s="20"/>
      <c r="K160" s="20"/>
      <c r="L160" s="20"/>
      <c r="M160" s="20"/>
      <c r="N160" s="20"/>
      <c r="O160" s="20"/>
      <c r="P160" s="20"/>
      <c r="Q160" s="40"/>
      <c r="R160" s="20"/>
      <c r="S160" s="40"/>
      <c r="T160" s="20"/>
      <c r="U160" s="20"/>
      <c r="V160" s="20"/>
      <c r="W160" s="40"/>
      <c r="X160" s="40"/>
      <c r="Y160" s="40"/>
      <c r="Z160" s="20"/>
      <c r="AA160" s="20"/>
      <c r="AB160" s="40"/>
      <c r="AC160" s="20"/>
      <c r="AD160" s="20"/>
      <c r="AE160" s="40"/>
      <c r="AF160" s="20"/>
      <c r="AG160" s="20"/>
      <c r="AH160" s="20"/>
      <c r="AI160" s="20"/>
      <c r="AJ160" s="20"/>
      <c r="AK160" s="20"/>
      <c r="AL160" s="20"/>
      <c r="AM160" s="20"/>
      <c r="AN160" s="20"/>
      <c r="AO160" s="20"/>
      <c r="AP160" s="20"/>
      <c r="AQ160" s="40"/>
      <c r="AR160" s="20"/>
      <c r="AS160" s="20"/>
      <c r="AT160" s="20"/>
      <c r="AU160" s="40"/>
      <c r="AV160" s="40"/>
      <c r="AW160" s="40"/>
      <c r="AX160" s="40"/>
      <c r="AY160" s="20"/>
      <c r="AZ160" s="20"/>
      <c r="BA160" s="20"/>
      <c r="BB160" s="20"/>
      <c r="BC160" s="20"/>
      <c r="BD160" s="20"/>
      <c r="BE160" s="20"/>
      <c r="BF160" s="20"/>
      <c r="BG160" s="20"/>
      <c r="BH160" s="20"/>
      <c r="BI160" s="20"/>
      <c r="BJ160" s="20"/>
      <c r="BK160" s="20"/>
      <c r="BL160" s="20"/>
      <c r="BM160" s="20"/>
      <c r="BN160" s="20"/>
      <c r="BO160" s="20"/>
      <c r="BP160" s="20"/>
      <c r="BQ160" s="20"/>
      <c r="BR160" s="20"/>
      <c r="BS160" s="20"/>
    </row>
    <row r="161" spans="1:71">
      <c r="A161" s="24"/>
      <c r="B161" s="20"/>
      <c r="C161" s="20"/>
      <c r="D161" s="20"/>
      <c r="E161" s="20"/>
      <c r="F161" s="20"/>
      <c r="G161" s="20"/>
      <c r="H161" s="20"/>
      <c r="I161" s="20"/>
      <c r="J161" s="20"/>
      <c r="K161" s="20"/>
      <c r="L161" s="20"/>
      <c r="M161" s="20"/>
      <c r="N161" s="20"/>
      <c r="O161" s="20"/>
      <c r="P161" s="20"/>
      <c r="Q161" s="40"/>
      <c r="R161" s="20"/>
      <c r="S161" s="40"/>
      <c r="T161" s="20"/>
      <c r="U161" s="20"/>
      <c r="V161" s="20"/>
      <c r="W161" s="40"/>
      <c r="X161" s="40"/>
      <c r="Y161" s="40"/>
      <c r="Z161" s="20"/>
      <c r="AA161" s="20"/>
      <c r="AB161" s="40"/>
      <c r="AC161" s="20"/>
      <c r="AD161" s="20"/>
      <c r="AE161" s="40"/>
      <c r="AF161" s="20"/>
      <c r="AG161" s="20"/>
      <c r="AH161" s="20"/>
      <c r="AI161" s="20"/>
      <c r="AJ161" s="20"/>
      <c r="AK161" s="20"/>
      <c r="AL161" s="20"/>
      <c r="AM161" s="20"/>
      <c r="AN161" s="20"/>
      <c r="AO161" s="20"/>
      <c r="AP161" s="20"/>
      <c r="AQ161" s="40"/>
      <c r="AR161" s="20"/>
      <c r="AS161" s="20"/>
      <c r="AT161" s="20"/>
      <c r="AU161" s="40"/>
      <c r="AV161" s="40"/>
      <c r="AW161" s="40"/>
      <c r="AX161" s="40"/>
      <c r="AY161" s="20"/>
      <c r="AZ161" s="20"/>
      <c r="BA161" s="20"/>
      <c r="BB161" s="20"/>
      <c r="BC161" s="20"/>
      <c r="BD161" s="20"/>
      <c r="BE161" s="20"/>
      <c r="BF161" s="20"/>
      <c r="BG161" s="20"/>
      <c r="BH161" s="20"/>
      <c r="BI161" s="20"/>
      <c r="BJ161" s="20"/>
      <c r="BK161" s="20"/>
      <c r="BL161" s="20"/>
      <c r="BM161" s="20"/>
      <c r="BN161" s="20"/>
      <c r="BO161" s="20"/>
      <c r="BP161" s="20"/>
      <c r="BQ161" s="20"/>
      <c r="BR161" s="20"/>
      <c r="BS161" s="20"/>
    </row>
    <row r="162" spans="1:71">
      <c r="A162" s="24"/>
      <c r="B162" s="20"/>
      <c r="C162" s="20"/>
      <c r="D162" s="20"/>
      <c r="E162" s="20"/>
      <c r="F162" s="20"/>
      <c r="G162" s="20"/>
      <c r="H162" s="20"/>
      <c r="I162" s="20"/>
      <c r="J162" s="20"/>
      <c r="K162" s="20"/>
      <c r="L162" s="20"/>
      <c r="M162" s="20"/>
      <c r="N162" s="20"/>
      <c r="O162" s="20"/>
      <c r="P162" s="20"/>
      <c r="Q162" s="40"/>
      <c r="R162" s="20"/>
      <c r="S162" s="40"/>
      <c r="T162" s="20"/>
      <c r="U162" s="20"/>
      <c r="V162" s="20"/>
      <c r="W162" s="40"/>
      <c r="X162" s="40"/>
      <c r="Y162" s="40"/>
      <c r="Z162" s="20"/>
      <c r="AA162" s="20"/>
      <c r="AB162" s="40"/>
      <c r="AC162" s="20"/>
      <c r="AD162" s="20"/>
      <c r="AE162" s="40"/>
      <c r="AF162" s="20"/>
      <c r="AG162" s="20"/>
      <c r="AH162" s="20"/>
      <c r="AI162" s="20"/>
      <c r="AJ162" s="20"/>
      <c r="AK162" s="20"/>
      <c r="AL162" s="20"/>
      <c r="AM162" s="20"/>
      <c r="AN162" s="20"/>
      <c r="AO162" s="20"/>
      <c r="AP162" s="20"/>
      <c r="AQ162" s="40"/>
      <c r="AR162" s="20"/>
      <c r="AS162" s="20"/>
      <c r="AT162" s="20"/>
      <c r="AU162" s="40"/>
      <c r="AV162" s="40"/>
      <c r="AW162" s="40"/>
      <c r="AX162" s="40"/>
      <c r="AY162" s="20"/>
      <c r="AZ162" s="20"/>
      <c r="BA162" s="20"/>
      <c r="BB162" s="20"/>
      <c r="BC162" s="20"/>
      <c r="BD162" s="20"/>
      <c r="BE162" s="20"/>
      <c r="BF162" s="20"/>
      <c r="BG162" s="20"/>
      <c r="BH162" s="20"/>
      <c r="BI162" s="20"/>
      <c r="BJ162" s="20"/>
      <c r="BK162" s="20"/>
      <c r="BL162" s="20"/>
      <c r="BM162" s="20"/>
      <c r="BN162" s="20"/>
      <c r="BO162" s="20"/>
      <c r="BP162" s="20"/>
      <c r="BQ162" s="20"/>
      <c r="BR162" s="20"/>
      <c r="BS162" s="20"/>
    </row>
    <row r="163" spans="1:71">
      <c r="A163" s="24"/>
      <c r="B163" s="20"/>
      <c r="C163" s="20"/>
      <c r="D163" s="20"/>
      <c r="E163" s="20"/>
      <c r="F163" s="20"/>
      <c r="G163" s="20"/>
      <c r="H163" s="20"/>
      <c r="I163" s="20"/>
      <c r="J163" s="20"/>
      <c r="K163" s="20"/>
      <c r="L163" s="20"/>
      <c r="M163" s="20"/>
      <c r="N163" s="20"/>
      <c r="O163" s="20"/>
      <c r="P163" s="20"/>
      <c r="Q163" s="40"/>
      <c r="R163" s="20"/>
      <c r="S163" s="40"/>
      <c r="T163" s="20"/>
      <c r="U163" s="20"/>
      <c r="V163" s="20"/>
      <c r="W163" s="40"/>
      <c r="X163" s="40"/>
      <c r="Y163" s="40"/>
      <c r="Z163" s="20"/>
      <c r="AA163" s="20"/>
      <c r="AB163" s="40"/>
      <c r="AC163" s="20"/>
      <c r="AD163" s="20"/>
      <c r="AE163" s="40"/>
      <c r="AF163" s="20"/>
      <c r="AG163" s="20"/>
      <c r="AH163" s="20"/>
      <c r="AI163" s="20"/>
      <c r="AJ163" s="20"/>
      <c r="AK163" s="20"/>
      <c r="AL163" s="20"/>
      <c r="AM163" s="20"/>
      <c r="AN163" s="20"/>
      <c r="AO163" s="20"/>
      <c r="AP163" s="20"/>
      <c r="AQ163" s="40"/>
      <c r="AR163" s="20"/>
      <c r="AS163" s="20"/>
      <c r="AT163" s="20"/>
      <c r="AU163" s="40"/>
      <c r="AV163" s="40"/>
      <c r="AW163" s="40"/>
      <c r="AX163" s="40"/>
      <c r="AY163" s="20"/>
      <c r="AZ163" s="20"/>
      <c r="BA163" s="20"/>
      <c r="BB163" s="20"/>
      <c r="BC163" s="20"/>
      <c r="BD163" s="20"/>
      <c r="BE163" s="20"/>
      <c r="BF163" s="20"/>
      <c r="BG163" s="20"/>
      <c r="BH163" s="20"/>
      <c r="BI163" s="20"/>
      <c r="BJ163" s="20"/>
      <c r="BK163" s="20"/>
      <c r="BL163" s="20"/>
      <c r="BM163" s="20"/>
      <c r="BN163" s="20"/>
      <c r="BO163" s="20"/>
      <c r="BP163" s="20"/>
      <c r="BQ163" s="20"/>
      <c r="BR163" s="20"/>
      <c r="BS163" s="20"/>
    </row>
    <row r="164" spans="1:71">
      <c r="A164" s="24"/>
      <c r="B164" s="20"/>
      <c r="C164" s="20"/>
      <c r="D164" s="20"/>
      <c r="E164" s="20"/>
      <c r="F164" s="20"/>
      <c r="G164" s="20"/>
      <c r="H164" s="20"/>
      <c r="I164" s="20"/>
      <c r="J164" s="20"/>
      <c r="K164" s="20"/>
      <c r="L164" s="20"/>
      <c r="M164" s="20"/>
      <c r="N164" s="20"/>
      <c r="O164" s="20"/>
      <c r="P164" s="20"/>
      <c r="Q164" s="40"/>
      <c r="R164" s="20"/>
      <c r="S164" s="40"/>
      <c r="T164" s="20"/>
      <c r="U164" s="20"/>
      <c r="V164" s="20"/>
      <c r="W164" s="40"/>
      <c r="X164" s="40"/>
      <c r="Y164" s="40"/>
      <c r="Z164" s="20"/>
      <c r="AA164" s="20"/>
      <c r="AB164" s="40"/>
      <c r="AC164" s="20"/>
      <c r="AD164" s="20"/>
      <c r="AE164" s="40"/>
      <c r="AF164" s="20"/>
      <c r="AG164" s="20"/>
      <c r="AH164" s="20"/>
      <c r="AI164" s="20"/>
      <c r="AJ164" s="20"/>
      <c r="AK164" s="20"/>
      <c r="AL164" s="20"/>
      <c r="AM164" s="20"/>
      <c r="AN164" s="20"/>
      <c r="AO164" s="20"/>
      <c r="AP164" s="20"/>
      <c r="AQ164" s="40"/>
      <c r="AR164" s="20"/>
      <c r="AS164" s="20"/>
      <c r="AT164" s="20"/>
      <c r="AU164" s="40"/>
      <c r="AV164" s="40"/>
      <c r="AW164" s="40"/>
      <c r="AX164" s="40"/>
      <c r="AY164" s="20"/>
      <c r="AZ164" s="20"/>
      <c r="BA164" s="20"/>
      <c r="BB164" s="20"/>
      <c r="BC164" s="20"/>
      <c r="BD164" s="20"/>
      <c r="BE164" s="20"/>
      <c r="BF164" s="20"/>
      <c r="BG164" s="20"/>
      <c r="BH164" s="20"/>
      <c r="BI164" s="20"/>
      <c r="BJ164" s="20"/>
      <c r="BK164" s="20"/>
      <c r="BL164" s="20"/>
      <c r="BM164" s="20"/>
      <c r="BN164" s="20"/>
      <c r="BO164" s="20"/>
      <c r="BP164" s="20"/>
      <c r="BQ164" s="20"/>
      <c r="BR164" s="20"/>
      <c r="BS164" s="20"/>
    </row>
    <row r="165" spans="1:71">
      <c r="A165" s="24"/>
      <c r="B165" s="20"/>
      <c r="C165" s="20"/>
      <c r="D165" s="20"/>
      <c r="E165" s="20"/>
      <c r="F165" s="20"/>
      <c r="G165" s="20"/>
      <c r="H165" s="20"/>
      <c r="I165" s="20"/>
      <c r="J165" s="20"/>
      <c r="K165" s="20"/>
      <c r="L165" s="20"/>
      <c r="M165" s="20"/>
      <c r="N165" s="20"/>
      <c r="O165" s="20"/>
      <c r="P165" s="20"/>
      <c r="Q165" s="40"/>
      <c r="R165" s="20"/>
      <c r="S165" s="40"/>
      <c r="T165" s="20"/>
      <c r="U165" s="20"/>
      <c r="V165" s="20"/>
      <c r="W165" s="40"/>
      <c r="X165" s="40"/>
      <c r="Y165" s="40"/>
      <c r="Z165" s="20"/>
      <c r="AA165" s="20"/>
      <c r="AB165" s="40"/>
      <c r="AC165" s="20"/>
      <c r="AD165" s="20"/>
      <c r="AE165" s="40"/>
      <c r="AF165" s="20"/>
      <c r="AG165" s="20"/>
      <c r="AH165" s="20"/>
      <c r="AI165" s="20"/>
      <c r="AJ165" s="20"/>
      <c r="AK165" s="20"/>
      <c r="AL165" s="20"/>
      <c r="AM165" s="20"/>
      <c r="AN165" s="20"/>
      <c r="AO165" s="20"/>
      <c r="AP165" s="20"/>
      <c r="AQ165" s="40"/>
      <c r="AR165" s="20"/>
      <c r="AS165" s="20"/>
      <c r="AT165" s="20"/>
      <c r="AU165" s="40"/>
      <c r="AV165" s="40"/>
      <c r="AW165" s="40"/>
      <c r="AX165" s="40"/>
      <c r="AY165" s="20"/>
      <c r="AZ165" s="20"/>
      <c r="BA165" s="20"/>
      <c r="BB165" s="20"/>
      <c r="BC165" s="20"/>
      <c r="BD165" s="20"/>
      <c r="BE165" s="20"/>
      <c r="BF165" s="20"/>
      <c r="BG165" s="20"/>
      <c r="BH165" s="20"/>
      <c r="BI165" s="20"/>
      <c r="BJ165" s="20"/>
      <c r="BK165" s="20"/>
      <c r="BL165" s="20"/>
      <c r="BM165" s="20"/>
      <c r="BN165" s="20"/>
      <c r="BO165" s="20"/>
      <c r="BP165" s="20"/>
      <c r="BQ165" s="20"/>
      <c r="BR165" s="20"/>
      <c r="BS165" s="20"/>
    </row>
    <row r="166" spans="1:71">
      <c r="A166" s="24"/>
      <c r="B166" s="20"/>
      <c r="C166" s="20"/>
      <c r="D166" s="20"/>
      <c r="E166" s="20"/>
      <c r="F166" s="20"/>
      <c r="G166" s="20"/>
      <c r="H166" s="20"/>
      <c r="I166" s="20"/>
      <c r="J166" s="20"/>
      <c r="K166" s="20"/>
      <c r="L166" s="20"/>
      <c r="M166" s="20"/>
      <c r="N166" s="20"/>
      <c r="O166" s="20"/>
      <c r="P166" s="20"/>
      <c r="Q166" s="40"/>
      <c r="R166" s="20"/>
      <c r="S166" s="40"/>
      <c r="T166" s="20"/>
      <c r="U166" s="20"/>
      <c r="V166" s="20"/>
      <c r="W166" s="40"/>
      <c r="X166" s="40"/>
      <c r="Y166" s="40"/>
      <c r="Z166" s="20"/>
      <c r="AA166" s="20"/>
      <c r="AB166" s="40"/>
      <c r="AC166" s="20"/>
      <c r="AD166" s="20"/>
      <c r="AE166" s="40"/>
      <c r="AF166" s="20"/>
      <c r="AG166" s="20"/>
      <c r="AH166" s="20"/>
      <c r="AI166" s="20"/>
      <c r="AJ166" s="20"/>
      <c r="AK166" s="20"/>
      <c r="AL166" s="20"/>
      <c r="AM166" s="20"/>
      <c r="AN166" s="20"/>
      <c r="AO166" s="20"/>
      <c r="AP166" s="20"/>
      <c r="AQ166" s="40"/>
      <c r="AR166" s="20"/>
      <c r="AS166" s="20"/>
      <c r="AT166" s="20"/>
      <c r="AU166" s="40"/>
      <c r="AV166" s="40"/>
      <c r="AW166" s="40"/>
      <c r="AX166" s="40"/>
      <c r="AY166" s="20"/>
      <c r="AZ166" s="20"/>
      <c r="BA166" s="20"/>
      <c r="BB166" s="20"/>
      <c r="BC166" s="20"/>
      <c r="BD166" s="20"/>
      <c r="BE166" s="20"/>
      <c r="BF166" s="20"/>
      <c r="BG166" s="20"/>
      <c r="BH166" s="20"/>
      <c r="BI166" s="20"/>
      <c r="BJ166" s="20"/>
      <c r="BK166" s="20"/>
      <c r="BL166" s="20"/>
      <c r="BM166" s="20"/>
      <c r="BN166" s="20"/>
      <c r="BO166" s="20"/>
      <c r="BP166" s="20"/>
      <c r="BQ166" s="20"/>
      <c r="BR166" s="20"/>
      <c r="BS166" s="20"/>
    </row>
    <row r="167" spans="1:71">
      <c r="A167" s="24"/>
      <c r="B167" s="20"/>
      <c r="C167" s="20"/>
      <c r="D167" s="20"/>
      <c r="E167" s="20"/>
      <c r="F167" s="20"/>
      <c r="G167" s="20"/>
      <c r="H167" s="20"/>
      <c r="I167" s="20"/>
      <c r="J167" s="20"/>
      <c r="K167" s="20"/>
      <c r="L167" s="20"/>
      <c r="M167" s="20"/>
      <c r="N167" s="20"/>
      <c r="O167" s="20"/>
      <c r="P167" s="20"/>
      <c r="Q167" s="40"/>
      <c r="R167" s="20"/>
      <c r="S167" s="40"/>
      <c r="T167" s="20"/>
      <c r="U167" s="20"/>
      <c r="V167" s="20"/>
      <c r="W167" s="40"/>
      <c r="X167" s="40"/>
      <c r="Y167" s="40"/>
      <c r="Z167" s="20"/>
      <c r="AA167" s="20"/>
      <c r="AB167" s="40"/>
      <c r="AC167" s="20"/>
      <c r="AD167" s="20"/>
      <c r="AE167" s="40"/>
      <c r="AF167" s="20"/>
      <c r="AG167" s="20"/>
      <c r="AH167" s="20"/>
      <c r="AI167" s="20"/>
      <c r="AJ167" s="20"/>
      <c r="AK167" s="20"/>
      <c r="AL167" s="20"/>
      <c r="AM167" s="20"/>
      <c r="AN167" s="20"/>
      <c r="AO167" s="20"/>
      <c r="AP167" s="20"/>
      <c r="AQ167" s="40"/>
      <c r="AR167" s="20"/>
      <c r="AS167" s="20"/>
      <c r="AT167" s="20"/>
      <c r="AU167" s="40"/>
      <c r="AV167" s="40"/>
      <c r="AW167" s="40"/>
      <c r="AX167" s="40"/>
      <c r="AY167" s="20"/>
      <c r="AZ167" s="20"/>
      <c r="BA167" s="20"/>
      <c r="BB167" s="20"/>
      <c r="BC167" s="20"/>
      <c r="BD167" s="20"/>
      <c r="BE167" s="20"/>
      <c r="BF167" s="20"/>
      <c r="BG167" s="20"/>
      <c r="BH167" s="20"/>
      <c r="BI167" s="20"/>
      <c r="BJ167" s="20"/>
      <c r="BK167" s="20"/>
      <c r="BL167" s="20"/>
      <c r="BM167" s="20"/>
      <c r="BN167" s="20"/>
      <c r="BO167" s="20"/>
      <c r="BP167" s="20"/>
      <c r="BQ167" s="20"/>
      <c r="BR167" s="20"/>
      <c r="BS167" s="20"/>
    </row>
    <row r="168" spans="1:71">
      <c r="A168" s="24"/>
      <c r="B168" s="20"/>
      <c r="C168" s="20"/>
      <c r="D168" s="20"/>
      <c r="E168" s="20"/>
      <c r="F168" s="20"/>
      <c r="G168" s="20"/>
      <c r="H168" s="20"/>
      <c r="I168" s="20"/>
      <c r="J168" s="20"/>
      <c r="K168" s="20"/>
      <c r="L168" s="20"/>
      <c r="M168" s="20"/>
      <c r="N168" s="20"/>
      <c r="O168" s="20"/>
      <c r="P168" s="20"/>
      <c r="Q168" s="40"/>
      <c r="R168" s="20"/>
      <c r="S168" s="40"/>
      <c r="T168" s="20"/>
      <c r="U168" s="20"/>
      <c r="V168" s="20"/>
      <c r="W168" s="40"/>
      <c r="X168" s="40"/>
      <c r="Y168" s="40"/>
      <c r="Z168" s="20"/>
      <c r="AA168" s="20"/>
      <c r="AB168" s="40"/>
      <c r="AC168" s="20"/>
      <c r="AD168" s="20"/>
      <c r="AE168" s="40"/>
      <c r="AF168" s="20"/>
      <c r="AG168" s="20"/>
      <c r="AH168" s="20"/>
      <c r="AI168" s="20"/>
      <c r="AJ168" s="20"/>
      <c r="AK168" s="20"/>
      <c r="AL168" s="20"/>
      <c r="AM168" s="20"/>
      <c r="AN168" s="20"/>
      <c r="AO168" s="20"/>
      <c r="AP168" s="20"/>
      <c r="AQ168" s="40"/>
      <c r="AR168" s="20"/>
      <c r="AS168" s="20"/>
      <c r="AT168" s="20"/>
      <c r="AU168" s="40"/>
      <c r="AV168" s="40"/>
      <c r="AW168" s="40"/>
      <c r="AX168" s="40"/>
      <c r="AY168" s="20"/>
      <c r="AZ168" s="20"/>
      <c r="BA168" s="20"/>
      <c r="BB168" s="20"/>
      <c r="BC168" s="20"/>
      <c r="BD168" s="20"/>
      <c r="BE168" s="20"/>
      <c r="BF168" s="20"/>
      <c r="BG168" s="20"/>
      <c r="BH168" s="20"/>
      <c r="BI168" s="20"/>
      <c r="BJ168" s="20"/>
      <c r="BK168" s="20"/>
      <c r="BL168" s="20"/>
      <c r="BM168" s="20"/>
      <c r="BN168" s="20"/>
      <c r="BO168" s="20"/>
      <c r="BP168" s="20"/>
      <c r="BQ168" s="20"/>
      <c r="BR168" s="20"/>
      <c r="BS168" s="20"/>
    </row>
    <row r="169" spans="1:71">
      <c r="A169" s="24"/>
      <c r="B169" s="20"/>
      <c r="C169" s="20"/>
      <c r="D169" s="20"/>
      <c r="E169" s="20"/>
      <c r="F169" s="20"/>
      <c r="G169" s="20"/>
      <c r="H169" s="20"/>
      <c r="I169" s="20"/>
      <c r="J169" s="20"/>
      <c r="K169" s="20"/>
      <c r="L169" s="20"/>
      <c r="M169" s="20"/>
      <c r="N169" s="20"/>
      <c r="O169" s="20"/>
      <c r="P169" s="20"/>
      <c r="Q169" s="40"/>
      <c r="R169" s="20"/>
      <c r="S169" s="40"/>
      <c r="T169" s="20"/>
      <c r="U169" s="20"/>
      <c r="V169" s="20"/>
      <c r="W169" s="40"/>
      <c r="X169" s="40"/>
      <c r="Y169" s="40"/>
      <c r="Z169" s="20"/>
      <c r="AA169" s="20"/>
      <c r="AB169" s="40"/>
      <c r="AC169" s="20"/>
      <c r="AD169" s="20"/>
      <c r="AE169" s="40"/>
      <c r="AF169" s="20"/>
      <c r="AG169" s="20"/>
      <c r="AH169" s="20"/>
      <c r="AI169" s="20"/>
      <c r="AJ169" s="20"/>
      <c r="AK169" s="20"/>
      <c r="AL169" s="20"/>
      <c r="AM169" s="20"/>
      <c r="AN169" s="20"/>
      <c r="AO169" s="20"/>
      <c r="AP169" s="20"/>
      <c r="AQ169" s="40"/>
      <c r="AR169" s="20"/>
      <c r="AS169" s="20"/>
      <c r="AT169" s="20"/>
      <c r="AU169" s="40"/>
      <c r="AV169" s="40"/>
      <c r="AW169" s="40"/>
      <c r="AX169" s="40"/>
      <c r="AY169" s="20"/>
      <c r="AZ169" s="20"/>
      <c r="BA169" s="20"/>
      <c r="BB169" s="20"/>
      <c r="BC169" s="20"/>
      <c r="BD169" s="20"/>
      <c r="BE169" s="20"/>
      <c r="BF169" s="20"/>
      <c r="BG169" s="20"/>
      <c r="BH169" s="20"/>
      <c r="BI169" s="20"/>
      <c r="BJ169" s="20"/>
      <c r="BK169" s="20"/>
      <c r="BL169" s="20"/>
      <c r="BM169" s="20"/>
      <c r="BN169" s="20"/>
      <c r="BO169" s="20"/>
      <c r="BP169" s="20"/>
      <c r="BQ169" s="20"/>
      <c r="BR169" s="20"/>
      <c r="BS169" s="20"/>
    </row>
    <row r="170" spans="1:71">
      <c r="A170" s="24"/>
      <c r="B170" s="20"/>
      <c r="C170" s="20"/>
      <c r="D170" s="20"/>
      <c r="E170" s="20"/>
      <c r="F170" s="20"/>
      <c r="G170" s="20"/>
      <c r="H170" s="20"/>
      <c r="I170" s="20"/>
      <c r="J170" s="20"/>
      <c r="K170" s="20"/>
      <c r="L170" s="20"/>
      <c r="M170" s="20"/>
      <c r="N170" s="20"/>
      <c r="O170" s="20"/>
      <c r="P170" s="20"/>
      <c r="Q170" s="40"/>
      <c r="R170" s="20"/>
      <c r="S170" s="40"/>
      <c r="T170" s="20"/>
      <c r="U170" s="20"/>
      <c r="V170" s="20"/>
      <c r="W170" s="40"/>
      <c r="X170" s="40"/>
      <c r="Y170" s="40"/>
      <c r="Z170" s="20"/>
      <c r="AA170" s="20"/>
      <c r="AB170" s="40"/>
      <c r="AC170" s="20"/>
      <c r="AD170" s="20"/>
      <c r="AE170" s="40"/>
      <c r="AF170" s="20"/>
      <c r="AG170" s="20"/>
      <c r="AH170" s="20"/>
      <c r="AI170" s="20"/>
      <c r="AJ170" s="20"/>
      <c r="AK170" s="20"/>
      <c r="AL170" s="20"/>
      <c r="AM170" s="20"/>
      <c r="AN170" s="20"/>
      <c r="AO170" s="20"/>
      <c r="AP170" s="20"/>
      <c r="AQ170" s="40"/>
      <c r="AR170" s="20"/>
      <c r="AS170" s="20"/>
      <c r="AT170" s="20"/>
      <c r="AU170" s="40"/>
      <c r="AV170" s="40"/>
      <c r="AW170" s="40"/>
      <c r="AX170" s="40"/>
      <c r="AY170" s="20"/>
      <c r="AZ170" s="20"/>
      <c r="BA170" s="20"/>
      <c r="BB170" s="20"/>
      <c r="BC170" s="20"/>
      <c r="BD170" s="20"/>
      <c r="BE170" s="20"/>
      <c r="BF170" s="20"/>
      <c r="BG170" s="20"/>
      <c r="BH170" s="20"/>
      <c r="BI170" s="20"/>
      <c r="BJ170" s="20"/>
      <c r="BK170" s="20"/>
      <c r="BL170" s="20"/>
      <c r="BM170" s="20"/>
      <c r="BN170" s="20"/>
      <c r="BO170" s="20"/>
      <c r="BP170" s="20"/>
      <c r="BQ170" s="20"/>
      <c r="BR170" s="20"/>
      <c r="BS170" s="20"/>
    </row>
    <row r="171" spans="1:71">
      <c r="A171" s="24"/>
      <c r="B171" s="20"/>
      <c r="C171" s="20"/>
      <c r="D171" s="20"/>
      <c r="E171" s="20"/>
      <c r="F171" s="20"/>
      <c r="G171" s="20"/>
      <c r="H171" s="20"/>
      <c r="I171" s="20"/>
      <c r="J171" s="20"/>
      <c r="K171" s="20"/>
      <c r="L171" s="20"/>
      <c r="M171" s="20"/>
      <c r="N171" s="20"/>
      <c r="O171" s="20"/>
      <c r="P171" s="20"/>
      <c r="Q171" s="40"/>
      <c r="R171" s="20"/>
      <c r="S171" s="40"/>
      <c r="T171" s="20"/>
      <c r="U171" s="20"/>
      <c r="V171" s="20"/>
      <c r="W171" s="40"/>
      <c r="X171" s="40"/>
      <c r="Y171" s="40"/>
      <c r="Z171" s="20"/>
      <c r="AA171" s="20"/>
      <c r="AB171" s="40"/>
      <c r="AC171" s="20"/>
      <c r="AD171" s="20"/>
      <c r="AE171" s="40"/>
      <c r="AF171" s="20"/>
      <c r="AG171" s="20"/>
      <c r="AH171" s="20"/>
      <c r="AI171" s="20"/>
      <c r="AJ171" s="20"/>
      <c r="AK171" s="20"/>
      <c r="AL171" s="20"/>
      <c r="AM171" s="20"/>
      <c r="AN171" s="20"/>
      <c r="AO171" s="20"/>
      <c r="AP171" s="20"/>
      <c r="AQ171" s="40"/>
      <c r="AR171" s="20"/>
      <c r="AS171" s="20"/>
      <c r="AT171" s="20"/>
      <c r="AU171" s="40"/>
      <c r="AV171" s="40"/>
      <c r="AW171" s="40"/>
      <c r="AX171" s="40"/>
      <c r="AY171" s="20"/>
      <c r="AZ171" s="20"/>
      <c r="BA171" s="20"/>
      <c r="BB171" s="20"/>
      <c r="BC171" s="20"/>
      <c r="BD171" s="20"/>
      <c r="BE171" s="20"/>
      <c r="BF171" s="20"/>
      <c r="BG171" s="20"/>
      <c r="BH171" s="20"/>
      <c r="BI171" s="20"/>
      <c r="BJ171" s="20"/>
      <c r="BK171" s="20"/>
      <c r="BL171" s="20"/>
      <c r="BM171" s="20"/>
      <c r="BN171" s="20"/>
      <c r="BO171" s="20"/>
      <c r="BP171" s="20"/>
      <c r="BQ171" s="20"/>
      <c r="BR171" s="20"/>
      <c r="BS171" s="20"/>
    </row>
    <row r="172" spans="1:71">
      <c r="A172" s="24"/>
      <c r="B172" s="20"/>
      <c r="C172" s="20"/>
      <c r="D172" s="20"/>
      <c r="E172" s="20"/>
      <c r="F172" s="20"/>
      <c r="G172" s="20"/>
      <c r="H172" s="20"/>
      <c r="I172" s="20"/>
      <c r="J172" s="20"/>
      <c r="K172" s="20"/>
      <c r="L172" s="20"/>
      <c r="M172" s="20"/>
      <c r="N172" s="20"/>
      <c r="O172" s="20"/>
      <c r="P172" s="20"/>
      <c r="Q172" s="40"/>
      <c r="R172" s="20"/>
      <c r="S172" s="40"/>
      <c r="T172" s="20"/>
      <c r="U172" s="20"/>
      <c r="V172" s="20"/>
      <c r="W172" s="40"/>
      <c r="X172" s="40"/>
      <c r="Y172" s="40"/>
      <c r="Z172" s="20"/>
      <c r="AA172" s="20"/>
      <c r="AB172" s="40"/>
      <c r="AC172" s="20"/>
      <c r="AD172" s="20"/>
      <c r="AE172" s="40"/>
      <c r="AF172" s="20"/>
      <c r="AG172" s="20"/>
      <c r="AH172" s="20"/>
      <c r="AI172" s="20"/>
      <c r="AJ172" s="20"/>
      <c r="AK172" s="20"/>
      <c r="AL172" s="20"/>
      <c r="AM172" s="20"/>
      <c r="AN172" s="20"/>
      <c r="AO172" s="20"/>
      <c r="AP172" s="20"/>
      <c r="AQ172" s="40"/>
      <c r="AR172" s="20"/>
      <c r="AS172" s="20"/>
      <c r="AT172" s="20"/>
      <c r="AU172" s="40"/>
      <c r="AV172" s="40"/>
      <c r="AW172" s="40"/>
      <c r="AX172" s="40"/>
      <c r="AY172" s="20"/>
      <c r="AZ172" s="20"/>
      <c r="BA172" s="20"/>
      <c r="BB172" s="20"/>
      <c r="BC172" s="20"/>
      <c r="BD172" s="20"/>
      <c r="BE172" s="20"/>
      <c r="BF172" s="20"/>
      <c r="BG172" s="20"/>
      <c r="BH172" s="20"/>
      <c r="BI172" s="20"/>
      <c r="BJ172" s="20"/>
      <c r="BK172" s="20"/>
      <c r="BL172" s="20"/>
      <c r="BM172" s="20"/>
      <c r="BN172" s="20"/>
      <c r="BO172" s="20"/>
      <c r="BP172" s="20"/>
      <c r="BQ172" s="20"/>
      <c r="BR172" s="20"/>
      <c r="BS172" s="20"/>
    </row>
    <row r="173" spans="1:71">
      <c r="A173" s="24"/>
      <c r="B173" s="20"/>
      <c r="C173" s="20"/>
      <c r="D173" s="20"/>
      <c r="E173" s="20"/>
      <c r="F173" s="20"/>
      <c r="G173" s="20"/>
      <c r="H173" s="20"/>
      <c r="I173" s="20"/>
      <c r="J173" s="20"/>
      <c r="K173" s="20"/>
      <c r="L173" s="20"/>
      <c r="M173" s="20"/>
      <c r="N173" s="20"/>
      <c r="O173" s="20"/>
      <c r="P173" s="20"/>
      <c r="Q173" s="40"/>
      <c r="R173" s="20"/>
      <c r="S173" s="40"/>
      <c r="T173" s="20"/>
      <c r="U173" s="20"/>
      <c r="V173" s="20"/>
      <c r="W173" s="40"/>
      <c r="X173" s="40"/>
      <c r="Y173" s="40"/>
      <c r="Z173" s="20"/>
      <c r="AA173" s="20"/>
      <c r="AB173" s="40"/>
      <c r="AC173" s="20"/>
      <c r="AD173" s="20"/>
      <c r="AE173" s="40"/>
      <c r="AF173" s="20"/>
      <c r="AG173" s="20"/>
      <c r="AH173" s="20"/>
      <c r="AI173" s="20"/>
      <c r="AJ173" s="20"/>
      <c r="AK173" s="20"/>
      <c r="AL173" s="20"/>
      <c r="AM173" s="20"/>
      <c r="AN173" s="20"/>
      <c r="AO173" s="20"/>
      <c r="AP173" s="20"/>
      <c r="AQ173" s="40"/>
      <c r="AR173" s="20"/>
      <c r="AS173" s="20"/>
      <c r="AT173" s="20"/>
      <c r="AU173" s="40"/>
      <c r="AV173" s="40"/>
      <c r="AW173" s="40"/>
      <c r="AX173" s="40"/>
      <c r="AY173" s="20"/>
      <c r="AZ173" s="20"/>
      <c r="BA173" s="20"/>
      <c r="BB173" s="20"/>
      <c r="BC173" s="20"/>
      <c r="BD173" s="20"/>
      <c r="BE173" s="20"/>
      <c r="BF173" s="20"/>
      <c r="BG173" s="20"/>
      <c r="BH173" s="20"/>
      <c r="BI173" s="20"/>
      <c r="BJ173" s="20"/>
      <c r="BK173" s="20"/>
      <c r="BL173" s="20"/>
      <c r="BM173" s="20"/>
      <c r="BN173" s="20"/>
      <c r="BO173" s="20"/>
      <c r="BP173" s="20"/>
      <c r="BQ173" s="20"/>
      <c r="BR173" s="20"/>
      <c r="BS173" s="20"/>
    </row>
    <row r="174" spans="1:71">
      <c r="A174" s="24"/>
      <c r="B174" s="20"/>
      <c r="C174" s="20"/>
      <c r="D174" s="20"/>
      <c r="E174" s="20"/>
      <c r="F174" s="20"/>
      <c r="G174" s="20"/>
      <c r="H174" s="20"/>
      <c r="I174" s="20"/>
      <c r="J174" s="20"/>
      <c r="K174" s="20"/>
      <c r="L174" s="20"/>
      <c r="M174" s="20"/>
      <c r="N174" s="20"/>
      <c r="O174" s="20"/>
      <c r="P174" s="20"/>
      <c r="Q174" s="40"/>
      <c r="R174" s="20"/>
      <c r="S174" s="40"/>
      <c r="T174" s="20"/>
      <c r="U174" s="20"/>
      <c r="V174" s="20"/>
      <c r="W174" s="40"/>
      <c r="X174" s="40"/>
      <c r="Y174" s="40"/>
      <c r="Z174" s="20"/>
      <c r="AA174" s="20"/>
      <c r="AB174" s="40"/>
      <c r="AC174" s="20"/>
      <c r="AD174" s="20"/>
      <c r="AE174" s="40"/>
      <c r="AF174" s="20"/>
      <c r="AG174" s="20"/>
      <c r="AH174" s="20"/>
      <c r="AI174" s="20"/>
      <c r="AJ174" s="20"/>
      <c r="AK174" s="20"/>
      <c r="AL174" s="20"/>
      <c r="AM174" s="20"/>
      <c r="AN174" s="20"/>
      <c r="AO174" s="20"/>
      <c r="AP174" s="20"/>
      <c r="AQ174" s="40"/>
      <c r="AR174" s="20"/>
      <c r="AS174" s="20"/>
      <c r="AT174" s="20"/>
      <c r="AU174" s="40"/>
      <c r="AV174" s="40"/>
      <c r="AW174" s="40"/>
      <c r="AX174" s="40"/>
      <c r="AY174" s="20"/>
      <c r="AZ174" s="20"/>
      <c r="BA174" s="20"/>
      <c r="BB174" s="20"/>
      <c r="BC174" s="20"/>
      <c r="BD174" s="20"/>
      <c r="BE174" s="20"/>
      <c r="BF174" s="20"/>
      <c r="BG174" s="20"/>
      <c r="BH174" s="20"/>
      <c r="BI174" s="20"/>
      <c r="BJ174" s="20"/>
      <c r="BK174" s="20"/>
      <c r="BL174" s="20"/>
      <c r="BM174" s="20"/>
      <c r="BN174" s="20"/>
      <c r="BO174" s="20"/>
      <c r="BP174" s="20"/>
      <c r="BQ174" s="20"/>
      <c r="BR174" s="20"/>
      <c r="BS174" s="20"/>
    </row>
    <row r="175" spans="1:71">
      <c r="A175" s="24"/>
      <c r="B175" s="20"/>
      <c r="C175" s="20"/>
      <c r="D175" s="20"/>
      <c r="E175" s="20"/>
      <c r="F175" s="20"/>
      <c r="G175" s="20"/>
      <c r="H175" s="20"/>
      <c r="I175" s="20"/>
      <c r="J175" s="20"/>
      <c r="K175" s="20"/>
      <c r="L175" s="20"/>
      <c r="M175" s="20"/>
      <c r="N175" s="20"/>
      <c r="O175" s="20"/>
      <c r="P175" s="20"/>
      <c r="Q175" s="40"/>
      <c r="R175" s="20"/>
      <c r="S175" s="40"/>
      <c r="T175" s="20"/>
      <c r="U175" s="20"/>
      <c r="V175" s="20"/>
      <c r="W175" s="40"/>
      <c r="X175" s="40"/>
      <c r="Y175" s="40"/>
      <c r="Z175" s="20"/>
      <c r="AA175" s="20"/>
      <c r="AB175" s="40"/>
      <c r="AC175" s="20"/>
      <c r="AD175" s="20"/>
      <c r="AE175" s="40"/>
      <c r="AF175" s="20"/>
      <c r="AG175" s="20"/>
      <c r="AH175" s="20"/>
      <c r="AI175" s="20"/>
      <c r="AJ175" s="20"/>
      <c r="AK175" s="20"/>
      <c r="AL175" s="20"/>
      <c r="AM175" s="20"/>
      <c r="AN175" s="20"/>
      <c r="AO175" s="20"/>
      <c r="AP175" s="20"/>
      <c r="AQ175" s="40"/>
      <c r="AR175" s="20"/>
      <c r="AS175" s="20"/>
      <c r="AT175" s="20"/>
      <c r="AU175" s="40"/>
      <c r="AV175" s="40"/>
      <c r="AW175" s="40"/>
      <c r="AX175" s="40"/>
      <c r="AY175" s="20"/>
      <c r="AZ175" s="20"/>
      <c r="BA175" s="20"/>
      <c r="BB175" s="20"/>
      <c r="BC175" s="20"/>
      <c r="BD175" s="20"/>
      <c r="BE175" s="20"/>
      <c r="BF175" s="20"/>
      <c r="BG175" s="20"/>
      <c r="BH175" s="20"/>
      <c r="BI175" s="20"/>
      <c r="BJ175" s="20"/>
      <c r="BK175" s="20"/>
      <c r="BL175" s="20"/>
      <c r="BM175" s="20"/>
      <c r="BN175" s="20"/>
      <c r="BO175" s="20"/>
      <c r="BP175" s="20"/>
      <c r="BQ175" s="20"/>
      <c r="BR175" s="20"/>
      <c r="BS175" s="20"/>
    </row>
    <row r="176" spans="1:71">
      <c r="A176" s="24"/>
      <c r="B176" s="20"/>
      <c r="C176" s="20"/>
      <c r="D176" s="20"/>
      <c r="E176" s="20"/>
      <c r="F176" s="20"/>
      <c r="G176" s="20"/>
      <c r="H176" s="20"/>
      <c r="I176" s="20"/>
      <c r="J176" s="20"/>
      <c r="K176" s="20"/>
      <c r="L176" s="20"/>
      <c r="M176" s="20"/>
      <c r="N176" s="20"/>
      <c r="O176" s="20"/>
      <c r="P176" s="20"/>
      <c r="Q176" s="40"/>
      <c r="R176" s="20"/>
      <c r="S176" s="40"/>
      <c r="T176" s="20"/>
      <c r="U176" s="20"/>
      <c r="V176" s="20"/>
      <c r="W176" s="40"/>
      <c r="X176" s="40"/>
      <c r="Y176" s="40"/>
      <c r="Z176" s="20"/>
      <c r="AA176" s="20"/>
      <c r="AB176" s="40"/>
      <c r="AC176" s="20"/>
      <c r="AD176" s="20"/>
      <c r="AE176" s="40"/>
      <c r="AF176" s="20"/>
      <c r="AG176" s="20"/>
      <c r="AH176" s="20"/>
      <c r="AI176" s="20"/>
      <c r="AJ176" s="20"/>
      <c r="AK176" s="20"/>
      <c r="AL176" s="20"/>
      <c r="AM176" s="20"/>
      <c r="AN176" s="20"/>
      <c r="AO176" s="20"/>
      <c r="AP176" s="20"/>
      <c r="AQ176" s="40"/>
      <c r="AR176" s="20"/>
      <c r="AS176" s="20"/>
      <c r="AT176" s="20"/>
      <c r="AU176" s="40"/>
      <c r="AV176" s="40"/>
      <c r="AW176" s="40"/>
      <c r="AX176" s="40"/>
      <c r="AY176" s="20"/>
      <c r="AZ176" s="20"/>
      <c r="BA176" s="20"/>
      <c r="BB176" s="20"/>
      <c r="BC176" s="20"/>
      <c r="BD176" s="20"/>
      <c r="BE176" s="20"/>
      <c r="BF176" s="20"/>
      <c r="BG176" s="20"/>
      <c r="BH176" s="20"/>
      <c r="BI176" s="20"/>
      <c r="BJ176" s="20"/>
      <c r="BK176" s="20"/>
      <c r="BL176" s="20"/>
      <c r="BM176" s="20"/>
      <c r="BN176" s="20"/>
      <c r="BO176" s="20"/>
      <c r="BP176" s="20"/>
      <c r="BQ176" s="20"/>
      <c r="BR176" s="20"/>
      <c r="BS176" s="20"/>
    </row>
    <row r="177" spans="1:71">
      <c r="A177" s="24"/>
      <c r="B177" s="20"/>
      <c r="C177" s="20"/>
      <c r="D177" s="20"/>
      <c r="E177" s="20"/>
      <c r="F177" s="20"/>
      <c r="G177" s="20"/>
      <c r="H177" s="20"/>
      <c r="I177" s="20"/>
      <c r="J177" s="20"/>
      <c r="K177" s="20"/>
      <c r="L177" s="20"/>
      <c r="M177" s="20"/>
      <c r="N177" s="20"/>
      <c r="O177" s="20"/>
      <c r="P177" s="20"/>
      <c r="Q177" s="40"/>
      <c r="R177" s="20"/>
      <c r="S177" s="40"/>
      <c r="T177" s="20"/>
      <c r="U177" s="20"/>
      <c r="V177" s="20"/>
      <c r="W177" s="40"/>
      <c r="X177" s="40"/>
      <c r="Y177" s="40"/>
      <c r="Z177" s="20"/>
      <c r="AA177" s="20"/>
      <c r="AB177" s="40"/>
      <c r="AC177" s="20"/>
      <c r="AD177" s="20"/>
      <c r="AE177" s="40"/>
      <c r="AF177" s="20"/>
      <c r="AG177" s="20"/>
      <c r="AH177" s="20"/>
      <c r="AI177" s="20"/>
      <c r="AJ177" s="20"/>
      <c r="AK177" s="20"/>
      <c r="AL177" s="20"/>
      <c r="AM177" s="20"/>
      <c r="AN177" s="20"/>
      <c r="AO177" s="20"/>
      <c r="AP177" s="20"/>
      <c r="AQ177" s="40"/>
      <c r="AR177" s="20"/>
      <c r="AS177" s="20"/>
      <c r="AT177" s="20"/>
      <c r="AU177" s="40"/>
      <c r="AV177" s="40"/>
      <c r="AW177" s="40"/>
      <c r="AX177" s="40"/>
      <c r="AY177" s="20"/>
      <c r="AZ177" s="20"/>
      <c r="BA177" s="20"/>
      <c r="BB177" s="20"/>
      <c r="BC177" s="20"/>
      <c r="BD177" s="20"/>
      <c r="BE177" s="20"/>
      <c r="BF177" s="20"/>
      <c r="BG177" s="20"/>
      <c r="BH177" s="20"/>
      <c r="BI177" s="20"/>
      <c r="BJ177" s="20"/>
      <c r="BK177" s="20"/>
      <c r="BL177" s="20"/>
      <c r="BM177" s="20"/>
      <c r="BN177" s="20"/>
      <c r="BO177" s="20"/>
      <c r="BP177" s="20"/>
      <c r="BQ177" s="20"/>
      <c r="BR177" s="20"/>
      <c r="BS177" s="20"/>
    </row>
    <row r="178" spans="1:71">
      <c r="A178" s="24"/>
      <c r="B178" s="20"/>
      <c r="C178" s="20"/>
      <c r="D178" s="20"/>
      <c r="E178" s="20"/>
      <c r="F178" s="20"/>
      <c r="G178" s="20"/>
      <c r="H178" s="20"/>
      <c r="I178" s="20"/>
      <c r="J178" s="20"/>
      <c r="K178" s="20"/>
      <c r="L178" s="20"/>
      <c r="M178" s="20"/>
      <c r="N178" s="20"/>
      <c r="O178" s="20"/>
      <c r="P178" s="20"/>
      <c r="Q178" s="40"/>
      <c r="R178" s="20"/>
      <c r="S178" s="40"/>
      <c r="T178" s="20"/>
      <c r="U178" s="20"/>
      <c r="V178" s="20"/>
      <c r="W178" s="40"/>
      <c r="X178" s="40"/>
      <c r="Y178" s="40"/>
      <c r="Z178" s="20"/>
      <c r="AA178" s="20"/>
      <c r="AB178" s="40"/>
      <c r="AC178" s="20"/>
      <c r="AD178" s="20"/>
      <c r="AE178" s="40"/>
      <c r="AF178" s="20"/>
      <c r="AG178" s="20"/>
      <c r="AH178" s="20"/>
      <c r="AI178" s="20"/>
      <c r="AJ178" s="20"/>
      <c r="AK178" s="20"/>
      <c r="AL178" s="20"/>
      <c r="AM178" s="20"/>
      <c r="AN178" s="20"/>
      <c r="AO178" s="20"/>
      <c r="AP178" s="20"/>
      <c r="AQ178" s="40"/>
      <c r="AR178" s="20"/>
      <c r="AS178" s="20"/>
      <c r="AT178" s="20"/>
      <c r="AU178" s="40"/>
      <c r="AV178" s="40"/>
      <c r="AW178" s="40"/>
      <c r="AX178" s="40"/>
      <c r="AY178" s="20"/>
      <c r="AZ178" s="20"/>
      <c r="BA178" s="20"/>
      <c r="BB178" s="20"/>
      <c r="BC178" s="20"/>
      <c r="BD178" s="20"/>
      <c r="BE178" s="20"/>
      <c r="BF178" s="20"/>
      <c r="BG178" s="20"/>
      <c r="BH178" s="20"/>
      <c r="BI178" s="20"/>
      <c r="BJ178" s="20"/>
      <c r="BK178" s="20"/>
      <c r="BL178" s="20"/>
      <c r="BM178" s="20"/>
      <c r="BN178" s="20"/>
      <c r="BO178" s="20"/>
      <c r="BP178" s="20"/>
      <c r="BQ178" s="20"/>
      <c r="BR178" s="20"/>
      <c r="BS178" s="20"/>
    </row>
    <row r="179" spans="1:71">
      <c r="A179" s="24"/>
      <c r="B179" s="20"/>
      <c r="C179" s="20"/>
      <c r="D179" s="20"/>
      <c r="E179" s="20"/>
      <c r="F179" s="20"/>
      <c r="G179" s="20"/>
      <c r="H179" s="20"/>
      <c r="I179" s="20"/>
      <c r="J179" s="20"/>
      <c r="K179" s="20"/>
      <c r="L179" s="20"/>
      <c r="M179" s="20"/>
      <c r="N179" s="20"/>
      <c r="O179" s="20"/>
      <c r="P179" s="20"/>
      <c r="Q179" s="40"/>
      <c r="R179" s="20"/>
      <c r="S179" s="40"/>
      <c r="T179" s="20"/>
      <c r="U179" s="20"/>
      <c r="V179" s="20"/>
      <c r="W179" s="40"/>
      <c r="X179" s="40"/>
      <c r="Y179" s="40"/>
      <c r="Z179" s="20"/>
      <c r="AA179" s="20"/>
      <c r="AB179" s="40"/>
      <c r="AC179" s="20"/>
      <c r="AD179" s="20"/>
      <c r="AE179" s="40"/>
      <c r="AF179" s="20"/>
      <c r="AG179" s="20"/>
      <c r="AH179" s="20"/>
      <c r="AI179" s="20"/>
      <c r="AJ179" s="20"/>
      <c r="AK179" s="20"/>
      <c r="AL179" s="20"/>
      <c r="AM179" s="20"/>
      <c r="AN179" s="20"/>
      <c r="AO179" s="20"/>
      <c r="AP179" s="20"/>
      <c r="AQ179" s="40"/>
      <c r="AR179" s="20"/>
      <c r="AS179" s="20"/>
      <c r="AT179" s="20"/>
      <c r="AU179" s="40"/>
      <c r="AV179" s="40"/>
      <c r="AW179" s="40"/>
      <c r="AX179" s="40"/>
      <c r="AY179" s="20"/>
      <c r="AZ179" s="20"/>
      <c r="BA179" s="20"/>
      <c r="BB179" s="20"/>
      <c r="BC179" s="20"/>
      <c r="BD179" s="20"/>
      <c r="BE179" s="20"/>
      <c r="BF179" s="20"/>
      <c r="BG179" s="20"/>
      <c r="BH179" s="20"/>
      <c r="BI179" s="20"/>
      <c r="BJ179" s="20"/>
      <c r="BK179" s="20"/>
      <c r="BL179" s="20"/>
      <c r="BM179" s="20"/>
      <c r="BN179" s="20"/>
      <c r="BO179" s="20"/>
      <c r="BP179" s="20"/>
      <c r="BQ179" s="20"/>
      <c r="BR179" s="20"/>
      <c r="BS179" s="20"/>
    </row>
    <row r="180" spans="1:71">
      <c r="A180" s="24"/>
      <c r="B180" s="20"/>
      <c r="C180" s="20"/>
      <c r="D180" s="20"/>
      <c r="E180" s="20"/>
      <c r="F180" s="20"/>
      <c r="G180" s="20"/>
      <c r="H180" s="20"/>
      <c r="I180" s="20"/>
      <c r="J180" s="20"/>
      <c r="K180" s="20"/>
      <c r="L180" s="20"/>
      <c r="M180" s="20"/>
      <c r="N180" s="20"/>
      <c r="O180" s="20"/>
      <c r="P180" s="20"/>
      <c r="Q180" s="40"/>
      <c r="R180" s="20"/>
      <c r="S180" s="40"/>
      <c r="T180" s="20"/>
      <c r="U180" s="20"/>
      <c r="V180" s="20"/>
      <c r="W180" s="40"/>
      <c r="X180" s="40"/>
      <c r="Y180" s="40"/>
      <c r="Z180" s="20"/>
      <c r="AA180" s="20"/>
      <c r="AB180" s="40"/>
      <c r="AC180" s="20"/>
      <c r="AD180" s="20"/>
      <c r="AE180" s="40"/>
      <c r="AF180" s="20"/>
      <c r="AG180" s="20"/>
      <c r="AH180" s="20"/>
      <c r="AI180" s="20"/>
      <c r="AJ180" s="20"/>
      <c r="AK180" s="20"/>
      <c r="AL180" s="20"/>
      <c r="AM180" s="20"/>
      <c r="AN180" s="20"/>
      <c r="AO180" s="20"/>
      <c r="AP180" s="20"/>
      <c r="AQ180" s="40"/>
      <c r="AR180" s="20"/>
      <c r="AS180" s="20"/>
      <c r="AT180" s="20"/>
      <c r="AU180" s="40"/>
      <c r="AV180" s="40"/>
      <c r="AW180" s="40"/>
      <c r="AX180" s="40"/>
      <c r="AY180" s="20"/>
      <c r="AZ180" s="20"/>
      <c r="BA180" s="20"/>
      <c r="BB180" s="20"/>
      <c r="BC180" s="20"/>
      <c r="BD180" s="20"/>
      <c r="BE180" s="20"/>
      <c r="BF180" s="20"/>
      <c r="BG180" s="20"/>
      <c r="BH180" s="20"/>
      <c r="BI180" s="20"/>
      <c r="BJ180" s="20"/>
      <c r="BK180" s="20"/>
      <c r="BL180" s="20"/>
      <c r="BM180" s="20"/>
      <c r="BN180" s="20"/>
      <c r="BO180" s="20"/>
      <c r="BP180" s="20"/>
      <c r="BQ180" s="20"/>
      <c r="BR180" s="20"/>
      <c r="BS180" s="20"/>
    </row>
    <row r="181" spans="1:71">
      <c r="A181" s="24"/>
      <c r="B181" s="20"/>
      <c r="C181" s="20"/>
      <c r="D181" s="20"/>
      <c r="E181" s="20"/>
      <c r="F181" s="20"/>
      <c r="G181" s="20"/>
      <c r="H181" s="20"/>
      <c r="I181" s="20"/>
      <c r="J181" s="20"/>
      <c r="K181" s="20"/>
      <c r="L181" s="20"/>
      <c r="M181" s="20"/>
      <c r="N181" s="20"/>
      <c r="O181" s="20"/>
      <c r="P181" s="20"/>
      <c r="Q181" s="40"/>
      <c r="R181" s="20"/>
      <c r="S181" s="40"/>
      <c r="T181" s="20"/>
      <c r="U181" s="20"/>
      <c r="V181" s="20"/>
      <c r="W181" s="40"/>
      <c r="X181" s="40"/>
      <c r="Y181" s="40"/>
      <c r="Z181" s="20"/>
      <c r="AA181" s="20"/>
      <c r="AB181" s="40"/>
      <c r="AC181" s="20"/>
      <c r="AD181" s="20"/>
      <c r="AE181" s="40"/>
      <c r="AF181" s="20"/>
      <c r="AG181" s="20"/>
      <c r="AH181" s="20"/>
      <c r="AI181" s="20"/>
      <c r="AJ181" s="20"/>
      <c r="AK181" s="20"/>
      <c r="AL181" s="20"/>
      <c r="AM181" s="20"/>
      <c r="AN181" s="20"/>
      <c r="AO181" s="20"/>
      <c r="AP181" s="20"/>
      <c r="AQ181" s="40"/>
      <c r="AR181" s="20"/>
      <c r="AS181" s="20"/>
      <c r="AT181" s="20"/>
      <c r="AU181" s="40"/>
      <c r="AV181" s="40"/>
      <c r="AW181" s="40"/>
      <c r="AX181" s="40"/>
      <c r="AY181" s="20"/>
      <c r="AZ181" s="20"/>
      <c r="BA181" s="20"/>
      <c r="BB181" s="20"/>
      <c r="BC181" s="20"/>
      <c r="BD181" s="20"/>
      <c r="BE181" s="20"/>
      <c r="BF181" s="20"/>
      <c r="BG181" s="20"/>
      <c r="BH181" s="20"/>
      <c r="BI181" s="20"/>
      <c r="BJ181" s="20"/>
      <c r="BK181" s="20"/>
      <c r="BL181" s="20"/>
      <c r="BM181" s="20"/>
      <c r="BN181" s="20"/>
      <c r="BO181" s="20"/>
      <c r="BP181" s="20"/>
      <c r="BQ181" s="20"/>
      <c r="BR181" s="20"/>
      <c r="BS181" s="20"/>
    </row>
    <row r="182" spans="1:71">
      <c r="A182" s="24"/>
      <c r="B182" s="20"/>
      <c r="C182" s="20"/>
      <c r="D182" s="20"/>
      <c r="E182" s="20"/>
      <c r="F182" s="20"/>
      <c r="G182" s="20"/>
      <c r="H182" s="20"/>
      <c r="I182" s="20"/>
      <c r="J182" s="20"/>
      <c r="K182" s="20"/>
      <c r="L182" s="20"/>
      <c r="M182" s="20"/>
      <c r="N182" s="20"/>
      <c r="O182" s="20"/>
      <c r="P182" s="20"/>
      <c r="Q182" s="40"/>
      <c r="R182" s="20"/>
      <c r="S182" s="40"/>
      <c r="T182" s="20"/>
      <c r="U182" s="20"/>
      <c r="V182" s="20"/>
      <c r="W182" s="40"/>
      <c r="X182" s="40"/>
      <c r="Y182" s="40"/>
      <c r="Z182" s="20"/>
      <c r="AA182" s="20"/>
      <c r="AB182" s="40"/>
      <c r="AC182" s="20"/>
      <c r="AD182" s="20"/>
      <c r="AE182" s="40"/>
      <c r="AF182" s="20"/>
      <c r="AG182" s="20"/>
      <c r="AH182" s="20"/>
      <c r="AI182" s="20"/>
      <c r="AJ182" s="20"/>
      <c r="AK182" s="20"/>
      <c r="AL182" s="20"/>
      <c r="AM182" s="20"/>
      <c r="AN182" s="20"/>
      <c r="AO182" s="20"/>
      <c r="AP182" s="20"/>
      <c r="AQ182" s="40"/>
      <c r="AR182" s="20"/>
      <c r="AS182" s="20"/>
      <c r="AT182" s="20"/>
      <c r="AU182" s="40"/>
      <c r="AV182" s="40"/>
      <c r="AW182" s="40"/>
      <c r="AX182" s="40"/>
      <c r="AY182" s="20"/>
      <c r="AZ182" s="20"/>
      <c r="BA182" s="20"/>
      <c r="BB182" s="20"/>
      <c r="BC182" s="20"/>
      <c r="BD182" s="20"/>
      <c r="BE182" s="20"/>
      <c r="BF182" s="20"/>
      <c r="BG182" s="20"/>
      <c r="BH182" s="20"/>
      <c r="BI182" s="20"/>
      <c r="BJ182" s="20"/>
      <c r="BK182" s="20"/>
      <c r="BL182" s="20"/>
      <c r="BM182" s="20"/>
      <c r="BN182" s="20"/>
      <c r="BO182" s="20"/>
      <c r="BP182" s="20"/>
      <c r="BQ182" s="20"/>
      <c r="BR182" s="20"/>
      <c r="BS182" s="20"/>
    </row>
    <row r="183" spans="1:71">
      <c r="A183" s="24"/>
      <c r="B183" s="20"/>
      <c r="C183" s="20"/>
      <c r="D183" s="20"/>
      <c r="E183" s="20"/>
      <c r="F183" s="20"/>
      <c r="G183" s="20"/>
      <c r="H183" s="20"/>
      <c r="I183" s="20"/>
      <c r="J183" s="20"/>
      <c r="K183" s="20"/>
      <c r="L183" s="20"/>
      <c r="M183" s="20"/>
      <c r="N183" s="20"/>
      <c r="O183" s="20"/>
      <c r="P183" s="20"/>
      <c r="Q183" s="40"/>
      <c r="R183" s="20"/>
      <c r="S183" s="40"/>
      <c r="T183" s="20"/>
      <c r="U183" s="20"/>
      <c r="V183" s="20"/>
      <c r="W183" s="40"/>
      <c r="X183" s="40"/>
      <c r="Y183" s="40"/>
      <c r="Z183" s="20"/>
      <c r="AA183" s="20"/>
      <c r="AB183" s="40"/>
      <c r="AC183" s="20"/>
      <c r="AD183" s="20"/>
      <c r="AE183" s="40"/>
      <c r="AF183" s="20"/>
      <c r="AG183" s="20"/>
      <c r="AH183" s="20"/>
      <c r="AI183" s="20"/>
      <c r="AJ183" s="20"/>
      <c r="AK183" s="20"/>
      <c r="AL183" s="20"/>
      <c r="AM183" s="20"/>
      <c r="AN183" s="20"/>
      <c r="AO183" s="20"/>
      <c r="AP183" s="20"/>
      <c r="AQ183" s="40"/>
      <c r="AR183" s="20"/>
      <c r="AS183" s="20"/>
      <c r="AT183" s="20"/>
      <c r="AU183" s="40"/>
      <c r="AV183" s="40"/>
      <c r="AW183" s="40"/>
      <c r="AX183" s="40"/>
      <c r="AY183" s="20"/>
      <c r="AZ183" s="20"/>
      <c r="BA183" s="20"/>
      <c r="BB183" s="20"/>
      <c r="BC183" s="20"/>
      <c r="BD183" s="20"/>
      <c r="BE183" s="20"/>
      <c r="BF183" s="20"/>
      <c r="BG183" s="20"/>
      <c r="BH183" s="20"/>
      <c r="BI183" s="20"/>
      <c r="BJ183" s="20"/>
      <c r="BK183" s="20"/>
      <c r="BL183" s="20"/>
      <c r="BM183" s="20"/>
      <c r="BN183" s="20"/>
      <c r="BO183" s="20"/>
      <c r="BP183" s="20"/>
      <c r="BQ183" s="20"/>
      <c r="BR183" s="20"/>
      <c r="BS183" s="20"/>
    </row>
    <row r="184" spans="1:71">
      <c r="A184" s="24"/>
      <c r="B184" s="20"/>
      <c r="C184" s="20"/>
      <c r="D184" s="20"/>
      <c r="E184" s="20"/>
      <c r="F184" s="20"/>
      <c r="G184" s="20"/>
      <c r="H184" s="20"/>
      <c r="I184" s="20"/>
      <c r="J184" s="20"/>
      <c r="K184" s="20"/>
      <c r="L184" s="20"/>
      <c r="M184" s="20"/>
      <c r="N184" s="20"/>
      <c r="O184" s="20"/>
      <c r="P184" s="20"/>
      <c r="Q184" s="40"/>
      <c r="R184" s="20"/>
      <c r="S184" s="40"/>
      <c r="T184" s="20"/>
      <c r="U184" s="20"/>
      <c r="V184" s="20"/>
      <c r="W184" s="40"/>
      <c r="X184" s="40"/>
      <c r="Y184" s="40"/>
      <c r="Z184" s="20"/>
      <c r="AA184" s="20"/>
      <c r="AB184" s="40"/>
      <c r="AC184" s="20"/>
      <c r="AD184" s="20"/>
      <c r="AE184" s="40"/>
      <c r="AF184" s="20"/>
      <c r="AG184" s="20"/>
      <c r="AH184" s="20"/>
      <c r="AI184" s="20"/>
      <c r="AJ184" s="20"/>
      <c r="AK184" s="20"/>
      <c r="AL184" s="20"/>
      <c r="AM184" s="20"/>
      <c r="AN184" s="20"/>
      <c r="AO184" s="20"/>
      <c r="AP184" s="20"/>
      <c r="AQ184" s="40"/>
      <c r="AR184" s="20"/>
      <c r="AS184" s="20"/>
      <c r="AT184" s="20"/>
      <c r="AU184" s="40"/>
      <c r="AV184" s="40"/>
      <c r="AW184" s="40"/>
      <c r="AX184" s="40"/>
      <c r="AY184" s="20"/>
      <c r="AZ184" s="20"/>
      <c r="BA184" s="20"/>
      <c r="BB184" s="20"/>
      <c r="BC184" s="20"/>
      <c r="BD184" s="20"/>
      <c r="BE184" s="20"/>
      <c r="BF184" s="20"/>
      <c r="BG184" s="20"/>
      <c r="BH184" s="20"/>
      <c r="BI184" s="20"/>
      <c r="BJ184" s="20"/>
      <c r="BK184" s="20"/>
      <c r="BL184" s="20"/>
      <c r="BM184" s="20"/>
      <c r="BN184" s="20"/>
      <c r="BO184" s="20"/>
      <c r="BP184" s="20"/>
      <c r="BQ184" s="20"/>
      <c r="BR184" s="20"/>
      <c r="BS184" s="20"/>
    </row>
    <row r="185" spans="1:71">
      <c r="A185" s="24"/>
      <c r="B185" s="20"/>
      <c r="C185" s="20"/>
      <c r="D185" s="20"/>
      <c r="E185" s="20"/>
      <c r="F185" s="20"/>
      <c r="G185" s="20"/>
      <c r="H185" s="20"/>
      <c r="I185" s="20"/>
      <c r="J185" s="20"/>
      <c r="K185" s="20"/>
      <c r="L185" s="20"/>
      <c r="M185" s="20"/>
      <c r="N185" s="20"/>
      <c r="O185" s="20"/>
      <c r="P185" s="20"/>
      <c r="Q185" s="40"/>
      <c r="R185" s="20"/>
      <c r="S185" s="40"/>
      <c r="T185" s="20"/>
      <c r="U185" s="20"/>
      <c r="V185" s="20"/>
      <c r="W185" s="40"/>
      <c r="X185" s="40"/>
      <c r="Y185" s="40"/>
      <c r="Z185" s="20"/>
      <c r="AA185" s="20"/>
      <c r="AB185" s="40"/>
      <c r="AC185" s="20"/>
      <c r="AD185" s="20"/>
      <c r="AE185" s="40"/>
      <c r="AF185" s="20"/>
      <c r="AG185" s="20"/>
      <c r="AH185" s="20"/>
      <c r="AI185" s="20"/>
      <c r="AJ185" s="20"/>
      <c r="AK185" s="20"/>
      <c r="AL185" s="20"/>
      <c r="AM185" s="20"/>
      <c r="AN185" s="20"/>
      <c r="AO185" s="20"/>
      <c r="AP185" s="20"/>
      <c r="AQ185" s="40"/>
      <c r="AR185" s="20"/>
      <c r="AS185" s="20"/>
      <c r="AT185" s="20"/>
      <c r="AU185" s="40"/>
      <c r="AV185" s="40"/>
      <c r="AW185" s="40"/>
      <c r="AX185" s="40"/>
      <c r="AY185" s="20"/>
      <c r="AZ185" s="20"/>
      <c r="BA185" s="20"/>
      <c r="BB185" s="20"/>
      <c r="BC185" s="20"/>
      <c r="BD185" s="20"/>
      <c r="BE185" s="20"/>
      <c r="BF185" s="20"/>
      <c r="BG185" s="20"/>
      <c r="BH185" s="20"/>
      <c r="BI185" s="20"/>
      <c r="BJ185" s="20"/>
      <c r="BK185" s="20"/>
      <c r="BL185" s="20"/>
      <c r="BM185" s="20"/>
      <c r="BN185" s="20"/>
      <c r="BO185" s="20"/>
      <c r="BP185" s="20"/>
      <c r="BQ185" s="20"/>
      <c r="BR185" s="20"/>
      <c r="BS185" s="20"/>
    </row>
    <row r="186" spans="1:71">
      <c r="A186" s="24"/>
      <c r="B186" s="20"/>
      <c r="C186" s="20"/>
      <c r="D186" s="20"/>
      <c r="E186" s="20"/>
      <c r="F186" s="20"/>
      <c r="G186" s="20"/>
      <c r="H186" s="20"/>
      <c r="I186" s="20"/>
      <c r="J186" s="20"/>
      <c r="K186" s="20"/>
      <c r="L186" s="20"/>
      <c r="M186" s="20"/>
      <c r="N186" s="20"/>
      <c r="O186" s="20"/>
      <c r="P186" s="20"/>
      <c r="Q186" s="40"/>
      <c r="R186" s="20"/>
      <c r="S186" s="40"/>
      <c r="T186" s="20"/>
      <c r="U186" s="20"/>
      <c r="V186" s="20"/>
      <c r="W186" s="40"/>
      <c r="X186" s="40"/>
      <c r="Y186" s="40"/>
      <c r="Z186" s="20"/>
      <c r="AA186" s="20"/>
      <c r="AB186" s="40"/>
      <c r="AC186" s="20"/>
      <c r="AD186" s="20"/>
      <c r="AE186" s="40"/>
      <c r="AF186" s="20"/>
      <c r="AG186" s="20"/>
      <c r="AH186" s="20"/>
      <c r="AI186" s="20"/>
      <c r="AJ186" s="20"/>
      <c r="AK186" s="20"/>
      <c r="AL186" s="20"/>
      <c r="AM186" s="20"/>
      <c r="AN186" s="20"/>
      <c r="AO186" s="20"/>
      <c r="AP186" s="20"/>
      <c r="AQ186" s="40"/>
      <c r="AR186" s="20"/>
      <c r="AS186" s="20"/>
      <c r="AT186" s="20"/>
      <c r="AU186" s="40"/>
      <c r="AV186" s="40"/>
      <c r="AW186" s="40"/>
      <c r="AX186" s="40"/>
      <c r="AY186" s="20"/>
      <c r="AZ186" s="20"/>
      <c r="BA186" s="20"/>
      <c r="BB186" s="20"/>
      <c r="BC186" s="20"/>
      <c r="BD186" s="20"/>
      <c r="BE186" s="20"/>
      <c r="BF186" s="20"/>
      <c r="BG186" s="20"/>
      <c r="BH186" s="20"/>
      <c r="BI186" s="20"/>
      <c r="BJ186" s="20"/>
      <c r="BK186" s="20"/>
      <c r="BL186" s="20"/>
      <c r="BM186" s="20"/>
      <c r="BN186" s="20"/>
      <c r="BO186" s="20"/>
      <c r="BP186" s="20"/>
      <c r="BQ186" s="20"/>
      <c r="BR186" s="20"/>
      <c r="BS186" s="20"/>
    </row>
    <row r="187" spans="1:71">
      <c r="A187" s="24"/>
      <c r="B187" s="20"/>
      <c r="C187" s="20"/>
      <c r="D187" s="20"/>
      <c r="E187" s="20"/>
      <c r="F187" s="20"/>
      <c r="G187" s="20"/>
      <c r="H187" s="20"/>
      <c r="I187" s="20"/>
      <c r="J187" s="20"/>
      <c r="K187" s="20"/>
      <c r="L187" s="20"/>
      <c r="M187" s="20"/>
      <c r="N187" s="20"/>
      <c r="O187" s="20"/>
      <c r="P187" s="20"/>
      <c r="Q187" s="40"/>
      <c r="R187" s="20"/>
      <c r="S187" s="40"/>
      <c r="T187" s="20"/>
      <c r="U187" s="20"/>
      <c r="V187" s="20"/>
      <c r="W187" s="40"/>
      <c r="X187" s="40"/>
      <c r="Y187" s="40"/>
      <c r="Z187" s="20"/>
      <c r="AA187" s="20"/>
      <c r="AB187" s="40"/>
      <c r="AC187" s="20"/>
      <c r="AD187" s="20"/>
      <c r="AE187" s="40"/>
      <c r="AF187" s="20"/>
      <c r="AG187" s="20"/>
      <c r="AH187" s="20"/>
      <c r="AI187" s="20"/>
      <c r="AJ187" s="20"/>
      <c r="AK187" s="20"/>
      <c r="AL187" s="20"/>
      <c r="AM187" s="20"/>
      <c r="AN187" s="20"/>
      <c r="AO187" s="20"/>
      <c r="AP187" s="20"/>
      <c r="AQ187" s="40"/>
      <c r="AR187" s="20"/>
      <c r="AS187" s="20"/>
      <c r="AT187" s="20"/>
      <c r="AU187" s="40"/>
      <c r="AV187" s="40"/>
      <c r="AW187" s="40"/>
      <c r="AX187" s="40"/>
      <c r="AY187" s="20"/>
      <c r="AZ187" s="20"/>
      <c r="BA187" s="20"/>
      <c r="BB187" s="20"/>
      <c r="BC187" s="20"/>
      <c r="BD187" s="20"/>
      <c r="BE187" s="20"/>
      <c r="BF187" s="20"/>
      <c r="BG187" s="20"/>
      <c r="BH187" s="20"/>
      <c r="BI187" s="20"/>
      <c r="BJ187" s="20"/>
      <c r="BK187" s="20"/>
      <c r="BL187" s="20"/>
      <c r="BM187" s="20"/>
      <c r="BN187" s="20"/>
      <c r="BO187" s="20"/>
      <c r="BP187" s="20"/>
      <c r="BQ187" s="20"/>
      <c r="BR187" s="20"/>
      <c r="BS187" s="20"/>
    </row>
    <row r="188" spans="1:71">
      <c r="A188" s="24"/>
      <c r="B188" s="20"/>
      <c r="C188" s="20"/>
      <c r="D188" s="20"/>
      <c r="E188" s="20"/>
      <c r="F188" s="20"/>
      <c r="G188" s="20"/>
      <c r="H188" s="20"/>
      <c r="I188" s="20"/>
      <c r="J188" s="20"/>
      <c r="K188" s="20"/>
      <c r="L188" s="20"/>
      <c r="M188" s="20"/>
      <c r="N188" s="20"/>
      <c r="O188" s="20"/>
      <c r="P188" s="20"/>
      <c r="Q188" s="40"/>
      <c r="R188" s="20"/>
      <c r="S188" s="40"/>
      <c r="T188" s="20"/>
      <c r="U188" s="20"/>
      <c r="V188" s="20"/>
      <c r="W188" s="40"/>
      <c r="X188" s="40"/>
      <c r="Y188" s="40"/>
      <c r="Z188" s="20"/>
      <c r="AA188" s="20"/>
      <c r="AB188" s="40"/>
      <c r="AC188" s="20"/>
      <c r="AD188" s="20"/>
      <c r="AE188" s="40"/>
      <c r="AF188" s="20"/>
      <c r="AG188" s="20"/>
      <c r="AH188" s="20"/>
      <c r="AI188" s="20"/>
      <c r="AJ188" s="20"/>
      <c r="AK188" s="20"/>
      <c r="AL188" s="20"/>
      <c r="AM188" s="20"/>
      <c r="AN188" s="20"/>
      <c r="AO188" s="20"/>
      <c r="AP188" s="20"/>
      <c r="AQ188" s="40"/>
      <c r="AR188" s="20"/>
      <c r="AS188" s="20"/>
      <c r="AT188" s="20"/>
      <c r="AU188" s="40"/>
      <c r="AV188" s="40"/>
      <c r="AW188" s="40"/>
      <c r="AX188" s="40"/>
      <c r="AY188" s="20"/>
      <c r="AZ188" s="20"/>
      <c r="BA188" s="20"/>
      <c r="BB188" s="20"/>
      <c r="BC188" s="20"/>
      <c r="BD188" s="20"/>
      <c r="BE188" s="20"/>
      <c r="BF188" s="20"/>
      <c r="BG188" s="20"/>
      <c r="BH188" s="20"/>
      <c r="BI188" s="20"/>
      <c r="BJ188" s="20"/>
      <c r="BK188" s="20"/>
      <c r="BL188" s="20"/>
      <c r="BM188" s="20"/>
      <c r="BN188" s="20"/>
      <c r="BO188" s="20"/>
      <c r="BP188" s="20"/>
      <c r="BQ188" s="20"/>
      <c r="BR188" s="20"/>
      <c r="BS188" s="20"/>
    </row>
    <row r="189" spans="1:71">
      <c r="A189" s="24"/>
      <c r="B189" s="20"/>
      <c r="C189" s="20"/>
      <c r="D189" s="20"/>
      <c r="E189" s="20"/>
      <c r="F189" s="20"/>
      <c r="G189" s="20"/>
      <c r="H189" s="20"/>
      <c r="I189" s="20"/>
      <c r="J189" s="20"/>
      <c r="K189" s="20"/>
      <c r="L189" s="20"/>
      <c r="M189" s="20"/>
      <c r="N189" s="20"/>
      <c r="O189" s="20"/>
      <c r="P189" s="20"/>
      <c r="Q189" s="40"/>
      <c r="R189" s="20"/>
      <c r="S189" s="40"/>
      <c r="T189" s="20"/>
      <c r="U189" s="20"/>
      <c r="V189" s="20"/>
      <c r="W189" s="40"/>
      <c r="X189" s="40"/>
      <c r="Y189" s="40"/>
      <c r="Z189" s="20"/>
      <c r="AA189" s="20"/>
      <c r="AB189" s="40"/>
      <c r="AC189" s="20"/>
      <c r="AD189" s="20"/>
      <c r="AE189" s="40"/>
      <c r="AF189" s="20"/>
      <c r="AG189" s="20"/>
      <c r="AH189" s="20"/>
      <c r="AI189" s="20"/>
      <c r="AJ189" s="20"/>
      <c r="AK189" s="20"/>
      <c r="AL189" s="20"/>
      <c r="AM189" s="20"/>
      <c r="AN189" s="20"/>
      <c r="AO189" s="20"/>
      <c r="AP189" s="20"/>
      <c r="AQ189" s="40"/>
      <c r="AR189" s="20"/>
      <c r="AS189" s="20"/>
      <c r="AT189" s="20"/>
      <c r="AU189" s="40"/>
      <c r="AV189" s="40"/>
      <c r="AW189" s="40"/>
      <c r="AX189" s="40"/>
      <c r="AY189" s="20"/>
      <c r="AZ189" s="20"/>
      <c r="BA189" s="20"/>
      <c r="BB189" s="20"/>
      <c r="BC189" s="20"/>
      <c r="BD189" s="20"/>
      <c r="BE189" s="20"/>
      <c r="BF189" s="20"/>
      <c r="BG189" s="20"/>
      <c r="BH189" s="20"/>
      <c r="BI189" s="20"/>
      <c r="BJ189" s="20"/>
      <c r="BK189" s="20"/>
      <c r="BL189" s="20"/>
      <c r="BM189" s="20"/>
      <c r="BN189" s="20"/>
      <c r="BO189" s="20"/>
      <c r="BP189" s="20"/>
      <c r="BQ189" s="20"/>
      <c r="BR189" s="20"/>
      <c r="BS189" s="20"/>
    </row>
    <row r="190" spans="1:71">
      <c r="A190" s="24"/>
      <c r="B190" s="20"/>
      <c r="C190" s="20"/>
      <c r="D190" s="20"/>
      <c r="E190" s="20"/>
      <c r="F190" s="20"/>
      <c r="G190" s="20"/>
      <c r="H190" s="20"/>
      <c r="I190" s="20"/>
      <c r="J190" s="20"/>
      <c r="K190" s="20"/>
      <c r="L190" s="20"/>
      <c r="M190" s="20"/>
      <c r="N190" s="20"/>
      <c r="O190" s="20"/>
      <c r="P190" s="20"/>
      <c r="Q190" s="40"/>
      <c r="R190" s="20"/>
      <c r="S190" s="40"/>
      <c r="T190" s="20"/>
      <c r="U190" s="20"/>
      <c r="V190" s="20"/>
      <c r="W190" s="40"/>
      <c r="X190" s="40"/>
      <c r="Y190" s="40"/>
      <c r="Z190" s="20"/>
      <c r="AA190" s="20"/>
      <c r="AB190" s="40"/>
      <c r="AC190" s="20"/>
      <c r="AD190" s="20"/>
      <c r="AE190" s="40"/>
      <c r="AF190" s="20"/>
      <c r="AG190" s="20"/>
      <c r="AH190" s="20"/>
      <c r="AI190" s="20"/>
      <c r="AJ190" s="20"/>
      <c r="AK190" s="20"/>
      <c r="AL190" s="20"/>
      <c r="AM190" s="20"/>
      <c r="AN190" s="20"/>
      <c r="AO190" s="20"/>
      <c r="AP190" s="20"/>
      <c r="AQ190" s="40"/>
      <c r="AR190" s="20"/>
      <c r="AS190" s="20"/>
      <c r="AT190" s="20"/>
      <c r="AU190" s="40"/>
      <c r="AV190" s="40"/>
      <c r="AW190" s="40"/>
      <c r="AX190" s="40"/>
      <c r="AY190" s="20"/>
      <c r="AZ190" s="20"/>
      <c r="BA190" s="20"/>
      <c r="BB190" s="20"/>
      <c r="BC190" s="20"/>
      <c r="BD190" s="20"/>
      <c r="BE190" s="20"/>
      <c r="BF190" s="20"/>
      <c r="BG190" s="20"/>
      <c r="BH190" s="20"/>
      <c r="BI190" s="20"/>
      <c r="BJ190" s="20"/>
      <c r="BK190" s="20"/>
      <c r="BL190" s="20"/>
      <c r="BM190" s="20"/>
      <c r="BN190" s="20"/>
      <c r="BO190" s="20"/>
      <c r="BP190" s="20"/>
      <c r="BQ190" s="20"/>
      <c r="BR190" s="20"/>
      <c r="BS190" s="20"/>
    </row>
    <row r="191" spans="1:71">
      <c r="A191" s="24"/>
      <c r="B191" s="20"/>
      <c r="C191" s="20"/>
      <c r="D191" s="20"/>
      <c r="E191" s="20"/>
      <c r="F191" s="20"/>
      <c r="G191" s="20"/>
      <c r="H191" s="20"/>
      <c r="I191" s="20"/>
      <c r="J191" s="20"/>
      <c r="K191" s="20"/>
      <c r="L191" s="20"/>
      <c r="M191" s="20"/>
      <c r="N191" s="20"/>
      <c r="O191" s="20"/>
      <c r="P191" s="20"/>
      <c r="Q191" s="40"/>
      <c r="R191" s="20"/>
      <c r="S191" s="40"/>
      <c r="T191" s="20"/>
      <c r="U191" s="20"/>
      <c r="V191" s="20"/>
      <c r="W191" s="40"/>
      <c r="X191" s="40"/>
      <c r="Y191" s="40"/>
      <c r="Z191" s="20"/>
      <c r="AA191" s="20"/>
      <c r="AB191" s="40"/>
      <c r="AC191" s="20"/>
      <c r="AD191" s="20"/>
      <c r="AE191" s="40"/>
      <c r="AF191" s="20"/>
      <c r="AG191" s="20"/>
      <c r="AH191" s="20"/>
      <c r="AI191" s="20"/>
      <c r="AJ191" s="20"/>
      <c r="AK191" s="20"/>
      <c r="AL191" s="20"/>
      <c r="AM191" s="20"/>
      <c r="AN191" s="20"/>
      <c r="AO191" s="20"/>
      <c r="AP191" s="20"/>
      <c r="AQ191" s="40"/>
      <c r="AR191" s="20"/>
      <c r="AS191" s="20"/>
      <c r="AT191" s="20"/>
      <c r="AU191" s="40"/>
      <c r="AV191" s="40"/>
      <c r="AW191" s="40"/>
      <c r="AX191" s="40"/>
      <c r="AY191" s="20"/>
      <c r="AZ191" s="20"/>
      <c r="BA191" s="20"/>
      <c r="BB191" s="20"/>
      <c r="BC191" s="20"/>
      <c r="BD191" s="20"/>
      <c r="BE191" s="20"/>
      <c r="BF191" s="20"/>
      <c r="BG191" s="20"/>
      <c r="BH191" s="20"/>
      <c r="BI191" s="20"/>
      <c r="BJ191" s="20"/>
      <c r="BK191" s="20"/>
      <c r="BL191" s="20"/>
      <c r="BM191" s="20"/>
      <c r="BN191" s="20"/>
      <c r="BO191" s="20"/>
      <c r="BP191" s="20"/>
      <c r="BQ191" s="20"/>
      <c r="BR191" s="20"/>
      <c r="BS191" s="20"/>
    </row>
    <row r="192" spans="1:71">
      <c r="A192" s="24"/>
      <c r="B192" s="20"/>
      <c r="C192" s="20"/>
      <c r="D192" s="20"/>
      <c r="E192" s="20"/>
      <c r="F192" s="20"/>
      <c r="G192" s="20"/>
      <c r="H192" s="20"/>
      <c r="I192" s="20"/>
      <c r="J192" s="20"/>
      <c r="K192" s="20"/>
      <c r="L192" s="20"/>
      <c r="M192" s="20"/>
      <c r="N192" s="20"/>
      <c r="O192" s="20"/>
      <c r="P192" s="20"/>
      <c r="Q192" s="40"/>
      <c r="R192" s="20"/>
      <c r="S192" s="40"/>
      <c r="T192" s="20"/>
      <c r="U192" s="20"/>
      <c r="V192" s="20"/>
      <c r="W192" s="40"/>
      <c r="X192" s="40"/>
      <c r="Y192" s="40"/>
      <c r="Z192" s="20"/>
      <c r="AA192" s="20"/>
      <c r="AB192" s="40"/>
      <c r="AC192" s="20"/>
      <c r="AD192" s="20"/>
      <c r="AE192" s="40"/>
      <c r="AF192" s="20"/>
      <c r="AG192" s="20"/>
      <c r="AH192" s="20"/>
      <c r="AI192" s="20"/>
      <c r="AJ192" s="20"/>
      <c r="AK192" s="20"/>
      <c r="AL192" s="20"/>
      <c r="AM192" s="20"/>
      <c r="AN192" s="20"/>
      <c r="AO192" s="20"/>
      <c r="AP192" s="20"/>
      <c r="AQ192" s="40"/>
      <c r="AR192" s="20"/>
      <c r="AS192" s="20"/>
      <c r="AT192" s="20"/>
      <c r="AU192" s="40"/>
      <c r="AV192" s="40"/>
      <c r="AW192" s="40"/>
      <c r="AX192" s="40"/>
      <c r="AY192" s="20"/>
      <c r="AZ192" s="20"/>
      <c r="BA192" s="20"/>
      <c r="BB192" s="20"/>
      <c r="BC192" s="20"/>
      <c r="BD192" s="20"/>
      <c r="BE192" s="20"/>
      <c r="BF192" s="20"/>
      <c r="BG192" s="20"/>
      <c r="BH192" s="20"/>
      <c r="BI192" s="20"/>
      <c r="BJ192" s="20"/>
      <c r="BK192" s="20"/>
      <c r="BL192" s="20"/>
      <c r="BM192" s="20"/>
      <c r="BN192" s="20"/>
      <c r="BO192" s="20"/>
      <c r="BP192" s="20"/>
      <c r="BQ192" s="20"/>
      <c r="BR192" s="20"/>
      <c r="BS192" s="20"/>
    </row>
    <row r="193" spans="1:71">
      <c r="A193" s="24"/>
      <c r="B193" s="20"/>
      <c r="C193" s="20"/>
      <c r="D193" s="20"/>
      <c r="E193" s="20"/>
      <c r="F193" s="20"/>
      <c r="G193" s="20"/>
      <c r="H193" s="20"/>
      <c r="I193" s="20"/>
      <c r="J193" s="20"/>
      <c r="K193" s="20"/>
      <c r="L193" s="20"/>
      <c r="M193" s="20"/>
      <c r="N193" s="20"/>
      <c r="O193" s="20"/>
      <c r="P193" s="20"/>
      <c r="Q193" s="40"/>
      <c r="R193" s="20"/>
      <c r="S193" s="40"/>
      <c r="T193" s="20"/>
      <c r="U193" s="20"/>
      <c r="V193" s="20"/>
      <c r="W193" s="40"/>
      <c r="X193" s="40"/>
      <c r="Y193" s="40"/>
      <c r="Z193" s="20"/>
      <c r="AA193" s="20"/>
      <c r="AB193" s="40"/>
      <c r="AC193" s="20"/>
      <c r="AD193" s="20"/>
      <c r="AE193" s="40"/>
      <c r="AF193" s="20"/>
      <c r="AG193" s="20"/>
      <c r="AH193" s="20"/>
      <c r="AI193" s="20"/>
      <c r="AJ193" s="20"/>
      <c r="AK193" s="20"/>
      <c r="AL193" s="20"/>
      <c r="AM193" s="20"/>
      <c r="AN193" s="20"/>
      <c r="AO193" s="20"/>
      <c r="AP193" s="20"/>
      <c r="AQ193" s="40"/>
      <c r="AR193" s="20"/>
      <c r="AS193" s="20"/>
      <c r="AT193" s="20"/>
      <c r="AU193" s="40"/>
      <c r="AV193" s="40"/>
      <c r="AW193" s="40"/>
      <c r="AX193" s="40"/>
      <c r="AY193" s="20"/>
      <c r="AZ193" s="20"/>
      <c r="BA193" s="20"/>
      <c r="BB193" s="20"/>
      <c r="BC193" s="20"/>
      <c r="BD193" s="20"/>
      <c r="BE193" s="20"/>
      <c r="BF193" s="20"/>
      <c r="BG193" s="20"/>
      <c r="BH193" s="20"/>
      <c r="BI193" s="20"/>
      <c r="BJ193" s="20"/>
      <c r="BK193" s="20"/>
      <c r="BL193" s="20"/>
      <c r="BM193" s="20"/>
      <c r="BN193" s="20"/>
      <c r="BO193" s="20"/>
      <c r="BP193" s="20"/>
      <c r="BQ193" s="20"/>
      <c r="BR193" s="20"/>
      <c r="BS193" s="20"/>
    </row>
    <row r="194" spans="1:71">
      <c r="A194" s="24"/>
      <c r="B194" s="20"/>
      <c r="C194" s="20"/>
      <c r="D194" s="20"/>
      <c r="E194" s="20"/>
      <c r="F194" s="20"/>
      <c r="G194" s="20"/>
      <c r="H194" s="20"/>
      <c r="I194" s="20"/>
      <c r="J194" s="20"/>
      <c r="K194" s="20"/>
      <c r="L194" s="20"/>
      <c r="M194" s="20"/>
      <c r="N194" s="20"/>
      <c r="O194" s="20"/>
      <c r="P194" s="20"/>
      <c r="Q194" s="40"/>
      <c r="R194" s="20"/>
      <c r="S194" s="40"/>
      <c r="T194" s="20"/>
      <c r="U194" s="20"/>
      <c r="V194" s="20"/>
      <c r="W194" s="40"/>
      <c r="X194" s="40"/>
      <c r="Y194" s="40"/>
      <c r="Z194" s="20"/>
      <c r="AA194" s="20"/>
      <c r="AB194" s="40"/>
      <c r="AC194" s="20"/>
      <c r="AD194" s="20"/>
      <c r="AE194" s="40"/>
      <c r="AF194" s="20"/>
      <c r="AG194" s="20"/>
      <c r="AH194" s="20"/>
      <c r="AI194" s="20"/>
      <c r="AJ194" s="20"/>
      <c r="AK194" s="20"/>
      <c r="AL194" s="20"/>
      <c r="AM194" s="20"/>
      <c r="AN194" s="20"/>
      <c r="AO194" s="20"/>
      <c r="AP194" s="20"/>
      <c r="AQ194" s="40"/>
      <c r="AR194" s="20"/>
      <c r="AS194" s="20"/>
      <c r="AT194" s="20"/>
      <c r="AU194" s="40"/>
      <c r="AV194" s="40"/>
      <c r="AW194" s="40"/>
      <c r="AX194" s="40"/>
      <c r="AY194" s="20"/>
      <c r="AZ194" s="20"/>
      <c r="BA194" s="20"/>
      <c r="BB194" s="20"/>
      <c r="BC194" s="20"/>
      <c r="BD194" s="20"/>
      <c r="BE194" s="20"/>
      <c r="BF194" s="20"/>
      <c r="BG194" s="20"/>
      <c r="BH194" s="20"/>
      <c r="BI194" s="20"/>
      <c r="BJ194" s="20"/>
      <c r="BK194" s="20"/>
      <c r="BL194" s="20"/>
      <c r="BM194" s="20"/>
      <c r="BN194" s="20"/>
      <c r="BO194" s="20"/>
      <c r="BP194" s="20"/>
      <c r="BQ194" s="20"/>
      <c r="BR194" s="20"/>
      <c r="BS194" s="20"/>
    </row>
    <row r="195" spans="1:71">
      <c r="A195" s="24"/>
      <c r="B195" s="20"/>
      <c r="C195" s="20"/>
      <c r="D195" s="20"/>
      <c r="E195" s="20"/>
      <c r="F195" s="20"/>
      <c r="G195" s="20"/>
      <c r="H195" s="20"/>
      <c r="I195" s="20"/>
      <c r="J195" s="20"/>
      <c r="K195" s="20"/>
      <c r="L195" s="20"/>
      <c r="M195" s="20"/>
      <c r="N195" s="20"/>
      <c r="O195" s="20"/>
      <c r="P195" s="20"/>
      <c r="Q195" s="40"/>
      <c r="R195" s="20"/>
      <c r="S195" s="40"/>
      <c r="T195" s="20"/>
      <c r="U195" s="20"/>
      <c r="V195" s="20"/>
      <c r="W195" s="40"/>
      <c r="X195" s="40"/>
      <c r="Y195" s="40"/>
      <c r="Z195" s="20"/>
      <c r="AA195" s="20"/>
      <c r="AB195" s="40"/>
      <c r="AC195" s="20"/>
      <c r="AD195" s="20"/>
      <c r="AE195" s="40"/>
      <c r="AF195" s="20"/>
      <c r="AG195" s="20"/>
      <c r="AH195" s="20"/>
      <c r="AI195" s="20"/>
      <c r="AJ195" s="20"/>
      <c r="AK195" s="20"/>
      <c r="AL195" s="20"/>
      <c r="AM195" s="20"/>
      <c r="AN195" s="20"/>
      <c r="AO195" s="20"/>
      <c r="AP195" s="20"/>
      <c r="AQ195" s="40"/>
      <c r="AR195" s="20"/>
      <c r="AS195" s="20"/>
      <c r="AT195" s="20"/>
      <c r="AU195" s="40"/>
      <c r="AV195" s="40"/>
      <c r="AW195" s="40"/>
      <c r="AX195" s="40"/>
      <c r="AY195" s="20"/>
      <c r="AZ195" s="20"/>
      <c r="BA195" s="20"/>
      <c r="BB195" s="20"/>
      <c r="BC195" s="20"/>
      <c r="BD195" s="20"/>
      <c r="BE195" s="20"/>
      <c r="BF195" s="20"/>
      <c r="BG195" s="20"/>
      <c r="BH195" s="20"/>
      <c r="BI195" s="20"/>
      <c r="BJ195" s="20"/>
      <c r="BK195" s="20"/>
      <c r="BL195" s="20"/>
      <c r="BM195" s="20"/>
      <c r="BN195" s="20"/>
      <c r="BO195" s="20"/>
      <c r="BP195" s="20"/>
      <c r="BQ195" s="20"/>
      <c r="BR195" s="20"/>
      <c r="BS195" s="20"/>
    </row>
    <row r="196" spans="1:71">
      <c r="A196" s="24"/>
      <c r="B196" s="20"/>
      <c r="C196" s="20"/>
      <c r="D196" s="20"/>
      <c r="E196" s="20"/>
      <c r="F196" s="20"/>
      <c r="G196" s="20"/>
      <c r="H196" s="20"/>
      <c r="I196" s="20"/>
      <c r="J196" s="20"/>
      <c r="K196" s="20"/>
      <c r="L196" s="20"/>
      <c r="M196" s="20"/>
      <c r="N196" s="20"/>
      <c r="O196" s="20"/>
      <c r="P196" s="20"/>
      <c r="Q196" s="40"/>
      <c r="R196" s="20"/>
      <c r="S196" s="40"/>
      <c r="T196" s="20"/>
      <c r="U196" s="20"/>
      <c r="V196" s="20"/>
      <c r="W196" s="40"/>
      <c r="X196" s="40"/>
      <c r="Y196" s="40"/>
      <c r="Z196" s="20"/>
      <c r="AA196" s="20"/>
      <c r="AB196" s="40"/>
      <c r="AC196" s="20"/>
      <c r="AD196" s="20"/>
      <c r="AE196" s="40"/>
      <c r="AF196" s="20"/>
      <c r="AG196" s="20"/>
      <c r="AH196" s="20"/>
      <c r="AI196" s="20"/>
      <c r="AJ196" s="20"/>
      <c r="AK196" s="20"/>
      <c r="AL196" s="20"/>
      <c r="AM196" s="20"/>
      <c r="AN196" s="20"/>
      <c r="AO196" s="20"/>
      <c r="AP196" s="20"/>
      <c r="AQ196" s="40"/>
      <c r="AR196" s="20"/>
      <c r="AS196" s="20"/>
      <c r="AT196" s="20"/>
      <c r="AU196" s="40"/>
      <c r="AV196" s="40"/>
      <c r="AW196" s="40"/>
      <c r="AX196" s="40"/>
      <c r="AY196" s="20"/>
      <c r="AZ196" s="20"/>
      <c r="BA196" s="20"/>
      <c r="BB196" s="20"/>
      <c r="BC196" s="20"/>
      <c r="BD196" s="20"/>
      <c r="BE196" s="20"/>
      <c r="BF196" s="20"/>
      <c r="BG196" s="20"/>
      <c r="BH196" s="20"/>
      <c r="BI196" s="20"/>
      <c r="BJ196" s="20"/>
      <c r="BK196" s="20"/>
      <c r="BL196" s="20"/>
      <c r="BM196" s="20"/>
      <c r="BN196" s="20"/>
      <c r="BO196" s="20"/>
      <c r="BP196" s="20"/>
      <c r="BQ196" s="20"/>
      <c r="BR196" s="20"/>
      <c r="BS196" s="20"/>
    </row>
    <row r="197" spans="1:71">
      <c r="A197" s="24"/>
      <c r="B197" s="20"/>
      <c r="C197" s="20"/>
      <c r="D197" s="20"/>
      <c r="E197" s="20"/>
      <c r="F197" s="20"/>
      <c r="G197" s="20"/>
      <c r="H197" s="20"/>
      <c r="I197" s="20"/>
      <c r="J197" s="20"/>
      <c r="K197" s="20"/>
      <c r="L197" s="20"/>
      <c r="M197" s="20"/>
      <c r="N197" s="20"/>
      <c r="O197" s="20"/>
      <c r="P197" s="20"/>
      <c r="Q197" s="40"/>
      <c r="R197" s="20"/>
      <c r="S197" s="40"/>
      <c r="T197" s="20"/>
      <c r="U197" s="20"/>
      <c r="V197" s="20"/>
      <c r="W197" s="40"/>
      <c r="X197" s="40"/>
      <c r="Y197" s="40"/>
      <c r="Z197" s="20"/>
      <c r="AA197" s="20"/>
      <c r="AB197" s="40"/>
      <c r="AC197" s="20"/>
      <c r="AD197" s="20"/>
      <c r="AE197" s="40"/>
      <c r="AF197" s="20"/>
      <c r="AG197" s="20"/>
      <c r="AH197" s="20"/>
      <c r="AI197" s="20"/>
      <c r="AJ197" s="20"/>
      <c r="AK197" s="20"/>
      <c r="AL197" s="20"/>
      <c r="AM197" s="20"/>
      <c r="AN197" s="20"/>
      <c r="AO197" s="20"/>
      <c r="AP197" s="20"/>
      <c r="AQ197" s="40"/>
      <c r="AR197" s="20"/>
      <c r="AS197" s="20"/>
      <c r="AT197" s="20"/>
      <c r="AU197" s="40"/>
      <c r="AV197" s="40"/>
      <c r="AW197" s="40"/>
      <c r="AX197" s="40"/>
      <c r="AY197" s="20"/>
      <c r="AZ197" s="20"/>
      <c r="BA197" s="20"/>
      <c r="BB197" s="20"/>
      <c r="BC197" s="20"/>
      <c r="BD197" s="20"/>
      <c r="BE197" s="20"/>
      <c r="BF197" s="20"/>
      <c r="BG197" s="20"/>
      <c r="BH197" s="20"/>
      <c r="BI197" s="20"/>
      <c r="BJ197" s="20"/>
      <c r="BK197" s="20"/>
      <c r="BL197" s="20"/>
      <c r="BM197" s="20"/>
      <c r="BN197" s="20"/>
      <c r="BO197" s="20"/>
      <c r="BP197" s="20"/>
      <c r="BQ197" s="20"/>
      <c r="BR197" s="20"/>
      <c r="BS197" s="20"/>
    </row>
    <row r="198" spans="1:71">
      <c r="A198" s="24"/>
      <c r="B198" s="20"/>
      <c r="C198" s="20"/>
      <c r="D198" s="20"/>
      <c r="E198" s="20"/>
      <c r="F198" s="20"/>
      <c r="G198" s="20"/>
      <c r="H198" s="20"/>
      <c r="I198" s="20"/>
      <c r="J198" s="20"/>
      <c r="K198" s="20"/>
      <c r="L198" s="20"/>
      <c r="M198" s="20"/>
      <c r="N198" s="20"/>
      <c r="O198" s="20"/>
      <c r="P198" s="20"/>
      <c r="Q198" s="40"/>
      <c r="R198" s="20"/>
      <c r="S198" s="40"/>
      <c r="T198" s="20"/>
      <c r="U198" s="20"/>
      <c r="V198" s="20"/>
      <c r="W198" s="40"/>
      <c r="X198" s="40"/>
      <c r="Y198" s="40"/>
      <c r="Z198" s="20"/>
      <c r="AA198" s="20"/>
      <c r="AB198" s="40"/>
      <c r="AC198" s="20"/>
      <c r="AD198" s="20"/>
      <c r="AE198" s="40"/>
      <c r="AF198" s="20"/>
      <c r="AG198" s="20"/>
      <c r="AH198" s="20"/>
      <c r="AI198" s="20"/>
      <c r="AJ198" s="20"/>
      <c r="AK198" s="20"/>
      <c r="AL198" s="20"/>
      <c r="AM198" s="20"/>
      <c r="AN198" s="20"/>
      <c r="AO198" s="20"/>
      <c r="AP198" s="20"/>
      <c r="AQ198" s="40"/>
      <c r="AR198" s="20"/>
      <c r="AS198" s="20"/>
      <c r="AT198" s="20"/>
      <c r="AU198" s="40"/>
      <c r="AV198" s="40"/>
      <c r="AW198" s="40"/>
      <c r="AX198" s="40"/>
      <c r="AY198" s="20"/>
      <c r="AZ198" s="20"/>
      <c r="BA198" s="20"/>
      <c r="BB198" s="20"/>
      <c r="BC198" s="20"/>
      <c r="BD198" s="20"/>
      <c r="BE198" s="20"/>
      <c r="BF198" s="20"/>
      <c r="BG198" s="20"/>
      <c r="BH198" s="20"/>
      <c r="BI198" s="20"/>
      <c r="BJ198" s="20"/>
      <c r="BK198" s="20"/>
      <c r="BL198" s="20"/>
      <c r="BM198" s="20"/>
      <c r="BN198" s="20"/>
      <c r="BO198" s="20"/>
      <c r="BP198" s="20"/>
      <c r="BQ198" s="20"/>
      <c r="BR198" s="20"/>
      <c r="BS198" s="20"/>
    </row>
    <row r="199" spans="1:71">
      <c r="A199" s="24"/>
      <c r="B199" s="20"/>
      <c r="C199" s="20"/>
      <c r="D199" s="20"/>
      <c r="E199" s="20"/>
      <c r="F199" s="20"/>
      <c r="G199" s="20"/>
      <c r="H199" s="20"/>
      <c r="I199" s="20"/>
      <c r="J199" s="20"/>
      <c r="K199" s="20"/>
      <c r="L199" s="20"/>
      <c r="M199" s="20"/>
      <c r="N199" s="20"/>
      <c r="O199" s="20"/>
      <c r="P199" s="20"/>
      <c r="Q199" s="40"/>
      <c r="R199" s="20"/>
      <c r="S199" s="40"/>
      <c r="T199" s="20"/>
      <c r="U199" s="20"/>
      <c r="V199" s="20"/>
      <c r="W199" s="40"/>
      <c r="X199" s="40"/>
      <c r="Y199" s="40"/>
      <c r="Z199" s="20"/>
      <c r="AA199" s="20"/>
      <c r="AB199" s="40"/>
      <c r="AC199" s="20"/>
      <c r="AD199" s="20"/>
      <c r="AE199" s="40"/>
      <c r="AF199" s="20"/>
      <c r="AG199" s="20"/>
      <c r="AH199" s="20"/>
      <c r="AI199" s="20"/>
      <c r="AJ199" s="20"/>
      <c r="AK199" s="20"/>
      <c r="AL199" s="20"/>
      <c r="AM199" s="20"/>
      <c r="AN199" s="20"/>
      <c r="AO199" s="20"/>
      <c r="AP199" s="20"/>
      <c r="AQ199" s="40"/>
      <c r="AR199" s="20"/>
      <c r="AS199" s="20"/>
      <c r="AT199" s="20"/>
      <c r="AU199" s="40"/>
      <c r="AV199" s="40"/>
      <c r="AW199" s="40"/>
      <c r="AX199" s="40"/>
      <c r="AY199" s="20"/>
      <c r="AZ199" s="20"/>
      <c r="BA199" s="20"/>
      <c r="BB199" s="20"/>
      <c r="BC199" s="20"/>
      <c r="BD199" s="20"/>
      <c r="BE199" s="20"/>
      <c r="BF199" s="20"/>
      <c r="BG199" s="20"/>
      <c r="BH199" s="20"/>
      <c r="BI199" s="20"/>
      <c r="BJ199" s="20"/>
      <c r="BK199" s="20"/>
      <c r="BL199" s="20"/>
      <c r="BM199" s="20"/>
      <c r="BN199" s="20"/>
      <c r="BO199" s="20"/>
      <c r="BP199" s="20"/>
      <c r="BQ199" s="20"/>
      <c r="BR199" s="20"/>
      <c r="BS199" s="20"/>
    </row>
    <row r="200" spans="1:71">
      <c r="A200" s="24"/>
      <c r="B200" s="20"/>
      <c r="C200" s="20"/>
      <c r="D200" s="20"/>
      <c r="E200" s="20"/>
      <c r="F200" s="20"/>
      <c r="G200" s="20"/>
      <c r="H200" s="20"/>
      <c r="I200" s="20"/>
      <c r="J200" s="20"/>
      <c r="K200" s="20"/>
      <c r="L200" s="20"/>
      <c r="M200" s="20"/>
      <c r="N200" s="20"/>
      <c r="O200" s="20"/>
      <c r="P200" s="20"/>
      <c r="Q200" s="40"/>
      <c r="R200" s="20"/>
      <c r="S200" s="40"/>
      <c r="T200" s="20"/>
      <c r="U200" s="20"/>
      <c r="V200" s="20"/>
      <c r="W200" s="40"/>
      <c r="X200" s="40"/>
      <c r="Y200" s="40"/>
      <c r="Z200" s="20"/>
      <c r="AA200" s="20"/>
      <c r="AB200" s="40"/>
      <c r="AC200" s="20"/>
      <c r="AD200" s="20"/>
      <c r="AE200" s="40"/>
      <c r="AF200" s="20"/>
      <c r="AG200" s="20"/>
      <c r="AH200" s="20"/>
      <c r="AI200" s="20"/>
      <c r="AJ200" s="20"/>
      <c r="AK200" s="20"/>
      <c r="AL200" s="20"/>
      <c r="AM200" s="20"/>
      <c r="AN200" s="20"/>
      <c r="AO200" s="20"/>
      <c r="AP200" s="20"/>
      <c r="AQ200" s="40"/>
      <c r="AR200" s="20"/>
      <c r="AS200" s="20"/>
      <c r="AT200" s="20"/>
      <c r="AU200" s="40"/>
      <c r="AV200" s="40"/>
      <c r="AW200" s="40"/>
      <c r="AX200" s="40"/>
      <c r="AY200" s="20"/>
      <c r="AZ200" s="20"/>
      <c r="BA200" s="20"/>
      <c r="BB200" s="20"/>
      <c r="BC200" s="20"/>
      <c r="BD200" s="20"/>
      <c r="BE200" s="20"/>
      <c r="BF200" s="20"/>
      <c r="BG200" s="20"/>
      <c r="BH200" s="20"/>
      <c r="BI200" s="20"/>
      <c r="BJ200" s="20"/>
      <c r="BK200" s="20"/>
      <c r="BL200" s="20"/>
      <c r="BM200" s="20"/>
      <c r="BN200" s="20"/>
      <c r="BO200" s="20"/>
      <c r="BP200" s="20"/>
      <c r="BQ200" s="20"/>
      <c r="BR200" s="20"/>
      <c r="BS200" s="20"/>
    </row>
    <row r="201" spans="1:71">
      <c r="A201" s="24"/>
      <c r="B201" s="20"/>
      <c r="C201" s="20"/>
      <c r="D201" s="20"/>
      <c r="E201" s="20"/>
      <c r="F201" s="20"/>
      <c r="G201" s="20"/>
      <c r="H201" s="20"/>
      <c r="I201" s="20"/>
      <c r="J201" s="20"/>
      <c r="K201" s="20"/>
      <c r="L201" s="20"/>
      <c r="M201" s="20"/>
      <c r="N201" s="20"/>
      <c r="O201" s="20"/>
      <c r="P201" s="20"/>
      <c r="Q201" s="40"/>
      <c r="R201" s="20"/>
      <c r="S201" s="40"/>
      <c r="T201" s="20"/>
      <c r="U201" s="20"/>
      <c r="V201" s="20"/>
      <c r="W201" s="40"/>
      <c r="X201" s="40"/>
      <c r="Y201" s="40"/>
      <c r="Z201" s="20"/>
      <c r="AA201" s="20"/>
      <c r="AB201" s="40"/>
      <c r="AC201" s="20"/>
      <c r="AD201" s="20"/>
      <c r="AE201" s="40"/>
      <c r="AF201" s="20"/>
      <c r="AG201" s="20"/>
      <c r="AH201" s="20"/>
      <c r="AI201" s="20"/>
      <c r="AJ201" s="20"/>
      <c r="AK201" s="20"/>
      <c r="AL201" s="20"/>
      <c r="AM201" s="20"/>
      <c r="AN201" s="20"/>
      <c r="AO201" s="20"/>
      <c r="AP201" s="20"/>
      <c r="AQ201" s="40"/>
      <c r="AR201" s="20"/>
      <c r="AS201" s="20"/>
      <c r="AT201" s="20"/>
      <c r="AU201" s="40"/>
      <c r="AV201" s="40"/>
      <c r="AW201" s="40"/>
      <c r="AX201" s="40"/>
      <c r="AY201" s="20"/>
      <c r="AZ201" s="20"/>
      <c r="BA201" s="20"/>
      <c r="BB201" s="20"/>
      <c r="BC201" s="20"/>
      <c r="BD201" s="20"/>
      <c r="BE201" s="20"/>
      <c r="BF201" s="20"/>
      <c r="BG201" s="20"/>
      <c r="BH201" s="20"/>
      <c r="BI201" s="20"/>
      <c r="BJ201" s="20"/>
      <c r="BK201" s="20"/>
      <c r="BL201" s="20"/>
      <c r="BM201" s="20"/>
      <c r="BN201" s="20"/>
      <c r="BO201" s="20"/>
      <c r="BP201" s="20"/>
      <c r="BQ201" s="20"/>
      <c r="BR201" s="20"/>
      <c r="BS201" s="20"/>
    </row>
    <row r="202" spans="1:71">
      <c r="A202" s="24"/>
      <c r="B202" s="20"/>
      <c r="C202" s="20"/>
      <c r="D202" s="20"/>
      <c r="E202" s="20"/>
      <c r="F202" s="20"/>
      <c r="G202" s="20"/>
      <c r="H202" s="20"/>
      <c r="I202" s="20"/>
      <c r="J202" s="20"/>
      <c r="K202" s="20"/>
      <c r="L202" s="20"/>
      <c r="M202" s="20"/>
      <c r="N202" s="20"/>
      <c r="O202" s="20"/>
      <c r="P202" s="20"/>
      <c r="Q202" s="40"/>
      <c r="R202" s="20"/>
      <c r="S202" s="40"/>
      <c r="T202" s="20"/>
      <c r="U202" s="20"/>
      <c r="V202" s="20"/>
      <c r="W202" s="40"/>
      <c r="X202" s="40"/>
      <c r="Y202" s="40"/>
      <c r="Z202" s="20"/>
      <c r="AA202" s="20"/>
      <c r="AB202" s="40"/>
      <c r="AC202" s="20"/>
      <c r="AD202" s="20"/>
      <c r="AE202" s="40"/>
      <c r="AF202" s="20"/>
      <c r="AG202" s="20"/>
      <c r="AH202" s="20"/>
      <c r="AI202" s="20"/>
      <c r="AJ202" s="20"/>
      <c r="AK202" s="20"/>
      <c r="AL202" s="20"/>
      <c r="AM202" s="20"/>
      <c r="AN202" s="20"/>
      <c r="AO202" s="20"/>
      <c r="AP202" s="20"/>
      <c r="AQ202" s="40"/>
      <c r="AR202" s="20"/>
      <c r="AS202" s="20"/>
      <c r="AT202" s="20"/>
      <c r="AU202" s="40"/>
      <c r="AV202" s="40"/>
      <c r="AW202" s="40"/>
      <c r="AX202" s="40"/>
      <c r="AY202" s="20"/>
      <c r="AZ202" s="20"/>
      <c r="BA202" s="20"/>
      <c r="BB202" s="20"/>
      <c r="BC202" s="20"/>
      <c r="BD202" s="20"/>
      <c r="BE202" s="20"/>
      <c r="BF202" s="20"/>
      <c r="BG202" s="20"/>
      <c r="BH202" s="20"/>
      <c r="BI202" s="20"/>
      <c r="BJ202" s="20"/>
      <c r="BK202" s="20"/>
      <c r="BL202" s="20"/>
      <c r="BM202" s="20"/>
      <c r="BN202" s="20"/>
      <c r="BO202" s="20"/>
      <c r="BP202" s="20"/>
      <c r="BQ202" s="20"/>
      <c r="BR202" s="20"/>
      <c r="BS202" s="20"/>
    </row>
    <row r="203" spans="1:71">
      <c r="A203" s="24"/>
      <c r="B203" s="20"/>
      <c r="C203" s="20"/>
      <c r="D203" s="20"/>
      <c r="E203" s="20"/>
      <c r="F203" s="20"/>
      <c r="G203" s="20"/>
      <c r="H203" s="20"/>
      <c r="I203" s="20"/>
      <c r="J203" s="20"/>
      <c r="K203" s="20"/>
      <c r="L203" s="20"/>
      <c r="M203" s="20"/>
      <c r="N203" s="20"/>
      <c r="O203" s="20"/>
      <c r="P203" s="20"/>
      <c r="Q203" s="40"/>
      <c r="R203" s="20"/>
      <c r="S203" s="40"/>
      <c r="T203" s="20"/>
      <c r="U203" s="20"/>
      <c r="V203" s="20"/>
      <c r="W203" s="40"/>
      <c r="X203" s="40"/>
      <c r="Y203" s="40"/>
      <c r="Z203" s="20"/>
      <c r="AA203" s="20"/>
      <c r="AB203" s="40"/>
      <c r="AC203" s="20"/>
      <c r="AD203" s="20"/>
      <c r="AE203" s="40"/>
      <c r="AF203" s="20"/>
      <c r="AG203" s="20"/>
      <c r="AH203" s="20"/>
      <c r="AI203" s="20"/>
      <c r="AJ203" s="20"/>
      <c r="AK203" s="20"/>
      <c r="AL203" s="20"/>
      <c r="AM203" s="20"/>
      <c r="AN203" s="20"/>
      <c r="AO203" s="20"/>
      <c r="AP203" s="20"/>
      <c r="AQ203" s="40"/>
      <c r="AR203" s="20"/>
      <c r="AS203" s="20"/>
      <c r="AT203" s="20"/>
      <c r="AU203" s="40"/>
      <c r="AV203" s="40"/>
      <c r="AW203" s="40"/>
      <c r="AX203" s="40"/>
      <c r="AY203" s="20"/>
      <c r="AZ203" s="20"/>
      <c r="BA203" s="20"/>
      <c r="BB203" s="20"/>
      <c r="BC203" s="20"/>
      <c r="BD203" s="20"/>
      <c r="BE203" s="20"/>
      <c r="BF203" s="20"/>
      <c r="BG203" s="20"/>
      <c r="BH203" s="20"/>
      <c r="BI203" s="20"/>
      <c r="BJ203" s="20"/>
      <c r="BK203" s="20"/>
      <c r="BL203" s="20"/>
      <c r="BM203" s="20"/>
      <c r="BN203" s="20"/>
      <c r="BO203" s="20"/>
      <c r="BP203" s="20"/>
      <c r="BQ203" s="20"/>
      <c r="BR203" s="20"/>
      <c r="BS203" s="20"/>
    </row>
    <row r="204" spans="1:71">
      <c r="A204" s="24"/>
      <c r="B204" s="20"/>
      <c r="C204" s="20"/>
      <c r="D204" s="20"/>
      <c r="E204" s="20"/>
      <c r="F204" s="20"/>
      <c r="G204" s="20"/>
      <c r="H204" s="20"/>
      <c r="I204" s="20"/>
      <c r="J204" s="20"/>
      <c r="K204" s="20"/>
      <c r="L204" s="20"/>
      <c r="M204" s="20"/>
      <c r="N204" s="20"/>
      <c r="O204" s="20"/>
      <c r="P204" s="20"/>
      <c r="Q204" s="40"/>
      <c r="R204" s="20"/>
      <c r="S204" s="40"/>
      <c r="T204" s="20"/>
      <c r="U204" s="20"/>
      <c r="V204" s="20"/>
      <c r="W204" s="40"/>
      <c r="X204" s="40"/>
      <c r="Y204" s="40"/>
      <c r="Z204" s="20"/>
      <c r="AA204" s="20"/>
      <c r="AB204" s="40"/>
      <c r="AC204" s="20"/>
      <c r="AD204" s="20"/>
      <c r="AE204" s="40"/>
      <c r="AF204" s="20"/>
      <c r="AG204" s="20"/>
      <c r="AH204" s="20"/>
      <c r="AI204" s="20"/>
      <c r="AJ204" s="20"/>
      <c r="AK204" s="20"/>
      <c r="AL204" s="20"/>
      <c r="AM204" s="20"/>
      <c r="AN204" s="20"/>
      <c r="AO204" s="20"/>
      <c r="AP204" s="20"/>
      <c r="AQ204" s="40"/>
      <c r="AR204" s="20"/>
      <c r="AS204" s="20"/>
      <c r="AT204" s="20"/>
      <c r="AU204" s="40"/>
      <c r="AV204" s="40"/>
      <c r="AW204" s="40"/>
      <c r="AX204" s="40"/>
      <c r="AY204" s="20"/>
      <c r="AZ204" s="20"/>
      <c r="BA204" s="20"/>
      <c r="BB204" s="20"/>
      <c r="BC204" s="20"/>
      <c r="BD204" s="20"/>
      <c r="BE204" s="20"/>
      <c r="BF204" s="20"/>
      <c r="BG204" s="20"/>
      <c r="BH204" s="20"/>
      <c r="BI204" s="20"/>
      <c r="BJ204" s="20"/>
      <c r="BK204" s="20"/>
      <c r="BL204" s="20"/>
      <c r="BM204" s="20"/>
      <c r="BN204" s="20"/>
      <c r="BO204" s="20"/>
      <c r="BP204" s="20"/>
      <c r="BQ204" s="20"/>
      <c r="BR204" s="20"/>
      <c r="BS204" s="20"/>
    </row>
    <row r="205" spans="1:71">
      <c r="A205" s="24"/>
      <c r="B205" s="20"/>
      <c r="C205" s="20"/>
      <c r="D205" s="20"/>
      <c r="E205" s="20"/>
      <c r="F205" s="20"/>
      <c r="G205" s="20"/>
      <c r="H205" s="20"/>
      <c r="I205" s="20"/>
      <c r="J205" s="20"/>
      <c r="K205" s="20"/>
      <c r="L205" s="20"/>
      <c r="M205" s="20"/>
      <c r="N205" s="20"/>
      <c r="O205" s="20"/>
      <c r="P205" s="20"/>
      <c r="Q205" s="40"/>
      <c r="R205" s="20"/>
      <c r="S205" s="40"/>
      <c r="T205" s="20"/>
      <c r="U205" s="20"/>
      <c r="V205" s="20"/>
      <c r="W205" s="40"/>
      <c r="X205" s="40"/>
      <c r="Y205" s="40"/>
      <c r="Z205" s="20"/>
      <c r="AA205" s="20"/>
      <c r="AB205" s="40"/>
      <c r="AC205" s="20"/>
      <c r="AD205" s="20"/>
      <c r="AE205" s="40"/>
      <c r="AF205" s="20"/>
      <c r="AG205" s="20"/>
      <c r="AH205" s="20"/>
      <c r="AI205" s="20"/>
      <c r="AJ205" s="20"/>
      <c r="AK205" s="20"/>
      <c r="AL205" s="20"/>
      <c r="AM205" s="20"/>
      <c r="AN205" s="20"/>
      <c r="AO205" s="20"/>
      <c r="AP205" s="20"/>
      <c r="AQ205" s="40"/>
      <c r="AR205" s="20"/>
      <c r="AS205" s="20"/>
      <c r="AT205" s="20"/>
      <c r="AU205" s="40"/>
      <c r="AV205" s="40"/>
      <c r="AW205" s="40"/>
      <c r="AX205" s="40"/>
      <c r="AY205" s="20"/>
      <c r="AZ205" s="20"/>
      <c r="BA205" s="20"/>
      <c r="BB205" s="20"/>
      <c r="BC205" s="20"/>
      <c r="BD205" s="20"/>
      <c r="BE205" s="20"/>
      <c r="BF205" s="20"/>
      <c r="BG205" s="20"/>
      <c r="BH205" s="20"/>
      <c r="BI205" s="20"/>
      <c r="BJ205" s="20"/>
      <c r="BK205" s="20"/>
      <c r="BL205" s="20"/>
      <c r="BM205" s="20"/>
      <c r="BN205" s="20"/>
      <c r="BO205" s="20"/>
      <c r="BP205" s="20"/>
      <c r="BQ205" s="20"/>
      <c r="BR205" s="20"/>
      <c r="BS205" s="20"/>
    </row>
    <row r="206" spans="1:71">
      <c r="A206" s="24"/>
      <c r="B206" s="20"/>
      <c r="C206" s="20"/>
      <c r="D206" s="20"/>
      <c r="E206" s="20"/>
      <c r="F206" s="20"/>
      <c r="G206" s="20"/>
      <c r="H206" s="20"/>
      <c r="I206" s="20"/>
      <c r="J206" s="20"/>
      <c r="K206" s="20"/>
      <c r="L206" s="20"/>
      <c r="M206" s="20"/>
      <c r="N206" s="20"/>
      <c r="O206" s="20"/>
      <c r="P206" s="20"/>
      <c r="Q206" s="40"/>
      <c r="R206" s="20"/>
      <c r="S206" s="40"/>
      <c r="T206" s="20"/>
      <c r="U206" s="20"/>
      <c r="V206" s="20"/>
      <c r="W206" s="40"/>
      <c r="X206" s="40"/>
      <c r="Y206" s="40"/>
      <c r="Z206" s="20"/>
      <c r="AA206" s="20"/>
      <c r="AB206" s="40"/>
      <c r="AC206" s="20"/>
      <c r="AD206" s="20"/>
      <c r="AE206" s="40"/>
      <c r="AF206" s="20"/>
      <c r="AG206" s="20"/>
      <c r="AH206" s="20"/>
      <c r="AI206" s="20"/>
      <c r="AJ206" s="20"/>
      <c r="AK206" s="20"/>
      <c r="AL206" s="20"/>
      <c r="AM206" s="20"/>
      <c r="AN206" s="20"/>
      <c r="AO206" s="20"/>
      <c r="AP206" s="20"/>
      <c r="AQ206" s="40"/>
      <c r="AR206" s="20"/>
      <c r="AS206" s="20"/>
      <c r="AT206" s="20"/>
      <c r="AU206" s="40"/>
      <c r="AV206" s="40"/>
      <c r="AW206" s="40"/>
      <c r="AX206" s="40"/>
      <c r="AY206" s="20"/>
      <c r="AZ206" s="20"/>
      <c r="BA206" s="20"/>
      <c r="BB206" s="20"/>
      <c r="BC206" s="20"/>
      <c r="BD206" s="20"/>
      <c r="BE206" s="20"/>
      <c r="BF206" s="20"/>
      <c r="BG206" s="20"/>
      <c r="BH206" s="20"/>
      <c r="BI206" s="20"/>
      <c r="BJ206" s="20"/>
      <c r="BK206" s="20"/>
      <c r="BL206" s="20"/>
      <c r="BM206" s="20"/>
      <c r="BN206" s="20"/>
      <c r="BO206" s="20"/>
      <c r="BP206" s="20"/>
      <c r="BQ206" s="20"/>
      <c r="BR206" s="20"/>
      <c r="BS206" s="20"/>
    </row>
    <row r="207" spans="1:71">
      <c r="A207" s="24"/>
      <c r="B207" s="20"/>
      <c r="C207" s="20"/>
      <c r="D207" s="20"/>
      <c r="E207" s="20"/>
      <c r="F207" s="20"/>
      <c r="G207" s="20"/>
      <c r="H207" s="20"/>
      <c r="I207" s="20"/>
      <c r="J207" s="20"/>
      <c r="K207" s="20"/>
      <c r="L207" s="20"/>
      <c r="M207" s="20"/>
      <c r="N207" s="20"/>
      <c r="O207" s="20"/>
      <c r="P207" s="20"/>
      <c r="Q207" s="40"/>
      <c r="R207" s="20"/>
      <c r="S207" s="40"/>
      <c r="T207" s="20"/>
      <c r="U207" s="20"/>
      <c r="V207" s="20"/>
      <c r="W207" s="40"/>
      <c r="X207" s="40"/>
      <c r="Y207" s="40"/>
      <c r="Z207" s="20"/>
      <c r="AA207" s="20"/>
      <c r="AB207" s="40"/>
      <c r="AC207" s="20"/>
      <c r="AD207" s="20"/>
      <c r="AE207" s="40"/>
      <c r="AF207" s="20"/>
      <c r="AG207" s="20"/>
      <c r="AH207" s="20"/>
      <c r="AI207" s="20"/>
      <c r="AJ207" s="20"/>
      <c r="AK207" s="20"/>
      <c r="AL207" s="20"/>
      <c r="AM207" s="20"/>
      <c r="AN207" s="20"/>
      <c r="AO207" s="20"/>
      <c r="AP207" s="20"/>
      <c r="AQ207" s="40"/>
      <c r="AR207" s="20"/>
      <c r="AS207" s="20"/>
      <c r="AT207" s="20"/>
      <c r="AU207" s="40"/>
      <c r="AV207" s="40"/>
      <c r="AW207" s="40"/>
      <c r="AX207" s="40"/>
      <c r="AY207" s="20"/>
      <c r="AZ207" s="20"/>
      <c r="BA207" s="20"/>
      <c r="BB207" s="20"/>
      <c r="BC207" s="20"/>
      <c r="BD207" s="20"/>
      <c r="BE207" s="20"/>
      <c r="BF207" s="20"/>
      <c r="BG207" s="20"/>
      <c r="BH207" s="20"/>
      <c r="BI207" s="20"/>
      <c r="BJ207" s="20"/>
      <c r="BK207" s="20"/>
      <c r="BL207" s="20"/>
      <c r="BM207" s="20"/>
      <c r="BN207" s="20"/>
      <c r="BO207" s="20"/>
      <c r="BP207" s="20"/>
      <c r="BQ207" s="20"/>
      <c r="BR207" s="20"/>
      <c r="BS207" s="20"/>
    </row>
    <row r="208" spans="1:71">
      <c r="A208" s="24"/>
      <c r="B208" s="20"/>
      <c r="C208" s="20"/>
      <c r="D208" s="20"/>
      <c r="E208" s="20"/>
      <c r="F208" s="20"/>
      <c r="G208" s="20"/>
      <c r="H208" s="20"/>
      <c r="I208" s="20"/>
      <c r="J208" s="20"/>
      <c r="K208" s="20"/>
      <c r="L208" s="20"/>
      <c r="M208" s="20"/>
      <c r="N208" s="20"/>
      <c r="O208" s="20"/>
      <c r="P208" s="20"/>
      <c r="Q208" s="40"/>
      <c r="R208" s="20"/>
      <c r="S208" s="40"/>
      <c r="T208" s="20"/>
      <c r="U208" s="20"/>
      <c r="V208" s="20"/>
      <c r="W208" s="40"/>
      <c r="X208" s="40"/>
      <c r="Y208" s="40"/>
      <c r="Z208" s="20"/>
      <c r="AA208" s="20"/>
      <c r="AB208" s="40"/>
      <c r="AC208" s="20"/>
      <c r="AD208" s="20"/>
      <c r="AE208" s="40"/>
      <c r="AF208" s="20"/>
      <c r="AG208" s="20"/>
      <c r="AH208" s="20"/>
      <c r="AI208" s="20"/>
      <c r="AJ208" s="20"/>
      <c r="AK208" s="20"/>
      <c r="AL208" s="20"/>
      <c r="AM208" s="20"/>
      <c r="AN208" s="20"/>
      <c r="AO208" s="20"/>
      <c r="AP208" s="20"/>
      <c r="AQ208" s="40"/>
      <c r="AR208" s="20"/>
      <c r="AS208" s="20"/>
      <c r="AT208" s="20"/>
      <c r="AU208" s="40"/>
      <c r="AV208" s="40"/>
      <c r="AW208" s="40"/>
      <c r="AX208" s="40"/>
      <c r="AY208" s="20"/>
      <c r="AZ208" s="20"/>
      <c r="BA208" s="20"/>
      <c r="BB208" s="20"/>
      <c r="BC208" s="20"/>
      <c r="BD208" s="20"/>
      <c r="BE208" s="20"/>
      <c r="BF208" s="20"/>
      <c r="BG208" s="20"/>
      <c r="BH208" s="20"/>
      <c r="BI208" s="20"/>
      <c r="BJ208" s="20"/>
      <c r="BK208" s="20"/>
      <c r="BL208" s="20"/>
      <c r="BM208" s="20"/>
      <c r="BN208" s="20"/>
      <c r="BO208" s="20"/>
      <c r="BP208" s="20"/>
      <c r="BQ208" s="20"/>
      <c r="BR208" s="20"/>
      <c r="BS208" s="20"/>
    </row>
    <row r="209" spans="1:71">
      <c r="A209" s="24"/>
      <c r="B209" s="20"/>
      <c r="C209" s="20"/>
      <c r="D209" s="20"/>
      <c r="E209" s="20"/>
      <c r="F209" s="20"/>
      <c r="G209" s="20"/>
      <c r="H209" s="20"/>
      <c r="I209" s="20"/>
      <c r="J209" s="20"/>
      <c r="K209" s="20"/>
      <c r="L209" s="20"/>
      <c r="M209" s="20"/>
      <c r="N209" s="20"/>
      <c r="O209" s="20"/>
      <c r="P209" s="20"/>
      <c r="Q209" s="40"/>
      <c r="R209" s="20"/>
      <c r="S209" s="40"/>
      <c r="T209" s="20"/>
      <c r="U209" s="20"/>
      <c r="V209" s="20"/>
      <c r="W209" s="40"/>
      <c r="X209" s="40"/>
      <c r="Y209" s="40"/>
      <c r="Z209" s="20"/>
      <c r="AA209" s="20"/>
      <c r="AB209" s="40"/>
      <c r="AC209" s="20"/>
      <c r="AD209" s="20"/>
      <c r="AE209" s="40"/>
      <c r="AF209" s="20"/>
      <c r="AG209" s="20"/>
      <c r="AH209" s="20"/>
      <c r="AI209" s="20"/>
      <c r="AJ209" s="20"/>
      <c r="AK209" s="20"/>
      <c r="AL209" s="20"/>
      <c r="AM209" s="20"/>
      <c r="AN209" s="20"/>
      <c r="AO209" s="20"/>
      <c r="AP209" s="20"/>
      <c r="AQ209" s="40"/>
      <c r="AR209" s="20"/>
      <c r="AS209" s="20"/>
      <c r="AT209" s="20"/>
      <c r="AU209" s="40"/>
      <c r="AV209" s="40"/>
      <c r="AW209" s="40"/>
      <c r="AX209" s="40"/>
      <c r="AY209" s="20"/>
      <c r="AZ209" s="20"/>
      <c r="BA209" s="20"/>
      <c r="BB209" s="20"/>
      <c r="BC209" s="20"/>
      <c r="BD209" s="20"/>
      <c r="BE209" s="20"/>
      <c r="BF209" s="20"/>
      <c r="BG209" s="20"/>
      <c r="BH209" s="20"/>
      <c r="BI209" s="20"/>
      <c r="BJ209" s="20"/>
      <c r="BK209" s="20"/>
      <c r="BL209" s="20"/>
      <c r="BM209" s="20"/>
      <c r="BN209" s="20"/>
      <c r="BO209" s="20"/>
      <c r="BP209" s="20"/>
      <c r="BQ209" s="20"/>
      <c r="BR209" s="20"/>
      <c r="BS209" s="20"/>
    </row>
    <row r="210" spans="1:71">
      <c r="A210" s="24"/>
      <c r="B210" s="20"/>
      <c r="C210" s="20"/>
      <c r="D210" s="20"/>
      <c r="E210" s="20"/>
      <c r="F210" s="20"/>
      <c r="G210" s="20"/>
      <c r="H210" s="20"/>
      <c r="I210" s="20"/>
      <c r="J210" s="20"/>
      <c r="K210" s="20"/>
      <c r="L210" s="20"/>
      <c r="M210" s="20"/>
      <c r="N210" s="20"/>
      <c r="O210" s="20"/>
      <c r="P210" s="20"/>
      <c r="Q210" s="40"/>
      <c r="R210" s="20"/>
      <c r="S210" s="40"/>
      <c r="T210" s="20"/>
      <c r="U210" s="20"/>
      <c r="V210" s="20"/>
      <c r="W210" s="40"/>
      <c r="X210" s="40"/>
      <c r="Y210" s="40"/>
      <c r="Z210" s="20"/>
      <c r="AA210" s="20"/>
      <c r="AB210" s="40"/>
      <c r="AC210" s="20"/>
      <c r="AD210" s="20"/>
      <c r="AE210" s="40"/>
      <c r="AF210" s="20"/>
      <c r="AG210" s="20"/>
      <c r="AH210" s="20"/>
      <c r="AI210" s="20"/>
      <c r="AJ210" s="20"/>
      <c r="AK210" s="20"/>
      <c r="AL210" s="20"/>
      <c r="AM210" s="20"/>
      <c r="AN210" s="20"/>
      <c r="AO210" s="20"/>
      <c r="AP210" s="20"/>
      <c r="AQ210" s="40"/>
      <c r="AR210" s="20"/>
      <c r="AS210" s="20"/>
      <c r="AT210" s="20"/>
      <c r="AU210" s="40"/>
      <c r="AV210" s="40"/>
      <c r="AW210" s="40"/>
      <c r="AX210" s="40"/>
      <c r="AY210" s="20"/>
      <c r="AZ210" s="20"/>
      <c r="BA210" s="20"/>
      <c r="BB210" s="20"/>
      <c r="BC210" s="20"/>
      <c r="BD210" s="20"/>
      <c r="BE210" s="20"/>
      <c r="BF210" s="20"/>
      <c r="BG210" s="20"/>
      <c r="BH210" s="20"/>
      <c r="BI210" s="20"/>
      <c r="BJ210" s="20"/>
      <c r="BK210" s="20"/>
      <c r="BL210" s="20"/>
      <c r="BM210" s="20"/>
      <c r="BN210" s="20"/>
      <c r="BO210" s="20"/>
      <c r="BP210" s="20"/>
      <c r="BQ210" s="20"/>
      <c r="BR210" s="20"/>
      <c r="BS210" s="20"/>
    </row>
    <row r="211" spans="1:71">
      <c r="A211" s="24"/>
      <c r="B211" s="20"/>
      <c r="C211" s="20"/>
      <c r="D211" s="20"/>
      <c r="E211" s="20"/>
      <c r="F211" s="20"/>
      <c r="G211" s="20"/>
      <c r="H211" s="20"/>
      <c r="I211" s="20"/>
      <c r="J211" s="20"/>
      <c r="K211" s="20"/>
      <c r="L211" s="20"/>
      <c r="M211" s="20"/>
      <c r="N211" s="20"/>
      <c r="O211" s="20"/>
      <c r="P211" s="20"/>
      <c r="Q211" s="40"/>
      <c r="R211" s="20"/>
      <c r="S211" s="40"/>
      <c r="T211" s="20"/>
      <c r="U211" s="20"/>
      <c r="V211" s="20"/>
      <c r="W211" s="40"/>
      <c r="X211" s="40"/>
      <c r="Y211" s="40"/>
      <c r="Z211" s="20"/>
      <c r="AA211" s="20"/>
      <c r="AB211" s="40"/>
      <c r="AC211" s="20"/>
      <c r="AD211" s="20"/>
      <c r="AE211" s="40"/>
      <c r="AF211" s="20"/>
      <c r="AG211" s="20"/>
      <c r="AH211" s="20"/>
      <c r="AI211" s="20"/>
      <c r="AJ211" s="20"/>
      <c r="AK211" s="20"/>
      <c r="AL211" s="20"/>
      <c r="AM211" s="20"/>
      <c r="AN211" s="20"/>
      <c r="AO211" s="20"/>
      <c r="AP211" s="20"/>
      <c r="AQ211" s="40"/>
      <c r="AR211" s="20"/>
      <c r="AS211" s="20"/>
      <c r="AT211" s="20"/>
      <c r="AU211" s="40"/>
      <c r="AV211" s="40"/>
      <c r="AW211" s="40"/>
      <c r="AX211" s="40"/>
      <c r="AY211" s="20"/>
      <c r="AZ211" s="20"/>
      <c r="BA211" s="20"/>
      <c r="BB211" s="20"/>
      <c r="BC211" s="20"/>
      <c r="BD211" s="20"/>
      <c r="BE211" s="20"/>
      <c r="BF211" s="20"/>
      <c r="BG211" s="20"/>
      <c r="BH211" s="20"/>
      <c r="BI211" s="20"/>
      <c r="BJ211" s="20"/>
      <c r="BK211" s="20"/>
      <c r="BL211" s="20"/>
      <c r="BM211" s="20"/>
      <c r="BN211" s="20"/>
      <c r="BO211" s="20"/>
      <c r="BP211" s="20"/>
      <c r="BQ211" s="20"/>
      <c r="BR211" s="20"/>
      <c r="BS211" s="20"/>
    </row>
    <row r="212" spans="1:71">
      <c r="A212" s="24"/>
      <c r="B212" s="20"/>
      <c r="C212" s="20"/>
      <c r="D212" s="20"/>
      <c r="E212" s="20"/>
      <c r="F212" s="20"/>
      <c r="G212" s="20"/>
      <c r="H212" s="20"/>
      <c r="I212" s="20"/>
      <c r="J212" s="20"/>
      <c r="K212" s="20"/>
      <c r="L212" s="20"/>
      <c r="M212" s="20"/>
      <c r="N212" s="20"/>
      <c r="O212" s="20"/>
      <c r="P212" s="20"/>
      <c r="Q212" s="40"/>
      <c r="R212" s="20"/>
      <c r="S212" s="40"/>
      <c r="T212" s="20"/>
      <c r="U212" s="20"/>
      <c r="V212" s="20"/>
      <c r="W212" s="40"/>
      <c r="X212" s="40"/>
      <c r="Y212" s="40"/>
      <c r="Z212" s="20"/>
      <c r="AA212" s="20"/>
      <c r="AB212" s="40"/>
      <c r="AC212" s="20"/>
      <c r="AD212" s="20"/>
      <c r="AE212" s="40"/>
      <c r="AF212" s="20"/>
      <c r="AG212" s="20"/>
      <c r="AH212" s="20"/>
      <c r="AI212" s="20"/>
      <c r="AJ212" s="20"/>
      <c r="AK212" s="20"/>
      <c r="AL212" s="20"/>
      <c r="AM212" s="20"/>
      <c r="AN212" s="20"/>
      <c r="AO212" s="20"/>
      <c r="AP212" s="20"/>
      <c r="AQ212" s="40"/>
      <c r="AR212" s="20"/>
      <c r="AS212" s="20"/>
      <c r="AT212" s="20"/>
      <c r="AU212" s="40"/>
      <c r="AV212" s="40"/>
      <c r="AW212" s="40"/>
      <c r="AX212" s="40"/>
      <c r="AY212" s="20"/>
      <c r="AZ212" s="20"/>
      <c r="BA212" s="20"/>
      <c r="BB212" s="20"/>
      <c r="BC212" s="20"/>
      <c r="BD212" s="20"/>
      <c r="BE212" s="20"/>
      <c r="BF212" s="20"/>
      <c r="BG212" s="20"/>
      <c r="BH212" s="20"/>
      <c r="BI212" s="20"/>
      <c r="BJ212" s="20"/>
      <c r="BK212" s="20"/>
      <c r="BL212" s="20"/>
      <c r="BM212" s="20"/>
      <c r="BN212" s="20"/>
      <c r="BO212" s="20"/>
      <c r="BP212" s="20"/>
      <c r="BQ212" s="20"/>
      <c r="BR212" s="20"/>
      <c r="BS212" s="20"/>
    </row>
    <row r="213" spans="1:71">
      <c r="A213" s="24"/>
      <c r="B213" s="20"/>
      <c r="C213" s="20"/>
      <c r="D213" s="20"/>
      <c r="E213" s="20"/>
      <c r="F213" s="20"/>
      <c r="G213" s="20"/>
      <c r="H213" s="20"/>
      <c r="I213" s="20"/>
      <c r="J213" s="20"/>
      <c r="K213" s="20"/>
      <c r="L213" s="20"/>
      <c r="M213" s="20"/>
      <c r="N213" s="20"/>
      <c r="O213" s="20"/>
      <c r="P213" s="20"/>
      <c r="Q213" s="40"/>
      <c r="R213" s="20"/>
      <c r="S213" s="40"/>
      <c r="T213" s="20"/>
      <c r="U213" s="20"/>
      <c r="V213" s="20"/>
      <c r="W213" s="40"/>
      <c r="X213" s="40"/>
      <c r="Y213" s="40"/>
      <c r="Z213" s="20"/>
      <c r="AA213" s="20"/>
      <c r="AB213" s="40"/>
      <c r="AC213" s="20"/>
      <c r="AD213" s="20"/>
      <c r="AE213" s="40"/>
      <c r="AF213" s="20"/>
      <c r="AG213" s="20"/>
      <c r="AH213" s="20"/>
      <c r="AI213" s="20"/>
      <c r="AJ213" s="20"/>
      <c r="AK213" s="20"/>
      <c r="AL213" s="20"/>
      <c r="AM213" s="20"/>
      <c r="AN213" s="20"/>
      <c r="AO213" s="20"/>
      <c r="AP213" s="20"/>
      <c r="AQ213" s="40"/>
      <c r="AR213" s="20"/>
      <c r="AS213" s="20"/>
      <c r="AT213" s="20"/>
      <c r="AU213" s="40"/>
      <c r="AV213" s="40"/>
      <c r="AW213" s="40"/>
      <c r="AX213" s="40"/>
      <c r="AY213" s="20"/>
      <c r="AZ213" s="20"/>
      <c r="BA213" s="20"/>
      <c r="BB213" s="20"/>
      <c r="BC213" s="20"/>
      <c r="BD213" s="20"/>
      <c r="BE213" s="20"/>
      <c r="BF213" s="20"/>
      <c r="BG213" s="20"/>
      <c r="BH213" s="20"/>
      <c r="BI213" s="20"/>
      <c r="BJ213" s="20"/>
      <c r="BK213" s="20"/>
      <c r="BL213" s="20"/>
      <c r="BM213" s="20"/>
      <c r="BN213" s="20"/>
      <c r="BO213" s="20"/>
      <c r="BP213" s="20"/>
      <c r="BQ213" s="20"/>
      <c r="BR213" s="20"/>
      <c r="BS213" s="20"/>
    </row>
    <row r="214" spans="1:71">
      <c r="A214" s="24"/>
      <c r="B214" s="20"/>
      <c r="C214" s="20"/>
      <c r="D214" s="20"/>
      <c r="E214" s="20"/>
      <c r="F214" s="20"/>
      <c r="G214" s="20"/>
      <c r="H214" s="20"/>
      <c r="I214" s="20"/>
      <c r="J214" s="20"/>
      <c r="K214" s="20"/>
      <c r="L214" s="20"/>
      <c r="M214" s="20"/>
      <c r="N214" s="20"/>
      <c r="O214" s="20"/>
      <c r="P214" s="20"/>
      <c r="Q214" s="40"/>
      <c r="R214" s="20"/>
      <c r="S214" s="40"/>
      <c r="T214" s="20"/>
      <c r="U214" s="20"/>
      <c r="V214" s="20"/>
      <c r="W214" s="40"/>
      <c r="X214" s="40"/>
      <c r="Y214" s="40"/>
      <c r="Z214" s="20"/>
      <c r="AA214" s="20"/>
      <c r="AB214" s="40"/>
      <c r="AC214" s="20"/>
      <c r="AD214" s="20"/>
      <c r="AE214" s="40"/>
      <c r="AF214" s="20"/>
      <c r="AG214" s="20"/>
      <c r="AH214" s="20"/>
      <c r="AI214" s="20"/>
      <c r="AJ214" s="20"/>
      <c r="AK214" s="20"/>
      <c r="AL214" s="20"/>
      <c r="AM214" s="20"/>
      <c r="AN214" s="20"/>
      <c r="AO214" s="20"/>
      <c r="AP214" s="20"/>
      <c r="AQ214" s="40"/>
      <c r="AR214" s="20"/>
      <c r="AS214" s="20"/>
      <c r="AT214" s="20"/>
      <c r="AU214" s="40"/>
      <c r="AV214" s="40"/>
      <c r="AW214" s="40"/>
      <c r="AX214" s="40"/>
      <c r="AY214" s="20"/>
      <c r="AZ214" s="20"/>
      <c r="BA214" s="20"/>
      <c r="BB214" s="20"/>
      <c r="BC214" s="20"/>
      <c r="BD214" s="20"/>
      <c r="BE214" s="20"/>
      <c r="BF214" s="20"/>
      <c r="BG214" s="20"/>
      <c r="BH214" s="20"/>
      <c r="BI214" s="20"/>
      <c r="BJ214" s="20"/>
      <c r="BK214" s="20"/>
      <c r="BL214" s="20"/>
      <c r="BM214" s="20"/>
      <c r="BN214" s="20"/>
      <c r="BO214" s="20"/>
      <c r="BP214" s="20"/>
      <c r="BQ214" s="20"/>
      <c r="BR214" s="20"/>
      <c r="BS214" s="20"/>
    </row>
    <row r="215" spans="1:71">
      <c r="A215" s="24"/>
      <c r="B215" s="20"/>
      <c r="C215" s="20"/>
      <c r="D215" s="20"/>
      <c r="E215" s="20"/>
      <c r="F215" s="20"/>
      <c r="G215" s="20"/>
      <c r="H215" s="20"/>
      <c r="I215" s="20"/>
      <c r="J215" s="20"/>
      <c r="K215" s="20"/>
      <c r="L215" s="20"/>
      <c r="M215" s="20"/>
      <c r="N215" s="20"/>
      <c r="O215" s="20"/>
      <c r="P215" s="20"/>
      <c r="Q215" s="40"/>
      <c r="R215" s="20"/>
      <c r="S215" s="40"/>
      <c r="T215" s="20"/>
      <c r="U215" s="20"/>
      <c r="V215" s="20"/>
      <c r="W215" s="40"/>
      <c r="X215" s="40"/>
      <c r="Y215" s="40"/>
      <c r="Z215" s="20"/>
      <c r="AA215" s="20"/>
      <c r="AB215" s="40"/>
      <c r="AC215" s="20"/>
      <c r="AD215" s="20"/>
      <c r="AE215" s="40"/>
      <c r="AF215" s="20"/>
      <c r="AG215" s="20"/>
      <c r="AH215" s="20"/>
      <c r="AI215" s="20"/>
      <c r="AJ215" s="20"/>
      <c r="AK215" s="20"/>
      <c r="AL215" s="20"/>
      <c r="AM215" s="20"/>
      <c r="AN215" s="20"/>
      <c r="AO215" s="20"/>
      <c r="AP215" s="20"/>
      <c r="AQ215" s="40"/>
      <c r="AR215" s="20"/>
      <c r="AS215" s="20"/>
      <c r="AT215" s="20"/>
      <c r="AU215" s="40"/>
      <c r="AV215" s="40"/>
      <c r="AW215" s="40"/>
      <c r="AX215" s="40"/>
      <c r="AY215" s="20"/>
      <c r="AZ215" s="20"/>
      <c r="BA215" s="20"/>
      <c r="BB215" s="20"/>
      <c r="BC215" s="20"/>
      <c r="BD215" s="20"/>
      <c r="BE215" s="20"/>
      <c r="BF215" s="20"/>
      <c r="BG215" s="20"/>
      <c r="BH215" s="20"/>
      <c r="BI215" s="20"/>
      <c r="BJ215" s="20"/>
      <c r="BK215" s="20"/>
      <c r="BL215" s="20"/>
      <c r="BM215" s="20"/>
      <c r="BN215" s="20"/>
      <c r="BO215" s="20"/>
      <c r="BP215" s="20"/>
      <c r="BQ215" s="20"/>
      <c r="BR215" s="20"/>
      <c r="BS215" s="20"/>
    </row>
    <row r="216" spans="1:71">
      <c r="A216" s="24"/>
      <c r="B216" s="20"/>
      <c r="C216" s="20"/>
      <c r="D216" s="20"/>
      <c r="E216" s="20"/>
      <c r="F216" s="20"/>
      <c r="G216" s="20"/>
      <c r="H216" s="20"/>
      <c r="I216" s="20"/>
      <c r="J216" s="20"/>
      <c r="K216" s="20"/>
      <c r="L216" s="20"/>
      <c r="M216" s="20"/>
      <c r="N216" s="20"/>
      <c r="O216" s="20"/>
      <c r="P216" s="20"/>
      <c r="Q216" s="40"/>
      <c r="R216" s="20"/>
      <c r="S216" s="40"/>
      <c r="T216" s="20"/>
      <c r="U216" s="20"/>
      <c r="V216" s="20"/>
      <c r="W216" s="40"/>
      <c r="X216" s="40"/>
      <c r="Y216" s="40"/>
      <c r="Z216" s="20"/>
      <c r="AA216" s="20"/>
      <c r="AB216" s="40"/>
      <c r="AC216" s="20"/>
      <c r="AD216" s="20"/>
      <c r="AE216" s="40"/>
      <c r="AF216" s="20"/>
      <c r="AG216" s="20"/>
      <c r="AH216" s="20"/>
      <c r="AI216" s="20"/>
      <c r="AJ216" s="20"/>
      <c r="AK216" s="20"/>
      <c r="AL216" s="20"/>
      <c r="AM216" s="20"/>
      <c r="AN216" s="20"/>
      <c r="AO216" s="20"/>
      <c r="AP216" s="20"/>
      <c r="AQ216" s="40"/>
      <c r="AR216" s="20"/>
      <c r="AS216" s="20"/>
      <c r="AT216" s="20"/>
      <c r="AU216" s="40"/>
      <c r="AV216" s="40"/>
      <c r="AW216" s="40"/>
      <c r="AX216" s="40"/>
      <c r="AY216" s="20"/>
      <c r="AZ216" s="20"/>
      <c r="BA216" s="20"/>
      <c r="BB216" s="20"/>
      <c r="BC216" s="20"/>
      <c r="BD216" s="20"/>
      <c r="BE216" s="20"/>
      <c r="BF216" s="20"/>
      <c r="BG216" s="20"/>
      <c r="BH216" s="20"/>
      <c r="BI216" s="20"/>
      <c r="BJ216" s="20"/>
      <c r="BK216" s="20"/>
      <c r="BL216" s="20"/>
      <c r="BM216" s="20"/>
      <c r="BN216" s="20"/>
      <c r="BO216" s="20"/>
      <c r="BP216" s="20"/>
      <c r="BQ216" s="20"/>
      <c r="BR216" s="20"/>
      <c r="BS216" s="20"/>
    </row>
    <row r="217" spans="1:71">
      <c r="A217" s="24"/>
      <c r="B217" s="20"/>
      <c r="C217" s="20"/>
      <c r="D217" s="20"/>
      <c r="E217" s="20"/>
      <c r="F217" s="20"/>
      <c r="G217" s="20"/>
      <c r="H217" s="20"/>
      <c r="I217" s="20"/>
      <c r="J217" s="20"/>
      <c r="K217" s="20"/>
      <c r="L217" s="20"/>
      <c r="M217" s="20"/>
      <c r="N217" s="20"/>
      <c r="O217" s="20"/>
      <c r="P217" s="20"/>
      <c r="Q217" s="40"/>
      <c r="R217" s="20"/>
      <c r="S217" s="40"/>
      <c r="T217" s="20"/>
      <c r="U217" s="20"/>
      <c r="V217" s="20"/>
      <c r="W217" s="40"/>
      <c r="X217" s="40"/>
      <c r="Y217" s="40"/>
      <c r="Z217" s="20"/>
      <c r="AA217" s="20"/>
      <c r="AB217" s="40"/>
      <c r="AC217" s="20"/>
      <c r="AD217" s="20"/>
      <c r="AE217" s="40"/>
      <c r="AF217" s="20"/>
      <c r="AG217" s="20"/>
      <c r="AH217" s="20"/>
      <c r="AI217" s="20"/>
      <c r="AJ217" s="20"/>
      <c r="AK217" s="20"/>
      <c r="AL217" s="20"/>
      <c r="AM217" s="20"/>
      <c r="AN217" s="20"/>
      <c r="AO217" s="20"/>
      <c r="AP217" s="20"/>
      <c r="AQ217" s="40"/>
      <c r="AR217" s="20"/>
      <c r="AS217" s="20"/>
      <c r="AT217" s="20"/>
      <c r="AU217" s="40"/>
      <c r="AV217" s="40"/>
      <c r="AW217" s="40"/>
      <c r="AX217" s="40"/>
      <c r="AY217" s="20"/>
      <c r="AZ217" s="20"/>
      <c r="BA217" s="20"/>
      <c r="BB217" s="20"/>
      <c r="BC217" s="20"/>
      <c r="BD217" s="20"/>
      <c r="BE217" s="20"/>
      <c r="BF217" s="20"/>
      <c r="BG217" s="20"/>
      <c r="BH217" s="20"/>
      <c r="BI217" s="20"/>
      <c r="BJ217" s="20"/>
      <c r="BK217" s="20"/>
      <c r="BL217" s="20"/>
      <c r="BM217" s="20"/>
      <c r="BN217" s="20"/>
      <c r="BO217" s="20"/>
      <c r="BP217" s="20"/>
      <c r="BQ217" s="20"/>
      <c r="BR217" s="20"/>
      <c r="BS217" s="20"/>
    </row>
    <row r="218" spans="1:71">
      <c r="A218" s="24"/>
      <c r="B218" s="20"/>
      <c r="C218" s="20"/>
      <c r="D218" s="20"/>
      <c r="E218" s="20"/>
      <c r="F218" s="20"/>
      <c r="G218" s="20"/>
      <c r="H218" s="20"/>
      <c r="I218" s="20"/>
      <c r="J218" s="20"/>
      <c r="K218" s="20"/>
      <c r="L218" s="20"/>
      <c r="M218" s="20"/>
      <c r="N218" s="20"/>
      <c r="O218" s="20"/>
      <c r="P218" s="20"/>
      <c r="Q218" s="40"/>
      <c r="R218" s="20"/>
      <c r="S218" s="40"/>
      <c r="T218" s="20"/>
      <c r="U218" s="20"/>
      <c r="V218" s="20"/>
      <c r="W218" s="40"/>
      <c r="X218" s="40"/>
      <c r="Y218" s="40"/>
      <c r="Z218" s="20"/>
      <c r="AA218" s="20"/>
      <c r="AB218" s="40"/>
      <c r="AC218" s="20"/>
      <c r="AD218" s="20"/>
      <c r="AE218" s="40"/>
      <c r="AF218" s="20"/>
      <c r="AG218" s="20"/>
      <c r="AH218" s="20"/>
      <c r="AI218" s="20"/>
      <c r="AJ218" s="20"/>
      <c r="AK218" s="20"/>
      <c r="AL218" s="20"/>
      <c r="AM218" s="20"/>
      <c r="AN218" s="20"/>
      <c r="AO218" s="20"/>
      <c r="AP218" s="20"/>
      <c r="AQ218" s="40"/>
      <c r="AR218" s="20"/>
      <c r="AS218" s="20"/>
      <c r="AT218" s="20"/>
      <c r="AU218" s="40"/>
      <c r="AV218" s="40"/>
      <c r="AW218" s="40"/>
      <c r="AX218" s="40"/>
      <c r="AY218" s="20"/>
      <c r="AZ218" s="20"/>
      <c r="BA218" s="20"/>
      <c r="BB218" s="20"/>
      <c r="BC218" s="20"/>
      <c r="BD218" s="20"/>
      <c r="BE218" s="20"/>
      <c r="BF218" s="20"/>
      <c r="BG218" s="20"/>
      <c r="BH218" s="20"/>
      <c r="BI218" s="20"/>
      <c r="BJ218" s="20"/>
      <c r="BK218" s="20"/>
      <c r="BL218" s="20"/>
      <c r="BM218" s="20"/>
      <c r="BN218" s="20"/>
      <c r="BO218" s="20"/>
      <c r="BP218" s="20"/>
      <c r="BQ218" s="20"/>
      <c r="BR218" s="20"/>
      <c r="BS218" s="20"/>
    </row>
    <row r="219" spans="1:71">
      <c r="A219" s="24"/>
      <c r="B219" s="20"/>
      <c r="C219" s="20"/>
      <c r="D219" s="20"/>
      <c r="E219" s="20"/>
      <c r="F219" s="20"/>
      <c r="G219" s="20"/>
      <c r="H219" s="20"/>
      <c r="I219" s="20"/>
      <c r="J219" s="20"/>
      <c r="K219" s="20"/>
      <c r="L219" s="20"/>
      <c r="M219" s="20"/>
      <c r="N219" s="20"/>
      <c r="O219" s="20"/>
      <c r="P219" s="20"/>
      <c r="Q219" s="40"/>
      <c r="R219" s="20"/>
      <c r="S219" s="40"/>
      <c r="T219" s="20"/>
      <c r="U219" s="20"/>
      <c r="V219" s="20"/>
      <c r="W219" s="40"/>
      <c r="X219" s="40"/>
      <c r="Y219" s="40"/>
      <c r="Z219" s="20"/>
      <c r="AA219" s="20"/>
      <c r="AB219" s="40"/>
      <c r="AC219" s="20"/>
      <c r="AD219" s="20"/>
      <c r="AE219" s="40"/>
      <c r="AF219" s="20"/>
      <c r="AG219" s="20"/>
      <c r="AH219" s="20"/>
      <c r="AI219" s="20"/>
      <c r="AJ219" s="20"/>
      <c r="AK219" s="20"/>
      <c r="AL219" s="20"/>
      <c r="AM219" s="20"/>
      <c r="AN219" s="20"/>
      <c r="AO219" s="20"/>
      <c r="AP219" s="20"/>
      <c r="AQ219" s="40"/>
      <c r="AR219" s="20"/>
      <c r="AS219" s="20"/>
      <c r="AT219" s="20"/>
      <c r="AU219" s="40"/>
      <c r="AV219" s="40"/>
      <c r="AW219" s="40"/>
      <c r="AX219" s="40"/>
      <c r="AY219" s="20"/>
      <c r="AZ219" s="20"/>
      <c r="BA219" s="20"/>
      <c r="BB219" s="20"/>
      <c r="BC219" s="20"/>
      <c r="BD219" s="20"/>
      <c r="BE219" s="20"/>
      <c r="BF219" s="20"/>
      <c r="BG219" s="20"/>
      <c r="BH219" s="20"/>
      <c r="BI219" s="20"/>
      <c r="BJ219" s="20"/>
      <c r="BK219" s="20"/>
      <c r="BL219" s="20"/>
      <c r="BM219" s="20"/>
      <c r="BN219" s="20"/>
      <c r="BO219" s="20"/>
      <c r="BP219" s="20"/>
      <c r="BQ219" s="20"/>
      <c r="BR219" s="20"/>
      <c r="BS219" s="20"/>
    </row>
    <row r="220" spans="1:71">
      <c r="A220" s="24"/>
      <c r="B220" s="20"/>
      <c r="C220" s="20"/>
      <c r="D220" s="20"/>
      <c r="E220" s="20"/>
      <c r="F220" s="20"/>
      <c r="G220" s="20"/>
      <c r="H220" s="20"/>
      <c r="I220" s="20"/>
      <c r="J220" s="20"/>
      <c r="K220" s="20"/>
      <c r="L220" s="20"/>
      <c r="M220" s="20"/>
      <c r="N220" s="20"/>
      <c r="O220" s="20"/>
      <c r="P220" s="20"/>
      <c r="Q220" s="40"/>
      <c r="R220" s="20"/>
      <c r="S220" s="40"/>
      <c r="T220" s="20"/>
      <c r="U220" s="20"/>
      <c r="V220" s="20"/>
      <c r="W220" s="40"/>
      <c r="X220" s="40"/>
      <c r="Y220" s="40"/>
      <c r="Z220" s="20"/>
      <c r="AA220" s="20"/>
      <c r="AB220" s="40"/>
      <c r="AC220" s="20"/>
      <c r="AD220" s="20"/>
      <c r="AE220" s="40"/>
      <c r="AF220" s="20"/>
      <c r="AG220" s="20"/>
      <c r="AH220" s="20"/>
      <c r="AI220" s="20"/>
      <c r="AJ220" s="20"/>
      <c r="AK220" s="20"/>
      <c r="AL220" s="20"/>
      <c r="AM220" s="20"/>
      <c r="AN220" s="20"/>
      <c r="AO220" s="20"/>
      <c r="AP220" s="20"/>
      <c r="AQ220" s="40"/>
      <c r="AR220" s="20"/>
      <c r="AS220" s="20"/>
      <c r="AT220" s="20"/>
      <c r="AU220" s="40"/>
      <c r="AV220" s="40"/>
      <c r="AW220" s="40"/>
      <c r="AX220" s="40"/>
      <c r="AY220" s="20"/>
      <c r="AZ220" s="20"/>
      <c r="BA220" s="20"/>
      <c r="BB220" s="20"/>
      <c r="BC220" s="20"/>
      <c r="BD220" s="20"/>
      <c r="BE220" s="20"/>
      <c r="BF220" s="20"/>
      <c r="BG220" s="20"/>
      <c r="BH220" s="20"/>
      <c r="BI220" s="20"/>
      <c r="BJ220" s="20"/>
      <c r="BK220" s="20"/>
      <c r="BL220" s="20"/>
      <c r="BM220" s="20"/>
      <c r="BN220" s="20"/>
      <c r="BO220" s="20"/>
      <c r="BP220" s="20"/>
      <c r="BQ220" s="20"/>
      <c r="BR220" s="20"/>
      <c r="BS220" s="20"/>
    </row>
    <row r="221" spans="1:71">
      <c r="A221" s="24"/>
      <c r="B221" s="20"/>
      <c r="C221" s="20"/>
      <c r="D221" s="20"/>
      <c r="E221" s="20"/>
      <c r="F221" s="20"/>
      <c r="G221" s="20"/>
      <c r="H221" s="20"/>
      <c r="I221" s="20"/>
      <c r="J221" s="20"/>
      <c r="K221" s="20"/>
      <c r="L221" s="20"/>
      <c r="M221" s="20"/>
      <c r="N221" s="20"/>
      <c r="O221" s="20"/>
      <c r="P221" s="20"/>
      <c r="Q221" s="40"/>
      <c r="R221" s="20"/>
      <c r="S221" s="40"/>
      <c r="T221" s="20"/>
      <c r="U221" s="20"/>
      <c r="V221" s="20"/>
      <c r="W221" s="40"/>
      <c r="X221" s="40"/>
      <c r="Y221" s="40"/>
      <c r="Z221" s="20"/>
      <c r="AA221" s="20"/>
      <c r="AB221" s="40"/>
      <c r="AC221" s="20"/>
      <c r="AD221" s="20"/>
      <c r="AE221" s="40"/>
      <c r="AF221" s="20"/>
      <c r="AG221" s="20"/>
      <c r="AH221" s="20"/>
      <c r="AI221" s="20"/>
      <c r="AJ221" s="20"/>
      <c r="AK221" s="20"/>
      <c r="AL221" s="20"/>
      <c r="AM221" s="20"/>
      <c r="AN221" s="20"/>
      <c r="AO221" s="20"/>
      <c r="AP221" s="20"/>
      <c r="AQ221" s="40"/>
      <c r="AR221" s="20"/>
      <c r="AS221" s="20"/>
      <c r="AT221" s="20"/>
      <c r="AU221" s="40"/>
      <c r="AV221" s="40"/>
      <c r="AW221" s="40"/>
      <c r="AX221" s="40"/>
      <c r="AY221" s="20"/>
      <c r="AZ221" s="20"/>
      <c r="BA221" s="20"/>
      <c r="BB221" s="20"/>
      <c r="BC221" s="20"/>
      <c r="BD221" s="20"/>
      <c r="BE221" s="20"/>
      <c r="BF221" s="20"/>
      <c r="BG221" s="20"/>
      <c r="BH221" s="20"/>
      <c r="BI221" s="20"/>
      <c r="BJ221" s="20"/>
      <c r="BK221" s="20"/>
      <c r="BL221" s="20"/>
      <c r="BM221" s="20"/>
      <c r="BN221" s="20"/>
      <c r="BO221" s="20"/>
      <c r="BP221" s="20"/>
      <c r="BQ221" s="20"/>
      <c r="BR221" s="20"/>
      <c r="BS221" s="20"/>
    </row>
    <row r="222" spans="1:71">
      <c r="A222" s="24"/>
      <c r="B222" s="20"/>
      <c r="C222" s="20"/>
      <c r="D222" s="20"/>
      <c r="E222" s="20"/>
      <c r="F222" s="20"/>
      <c r="G222" s="20"/>
      <c r="H222" s="20"/>
      <c r="I222" s="20"/>
      <c r="J222" s="20"/>
      <c r="K222" s="20"/>
      <c r="L222" s="20"/>
      <c r="M222" s="20"/>
      <c r="N222" s="20"/>
      <c r="O222" s="20"/>
      <c r="P222" s="20"/>
      <c r="Q222" s="40"/>
      <c r="R222" s="20"/>
      <c r="S222" s="40"/>
      <c r="T222" s="20"/>
      <c r="U222" s="20"/>
      <c r="V222" s="20"/>
      <c r="W222" s="40"/>
      <c r="X222" s="40"/>
      <c r="Y222" s="40"/>
      <c r="Z222" s="20"/>
      <c r="AA222" s="20"/>
      <c r="AB222" s="40"/>
      <c r="AC222" s="20"/>
      <c r="AD222" s="20"/>
      <c r="AE222" s="40"/>
      <c r="AF222" s="20"/>
      <c r="AG222" s="20"/>
      <c r="AH222" s="20"/>
      <c r="AI222" s="20"/>
      <c r="AJ222" s="20"/>
      <c r="AK222" s="20"/>
      <c r="AL222" s="20"/>
      <c r="AM222" s="20"/>
      <c r="AN222" s="20"/>
      <c r="AO222" s="20"/>
      <c r="AP222" s="20"/>
      <c r="AQ222" s="40"/>
      <c r="AR222" s="20"/>
      <c r="AS222" s="20"/>
      <c r="AT222" s="20"/>
      <c r="AU222" s="40"/>
      <c r="AV222" s="40"/>
      <c r="AW222" s="40"/>
      <c r="AX222" s="40"/>
      <c r="AY222" s="20"/>
      <c r="AZ222" s="20"/>
      <c r="BA222" s="20"/>
      <c r="BB222" s="20"/>
      <c r="BC222" s="20"/>
      <c r="BD222" s="20"/>
      <c r="BE222" s="20"/>
      <c r="BF222" s="20"/>
      <c r="BG222" s="20"/>
      <c r="BH222" s="20"/>
      <c r="BI222" s="20"/>
      <c r="BJ222" s="20"/>
      <c r="BK222" s="20"/>
      <c r="BL222" s="20"/>
      <c r="BM222" s="20"/>
      <c r="BN222" s="20"/>
      <c r="BO222" s="20"/>
      <c r="BP222" s="20"/>
      <c r="BQ222" s="20"/>
      <c r="BR222" s="20"/>
      <c r="BS222" s="20"/>
    </row>
    <row r="223" spans="1:71">
      <c r="A223" s="24"/>
      <c r="B223" s="20"/>
      <c r="C223" s="20"/>
      <c r="D223" s="20"/>
      <c r="E223" s="20"/>
      <c r="F223" s="20"/>
      <c r="G223" s="20"/>
      <c r="H223" s="20"/>
      <c r="I223" s="20"/>
      <c r="J223" s="20"/>
      <c r="K223" s="20"/>
      <c r="L223" s="20"/>
      <c r="M223" s="20"/>
      <c r="N223" s="20"/>
      <c r="O223" s="20"/>
      <c r="P223" s="20"/>
      <c r="Q223" s="40"/>
      <c r="R223" s="20"/>
      <c r="S223" s="40"/>
      <c r="T223" s="20"/>
      <c r="U223" s="20"/>
      <c r="V223" s="20"/>
      <c r="W223" s="40"/>
      <c r="X223" s="40"/>
      <c r="Y223" s="40"/>
      <c r="Z223" s="20"/>
      <c r="AA223" s="20"/>
      <c r="AB223" s="40"/>
      <c r="AC223" s="20"/>
      <c r="AD223" s="20"/>
      <c r="AE223" s="40"/>
      <c r="AF223" s="20"/>
      <c r="AG223" s="20"/>
      <c r="AH223" s="20"/>
      <c r="AI223" s="20"/>
      <c r="AJ223" s="20"/>
      <c r="AK223" s="20"/>
      <c r="AL223" s="20"/>
      <c r="AM223" s="20"/>
      <c r="AN223" s="20"/>
      <c r="AO223" s="20"/>
      <c r="AP223" s="20"/>
      <c r="AQ223" s="40"/>
      <c r="AR223" s="20"/>
      <c r="AS223" s="20"/>
      <c r="AT223" s="20"/>
      <c r="AU223" s="40"/>
      <c r="AV223" s="40"/>
      <c r="AW223" s="40"/>
      <c r="AX223" s="40"/>
      <c r="AY223" s="20"/>
      <c r="AZ223" s="20"/>
      <c r="BA223" s="20"/>
      <c r="BB223" s="20"/>
      <c r="BC223" s="20"/>
      <c r="BD223" s="20"/>
      <c r="BE223" s="20"/>
      <c r="BF223" s="20"/>
      <c r="BG223" s="20"/>
      <c r="BH223" s="20"/>
      <c r="BI223" s="20"/>
      <c r="BJ223" s="20"/>
      <c r="BK223" s="20"/>
      <c r="BL223" s="20"/>
      <c r="BM223" s="20"/>
      <c r="BN223" s="20"/>
      <c r="BO223" s="20"/>
      <c r="BP223" s="20"/>
      <c r="BQ223" s="20"/>
      <c r="BR223" s="20"/>
      <c r="BS223" s="20"/>
    </row>
    <row r="224" spans="1:71">
      <c r="A224" s="24"/>
      <c r="B224" s="20"/>
      <c r="C224" s="20"/>
      <c r="D224" s="20"/>
      <c r="E224" s="20"/>
      <c r="F224" s="20"/>
      <c r="G224" s="20"/>
      <c r="H224" s="20"/>
      <c r="I224" s="20"/>
      <c r="J224" s="20"/>
      <c r="K224" s="20"/>
      <c r="L224" s="20"/>
      <c r="M224" s="20"/>
      <c r="N224" s="20"/>
      <c r="O224" s="20"/>
      <c r="P224" s="20"/>
      <c r="Q224" s="40"/>
      <c r="R224" s="20"/>
      <c r="S224" s="40"/>
      <c r="T224" s="20"/>
      <c r="U224" s="20"/>
      <c r="V224" s="20"/>
      <c r="W224" s="40"/>
      <c r="X224" s="40"/>
      <c r="Y224" s="40"/>
      <c r="Z224" s="20"/>
      <c r="AA224" s="20"/>
      <c r="AB224" s="40"/>
      <c r="AC224" s="20"/>
      <c r="AD224" s="20"/>
      <c r="AE224" s="40"/>
      <c r="AF224" s="20"/>
      <c r="AG224" s="20"/>
      <c r="AH224" s="20"/>
      <c r="AI224" s="20"/>
      <c r="AJ224" s="20"/>
      <c r="AK224" s="20"/>
      <c r="AL224" s="20"/>
      <c r="AM224" s="20"/>
      <c r="AN224" s="20"/>
      <c r="AO224" s="20"/>
      <c r="AP224" s="20"/>
      <c r="AQ224" s="40"/>
      <c r="AR224" s="20"/>
      <c r="AS224" s="20"/>
      <c r="AT224" s="20"/>
      <c r="AU224" s="40"/>
      <c r="AV224" s="40"/>
      <c r="AW224" s="40"/>
      <c r="AX224" s="40"/>
      <c r="AY224" s="20"/>
      <c r="AZ224" s="20"/>
      <c r="BA224" s="20"/>
      <c r="BB224" s="20"/>
      <c r="BC224" s="20"/>
      <c r="BD224" s="20"/>
      <c r="BE224" s="20"/>
      <c r="BF224" s="20"/>
      <c r="BG224" s="20"/>
      <c r="BH224" s="20"/>
      <c r="BI224" s="20"/>
      <c r="BJ224" s="20"/>
      <c r="BK224" s="20"/>
      <c r="BL224" s="20"/>
      <c r="BM224" s="20"/>
      <c r="BN224" s="20"/>
      <c r="BO224" s="20"/>
      <c r="BP224" s="20"/>
      <c r="BQ224" s="20"/>
      <c r="BR224" s="20"/>
      <c r="BS224" s="20"/>
    </row>
    <row r="225" spans="1:71">
      <c r="A225" s="24"/>
      <c r="B225" s="20"/>
      <c r="C225" s="20"/>
      <c r="D225" s="20"/>
      <c r="E225" s="20"/>
      <c r="F225" s="20"/>
      <c r="G225" s="20"/>
      <c r="H225" s="20"/>
      <c r="I225" s="20"/>
      <c r="J225" s="20"/>
      <c r="K225" s="20"/>
      <c r="L225" s="20"/>
      <c r="M225" s="20"/>
      <c r="N225" s="20"/>
      <c r="O225" s="20"/>
      <c r="P225" s="20"/>
      <c r="Q225" s="40"/>
      <c r="R225" s="20"/>
      <c r="S225" s="40"/>
      <c r="T225" s="20"/>
      <c r="U225" s="20"/>
      <c r="V225" s="20"/>
      <c r="W225" s="40"/>
      <c r="X225" s="40"/>
      <c r="Y225" s="40"/>
      <c r="Z225" s="20"/>
      <c r="AA225" s="20"/>
      <c r="AB225" s="40"/>
      <c r="AC225" s="20"/>
      <c r="AD225" s="20"/>
      <c r="AE225" s="40"/>
      <c r="AF225" s="20"/>
      <c r="AG225" s="20"/>
      <c r="AH225" s="20"/>
      <c r="AI225" s="20"/>
      <c r="AJ225" s="20"/>
      <c r="AK225" s="20"/>
      <c r="AL225" s="20"/>
      <c r="AM225" s="20"/>
      <c r="AN225" s="20"/>
      <c r="AO225" s="20"/>
      <c r="AP225" s="20"/>
      <c r="AQ225" s="40"/>
      <c r="AR225" s="20"/>
      <c r="AS225" s="20"/>
      <c r="AT225" s="20"/>
      <c r="AU225" s="40"/>
      <c r="AV225" s="40"/>
      <c r="AW225" s="40"/>
      <c r="AX225" s="40"/>
      <c r="AY225" s="20"/>
      <c r="AZ225" s="20"/>
      <c r="BA225" s="20"/>
      <c r="BB225" s="20"/>
      <c r="BC225" s="20"/>
      <c r="BD225" s="20"/>
      <c r="BE225" s="20"/>
      <c r="BF225" s="20"/>
      <c r="BG225" s="20"/>
      <c r="BH225" s="20"/>
      <c r="BI225" s="20"/>
      <c r="BJ225" s="20"/>
      <c r="BK225" s="20"/>
      <c r="BL225" s="20"/>
      <c r="BM225" s="20"/>
      <c r="BN225" s="20"/>
      <c r="BO225" s="20"/>
      <c r="BP225" s="20"/>
      <c r="BQ225" s="20"/>
      <c r="BR225" s="20"/>
      <c r="BS225" s="20"/>
    </row>
    <row r="226" spans="1:71">
      <c r="A226" s="24"/>
      <c r="B226" s="20"/>
      <c r="C226" s="20"/>
      <c r="D226" s="20"/>
      <c r="E226" s="20"/>
      <c r="F226" s="20"/>
      <c r="G226" s="20"/>
      <c r="H226" s="20"/>
      <c r="I226" s="20"/>
      <c r="J226" s="20"/>
      <c r="K226" s="20"/>
      <c r="L226" s="20"/>
      <c r="M226" s="20"/>
      <c r="N226" s="20"/>
      <c r="O226" s="20"/>
      <c r="P226" s="20"/>
      <c r="Q226" s="40"/>
      <c r="R226" s="20"/>
      <c r="S226" s="40"/>
      <c r="T226" s="20"/>
      <c r="U226" s="20"/>
      <c r="V226" s="20"/>
      <c r="W226" s="40"/>
      <c r="X226" s="40"/>
      <c r="Y226" s="40"/>
      <c r="Z226" s="20"/>
      <c r="AA226" s="20"/>
      <c r="AB226" s="40"/>
      <c r="AC226" s="20"/>
      <c r="AD226" s="20"/>
      <c r="AE226" s="40"/>
      <c r="AF226" s="20"/>
      <c r="AG226" s="20"/>
      <c r="AH226" s="20"/>
      <c r="AI226" s="20"/>
      <c r="AJ226" s="20"/>
      <c r="AK226" s="20"/>
      <c r="AL226" s="20"/>
      <c r="AM226" s="20"/>
      <c r="AN226" s="20"/>
      <c r="AO226" s="20"/>
      <c r="AP226" s="20"/>
      <c r="AQ226" s="40"/>
      <c r="AR226" s="20"/>
      <c r="AS226" s="20"/>
      <c r="AT226" s="20"/>
      <c r="AU226" s="40"/>
      <c r="AV226" s="40"/>
      <c r="AW226" s="40"/>
      <c r="AX226" s="40"/>
      <c r="AY226" s="20"/>
      <c r="AZ226" s="20"/>
      <c r="BA226" s="20"/>
      <c r="BB226" s="20"/>
      <c r="BC226" s="20"/>
      <c r="BD226" s="20"/>
      <c r="BE226" s="20"/>
      <c r="BF226" s="20"/>
      <c r="BG226" s="20"/>
      <c r="BH226" s="20"/>
      <c r="BI226" s="20"/>
      <c r="BJ226" s="20"/>
      <c r="BK226" s="20"/>
      <c r="BL226" s="20"/>
      <c r="BM226" s="20"/>
      <c r="BN226" s="20"/>
      <c r="BO226" s="20"/>
      <c r="BP226" s="20"/>
      <c r="BQ226" s="20"/>
      <c r="BR226" s="20"/>
      <c r="BS226" s="20"/>
    </row>
    <row r="227" spans="1:71">
      <c r="A227" s="24"/>
      <c r="B227" s="20"/>
      <c r="C227" s="20"/>
      <c r="D227" s="20"/>
      <c r="E227" s="20"/>
      <c r="F227" s="20"/>
      <c r="G227" s="20"/>
      <c r="H227" s="20"/>
      <c r="I227" s="20"/>
      <c r="J227" s="20"/>
      <c r="K227" s="20"/>
      <c r="L227" s="20"/>
      <c r="M227" s="20"/>
      <c r="N227" s="20"/>
      <c r="O227" s="20"/>
      <c r="P227" s="20"/>
      <c r="Q227" s="40"/>
      <c r="R227" s="20"/>
      <c r="S227" s="40"/>
      <c r="T227" s="20"/>
      <c r="U227" s="20"/>
      <c r="V227" s="20"/>
      <c r="W227" s="40"/>
      <c r="X227" s="40"/>
      <c r="Y227" s="40"/>
      <c r="Z227" s="20"/>
      <c r="AA227" s="20"/>
      <c r="AB227" s="40"/>
      <c r="AC227" s="20"/>
      <c r="AD227" s="20"/>
      <c r="AE227" s="40"/>
      <c r="AF227" s="20"/>
      <c r="AG227" s="20"/>
      <c r="AH227" s="20"/>
      <c r="AI227" s="20"/>
      <c r="AJ227" s="20"/>
      <c r="AK227" s="20"/>
      <c r="AL227" s="20"/>
      <c r="AM227" s="20"/>
      <c r="AN227" s="20"/>
      <c r="AO227" s="20"/>
      <c r="AP227" s="20"/>
      <c r="AQ227" s="40"/>
      <c r="AR227" s="20"/>
      <c r="AS227" s="20"/>
      <c r="AT227" s="20"/>
      <c r="AU227" s="40"/>
      <c r="AV227" s="40"/>
      <c r="AW227" s="40"/>
      <c r="AX227" s="40"/>
      <c r="AY227" s="20"/>
      <c r="AZ227" s="20"/>
      <c r="BA227" s="20"/>
      <c r="BB227" s="20"/>
      <c r="BC227" s="20"/>
      <c r="BD227" s="20"/>
      <c r="BE227" s="20"/>
      <c r="BF227" s="20"/>
      <c r="BG227" s="20"/>
      <c r="BH227" s="20"/>
      <c r="BI227" s="20"/>
      <c r="BJ227" s="20"/>
      <c r="BK227" s="20"/>
      <c r="BL227" s="20"/>
      <c r="BM227" s="20"/>
      <c r="BN227" s="20"/>
      <c r="BO227" s="20"/>
      <c r="BP227" s="20"/>
      <c r="BQ227" s="20"/>
      <c r="BR227" s="20"/>
      <c r="BS227" s="20"/>
    </row>
    <row r="228" spans="1:71">
      <c r="A228" s="24"/>
      <c r="B228" s="20"/>
      <c r="C228" s="20"/>
      <c r="D228" s="20"/>
      <c r="E228" s="20"/>
      <c r="F228" s="20"/>
      <c r="G228" s="20"/>
      <c r="H228" s="20"/>
      <c r="I228" s="20"/>
      <c r="J228" s="20"/>
      <c r="K228" s="20"/>
      <c r="L228" s="20"/>
      <c r="M228" s="20"/>
      <c r="N228" s="20"/>
      <c r="O228" s="20"/>
      <c r="P228" s="20"/>
      <c r="Q228" s="40"/>
      <c r="R228" s="20"/>
      <c r="S228" s="40"/>
      <c r="T228" s="20"/>
      <c r="U228" s="20"/>
      <c r="V228" s="20"/>
      <c r="W228" s="40"/>
      <c r="X228" s="40"/>
      <c r="Y228" s="40"/>
      <c r="Z228" s="20"/>
      <c r="AA228" s="20"/>
      <c r="AB228" s="40"/>
      <c r="AC228" s="20"/>
      <c r="AD228" s="20"/>
      <c r="AE228" s="40"/>
      <c r="AF228" s="20"/>
      <c r="AG228" s="20"/>
      <c r="AH228" s="20"/>
      <c r="AI228" s="20"/>
      <c r="AJ228" s="20"/>
      <c r="AK228" s="20"/>
      <c r="AL228" s="20"/>
      <c r="AM228" s="20"/>
      <c r="AN228" s="20"/>
      <c r="AO228" s="20"/>
      <c r="AP228" s="20"/>
      <c r="AQ228" s="40"/>
      <c r="AR228" s="20"/>
      <c r="AS228" s="20"/>
      <c r="AT228" s="20"/>
      <c r="AU228" s="40"/>
      <c r="AV228" s="40"/>
      <c r="AW228" s="40"/>
      <c r="AX228" s="40"/>
      <c r="AY228" s="20"/>
      <c r="AZ228" s="20"/>
      <c r="BA228" s="20"/>
      <c r="BB228" s="20"/>
      <c r="BC228" s="20"/>
      <c r="BD228" s="20"/>
      <c r="BE228" s="20"/>
      <c r="BF228" s="20"/>
      <c r="BG228" s="20"/>
      <c r="BH228" s="20"/>
      <c r="BI228" s="20"/>
      <c r="BJ228" s="20"/>
      <c r="BK228" s="20"/>
      <c r="BL228" s="20"/>
      <c r="BM228" s="20"/>
      <c r="BN228" s="20"/>
      <c r="BO228" s="20"/>
      <c r="BP228" s="20"/>
      <c r="BQ228" s="20"/>
      <c r="BR228" s="20"/>
      <c r="BS228" s="20"/>
    </row>
    <row r="229" spans="1:71">
      <c r="A229" s="24"/>
      <c r="B229" s="20"/>
      <c r="C229" s="20"/>
      <c r="D229" s="20"/>
      <c r="E229" s="20"/>
      <c r="F229" s="20"/>
      <c r="G229" s="20"/>
      <c r="H229" s="20"/>
      <c r="I229" s="20"/>
      <c r="J229" s="20"/>
      <c r="K229" s="20"/>
      <c r="L229" s="20"/>
      <c r="M229" s="20"/>
      <c r="N229" s="20"/>
      <c r="O229" s="20"/>
      <c r="P229" s="20"/>
      <c r="Q229" s="40"/>
      <c r="R229" s="20"/>
      <c r="S229" s="40"/>
      <c r="T229" s="20"/>
      <c r="U229" s="20"/>
      <c r="V229" s="20"/>
      <c r="W229" s="40"/>
      <c r="X229" s="40"/>
      <c r="Y229" s="40"/>
      <c r="Z229" s="20"/>
      <c r="AA229" s="20"/>
      <c r="AB229" s="40"/>
      <c r="AC229" s="20"/>
      <c r="AD229" s="20"/>
      <c r="AE229" s="40"/>
      <c r="AF229" s="20"/>
      <c r="AG229" s="20"/>
      <c r="AH229" s="20"/>
      <c r="AI229" s="20"/>
      <c r="AJ229" s="20"/>
      <c r="AK229" s="20"/>
      <c r="AL229" s="20"/>
      <c r="AM229" s="20"/>
      <c r="AN229" s="20"/>
      <c r="AO229" s="20"/>
      <c r="AP229" s="20"/>
      <c r="AQ229" s="40"/>
      <c r="AR229" s="20"/>
      <c r="AS229" s="20"/>
      <c r="AT229" s="20"/>
      <c r="AU229" s="40"/>
      <c r="AV229" s="40"/>
      <c r="AW229" s="40"/>
      <c r="AX229" s="40"/>
      <c r="AY229" s="20"/>
      <c r="AZ229" s="20"/>
      <c r="BA229" s="20"/>
      <c r="BB229" s="20"/>
      <c r="BC229" s="20"/>
      <c r="BD229" s="20"/>
      <c r="BE229" s="20"/>
      <c r="BF229" s="20"/>
      <c r="BG229" s="20"/>
      <c r="BH229" s="20"/>
      <c r="BI229" s="20"/>
      <c r="BJ229" s="20"/>
      <c r="BK229" s="20"/>
      <c r="BL229" s="20"/>
      <c r="BM229" s="20"/>
      <c r="BN229" s="20"/>
      <c r="BO229" s="20"/>
      <c r="BP229" s="20"/>
      <c r="BQ229" s="20"/>
      <c r="BR229" s="20"/>
      <c r="BS229" s="20"/>
    </row>
    <row r="230" spans="1:71">
      <c r="A230" s="24"/>
      <c r="B230" s="20"/>
      <c r="C230" s="20"/>
      <c r="D230" s="20"/>
      <c r="E230" s="20"/>
      <c r="F230" s="20"/>
      <c r="G230" s="20"/>
      <c r="H230" s="20"/>
      <c r="I230" s="20"/>
      <c r="J230" s="20"/>
      <c r="K230" s="20"/>
      <c r="L230" s="20"/>
      <c r="M230" s="20"/>
      <c r="N230" s="20"/>
      <c r="O230" s="20"/>
      <c r="P230" s="20"/>
      <c r="Q230" s="40"/>
      <c r="R230" s="20"/>
      <c r="S230" s="40"/>
      <c r="T230" s="20"/>
      <c r="U230" s="20"/>
      <c r="V230" s="20"/>
      <c r="W230" s="40"/>
      <c r="X230" s="40"/>
      <c r="Y230" s="40"/>
      <c r="Z230" s="20"/>
      <c r="AA230" s="20"/>
      <c r="AB230" s="40"/>
      <c r="AC230" s="20"/>
      <c r="AD230" s="20"/>
      <c r="AE230" s="40"/>
      <c r="AF230" s="20"/>
      <c r="AG230" s="20"/>
      <c r="AH230" s="20"/>
      <c r="AI230" s="20"/>
      <c r="AJ230" s="20"/>
      <c r="AK230" s="20"/>
      <c r="AL230" s="20"/>
      <c r="AM230" s="20"/>
      <c r="AN230" s="20"/>
      <c r="AO230" s="20"/>
      <c r="AP230" s="20"/>
      <c r="AQ230" s="40"/>
      <c r="AR230" s="20"/>
      <c r="AS230" s="20"/>
      <c r="AT230" s="20"/>
      <c r="AU230" s="40"/>
      <c r="AV230" s="40"/>
      <c r="AW230" s="40"/>
      <c r="AX230" s="40"/>
      <c r="AY230" s="20"/>
      <c r="AZ230" s="20"/>
      <c r="BA230" s="20"/>
      <c r="BB230" s="20"/>
      <c r="BC230" s="20"/>
      <c r="BD230" s="20"/>
      <c r="BE230" s="20"/>
      <c r="BF230" s="20"/>
      <c r="BG230" s="20"/>
      <c r="BH230" s="20"/>
      <c r="BI230" s="20"/>
      <c r="BJ230" s="20"/>
      <c r="BK230" s="20"/>
      <c r="BL230" s="20"/>
      <c r="BM230" s="20"/>
      <c r="BN230" s="20"/>
      <c r="BO230" s="20"/>
      <c r="BP230" s="20"/>
      <c r="BQ230" s="20"/>
      <c r="BR230" s="20"/>
      <c r="BS230" s="20"/>
    </row>
    <row r="231" spans="1:71">
      <c r="A231" s="24"/>
      <c r="B231" s="20"/>
      <c r="C231" s="20"/>
      <c r="D231" s="20"/>
      <c r="E231" s="20"/>
      <c r="F231" s="20"/>
      <c r="G231" s="20"/>
      <c r="H231" s="20"/>
      <c r="I231" s="20"/>
      <c r="J231" s="20"/>
      <c r="K231" s="20"/>
      <c r="L231" s="20"/>
      <c r="M231" s="20"/>
      <c r="N231" s="20"/>
      <c r="O231" s="20"/>
      <c r="P231" s="20"/>
      <c r="Q231" s="40"/>
      <c r="R231" s="20"/>
      <c r="S231" s="40"/>
      <c r="T231" s="20"/>
      <c r="U231" s="20"/>
      <c r="V231" s="20"/>
      <c r="W231" s="40"/>
      <c r="X231" s="40"/>
      <c r="Y231" s="40"/>
      <c r="Z231" s="20"/>
      <c r="AA231" s="20"/>
      <c r="AB231" s="40"/>
      <c r="AC231" s="20"/>
      <c r="AD231" s="20"/>
      <c r="AE231" s="40"/>
      <c r="AF231" s="20"/>
      <c r="AG231" s="20"/>
      <c r="AH231" s="20"/>
      <c r="AI231" s="20"/>
      <c r="AJ231" s="20"/>
      <c r="AK231" s="20"/>
      <c r="AL231" s="20"/>
      <c r="AM231" s="20"/>
      <c r="AN231" s="20"/>
      <c r="AO231" s="20"/>
      <c r="AP231" s="20"/>
      <c r="AQ231" s="40"/>
      <c r="AR231" s="20"/>
      <c r="AS231" s="20"/>
      <c r="AT231" s="20"/>
      <c r="AU231" s="40"/>
      <c r="AV231" s="40"/>
      <c r="AW231" s="40"/>
      <c r="AX231" s="40"/>
      <c r="AY231" s="20"/>
      <c r="AZ231" s="20"/>
      <c r="BA231" s="20"/>
      <c r="BB231" s="20"/>
      <c r="BC231" s="20"/>
      <c r="BD231" s="20"/>
      <c r="BE231" s="20"/>
      <c r="BF231" s="20"/>
      <c r="BG231" s="20"/>
      <c r="BH231" s="20"/>
      <c r="BI231" s="20"/>
      <c r="BJ231" s="20"/>
      <c r="BK231" s="20"/>
      <c r="BL231" s="20"/>
      <c r="BM231" s="20"/>
      <c r="BN231" s="20"/>
      <c r="BO231" s="20"/>
      <c r="BP231" s="20"/>
      <c r="BQ231" s="20"/>
      <c r="BR231" s="20"/>
      <c r="BS231" s="20"/>
    </row>
    <row r="232" spans="1:71">
      <c r="A232" s="24"/>
      <c r="B232" s="20"/>
      <c r="C232" s="20"/>
      <c r="D232" s="20"/>
      <c r="E232" s="20"/>
      <c r="F232" s="20"/>
      <c r="G232" s="20"/>
      <c r="H232" s="20"/>
      <c r="I232" s="20"/>
      <c r="J232" s="20"/>
      <c r="K232" s="20"/>
      <c r="L232" s="20"/>
      <c r="M232" s="20"/>
      <c r="N232" s="20"/>
      <c r="O232" s="20"/>
      <c r="P232" s="20"/>
      <c r="Q232" s="40"/>
      <c r="R232" s="20"/>
      <c r="S232" s="40"/>
      <c r="T232" s="20"/>
      <c r="U232" s="20"/>
      <c r="V232" s="20"/>
      <c r="W232" s="40"/>
      <c r="X232" s="40"/>
      <c r="Y232" s="40"/>
      <c r="Z232" s="20"/>
      <c r="AA232" s="20"/>
      <c r="AB232" s="40"/>
      <c r="AC232" s="20"/>
      <c r="AD232" s="20"/>
      <c r="AE232" s="40"/>
      <c r="AF232" s="20"/>
      <c r="AG232" s="20"/>
      <c r="AH232" s="20"/>
      <c r="AI232" s="20"/>
      <c r="AJ232" s="20"/>
      <c r="AK232" s="20"/>
      <c r="AL232" s="20"/>
      <c r="AM232" s="20"/>
      <c r="AN232" s="20"/>
      <c r="AO232" s="20"/>
      <c r="AP232" s="20"/>
      <c r="AQ232" s="40"/>
      <c r="AR232" s="20"/>
      <c r="AS232" s="20"/>
      <c r="AT232" s="20"/>
      <c r="AU232" s="40"/>
      <c r="AV232" s="40"/>
      <c r="AW232" s="40"/>
      <c r="AX232" s="40"/>
      <c r="AY232" s="20"/>
      <c r="AZ232" s="20"/>
      <c r="BA232" s="20"/>
      <c r="BB232" s="20"/>
      <c r="BC232" s="20"/>
      <c r="BD232" s="20"/>
      <c r="BE232" s="20"/>
      <c r="BF232" s="20"/>
      <c r="BG232" s="20"/>
      <c r="BH232" s="20"/>
      <c r="BI232" s="20"/>
      <c r="BJ232" s="20"/>
      <c r="BK232" s="20"/>
      <c r="BL232" s="20"/>
      <c r="BM232" s="20"/>
      <c r="BN232" s="20"/>
      <c r="BO232" s="20"/>
      <c r="BP232" s="20"/>
      <c r="BQ232" s="20"/>
      <c r="BR232" s="20"/>
      <c r="BS232" s="20"/>
    </row>
    <row r="233" spans="1:71">
      <c r="A233" s="24"/>
      <c r="B233" s="20"/>
      <c r="C233" s="20"/>
      <c r="D233" s="20"/>
      <c r="E233" s="20"/>
      <c r="F233" s="20"/>
      <c r="G233" s="20"/>
      <c r="H233" s="20"/>
      <c r="I233" s="20"/>
      <c r="J233" s="20"/>
      <c r="K233" s="20"/>
      <c r="L233" s="20"/>
      <c r="M233" s="20"/>
      <c r="N233" s="20"/>
      <c r="O233" s="20"/>
      <c r="P233" s="20"/>
      <c r="Q233" s="40"/>
      <c r="R233" s="20"/>
      <c r="S233" s="40"/>
      <c r="T233" s="20"/>
      <c r="U233" s="20"/>
      <c r="V233" s="20"/>
      <c r="W233" s="40"/>
      <c r="X233" s="40"/>
      <c r="Y233" s="40"/>
      <c r="Z233" s="20"/>
      <c r="AA233" s="20"/>
      <c r="AB233" s="40"/>
      <c r="AC233" s="20"/>
      <c r="AD233" s="20"/>
      <c r="AE233" s="40"/>
      <c r="AF233" s="20"/>
      <c r="AG233" s="20"/>
      <c r="AH233" s="20"/>
      <c r="AI233" s="20"/>
      <c r="AJ233" s="20"/>
      <c r="AK233" s="20"/>
      <c r="AL233" s="20"/>
      <c r="AM233" s="20"/>
      <c r="AN233" s="20"/>
      <c r="AO233" s="20"/>
      <c r="AP233" s="20"/>
      <c r="AQ233" s="40"/>
      <c r="AR233" s="20"/>
      <c r="AS233" s="20"/>
      <c r="AT233" s="20"/>
      <c r="AU233" s="40"/>
      <c r="AV233" s="40"/>
      <c r="AW233" s="40"/>
      <c r="AX233" s="40"/>
      <c r="AY233" s="20"/>
      <c r="AZ233" s="20"/>
      <c r="BA233" s="20"/>
      <c r="BB233" s="20"/>
      <c r="BC233" s="20"/>
      <c r="BD233" s="20"/>
      <c r="BE233" s="20"/>
      <c r="BF233" s="20"/>
      <c r="BG233" s="20"/>
      <c r="BH233" s="20"/>
      <c r="BI233" s="20"/>
      <c r="BJ233" s="20"/>
      <c r="BK233" s="20"/>
      <c r="BL233" s="20"/>
      <c r="BM233" s="20"/>
      <c r="BN233" s="20"/>
      <c r="BO233" s="20"/>
      <c r="BP233" s="20"/>
      <c r="BQ233" s="20"/>
      <c r="BR233" s="20"/>
      <c r="BS233" s="20"/>
    </row>
    <row r="234" spans="1:71">
      <c r="A234" s="24"/>
      <c r="B234" s="20"/>
      <c r="C234" s="20"/>
      <c r="D234" s="20"/>
      <c r="E234" s="20"/>
      <c r="F234" s="20"/>
      <c r="G234" s="20"/>
      <c r="H234" s="20"/>
      <c r="I234" s="20"/>
      <c r="J234" s="20"/>
      <c r="K234" s="20"/>
      <c r="L234" s="20"/>
      <c r="M234" s="20"/>
      <c r="N234" s="20"/>
      <c r="O234" s="20"/>
      <c r="P234" s="20"/>
      <c r="Q234" s="40"/>
      <c r="R234" s="20"/>
      <c r="S234" s="40"/>
      <c r="T234" s="20"/>
      <c r="U234" s="20"/>
      <c r="V234" s="20"/>
      <c r="W234" s="40"/>
      <c r="X234" s="40"/>
      <c r="Y234" s="40"/>
      <c r="Z234" s="20"/>
      <c r="AA234" s="20"/>
      <c r="AB234" s="40"/>
      <c r="AC234" s="20"/>
      <c r="AD234" s="20"/>
      <c r="AE234" s="40"/>
      <c r="AF234" s="20"/>
      <c r="AG234" s="20"/>
      <c r="AH234" s="20"/>
      <c r="AI234" s="20"/>
      <c r="AJ234" s="20"/>
      <c r="AK234" s="20"/>
      <c r="AL234" s="20"/>
      <c r="AM234" s="20"/>
      <c r="AN234" s="20"/>
      <c r="AO234" s="20"/>
      <c r="AP234" s="20"/>
      <c r="AQ234" s="40"/>
      <c r="AR234" s="20"/>
      <c r="AS234" s="20"/>
      <c r="AT234" s="20"/>
      <c r="AU234" s="40"/>
      <c r="AV234" s="40"/>
      <c r="AW234" s="40"/>
      <c r="AX234" s="40"/>
      <c r="AY234" s="20"/>
      <c r="AZ234" s="20"/>
      <c r="BA234" s="20"/>
      <c r="BB234" s="20"/>
      <c r="BC234" s="20"/>
      <c r="BD234" s="20"/>
      <c r="BE234" s="20"/>
      <c r="BF234" s="20"/>
      <c r="BG234" s="20"/>
      <c r="BH234" s="20"/>
      <c r="BI234" s="20"/>
      <c r="BJ234" s="20"/>
      <c r="BK234" s="20"/>
      <c r="BL234" s="20"/>
      <c r="BM234" s="20"/>
      <c r="BN234" s="20"/>
      <c r="BO234" s="20"/>
      <c r="BP234" s="20"/>
      <c r="BQ234" s="20"/>
      <c r="BR234" s="20"/>
      <c r="BS234" s="20"/>
    </row>
    <row r="235" spans="1:71">
      <c r="A235" s="24"/>
      <c r="B235" s="20"/>
      <c r="C235" s="20"/>
      <c r="D235" s="20"/>
      <c r="E235" s="20"/>
      <c r="F235" s="20"/>
      <c r="G235" s="20"/>
      <c r="H235" s="20"/>
      <c r="I235" s="20"/>
      <c r="J235" s="20"/>
      <c r="K235" s="20"/>
      <c r="L235" s="20"/>
      <c r="M235" s="20"/>
      <c r="N235" s="20"/>
      <c r="O235" s="20"/>
      <c r="P235" s="20"/>
      <c r="Q235" s="40"/>
      <c r="R235" s="20"/>
      <c r="S235" s="40"/>
      <c r="T235" s="20"/>
      <c r="U235" s="20"/>
      <c r="V235" s="20"/>
      <c r="W235" s="40"/>
      <c r="X235" s="40"/>
      <c r="Y235" s="40"/>
      <c r="Z235" s="20"/>
      <c r="AA235" s="20"/>
      <c r="AB235" s="40"/>
      <c r="AC235" s="20"/>
      <c r="AD235" s="20"/>
      <c r="AE235" s="40"/>
      <c r="AF235" s="20"/>
      <c r="AG235" s="20"/>
      <c r="AH235" s="20"/>
      <c r="AI235" s="20"/>
      <c r="AJ235" s="20"/>
      <c r="AK235" s="20"/>
      <c r="AL235" s="20"/>
      <c r="AM235" s="20"/>
      <c r="AN235" s="20"/>
      <c r="AO235" s="20"/>
      <c r="AP235" s="20"/>
      <c r="AQ235" s="40"/>
      <c r="AR235" s="20"/>
      <c r="AS235" s="20"/>
      <c r="AT235" s="20"/>
      <c r="AU235" s="40"/>
      <c r="AV235" s="40"/>
      <c r="AW235" s="40"/>
      <c r="AX235" s="40"/>
      <c r="AY235" s="20"/>
      <c r="AZ235" s="20"/>
      <c r="BA235" s="20"/>
      <c r="BB235" s="20"/>
      <c r="BC235" s="20"/>
      <c r="BD235" s="20"/>
      <c r="BE235" s="20"/>
      <c r="BF235" s="20"/>
      <c r="BG235" s="20"/>
      <c r="BH235" s="20"/>
      <c r="BI235" s="20"/>
      <c r="BJ235" s="20"/>
      <c r="BK235" s="20"/>
      <c r="BL235" s="20"/>
      <c r="BM235" s="20"/>
      <c r="BN235" s="20"/>
      <c r="BO235" s="20"/>
      <c r="BP235" s="20"/>
      <c r="BQ235" s="20"/>
      <c r="BR235" s="20"/>
      <c r="BS235" s="20"/>
    </row>
    <row r="236" spans="1:71">
      <c r="A236" s="24"/>
      <c r="B236" s="20"/>
      <c r="C236" s="20"/>
      <c r="D236" s="20"/>
      <c r="E236" s="20"/>
      <c r="F236" s="20"/>
      <c r="G236" s="20"/>
      <c r="H236" s="20"/>
      <c r="I236" s="20"/>
      <c r="J236" s="20"/>
      <c r="K236" s="20"/>
      <c r="L236" s="20"/>
      <c r="M236" s="20"/>
      <c r="N236" s="20"/>
      <c r="O236" s="20"/>
      <c r="P236" s="20"/>
      <c r="Q236" s="40"/>
      <c r="R236" s="20"/>
      <c r="S236" s="40"/>
      <c r="T236" s="20"/>
      <c r="U236" s="20"/>
      <c r="V236" s="20"/>
      <c r="W236" s="40"/>
      <c r="X236" s="40"/>
      <c r="Y236" s="40"/>
      <c r="Z236" s="20"/>
      <c r="AA236" s="20"/>
      <c r="AB236" s="40"/>
      <c r="AC236" s="20"/>
      <c r="AD236" s="20"/>
      <c r="AE236" s="40"/>
      <c r="AF236" s="20"/>
      <c r="AG236" s="20"/>
      <c r="AH236" s="20"/>
      <c r="AI236" s="20"/>
      <c r="AJ236" s="20"/>
      <c r="AK236" s="20"/>
      <c r="AL236" s="20"/>
      <c r="AM236" s="20"/>
      <c r="AN236" s="20"/>
      <c r="AO236" s="20"/>
      <c r="AP236" s="20"/>
      <c r="AQ236" s="40"/>
      <c r="AR236" s="20"/>
      <c r="AS236" s="20"/>
      <c r="AT236" s="20"/>
      <c r="AU236" s="40"/>
      <c r="AV236" s="40"/>
      <c r="AW236" s="40"/>
      <c r="AX236" s="40"/>
      <c r="AY236" s="20"/>
      <c r="AZ236" s="20"/>
      <c r="BA236" s="20"/>
      <c r="BB236" s="20"/>
      <c r="BC236" s="20"/>
      <c r="BD236" s="20"/>
      <c r="BE236" s="20"/>
      <c r="BF236" s="20"/>
      <c r="BG236" s="20"/>
      <c r="BH236" s="20"/>
      <c r="BI236" s="20"/>
      <c r="BJ236" s="20"/>
      <c r="BK236" s="20"/>
      <c r="BL236" s="20"/>
      <c r="BM236" s="20"/>
      <c r="BN236" s="20"/>
      <c r="BO236" s="20"/>
      <c r="BP236" s="20"/>
      <c r="BQ236" s="20"/>
      <c r="BR236" s="20"/>
      <c r="BS236" s="20"/>
    </row>
    <row r="237" spans="1:71">
      <c r="A237" s="24"/>
      <c r="B237" s="20"/>
      <c r="C237" s="20"/>
      <c r="D237" s="20"/>
      <c r="E237" s="20"/>
      <c r="F237" s="20"/>
      <c r="G237" s="20"/>
      <c r="H237" s="20"/>
      <c r="I237" s="20"/>
      <c r="J237" s="20"/>
      <c r="K237" s="20"/>
      <c r="L237" s="20"/>
      <c r="M237" s="20"/>
      <c r="N237" s="20"/>
      <c r="O237" s="20"/>
      <c r="P237" s="20"/>
      <c r="Q237" s="40"/>
      <c r="R237" s="20"/>
      <c r="S237" s="40"/>
      <c r="T237" s="20"/>
      <c r="U237" s="20"/>
      <c r="V237" s="20"/>
      <c r="W237" s="40"/>
      <c r="X237" s="40"/>
      <c r="Y237" s="40"/>
      <c r="Z237" s="20"/>
      <c r="AA237" s="20"/>
      <c r="AB237" s="40"/>
      <c r="AC237" s="20"/>
      <c r="AD237" s="20"/>
      <c r="AE237" s="40"/>
      <c r="AF237" s="20"/>
      <c r="AG237" s="20"/>
      <c r="AH237" s="20"/>
      <c r="AI237" s="20"/>
      <c r="AJ237" s="20"/>
      <c r="AK237" s="20"/>
      <c r="AL237" s="20"/>
      <c r="AM237" s="20"/>
      <c r="AN237" s="20"/>
      <c r="AO237" s="20"/>
      <c r="AP237" s="20"/>
      <c r="AQ237" s="40"/>
      <c r="AR237" s="20"/>
      <c r="AS237" s="20"/>
      <c r="AT237" s="20"/>
      <c r="AU237" s="40"/>
      <c r="AV237" s="40"/>
      <c r="AW237" s="40"/>
      <c r="AX237" s="40"/>
      <c r="AY237" s="20"/>
      <c r="AZ237" s="20"/>
      <c r="BA237" s="20"/>
      <c r="BB237" s="20"/>
      <c r="BC237" s="20"/>
      <c r="BD237" s="20"/>
      <c r="BE237" s="20"/>
      <c r="BF237" s="20"/>
      <c r="BG237" s="20"/>
      <c r="BH237" s="20"/>
      <c r="BI237" s="20"/>
      <c r="BJ237" s="20"/>
      <c r="BK237" s="20"/>
      <c r="BL237" s="20"/>
      <c r="BM237" s="20"/>
      <c r="BN237" s="20"/>
      <c r="BO237" s="20"/>
      <c r="BP237" s="20"/>
      <c r="BQ237" s="20"/>
      <c r="BR237" s="20"/>
      <c r="BS237" s="20"/>
    </row>
    <row r="238" spans="1:71">
      <c r="A238" s="24"/>
      <c r="B238" s="20"/>
      <c r="C238" s="20"/>
      <c r="D238" s="20"/>
      <c r="E238" s="20"/>
      <c r="F238" s="20"/>
      <c r="G238" s="20"/>
      <c r="H238" s="20"/>
      <c r="I238" s="20"/>
      <c r="J238" s="20"/>
      <c r="K238" s="20"/>
      <c r="L238" s="20"/>
      <c r="M238" s="20"/>
      <c r="N238" s="20"/>
      <c r="O238" s="20"/>
      <c r="P238" s="20"/>
      <c r="Q238" s="40"/>
      <c r="R238" s="20"/>
      <c r="S238" s="40"/>
      <c r="T238" s="20"/>
      <c r="U238" s="20"/>
      <c r="V238" s="20"/>
      <c r="W238" s="40"/>
      <c r="X238" s="40"/>
      <c r="Y238" s="40"/>
      <c r="Z238" s="20"/>
      <c r="AA238" s="20"/>
      <c r="AB238" s="40"/>
      <c r="AC238" s="20"/>
      <c r="AD238" s="20"/>
      <c r="AE238" s="40"/>
      <c r="AF238" s="20"/>
      <c r="AG238" s="20"/>
      <c r="AH238" s="20"/>
      <c r="AI238" s="20"/>
      <c r="AJ238" s="20"/>
      <c r="AK238" s="20"/>
      <c r="AL238" s="20"/>
      <c r="AM238" s="20"/>
      <c r="AN238" s="20"/>
      <c r="AO238" s="20"/>
      <c r="AP238" s="20"/>
      <c r="AQ238" s="40"/>
      <c r="AR238" s="20"/>
      <c r="AS238" s="20"/>
      <c r="AT238" s="20"/>
      <c r="AU238" s="40"/>
      <c r="AV238" s="40"/>
      <c r="AW238" s="40"/>
      <c r="AX238" s="40"/>
      <c r="AY238" s="20"/>
      <c r="AZ238" s="20"/>
      <c r="BA238" s="20"/>
      <c r="BB238" s="20"/>
      <c r="BC238" s="20"/>
      <c r="BD238" s="20"/>
      <c r="BE238" s="20"/>
      <c r="BF238" s="20"/>
      <c r="BG238" s="20"/>
      <c r="BH238" s="20"/>
      <c r="BI238" s="20"/>
      <c r="BJ238" s="20"/>
      <c r="BK238" s="20"/>
      <c r="BL238" s="20"/>
      <c r="BM238" s="20"/>
      <c r="BN238" s="20"/>
      <c r="BO238" s="20"/>
      <c r="BP238" s="20"/>
      <c r="BQ238" s="20"/>
      <c r="BR238" s="20"/>
      <c r="BS238" s="20"/>
    </row>
    <row r="239" spans="1:71">
      <c r="A239" s="24"/>
      <c r="B239" s="20"/>
      <c r="C239" s="20"/>
      <c r="D239" s="20"/>
      <c r="E239" s="20"/>
      <c r="F239" s="20"/>
      <c r="G239" s="20"/>
      <c r="H239" s="20"/>
      <c r="I239" s="20"/>
      <c r="J239" s="20"/>
      <c r="K239" s="20"/>
      <c r="L239" s="20"/>
      <c r="M239" s="20"/>
      <c r="N239" s="20"/>
      <c r="O239" s="20"/>
      <c r="P239" s="20"/>
      <c r="Q239" s="40"/>
      <c r="R239" s="20"/>
      <c r="S239" s="40"/>
      <c r="T239" s="20"/>
      <c r="U239" s="20"/>
      <c r="V239" s="20"/>
      <c r="W239" s="40"/>
      <c r="X239" s="40"/>
      <c r="Y239" s="40"/>
      <c r="Z239" s="20"/>
      <c r="AA239" s="20"/>
      <c r="AB239" s="40"/>
      <c r="AC239" s="20"/>
      <c r="AD239" s="20"/>
      <c r="AE239" s="40"/>
      <c r="AF239" s="20"/>
      <c r="AG239" s="20"/>
      <c r="AH239" s="20"/>
      <c r="AI239" s="20"/>
      <c r="AJ239" s="20"/>
      <c r="AK239" s="20"/>
      <c r="AL239" s="20"/>
      <c r="AM239" s="20"/>
      <c r="AN239" s="20"/>
      <c r="AO239" s="20"/>
      <c r="AP239" s="20"/>
      <c r="AQ239" s="40"/>
      <c r="AR239" s="20"/>
      <c r="AS239" s="20"/>
      <c r="AT239" s="20"/>
      <c r="AU239" s="40"/>
      <c r="AV239" s="40"/>
      <c r="AW239" s="40"/>
      <c r="AX239" s="40"/>
      <c r="AY239" s="20"/>
      <c r="AZ239" s="20"/>
      <c r="BA239" s="20"/>
      <c r="BB239" s="20"/>
      <c r="BC239" s="20"/>
      <c r="BD239" s="20"/>
      <c r="BE239" s="20"/>
      <c r="BF239" s="20"/>
      <c r="BG239" s="20"/>
      <c r="BH239" s="20"/>
      <c r="BI239" s="20"/>
      <c r="BJ239" s="20"/>
      <c r="BK239" s="20"/>
      <c r="BL239" s="20"/>
      <c r="BM239" s="20"/>
      <c r="BN239" s="20"/>
      <c r="BO239" s="20"/>
      <c r="BP239" s="20"/>
      <c r="BQ239" s="20"/>
      <c r="BR239" s="20"/>
      <c r="BS239" s="20"/>
    </row>
    <row r="240" spans="1:71">
      <c r="A240" s="24"/>
      <c r="B240" s="20"/>
      <c r="C240" s="20"/>
      <c r="D240" s="20"/>
      <c r="E240" s="20"/>
      <c r="F240" s="20"/>
      <c r="G240" s="20"/>
      <c r="H240" s="20"/>
      <c r="I240" s="20"/>
      <c r="J240" s="20"/>
      <c r="K240" s="20"/>
      <c r="L240" s="20"/>
      <c r="M240" s="20"/>
      <c r="N240" s="20"/>
      <c r="O240" s="20"/>
      <c r="P240" s="20"/>
      <c r="Q240" s="40"/>
      <c r="R240" s="20"/>
      <c r="S240" s="40"/>
      <c r="T240" s="20"/>
      <c r="U240" s="20"/>
      <c r="V240" s="20"/>
      <c r="W240" s="40"/>
      <c r="X240" s="40"/>
      <c r="Y240" s="40"/>
      <c r="Z240" s="20"/>
      <c r="AA240" s="20"/>
      <c r="AB240" s="40"/>
      <c r="AC240" s="20"/>
      <c r="AD240" s="20"/>
      <c r="AE240" s="40"/>
      <c r="AF240" s="20"/>
      <c r="AG240" s="20"/>
      <c r="AH240" s="20"/>
      <c r="AI240" s="20"/>
      <c r="AJ240" s="20"/>
      <c r="AK240" s="20"/>
      <c r="AL240" s="20"/>
      <c r="AM240" s="20"/>
      <c r="AN240" s="20"/>
      <c r="AO240" s="20"/>
      <c r="AP240" s="20"/>
      <c r="AQ240" s="40"/>
      <c r="AR240" s="20"/>
      <c r="AS240" s="20"/>
      <c r="AT240" s="20"/>
      <c r="AU240" s="40"/>
      <c r="AV240" s="40"/>
      <c r="AW240" s="40"/>
      <c r="AX240" s="40"/>
      <c r="AY240" s="20"/>
      <c r="AZ240" s="20"/>
      <c r="BA240" s="20"/>
      <c r="BB240" s="20"/>
      <c r="BC240" s="20"/>
      <c r="BD240" s="20"/>
      <c r="BE240" s="20"/>
      <c r="BF240" s="20"/>
      <c r="BG240" s="20"/>
      <c r="BH240" s="20"/>
      <c r="BI240" s="20"/>
      <c r="BJ240" s="20"/>
      <c r="BK240" s="20"/>
      <c r="BL240" s="20"/>
      <c r="BM240" s="20"/>
      <c r="BN240" s="20"/>
      <c r="BO240" s="20"/>
      <c r="BP240" s="20"/>
      <c r="BQ240" s="20"/>
      <c r="BR240" s="20"/>
      <c r="BS240" s="20"/>
    </row>
    <row r="241" spans="1:71">
      <c r="A241" s="24"/>
      <c r="B241" s="20"/>
      <c r="C241" s="20"/>
      <c r="D241" s="20"/>
      <c r="E241" s="20"/>
      <c r="F241" s="20"/>
      <c r="G241" s="20"/>
      <c r="H241" s="20"/>
      <c r="I241" s="20"/>
      <c r="J241" s="20"/>
      <c r="K241" s="20"/>
      <c r="L241" s="20"/>
      <c r="M241" s="20"/>
      <c r="N241" s="20"/>
      <c r="O241" s="20"/>
      <c r="P241" s="20"/>
      <c r="Q241" s="40"/>
      <c r="R241" s="20"/>
      <c r="S241" s="40"/>
      <c r="T241" s="20"/>
      <c r="U241" s="20"/>
      <c r="V241" s="20"/>
      <c r="W241" s="40"/>
      <c r="X241" s="40"/>
      <c r="Y241" s="40"/>
      <c r="Z241" s="20"/>
      <c r="AA241" s="20"/>
      <c r="AB241" s="40"/>
      <c r="AC241" s="20"/>
      <c r="AD241" s="20"/>
      <c r="AE241" s="40"/>
      <c r="AF241" s="20"/>
      <c r="AG241" s="20"/>
      <c r="AH241" s="20"/>
      <c r="AI241" s="20"/>
      <c r="AJ241" s="20"/>
      <c r="AK241" s="20"/>
      <c r="AL241" s="20"/>
      <c r="AM241" s="20"/>
      <c r="AN241" s="20"/>
      <c r="AO241" s="20"/>
      <c r="AP241" s="20"/>
      <c r="AQ241" s="40"/>
      <c r="AR241" s="20"/>
      <c r="AS241" s="20"/>
      <c r="AT241" s="20"/>
      <c r="AU241" s="40"/>
      <c r="AV241" s="40"/>
      <c r="AW241" s="40"/>
      <c r="AX241" s="40"/>
      <c r="AY241" s="20"/>
      <c r="AZ241" s="20"/>
      <c r="BA241" s="20"/>
      <c r="BB241" s="20"/>
      <c r="BC241" s="20"/>
      <c r="BD241" s="20"/>
      <c r="BE241" s="20"/>
      <c r="BF241" s="20"/>
      <c r="BG241" s="20"/>
      <c r="BH241" s="20"/>
      <c r="BI241" s="20"/>
      <c r="BJ241" s="20"/>
      <c r="BK241" s="20"/>
      <c r="BL241" s="20"/>
      <c r="BM241" s="20"/>
      <c r="BN241" s="20"/>
      <c r="BO241" s="20"/>
      <c r="BP241" s="20"/>
      <c r="BQ241" s="20"/>
      <c r="BR241" s="20"/>
      <c r="BS241" s="20"/>
    </row>
    <row r="242" spans="1:71">
      <c r="A242" s="24"/>
      <c r="B242" s="20"/>
      <c r="C242" s="20"/>
      <c r="D242" s="20"/>
      <c r="E242" s="20"/>
      <c r="F242" s="20"/>
      <c r="G242" s="20"/>
      <c r="H242" s="20"/>
      <c r="I242" s="20"/>
      <c r="J242" s="20"/>
      <c r="K242" s="20"/>
      <c r="L242" s="20"/>
      <c r="M242" s="20"/>
      <c r="N242" s="20"/>
      <c r="O242" s="20"/>
      <c r="P242" s="20"/>
      <c r="Q242" s="40"/>
      <c r="R242" s="20"/>
      <c r="S242" s="40"/>
      <c r="T242" s="20"/>
      <c r="U242" s="20"/>
      <c r="V242" s="20"/>
      <c r="W242" s="40"/>
      <c r="X242" s="40"/>
      <c r="Y242" s="40"/>
      <c r="Z242" s="20"/>
      <c r="AA242" s="20"/>
      <c r="AB242" s="40"/>
      <c r="AC242" s="20"/>
      <c r="AD242" s="20"/>
      <c r="AE242" s="40"/>
      <c r="AF242" s="20"/>
      <c r="AG242" s="20"/>
      <c r="AH242" s="20"/>
      <c r="AI242" s="20"/>
      <c r="AJ242" s="20"/>
      <c r="AK242" s="20"/>
      <c r="AL242" s="20"/>
      <c r="AM242" s="20"/>
      <c r="AN242" s="20"/>
      <c r="AO242" s="20"/>
      <c r="AP242" s="20"/>
      <c r="AQ242" s="40"/>
      <c r="AR242" s="20"/>
      <c r="AS242" s="20"/>
      <c r="AT242" s="20"/>
      <c r="AU242" s="40"/>
      <c r="AV242" s="40"/>
      <c r="AW242" s="40"/>
      <c r="AX242" s="40"/>
      <c r="AY242" s="20"/>
      <c r="AZ242" s="20"/>
      <c r="BA242" s="20"/>
      <c r="BB242" s="20"/>
      <c r="BC242" s="20"/>
      <c r="BD242" s="20"/>
      <c r="BE242" s="20"/>
      <c r="BF242" s="20"/>
      <c r="BG242" s="20"/>
      <c r="BH242" s="20"/>
      <c r="BI242" s="20"/>
      <c r="BJ242" s="20"/>
      <c r="BK242" s="20"/>
      <c r="BL242" s="20"/>
      <c r="BM242" s="20"/>
      <c r="BN242" s="20"/>
      <c r="BO242" s="20"/>
      <c r="BP242" s="20"/>
      <c r="BQ242" s="20"/>
      <c r="BR242" s="20"/>
      <c r="BS242" s="20"/>
    </row>
    <row r="243" spans="1:71">
      <c r="A243" s="24"/>
      <c r="B243" s="20"/>
      <c r="C243" s="20"/>
      <c r="D243" s="20"/>
      <c r="E243" s="20"/>
      <c r="F243" s="20"/>
      <c r="G243" s="20"/>
      <c r="H243" s="20"/>
      <c r="I243" s="20"/>
      <c r="J243" s="20"/>
      <c r="K243" s="20"/>
      <c r="L243" s="20"/>
      <c r="M243" s="20"/>
      <c r="N243" s="20"/>
      <c r="O243" s="20"/>
      <c r="P243" s="20"/>
      <c r="Q243" s="40"/>
      <c r="R243" s="20"/>
      <c r="S243" s="40"/>
      <c r="T243" s="20"/>
      <c r="U243" s="20"/>
      <c r="V243" s="20"/>
      <c r="W243" s="40"/>
      <c r="X243" s="40"/>
      <c r="Y243" s="40"/>
      <c r="Z243" s="20"/>
      <c r="AA243" s="20"/>
      <c r="AB243" s="40"/>
      <c r="AC243" s="20"/>
      <c r="AD243" s="20"/>
      <c r="AE243" s="40"/>
      <c r="AF243" s="20"/>
      <c r="AG243" s="20"/>
      <c r="AH243" s="20"/>
      <c r="AI243" s="20"/>
      <c r="AJ243" s="20"/>
      <c r="AK243" s="20"/>
      <c r="AL243" s="20"/>
      <c r="AM243" s="20"/>
      <c r="AN243" s="20"/>
      <c r="AO243" s="20"/>
      <c r="AP243" s="20"/>
      <c r="AQ243" s="40"/>
      <c r="AR243" s="20"/>
      <c r="AS243" s="20"/>
      <c r="AT243" s="20"/>
      <c r="AU243" s="40"/>
      <c r="AV243" s="40"/>
      <c r="AW243" s="40"/>
      <c r="AX243" s="40"/>
      <c r="AY243" s="20"/>
      <c r="AZ243" s="20"/>
      <c r="BA243" s="20"/>
      <c r="BB243" s="20"/>
      <c r="BC243" s="20"/>
      <c r="BD243" s="20"/>
      <c r="BE243" s="20"/>
      <c r="BF243" s="20"/>
      <c r="BG243" s="20"/>
      <c r="BH243" s="20"/>
      <c r="BI243" s="20"/>
      <c r="BJ243" s="20"/>
      <c r="BK243" s="20"/>
      <c r="BL243" s="20"/>
      <c r="BM243" s="20"/>
      <c r="BN243" s="20"/>
      <c r="BO243" s="20"/>
      <c r="BP243" s="20"/>
      <c r="BQ243" s="20"/>
      <c r="BR243" s="20"/>
      <c r="BS243" s="20"/>
    </row>
    <row r="244" spans="1:71">
      <c r="A244" s="24"/>
      <c r="B244" s="20"/>
      <c r="C244" s="20"/>
      <c r="D244" s="20"/>
      <c r="E244" s="20"/>
      <c r="F244" s="20"/>
      <c r="G244" s="20"/>
      <c r="H244" s="20"/>
      <c r="I244" s="20"/>
      <c r="J244" s="20"/>
      <c r="K244" s="20"/>
      <c r="L244" s="20"/>
      <c r="M244" s="20"/>
      <c r="N244" s="20"/>
      <c r="O244" s="20"/>
      <c r="P244" s="20"/>
      <c r="Q244" s="40"/>
      <c r="R244" s="20"/>
      <c r="S244" s="40"/>
      <c r="T244" s="20"/>
      <c r="U244" s="20"/>
      <c r="V244" s="20"/>
      <c r="W244" s="40"/>
      <c r="X244" s="40"/>
      <c r="Y244" s="40"/>
      <c r="Z244" s="20"/>
      <c r="AA244" s="20"/>
      <c r="AB244" s="40"/>
      <c r="AC244" s="20"/>
      <c r="AD244" s="20"/>
      <c r="AE244" s="40"/>
      <c r="AF244" s="20"/>
      <c r="AG244" s="20"/>
      <c r="AH244" s="20"/>
      <c r="AI244" s="20"/>
      <c r="AJ244" s="20"/>
      <c r="AK244" s="20"/>
      <c r="AL244" s="20"/>
      <c r="AM244" s="20"/>
      <c r="AN244" s="20"/>
      <c r="AO244" s="20"/>
      <c r="AP244" s="20"/>
      <c r="AQ244" s="40"/>
      <c r="AR244" s="20"/>
      <c r="AS244" s="20"/>
      <c r="AT244" s="20"/>
      <c r="AU244" s="40"/>
      <c r="AV244" s="40"/>
      <c r="AW244" s="40"/>
      <c r="AX244" s="40"/>
      <c r="AY244" s="20"/>
      <c r="AZ244" s="20"/>
      <c r="BA244" s="20"/>
      <c r="BB244" s="20"/>
      <c r="BC244" s="20"/>
      <c r="BD244" s="20"/>
      <c r="BE244" s="20"/>
      <c r="BF244" s="20"/>
      <c r="BG244" s="20"/>
      <c r="BH244" s="20"/>
      <c r="BI244" s="20"/>
      <c r="BJ244" s="20"/>
      <c r="BK244" s="20"/>
      <c r="BL244" s="20"/>
      <c r="BM244" s="20"/>
      <c r="BN244" s="20"/>
      <c r="BO244" s="20"/>
      <c r="BP244" s="20"/>
      <c r="BQ244" s="20"/>
      <c r="BR244" s="20"/>
      <c r="BS244" s="20"/>
    </row>
    <row r="245" spans="1:71">
      <c r="A245" s="24"/>
      <c r="B245" s="20"/>
      <c r="C245" s="20"/>
      <c r="D245" s="20"/>
      <c r="E245" s="20"/>
      <c r="F245" s="20"/>
      <c r="G245" s="20"/>
      <c r="H245" s="20"/>
      <c r="I245" s="20"/>
      <c r="J245" s="20"/>
      <c r="K245" s="20"/>
      <c r="L245" s="20"/>
      <c r="M245" s="20"/>
      <c r="N245" s="20"/>
      <c r="O245" s="20"/>
      <c r="P245" s="20"/>
      <c r="Q245" s="40"/>
      <c r="R245" s="20"/>
      <c r="S245" s="40"/>
      <c r="T245" s="20"/>
      <c r="U245" s="20"/>
      <c r="V245" s="20"/>
      <c r="W245" s="40"/>
      <c r="X245" s="40"/>
      <c r="Y245" s="40"/>
      <c r="Z245" s="20"/>
      <c r="AA245" s="20"/>
      <c r="AB245" s="40"/>
      <c r="AC245" s="20"/>
      <c r="AD245" s="20"/>
      <c r="AE245" s="40"/>
      <c r="AF245" s="20"/>
      <c r="AG245" s="20"/>
      <c r="AH245" s="20"/>
      <c r="AI245" s="20"/>
      <c r="AJ245" s="20"/>
      <c r="AK245" s="20"/>
      <c r="AL245" s="20"/>
      <c r="AM245" s="20"/>
      <c r="AN245" s="20"/>
      <c r="AO245" s="20"/>
      <c r="AP245" s="20"/>
      <c r="AQ245" s="40"/>
      <c r="AR245" s="20"/>
      <c r="AS245" s="20"/>
      <c r="AT245" s="20"/>
      <c r="AU245" s="40"/>
      <c r="AV245" s="40"/>
      <c r="AW245" s="40"/>
      <c r="AX245" s="40"/>
      <c r="AY245" s="20"/>
      <c r="AZ245" s="20"/>
      <c r="BA245" s="20"/>
      <c r="BB245" s="20"/>
      <c r="BC245" s="20"/>
      <c r="BD245" s="20"/>
      <c r="BE245" s="20"/>
      <c r="BF245" s="20"/>
      <c r="BG245" s="20"/>
      <c r="BH245" s="20"/>
      <c r="BI245" s="20"/>
      <c r="BJ245" s="20"/>
      <c r="BK245" s="20"/>
      <c r="BL245" s="20"/>
      <c r="BM245" s="20"/>
      <c r="BN245" s="20"/>
      <c r="BO245" s="20"/>
      <c r="BP245" s="20"/>
      <c r="BQ245" s="20"/>
      <c r="BR245" s="20"/>
      <c r="BS245" s="20"/>
    </row>
    <row r="246" spans="1:71">
      <c r="A246" s="24"/>
      <c r="B246" s="20"/>
      <c r="C246" s="20"/>
      <c r="D246" s="20"/>
      <c r="E246" s="20"/>
      <c r="F246" s="20"/>
      <c r="G246" s="20"/>
      <c r="H246" s="20"/>
      <c r="I246" s="20"/>
      <c r="J246" s="20"/>
      <c r="K246" s="20"/>
      <c r="L246" s="20"/>
      <c r="M246" s="20"/>
      <c r="N246" s="20"/>
      <c r="O246" s="20"/>
      <c r="P246" s="20"/>
      <c r="Q246" s="40"/>
      <c r="R246" s="20"/>
      <c r="S246" s="40"/>
      <c r="T246" s="20"/>
      <c r="U246" s="20"/>
      <c r="V246" s="20"/>
      <c r="W246" s="40"/>
      <c r="X246" s="40"/>
      <c r="Y246" s="40"/>
      <c r="Z246" s="20"/>
      <c r="AA246" s="20"/>
      <c r="AB246" s="40"/>
      <c r="AC246" s="20"/>
      <c r="AD246" s="20"/>
      <c r="AE246" s="40"/>
      <c r="AF246" s="20"/>
      <c r="AG246" s="20"/>
      <c r="AH246" s="20"/>
      <c r="AI246" s="20"/>
      <c r="AJ246" s="20"/>
      <c r="AK246" s="20"/>
      <c r="AL246" s="20"/>
      <c r="AM246" s="20"/>
      <c r="AN246" s="20"/>
      <c r="AO246" s="20"/>
      <c r="AP246" s="20"/>
      <c r="AQ246" s="40"/>
      <c r="AR246" s="20"/>
      <c r="AS246" s="20"/>
      <c r="AT246" s="20"/>
      <c r="AU246" s="40"/>
      <c r="AV246" s="40"/>
      <c r="AW246" s="40"/>
      <c r="AX246" s="40"/>
      <c r="AY246" s="20"/>
      <c r="AZ246" s="20"/>
      <c r="BA246" s="20"/>
      <c r="BB246" s="20"/>
      <c r="BC246" s="20"/>
      <c r="BD246" s="20"/>
      <c r="BE246" s="20"/>
      <c r="BF246" s="20"/>
      <c r="BG246" s="20"/>
      <c r="BH246" s="20"/>
      <c r="BI246" s="20"/>
      <c r="BJ246" s="20"/>
      <c r="BK246" s="20"/>
      <c r="BL246" s="20"/>
      <c r="BM246" s="20"/>
      <c r="BN246" s="20"/>
      <c r="BO246" s="20"/>
      <c r="BP246" s="20"/>
      <c r="BQ246" s="20"/>
      <c r="BR246" s="20"/>
      <c r="BS246" s="20"/>
    </row>
    <row r="247" spans="1:71">
      <c r="A247" s="24"/>
      <c r="B247" s="20"/>
      <c r="C247" s="20"/>
      <c r="D247" s="20"/>
      <c r="E247" s="20"/>
      <c r="F247" s="20"/>
      <c r="G247" s="20"/>
      <c r="H247" s="20"/>
      <c r="I247" s="20"/>
      <c r="J247" s="20"/>
      <c r="K247" s="20"/>
      <c r="L247" s="20"/>
      <c r="M247" s="20"/>
      <c r="N247" s="20"/>
      <c r="O247" s="20"/>
      <c r="P247" s="20"/>
      <c r="Q247" s="40"/>
      <c r="R247" s="20"/>
      <c r="S247" s="40"/>
      <c r="T247" s="20"/>
      <c r="U247" s="20"/>
      <c r="V247" s="20"/>
      <c r="W247" s="40"/>
      <c r="X247" s="40"/>
      <c r="Y247" s="40"/>
      <c r="Z247" s="20"/>
      <c r="AA247" s="20"/>
      <c r="AB247" s="40"/>
      <c r="AC247" s="20"/>
      <c r="AD247" s="20"/>
      <c r="AE247" s="40"/>
      <c r="AF247" s="20"/>
      <c r="AG247" s="20"/>
      <c r="AH247" s="20"/>
      <c r="AI247" s="20"/>
      <c r="AJ247" s="20"/>
      <c r="AK247" s="20"/>
      <c r="AL247" s="20"/>
      <c r="AM247" s="20"/>
      <c r="AN247" s="20"/>
      <c r="AO247" s="20"/>
      <c r="AP247" s="20"/>
      <c r="AQ247" s="40"/>
      <c r="AR247" s="20"/>
      <c r="AS247" s="20"/>
      <c r="AT247" s="20"/>
      <c r="AU247" s="40"/>
      <c r="AV247" s="40"/>
      <c r="AW247" s="40"/>
      <c r="AX247" s="40"/>
      <c r="AY247" s="20"/>
      <c r="AZ247" s="20"/>
      <c r="BA247" s="20"/>
      <c r="BB247" s="20"/>
      <c r="BC247" s="20"/>
      <c r="BD247" s="20"/>
      <c r="BE247" s="20"/>
      <c r="BF247" s="20"/>
      <c r="BG247" s="20"/>
      <c r="BH247" s="20"/>
      <c r="BI247" s="20"/>
      <c r="BJ247" s="20"/>
      <c r="BK247" s="20"/>
      <c r="BL247" s="20"/>
      <c r="BM247" s="20"/>
      <c r="BN247" s="20"/>
      <c r="BO247" s="20"/>
      <c r="BP247" s="20"/>
      <c r="BQ247" s="20"/>
      <c r="BR247" s="20"/>
      <c r="BS247" s="20"/>
    </row>
    <row r="248" spans="1:71">
      <c r="A248" s="24"/>
      <c r="B248" s="20"/>
      <c r="C248" s="20"/>
      <c r="D248" s="20"/>
      <c r="E248" s="20"/>
      <c r="F248" s="20"/>
      <c r="G248" s="20"/>
      <c r="H248" s="20"/>
      <c r="I248" s="20"/>
      <c r="J248" s="20"/>
      <c r="K248" s="20"/>
      <c r="L248" s="20"/>
      <c r="M248" s="20"/>
      <c r="N248" s="20"/>
      <c r="O248" s="20"/>
      <c r="P248" s="20"/>
      <c r="Q248" s="40"/>
      <c r="R248" s="20"/>
      <c r="S248" s="40"/>
      <c r="T248" s="20"/>
      <c r="U248" s="20"/>
      <c r="V248" s="20"/>
      <c r="W248" s="40"/>
      <c r="X248" s="40"/>
      <c r="Y248" s="40"/>
      <c r="Z248" s="20"/>
      <c r="AA248" s="20"/>
      <c r="AB248" s="40"/>
      <c r="AC248" s="20"/>
      <c r="AD248" s="20"/>
      <c r="AE248" s="40"/>
      <c r="AF248" s="20"/>
      <c r="AG248" s="20"/>
      <c r="AH248" s="20"/>
      <c r="AI248" s="20"/>
      <c r="AJ248" s="20"/>
      <c r="AK248" s="20"/>
      <c r="AL248" s="20"/>
      <c r="AM248" s="20"/>
      <c r="AN248" s="20"/>
      <c r="AO248" s="20"/>
      <c r="AP248" s="20"/>
      <c r="AQ248" s="40"/>
      <c r="AR248" s="20"/>
      <c r="AS248" s="20"/>
      <c r="AT248" s="20"/>
      <c r="AU248" s="40"/>
      <c r="AV248" s="40"/>
      <c r="AW248" s="40"/>
      <c r="AX248" s="40"/>
      <c r="AY248" s="20"/>
      <c r="AZ248" s="20"/>
      <c r="BA248" s="20"/>
      <c r="BB248" s="20"/>
      <c r="BC248" s="20"/>
      <c r="BD248" s="20"/>
      <c r="BE248" s="20"/>
      <c r="BF248" s="20"/>
      <c r="BG248" s="20"/>
      <c r="BH248" s="20"/>
      <c r="BI248" s="20"/>
      <c r="BJ248" s="20"/>
      <c r="BK248" s="20"/>
      <c r="BL248" s="20"/>
      <c r="BM248" s="20"/>
      <c r="BN248" s="20"/>
      <c r="BO248" s="20"/>
      <c r="BP248" s="20"/>
      <c r="BQ248" s="20"/>
      <c r="BR248" s="20"/>
      <c r="BS248" s="20"/>
    </row>
    <row r="249" spans="1:71">
      <c r="A249" s="24"/>
      <c r="B249" s="20"/>
      <c r="C249" s="20"/>
      <c r="D249" s="20"/>
      <c r="E249" s="20"/>
      <c r="F249" s="20"/>
      <c r="G249" s="20"/>
      <c r="H249" s="20"/>
      <c r="I249" s="20"/>
      <c r="J249" s="20"/>
      <c r="K249" s="20"/>
      <c r="L249" s="20"/>
      <c r="M249" s="20"/>
      <c r="N249" s="20"/>
      <c r="O249" s="20"/>
      <c r="P249" s="20"/>
      <c r="Q249" s="40"/>
      <c r="R249" s="20"/>
      <c r="S249" s="40"/>
      <c r="T249" s="20"/>
      <c r="U249" s="20"/>
      <c r="V249" s="20"/>
      <c r="W249" s="40"/>
      <c r="X249" s="40"/>
      <c r="Y249" s="40"/>
      <c r="Z249" s="20"/>
      <c r="AA249" s="20"/>
      <c r="AB249" s="40"/>
      <c r="AC249" s="20"/>
      <c r="AD249" s="20"/>
      <c r="AE249" s="40"/>
      <c r="AF249" s="20"/>
      <c r="AG249" s="20"/>
      <c r="AH249" s="20"/>
      <c r="AI249" s="20"/>
      <c r="AJ249" s="20"/>
      <c r="AK249" s="20"/>
      <c r="AL249" s="20"/>
      <c r="AM249" s="20"/>
      <c r="AN249" s="20"/>
      <c r="AO249" s="20"/>
      <c r="AP249" s="20"/>
      <c r="AQ249" s="40"/>
      <c r="AR249" s="20"/>
      <c r="AS249" s="20"/>
      <c r="AT249" s="20"/>
      <c r="AU249" s="40"/>
      <c r="AV249" s="40"/>
      <c r="AW249" s="40"/>
      <c r="AX249" s="40"/>
      <c r="AY249" s="20"/>
      <c r="AZ249" s="20"/>
      <c r="BA249" s="20"/>
      <c r="BB249" s="20"/>
      <c r="BC249" s="20"/>
      <c r="BD249" s="20"/>
      <c r="BE249" s="20"/>
      <c r="BF249" s="20"/>
      <c r="BG249" s="20"/>
      <c r="BH249" s="20"/>
      <c r="BI249" s="20"/>
      <c r="BJ249" s="20"/>
      <c r="BK249" s="20"/>
      <c r="BL249" s="20"/>
      <c r="BM249" s="20"/>
      <c r="BN249" s="20"/>
      <c r="BO249" s="20"/>
      <c r="BP249" s="20"/>
      <c r="BQ249" s="20"/>
      <c r="BR249" s="20"/>
      <c r="BS249" s="20"/>
    </row>
    <row r="250" spans="1:71">
      <c r="A250" s="24"/>
      <c r="B250" s="20"/>
      <c r="C250" s="20"/>
      <c r="D250" s="20"/>
      <c r="E250" s="20"/>
      <c r="F250" s="20"/>
      <c r="G250" s="20"/>
      <c r="H250" s="20"/>
      <c r="I250" s="20"/>
      <c r="J250" s="20"/>
      <c r="K250" s="20"/>
      <c r="L250" s="20"/>
      <c r="M250" s="20"/>
      <c r="N250" s="20"/>
      <c r="O250" s="20"/>
      <c r="P250" s="20"/>
      <c r="Q250" s="40"/>
      <c r="R250" s="20"/>
      <c r="S250" s="40"/>
      <c r="T250" s="20"/>
      <c r="U250" s="20"/>
      <c r="V250" s="20"/>
      <c r="W250" s="40"/>
      <c r="X250" s="40"/>
      <c r="Y250" s="40"/>
      <c r="Z250" s="20"/>
      <c r="AA250" s="20"/>
      <c r="AB250" s="40"/>
      <c r="AC250" s="20"/>
      <c r="AD250" s="20"/>
      <c r="AE250" s="40"/>
      <c r="AF250" s="20"/>
      <c r="AG250" s="20"/>
      <c r="AH250" s="20"/>
      <c r="AI250" s="20"/>
      <c r="AJ250" s="20"/>
      <c r="AK250" s="20"/>
      <c r="AL250" s="20"/>
      <c r="AM250" s="20"/>
      <c r="AN250" s="20"/>
      <c r="AO250" s="20"/>
      <c r="AP250" s="20"/>
      <c r="AQ250" s="40"/>
      <c r="AR250" s="20"/>
      <c r="AS250" s="20"/>
      <c r="AT250" s="20"/>
      <c r="AU250" s="40"/>
      <c r="AV250" s="40"/>
      <c r="AW250" s="40"/>
      <c r="AX250" s="40"/>
      <c r="AY250" s="20"/>
      <c r="AZ250" s="20"/>
      <c r="BA250" s="20"/>
      <c r="BB250" s="20"/>
      <c r="BC250" s="20"/>
      <c r="BD250" s="20"/>
      <c r="BE250" s="20"/>
      <c r="BF250" s="20"/>
      <c r="BG250" s="20"/>
      <c r="BH250" s="20"/>
      <c r="BI250" s="20"/>
      <c r="BJ250" s="20"/>
      <c r="BK250" s="20"/>
      <c r="BL250" s="20"/>
      <c r="BM250" s="20"/>
      <c r="BN250" s="20"/>
      <c r="BO250" s="20"/>
      <c r="BP250" s="20"/>
      <c r="BQ250" s="20"/>
      <c r="BR250" s="20"/>
      <c r="BS250" s="20"/>
    </row>
    <row r="251" spans="1:71">
      <c r="A251" s="24"/>
      <c r="B251" s="20"/>
      <c r="C251" s="20"/>
      <c r="D251" s="20"/>
      <c r="E251" s="20"/>
      <c r="F251" s="20"/>
      <c r="G251" s="20"/>
      <c r="H251" s="20"/>
      <c r="I251" s="20"/>
      <c r="J251" s="20"/>
      <c r="K251" s="20"/>
      <c r="L251" s="20"/>
      <c r="M251" s="20"/>
      <c r="N251" s="20"/>
      <c r="O251" s="20"/>
      <c r="P251" s="20"/>
      <c r="Q251" s="40"/>
      <c r="R251" s="20"/>
      <c r="S251" s="40"/>
      <c r="T251" s="20"/>
      <c r="U251" s="20"/>
      <c r="V251" s="20"/>
      <c r="W251" s="40"/>
      <c r="X251" s="40"/>
      <c r="Y251" s="40"/>
      <c r="Z251" s="20"/>
      <c r="AA251" s="20"/>
      <c r="AB251" s="40"/>
      <c r="AC251" s="20"/>
      <c r="AD251" s="20"/>
      <c r="AE251" s="40"/>
      <c r="AF251" s="20"/>
      <c r="AG251" s="20"/>
      <c r="AH251" s="20"/>
      <c r="AI251" s="20"/>
      <c r="AJ251" s="20"/>
      <c r="AK251" s="20"/>
      <c r="AL251" s="20"/>
      <c r="AM251" s="20"/>
      <c r="AN251" s="20"/>
      <c r="AO251" s="20"/>
      <c r="AP251" s="20"/>
      <c r="AQ251" s="40"/>
      <c r="AR251" s="20"/>
      <c r="AS251" s="20"/>
      <c r="AT251" s="20"/>
      <c r="AU251" s="40"/>
      <c r="AV251" s="40"/>
      <c r="AW251" s="40"/>
      <c r="AX251" s="40"/>
      <c r="AY251" s="20"/>
      <c r="AZ251" s="20"/>
      <c r="BA251" s="20"/>
      <c r="BB251" s="20"/>
      <c r="BC251" s="20"/>
      <c r="BD251" s="20"/>
      <c r="BE251" s="20"/>
      <c r="BF251" s="20"/>
      <c r="BG251" s="20"/>
      <c r="BH251" s="20"/>
      <c r="BI251" s="20"/>
      <c r="BJ251" s="20"/>
      <c r="BK251" s="20"/>
      <c r="BL251" s="20"/>
      <c r="BM251" s="20"/>
      <c r="BN251" s="20"/>
      <c r="BO251" s="20"/>
      <c r="BP251" s="20"/>
      <c r="BQ251" s="20"/>
      <c r="BR251" s="20"/>
      <c r="BS251" s="20"/>
    </row>
    <row r="252" spans="1:71">
      <c r="A252" s="24"/>
      <c r="B252" s="20"/>
      <c r="C252" s="20"/>
      <c r="D252" s="20"/>
      <c r="E252" s="20"/>
      <c r="F252" s="20"/>
      <c r="G252" s="20"/>
      <c r="H252" s="20"/>
      <c r="I252" s="20"/>
      <c r="J252" s="20"/>
      <c r="K252" s="20"/>
      <c r="L252" s="20"/>
      <c r="M252" s="20"/>
      <c r="N252" s="20"/>
      <c r="O252" s="20"/>
      <c r="P252" s="20"/>
      <c r="Q252" s="40"/>
      <c r="R252" s="20"/>
      <c r="S252" s="40"/>
      <c r="T252" s="20"/>
      <c r="U252" s="20"/>
      <c r="V252" s="20"/>
      <c r="W252" s="40"/>
      <c r="X252" s="40"/>
      <c r="Y252" s="40"/>
      <c r="Z252" s="20"/>
      <c r="AA252" s="20"/>
      <c r="AB252" s="40"/>
      <c r="AC252" s="20"/>
      <c r="AD252" s="20"/>
      <c r="AE252" s="40"/>
      <c r="AF252" s="20"/>
      <c r="AG252" s="20"/>
      <c r="AH252" s="20"/>
      <c r="AI252" s="20"/>
      <c r="AJ252" s="20"/>
      <c r="AK252" s="20"/>
      <c r="AL252" s="20"/>
      <c r="AM252" s="20"/>
      <c r="AN252" s="20"/>
      <c r="AO252" s="20"/>
      <c r="AP252" s="20"/>
      <c r="AQ252" s="40"/>
      <c r="AR252" s="20"/>
      <c r="AS252" s="20"/>
      <c r="AT252" s="20"/>
      <c r="AU252" s="40"/>
      <c r="AV252" s="40"/>
      <c r="AW252" s="40"/>
      <c r="AX252" s="40"/>
      <c r="AY252" s="20"/>
      <c r="AZ252" s="20"/>
      <c r="BA252" s="20"/>
      <c r="BB252" s="20"/>
      <c r="BC252" s="20"/>
      <c r="BD252" s="20"/>
      <c r="BE252" s="20"/>
      <c r="BF252" s="20"/>
      <c r="BG252" s="20"/>
      <c r="BH252" s="20"/>
      <c r="BI252" s="20"/>
      <c r="BJ252" s="20"/>
      <c r="BK252" s="20"/>
      <c r="BL252" s="20"/>
      <c r="BM252" s="20"/>
      <c r="BN252" s="20"/>
      <c r="BO252" s="20"/>
      <c r="BP252" s="20"/>
      <c r="BQ252" s="20"/>
      <c r="BR252" s="20"/>
      <c r="BS252" s="20"/>
    </row>
    <row r="253" spans="1:71">
      <c r="A253" s="24"/>
      <c r="B253" s="20"/>
      <c r="C253" s="20"/>
      <c r="D253" s="20"/>
      <c r="E253" s="20"/>
      <c r="F253" s="20"/>
      <c r="G253" s="20"/>
      <c r="H253" s="20"/>
      <c r="I253" s="20"/>
      <c r="J253" s="20"/>
      <c r="K253" s="20"/>
      <c r="L253" s="20"/>
      <c r="M253" s="20"/>
      <c r="N253" s="20"/>
      <c r="O253" s="20"/>
      <c r="P253" s="20"/>
      <c r="Q253" s="40"/>
      <c r="R253" s="20"/>
      <c r="S253" s="40"/>
      <c r="T253" s="20"/>
      <c r="U253" s="20"/>
      <c r="V253" s="20"/>
      <c r="W253" s="40"/>
      <c r="X253" s="40"/>
      <c r="Y253" s="40"/>
      <c r="Z253" s="20"/>
      <c r="AA253" s="20"/>
      <c r="AB253" s="40"/>
      <c r="AC253" s="20"/>
      <c r="AD253" s="20"/>
      <c r="AE253" s="40"/>
      <c r="AF253" s="20"/>
      <c r="AG253" s="20"/>
      <c r="AH253" s="20"/>
      <c r="AI253" s="20"/>
      <c r="AJ253" s="20"/>
      <c r="AK253" s="20"/>
      <c r="AL253" s="20"/>
      <c r="AM253" s="20"/>
      <c r="AN253" s="20"/>
      <c r="AO253" s="20"/>
      <c r="AP253" s="20"/>
      <c r="AQ253" s="40"/>
      <c r="AR253" s="20"/>
      <c r="AS253" s="20"/>
      <c r="AT253" s="20"/>
      <c r="AU253" s="40"/>
      <c r="AV253" s="40"/>
      <c r="AW253" s="40"/>
      <c r="AX253" s="40"/>
      <c r="AY253" s="20"/>
      <c r="AZ253" s="20"/>
      <c r="BA253" s="20"/>
      <c r="BB253" s="20"/>
      <c r="BC253" s="20"/>
      <c r="BD253" s="20"/>
      <c r="BE253" s="20"/>
      <c r="BF253" s="20"/>
      <c r="BG253" s="20"/>
      <c r="BH253" s="20"/>
      <c r="BI253" s="20"/>
      <c r="BJ253" s="20"/>
      <c r="BK253" s="20"/>
      <c r="BL253" s="20"/>
      <c r="BM253" s="20"/>
      <c r="BN253" s="20"/>
      <c r="BO253" s="20"/>
      <c r="BP253" s="20"/>
      <c r="BQ253" s="20"/>
      <c r="BR253" s="20"/>
      <c r="BS253" s="20"/>
    </row>
    <row r="254" spans="1:71">
      <c r="A254" s="24"/>
      <c r="B254" s="20"/>
      <c r="C254" s="20"/>
      <c r="D254" s="20"/>
      <c r="E254" s="20"/>
      <c r="F254" s="20"/>
      <c r="G254" s="20"/>
      <c r="H254" s="20"/>
      <c r="I254" s="20"/>
      <c r="J254" s="20"/>
      <c r="K254" s="20"/>
      <c r="L254" s="20"/>
      <c r="M254" s="20"/>
      <c r="N254" s="20"/>
      <c r="O254" s="20"/>
      <c r="P254" s="20"/>
      <c r="Q254" s="40"/>
      <c r="R254" s="20"/>
      <c r="S254" s="40"/>
      <c r="T254" s="20"/>
      <c r="U254" s="20"/>
      <c r="V254" s="20"/>
      <c r="W254" s="40"/>
      <c r="X254" s="40"/>
      <c r="Y254" s="40"/>
      <c r="Z254" s="20"/>
      <c r="AA254" s="20"/>
      <c r="AB254" s="40"/>
      <c r="AC254" s="20"/>
      <c r="AD254" s="20"/>
      <c r="AE254" s="40"/>
      <c r="AF254" s="20"/>
      <c r="AG254" s="20"/>
      <c r="AH254" s="20"/>
      <c r="AI254" s="20"/>
      <c r="AJ254" s="20"/>
      <c r="AK254" s="20"/>
      <c r="AL254" s="20"/>
      <c r="AM254" s="20"/>
      <c r="AN254" s="20"/>
      <c r="AO254" s="20"/>
      <c r="AP254" s="20"/>
      <c r="AQ254" s="40"/>
      <c r="AR254" s="20"/>
      <c r="AS254" s="20"/>
      <c r="AT254" s="20"/>
      <c r="AU254" s="40"/>
      <c r="AV254" s="40"/>
      <c r="AW254" s="40"/>
      <c r="AX254" s="40"/>
      <c r="AY254" s="20"/>
      <c r="AZ254" s="20"/>
      <c r="BA254" s="20"/>
      <c r="BB254" s="20"/>
      <c r="BC254" s="20"/>
      <c r="BD254" s="20"/>
      <c r="BE254" s="20"/>
      <c r="BF254" s="20"/>
      <c r="BG254" s="20"/>
      <c r="BH254" s="20"/>
      <c r="BI254" s="20"/>
      <c r="BJ254" s="20"/>
      <c r="BK254" s="20"/>
      <c r="BL254" s="20"/>
      <c r="BM254" s="20"/>
      <c r="BN254" s="20"/>
      <c r="BO254" s="20"/>
      <c r="BP254" s="20"/>
      <c r="BQ254" s="20"/>
      <c r="BR254" s="20"/>
      <c r="BS254" s="20"/>
    </row>
    <row r="255" spans="1:71">
      <c r="A255" s="24"/>
      <c r="B255" s="20"/>
      <c r="C255" s="20"/>
      <c r="D255" s="20"/>
      <c r="E255" s="20"/>
      <c r="F255" s="20"/>
      <c r="G255" s="20"/>
      <c r="H255" s="20"/>
      <c r="I255" s="20"/>
      <c r="J255" s="20"/>
      <c r="K255" s="20"/>
      <c r="L255" s="20"/>
      <c r="M255" s="20"/>
      <c r="N255" s="20"/>
      <c r="O255" s="20"/>
      <c r="P255" s="20"/>
      <c r="Q255" s="40"/>
      <c r="R255" s="20"/>
      <c r="S255" s="40"/>
      <c r="T255" s="20"/>
      <c r="U255" s="20"/>
      <c r="V255" s="20"/>
      <c r="W255" s="40"/>
      <c r="X255" s="40"/>
      <c r="Y255" s="40"/>
      <c r="Z255" s="20"/>
      <c r="AA255" s="20"/>
      <c r="AB255" s="40"/>
      <c r="AC255" s="20"/>
      <c r="AD255" s="20"/>
      <c r="AE255" s="40"/>
      <c r="AF255" s="20"/>
      <c r="AG255" s="20"/>
      <c r="AH255" s="20"/>
      <c r="AI255" s="20"/>
      <c r="AJ255" s="20"/>
      <c r="AK255" s="20"/>
      <c r="AL255" s="20"/>
      <c r="AM255" s="20"/>
      <c r="AN255" s="20"/>
      <c r="AO255" s="20"/>
      <c r="AP255" s="20"/>
      <c r="AQ255" s="40"/>
      <c r="AR255" s="20"/>
      <c r="AS255" s="20"/>
      <c r="AT255" s="20"/>
      <c r="AU255" s="40"/>
      <c r="AV255" s="40"/>
      <c r="AW255" s="40"/>
      <c r="AX255" s="40"/>
      <c r="AY255" s="20"/>
      <c r="AZ255" s="20"/>
      <c r="BA255" s="20"/>
      <c r="BB255" s="20"/>
      <c r="BC255" s="20"/>
      <c r="BD255" s="20"/>
      <c r="BE255" s="20"/>
      <c r="BF255" s="20"/>
      <c r="BG255" s="20"/>
      <c r="BH255" s="20"/>
      <c r="BI255" s="20"/>
      <c r="BJ255" s="20"/>
      <c r="BK255" s="20"/>
      <c r="BL255" s="20"/>
      <c r="BM255" s="20"/>
      <c r="BN255" s="20"/>
      <c r="BO255" s="20"/>
      <c r="BP255" s="20"/>
      <c r="BQ255" s="20"/>
      <c r="BR255" s="20"/>
      <c r="BS255" s="20"/>
    </row>
    <row r="256" spans="1:71">
      <c r="A256" s="24"/>
      <c r="B256" s="20"/>
      <c r="C256" s="20"/>
      <c r="D256" s="20"/>
      <c r="E256" s="20"/>
      <c r="F256" s="20"/>
      <c r="G256" s="20"/>
      <c r="H256" s="20"/>
      <c r="I256" s="20"/>
      <c r="J256" s="20"/>
      <c r="K256" s="20"/>
      <c r="L256" s="20"/>
      <c r="M256" s="20"/>
      <c r="N256" s="20"/>
      <c r="O256" s="20"/>
      <c r="P256" s="20"/>
      <c r="Q256" s="40"/>
      <c r="R256" s="20"/>
      <c r="S256" s="40"/>
      <c r="T256" s="20"/>
      <c r="U256" s="20"/>
      <c r="V256" s="20"/>
      <c r="W256" s="40"/>
      <c r="X256" s="40"/>
      <c r="Y256" s="40"/>
      <c r="Z256" s="20"/>
      <c r="AA256" s="20"/>
      <c r="AB256" s="40"/>
      <c r="AC256" s="20"/>
      <c r="AD256" s="20"/>
      <c r="AE256" s="40"/>
      <c r="AF256" s="20"/>
      <c r="AG256" s="20"/>
      <c r="AH256" s="20"/>
      <c r="AI256" s="20"/>
      <c r="AJ256" s="20"/>
      <c r="AK256" s="20"/>
      <c r="AL256" s="20"/>
      <c r="AM256" s="20"/>
      <c r="AN256" s="20"/>
      <c r="AO256" s="20"/>
      <c r="AP256" s="20"/>
      <c r="AQ256" s="40"/>
      <c r="AR256" s="20"/>
      <c r="AS256" s="20"/>
      <c r="AT256" s="20"/>
      <c r="AU256" s="40"/>
      <c r="AV256" s="40"/>
      <c r="AW256" s="40"/>
      <c r="AX256" s="40"/>
      <c r="AY256" s="20"/>
      <c r="AZ256" s="20"/>
      <c r="BA256" s="20"/>
      <c r="BB256" s="20"/>
      <c r="BC256" s="20"/>
      <c r="BD256" s="20"/>
      <c r="BE256" s="20"/>
      <c r="BF256" s="20"/>
      <c r="BG256" s="20"/>
      <c r="BH256" s="20"/>
      <c r="BI256" s="20"/>
      <c r="BJ256" s="20"/>
      <c r="BK256" s="20"/>
      <c r="BL256" s="20"/>
      <c r="BM256" s="20"/>
      <c r="BN256" s="20"/>
      <c r="BO256" s="20"/>
      <c r="BP256" s="20"/>
      <c r="BQ256" s="20"/>
      <c r="BR256" s="20"/>
      <c r="BS256" s="20"/>
    </row>
    <row r="257" spans="1:71">
      <c r="A257" s="24"/>
      <c r="B257" s="20"/>
      <c r="C257" s="20"/>
      <c r="D257" s="20"/>
      <c r="E257" s="20"/>
      <c r="F257" s="20"/>
      <c r="G257" s="20"/>
      <c r="H257" s="20"/>
      <c r="I257" s="20"/>
      <c r="J257" s="20"/>
      <c r="K257" s="20"/>
      <c r="L257" s="20"/>
      <c r="M257" s="20"/>
      <c r="N257" s="20"/>
      <c r="O257" s="20"/>
      <c r="P257" s="20"/>
      <c r="Q257" s="40"/>
      <c r="R257" s="20"/>
      <c r="S257" s="40"/>
      <c r="T257" s="20"/>
      <c r="U257" s="20"/>
      <c r="V257" s="20"/>
      <c r="W257" s="40"/>
      <c r="X257" s="40"/>
      <c r="Y257" s="40"/>
      <c r="Z257" s="20"/>
      <c r="AA257" s="20"/>
      <c r="AB257" s="40"/>
      <c r="AC257" s="20"/>
      <c r="AD257" s="20"/>
      <c r="AE257" s="40"/>
      <c r="AF257" s="20"/>
      <c r="AG257" s="20"/>
      <c r="AH257" s="20"/>
      <c r="AI257" s="20"/>
      <c r="AJ257" s="20"/>
      <c r="AK257" s="20"/>
      <c r="AL257" s="20"/>
      <c r="AM257" s="20"/>
      <c r="AN257" s="20"/>
      <c r="AO257" s="20"/>
      <c r="AP257" s="20"/>
      <c r="AQ257" s="40"/>
      <c r="AR257" s="20"/>
      <c r="AS257" s="20"/>
      <c r="AT257" s="20"/>
      <c r="AU257" s="40"/>
      <c r="AV257" s="40"/>
      <c r="AW257" s="40"/>
      <c r="AX257" s="40"/>
      <c r="AY257" s="20"/>
      <c r="AZ257" s="20"/>
      <c r="BA257" s="20"/>
      <c r="BB257" s="20"/>
      <c r="BC257" s="20"/>
      <c r="BD257" s="20"/>
      <c r="BE257" s="20"/>
      <c r="BF257" s="20"/>
      <c r="BG257" s="20"/>
      <c r="BH257" s="20"/>
      <c r="BI257" s="20"/>
      <c r="BJ257" s="20"/>
      <c r="BK257" s="20"/>
      <c r="BL257" s="20"/>
      <c r="BM257" s="20"/>
      <c r="BN257" s="20"/>
      <c r="BO257" s="20"/>
      <c r="BP257" s="20"/>
      <c r="BQ257" s="20"/>
      <c r="BR257" s="20"/>
      <c r="BS257" s="20"/>
    </row>
    <row r="258" spans="1:71">
      <c r="A258" s="24"/>
      <c r="B258" s="20"/>
      <c r="C258" s="20"/>
      <c r="D258" s="20"/>
      <c r="E258" s="20"/>
      <c r="F258" s="20"/>
      <c r="G258" s="20"/>
      <c r="H258" s="20"/>
      <c r="I258" s="20"/>
      <c r="J258" s="20"/>
      <c r="K258" s="20"/>
      <c r="L258" s="20"/>
      <c r="M258" s="20"/>
      <c r="N258" s="20"/>
      <c r="O258" s="20"/>
      <c r="P258" s="20"/>
      <c r="Q258" s="40"/>
      <c r="R258" s="20"/>
      <c r="S258" s="40"/>
      <c r="T258" s="20"/>
      <c r="U258" s="20"/>
      <c r="V258" s="20"/>
      <c r="W258" s="40"/>
      <c r="X258" s="40"/>
      <c r="Y258" s="40"/>
      <c r="Z258" s="20"/>
      <c r="AA258" s="20"/>
      <c r="AB258" s="40"/>
      <c r="AC258" s="20"/>
      <c r="AD258" s="20"/>
      <c r="AE258" s="40"/>
      <c r="AF258" s="20"/>
      <c r="AG258" s="20"/>
      <c r="AH258" s="20"/>
      <c r="AI258" s="20"/>
      <c r="AJ258" s="20"/>
      <c r="AK258" s="20"/>
      <c r="AL258" s="20"/>
      <c r="AM258" s="20"/>
      <c r="AN258" s="20"/>
      <c r="AO258" s="20"/>
      <c r="AP258" s="20"/>
      <c r="AQ258" s="40"/>
      <c r="AR258" s="20"/>
      <c r="AS258" s="20"/>
      <c r="AT258" s="20"/>
      <c r="AU258" s="40"/>
      <c r="AV258" s="40"/>
      <c r="AW258" s="40"/>
      <c r="AX258" s="40"/>
      <c r="AY258" s="20"/>
      <c r="AZ258" s="20"/>
      <c r="BA258" s="20"/>
      <c r="BB258" s="20"/>
      <c r="BC258" s="20"/>
      <c r="BD258" s="20"/>
      <c r="BE258" s="20"/>
      <c r="BF258" s="20"/>
      <c r="BG258" s="20"/>
      <c r="BH258" s="20"/>
      <c r="BI258" s="20"/>
      <c r="BJ258" s="20"/>
      <c r="BK258" s="20"/>
      <c r="BL258" s="20"/>
      <c r="BM258" s="20"/>
      <c r="BN258" s="20"/>
      <c r="BO258" s="20"/>
      <c r="BP258" s="20"/>
      <c r="BQ258" s="20"/>
      <c r="BR258" s="20"/>
      <c r="BS258" s="20"/>
    </row>
    <row r="259" spans="1:71">
      <c r="A259" s="24"/>
      <c r="B259" s="20"/>
      <c r="C259" s="20"/>
      <c r="D259" s="20"/>
      <c r="E259" s="20"/>
      <c r="F259" s="20"/>
      <c r="G259" s="20"/>
      <c r="H259" s="20"/>
      <c r="I259" s="20"/>
      <c r="J259" s="20"/>
      <c r="K259" s="20"/>
      <c r="L259" s="20"/>
      <c r="M259" s="20"/>
      <c r="N259" s="20"/>
      <c r="O259" s="20"/>
      <c r="P259" s="20"/>
      <c r="Q259" s="40"/>
      <c r="R259" s="20"/>
      <c r="S259" s="40"/>
      <c r="T259" s="20"/>
      <c r="U259" s="20"/>
      <c r="V259" s="20"/>
      <c r="W259" s="40"/>
      <c r="X259" s="40"/>
      <c r="Y259" s="40"/>
      <c r="Z259" s="20"/>
      <c r="AA259" s="20"/>
      <c r="AB259" s="40"/>
      <c r="AC259" s="20"/>
      <c r="AD259" s="20"/>
      <c r="AE259" s="40"/>
      <c r="AF259" s="20"/>
      <c r="AG259" s="20"/>
      <c r="AH259" s="20"/>
      <c r="AI259" s="20"/>
      <c r="AJ259" s="20"/>
      <c r="AK259" s="20"/>
      <c r="AL259" s="20"/>
      <c r="AM259" s="20"/>
      <c r="AN259" s="20"/>
      <c r="AO259" s="20"/>
      <c r="AP259" s="20"/>
      <c r="AQ259" s="40"/>
      <c r="AR259" s="20"/>
      <c r="AS259" s="20"/>
      <c r="AT259" s="20"/>
      <c r="AU259" s="40"/>
      <c r="AV259" s="40"/>
      <c r="AW259" s="40"/>
      <c r="AX259" s="40"/>
      <c r="AY259" s="20"/>
      <c r="AZ259" s="20"/>
      <c r="BA259" s="20"/>
      <c r="BB259" s="20"/>
      <c r="BC259" s="20"/>
      <c r="BD259" s="20"/>
      <c r="BE259" s="20"/>
      <c r="BF259" s="20"/>
      <c r="BG259" s="20"/>
      <c r="BH259" s="20"/>
      <c r="BI259" s="20"/>
      <c r="BJ259" s="20"/>
      <c r="BK259" s="20"/>
      <c r="BL259" s="20"/>
      <c r="BM259" s="20"/>
      <c r="BN259" s="20"/>
      <c r="BO259" s="20"/>
      <c r="BP259" s="20"/>
      <c r="BQ259" s="20"/>
      <c r="BR259" s="20"/>
      <c r="BS259" s="20"/>
    </row>
    <row r="260" spans="1:71">
      <c r="A260" s="24"/>
      <c r="B260" s="20"/>
      <c r="C260" s="20"/>
      <c r="D260" s="20"/>
      <c r="E260" s="20"/>
      <c r="F260" s="20"/>
      <c r="G260" s="20"/>
      <c r="H260" s="20"/>
      <c r="I260" s="20"/>
      <c r="J260" s="20"/>
      <c r="K260" s="20"/>
      <c r="L260" s="20"/>
      <c r="M260" s="20"/>
      <c r="N260" s="20"/>
      <c r="O260" s="20"/>
      <c r="P260" s="20"/>
      <c r="Q260" s="40"/>
      <c r="R260" s="20"/>
      <c r="S260" s="40"/>
      <c r="T260" s="20"/>
      <c r="U260" s="20"/>
      <c r="V260" s="20"/>
      <c r="W260" s="40"/>
      <c r="X260" s="40"/>
      <c r="Y260" s="40"/>
      <c r="Z260" s="20"/>
      <c r="AA260" s="20"/>
      <c r="AB260" s="40"/>
      <c r="AC260" s="20"/>
      <c r="AD260" s="20"/>
      <c r="AE260" s="40"/>
      <c r="AF260" s="20"/>
      <c r="AG260" s="20"/>
      <c r="AH260" s="20"/>
      <c r="AI260" s="20"/>
      <c r="AJ260" s="20"/>
      <c r="AK260" s="20"/>
      <c r="AL260" s="20"/>
      <c r="AM260" s="20"/>
      <c r="AN260" s="20"/>
      <c r="AO260" s="20"/>
      <c r="AP260" s="20"/>
      <c r="AQ260" s="40"/>
      <c r="AR260" s="20"/>
      <c r="AS260" s="20"/>
      <c r="AT260" s="20"/>
      <c r="AU260" s="40"/>
      <c r="AV260" s="40"/>
      <c r="AW260" s="40"/>
      <c r="AX260" s="40"/>
      <c r="AY260" s="20"/>
      <c r="AZ260" s="20"/>
      <c r="BA260" s="20"/>
      <c r="BB260" s="20"/>
      <c r="BC260" s="20"/>
      <c r="BD260" s="20"/>
      <c r="BE260" s="20"/>
      <c r="BF260" s="20"/>
      <c r="BG260" s="20"/>
      <c r="BH260" s="20"/>
      <c r="BI260" s="20"/>
      <c r="BJ260" s="20"/>
      <c r="BK260" s="20"/>
      <c r="BL260" s="20"/>
      <c r="BM260" s="20"/>
      <c r="BN260" s="20"/>
      <c r="BO260" s="20"/>
      <c r="BP260" s="20"/>
      <c r="BQ260" s="20"/>
      <c r="BR260" s="20"/>
      <c r="BS260" s="20"/>
    </row>
    <row r="261" spans="1:71">
      <c r="A261" s="24"/>
      <c r="B261" s="20"/>
      <c r="C261" s="20"/>
      <c r="D261" s="20"/>
      <c r="E261" s="20"/>
      <c r="F261" s="20"/>
      <c r="G261" s="20"/>
      <c r="H261" s="20"/>
      <c r="I261" s="20"/>
      <c r="J261" s="20"/>
      <c r="K261" s="20"/>
      <c r="L261" s="20"/>
      <c r="M261" s="20"/>
      <c r="N261" s="20"/>
      <c r="O261" s="20"/>
      <c r="P261" s="20"/>
      <c r="Q261" s="40"/>
      <c r="R261" s="20"/>
      <c r="S261" s="40"/>
      <c r="T261" s="20"/>
      <c r="U261" s="20"/>
      <c r="V261" s="20"/>
      <c r="W261" s="40"/>
      <c r="X261" s="40"/>
      <c r="Y261" s="40"/>
      <c r="Z261" s="20"/>
      <c r="AA261" s="20"/>
      <c r="AB261" s="40"/>
      <c r="AC261" s="20"/>
      <c r="AD261" s="20"/>
      <c r="AE261" s="40"/>
      <c r="AF261" s="20"/>
      <c r="AG261" s="20"/>
      <c r="AH261" s="20"/>
      <c r="AI261" s="20"/>
      <c r="AJ261" s="20"/>
      <c r="AK261" s="20"/>
      <c r="AL261" s="20"/>
      <c r="AM261" s="20"/>
      <c r="AN261" s="20"/>
      <c r="AO261" s="20"/>
      <c r="AP261" s="20"/>
      <c r="AQ261" s="40"/>
      <c r="AR261" s="20"/>
      <c r="AS261" s="20"/>
      <c r="AT261" s="20"/>
      <c r="AU261" s="40"/>
      <c r="AV261" s="40"/>
      <c r="AW261" s="40"/>
      <c r="AX261" s="40"/>
      <c r="AY261" s="20"/>
      <c r="AZ261" s="20"/>
      <c r="BA261" s="20"/>
      <c r="BB261" s="20"/>
      <c r="BC261" s="20"/>
      <c r="BD261" s="20"/>
      <c r="BE261" s="20"/>
      <c r="BF261" s="20"/>
      <c r="BG261" s="20"/>
      <c r="BH261" s="20"/>
      <c r="BI261" s="20"/>
      <c r="BJ261" s="20"/>
      <c r="BK261" s="20"/>
      <c r="BL261" s="20"/>
      <c r="BM261" s="20"/>
      <c r="BN261" s="20"/>
      <c r="BO261" s="20"/>
      <c r="BP261" s="20"/>
      <c r="BQ261" s="20"/>
      <c r="BR261" s="20"/>
      <c r="BS261" s="20"/>
    </row>
    <row r="262" spans="1:71">
      <c r="A262" s="24"/>
      <c r="B262" s="20"/>
      <c r="C262" s="20"/>
      <c r="D262" s="20"/>
      <c r="E262" s="20"/>
      <c r="F262" s="20"/>
      <c r="G262" s="20"/>
      <c r="H262" s="20"/>
      <c r="I262" s="20"/>
      <c r="J262" s="20"/>
      <c r="K262" s="20"/>
      <c r="L262" s="20"/>
      <c r="M262" s="20"/>
      <c r="N262" s="20"/>
      <c r="O262" s="20"/>
      <c r="P262" s="20"/>
      <c r="Q262" s="40"/>
      <c r="R262" s="20"/>
      <c r="S262" s="40"/>
      <c r="T262" s="20"/>
      <c r="U262" s="20"/>
      <c r="V262" s="20"/>
      <c r="W262" s="40"/>
      <c r="X262" s="40"/>
      <c r="Y262" s="40"/>
      <c r="Z262" s="20"/>
      <c r="AA262" s="20"/>
      <c r="AB262" s="40"/>
      <c r="AC262" s="20"/>
      <c r="AD262" s="20"/>
      <c r="AE262" s="40"/>
      <c r="AF262" s="20"/>
      <c r="AG262" s="20"/>
      <c r="AH262" s="20"/>
      <c r="AI262" s="20"/>
      <c r="AJ262" s="20"/>
      <c r="AK262" s="20"/>
      <c r="AL262" s="20"/>
      <c r="AM262" s="20"/>
      <c r="AN262" s="20"/>
      <c r="AO262" s="20"/>
      <c r="AP262" s="20"/>
      <c r="AQ262" s="40"/>
      <c r="AR262" s="20"/>
      <c r="AS262" s="20"/>
      <c r="AT262" s="20"/>
      <c r="AU262" s="40"/>
      <c r="AV262" s="40"/>
      <c r="AW262" s="40"/>
      <c r="AX262" s="40"/>
      <c r="AY262" s="20"/>
      <c r="AZ262" s="20"/>
      <c r="BA262" s="20"/>
      <c r="BB262" s="20"/>
      <c r="BC262" s="20"/>
      <c r="BD262" s="20"/>
      <c r="BE262" s="20"/>
      <c r="BF262" s="20"/>
      <c r="BG262" s="20"/>
      <c r="BH262" s="20"/>
      <c r="BI262" s="20"/>
      <c r="BJ262" s="20"/>
      <c r="BK262" s="20"/>
      <c r="BL262" s="20"/>
      <c r="BM262" s="20"/>
      <c r="BN262" s="20"/>
      <c r="BO262" s="20"/>
      <c r="BP262" s="20"/>
      <c r="BQ262" s="20"/>
      <c r="BR262" s="20"/>
      <c r="BS262" s="20"/>
    </row>
    <row r="263" spans="1:71">
      <c r="A263" s="24"/>
      <c r="B263" s="20"/>
      <c r="C263" s="20"/>
      <c r="D263" s="20"/>
      <c r="E263" s="20"/>
      <c r="F263" s="20"/>
      <c r="G263" s="20"/>
      <c r="H263" s="20"/>
      <c r="I263" s="20"/>
      <c r="J263" s="20"/>
      <c r="K263" s="20"/>
      <c r="L263" s="20"/>
      <c r="M263" s="20"/>
      <c r="N263" s="20"/>
      <c r="O263" s="20"/>
      <c r="P263" s="20"/>
      <c r="Q263" s="40"/>
      <c r="R263" s="20"/>
      <c r="S263" s="40"/>
      <c r="T263" s="20"/>
      <c r="U263" s="20"/>
      <c r="V263" s="20"/>
      <c r="W263" s="40"/>
      <c r="X263" s="40"/>
      <c r="Y263" s="40"/>
      <c r="Z263" s="20"/>
      <c r="AA263" s="20"/>
      <c r="AB263" s="40"/>
      <c r="AC263" s="20"/>
      <c r="AD263" s="20"/>
      <c r="AE263" s="40"/>
      <c r="AF263" s="20"/>
      <c r="AG263" s="20"/>
      <c r="AH263" s="20"/>
      <c r="AI263" s="20"/>
      <c r="AJ263" s="20"/>
      <c r="AK263" s="20"/>
      <c r="AL263" s="20"/>
      <c r="AM263" s="20"/>
      <c r="AN263" s="20"/>
      <c r="AO263" s="20"/>
      <c r="AP263" s="20"/>
      <c r="AQ263" s="40"/>
      <c r="AR263" s="20"/>
      <c r="AS263" s="20"/>
      <c r="AT263" s="20"/>
      <c r="AU263" s="40"/>
      <c r="AV263" s="40"/>
      <c r="AW263" s="40"/>
      <c r="AX263" s="40"/>
      <c r="AY263" s="20"/>
      <c r="AZ263" s="20"/>
      <c r="BA263" s="20"/>
      <c r="BB263" s="20"/>
      <c r="BC263" s="20"/>
      <c r="BD263" s="20"/>
      <c r="BE263" s="20"/>
      <c r="BF263" s="20"/>
      <c r="BG263" s="20"/>
      <c r="BH263" s="20"/>
      <c r="BI263" s="20"/>
      <c r="BJ263" s="20"/>
      <c r="BK263" s="20"/>
      <c r="BL263" s="20"/>
      <c r="BM263" s="20"/>
      <c r="BN263" s="20"/>
      <c r="BO263" s="20"/>
      <c r="BP263" s="20"/>
      <c r="BQ263" s="20"/>
      <c r="BR263" s="20"/>
      <c r="BS263" s="20"/>
    </row>
    <row r="264" spans="1:71">
      <c r="A264" s="24"/>
      <c r="B264" s="20"/>
      <c r="C264" s="20"/>
      <c r="D264" s="20"/>
      <c r="E264" s="20"/>
      <c r="F264" s="20"/>
      <c r="G264" s="20"/>
      <c r="H264" s="20"/>
      <c r="I264" s="20"/>
      <c r="J264" s="20"/>
      <c r="K264" s="20"/>
      <c r="L264" s="20"/>
      <c r="M264" s="20"/>
      <c r="N264" s="20"/>
      <c r="O264" s="20"/>
      <c r="P264" s="20"/>
      <c r="Q264" s="40"/>
      <c r="R264" s="20"/>
      <c r="S264" s="40"/>
      <c r="T264" s="20"/>
      <c r="U264" s="20"/>
      <c r="V264" s="20"/>
      <c r="W264" s="40"/>
      <c r="X264" s="40"/>
      <c r="Y264" s="40"/>
      <c r="Z264" s="20"/>
      <c r="AA264" s="20"/>
      <c r="AB264" s="40"/>
      <c r="AC264" s="20"/>
      <c r="AD264" s="20"/>
      <c r="AE264" s="40"/>
      <c r="AF264" s="20"/>
      <c r="AG264" s="20"/>
      <c r="AH264" s="20"/>
      <c r="AI264" s="20"/>
      <c r="AJ264" s="20"/>
      <c r="AK264" s="20"/>
      <c r="AL264" s="20"/>
      <c r="AM264" s="20"/>
      <c r="AN264" s="20"/>
      <c r="AO264" s="20"/>
      <c r="AP264" s="20"/>
      <c r="AQ264" s="40"/>
      <c r="AR264" s="20"/>
      <c r="AS264" s="20"/>
      <c r="AT264" s="20"/>
      <c r="AU264" s="40"/>
      <c r="AV264" s="40"/>
      <c r="AW264" s="40"/>
      <c r="AX264" s="40"/>
      <c r="AY264" s="20"/>
      <c r="AZ264" s="20"/>
      <c r="BA264" s="20"/>
      <c r="BB264" s="20"/>
      <c r="BC264" s="20"/>
      <c r="BD264" s="20"/>
      <c r="BE264" s="20"/>
      <c r="BF264" s="20"/>
      <c r="BG264" s="20"/>
      <c r="BH264" s="20"/>
      <c r="BI264" s="20"/>
      <c r="BJ264" s="20"/>
      <c r="BK264" s="20"/>
      <c r="BL264" s="20"/>
      <c r="BM264" s="20"/>
      <c r="BN264" s="20"/>
      <c r="BO264" s="20"/>
      <c r="BP264" s="20"/>
      <c r="BQ264" s="20"/>
      <c r="BR264" s="20"/>
      <c r="BS264" s="20"/>
    </row>
    <row r="265" spans="1:71">
      <c r="A265" s="24"/>
      <c r="B265" s="20"/>
      <c r="C265" s="20"/>
      <c r="D265" s="20"/>
      <c r="E265" s="20"/>
      <c r="F265" s="20"/>
      <c r="G265" s="20"/>
      <c r="H265" s="20"/>
      <c r="I265" s="20"/>
      <c r="J265" s="20"/>
      <c r="K265" s="20"/>
      <c r="L265" s="20"/>
      <c r="M265" s="20"/>
      <c r="N265" s="20"/>
      <c r="O265" s="20"/>
      <c r="P265" s="20"/>
      <c r="Q265" s="40"/>
      <c r="R265" s="20"/>
      <c r="S265" s="40"/>
      <c r="T265" s="20"/>
      <c r="U265" s="20"/>
      <c r="V265" s="20"/>
      <c r="W265" s="40"/>
      <c r="X265" s="40"/>
      <c r="Y265" s="40"/>
      <c r="Z265" s="20"/>
      <c r="AA265" s="20"/>
      <c r="AB265" s="40"/>
      <c r="AC265" s="20"/>
      <c r="AD265" s="20"/>
      <c r="AE265" s="40"/>
      <c r="AF265" s="20"/>
      <c r="AG265" s="20"/>
      <c r="AH265" s="20"/>
      <c r="AI265" s="20"/>
      <c r="AJ265" s="20"/>
      <c r="AK265" s="20"/>
      <c r="AL265" s="20"/>
      <c r="AM265" s="20"/>
      <c r="AN265" s="20"/>
      <c r="AO265" s="20"/>
      <c r="AP265" s="20"/>
      <c r="AQ265" s="40"/>
      <c r="AR265" s="20"/>
      <c r="AS265" s="20"/>
      <c r="AT265" s="20"/>
      <c r="AU265" s="40"/>
      <c r="AV265" s="40"/>
      <c r="AW265" s="40"/>
      <c r="AX265" s="40"/>
      <c r="AY265" s="20"/>
      <c r="AZ265" s="20"/>
      <c r="BA265" s="20"/>
      <c r="BB265" s="20"/>
      <c r="BC265" s="20"/>
      <c r="BD265" s="20"/>
      <c r="BE265" s="20"/>
      <c r="BF265" s="20"/>
      <c r="BG265" s="20"/>
      <c r="BH265" s="20"/>
      <c r="BI265" s="20"/>
      <c r="BJ265" s="20"/>
      <c r="BK265" s="20"/>
      <c r="BL265" s="20"/>
      <c r="BM265" s="20"/>
      <c r="BN265" s="20"/>
      <c r="BO265" s="20"/>
      <c r="BP265" s="20"/>
      <c r="BQ265" s="20"/>
      <c r="BR265" s="20"/>
      <c r="BS265" s="20"/>
    </row>
    <row r="266" spans="1:71">
      <c r="A266" s="24"/>
      <c r="B266" s="20"/>
      <c r="C266" s="20"/>
      <c r="D266" s="20"/>
      <c r="E266" s="20"/>
      <c r="F266" s="20"/>
      <c r="G266" s="20"/>
      <c r="H266" s="20"/>
      <c r="I266" s="20"/>
      <c r="J266" s="20"/>
      <c r="K266" s="20"/>
      <c r="L266" s="20"/>
      <c r="M266" s="20"/>
      <c r="N266" s="20"/>
      <c r="O266" s="20"/>
      <c r="P266" s="20"/>
      <c r="Q266" s="40"/>
      <c r="R266" s="20"/>
      <c r="S266" s="40"/>
      <c r="T266" s="20"/>
      <c r="U266" s="20"/>
      <c r="V266" s="20"/>
      <c r="W266" s="40"/>
      <c r="X266" s="40"/>
      <c r="Y266" s="40"/>
      <c r="Z266" s="20"/>
      <c r="AA266" s="20"/>
      <c r="AB266" s="40"/>
      <c r="AC266" s="20"/>
      <c r="AD266" s="20"/>
      <c r="AE266" s="40"/>
      <c r="AF266" s="20"/>
      <c r="AG266" s="20"/>
      <c r="AH266" s="20"/>
      <c r="AI266" s="20"/>
      <c r="AJ266" s="20"/>
      <c r="AK266" s="20"/>
      <c r="AL266" s="20"/>
      <c r="AM266" s="20"/>
      <c r="AN266" s="20"/>
      <c r="AO266" s="20"/>
      <c r="AP266" s="20"/>
      <c r="AQ266" s="40"/>
      <c r="AR266" s="20"/>
      <c r="AS266" s="20"/>
      <c r="AT266" s="20"/>
      <c r="AU266" s="40"/>
      <c r="AV266" s="40"/>
      <c r="AW266" s="40"/>
      <c r="AX266" s="40"/>
      <c r="AY266" s="20"/>
      <c r="AZ266" s="20"/>
      <c r="BA266" s="20"/>
      <c r="BB266" s="20"/>
      <c r="BC266" s="20"/>
      <c r="BD266" s="20"/>
      <c r="BE266" s="20"/>
      <c r="BF266" s="20"/>
      <c r="BG266" s="20"/>
      <c r="BH266" s="20"/>
      <c r="BI266" s="20"/>
      <c r="BJ266" s="20"/>
      <c r="BK266" s="20"/>
      <c r="BL266" s="20"/>
      <c r="BM266" s="20"/>
      <c r="BN266" s="20"/>
      <c r="BO266" s="20"/>
      <c r="BP266" s="20"/>
      <c r="BQ266" s="20"/>
      <c r="BR266" s="20"/>
      <c r="BS266" s="20"/>
    </row>
    <row r="267" spans="1:71">
      <c r="A267" s="24"/>
      <c r="B267" s="20"/>
      <c r="C267" s="20"/>
      <c r="D267" s="20"/>
      <c r="E267" s="20"/>
      <c r="F267" s="20"/>
      <c r="G267" s="20"/>
      <c r="H267" s="20"/>
      <c r="I267" s="20"/>
      <c r="J267" s="20"/>
      <c r="K267" s="20"/>
      <c r="L267" s="20"/>
      <c r="M267" s="20"/>
      <c r="N267" s="20"/>
      <c r="O267" s="20"/>
      <c r="P267" s="20"/>
      <c r="Q267" s="40"/>
      <c r="R267" s="20"/>
      <c r="S267" s="40"/>
      <c r="T267" s="20"/>
      <c r="U267" s="20"/>
      <c r="V267" s="20"/>
      <c r="W267" s="40"/>
      <c r="X267" s="40"/>
      <c r="Y267" s="40"/>
      <c r="Z267" s="20"/>
      <c r="AA267" s="20"/>
      <c r="AB267" s="40"/>
      <c r="AC267" s="20"/>
      <c r="AD267" s="20"/>
      <c r="AE267" s="40"/>
      <c r="AF267" s="20"/>
      <c r="AG267" s="20"/>
      <c r="AH267" s="20"/>
      <c r="AI267" s="20"/>
      <c r="AJ267" s="20"/>
      <c r="AK267" s="20"/>
      <c r="AL267" s="20"/>
      <c r="AM267" s="20"/>
      <c r="AN267" s="20"/>
      <c r="AO267" s="20"/>
      <c r="AP267" s="20"/>
      <c r="AQ267" s="40"/>
      <c r="AR267" s="20"/>
      <c r="AS267" s="20"/>
      <c r="AT267" s="20"/>
      <c r="AU267" s="40"/>
      <c r="AV267" s="40"/>
      <c r="AW267" s="40"/>
      <c r="AX267" s="40"/>
      <c r="AY267" s="20"/>
      <c r="AZ267" s="20"/>
      <c r="BA267" s="20"/>
      <c r="BB267" s="20"/>
      <c r="BC267" s="20"/>
      <c r="BD267" s="20"/>
      <c r="BE267" s="20"/>
      <c r="BF267" s="20"/>
      <c r="BG267" s="20"/>
      <c r="BH267" s="20"/>
      <c r="BI267" s="20"/>
      <c r="BJ267" s="20"/>
      <c r="BK267" s="20"/>
      <c r="BL267" s="20"/>
      <c r="BM267" s="20"/>
      <c r="BN267" s="20"/>
      <c r="BO267" s="20"/>
      <c r="BP267" s="20"/>
      <c r="BQ267" s="20"/>
      <c r="BR267" s="20"/>
      <c r="BS267" s="20"/>
    </row>
    <row r="268" spans="1:71">
      <c r="A268" s="24"/>
      <c r="B268" s="20"/>
      <c r="C268" s="20"/>
      <c r="D268" s="20"/>
      <c r="E268" s="20"/>
      <c r="F268" s="20"/>
      <c r="G268" s="20"/>
      <c r="H268" s="20"/>
      <c r="I268" s="20"/>
      <c r="J268" s="20"/>
      <c r="K268" s="20"/>
      <c r="L268" s="20"/>
      <c r="M268" s="20"/>
      <c r="N268" s="20"/>
      <c r="O268" s="20"/>
      <c r="P268" s="20"/>
      <c r="Q268" s="40"/>
      <c r="R268" s="20"/>
      <c r="S268" s="40"/>
      <c r="T268" s="20"/>
      <c r="U268" s="20"/>
      <c r="V268" s="20"/>
      <c r="W268" s="40"/>
      <c r="X268" s="40"/>
      <c r="Y268" s="40"/>
      <c r="Z268" s="20"/>
      <c r="AA268" s="20"/>
      <c r="AB268" s="40"/>
      <c r="AC268" s="20"/>
      <c r="AD268" s="20"/>
      <c r="AE268" s="40"/>
      <c r="AF268" s="20"/>
      <c r="AG268" s="20"/>
      <c r="AH268" s="20"/>
      <c r="AI268" s="20"/>
      <c r="AJ268" s="20"/>
      <c r="AK268" s="20"/>
      <c r="AL268" s="20"/>
      <c r="AM268" s="20"/>
      <c r="AN268" s="20"/>
      <c r="AO268" s="20"/>
      <c r="AP268" s="20"/>
      <c r="AQ268" s="40"/>
      <c r="AR268" s="20"/>
      <c r="AS268" s="20"/>
      <c r="AT268" s="20"/>
      <c r="AU268" s="40"/>
      <c r="AV268" s="40"/>
      <c r="AW268" s="40"/>
      <c r="AX268" s="40"/>
      <c r="AY268" s="20"/>
      <c r="AZ268" s="20"/>
      <c r="BA268" s="20"/>
      <c r="BB268" s="20"/>
      <c r="BC268" s="20"/>
      <c r="BD268" s="20"/>
      <c r="BE268" s="20"/>
      <c r="BF268" s="20"/>
      <c r="BG268" s="20"/>
      <c r="BH268" s="20"/>
      <c r="BI268" s="20"/>
      <c r="BJ268" s="20"/>
      <c r="BK268" s="20"/>
      <c r="BL268" s="20"/>
      <c r="BM268" s="20"/>
      <c r="BN268" s="20"/>
      <c r="BO268" s="20"/>
      <c r="BP268" s="20"/>
      <c r="BQ268" s="20"/>
      <c r="BR268" s="20"/>
      <c r="BS268" s="20"/>
    </row>
    <row r="269" spans="1:71">
      <c r="A269" s="24"/>
      <c r="B269" s="20"/>
      <c r="C269" s="20"/>
      <c r="D269" s="20"/>
      <c r="E269" s="20"/>
      <c r="F269" s="20"/>
      <c r="G269" s="20"/>
      <c r="H269" s="20"/>
      <c r="I269" s="20"/>
      <c r="J269" s="20"/>
      <c r="K269" s="20"/>
      <c r="L269" s="20"/>
      <c r="M269" s="20"/>
      <c r="N269" s="20"/>
      <c r="O269" s="20"/>
      <c r="P269" s="20"/>
      <c r="Q269" s="40"/>
      <c r="R269" s="20"/>
      <c r="S269" s="40"/>
      <c r="T269" s="20"/>
      <c r="U269" s="20"/>
      <c r="V269" s="20"/>
      <c r="W269" s="40"/>
      <c r="X269" s="40"/>
      <c r="Y269" s="40"/>
      <c r="Z269" s="20"/>
      <c r="AA269" s="20"/>
      <c r="AB269" s="40"/>
      <c r="AC269" s="20"/>
      <c r="AD269" s="20"/>
      <c r="AE269" s="40"/>
      <c r="AF269" s="20"/>
      <c r="AG269" s="20"/>
      <c r="AH269" s="20"/>
      <c r="AI269" s="20"/>
      <c r="AJ269" s="20"/>
      <c r="AK269" s="20"/>
      <c r="AL269" s="20"/>
      <c r="AM269" s="20"/>
      <c r="AN269" s="20"/>
      <c r="AO269" s="20"/>
      <c r="AP269" s="20"/>
      <c r="AQ269" s="40"/>
      <c r="AR269" s="20"/>
      <c r="AS269" s="20"/>
      <c r="AT269" s="20"/>
      <c r="AU269" s="40"/>
      <c r="AV269" s="40"/>
      <c r="AW269" s="40"/>
      <c r="AX269" s="40"/>
      <c r="AY269" s="20"/>
      <c r="AZ269" s="20"/>
      <c r="BA269" s="20"/>
      <c r="BB269" s="20"/>
      <c r="BC269" s="20"/>
      <c r="BD269" s="20"/>
      <c r="BE269" s="20"/>
      <c r="BF269" s="20"/>
      <c r="BG269" s="20"/>
      <c r="BH269" s="20"/>
      <c r="BI269" s="20"/>
      <c r="BJ269" s="20"/>
      <c r="BK269" s="20"/>
      <c r="BL269" s="20"/>
      <c r="BM269" s="20"/>
      <c r="BN269" s="20"/>
      <c r="BO269" s="20"/>
      <c r="BP269" s="20"/>
      <c r="BQ269" s="20"/>
      <c r="BR269" s="20"/>
      <c r="BS269" s="20"/>
    </row>
    <row r="270" spans="1:71">
      <c r="A270" s="24"/>
      <c r="B270" s="20"/>
      <c r="C270" s="20"/>
      <c r="D270" s="20"/>
      <c r="E270" s="20"/>
      <c r="F270" s="20"/>
      <c r="G270" s="20"/>
      <c r="H270" s="20"/>
      <c r="I270" s="20"/>
      <c r="J270" s="20"/>
      <c r="K270" s="20"/>
      <c r="L270" s="20"/>
      <c r="M270" s="20"/>
      <c r="N270" s="20"/>
      <c r="O270" s="20"/>
      <c r="P270" s="20"/>
      <c r="Q270" s="40"/>
      <c r="R270" s="20"/>
      <c r="S270" s="40"/>
      <c r="T270" s="20"/>
      <c r="U270" s="20"/>
      <c r="V270" s="20"/>
      <c r="W270" s="40"/>
      <c r="X270" s="40"/>
      <c r="Y270" s="40"/>
      <c r="Z270" s="20"/>
      <c r="AA270" s="20"/>
      <c r="AB270" s="40"/>
      <c r="AC270" s="20"/>
      <c r="AD270" s="20"/>
      <c r="AE270" s="40"/>
      <c r="AF270" s="20"/>
      <c r="AG270" s="20"/>
      <c r="AH270" s="20"/>
      <c r="AI270" s="20"/>
      <c r="AJ270" s="20"/>
      <c r="AK270" s="20"/>
      <c r="AL270" s="20"/>
      <c r="AM270" s="20"/>
      <c r="AN270" s="20"/>
      <c r="AO270" s="20"/>
      <c r="AP270" s="20"/>
      <c r="AQ270" s="40"/>
      <c r="AR270" s="20"/>
      <c r="AS270" s="20"/>
      <c r="AT270" s="20"/>
      <c r="AU270" s="40"/>
      <c r="AV270" s="40"/>
      <c r="AW270" s="40"/>
      <c r="AX270" s="40"/>
      <c r="AY270" s="20"/>
      <c r="AZ270" s="20"/>
      <c r="BA270" s="20"/>
      <c r="BB270" s="20"/>
      <c r="BC270" s="20"/>
      <c r="BD270" s="20"/>
      <c r="BE270" s="20"/>
      <c r="BF270" s="20"/>
      <c r="BG270" s="20"/>
      <c r="BH270" s="20"/>
      <c r="BI270" s="20"/>
      <c r="BJ270" s="20"/>
      <c r="BK270" s="20"/>
      <c r="BL270" s="20"/>
      <c r="BM270" s="20"/>
      <c r="BN270" s="20"/>
      <c r="BO270" s="20"/>
      <c r="BP270" s="20"/>
      <c r="BQ270" s="20"/>
      <c r="BR270" s="20"/>
      <c r="BS270" s="20"/>
    </row>
    <row r="271" spans="1:71">
      <c r="A271" s="24"/>
      <c r="B271" s="20"/>
      <c r="C271" s="20"/>
      <c r="D271" s="20"/>
      <c r="E271" s="20"/>
      <c r="F271" s="20"/>
      <c r="G271" s="20"/>
      <c r="H271" s="20"/>
      <c r="I271" s="20"/>
      <c r="J271" s="20"/>
      <c r="K271" s="20"/>
      <c r="L271" s="20"/>
      <c r="M271" s="20"/>
      <c r="N271" s="20"/>
      <c r="O271" s="20"/>
      <c r="P271" s="20"/>
      <c r="Q271" s="40"/>
      <c r="R271" s="20"/>
      <c r="S271" s="40"/>
      <c r="T271" s="20"/>
      <c r="U271" s="20"/>
      <c r="V271" s="20"/>
      <c r="W271" s="40"/>
      <c r="X271" s="40"/>
      <c r="Y271" s="40"/>
      <c r="Z271" s="20"/>
      <c r="AA271" s="20"/>
      <c r="AB271" s="40"/>
      <c r="AC271" s="20"/>
      <c r="AD271" s="20"/>
      <c r="AE271" s="40"/>
      <c r="AF271" s="20"/>
      <c r="AG271" s="20"/>
      <c r="AH271" s="20"/>
      <c r="AI271" s="20"/>
      <c r="AJ271" s="20"/>
      <c r="AK271" s="20"/>
      <c r="AL271" s="20"/>
      <c r="AM271" s="20"/>
      <c r="AN271" s="20"/>
      <c r="AO271" s="20"/>
      <c r="AP271" s="20"/>
      <c r="AQ271" s="40"/>
      <c r="AR271" s="20"/>
      <c r="AS271" s="20"/>
      <c r="AT271" s="20"/>
      <c r="AU271" s="40"/>
      <c r="AV271" s="40"/>
      <c r="AW271" s="40"/>
      <c r="AX271" s="40"/>
      <c r="AY271" s="20"/>
      <c r="AZ271" s="20"/>
      <c r="BA271" s="20"/>
      <c r="BB271" s="20"/>
      <c r="BC271" s="20"/>
      <c r="BD271" s="20"/>
      <c r="BE271" s="20"/>
      <c r="BF271" s="20"/>
      <c r="BG271" s="20"/>
      <c r="BH271" s="20"/>
      <c r="BI271" s="20"/>
      <c r="BJ271" s="20"/>
      <c r="BK271" s="20"/>
      <c r="BL271" s="20"/>
      <c r="BM271" s="20"/>
      <c r="BN271" s="20"/>
      <c r="BO271" s="20"/>
      <c r="BP271" s="20"/>
      <c r="BQ271" s="20"/>
      <c r="BR271" s="20"/>
      <c r="BS271" s="20"/>
    </row>
    <row r="272" spans="1:71">
      <c r="A272" s="24"/>
      <c r="B272" s="20"/>
      <c r="C272" s="20"/>
      <c r="D272" s="20"/>
      <c r="E272" s="20"/>
      <c r="F272" s="20"/>
      <c r="G272" s="20"/>
      <c r="H272" s="20"/>
      <c r="I272" s="20"/>
      <c r="J272" s="20"/>
      <c r="K272" s="20"/>
      <c r="L272" s="20"/>
      <c r="M272" s="20"/>
      <c r="N272" s="20"/>
      <c r="O272" s="20"/>
      <c r="P272" s="20"/>
      <c r="Q272" s="40"/>
      <c r="R272" s="20"/>
      <c r="S272" s="40"/>
      <c r="T272" s="20"/>
      <c r="U272" s="20"/>
      <c r="V272" s="20"/>
      <c r="W272" s="40"/>
      <c r="X272" s="40"/>
      <c r="Y272" s="40"/>
      <c r="Z272" s="20"/>
      <c r="AA272" s="20"/>
      <c r="AB272" s="40"/>
      <c r="AC272" s="20"/>
      <c r="AD272" s="20"/>
      <c r="AE272" s="40"/>
      <c r="AF272" s="20"/>
      <c r="AG272" s="20"/>
      <c r="AH272" s="20"/>
      <c r="AI272" s="20"/>
      <c r="AJ272" s="20"/>
      <c r="AK272" s="20"/>
      <c r="AL272" s="20"/>
      <c r="AM272" s="20"/>
      <c r="AN272" s="20"/>
      <c r="AO272" s="20"/>
      <c r="AP272" s="20"/>
      <c r="AQ272" s="40"/>
      <c r="AR272" s="20"/>
      <c r="AS272" s="20"/>
      <c r="AT272" s="20"/>
      <c r="AU272" s="40"/>
      <c r="AV272" s="40"/>
      <c r="AW272" s="40"/>
      <c r="AX272" s="40"/>
      <c r="AY272" s="20"/>
      <c r="AZ272" s="20"/>
      <c r="BA272" s="20"/>
      <c r="BB272" s="20"/>
      <c r="BC272" s="20"/>
      <c r="BD272" s="20"/>
      <c r="BE272" s="20"/>
      <c r="BF272" s="20"/>
      <c r="BG272" s="20"/>
      <c r="BH272" s="20"/>
      <c r="BI272" s="20"/>
      <c r="BJ272" s="20"/>
      <c r="BK272" s="20"/>
      <c r="BL272" s="20"/>
      <c r="BM272" s="20"/>
      <c r="BN272" s="20"/>
      <c r="BO272" s="20"/>
      <c r="BP272" s="20"/>
      <c r="BQ272" s="20"/>
      <c r="BR272" s="20"/>
      <c r="BS272" s="20"/>
    </row>
    <row r="273" spans="1:71">
      <c r="A273" s="24"/>
      <c r="B273" s="20"/>
      <c r="C273" s="20"/>
      <c r="D273" s="20"/>
      <c r="E273" s="20"/>
      <c r="F273" s="20"/>
      <c r="G273" s="20"/>
      <c r="H273" s="20"/>
      <c r="I273" s="20"/>
      <c r="J273" s="20"/>
      <c r="K273" s="20"/>
      <c r="L273" s="20"/>
      <c r="M273" s="20"/>
      <c r="N273" s="20"/>
      <c r="O273" s="20"/>
      <c r="P273" s="20"/>
      <c r="Q273" s="40"/>
      <c r="R273" s="20"/>
      <c r="S273" s="40"/>
      <c r="T273" s="20"/>
      <c r="U273" s="20"/>
      <c r="V273" s="20"/>
      <c r="W273" s="40"/>
      <c r="X273" s="40"/>
      <c r="Y273" s="40"/>
      <c r="Z273" s="20"/>
      <c r="AA273" s="20"/>
      <c r="AB273" s="40"/>
      <c r="AC273" s="20"/>
      <c r="AD273" s="20"/>
      <c r="AE273" s="40"/>
      <c r="AF273" s="20"/>
      <c r="AG273" s="20"/>
      <c r="AH273" s="20"/>
      <c r="AI273" s="20"/>
      <c r="AJ273" s="20"/>
      <c r="AK273" s="20"/>
      <c r="AL273" s="20"/>
      <c r="AM273" s="20"/>
      <c r="AN273" s="20"/>
      <c r="AO273" s="20"/>
      <c r="AP273" s="20"/>
      <c r="AQ273" s="40"/>
      <c r="AR273" s="20"/>
      <c r="AS273" s="20"/>
      <c r="AT273" s="20"/>
      <c r="AU273" s="40"/>
      <c r="AV273" s="40"/>
      <c r="AW273" s="40"/>
      <c r="AX273" s="40"/>
      <c r="AY273" s="20"/>
      <c r="AZ273" s="20"/>
      <c r="BA273" s="20"/>
      <c r="BB273" s="20"/>
      <c r="BC273" s="20"/>
      <c r="BD273" s="20"/>
      <c r="BE273" s="20"/>
      <c r="BF273" s="20"/>
      <c r="BG273" s="20"/>
      <c r="BH273" s="20"/>
      <c r="BI273" s="20"/>
      <c r="BJ273" s="20"/>
      <c r="BK273" s="20"/>
      <c r="BL273" s="20"/>
      <c r="BM273" s="20"/>
      <c r="BN273" s="20"/>
      <c r="BO273" s="20"/>
      <c r="BP273" s="20"/>
      <c r="BQ273" s="20"/>
      <c r="BR273" s="20"/>
      <c r="BS273" s="20"/>
    </row>
    <row r="274" spans="1:71">
      <c r="A274" s="24"/>
      <c r="B274" s="20"/>
      <c r="C274" s="20"/>
      <c r="D274" s="20"/>
      <c r="E274" s="20"/>
      <c r="F274" s="20"/>
      <c r="G274" s="20"/>
      <c r="H274" s="20"/>
      <c r="I274" s="20"/>
      <c r="J274" s="20"/>
      <c r="K274" s="20"/>
      <c r="L274" s="20"/>
      <c r="M274" s="20"/>
      <c r="N274" s="20"/>
      <c r="O274" s="20"/>
      <c r="P274" s="20"/>
      <c r="Q274" s="40"/>
      <c r="R274" s="20"/>
      <c r="S274" s="40"/>
      <c r="T274" s="20"/>
      <c r="U274" s="20"/>
      <c r="V274" s="20"/>
      <c r="W274" s="40"/>
      <c r="X274" s="40"/>
      <c r="Y274" s="40"/>
      <c r="Z274" s="20"/>
      <c r="AA274" s="20"/>
      <c r="AB274" s="40"/>
      <c r="AC274" s="20"/>
      <c r="AD274" s="20"/>
      <c r="AE274" s="40"/>
      <c r="AF274" s="20"/>
      <c r="AG274" s="20"/>
      <c r="AH274" s="20"/>
      <c r="AI274" s="20"/>
      <c r="AJ274" s="20"/>
      <c r="AK274" s="20"/>
      <c r="AL274" s="20"/>
      <c r="AM274" s="20"/>
      <c r="AN274" s="20"/>
      <c r="AO274" s="20"/>
      <c r="AP274" s="20"/>
      <c r="AQ274" s="40"/>
      <c r="AR274" s="20"/>
      <c r="AS274" s="20"/>
      <c r="AT274" s="20"/>
      <c r="AU274" s="40"/>
      <c r="AV274" s="40"/>
      <c r="AW274" s="40"/>
      <c r="AX274" s="40"/>
      <c r="AY274" s="20"/>
      <c r="AZ274" s="20"/>
      <c r="BA274" s="20"/>
      <c r="BB274" s="20"/>
      <c r="BC274" s="20"/>
      <c r="BD274" s="20"/>
      <c r="BE274" s="20"/>
      <c r="BF274" s="20"/>
      <c r="BG274" s="20"/>
      <c r="BH274" s="20"/>
      <c r="BI274" s="20"/>
      <c r="BJ274" s="20"/>
      <c r="BK274" s="20"/>
      <c r="BL274" s="20"/>
      <c r="BM274" s="20"/>
      <c r="BN274" s="20"/>
      <c r="BO274" s="20"/>
      <c r="BP274" s="20"/>
      <c r="BQ274" s="20"/>
      <c r="BR274" s="20"/>
      <c r="BS274" s="20"/>
    </row>
    <row r="275" spans="1:71">
      <c r="A275" s="24"/>
      <c r="B275" s="20"/>
      <c r="C275" s="20"/>
      <c r="D275" s="20"/>
      <c r="E275" s="20"/>
      <c r="F275" s="20"/>
      <c r="G275" s="20"/>
      <c r="H275" s="20"/>
      <c r="I275" s="20"/>
      <c r="J275" s="20"/>
      <c r="K275" s="20"/>
      <c r="L275" s="20"/>
      <c r="M275" s="20"/>
      <c r="N275" s="20"/>
      <c r="O275" s="20"/>
      <c r="P275" s="20"/>
      <c r="Q275" s="40"/>
      <c r="R275" s="20"/>
      <c r="S275" s="40"/>
      <c r="T275" s="20"/>
      <c r="U275" s="20"/>
      <c r="V275" s="20"/>
      <c r="W275" s="40"/>
      <c r="X275" s="40"/>
      <c r="Y275" s="40"/>
      <c r="Z275" s="20"/>
      <c r="AA275" s="20"/>
      <c r="AB275" s="40"/>
      <c r="AC275" s="20"/>
      <c r="AD275" s="20"/>
      <c r="AE275" s="40"/>
      <c r="AF275" s="20"/>
      <c r="AG275" s="20"/>
      <c r="AH275" s="20"/>
      <c r="AI275" s="20"/>
      <c r="AJ275" s="20"/>
      <c r="AK275" s="20"/>
      <c r="AL275" s="20"/>
      <c r="AM275" s="20"/>
      <c r="AN275" s="20"/>
      <c r="AO275" s="20"/>
      <c r="AP275" s="20"/>
      <c r="AQ275" s="40"/>
      <c r="AR275" s="20"/>
      <c r="AS275" s="20"/>
      <c r="AT275" s="20"/>
      <c r="AU275" s="40"/>
      <c r="AV275" s="40"/>
      <c r="AW275" s="40"/>
      <c r="AX275" s="40"/>
      <c r="AY275" s="20"/>
      <c r="AZ275" s="20"/>
      <c r="BA275" s="20"/>
      <c r="BB275" s="20"/>
      <c r="BC275" s="20"/>
      <c r="BD275" s="20"/>
      <c r="BE275" s="20"/>
      <c r="BF275" s="20"/>
      <c r="BG275" s="20"/>
      <c r="BH275" s="20"/>
      <c r="BI275" s="20"/>
      <c r="BJ275" s="20"/>
      <c r="BK275" s="20"/>
      <c r="BL275" s="20"/>
      <c r="BM275" s="20"/>
      <c r="BN275" s="20"/>
      <c r="BO275" s="20"/>
      <c r="BP275" s="20"/>
      <c r="BQ275" s="20"/>
      <c r="BR275" s="20"/>
      <c r="BS275" s="20"/>
    </row>
    <row r="276" spans="1:71">
      <c r="A276" s="24"/>
      <c r="B276" s="20"/>
      <c r="C276" s="20"/>
      <c r="D276" s="20"/>
      <c r="E276" s="20"/>
      <c r="F276" s="20"/>
      <c r="G276" s="20"/>
      <c r="H276" s="20"/>
      <c r="I276" s="20"/>
      <c r="J276" s="20"/>
      <c r="K276" s="20"/>
      <c r="L276" s="20"/>
      <c r="M276" s="20"/>
      <c r="N276" s="20"/>
      <c r="O276" s="20"/>
      <c r="P276" s="20"/>
      <c r="Q276" s="40"/>
      <c r="R276" s="20"/>
      <c r="S276" s="40"/>
      <c r="T276" s="20"/>
      <c r="U276" s="20"/>
      <c r="V276" s="20"/>
      <c r="W276" s="40"/>
      <c r="X276" s="40"/>
      <c r="Y276" s="40"/>
      <c r="Z276" s="20"/>
      <c r="AA276" s="20"/>
      <c r="AB276" s="40"/>
      <c r="AC276" s="20"/>
      <c r="AD276" s="20"/>
      <c r="AE276" s="40"/>
      <c r="AF276" s="20"/>
      <c r="AG276" s="20"/>
      <c r="AH276" s="20"/>
      <c r="AI276" s="20"/>
      <c r="AJ276" s="20"/>
      <c r="AK276" s="20"/>
      <c r="AL276" s="20"/>
      <c r="AM276" s="20"/>
      <c r="AN276" s="20"/>
      <c r="AO276" s="20"/>
      <c r="AP276" s="20"/>
      <c r="AQ276" s="40"/>
      <c r="AR276" s="20"/>
      <c r="AS276" s="20"/>
      <c r="AT276" s="20"/>
      <c r="AU276" s="40"/>
      <c r="AV276" s="40"/>
      <c r="AW276" s="40"/>
      <c r="AX276" s="40"/>
      <c r="AY276" s="20"/>
      <c r="AZ276" s="20"/>
      <c r="BA276" s="20"/>
      <c r="BB276" s="20"/>
      <c r="BC276" s="20"/>
      <c r="BD276" s="20"/>
      <c r="BE276" s="20"/>
      <c r="BF276" s="20"/>
      <c r="BG276" s="20"/>
      <c r="BH276" s="20"/>
      <c r="BI276" s="20"/>
      <c r="BJ276" s="20"/>
      <c r="BK276" s="20"/>
      <c r="BL276" s="20"/>
      <c r="BM276" s="20"/>
      <c r="BN276" s="20"/>
      <c r="BO276" s="20"/>
      <c r="BP276" s="20"/>
      <c r="BQ276" s="20"/>
      <c r="BR276" s="20"/>
      <c r="BS276" s="20"/>
    </row>
    <row r="277" spans="1:71">
      <c r="A277" s="24"/>
      <c r="B277" s="20"/>
      <c r="C277" s="20"/>
      <c r="D277" s="20"/>
      <c r="E277" s="20"/>
      <c r="F277" s="20"/>
      <c r="G277" s="20"/>
      <c r="H277" s="20"/>
      <c r="I277" s="20"/>
      <c r="J277" s="20"/>
      <c r="K277" s="20"/>
      <c r="L277" s="20"/>
      <c r="M277" s="20"/>
      <c r="N277" s="20"/>
      <c r="O277" s="20"/>
      <c r="P277" s="20"/>
      <c r="Q277" s="40"/>
      <c r="R277" s="20"/>
      <c r="S277" s="40"/>
      <c r="T277" s="20"/>
      <c r="U277" s="20"/>
      <c r="V277" s="20"/>
      <c r="W277" s="40"/>
      <c r="X277" s="40"/>
      <c r="Y277" s="40"/>
      <c r="Z277" s="20"/>
      <c r="AA277" s="20"/>
      <c r="AB277" s="40"/>
      <c r="AC277" s="20"/>
      <c r="AD277" s="20"/>
      <c r="AE277" s="40"/>
      <c r="AF277" s="20"/>
      <c r="AG277" s="20"/>
      <c r="AH277" s="20"/>
      <c r="AI277" s="20"/>
      <c r="AJ277" s="20"/>
      <c r="AK277" s="20"/>
      <c r="AL277" s="20"/>
      <c r="AM277" s="20"/>
      <c r="AN277" s="20"/>
      <c r="AO277" s="20"/>
      <c r="AP277" s="20"/>
      <c r="AQ277" s="40"/>
      <c r="AR277" s="20"/>
      <c r="AS277" s="20"/>
      <c r="AT277" s="20"/>
      <c r="AU277" s="40"/>
      <c r="AV277" s="40"/>
      <c r="AW277" s="40"/>
      <c r="AX277" s="40"/>
      <c r="AY277" s="20"/>
      <c r="AZ277" s="20"/>
      <c r="BA277" s="20"/>
      <c r="BB277" s="20"/>
      <c r="BC277" s="20"/>
      <c r="BD277" s="20"/>
      <c r="BE277" s="20"/>
      <c r="BF277" s="20"/>
      <c r="BG277" s="20"/>
      <c r="BH277" s="20"/>
      <c r="BI277" s="20"/>
      <c r="BJ277" s="20"/>
      <c r="BK277" s="20"/>
      <c r="BL277" s="20"/>
      <c r="BM277" s="20"/>
      <c r="BN277" s="20"/>
      <c r="BO277" s="20"/>
      <c r="BP277" s="20"/>
      <c r="BQ277" s="20"/>
      <c r="BR277" s="20"/>
      <c r="BS277" s="20"/>
    </row>
    <row r="278" spans="1:71">
      <c r="A278" s="24"/>
      <c r="B278" s="20"/>
      <c r="C278" s="20"/>
      <c r="D278" s="20"/>
      <c r="E278" s="20"/>
      <c r="F278" s="20"/>
      <c r="G278" s="20"/>
      <c r="H278" s="20"/>
      <c r="I278" s="20"/>
      <c r="J278" s="20"/>
      <c r="K278" s="20"/>
      <c r="L278" s="20"/>
      <c r="M278" s="20"/>
      <c r="N278" s="20"/>
      <c r="O278" s="20"/>
      <c r="P278" s="20"/>
      <c r="Q278" s="40"/>
      <c r="R278" s="20"/>
      <c r="S278" s="40"/>
      <c r="T278" s="20"/>
      <c r="U278" s="20"/>
      <c r="V278" s="20"/>
      <c r="W278" s="40"/>
      <c r="X278" s="40"/>
      <c r="Y278" s="40"/>
      <c r="Z278" s="20"/>
      <c r="AA278" s="20"/>
      <c r="AB278" s="40"/>
      <c r="AC278" s="20"/>
      <c r="AD278" s="20"/>
      <c r="AE278" s="40"/>
      <c r="AF278" s="20"/>
      <c r="AG278" s="20"/>
      <c r="AH278" s="20"/>
      <c r="AI278" s="20"/>
      <c r="AJ278" s="20"/>
      <c r="AK278" s="20"/>
      <c r="AL278" s="20"/>
      <c r="AM278" s="20"/>
      <c r="AN278" s="20"/>
      <c r="AO278" s="20"/>
      <c r="AP278" s="20"/>
      <c r="AQ278" s="40"/>
      <c r="AR278" s="20"/>
      <c r="AS278" s="20"/>
      <c r="AT278" s="20"/>
      <c r="AU278" s="40"/>
      <c r="AV278" s="40"/>
      <c r="AW278" s="40"/>
      <c r="AX278" s="40"/>
      <c r="AY278" s="20"/>
      <c r="AZ278" s="20"/>
      <c r="BA278" s="20"/>
      <c r="BB278" s="20"/>
      <c r="BC278" s="20"/>
      <c r="BD278" s="20"/>
      <c r="BE278" s="20"/>
      <c r="BF278" s="20"/>
      <c r="BG278" s="20"/>
      <c r="BH278" s="20"/>
      <c r="BI278" s="20"/>
      <c r="BJ278" s="20"/>
      <c r="BK278" s="20"/>
      <c r="BL278" s="20"/>
      <c r="BM278" s="20"/>
      <c r="BN278" s="20"/>
      <c r="BO278" s="20"/>
      <c r="BP278" s="20"/>
      <c r="BQ278" s="20"/>
      <c r="BR278" s="20"/>
      <c r="BS278" s="20"/>
    </row>
    <row r="279" spans="1:71">
      <c r="A279" s="24"/>
      <c r="B279" s="20"/>
      <c r="C279" s="20"/>
      <c r="D279" s="20"/>
      <c r="E279" s="20"/>
      <c r="F279" s="20"/>
      <c r="G279" s="20"/>
      <c r="H279" s="20"/>
      <c r="I279" s="20"/>
      <c r="J279" s="20"/>
      <c r="K279" s="20"/>
      <c r="L279" s="20"/>
      <c r="M279" s="20"/>
      <c r="N279" s="20"/>
      <c r="O279" s="20"/>
      <c r="P279" s="20"/>
      <c r="Q279" s="40"/>
      <c r="R279" s="20"/>
      <c r="S279" s="40"/>
      <c r="T279" s="20"/>
      <c r="U279" s="20"/>
      <c r="V279" s="20"/>
      <c r="W279" s="40"/>
      <c r="X279" s="40"/>
      <c r="Y279" s="40"/>
      <c r="Z279" s="20"/>
      <c r="AA279" s="20"/>
      <c r="AB279" s="40"/>
      <c r="AC279" s="20"/>
      <c r="AD279" s="20"/>
      <c r="AE279" s="40"/>
      <c r="AF279" s="20"/>
      <c r="AG279" s="20"/>
      <c r="AH279" s="20"/>
      <c r="AI279" s="20"/>
      <c r="AJ279" s="20"/>
      <c r="AK279" s="20"/>
      <c r="AL279" s="20"/>
      <c r="AM279" s="20"/>
      <c r="AN279" s="20"/>
      <c r="AO279" s="20"/>
      <c r="AP279" s="20"/>
      <c r="AQ279" s="40"/>
      <c r="AR279" s="20"/>
      <c r="AS279" s="20"/>
      <c r="AT279" s="20"/>
      <c r="AU279" s="40"/>
      <c r="AV279" s="40"/>
      <c r="AW279" s="40"/>
      <c r="AX279" s="40"/>
      <c r="AY279" s="20"/>
      <c r="AZ279" s="20"/>
      <c r="BA279" s="20"/>
      <c r="BB279" s="20"/>
      <c r="BC279" s="20"/>
      <c r="BD279" s="20"/>
      <c r="BE279" s="20"/>
      <c r="BF279" s="20"/>
      <c r="BG279" s="20"/>
      <c r="BH279" s="20"/>
      <c r="BI279" s="20"/>
      <c r="BJ279" s="20"/>
      <c r="BK279" s="20"/>
      <c r="BL279" s="20"/>
      <c r="BM279" s="20"/>
      <c r="BN279" s="20"/>
      <c r="BO279" s="20"/>
      <c r="BP279" s="20"/>
      <c r="BQ279" s="20"/>
      <c r="BR279" s="20"/>
      <c r="BS279" s="20"/>
    </row>
    <row r="280" spans="1:71">
      <c r="A280" s="24"/>
      <c r="B280" s="20"/>
      <c r="C280" s="20"/>
      <c r="D280" s="20"/>
      <c r="E280" s="20"/>
      <c r="F280" s="20"/>
      <c r="G280" s="20"/>
      <c r="H280" s="20"/>
      <c r="I280" s="20"/>
      <c r="J280" s="20"/>
      <c r="K280" s="20"/>
      <c r="L280" s="20"/>
      <c r="M280" s="20"/>
      <c r="N280" s="20"/>
      <c r="O280" s="20"/>
      <c r="P280" s="20"/>
      <c r="Q280" s="40"/>
      <c r="R280" s="20"/>
      <c r="S280" s="40"/>
      <c r="T280" s="20"/>
      <c r="U280" s="20"/>
      <c r="V280" s="20"/>
      <c r="W280" s="40"/>
      <c r="X280" s="40"/>
      <c r="Y280" s="40"/>
      <c r="Z280" s="20"/>
      <c r="AA280" s="20"/>
      <c r="AB280" s="40"/>
      <c r="AC280" s="20"/>
      <c r="AD280" s="20"/>
      <c r="AE280" s="40"/>
      <c r="AF280" s="20"/>
      <c r="AG280" s="20"/>
      <c r="AH280" s="20"/>
      <c r="AI280" s="20"/>
      <c r="AJ280" s="20"/>
      <c r="AK280" s="20"/>
      <c r="AL280" s="20"/>
      <c r="AM280" s="20"/>
      <c r="AN280" s="20"/>
      <c r="AO280" s="20"/>
      <c r="AP280" s="20"/>
      <c r="AQ280" s="40"/>
      <c r="AR280" s="20"/>
      <c r="AS280" s="20"/>
      <c r="AT280" s="20"/>
      <c r="AU280" s="40"/>
      <c r="AV280" s="40"/>
      <c r="AW280" s="40"/>
      <c r="AX280" s="40"/>
      <c r="AY280" s="20"/>
      <c r="AZ280" s="20"/>
      <c r="BA280" s="20"/>
      <c r="BB280" s="20"/>
      <c r="BC280" s="20"/>
      <c r="BD280" s="20"/>
      <c r="BE280" s="20"/>
      <c r="BF280" s="20"/>
      <c r="BG280" s="20"/>
      <c r="BH280" s="20"/>
      <c r="BI280" s="20"/>
      <c r="BJ280" s="20"/>
      <c r="BK280" s="20"/>
      <c r="BL280" s="20"/>
      <c r="BM280" s="20"/>
      <c r="BN280" s="20"/>
      <c r="BO280" s="20"/>
      <c r="BP280" s="20"/>
      <c r="BQ280" s="20"/>
      <c r="BR280" s="20"/>
      <c r="BS280" s="20"/>
    </row>
    <row r="281" spans="1:71">
      <c r="A281" s="24"/>
      <c r="B281" s="20"/>
      <c r="C281" s="20"/>
      <c r="D281" s="20"/>
      <c r="E281" s="20"/>
      <c r="F281" s="20"/>
      <c r="G281" s="20"/>
      <c r="H281" s="20"/>
      <c r="I281" s="20"/>
      <c r="J281" s="20"/>
      <c r="K281" s="20"/>
      <c r="L281" s="20"/>
      <c r="M281" s="20"/>
      <c r="N281" s="20"/>
      <c r="O281" s="20"/>
      <c r="P281" s="20"/>
      <c r="Q281" s="40"/>
      <c r="R281" s="20"/>
      <c r="S281" s="40"/>
      <c r="T281" s="20"/>
      <c r="U281" s="20"/>
      <c r="V281" s="20"/>
      <c r="W281" s="40"/>
      <c r="X281" s="40"/>
      <c r="Y281" s="40"/>
      <c r="Z281" s="20"/>
      <c r="AA281" s="20"/>
      <c r="AB281" s="40"/>
      <c r="AC281" s="20"/>
      <c r="AD281" s="20"/>
      <c r="AE281" s="40"/>
      <c r="AF281" s="20"/>
      <c r="AG281" s="20"/>
      <c r="AH281" s="20"/>
      <c r="AI281" s="20"/>
      <c r="AJ281" s="20"/>
      <c r="AK281" s="20"/>
      <c r="AL281" s="20"/>
      <c r="AM281" s="20"/>
      <c r="AN281" s="20"/>
      <c r="AO281" s="20"/>
      <c r="AP281" s="20"/>
      <c r="AQ281" s="40"/>
      <c r="AR281" s="20"/>
      <c r="AS281" s="20"/>
      <c r="AT281" s="20"/>
      <c r="AU281" s="40"/>
      <c r="AV281" s="40"/>
      <c r="AW281" s="40"/>
      <c r="AX281" s="40"/>
      <c r="AY281" s="20"/>
      <c r="AZ281" s="20"/>
      <c r="BA281" s="20"/>
      <c r="BB281" s="20"/>
      <c r="BC281" s="20"/>
      <c r="BD281" s="20"/>
      <c r="BE281" s="20"/>
      <c r="BF281" s="20"/>
      <c r="BG281" s="20"/>
      <c r="BH281" s="20"/>
      <c r="BI281" s="20"/>
      <c r="BJ281" s="20"/>
      <c r="BK281" s="20"/>
      <c r="BL281" s="20"/>
      <c r="BM281" s="20"/>
      <c r="BN281" s="20"/>
      <c r="BO281" s="20"/>
      <c r="BP281" s="20"/>
      <c r="BQ281" s="20"/>
      <c r="BR281" s="20"/>
      <c r="BS281" s="20"/>
    </row>
    <row r="282" spans="1:71">
      <c r="A282" s="24"/>
      <c r="B282" s="20"/>
      <c r="C282" s="20"/>
      <c r="D282" s="20"/>
      <c r="E282" s="20"/>
      <c r="F282" s="20"/>
      <c r="G282" s="20"/>
      <c r="H282" s="20"/>
      <c r="I282" s="20"/>
      <c r="J282" s="20"/>
      <c r="K282" s="20"/>
      <c r="L282" s="20"/>
      <c r="M282" s="20"/>
      <c r="N282" s="20"/>
      <c r="O282" s="20"/>
      <c r="P282" s="20"/>
      <c r="Q282" s="40"/>
      <c r="R282" s="20"/>
      <c r="S282" s="40"/>
      <c r="T282" s="20"/>
      <c r="U282" s="20"/>
      <c r="V282" s="20"/>
      <c r="W282" s="40"/>
      <c r="X282" s="40"/>
      <c r="Y282" s="40"/>
      <c r="Z282" s="20"/>
      <c r="AA282" s="20"/>
      <c r="AB282" s="40"/>
      <c r="AC282" s="20"/>
      <c r="AD282" s="20"/>
      <c r="AE282" s="40"/>
      <c r="AF282" s="20"/>
      <c r="AG282" s="20"/>
      <c r="AH282" s="20"/>
      <c r="AI282" s="20"/>
      <c r="AJ282" s="20"/>
      <c r="AK282" s="20"/>
      <c r="AL282" s="20"/>
      <c r="AM282" s="20"/>
      <c r="AN282" s="20"/>
      <c r="AO282" s="20"/>
      <c r="AP282" s="20"/>
      <c r="AQ282" s="40"/>
      <c r="AR282" s="20"/>
      <c r="AS282" s="20"/>
      <c r="AT282" s="20"/>
      <c r="AU282" s="40"/>
      <c r="AV282" s="40"/>
      <c r="AW282" s="40"/>
      <c r="AX282" s="40"/>
      <c r="AY282" s="20"/>
      <c r="AZ282" s="20"/>
      <c r="BA282" s="20"/>
      <c r="BB282" s="20"/>
      <c r="BC282" s="20"/>
      <c r="BD282" s="20"/>
      <c r="BE282" s="20"/>
      <c r="BF282" s="20"/>
      <c r="BG282" s="20"/>
      <c r="BH282" s="20"/>
      <c r="BI282" s="20"/>
      <c r="BJ282" s="20"/>
      <c r="BK282" s="20"/>
      <c r="BL282" s="20"/>
      <c r="BM282" s="20"/>
      <c r="BN282" s="20"/>
      <c r="BO282" s="20"/>
      <c r="BP282" s="20"/>
      <c r="BQ282" s="20"/>
      <c r="BR282" s="20"/>
      <c r="BS282" s="20"/>
    </row>
    <row r="283" spans="1:71">
      <c r="A283" s="24"/>
      <c r="B283" s="20"/>
      <c r="C283" s="20"/>
      <c r="D283" s="20"/>
      <c r="E283" s="20"/>
      <c r="F283" s="20"/>
      <c r="G283" s="20"/>
      <c r="H283" s="20"/>
      <c r="I283" s="20"/>
      <c r="J283" s="20"/>
      <c r="K283" s="20"/>
      <c r="L283" s="20"/>
      <c r="M283" s="20"/>
      <c r="N283" s="20"/>
      <c r="O283" s="20"/>
      <c r="P283" s="20"/>
      <c r="Q283" s="40"/>
      <c r="R283" s="20"/>
      <c r="S283" s="40"/>
      <c r="T283" s="20"/>
      <c r="U283" s="20"/>
      <c r="V283" s="20"/>
      <c r="W283" s="40"/>
      <c r="X283" s="40"/>
      <c r="Y283" s="40"/>
      <c r="Z283" s="20"/>
      <c r="AA283" s="20"/>
      <c r="AB283" s="40"/>
      <c r="AC283" s="20"/>
      <c r="AD283" s="20"/>
      <c r="AE283" s="40"/>
      <c r="AF283" s="20"/>
      <c r="AG283" s="20"/>
      <c r="AH283" s="20"/>
      <c r="AI283" s="20"/>
      <c r="AJ283" s="20"/>
      <c r="AK283" s="20"/>
      <c r="AL283" s="20"/>
      <c r="AM283" s="20"/>
      <c r="AN283" s="20"/>
      <c r="AO283" s="20"/>
      <c r="AP283" s="20"/>
      <c r="AQ283" s="40"/>
      <c r="AR283" s="20"/>
      <c r="AS283" s="20"/>
      <c r="AT283" s="20"/>
      <c r="AU283" s="40"/>
      <c r="AV283" s="40"/>
      <c r="AW283" s="40"/>
      <c r="AX283" s="40"/>
      <c r="AY283" s="20"/>
      <c r="AZ283" s="20"/>
      <c r="BA283" s="20"/>
      <c r="BB283" s="20"/>
      <c r="BC283" s="20"/>
      <c r="BD283" s="20"/>
      <c r="BE283" s="20"/>
      <c r="BF283" s="20"/>
      <c r="BG283" s="20"/>
      <c r="BH283" s="20"/>
      <c r="BI283" s="20"/>
      <c r="BJ283" s="20"/>
      <c r="BK283" s="20"/>
      <c r="BL283" s="20"/>
      <c r="BM283" s="20"/>
      <c r="BN283" s="20"/>
      <c r="BO283" s="20"/>
      <c r="BP283" s="20"/>
      <c r="BQ283" s="20"/>
      <c r="BR283" s="20"/>
      <c r="BS283" s="20"/>
    </row>
    <row r="284" spans="1:71">
      <c r="A284" s="24"/>
      <c r="B284" s="20"/>
      <c r="C284" s="20"/>
      <c r="D284" s="20"/>
      <c r="E284" s="20"/>
      <c r="F284" s="20"/>
      <c r="G284" s="20"/>
      <c r="H284" s="20"/>
      <c r="I284" s="20"/>
      <c r="J284" s="20"/>
      <c r="K284" s="20"/>
      <c r="L284" s="20"/>
      <c r="M284" s="20"/>
      <c r="N284" s="20"/>
      <c r="O284" s="20"/>
      <c r="P284" s="20"/>
      <c r="Q284" s="40"/>
      <c r="R284" s="20"/>
      <c r="S284" s="40"/>
      <c r="T284" s="20"/>
      <c r="U284" s="20"/>
      <c r="V284" s="20"/>
      <c r="W284" s="40"/>
      <c r="X284" s="40"/>
      <c r="Y284" s="40"/>
      <c r="Z284" s="20"/>
      <c r="AA284" s="20"/>
      <c r="AB284" s="40"/>
      <c r="AC284" s="20"/>
      <c r="AD284" s="20"/>
      <c r="AE284" s="40"/>
      <c r="AF284" s="20"/>
      <c r="AG284" s="20"/>
      <c r="AH284" s="20"/>
      <c r="AI284" s="20"/>
      <c r="AJ284" s="20"/>
      <c r="AK284" s="20"/>
      <c r="AL284" s="20"/>
      <c r="AM284" s="20"/>
      <c r="AN284" s="20"/>
      <c r="AO284" s="20"/>
      <c r="AP284" s="20"/>
      <c r="AQ284" s="40"/>
      <c r="AR284" s="20"/>
      <c r="AS284" s="20"/>
      <c r="AT284" s="20"/>
      <c r="AU284" s="40"/>
      <c r="AV284" s="40"/>
      <c r="AW284" s="40"/>
      <c r="AX284" s="40"/>
      <c r="AY284" s="20"/>
      <c r="AZ284" s="20"/>
      <c r="BA284" s="20"/>
      <c r="BB284" s="20"/>
      <c r="BC284" s="20"/>
      <c r="BD284" s="20"/>
      <c r="BE284" s="20"/>
      <c r="BF284" s="20"/>
      <c r="BG284" s="20"/>
      <c r="BH284" s="20"/>
      <c r="BI284" s="20"/>
      <c r="BJ284" s="20"/>
      <c r="BK284" s="20"/>
      <c r="BL284" s="20"/>
      <c r="BM284" s="20"/>
      <c r="BN284" s="20"/>
      <c r="BO284" s="20"/>
      <c r="BP284" s="20"/>
      <c r="BQ284" s="20"/>
      <c r="BR284" s="20"/>
      <c r="BS284" s="20"/>
    </row>
    <row r="285" spans="1:71">
      <c r="A285" s="24"/>
      <c r="B285" s="20"/>
      <c r="C285" s="20"/>
      <c r="D285" s="20"/>
      <c r="E285" s="20"/>
      <c r="F285" s="20"/>
      <c r="G285" s="20"/>
      <c r="H285" s="20"/>
      <c r="I285" s="20"/>
      <c r="J285" s="20"/>
      <c r="K285" s="20"/>
      <c r="L285" s="20"/>
      <c r="M285" s="20"/>
      <c r="N285" s="20"/>
      <c r="O285" s="20"/>
      <c r="P285" s="20"/>
      <c r="Q285" s="40"/>
      <c r="R285" s="20"/>
      <c r="S285" s="40"/>
      <c r="T285" s="20"/>
      <c r="U285" s="20"/>
      <c r="V285" s="20"/>
      <c r="W285" s="40"/>
      <c r="X285" s="40"/>
      <c r="Y285" s="40"/>
      <c r="Z285" s="20"/>
      <c r="AA285" s="20"/>
      <c r="AB285" s="40"/>
      <c r="AC285" s="20"/>
      <c r="AD285" s="20"/>
      <c r="AE285" s="40"/>
      <c r="AF285" s="20"/>
      <c r="AG285" s="20"/>
      <c r="AH285" s="20"/>
      <c r="AI285" s="20"/>
      <c r="AJ285" s="20"/>
      <c r="AK285" s="20"/>
      <c r="AL285" s="20"/>
      <c r="AM285" s="20"/>
      <c r="AN285" s="20"/>
      <c r="AO285" s="20"/>
      <c r="AP285" s="20"/>
      <c r="AQ285" s="40"/>
      <c r="AR285" s="20"/>
      <c r="AS285" s="20"/>
      <c r="AT285" s="20"/>
      <c r="AU285" s="40"/>
      <c r="AV285" s="40"/>
      <c r="AW285" s="40"/>
      <c r="AX285" s="40"/>
      <c r="AY285" s="20"/>
      <c r="AZ285" s="20"/>
      <c r="BA285" s="20"/>
      <c r="BB285" s="20"/>
      <c r="BC285" s="20"/>
      <c r="BD285" s="20"/>
      <c r="BE285" s="20"/>
      <c r="BF285" s="20"/>
      <c r="BG285" s="20"/>
      <c r="BH285" s="20"/>
      <c r="BI285" s="20"/>
      <c r="BJ285" s="20"/>
      <c r="BK285" s="20"/>
      <c r="BL285" s="20"/>
      <c r="BM285" s="20"/>
      <c r="BN285" s="20"/>
      <c r="BO285" s="20"/>
      <c r="BP285" s="20"/>
      <c r="BQ285" s="20"/>
      <c r="BR285" s="20"/>
      <c r="BS285" s="20"/>
    </row>
    <row r="286" spans="1:71">
      <c r="A286" s="24"/>
      <c r="B286" s="20"/>
      <c r="C286" s="20"/>
      <c r="D286" s="20"/>
      <c r="E286" s="20"/>
      <c r="F286" s="20"/>
      <c r="G286" s="20"/>
      <c r="H286" s="20"/>
      <c r="I286" s="20"/>
      <c r="J286" s="20"/>
      <c r="K286" s="20"/>
      <c r="L286" s="20"/>
      <c r="M286" s="20"/>
      <c r="N286" s="20"/>
      <c r="O286" s="20"/>
      <c r="P286" s="20"/>
      <c r="Q286" s="40"/>
      <c r="R286" s="20"/>
      <c r="S286" s="40"/>
      <c r="T286" s="20"/>
      <c r="U286" s="20"/>
      <c r="V286" s="20"/>
      <c r="W286" s="40"/>
      <c r="X286" s="40"/>
      <c r="Y286" s="40"/>
      <c r="Z286" s="20"/>
      <c r="AA286" s="20"/>
      <c r="AB286" s="40"/>
      <c r="AC286" s="20"/>
      <c r="AD286" s="20"/>
      <c r="AE286" s="40"/>
      <c r="AF286" s="20"/>
      <c r="AG286" s="20"/>
      <c r="AH286" s="20"/>
      <c r="AI286" s="20"/>
      <c r="AJ286" s="20"/>
      <c r="AK286" s="20"/>
      <c r="AL286" s="20"/>
      <c r="AM286" s="20"/>
      <c r="AN286" s="20"/>
      <c r="AO286" s="20"/>
      <c r="AP286" s="20"/>
      <c r="AQ286" s="40"/>
      <c r="AR286" s="20"/>
      <c r="AS286" s="20"/>
      <c r="AT286" s="20"/>
      <c r="AU286" s="40"/>
      <c r="AV286" s="40"/>
      <c r="AW286" s="40"/>
      <c r="AX286" s="40"/>
      <c r="AY286" s="20"/>
      <c r="AZ286" s="20"/>
      <c r="BA286" s="20"/>
      <c r="BB286" s="20"/>
      <c r="BC286" s="20"/>
      <c r="BD286" s="20"/>
      <c r="BE286" s="20"/>
      <c r="BF286" s="20"/>
      <c r="BG286" s="20"/>
      <c r="BH286" s="20"/>
      <c r="BI286" s="20"/>
      <c r="BJ286" s="20"/>
      <c r="BK286" s="20"/>
      <c r="BL286" s="20"/>
      <c r="BM286" s="20"/>
      <c r="BN286" s="20"/>
      <c r="BO286" s="20"/>
      <c r="BP286" s="20"/>
      <c r="BQ286" s="20"/>
      <c r="BR286" s="20"/>
      <c r="BS286" s="20"/>
    </row>
    <row r="287" spans="1:71">
      <c r="A287" s="24"/>
      <c r="B287" s="20"/>
      <c r="C287" s="20"/>
      <c r="D287" s="20"/>
      <c r="E287" s="20"/>
      <c r="F287" s="20"/>
      <c r="G287" s="20"/>
      <c r="H287" s="20"/>
      <c r="I287" s="20"/>
      <c r="J287" s="20"/>
      <c r="K287" s="20"/>
      <c r="L287" s="20"/>
      <c r="M287" s="20"/>
      <c r="N287" s="20"/>
      <c r="O287" s="20"/>
      <c r="P287" s="20"/>
      <c r="Q287" s="40"/>
      <c r="R287" s="20"/>
      <c r="S287" s="40"/>
      <c r="T287" s="20"/>
      <c r="U287" s="20"/>
      <c r="V287" s="20"/>
      <c r="W287" s="40"/>
      <c r="X287" s="40"/>
      <c r="Y287" s="40"/>
      <c r="Z287" s="20"/>
      <c r="AA287" s="20"/>
      <c r="AB287" s="40"/>
      <c r="AC287" s="20"/>
      <c r="AD287" s="20"/>
      <c r="AE287" s="40"/>
      <c r="AF287" s="20"/>
      <c r="AG287" s="20"/>
      <c r="AH287" s="20"/>
      <c r="AI287" s="20"/>
      <c r="AJ287" s="20"/>
      <c r="AK287" s="20"/>
      <c r="AL287" s="20"/>
      <c r="AM287" s="20"/>
      <c r="AN287" s="20"/>
      <c r="AO287" s="20"/>
      <c r="AP287" s="20"/>
      <c r="AQ287" s="40"/>
      <c r="AR287" s="20"/>
      <c r="AS287" s="20"/>
      <c r="AT287" s="20"/>
      <c r="AU287" s="40"/>
      <c r="AV287" s="40"/>
      <c r="AW287" s="40"/>
      <c r="AX287" s="40"/>
      <c r="AY287" s="20"/>
      <c r="AZ287" s="20"/>
      <c r="BA287" s="20"/>
      <c r="BB287" s="20"/>
      <c r="BC287" s="20"/>
      <c r="BD287" s="20"/>
      <c r="BE287" s="20"/>
      <c r="BF287" s="20"/>
      <c r="BG287" s="20"/>
      <c r="BH287" s="20"/>
      <c r="BI287" s="20"/>
      <c r="BJ287" s="20"/>
      <c r="BK287" s="20"/>
      <c r="BL287" s="20"/>
      <c r="BM287" s="20"/>
      <c r="BN287" s="20"/>
      <c r="BO287" s="20"/>
      <c r="BP287" s="20"/>
      <c r="BQ287" s="20"/>
      <c r="BR287" s="20"/>
      <c r="BS287" s="20"/>
    </row>
    <row r="288" spans="1:71">
      <c r="A288" s="24"/>
      <c r="B288" s="20"/>
      <c r="C288" s="20"/>
      <c r="D288" s="20"/>
      <c r="E288" s="20"/>
      <c r="F288" s="20"/>
      <c r="G288" s="20"/>
      <c r="H288" s="20"/>
      <c r="I288" s="20"/>
      <c r="J288" s="20"/>
      <c r="K288" s="20"/>
      <c r="L288" s="20"/>
      <c r="M288" s="20"/>
      <c r="N288" s="20"/>
      <c r="O288" s="20"/>
      <c r="P288" s="20"/>
      <c r="Q288" s="40"/>
      <c r="R288" s="20"/>
      <c r="S288" s="40"/>
      <c r="T288" s="20"/>
      <c r="U288" s="20"/>
      <c r="V288" s="20"/>
      <c r="W288" s="40"/>
      <c r="X288" s="40"/>
      <c r="Y288" s="40"/>
      <c r="Z288" s="20"/>
      <c r="AA288" s="20"/>
      <c r="AB288" s="40"/>
      <c r="AC288" s="20"/>
      <c r="AD288" s="20"/>
      <c r="AE288" s="40"/>
      <c r="AF288" s="20"/>
      <c r="AG288" s="20"/>
      <c r="AH288" s="20"/>
      <c r="AI288" s="20"/>
      <c r="AJ288" s="20"/>
      <c r="AK288" s="20"/>
      <c r="AL288" s="20"/>
      <c r="AM288" s="20"/>
      <c r="AN288" s="20"/>
      <c r="AO288" s="20"/>
      <c r="AP288" s="20"/>
      <c r="AQ288" s="40"/>
      <c r="AR288" s="20"/>
      <c r="AS288" s="20"/>
      <c r="AT288" s="20"/>
      <c r="AU288" s="40"/>
      <c r="AV288" s="40"/>
      <c r="AW288" s="40"/>
      <c r="AX288" s="40"/>
      <c r="AY288" s="20"/>
      <c r="AZ288" s="20"/>
      <c r="BA288" s="20"/>
      <c r="BB288" s="20"/>
      <c r="BC288" s="20"/>
      <c r="BD288" s="20"/>
      <c r="BE288" s="20"/>
      <c r="BF288" s="20"/>
      <c r="BG288" s="20"/>
      <c r="BH288" s="20"/>
      <c r="BI288" s="20"/>
      <c r="BJ288" s="20"/>
      <c r="BK288" s="20"/>
      <c r="BL288" s="20"/>
      <c r="BM288" s="20"/>
      <c r="BN288" s="20"/>
      <c r="BO288" s="20"/>
      <c r="BP288" s="20"/>
      <c r="BQ288" s="20"/>
      <c r="BR288" s="20"/>
      <c r="BS288" s="20"/>
    </row>
    <row r="289" spans="1:71">
      <c r="A289" s="24"/>
      <c r="B289" s="20"/>
      <c r="C289" s="20"/>
      <c r="D289" s="20"/>
      <c r="E289" s="20"/>
      <c r="F289" s="20"/>
      <c r="G289" s="20"/>
      <c r="H289" s="20"/>
      <c r="I289" s="20"/>
      <c r="J289" s="20"/>
      <c r="K289" s="20"/>
      <c r="L289" s="20"/>
      <c r="M289" s="20"/>
      <c r="N289" s="20"/>
      <c r="O289" s="20"/>
      <c r="P289" s="20"/>
      <c r="Q289" s="40"/>
      <c r="R289" s="20"/>
      <c r="S289" s="40"/>
      <c r="T289" s="20"/>
      <c r="U289" s="20"/>
      <c r="V289" s="20"/>
      <c r="W289" s="40"/>
      <c r="X289" s="40"/>
      <c r="Y289" s="40"/>
      <c r="Z289" s="20"/>
      <c r="AA289" s="20"/>
      <c r="AB289" s="40"/>
      <c r="AC289" s="20"/>
      <c r="AD289" s="20"/>
      <c r="AE289" s="40"/>
      <c r="AF289" s="20"/>
      <c r="AG289" s="20"/>
      <c r="AH289" s="20"/>
      <c r="AI289" s="20"/>
      <c r="AJ289" s="20"/>
      <c r="AK289" s="20"/>
      <c r="AL289" s="20"/>
      <c r="AM289" s="20"/>
      <c r="AN289" s="20"/>
      <c r="AO289" s="20"/>
      <c r="AP289" s="20"/>
      <c r="AQ289" s="40"/>
      <c r="AR289" s="20"/>
      <c r="AS289" s="20"/>
      <c r="AT289" s="20"/>
      <c r="AU289" s="40"/>
      <c r="AV289" s="40"/>
      <c r="AW289" s="40"/>
      <c r="AX289" s="40"/>
      <c r="AY289" s="20"/>
      <c r="AZ289" s="20"/>
      <c r="BA289" s="20"/>
      <c r="BB289" s="20"/>
      <c r="BC289" s="20"/>
      <c r="BD289" s="20"/>
      <c r="BE289" s="20"/>
      <c r="BF289" s="20"/>
      <c r="BG289" s="20"/>
      <c r="BH289" s="20"/>
      <c r="BI289" s="20"/>
      <c r="BJ289" s="20"/>
      <c r="BK289" s="20"/>
      <c r="BL289" s="20"/>
      <c r="BM289" s="20"/>
      <c r="BN289" s="20"/>
      <c r="BO289" s="20"/>
      <c r="BP289" s="20"/>
      <c r="BQ289" s="20"/>
      <c r="BR289" s="20"/>
      <c r="BS289" s="20"/>
    </row>
    <row r="290" spans="1:71">
      <c r="A290" s="24"/>
      <c r="B290" s="20"/>
      <c r="C290" s="20"/>
      <c r="D290" s="20"/>
      <c r="E290" s="20"/>
      <c r="F290" s="20"/>
      <c r="G290" s="20"/>
      <c r="H290" s="20"/>
      <c r="I290" s="20"/>
      <c r="J290" s="20"/>
      <c r="K290" s="20"/>
      <c r="L290" s="20"/>
      <c r="M290" s="20"/>
      <c r="N290" s="20"/>
      <c r="O290" s="20"/>
      <c r="P290" s="20"/>
      <c r="Q290" s="40"/>
      <c r="R290" s="20"/>
      <c r="S290" s="40"/>
      <c r="T290" s="20"/>
      <c r="U290" s="20"/>
      <c r="V290" s="20"/>
      <c r="W290" s="40"/>
      <c r="X290" s="40"/>
      <c r="Y290" s="40"/>
      <c r="Z290" s="20"/>
      <c r="AA290" s="20"/>
      <c r="AB290" s="40"/>
      <c r="AC290" s="20"/>
      <c r="AD290" s="20"/>
      <c r="AE290" s="40"/>
      <c r="AF290" s="20"/>
      <c r="AG290" s="20"/>
      <c r="AH290" s="20"/>
      <c r="AI290" s="20"/>
      <c r="AJ290" s="20"/>
      <c r="AK290" s="20"/>
      <c r="AL290" s="20"/>
      <c r="AM290" s="20"/>
      <c r="AN290" s="20"/>
      <c r="AO290" s="20"/>
      <c r="AP290" s="20"/>
      <c r="AQ290" s="40"/>
      <c r="AR290" s="20"/>
      <c r="AS290" s="20"/>
      <c r="AT290" s="20"/>
      <c r="AU290" s="40"/>
      <c r="AV290" s="40"/>
      <c r="AW290" s="40"/>
      <c r="AX290" s="40"/>
      <c r="AY290" s="20"/>
      <c r="AZ290" s="20"/>
      <c r="BA290" s="20"/>
      <c r="BB290" s="20"/>
      <c r="BC290" s="20"/>
      <c r="BD290" s="20"/>
      <c r="BE290" s="20"/>
      <c r="BF290" s="20"/>
      <c r="BG290" s="20"/>
      <c r="BH290" s="20"/>
      <c r="BI290" s="20"/>
      <c r="BJ290" s="20"/>
      <c r="BK290" s="20"/>
      <c r="BL290" s="20"/>
      <c r="BM290" s="20"/>
      <c r="BN290" s="20"/>
      <c r="BO290" s="20"/>
      <c r="BP290" s="20"/>
      <c r="BQ290" s="20"/>
      <c r="BR290" s="20"/>
      <c r="BS290" s="20"/>
    </row>
    <row r="291" spans="1:71">
      <c r="A291" s="24"/>
      <c r="B291" s="20"/>
      <c r="C291" s="20"/>
      <c r="D291" s="20"/>
      <c r="E291" s="20"/>
      <c r="F291" s="20"/>
      <c r="G291" s="20"/>
      <c r="H291" s="20"/>
      <c r="I291" s="20"/>
      <c r="J291" s="20"/>
      <c r="K291" s="20"/>
      <c r="L291" s="20"/>
      <c r="M291" s="20"/>
      <c r="N291" s="20"/>
      <c r="O291" s="20"/>
      <c r="P291" s="20"/>
      <c r="Q291" s="40"/>
      <c r="R291" s="20"/>
      <c r="S291" s="40"/>
      <c r="T291" s="20"/>
      <c r="U291" s="20"/>
      <c r="V291" s="20"/>
      <c r="W291" s="40"/>
      <c r="X291" s="40"/>
      <c r="Y291" s="40"/>
      <c r="Z291" s="20"/>
      <c r="AA291" s="20"/>
      <c r="AB291" s="40"/>
      <c r="AC291" s="20"/>
      <c r="AD291" s="20"/>
      <c r="AE291" s="40"/>
      <c r="AF291" s="20"/>
      <c r="AG291" s="20"/>
      <c r="AH291" s="20"/>
      <c r="AI291" s="20"/>
      <c r="AJ291" s="20"/>
      <c r="AK291" s="20"/>
      <c r="AL291" s="20"/>
      <c r="AM291" s="20"/>
      <c r="AN291" s="20"/>
      <c r="AO291" s="20"/>
      <c r="AP291" s="20"/>
      <c r="AQ291" s="40"/>
      <c r="AR291" s="20"/>
      <c r="AS291" s="20"/>
      <c r="AT291" s="20"/>
      <c r="AU291" s="40"/>
      <c r="AV291" s="40"/>
      <c r="AW291" s="40"/>
      <c r="AX291" s="40"/>
      <c r="AY291" s="20"/>
      <c r="AZ291" s="20"/>
      <c r="BA291" s="20"/>
      <c r="BB291" s="20"/>
      <c r="BC291" s="20"/>
      <c r="BD291" s="20"/>
      <c r="BE291" s="20"/>
      <c r="BF291" s="20"/>
      <c r="BG291" s="20"/>
      <c r="BH291" s="20"/>
      <c r="BI291" s="20"/>
      <c r="BJ291" s="20"/>
      <c r="BK291" s="20"/>
      <c r="BL291" s="20"/>
      <c r="BM291" s="20"/>
      <c r="BN291" s="20"/>
      <c r="BO291" s="20"/>
      <c r="BP291" s="20"/>
      <c r="BQ291" s="20"/>
      <c r="BR291" s="20"/>
      <c r="BS291" s="20"/>
    </row>
    <row r="292" spans="1:71">
      <c r="A292" s="24"/>
      <c r="B292" s="20"/>
      <c r="C292" s="20"/>
      <c r="D292" s="20"/>
      <c r="E292" s="20"/>
      <c r="F292" s="20"/>
      <c r="G292" s="20"/>
      <c r="H292" s="20"/>
      <c r="I292" s="20"/>
      <c r="J292" s="20"/>
      <c r="K292" s="20"/>
      <c r="L292" s="20"/>
      <c r="M292" s="20"/>
      <c r="N292" s="20"/>
      <c r="O292" s="20"/>
      <c r="P292" s="20"/>
      <c r="Q292" s="40"/>
      <c r="R292" s="20"/>
      <c r="S292" s="40"/>
      <c r="T292" s="20"/>
      <c r="U292" s="20"/>
      <c r="V292" s="20"/>
      <c r="W292" s="40"/>
      <c r="X292" s="40"/>
      <c r="Y292" s="40"/>
      <c r="Z292" s="20"/>
      <c r="AA292" s="20"/>
      <c r="AB292" s="40"/>
      <c r="AC292" s="20"/>
      <c r="AD292" s="20"/>
      <c r="AE292" s="40"/>
      <c r="AF292" s="20"/>
      <c r="AG292" s="20"/>
      <c r="AH292" s="20"/>
      <c r="AI292" s="20"/>
      <c r="AJ292" s="20"/>
      <c r="AK292" s="20"/>
      <c r="AL292" s="20"/>
      <c r="AM292" s="20"/>
      <c r="AN292" s="20"/>
      <c r="AO292" s="20"/>
      <c r="AP292" s="20"/>
      <c r="AQ292" s="40"/>
      <c r="AR292" s="20"/>
      <c r="AS292" s="20"/>
      <c r="AT292" s="20"/>
      <c r="AU292" s="40"/>
      <c r="AV292" s="40"/>
      <c r="AW292" s="40"/>
      <c r="AX292" s="40"/>
      <c r="AY292" s="20"/>
      <c r="AZ292" s="20"/>
      <c r="BA292" s="20"/>
      <c r="BB292" s="20"/>
      <c r="BC292" s="20"/>
      <c r="BD292" s="20"/>
      <c r="BE292" s="20"/>
      <c r="BF292" s="20"/>
      <c r="BG292" s="20"/>
      <c r="BH292" s="20"/>
      <c r="BI292" s="20"/>
      <c r="BJ292" s="20"/>
      <c r="BK292" s="20"/>
      <c r="BL292" s="20"/>
      <c r="BM292" s="20"/>
      <c r="BN292" s="20"/>
      <c r="BO292" s="20"/>
      <c r="BP292" s="20"/>
      <c r="BQ292" s="20"/>
      <c r="BR292" s="20"/>
      <c r="BS292" s="20"/>
    </row>
    <row r="293" spans="1:71">
      <c r="A293" s="24"/>
      <c r="B293" s="20"/>
      <c r="C293" s="20"/>
      <c r="D293" s="20"/>
      <c r="E293" s="20"/>
      <c r="F293" s="20"/>
      <c r="G293" s="20"/>
      <c r="H293" s="20"/>
      <c r="I293" s="20"/>
      <c r="J293" s="20"/>
      <c r="K293" s="20"/>
      <c r="L293" s="20"/>
      <c r="M293" s="20"/>
      <c r="N293" s="20"/>
      <c r="O293" s="20"/>
      <c r="P293" s="20"/>
      <c r="Q293" s="40"/>
      <c r="R293" s="20"/>
      <c r="S293" s="40"/>
      <c r="T293" s="20"/>
      <c r="U293" s="20"/>
      <c r="V293" s="20"/>
      <c r="W293" s="40"/>
      <c r="X293" s="40"/>
      <c r="Y293" s="40"/>
      <c r="Z293" s="20"/>
      <c r="AA293" s="20"/>
      <c r="AB293" s="40"/>
      <c r="AC293" s="20"/>
      <c r="AD293" s="20"/>
      <c r="AE293" s="40"/>
      <c r="AF293" s="20"/>
      <c r="AG293" s="20"/>
      <c r="AH293" s="20"/>
      <c r="AI293" s="20"/>
      <c r="AJ293" s="20"/>
      <c r="AK293" s="20"/>
      <c r="AL293" s="20"/>
      <c r="AM293" s="20"/>
      <c r="AN293" s="20"/>
      <c r="AO293" s="20"/>
      <c r="AP293" s="20"/>
      <c r="AQ293" s="40"/>
      <c r="AR293" s="20"/>
      <c r="AS293" s="20"/>
      <c r="AT293" s="20"/>
      <c r="AU293" s="40"/>
      <c r="AV293" s="40"/>
      <c r="AW293" s="40"/>
      <c r="AX293" s="40"/>
      <c r="AY293" s="20"/>
      <c r="AZ293" s="20"/>
      <c r="BA293" s="20"/>
      <c r="BB293" s="20"/>
      <c r="BC293" s="20"/>
      <c r="BD293" s="20"/>
      <c r="BE293" s="20"/>
      <c r="BF293" s="20"/>
      <c r="BG293" s="20"/>
      <c r="BH293" s="20"/>
      <c r="BI293" s="20"/>
      <c r="BJ293" s="20"/>
      <c r="BK293" s="20"/>
      <c r="BL293" s="20"/>
      <c r="BM293" s="20"/>
      <c r="BN293" s="20"/>
      <c r="BO293" s="20"/>
      <c r="BP293" s="20"/>
      <c r="BQ293" s="20"/>
      <c r="BR293" s="20"/>
      <c r="BS293" s="20"/>
    </row>
    <row r="294" spans="1:71">
      <c r="A294" s="24"/>
      <c r="B294" s="20"/>
      <c r="C294" s="20"/>
      <c r="D294" s="20"/>
      <c r="E294" s="20"/>
      <c r="F294" s="20"/>
      <c r="G294" s="20"/>
      <c r="H294" s="20"/>
      <c r="I294" s="20"/>
      <c r="J294" s="20"/>
      <c r="K294" s="20"/>
      <c r="L294" s="20"/>
      <c r="M294" s="20"/>
      <c r="N294" s="20"/>
      <c r="O294" s="20"/>
      <c r="P294" s="20"/>
      <c r="Q294" s="40"/>
      <c r="R294" s="20"/>
      <c r="S294" s="40"/>
      <c r="T294" s="20"/>
      <c r="U294" s="20"/>
      <c r="V294" s="20"/>
      <c r="W294" s="40"/>
      <c r="X294" s="40"/>
      <c r="Y294" s="40"/>
      <c r="Z294" s="20"/>
      <c r="AA294" s="20"/>
      <c r="AB294" s="40"/>
      <c r="AC294" s="20"/>
      <c r="AD294" s="20"/>
      <c r="AE294" s="40"/>
      <c r="AF294" s="20"/>
      <c r="AG294" s="20"/>
      <c r="AH294" s="20"/>
      <c r="AI294" s="20"/>
      <c r="AJ294" s="20"/>
      <c r="AK294" s="20"/>
      <c r="AL294" s="20"/>
      <c r="AM294" s="20"/>
      <c r="AN294" s="20"/>
      <c r="AO294" s="20"/>
      <c r="AP294" s="20"/>
      <c r="AQ294" s="40"/>
      <c r="AR294" s="20"/>
      <c r="AS294" s="20"/>
      <c r="AT294" s="20"/>
      <c r="AU294" s="40"/>
      <c r="AV294" s="40"/>
      <c r="AW294" s="40"/>
      <c r="AX294" s="40"/>
      <c r="AY294" s="20"/>
      <c r="AZ294" s="20"/>
      <c r="BA294" s="20"/>
      <c r="BB294" s="20"/>
      <c r="BC294" s="20"/>
      <c r="BD294" s="20"/>
      <c r="BE294" s="20"/>
      <c r="BF294" s="20"/>
      <c r="BG294" s="20"/>
      <c r="BH294" s="20"/>
      <c r="BI294" s="20"/>
      <c r="BJ294" s="20"/>
      <c r="BK294" s="20"/>
      <c r="BL294" s="20"/>
      <c r="BM294" s="20"/>
      <c r="BN294" s="20"/>
      <c r="BO294" s="20"/>
      <c r="BP294" s="20"/>
      <c r="BQ294" s="20"/>
      <c r="BR294" s="20"/>
      <c r="BS294" s="20"/>
    </row>
    <row r="295" spans="1:71">
      <c r="A295" s="24"/>
      <c r="B295" s="20"/>
      <c r="C295" s="20"/>
      <c r="D295" s="20"/>
      <c r="E295" s="20"/>
      <c r="F295" s="20"/>
      <c r="G295" s="20"/>
      <c r="H295" s="20"/>
      <c r="I295" s="20"/>
      <c r="J295" s="20"/>
      <c r="K295" s="20"/>
      <c r="L295" s="20"/>
      <c r="M295" s="20"/>
      <c r="N295" s="20"/>
      <c r="O295" s="20"/>
      <c r="P295" s="20"/>
      <c r="Q295" s="40"/>
      <c r="R295" s="20"/>
      <c r="S295" s="40"/>
      <c r="T295" s="20"/>
      <c r="U295" s="20"/>
      <c r="V295" s="20"/>
      <c r="W295" s="40"/>
      <c r="X295" s="40"/>
      <c r="Y295" s="40"/>
      <c r="Z295" s="20"/>
      <c r="AA295" s="20"/>
      <c r="AB295" s="40"/>
      <c r="AC295" s="20"/>
      <c r="AD295" s="20"/>
      <c r="AE295" s="40"/>
      <c r="AF295" s="20"/>
      <c r="AG295" s="20"/>
      <c r="AH295" s="20"/>
      <c r="AI295" s="20"/>
      <c r="AJ295" s="20"/>
      <c r="AK295" s="20"/>
      <c r="AL295" s="20"/>
      <c r="AM295" s="20"/>
      <c r="AN295" s="20"/>
      <c r="AO295" s="20"/>
      <c r="AP295" s="20"/>
      <c r="AQ295" s="40"/>
      <c r="AR295" s="20"/>
      <c r="AS295" s="20"/>
      <c r="AT295" s="20"/>
      <c r="AU295" s="40"/>
      <c r="AV295" s="40"/>
      <c r="AW295" s="40"/>
      <c r="AX295" s="40"/>
      <c r="AY295" s="20"/>
      <c r="AZ295" s="20"/>
      <c r="BA295" s="20"/>
      <c r="BB295" s="20"/>
      <c r="BC295" s="20"/>
      <c r="BD295" s="20"/>
      <c r="BE295" s="20"/>
      <c r="BF295" s="20"/>
      <c r="BG295" s="20"/>
      <c r="BH295" s="20"/>
      <c r="BI295" s="20"/>
      <c r="BJ295" s="20"/>
      <c r="BK295" s="20"/>
      <c r="BL295" s="20"/>
      <c r="BM295" s="20"/>
      <c r="BN295" s="20"/>
      <c r="BO295" s="20"/>
      <c r="BP295" s="20"/>
      <c r="BQ295" s="20"/>
      <c r="BR295" s="20"/>
      <c r="BS295" s="20"/>
    </row>
    <row r="296" spans="1:71">
      <c r="A296" s="24"/>
      <c r="B296" s="20"/>
      <c r="C296" s="20"/>
      <c r="D296" s="20"/>
      <c r="E296" s="20"/>
      <c r="F296" s="20"/>
      <c r="G296" s="20"/>
      <c r="H296" s="20"/>
      <c r="I296" s="20"/>
      <c r="J296" s="20"/>
      <c r="K296" s="20"/>
      <c r="L296" s="20"/>
      <c r="M296" s="20"/>
      <c r="N296" s="20"/>
      <c r="O296" s="20"/>
      <c r="P296" s="20"/>
      <c r="Q296" s="40"/>
      <c r="R296" s="20"/>
      <c r="S296" s="40"/>
      <c r="T296" s="20"/>
      <c r="U296" s="20"/>
      <c r="V296" s="20"/>
      <c r="W296" s="40"/>
      <c r="X296" s="40"/>
      <c r="Y296" s="40"/>
      <c r="Z296" s="20"/>
      <c r="AA296" s="20"/>
      <c r="AB296" s="40"/>
      <c r="AC296" s="20"/>
      <c r="AD296" s="20"/>
      <c r="AE296" s="40"/>
      <c r="AF296" s="20"/>
      <c r="AG296" s="20"/>
      <c r="AH296" s="20"/>
      <c r="AI296" s="20"/>
      <c r="AJ296" s="20"/>
      <c r="AK296" s="20"/>
      <c r="AL296" s="20"/>
      <c r="AM296" s="20"/>
      <c r="AN296" s="20"/>
      <c r="AO296" s="20"/>
      <c r="AP296" s="20"/>
      <c r="AQ296" s="40"/>
      <c r="AR296" s="20"/>
      <c r="AS296" s="20"/>
      <c r="AT296" s="20"/>
      <c r="AU296" s="40"/>
      <c r="AV296" s="40"/>
      <c r="AW296" s="40"/>
      <c r="AX296" s="40"/>
      <c r="AY296" s="20"/>
      <c r="AZ296" s="20"/>
      <c r="BA296" s="20"/>
      <c r="BB296" s="20"/>
      <c r="BC296" s="20"/>
      <c r="BD296" s="20"/>
      <c r="BE296" s="20"/>
      <c r="BF296" s="20"/>
      <c r="BG296" s="20"/>
      <c r="BH296" s="20"/>
      <c r="BI296" s="20"/>
      <c r="BJ296" s="20"/>
      <c r="BK296" s="20"/>
      <c r="BL296" s="20"/>
      <c r="BM296" s="20"/>
      <c r="BN296" s="20"/>
      <c r="BO296" s="20"/>
      <c r="BP296" s="20"/>
      <c r="BQ296" s="20"/>
      <c r="BR296" s="20"/>
      <c r="BS296" s="20"/>
    </row>
    <row r="297" spans="1:71">
      <c r="A297" s="24"/>
      <c r="B297" s="20"/>
      <c r="C297" s="20"/>
      <c r="D297" s="20"/>
      <c r="E297" s="20"/>
      <c r="F297" s="20"/>
      <c r="G297" s="20"/>
      <c r="H297" s="20"/>
      <c r="I297" s="20"/>
      <c r="J297" s="20"/>
      <c r="K297" s="20"/>
      <c r="L297" s="20"/>
      <c r="M297" s="20"/>
      <c r="N297" s="20"/>
      <c r="O297" s="20"/>
      <c r="P297" s="20"/>
      <c r="Q297" s="40"/>
      <c r="R297" s="20"/>
      <c r="S297" s="40"/>
      <c r="T297" s="20"/>
      <c r="U297" s="20"/>
      <c r="V297" s="20"/>
      <c r="W297" s="40"/>
      <c r="X297" s="40"/>
      <c r="Y297" s="40"/>
      <c r="Z297" s="20"/>
      <c r="AA297" s="20"/>
      <c r="AB297" s="40"/>
      <c r="AC297" s="20"/>
      <c r="AD297" s="20"/>
      <c r="AE297" s="40"/>
      <c r="AF297" s="20"/>
      <c r="AG297" s="20"/>
      <c r="AH297" s="20"/>
      <c r="AI297" s="20"/>
      <c r="AJ297" s="20"/>
      <c r="AK297" s="20"/>
      <c r="AL297" s="20"/>
      <c r="AM297" s="20"/>
      <c r="AN297" s="20"/>
      <c r="AO297" s="20"/>
      <c r="AP297" s="20"/>
      <c r="AQ297" s="40"/>
      <c r="AR297" s="20"/>
      <c r="AS297" s="20"/>
      <c r="AT297" s="20"/>
      <c r="AU297" s="40"/>
      <c r="AV297" s="40"/>
      <c r="AW297" s="40"/>
      <c r="AX297" s="40"/>
      <c r="AY297" s="20"/>
      <c r="AZ297" s="20"/>
      <c r="BA297" s="20"/>
      <c r="BB297" s="20"/>
      <c r="BC297" s="20"/>
      <c r="BD297" s="20"/>
      <c r="BE297" s="20"/>
      <c r="BF297" s="20"/>
      <c r="BG297" s="20"/>
      <c r="BH297" s="20"/>
      <c r="BI297" s="20"/>
      <c r="BJ297" s="20"/>
      <c r="BK297" s="20"/>
      <c r="BL297" s="20"/>
      <c r="BM297" s="20"/>
      <c r="BN297" s="20"/>
      <c r="BO297" s="20"/>
      <c r="BP297" s="20"/>
      <c r="BQ297" s="20"/>
      <c r="BR297" s="20"/>
      <c r="BS297" s="20"/>
    </row>
    <row r="298" spans="1:71">
      <c r="A298" s="24"/>
      <c r="B298" s="20"/>
      <c r="C298" s="20"/>
      <c r="D298" s="20"/>
      <c r="E298" s="20"/>
      <c r="F298" s="20"/>
      <c r="G298" s="20"/>
      <c r="H298" s="20"/>
      <c r="I298" s="20"/>
      <c r="J298" s="20"/>
      <c r="K298" s="20"/>
      <c r="L298" s="20"/>
      <c r="M298" s="20"/>
      <c r="N298" s="20"/>
      <c r="O298" s="20"/>
      <c r="P298" s="20"/>
      <c r="Q298" s="40"/>
      <c r="R298" s="20"/>
      <c r="S298" s="40"/>
      <c r="T298" s="20"/>
      <c r="U298" s="20"/>
      <c r="V298" s="20"/>
      <c r="W298" s="40"/>
      <c r="X298" s="40"/>
      <c r="Y298" s="40"/>
      <c r="Z298" s="20"/>
      <c r="AA298" s="20"/>
      <c r="AB298" s="40"/>
      <c r="AC298" s="20"/>
      <c r="AD298" s="20"/>
      <c r="AE298" s="40"/>
      <c r="AF298" s="20"/>
      <c r="AG298" s="20"/>
      <c r="AH298" s="20"/>
      <c r="AI298" s="20"/>
      <c r="AJ298" s="20"/>
      <c r="AK298" s="20"/>
      <c r="AL298" s="20"/>
      <c r="AM298" s="20"/>
      <c r="AN298" s="20"/>
      <c r="AO298" s="20"/>
      <c r="AP298" s="20"/>
      <c r="AQ298" s="40"/>
      <c r="AR298" s="20"/>
      <c r="AS298" s="20"/>
      <c r="AT298" s="20"/>
      <c r="AU298" s="40"/>
      <c r="AV298" s="40"/>
      <c r="AW298" s="40"/>
      <c r="AX298" s="40"/>
      <c r="AY298" s="20"/>
      <c r="AZ298" s="20"/>
      <c r="BA298" s="20"/>
      <c r="BB298" s="20"/>
      <c r="BC298" s="20"/>
      <c r="BD298" s="20"/>
      <c r="BE298" s="20"/>
      <c r="BF298" s="20"/>
      <c r="BG298" s="20"/>
      <c r="BH298" s="20"/>
      <c r="BI298" s="20"/>
      <c r="BJ298" s="20"/>
      <c r="BK298" s="20"/>
      <c r="BL298" s="20"/>
      <c r="BM298" s="20"/>
      <c r="BN298" s="20"/>
      <c r="BO298" s="20"/>
      <c r="BP298" s="20"/>
      <c r="BQ298" s="20"/>
      <c r="BR298" s="20"/>
      <c r="BS298" s="20"/>
    </row>
    <row r="299" spans="1:71">
      <c r="A299" s="24"/>
      <c r="B299" s="20"/>
      <c r="C299" s="20"/>
      <c r="D299" s="20"/>
      <c r="E299" s="20"/>
      <c r="F299" s="20"/>
      <c r="G299" s="20"/>
      <c r="H299" s="20"/>
      <c r="I299" s="20"/>
      <c r="J299" s="20"/>
      <c r="K299" s="20"/>
      <c r="L299" s="20"/>
      <c r="M299" s="20"/>
      <c r="N299" s="20"/>
      <c r="O299" s="20"/>
      <c r="P299" s="20"/>
      <c r="Q299" s="40"/>
      <c r="R299" s="20"/>
      <c r="S299" s="40"/>
      <c r="T299" s="20"/>
      <c r="U299" s="20"/>
      <c r="V299" s="20"/>
      <c r="W299" s="40"/>
      <c r="X299" s="40"/>
      <c r="Y299" s="40"/>
      <c r="Z299" s="20"/>
      <c r="AA299" s="20"/>
      <c r="AB299" s="40"/>
      <c r="AC299" s="20"/>
      <c r="AD299" s="20"/>
      <c r="AE299" s="40"/>
      <c r="AF299" s="20"/>
      <c r="AG299" s="20"/>
      <c r="AH299" s="20"/>
      <c r="AI299" s="20"/>
      <c r="AJ299" s="20"/>
      <c r="AK299" s="20"/>
      <c r="AL299" s="20"/>
      <c r="AM299" s="20"/>
      <c r="AN299" s="20"/>
      <c r="AO299" s="20"/>
      <c r="AP299" s="20"/>
      <c r="AQ299" s="40"/>
      <c r="AR299" s="20"/>
      <c r="AS299" s="20"/>
      <c r="AT299" s="20"/>
      <c r="AU299" s="40"/>
      <c r="AV299" s="40"/>
      <c r="AW299" s="40"/>
      <c r="AX299" s="40"/>
      <c r="AY299" s="20"/>
      <c r="AZ299" s="20"/>
      <c r="BA299" s="20"/>
      <c r="BB299" s="20"/>
      <c r="BC299" s="20"/>
      <c r="BD299" s="20"/>
      <c r="BE299" s="20"/>
      <c r="BF299" s="20"/>
      <c r="BG299" s="20"/>
      <c r="BH299" s="20"/>
      <c r="BI299" s="20"/>
      <c r="BJ299" s="20"/>
      <c r="BK299" s="20"/>
      <c r="BL299" s="20"/>
      <c r="BM299" s="20"/>
      <c r="BN299" s="20"/>
      <c r="BO299" s="20"/>
      <c r="BP299" s="20"/>
      <c r="BQ299" s="20"/>
      <c r="BR299" s="20"/>
      <c r="BS299" s="20"/>
    </row>
    <row r="300" spans="1:71">
      <c r="A300" s="24"/>
      <c r="B300" s="20"/>
      <c r="C300" s="20"/>
      <c r="D300" s="20"/>
      <c r="E300" s="20"/>
      <c r="F300" s="20"/>
      <c r="G300" s="20"/>
      <c r="H300" s="20"/>
      <c r="I300" s="20"/>
      <c r="J300" s="20"/>
      <c r="K300" s="20"/>
      <c r="L300" s="20"/>
      <c r="M300" s="20"/>
      <c r="N300" s="20"/>
      <c r="O300" s="20"/>
      <c r="P300" s="20"/>
      <c r="Q300" s="40"/>
      <c r="R300" s="20"/>
      <c r="S300" s="40"/>
      <c r="T300" s="20"/>
      <c r="U300" s="20"/>
      <c r="V300" s="20"/>
      <c r="W300" s="40"/>
      <c r="X300" s="40"/>
      <c r="Y300" s="40"/>
      <c r="Z300" s="20"/>
      <c r="AA300" s="20"/>
      <c r="AB300" s="40"/>
      <c r="AC300" s="20"/>
      <c r="AD300" s="20"/>
      <c r="AE300" s="40"/>
      <c r="AF300" s="20"/>
      <c r="AG300" s="20"/>
      <c r="AH300" s="20"/>
      <c r="AI300" s="20"/>
      <c r="AJ300" s="20"/>
      <c r="AK300" s="20"/>
      <c r="AL300" s="20"/>
      <c r="AM300" s="20"/>
      <c r="AN300" s="20"/>
      <c r="AO300" s="20"/>
      <c r="AP300" s="20"/>
      <c r="AQ300" s="40"/>
      <c r="AR300" s="20"/>
      <c r="AS300" s="20"/>
      <c r="AT300" s="20"/>
      <c r="AU300" s="40"/>
      <c r="AV300" s="40"/>
      <c r="AW300" s="40"/>
      <c r="AX300" s="40"/>
      <c r="AY300" s="20"/>
      <c r="AZ300" s="20"/>
      <c r="BA300" s="20"/>
      <c r="BB300" s="20"/>
      <c r="BC300" s="20"/>
      <c r="BD300" s="20"/>
      <c r="BE300" s="20"/>
      <c r="BF300" s="20"/>
      <c r="BG300" s="20"/>
      <c r="BH300" s="20"/>
      <c r="BI300" s="20"/>
      <c r="BJ300" s="20"/>
      <c r="BK300" s="20"/>
      <c r="BL300" s="20"/>
      <c r="BM300" s="20"/>
      <c r="BN300" s="20"/>
      <c r="BO300" s="20"/>
      <c r="BP300" s="20"/>
      <c r="BQ300" s="20"/>
      <c r="BR300" s="20"/>
      <c r="BS300" s="20"/>
    </row>
    <row r="301" spans="1:71">
      <c r="A301" s="24"/>
      <c r="B301" s="20"/>
      <c r="C301" s="20"/>
      <c r="D301" s="20"/>
      <c r="E301" s="20"/>
      <c r="F301" s="20"/>
      <c r="G301" s="20"/>
      <c r="H301" s="20"/>
      <c r="I301" s="20"/>
      <c r="J301" s="20"/>
      <c r="K301" s="20"/>
      <c r="L301" s="20"/>
      <c r="M301" s="20"/>
      <c r="N301" s="20"/>
      <c r="O301" s="20"/>
      <c r="P301" s="20"/>
      <c r="Q301" s="40"/>
      <c r="R301" s="20"/>
      <c r="S301" s="40"/>
      <c r="T301" s="20"/>
      <c r="U301" s="20"/>
      <c r="V301" s="20"/>
      <c r="W301" s="40"/>
      <c r="X301" s="40"/>
      <c r="Y301" s="40"/>
      <c r="Z301" s="20"/>
      <c r="AA301" s="20"/>
      <c r="AB301" s="40"/>
      <c r="AC301" s="20"/>
      <c r="AD301" s="20"/>
      <c r="AE301" s="40"/>
      <c r="AF301" s="20"/>
      <c r="AG301" s="20"/>
      <c r="AH301" s="20"/>
      <c r="AI301" s="20"/>
      <c r="AJ301" s="20"/>
      <c r="AK301" s="20"/>
      <c r="AL301" s="20"/>
      <c r="AM301" s="20"/>
      <c r="AN301" s="20"/>
      <c r="AO301" s="20"/>
      <c r="AP301" s="20"/>
      <c r="AQ301" s="40"/>
      <c r="AR301" s="20"/>
      <c r="AS301" s="20"/>
      <c r="AT301" s="20"/>
      <c r="AU301" s="40"/>
      <c r="AV301" s="40"/>
      <c r="AW301" s="40"/>
      <c r="AX301" s="40"/>
      <c r="AY301" s="20"/>
      <c r="AZ301" s="20"/>
      <c r="BA301" s="20"/>
      <c r="BB301" s="20"/>
      <c r="BC301" s="20"/>
      <c r="BD301" s="20"/>
      <c r="BE301" s="20"/>
      <c r="BF301" s="20"/>
      <c r="BG301" s="20"/>
      <c r="BH301" s="20"/>
      <c r="BI301" s="20"/>
      <c r="BJ301" s="20"/>
      <c r="BK301" s="20"/>
      <c r="BL301" s="20"/>
      <c r="BM301" s="20"/>
      <c r="BN301" s="20"/>
      <c r="BO301" s="20"/>
      <c r="BP301" s="20"/>
      <c r="BQ301" s="20"/>
      <c r="BR301" s="20"/>
      <c r="BS301" s="20"/>
    </row>
    <row r="302" spans="1:71">
      <c r="A302" s="24"/>
      <c r="B302" s="20"/>
      <c r="C302" s="20"/>
      <c r="D302" s="20"/>
      <c r="E302" s="20"/>
      <c r="F302" s="20"/>
      <c r="G302" s="20"/>
      <c r="H302" s="20"/>
      <c r="I302" s="20"/>
      <c r="J302" s="20"/>
      <c r="K302" s="20"/>
      <c r="L302" s="20"/>
      <c r="M302" s="20"/>
      <c r="N302" s="20"/>
      <c r="O302" s="20"/>
      <c r="P302" s="20"/>
      <c r="Q302" s="40"/>
      <c r="R302" s="20"/>
      <c r="S302" s="40"/>
      <c r="T302" s="20"/>
      <c r="U302" s="20"/>
      <c r="V302" s="20"/>
      <c r="W302" s="40"/>
      <c r="X302" s="40"/>
      <c r="Y302" s="40"/>
      <c r="Z302" s="20"/>
      <c r="AA302" s="20"/>
      <c r="AB302" s="40"/>
      <c r="AC302" s="20"/>
      <c r="AD302" s="20"/>
      <c r="AE302" s="40"/>
      <c r="AF302" s="20"/>
      <c r="AG302" s="20"/>
      <c r="AH302" s="20"/>
      <c r="AI302" s="20"/>
      <c r="AJ302" s="20"/>
      <c r="AK302" s="20"/>
      <c r="AL302" s="20"/>
      <c r="AM302" s="20"/>
      <c r="AN302" s="20"/>
      <c r="AO302" s="20"/>
      <c r="AP302" s="20"/>
      <c r="AQ302" s="40"/>
      <c r="AR302" s="20"/>
      <c r="AS302" s="20"/>
      <c r="AT302" s="20"/>
      <c r="AU302" s="40"/>
      <c r="AV302" s="40"/>
      <c r="AW302" s="40"/>
      <c r="AX302" s="40"/>
      <c r="AY302" s="20"/>
      <c r="AZ302" s="20"/>
      <c r="BA302" s="20"/>
      <c r="BB302" s="20"/>
      <c r="BC302" s="20"/>
      <c r="BD302" s="20"/>
      <c r="BE302" s="20"/>
      <c r="BF302" s="20"/>
      <c r="BG302" s="20"/>
      <c r="BH302" s="20"/>
      <c r="BI302" s="20"/>
      <c r="BJ302" s="20"/>
      <c r="BK302" s="20"/>
      <c r="BL302" s="20"/>
      <c r="BM302" s="20"/>
      <c r="BN302" s="20"/>
      <c r="BO302" s="20"/>
      <c r="BP302" s="20"/>
      <c r="BQ302" s="20"/>
      <c r="BR302" s="20"/>
      <c r="BS302" s="20"/>
    </row>
    <row r="303" spans="1:71">
      <c r="A303" s="24"/>
      <c r="B303" s="20"/>
      <c r="C303" s="20"/>
      <c r="D303" s="20"/>
      <c r="E303" s="20"/>
      <c r="F303" s="20"/>
      <c r="G303" s="20"/>
      <c r="H303" s="20"/>
      <c r="I303" s="20"/>
      <c r="J303" s="20"/>
      <c r="K303" s="20"/>
      <c r="L303" s="20"/>
      <c r="M303" s="20"/>
      <c r="N303" s="20"/>
      <c r="O303" s="20"/>
      <c r="P303" s="20"/>
      <c r="Q303" s="40"/>
      <c r="R303" s="20"/>
      <c r="S303" s="40"/>
      <c r="T303" s="20"/>
      <c r="U303" s="20"/>
      <c r="V303" s="20"/>
      <c r="W303" s="40"/>
      <c r="X303" s="40"/>
      <c r="Y303" s="40"/>
      <c r="Z303" s="20"/>
      <c r="AA303" s="20"/>
      <c r="AB303" s="40"/>
      <c r="AC303" s="20"/>
      <c r="AD303" s="20"/>
      <c r="AE303" s="40"/>
      <c r="AF303" s="20"/>
      <c r="AG303" s="20"/>
      <c r="AH303" s="20"/>
      <c r="AI303" s="20"/>
      <c r="AJ303" s="20"/>
      <c r="AK303" s="20"/>
      <c r="AL303" s="20"/>
      <c r="AM303" s="20"/>
      <c r="AN303" s="20"/>
      <c r="AO303" s="20"/>
      <c r="AP303" s="20"/>
      <c r="AQ303" s="40"/>
      <c r="AR303" s="20"/>
      <c r="AS303" s="20"/>
      <c r="AT303" s="20"/>
      <c r="AU303" s="40"/>
      <c r="AV303" s="40"/>
      <c r="AW303" s="40"/>
      <c r="AX303" s="40"/>
      <c r="AY303" s="20"/>
      <c r="AZ303" s="20"/>
      <c r="BA303" s="20"/>
      <c r="BB303" s="20"/>
      <c r="BC303" s="20"/>
      <c r="BD303" s="20"/>
      <c r="BE303" s="20"/>
      <c r="BF303" s="20"/>
      <c r="BG303" s="20"/>
      <c r="BH303" s="20"/>
      <c r="BI303" s="20"/>
      <c r="BJ303" s="20"/>
      <c r="BK303" s="20"/>
      <c r="BL303" s="20"/>
      <c r="BM303" s="20"/>
      <c r="BN303" s="20"/>
      <c r="BO303" s="20"/>
      <c r="BP303" s="20"/>
      <c r="BQ303" s="20"/>
      <c r="BR303" s="20"/>
      <c r="BS303" s="20"/>
    </row>
    <row r="304" spans="1:71">
      <c r="A304" s="24"/>
      <c r="B304" s="20"/>
      <c r="C304" s="20"/>
      <c r="D304" s="20"/>
      <c r="E304" s="20"/>
      <c r="F304" s="20"/>
      <c r="G304" s="20"/>
      <c r="H304" s="20"/>
      <c r="I304" s="20"/>
      <c r="J304" s="20"/>
      <c r="K304" s="20"/>
      <c r="L304" s="20"/>
      <c r="M304" s="20"/>
      <c r="N304" s="20"/>
      <c r="O304" s="20"/>
      <c r="P304" s="20"/>
      <c r="Q304" s="40"/>
      <c r="R304" s="20"/>
      <c r="S304" s="40"/>
      <c r="T304" s="20"/>
      <c r="U304" s="20"/>
      <c r="V304" s="20"/>
      <c r="W304" s="40"/>
      <c r="X304" s="40"/>
      <c r="Y304" s="40"/>
      <c r="Z304" s="20"/>
      <c r="AA304" s="20"/>
      <c r="AB304" s="40"/>
      <c r="AC304" s="20"/>
      <c r="AD304" s="20"/>
      <c r="AE304" s="40"/>
      <c r="AF304" s="20"/>
      <c r="AG304" s="20"/>
      <c r="AH304" s="20"/>
      <c r="AI304" s="20"/>
      <c r="AJ304" s="20"/>
      <c r="AK304" s="20"/>
      <c r="AL304" s="20"/>
      <c r="AM304" s="20"/>
      <c r="AN304" s="20"/>
      <c r="AO304" s="20"/>
      <c r="AP304" s="20"/>
      <c r="AQ304" s="40"/>
      <c r="AR304" s="20"/>
      <c r="AS304" s="20"/>
      <c r="AT304" s="20"/>
      <c r="AU304" s="40"/>
      <c r="AV304" s="40"/>
      <c r="AW304" s="40"/>
      <c r="AX304" s="40"/>
      <c r="AY304" s="20"/>
      <c r="AZ304" s="20"/>
      <c r="BA304" s="20"/>
      <c r="BB304" s="20"/>
      <c r="BC304" s="20"/>
      <c r="BD304" s="20"/>
      <c r="BE304" s="20"/>
      <c r="BF304" s="20"/>
      <c r="BG304" s="20"/>
      <c r="BH304" s="20"/>
      <c r="BI304" s="20"/>
      <c r="BJ304" s="20"/>
      <c r="BK304" s="20"/>
      <c r="BL304" s="20"/>
      <c r="BM304" s="20"/>
      <c r="BN304" s="20"/>
      <c r="BO304" s="20"/>
      <c r="BP304" s="20"/>
      <c r="BQ304" s="20"/>
      <c r="BR304" s="20"/>
      <c r="BS304" s="20"/>
    </row>
    <row r="305" spans="1:71">
      <c r="A305" s="24"/>
      <c r="B305" s="20"/>
      <c r="C305" s="20"/>
      <c r="D305" s="20"/>
      <c r="E305" s="20"/>
      <c r="F305" s="20"/>
      <c r="G305" s="20"/>
      <c r="H305" s="20"/>
      <c r="I305" s="20"/>
      <c r="J305" s="20"/>
      <c r="K305" s="20"/>
      <c r="L305" s="20"/>
      <c r="M305" s="20"/>
      <c r="N305" s="20"/>
      <c r="O305" s="20"/>
      <c r="P305" s="20"/>
      <c r="Q305" s="40"/>
      <c r="R305" s="20"/>
      <c r="S305" s="40"/>
      <c r="T305" s="20"/>
      <c r="U305" s="20"/>
      <c r="V305" s="20"/>
      <c r="W305" s="40"/>
      <c r="X305" s="40"/>
      <c r="Y305" s="40"/>
      <c r="Z305" s="20"/>
      <c r="AA305" s="20"/>
      <c r="AB305" s="40"/>
      <c r="AC305" s="20"/>
      <c r="AD305" s="20"/>
      <c r="AE305" s="40"/>
      <c r="AF305" s="20"/>
      <c r="AG305" s="20"/>
      <c r="AH305" s="20"/>
      <c r="AI305" s="20"/>
      <c r="AJ305" s="20"/>
      <c r="AK305" s="20"/>
      <c r="AL305" s="20"/>
      <c r="AM305" s="20"/>
      <c r="AN305" s="20"/>
      <c r="AO305" s="20"/>
      <c r="AP305" s="20"/>
      <c r="AQ305" s="40"/>
      <c r="AR305" s="20"/>
      <c r="AS305" s="20"/>
      <c r="AT305" s="20"/>
      <c r="AU305" s="40"/>
      <c r="AV305" s="40"/>
      <c r="AW305" s="40"/>
      <c r="AX305" s="40"/>
      <c r="AY305" s="20"/>
      <c r="AZ305" s="20"/>
      <c r="BA305" s="20"/>
      <c r="BB305" s="20"/>
      <c r="BC305" s="20"/>
      <c r="BD305" s="20"/>
      <c r="BE305" s="20"/>
      <c r="BF305" s="20"/>
      <c r="BG305" s="20"/>
      <c r="BH305" s="20"/>
      <c r="BI305" s="20"/>
      <c r="BJ305" s="20"/>
      <c r="BK305" s="20"/>
      <c r="BL305" s="20"/>
      <c r="BM305" s="20"/>
      <c r="BN305" s="20"/>
      <c r="BO305" s="20"/>
      <c r="BP305" s="20"/>
      <c r="BQ305" s="20"/>
      <c r="BR305" s="20"/>
      <c r="BS305" s="20"/>
    </row>
    <row r="306" spans="1:71">
      <c r="A306" s="24"/>
      <c r="B306" s="20"/>
      <c r="C306" s="20"/>
      <c r="D306" s="20"/>
      <c r="E306" s="20"/>
      <c r="F306" s="20"/>
      <c r="G306" s="20"/>
      <c r="H306" s="20"/>
      <c r="I306" s="20"/>
      <c r="J306" s="20"/>
      <c r="K306" s="20"/>
      <c r="L306" s="20"/>
      <c r="M306" s="20"/>
      <c r="N306" s="20"/>
      <c r="O306" s="20"/>
      <c r="P306" s="20"/>
      <c r="Q306" s="40"/>
      <c r="R306" s="20"/>
      <c r="S306" s="40"/>
      <c r="T306" s="20"/>
      <c r="U306" s="20"/>
      <c r="V306" s="20"/>
      <c r="W306" s="40"/>
      <c r="X306" s="40"/>
      <c r="Y306" s="40"/>
      <c r="Z306" s="20"/>
      <c r="AA306" s="20"/>
      <c r="AB306" s="40"/>
      <c r="AC306" s="20"/>
      <c r="AD306" s="20"/>
      <c r="AE306" s="40"/>
      <c r="AF306" s="20"/>
      <c r="AG306" s="20"/>
      <c r="AH306" s="20"/>
      <c r="AI306" s="20"/>
      <c r="AJ306" s="20"/>
      <c r="AK306" s="20"/>
      <c r="AL306" s="20"/>
      <c r="AM306" s="20"/>
      <c r="AN306" s="20"/>
      <c r="AO306" s="20"/>
      <c r="AP306" s="20"/>
      <c r="AQ306" s="40"/>
      <c r="AR306" s="20"/>
      <c r="AS306" s="20"/>
      <c r="AT306" s="20"/>
      <c r="AU306" s="40"/>
      <c r="AV306" s="40"/>
      <c r="AW306" s="40"/>
      <c r="AX306" s="40"/>
      <c r="AY306" s="20"/>
      <c r="AZ306" s="20"/>
      <c r="BA306" s="20"/>
      <c r="BB306" s="20"/>
      <c r="BC306" s="20"/>
      <c r="BD306" s="20"/>
      <c r="BE306" s="20"/>
      <c r="BF306" s="20"/>
      <c r="BG306" s="20"/>
      <c r="BH306" s="20"/>
      <c r="BI306" s="20"/>
      <c r="BJ306" s="20"/>
      <c r="BK306" s="20"/>
      <c r="BL306" s="20"/>
      <c r="BM306" s="20"/>
      <c r="BN306" s="20"/>
      <c r="BO306" s="20"/>
      <c r="BP306" s="20"/>
      <c r="BQ306" s="20"/>
      <c r="BR306" s="20"/>
      <c r="BS306" s="20"/>
    </row>
    <row r="307" spans="1:71">
      <c r="A307" s="24"/>
      <c r="B307" s="20"/>
      <c r="C307" s="20"/>
      <c r="D307" s="20"/>
      <c r="E307" s="20"/>
      <c r="F307" s="20"/>
      <c r="G307" s="20"/>
      <c r="H307" s="20"/>
      <c r="I307" s="20"/>
      <c r="J307" s="20"/>
      <c r="K307" s="20"/>
      <c r="L307" s="20"/>
      <c r="M307" s="20"/>
      <c r="N307" s="20"/>
      <c r="O307" s="20"/>
      <c r="P307" s="20"/>
      <c r="Q307" s="40"/>
      <c r="R307" s="20"/>
      <c r="S307" s="40"/>
      <c r="T307" s="20"/>
      <c r="U307" s="20"/>
      <c r="V307" s="20"/>
      <c r="W307" s="40"/>
      <c r="X307" s="40"/>
      <c r="Y307" s="40"/>
      <c r="Z307" s="20"/>
      <c r="AA307" s="20"/>
      <c r="AB307" s="40"/>
      <c r="AC307" s="20"/>
      <c r="AD307" s="20"/>
      <c r="AE307" s="40"/>
      <c r="AF307" s="20"/>
      <c r="AG307" s="20"/>
      <c r="AH307" s="20"/>
      <c r="AI307" s="20"/>
      <c r="AJ307" s="20"/>
      <c r="AK307" s="20"/>
      <c r="AL307" s="20"/>
      <c r="AM307" s="20"/>
      <c r="AN307" s="20"/>
      <c r="AO307" s="20"/>
      <c r="AP307" s="20"/>
      <c r="AQ307" s="40"/>
      <c r="AR307" s="20"/>
      <c r="AS307" s="20"/>
      <c r="AT307" s="20"/>
      <c r="AU307" s="40"/>
      <c r="AV307" s="40"/>
      <c r="AW307" s="40"/>
      <c r="AX307" s="40"/>
      <c r="AY307" s="20"/>
      <c r="AZ307" s="20"/>
      <c r="BA307" s="20"/>
      <c r="BB307" s="20"/>
      <c r="BC307" s="20"/>
      <c r="BD307" s="20"/>
      <c r="BE307" s="20"/>
      <c r="BF307" s="20"/>
      <c r="BG307" s="20"/>
      <c r="BH307" s="20"/>
      <c r="BI307" s="20"/>
      <c r="BJ307" s="20"/>
      <c r="BK307" s="20"/>
      <c r="BL307" s="20"/>
      <c r="BM307" s="20"/>
      <c r="BN307" s="20"/>
      <c r="BO307" s="20"/>
      <c r="BP307" s="20"/>
      <c r="BQ307" s="20"/>
      <c r="BR307" s="20"/>
      <c r="BS307" s="20"/>
    </row>
    <row r="308" spans="1:71">
      <c r="A308" s="24"/>
      <c r="B308" s="20"/>
      <c r="C308" s="20"/>
      <c r="D308" s="20"/>
      <c r="E308" s="20"/>
      <c r="F308" s="20"/>
      <c r="G308" s="20"/>
      <c r="H308" s="20"/>
      <c r="I308" s="20"/>
      <c r="J308" s="20"/>
      <c r="K308" s="20"/>
      <c r="L308" s="20"/>
      <c r="M308" s="20"/>
      <c r="N308" s="20"/>
      <c r="O308" s="20"/>
      <c r="P308" s="20"/>
      <c r="Q308" s="40"/>
      <c r="R308" s="20"/>
      <c r="S308" s="40"/>
      <c r="T308" s="20"/>
      <c r="U308" s="20"/>
      <c r="V308" s="20"/>
      <c r="W308" s="40"/>
      <c r="X308" s="40"/>
      <c r="Y308" s="40"/>
      <c r="Z308" s="20"/>
      <c r="AA308" s="20"/>
      <c r="AB308" s="40"/>
      <c r="AC308" s="20"/>
      <c r="AD308" s="20"/>
      <c r="AE308" s="40"/>
      <c r="AF308" s="20"/>
      <c r="AG308" s="20"/>
      <c r="AH308" s="20"/>
      <c r="AI308" s="20"/>
      <c r="AJ308" s="20"/>
      <c r="AK308" s="20"/>
      <c r="AL308" s="20"/>
      <c r="AM308" s="20"/>
      <c r="AN308" s="20"/>
      <c r="AO308" s="20"/>
      <c r="AP308" s="20"/>
      <c r="AQ308" s="40"/>
      <c r="AR308" s="20"/>
      <c r="AS308" s="20"/>
      <c r="AT308" s="20"/>
      <c r="AU308" s="40"/>
      <c r="AV308" s="40"/>
      <c r="AW308" s="40"/>
      <c r="AX308" s="40"/>
      <c r="AY308" s="20"/>
      <c r="AZ308" s="20"/>
      <c r="BA308" s="20"/>
      <c r="BB308" s="20"/>
      <c r="BC308" s="20"/>
      <c r="BD308" s="20"/>
      <c r="BE308" s="20"/>
      <c r="BF308" s="20"/>
      <c r="BG308" s="20"/>
      <c r="BH308" s="20"/>
      <c r="BI308" s="20"/>
      <c r="BJ308" s="20"/>
      <c r="BK308" s="20"/>
      <c r="BL308" s="20"/>
      <c r="BM308" s="20"/>
      <c r="BN308" s="20"/>
      <c r="BO308" s="20"/>
      <c r="BP308" s="20"/>
      <c r="BQ308" s="20"/>
      <c r="BR308" s="20"/>
      <c r="BS308" s="20"/>
    </row>
    <row r="309" spans="1:71">
      <c r="A309" s="24"/>
      <c r="B309" s="20"/>
      <c r="C309" s="20"/>
      <c r="D309" s="20"/>
      <c r="E309" s="20"/>
      <c r="F309" s="20"/>
      <c r="G309" s="20"/>
      <c r="H309" s="20"/>
      <c r="I309" s="20"/>
      <c r="J309" s="20"/>
      <c r="K309" s="20"/>
      <c r="L309" s="20"/>
      <c r="M309" s="20"/>
      <c r="N309" s="20"/>
      <c r="O309" s="20"/>
      <c r="P309" s="20"/>
      <c r="Q309" s="40"/>
      <c r="R309" s="20"/>
      <c r="S309" s="40"/>
      <c r="T309" s="20"/>
      <c r="U309" s="20"/>
      <c r="V309" s="20"/>
      <c r="W309" s="40"/>
      <c r="X309" s="40"/>
      <c r="Y309" s="40"/>
      <c r="Z309" s="20"/>
      <c r="AA309" s="20"/>
      <c r="AB309" s="40"/>
      <c r="AC309" s="20"/>
      <c r="AD309" s="20"/>
      <c r="AE309" s="40"/>
      <c r="AF309" s="20"/>
      <c r="AG309" s="20"/>
      <c r="AH309" s="20"/>
      <c r="AI309" s="20"/>
      <c r="AJ309" s="20"/>
      <c r="AK309" s="20"/>
      <c r="AL309" s="20"/>
      <c r="AM309" s="20"/>
      <c r="AN309" s="20"/>
      <c r="AO309" s="20"/>
      <c r="AP309" s="20"/>
      <c r="AQ309" s="40"/>
      <c r="AR309" s="20"/>
      <c r="AS309" s="20"/>
      <c r="AT309" s="20"/>
      <c r="AU309" s="40"/>
      <c r="AV309" s="40"/>
      <c r="AW309" s="40"/>
      <c r="AX309" s="40"/>
      <c r="AY309" s="20"/>
      <c r="AZ309" s="20"/>
      <c r="BA309" s="20"/>
      <c r="BB309" s="20"/>
      <c r="BC309" s="20"/>
      <c r="BD309" s="20"/>
      <c r="BE309" s="20"/>
      <c r="BF309" s="20"/>
      <c r="BG309" s="20"/>
      <c r="BH309" s="20"/>
      <c r="BI309" s="20"/>
      <c r="BJ309" s="20"/>
      <c r="BK309" s="20"/>
      <c r="BL309" s="20"/>
      <c r="BM309" s="20"/>
      <c r="BN309" s="20"/>
      <c r="BO309" s="20"/>
      <c r="BP309" s="20"/>
      <c r="BQ309" s="20"/>
      <c r="BR309" s="20"/>
      <c r="BS309" s="20"/>
    </row>
    <row r="310" spans="1:71">
      <c r="A310" s="24"/>
      <c r="B310" s="20"/>
      <c r="C310" s="20"/>
      <c r="D310" s="20"/>
      <c r="E310" s="20"/>
      <c r="F310" s="20"/>
      <c r="G310" s="20"/>
      <c r="H310" s="20"/>
      <c r="I310" s="20"/>
      <c r="J310" s="20"/>
      <c r="K310" s="20"/>
      <c r="L310" s="20"/>
      <c r="M310" s="20"/>
      <c r="N310" s="20"/>
      <c r="O310" s="20"/>
      <c r="P310" s="20"/>
      <c r="Q310" s="40"/>
      <c r="R310" s="20"/>
      <c r="S310" s="40"/>
      <c r="T310" s="20"/>
      <c r="U310" s="20"/>
      <c r="V310" s="20"/>
      <c r="W310" s="40"/>
      <c r="X310" s="40"/>
      <c r="Y310" s="40"/>
      <c r="Z310" s="20"/>
      <c r="AA310" s="20"/>
      <c r="AB310" s="40"/>
      <c r="AC310" s="20"/>
      <c r="AD310" s="20"/>
      <c r="AE310" s="40"/>
      <c r="AF310" s="20"/>
      <c r="AG310" s="20"/>
      <c r="AH310" s="20"/>
      <c r="AI310" s="20"/>
      <c r="AJ310" s="20"/>
      <c r="AK310" s="20"/>
      <c r="AL310" s="20"/>
      <c r="AM310" s="20"/>
      <c r="AN310" s="20"/>
      <c r="AO310" s="20"/>
      <c r="AP310" s="20"/>
      <c r="AQ310" s="40"/>
      <c r="AR310" s="20"/>
      <c r="AS310" s="20"/>
      <c r="AT310" s="20"/>
      <c r="AU310" s="40"/>
      <c r="AV310" s="40"/>
      <c r="AW310" s="40"/>
      <c r="AX310" s="40"/>
      <c r="AY310" s="20"/>
      <c r="AZ310" s="20"/>
      <c r="BA310" s="20"/>
      <c r="BB310" s="20"/>
      <c r="BC310" s="20"/>
      <c r="BD310" s="20"/>
      <c r="BE310" s="20"/>
      <c r="BF310" s="20"/>
      <c r="BG310" s="20"/>
      <c r="BH310" s="20"/>
      <c r="BI310" s="20"/>
      <c r="BJ310" s="20"/>
      <c r="BK310" s="20"/>
      <c r="BL310" s="20"/>
      <c r="BM310" s="20"/>
      <c r="BN310" s="20"/>
      <c r="BO310" s="20"/>
      <c r="BP310" s="20"/>
      <c r="BQ310" s="20"/>
      <c r="BR310" s="20"/>
      <c r="BS310" s="20"/>
    </row>
    <row r="311" spans="1:71">
      <c r="A311" s="24"/>
      <c r="B311" s="20"/>
      <c r="C311" s="20"/>
      <c r="D311" s="20"/>
      <c r="E311" s="20"/>
      <c r="F311" s="20"/>
      <c r="G311" s="20"/>
      <c r="H311" s="20"/>
      <c r="I311" s="20"/>
      <c r="J311" s="20"/>
      <c r="K311" s="20"/>
      <c r="L311" s="20"/>
      <c r="M311" s="20"/>
      <c r="N311" s="20"/>
      <c r="O311" s="20"/>
      <c r="P311" s="20"/>
      <c r="Q311" s="40"/>
      <c r="R311" s="20"/>
      <c r="S311" s="40"/>
      <c r="T311" s="20"/>
      <c r="U311" s="20"/>
      <c r="V311" s="20"/>
      <c r="W311" s="40"/>
      <c r="X311" s="40"/>
      <c r="Y311" s="40"/>
      <c r="Z311" s="20"/>
      <c r="AA311" s="20"/>
      <c r="AB311" s="40"/>
      <c r="AC311" s="20"/>
      <c r="AD311" s="20"/>
      <c r="AE311" s="40"/>
      <c r="AF311" s="20"/>
      <c r="AG311" s="20"/>
      <c r="AH311" s="20"/>
      <c r="AI311" s="20"/>
      <c r="AJ311" s="20"/>
      <c r="AK311" s="20"/>
      <c r="AL311" s="20"/>
      <c r="AM311" s="20"/>
      <c r="AN311" s="20"/>
      <c r="AO311" s="20"/>
      <c r="AP311" s="20"/>
      <c r="AQ311" s="40"/>
      <c r="AR311" s="20"/>
      <c r="AS311" s="20"/>
      <c r="AT311" s="20"/>
      <c r="AU311" s="40"/>
      <c r="AV311" s="40"/>
      <c r="AW311" s="40"/>
      <c r="AX311" s="40"/>
      <c r="AY311" s="20"/>
      <c r="AZ311" s="20"/>
      <c r="BA311" s="20"/>
      <c r="BB311" s="20"/>
      <c r="BC311" s="20"/>
      <c r="BD311" s="20"/>
      <c r="BE311" s="20"/>
      <c r="BF311" s="20"/>
      <c r="BG311" s="20"/>
      <c r="BH311" s="20"/>
      <c r="BI311" s="20"/>
      <c r="BJ311" s="20"/>
      <c r="BK311" s="20"/>
      <c r="BL311" s="20"/>
      <c r="BM311" s="20"/>
      <c r="BN311" s="20"/>
      <c r="BO311" s="20"/>
      <c r="BP311" s="20"/>
      <c r="BQ311" s="20"/>
      <c r="BR311" s="20"/>
      <c r="BS311" s="20"/>
    </row>
    <row r="312" spans="1:71">
      <c r="A312" s="24"/>
      <c r="B312" s="20"/>
      <c r="C312" s="20"/>
      <c r="D312" s="20"/>
      <c r="E312" s="20"/>
      <c r="F312" s="20"/>
      <c r="G312" s="20"/>
      <c r="H312" s="20"/>
      <c r="I312" s="20"/>
      <c r="J312" s="20"/>
      <c r="K312" s="20"/>
      <c r="L312" s="20"/>
      <c r="M312" s="20"/>
      <c r="N312" s="20"/>
      <c r="O312" s="20"/>
      <c r="P312" s="20"/>
      <c r="Q312" s="40"/>
      <c r="R312" s="20"/>
      <c r="S312" s="40"/>
      <c r="T312" s="20"/>
      <c r="U312" s="20"/>
      <c r="V312" s="20"/>
      <c r="W312" s="40"/>
      <c r="X312" s="40"/>
      <c r="Y312" s="40"/>
      <c r="Z312" s="20"/>
      <c r="AA312" s="20"/>
      <c r="AB312" s="40"/>
      <c r="AC312" s="20"/>
      <c r="AD312" s="20"/>
      <c r="AE312" s="40"/>
      <c r="AF312" s="20"/>
      <c r="AG312" s="20"/>
      <c r="AH312" s="20"/>
      <c r="AI312" s="20"/>
      <c r="AJ312" s="20"/>
      <c r="AK312" s="20"/>
      <c r="AL312" s="20"/>
      <c r="AM312" s="20"/>
      <c r="AN312" s="20"/>
      <c r="AO312" s="20"/>
      <c r="AP312" s="20"/>
      <c r="AQ312" s="40"/>
      <c r="AR312" s="20"/>
      <c r="AS312" s="20"/>
      <c r="AT312" s="20"/>
      <c r="AU312" s="40"/>
      <c r="AV312" s="40"/>
      <c r="AW312" s="40"/>
      <c r="AX312" s="40"/>
      <c r="AY312" s="20"/>
      <c r="AZ312" s="20"/>
      <c r="BA312" s="20"/>
      <c r="BB312" s="20"/>
      <c r="BC312" s="20"/>
      <c r="BD312" s="20"/>
      <c r="BE312" s="20"/>
      <c r="BF312" s="20"/>
      <c r="BG312" s="20"/>
      <c r="BH312" s="20"/>
      <c r="BI312" s="20"/>
      <c r="BJ312" s="20"/>
      <c r="BK312" s="20"/>
      <c r="BL312" s="20"/>
      <c r="BM312" s="20"/>
      <c r="BN312" s="20"/>
      <c r="BO312" s="20"/>
      <c r="BP312" s="20"/>
      <c r="BQ312" s="20"/>
      <c r="BR312" s="20"/>
      <c r="BS312" s="20"/>
    </row>
    <row r="313" spans="1:71">
      <c r="A313" s="24"/>
      <c r="B313" s="20"/>
      <c r="C313" s="20"/>
      <c r="D313" s="20"/>
      <c r="E313" s="20"/>
      <c r="F313" s="20"/>
      <c r="G313" s="20"/>
      <c r="H313" s="20"/>
      <c r="I313" s="20"/>
      <c r="J313" s="20"/>
      <c r="K313" s="20"/>
      <c r="L313" s="20"/>
      <c r="M313" s="20"/>
      <c r="N313" s="20"/>
      <c r="O313" s="20"/>
      <c r="P313" s="20"/>
      <c r="Q313" s="40"/>
      <c r="R313" s="20"/>
      <c r="S313" s="40"/>
      <c r="T313" s="20"/>
      <c r="U313" s="20"/>
      <c r="V313" s="20"/>
      <c r="W313" s="40"/>
      <c r="X313" s="40"/>
      <c r="Y313" s="40"/>
      <c r="Z313" s="20"/>
      <c r="AA313" s="20"/>
      <c r="AB313" s="40"/>
      <c r="AC313" s="20"/>
      <c r="AD313" s="20"/>
      <c r="AE313" s="40"/>
      <c r="AF313" s="20"/>
      <c r="AG313" s="20"/>
      <c r="AH313" s="20"/>
      <c r="AI313" s="20"/>
      <c r="AJ313" s="20"/>
      <c r="AK313" s="20"/>
      <c r="AL313" s="20"/>
      <c r="AM313" s="20"/>
      <c r="AN313" s="20"/>
      <c r="AO313" s="20"/>
      <c r="AP313" s="20"/>
      <c r="AQ313" s="40"/>
      <c r="AR313" s="20"/>
      <c r="AS313" s="20"/>
      <c r="AT313" s="20"/>
      <c r="AU313" s="40"/>
      <c r="AV313" s="40"/>
      <c r="AW313" s="40"/>
      <c r="AX313" s="40"/>
      <c r="AY313" s="20"/>
      <c r="AZ313" s="20"/>
      <c r="BA313" s="20"/>
      <c r="BB313" s="20"/>
      <c r="BC313" s="20"/>
      <c r="BD313" s="20"/>
      <c r="BE313" s="20"/>
      <c r="BF313" s="20"/>
      <c r="BG313" s="20"/>
      <c r="BH313" s="20"/>
      <c r="BI313" s="20"/>
      <c r="BJ313" s="20"/>
      <c r="BK313" s="20"/>
      <c r="BL313" s="20"/>
      <c r="BM313" s="20"/>
      <c r="BN313" s="20"/>
      <c r="BO313" s="20"/>
      <c r="BP313" s="20"/>
      <c r="BQ313" s="20"/>
      <c r="BR313" s="20"/>
      <c r="BS313" s="20"/>
    </row>
    <row r="314" spans="1:71">
      <c r="A314" s="24"/>
      <c r="B314" s="20"/>
      <c r="C314" s="20"/>
      <c r="D314" s="20"/>
      <c r="E314" s="20"/>
      <c r="F314" s="20"/>
      <c r="G314" s="20"/>
      <c r="H314" s="20"/>
      <c r="I314" s="20"/>
      <c r="J314" s="20"/>
      <c r="K314" s="20"/>
      <c r="L314" s="20"/>
      <c r="M314" s="20"/>
      <c r="N314" s="20"/>
      <c r="O314" s="20"/>
      <c r="P314" s="20"/>
      <c r="Q314" s="40"/>
      <c r="R314" s="20"/>
      <c r="S314" s="40"/>
      <c r="T314" s="20"/>
      <c r="U314" s="20"/>
      <c r="V314" s="20"/>
      <c r="W314" s="40"/>
      <c r="X314" s="40"/>
      <c r="Y314" s="40"/>
      <c r="Z314" s="20"/>
      <c r="AA314" s="20"/>
      <c r="AB314" s="40"/>
      <c r="AC314" s="20"/>
      <c r="AD314" s="20"/>
      <c r="AE314" s="40"/>
      <c r="AF314" s="20"/>
      <c r="AG314" s="20"/>
      <c r="AH314" s="20"/>
      <c r="AI314" s="20"/>
      <c r="AJ314" s="20"/>
      <c r="AK314" s="20"/>
      <c r="AL314" s="20"/>
      <c r="AM314" s="20"/>
      <c r="AN314" s="20"/>
      <c r="AO314" s="20"/>
      <c r="AP314" s="20"/>
      <c r="AQ314" s="40"/>
      <c r="AR314" s="20"/>
      <c r="AS314" s="20"/>
      <c r="AT314" s="20"/>
      <c r="AU314" s="40"/>
      <c r="AV314" s="40"/>
      <c r="AW314" s="40"/>
      <c r="AX314" s="40"/>
      <c r="AY314" s="20"/>
      <c r="AZ314" s="20"/>
      <c r="BA314" s="20"/>
      <c r="BB314" s="20"/>
      <c r="BC314" s="20"/>
      <c r="BD314" s="20"/>
      <c r="BE314" s="20"/>
      <c r="BF314" s="20"/>
      <c r="BG314" s="20"/>
      <c r="BH314" s="20"/>
      <c r="BI314" s="20"/>
      <c r="BJ314" s="20"/>
      <c r="BK314" s="20"/>
      <c r="BL314" s="20"/>
      <c r="BM314" s="20"/>
      <c r="BN314" s="20"/>
      <c r="BO314" s="20"/>
      <c r="BP314" s="20"/>
      <c r="BQ314" s="20"/>
      <c r="BR314" s="20"/>
      <c r="BS314" s="20"/>
    </row>
    <row r="315" spans="1:71">
      <c r="A315" s="24"/>
      <c r="B315" s="20"/>
      <c r="C315" s="20"/>
      <c r="D315" s="20"/>
      <c r="E315" s="20"/>
      <c r="F315" s="20"/>
      <c r="G315" s="20"/>
      <c r="H315" s="20"/>
      <c r="I315" s="20"/>
      <c r="J315" s="20"/>
      <c r="K315" s="20"/>
      <c r="L315" s="20"/>
      <c r="M315" s="20"/>
      <c r="N315" s="20"/>
      <c r="O315" s="20"/>
      <c r="P315" s="20"/>
      <c r="Q315" s="40"/>
      <c r="R315" s="20"/>
      <c r="S315" s="40"/>
      <c r="T315" s="20"/>
      <c r="U315" s="20"/>
      <c r="V315" s="20"/>
      <c r="W315" s="40"/>
      <c r="X315" s="40"/>
      <c r="Y315" s="40"/>
      <c r="Z315" s="20"/>
      <c r="AA315" s="20"/>
      <c r="AB315" s="40"/>
      <c r="AC315" s="20"/>
      <c r="AD315" s="20"/>
      <c r="AE315" s="40"/>
      <c r="AF315" s="20"/>
      <c r="AG315" s="20"/>
      <c r="AH315" s="20"/>
      <c r="AI315" s="20"/>
      <c r="AJ315" s="20"/>
      <c r="AK315" s="20"/>
      <c r="AL315" s="20"/>
      <c r="AM315" s="20"/>
      <c r="AN315" s="20"/>
      <c r="AO315" s="20"/>
      <c r="AP315" s="20"/>
      <c r="AQ315" s="40"/>
      <c r="AR315" s="20"/>
      <c r="AS315" s="20"/>
      <c r="AT315" s="20"/>
      <c r="AU315" s="40"/>
      <c r="AV315" s="40"/>
      <c r="AW315" s="40"/>
      <c r="AX315" s="40"/>
      <c r="AY315" s="20"/>
      <c r="AZ315" s="20"/>
      <c r="BA315" s="20"/>
      <c r="BB315" s="20"/>
      <c r="BC315" s="20"/>
      <c r="BD315" s="20"/>
      <c r="BE315" s="20"/>
      <c r="BF315" s="20"/>
      <c r="BG315" s="20"/>
      <c r="BH315" s="20"/>
      <c r="BI315" s="20"/>
      <c r="BJ315" s="20"/>
      <c r="BK315" s="20"/>
      <c r="BL315" s="20"/>
      <c r="BM315" s="20"/>
      <c r="BN315" s="20"/>
      <c r="BO315" s="20"/>
      <c r="BP315" s="20"/>
      <c r="BQ315" s="20"/>
      <c r="BR315" s="20"/>
      <c r="BS315" s="20"/>
    </row>
    <row r="316" spans="1:71">
      <c r="A316" s="24"/>
      <c r="B316" s="20"/>
      <c r="C316" s="20"/>
      <c r="D316" s="20"/>
      <c r="E316" s="20"/>
      <c r="F316" s="20"/>
      <c r="G316" s="20"/>
      <c r="H316" s="20"/>
      <c r="I316" s="20"/>
      <c r="J316" s="20"/>
      <c r="K316" s="20"/>
      <c r="L316" s="20"/>
      <c r="M316" s="20"/>
      <c r="N316" s="20"/>
      <c r="O316" s="20"/>
      <c r="P316" s="20"/>
      <c r="Q316" s="40"/>
      <c r="R316" s="20"/>
      <c r="S316" s="40"/>
      <c r="T316" s="20"/>
      <c r="U316" s="20"/>
      <c r="V316" s="20"/>
      <c r="W316" s="40"/>
      <c r="X316" s="40"/>
      <c r="Y316" s="40"/>
      <c r="Z316" s="20"/>
      <c r="AA316" s="20"/>
      <c r="AB316" s="40"/>
      <c r="AC316" s="20"/>
      <c r="AD316" s="20"/>
      <c r="AE316" s="40"/>
      <c r="AF316" s="20"/>
      <c r="AG316" s="20"/>
      <c r="AH316" s="20"/>
      <c r="AI316" s="20"/>
      <c r="AJ316" s="20"/>
      <c r="AK316" s="20"/>
      <c r="AL316" s="20"/>
      <c r="AM316" s="20"/>
      <c r="AN316" s="20"/>
      <c r="AO316" s="20"/>
      <c r="AP316" s="20"/>
      <c r="AQ316" s="40"/>
      <c r="AR316" s="20"/>
      <c r="AS316" s="20"/>
      <c r="AT316" s="20"/>
      <c r="AU316" s="40"/>
      <c r="AV316" s="40"/>
      <c r="AW316" s="40"/>
      <c r="AX316" s="40"/>
      <c r="AY316" s="20"/>
      <c r="AZ316" s="20"/>
      <c r="BA316" s="20"/>
      <c r="BB316" s="20"/>
      <c r="BC316" s="20"/>
      <c r="BD316" s="20"/>
      <c r="BE316" s="20"/>
      <c r="BF316" s="20"/>
      <c r="BG316" s="20"/>
      <c r="BH316" s="20"/>
      <c r="BI316" s="20"/>
      <c r="BJ316" s="20"/>
      <c r="BK316" s="20"/>
      <c r="BL316" s="20"/>
      <c r="BM316" s="20"/>
      <c r="BN316" s="20"/>
      <c r="BO316" s="20"/>
      <c r="BP316" s="20"/>
      <c r="BQ316" s="20"/>
      <c r="BR316" s="20"/>
      <c r="BS316" s="20"/>
    </row>
    <row r="317" spans="1:71">
      <c r="A317" s="24"/>
      <c r="B317" s="20"/>
      <c r="C317" s="20"/>
      <c r="D317" s="20"/>
      <c r="E317" s="20"/>
      <c r="F317" s="20"/>
      <c r="G317" s="20"/>
      <c r="H317" s="20"/>
      <c r="I317" s="20"/>
      <c r="J317" s="20"/>
      <c r="K317" s="20"/>
      <c r="L317" s="20"/>
      <c r="M317" s="20"/>
      <c r="N317" s="20"/>
      <c r="O317" s="20"/>
      <c r="P317" s="20"/>
      <c r="Q317" s="40"/>
      <c r="R317" s="20"/>
      <c r="S317" s="40"/>
      <c r="T317" s="20"/>
      <c r="U317" s="20"/>
      <c r="V317" s="20"/>
      <c r="W317" s="40"/>
      <c r="X317" s="40"/>
      <c r="Y317" s="40"/>
      <c r="Z317" s="20"/>
      <c r="AA317" s="20"/>
      <c r="AB317" s="40"/>
      <c r="AC317" s="20"/>
      <c r="AD317" s="20"/>
      <c r="AE317" s="40"/>
      <c r="AF317" s="20"/>
      <c r="AG317" s="20"/>
      <c r="AH317" s="20"/>
      <c r="AI317" s="20"/>
      <c r="AJ317" s="20"/>
      <c r="AK317" s="20"/>
      <c r="AL317" s="20"/>
      <c r="AM317" s="20"/>
      <c r="AN317" s="20"/>
      <c r="AO317" s="20"/>
      <c r="AP317" s="20"/>
      <c r="AQ317" s="40"/>
      <c r="AR317" s="20"/>
      <c r="AS317" s="20"/>
      <c r="AT317" s="20"/>
      <c r="AU317" s="40"/>
      <c r="AV317" s="40"/>
      <c r="AW317" s="40"/>
      <c r="AX317" s="40"/>
      <c r="AY317" s="20"/>
      <c r="AZ317" s="20"/>
      <c r="BA317" s="20"/>
      <c r="BB317" s="20"/>
      <c r="BC317" s="20"/>
      <c r="BD317" s="20"/>
      <c r="BE317" s="20"/>
      <c r="BF317" s="20"/>
      <c r="BG317" s="20"/>
      <c r="BH317" s="20"/>
      <c r="BI317" s="20"/>
      <c r="BJ317" s="20"/>
      <c r="BK317" s="20"/>
      <c r="BL317" s="20"/>
      <c r="BM317" s="20"/>
      <c r="BN317" s="20"/>
      <c r="BO317" s="20"/>
      <c r="BP317" s="20"/>
      <c r="BQ317" s="20"/>
      <c r="BR317" s="20"/>
      <c r="BS317" s="20"/>
    </row>
    <row r="318" spans="1:71">
      <c r="A318" s="24"/>
      <c r="B318" s="20"/>
      <c r="C318" s="20"/>
      <c r="D318" s="20"/>
      <c r="E318" s="20"/>
      <c r="F318" s="20"/>
      <c r="G318" s="20"/>
      <c r="H318" s="20"/>
      <c r="I318" s="20"/>
      <c r="J318" s="20"/>
      <c r="K318" s="20"/>
      <c r="L318" s="20"/>
      <c r="M318" s="20"/>
      <c r="N318" s="20"/>
      <c r="O318" s="20"/>
      <c r="P318" s="20"/>
      <c r="Q318" s="40"/>
      <c r="R318" s="20"/>
      <c r="S318" s="40"/>
      <c r="T318" s="20"/>
      <c r="U318" s="20"/>
      <c r="V318" s="20"/>
      <c r="W318" s="40"/>
      <c r="X318" s="40"/>
      <c r="Y318" s="40"/>
      <c r="Z318" s="20"/>
      <c r="AA318" s="20"/>
      <c r="AB318" s="40"/>
      <c r="AC318" s="20"/>
      <c r="AD318" s="20"/>
      <c r="AE318" s="40"/>
      <c r="AF318" s="20"/>
      <c r="AG318" s="20"/>
      <c r="AH318" s="20"/>
      <c r="AI318" s="20"/>
      <c r="AJ318" s="20"/>
      <c r="AK318" s="20"/>
      <c r="AL318" s="20"/>
      <c r="AM318" s="20"/>
      <c r="AN318" s="20"/>
      <c r="AO318" s="20"/>
      <c r="AP318" s="20"/>
      <c r="AQ318" s="40"/>
      <c r="AR318" s="20"/>
      <c r="AS318" s="20"/>
      <c r="AT318" s="20"/>
      <c r="AU318" s="40"/>
      <c r="AV318" s="40"/>
      <c r="AW318" s="40"/>
      <c r="AX318" s="40"/>
      <c r="AY318" s="20"/>
      <c r="AZ318" s="20"/>
      <c r="BA318" s="20"/>
      <c r="BB318" s="20"/>
      <c r="BC318" s="20"/>
      <c r="BD318" s="20"/>
      <c r="BE318" s="20"/>
      <c r="BF318" s="20"/>
      <c r="BG318" s="20"/>
      <c r="BH318" s="20"/>
      <c r="BI318" s="20"/>
      <c r="BJ318" s="20"/>
      <c r="BK318" s="20"/>
      <c r="BL318" s="20"/>
      <c r="BM318" s="20"/>
      <c r="BN318" s="20"/>
      <c r="BO318" s="20"/>
      <c r="BP318" s="20"/>
      <c r="BQ318" s="20"/>
      <c r="BR318" s="20"/>
      <c r="BS318" s="20"/>
    </row>
    <row r="319" spans="1:71">
      <c r="A319" s="24"/>
      <c r="B319" s="20"/>
      <c r="C319" s="20"/>
      <c r="D319" s="20"/>
      <c r="E319" s="20"/>
      <c r="F319" s="20"/>
      <c r="G319" s="20"/>
      <c r="H319" s="20"/>
      <c r="I319" s="20"/>
      <c r="J319" s="20"/>
      <c r="K319" s="20"/>
      <c r="L319" s="20"/>
      <c r="M319" s="20"/>
      <c r="N319" s="20"/>
      <c r="O319" s="20"/>
      <c r="P319" s="20"/>
      <c r="Q319" s="40"/>
      <c r="R319" s="20"/>
      <c r="S319" s="40"/>
      <c r="T319" s="20"/>
      <c r="U319" s="20"/>
      <c r="V319" s="20"/>
      <c r="W319" s="40"/>
      <c r="X319" s="40"/>
      <c r="Y319" s="40"/>
      <c r="Z319" s="20"/>
      <c r="AA319" s="20"/>
      <c r="AB319" s="40"/>
      <c r="AC319" s="20"/>
      <c r="AD319" s="20"/>
      <c r="AE319" s="40"/>
      <c r="AF319" s="20"/>
      <c r="AG319" s="20"/>
      <c r="AH319" s="20"/>
      <c r="AI319" s="20"/>
      <c r="AJ319" s="20"/>
      <c r="AK319" s="20"/>
      <c r="AL319" s="20"/>
      <c r="AM319" s="20"/>
      <c r="AN319" s="20"/>
      <c r="AO319" s="20"/>
      <c r="AP319" s="20"/>
      <c r="AQ319" s="40"/>
      <c r="AR319" s="20"/>
      <c r="AS319" s="20"/>
      <c r="AT319" s="20"/>
      <c r="AU319" s="40"/>
      <c r="AV319" s="40"/>
      <c r="AW319" s="40"/>
      <c r="AX319" s="40"/>
      <c r="AY319" s="20"/>
      <c r="AZ319" s="20"/>
      <c r="BA319" s="20"/>
      <c r="BB319" s="20"/>
      <c r="BC319" s="20"/>
      <c r="BD319" s="20"/>
      <c r="BE319" s="20"/>
      <c r="BF319" s="20"/>
      <c r="BG319" s="20"/>
      <c r="BH319" s="20"/>
      <c r="BI319" s="20"/>
      <c r="BJ319" s="20"/>
      <c r="BK319" s="20"/>
      <c r="BL319" s="20"/>
      <c r="BM319" s="20"/>
      <c r="BN319" s="20"/>
      <c r="BO319" s="20"/>
      <c r="BP319" s="20"/>
      <c r="BQ319" s="20"/>
      <c r="BR319" s="20"/>
      <c r="BS319" s="20"/>
    </row>
    <row r="320" spans="1:71">
      <c r="A320" s="24"/>
      <c r="B320" s="20"/>
      <c r="C320" s="20"/>
      <c r="D320" s="20"/>
      <c r="E320" s="20"/>
      <c r="F320" s="20"/>
      <c r="G320" s="20"/>
      <c r="H320" s="20"/>
      <c r="I320" s="20"/>
      <c r="J320" s="20"/>
      <c r="K320" s="20"/>
      <c r="L320" s="20"/>
      <c r="M320" s="20"/>
      <c r="N320" s="20"/>
      <c r="O320" s="20"/>
      <c r="P320" s="20"/>
      <c r="Q320" s="40"/>
      <c r="R320" s="20"/>
      <c r="S320" s="40"/>
      <c r="T320" s="20"/>
      <c r="U320" s="20"/>
      <c r="V320" s="20"/>
      <c r="W320" s="40"/>
      <c r="X320" s="40"/>
      <c r="Y320" s="40"/>
      <c r="Z320" s="20"/>
      <c r="AA320" s="20"/>
      <c r="AB320" s="40"/>
      <c r="AC320" s="20"/>
      <c r="AD320" s="20"/>
      <c r="AE320" s="40"/>
      <c r="AF320" s="20"/>
      <c r="AG320" s="20"/>
      <c r="AH320" s="20"/>
      <c r="AI320" s="20"/>
      <c r="AJ320" s="20"/>
      <c r="AK320" s="20"/>
      <c r="AL320" s="20"/>
      <c r="AM320" s="20"/>
      <c r="AN320" s="20"/>
      <c r="AO320" s="20"/>
      <c r="AP320" s="20"/>
      <c r="AQ320" s="40"/>
      <c r="AR320" s="20"/>
      <c r="AS320" s="20"/>
      <c r="AT320" s="20"/>
      <c r="AU320" s="40"/>
      <c r="AV320" s="40"/>
      <c r="AW320" s="40"/>
      <c r="AX320" s="40"/>
      <c r="AY320" s="20"/>
      <c r="AZ320" s="20"/>
      <c r="BA320" s="20"/>
      <c r="BB320" s="20"/>
      <c r="BC320" s="20"/>
      <c r="BD320" s="20"/>
      <c r="BE320" s="20"/>
      <c r="BF320" s="20"/>
      <c r="BG320" s="20"/>
      <c r="BH320" s="20"/>
      <c r="BI320" s="20"/>
      <c r="BJ320" s="20"/>
      <c r="BK320" s="20"/>
      <c r="BL320" s="20"/>
      <c r="BM320" s="20"/>
      <c r="BN320" s="20"/>
      <c r="BO320" s="20"/>
      <c r="BP320" s="20"/>
      <c r="BQ320" s="20"/>
      <c r="BR320" s="20"/>
      <c r="BS320" s="20"/>
    </row>
    <row r="321" spans="1:71">
      <c r="A321" s="24"/>
      <c r="B321" s="20"/>
      <c r="C321" s="20"/>
      <c r="D321" s="20"/>
      <c r="E321" s="20"/>
      <c r="F321" s="20"/>
      <c r="G321" s="20"/>
      <c r="H321" s="20"/>
      <c r="I321" s="20"/>
      <c r="J321" s="20"/>
      <c r="K321" s="20"/>
      <c r="L321" s="20"/>
      <c r="M321" s="20"/>
      <c r="N321" s="20"/>
      <c r="O321" s="20"/>
      <c r="P321" s="20"/>
      <c r="Q321" s="40"/>
      <c r="R321" s="20"/>
      <c r="S321" s="40"/>
      <c r="T321" s="20"/>
      <c r="U321" s="20"/>
      <c r="V321" s="20"/>
      <c r="W321" s="40"/>
      <c r="X321" s="40"/>
      <c r="Y321" s="40"/>
      <c r="Z321" s="20"/>
      <c r="AA321" s="20"/>
      <c r="AB321" s="40"/>
      <c r="AC321" s="20"/>
      <c r="AD321" s="20"/>
      <c r="AE321" s="40"/>
      <c r="AF321" s="20"/>
      <c r="AG321" s="20"/>
      <c r="AH321" s="20"/>
      <c r="AI321" s="20"/>
      <c r="AJ321" s="20"/>
      <c r="AK321" s="20"/>
      <c r="AL321" s="20"/>
      <c r="AM321" s="20"/>
      <c r="AN321" s="20"/>
      <c r="AO321" s="20"/>
      <c r="AP321" s="20"/>
      <c r="AQ321" s="40"/>
      <c r="AR321" s="20"/>
      <c r="AS321" s="20"/>
      <c r="AT321" s="20"/>
      <c r="AU321" s="40"/>
      <c r="AV321" s="40"/>
      <c r="AW321" s="40"/>
      <c r="AX321" s="40"/>
      <c r="AY321" s="20"/>
      <c r="AZ321" s="20"/>
      <c r="BA321" s="20"/>
      <c r="BB321" s="20"/>
      <c r="BC321" s="20"/>
      <c r="BD321" s="20"/>
      <c r="BE321" s="20"/>
      <c r="BF321" s="20"/>
      <c r="BG321" s="20"/>
      <c r="BH321" s="20"/>
      <c r="BI321" s="20"/>
      <c r="BJ321" s="20"/>
      <c r="BK321" s="20"/>
      <c r="BL321" s="20"/>
      <c r="BM321" s="20"/>
      <c r="BN321" s="20"/>
      <c r="BO321" s="20"/>
      <c r="BP321" s="20"/>
      <c r="BQ321" s="20"/>
      <c r="BR321" s="20"/>
      <c r="BS321" s="20"/>
    </row>
    <row r="322" spans="1:71">
      <c r="A322" s="24"/>
      <c r="B322" s="20"/>
      <c r="C322" s="20"/>
      <c r="D322" s="20"/>
      <c r="E322" s="20"/>
      <c r="F322" s="20"/>
      <c r="G322" s="20"/>
      <c r="H322" s="20"/>
      <c r="I322" s="20"/>
      <c r="J322" s="20"/>
      <c r="K322" s="20"/>
      <c r="L322" s="20"/>
      <c r="M322" s="20"/>
      <c r="N322" s="20"/>
      <c r="O322" s="20"/>
      <c r="P322" s="20"/>
      <c r="Q322" s="40"/>
      <c r="R322" s="20"/>
      <c r="S322" s="40"/>
      <c r="T322" s="20"/>
      <c r="U322" s="20"/>
      <c r="V322" s="20"/>
      <c r="W322" s="40"/>
      <c r="X322" s="40"/>
      <c r="Y322" s="40"/>
      <c r="Z322" s="20"/>
      <c r="AA322" s="20"/>
      <c r="AB322" s="40"/>
      <c r="AC322" s="20"/>
      <c r="AD322" s="20"/>
      <c r="AE322" s="40"/>
      <c r="AF322" s="20"/>
      <c r="AG322" s="20"/>
      <c r="AH322" s="20"/>
      <c r="AI322" s="20"/>
      <c r="AJ322" s="20"/>
      <c r="AK322" s="20"/>
      <c r="AL322" s="20"/>
      <c r="AM322" s="20"/>
      <c r="AN322" s="20"/>
      <c r="AO322" s="20"/>
      <c r="AP322" s="20"/>
      <c r="AQ322" s="40"/>
      <c r="AR322" s="20"/>
      <c r="AS322" s="20"/>
      <c r="AT322" s="20"/>
      <c r="AU322" s="40"/>
      <c r="AV322" s="40"/>
      <c r="AW322" s="40"/>
      <c r="AX322" s="40"/>
      <c r="AY322" s="20"/>
      <c r="AZ322" s="20"/>
      <c r="BA322" s="20"/>
      <c r="BB322" s="20"/>
      <c r="BC322" s="20"/>
      <c r="BD322" s="20"/>
      <c r="BE322" s="20"/>
      <c r="BF322" s="20"/>
      <c r="BG322" s="20"/>
      <c r="BH322" s="20"/>
      <c r="BI322" s="20"/>
      <c r="BJ322" s="20"/>
      <c r="BK322" s="20"/>
      <c r="BL322" s="20"/>
      <c r="BM322" s="20"/>
      <c r="BN322" s="20"/>
      <c r="BO322" s="20"/>
      <c r="BP322" s="20"/>
      <c r="BQ322" s="20"/>
      <c r="BR322" s="20"/>
      <c r="BS322" s="20"/>
    </row>
    <row r="323" spans="1:71">
      <c r="A323" s="24"/>
      <c r="B323" s="20"/>
      <c r="C323" s="20"/>
      <c r="D323" s="20"/>
      <c r="E323" s="20"/>
      <c r="F323" s="20"/>
      <c r="G323" s="20"/>
      <c r="H323" s="20"/>
      <c r="I323" s="20"/>
      <c r="J323" s="20"/>
      <c r="K323" s="20"/>
      <c r="L323" s="20"/>
      <c r="M323" s="20"/>
      <c r="N323" s="20"/>
      <c r="O323" s="20"/>
      <c r="P323" s="20"/>
      <c r="Q323" s="40"/>
      <c r="R323" s="20"/>
      <c r="S323" s="40"/>
      <c r="T323" s="20"/>
      <c r="U323" s="20"/>
      <c r="V323" s="20"/>
      <c r="W323" s="40"/>
      <c r="X323" s="40"/>
      <c r="Y323" s="40"/>
      <c r="Z323" s="20"/>
      <c r="AA323" s="20"/>
      <c r="AB323" s="40"/>
      <c r="AC323" s="20"/>
      <c r="AD323" s="20"/>
      <c r="AE323" s="40"/>
      <c r="AF323" s="20"/>
      <c r="AG323" s="20"/>
      <c r="AH323" s="20"/>
      <c r="AI323" s="20"/>
      <c r="AJ323" s="20"/>
      <c r="AK323" s="20"/>
      <c r="AL323" s="20"/>
      <c r="AM323" s="20"/>
      <c r="AN323" s="20"/>
      <c r="AO323" s="20"/>
      <c r="AP323" s="20"/>
      <c r="AQ323" s="40"/>
      <c r="AR323" s="20"/>
      <c r="AS323" s="20"/>
      <c r="AT323" s="20"/>
      <c r="AU323" s="40"/>
      <c r="AV323" s="40"/>
      <c r="AW323" s="40"/>
      <c r="AX323" s="40"/>
      <c r="AY323" s="20"/>
      <c r="AZ323" s="20"/>
      <c r="BA323" s="20"/>
      <c r="BB323" s="20"/>
      <c r="BC323" s="20"/>
      <c r="BD323" s="20"/>
      <c r="BE323" s="20"/>
      <c r="BF323" s="20"/>
      <c r="BG323" s="20"/>
      <c r="BH323" s="20"/>
      <c r="BI323" s="20"/>
      <c r="BJ323" s="20"/>
      <c r="BK323" s="20"/>
      <c r="BL323" s="20"/>
      <c r="BM323" s="20"/>
      <c r="BN323" s="20"/>
      <c r="BO323" s="20"/>
      <c r="BP323" s="20"/>
      <c r="BQ323" s="20"/>
      <c r="BR323" s="20"/>
      <c r="BS323" s="20"/>
    </row>
    <row r="324" spans="1:71">
      <c r="A324" s="24"/>
      <c r="B324" s="20"/>
      <c r="C324" s="20"/>
      <c r="D324" s="20"/>
      <c r="E324" s="20"/>
      <c r="F324" s="20"/>
      <c r="G324" s="20"/>
      <c r="H324" s="20"/>
      <c r="I324" s="20"/>
      <c r="J324" s="20"/>
      <c r="K324" s="20"/>
      <c r="L324" s="20"/>
      <c r="M324" s="20"/>
      <c r="N324" s="20"/>
      <c r="O324" s="20"/>
      <c r="P324" s="20"/>
      <c r="Q324" s="40"/>
      <c r="R324" s="20"/>
      <c r="S324" s="40"/>
      <c r="T324" s="20"/>
      <c r="U324" s="20"/>
      <c r="V324" s="20"/>
      <c r="W324" s="40"/>
      <c r="X324" s="40"/>
      <c r="Y324" s="40"/>
      <c r="Z324" s="20"/>
      <c r="AA324" s="20"/>
      <c r="AB324" s="40"/>
      <c r="AC324" s="20"/>
      <c r="AD324" s="20"/>
      <c r="AE324" s="40"/>
      <c r="AF324" s="20"/>
      <c r="AG324" s="20"/>
      <c r="AH324" s="20"/>
      <c r="AI324" s="20"/>
      <c r="AJ324" s="20"/>
      <c r="AK324" s="20"/>
      <c r="AL324" s="20"/>
      <c r="AM324" s="20"/>
      <c r="AN324" s="20"/>
      <c r="AO324" s="20"/>
      <c r="AP324" s="20"/>
      <c r="AQ324" s="40"/>
      <c r="AR324" s="20"/>
      <c r="AS324" s="20"/>
      <c r="AT324" s="20"/>
      <c r="AU324" s="40"/>
      <c r="AV324" s="40"/>
      <c r="AW324" s="40"/>
      <c r="AX324" s="40"/>
      <c r="AY324" s="20"/>
      <c r="AZ324" s="20"/>
      <c r="BA324" s="20"/>
      <c r="BB324" s="20"/>
      <c r="BC324" s="20"/>
      <c r="BD324" s="20"/>
      <c r="BE324" s="20"/>
      <c r="BF324" s="20"/>
      <c r="BG324" s="20"/>
      <c r="BH324" s="20"/>
      <c r="BI324" s="20"/>
      <c r="BJ324" s="20"/>
      <c r="BK324" s="20"/>
      <c r="BL324" s="20"/>
      <c r="BM324" s="20"/>
      <c r="BN324" s="20"/>
      <c r="BO324" s="20"/>
      <c r="BP324" s="20"/>
      <c r="BQ324" s="20"/>
      <c r="BR324" s="20"/>
      <c r="BS324" s="20"/>
    </row>
    <row r="325" spans="1:71">
      <c r="A325" s="24"/>
      <c r="B325" s="20"/>
      <c r="C325" s="20"/>
      <c r="D325" s="20"/>
      <c r="E325" s="20"/>
      <c r="F325" s="20"/>
      <c r="G325" s="20"/>
      <c r="H325" s="20"/>
      <c r="I325" s="20"/>
      <c r="J325" s="20"/>
      <c r="K325" s="20"/>
      <c r="L325" s="20"/>
      <c r="M325" s="20"/>
      <c r="N325" s="20"/>
      <c r="O325" s="20"/>
      <c r="P325" s="20"/>
      <c r="Q325" s="40"/>
      <c r="R325" s="20"/>
      <c r="S325" s="40"/>
      <c r="T325" s="20"/>
      <c r="U325" s="20"/>
      <c r="V325" s="20"/>
      <c r="W325" s="40"/>
      <c r="X325" s="40"/>
      <c r="Y325" s="40"/>
      <c r="Z325" s="20"/>
      <c r="AA325" s="20"/>
      <c r="AB325" s="40"/>
      <c r="AC325" s="20"/>
      <c r="AD325" s="20"/>
      <c r="AE325" s="40"/>
      <c r="AF325" s="20"/>
      <c r="AG325" s="20"/>
      <c r="AH325" s="20"/>
      <c r="AI325" s="20"/>
      <c r="AJ325" s="20"/>
      <c r="AK325" s="20"/>
      <c r="AL325" s="20"/>
      <c r="AM325" s="20"/>
      <c r="AN325" s="20"/>
      <c r="AO325" s="20"/>
      <c r="AP325" s="20"/>
      <c r="AQ325" s="40"/>
      <c r="AR325" s="20"/>
      <c r="AS325" s="20"/>
      <c r="AT325" s="20"/>
      <c r="AU325" s="40"/>
      <c r="AV325" s="40"/>
      <c r="AW325" s="40"/>
      <c r="AX325" s="40"/>
      <c r="AY325" s="20"/>
      <c r="AZ325" s="20"/>
      <c r="BA325" s="20"/>
      <c r="BB325" s="20"/>
      <c r="BC325" s="20"/>
      <c r="BD325" s="20"/>
      <c r="BE325" s="20"/>
      <c r="BF325" s="20"/>
      <c r="BG325" s="20"/>
      <c r="BH325" s="20"/>
      <c r="BI325" s="20"/>
      <c r="BJ325" s="20"/>
      <c r="BK325" s="20"/>
      <c r="BL325" s="20"/>
      <c r="BM325" s="20"/>
      <c r="BN325" s="20"/>
      <c r="BO325" s="20"/>
      <c r="BP325" s="20"/>
      <c r="BQ325" s="20"/>
      <c r="BR325" s="20"/>
      <c r="BS325" s="20"/>
    </row>
    <row r="326" spans="1:71">
      <c r="A326" s="24"/>
      <c r="B326" s="20"/>
      <c r="C326" s="20"/>
      <c r="D326" s="20"/>
      <c r="E326" s="20"/>
      <c r="F326" s="20"/>
      <c r="G326" s="20"/>
      <c r="H326" s="20"/>
      <c r="I326" s="20"/>
      <c r="J326" s="20"/>
      <c r="K326" s="20"/>
      <c r="L326" s="20"/>
      <c r="M326" s="20"/>
      <c r="N326" s="20"/>
      <c r="O326" s="20"/>
      <c r="P326" s="20"/>
      <c r="Q326" s="40"/>
      <c r="R326" s="20"/>
      <c r="S326" s="40"/>
      <c r="T326" s="20"/>
      <c r="U326" s="20"/>
      <c r="V326" s="20"/>
      <c r="W326" s="40"/>
      <c r="X326" s="40"/>
      <c r="Y326" s="40"/>
      <c r="Z326" s="20"/>
      <c r="AA326" s="20"/>
      <c r="AB326" s="40"/>
      <c r="AC326" s="20"/>
      <c r="AD326" s="20"/>
      <c r="AE326" s="40"/>
      <c r="AF326" s="20"/>
      <c r="AG326" s="20"/>
      <c r="AH326" s="20"/>
      <c r="AI326" s="20"/>
      <c r="AJ326" s="20"/>
      <c r="AK326" s="20"/>
      <c r="AL326" s="20"/>
      <c r="AM326" s="20"/>
      <c r="AN326" s="20"/>
      <c r="AO326" s="20"/>
      <c r="AP326" s="20"/>
      <c r="AQ326" s="40"/>
      <c r="AR326" s="20"/>
      <c r="AS326" s="20"/>
      <c r="AT326" s="20"/>
      <c r="AU326" s="40"/>
      <c r="AV326" s="40"/>
      <c r="AW326" s="40"/>
      <c r="AX326" s="40"/>
      <c r="AY326" s="20"/>
      <c r="AZ326" s="20"/>
      <c r="BA326" s="20"/>
      <c r="BB326" s="20"/>
      <c r="BC326" s="20"/>
      <c r="BD326" s="20"/>
      <c r="BE326" s="20"/>
      <c r="BF326" s="20"/>
      <c r="BG326" s="20"/>
      <c r="BH326" s="20"/>
      <c r="BI326" s="20"/>
      <c r="BJ326" s="20"/>
      <c r="BK326" s="20"/>
      <c r="BL326" s="20"/>
      <c r="BM326" s="20"/>
      <c r="BN326" s="20"/>
      <c r="BO326" s="20"/>
      <c r="BP326" s="20"/>
      <c r="BQ326" s="20"/>
      <c r="BR326" s="20"/>
      <c r="BS326" s="20"/>
    </row>
    <row r="327" spans="1:71">
      <c r="A327" s="24"/>
      <c r="B327" s="20"/>
      <c r="C327" s="20"/>
      <c r="D327" s="20"/>
      <c r="E327" s="20"/>
      <c r="F327" s="20"/>
      <c r="G327" s="20"/>
      <c r="H327" s="20"/>
      <c r="I327" s="20"/>
      <c r="J327" s="20"/>
      <c r="K327" s="20"/>
      <c r="L327" s="20"/>
      <c r="M327" s="20"/>
      <c r="N327" s="20"/>
      <c r="O327" s="20"/>
      <c r="P327" s="20"/>
      <c r="Q327" s="40"/>
      <c r="R327" s="20"/>
      <c r="S327" s="40"/>
      <c r="T327" s="20"/>
      <c r="U327" s="20"/>
      <c r="V327" s="20"/>
      <c r="W327" s="40"/>
      <c r="X327" s="40"/>
      <c r="Y327" s="40"/>
      <c r="Z327" s="20"/>
      <c r="AA327" s="20"/>
      <c r="AB327" s="40"/>
      <c r="AC327" s="20"/>
      <c r="AD327" s="20"/>
      <c r="AE327" s="40"/>
      <c r="AF327" s="20"/>
      <c r="AG327" s="20"/>
      <c r="AH327" s="20"/>
      <c r="AI327" s="20"/>
      <c r="AJ327" s="20"/>
      <c r="AK327" s="20"/>
      <c r="AL327" s="20"/>
      <c r="AM327" s="20"/>
      <c r="AN327" s="20"/>
      <c r="AO327" s="20"/>
      <c r="AP327" s="20"/>
      <c r="AQ327" s="40"/>
      <c r="AR327" s="20"/>
      <c r="AS327" s="20"/>
      <c r="AT327" s="20"/>
      <c r="AU327" s="40"/>
      <c r="AV327" s="40"/>
      <c r="AW327" s="40"/>
      <c r="AX327" s="40"/>
      <c r="AY327" s="20"/>
      <c r="AZ327" s="20"/>
      <c r="BA327" s="20"/>
      <c r="BB327" s="20"/>
      <c r="BC327" s="20"/>
      <c r="BD327" s="20"/>
      <c r="BE327" s="20"/>
      <c r="BF327" s="20"/>
      <c r="BG327" s="20"/>
      <c r="BH327" s="20"/>
      <c r="BI327" s="20"/>
      <c r="BJ327" s="20"/>
      <c r="BK327" s="20"/>
      <c r="BL327" s="20"/>
      <c r="BM327" s="20"/>
      <c r="BN327" s="20"/>
      <c r="BO327" s="20"/>
      <c r="BP327" s="20"/>
      <c r="BQ327" s="20"/>
      <c r="BR327" s="20"/>
      <c r="BS327" s="20"/>
    </row>
    <row r="328" spans="1:71">
      <c r="A328" s="24"/>
      <c r="B328" s="20"/>
      <c r="C328" s="20"/>
      <c r="D328" s="20"/>
      <c r="E328" s="20"/>
      <c r="F328" s="20"/>
      <c r="G328" s="20"/>
      <c r="H328" s="20"/>
      <c r="I328" s="20"/>
      <c r="J328" s="20"/>
      <c r="K328" s="20"/>
      <c r="L328" s="20"/>
      <c r="M328" s="20"/>
      <c r="N328" s="20"/>
      <c r="O328" s="20"/>
      <c r="P328" s="20"/>
      <c r="Q328" s="40"/>
      <c r="R328" s="20"/>
      <c r="S328" s="40"/>
      <c r="T328" s="20"/>
      <c r="U328" s="20"/>
      <c r="V328" s="20"/>
      <c r="W328" s="40"/>
      <c r="X328" s="40"/>
      <c r="Y328" s="40"/>
      <c r="Z328" s="20"/>
      <c r="AA328" s="20"/>
      <c r="AB328" s="40"/>
      <c r="AC328" s="20"/>
      <c r="AD328" s="20"/>
      <c r="AE328" s="40"/>
      <c r="AF328" s="20"/>
      <c r="AG328" s="20"/>
      <c r="AH328" s="20"/>
      <c r="AI328" s="20"/>
      <c r="AJ328" s="20"/>
      <c r="AK328" s="20"/>
      <c r="AL328" s="20"/>
      <c r="AM328" s="20"/>
      <c r="AN328" s="20"/>
      <c r="AO328" s="20"/>
      <c r="AP328" s="20"/>
      <c r="AQ328" s="40"/>
      <c r="AR328" s="20"/>
      <c r="AS328" s="20"/>
      <c r="AT328" s="20"/>
      <c r="AU328" s="40"/>
      <c r="AV328" s="40"/>
      <c r="AW328" s="40"/>
      <c r="AX328" s="40"/>
      <c r="AY328" s="20"/>
      <c r="AZ328" s="20"/>
      <c r="BA328" s="20"/>
      <c r="BB328" s="20"/>
      <c r="BC328" s="20"/>
      <c r="BD328" s="20"/>
      <c r="BE328" s="20"/>
      <c r="BF328" s="20"/>
      <c r="BG328" s="20"/>
      <c r="BH328" s="20"/>
      <c r="BI328" s="20"/>
      <c r="BJ328" s="20"/>
      <c r="BK328" s="20"/>
      <c r="BL328" s="20"/>
      <c r="BM328" s="20"/>
      <c r="BN328" s="20"/>
      <c r="BO328" s="20"/>
      <c r="BP328" s="20"/>
      <c r="BQ328" s="20"/>
      <c r="BR328" s="20"/>
      <c r="BS328" s="20"/>
    </row>
    <row r="329" spans="1:71">
      <c r="A329" s="24"/>
      <c r="B329" s="20"/>
      <c r="C329" s="20"/>
      <c r="D329" s="20"/>
      <c r="E329" s="20"/>
      <c r="F329" s="20"/>
      <c r="G329" s="20"/>
      <c r="H329" s="20"/>
      <c r="I329" s="20"/>
      <c r="J329" s="20"/>
      <c r="K329" s="20"/>
      <c r="L329" s="20"/>
      <c r="M329" s="20"/>
      <c r="N329" s="20"/>
      <c r="O329" s="20"/>
      <c r="P329" s="20"/>
      <c r="Q329" s="40"/>
      <c r="R329" s="20"/>
      <c r="S329" s="40"/>
      <c r="T329" s="20"/>
      <c r="U329" s="20"/>
      <c r="V329" s="20"/>
      <c r="W329" s="40"/>
      <c r="X329" s="40"/>
      <c r="Y329" s="40"/>
      <c r="Z329" s="20"/>
      <c r="AA329" s="20"/>
      <c r="AB329" s="40"/>
      <c r="AC329" s="20"/>
      <c r="AD329" s="20"/>
      <c r="AE329" s="40"/>
      <c r="AF329" s="20"/>
      <c r="AG329" s="20"/>
      <c r="AH329" s="20"/>
      <c r="AI329" s="20"/>
      <c r="AJ329" s="20"/>
      <c r="AK329" s="20"/>
      <c r="AL329" s="20"/>
      <c r="AM329" s="20"/>
      <c r="AN329" s="20"/>
      <c r="AO329" s="20"/>
      <c r="AP329" s="20"/>
      <c r="AQ329" s="40"/>
      <c r="AR329" s="20"/>
      <c r="AS329" s="20"/>
      <c r="AT329" s="20"/>
      <c r="AU329" s="40"/>
      <c r="AV329" s="40"/>
      <c r="AW329" s="40"/>
      <c r="AX329" s="40"/>
      <c r="AY329" s="20"/>
      <c r="AZ329" s="20"/>
      <c r="BA329" s="20"/>
      <c r="BB329" s="20"/>
      <c r="BC329" s="20"/>
      <c r="BD329" s="20"/>
      <c r="BE329" s="20"/>
      <c r="BF329" s="20"/>
      <c r="BG329" s="20"/>
      <c r="BH329" s="20"/>
      <c r="BI329" s="20"/>
      <c r="BJ329" s="20"/>
      <c r="BK329" s="20"/>
      <c r="BL329" s="20"/>
      <c r="BM329" s="20"/>
      <c r="BN329" s="20"/>
      <c r="BO329" s="20"/>
      <c r="BP329" s="20"/>
      <c r="BQ329" s="20"/>
      <c r="BR329" s="20"/>
      <c r="BS329" s="20"/>
    </row>
    <row r="330" spans="1:71">
      <c r="A330" s="24"/>
      <c r="B330" s="20"/>
      <c r="C330" s="20"/>
      <c r="D330" s="20"/>
      <c r="E330" s="20"/>
      <c r="F330" s="20"/>
      <c r="G330" s="20"/>
      <c r="H330" s="20"/>
      <c r="I330" s="20"/>
      <c r="J330" s="20"/>
      <c r="K330" s="20"/>
      <c r="L330" s="20"/>
      <c r="M330" s="20"/>
      <c r="N330" s="20"/>
      <c r="O330" s="20"/>
      <c r="P330" s="20"/>
      <c r="Q330" s="40"/>
      <c r="R330" s="20"/>
      <c r="S330" s="40"/>
      <c r="T330" s="20"/>
      <c r="U330" s="20"/>
      <c r="V330" s="20"/>
      <c r="W330" s="40"/>
      <c r="X330" s="40"/>
      <c r="Y330" s="40"/>
      <c r="Z330" s="20"/>
      <c r="AA330" s="20"/>
      <c r="AB330" s="40"/>
      <c r="AC330" s="20"/>
      <c r="AD330" s="20"/>
      <c r="AE330" s="40"/>
      <c r="AF330" s="20"/>
      <c r="AG330" s="20"/>
      <c r="AH330" s="20"/>
      <c r="AI330" s="20"/>
      <c r="AJ330" s="20"/>
      <c r="AK330" s="20"/>
      <c r="AL330" s="20"/>
      <c r="AM330" s="20"/>
      <c r="AN330" s="20"/>
      <c r="AO330" s="20"/>
      <c r="AP330" s="20"/>
      <c r="AQ330" s="40"/>
      <c r="AR330" s="20"/>
      <c r="AS330" s="20"/>
      <c r="AT330" s="20"/>
      <c r="AU330" s="40"/>
      <c r="AV330" s="40"/>
      <c r="AW330" s="40"/>
      <c r="AX330" s="40"/>
      <c r="AY330" s="20"/>
      <c r="AZ330" s="20"/>
      <c r="BA330" s="20"/>
      <c r="BB330" s="20"/>
      <c r="BC330" s="20"/>
      <c r="BD330" s="20"/>
      <c r="BE330" s="20"/>
      <c r="BF330" s="20"/>
      <c r="BG330" s="20"/>
      <c r="BH330" s="20"/>
      <c r="BI330" s="20"/>
      <c r="BJ330" s="20"/>
      <c r="BK330" s="20"/>
      <c r="BL330" s="20"/>
      <c r="BM330" s="20"/>
      <c r="BN330" s="20"/>
      <c r="BO330" s="20"/>
      <c r="BP330" s="20"/>
      <c r="BQ330" s="20"/>
      <c r="BR330" s="20"/>
      <c r="BS330" s="20"/>
    </row>
    <row r="331" spans="1:71">
      <c r="A331" s="24"/>
      <c r="B331" s="20"/>
      <c r="C331" s="20"/>
      <c r="D331" s="20"/>
      <c r="E331" s="20"/>
      <c r="F331" s="20"/>
      <c r="G331" s="20"/>
      <c r="H331" s="20"/>
      <c r="I331" s="20"/>
      <c r="J331" s="20"/>
      <c r="K331" s="20"/>
      <c r="L331" s="20"/>
      <c r="M331" s="20"/>
      <c r="N331" s="20"/>
      <c r="O331" s="20"/>
      <c r="P331" s="20"/>
      <c r="Q331" s="40"/>
      <c r="R331" s="20"/>
      <c r="S331" s="40"/>
      <c r="T331" s="20"/>
      <c r="U331" s="20"/>
      <c r="V331" s="20"/>
      <c r="W331" s="40"/>
      <c r="X331" s="40"/>
      <c r="Y331" s="40"/>
      <c r="Z331" s="20"/>
      <c r="AA331" s="20"/>
      <c r="AB331" s="40"/>
      <c r="AC331" s="20"/>
      <c r="AD331" s="20"/>
      <c r="AE331" s="40"/>
      <c r="AF331" s="20"/>
      <c r="AG331" s="20"/>
      <c r="AH331" s="20"/>
      <c r="AI331" s="20"/>
      <c r="AJ331" s="20"/>
      <c r="AK331" s="20"/>
      <c r="AL331" s="20"/>
      <c r="AM331" s="20"/>
      <c r="AN331" s="20"/>
      <c r="AO331" s="20"/>
      <c r="AP331" s="20"/>
      <c r="AQ331" s="40"/>
      <c r="AR331" s="20"/>
      <c r="AS331" s="20"/>
      <c r="AT331" s="20"/>
      <c r="AU331" s="40"/>
      <c r="AV331" s="40"/>
      <c r="AW331" s="40"/>
      <c r="AX331" s="40"/>
      <c r="AY331" s="20"/>
      <c r="AZ331" s="20"/>
      <c r="BA331" s="20"/>
      <c r="BB331" s="20"/>
      <c r="BC331" s="20"/>
      <c r="BD331" s="20"/>
      <c r="BE331" s="20"/>
      <c r="BF331" s="20"/>
      <c r="BG331" s="20"/>
      <c r="BH331" s="20"/>
      <c r="BI331" s="20"/>
      <c r="BJ331" s="20"/>
      <c r="BK331" s="20"/>
      <c r="BL331" s="20"/>
      <c r="BM331" s="20"/>
      <c r="BN331" s="20"/>
      <c r="BO331" s="20"/>
      <c r="BP331" s="20"/>
      <c r="BQ331" s="20"/>
      <c r="BR331" s="20"/>
      <c r="BS331" s="20"/>
    </row>
    <row r="332" spans="1:71">
      <c r="A332" s="24"/>
      <c r="B332" s="20"/>
      <c r="C332" s="20"/>
      <c r="D332" s="20"/>
      <c r="E332" s="20"/>
      <c r="F332" s="20"/>
      <c r="G332" s="20"/>
      <c r="H332" s="20"/>
      <c r="I332" s="20"/>
      <c r="J332" s="20"/>
      <c r="K332" s="20"/>
      <c r="L332" s="20"/>
      <c r="M332" s="20"/>
      <c r="N332" s="20"/>
      <c r="O332" s="20"/>
      <c r="P332" s="20"/>
      <c r="Q332" s="40"/>
      <c r="R332" s="20"/>
      <c r="S332" s="40"/>
      <c r="T332" s="20"/>
      <c r="U332" s="20"/>
      <c r="V332" s="20"/>
      <c r="W332" s="40"/>
      <c r="X332" s="40"/>
      <c r="Y332" s="40"/>
      <c r="Z332" s="20"/>
      <c r="AA332" s="20"/>
      <c r="AB332" s="40"/>
      <c r="AC332" s="20"/>
      <c r="AD332" s="20"/>
      <c r="AE332" s="40"/>
      <c r="AF332" s="20"/>
      <c r="AG332" s="20"/>
      <c r="AH332" s="20"/>
      <c r="AI332" s="20"/>
      <c r="AJ332" s="20"/>
      <c r="AK332" s="20"/>
      <c r="AL332" s="20"/>
      <c r="AM332" s="20"/>
      <c r="AN332" s="20"/>
      <c r="AO332" s="20"/>
      <c r="AP332" s="20"/>
      <c r="AQ332" s="40"/>
      <c r="AR332" s="20"/>
      <c r="AS332" s="20"/>
      <c r="AT332" s="20"/>
      <c r="AU332" s="40"/>
      <c r="AV332" s="40"/>
      <c r="AW332" s="40"/>
      <c r="AX332" s="40"/>
      <c r="AY332" s="20"/>
      <c r="AZ332" s="20"/>
      <c r="BA332" s="20"/>
      <c r="BB332" s="20"/>
      <c r="BC332" s="20"/>
      <c r="BD332" s="20"/>
      <c r="BE332" s="20"/>
      <c r="BF332" s="20"/>
      <c r="BG332" s="20"/>
      <c r="BH332" s="20"/>
      <c r="BI332" s="20"/>
      <c r="BJ332" s="20"/>
      <c r="BK332" s="20"/>
      <c r="BL332" s="20"/>
      <c r="BM332" s="20"/>
      <c r="BN332" s="20"/>
      <c r="BO332" s="20"/>
      <c r="BP332" s="20"/>
      <c r="BQ332" s="20"/>
      <c r="BR332" s="20"/>
      <c r="BS332" s="20"/>
    </row>
    <row r="333" spans="1:71">
      <c r="A333" s="24"/>
      <c r="B333" s="20"/>
      <c r="C333" s="20"/>
      <c r="D333" s="20"/>
      <c r="E333" s="20"/>
      <c r="F333" s="20"/>
      <c r="G333" s="20"/>
      <c r="H333" s="20"/>
      <c r="I333" s="20"/>
      <c r="J333" s="20"/>
      <c r="K333" s="20"/>
      <c r="L333" s="20"/>
      <c r="M333" s="20"/>
      <c r="N333" s="20"/>
      <c r="O333" s="20"/>
      <c r="P333" s="20"/>
      <c r="Q333" s="40"/>
      <c r="R333" s="20"/>
      <c r="S333" s="40"/>
      <c r="T333" s="20"/>
      <c r="U333" s="20"/>
      <c r="V333" s="20"/>
      <c r="W333" s="40"/>
      <c r="X333" s="40"/>
      <c r="Y333" s="40"/>
      <c r="Z333" s="20"/>
      <c r="AA333" s="20"/>
      <c r="AB333" s="40"/>
      <c r="AC333" s="20"/>
      <c r="AD333" s="20"/>
      <c r="AE333" s="40"/>
      <c r="AF333" s="20"/>
      <c r="AG333" s="20"/>
      <c r="AH333" s="20"/>
      <c r="AI333" s="20"/>
      <c r="AJ333" s="20"/>
      <c r="AK333" s="20"/>
      <c r="AL333" s="20"/>
      <c r="AM333" s="20"/>
      <c r="AN333" s="20"/>
      <c r="AO333" s="20"/>
      <c r="AP333" s="20"/>
      <c r="AQ333" s="40"/>
      <c r="AR333" s="20"/>
      <c r="AS333" s="20"/>
      <c r="AT333" s="20"/>
      <c r="AU333" s="40"/>
      <c r="AV333" s="40"/>
      <c r="AW333" s="40"/>
      <c r="AX333" s="40"/>
      <c r="AY333" s="20"/>
      <c r="AZ333" s="20"/>
      <c r="BA333" s="20"/>
      <c r="BB333" s="20"/>
      <c r="BC333" s="20"/>
      <c r="BD333" s="20"/>
      <c r="BE333" s="20"/>
      <c r="BF333" s="20"/>
      <c r="BG333" s="20"/>
      <c r="BH333" s="20"/>
      <c r="BI333" s="20"/>
      <c r="BJ333" s="20"/>
      <c r="BK333" s="20"/>
      <c r="BL333" s="20"/>
      <c r="BM333" s="20"/>
      <c r="BN333" s="20"/>
      <c r="BO333" s="20"/>
      <c r="BP333" s="20"/>
      <c r="BQ333" s="20"/>
      <c r="BR333" s="20"/>
      <c r="BS333" s="20"/>
    </row>
    <row r="334" spans="1:71">
      <c r="A334" s="24"/>
      <c r="B334" s="20"/>
      <c r="C334" s="20"/>
      <c r="D334" s="20"/>
      <c r="E334" s="20"/>
      <c r="F334" s="20"/>
      <c r="G334" s="20"/>
      <c r="H334" s="20"/>
      <c r="I334" s="20"/>
      <c r="J334" s="20"/>
      <c r="K334" s="20"/>
      <c r="L334" s="20"/>
      <c r="M334" s="20"/>
      <c r="N334" s="20"/>
      <c r="O334" s="20"/>
      <c r="P334" s="20"/>
      <c r="Q334" s="40"/>
      <c r="R334" s="20"/>
      <c r="S334" s="40"/>
      <c r="T334" s="20"/>
      <c r="U334" s="20"/>
      <c r="V334" s="20"/>
      <c r="W334" s="40"/>
      <c r="X334" s="40"/>
      <c r="Y334" s="40"/>
      <c r="Z334" s="20"/>
      <c r="AA334" s="20"/>
      <c r="AB334" s="40"/>
      <c r="AC334" s="20"/>
      <c r="AD334" s="20"/>
      <c r="AE334" s="40"/>
      <c r="AF334" s="20"/>
      <c r="AG334" s="20"/>
      <c r="AH334" s="20"/>
      <c r="AI334" s="20"/>
      <c r="AJ334" s="20"/>
      <c r="AK334" s="20"/>
      <c r="AL334" s="20"/>
      <c r="AM334" s="20"/>
      <c r="AN334" s="20"/>
      <c r="AO334" s="20"/>
      <c r="AP334" s="20"/>
      <c r="AQ334" s="40"/>
      <c r="AR334" s="20"/>
      <c r="AS334" s="20"/>
      <c r="AT334" s="20"/>
      <c r="AU334" s="40"/>
      <c r="AV334" s="40"/>
      <c r="AW334" s="40"/>
      <c r="AX334" s="40"/>
      <c r="AY334" s="20"/>
      <c r="AZ334" s="20"/>
      <c r="BA334" s="20"/>
      <c r="BB334" s="20"/>
      <c r="BC334" s="20"/>
      <c r="BD334" s="20"/>
      <c r="BE334" s="20"/>
      <c r="BF334" s="20"/>
      <c r="BG334" s="20"/>
      <c r="BH334" s="20"/>
      <c r="BI334" s="20"/>
      <c r="BJ334" s="20"/>
      <c r="BK334" s="20"/>
      <c r="BL334" s="20"/>
      <c r="BM334" s="20"/>
      <c r="BN334" s="20"/>
      <c r="BO334" s="20"/>
      <c r="BP334" s="20"/>
      <c r="BQ334" s="20"/>
      <c r="BR334" s="20"/>
      <c r="BS334" s="20"/>
    </row>
    <row r="335" spans="1:71">
      <c r="A335" s="24"/>
      <c r="B335" s="20"/>
      <c r="C335" s="20"/>
      <c r="D335" s="20"/>
      <c r="E335" s="20"/>
      <c r="F335" s="20"/>
      <c r="G335" s="20"/>
      <c r="H335" s="20"/>
      <c r="I335" s="20"/>
      <c r="J335" s="20"/>
      <c r="K335" s="20"/>
      <c r="L335" s="20"/>
      <c r="M335" s="20"/>
      <c r="N335" s="20"/>
      <c r="O335" s="20"/>
      <c r="P335" s="20"/>
      <c r="Q335" s="40"/>
      <c r="R335" s="20"/>
      <c r="S335" s="40"/>
      <c r="T335" s="20"/>
      <c r="U335" s="20"/>
      <c r="V335" s="20"/>
      <c r="W335" s="40"/>
      <c r="X335" s="40"/>
      <c r="Y335" s="40"/>
      <c r="Z335" s="20"/>
      <c r="AA335" s="20"/>
      <c r="AB335" s="40"/>
      <c r="AC335" s="20"/>
      <c r="AD335" s="20"/>
      <c r="AE335" s="40"/>
      <c r="AF335" s="20"/>
      <c r="AG335" s="20"/>
      <c r="AH335" s="20"/>
      <c r="AI335" s="20"/>
      <c r="AJ335" s="20"/>
      <c r="AK335" s="20"/>
      <c r="AL335" s="20"/>
      <c r="AM335" s="20"/>
      <c r="AN335" s="20"/>
      <c r="AO335" s="20"/>
      <c r="AP335" s="20"/>
      <c r="AQ335" s="40"/>
      <c r="AR335" s="20"/>
      <c r="AS335" s="20"/>
      <c r="AT335" s="20"/>
      <c r="AU335" s="40"/>
      <c r="AV335" s="40"/>
      <c r="AW335" s="40"/>
      <c r="AX335" s="40"/>
      <c r="AY335" s="20"/>
      <c r="AZ335" s="20"/>
      <c r="BA335" s="20"/>
      <c r="BB335" s="20"/>
      <c r="BC335" s="20"/>
      <c r="BD335" s="20"/>
      <c r="BE335" s="20"/>
      <c r="BF335" s="20"/>
      <c r="BG335" s="20"/>
      <c r="BH335" s="20"/>
      <c r="BI335" s="20"/>
      <c r="BJ335" s="20"/>
      <c r="BK335" s="20"/>
      <c r="BL335" s="20"/>
      <c r="BM335" s="20"/>
      <c r="BN335" s="20"/>
      <c r="BO335" s="20"/>
      <c r="BP335" s="20"/>
      <c r="BQ335" s="20"/>
      <c r="BR335" s="20"/>
      <c r="BS335" s="20"/>
    </row>
    <row r="336" spans="1:71">
      <c r="A336" s="24"/>
      <c r="B336" s="20"/>
      <c r="C336" s="20"/>
      <c r="D336" s="20"/>
      <c r="E336" s="20"/>
      <c r="F336" s="20"/>
      <c r="G336" s="20"/>
      <c r="H336" s="20"/>
      <c r="I336" s="20"/>
      <c r="J336" s="20"/>
      <c r="K336" s="20"/>
      <c r="L336" s="20"/>
      <c r="M336" s="20"/>
      <c r="N336" s="20"/>
      <c r="O336" s="20"/>
      <c r="P336" s="20"/>
      <c r="Q336" s="40"/>
      <c r="R336" s="20"/>
      <c r="S336" s="40"/>
      <c r="T336" s="20"/>
      <c r="U336" s="20"/>
      <c r="V336" s="20"/>
      <c r="W336" s="40"/>
      <c r="X336" s="40"/>
      <c r="Y336" s="40"/>
      <c r="Z336" s="20"/>
      <c r="AA336" s="20"/>
      <c r="AB336" s="40"/>
      <c r="AC336" s="20"/>
      <c r="AD336" s="20"/>
      <c r="AE336" s="40"/>
      <c r="AF336" s="20"/>
      <c r="AG336" s="20"/>
      <c r="AH336" s="20"/>
      <c r="AI336" s="20"/>
      <c r="AJ336" s="20"/>
      <c r="AK336" s="20"/>
      <c r="AL336" s="20"/>
      <c r="AM336" s="20"/>
      <c r="AN336" s="20"/>
      <c r="AO336" s="20"/>
      <c r="AP336" s="20"/>
      <c r="AQ336" s="40"/>
      <c r="AR336" s="20"/>
      <c r="AS336" s="20"/>
      <c r="AT336" s="20"/>
      <c r="AU336" s="40"/>
      <c r="AV336" s="40"/>
      <c r="AW336" s="40"/>
      <c r="AX336" s="40"/>
      <c r="AY336" s="20"/>
      <c r="AZ336" s="20"/>
      <c r="BA336" s="20"/>
      <c r="BB336" s="20"/>
      <c r="BC336" s="20"/>
      <c r="BD336" s="20"/>
      <c r="BE336" s="20"/>
      <c r="BF336" s="20"/>
      <c r="BG336" s="20"/>
      <c r="BH336" s="20"/>
      <c r="BI336" s="20"/>
      <c r="BJ336" s="20"/>
      <c r="BK336" s="20"/>
      <c r="BL336" s="20"/>
      <c r="BM336" s="20"/>
      <c r="BN336" s="20"/>
      <c r="BO336" s="20"/>
      <c r="BP336" s="20"/>
      <c r="BQ336" s="20"/>
      <c r="BR336" s="20"/>
      <c r="BS336" s="20"/>
    </row>
    <row r="337" spans="1:71">
      <c r="A337" s="24"/>
      <c r="B337" s="20"/>
      <c r="C337" s="20"/>
      <c r="D337" s="20"/>
      <c r="E337" s="20"/>
      <c r="F337" s="20"/>
      <c r="G337" s="20"/>
      <c r="H337" s="20"/>
      <c r="I337" s="20"/>
      <c r="J337" s="20"/>
      <c r="K337" s="20"/>
      <c r="L337" s="20"/>
      <c r="M337" s="20"/>
      <c r="N337" s="20"/>
      <c r="O337" s="20"/>
      <c r="P337" s="20"/>
      <c r="Q337" s="40"/>
      <c r="R337" s="20"/>
      <c r="S337" s="40"/>
      <c r="T337" s="20"/>
      <c r="U337" s="20"/>
      <c r="V337" s="20"/>
      <c r="W337" s="40"/>
      <c r="X337" s="40"/>
      <c r="Y337" s="40"/>
      <c r="Z337" s="20"/>
      <c r="AA337" s="20"/>
      <c r="AB337" s="40"/>
      <c r="AC337" s="20"/>
      <c r="AD337" s="20"/>
      <c r="AE337" s="40"/>
      <c r="AF337" s="20"/>
      <c r="AG337" s="20"/>
      <c r="AH337" s="20"/>
      <c r="AI337" s="20"/>
      <c r="AJ337" s="20"/>
      <c r="AK337" s="20"/>
      <c r="AL337" s="20"/>
      <c r="AM337" s="20"/>
      <c r="AN337" s="20"/>
      <c r="AO337" s="20"/>
      <c r="AP337" s="20"/>
      <c r="AQ337" s="40"/>
      <c r="AR337" s="20"/>
      <c r="AS337" s="20"/>
      <c r="AT337" s="20"/>
      <c r="AU337" s="40"/>
      <c r="AV337" s="40"/>
      <c r="AW337" s="40"/>
      <c r="AX337" s="40"/>
      <c r="AY337" s="20"/>
      <c r="AZ337" s="20"/>
      <c r="BA337" s="20"/>
      <c r="BB337" s="20"/>
      <c r="BC337" s="20"/>
      <c r="BD337" s="20"/>
      <c r="BE337" s="20"/>
      <c r="BF337" s="20"/>
      <c r="BG337" s="20"/>
      <c r="BH337" s="20"/>
      <c r="BI337" s="20"/>
      <c r="BJ337" s="20"/>
      <c r="BK337" s="20"/>
      <c r="BL337" s="20"/>
      <c r="BM337" s="20"/>
      <c r="BN337" s="20"/>
      <c r="BO337" s="20"/>
      <c r="BP337" s="20"/>
      <c r="BQ337" s="20"/>
      <c r="BR337" s="20"/>
      <c r="BS337" s="20"/>
    </row>
    <row r="338" spans="1:71">
      <c r="A338" s="24"/>
      <c r="B338" s="20"/>
      <c r="C338" s="20"/>
      <c r="D338" s="20"/>
      <c r="E338" s="20"/>
      <c r="F338" s="20"/>
      <c r="G338" s="20"/>
      <c r="H338" s="20"/>
      <c r="I338" s="20"/>
      <c r="J338" s="20"/>
      <c r="K338" s="20"/>
      <c r="L338" s="20"/>
      <c r="M338" s="20"/>
      <c r="N338" s="20"/>
      <c r="O338" s="20"/>
      <c r="P338" s="20"/>
      <c r="Q338" s="40"/>
      <c r="R338" s="20"/>
      <c r="S338" s="40"/>
      <c r="T338" s="20"/>
      <c r="U338" s="20"/>
      <c r="V338" s="20"/>
      <c r="W338" s="40"/>
      <c r="X338" s="40"/>
      <c r="Y338" s="40"/>
      <c r="Z338" s="20"/>
      <c r="AA338" s="20"/>
      <c r="AB338" s="40"/>
      <c r="AC338" s="20"/>
      <c r="AD338" s="20"/>
      <c r="AE338" s="40"/>
      <c r="AF338" s="20"/>
      <c r="AG338" s="20"/>
      <c r="AH338" s="20"/>
      <c r="AI338" s="20"/>
      <c r="AJ338" s="20"/>
      <c r="AK338" s="20"/>
      <c r="AL338" s="20"/>
      <c r="AM338" s="20"/>
      <c r="AN338" s="20"/>
      <c r="AO338" s="20"/>
      <c r="AP338" s="20"/>
      <c r="AQ338" s="40"/>
      <c r="AR338" s="20"/>
      <c r="AS338" s="20"/>
      <c r="AT338" s="20"/>
      <c r="AU338" s="40"/>
      <c r="AV338" s="40"/>
      <c r="AW338" s="40"/>
      <c r="AX338" s="40"/>
      <c r="AY338" s="20"/>
      <c r="AZ338" s="20"/>
      <c r="BA338" s="20"/>
      <c r="BB338" s="20"/>
      <c r="BC338" s="20"/>
      <c r="BD338" s="20"/>
      <c r="BE338" s="20"/>
      <c r="BF338" s="20"/>
      <c r="BG338" s="20"/>
      <c r="BH338" s="20"/>
      <c r="BI338" s="20"/>
      <c r="BJ338" s="20"/>
      <c r="BK338" s="20"/>
      <c r="BL338" s="20"/>
      <c r="BM338" s="20"/>
      <c r="BN338" s="20"/>
      <c r="BO338" s="20"/>
      <c r="BP338" s="20"/>
      <c r="BQ338" s="20"/>
      <c r="BR338" s="20"/>
      <c r="BS338" s="20"/>
    </row>
    <row r="339" spans="1:71">
      <c r="A339" s="24"/>
      <c r="B339" s="20"/>
      <c r="C339" s="20"/>
      <c r="D339" s="20"/>
      <c r="E339" s="20"/>
      <c r="F339" s="20"/>
      <c r="G339" s="20"/>
      <c r="H339" s="20"/>
      <c r="I339" s="20"/>
      <c r="J339" s="20"/>
      <c r="K339" s="20"/>
      <c r="L339" s="20"/>
      <c r="M339" s="20"/>
      <c r="N339" s="20"/>
      <c r="O339" s="20"/>
      <c r="P339" s="20"/>
      <c r="Q339" s="40"/>
      <c r="R339" s="20"/>
      <c r="S339" s="40"/>
      <c r="T339" s="20"/>
      <c r="U339" s="20"/>
      <c r="V339" s="20"/>
      <c r="W339" s="40"/>
      <c r="X339" s="40"/>
      <c r="Y339" s="40"/>
      <c r="Z339" s="20"/>
      <c r="AA339" s="20"/>
      <c r="AB339" s="40"/>
      <c r="AC339" s="20"/>
      <c r="AD339" s="20"/>
      <c r="AE339" s="40"/>
      <c r="AF339" s="20"/>
      <c r="AG339" s="20"/>
      <c r="AH339" s="20"/>
      <c r="AI339" s="20"/>
      <c r="AJ339" s="20"/>
      <c r="AK339" s="20"/>
      <c r="AL339" s="20"/>
      <c r="AM339" s="20"/>
      <c r="AN339" s="20"/>
      <c r="AO339" s="20"/>
      <c r="AP339" s="20"/>
      <c r="AQ339" s="40"/>
      <c r="AR339" s="20"/>
      <c r="AS339" s="20"/>
      <c r="AT339" s="20"/>
      <c r="AU339" s="40"/>
      <c r="AV339" s="40"/>
      <c r="AW339" s="40"/>
      <c r="AX339" s="40"/>
      <c r="AY339" s="20"/>
      <c r="AZ339" s="20"/>
      <c r="BA339" s="20"/>
      <c r="BB339" s="20"/>
      <c r="BC339" s="20"/>
      <c r="BD339" s="20"/>
      <c r="BE339" s="20"/>
      <c r="BF339" s="20"/>
      <c r="BG339" s="20"/>
      <c r="BH339" s="20"/>
      <c r="BI339" s="20"/>
      <c r="BJ339" s="20"/>
      <c r="BK339" s="20"/>
      <c r="BL339" s="20"/>
      <c r="BM339" s="20"/>
      <c r="BN339" s="20"/>
      <c r="BO339" s="20"/>
      <c r="BP339" s="20"/>
      <c r="BQ339" s="20"/>
      <c r="BR339" s="20"/>
      <c r="BS339" s="20"/>
    </row>
    <row r="340" spans="1:71">
      <c r="A340" s="24"/>
      <c r="B340" s="20"/>
      <c r="C340" s="20"/>
      <c r="D340" s="20"/>
      <c r="E340" s="20"/>
      <c r="F340" s="20"/>
      <c r="G340" s="20"/>
      <c r="H340" s="20"/>
      <c r="I340" s="20"/>
      <c r="J340" s="20"/>
      <c r="K340" s="20"/>
      <c r="L340" s="20"/>
      <c r="M340" s="20"/>
      <c r="N340" s="20"/>
      <c r="O340" s="20"/>
      <c r="P340" s="20"/>
      <c r="Q340" s="40"/>
      <c r="R340" s="20"/>
      <c r="S340" s="40"/>
      <c r="T340" s="20"/>
      <c r="U340" s="20"/>
      <c r="V340" s="20"/>
      <c r="W340" s="40"/>
      <c r="X340" s="40"/>
      <c r="Y340" s="40"/>
      <c r="Z340" s="20"/>
      <c r="AA340" s="20"/>
      <c r="AB340" s="40"/>
      <c r="AC340" s="20"/>
      <c r="AD340" s="20"/>
      <c r="AE340" s="40"/>
      <c r="AF340" s="20"/>
      <c r="AG340" s="20"/>
      <c r="AH340" s="20"/>
      <c r="AI340" s="20"/>
      <c r="AJ340" s="20"/>
      <c r="AK340" s="20"/>
      <c r="AL340" s="20"/>
      <c r="AM340" s="20"/>
      <c r="AN340" s="20"/>
      <c r="AO340" s="20"/>
      <c r="AP340" s="20"/>
      <c r="AQ340" s="40"/>
      <c r="AR340" s="20"/>
      <c r="AS340" s="20"/>
      <c r="AT340" s="20"/>
      <c r="AU340" s="40"/>
      <c r="AV340" s="40"/>
      <c r="AW340" s="40"/>
      <c r="AX340" s="40"/>
      <c r="AY340" s="20"/>
      <c r="AZ340" s="20"/>
      <c r="BA340" s="20"/>
      <c r="BB340" s="20"/>
      <c r="BC340" s="20"/>
      <c r="BD340" s="20"/>
      <c r="BE340" s="20"/>
      <c r="BF340" s="20"/>
      <c r="BG340" s="20"/>
      <c r="BH340" s="20"/>
      <c r="BI340" s="20"/>
      <c r="BJ340" s="20"/>
      <c r="BK340" s="20"/>
      <c r="BL340" s="20"/>
      <c r="BM340" s="20"/>
      <c r="BN340" s="20"/>
      <c r="BO340" s="20"/>
      <c r="BP340" s="20"/>
      <c r="BQ340" s="20"/>
      <c r="BR340" s="20"/>
      <c r="BS340" s="20"/>
    </row>
    <row r="341" spans="1:71">
      <c r="A341" s="24"/>
      <c r="B341" s="20"/>
      <c r="C341" s="20"/>
      <c r="D341" s="20"/>
      <c r="E341" s="20"/>
      <c r="F341" s="20"/>
      <c r="G341" s="20"/>
      <c r="H341" s="20"/>
      <c r="I341" s="20"/>
      <c r="J341" s="20"/>
      <c r="K341" s="20"/>
      <c r="L341" s="20"/>
      <c r="M341" s="20"/>
      <c r="N341" s="20"/>
      <c r="O341" s="20"/>
      <c r="P341" s="20"/>
      <c r="Q341" s="40"/>
      <c r="R341" s="20"/>
      <c r="S341" s="40"/>
      <c r="T341" s="20"/>
      <c r="U341" s="20"/>
      <c r="V341" s="20"/>
      <c r="W341" s="40"/>
      <c r="X341" s="40"/>
      <c r="Y341" s="40"/>
      <c r="Z341" s="20"/>
      <c r="AA341" s="20"/>
      <c r="AB341" s="40"/>
      <c r="AC341" s="20"/>
      <c r="AD341" s="20"/>
      <c r="AE341" s="40"/>
      <c r="AF341" s="20"/>
      <c r="AG341" s="20"/>
      <c r="AH341" s="20"/>
      <c r="AI341" s="20"/>
      <c r="AJ341" s="20"/>
      <c r="AK341" s="20"/>
      <c r="AL341" s="20"/>
      <c r="AM341" s="20"/>
      <c r="AN341" s="20"/>
      <c r="AO341" s="20"/>
      <c r="AP341" s="20"/>
      <c r="AQ341" s="40"/>
      <c r="AR341" s="20"/>
      <c r="AS341" s="20"/>
      <c r="AT341" s="20"/>
      <c r="AU341" s="40"/>
      <c r="AV341" s="40"/>
      <c r="AW341" s="40"/>
      <c r="AX341" s="40"/>
      <c r="AY341" s="20"/>
      <c r="AZ341" s="20"/>
      <c r="BA341" s="20"/>
      <c r="BB341" s="20"/>
      <c r="BC341" s="20"/>
      <c r="BD341" s="20"/>
      <c r="BE341" s="20"/>
      <c r="BF341" s="20"/>
      <c r="BG341" s="20"/>
      <c r="BH341" s="20"/>
      <c r="BI341" s="20"/>
      <c r="BJ341" s="20"/>
      <c r="BK341" s="20"/>
      <c r="BL341" s="20"/>
      <c r="BM341" s="20"/>
      <c r="BN341" s="20"/>
      <c r="BO341" s="20"/>
      <c r="BP341" s="20"/>
      <c r="BQ341" s="20"/>
      <c r="BR341" s="20"/>
      <c r="BS341" s="20"/>
    </row>
    <row r="342" spans="1:71">
      <c r="A342" s="24"/>
      <c r="B342" s="20"/>
      <c r="C342" s="20"/>
      <c r="D342" s="20"/>
      <c r="E342" s="20"/>
      <c r="F342" s="20"/>
      <c r="G342" s="20"/>
      <c r="H342" s="20"/>
      <c r="I342" s="20"/>
      <c r="J342" s="20"/>
      <c r="K342" s="20"/>
      <c r="L342" s="20"/>
      <c r="M342" s="20"/>
      <c r="N342" s="20"/>
      <c r="O342" s="20"/>
      <c r="P342" s="20"/>
      <c r="Q342" s="40"/>
      <c r="R342" s="20"/>
      <c r="S342" s="40"/>
      <c r="T342" s="20"/>
      <c r="U342" s="20"/>
      <c r="V342" s="20"/>
      <c r="W342" s="40"/>
      <c r="X342" s="40"/>
      <c r="Y342" s="40"/>
      <c r="Z342" s="20"/>
      <c r="AA342" s="20"/>
      <c r="AB342" s="40"/>
      <c r="AC342" s="20"/>
      <c r="AD342" s="20"/>
      <c r="AE342" s="40"/>
      <c r="AF342" s="20"/>
      <c r="AG342" s="20"/>
      <c r="AH342" s="20"/>
      <c r="AI342" s="20"/>
      <c r="AJ342" s="20"/>
      <c r="AK342" s="20"/>
      <c r="AL342" s="20"/>
      <c r="AM342" s="20"/>
      <c r="AN342" s="20"/>
      <c r="AO342" s="20"/>
      <c r="AP342" s="20"/>
      <c r="AQ342" s="40"/>
      <c r="AR342" s="20"/>
      <c r="AS342" s="20"/>
      <c r="AT342" s="20"/>
      <c r="AU342" s="40"/>
      <c r="AV342" s="40"/>
      <c r="AW342" s="40"/>
      <c r="AX342" s="40"/>
      <c r="AY342" s="20"/>
      <c r="AZ342" s="20"/>
      <c r="BA342" s="20"/>
      <c r="BB342" s="20"/>
      <c r="BC342" s="20"/>
      <c r="BD342" s="20"/>
      <c r="BE342" s="20"/>
      <c r="BF342" s="20"/>
      <c r="BG342" s="20"/>
      <c r="BH342" s="20"/>
      <c r="BI342" s="20"/>
      <c r="BJ342" s="20"/>
      <c r="BK342" s="20"/>
      <c r="BL342" s="20"/>
      <c r="BM342" s="20"/>
      <c r="BN342" s="20"/>
      <c r="BO342" s="20"/>
      <c r="BP342" s="20"/>
      <c r="BQ342" s="20"/>
      <c r="BR342" s="20"/>
      <c r="BS342" s="20"/>
    </row>
    <row r="343" spans="1:71">
      <c r="A343" s="24"/>
      <c r="B343" s="20"/>
      <c r="C343" s="20"/>
      <c r="D343" s="20"/>
      <c r="E343" s="20"/>
      <c r="F343" s="20"/>
      <c r="G343" s="20"/>
      <c r="H343" s="20"/>
      <c r="I343" s="20"/>
      <c r="J343" s="20"/>
      <c r="K343" s="20"/>
      <c r="L343" s="20"/>
      <c r="M343" s="20"/>
      <c r="N343" s="20"/>
      <c r="O343" s="20"/>
      <c r="P343" s="20"/>
      <c r="Q343" s="40"/>
      <c r="R343" s="20"/>
      <c r="S343" s="40"/>
      <c r="T343" s="20"/>
      <c r="U343" s="20"/>
      <c r="V343" s="20"/>
      <c r="W343" s="40"/>
      <c r="X343" s="40"/>
      <c r="Y343" s="40"/>
      <c r="Z343" s="20"/>
      <c r="AA343" s="20"/>
      <c r="AB343" s="40"/>
      <c r="AC343" s="20"/>
      <c r="AD343" s="20"/>
      <c r="AE343" s="40"/>
      <c r="AF343" s="20"/>
      <c r="AG343" s="20"/>
      <c r="AH343" s="20"/>
      <c r="AI343" s="20"/>
      <c r="AJ343" s="20"/>
      <c r="AK343" s="20"/>
      <c r="AL343" s="20"/>
      <c r="AM343" s="20"/>
      <c r="AN343" s="20"/>
      <c r="AO343" s="20"/>
      <c r="AP343" s="20"/>
      <c r="AQ343" s="40"/>
      <c r="AR343" s="20"/>
      <c r="AS343" s="20"/>
      <c r="AT343" s="20"/>
      <c r="AU343" s="40"/>
      <c r="AV343" s="40"/>
      <c r="AW343" s="40"/>
      <c r="AX343" s="40"/>
      <c r="AY343" s="20"/>
      <c r="AZ343" s="20"/>
      <c r="BA343" s="20"/>
      <c r="BB343" s="20"/>
      <c r="BC343" s="20"/>
      <c r="BD343" s="20"/>
      <c r="BE343" s="20"/>
      <c r="BF343" s="20"/>
      <c r="BG343" s="20"/>
      <c r="BH343" s="20"/>
      <c r="BI343" s="20"/>
      <c r="BJ343" s="20"/>
      <c r="BK343" s="20"/>
      <c r="BL343" s="20"/>
      <c r="BM343" s="20"/>
      <c r="BN343" s="20"/>
      <c r="BO343" s="20"/>
      <c r="BP343" s="20"/>
      <c r="BQ343" s="20"/>
      <c r="BR343" s="20"/>
      <c r="BS343" s="20"/>
    </row>
    <row r="344" spans="1:71">
      <c r="A344" s="24"/>
      <c r="B344" s="20"/>
      <c r="C344" s="20"/>
      <c r="D344" s="20"/>
      <c r="E344" s="20"/>
      <c r="F344" s="20"/>
      <c r="G344" s="20"/>
      <c r="H344" s="20"/>
      <c r="I344" s="20"/>
      <c r="J344" s="20"/>
      <c r="K344" s="20"/>
      <c r="L344" s="20"/>
      <c r="M344" s="20"/>
      <c r="N344" s="20"/>
      <c r="O344" s="20"/>
      <c r="P344" s="20"/>
      <c r="Q344" s="40"/>
      <c r="R344" s="20"/>
      <c r="S344" s="40"/>
      <c r="T344" s="20"/>
      <c r="U344" s="20"/>
      <c r="V344" s="20"/>
      <c r="W344" s="40"/>
      <c r="X344" s="40"/>
      <c r="Y344" s="40"/>
      <c r="Z344" s="20"/>
      <c r="AA344" s="20"/>
      <c r="AB344" s="40"/>
      <c r="AC344" s="20"/>
      <c r="AD344" s="20"/>
      <c r="AE344" s="40"/>
      <c r="AF344" s="20"/>
      <c r="AG344" s="20"/>
      <c r="AH344" s="20"/>
      <c r="AI344" s="20"/>
      <c r="AJ344" s="20"/>
      <c r="AK344" s="20"/>
      <c r="AL344" s="20"/>
      <c r="AM344" s="20"/>
      <c r="AN344" s="20"/>
      <c r="AO344" s="20"/>
      <c r="AP344" s="20"/>
      <c r="AQ344" s="40"/>
      <c r="AR344" s="20"/>
      <c r="AS344" s="20"/>
      <c r="AT344" s="20"/>
      <c r="AU344" s="40"/>
      <c r="AV344" s="40"/>
      <c r="AW344" s="40"/>
      <c r="AX344" s="40"/>
      <c r="AY344" s="20"/>
      <c r="AZ344" s="20"/>
      <c r="BA344" s="20"/>
      <c r="BB344" s="20"/>
      <c r="BC344" s="20"/>
      <c r="BD344" s="20"/>
      <c r="BE344" s="20"/>
      <c r="BF344" s="20"/>
      <c r="BG344" s="20"/>
      <c r="BH344" s="20"/>
      <c r="BI344" s="20"/>
      <c r="BJ344" s="20"/>
      <c r="BK344" s="20"/>
      <c r="BL344" s="20"/>
      <c r="BM344" s="20"/>
      <c r="BN344" s="20"/>
      <c r="BO344" s="20"/>
      <c r="BP344" s="20"/>
      <c r="BQ344" s="20"/>
      <c r="BR344" s="20"/>
      <c r="BS344" s="20"/>
    </row>
    <row r="345" spans="1:71">
      <c r="A345" s="24"/>
      <c r="B345" s="20"/>
      <c r="C345" s="20"/>
      <c r="D345" s="20"/>
      <c r="E345" s="20"/>
      <c r="F345" s="20"/>
      <c r="G345" s="20"/>
      <c r="H345" s="20"/>
      <c r="I345" s="20"/>
      <c r="J345" s="20"/>
      <c r="K345" s="20"/>
      <c r="L345" s="20"/>
      <c r="M345" s="20"/>
      <c r="N345" s="20"/>
      <c r="O345" s="20"/>
      <c r="P345" s="20"/>
      <c r="Q345" s="40"/>
      <c r="R345" s="20"/>
      <c r="S345" s="40"/>
      <c r="T345" s="20"/>
      <c r="U345" s="20"/>
      <c r="V345" s="20"/>
      <c r="W345" s="40"/>
      <c r="X345" s="40"/>
      <c r="Y345" s="40"/>
      <c r="Z345" s="20"/>
      <c r="AA345" s="20"/>
      <c r="AB345" s="40"/>
      <c r="AC345" s="20"/>
      <c r="AD345" s="20"/>
      <c r="AE345" s="40"/>
      <c r="AF345" s="20"/>
      <c r="AG345" s="20"/>
      <c r="AH345" s="20"/>
      <c r="AI345" s="20"/>
      <c r="AJ345" s="20"/>
      <c r="AK345" s="20"/>
      <c r="AL345" s="20"/>
      <c r="AM345" s="20"/>
      <c r="AN345" s="20"/>
      <c r="AO345" s="20"/>
      <c r="AP345" s="20"/>
      <c r="AQ345" s="40"/>
      <c r="AR345" s="20"/>
      <c r="AS345" s="20"/>
      <c r="AT345" s="20"/>
      <c r="AU345" s="40"/>
      <c r="AV345" s="40"/>
      <c r="AW345" s="40"/>
      <c r="AX345" s="40"/>
      <c r="AY345" s="20"/>
      <c r="AZ345" s="20"/>
      <c r="BA345" s="20"/>
      <c r="BB345" s="20"/>
      <c r="BC345" s="20"/>
      <c r="BD345" s="20"/>
      <c r="BE345" s="20"/>
      <c r="BF345" s="20"/>
      <c r="BG345" s="20"/>
      <c r="BH345" s="20"/>
      <c r="BI345" s="20"/>
      <c r="BJ345" s="20"/>
      <c r="BK345" s="20"/>
      <c r="BL345" s="20"/>
      <c r="BM345" s="20"/>
      <c r="BN345" s="20"/>
      <c r="BO345" s="20"/>
      <c r="BP345" s="20"/>
      <c r="BQ345" s="20"/>
      <c r="BR345" s="20"/>
      <c r="BS345" s="20"/>
    </row>
    <row r="346" spans="1:71">
      <c r="A346" s="24"/>
      <c r="B346" s="20"/>
      <c r="C346" s="20"/>
      <c r="D346" s="20"/>
      <c r="E346" s="20"/>
      <c r="F346" s="20"/>
      <c r="G346" s="20"/>
      <c r="H346" s="20"/>
      <c r="I346" s="20"/>
      <c r="J346" s="20"/>
      <c r="K346" s="20"/>
      <c r="L346" s="20"/>
      <c r="M346" s="20"/>
      <c r="N346" s="20"/>
      <c r="O346" s="20"/>
      <c r="P346" s="20"/>
      <c r="Q346" s="40"/>
      <c r="R346" s="20"/>
      <c r="S346" s="40"/>
      <c r="T346" s="20"/>
      <c r="U346" s="20"/>
      <c r="V346" s="20"/>
      <c r="W346" s="40"/>
      <c r="X346" s="40"/>
      <c r="Y346" s="40"/>
      <c r="Z346" s="20"/>
      <c r="AA346" s="20"/>
      <c r="AB346" s="40"/>
      <c r="AC346" s="20"/>
      <c r="AD346" s="20"/>
      <c r="AE346" s="40"/>
      <c r="AF346" s="20"/>
      <c r="AG346" s="20"/>
      <c r="AH346" s="20"/>
      <c r="AI346" s="20"/>
      <c r="AJ346" s="20"/>
      <c r="AK346" s="20"/>
      <c r="AL346" s="20"/>
      <c r="AM346" s="20"/>
      <c r="AN346" s="20"/>
      <c r="AO346" s="20"/>
      <c r="AP346" s="20"/>
      <c r="AQ346" s="40"/>
      <c r="AR346" s="20"/>
      <c r="AS346" s="20"/>
      <c r="AT346" s="20"/>
      <c r="AU346" s="40"/>
      <c r="AV346" s="40"/>
      <c r="AW346" s="40"/>
      <c r="AX346" s="40"/>
      <c r="AY346" s="20"/>
      <c r="AZ346" s="20"/>
      <c r="BA346" s="20"/>
      <c r="BB346" s="20"/>
      <c r="BC346" s="20"/>
      <c r="BD346" s="20"/>
      <c r="BE346" s="20"/>
      <c r="BF346" s="20"/>
      <c r="BG346" s="20"/>
      <c r="BH346" s="20"/>
      <c r="BI346" s="20"/>
      <c r="BJ346" s="20"/>
      <c r="BK346" s="20"/>
      <c r="BL346" s="20"/>
      <c r="BM346" s="20"/>
      <c r="BN346" s="20"/>
      <c r="BO346" s="20"/>
      <c r="BP346" s="20"/>
      <c r="BQ346" s="20"/>
      <c r="BR346" s="20"/>
      <c r="BS346" s="20"/>
    </row>
    <row r="347" spans="1:71">
      <c r="A347" s="24"/>
      <c r="B347" s="20"/>
      <c r="C347" s="20"/>
      <c r="D347" s="20"/>
      <c r="E347" s="20"/>
      <c r="F347" s="20"/>
      <c r="G347" s="20"/>
      <c r="H347" s="20"/>
      <c r="I347" s="20"/>
      <c r="J347" s="20"/>
      <c r="K347" s="20"/>
      <c r="L347" s="20"/>
      <c r="M347" s="20"/>
      <c r="N347" s="20"/>
      <c r="O347" s="20"/>
      <c r="P347" s="20"/>
      <c r="Q347" s="40"/>
      <c r="R347" s="20"/>
      <c r="S347" s="40"/>
      <c r="T347" s="20"/>
      <c r="U347" s="20"/>
      <c r="V347" s="20"/>
      <c r="W347" s="40"/>
      <c r="X347" s="40"/>
      <c r="Y347" s="40"/>
      <c r="Z347" s="20"/>
      <c r="AA347" s="20"/>
      <c r="AB347" s="40"/>
      <c r="AC347" s="20"/>
      <c r="AD347" s="20"/>
      <c r="AE347" s="40"/>
      <c r="AF347" s="20"/>
      <c r="AG347" s="20"/>
      <c r="AH347" s="20"/>
      <c r="AI347" s="20"/>
      <c r="AJ347" s="20"/>
      <c r="AK347" s="20"/>
      <c r="AL347" s="20"/>
      <c r="AM347" s="20"/>
      <c r="AN347" s="20"/>
      <c r="AO347" s="20"/>
      <c r="AP347" s="20"/>
      <c r="AQ347" s="40"/>
      <c r="AR347" s="20"/>
      <c r="AS347" s="20"/>
      <c r="AT347" s="20"/>
      <c r="AU347" s="40"/>
      <c r="AV347" s="40"/>
      <c r="AW347" s="40"/>
      <c r="AX347" s="40"/>
      <c r="AY347" s="20"/>
      <c r="AZ347" s="20"/>
      <c r="BA347" s="20"/>
      <c r="BB347" s="20"/>
      <c r="BC347" s="20"/>
      <c r="BD347" s="20"/>
      <c r="BE347" s="20"/>
      <c r="BF347" s="20"/>
      <c r="BG347" s="20"/>
      <c r="BH347" s="20"/>
      <c r="BI347" s="20"/>
      <c r="BJ347" s="20"/>
      <c r="BK347" s="20"/>
      <c r="BL347" s="20"/>
      <c r="BM347" s="20"/>
      <c r="BN347" s="20"/>
      <c r="BO347" s="20"/>
      <c r="BP347" s="20"/>
      <c r="BQ347" s="20"/>
      <c r="BR347" s="20"/>
      <c r="BS347" s="20"/>
    </row>
    <row r="348" spans="1:71">
      <c r="A348" s="24"/>
      <c r="B348" s="20"/>
      <c r="C348" s="20"/>
      <c r="D348" s="20"/>
      <c r="E348" s="20"/>
      <c r="F348" s="20"/>
      <c r="G348" s="20"/>
      <c r="H348" s="20"/>
      <c r="I348" s="20"/>
      <c r="J348" s="20"/>
      <c r="K348" s="20"/>
      <c r="L348" s="20"/>
      <c r="M348" s="20"/>
      <c r="N348" s="20"/>
      <c r="O348" s="20"/>
      <c r="P348" s="20"/>
      <c r="Q348" s="40"/>
      <c r="R348" s="20"/>
      <c r="S348" s="40"/>
      <c r="T348" s="20"/>
      <c r="U348" s="20"/>
      <c r="V348" s="20"/>
      <c r="W348" s="40"/>
      <c r="X348" s="40"/>
      <c r="Y348" s="40"/>
      <c r="Z348" s="20"/>
      <c r="AA348" s="20"/>
      <c r="AB348" s="40"/>
      <c r="AC348" s="20"/>
      <c r="AD348" s="20"/>
      <c r="AE348" s="40"/>
      <c r="AF348" s="20"/>
      <c r="AG348" s="20"/>
      <c r="AH348" s="20"/>
      <c r="AI348" s="20"/>
      <c r="AJ348" s="20"/>
      <c r="AK348" s="20"/>
      <c r="AL348" s="20"/>
      <c r="AM348" s="20"/>
      <c r="AN348" s="20"/>
      <c r="AO348" s="20"/>
      <c r="AP348" s="20"/>
      <c r="AQ348" s="40"/>
      <c r="AR348" s="20"/>
      <c r="AS348" s="20"/>
      <c r="AT348" s="20"/>
      <c r="AU348" s="40"/>
      <c r="AV348" s="40"/>
      <c r="AW348" s="40"/>
      <c r="AX348" s="40"/>
      <c r="AY348" s="20"/>
      <c r="AZ348" s="20"/>
      <c r="BA348" s="20"/>
      <c r="BB348" s="20"/>
      <c r="BC348" s="20"/>
      <c r="BD348" s="20"/>
      <c r="BE348" s="20"/>
      <c r="BF348" s="20"/>
      <c r="BG348" s="20"/>
      <c r="BH348" s="20"/>
      <c r="BI348" s="20"/>
      <c r="BJ348" s="20"/>
      <c r="BK348" s="20"/>
      <c r="BL348" s="20"/>
      <c r="BM348" s="20"/>
      <c r="BN348" s="20"/>
      <c r="BO348" s="20"/>
      <c r="BP348" s="20"/>
      <c r="BQ348" s="20"/>
      <c r="BR348" s="20"/>
      <c r="BS348" s="20"/>
    </row>
    <row r="349" spans="1:71">
      <c r="A349" s="24"/>
      <c r="B349" s="20"/>
      <c r="C349" s="20"/>
      <c r="D349" s="20"/>
      <c r="E349" s="20"/>
      <c r="F349" s="20"/>
      <c r="G349" s="20"/>
      <c r="H349" s="20"/>
      <c r="I349" s="20"/>
      <c r="J349" s="20"/>
      <c r="K349" s="20"/>
      <c r="L349" s="20"/>
      <c r="M349" s="20"/>
      <c r="N349" s="20"/>
      <c r="O349" s="20"/>
      <c r="P349" s="20"/>
      <c r="Q349" s="40"/>
      <c r="R349" s="20"/>
      <c r="S349" s="40"/>
      <c r="T349" s="20"/>
      <c r="U349" s="20"/>
      <c r="V349" s="20"/>
      <c r="W349" s="40"/>
      <c r="X349" s="40"/>
      <c r="Y349" s="40"/>
      <c r="Z349" s="20"/>
      <c r="AA349" s="20"/>
      <c r="AB349" s="40"/>
      <c r="AC349" s="20"/>
      <c r="AD349" s="20"/>
      <c r="AE349" s="40"/>
      <c r="AF349" s="20"/>
      <c r="AG349" s="20"/>
      <c r="AH349" s="20"/>
      <c r="AI349" s="20"/>
      <c r="AJ349" s="20"/>
      <c r="AK349" s="20"/>
      <c r="AL349" s="20"/>
      <c r="AM349" s="20"/>
      <c r="AN349" s="20"/>
      <c r="AO349" s="20"/>
      <c r="AP349" s="20"/>
      <c r="AQ349" s="40"/>
      <c r="AR349" s="20"/>
      <c r="AS349" s="20"/>
      <c r="AT349" s="20"/>
      <c r="AU349" s="40"/>
      <c r="AV349" s="40"/>
      <c r="AW349" s="40"/>
      <c r="AX349" s="40"/>
      <c r="AY349" s="20"/>
      <c r="AZ349" s="20"/>
      <c r="BA349" s="20"/>
      <c r="BB349" s="20"/>
      <c r="BC349" s="20"/>
      <c r="BD349" s="20"/>
      <c r="BE349" s="20"/>
      <c r="BF349" s="20"/>
      <c r="BG349" s="20"/>
      <c r="BH349" s="20"/>
      <c r="BI349" s="20"/>
      <c r="BJ349" s="20"/>
      <c r="BK349" s="20"/>
      <c r="BL349" s="20"/>
      <c r="BM349" s="20"/>
      <c r="BN349" s="20"/>
      <c r="BO349" s="20"/>
      <c r="BP349" s="20"/>
      <c r="BQ349" s="20"/>
      <c r="BR349" s="20"/>
      <c r="BS349" s="20"/>
    </row>
    <row r="350" spans="1:71">
      <c r="A350" s="24"/>
      <c r="B350" s="20"/>
      <c r="C350" s="20"/>
      <c r="D350" s="20"/>
      <c r="E350" s="20"/>
      <c r="F350" s="20"/>
      <c r="G350" s="20"/>
      <c r="H350" s="20"/>
      <c r="I350" s="20"/>
      <c r="J350" s="20"/>
      <c r="K350" s="20"/>
      <c r="L350" s="20"/>
      <c r="M350" s="20"/>
      <c r="N350" s="20"/>
      <c r="O350" s="20"/>
      <c r="P350" s="20"/>
      <c r="Q350" s="40"/>
      <c r="R350" s="20"/>
      <c r="S350" s="40"/>
      <c r="T350" s="20"/>
      <c r="U350" s="20"/>
      <c r="V350" s="20"/>
      <c r="W350" s="40"/>
      <c r="X350" s="40"/>
      <c r="Y350" s="40"/>
      <c r="Z350" s="20"/>
      <c r="AA350" s="20"/>
      <c r="AB350" s="40"/>
      <c r="AC350" s="20"/>
      <c r="AD350" s="20"/>
      <c r="AE350" s="40"/>
      <c r="AF350" s="20"/>
      <c r="AG350" s="20"/>
      <c r="AH350" s="20"/>
      <c r="AI350" s="20"/>
      <c r="AJ350" s="20"/>
      <c r="AK350" s="20"/>
      <c r="AL350" s="20"/>
      <c r="AM350" s="20"/>
      <c r="AN350" s="20"/>
      <c r="AO350" s="20"/>
      <c r="AP350" s="20"/>
      <c r="AQ350" s="40"/>
      <c r="AR350" s="20"/>
      <c r="AS350" s="20"/>
      <c r="AT350" s="20"/>
      <c r="AU350" s="40"/>
      <c r="AV350" s="40"/>
      <c r="AW350" s="40"/>
      <c r="AX350" s="40"/>
      <c r="AY350" s="20"/>
      <c r="AZ350" s="20"/>
      <c r="BA350" s="20"/>
      <c r="BB350" s="20"/>
      <c r="BC350" s="20"/>
      <c r="BD350" s="20"/>
      <c r="BE350" s="20"/>
      <c r="BF350" s="20"/>
      <c r="BG350" s="20"/>
      <c r="BH350" s="20"/>
      <c r="BI350" s="20"/>
      <c r="BJ350" s="20"/>
      <c r="BK350" s="20"/>
      <c r="BL350" s="20"/>
      <c r="BM350" s="20"/>
      <c r="BN350" s="20"/>
      <c r="BO350" s="20"/>
      <c r="BP350" s="20"/>
      <c r="BQ350" s="20"/>
      <c r="BR350" s="20"/>
      <c r="BS350" s="20"/>
    </row>
    <row r="351" spans="1:71">
      <c r="A351" s="24"/>
      <c r="B351" s="20"/>
      <c r="C351" s="20"/>
      <c r="D351" s="20"/>
      <c r="E351" s="20"/>
      <c r="F351" s="20"/>
      <c r="G351" s="20"/>
      <c r="H351" s="20"/>
      <c r="I351" s="20"/>
      <c r="J351" s="20"/>
      <c r="K351" s="20"/>
      <c r="L351" s="20"/>
      <c r="M351" s="20"/>
      <c r="N351" s="20"/>
      <c r="O351" s="20"/>
      <c r="P351" s="20"/>
      <c r="Q351" s="40"/>
      <c r="R351" s="20"/>
      <c r="S351" s="40"/>
      <c r="T351" s="20"/>
      <c r="U351" s="20"/>
      <c r="V351" s="20"/>
      <c r="W351" s="40"/>
      <c r="X351" s="40"/>
      <c r="Y351" s="40"/>
      <c r="Z351" s="20"/>
      <c r="AA351" s="20"/>
      <c r="AB351" s="40"/>
      <c r="AC351" s="20"/>
      <c r="AD351" s="20"/>
      <c r="AE351" s="40"/>
      <c r="AF351" s="20"/>
      <c r="AG351" s="20"/>
      <c r="AH351" s="20"/>
      <c r="AI351" s="20"/>
      <c r="AJ351" s="20"/>
      <c r="AK351" s="20"/>
      <c r="AL351" s="20"/>
      <c r="AM351" s="20"/>
      <c r="AN351" s="20"/>
      <c r="AO351" s="20"/>
      <c r="AP351" s="20"/>
      <c r="AQ351" s="40"/>
      <c r="AR351" s="20"/>
      <c r="AS351" s="20"/>
      <c r="AT351" s="20"/>
      <c r="AU351" s="40"/>
      <c r="AV351" s="40"/>
      <c r="AW351" s="40"/>
      <c r="AX351" s="40"/>
      <c r="AY351" s="20"/>
      <c r="AZ351" s="20"/>
      <c r="BA351" s="20"/>
      <c r="BB351" s="20"/>
      <c r="BC351" s="20"/>
      <c r="BD351" s="20"/>
      <c r="BE351" s="20"/>
      <c r="BF351" s="20"/>
      <c r="BG351" s="20"/>
      <c r="BH351" s="20"/>
      <c r="BI351" s="20"/>
      <c r="BJ351" s="20"/>
      <c r="BK351" s="20"/>
      <c r="BL351" s="20"/>
      <c r="BM351" s="20"/>
      <c r="BN351" s="20"/>
      <c r="BO351" s="20"/>
      <c r="BP351" s="20"/>
      <c r="BQ351" s="20"/>
      <c r="BR351" s="20"/>
      <c r="BS351" s="20"/>
    </row>
    <row r="352" spans="1:71">
      <c r="A352" s="24"/>
      <c r="B352" s="20"/>
      <c r="C352" s="20"/>
      <c r="D352" s="20"/>
      <c r="E352" s="20"/>
      <c r="F352" s="20"/>
      <c r="G352" s="20"/>
      <c r="H352" s="20"/>
      <c r="I352" s="20"/>
      <c r="J352" s="20"/>
      <c r="K352" s="20"/>
      <c r="L352" s="20"/>
      <c r="M352" s="20"/>
      <c r="N352" s="20"/>
      <c r="O352" s="20"/>
      <c r="P352" s="20"/>
      <c r="Q352" s="40"/>
      <c r="R352" s="20"/>
      <c r="S352" s="40"/>
      <c r="T352" s="20"/>
      <c r="U352" s="20"/>
      <c r="V352" s="20"/>
      <c r="W352" s="40"/>
      <c r="X352" s="40"/>
      <c r="Y352" s="40"/>
      <c r="Z352" s="20"/>
      <c r="AA352" s="20"/>
      <c r="AB352" s="40"/>
      <c r="AC352" s="20"/>
      <c r="AD352" s="20"/>
      <c r="AE352" s="40"/>
      <c r="AF352" s="20"/>
      <c r="AG352" s="20"/>
      <c r="AH352" s="20"/>
      <c r="AI352" s="20"/>
      <c r="AJ352" s="20"/>
      <c r="AK352" s="20"/>
      <c r="AL352" s="20"/>
      <c r="AM352" s="20"/>
      <c r="AN352" s="20"/>
      <c r="AO352" s="20"/>
      <c r="AP352" s="20"/>
      <c r="AQ352" s="40"/>
      <c r="AR352" s="20"/>
      <c r="AS352" s="20"/>
      <c r="AT352" s="20"/>
      <c r="AU352" s="40"/>
      <c r="AV352" s="40"/>
      <c r="AW352" s="40"/>
      <c r="AX352" s="40"/>
      <c r="AY352" s="20"/>
      <c r="AZ352" s="20"/>
      <c r="BA352" s="20"/>
      <c r="BB352" s="20"/>
      <c r="BC352" s="20"/>
      <c r="BD352" s="20"/>
      <c r="BE352" s="20"/>
      <c r="BF352" s="20"/>
      <c r="BG352" s="20"/>
      <c r="BH352" s="20"/>
      <c r="BI352" s="20"/>
      <c r="BJ352" s="20"/>
      <c r="BK352" s="20"/>
      <c r="BL352" s="20"/>
      <c r="BM352" s="20"/>
      <c r="BN352" s="20"/>
      <c r="BO352" s="20"/>
      <c r="BP352" s="20"/>
      <c r="BQ352" s="20"/>
      <c r="BR352" s="20"/>
      <c r="BS352" s="20"/>
    </row>
    <row r="353" spans="1:71">
      <c r="A353" s="24"/>
      <c r="B353" s="20"/>
      <c r="C353" s="20"/>
      <c r="D353" s="20"/>
      <c r="E353" s="20"/>
      <c r="F353" s="20"/>
      <c r="G353" s="20"/>
      <c r="H353" s="20"/>
      <c r="I353" s="20"/>
      <c r="J353" s="20"/>
      <c r="K353" s="20"/>
      <c r="L353" s="20"/>
      <c r="M353" s="20"/>
      <c r="N353" s="20"/>
      <c r="O353" s="20"/>
      <c r="P353" s="20"/>
      <c r="Q353" s="40"/>
      <c r="R353" s="20"/>
      <c r="S353" s="40"/>
      <c r="T353" s="20"/>
      <c r="U353" s="20"/>
      <c r="V353" s="20"/>
      <c r="W353" s="40"/>
      <c r="X353" s="40"/>
      <c r="Y353" s="40"/>
      <c r="Z353" s="20"/>
      <c r="AA353" s="20"/>
      <c r="AB353" s="40"/>
      <c r="AC353" s="20"/>
      <c r="AD353" s="20"/>
      <c r="AE353" s="40"/>
      <c r="AF353" s="20"/>
      <c r="AG353" s="20"/>
      <c r="AH353" s="20"/>
      <c r="AI353" s="20"/>
      <c r="AJ353" s="20"/>
      <c r="AK353" s="20"/>
      <c r="AL353" s="20"/>
      <c r="AM353" s="20"/>
      <c r="AN353" s="20"/>
      <c r="AO353" s="20"/>
      <c r="AP353" s="20"/>
      <c r="AQ353" s="40"/>
      <c r="AR353" s="20"/>
      <c r="AS353" s="20"/>
      <c r="AT353" s="20"/>
      <c r="AU353" s="40"/>
      <c r="AV353" s="40"/>
      <c r="AW353" s="40"/>
      <c r="AX353" s="40"/>
      <c r="AY353" s="20"/>
      <c r="AZ353" s="20"/>
      <c r="BA353" s="20"/>
      <c r="BB353" s="20"/>
      <c r="BC353" s="20"/>
      <c r="BD353" s="20"/>
      <c r="BE353" s="20"/>
      <c r="BF353" s="20"/>
      <c r="BG353" s="20"/>
      <c r="BH353" s="20"/>
      <c r="BI353" s="20"/>
      <c r="BJ353" s="20"/>
      <c r="BK353" s="20"/>
      <c r="BL353" s="20"/>
      <c r="BM353" s="20"/>
      <c r="BN353" s="20"/>
      <c r="BO353" s="20"/>
      <c r="BP353" s="20"/>
      <c r="BQ353" s="20"/>
      <c r="BR353" s="20"/>
      <c r="BS353" s="20"/>
    </row>
    <row r="354" spans="1:71">
      <c r="A354" s="24"/>
      <c r="B354" s="20"/>
      <c r="C354" s="20"/>
      <c r="D354" s="20"/>
      <c r="E354" s="20"/>
      <c r="F354" s="20"/>
      <c r="G354" s="20"/>
      <c r="H354" s="20"/>
      <c r="I354" s="20"/>
      <c r="J354" s="20"/>
      <c r="K354" s="20"/>
      <c r="L354" s="20"/>
      <c r="M354" s="20"/>
      <c r="N354" s="20"/>
      <c r="O354" s="20"/>
      <c r="P354" s="20"/>
      <c r="Q354" s="40"/>
      <c r="R354" s="20"/>
      <c r="S354" s="40"/>
      <c r="T354" s="20"/>
      <c r="U354" s="20"/>
      <c r="V354" s="20"/>
      <c r="W354" s="40"/>
      <c r="X354" s="40"/>
      <c r="Y354" s="40"/>
      <c r="Z354" s="20"/>
      <c r="AA354" s="20"/>
      <c r="AB354" s="40"/>
      <c r="AC354" s="20"/>
      <c r="AD354" s="20"/>
      <c r="AE354" s="40"/>
      <c r="AF354" s="20"/>
      <c r="AG354" s="20"/>
      <c r="AH354" s="20"/>
      <c r="AI354" s="20"/>
      <c r="AJ354" s="20"/>
      <c r="AK354" s="20"/>
      <c r="AL354" s="20"/>
      <c r="AM354" s="20"/>
      <c r="AN354" s="20"/>
      <c r="AO354" s="20"/>
      <c r="AP354" s="20"/>
      <c r="AQ354" s="40"/>
      <c r="AR354" s="20"/>
      <c r="AS354" s="20"/>
      <c r="AT354" s="20"/>
      <c r="AU354" s="40"/>
      <c r="AV354" s="40"/>
      <c r="AW354" s="40"/>
      <c r="AX354" s="40"/>
      <c r="AY354" s="20"/>
      <c r="AZ354" s="20"/>
      <c r="BA354" s="20"/>
      <c r="BB354" s="20"/>
      <c r="BC354" s="20"/>
      <c r="BD354" s="20"/>
      <c r="BE354" s="20"/>
      <c r="BF354" s="20"/>
      <c r="BG354" s="20"/>
      <c r="BH354" s="20"/>
      <c r="BI354" s="20"/>
      <c r="BJ354" s="20"/>
      <c r="BK354" s="20"/>
      <c r="BL354" s="20"/>
      <c r="BM354" s="20"/>
      <c r="BN354" s="20"/>
      <c r="BO354" s="20"/>
      <c r="BP354" s="20"/>
      <c r="BQ354" s="20"/>
      <c r="BR354" s="20"/>
      <c r="BS354" s="20"/>
    </row>
    <row r="355" spans="1:71">
      <c r="A355" s="24"/>
      <c r="B355" s="20"/>
      <c r="C355" s="20"/>
      <c r="D355" s="20"/>
      <c r="E355" s="20"/>
      <c r="F355" s="20"/>
      <c r="G355" s="20"/>
      <c r="H355" s="20"/>
      <c r="I355" s="20"/>
      <c r="J355" s="20"/>
      <c r="K355" s="20"/>
      <c r="L355" s="20"/>
      <c r="M355" s="20"/>
      <c r="N355" s="20"/>
      <c r="O355" s="20"/>
      <c r="P355" s="20"/>
      <c r="Q355" s="40"/>
      <c r="R355" s="20"/>
      <c r="S355" s="40"/>
      <c r="T355" s="20"/>
      <c r="U355" s="20"/>
      <c r="V355" s="20"/>
      <c r="W355" s="40"/>
      <c r="X355" s="40"/>
      <c r="Y355" s="40"/>
      <c r="Z355" s="20"/>
      <c r="AA355" s="20"/>
      <c r="AB355" s="40"/>
      <c r="AC355" s="20"/>
      <c r="AD355" s="20"/>
      <c r="AE355" s="40"/>
      <c r="AF355" s="20"/>
      <c r="AG355" s="20"/>
      <c r="AH355" s="20"/>
      <c r="AI355" s="20"/>
      <c r="AJ355" s="20"/>
      <c r="AK355" s="20"/>
      <c r="AL355" s="20"/>
      <c r="AM355" s="20"/>
      <c r="AN355" s="20"/>
      <c r="AO355" s="20"/>
      <c r="AP355" s="20"/>
      <c r="AQ355" s="40"/>
      <c r="AR355" s="20"/>
      <c r="AS355" s="20"/>
      <c r="AT355" s="20"/>
      <c r="AU355" s="40"/>
      <c r="AV355" s="40"/>
      <c r="AW355" s="40"/>
      <c r="AX355" s="40"/>
      <c r="AY355" s="20"/>
      <c r="AZ355" s="20"/>
      <c r="BA355" s="20"/>
      <c r="BB355" s="20"/>
      <c r="BC355" s="20"/>
      <c r="BD355" s="20"/>
      <c r="BE355" s="20"/>
      <c r="BF355" s="20"/>
      <c r="BG355" s="20"/>
      <c r="BH355" s="20"/>
      <c r="BI355" s="20"/>
      <c r="BJ355" s="20"/>
      <c r="BK355" s="20"/>
      <c r="BL355" s="20"/>
      <c r="BM355" s="20"/>
      <c r="BN355" s="20"/>
      <c r="BO355" s="20"/>
      <c r="BP355" s="20"/>
      <c r="BQ355" s="20"/>
      <c r="BR355" s="20"/>
      <c r="BS355" s="20"/>
    </row>
    <row r="356" spans="1:71">
      <c r="A356" s="24"/>
      <c r="B356" s="20"/>
      <c r="C356" s="20"/>
      <c r="D356" s="20"/>
      <c r="E356" s="20"/>
      <c r="F356" s="20"/>
      <c r="G356" s="20"/>
      <c r="H356" s="20"/>
      <c r="I356" s="20"/>
      <c r="J356" s="20"/>
      <c r="K356" s="20"/>
      <c r="L356" s="20"/>
      <c r="M356" s="20"/>
      <c r="N356" s="20"/>
      <c r="O356" s="20"/>
      <c r="P356" s="20"/>
      <c r="Q356" s="40"/>
      <c r="R356" s="20"/>
      <c r="S356" s="40"/>
      <c r="T356" s="20"/>
      <c r="U356" s="20"/>
      <c r="V356" s="20"/>
      <c r="W356" s="40"/>
      <c r="X356" s="40"/>
      <c r="Y356" s="40"/>
      <c r="Z356" s="20"/>
      <c r="AA356" s="20"/>
      <c r="AB356" s="40"/>
      <c r="AC356" s="20"/>
      <c r="AD356" s="20"/>
      <c r="AE356" s="40"/>
      <c r="AF356" s="20"/>
      <c r="AG356" s="20"/>
      <c r="AH356" s="20"/>
      <c r="AI356" s="20"/>
      <c r="AJ356" s="20"/>
      <c r="AK356" s="20"/>
      <c r="AL356" s="20"/>
      <c r="AM356" s="20"/>
      <c r="AN356" s="20"/>
      <c r="AO356" s="20"/>
      <c r="AP356" s="20"/>
      <c r="AQ356" s="40"/>
      <c r="AR356" s="20"/>
      <c r="AS356" s="20"/>
      <c r="AT356" s="20"/>
      <c r="AU356" s="40"/>
      <c r="AV356" s="40"/>
      <c r="AW356" s="40"/>
      <c r="AX356" s="40"/>
      <c r="AY356" s="20"/>
      <c r="AZ356" s="20"/>
      <c r="BA356" s="20"/>
      <c r="BB356" s="20"/>
      <c r="BC356" s="20"/>
      <c r="BD356" s="20"/>
      <c r="BE356" s="20"/>
      <c r="BF356" s="20"/>
      <c r="BG356" s="20"/>
      <c r="BH356" s="20"/>
      <c r="BI356" s="20"/>
      <c r="BJ356" s="20"/>
      <c r="BK356" s="20"/>
      <c r="BL356" s="20"/>
      <c r="BM356" s="20"/>
      <c r="BN356" s="20"/>
      <c r="BO356" s="20"/>
      <c r="BP356" s="20"/>
      <c r="BQ356" s="20"/>
      <c r="BR356" s="20"/>
      <c r="BS356" s="20"/>
    </row>
    <row r="357" spans="1:71">
      <c r="A357" s="24"/>
      <c r="B357" s="20"/>
      <c r="C357" s="20"/>
      <c r="D357" s="20"/>
      <c r="E357" s="20"/>
      <c r="F357" s="20"/>
      <c r="G357" s="20"/>
      <c r="H357" s="20"/>
      <c r="I357" s="20"/>
      <c r="J357" s="20"/>
      <c r="K357" s="20"/>
      <c r="L357" s="20"/>
      <c r="M357" s="20"/>
      <c r="N357" s="20"/>
      <c r="O357" s="20"/>
      <c r="P357" s="20"/>
      <c r="Q357" s="40"/>
      <c r="R357" s="20"/>
      <c r="S357" s="40"/>
      <c r="T357" s="20"/>
      <c r="U357" s="20"/>
      <c r="V357" s="20"/>
      <c r="W357" s="40"/>
      <c r="X357" s="40"/>
      <c r="Y357" s="40"/>
      <c r="Z357" s="20"/>
      <c r="AA357" s="20"/>
      <c r="AB357" s="40"/>
      <c r="AC357" s="20"/>
      <c r="AD357" s="20"/>
      <c r="AE357" s="40"/>
      <c r="AF357" s="20"/>
      <c r="AG357" s="20"/>
      <c r="AH357" s="20"/>
      <c r="AI357" s="20"/>
      <c r="AJ357" s="20"/>
      <c r="AK357" s="20"/>
      <c r="AL357" s="20"/>
      <c r="AM357" s="20"/>
      <c r="AN357" s="20"/>
      <c r="AO357" s="20"/>
      <c r="AP357" s="20"/>
      <c r="AQ357" s="40"/>
      <c r="AR357" s="20"/>
      <c r="AS357" s="20"/>
      <c r="AT357" s="20"/>
      <c r="AU357" s="40"/>
      <c r="AV357" s="40"/>
      <c r="AW357" s="40"/>
      <c r="AX357" s="40"/>
      <c r="AY357" s="20"/>
      <c r="AZ357" s="20"/>
      <c r="BA357" s="20"/>
      <c r="BB357" s="20"/>
      <c r="BC357" s="20"/>
      <c r="BD357" s="20"/>
      <c r="BE357" s="20"/>
      <c r="BF357" s="20"/>
      <c r="BG357" s="20"/>
      <c r="BH357" s="20"/>
      <c r="BI357" s="20"/>
      <c r="BJ357" s="20"/>
      <c r="BK357" s="20"/>
      <c r="BL357" s="20"/>
      <c r="BM357" s="20"/>
      <c r="BN357" s="20"/>
      <c r="BO357" s="20"/>
      <c r="BP357" s="20"/>
      <c r="BQ357" s="20"/>
      <c r="BR357" s="20"/>
      <c r="BS357" s="20"/>
    </row>
    <row r="358" spans="1:71">
      <c r="A358" s="24"/>
      <c r="B358" s="20"/>
      <c r="C358" s="20"/>
      <c r="D358" s="20"/>
      <c r="E358" s="20"/>
      <c r="F358" s="20"/>
      <c r="G358" s="20"/>
      <c r="H358" s="20"/>
      <c r="I358" s="20"/>
      <c r="J358" s="20"/>
      <c r="K358" s="20"/>
      <c r="L358" s="20"/>
      <c r="M358" s="20"/>
      <c r="N358" s="20"/>
      <c r="O358" s="20"/>
      <c r="P358" s="20"/>
      <c r="Q358" s="40"/>
      <c r="R358" s="20"/>
      <c r="S358" s="40"/>
      <c r="T358" s="20"/>
      <c r="U358" s="20"/>
      <c r="V358" s="20"/>
      <c r="W358" s="40"/>
      <c r="X358" s="40"/>
      <c r="Y358" s="40"/>
      <c r="Z358" s="20"/>
      <c r="AA358" s="20"/>
      <c r="AB358" s="40"/>
      <c r="AC358" s="20"/>
      <c r="AD358" s="20"/>
      <c r="AE358" s="40"/>
      <c r="AF358" s="20"/>
      <c r="AG358" s="20"/>
      <c r="AH358" s="20"/>
      <c r="AI358" s="20"/>
      <c r="AJ358" s="20"/>
      <c r="AK358" s="20"/>
      <c r="AL358" s="20"/>
      <c r="AM358" s="20"/>
      <c r="AN358" s="20"/>
      <c r="AO358" s="20"/>
      <c r="AP358" s="20"/>
      <c r="AQ358" s="40"/>
      <c r="AR358" s="20"/>
      <c r="AS358" s="20"/>
      <c r="AT358" s="20"/>
      <c r="AU358" s="40"/>
      <c r="AV358" s="40"/>
      <c r="AW358" s="40"/>
      <c r="AX358" s="40"/>
      <c r="AY358" s="20"/>
      <c r="AZ358" s="20"/>
      <c r="BA358" s="20"/>
      <c r="BB358" s="20"/>
      <c r="BC358" s="20"/>
      <c r="BD358" s="20"/>
      <c r="BE358" s="20"/>
      <c r="BF358" s="20"/>
      <c r="BG358" s="20"/>
      <c r="BH358" s="20"/>
      <c r="BI358" s="20"/>
      <c r="BJ358" s="20"/>
      <c r="BK358" s="20"/>
      <c r="BL358" s="20"/>
      <c r="BM358" s="20"/>
      <c r="BN358" s="20"/>
      <c r="BO358" s="20"/>
      <c r="BP358" s="20"/>
      <c r="BQ358" s="20"/>
      <c r="BR358" s="20"/>
      <c r="BS358" s="20"/>
    </row>
    <row r="359" spans="1:71">
      <c r="A359" s="24"/>
      <c r="B359" s="20"/>
      <c r="C359" s="20"/>
      <c r="D359" s="20"/>
      <c r="E359" s="20"/>
      <c r="F359" s="20"/>
      <c r="G359" s="20"/>
      <c r="H359" s="20"/>
      <c r="I359" s="20"/>
      <c r="J359" s="20"/>
      <c r="K359" s="20"/>
      <c r="L359" s="20"/>
      <c r="M359" s="20"/>
      <c r="N359" s="20"/>
      <c r="O359" s="20"/>
      <c r="P359" s="20"/>
      <c r="Q359" s="40"/>
      <c r="R359" s="20"/>
      <c r="S359" s="40"/>
      <c r="T359" s="20"/>
      <c r="U359" s="20"/>
      <c r="V359" s="20"/>
      <c r="W359" s="40"/>
      <c r="X359" s="40"/>
      <c r="Y359" s="40"/>
      <c r="Z359" s="20"/>
      <c r="AA359" s="20"/>
      <c r="AB359" s="40"/>
      <c r="AC359" s="20"/>
      <c r="AD359" s="20"/>
      <c r="AE359" s="40"/>
      <c r="AF359" s="20"/>
      <c r="AG359" s="20"/>
      <c r="AH359" s="20"/>
      <c r="AI359" s="20"/>
      <c r="AJ359" s="20"/>
      <c r="AK359" s="20"/>
      <c r="AL359" s="20"/>
      <c r="AM359" s="20"/>
      <c r="AN359" s="20"/>
      <c r="AO359" s="20"/>
      <c r="AP359" s="20"/>
      <c r="AQ359" s="40"/>
      <c r="AR359" s="20"/>
      <c r="AS359" s="20"/>
      <c r="AT359" s="20"/>
      <c r="AU359" s="40"/>
      <c r="AV359" s="40"/>
      <c r="AW359" s="40"/>
      <c r="AX359" s="40"/>
      <c r="AY359" s="20"/>
      <c r="AZ359" s="20"/>
      <c r="BA359" s="20"/>
      <c r="BB359" s="20"/>
      <c r="BC359" s="20"/>
      <c r="BD359" s="20"/>
      <c r="BE359" s="20"/>
      <c r="BF359" s="20"/>
      <c r="BG359" s="20"/>
      <c r="BH359" s="20"/>
      <c r="BI359" s="20"/>
      <c r="BJ359" s="20"/>
      <c r="BK359" s="20"/>
      <c r="BL359" s="20"/>
      <c r="BM359" s="20"/>
      <c r="BN359" s="20"/>
      <c r="BO359" s="20"/>
      <c r="BP359" s="20"/>
      <c r="BQ359" s="20"/>
      <c r="BR359" s="20"/>
      <c r="BS359" s="20"/>
    </row>
    <row r="360" spans="1:71">
      <c r="A360" s="24"/>
      <c r="B360" s="20"/>
      <c r="C360" s="20"/>
      <c r="D360" s="20"/>
      <c r="E360" s="20"/>
      <c r="F360" s="20"/>
      <c r="G360" s="20"/>
      <c r="H360" s="20"/>
      <c r="I360" s="20"/>
      <c r="J360" s="20"/>
      <c r="K360" s="20"/>
      <c r="L360" s="20"/>
      <c r="M360" s="20"/>
      <c r="N360" s="20"/>
      <c r="O360" s="20"/>
      <c r="P360" s="20"/>
      <c r="Q360" s="40"/>
      <c r="R360" s="20"/>
      <c r="S360" s="40"/>
      <c r="T360" s="20"/>
      <c r="U360" s="20"/>
      <c r="V360" s="20"/>
      <c r="W360" s="40"/>
      <c r="X360" s="40"/>
      <c r="Y360" s="40"/>
      <c r="Z360" s="20"/>
      <c r="AA360" s="20"/>
      <c r="AB360" s="40"/>
      <c r="AC360" s="20"/>
      <c r="AD360" s="20"/>
      <c r="AE360" s="40"/>
      <c r="AF360" s="20"/>
      <c r="AG360" s="20"/>
      <c r="AH360" s="20"/>
      <c r="AI360" s="20"/>
      <c r="AJ360" s="20"/>
      <c r="AK360" s="20"/>
      <c r="AL360" s="20"/>
      <c r="AM360" s="20"/>
      <c r="AN360" s="20"/>
      <c r="AO360" s="20"/>
      <c r="AP360" s="20"/>
      <c r="AQ360" s="40"/>
      <c r="AR360" s="20"/>
      <c r="AS360" s="20"/>
      <c r="AT360" s="20"/>
      <c r="AU360" s="40"/>
      <c r="AV360" s="40"/>
      <c r="AW360" s="40"/>
      <c r="AX360" s="40"/>
      <c r="AY360" s="20"/>
      <c r="AZ360" s="20"/>
      <c r="BA360" s="20"/>
      <c r="BB360" s="20"/>
      <c r="BC360" s="20"/>
      <c r="BD360" s="20"/>
      <c r="BE360" s="20"/>
      <c r="BF360" s="20"/>
      <c r="BG360" s="20"/>
      <c r="BH360" s="20"/>
      <c r="BI360" s="20"/>
      <c r="BJ360" s="20"/>
      <c r="BK360" s="20"/>
      <c r="BL360" s="20"/>
      <c r="BM360" s="20"/>
      <c r="BN360" s="20"/>
      <c r="BO360" s="20"/>
      <c r="BP360" s="20"/>
      <c r="BQ360" s="20"/>
      <c r="BR360" s="20"/>
      <c r="BS360" s="20"/>
    </row>
    <row r="361" spans="1:71">
      <c r="A361" s="24"/>
      <c r="B361" s="20"/>
      <c r="C361" s="20"/>
      <c r="D361" s="20"/>
      <c r="E361" s="20"/>
      <c r="F361" s="20"/>
      <c r="G361" s="20"/>
      <c r="H361" s="20"/>
      <c r="I361" s="20"/>
      <c r="J361" s="20"/>
      <c r="K361" s="20"/>
      <c r="L361" s="20"/>
      <c r="M361" s="20"/>
      <c r="N361" s="20"/>
      <c r="O361" s="20"/>
      <c r="P361" s="20"/>
      <c r="Q361" s="40"/>
      <c r="R361" s="20"/>
      <c r="S361" s="40"/>
      <c r="T361" s="20"/>
      <c r="U361" s="20"/>
      <c r="V361" s="20"/>
      <c r="W361" s="40"/>
      <c r="X361" s="40"/>
      <c r="Y361" s="40"/>
      <c r="Z361" s="20"/>
      <c r="AA361" s="20"/>
      <c r="AB361" s="40"/>
      <c r="AC361" s="20"/>
      <c r="AD361" s="20"/>
      <c r="AE361" s="40"/>
      <c r="AF361" s="20"/>
      <c r="AG361" s="20"/>
      <c r="AH361" s="20"/>
      <c r="AI361" s="20"/>
      <c r="AJ361" s="20"/>
      <c r="AK361" s="20"/>
      <c r="AL361" s="20"/>
      <c r="AM361" s="20"/>
      <c r="AN361" s="20"/>
      <c r="AO361" s="20"/>
      <c r="AP361" s="20"/>
      <c r="AQ361" s="40"/>
      <c r="AR361" s="20"/>
      <c r="AS361" s="20"/>
      <c r="AT361" s="20"/>
      <c r="AU361" s="40"/>
      <c r="AV361" s="40"/>
      <c r="AW361" s="40"/>
      <c r="AX361" s="40"/>
      <c r="AY361" s="20"/>
      <c r="AZ361" s="20"/>
      <c r="BA361" s="20"/>
      <c r="BB361" s="20"/>
      <c r="BC361" s="20"/>
      <c r="BD361" s="20"/>
      <c r="BE361" s="20"/>
      <c r="BF361" s="20"/>
      <c r="BG361" s="20"/>
      <c r="BH361" s="20"/>
      <c r="BI361" s="20"/>
      <c r="BJ361" s="20"/>
      <c r="BK361" s="20"/>
      <c r="BL361" s="20"/>
      <c r="BM361" s="20"/>
      <c r="BN361" s="20"/>
      <c r="BO361" s="20"/>
      <c r="BP361" s="20"/>
      <c r="BQ361" s="20"/>
      <c r="BR361" s="20"/>
      <c r="BS361" s="20"/>
    </row>
    <row r="362" spans="1:71">
      <c r="A362" s="24"/>
      <c r="B362" s="20"/>
      <c r="C362" s="20"/>
      <c r="D362" s="20"/>
      <c r="E362" s="20"/>
      <c r="F362" s="20"/>
      <c r="G362" s="20"/>
      <c r="H362" s="20"/>
      <c r="I362" s="20"/>
      <c r="J362" s="20"/>
      <c r="K362" s="20"/>
      <c r="L362" s="20"/>
      <c r="M362" s="20"/>
      <c r="N362" s="20"/>
      <c r="O362" s="20"/>
      <c r="P362" s="20"/>
      <c r="Q362" s="40"/>
      <c r="R362" s="20"/>
      <c r="S362" s="40"/>
      <c r="T362" s="20"/>
      <c r="U362" s="20"/>
      <c r="V362" s="20"/>
      <c r="W362" s="40"/>
      <c r="X362" s="40"/>
      <c r="Y362" s="40"/>
      <c r="Z362" s="20"/>
      <c r="AA362" s="20"/>
      <c r="AB362" s="40"/>
      <c r="AC362" s="20"/>
      <c r="AD362" s="20"/>
      <c r="AE362" s="40"/>
      <c r="AF362" s="20"/>
      <c r="AG362" s="20"/>
      <c r="AH362" s="20"/>
      <c r="AI362" s="20"/>
      <c r="AJ362" s="20"/>
      <c r="AK362" s="20"/>
      <c r="AL362" s="20"/>
      <c r="AM362" s="20"/>
      <c r="AN362" s="20"/>
      <c r="AO362" s="20"/>
      <c r="AP362" s="20"/>
      <c r="AQ362" s="40"/>
      <c r="AR362" s="20"/>
      <c r="AS362" s="20"/>
      <c r="AT362" s="20"/>
      <c r="AU362" s="40"/>
      <c r="AV362" s="40"/>
      <c r="AW362" s="40"/>
      <c r="AX362" s="40"/>
      <c r="AY362" s="20"/>
      <c r="AZ362" s="20"/>
      <c r="BA362" s="20"/>
      <c r="BB362" s="20"/>
      <c r="BC362" s="20"/>
      <c r="BD362" s="20"/>
      <c r="BE362" s="20"/>
      <c r="BF362" s="20"/>
      <c r="BG362" s="20"/>
      <c r="BH362" s="20"/>
      <c r="BI362" s="20"/>
      <c r="BJ362" s="20"/>
      <c r="BK362" s="20"/>
      <c r="BL362" s="20"/>
      <c r="BM362" s="20"/>
      <c r="BN362" s="20"/>
      <c r="BO362" s="20"/>
      <c r="BP362" s="20"/>
      <c r="BQ362" s="20"/>
      <c r="BR362" s="20"/>
      <c r="BS362" s="20"/>
    </row>
    <row r="363" spans="1:71">
      <c r="A363" s="24"/>
      <c r="B363" s="20"/>
      <c r="C363" s="20"/>
      <c r="D363" s="20"/>
      <c r="E363" s="20"/>
      <c r="F363" s="20"/>
      <c r="G363" s="20"/>
      <c r="H363" s="20"/>
      <c r="I363" s="20"/>
      <c r="J363" s="20"/>
      <c r="K363" s="20"/>
      <c r="L363" s="20"/>
      <c r="M363" s="20"/>
      <c r="N363" s="20"/>
      <c r="O363" s="20"/>
      <c r="P363" s="20"/>
      <c r="Q363" s="40"/>
      <c r="R363" s="20"/>
      <c r="S363" s="40"/>
      <c r="T363" s="20"/>
      <c r="U363" s="20"/>
      <c r="V363" s="20"/>
      <c r="W363" s="40"/>
      <c r="X363" s="40"/>
      <c r="Y363" s="40"/>
      <c r="Z363" s="20"/>
      <c r="AA363" s="20"/>
      <c r="AB363" s="40"/>
      <c r="AC363" s="20"/>
      <c r="AD363" s="20"/>
      <c r="AE363" s="40"/>
      <c r="AF363" s="20"/>
      <c r="AG363" s="20"/>
      <c r="AH363" s="20"/>
      <c r="AI363" s="20"/>
      <c r="AJ363" s="20"/>
      <c r="AK363" s="20"/>
      <c r="AL363" s="20"/>
      <c r="AM363" s="20"/>
      <c r="AN363" s="20"/>
      <c r="AO363" s="20"/>
      <c r="AP363" s="20"/>
      <c r="AQ363" s="40"/>
      <c r="AR363" s="20"/>
      <c r="AS363" s="20"/>
      <c r="AT363" s="20"/>
      <c r="AU363" s="40"/>
      <c r="AV363" s="40"/>
      <c r="AW363" s="40"/>
      <c r="AX363" s="40"/>
      <c r="AY363" s="20"/>
      <c r="AZ363" s="20"/>
      <c r="BA363" s="20"/>
      <c r="BB363" s="20"/>
      <c r="BC363" s="20"/>
      <c r="BD363" s="20"/>
      <c r="BE363" s="20"/>
      <c r="BF363" s="20"/>
      <c r="BG363" s="20"/>
      <c r="BH363" s="20"/>
      <c r="BI363" s="20"/>
      <c r="BJ363" s="20"/>
      <c r="BK363" s="20"/>
      <c r="BL363" s="20"/>
      <c r="BM363" s="20"/>
      <c r="BN363" s="20"/>
      <c r="BO363" s="20"/>
      <c r="BP363" s="20"/>
      <c r="BQ363" s="20"/>
      <c r="BR363" s="20"/>
      <c r="BS363" s="20"/>
    </row>
    <row r="364" spans="1:71">
      <c r="A364" s="24"/>
      <c r="B364" s="20"/>
      <c r="C364" s="20"/>
      <c r="D364" s="20"/>
      <c r="E364" s="20"/>
      <c r="F364" s="20"/>
      <c r="G364" s="20"/>
      <c r="H364" s="20"/>
      <c r="I364" s="20"/>
      <c r="J364" s="20"/>
      <c r="K364" s="20"/>
      <c r="L364" s="20"/>
      <c r="M364" s="20"/>
      <c r="N364" s="20"/>
      <c r="O364" s="20"/>
      <c r="P364" s="20"/>
      <c r="Q364" s="40"/>
      <c r="R364" s="20"/>
      <c r="S364" s="40"/>
      <c r="T364" s="20"/>
      <c r="U364" s="20"/>
      <c r="V364" s="20"/>
      <c r="W364" s="40"/>
      <c r="X364" s="40"/>
      <c r="Y364" s="40"/>
      <c r="Z364" s="20"/>
      <c r="AA364" s="20"/>
      <c r="AB364" s="40"/>
      <c r="AC364" s="20"/>
      <c r="AD364" s="20"/>
      <c r="AE364" s="40"/>
      <c r="AF364" s="20"/>
      <c r="AG364" s="20"/>
      <c r="AH364" s="20"/>
      <c r="AI364" s="20"/>
      <c r="AJ364" s="20"/>
      <c r="AK364" s="20"/>
      <c r="AL364" s="20"/>
      <c r="AM364" s="20"/>
      <c r="AN364" s="20"/>
      <c r="AO364" s="20"/>
      <c r="AP364" s="20"/>
      <c r="AQ364" s="40"/>
      <c r="AR364" s="20"/>
      <c r="AS364" s="20"/>
      <c r="AT364" s="20"/>
      <c r="AU364" s="40"/>
      <c r="AV364" s="40"/>
      <c r="AW364" s="40"/>
      <c r="AX364" s="40"/>
      <c r="AY364" s="20"/>
      <c r="AZ364" s="20"/>
      <c r="BA364" s="20"/>
      <c r="BB364" s="20"/>
      <c r="BC364" s="20"/>
      <c r="BD364" s="20"/>
      <c r="BE364" s="20"/>
      <c r="BF364" s="20"/>
      <c r="BG364" s="20"/>
      <c r="BH364" s="20"/>
      <c r="BI364" s="20"/>
      <c r="BJ364" s="20"/>
      <c r="BK364" s="20"/>
      <c r="BL364" s="20"/>
      <c r="BM364" s="20"/>
      <c r="BN364" s="20"/>
      <c r="BO364" s="20"/>
      <c r="BP364" s="20"/>
      <c r="BQ364" s="20"/>
      <c r="BR364" s="20"/>
      <c r="BS364" s="20"/>
    </row>
    <row r="365" spans="1:71">
      <c r="A365" s="24"/>
      <c r="B365" s="20"/>
      <c r="C365" s="20"/>
      <c r="D365" s="20"/>
      <c r="E365" s="20"/>
      <c r="F365" s="20"/>
      <c r="G365" s="20"/>
      <c r="H365" s="20"/>
      <c r="I365" s="20"/>
      <c r="J365" s="20"/>
      <c r="K365" s="20"/>
      <c r="L365" s="20"/>
      <c r="M365" s="20"/>
      <c r="N365" s="20"/>
      <c r="O365" s="20"/>
      <c r="P365" s="20"/>
      <c r="Q365" s="40"/>
      <c r="R365" s="20"/>
      <c r="S365" s="40"/>
      <c r="T365" s="20"/>
      <c r="U365" s="20"/>
      <c r="V365" s="20"/>
      <c r="W365" s="40"/>
      <c r="X365" s="40"/>
      <c r="Y365" s="40"/>
      <c r="Z365" s="20"/>
      <c r="AA365" s="20"/>
      <c r="AB365" s="40"/>
      <c r="AC365" s="20"/>
      <c r="AD365" s="20"/>
      <c r="AE365" s="40"/>
      <c r="AF365" s="20"/>
      <c r="AG365" s="20"/>
      <c r="AH365" s="20"/>
      <c r="AI365" s="20"/>
      <c r="AJ365" s="20"/>
      <c r="AK365" s="20"/>
      <c r="AL365" s="20"/>
      <c r="AM365" s="20"/>
      <c r="AN365" s="20"/>
      <c r="AO365" s="20"/>
      <c r="AP365" s="20"/>
      <c r="AQ365" s="40"/>
      <c r="AR365" s="20"/>
      <c r="AS365" s="20"/>
      <c r="AT365" s="20"/>
      <c r="AU365" s="40"/>
      <c r="AV365" s="40"/>
      <c r="AW365" s="40"/>
      <c r="AX365" s="40"/>
      <c r="AY365" s="20"/>
      <c r="AZ365" s="20"/>
      <c r="BA365" s="20"/>
      <c r="BB365" s="20"/>
      <c r="BC365" s="20"/>
      <c r="BD365" s="20"/>
      <c r="BE365" s="20"/>
      <c r="BF365" s="20"/>
      <c r="BG365" s="20"/>
      <c r="BH365" s="20"/>
      <c r="BI365" s="20"/>
      <c r="BJ365" s="20"/>
      <c r="BK365" s="20"/>
      <c r="BL365" s="20"/>
      <c r="BM365" s="20"/>
      <c r="BN365" s="20"/>
      <c r="BO365" s="20"/>
      <c r="BP365" s="20"/>
      <c r="BQ365" s="20"/>
      <c r="BR365" s="20"/>
      <c r="BS365" s="20"/>
    </row>
    <row r="366" spans="1:71">
      <c r="A366" s="24"/>
      <c r="B366" s="20"/>
      <c r="C366" s="20"/>
      <c r="D366" s="20"/>
      <c r="E366" s="20"/>
      <c r="F366" s="20"/>
      <c r="G366" s="20"/>
      <c r="H366" s="20"/>
      <c r="I366" s="20"/>
      <c r="J366" s="20"/>
      <c r="K366" s="20"/>
      <c r="L366" s="20"/>
      <c r="M366" s="20"/>
      <c r="N366" s="20"/>
      <c r="O366" s="20"/>
      <c r="P366" s="20"/>
      <c r="Q366" s="40"/>
      <c r="R366" s="20"/>
      <c r="S366" s="40"/>
      <c r="T366" s="20"/>
      <c r="U366" s="20"/>
      <c r="V366" s="20"/>
      <c r="W366" s="40"/>
      <c r="X366" s="40"/>
      <c r="Y366" s="40"/>
      <c r="Z366" s="20"/>
      <c r="AA366" s="20"/>
      <c r="AB366" s="40"/>
      <c r="AC366" s="20"/>
      <c r="AD366" s="20"/>
      <c r="AE366" s="40"/>
      <c r="AF366" s="20"/>
      <c r="AG366" s="20"/>
      <c r="AH366" s="20"/>
      <c r="AI366" s="20"/>
      <c r="AJ366" s="20"/>
      <c r="AK366" s="20"/>
      <c r="AL366" s="20"/>
      <c r="AM366" s="20"/>
      <c r="AN366" s="20"/>
      <c r="AO366" s="20"/>
      <c r="AP366" s="20"/>
      <c r="AQ366" s="40"/>
      <c r="AR366" s="20"/>
      <c r="AS366" s="20"/>
      <c r="AT366" s="20"/>
      <c r="AU366" s="40"/>
      <c r="AV366" s="40"/>
      <c r="AW366" s="40"/>
      <c r="AX366" s="40"/>
      <c r="AY366" s="20"/>
      <c r="AZ366" s="20"/>
      <c r="BA366" s="20"/>
      <c r="BB366" s="20"/>
      <c r="BC366" s="20"/>
      <c r="BD366" s="20"/>
      <c r="BE366" s="20"/>
      <c r="BF366" s="20"/>
      <c r="BG366" s="20"/>
      <c r="BH366" s="20"/>
      <c r="BI366" s="20"/>
      <c r="BJ366" s="20"/>
      <c r="BK366" s="20"/>
      <c r="BL366" s="20"/>
      <c r="BM366" s="20"/>
      <c r="BN366" s="20"/>
      <c r="BO366" s="20"/>
      <c r="BP366" s="20"/>
      <c r="BQ366" s="20"/>
      <c r="BR366" s="20"/>
      <c r="BS366" s="20"/>
    </row>
    <row r="367" spans="1:71">
      <c r="A367" s="24"/>
      <c r="B367" s="20"/>
      <c r="C367" s="20"/>
      <c r="D367" s="20"/>
      <c r="E367" s="20"/>
      <c r="F367" s="20"/>
      <c r="G367" s="20"/>
      <c r="H367" s="20"/>
      <c r="I367" s="20"/>
      <c r="J367" s="20"/>
      <c r="K367" s="20"/>
      <c r="L367" s="20"/>
      <c r="M367" s="20"/>
      <c r="N367" s="20"/>
      <c r="O367" s="20"/>
      <c r="P367" s="20"/>
      <c r="Q367" s="40"/>
      <c r="R367" s="20"/>
      <c r="S367" s="40"/>
      <c r="T367" s="20"/>
      <c r="U367" s="20"/>
      <c r="V367" s="20"/>
      <c r="W367" s="40"/>
      <c r="X367" s="40"/>
      <c r="Y367" s="40"/>
      <c r="Z367" s="20"/>
      <c r="AA367" s="20"/>
      <c r="AB367" s="40"/>
      <c r="AC367" s="20"/>
      <c r="AD367" s="20"/>
      <c r="AE367" s="40"/>
      <c r="AF367" s="20"/>
      <c r="AG367" s="20"/>
      <c r="AH367" s="20"/>
      <c r="AI367" s="20"/>
      <c r="AJ367" s="20"/>
      <c r="AK367" s="20"/>
      <c r="AL367" s="20"/>
      <c r="AM367" s="20"/>
      <c r="AN367" s="20"/>
      <c r="AO367" s="20"/>
      <c r="AP367" s="20"/>
      <c r="AQ367" s="40"/>
      <c r="AR367" s="20"/>
      <c r="AS367" s="20"/>
      <c r="AT367" s="20"/>
      <c r="AU367" s="40"/>
      <c r="AV367" s="40"/>
      <c r="AW367" s="40"/>
      <c r="AX367" s="40"/>
      <c r="AY367" s="20"/>
      <c r="AZ367" s="20"/>
      <c r="BA367" s="20"/>
      <c r="BB367" s="20"/>
      <c r="BC367" s="20"/>
      <c r="BD367" s="20"/>
      <c r="BE367" s="20"/>
      <c r="BF367" s="20"/>
      <c r="BG367" s="20"/>
      <c r="BH367" s="20"/>
      <c r="BI367" s="20"/>
      <c r="BJ367" s="20"/>
      <c r="BK367" s="20"/>
      <c r="BL367" s="20"/>
      <c r="BM367" s="20"/>
      <c r="BN367" s="20"/>
      <c r="BO367" s="20"/>
      <c r="BP367" s="20"/>
      <c r="BQ367" s="20"/>
      <c r="BR367" s="20"/>
      <c r="BS367" s="20"/>
    </row>
    <row r="368" spans="1:71">
      <c r="A368" s="24"/>
      <c r="B368" s="20"/>
      <c r="C368" s="20"/>
      <c r="D368" s="20"/>
      <c r="E368" s="20"/>
      <c r="F368" s="20"/>
      <c r="G368" s="20"/>
      <c r="H368" s="20"/>
      <c r="I368" s="20"/>
      <c r="J368" s="20"/>
      <c r="K368" s="20"/>
      <c r="L368" s="20"/>
      <c r="M368" s="20"/>
      <c r="N368" s="20"/>
      <c r="O368" s="20"/>
      <c r="P368" s="20"/>
      <c r="Q368" s="40"/>
      <c r="R368" s="20"/>
      <c r="S368" s="40"/>
      <c r="T368" s="20"/>
      <c r="U368" s="20"/>
      <c r="V368" s="20"/>
      <c r="W368" s="40"/>
      <c r="X368" s="40"/>
      <c r="Y368" s="40"/>
      <c r="Z368" s="20"/>
      <c r="AA368" s="20"/>
      <c r="AB368" s="40"/>
      <c r="AC368" s="20"/>
      <c r="AD368" s="20"/>
      <c r="AE368" s="40"/>
      <c r="AF368" s="20"/>
      <c r="AG368" s="20"/>
      <c r="AH368" s="20"/>
      <c r="AI368" s="20"/>
      <c r="AJ368" s="20"/>
      <c r="AK368" s="20"/>
      <c r="AL368" s="20"/>
      <c r="AM368" s="20"/>
      <c r="AN368" s="20"/>
      <c r="AO368" s="20"/>
      <c r="AP368" s="20"/>
      <c r="AQ368" s="40"/>
      <c r="AR368" s="20"/>
      <c r="AS368" s="20"/>
      <c r="AT368" s="20"/>
      <c r="AU368" s="40"/>
      <c r="AV368" s="40"/>
      <c r="AW368" s="40"/>
      <c r="AX368" s="40"/>
      <c r="AY368" s="20"/>
      <c r="AZ368" s="20"/>
      <c r="BA368" s="20"/>
      <c r="BB368" s="20"/>
      <c r="BC368" s="20"/>
      <c r="BD368" s="20"/>
      <c r="BE368" s="20"/>
      <c r="BF368" s="20"/>
      <c r="BG368" s="20"/>
      <c r="BH368" s="20"/>
      <c r="BI368" s="20"/>
      <c r="BJ368" s="20"/>
      <c r="BK368" s="20"/>
      <c r="BL368" s="20"/>
      <c r="BM368" s="20"/>
      <c r="BN368" s="20"/>
      <c r="BO368" s="20"/>
      <c r="BP368" s="20"/>
      <c r="BQ368" s="20"/>
      <c r="BR368" s="20"/>
      <c r="BS368" s="20"/>
    </row>
    <row r="369" spans="1:71">
      <c r="A369" s="24"/>
      <c r="B369" s="20"/>
      <c r="C369" s="20"/>
      <c r="D369" s="20"/>
      <c r="E369" s="20"/>
      <c r="F369" s="20"/>
      <c r="G369" s="20"/>
      <c r="H369" s="20"/>
      <c r="I369" s="20"/>
      <c r="J369" s="20"/>
      <c r="K369" s="20"/>
      <c r="L369" s="20"/>
      <c r="M369" s="20"/>
      <c r="N369" s="20"/>
      <c r="O369" s="20"/>
      <c r="P369" s="20"/>
      <c r="Q369" s="40"/>
      <c r="R369" s="20"/>
      <c r="S369" s="40"/>
      <c r="T369" s="20"/>
      <c r="U369" s="20"/>
      <c r="V369" s="20"/>
      <c r="W369" s="40"/>
      <c r="X369" s="40"/>
      <c r="Y369" s="40"/>
      <c r="Z369" s="20"/>
      <c r="AA369" s="20"/>
      <c r="AB369" s="40"/>
      <c r="AC369" s="20"/>
      <c r="AD369" s="20"/>
      <c r="AE369" s="40"/>
      <c r="AF369" s="20"/>
      <c r="AG369" s="20"/>
      <c r="AH369" s="20"/>
      <c r="AI369" s="20"/>
      <c r="AJ369" s="20"/>
      <c r="AK369" s="20"/>
      <c r="AL369" s="20"/>
      <c r="AM369" s="20"/>
      <c r="AN369" s="20"/>
      <c r="AO369" s="20"/>
      <c r="AP369" s="20"/>
      <c r="AQ369" s="40"/>
      <c r="AR369" s="20"/>
      <c r="AS369" s="20"/>
      <c r="AT369" s="20"/>
      <c r="AU369" s="40"/>
      <c r="AV369" s="40"/>
      <c r="AW369" s="40"/>
      <c r="AX369" s="40"/>
      <c r="AY369" s="20"/>
      <c r="AZ369" s="20"/>
      <c r="BA369" s="20"/>
      <c r="BB369" s="20"/>
      <c r="BC369" s="20"/>
      <c r="BD369" s="20"/>
      <c r="BE369" s="20"/>
      <c r="BF369" s="20"/>
      <c r="BG369" s="20"/>
      <c r="BH369" s="20"/>
      <c r="BI369" s="20"/>
      <c r="BJ369" s="20"/>
      <c r="BK369" s="20"/>
      <c r="BL369" s="20"/>
      <c r="BM369" s="20"/>
      <c r="BN369" s="20"/>
      <c r="BO369" s="20"/>
      <c r="BP369" s="20"/>
      <c r="BQ369" s="20"/>
      <c r="BR369" s="20"/>
      <c r="BS369" s="20"/>
    </row>
    <row r="370" spans="1:71">
      <c r="A370" s="24"/>
      <c r="B370" s="20"/>
      <c r="C370" s="20"/>
      <c r="D370" s="20"/>
      <c r="E370" s="20"/>
      <c r="F370" s="20"/>
      <c r="G370" s="20"/>
      <c r="H370" s="20"/>
      <c r="I370" s="20"/>
      <c r="J370" s="20"/>
      <c r="K370" s="20"/>
      <c r="L370" s="20"/>
      <c r="M370" s="20"/>
      <c r="N370" s="20"/>
      <c r="O370" s="20"/>
      <c r="P370" s="20"/>
      <c r="Q370" s="40"/>
      <c r="R370" s="20"/>
      <c r="S370" s="40"/>
      <c r="T370" s="20"/>
      <c r="U370" s="20"/>
      <c r="V370" s="20"/>
      <c r="W370" s="40"/>
      <c r="X370" s="40"/>
      <c r="Y370" s="40"/>
      <c r="Z370" s="20"/>
      <c r="AA370" s="20"/>
      <c r="AB370" s="40"/>
      <c r="AC370" s="20"/>
      <c r="AD370" s="20"/>
      <c r="AE370" s="40"/>
      <c r="AF370" s="20"/>
      <c r="AG370" s="20"/>
      <c r="AH370" s="20"/>
      <c r="AI370" s="20"/>
      <c r="AJ370" s="20"/>
      <c r="AK370" s="20"/>
      <c r="AL370" s="20"/>
      <c r="AM370" s="20"/>
      <c r="AN370" s="20"/>
      <c r="AO370" s="20"/>
      <c r="AP370" s="20"/>
      <c r="AQ370" s="40"/>
      <c r="AR370" s="20"/>
      <c r="AS370" s="20"/>
      <c r="AT370" s="20"/>
      <c r="AU370" s="40"/>
      <c r="AV370" s="40"/>
      <c r="AW370" s="40"/>
      <c r="AX370" s="40"/>
      <c r="AY370" s="20"/>
      <c r="AZ370" s="20"/>
      <c r="BA370" s="20"/>
      <c r="BB370" s="20"/>
      <c r="BC370" s="20"/>
      <c r="BD370" s="20"/>
      <c r="BE370" s="20"/>
      <c r="BF370" s="20"/>
      <c r="BG370" s="20"/>
      <c r="BH370" s="20"/>
      <c r="BI370" s="20"/>
      <c r="BJ370" s="20"/>
      <c r="BK370" s="20"/>
      <c r="BL370" s="20"/>
      <c r="BM370" s="20"/>
      <c r="BN370" s="20"/>
      <c r="BO370" s="20"/>
      <c r="BP370" s="20"/>
      <c r="BQ370" s="20"/>
      <c r="BR370" s="20"/>
      <c r="BS370" s="20"/>
    </row>
    <row r="371" spans="1:71">
      <c r="A371" s="24"/>
      <c r="B371" s="20"/>
      <c r="C371" s="20"/>
      <c r="D371" s="20"/>
      <c r="E371" s="20"/>
      <c r="F371" s="20"/>
      <c r="G371" s="20"/>
      <c r="H371" s="20"/>
      <c r="I371" s="20"/>
      <c r="J371" s="20"/>
      <c r="K371" s="20"/>
      <c r="L371" s="20"/>
      <c r="M371" s="20"/>
      <c r="N371" s="20"/>
      <c r="O371" s="20"/>
      <c r="P371" s="20"/>
      <c r="Q371" s="40"/>
      <c r="R371" s="20"/>
      <c r="S371" s="40"/>
      <c r="T371" s="20"/>
      <c r="U371" s="20"/>
      <c r="V371" s="20"/>
      <c r="W371" s="40"/>
      <c r="X371" s="40"/>
      <c r="Y371" s="40"/>
      <c r="Z371" s="20"/>
      <c r="AA371" s="20"/>
      <c r="AB371" s="40"/>
      <c r="AC371" s="20"/>
      <c r="AD371" s="20"/>
      <c r="AE371" s="40"/>
      <c r="AF371" s="20"/>
      <c r="AG371" s="20"/>
      <c r="AH371" s="20"/>
      <c r="AI371" s="20"/>
      <c r="AJ371" s="20"/>
      <c r="AK371" s="20"/>
      <c r="AL371" s="20"/>
      <c r="AM371" s="20"/>
      <c r="AN371" s="20"/>
      <c r="AO371" s="20"/>
      <c r="AP371" s="20"/>
      <c r="AQ371" s="40"/>
      <c r="AR371" s="20"/>
      <c r="AS371" s="20"/>
      <c r="AT371" s="20"/>
      <c r="AU371" s="40"/>
      <c r="AV371" s="40"/>
      <c r="AW371" s="40"/>
      <c r="AX371" s="40"/>
      <c r="AY371" s="20"/>
      <c r="AZ371" s="20"/>
      <c r="BA371" s="20"/>
      <c r="BB371" s="20"/>
      <c r="BC371" s="20"/>
      <c r="BD371" s="20"/>
      <c r="BE371" s="20"/>
      <c r="BF371" s="20"/>
      <c r="BG371" s="20"/>
      <c r="BH371" s="20"/>
      <c r="BI371" s="20"/>
      <c r="BJ371" s="20"/>
      <c r="BK371" s="20"/>
      <c r="BL371" s="20"/>
      <c r="BM371" s="20"/>
      <c r="BN371" s="20"/>
      <c r="BO371" s="20"/>
      <c r="BP371" s="20"/>
      <c r="BQ371" s="20"/>
      <c r="BR371" s="20"/>
      <c r="BS371" s="20"/>
    </row>
    <row r="372" spans="1:71">
      <c r="A372" s="24"/>
      <c r="B372" s="20"/>
      <c r="C372" s="20"/>
      <c r="D372" s="20"/>
      <c r="E372" s="20"/>
      <c r="F372" s="20"/>
      <c r="G372" s="20"/>
      <c r="H372" s="20"/>
      <c r="I372" s="20"/>
      <c r="J372" s="20"/>
      <c r="K372" s="20"/>
      <c r="L372" s="20"/>
      <c r="M372" s="20"/>
      <c r="N372" s="20"/>
      <c r="O372" s="20"/>
      <c r="P372" s="20"/>
      <c r="Q372" s="40"/>
      <c r="R372" s="20"/>
      <c r="S372" s="40"/>
      <c r="T372" s="20"/>
      <c r="U372" s="20"/>
      <c r="V372" s="20"/>
      <c r="W372" s="40"/>
      <c r="X372" s="40"/>
      <c r="Y372" s="40"/>
      <c r="Z372" s="20"/>
      <c r="AA372" s="20"/>
      <c r="AB372" s="40"/>
      <c r="AC372" s="20"/>
      <c r="AD372" s="20"/>
      <c r="AE372" s="40"/>
      <c r="AF372" s="20"/>
      <c r="AG372" s="20"/>
      <c r="AH372" s="20"/>
      <c r="AI372" s="20"/>
      <c r="AJ372" s="20"/>
      <c r="AK372" s="20"/>
      <c r="AL372" s="20"/>
      <c r="AM372" s="20"/>
      <c r="AN372" s="20"/>
      <c r="AO372" s="20"/>
      <c r="AP372" s="20"/>
      <c r="AQ372" s="40"/>
      <c r="AR372" s="20"/>
      <c r="AS372" s="20"/>
      <c r="AT372" s="20"/>
      <c r="AU372" s="40"/>
      <c r="AV372" s="40"/>
      <c r="AW372" s="40"/>
      <c r="AX372" s="40"/>
      <c r="AY372" s="20"/>
      <c r="AZ372" s="20"/>
      <c r="BA372" s="20"/>
      <c r="BB372" s="20"/>
      <c r="BC372" s="20"/>
      <c r="BD372" s="20"/>
      <c r="BE372" s="20"/>
      <c r="BF372" s="20"/>
      <c r="BG372" s="20"/>
      <c r="BH372" s="20"/>
      <c r="BI372" s="20"/>
      <c r="BJ372" s="20"/>
      <c r="BK372" s="20"/>
      <c r="BL372" s="20"/>
      <c r="BM372" s="20"/>
      <c r="BN372" s="20"/>
      <c r="BO372" s="20"/>
      <c r="BP372" s="20"/>
      <c r="BQ372" s="20"/>
      <c r="BR372" s="20"/>
      <c r="BS372" s="20"/>
    </row>
    <row r="373" spans="1:71">
      <c r="A373" s="24"/>
      <c r="B373" s="20"/>
      <c r="C373" s="20"/>
      <c r="D373" s="20"/>
      <c r="E373" s="20"/>
      <c r="F373" s="20"/>
      <c r="G373" s="20"/>
      <c r="H373" s="20"/>
      <c r="I373" s="20"/>
      <c r="J373" s="20"/>
      <c r="K373" s="20"/>
      <c r="L373" s="20"/>
      <c r="M373" s="20"/>
      <c r="N373" s="20"/>
      <c r="O373" s="20"/>
      <c r="P373" s="20"/>
      <c r="Q373" s="40"/>
      <c r="R373" s="20"/>
      <c r="S373" s="40"/>
      <c r="T373" s="20"/>
      <c r="U373" s="20"/>
      <c r="V373" s="20"/>
      <c r="W373" s="40"/>
      <c r="X373" s="40"/>
      <c r="Y373" s="40"/>
      <c r="Z373" s="20"/>
      <c r="AA373" s="20"/>
      <c r="AB373" s="40"/>
      <c r="AC373" s="20"/>
      <c r="AD373" s="20"/>
      <c r="AE373" s="40"/>
      <c r="AF373" s="20"/>
      <c r="AG373" s="20"/>
      <c r="AH373" s="20"/>
      <c r="AI373" s="20"/>
      <c r="AJ373" s="20"/>
      <c r="AK373" s="20"/>
      <c r="AL373" s="20"/>
      <c r="AM373" s="20"/>
      <c r="AN373" s="20"/>
      <c r="AO373" s="20"/>
      <c r="AP373" s="20"/>
      <c r="AQ373" s="40"/>
      <c r="AR373" s="20"/>
      <c r="AS373" s="20"/>
      <c r="AT373" s="20"/>
      <c r="AU373" s="40"/>
      <c r="AV373" s="40"/>
      <c r="AW373" s="40"/>
      <c r="AX373" s="40"/>
      <c r="AY373" s="20"/>
      <c r="AZ373" s="20"/>
      <c r="BA373" s="20"/>
      <c r="BB373" s="20"/>
      <c r="BC373" s="20"/>
      <c r="BD373" s="20"/>
      <c r="BE373" s="20"/>
      <c r="BF373" s="20"/>
      <c r="BG373" s="20"/>
      <c r="BH373" s="20"/>
      <c r="BI373" s="20"/>
      <c r="BJ373" s="20"/>
      <c r="BK373" s="20"/>
      <c r="BL373" s="20"/>
      <c r="BM373" s="20"/>
      <c r="BN373" s="20"/>
      <c r="BO373" s="20"/>
      <c r="BP373" s="20"/>
      <c r="BQ373" s="20"/>
      <c r="BR373" s="20"/>
      <c r="BS373" s="20"/>
    </row>
    <row r="374" spans="1:71">
      <c r="A374" s="24"/>
      <c r="B374" s="20"/>
      <c r="C374" s="20"/>
      <c r="D374" s="20"/>
      <c r="E374" s="20"/>
      <c r="F374" s="20"/>
      <c r="G374" s="20"/>
      <c r="H374" s="20"/>
      <c r="I374" s="20"/>
      <c r="J374" s="20"/>
      <c r="K374" s="20"/>
      <c r="L374" s="20"/>
      <c r="M374" s="20"/>
      <c r="N374" s="20"/>
      <c r="O374" s="20"/>
      <c r="P374" s="20"/>
      <c r="Q374" s="40"/>
      <c r="R374" s="20"/>
      <c r="S374" s="40"/>
      <c r="T374" s="20"/>
      <c r="U374" s="20"/>
      <c r="V374" s="20"/>
      <c r="W374" s="40"/>
      <c r="X374" s="40"/>
      <c r="Y374" s="40"/>
      <c r="Z374" s="20"/>
      <c r="AA374" s="20"/>
      <c r="AB374" s="40"/>
      <c r="AC374" s="20"/>
      <c r="AD374" s="20"/>
      <c r="AE374" s="40"/>
      <c r="AF374" s="20"/>
      <c r="AG374" s="20"/>
      <c r="AH374" s="20"/>
      <c r="AI374" s="20"/>
      <c r="AJ374" s="20"/>
      <c r="AK374" s="20"/>
      <c r="AL374" s="20"/>
      <c r="AM374" s="20"/>
      <c r="AN374" s="20"/>
      <c r="AO374" s="20"/>
      <c r="AP374" s="20"/>
      <c r="AQ374" s="40"/>
      <c r="AR374" s="20"/>
      <c r="AS374" s="20"/>
      <c r="AT374" s="20"/>
      <c r="AU374" s="40"/>
      <c r="AV374" s="40"/>
      <c r="AW374" s="40"/>
      <c r="AX374" s="40"/>
      <c r="AY374" s="20"/>
      <c r="AZ374" s="20"/>
      <c r="BA374" s="20"/>
      <c r="BB374" s="20"/>
      <c r="BC374" s="20"/>
      <c r="BD374" s="20"/>
      <c r="BE374" s="20"/>
      <c r="BF374" s="20"/>
      <c r="BG374" s="20"/>
      <c r="BH374" s="20"/>
      <c r="BI374" s="20"/>
      <c r="BJ374" s="20"/>
      <c r="BK374" s="20"/>
      <c r="BL374" s="20"/>
      <c r="BM374" s="20"/>
      <c r="BN374" s="20"/>
      <c r="BO374" s="20"/>
      <c r="BP374" s="20"/>
      <c r="BQ374" s="20"/>
      <c r="BR374" s="20"/>
      <c r="BS374" s="20"/>
    </row>
    <row r="375" spans="1:71">
      <c r="A375" s="24"/>
      <c r="B375" s="20"/>
      <c r="C375" s="20"/>
      <c r="D375" s="20"/>
      <c r="E375" s="20"/>
      <c r="F375" s="20"/>
      <c r="G375" s="20"/>
      <c r="H375" s="20"/>
      <c r="I375" s="20"/>
      <c r="J375" s="20"/>
      <c r="K375" s="20"/>
      <c r="L375" s="20"/>
      <c r="M375" s="20"/>
      <c r="N375" s="20"/>
      <c r="O375" s="20"/>
      <c r="P375" s="20"/>
      <c r="Q375" s="40"/>
      <c r="R375" s="20"/>
      <c r="S375" s="40"/>
      <c r="T375" s="20"/>
      <c r="U375" s="20"/>
      <c r="V375" s="20"/>
      <c r="W375" s="40"/>
      <c r="X375" s="40"/>
      <c r="Y375" s="40"/>
      <c r="Z375" s="20"/>
      <c r="AA375" s="20"/>
      <c r="AB375" s="40"/>
      <c r="AC375" s="20"/>
      <c r="AD375" s="20"/>
      <c r="AE375" s="40"/>
      <c r="AF375" s="20"/>
      <c r="AG375" s="20"/>
      <c r="AH375" s="20"/>
      <c r="AI375" s="20"/>
      <c r="AJ375" s="20"/>
      <c r="AK375" s="20"/>
      <c r="AL375" s="20"/>
      <c r="AM375" s="20"/>
      <c r="AN375" s="20"/>
      <c r="AO375" s="20"/>
      <c r="AP375" s="20"/>
      <c r="AQ375" s="40"/>
      <c r="AR375" s="20"/>
      <c r="AS375" s="20"/>
      <c r="AT375" s="20"/>
      <c r="AU375" s="40"/>
      <c r="AV375" s="40"/>
      <c r="AW375" s="40"/>
      <c r="AX375" s="40"/>
      <c r="AY375" s="20"/>
      <c r="AZ375" s="20"/>
      <c r="BA375" s="20"/>
      <c r="BB375" s="20"/>
      <c r="BC375" s="20"/>
      <c r="BD375" s="20"/>
      <c r="BE375" s="20"/>
      <c r="BF375" s="20"/>
      <c r="BG375" s="20"/>
      <c r="BH375" s="20"/>
      <c r="BI375" s="20"/>
      <c r="BJ375" s="20"/>
      <c r="BK375" s="20"/>
      <c r="BL375" s="20"/>
      <c r="BM375" s="20"/>
      <c r="BN375" s="20"/>
      <c r="BO375" s="20"/>
      <c r="BP375" s="20"/>
      <c r="BQ375" s="20"/>
      <c r="BR375" s="20"/>
      <c r="BS375" s="20"/>
    </row>
    <row r="376" spans="1:71">
      <c r="A376" s="24"/>
      <c r="B376" s="20"/>
      <c r="C376" s="20"/>
      <c r="D376" s="20"/>
      <c r="E376" s="20"/>
      <c r="F376" s="20"/>
      <c r="G376" s="20"/>
      <c r="H376" s="20"/>
      <c r="I376" s="20"/>
      <c r="J376" s="20"/>
      <c r="K376" s="20"/>
      <c r="L376" s="20"/>
      <c r="M376" s="20"/>
      <c r="N376" s="20"/>
      <c r="O376" s="20"/>
      <c r="P376" s="20"/>
      <c r="Q376" s="40"/>
      <c r="R376" s="20"/>
      <c r="S376" s="40"/>
      <c r="T376" s="20"/>
      <c r="U376" s="20"/>
      <c r="V376" s="20"/>
      <c r="W376" s="40"/>
      <c r="X376" s="40"/>
      <c r="Y376" s="40"/>
      <c r="Z376" s="20"/>
      <c r="AA376" s="20"/>
      <c r="AB376" s="40"/>
      <c r="AC376" s="20"/>
      <c r="AD376" s="20"/>
      <c r="AE376" s="40"/>
      <c r="AF376" s="20"/>
      <c r="AG376" s="20"/>
      <c r="AH376" s="20"/>
      <c r="AI376" s="20"/>
      <c r="AJ376" s="20"/>
      <c r="AK376" s="20"/>
      <c r="AL376" s="20"/>
      <c r="AM376" s="20"/>
      <c r="AN376" s="20"/>
      <c r="AO376" s="20"/>
      <c r="AP376" s="20"/>
      <c r="AQ376" s="40"/>
      <c r="AR376" s="20"/>
      <c r="AS376" s="20"/>
      <c r="AT376" s="20"/>
      <c r="AU376" s="40"/>
      <c r="AV376" s="40"/>
      <c r="AW376" s="40"/>
      <c r="AX376" s="40"/>
      <c r="AY376" s="20"/>
      <c r="AZ376" s="20"/>
      <c r="BA376" s="20"/>
      <c r="BB376" s="20"/>
      <c r="BC376" s="20"/>
      <c r="BD376" s="20"/>
      <c r="BE376" s="20"/>
      <c r="BF376" s="20"/>
      <c r="BG376" s="20"/>
      <c r="BH376" s="20"/>
      <c r="BI376" s="20"/>
      <c r="BJ376" s="20"/>
      <c r="BK376" s="20"/>
      <c r="BL376" s="20"/>
      <c r="BM376" s="20"/>
      <c r="BN376" s="20"/>
      <c r="BO376" s="20"/>
      <c r="BP376" s="20"/>
      <c r="BQ376" s="20"/>
      <c r="BR376" s="20"/>
      <c r="BS376" s="20"/>
    </row>
    <row r="377" spans="1:71">
      <c r="A377" s="24"/>
      <c r="B377" s="20"/>
      <c r="C377" s="20"/>
      <c r="D377" s="20"/>
      <c r="E377" s="20"/>
      <c r="F377" s="20"/>
      <c r="G377" s="20"/>
      <c r="H377" s="20"/>
      <c r="I377" s="20"/>
      <c r="J377" s="20"/>
      <c r="K377" s="20"/>
      <c r="L377" s="20"/>
      <c r="M377" s="20"/>
      <c r="N377" s="20"/>
      <c r="O377" s="20"/>
      <c r="P377" s="20"/>
      <c r="Q377" s="40"/>
      <c r="R377" s="20"/>
      <c r="S377" s="40"/>
      <c r="T377" s="20"/>
      <c r="U377" s="20"/>
      <c r="V377" s="20"/>
      <c r="W377" s="40"/>
      <c r="X377" s="40"/>
      <c r="Y377" s="40"/>
      <c r="Z377" s="20"/>
      <c r="AA377" s="20"/>
      <c r="AB377" s="40"/>
      <c r="AC377" s="20"/>
      <c r="AD377" s="20"/>
      <c r="AE377" s="40"/>
      <c r="AF377" s="20"/>
      <c r="AG377" s="20"/>
      <c r="AH377" s="20"/>
      <c r="AI377" s="20"/>
      <c r="AJ377" s="20"/>
      <c r="AK377" s="20"/>
      <c r="AL377" s="20"/>
      <c r="AM377" s="20"/>
      <c r="AN377" s="20"/>
      <c r="AO377" s="20"/>
      <c r="AP377" s="20"/>
      <c r="AQ377" s="40"/>
      <c r="AR377" s="20"/>
      <c r="AS377" s="20"/>
      <c r="AT377" s="20"/>
      <c r="AU377" s="40"/>
      <c r="AV377" s="40"/>
      <c r="AW377" s="40"/>
      <c r="AX377" s="40"/>
      <c r="AY377" s="20"/>
      <c r="AZ377" s="20"/>
      <c r="BA377" s="20"/>
      <c r="BB377" s="20"/>
      <c r="BC377" s="20"/>
      <c r="BD377" s="20"/>
      <c r="BE377" s="20"/>
      <c r="BF377" s="20"/>
      <c r="BG377" s="20"/>
      <c r="BH377" s="20"/>
      <c r="BI377" s="20"/>
      <c r="BJ377" s="20"/>
      <c r="BK377" s="20"/>
      <c r="BL377" s="20"/>
      <c r="BM377" s="20"/>
      <c r="BN377" s="20"/>
      <c r="BO377" s="20"/>
      <c r="BP377" s="20"/>
      <c r="BQ377" s="20"/>
      <c r="BR377" s="20"/>
      <c r="BS377" s="20"/>
    </row>
    <row r="378" spans="1:71">
      <c r="A378" s="24"/>
      <c r="B378" s="20"/>
      <c r="C378" s="20"/>
      <c r="D378" s="20"/>
      <c r="E378" s="20"/>
      <c r="F378" s="20"/>
      <c r="G378" s="20"/>
      <c r="H378" s="20"/>
      <c r="I378" s="20"/>
      <c r="J378" s="20"/>
      <c r="K378" s="20"/>
      <c r="L378" s="20"/>
      <c r="M378" s="20"/>
      <c r="N378" s="20"/>
      <c r="O378" s="20"/>
      <c r="P378" s="20"/>
      <c r="Q378" s="40"/>
      <c r="R378" s="20"/>
      <c r="S378" s="40"/>
      <c r="T378" s="20"/>
      <c r="U378" s="20"/>
      <c r="V378" s="20"/>
      <c r="W378" s="40"/>
      <c r="X378" s="40"/>
      <c r="Y378" s="40"/>
      <c r="Z378" s="20"/>
      <c r="AA378" s="20"/>
      <c r="AB378" s="40"/>
      <c r="AC378" s="20"/>
      <c r="AD378" s="20"/>
      <c r="AE378" s="40"/>
      <c r="AF378" s="20"/>
      <c r="AG378" s="20"/>
      <c r="AH378" s="20"/>
      <c r="AI378" s="20"/>
      <c r="AJ378" s="20"/>
      <c r="AK378" s="20"/>
      <c r="AL378" s="20"/>
      <c r="AM378" s="20"/>
      <c r="AN378" s="20"/>
      <c r="AO378" s="20"/>
      <c r="AP378" s="20"/>
      <c r="AQ378" s="40"/>
      <c r="AR378" s="20"/>
      <c r="AS378" s="20"/>
      <c r="AT378" s="20"/>
      <c r="AU378" s="40"/>
      <c r="AV378" s="40"/>
      <c r="AW378" s="40"/>
      <c r="AX378" s="40"/>
      <c r="AY378" s="20"/>
      <c r="AZ378" s="20"/>
      <c r="BA378" s="20"/>
      <c r="BB378" s="20"/>
      <c r="BC378" s="20"/>
      <c r="BD378" s="20"/>
      <c r="BE378" s="20"/>
      <c r="BF378" s="20"/>
      <c r="BG378" s="20"/>
      <c r="BH378" s="20"/>
      <c r="BI378" s="20"/>
      <c r="BJ378" s="20"/>
      <c r="BK378" s="20"/>
      <c r="BL378" s="20"/>
      <c r="BM378" s="20"/>
      <c r="BN378" s="20"/>
      <c r="BO378" s="20"/>
      <c r="BP378" s="20"/>
      <c r="BQ378" s="20"/>
      <c r="BR378" s="20"/>
      <c r="BS378" s="20"/>
    </row>
    <row r="379" spans="1:71">
      <c r="A379" s="24"/>
      <c r="B379" s="20"/>
      <c r="C379" s="20"/>
      <c r="D379" s="20"/>
      <c r="E379" s="20"/>
      <c r="F379" s="20"/>
      <c r="G379" s="20"/>
      <c r="H379" s="20"/>
      <c r="I379" s="20"/>
      <c r="J379" s="20"/>
      <c r="K379" s="20"/>
      <c r="L379" s="20"/>
      <c r="M379" s="20"/>
      <c r="N379" s="20"/>
      <c r="O379" s="20"/>
      <c r="P379" s="20"/>
      <c r="Q379" s="40"/>
      <c r="R379" s="20"/>
      <c r="S379" s="40"/>
      <c r="T379" s="20"/>
      <c r="U379" s="20"/>
      <c r="V379" s="20"/>
      <c r="W379" s="40"/>
      <c r="X379" s="40"/>
      <c r="Y379" s="40"/>
      <c r="Z379" s="20"/>
      <c r="AA379" s="20"/>
      <c r="AB379" s="40"/>
      <c r="AC379" s="20"/>
      <c r="AD379" s="20"/>
      <c r="AE379" s="40"/>
      <c r="AF379" s="20"/>
      <c r="AG379" s="20"/>
      <c r="AH379" s="20"/>
      <c r="AI379" s="20"/>
      <c r="AJ379" s="20"/>
      <c r="AK379" s="20"/>
      <c r="AL379" s="20"/>
      <c r="AM379" s="20"/>
      <c r="AN379" s="20"/>
      <c r="AO379" s="20"/>
      <c r="AP379" s="20"/>
      <c r="AQ379" s="40"/>
      <c r="AR379" s="20"/>
      <c r="AS379" s="20"/>
      <c r="AT379" s="20"/>
      <c r="AU379" s="40"/>
      <c r="AV379" s="40"/>
      <c r="AW379" s="40"/>
      <c r="AX379" s="40"/>
      <c r="AY379" s="20"/>
      <c r="AZ379" s="20"/>
      <c r="BA379" s="20"/>
      <c r="BB379" s="20"/>
      <c r="BC379" s="20"/>
      <c r="BD379" s="20"/>
      <c r="BE379" s="20"/>
      <c r="BF379" s="20"/>
      <c r="BG379" s="20"/>
      <c r="BH379" s="20"/>
      <c r="BI379" s="20"/>
      <c r="BJ379" s="20"/>
      <c r="BK379" s="20"/>
      <c r="BL379" s="20"/>
      <c r="BM379" s="20"/>
      <c r="BN379" s="20"/>
      <c r="BO379" s="20"/>
      <c r="BP379" s="20"/>
      <c r="BQ379" s="20"/>
      <c r="BR379" s="20"/>
      <c r="BS379" s="20"/>
    </row>
    <row r="380" spans="1:71">
      <c r="A380" s="24"/>
      <c r="B380" s="20"/>
      <c r="C380" s="20"/>
      <c r="D380" s="20"/>
      <c r="E380" s="20"/>
      <c r="F380" s="20"/>
      <c r="G380" s="20"/>
      <c r="H380" s="20"/>
      <c r="I380" s="20"/>
      <c r="J380" s="20"/>
      <c r="K380" s="20"/>
      <c r="L380" s="20"/>
      <c r="M380" s="20"/>
      <c r="N380" s="20"/>
      <c r="O380" s="20"/>
      <c r="P380" s="20"/>
      <c r="Q380" s="40"/>
      <c r="R380" s="20"/>
      <c r="S380" s="40"/>
      <c r="T380" s="20"/>
      <c r="U380" s="20"/>
      <c r="V380" s="20"/>
      <c r="W380" s="40"/>
      <c r="X380" s="40"/>
      <c r="Y380" s="40"/>
      <c r="Z380" s="20"/>
      <c r="AA380" s="20"/>
      <c r="AB380" s="40"/>
      <c r="AC380" s="20"/>
      <c r="AD380" s="20"/>
      <c r="AE380" s="40"/>
      <c r="AF380" s="20"/>
      <c r="AG380" s="20"/>
      <c r="AH380" s="20"/>
      <c r="AI380" s="20"/>
      <c r="AJ380" s="20"/>
      <c r="AK380" s="20"/>
      <c r="AL380" s="20"/>
      <c r="AM380" s="20"/>
      <c r="AN380" s="20"/>
      <c r="AO380" s="20"/>
      <c r="AP380" s="20"/>
      <c r="AQ380" s="40"/>
      <c r="AR380" s="20"/>
      <c r="AS380" s="20"/>
      <c r="AT380" s="20"/>
      <c r="AU380" s="40"/>
      <c r="AV380" s="40"/>
      <c r="AW380" s="40"/>
      <c r="AX380" s="40"/>
      <c r="AY380" s="20"/>
      <c r="AZ380" s="20"/>
      <c r="BA380" s="20"/>
      <c r="BB380" s="20"/>
      <c r="BC380" s="20"/>
      <c r="BD380" s="20"/>
      <c r="BE380" s="20"/>
      <c r="BF380" s="20"/>
      <c r="BG380" s="20"/>
      <c r="BH380" s="20"/>
      <c r="BI380" s="20"/>
      <c r="BJ380" s="20"/>
      <c r="BK380" s="20"/>
      <c r="BL380" s="20"/>
      <c r="BM380" s="20"/>
      <c r="BN380" s="20"/>
      <c r="BO380" s="20"/>
      <c r="BP380" s="20"/>
      <c r="BQ380" s="20"/>
      <c r="BR380" s="20"/>
      <c r="BS380" s="20"/>
    </row>
    <row r="381" spans="1:71">
      <c r="A381" s="24"/>
      <c r="B381" s="20"/>
      <c r="C381" s="20"/>
      <c r="D381" s="20"/>
      <c r="E381" s="20"/>
      <c r="F381" s="20"/>
      <c r="G381" s="20"/>
      <c r="H381" s="20"/>
      <c r="I381" s="20"/>
      <c r="J381" s="20"/>
      <c r="K381" s="20"/>
      <c r="L381" s="20"/>
      <c r="M381" s="20"/>
      <c r="N381" s="20"/>
      <c r="O381" s="20"/>
      <c r="P381" s="20"/>
      <c r="Q381" s="40"/>
      <c r="R381" s="20"/>
      <c r="S381" s="40"/>
      <c r="T381" s="20"/>
      <c r="U381" s="20"/>
      <c r="V381" s="20"/>
      <c r="W381" s="40"/>
      <c r="X381" s="40"/>
      <c r="Y381" s="40"/>
      <c r="Z381" s="20"/>
      <c r="AA381" s="20"/>
      <c r="AB381" s="40"/>
      <c r="AC381" s="20"/>
      <c r="AD381" s="20"/>
      <c r="AE381" s="40"/>
      <c r="AF381" s="20"/>
      <c r="AG381" s="20"/>
      <c r="AH381" s="20"/>
      <c r="AI381" s="20"/>
      <c r="AJ381" s="20"/>
      <c r="AK381" s="20"/>
      <c r="AL381" s="20"/>
      <c r="AM381" s="20"/>
      <c r="AN381" s="20"/>
      <c r="AO381" s="20"/>
      <c r="AP381" s="20"/>
      <c r="AQ381" s="40"/>
      <c r="AR381" s="20"/>
      <c r="AS381" s="20"/>
      <c r="AT381" s="20"/>
      <c r="AU381" s="40"/>
      <c r="AV381" s="40"/>
      <c r="AW381" s="40"/>
      <c r="AX381" s="40"/>
      <c r="AY381" s="20"/>
      <c r="AZ381" s="20"/>
      <c r="BA381" s="20"/>
      <c r="BB381" s="20"/>
      <c r="BC381" s="20"/>
      <c r="BD381" s="20"/>
      <c r="BE381" s="20"/>
      <c r="BF381" s="20"/>
      <c r="BG381" s="20"/>
      <c r="BH381" s="20"/>
      <c r="BI381" s="20"/>
      <c r="BJ381" s="20"/>
      <c r="BK381" s="20"/>
      <c r="BL381" s="20"/>
      <c r="BM381" s="20"/>
      <c r="BN381" s="20"/>
      <c r="BO381" s="20"/>
      <c r="BP381" s="20"/>
      <c r="BQ381" s="20"/>
      <c r="BR381" s="20"/>
      <c r="BS381" s="20"/>
    </row>
    <row r="382" spans="1:71">
      <c r="A382" s="24"/>
      <c r="B382" s="20"/>
      <c r="C382" s="20"/>
      <c r="D382" s="20"/>
      <c r="E382" s="20"/>
      <c r="F382" s="20"/>
      <c r="G382" s="20"/>
      <c r="H382" s="20"/>
      <c r="I382" s="20"/>
      <c r="J382" s="20"/>
      <c r="K382" s="20"/>
      <c r="L382" s="20"/>
      <c r="M382" s="20"/>
      <c r="N382" s="20"/>
      <c r="O382" s="20"/>
      <c r="P382" s="20"/>
      <c r="Q382" s="40"/>
      <c r="R382" s="20"/>
      <c r="S382" s="40"/>
      <c r="T382" s="20"/>
      <c r="U382" s="20"/>
      <c r="V382" s="20"/>
      <c r="W382" s="40"/>
      <c r="X382" s="40"/>
      <c r="Y382" s="40"/>
      <c r="Z382" s="20"/>
      <c r="AA382" s="20"/>
      <c r="AB382" s="40"/>
      <c r="AC382" s="20"/>
      <c r="AD382" s="20"/>
      <c r="AE382" s="40"/>
      <c r="AF382" s="20"/>
      <c r="AG382" s="20"/>
      <c r="AH382" s="20"/>
      <c r="AI382" s="20"/>
      <c r="AJ382" s="20"/>
      <c r="AK382" s="20"/>
      <c r="AL382" s="20"/>
      <c r="AM382" s="20"/>
      <c r="AN382" s="20"/>
      <c r="AO382" s="20"/>
      <c r="AP382" s="20"/>
      <c r="AQ382" s="40"/>
      <c r="AR382" s="20"/>
      <c r="AS382" s="20"/>
      <c r="AT382" s="20"/>
      <c r="AU382" s="40"/>
      <c r="AV382" s="40"/>
      <c r="AW382" s="40"/>
      <c r="AX382" s="40"/>
      <c r="AY382" s="20"/>
      <c r="AZ382" s="20"/>
      <c r="BA382" s="20"/>
      <c r="BB382" s="20"/>
      <c r="BC382" s="20"/>
      <c r="BD382" s="20"/>
      <c r="BE382" s="20"/>
      <c r="BF382" s="20"/>
      <c r="BG382" s="20"/>
      <c r="BH382" s="20"/>
      <c r="BI382" s="20"/>
      <c r="BJ382" s="20"/>
      <c r="BK382" s="20"/>
      <c r="BL382" s="20"/>
      <c r="BM382" s="20"/>
      <c r="BN382" s="20"/>
      <c r="BO382" s="20"/>
      <c r="BP382" s="20"/>
      <c r="BQ382" s="20"/>
      <c r="BR382" s="20"/>
      <c r="BS382" s="20"/>
    </row>
    <row r="383" spans="1:71">
      <c r="A383" s="24"/>
      <c r="B383" s="20"/>
      <c r="C383" s="20"/>
      <c r="D383" s="20"/>
      <c r="E383" s="20"/>
      <c r="F383" s="20"/>
      <c r="G383" s="20"/>
      <c r="H383" s="20"/>
      <c r="I383" s="20"/>
      <c r="J383" s="20"/>
      <c r="K383" s="20"/>
      <c r="L383" s="20"/>
      <c r="M383" s="20"/>
      <c r="N383" s="20"/>
      <c r="O383" s="20"/>
      <c r="P383" s="20"/>
      <c r="Q383" s="40"/>
      <c r="R383" s="20"/>
      <c r="S383" s="40"/>
      <c r="T383" s="20"/>
      <c r="U383" s="20"/>
      <c r="V383" s="20"/>
      <c r="W383" s="40"/>
      <c r="X383" s="40"/>
      <c r="Y383" s="40"/>
      <c r="Z383" s="20"/>
      <c r="AA383" s="20"/>
      <c r="AB383" s="40"/>
      <c r="AC383" s="20"/>
      <c r="AD383" s="20"/>
      <c r="AE383" s="40"/>
      <c r="AF383" s="20"/>
      <c r="AG383" s="20"/>
      <c r="AH383" s="20"/>
      <c r="AI383" s="20"/>
      <c r="AJ383" s="20"/>
      <c r="AK383" s="20"/>
      <c r="AL383" s="20"/>
      <c r="AM383" s="20"/>
      <c r="AN383" s="20"/>
      <c r="AO383" s="20"/>
      <c r="AP383" s="20"/>
      <c r="AQ383" s="40"/>
      <c r="AR383" s="20"/>
      <c r="AS383" s="20"/>
      <c r="AT383" s="20"/>
      <c r="AU383" s="40"/>
      <c r="AV383" s="40"/>
      <c r="AW383" s="40"/>
      <c r="AX383" s="40"/>
      <c r="AY383" s="20"/>
      <c r="AZ383" s="20"/>
      <c r="BA383" s="20"/>
      <c r="BB383" s="20"/>
      <c r="BC383" s="20"/>
      <c r="BD383" s="20"/>
      <c r="BE383" s="20"/>
      <c r="BF383" s="20"/>
      <c r="BG383" s="20"/>
      <c r="BH383" s="20"/>
      <c r="BI383" s="20"/>
      <c r="BJ383" s="20"/>
      <c r="BK383" s="20"/>
      <c r="BL383" s="20"/>
      <c r="BM383" s="20"/>
      <c r="BN383" s="20"/>
      <c r="BO383" s="20"/>
      <c r="BP383" s="20"/>
      <c r="BQ383" s="20"/>
      <c r="BR383" s="20"/>
      <c r="BS383" s="20"/>
    </row>
    <row r="384" spans="1:71">
      <c r="A384" s="24"/>
      <c r="B384" s="20"/>
      <c r="C384" s="20"/>
      <c r="D384" s="20"/>
      <c r="E384" s="20"/>
      <c r="F384" s="20"/>
      <c r="G384" s="20"/>
      <c r="H384" s="20"/>
      <c r="I384" s="20"/>
      <c r="J384" s="20"/>
      <c r="K384" s="20"/>
      <c r="L384" s="20"/>
      <c r="M384" s="20"/>
      <c r="N384" s="20"/>
      <c r="O384" s="20"/>
      <c r="P384" s="20"/>
      <c r="Q384" s="40"/>
      <c r="R384" s="20"/>
      <c r="S384" s="40"/>
      <c r="T384" s="20"/>
      <c r="U384" s="20"/>
      <c r="V384" s="20"/>
      <c r="W384" s="40"/>
      <c r="X384" s="40"/>
      <c r="Y384" s="40"/>
      <c r="Z384" s="20"/>
      <c r="AA384" s="20"/>
      <c r="AB384" s="40"/>
      <c r="AC384" s="20"/>
      <c r="AD384" s="20"/>
      <c r="AE384" s="40"/>
      <c r="AF384" s="20"/>
      <c r="AG384" s="20"/>
      <c r="AH384" s="20"/>
      <c r="AI384" s="20"/>
      <c r="AJ384" s="20"/>
      <c r="AK384" s="20"/>
      <c r="AL384" s="20"/>
      <c r="AM384" s="20"/>
      <c r="AN384" s="20"/>
      <c r="AO384" s="20"/>
      <c r="AP384" s="20"/>
      <c r="AQ384" s="40"/>
      <c r="AR384" s="20"/>
      <c r="AS384" s="20"/>
      <c r="AT384" s="20"/>
      <c r="AU384" s="40"/>
      <c r="AV384" s="40"/>
      <c r="AW384" s="40"/>
      <c r="AX384" s="40"/>
      <c r="AY384" s="20"/>
      <c r="AZ384" s="20"/>
      <c r="BA384" s="20"/>
      <c r="BB384" s="20"/>
      <c r="BC384" s="20"/>
      <c r="BD384" s="20"/>
      <c r="BE384" s="20"/>
      <c r="BF384" s="20"/>
      <c r="BG384" s="20"/>
      <c r="BH384" s="20"/>
      <c r="BI384" s="20"/>
      <c r="BJ384" s="20"/>
      <c r="BK384" s="20"/>
      <c r="BL384" s="20"/>
      <c r="BM384" s="20"/>
      <c r="BN384" s="20"/>
      <c r="BO384" s="20"/>
      <c r="BP384" s="20"/>
      <c r="BQ384" s="20"/>
      <c r="BR384" s="20"/>
      <c r="BS384" s="20"/>
    </row>
    <row r="385" spans="1:71">
      <c r="A385" s="24"/>
      <c r="B385" s="20"/>
      <c r="C385" s="20"/>
      <c r="D385" s="20"/>
      <c r="E385" s="20"/>
      <c r="F385" s="20"/>
      <c r="G385" s="20"/>
      <c r="H385" s="20"/>
      <c r="I385" s="20"/>
      <c r="J385" s="20"/>
      <c r="K385" s="20"/>
      <c r="L385" s="20"/>
      <c r="M385" s="20"/>
      <c r="N385" s="20"/>
      <c r="O385" s="20"/>
      <c r="P385" s="20"/>
      <c r="Q385" s="40"/>
      <c r="R385" s="20"/>
      <c r="S385" s="40"/>
      <c r="T385" s="20"/>
      <c r="U385" s="20"/>
      <c r="V385" s="20"/>
      <c r="W385" s="40"/>
      <c r="X385" s="40"/>
      <c r="Y385" s="40"/>
      <c r="Z385" s="20"/>
      <c r="AA385" s="20"/>
      <c r="AB385" s="40"/>
      <c r="AC385" s="20"/>
      <c r="AD385" s="20"/>
      <c r="AE385" s="40"/>
      <c r="AF385" s="20"/>
      <c r="AG385" s="20"/>
      <c r="AH385" s="20"/>
      <c r="AI385" s="20"/>
      <c r="AJ385" s="20"/>
      <c r="AK385" s="20"/>
      <c r="AL385" s="20"/>
      <c r="AM385" s="20"/>
      <c r="AN385" s="20"/>
      <c r="AO385" s="20"/>
      <c r="AP385" s="20"/>
      <c r="AQ385" s="40"/>
      <c r="AR385" s="20"/>
      <c r="AS385" s="20"/>
      <c r="AT385" s="20"/>
      <c r="AU385" s="40"/>
      <c r="AV385" s="40"/>
      <c r="AW385" s="40"/>
      <c r="AX385" s="40"/>
      <c r="AY385" s="20"/>
      <c r="AZ385" s="20"/>
      <c r="BA385" s="20"/>
      <c r="BB385" s="20"/>
      <c r="BC385" s="20"/>
      <c r="BD385" s="20"/>
      <c r="BE385" s="20"/>
      <c r="BF385" s="20"/>
      <c r="BG385" s="20"/>
      <c r="BH385" s="20"/>
      <c r="BI385" s="20"/>
      <c r="BJ385" s="20"/>
      <c r="BK385" s="20"/>
      <c r="BL385" s="20"/>
      <c r="BM385" s="20"/>
      <c r="BN385" s="20"/>
      <c r="BO385" s="20"/>
      <c r="BP385" s="20"/>
      <c r="BQ385" s="20"/>
      <c r="BR385" s="20"/>
      <c r="BS385" s="20"/>
    </row>
    <row r="386" spans="1:71">
      <c r="A386" s="24"/>
      <c r="B386" s="20"/>
      <c r="C386" s="20"/>
      <c r="D386" s="20"/>
      <c r="E386" s="20"/>
      <c r="F386" s="20"/>
      <c r="G386" s="20"/>
      <c r="H386" s="20"/>
      <c r="I386" s="20"/>
      <c r="J386" s="20"/>
      <c r="K386" s="20"/>
      <c r="L386" s="20"/>
      <c r="M386" s="20"/>
      <c r="N386" s="20"/>
      <c r="O386" s="20"/>
      <c r="P386" s="20"/>
      <c r="Q386" s="40"/>
      <c r="R386" s="20"/>
      <c r="S386" s="40"/>
      <c r="T386" s="20"/>
      <c r="U386" s="20"/>
      <c r="V386" s="20"/>
      <c r="W386" s="40"/>
      <c r="X386" s="40"/>
      <c r="Y386" s="40"/>
      <c r="Z386" s="20"/>
      <c r="AA386" s="20"/>
      <c r="AB386" s="40"/>
      <c r="AC386" s="20"/>
      <c r="AD386" s="20"/>
      <c r="AE386" s="40"/>
      <c r="AF386" s="20"/>
      <c r="AG386" s="20"/>
      <c r="AH386" s="20"/>
      <c r="AI386" s="20"/>
      <c r="AJ386" s="20"/>
      <c r="AK386" s="20"/>
      <c r="AL386" s="20"/>
      <c r="AM386" s="20"/>
      <c r="AN386" s="20"/>
      <c r="AO386" s="20"/>
      <c r="AP386" s="20"/>
      <c r="AQ386" s="40"/>
      <c r="AR386" s="20"/>
      <c r="AS386" s="20"/>
      <c r="AT386" s="20"/>
      <c r="AU386" s="40"/>
      <c r="AV386" s="40"/>
      <c r="AW386" s="40"/>
      <c r="AX386" s="40"/>
      <c r="AY386" s="20"/>
      <c r="AZ386" s="20"/>
      <c r="BA386" s="20"/>
      <c r="BB386" s="20"/>
      <c r="BC386" s="20"/>
      <c r="BD386" s="20"/>
      <c r="BE386" s="20"/>
      <c r="BF386" s="20"/>
      <c r="BG386" s="20"/>
      <c r="BH386" s="20"/>
      <c r="BI386" s="20"/>
      <c r="BJ386" s="20"/>
      <c r="BK386" s="20"/>
      <c r="BL386" s="20"/>
      <c r="BM386" s="20"/>
      <c r="BN386" s="20"/>
      <c r="BO386" s="20"/>
      <c r="BP386" s="20"/>
      <c r="BQ386" s="20"/>
      <c r="BR386" s="20"/>
      <c r="BS386" s="20"/>
    </row>
    <row r="387" spans="1:71">
      <c r="A387" s="24"/>
      <c r="B387" s="20"/>
      <c r="C387" s="20"/>
      <c r="D387" s="20"/>
      <c r="E387" s="20"/>
      <c r="F387" s="20"/>
      <c r="G387" s="20"/>
      <c r="H387" s="20"/>
      <c r="I387" s="20"/>
      <c r="J387" s="20"/>
      <c r="K387" s="20"/>
      <c r="L387" s="20"/>
      <c r="M387" s="20"/>
      <c r="N387" s="20"/>
      <c r="O387" s="20"/>
      <c r="P387" s="20"/>
      <c r="Q387" s="40"/>
      <c r="R387" s="20"/>
      <c r="S387" s="40"/>
      <c r="T387" s="20"/>
      <c r="U387" s="20"/>
      <c r="V387" s="20"/>
      <c r="W387" s="40"/>
      <c r="X387" s="40"/>
      <c r="Y387" s="40"/>
      <c r="Z387" s="20"/>
      <c r="AA387" s="20"/>
      <c r="AB387" s="40"/>
      <c r="AC387" s="20"/>
      <c r="AD387" s="20"/>
      <c r="AE387" s="40"/>
      <c r="AF387" s="20"/>
      <c r="AG387" s="20"/>
      <c r="AH387" s="20"/>
      <c r="AI387" s="20"/>
      <c r="AJ387" s="20"/>
      <c r="AK387" s="20"/>
      <c r="AL387" s="20"/>
      <c r="AM387" s="20"/>
      <c r="AN387" s="20"/>
      <c r="AO387" s="20"/>
      <c r="AP387" s="20"/>
      <c r="AQ387" s="40"/>
      <c r="AR387" s="20"/>
      <c r="AS387" s="20"/>
      <c r="AT387" s="20"/>
      <c r="AU387" s="40"/>
      <c r="AV387" s="40"/>
      <c r="AW387" s="40"/>
      <c r="AX387" s="40"/>
      <c r="AY387" s="20"/>
      <c r="AZ387" s="20"/>
      <c r="BA387" s="20"/>
      <c r="BB387" s="20"/>
      <c r="BC387" s="20"/>
      <c r="BD387" s="20"/>
      <c r="BE387" s="20"/>
      <c r="BF387" s="20"/>
      <c r="BG387" s="20"/>
      <c r="BH387" s="20"/>
      <c r="BI387" s="20"/>
      <c r="BJ387" s="20"/>
      <c r="BK387" s="20"/>
      <c r="BL387" s="20"/>
      <c r="BM387" s="20"/>
      <c r="BN387" s="20"/>
      <c r="BO387" s="20"/>
      <c r="BP387" s="20"/>
      <c r="BQ387" s="20"/>
      <c r="BR387" s="20"/>
      <c r="BS387" s="20"/>
    </row>
    <row r="388" spans="1:71">
      <c r="A388" s="24"/>
      <c r="B388" s="20"/>
      <c r="C388" s="20"/>
      <c r="D388" s="20"/>
      <c r="E388" s="20"/>
      <c r="F388" s="20"/>
      <c r="G388" s="20"/>
      <c r="H388" s="20"/>
      <c r="I388" s="20"/>
      <c r="J388" s="20"/>
      <c r="K388" s="20"/>
      <c r="L388" s="20"/>
      <c r="M388" s="20"/>
      <c r="N388" s="20"/>
      <c r="O388" s="20"/>
      <c r="P388" s="20"/>
      <c r="Q388" s="40"/>
      <c r="R388" s="20"/>
      <c r="S388" s="40"/>
      <c r="T388" s="20"/>
      <c r="U388" s="20"/>
      <c r="V388" s="20"/>
      <c r="W388" s="40"/>
      <c r="X388" s="40"/>
      <c r="Y388" s="40"/>
      <c r="Z388" s="20"/>
      <c r="AA388" s="20"/>
      <c r="AB388" s="40"/>
      <c r="AC388" s="20"/>
      <c r="AD388" s="20"/>
      <c r="AE388" s="40"/>
      <c r="AF388" s="20"/>
      <c r="AG388" s="20"/>
      <c r="AH388" s="20"/>
      <c r="AI388" s="20"/>
      <c r="AJ388" s="20"/>
      <c r="AK388" s="20"/>
      <c r="AL388" s="20"/>
      <c r="AM388" s="20"/>
      <c r="AN388" s="20"/>
      <c r="AO388" s="20"/>
      <c r="AP388" s="20"/>
      <c r="AQ388" s="40"/>
      <c r="AR388" s="20"/>
      <c r="AS388" s="20"/>
      <c r="AT388" s="20"/>
      <c r="AU388" s="40"/>
      <c r="AV388" s="40"/>
      <c r="AW388" s="40"/>
      <c r="AX388" s="40"/>
      <c r="AY388" s="20"/>
      <c r="AZ388" s="20"/>
      <c r="BA388" s="20"/>
      <c r="BB388" s="20"/>
      <c r="BC388" s="20"/>
      <c r="BD388" s="20"/>
      <c r="BE388" s="20"/>
      <c r="BF388" s="20"/>
      <c r="BG388" s="20"/>
      <c r="BH388" s="20"/>
      <c r="BI388" s="20"/>
      <c r="BJ388" s="20"/>
      <c r="BK388" s="20"/>
      <c r="BL388" s="20"/>
      <c r="BM388" s="20"/>
      <c r="BN388" s="20"/>
      <c r="BO388" s="20"/>
      <c r="BP388" s="20"/>
      <c r="BQ388" s="20"/>
      <c r="BR388" s="20"/>
      <c r="BS388" s="20"/>
    </row>
    <row r="389" spans="1:71">
      <c r="A389" s="24"/>
      <c r="B389" s="20"/>
      <c r="C389" s="20"/>
      <c r="D389" s="20"/>
      <c r="E389" s="20"/>
      <c r="F389" s="20"/>
      <c r="G389" s="20"/>
      <c r="H389" s="20"/>
      <c r="I389" s="20"/>
      <c r="J389" s="20"/>
      <c r="K389" s="20"/>
      <c r="L389" s="20"/>
      <c r="M389" s="20"/>
      <c r="N389" s="20"/>
      <c r="O389" s="20"/>
      <c r="P389" s="20"/>
      <c r="Q389" s="40"/>
      <c r="R389" s="20"/>
      <c r="S389" s="40"/>
      <c r="T389" s="20"/>
      <c r="U389" s="20"/>
      <c r="V389" s="20"/>
      <c r="W389" s="40"/>
      <c r="X389" s="40"/>
      <c r="Y389" s="40"/>
      <c r="Z389" s="20"/>
      <c r="AA389" s="20"/>
      <c r="AB389" s="40"/>
      <c r="AC389" s="20"/>
      <c r="AD389" s="20"/>
      <c r="AE389" s="40"/>
      <c r="AF389" s="20"/>
      <c r="AG389" s="20"/>
      <c r="AH389" s="20"/>
      <c r="AI389" s="20"/>
      <c r="AJ389" s="20"/>
      <c r="AK389" s="20"/>
      <c r="AL389" s="20"/>
      <c r="AM389" s="20"/>
      <c r="AN389" s="20"/>
      <c r="AO389" s="20"/>
      <c r="AP389" s="20"/>
      <c r="AQ389" s="40"/>
      <c r="AR389" s="20"/>
      <c r="AS389" s="20"/>
      <c r="AT389" s="20"/>
      <c r="AU389" s="40"/>
      <c r="AV389" s="40"/>
      <c r="AW389" s="40"/>
      <c r="AX389" s="40"/>
      <c r="AY389" s="20"/>
      <c r="AZ389" s="20"/>
      <c r="BA389" s="20"/>
      <c r="BB389" s="20"/>
      <c r="BC389" s="20"/>
      <c r="BD389" s="20"/>
      <c r="BE389" s="20"/>
      <c r="BF389" s="20"/>
      <c r="BG389" s="20"/>
      <c r="BH389" s="20"/>
      <c r="BI389" s="20"/>
      <c r="BJ389" s="20"/>
      <c r="BK389" s="20"/>
      <c r="BL389" s="20"/>
      <c r="BM389" s="20"/>
      <c r="BN389" s="20"/>
      <c r="BO389" s="20"/>
      <c r="BP389" s="20"/>
      <c r="BQ389" s="20"/>
      <c r="BR389" s="20"/>
      <c r="BS389" s="20"/>
    </row>
    <row r="390" spans="1:71">
      <c r="A390" s="24"/>
      <c r="B390" s="20"/>
      <c r="C390" s="20"/>
      <c r="D390" s="20"/>
      <c r="E390" s="20"/>
      <c r="F390" s="20"/>
      <c r="G390" s="20"/>
      <c r="H390" s="20"/>
      <c r="I390" s="20"/>
      <c r="J390" s="20"/>
      <c r="K390" s="20"/>
      <c r="L390" s="20"/>
      <c r="M390" s="20"/>
      <c r="N390" s="20"/>
      <c r="O390" s="20"/>
      <c r="P390" s="20"/>
      <c r="Q390" s="40"/>
      <c r="R390" s="20"/>
      <c r="S390" s="40"/>
      <c r="T390" s="20"/>
      <c r="U390" s="20"/>
      <c r="V390" s="20"/>
      <c r="W390" s="40"/>
      <c r="X390" s="40"/>
      <c r="Y390" s="40"/>
      <c r="Z390" s="20"/>
      <c r="AA390" s="20"/>
      <c r="AB390" s="40"/>
      <c r="AC390" s="20"/>
      <c r="AD390" s="20"/>
      <c r="AE390" s="40"/>
      <c r="AF390" s="20"/>
      <c r="AG390" s="20"/>
      <c r="AH390" s="20"/>
      <c r="AI390" s="20"/>
      <c r="AJ390" s="20"/>
      <c r="AK390" s="20"/>
      <c r="AL390" s="20"/>
      <c r="AM390" s="20"/>
      <c r="AN390" s="20"/>
      <c r="AO390" s="20"/>
      <c r="AP390" s="20"/>
      <c r="AQ390" s="40"/>
      <c r="AR390" s="20"/>
      <c r="AS390" s="20"/>
      <c r="AT390" s="20"/>
      <c r="AU390" s="40"/>
      <c r="AV390" s="40"/>
      <c r="AW390" s="40"/>
      <c r="AX390" s="40"/>
      <c r="AY390" s="20"/>
      <c r="AZ390" s="20"/>
      <c r="BA390" s="20"/>
      <c r="BB390" s="20"/>
      <c r="BC390" s="20"/>
      <c r="BD390" s="20"/>
      <c r="BE390" s="20"/>
      <c r="BF390" s="20"/>
      <c r="BG390" s="20"/>
      <c r="BH390" s="20"/>
      <c r="BI390" s="20"/>
      <c r="BJ390" s="20"/>
      <c r="BK390" s="20"/>
      <c r="BL390" s="20"/>
      <c r="BM390" s="20"/>
      <c r="BN390" s="20"/>
      <c r="BO390" s="20"/>
      <c r="BP390" s="20"/>
      <c r="BQ390" s="20"/>
      <c r="BR390" s="20"/>
      <c r="BS390" s="20"/>
    </row>
    <row r="391" spans="1:71">
      <c r="A391" s="24"/>
      <c r="B391" s="20"/>
      <c r="C391" s="20"/>
      <c r="D391" s="20"/>
      <c r="E391" s="20"/>
      <c r="F391" s="20"/>
      <c r="G391" s="20"/>
      <c r="H391" s="20"/>
      <c r="I391" s="20"/>
      <c r="J391" s="20"/>
      <c r="K391" s="20"/>
      <c r="L391" s="20"/>
      <c r="M391" s="20"/>
      <c r="N391" s="20"/>
      <c r="O391" s="20"/>
      <c r="P391" s="20"/>
      <c r="Q391" s="40"/>
      <c r="R391" s="20"/>
      <c r="S391" s="40"/>
      <c r="T391" s="20"/>
      <c r="U391" s="20"/>
      <c r="V391" s="20"/>
      <c r="W391" s="40"/>
      <c r="X391" s="40"/>
      <c r="Y391" s="40"/>
      <c r="Z391" s="20"/>
      <c r="AA391" s="20"/>
      <c r="AB391" s="40"/>
      <c r="AC391" s="20"/>
      <c r="AD391" s="20"/>
      <c r="AE391" s="40"/>
      <c r="AF391" s="20"/>
      <c r="AG391" s="20"/>
      <c r="AH391" s="20"/>
      <c r="AI391" s="20"/>
      <c r="AJ391" s="20"/>
      <c r="AK391" s="20"/>
      <c r="AL391" s="20"/>
      <c r="AM391" s="20"/>
      <c r="AN391" s="20"/>
      <c r="AO391" s="20"/>
      <c r="AP391" s="20"/>
      <c r="AQ391" s="40"/>
      <c r="AR391" s="20"/>
      <c r="AS391" s="20"/>
      <c r="AT391" s="20"/>
      <c r="AU391" s="40"/>
      <c r="AV391" s="40"/>
      <c r="AW391" s="40"/>
      <c r="AX391" s="40"/>
      <c r="AY391" s="20"/>
      <c r="AZ391" s="20"/>
      <c r="BA391" s="20"/>
      <c r="BB391" s="20"/>
      <c r="BC391" s="20"/>
      <c r="BD391" s="20"/>
      <c r="BE391" s="20"/>
      <c r="BF391" s="20"/>
      <c r="BG391" s="20"/>
      <c r="BH391" s="20"/>
      <c r="BI391" s="20"/>
      <c r="BJ391" s="20"/>
      <c r="BK391" s="20"/>
      <c r="BL391" s="20"/>
      <c r="BM391" s="20"/>
      <c r="BN391" s="20"/>
      <c r="BO391" s="20"/>
      <c r="BP391" s="20"/>
      <c r="BQ391" s="20"/>
      <c r="BR391" s="20"/>
      <c r="BS391" s="20"/>
    </row>
    <row r="392" spans="1:71">
      <c r="A392" s="24"/>
      <c r="B392" s="20"/>
      <c r="C392" s="20"/>
      <c r="D392" s="20"/>
      <c r="E392" s="20"/>
      <c r="F392" s="20"/>
      <c r="G392" s="20"/>
      <c r="H392" s="20"/>
      <c r="I392" s="20"/>
      <c r="J392" s="20"/>
      <c r="K392" s="20"/>
      <c r="L392" s="20"/>
      <c r="M392" s="20"/>
      <c r="N392" s="20"/>
      <c r="O392" s="20"/>
      <c r="P392" s="20"/>
      <c r="Q392" s="40"/>
      <c r="R392" s="20"/>
      <c r="S392" s="40"/>
      <c r="T392" s="20"/>
      <c r="U392" s="20"/>
      <c r="V392" s="20"/>
      <c r="W392" s="40"/>
      <c r="X392" s="40"/>
      <c r="Y392" s="40"/>
      <c r="Z392" s="20"/>
      <c r="AA392" s="20"/>
      <c r="AB392" s="40"/>
      <c r="AC392" s="20"/>
      <c r="AD392" s="20"/>
      <c r="AE392" s="40"/>
      <c r="AF392" s="20"/>
      <c r="AG392" s="20"/>
      <c r="AH392" s="20"/>
      <c r="AI392" s="20"/>
      <c r="AJ392" s="20"/>
      <c r="AK392" s="20"/>
      <c r="AL392" s="20"/>
      <c r="AM392" s="20"/>
      <c r="AN392" s="20"/>
      <c r="AO392" s="20"/>
      <c r="AP392" s="20"/>
      <c r="AQ392" s="40"/>
      <c r="AR392" s="20"/>
      <c r="AS392" s="20"/>
      <c r="AT392" s="20"/>
      <c r="AU392" s="40"/>
      <c r="AV392" s="40"/>
      <c r="AW392" s="40"/>
      <c r="AX392" s="40"/>
      <c r="AY392" s="20"/>
      <c r="AZ392" s="20"/>
      <c r="BA392" s="20"/>
      <c r="BB392" s="20"/>
      <c r="BC392" s="20"/>
      <c r="BD392" s="20"/>
      <c r="BE392" s="20"/>
      <c r="BF392" s="20"/>
      <c r="BG392" s="20"/>
      <c r="BH392" s="20"/>
      <c r="BI392" s="20"/>
      <c r="BJ392" s="20"/>
      <c r="BK392" s="20"/>
      <c r="BL392" s="20"/>
      <c r="BM392" s="20"/>
      <c r="BN392" s="20"/>
      <c r="BO392" s="20"/>
      <c r="BP392" s="20"/>
      <c r="BQ392" s="20"/>
      <c r="BR392" s="20"/>
      <c r="BS392" s="20"/>
    </row>
    <row r="393" spans="1:71">
      <c r="A393" s="24"/>
      <c r="B393" s="20"/>
      <c r="C393" s="20"/>
      <c r="D393" s="20"/>
      <c r="E393" s="20"/>
      <c r="F393" s="20"/>
      <c r="G393" s="20"/>
      <c r="H393" s="20"/>
      <c r="I393" s="20"/>
      <c r="J393" s="20"/>
      <c r="K393" s="20"/>
      <c r="L393" s="20"/>
      <c r="M393" s="20"/>
      <c r="N393" s="20"/>
      <c r="O393" s="20"/>
      <c r="P393" s="20"/>
      <c r="Q393" s="40"/>
      <c r="R393" s="20"/>
      <c r="S393" s="40"/>
      <c r="T393" s="20"/>
      <c r="U393" s="20"/>
      <c r="V393" s="20"/>
      <c r="W393" s="40"/>
      <c r="X393" s="40"/>
      <c r="Y393" s="40"/>
      <c r="Z393" s="20"/>
      <c r="AA393" s="20"/>
      <c r="AB393" s="40"/>
      <c r="AC393" s="20"/>
      <c r="AD393" s="20"/>
      <c r="AE393" s="40"/>
      <c r="AF393" s="20"/>
      <c r="AG393" s="20"/>
      <c r="AH393" s="20"/>
      <c r="AI393" s="20"/>
      <c r="AJ393" s="20"/>
      <c r="AK393" s="20"/>
      <c r="AL393" s="20"/>
      <c r="AM393" s="20"/>
      <c r="AN393" s="20"/>
      <c r="AO393" s="20"/>
      <c r="AP393" s="20"/>
      <c r="AQ393" s="40"/>
      <c r="AR393" s="20"/>
      <c r="AS393" s="20"/>
      <c r="AT393" s="20"/>
      <c r="AU393" s="40"/>
      <c r="AV393" s="40"/>
      <c r="AW393" s="40"/>
      <c r="AX393" s="40"/>
      <c r="AY393" s="20"/>
      <c r="AZ393" s="20"/>
      <c r="BA393" s="20"/>
      <c r="BB393" s="20"/>
      <c r="BC393" s="20"/>
      <c r="BD393" s="20"/>
      <c r="BE393" s="20"/>
      <c r="BF393" s="20"/>
      <c r="BG393" s="20"/>
      <c r="BH393" s="20"/>
      <c r="BI393" s="20"/>
      <c r="BJ393" s="20"/>
      <c r="BK393" s="20"/>
      <c r="BL393" s="20"/>
      <c r="BM393" s="20"/>
      <c r="BN393" s="20"/>
      <c r="BO393" s="20"/>
      <c r="BP393" s="20"/>
      <c r="BQ393" s="20"/>
      <c r="BR393" s="20"/>
      <c r="BS393" s="20"/>
    </row>
    <row r="394" spans="1:71">
      <c r="A394" s="24"/>
      <c r="B394" s="20"/>
      <c r="C394" s="20"/>
      <c r="D394" s="20"/>
      <c r="E394" s="20"/>
      <c r="F394" s="20"/>
      <c r="G394" s="20"/>
      <c r="H394" s="20"/>
      <c r="I394" s="20"/>
      <c r="J394" s="20"/>
      <c r="K394" s="20"/>
      <c r="L394" s="20"/>
      <c r="M394" s="20"/>
      <c r="N394" s="20"/>
      <c r="O394" s="20"/>
      <c r="P394" s="20"/>
      <c r="Q394" s="40"/>
      <c r="R394" s="20"/>
      <c r="S394" s="40"/>
      <c r="T394" s="20"/>
      <c r="U394" s="20"/>
      <c r="V394" s="20"/>
      <c r="W394" s="40"/>
      <c r="X394" s="40"/>
      <c r="Y394" s="40"/>
      <c r="Z394" s="20"/>
      <c r="AA394" s="20"/>
      <c r="AB394" s="40"/>
      <c r="AC394" s="20"/>
      <c r="AD394" s="20"/>
      <c r="AE394" s="40"/>
      <c r="AF394" s="20"/>
      <c r="AG394" s="20"/>
      <c r="AH394" s="20"/>
      <c r="AI394" s="20"/>
      <c r="AJ394" s="20"/>
      <c r="AK394" s="20"/>
      <c r="AL394" s="20"/>
      <c r="AM394" s="20"/>
      <c r="AN394" s="20"/>
      <c r="AO394" s="20"/>
      <c r="AP394" s="20"/>
      <c r="AQ394" s="40"/>
      <c r="AR394" s="20"/>
      <c r="AS394" s="20"/>
      <c r="AT394" s="20"/>
      <c r="AU394" s="40"/>
      <c r="AV394" s="40"/>
      <c r="AW394" s="40"/>
      <c r="AX394" s="40"/>
      <c r="AY394" s="20"/>
      <c r="AZ394" s="20"/>
      <c r="BA394" s="20"/>
      <c r="BB394" s="20"/>
      <c r="BC394" s="20"/>
      <c r="BD394" s="20"/>
      <c r="BE394" s="20"/>
      <c r="BF394" s="20"/>
      <c r="BG394" s="20"/>
      <c r="BH394" s="20"/>
      <c r="BI394" s="20"/>
      <c r="BJ394" s="20"/>
      <c r="BK394" s="20"/>
      <c r="BL394" s="20"/>
      <c r="BM394" s="20"/>
      <c r="BN394" s="20"/>
      <c r="BO394" s="20"/>
      <c r="BP394" s="20"/>
      <c r="BQ394" s="20"/>
      <c r="BR394" s="20"/>
      <c r="BS394" s="20"/>
    </row>
    <row r="395" spans="1:71">
      <c r="A395" s="24"/>
      <c r="B395" s="20"/>
      <c r="C395" s="20"/>
      <c r="D395" s="20"/>
      <c r="E395" s="20"/>
      <c r="F395" s="20"/>
      <c r="G395" s="20"/>
      <c r="H395" s="20"/>
      <c r="I395" s="20"/>
      <c r="J395" s="20"/>
      <c r="K395" s="20"/>
      <c r="L395" s="20"/>
      <c r="M395" s="20"/>
      <c r="N395" s="20"/>
      <c r="O395" s="20"/>
      <c r="P395" s="20"/>
      <c r="Q395" s="40"/>
      <c r="R395" s="20"/>
      <c r="S395" s="40"/>
      <c r="T395" s="20"/>
      <c r="U395" s="20"/>
      <c r="V395" s="20"/>
      <c r="W395" s="40"/>
      <c r="X395" s="40"/>
      <c r="Y395" s="40"/>
      <c r="Z395" s="20"/>
      <c r="AA395" s="20"/>
      <c r="AB395" s="40"/>
      <c r="AC395" s="20"/>
      <c r="AD395" s="20"/>
      <c r="AE395" s="40"/>
      <c r="AF395" s="20"/>
      <c r="AG395" s="20"/>
      <c r="AH395" s="20"/>
      <c r="AI395" s="20"/>
      <c r="AJ395" s="20"/>
      <c r="AK395" s="20"/>
      <c r="AL395" s="20"/>
      <c r="AM395" s="20"/>
      <c r="AN395" s="20"/>
      <c r="AO395" s="20"/>
      <c r="AP395" s="20"/>
      <c r="AQ395" s="40"/>
      <c r="AR395" s="20"/>
      <c r="AS395" s="20"/>
      <c r="AT395" s="20"/>
      <c r="AU395" s="40"/>
      <c r="AV395" s="40"/>
      <c r="AW395" s="40"/>
      <c r="AX395" s="40"/>
      <c r="AY395" s="20"/>
      <c r="AZ395" s="20"/>
      <c r="BA395" s="20"/>
      <c r="BB395" s="20"/>
      <c r="BC395" s="20"/>
      <c r="BD395" s="20"/>
      <c r="BE395" s="20"/>
      <c r="BF395" s="20"/>
      <c r="BG395" s="20"/>
      <c r="BH395" s="20"/>
      <c r="BI395" s="20"/>
      <c r="BJ395" s="20"/>
      <c r="BK395" s="20"/>
      <c r="BL395" s="20"/>
      <c r="BM395" s="20"/>
      <c r="BN395" s="20"/>
      <c r="BO395" s="20"/>
      <c r="BP395" s="20"/>
      <c r="BQ395" s="20"/>
      <c r="BR395" s="20"/>
      <c r="BS395" s="20"/>
    </row>
    <row r="396" spans="1:71">
      <c r="A396" s="24"/>
      <c r="B396" s="20"/>
      <c r="C396" s="20"/>
      <c r="D396" s="20"/>
      <c r="E396" s="20"/>
      <c r="F396" s="20"/>
      <c r="G396" s="20"/>
      <c r="H396" s="20"/>
      <c r="I396" s="20"/>
      <c r="J396" s="20"/>
      <c r="K396" s="20"/>
      <c r="L396" s="20"/>
      <c r="M396" s="20"/>
      <c r="N396" s="20"/>
      <c r="O396" s="20"/>
      <c r="P396" s="20"/>
      <c r="Q396" s="40"/>
      <c r="R396" s="20"/>
      <c r="S396" s="40"/>
      <c r="T396" s="20"/>
      <c r="U396" s="20"/>
      <c r="V396" s="20"/>
      <c r="W396" s="40"/>
      <c r="X396" s="40"/>
      <c r="Y396" s="40"/>
      <c r="Z396" s="20"/>
      <c r="AA396" s="20"/>
      <c r="AB396" s="40"/>
      <c r="AC396" s="20"/>
      <c r="AD396" s="20"/>
      <c r="AE396" s="40"/>
      <c r="AF396" s="20"/>
      <c r="AG396" s="20"/>
      <c r="AH396" s="20"/>
      <c r="AI396" s="20"/>
      <c r="AJ396" s="20"/>
      <c r="AK396" s="20"/>
      <c r="AL396" s="20"/>
      <c r="AM396" s="20"/>
      <c r="AN396" s="20"/>
      <c r="AO396" s="20"/>
      <c r="AP396" s="20"/>
      <c r="AQ396" s="40"/>
      <c r="AR396" s="20"/>
      <c r="AS396" s="20"/>
      <c r="AT396" s="20"/>
      <c r="AU396" s="40"/>
      <c r="AV396" s="40"/>
      <c r="AW396" s="40"/>
      <c r="AX396" s="40"/>
      <c r="AY396" s="20"/>
      <c r="AZ396" s="20"/>
      <c r="BA396" s="20"/>
      <c r="BB396" s="20"/>
      <c r="BC396" s="20"/>
      <c r="BD396" s="20"/>
      <c r="BE396" s="20"/>
      <c r="BF396" s="20"/>
      <c r="BG396" s="20"/>
      <c r="BH396" s="20"/>
      <c r="BI396" s="20"/>
      <c r="BJ396" s="20"/>
      <c r="BK396" s="20"/>
      <c r="BL396" s="20"/>
      <c r="BM396" s="20"/>
      <c r="BN396" s="20"/>
      <c r="BO396" s="20"/>
      <c r="BP396" s="20"/>
      <c r="BQ396" s="20"/>
      <c r="BR396" s="20"/>
      <c r="BS396" s="20"/>
    </row>
    <row r="397" spans="1:71">
      <c r="A397" s="24"/>
      <c r="B397" s="20"/>
      <c r="C397" s="20"/>
      <c r="D397" s="20"/>
      <c r="E397" s="20"/>
      <c r="F397" s="20"/>
      <c r="G397" s="20"/>
      <c r="H397" s="20"/>
      <c r="I397" s="20"/>
      <c r="J397" s="20"/>
      <c r="K397" s="20"/>
      <c r="L397" s="20"/>
      <c r="M397" s="20"/>
      <c r="N397" s="20"/>
      <c r="O397" s="20"/>
      <c r="P397" s="20"/>
      <c r="Q397" s="40"/>
      <c r="R397" s="20"/>
      <c r="S397" s="40"/>
      <c r="T397" s="20"/>
      <c r="U397" s="20"/>
      <c r="V397" s="20"/>
      <c r="W397" s="40"/>
      <c r="X397" s="40"/>
      <c r="Y397" s="40"/>
      <c r="Z397" s="20"/>
      <c r="AA397" s="20"/>
      <c r="AB397" s="40"/>
      <c r="AC397" s="20"/>
      <c r="AD397" s="20"/>
      <c r="AE397" s="40"/>
      <c r="AF397" s="20"/>
      <c r="AG397" s="20"/>
      <c r="AH397" s="20"/>
      <c r="AI397" s="20"/>
      <c r="AJ397" s="20"/>
      <c r="AK397" s="20"/>
      <c r="AL397" s="20"/>
      <c r="AM397" s="20"/>
      <c r="AN397" s="20"/>
      <c r="AO397" s="20"/>
      <c r="AP397" s="20"/>
      <c r="AQ397" s="40"/>
      <c r="AR397" s="20"/>
      <c r="AS397" s="20"/>
      <c r="AT397" s="20"/>
      <c r="AU397" s="40"/>
      <c r="AV397" s="40"/>
      <c r="AW397" s="40"/>
      <c r="AX397" s="40"/>
      <c r="AY397" s="20"/>
      <c r="AZ397" s="20"/>
      <c r="BA397" s="20"/>
      <c r="BB397" s="20"/>
      <c r="BC397" s="20"/>
      <c r="BD397" s="20"/>
      <c r="BE397" s="20"/>
      <c r="BF397" s="20"/>
      <c r="BG397" s="20"/>
      <c r="BH397" s="20"/>
      <c r="BI397" s="20"/>
      <c r="BJ397" s="20"/>
      <c r="BK397" s="20"/>
      <c r="BL397" s="20"/>
      <c r="BM397" s="20"/>
      <c r="BN397" s="20"/>
      <c r="BO397" s="20"/>
      <c r="BP397" s="20"/>
      <c r="BQ397" s="20"/>
      <c r="BR397" s="20"/>
      <c r="BS397" s="20"/>
    </row>
    <row r="398" spans="1:71">
      <c r="A398" s="24"/>
      <c r="B398" s="20"/>
      <c r="C398" s="20"/>
      <c r="D398" s="20"/>
      <c r="E398" s="20"/>
      <c r="F398" s="20"/>
      <c r="G398" s="20"/>
      <c r="H398" s="20"/>
      <c r="I398" s="20"/>
      <c r="J398" s="20"/>
      <c r="K398" s="20"/>
      <c r="L398" s="20"/>
      <c r="M398" s="20"/>
      <c r="N398" s="20"/>
      <c r="O398" s="20"/>
      <c r="P398" s="20"/>
      <c r="Q398" s="40"/>
      <c r="R398" s="20"/>
      <c r="S398" s="40"/>
      <c r="T398" s="20"/>
      <c r="U398" s="20"/>
      <c r="V398" s="20"/>
      <c r="W398" s="40"/>
      <c r="X398" s="40"/>
      <c r="Y398" s="40"/>
      <c r="Z398" s="20"/>
      <c r="AA398" s="20"/>
      <c r="AB398" s="40"/>
      <c r="AC398" s="20"/>
      <c r="AD398" s="20"/>
      <c r="AE398" s="40"/>
      <c r="AF398" s="20"/>
      <c r="AG398" s="20"/>
      <c r="AH398" s="20"/>
      <c r="AI398" s="20"/>
      <c r="AJ398" s="20"/>
      <c r="AK398" s="20"/>
      <c r="AL398" s="20"/>
      <c r="AM398" s="20"/>
      <c r="AN398" s="20"/>
      <c r="AO398" s="20"/>
      <c r="AP398" s="20"/>
      <c r="AQ398" s="40"/>
      <c r="AR398" s="20"/>
      <c r="AS398" s="20"/>
      <c r="AT398" s="20"/>
      <c r="AU398" s="40"/>
      <c r="AV398" s="40"/>
      <c r="AW398" s="40"/>
      <c r="AX398" s="40"/>
      <c r="AY398" s="20"/>
      <c r="AZ398" s="20"/>
      <c r="BA398" s="20"/>
      <c r="BB398" s="20"/>
      <c r="BC398" s="20"/>
      <c r="BD398" s="20"/>
      <c r="BE398" s="20"/>
      <c r="BF398" s="20"/>
      <c r="BG398" s="20"/>
      <c r="BH398" s="20"/>
      <c r="BI398" s="20"/>
      <c r="BJ398" s="20"/>
      <c r="BK398" s="20"/>
      <c r="BL398" s="20"/>
      <c r="BM398" s="20"/>
      <c r="BN398" s="20"/>
      <c r="BO398" s="20"/>
      <c r="BP398" s="20"/>
      <c r="BQ398" s="20"/>
      <c r="BR398" s="20"/>
      <c r="BS398" s="20"/>
    </row>
    <row r="399" spans="1:71">
      <c r="A399" s="24"/>
      <c r="B399" s="20"/>
      <c r="C399" s="20"/>
      <c r="D399" s="20"/>
      <c r="E399" s="20"/>
      <c r="F399" s="20"/>
      <c r="G399" s="20"/>
      <c r="H399" s="20"/>
      <c r="I399" s="20"/>
      <c r="J399" s="20"/>
      <c r="K399" s="20"/>
      <c r="L399" s="20"/>
      <c r="M399" s="20"/>
      <c r="N399" s="20"/>
      <c r="O399" s="20"/>
      <c r="P399" s="20"/>
      <c r="Q399" s="40"/>
      <c r="R399" s="20"/>
      <c r="S399" s="40"/>
      <c r="T399" s="20"/>
      <c r="U399" s="20"/>
      <c r="V399" s="20"/>
      <c r="W399" s="40"/>
      <c r="X399" s="40"/>
      <c r="Y399" s="40"/>
      <c r="Z399" s="20"/>
      <c r="AA399" s="20"/>
      <c r="AB399" s="40"/>
      <c r="AC399" s="20"/>
      <c r="AD399" s="20"/>
      <c r="AE399" s="40"/>
      <c r="AF399" s="20"/>
      <c r="AG399" s="20"/>
      <c r="AH399" s="20"/>
      <c r="AI399" s="20"/>
      <c r="AJ399" s="20"/>
      <c r="AK399" s="20"/>
      <c r="AL399" s="20"/>
      <c r="AM399" s="20"/>
      <c r="AN399" s="20"/>
      <c r="AO399" s="20"/>
      <c r="AP399" s="20"/>
      <c r="AQ399" s="40"/>
      <c r="AR399" s="20"/>
      <c r="AS399" s="20"/>
      <c r="AT399" s="20"/>
      <c r="AU399" s="40"/>
      <c r="AV399" s="40"/>
      <c r="AW399" s="40"/>
      <c r="AX399" s="40"/>
      <c r="AY399" s="20"/>
      <c r="AZ399" s="20"/>
      <c r="BA399" s="20"/>
      <c r="BB399" s="20"/>
      <c r="BC399" s="20"/>
      <c r="BD399" s="20"/>
      <c r="BE399" s="20"/>
      <c r="BF399" s="20"/>
      <c r="BG399" s="20"/>
      <c r="BH399" s="20"/>
      <c r="BI399" s="20"/>
      <c r="BJ399" s="20"/>
      <c r="BK399" s="20"/>
      <c r="BL399" s="20"/>
      <c r="BM399" s="20"/>
      <c r="BN399" s="20"/>
      <c r="BO399" s="20"/>
      <c r="BP399" s="20"/>
      <c r="BQ399" s="20"/>
      <c r="BR399" s="20"/>
      <c r="BS399" s="20"/>
    </row>
    <row r="400" spans="1:71">
      <c r="A400" s="24"/>
      <c r="B400" s="20"/>
      <c r="C400" s="20"/>
      <c r="D400" s="20"/>
      <c r="E400" s="20"/>
      <c r="F400" s="20"/>
      <c r="G400" s="20"/>
      <c r="H400" s="20"/>
      <c r="I400" s="20"/>
      <c r="J400" s="20"/>
      <c r="K400" s="20"/>
      <c r="L400" s="20"/>
      <c r="M400" s="20"/>
      <c r="N400" s="20"/>
      <c r="O400" s="20"/>
      <c r="P400" s="20"/>
      <c r="Q400" s="40"/>
      <c r="R400" s="20"/>
      <c r="S400" s="40"/>
      <c r="T400" s="20"/>
      <c r="U400" s="20"/>
      <c r="V400" s="20"/>
      <c r="W400" s="40"/>
      <c r="X400" s="40"/>
      <c r="Y400" s="40"/>
      <c r="Z400" s="20"/>
      <c r="AA400" s="20"/>
      <c r="AB400" s="40"/>
      <c r="AC400" s="20"/>
      <c r="AD400" s="20"/>
      <c r="AE400" s="40"/>
      <c r="AF400" s="20"/>
      <c r="AG400" s="20"/>
      <c r="AH400" s="20"/>
      <c r="AI400" s="20"/>
      <c r="AJ400" s="20"/>
      <c r="AK400" s="20"/>
      <c r="AL400" s="20"/>
      <c r="AM400" s="20"/>
      <c r="AN400" s="20"/>
      <c r="AO400" s="20"/>
      <c r="AP400" s="20"/>
      <c r="AQ400" s="40"/>
      <c r="AR400" s="20"/>
      <c r="AS400" s="20"/>
      <c r="AT400" s="20"/>
      <c r="AU400" s="40"/>
      <c r="AV400" s="40"/>
      <c r="AW400" s="40"/>
      <c r="AX400" s="40"/>
      <c r="AY400" s="20"/>
      <c r="AZ400" s="20"/>
      <c r="BA400" s="20"/>
      <c r="BB400" s="20"/>
      <c r="BC400" s="20"/>
      <c r="BD400" s="20"/>
      <c r="BE400" s="20"/>
      <c r="BF400" s="20"/>
      <c r="BG400" s="20"/>
      <c r="BH400" s="20"/>
      <c r="BI400" s="20"/>
      <c r="BJ400" s="20"/>
      <c r="BK400" s="20"/>
      <c r="BL400" s="20"/>
      <c r="BM400" s="20"/>
      <c r="BN400" s="20"/>
      <c r="BO400" s="20"/>
      <c r="BP400" s="20"/>
      <c r="BQ400" s="20"/>
      <c r="BR400" s="20"/>
      <c r="BS400" s="20"/>
    </row>
    <row r="401" spans="1:71">
      <c r="A401" s="24"/>
      <c r="B401" s="20"/>
      <c r="C401" s="20"/>
      <c r="D401" s="20"/>
      <c r="E401" s="20"/>
      <c r="F401" s="20"/>
      <c r="G401" s="20"/>
      <c r="H401" s="20"/>
      <c r="I401" s="20"/>
      <c r="J401" s="20"/>
      <c r="K401" s="20"/>
      <c r="L401" s="20"/>
      <c r="M401" s="20"/>
      <c r="N401" s="20"/>
      <c r="O401" s="20"/>
      <c r="P401" s="20"/>
      <c r="Q401" s="40"/>
      <c r="R401" s="20"/>
      <c r="S401" s="40"/>
      <c r="T401" s="20"/>
      <c r="U401" s="20"/>
      <c r="V401" s="20"/>
      <c r="W401" s="40"/>
      <c r="X401" s="40"/>
      <c r="Y401" s="40"/>
      <c r="Z401" s="20"/>
      <c r="AA401" s="20"/>
      <c r="AB401" s="40"/>
      <c r="AC401" s="20"/>
      <c r="AD401" s="20"/>
      <c r="AE401" s="40"/>
      <c r="AF401" s="20"/>
      <c r="AG401" s="20"/>
      <c r="AH401" s="20"/>
      <c r="AI401" s="20"/>
      <c r="AJ401" s="20"/>
      <c r="AK401" s="20"/>
      <c r="AL401" s="20"/>
      <c r="AM401" s="20"/>
      <c r="AN401" s="20"/>
      <c r="AO401" s="20"/>
      <c r="AP401" s="20"/>
      <c r="AQ401" s="40"/>
      <c r="AR401" s="20"/>
      <c r="AS401" s="20"/>
      <c r="AT401" s="20"/>
      <c r="AU401" s="40"/>
      <c r="AV401" s="40"/>
      <c r="AW401" s="40"/>
      <c r="AX401" s="40"/>
      <c r="AY401" s="20"/>
      <c r="AZ401" s="20"/>
      <c r="BA401" s="20"/>
      <c r="BB401" s="20"/>
      <c r="BC401" s="20"/>
      <c r="BD401" s="20"/>
      <c r="BE401" s="20"/>
      <c r="BF401" s="20"/>
      <c r="BG401" s="20"/>
      <c r="BH401" s="20"/>
      <c r="BI401" s="20"/>
      <c r="BJ401" s="20"/>
      <c r="BK401" s="20"/>
      <c r="BL401" s="20"/>
      <c r="BM401" s="20"/>
      <c r="BN401" s="20"/>
      <c r="BO401" s="20"/>
      <c r="BP401" s="20"/>
      <c r="BQ401" s="20"/>
      <c r="BR401" s="20"/>
      <c r="BS401" s="20"/>
    </row>
    <row r="402" spans="1:71">
      <c r="A402" s="24"/>
      <c r="B402" s="20"/>
      <c r="C402" s="20"/>
      <c r="D402" s="20"/>
      <c r="E402" s="20"/>
      <c r="F402" s="20"/>
      <c r="G402" s="20"/>
      <c r="H402" s="20"/>
      <c r="I402" s="20"/>
      <c r="J402" s="20"/>
      <c r="K402" s="20"/>
      <c r="L402" s="20"/>
      <c r="M402" s="20"/>
      <c r="N402" s="20"/>
      <c r="O402" s="20"/>
      <c r="P402" s="20"/>
      <c r="Q402" s="40"/>
      <c r="R402" s="20"/>
      <c r="S402" s="40"/>
      <c r="T402" s="20"/>
      <c r="U402" s="20"/>
      <c r="V402" s="20"/>
      <c r="W402" s="40"/>
      <c r="X402" s="40"/>
      <c r="Y402" s="40"/>
      <c r="Z402" s="20"/>
      <c r="AA402" s="20"/>
      <c r="AB402" s="40"/>
      <c r="AC402" s="20"/>
      <c r="AD402" s="20"/>
      <c r="AE402" s="40"/>
      <c r="AF402" s="20"/>
      <c r="AG402" s="20"/>
      <c r="AH402" s="20"/>
      <c r="AI402" s="20"/>
      <c r="AJ402" s="20"/>
      <c r="AK402" s="20"/>
      <c r="AL402" s="20"/>
      <c r="AM402" s="20"/>
      <c r="AN402" s="20"/>
      <c r="AO402" s="20"/>
      <c r="AP402" s="20"/>
      <c r="AQ402" s="40"/>
      <c r="AR402" s="20"/>
      <c r="AS402" s="20"/>
      <c r="AT402" s="20"/>
      <c r="AU402" s="40"/>
      <c r="AV402" s="40"/>
      <c r="AW402" s="40"/>
      <c r="AX402" s="40"/>
      <c r="AY402" s="20"/>
      <c r="AZ402" s="20"/>
      <c r="BA402" s="20"/>
      <c r="BB402" s="20"/>
      <c r="BC402" s="20"/>
      <c r="BD402" s="20"/>
      <c r="BE402" s="20"/>
      <c r="BF402" s="20"/>
      <c r="BG402" s="20"/>
      <c r="BH402" s="20"/>
      <c r="BI402" s="20"/>
      <c r="BJ402" s="20"/>
      <c r="BK402" s="20"/>
      <c r="BL402" s="20"/>
      <c r="BM402" s="20"/>
      <c r="BN402" s="20"/>
      <c r="BO402" s="20"/>
      <c r="BP402" s="20"/>
      <c r="BQ402" s="20"/>
      <c r="BR402" s="20"/>
      <c r="BS402" s="20"/>
    </row>
    <row r="403" spans="1:71">
      <c r="A403" s="24"/>
      <c r="B403" s="20"/>
      <c r="C403" s="20"/>
      <c r="D403" s="20"/>
      <c r="E403" s="20"/>
      <c r="F403" s="20"/>
      <c r="G403" s="20"/>
      <c r="H403" s="20"/>
      <c r="I403" s="20"/>
      <c r="J403" s="20"/>
      <c r="K403" s="20"/>
      <c r="L403" s="20"/>
      <c r="M403" s="20"/>
      <c r="N403" s="20"/>
      <c r="O403" s="20"/>
      <c r="P403" s="20"/>
      <c r="Q403" s="40"/>
      <c r="R403" s="20"/>
      <c r="S403" s="40"/>
      <c r="T403" s="20"/>
      <c r="U403" s="20"/>
      <c r="V403" s="20"/>
      <c r="W403" s="40"/>
      <c r="X403" s="40"/>
      <c r="Y403" s="40"/>
      <c r="Z403" s="20"/>
      <c r="AA403" s="20"/>
      <c r="AB403" s="40"/>
      <c r="AC403" s="20"/>
      <c r="AD403" s="20"/>
      <c r="AE403" s="40"/>
      <c r="AF403" s="20"/>
      <c r="AG403" s="20"/>
      <c r="AH403" s="20"/>
      <c r="AI403" s="20"/>
      <c r="AJ403" s="20"/>
      <c r="AK403" s="20"/>
      <c r="AL403" s="20"/>
      <c r="AM403" s="20"/>
      <c r="AN403" s="20"/>
      <c r="AO403" s="20"/>
      <c r="AP403" s="20"/>
      <c r="AQ403" s="40"/>
      <c r="AR403" s="20"/>
      <c r="AS403" s="20"/>
      <c r="AT403" s="20"/>
      <c r="AU403" s="40"/>
      <c r="AV403" s="40"/>
      <c r="AW403" s="40"/>
      <c r="AX403" s="40"/>
      <c r="AY403" s="20"/>
      <c r="AZ403" s="20"/>
      <c r="BA403" s="20"/>
      <c r="BB403" s="20"/>
      <c r="BC403" s="20"/>
      <c r="BD403" s="20"/>
      <c r="BE403" s="20"/>
      <c r="BF403" s="20"/>
      <c r="BG403" s="20"/>
      <c r="BH403" s="20"/>
      <c r="BI403" s="20"/>
      <c r="BJ403" s="20"/>
      <c r="BK403" s="20"/>
      <c r="BL403" s="20"/>
      <c r="BM403" s="20"/>
      <c r="BN403" s="20"/>
      <c r="BO403" s="20"/>
      <c r="BP403" s="20"/>
      <c r="BQ403" s="20"/>
      <c r="BR403" s="20"/>
      <c r="BS403" s="20"/>
    </row>
    <row r="404" spans="1:71">
      <c r="A404" s="24"/>
      <c r="B404" s="20"/>
      <c r="C404" s="20"/>
      <c r="D404" s="20"/>
      <c r="E404" s="20"/>
      <c r="F404" s="20"/>
      <c r="G404" s="20"/>
      <c r="H404" s="20"/>
      <c r="I404" s="20"/>
      <c r="J404" s="20"/>
      <c r="K404" s="20"/>
      <c r="L404" s="20"/>
      <c r="M404" s="20"/>
      <c r="N404" s="20"/>
      <c r="O404" s="20"/>
      <c r="P404" s="20"/>
      <c r="Q404" s="40"/>
      <c r="R404" s="20"/>
      <c r="S404" s="40"/>
      <c r="T404" s="20"/>
      <c r="U404" s="20"/>
      <c r="V404" s="20"/>
      <c r="W404" s="40"/>
      <c r="X404" s="40"/>
      <c r="Y404" s="40"/>
      <c r="Z404" s="20"/>
      <c r="AA404" s="20"/>
      <c r="AB404" s="40"/>
      <c r="AC404" s="20"/>
      <c r="AD404" s="20"/>
      <c r="AE404" s="40"/>
      <c r="AF404" s="20"/>
      <c r="AG404" s="20"/>
      <c r="AH404" s="20"/>
      <c r="AI404" s="20"/>
      <c r="AJ404" s="20"/>
      <c r="AK404" s="20"/>
      <c r="AL404" s="20"/>
      <c r="AM404" s="20"/>
      <c r="AN404" s="20"/>
      <c r="AO404" s="20"/>
      <c r="AP404" s="20"/>
      <c r="AQ404" s="40"/>
      <c r="AR404" s="20"/>
      <c r="AS404" s="20"/>
      <c r="AT404" s="20"/>
      <c r="AU404" s="40"/>
      <c r="AV404" s="40"/>
      <c r="AW404" s="40"/>
      <c r="AX404" s="40"/>
      <c r="AY404" s="20"/>
      <c r="AZ404" s="20"/>
      <c r="BA404" s="20"/>
      <c r="BB404" s="20"/>
      <c r="BC404" s="20"/>
      <c r="BD404" s="20"/>
      <c r="BE404" s="20"/>
      <c r="BF404" s="20"/>
      <c r="BG404" s="20"/>
      <c r="BH404" s="20"/>
      <c r="BI404" s="20"/>
      <c r="BJ404" s="20"/>
      <c r="BK404" s="20"/>
      <c r="BL404" s="20"/>
      <c r="BM404" s="20"/>
      <c r="BN404" s="20"/>
      <c r="BO404" s="20"/>
      <c r="BP404" s="20"/>
      <c r="BQ404" s="20"/>
      <c r="BR404" s="20"/>
      <c r="BS404" s="20"/>
    </row>
    <row r="405" spans="1:71">
      <c r="A405" s="24"/>
      <c r="B405" s="20"/>
      <c r="C405" s="20"/>
      <c r="D405" s="20"/>
      <c r="E405" s="20"/>
      <c r="F405" s="20"/>
      <c r="G405" s="20"/>
      <c r="H405" s="20"/>
      <c r="I405" s="20"/>
      <c r="J405" s="20"/>
      <c r="K405" s="20"/>
      <c r="L405" s="20"/>
      <c r="M405" s="20"/>
      <c r="N405" s="20"/>
      <c r="O405" s="20"/>
      <c r="P405" s="20"/>
      <c r="Q405" s="40"/>
      <c r="R405" s="20"/>
      <c r="S405" s="40"/>
      <c r="T405" s="20"/>
      <c r="U405" s="20"/>
      <c r="V405" s="20"/>
      <c r="W405" s="40"/>
      <c r="X405" s="40"/>
      <c r="Y405" s="40"/>
      <c r="Z405" s="20"/>
      <c r="AA405" s="20"/>
      <c r="AB405" s="40"/>
      <c r="AC405" s="20"/>
      <c r="AD405" s="20"/>
      <c r="AE405" s="40"/>
      <c r="AF405" s="20"/>
      <c r="AG405" s="20"/>
      <c r="AH405" s="20"/>
      <c r="AI405" s="20"/>
      <c r="AJ405" s="20"/>
      <c r="AK405" s="20"/>
      <c r="AL405" s="20"/>
      <c r="AM405" s="20"/>
      <c r="AN405" s="20"/>
      <c r="AO405" s="20"/>
      <c r="AP405" s="20"/>
      <c r="AQ405" s="40"/>
      <c r="AR405" s="20"/>
      <c r="AS405" s="20"/>
      <c r="AT405" s="20"/>
      <c r="AU405" s="40"/>
      <c r="AV405" s="40"/>
      <c r="AW405" s="40"/>
      <c r="AX405" s="40"/>
      <c r="AY405" s="20"/>
      <c r="AZ405" s="20"/>
      <c r="BA405" s="20"/>
      <c r="BB405" s="20"/>
      <c r="BC405" s="20"/>
      <c r="BD405" s="20"/>
      <c r="BE405" s="20"/>
      <c r="BF405" s="20"/>
      <c r="BG405" s="20"/>
      <c r="BH405" s="20"/>
      <c r="BI405" s="20"/>
      <c r="BJ405" s="20"/>
      <c r="BK405" s="20"/>
      <c r="BL405" s="20"/>
      <c r="BM405" s="20"/>
      <c r="BN405" s="20"/>
      <c r="BO405" s="20"/>
      <c r="BP405" s="20"/>
      <c r="BQ405" s="20"/>
      <c r="BR405" s="20"/>
      <c r="BS405" s="20"/>
    </row>
    <row r="406" spans="1:71">
      <c r="A406" s="24"/>
      <c r="B406" s="20"/>
      <c r="C406" s="20"/>
      <c r="D406" s="20"/>
      <c r="E406" s="20"/>
      <c r="F406" s="20"/>
      <c r="G406" s="20"/>
      <c r="H406" s="20"/>
      <c r="I406" s="20"/>
      <c r="J406" s="20"/>
      <c r="K406" s="20"/>
      <c r="L406" s="20"/>
      <c r="M406" s="20"/>
      <c r="N406" s="20"/>
      <c r="O406" s="20"/>
      <c r="P406" s="20"/>
      <c r="Q406" s="40"/>
      <c r="R406" s="20"/>
      <c r="S406" s="40"/>
      <c r="T406" s="20"/>
      <c r="U406" s="20"/>
      <c r="V406" s="20"/>
      <c r="W406" s="40"/>
      <c r="X406" s="40"/>
      <c r="Y406" s="40"/>
      <c r="Z406" s="20"/>
      <c r="AA406" s="20"/>
      <c r="AB406" s="40"/>
      <c r="AC406" s="20"/>
      <c r="AD406" s="20"/>
      <c r="AE406" s="40"/>
      <c r="AF406" s="20"/>
      <c r="AG406" s="20"/>
      <c r="AH406" s="20"/>
      <c r="AI406" s="20"/>
      <c r="AJ406" s="20"/>
      <c r="AK406" s="20"/>
      <c r="AL406" s="20"/>
      <c r="AM406" s="20"/>
      <c r="AN406" s="20"/>
      <c r="AO406" s="20"/>
      <c r="AP406" s="20"/>
      <c r="AQ406" s="40"/>
      <c r="AR406" s="20"/>
      <c r="AS406" s="20"/>
      <c r="AT406" s="20"/>
      <c r="AU406" s="40"/>
      <c r="AV406" s="40"/>
      <c r="AW406" s="40"/>
      <c r="AX406" s="40"/>
      <c r="AY406" s="20"/>
      <c r="AZ406" s="20"/>
      <c r="BA406" s="20"/>
      <c r="BB406" s="20"/>
      <c r="BC406" s="20"/>
      <c r="BD406" s="20"/>
      <c r="BE406" s="20"/>
      <c r="BF406" s="20"/>
      <c r="BG406" s="20"/>
      <c r="BH406" s="20"/>
      <c r="BI406" s="20"/>
      <c r="BJ406" s="20"/>
      <c r="BK406" s="20"/>
      <c r="BL406" s="20"/>
      <c r="BM406" s="20"/>
      <c r="BN406" s="20"/>
      <c r="BO406" s="20"/>
      <c r="BP406" s="20"/>
      <c r="BQ406" s="20"/>
      <c r="BR406" s="20"/>
      <c r="BS406" s="20"/>
    </row>
    <row r="407" spans="1:71">
      <c r="A407" s="24"/>
      <c r="B407" s="20"/>
      <c r="C407" s="20"/>
      <c r="D407" s="20"/>
      <c r="E407" s="20"/>
      <c r="F407" s="20"/>
      <c r="G407" s="20"/>
      <c r="H407" s="20"/>
      <c r="I407" s="20"/>
      <c r="J407" s="20"/>
      <c r="K407" s="20"/>
      <c r="L407" s="20"/>
      <c r="M407" s="20"/>
      <c r="N407" s="20"/>
      <c r="O407" s="20"/>
      <c r="P407" s="20"/>
      <c r="Q407" s="40"/>
      <c r="R407" s="20"/>
      <c r="S407" s="40"/>
      <c r="T407" s="20"/>
      <c r="U407" s="20"/>
      <c r="V407" s="20"/>
      <c r="W407" s="40"/>
      <c r="X407" s="40"/>
      <c r="Y407" s="40"/>
      <c r="Z407" s="20"/>
      <c r="AA407" s="20"/>
      <c r="AB407" s="40"/>
      <c r="AC407" s="20"/>
      <c r="AD407" s="20"/>
      <c r="AE407" s="40"/>
      <c r="AF407" s="20"/>
      <c r="AG407" s="20"/>
      <c r="AH407" s="20"/>
      <c r="AI407" s="20"/>
      <c r="AJ407" s="20"/>
      <c r="AK407" s="20"/>
      <c r="AL407" s="20"/>
      <c r="AM407" s="20"/>
      <c r="AN407" s="20"/>
      <c r="AO407" s="20"/>
      <c r="AP407" s="20"/>
      <c r="AQ407" s="40"/>
      <c r="AR407" s="20"/>
      <c r="AS407" s="20"/>
      <c r="AT407" s="20"/>
      <c r="AU407" s="40"/>
      <c r="AV407" s="40"/>
      <c r="AW407" s="40"/>
      <c r="AX407" s="40"/>
      <c r="AY407" s="20"/>
      <c r="AZ407" s="20"/>
      <c r="BA407" s="20"/>
      <c r="BB407" s="20"/>
      <c r="BC407" s="20"/>
      <c r="BD407" s="20"/>
      <c r="BE407" s="20"/>
      <c r="BF407" s="20"/>
      <c r="BG407" s="20"/>
      <c r="BH407" s="20"/>
      <c r="BI407" s="20"/>
      <c r="BJ407" s="20"/>
      <c r="BK407" s="20"/>
      <c r="BL407" s="20"/>
      <c r="BM407" s="20"/>
      <c r="BN407" s="20"/>
      <c r="BO407" s="20"/>
      <c r="BP407" s="20"/>
      <c r="BQ407" s="20"/>
      <c r="BR407" s="20"/>
      <c r="BS407" s="20"/>
    </row>
    <row r="408" spans="1:71">
      <c r="A408" s="24"/>
      <c r="B408" s="20"/>
      <c r="C408" s="20"/>
      <c r="D408" s="20"/>
      <c r="E408" s="20"/>
      <c r="F408" s="20"/>
      <c r="G408" s="20"/>
      <c r="H408" s="20"/>
      <c r="I408" s="20"/>
      <c r="J408" s="20"/>
      <c r="K408" s="20"/>
      <c r="L408" s="20"/>
      <c r="M408" s="20"/>
      <c r="N408" s="20"/>
      <c r="O408" s="20"/>
      <c r="P408" s="20"/>
      <c r="Q408" s="40"/>
      <c r="R408" s="20"/>
      <c r="S408" s="40"/>
      <c r="T408" s="20"/>
      <c r="U408" s="20"/>
      <c r="V408" s="20"/>
      <c r="W408" s="40"/>
      <c r="X408" s="40"/>
      <c r="Y408" s="40"/>
      <c r="Z408" s="20"/>
      <c r="AA408" s="20"/>
      <c r="AB408" s="40"/>
      <c r="AC408" s="20"/>
      <c r="AD408" s="20"/>
      <c r="AE408" s="40"/>
      <c r="AF408" s="20"/>
      <c r="AG408" s="20"/>
      <c r="AH408" s="20"/>
      <c r="AI408" s="20"/>
      <c r="AJ408" s="20"/>
      <c r="AK408" s="20"/>
      <c r="AL408" s="20"/>
      <c r="AM408" s="20"/>
      <c r="AN408" s="20"/>
      <c r="AO408" s="20"/>
      <c r="AP408" s="20"/>
      <c r="AQ408" s="40"/>
      <c r="AR408" s="20"/>
      <c r="AS408" s="20"/>
      <c r="AT408" s="20"/>
      <c r="AU408" s="40"/>
      <c r="AV408" s="40"/>
      <c r="AW408" s="40"/>
      <c r="AX408" s="40"/>
      <c r="AY408" s="20"/>
      <c r="AZ408" s="20"/>
      <c r="BA408" s="20"/>
      <c r="BB408" s="20"/>
      <c r="BC408" s="20"/>
      <c r="BD408" s="20"/>
      <c r="BE408" s="20"/>
      <c r="BF408" s="20"/>
      <c r="BG408" s="20"/>
      <c r="BH408" s="20"/>
      <c r="BI408" s="20"/>
      <c r="BJ408" s="20"/>
      <c r="BK408" s="20"/>
      <c r="BL408" s="20"/>
      <c r="BM408" s="20"/>
      <c r="BN408" s="20"/>
      <c r="BO408" s="20"/>
      <c r="BP408" s="20"/>
      <c r="BQ408" s="20"/>
      <c r="BR408" s="20"/>
      <c r="BS408" s="20"/>
    </row>
    <row r="409" spans="1:71">
      <c r="A409" s="24"/>
      <c r="B409" s="20"/>
      <c r="C409" s="20"/>
      <c r="D409" s="20"/>
      <c r="E409" s="20"/>
      <c r="F409" s="20"/>
      <c r="G409" s="20"/>
      <c r="H409" s="20"/>
      <c r="I409" s="20"/>
      <c r="J409" s="20"/>
      <c r="K409" s="20"/>
      <c r="L409" s="20"/>
      <c r="M409" s="20"/>
      <c r="N409" s="20"/>
      <c r="O409" s="20"/>
      <c r="P409" s="20"/>
      <c r="Q409" s="40"/>
      <c r="R409" s="20"/>
      <c r="S409" s="40"/>
      <c r="T409" s="20"/>
      <c r="U409" s="20"/>
      <c r="V409" s="20"/>
      <c r="W409" s="40"/>
      <c r="X409" s="40"/>
      <c r="Y409" s="40"/>
      <c r="Z409" s="20"/>
      <c r="AA409" s="20"/>
      <c r="AB409" s="40"/>
      <c r="AC409" s="20"/>
      <c r="AD409" s="20"/>
      <c r="AE409" s="40"/>
      <c r="AF409" s="20"/>
      <c r="AG409" s="20"/>
      <c r="AH409" s="20"/>
      <c r="AI409" s="20"/>
      <c r="AJ409" s="20"/>
      <c r="AK409" s="20"/>
      <c r="AL409" s="20"/>
      <c r="AM409" s="20"/>
      <c r="AN409" s="20"/>
      <c r="AO409" s="20"/>
      <c r="AP409" s="20"/>
      <c r="AQ409" s="40"/>
      <c r="AR409" s="20"/>
      <c r="AS409" s="20"/>
      <c r="AT409" s="20"/>
      <c r="AU409" s="40"/>
      <c r="AV409" s="40"/>
      <c r="AW409" s="40"/>
      <c r="AX409" s="40"/>
      <c r="AY409" s="20"/>
      <c r="AZ409" s="20"/>
      <c r="BA409" s="20"/>
      <c r="BB409" s="20"/>
      <c r="BC409" s="20"/>
      <c r="BD409" s="20"/>
      <c r="BE409" s="20"/>
      <c r="BF409" s="20"/>
      <c r="BG409" s="20"/>
      <c r="BH409" s="20"/>
      <c r="BI409" s="20"/>
      <c r="BJ409" s="20"/>
      <c r="BK409" s="20"/>
      <c r="BL409" s="20"/>
      <c r="BM409" s="20"/>
      <c r="BN409" s="20"/>
      <c r="BO409" s="20"/>
      <c r="BP409" s="20"/>
      <c r="BQ409" s="20"/>
      <c r="BR409" s="20"/>
      <c r="BS409" s="20"/>
    </row>
    <row r="410" spans="1:71">
      <c r="A410" s="24"/>
      <c r="B410" s="20"/>
      <c r="C410" s="20"/>
      <c r="D410" s="20"/>
      <c r="E410" s="20"/>
      <c r="F410" s="20"/>
      <c r="G410" s="20"/>
      <c r="H410" s="20"/>
      <c r="I410" s="20"/>
      <c r="J410" s="20"/>
      <c r="K410" s="20"/>
      <c r="L410" s="20"/>
      <c r="M410" s="20"/>
      <c r="N410" s="20"/>
      <c r="O410" s="20"/>
      <c r="P410" s="20"/>
      <c r="Q410" s="40"/>
      <c r="R410" s="20"/>
      <c r="S410" s="40"/>
      <c r="T410" s="20"/>
      <c r="U410" s="20"/>
      <c r="V410" s="20"/>
      <c r="W410" s="40"/>
      <c r="X410" s="40"/>
      <c r="Y410" s="40"/>
      <c r="Z410" s="20"/>
      <c r="AA410" s="20"/>
      <c r="AB410" s="40"/>
      <c r="AC410" s="20"/>
      <c r="AD410" s="20"/>
      <c r="AE410" s="40"/>
      <c r="AF410" s="20"/>
      <c r="AG410" s="20"/>
      <c r="AH410" s="20"/>
      <c r="AI410" s="20"/>
      <c r="AJ410" s="20"/>
      <c r="AK410" s="20"/>
      <c r="AL410" s="20"/>
      <c r="AM410" s="20"/>
      <c r="AN410" s="20"/>
      <c r="AO410" s="20"/>
      <c r="AP410" s="20"/>
      <c r="AQ410" s="40"/>
      <c r="AR410" s="20"/>
      <c r="AS410" s="20"/>
      <c r="AT410" s="20"/>
      <c r="AU410" s="40"/>
      <c r="AV410" s="40"/>
      <c r="AW410" s="40"/>
      <c r="AX410" s="40"/>
      <c r="AY410" s="20"/>
      <c r="AZ410" s="20"/>
      <c r="BA410" s="20"/>
      <c r="BB410" s="20"/>
      <c r="BC410" s="20"/>
      <c r="BD410" s="20"/>
      <c r="BE410" s="20"/>
      <c r="BF410" s="20"/>
      <c r="BG410" s="20"/>
      <c r="BH410" s="20"/>
      <c r="BI410" s="20"/>
      <c r="BJ410" s="20"/>
      <c r="BK410" s="20"/>
      <c r="BL410" s="20"/>
      <c r="BM410" s="20"/>
      <c r="BN410" s="20"/>
      <c r="BO410" s="20"/>
      <c r="BP410" s="20"/>
      <c r="BQ410" s="20"/>
      <c r="BR410" s="20"/>
      <c r="BS410" s="20"/>
    </row>
    <row r="411" spans="1:71">
      <c r="A411" s="24"/>
      <c r="B411" s="20"/>
      <c r="C411" s="20"/>
      <c r="D411" s="20"/>
      <c r="E411" s="20"/>
      <c r="F411" s="20"/>
      <c r="G411" s="20"/>
      <c r="H411" s="20"/>
      <c r="I411" s="20"/>
      <c r="J411" s="20"/>
      <c r="K411" s="20"/>
      <c r="L411" s="20"/>
      <c r="M411" s="20"/>
      <c r="N411" s="20"/>
      <c r="O411" s="20"/>
      <c r="P411" s="20"/>
      <c r="Q411" s="40"/>
      <c r="R411" s="20"/>
      <c r="S411" s="40"/>
      <c r="T411" s="20"/>
      <c r="U411" s="20"/>
      <c r="V411" s="20"/>
      <c r="W411" s="40"/>
      <c r="X411" s="40"/>
      <c r="Y411" s="40"/>
      <c r="Z411" s="20"/>
      <c r="AA411" s="20"/>
      <c r="AB411" s="40"/>
      <c r="AC411" s="20"/>
      <c r="AD411" s="20"/>
      <c r="AE411" s="40"/>
      <c r="AF411" s="20"/>
      <c r="AG411" s="20"/>
      <c r="AH411" s="20"/>
      <c r="AI411" s="20"/>
      <c r="AJ411" s="20"/>
      <c r="AK411" s="20"/>
      <c r="AL411" s="20"/>
      <c r="AM411" s="20"/>
      <c r="AN411" s="20"/>
      <c r="AO411" s="20"/>
      <c r="AP411" s="20"/>
      <c r="AQ411" s="40"/>
      <c r="AR411" s="20"/>
      <c r="AS411" s="20"/>
      <c r="AT411" s="20"/>
      <c r="AU411" s="40"/>
      <c r="AV411" s="40"/>
      <c r="AW411" s="40"/>
      <c r="AX411" s="40"/>
      <c r="AY411" s="20"/>
      <c r="AZ411" s="20"/>
      <c r="BA411" s="20"/>
      <c r="BB411" s="20"/>
      <c r="BC411" s="20"/>
      <c r="BD411" s="20"/>
      <c r="BE411" s="20"/>
      <c r="BF411" s="20"/>
      <c r="BG411" s="20"/>
      <c r="BH411" s="20"/>
      <c r="BI411" s="20"/>
      <c r="BJ411" s="20"/>
      <c r="BK411" s="20"/>
      <c r="BL411" s="20"/>
      <c r="BM411" s="20"/>
      <c r="BN411" s="20"/>
      <c r="BO411" s="20"/>
      <c r="BP411" s="20"/>
      <c r="BQ411" s="20"/>
      <c r="BR411" s="20"/>
      <c r="BS411" s="20"/>
    </row>
    <row r="412" spans="1:71">
      <c r="A412" s="24"/>
      <c r="B412" s="20"/>
      <c r="C412" s="20"/>
      <c r="D412" s="20"/>
      <c r="E412" s="20"/>
      <c r="F412" s="20"/>
      <c r="G412" s="20"/>
      <c r="H412" s="20"/>
      <c r="I412" s="20"/>
      <c r="J412" s="20"/>
      <c r="K412" s="20"/>
      <c r="L412" s="20"/>
      <c r="M412" s="20"/>
      <c r="N412" s="20"/>
      <c r="O412" s="20"/>
      <c r="P412" s="20"/>
      <c r="Q412" s="40"/>
      <c r="R412" s="20"/>
      <c r="S412" s="40"/>
      <c r="T412" s="20"/>
      <c r="U412" s="20"/>
      <c r="V412" s="20"/>
      <c r="W412" s="40"/>
      <c r="X412" s="40"/>
      <c r="Y412" s="40"/>
      <c r="Z412" s="20"/>
      <c r="AA412" s="20"/>
      <c r="AB412" s="40"/>
      <c r="AC412" s="20"/>
      <c r="AD412" s="20"/>
      <c r="AE412" s="40"/>
      <c r="AF412" s="20"/>
      <c r="AG412" s="20"/>
      <c r="AH412" s="20"/>
      <c r="AI412" s="20"/>
      <c r="AJ412" s="20"/>
      <c r="AK412" s="20"/>
      <c r="AL412" s="20"/>
      <c r="AM412" s="20"/>
      <c r="AN412" s="20"/>
      <c r="AO412" s="20"/>
      <c r="AP412" s="20"/>
      <c r="AQ412" s="40"/>
      <c r="AR412" s="20"/>
      <c r="AS412" s="20"/>
      <c r="AT412" s="20"/>
      <c r="AU412" s="40"/>
      <c r="AV412" s="40"/>
      <c r="AW412" s="40"/>
      <c r="AX412" s="40"/>
      <c r="AY412" s="20"/>
      <c r="AZ412" s="20"/>
      <c r="BA412" s="20"/>
      <c r="BB412" s="20"/>
      <c r="BC412" s="20"/>
      <c r="BD412" s="20"/>
      <c r="BE412" s="20"/>
      <c r="BF412" s="20"/>
      <c r="BG412" s="20"/>
      <c r="BH412" s="20"/>
      <c r="BI412" s="20"/>
      <c r="BJ412" s="20"/>
      <c r="BK412" s="20"/>
      <c r="BL412" s="20"/>
      <c r="BM412" s="20"/>
      <c r="BN412" s="20"/>
      <c r="BO412" s="20"/>
      <c r="BP412" s="20"/>
      <c r="BQ412" s="20"/>
      <c r="BR412" s="20"/>
      <c r="BS412" s="20"/>
    </row>
    <row r="413" spans="1:71">
      <c r="A413" s="24"/>
      <c r="B413" s="20"/>
      <c r="C413" s="20"/>
      <c r="D413" s="20"/>
      <c r="E413" s="20"/>
      <c r="F413" s="20"/>
      <c r="G413" s="20"/>
      <c r="H413" s="20"/>
      <c r="I413" s="20"/>
      <c r="J413" s="20"/>
      <c r="K413" s="20"/>
      <c r="L413" s="20"/>
      <c r="M413" s="20"/>
      <c r="N413" s="20"/>
      <c r="O413" s="20"/>
      <c r="P413" s="20"/>
      <c r="Q413" s="40"/>
      <c r="R413" s="20"/>
      <c r="S413" s="40"/>
      <c r="T413" s="20"/>
      <c r="U413" s="20"/>
      <c r="V413" s="20"/>
      <c r="W413" s="40"/>
      <c r="X413" s="40"/>
      <c r="Y413" s="40"/>
      <c r="Z413" s="20"/>
      <c r="AA413" s="20"/>
      <c r="AB413" s="40"/>
      <c r="AC413" s="20"/>
      <c r="AD413" s="20"/>
      <c r="AE413" s="40"/>
      <c r="AF413" s="20"/>
      <c r="AG413" s="20"/>
      <c r="AH413" s="20"/>
      <c r="AI413" s="20"/>
      <c r="AJ413" s="20"/>
      <c r="AK413" s="20"/>
      <c r="AL413" s="20"/>
      <c r="AM413" s="20"/>
      <c r="AN413" s="20"/>
      <c r="AO413" s="20"/>
      <c r="AP413" s="20"/>
      <c r="AQ413" s="40"/>
      <c r="AR413" s="20"/>
      <c r="AS413" s="20"/>
      <c r="AT413" s="20"/>
      <c r="AU413" s="40"/>
      <c r="AV413" s="40"/>
      <c r="AW413" s="40"/>
      <c r="AX413" s="40"/>
      <c r="AY413" s="20"/>
      <c r="AZ413" s="20"/>
      <c r="BA413" s="20"/>
      <c r="BB413" s="20"/>
      <c r="BC413" s="20"/>
      <c r="BD413" s="20"/>
      <c r="BE413" s="20"/>
      <c r="BF413" s="20"/>
      <c r="BG413" s="20"/>
      <c r="BH413" s="20"/>
      <c r="BI413" s="20"/>
      <c r="BJ413" s="20"/>
      <c r="BK413" s="20"/>
      <c r="BL413" s="20"/>
      <c r="BM413" s="20"/>
      <c r="BN413" s="20"/>
      <c r="BO413" s="20"/>
      <c r="BP413" s="20"/>
      <c r="BQ413" s="20"/>
      <c r="BR413" s="20"/>
      <c r="BS413" s="20"/>
    </row>
    <row r="414" spans="1:71">
      <c r="A414" s="24"/>
      <c r="B414" s="20"/>
      <c r="C414" s="20"/>
      <c r="D414" s="20"/>
      <c r="E414" s="20"/>
      <c r="F414" s="20"/>
      <c r="G414" s="20"/>
      <c r="H414" s="20"/>
      <c r="I414" s="20"/>
      <c r="J414" s="20"/>
      <c r="K414" s="20"/>
      <c r="L414" s="20"/>
      <c r="M414" s="20"/>
      <c r="N414" s="20"/>
      <c r="O414" s="20"/>
      <c r="P414" s="20"/>
      <c r="Q414" s="40"/>
      <c r="R414" s="20"/>
      <c r="S414" s="40"/>
      <c r="T414" s="20"/>
      <c r="U414" s="20"/>
      <c r="V414" s="20"/>
      <c r="W414" s="40"/>
      <c r="X414" s="40"/>
      <c r="Y414" s="40"/>
      <c r="Z414" s="20"/>
      <c r="AA414" s="20"/>
      <c r="AB414" s="40"/>
      <c r="AC414" s="20"/>
      <c r="AD414" s="20"/>
      <c r="AE414" s="40"/>
      <c r="AF414" s="20"/>
      <c r="AG414" s="20"/>
      <c r="AH414" s="20"/>
      <c r="AI414" s="20"/>
      <c r="AJ414" s="20"/>
      <c r="AK414" s="20"/>
      <c r="AL414" s="20"/>
      <c r="AM414" s="20"/>
      <c r="AN414" s="20"/>
      <c r="AO414" s="20"/>
      <c r="AP414" s="20"/>
      <c r="AQ414" s="40"/>
      <c r="AR414" s="20"/>
      <c r="AS414" s="20"/>
      <c r="AT414" s="20"/>
      <c r="AU414" s="40"/>
      <c r="AV414" s="40"/>
      <c r="AW414" s="40"/>
      <c r="AX414" s="40"/>
      <c r="AY414" s="20"/>
      <c r="AZ414" s="20"/>
      <c r="BA414" s="20"/>
      <c r="BB414" s="20"/>
      <c r="BC414" s="20"/>
      <c r="BD414" s="20"/>
      <c r="BE414" s="20"/>
      <c r="BF414" s="20"/>
      <c r="BG414" s="20"/>
      <c r="BH414" s="20"/>
      <c r="BI414" s="20"/>
      <c r="BJ414" s="20"/>
      <c r="BK414" s="20"/>
      <c r="BL414" s="20"/>
      <c r="BM414" s="20"/>
      <c r="BN414" s="20"/>
      <c r="BO414" s="20"/>
      <c r="BP414" s="20"/>
      <c r="BQ414" s="20"/>
      <c r="BR414" s="20"/>
      <c r="BS414" s="20"/>
    </row>
    <row r="415" spans="1:71">
      <c r="A415" s="24"/>
      <c r="B415" s="20"/>
      <c r="C415" s="20"/>
      <c r="D415" s="20"/>
      <c r="E415" s="20"/>
      <c r="F415" s="20"/>
      <c r="G415" s="20"/>
      <c r="H415" s="20"/>
      <c r="I415" s="20"/>
      <c r="J415" s="20"/>
      <c r="K415" s="20"/>
      <c r="L415" s="20"/>
      <c r="M415" s="20"/>
      <c r="N415" s="20"/>
      <c r="O415" s="20"/>
      <c r="P415" s="20"/>
      <c r="Q415" s="40"/>
      <c r="R415" s="20"/>
      <c r="S415" s="40"/>
      <c r="T415" s="20"/>
      <c r="U415" s="20"/>
      <c r="V415" s="20"/>
      <c r="W415" s="40"/>
      <c r="X415" s="40"/>
      <c r="Y415" s="40"/>
      <c r="Z415" s="20"/>
      <c r="AA415" s="20"/>
      <c r="AB415" s="40"/>
      <c r="AC415" s="20"/>
      <c r="AD415" s="20"/>
      <c r="AE415" s="40"/>
      <c r="AF415" s="20"/>
      <c r="AG415" s="20"/>
      <c r="AH415" s="20"/>
      <c r="AI415" s="20"/>
      <c r="AJ415" s="20"/>
      <c r="AK415" s="20"/>
      <c r="AL415" s="20"/>
      <c r="AM415" s="20"/>
      <c r="AN415" s="20"/>
      <c r="AO415" s="20"/>
      <c r="AP415" s="20"/>
      <c r="AQ415" s="40"/>
      <c r="AR415" s="20"/>
      <c r="AS415" s="20"/>
      <c r="AT415" s="20"/>
      <c r="AU415" s="40"/>
      <c r="AV415" s="40"/>
      <c r="AW415" s="40"/>
      <c r="AX415" s="40"/>
      <c r="AY415" s="20"/>
      <c r="AZ415" s="20"/>
      <c r="BA415" s="20"/>
      <c r="BB415" s="20"/>
      <c r="BC415" s="20"/>
      <c r="BD415" s="20"/>
      <c r="BE415" s="20"/>
      <c r="BF415" s="20"/>
      <c r="BG415" s="20"/>
      <c r="BH415" s="20"/>
      <c r="BI415" s="20"/>
      <c r="BJ415" s="20"/>
      <c r="BK415" s="20"/>
      <c r="BL415" s="20"/>
      <c r="BM415" s="20"/>
      <c r="BN415" s="20"/>
      <c r="BO415" s="20"/>
      <c r="BP415" s="20"/>
      <c r="BQ415" s="20"/>
      <c r="BR415" s="20"/>
      <c r="BS415" s="20"/>
    </row>
    <row r="416" spans="1:71">
      <c r="A416" s="24"/>
      <c r="B416" s="20"/>
      <c r="C416" s="20"/>
      <c r="D416" s="20"/>
      <c r="E416" s="20"/>
      <c r="F416" s="20"/>
      <c r="G416" s="20"/>
      <c r="H416" s="20"/>
      <c r="I416" s="20"/>
      <c r="J416" s="20"/>
      <c r="K416" s="20"/>
      <c r="L416" s="20"/>
      <c r="M416" s="20"/>
      <c r="N416" s="20"/>
      <c r="O416" s="20"/>
      <c r="P416" s="20"/>
      <c r="Q416" s="40"/>
      <c r="R416" s="20"/>
      <c r="S416" s="40"/>
      <c r="T416" s="20"/>
      <c r="U416" s="20"/>
      <c r="V416" s="20"/>
      <c r="W416" s="40"/>
      <c r="X416" s="40"/>
      <c r="Y416" s="40"/>
      <c r="Z416" s="20"/>
      <c r="AA416" s="20"/>
      <c r="AB416" s="40"/>
      <c r="AC416" s="20"/>
      <c r="AD416" s="20"/>
      <c r="AE416" s="40"/>
      <c r="AF416" s="20"/>
      <c r="AG416" s="20"/>
      <c r="AH416" s="20"/>
      <c r="AI416" s="20"/>
      <c r="AJ416" s="20"/>
      <c r="AK416" s="20"/>
      <c r="AL416" s="20"/>
      <c r="AM416" s="20"/>
      <c r="AN416" s="20"/>
      <c r="AO416" s="20"/>
      <c r="AP416" s="20"/>
      <c r="AQ416" s="40"/>
      <c r="AR416" s="20"/>
      <c r="AS416" s="20"/>
      <c r="AT416" s="20"/>
      <c r="AU416" s="40"/>
      <c r="AV416" s="40"/>
      <c r="AW416" s="40"/>
      <c r="AX416" s="40"/>
      <c r="AY416" s="20"/>
      <c r="AZ416" s="20"/>
      <c r="BA416" s="20"/>
      <c r="BB416" s="20"/>
      <c r="BC416" s="20"/>
      <c r="BD416" s="20"/>
      <c r="BE416" s="20"/>
      <c r="BF416" s="20"/>
      <c r="BG416" s="20"/>
      <c r="BH416" s="20"/>
      <c r="BI416" s="20"/>
      <c r="BJ416" s="20"/>
      <c r="BK416" s="20"/>
      <c r="BL416" s="20"/>
      <c r="BM416" s="20"/>
      <c r="BN416" s="20"/>
      <c r="BO416" s="20"/>
      <c r="BP416" s="20"/>
      <c r="BQ416" s="20"/>
      <c r="BR416" s="20"/>
      <c r="BS416" s="20"/>
    </row>
    <row r="417" spans="1:71">
      <c r="A417" s="24"/>
      <c r="B417" s="20"/>
      <c r="C417" s="20"/>
      <c r="D417" s="20"/>
      <c r="E417" s="20"/>
      <c r="F417" s="20"/>
      <c r="G417" s="20"/>
      <c r="H417" s="20"/>
      <c r="I417" s="20"/>
      <c r="J417" s="20"/>
      <c r="K417" s="20"/>
      <c r="L417" s="20"/>
      <c r="M417" s="20"/>
      <c r="N417" s="20"/>
      <c r="O417" s="20"/>
      <c r="P417" s="20"/>
      <c r="Q417" s="40"/>
      <c r="R417" s="20"/>
      <c r="S417" s="40"/>
      <c r="T417" s="20"/>
      <c r="U417" s="20"/>
      <c r="V417" s="20"/>
      <c r="W417" s="40"/>
      <c r="X417" s="40"/>
      <c r="Y417" s="40"/>
      <c r="Z417" s="20"/>
      <c r="AA417" s="20"/>
      <c r="AB417" s="40"/>
      <c r="AC417" s="20"/>
      <c r="AD417" s="20"/>
      <c r="AE417" s="40"/>
      <c r="AF417" s="20"/>
      <c r="AG417" s="20"/>
      <c r="AH417" s="20"/>
      <c r="AI417" s="20"/>
      <c r="AJ417" s="20"/>
      <c r="AK417" s="20"/>
      <c r="AL417" s="20"/>
      <c r="AM417" s="20"/>
      <c r="AN417" s="20"/>
      <c r="AO417" s="20"/>
      <c r="AP417" s="20"/>
      <c r="AQ417" s="40"/>
      <c r="AR417" s="20"/>
      <c r="AS417" s="20"/>
      <c r="AT417" s="20"/>
      <c r="AU417" s="40"/>
      <c r="AV417" s="40"/>
      <c r="AW417" s="40"/>
      <c r="AX417" s="40"/>
      <c r="AY417" s="20"/>
      <c r="AZ417" s="20"/>
      <c r="BA417" s="20"/>
      <c r="BB417" s="20"/>
      <c r="BC417" s="20"/>
      <c r="BD417" s="20"/>
      <c r="BE417" s="20"/>
      <c r="BF417" s="20"/>
      <c r="BG417" s="20"/>
      <c r="BH417" s="20"/>
      <c r="BI417" s="20"/>
      <c r="BJ417" s="20"/>
      <c r="BK417" s="20"/>
      <c r="BL417" s="20"/>
      <c r="BM417" s="20"/>
      <c r="BN417" s="20"/>
      <c r="BO417" s="20"/>
      <c r="BP417" s="20"/>
      <c r="BQ417" s="20"/>
      <c r="BR417" s="20"/>
      <c r="BS417" s="20"/>
    </row>
    <row r="418" spans="1:71">
      <c r="A418" s="24"/>
      <c r="B418" s="20"/>
      <c r="C418" s="20"/>
      <c r="D418" s="20"/>
      <c r="E418" s="20"/>
      <c r="F418" s="20"/>
      <c r="G418" s="20"/>
      <c r="H418" s="20"/>
      <c r="I418" s="20"/>
      <c r="J418" s="20"/>
      <c r="K418" s="20"/>
      <c r="L418" s="20"/>
      <c r="M418" s="20"/>
      <c r="N418" s="20"/>
      <c r="O418" s="20"/>
      <c r="P418" s="20"/>
      <c r="Q418" s="40"/>
      <c r="R418" s="20"/>
      <c r="S418" s="40"/>
      <c r="T418" s="20"/>
      <c r="U418" s="20"/>
      <c r="V418" s="20"/>
      <c r="W418" s="40"/>
      <c r="X418" s="40"/>
      <c r="Y418" s="40"/>
      <c r="Z418" s="20"/>
      <c r="AA418" s="20"/>
      <c r="AB418" s="40"/>
      <c r="AC418" s="20"/>
      <c r="AD418" s="20"/>
      <c r="AE418" s="40"/>
      <c r="AF418" s="20"/>
      <c r="AG418" s="20"/>
      <c r="AH418" s="20"/>
      <c r="AI418" s="20"/>
      <c r="AJ418" s="20"/>
      <c r="AK418" s="20"/>
      <c r="AL418" s="20"/>
      <c r="AM418" s="20"/>
      <c r="AN418" s="20"/>
      <c r="AO418" s="20"/>
      <c r="AP418" s="20"/>
      <c r="AQ418" s="40"/>
      <c r="AR418" s="20"/>
      <c r="AS418" s="20"/>
      <c r="AT418" s="20"/>
      <c r="AU418" s="40"/>
      <c r="AV418" s="40"/>
      <c r="AW418" s="40"/>
      <c r="AX418" s="40"/>
      <c r="AY418" s="20"/>
      <c r="AZ418" s="20"/>
      <c r="BA418" s="20"/>
      <c r="BB418" s="20"/>
      <c r="BC418" s="20"/>
      <c r="BD418" s="20"/>
      <c r="BE418" s="20"/>
      <c r="BF418" s="20"/>
      <c r="BG418" s="20"/>
      <c r="BH418" s="20"/>
      <c r="BI418" s="20"/>
      <c r="BJ418" s="20"/>
      <c r="BK418" s="20"/>
      <c r="BL418" s="20"/>
      <c r="BM418" s="20"/>
      <c r="BN418" s="20"/>
      <c r="BO418" s="20"/>
      <c r="BP418" s="20"/>
      <c r="BQ418" s="20"/>
      <c r="BR418" s="20"/>
      <c r="BS418" s="20"/>
    </row>
    <row r="419" spans="1:71">
      <c r="A419" s="24"/>
      <c r="B419" s="20"/>
      <c r="C419" s="20"/>
      <c r="D419" s="20"/>
      <c r="E419" s="20"/>
      <c r="F419" s="20"/>
      <c r="G419" s="20"/>
      <c r="H419" s="20"/>
      <c r="I419" s="20"/>
      <c r="J419" s="20"/>
      <c r="K419" s="20"/>
      <c r="L419" s="20"/>
      <c r="M419" s="20"/>
      <c r="N419" s="20"/>
      <c r="O419" s="20"/>
      <c r="P419" s="20"/>
      <c r="Q419" s="40"/>
      <c r="R419" s="20"/>
      <c r="S419" s="40"/>
      <c r="T419" s="20"/>
      <c r="U419" s="20"/>
      <c r="V419" s="20"/>
      <c r="W419" s="40"/>
      <c r="X419" s="40"/>
      <c r="Y419" s="40"/>
      <c r="Z419" s="20"/>
      <c r="AA419" s="20"/>
      <c r="AB419" s="40"/>
      <c r="AC419" s="20"/>
      <c r="AD419" s="20"/>
      <c r="AE419" s="40"/>
      <c r="AF419" s="20"/>
      <c r="AG419" s="20"/>
      <c r="AH419" s="20"/>
      <c r="AI419" s="20"/>
      <c r="AJ419" s="20"/>
      <c r="AK419" s="20"/>
      <c r="AL419" s="20"/>
      <c r="AM419" s="20"/>
      <c r="AN419" s="20"/>
      <c r="AO419" s="20"/>
      <c r="AP419" s="20"/>
      <c r="AQ419" s="40"/>
      <c r="AR419" s="20"/>
      <c r="AS419" s="20"/>
      <c r="AT419" s="20"/>
      <c r="AU419" s="40"/>
      <c r="AV419" s="40"/>
      <c r="AW419" s="40"/>
      <c r="AX419" s="40"/>
      <c r="AY419" s="20"/>
      <c r="AZ419" s="20"/>
      <c r="BA419" s="20"/>
      <c r="BB419" s="20"/>
      <c r="BC419" s="20"/>
      <c r="BD419" s="20"/>
      <c r="BE419" s="20"/>
      <c r="BF419" s="20"/>
      <c r="BG419" s="20"/>
      <c r="BH419" s="20"/>
      <c r="BI419" s="20"/>
      <c r="BJ419" s="20"/>
      <c r="BK419" s="20"/>
      <c r="BL419" s="20"/>
      <c r="BM419" s="20"/>
      <c r="BN419" s="20"/>
      <c r="BO419" s="20"/>
      <c r="BP419" s="20"/>
      <c r="BQ419" s="20"/>
      <c r="BR419" s="20"/>
      <c r="BS419" s="20"/>
    </row>
    <row r="420" spans="1:71">
      <c r="A420" s="24"/>
      <c r="B420" s="20"/>
      <c r="C420" s="20"/>
      <c r="D420" s="20"/>
      <c r="E420" s="20"/>
      <c r="F420" s="20"/>
      <c r="G420" s="20"/>
      <c r="H420" s="20"/>
      <c r="I420" s="20"/>
      <c r="J420" s="20"/>
      <c r="K420" s="20"/>
      <c r="L420" s="20"/>
      <c r="M420" s="20"/>
      <c r="N420" s="20"/>
      <c r="O420" s="20"/>
      <c r="P420" s="20"/>
      <c r="Q420" s="40"/>
      <c r="R420" s="20"/>
      <c r="S420" s="40"/>
      <c r="T420" s="20"/>
      <c r="U420" s="20"/>
      <c r="V420" s="20"/>
      <c r="W420" s="40"/>
      <c r="X420" s="40"/>
      <c r="Y420" s="40"/>
      <c r="Z420" s="20"/>
      <c r="AA420" s="20"/>
      <c r="AB420" s="40"/>
      <c r="AC420" s="20"/>
      <c r="AD420" s="20"/>
      <c r="AE420" s="40"/>
      <c r="AF420" s="20"/>
      <c r="AG420" s="20"/>
      <c r="AH420" s="20"/>
      <c r="AI420" s="20"/>
      <c r="AJ420" s="20"/>
      <c r="AK420" s="20"/>
      <c r="AL420" s="20"/>
      <c r="AM420" s="20"/>
      <c r="AN420" s="20"/>
      <c r="AO420" s="20"/>
      <c r="AP420" s="20"/>
      <c r="AQ420" s="40"/>
      <c r="AR420" s="20"/>
      <c r="AS420" s="20"/>
      <c r="AT420" s="20"/>
      <c r="AU420" s="40"/>
      <c r="AV420" s="40"/>
      <c r="AW420" s="40"/>
      <c r="AX420" s="40"/>
      <c r="AY420" s="20"/>
      <c r="AZ420" s="20"/>
      <c r="BA420" s="20"/>
      <c r="BB420" s="20"/>
      <c r="BC420" s="20"/>
      <c r="BD420" s="20"/>
      <c r="BE420" s="20"/>
      <c r="BF420" s="20"/>
      <c r="BG420" s="20"/>
      <c r="BH420" s="20"/>
      <c r="BI420" s="20"/>
      <c r="BJ420" s="20"/>
      <c r="BK420" s="20"/>
      <c r="BL420" s="20"/>
      <c r="BM420" s="20"/>
      <c r="BN420" s="20"/>
      <c r="BO420" s="20"/>
      <c r="BP420" s="20"/>
      <c r="BQ420" s="20"/>
      <c r="BR420" s="20"/>
      <c r="BS420" s="20"/>
    </row>
    <row r="421" spans="1:71">
      <c r="A421" s="24"/>
      <c r="B421" s="20"/>
      <c r="C421" s="20"/>
      <c r="D421" s="20"/>
      <c r="E421" s="20"/>
      <c r="F421" s="20"/>
      <c r="G421" s="20"/>
      <c r="H421" s="20"/>
      <c r="I421" s="20"/>
      <c r="J421" s="20"/>
      <c r="K421" s="20"/>
      <c r="L421" s="20"/>
      <c r="M421" s="20"/>
      <c r="N421" s="20"/>
      <c r="O421" s="20"/>
      <c r="P421" s="20"/>
      <c r="Q421" s="40"/>
      <c r="R421" s="20"/>
      <c r="S421" s="40"/>
      <c r="T421" s="20"/>
      <c r="U421" s="20"/>
      <c r="V421" s="20"/>
      <c r="W421" s="40"/>
      <c r="X421" s="40"/>
      <c r="Y421" s="40"/>
      <c r="Z421" s="20"/>
      <c r="AA421" s="20"/>
      <c r="AB421" s="40"/>
      <c r="AC421" s="20"/>
      <c r="AD421" s="20"/>
      <c r="AE421" s="40"/>
      <c r="AF421" s="20"/>
      <c r="AG421" s="20"/>
      <c r="AH421" s="20"/>
      <c r="AI421" s="20"/>
      <c r="AJ421" s="20"/>
      <c r="AK421" s="20"/>
      <c r="AL421" s="20"/>
      <c r="AM421" s="20"/>
      <c r="AN421" s="20"/>
      <c r="AO421" s="20"/>
      <c r="AP421" s="20"/>
      <c r="AQ421" s="40"/>
      <c r="AR421" s="20"/>
      <c r="AS421" s="20"/>
      <c r="AT421" s="20"/>
      <c r="AU421" s="40"/>
      <c r="AV421" s="40"/>
      <c r="AW421" s="40"/>
      <c r="AX421" s="40"/>
      <c r="AY421" s="20"/>
      <c r="AZ421" s="20"/>
      <c r="BA421" s="20"/>
      <c r="BB421" s="20"/>
      <c r="BC421" s="20"/>
      <c r="BD421" s="20"/>
      <c r="BE421" s="20"/>
      <c r="BF421" s="20"/>
      <c r="BG421" s="20"/>
      <c r="BH421" s="20"/>
      <c r="BI421" s="20"/>
      <c r="BJ421" s="20"/>
      <c r="BK421" s="20"/>
      <c r="BL421" s="20"/>
      <c r="BM421" s="20"/>
      <c r="BN421" s="20"/>
      <c r="BO421" s="20"/>
      <c r="BP421" s="20"/>
      <c r="BQ421" s="20"/>
      <c r="BR421" s="20"/>
      <c r="BS421" s="20"/>
    </row>
    <row r="422" spans="1:71">
      <c r="A422" s="24"/>
      <c r="B422" s="20"/>
      <c r="C422" s="20"/>
      <c r="D422" s="20"/>
      <c r="E422" s="20"/>
      <c r="F422" s="20"/>
      <c r="G422" s="20"/>
      <c r="H422" s="20"/>
      <c r="I422" s="20"/>
      <c r="J422" s="20"/>
      <c r="K422" s="20"/>
      <c r="L422" s="20"/>
      <c r="M422" s="20"/>
      <c r="N422" s="20"/>
      <c r="O422" s="20"/>
      <c r="P422" s="20"/>
      <c r="Q422" s="40"/>
      <c r="R422" s="20"/>
      <c r="S422" s="40"/>
      <c r="T422" s="20"/>
      <c r="U422" s="20"/>
      <c r="V422" s="20"/>
      <c r="W422" s="40"/>
      <c r="X422" s="40"/>
      <c r="Y422" s="40"/>
      <c r="Z422" s="20"/>
      <c r="AA422" s="20"/>
      <c r="AB422" s="40"/>
      <c r="AC422" s="20"/>
      <c r="AD422" s="20"/>
      <c r="AE422" s="40"/>
      <c r="AF422" s="20"/>
      <c r="AG422" s="20"/>
      <c r="AH422" s="20"/>
      <c r="AI422" s="20"/>
      <c r="AJ422" s="20"/>
      <c r="AK422" s="20"/>
      <c r="AL422" s="20"/>
      <c r="AM422" s="20"/>
      <c r="AN422" s="20"/>
      <c r="AO422" s="20"/>
      <c r="AP422" s="20"/>
      <c r="AQ422" s="40"/>
      <c r="AR422" s="20"/>
      <c r="AS422" s="20"/>
      <c r="AT422" s="20"/>
      <c r="AU422" s="40"/>
      <c r="AV422" s="40"/>
      <c r="AW422" s="40"/>
      <c r="AX422" s="40"/>
      <c r="AY422" s="20"/>
      <c r="AZ422" s="20"/>
      <c r="BA422" s="20"/>
      <c r="BB422" s="20"/>
      <c r="BC422" s="20"/>
      <c r="BD422" s="20"/>
      <c r="BE422" s="20"/>
      <c r="BF422" s="20"/>
      <c r="BG422" s="20"/>
      <c r="BH422" s="20"/>
      <c r="BI422" s="20"/>
      <c r="BJ422" s="20"/>
      <c r="BK422" s="20"/>
      <c r="BL422" s="20"/>
      <c r="BM422" s="20"/>
      <c r="BN422" s="20"/>
      <c r="BO422" s="20"/>
      <c r="BP422" s="20"/>
      <c r="BQ422" s="20"/>
      <c r="BR422" s="20"/>
      <c r="BS422" s="20"/>
    </row>
    <row r="423" spans="1:71">
      <c r="A423" s="24"/>
      <c r="B423" s="20"/>
      <c r="C423" s="20"/>
      <c r="D423" s="20"/>
      <c r="E423" s="20"/>
      <c r="F423" s="20"/>
      <c r="G423" s="20"/>
      <c r="H423" s="20"/>
      <c r="I423" s="20"/>
      <c r="J423" s="20"/>
      <c r="K423" s="20"/>
      <c r="L423" s="20"/>
      <c r="M423" s="20"/>
      <c r="N423" s="20"/>
      <c r="O423" s="20"/>
      <c r="P423" s="20"/>
      <c r="Q423" s="40"/>
      <c r="R423" s="20"/>
      <c r="S423" s="40"/>
      <c r="T423" s="20"/>
      <c r="U423" s="20"/>
      <c r="V423" s="20"/>
      <c r="W423" s="40"/>
      <c r="X423" s="40"/>
      <c r="Y423" s="40"/>
      <c r="Z423" s="20"/>
      <c r="AA423" s="20"/>
      <c r="AB423" s="40"/>
      <c r="AC423" s="20"/>
      <c r="AD423" s="20"/>
      <c r="AE423" s="40"/>
      <c r="AF423" s="20"/>
      <c r="AG423" s="20"/>
      <c r="AH423" s="20"/>
      <c r="AI423" s="20"/>
      <c r="AJ423" s="20"/>
      <c r="AK423" s="20"/>
      <c r="AL423" s="20"/>
      <c r="AM423" s="20"/>
      <c r="AN423" s="20"/>
      <c r="AO423" s="20"/>
      <c r="AP423" s="20"/>
      <c r="AQ423" s="40"/>
      <c r="AR423" s="20"/>
      <c r="AS423" s="20"/>
      <c r="AT423" s="20"/>
      <c r="AU423" s="40"/>
      <c r="AV423" s="40"/>
      <c r="AW423" s="40"/>
      <c r="AX423" s="40"/>
      <c r="AY423" s="20"/>
      <c r="AZ423" s="20"/>
      <c r="BA423" s="20"/>
      <c r="BB423" s="20"/>
      <c r="BC423" s="20"/>
      <c r="BD423" s="20"/>
      <c r="BE423" s="20"/>
      <c r="BF423" s="20"/>
      <c r="BG423" s="20"/>
      <c r="BH423" s="20"/>
      <c r="BI423" s="20"/>
      <c r="BJ423" s="20"/>
      <c r="BK423" s="20"/>
      <c r="BL423" s="20"/>
      <c r="BM423" s="20"/>
      <c r="BN423" s="20"/>
      <c r="BO423" s="20"/>
      <c r="BP423" s="20"/>
      <c r="BQ423" s="20"/>
      <c r="BR423" s="20"/>
      <c r="BS423" s="20"/>
    </row>
    <row r="424" spans="1:71">
      <c r="A424" s="24"/>
      <c r="B424" s="20"/>
      <c r="C424" s="20"/>
      <c r="D424" s="20"/>
      <c r="E424" s="20"/>
      <c r="F424" s="20"/>
      <c r="G424" s="20"/>
      <c r="H424" s="20"/>
      <c r="I424" s="20"/>
      <c r="J424" s="20"/>
      <c r="K424" s="20"/>
      <c r="L424" s="20"/>
      <c r="M424" s="20"/>
      <c r="N424" s="20"/>
      <c r="O424" s="20"/>
      <c r="P424" s="20"/>
      <c r="Q424" s="40"/>
      <c r="R424" s="20"/>
      <c r="S424" s="40"/>
      <c r="T424" s="20"/>
      <c r="U424" s="20"/>
      <c r="V424" s="20"/>
      <c r="W424" s="40"/>
      <c r="X424" s="40"/>
      <c r="Y424" s="40"/>
      <c r="Z424" s="20"/>
      <c r="AA424" s="20"/>
      <c r="AB424" s="40"/>
      <c r="AC424" s="20"/>
      <c r="AD424" s="20"/>
      <c r="AE424" s="40"/>
      <c r="AF424" s="20"/>
      <c r="AG424" s="20"/>
      <c r="AH424" s="20"/>
      <c r="AI424" s="20"/>
      <c r="AJ424" s="20"/>
      <c r="AK424" s="20"/>
      <c r="AL424" s="20"/>
      <c r="AM424" s="20"/>
      <c r="AN424" s="20"/>
      <c r="AO424" s="20"/>
      <c r="AP424" s="20"/>
      <c r="AQ424" s="40"/>
      <c r="AR424" s="20"/>
      <c r="AS424" s="20"/>
      <c r="AT424" s="20"/>
      <c r="AU424" s="40"/>
      <c r="AV424" s="40"/>
      <c r="AW424" s="40"/>
      <c r="AX424" s="40"/>
      <c r="AY424" s="20"/>
      <c r="AZ424" s="20"/>
      <c r="BA424" s="20"/>
      <c r="BB424" s="20"/>
      <c r="BC424" s="20"/>
      <c r="BD424" s="20"/>
      <c r="BE424" s="20"/>
      <c r="BF424" s="20"/>
      <c r="BG424" s="20"/>
      <c r="BH424" s="20"/>
      <c r="BI424" s="20"/>
      <c r="BJ424" s="20"/>
      <c r="BK424" s="20"/>
      <c r="BL424" s="20"/>
      <c r="BM424" s="20"/>
      <c r="BN424" s="20"/>
      <c r="BO424" s="20"/>
      <c r="BP424" s="20"/>
      <c r="BQ424" s="20"/>
      <c r="BR424" s="20"/>
      <c r="BS424" s="20"/>
    </row>
    <row r="425" spans="1:71">
      <c r="A425" s="24"/>
      <c r="B425" s="20"/>
      <c r="C425" s="20"/>
      <c r="D425" s="20"/>
      <c r="E425" s="20"/>
      <c r="F425" s="20"/>
      <c r="G425" s="20"/>
      <c r="H425" s="20"/>
      <c r="I425" s="20"/>
      <c r="J425" s="20"/>
      <c r="K425" s="20"/>
      <c r="L425" s="20"/>
      <c r="M425" s="20"/>
      <c r="N425" s="20"/>
      <c r="O425" s="20"/>
      <c r="P425" s="20"/>
      <c r="Q425" s="40"/>
      <c r="R425" s="20"/>
      <c r="S425" s="40"/>
      <c r="T425" s="20"/>
      <c r="U425" s="20"/>
      <c r="V425" s="20"/>
      <c r="W425" s="40"/>
      <c r="X425" s="40"/>
      <c r="Y425" s="40"/>
      <c r="Z425" s="20"/>
      <c r="AA425" s="20"/>
      <c r="AB425" s="40"/>
      <c r="AC425" s="20"/>
      <c r="AD425" s="20"/>
      <c r="AE425" s="40"/>
      <c r="AF425" s="20"/>
      <c r="AG425" s="20"/>
      <c r="AH425" s="20"/>
      <c r="AI425" s="20"/>
      <c r="AJ425" s="20"/>
      <c r="AK425" s="20"/>
      <c r="AL425" s="20"/>
      <c r="AM425" s="20"/>
      <c r="AN425" s="20"/>
      <c r="AO425" s="20"/>
      <c r="AP425" s="20"/>
      <c r="AQ425" s="40"/>
      <c r="AR425" s="20"/>
      <c r="AS425" s="20"/>
      <c r="AT425" s="20"/>
      <c r="AU425" s="40"/>
      <c r="AV425" s="40"/>
      <c r="AW425" s="40"/>
      <c r="AX425" s="40"/>
      <c r="AY425" s="20"/>
      <c r="AZ425" s="20"/>
      <c r="BA425" s="20"/>
      <c r="BB425" s="20"/>
      <c r="BC425" s="20"/>
      <c r="BD425" s="20"/>
      <c r="BE425" s="20"/>
      <c r="BF425" s="20"/>
      <c r="BG425" s="20"/>
      <c r="BH425" s="20"/>
      <c r="BI425" s="20"/>
      <c r="BJ425" s="20"/>
      <c r="BK425" s="20"/>
      <c r="BL425" s="20"/>
      <c r="BM425" s="20"/>
      <c r="BN425" s="20"/>
      <c r="BO425" s="20"/>
      <c r="BP425" s="20"/>
      <c r="BQ425" s="20"/>
      <c r="BR425" s="20"/>
      <c r="BS425" s="20"/>
    </row>
    <row r="426" spans="1:71">
      <c r="A426" s="24"/>
      <c r="B426" s="20"/>
      <c r="C426" s="20"/>
      <c r="D426" s="20"/>
      <c r="E426" s="20"/>
      <c r="F426" s="20"/>
      <c r="G426" s="20"/>
      <c r="H426" s="20"/>
      <c r="I426" s="20"/>
      <c r="J426" s="20"/>
      <c r="K426" s="20"/>
      <c r="L426" s="20"/>
      <c r="M426" s="20"/>
      <c r="N426" s="20"/>
      <c r="O426" s="20"/>
      <c r="P426" s="20"/>
      <c r="Q426" s="40"/>
      <c r="R426" s="20"/>
      <c r="S426" s="40"/>
      <c r="T426" s="20"/>
      <c r="U426" s="20"/>
      <c r="V426" s="20"/>
      <c r="W426" s="40"/>
      <c r="X426" s="40"/>
      <c r="Y426" s="40"/>
      <c r="Z426" s="20"/>
      <c r="AA426" s="20"/>
      <c r="AB426" s="40"/>
      <c r="AC426" s="20"/>
      <c r="AD426" s="20"/>
      <c r="AE426" s="40"/>
      <c r="AF426" s="20"/>
      <c r="AG426" s="20"/>
      <c r="AH426" s="20"/>
      <c r="AI426" s="20"/>
      <c r="AJ426" s="20"/>
      <c r="AK426" s="20"/>
      <c r="AL426" s="20"/>
      <c r="AM426" s="20"/>
      <c r="AN426" s="20"/>
      <c r="AO426" s="20"/>
      <c r="AP426" s="20"/>
      <c r="AQ426" s="40"/>
      <c r="AR426" s="20"/>
      <c r="AS426" s="20"/>
      <c r="AT426" s="20"/>
      <c r="AU426" s="40"/>
      <c r="AV426" s="40"/>
      <c r="AW426" s="40"/>
      <c r="AX426" s="40"/>
      <c r="AY426" s="20"/>
      <c r="AZ426" s="20"/>
      <c r="BA426" s="20"/>
      <c r="BB426" s="20"/>
      <c r="BC426" s="20"/>
      <c r="BD426" s="20"/>
      <c r="BE426" s="20"/>
      <c r="BF426" s="20"/>
      <c r="BG426" s="20"/>
      <c r="BH426" s="20"/>
      <c r="BI426" s="20"/>
      <c r="BJ426" s="20"/>
      <c r="BK426" s="20"/>
      <c r="BL426" s="20"/>
      <c r="BM426" s="20"/>
      <c r="BN426" s="20"/>
      <c r="BO426" s="20"/>
      <c r="BP426" s="20"/>
      <c r="BQ426" s="20"/>
      <c r="BR426" s="20"/>
      <c r="BS426" s="20"/>
    </row>
    <row r="427" spans="1:71">
      <c r="A427" s="24"/>
      <c r="B427" s="20"/>
      <c r="C427" s="20"/>
      <c r="D427" s="20"/>
      <c r="E427" s="20"/>
      <c r="F427" s="20"/>
      <c r="G427" s="20"/>
      <c r="H427" s="20"/>
      <c r="I427" s="20"/>
      <c r="J427" s="20"/>
      <c r="K427" s="20"/>
      <c r="L427" s="20"/>
      <c r="M427" s="20"/>
      <c r="N427" s="20"/>
      <c r="O427" s="20"/>
      <c r="P427" s="20"/>
      <c r="Q427" s="40"/>
      <c r="R427" s="20"/>
      <c r="S427" s="40"/>
      <c r="T427" s="20"/>
      <c r="U427" s="20"/>
      <c r="V427" s="20"/>
      <c r="W427" s="40"/>
      <c r="X427" s="40"/>
      <c r="Y427" s="40"/>
      <c r="Z427" s="20"/>
      <c r="AA427" s="20"/>
      <c r="AB427" s="40"/>
      <c r="AC427" s="20"/>
      <c r="AD427" s="20"/>
      <c r="AE427" s="40"/>
      <c r="AF427" s="20"/>
      <c r="AG427" s="20"/>
      <c r="AH427" s="20"/>
      <c r="AI427" s="20"/>
      <c r="AJ427" s="20"/>
      <c r="AK427" s="20"/>
      <c r="AL427" s="20"/>
      <c r="AM427" s="20"/>
      <c r="AN427" s="20"/>
      <c r="AO427" s="20"/>
      <c r="AP427" s="20"/>
      <c r="AQ427" s="40"/>
      <c r="AR427" s="20"/>
      <c r="AS427" s="20"/>
      <c r="AT427" s="20"/>
      <c r="AU427" s="40"/>
      <c r="AV427" s="40"/>
      <c r="AW427" s="40"/>
      <c r="AX427" s="40"/>
      <c r="AY427" s="20"/>
      <c r="AZ427" s="20"/>
      <c r="BA427" s="20"/>
      <c r="BB427" s="20"/>
      <c r="BC427" s="20"/>
      <c r="BD427" s="20"/>
      <c r="BE427" s="20"/>
      <c r="BF427" s="20"/>
      <c r="BG427" s="20"/>
      <c r="BH427" s="20"/>
      <c r="BI427" s="20"/>
      <c r="BJ427" s="20"/>
      <c r="BK427" s="20"/>
      <c r="BL427" s="20"/>
      <c r="BM427" s="20"/>
      <c r="BN427" s="20"/>
      <c r="BO427" s="20"/>
      <c r="BP427" s="20"/>
      <c r="BQ427" s="20"/>
      <c r="BR427" s="20"/>
      <c r="BS427" s="20"/>
    </row>
    <row r="428" spans="1:71">
      <c r="A428" s="24"/>
      <c r="B428" s="20"/>
      <c r="C428" s="20"/>
      <c r="D428" s="20"/>
      <c r="E428" s="20"/>
      <c r="F428" s="20"/>
      <c r="G428" s="20"/>
      <c r="H428" s="20"/>
      <c r="I428" s="20"/>
      <c r="J428" s="20"/>
      <c r="K428" s="20"/>
      <c r="L428" s="20"/>
      <c r="M428" s="20"/>
      <c r="N428" s="20"/>
      <c r="O428" s="20"/>
      <c r="P428" s="20"/>
      <c r="Q428" s="40"/>
      <c r="R428" s="20"/>
      <c r="S428" s="40"/>
      <c r="T428" s="20"/>
      <c r="U428" s="20"/>
      <c r="V428" s="20"/>
      <c r="W428" s="40"/>
      <c r="X428" s="40"/>
      <c r="Y428" s="40"/>
      <c r="Z428" s="20"/>
      <c r="AA428" s="20"/>
      <c r="AB428" s="40"/>
      <c r="AC428" s="20"/>
      <c r="AD428" s="20"/>
      <c r="AE428" s="40"/>
      <c r="AF428" s="20"/>
      <c r="AG428" s="20"/>
      <c r="AH428" s="20"/>
      <c r="AI428" s="20"/>
      <c r="AJ428" s="20"/>
      <c r="AK428" s="20"/>
      <c r="AL428" s="20"/>
      <c r="AM428" s="20"/>
      <c r="AN428" s="20"/>
      <c r="AO428" s="20"/>
      <c r="AP428" s="20"/>
      <c r="AQ428" s="40"/>
      <c r="AR428" s="20"/>
      <c r="AS428" s="20"/>
      <c r="AT428" s="20"/>
      <c r="AU428" s="40"/>
      <c r="AV428" s="40"/>
      <c r="AW428" s="40"/>
      <c r="AX428" s="40"/>
      <c r="AY428" s="20"/>
      <c r="AZ428" s="20"/>
      <c r="BA428" s="20"/>
      <c r="BB428" s="20"/>
      <c r="BC428" s="20"/>
      <c r="BD428" s="20"/>
      <c r="BE428" s="20"/>
      <c r="BF428" s="20"/>
      <c r="BG428" s="20"/>
      <c r="BH428" s="20"/>
      <c r="BI428" s="20"/>
      <c r="BJ428" s="20"/>
      <c r="BK428" s="20"/>
      <c r="BL428" s="20"/>
      <c r="BM428" s="20"/>
      <c r="BN428" s="20"/>
      <c r="BO428" s="20"/>
      <c r="BP428" s="20"/>
      <c r="BQ428" s="20"/>
      <c r="BR428" s="20"/>
      <c r="BS428" s="20"/>
    </row>
    <row r="429" spans="1:71">
      <c r="A429" s="24"/>
      <c r="B429" s="20"/>
      <c r="C429" s="20"/>
      <c r="D429" s="20"/>
      <c r="E429" s="20"/>
      <c r="F429" s="20"/>
      <c r="G429" s="20"/>
      <c r="H429" s="20"/>
      <c r="I429" s="20"/>
      <c r="J429" s="20"/>
      <c r="K429" s="20"/>
      <c r="L429" s="20"/>
      <c r="M429" s="20"/>
      <c r="N429" s="20"/>
      <c r="O429" s="20"/>
      <c r="P429" s="20"/>
      <c r="Q429" s="40"/>
      <c r="R429" s="20"/>
      <c r="S429" s="40"/>
      <c r="T429" s="20"/>
      <c r="U429" s="20"/>
      <c r="V429" s="20"/>
      <c r="W429" s="40"/>
      <c r="X429" s="40"/>
      <c r="Y429" s="40"/>
      <c r="Z429" s="20"/>
      <c r="AA429" s="20"/>
      <c r="AB429" s="40"/>
      <c r="AC429" s="20"/>
      <c r="AD429" s="20"/>
      <c r="AE429" s="40"/>
      <c r="AF429" s="20"/>
      <c r="AG429" s="20"/>
      <c r="AH429" s="20"/>
      <c r="AI429" s="20"/>
      <c r="AJ429" s="20"/>
      <c r="AK429" s="20"/>
      <c r="AL429" s="20"/>
      <c r="AM429" s="20"/>
      <c r="AN429" s="20"/>
      <c r="AO429" s="20"/>
      <c r="AP429" s="20"/>
      <c r="AQ429" s="40"/>
      <c r="AR429" s="20"/>
      <c r="AS429" s="20"/>
      <c r="AT429" s="20"/>
      <c r="AU429" s="40"/>
      <c r="AV429" s="40"/>
      <c r="AW429" s="40"/>
      <c r="AX429" s="40"/>
      <c r="AY429" s="20"/>
      <c r="AZ429" s="20"/>
      <c r="BA429" s="20"/>
      <c r="BB429" s="20"/>
      <c r="BC429" s="20"/>
      <c r="BD429" s="20"/>
      <c r="BE429" s="20"/>
      <c r="BF429" s="20"/>
      <c r="BG429" s="20"/>
      <c r="BH429" s="20"/>
      <c r="BI429" s="20"/>
      <c r="BJ429" s="20"/>
      <c r="BK429" s="20"/>
      <c r="BL429" s="20"/>
      <c r="BM429" s="20"/>
      <c r="BN429" s="20"/>
      <c r="BO429" s="20"/>
      <c r="BP429" s="20"/>
      <c r="BQ429" s="20"/>
      <c r="BR429" s="20"/>
      <c r="BS429" s="20"/>
    </row>
    <row r="430" spans="1:71">
      <c r="A430" s="24"/>
      <c r="B430" s="20"/>
      <c r="C430" s="20"/>
      <c r="D430" s="20"/>
      <c r="E430" s="20"/>
      <c r="F430" s="20"/>
      <c r="G430" s="20"/>
      <c r="H430" s="20"/>
      <c r="I430" s="20"/>
      <c r="J430" s="20"/>
      <c r="K430" s="20"/>
      <c r="L430" s="20"/>
      <c r="M430" s="20"/>
      <c r="N430" s="20"/>
      <c r="O430" s="20"/>
      <c r="P430" s="20"/>
      <c r="Q430" s="40"/>
      <c r="R430" s="20"/>
      <c r="S430" s="40"/>
      <c r="T430" s="20"/>
      <c r="U430" s="20"/>
      <c r="V430" s="20"/>
      <c r="W430" s="40"/>
      <c r="X430" s="40"/>
      <c r="Y430" s="40"/>
      <c r="Z430" s="20"/>
      <c r="AA430" s="20"/>
      <c r="AB430" s="40"/>
      <c r="AC430" s="20"/>
      <c r="AD430" s="20"/>
      <c r="AE430" s="40"/>
      <c r="AF430" s="20"/>
      <c r="AG430" s="20"/>
      <c r="AH430" s="20"/>
      <c r="AI430" s="20"/>
      <c r="AJ430" s="20"/>
      <c r="AK430" s="20"/>
      <c r="AL430" s="20"/>
      <c r="AM430" s="20"/>
      <c r="AN430" s="20"/>
      <c r="AO430" s="20"/>
      <c r="AP430" s="20"/>
      <c r="AQ430" s="40"/>
      <c r="AR430" s="20"/>
      <c r="AS430" s="20"/>
      <c r="AT430" s="20"/>
      <c r="AU430" s="40"/>
      <c r="AV430" s="40"/>
      <c r="AW430" s="40"/>
      <c r="AX430" s="40"/>
      <c r="AY430" s="20"/>
      <c r="AZ430" s="20"/>
      <c r="BA430" s="20"/>
      <c r="BB430" s="20"/>
      <c r="BC430" s="20"/>
      <c r="BD430" s="20"/>
      <c r="BE430" s="20"/>
      <c r="BF430" s="20"/>
      <c r="BG430" s="20"/>
      <c r="BH430" s="20"/>
      <c r="BI430" s="20"/>
      <c r="BJ430" s="20"/>
      <c r="BK430" s="20"/>
      <c r="BL430" s="20"/>
      <c r="BM430" s="20"/>
      <c r="BN430" s="20"/>
      <c r="BO430" s="20"/>
      <c r="BP430" s="20"/>
      <c r="BQ430" s="20"/>
      <c r="BR430" s="20"/>
      <c r="BS430" s="20"/>
    </row>
    <row r="431" spans="1:71">
      <c r="A431" s="24"/>
      <c r="B431" s="20"/>
      <c r="C431" s="20"/>
      <c r="D431" s="20"/>
      <c r="E431" s="20"/>
      <c r="F431" s="20"/>
      <c r="G431" s="20"/>
      <c r="H431" s="20"/>
      <c r="I431" s="20"/>
      <c r="J431" s="20"/>
      <c r="K431" s="20"/>
      <c r="L431" s="20"/>
      <c r="M431" s="20"/>
      <c r="N431" s="20"/>
      <c r="O431" s="20"/>
      <c r="P431" s="20"/>
      <c r="Q431" s="40"/>
      <c r="R431" s="20"/>
      <c r="S431" s="40"/>
      <c r="T431" s="20"/>
      <c r="U431" s="20"/>
      <c r="V431" s="20"/>
      <c r="W431" s="40"/>
      <c r="X431" s="40"/>
      <c r="Y431" s="40"/>
      <c r="Z431" s="20"/>
      <c r="AA431" s="20"/>
      <c r="AB431" s="40"/>
      <c r="AC431" s="20"/>
      <c r="AD431" s="20"/>
      <c r="AE431" s="40"/>
      <c r="AF431" s="20"/>
      <c r="AG431" s="20"/>
      <c r="AH431" s="20"/>
      <c r="AI431" s="20"/>
      <c r="AJ431" s="20"/>
      <c r="AK431" s="20"/>
      <c r="AL431" s="20"/>
      <c r="AM431" s="20"/>
      <c r="AN431" s="20"/>
      <c r="AO431" s="20"/>
      <c r="AP431" s="20"/>
      <c r="AQ431" s="40"/>
      <c r="AR431" s="20"/>
      <c r="AS431" s="20"/>
      <c r="AT431" s="20"/>
      <c r="AU431" s="40"/>
      <c r="AV431" s="40"/>
      <c r="AW431" s="40"/>
      <c r="AX431" s="40"/>
      <c r="AY431" s="20"/>
      <c r="AZ431" s="20"/>
      <c r="BA431" s="20"/>
      <c r="BB431" s="20"/>
      <c r="BC431" s="20"/>
      <c r="BD431" s="20"/>
      <c r="BE431" s="20"/>
      <c r="BF431" s="20"/>
      <c r="BG431" s="20"/>
      <c r="BH431" s="20"/>
      <c r="BI431" s="20"/>
      <c r="BJ431" s="20"/>
      <c r="BK431" s="20"/>
      <c r="BL431" s="20"/>
      <c r="BM431" s="20"/>
      <c r="BN431" s="20"/>
      <c r="BO431" s="20"/>
      <c r="BP431" s="20"/>
      <c r="BQ431" s="20"/>
      <c r="BR431" s="20"/>
      <c r="BS431" s="20"/>
    </row>
    <row r="432" spans="1:71">
      <c r="A432" s="24"/>
      <c r="B432" s="20"/>
      <c r="C432" s="20"/>
      <c r="D432" s="20"/>
      <c r="E432" s="20"/>
      <c r="F432" s="20"/>
      <c r="G432" s="20"/>
      <c r="H432" s="20"/>
      <c r="I432" s="20"/>
      <c r="J432" s="20"/>
      <c r="K432" s="20"/>
      <c r="L432" s="20"/>
      <c r="M432" s="20"/>
      <c r="N432" s="20"/>
      <c r="O432" s="20"/>
      <c r="P432" s="20"/>
      <c r="Q432" s="40"/>
      <c r="R432" s="20"/>
      <c r="S432" s="40"/>
      <c r="T432" s="20"/>
      <c r="U432" s="20"/>
      <c r="V432" s="20"/>
      <c r="W432" s="40"/>
      <c r="X432" s="40"/>
      <c r="Y432" s="40"/>
      <c r="Z432" s="20"/>
      <c r="AA432" s="20"/>
      <c r="AB432" s="40"/>
      <c r="AC432" s="20"/>
      <c r="AD432" s="20"/>
      <c r="AE432" s="40"/>
      <c r="AF432" s="20"/>
      <c r="AG432" s="20"/>
      <c r="AH432" s="20"/>
      <c r="AI432" s="20"/>
      <c r="AJ432" s="20"/>
      <c r="AK432" s="20"/>
      <c r="AL432" s="20"/>
      <c r="AM432" s="20"/>
      <c r="AN432" s="20"/>
      <c r="AO432" s="20"/>
      <c r="AP432" s="20"/>
      <c r="AQ432" s="40"/>
      <c r="AR432" s="20"/>
      <c r="AS432" s="20"/>
      <c r="AT432" s="20"/>
      <c r="AU432" s="40"/>
      <c r="AV432" s="40"/>
      <c r="AW432" s="40"/>
      <c r="AX432" s="40"/>
      <c r="AY432" s="20"/>
      <c r="AZ432" s="20"/>
      <c r="BA432" s="20"/>
      <c r="BB432" s="20"/>
      <c r="BC432" s="20"/>
      <c r="BD432" s="20"/>
      <c r="BE432" s="20"/>
      <c r="BF432" s="20"/>
      <c r="BG432" s="20"/>
      <c r="BH432" s="20"/>
      <c r="BI432" s="20"/>
      <c r="BJ432" s="20"/>
      <c r="BK432" s="20"/>
      <c r="BL432" s="20"/>
      <c r="BM432" s="20"/>
      <c r="BN432" s="20"/>
      <c r="BO432" s="20"/>
      <c r="BP432" s="20"/>
      <c r="BQ432" s="20"/>
      <c r="BR432" s="20"/>
      <c r="BS432" s="20"/>
    </row>
    <row r="433" spans="1:71">
      <c r="A433" s="24"/>
      <c r="B433" s="20"/>
      <c r="C433" s="20"/>
      <c r="D433" s="20"/>
      <c r="E433" s="20"/>
      <c r="F433" s="20"/>
      <c r="G433" s="20"/>
      <c r="H433" s="20"/>
      <c r="I433" s="20"/>
      <c r="J433" s="20"/>
      <c r="K433" s="20"/>
      <c r="L433" s="20"/>
      <c r="M433" s="20"/>
      <c r="N433" s="20"/>
      <c r="O433" s="20"/>
      <c r="P433" s="20"/>
      <c r="Q433" s="40"/>
      <c r="R433" s="20"/>
      <c r="S433" s="40"/>
      <c r="T433" s="20"/>
      <c r="U433" s="20"/>
      <c r="V433" s="20"/>
      <c r="W433" s="40"/>
      <c r="X433" s="40"/>
      <c r="Y433" s="40"/>
      <c r="Z433" s="20"/>
      <c r="AA433" s="20"/>
      <c r="AB433" s="40"/>
      <c r="AC433" s="20"/>
      <c r="AD433" s="20"/>
      <c r="AE433" s="40"/>
      <c r="AF433" s="20"/>
      <c r="AG433" s="20"/>
      <c r="AH433" s="20"/>
      <c r="AI433" s="20"/>
      <c r="AJ433" s="20"/>
      <c r="AK433" s="20"/>
      <c r="AL433" s="20"/>
      <c r="AM433" s="20"/>
      <c r="AN433" s="20"/>
      <c r="AO433" s="20"/>
      <c r="AP433" s="20"/>
      <c r="AQ433" s="40"/>
      <c r="AR433" s="20"/>
      <c r="AS433" s="20"/>
      <c r="AT433" s="20"/>
      <c r="AU433" s="40"/>
      <c r="AV433" s="40"/>
      <c r="AW433" s="40"/>
      <c r="AX433" s="40"/>
      <c r="AY433" s="20"/>
      <c r="AZ433" s="20"/>
      <c r="BA433" s="20"/>
      <c r="BB433" s="20"/>
      <c r="BC433" s="20"/>
      <c r="BD433" s="20"/>
      <c r="BE433" s="20"/>
      <c r="BF433" s="20"/>
      <c r="BG433" s="20"/>
      <c r="BH433" s="20"/>
      <c r="BI433" s="20"/>
      <c r="BJ433" s="20"/>
      <c r="BK433" s="20"/>
      <c r="BL433" s="20"/>
      <c r="BM433" s="20"/>
      <c r="BN433" s="20"/>
      <c r="BO433" s="20"/>
      <c r="BP433" s="20"/>
      <c r="BQ433" s="20"/>
      <c r="BR433" s="20"/>
      <c r="BS433" s="20"/>
    </row>
    <row r="434" spans="1:71">
      <c r="A434" s="24"/>
      <c r="B434" s="20"/>
      <c r="C434" s="20"/>
      <c r="D434" s="20"/>
      <c r="E434" s="20"/>
      <c r="F434" s="20"/>
      <c r="G434" s="20"/>
      <c r="H434" s="20"/>
      <c r="I434" s="20"/>
      <c r="J434" s="20"/>
      <c r="K434" s="20"/>
      <c r="L434" s="20"/>
      <c r="M434" s="20"/>
      <c r="N434" s="20"/>
      <c r="O434" s="20"/>
      <c r="P434" s="20"/>
      <c r="Q434" s="40"/>
      <c r="R434" s="20"/>
      <c r="S434" s="40"/>
      <c r="T434" s="20"/>
      <c r="U434" s="20"/>
      <c r="V434" s="20"/>
      <c r="W434" s="40"/>
      <c r="X434" s="40"/>
      <c r="Y434" s="40"/>
      <c r="Z434" s="20"/>
      <c r="AA434" s="20"/>
      <c r="AB434" s="40"/>
      <c r="AC434" s="20"/>
      <c r="AD434" s="20"/>
      <c r="AE434" s="40"/>
      <c r="AF434" s="20"/>
      <c r="AG434" s="20"/>
      <c r="AH434" s="20"/>
      <c r="AI434" s="20"/>
      <c r="AJ434" s="20"/>
      <c r="AK434" s="20"/>
      <c r="AL434" s="20"/>
      <c r="AM434" s="20"/>
      <c r="AN434" s="20"/>
      <c r="AO434" s="20"/>
      <c r="AP434" s="20"/>
      <c r="AQ434" s="40"/>
      <c r="AR434" s="20"/>
      <c r="AS434" s="20"/>
      <c r="AT434" s="20"/>
      <c r="AU434" s="40"/>
      <c r="AV434" s="40"/>
      <c r="AW434" s="40"/>
      <c r="AX434" s="40"/>
      <c r="AY434" s="20"/>
      <c r="AZ434" s="20"/>
      <c r="BA434" s="20"/>
      <c r="BB434" s="20"/>
      <c r="BC434" s="20"/>
      <c r="BD434" s="20"/>
      <c r="BE434" s="20"/>
      <c r="BF434" s="20"/>
      <c r="BG434" s="20"/>
      <c r="BH434" s="20"/>
      <c r="BI434" s="20"/>
      <c r="BJ434" s="20"/>
      <c r="BK434" s="20"/>
      <c r="BL434" s="20"/>
      <c r="BM434" s="20"/>
      <c r="BN434" s="20"/>
      <c r="BO434" s="20"/>
      <c r="BP434" s="20"/>
      <c r="BQ434" s="20"/>
      <c r="BR434" s="20"/>
      <c r="BS434" s="20"/>
    </row>
    <row r="435" spans="1:71">
      <c r="A435" s="24"/>
      <c r="B435" s="20"/>
      <c r="C435" s="20"/>
      <c r="D435" s="20"/>
      <c r="E435" s="20"/>
      <c r="F435" s="20"/>
      <c r="G435" s="20"/>
      <c r="H435" s="20"/>
      <c r="I435" s="20"/>
      <c r="J435" s="20"/>
      <c r="K435" s="20"/>
      <c r="L435" s="20"/>
      <c r="M435" s="20"/>
      <c r="N435" s="20"/>
      <c r="O435" s="20"/>
      <c r="P435" s="20"/>
      <c r="Q435" s="40"/>
      <c r="R435" s="20"/>
      <c r="S435" s="40"/>
      <c r="T435" s="20"/>
      <c r="U435" s="20"/>
      <c r="V435" s="20"/>
      <c r="W435" s="40"/>
      <c r="X435" s="40"/>
      <c r="Y435" s="40"/>
      <c r="Z435" s="20"/>
      <c r="AA435" s="20"/>
      <c r="AB435" s="40"/>
      <c r="AC435" s="20"/>
      <c r="AD435" s="20"/>
      <c r="AE435" s="40"/>
      <c r="AF435" s="20"/>
      <c r="AG435" s="20"/>
      <c r="AH435" s="20"/>
      <c r="AI435" s="20"/>
      <c r="AJ435" s="20"/>
      <c r="AK435" s="20"/>
      <c r="AL435" s="20"/>
      <c r="AM435" s="20"/>
      <c r="AN435" s="20"/>
      <c r="AO435" s="20"/>
      <c r="AP435" s="20"/>
      <c r="AQ435" s="40"/>
      <c r="AR435" s="20"/>
      <c r="AS435" s="20"/>
      <c r="AT435" s="20"/>
      <c r="AU435" s="40"/>
      <c r="AV435" s="40"/>
      <c r="AW435" s="40"/>
      <c r="AX435" s="40"/>
      <c r="AY435" s="20"/>
      <c r="AZ435" s="20"/>
      <c r="BA435" s="20"/>
      <c r="BB435" s="20"/>
      <c r="BC435" s="20"/>
      <c r="BD435" s="20"/>
      <c r="BE435" s="20"/>
      <c r="BF435" s="20"/>
      <c r="BG435" s="20"/>
      <c r="BH435" s="20"/>
      <c r="BI435" s="20"/>
      <c r="BJ435" s="20"/>
      <c r="BK435" s="20"/>
      <c r="BL435" s="20"/>
      <c r="BM435" s="20"/>
      <c r="BN435" s="20"/>
      <c r="BO435" s="20"/>
      <c r="BP435" s="20"/>
      <c r="BQ435" s="20"/>
      <c r="BR435" s="20"/>
      <c r="BS435" s="20"/>
    </row>
    <row r="436" spans="1:71">
      <c r="A436" s="24"/>
      <c r="B436" s="20"/>
      <c r="C436" s="20"/>
      <c r="D436" s="20"/>
      <c r="E436" s="20"/>
      <c r="F436" s="20"/>
      <c r="G436" s="20"/>
      <c r="H436" s="20"/>
      <c r="I436" s="20"/>
      <c r="J436" s="20"/>
      <c r="K436" s="20"/>
      <c r="L436" s="20"/>
      <c r="M436" s="20"/>
      <c r="N436" s="20"/>
      <c r="O436" s="20"/>
      <c r="P436" s="20"/>
      <c r="Q436" s="40"/>
      <c r="R436" s="20"/>
      <c r="S436" s="40"/>
      <c r="T436" s="20"/>
      <c r="U436" s="20"/>
      <c r="V436" s="20"/>
      <c r="W436" s="40"/>
      <c r="X436" s="40"/>
      <c r="Y436" s="40"/>
      <c r="Z436" s="20"/>
      <c r="AA436" s="20"/>
      <c r="AB436" s="40"/>
      <c r="AC436" s="20"/>
      <c r="AD436" s="20"/>
      <c r="AE436" s="40"/>
      <c r="AF436" s="20"/>
      <c r="AG436" s="20"/>
      <c r="AH436" s="20"/>
      <c r="AI436" s="20"/>
      <c r="AJ436" s="20"/>
      <c r="AK436" s="20"/>
      <c r="AL436" s="20"/>
      <c r="AM436" s="20"/>
      <c r="AN436" s="20"/>
      <c r="AO436" s="20"/>
      <c r="AP436" s="20"/>
      <c r="AQ436" s="40"/>
      <c r="AR436" s="20"/>
      <c r="AS436" s="20"/>
      <c r="AT436" s="20"/>
      <c r="AU436" s="40"/>
      <c r="AV436" s="40"/>
      <c r="AW436" s="40"/>
      <c r="AX436" s="40"/>
      <c r="AY436" s="20"/>
      <c r="AZ436" s="20"/>
      <c r="BA436" s="20"/>
      <c r="BB436" s="20"/>
      <c r="BC436" s="20"/>
      <c r="BD436" s="20"/>
      <c r="BE436" s="20"/>
      <c r="BF436" s="20"/>
      <c r="BG436" s="20"/>
      <c r="BH436" s="20"/>
      <c r="BI436" s="20"/>
      <c r="BJ436" s="20"/>
      <c r="BK436" s="20"/>
      <c r="BL436" s="20"/>
      <c r="BM436" s="20"/>
      <c r="BN436" s="20"/>
      <c r="BO436" s="20"/>
      <c r="BP436" s="20"/>
      <c r="BQ436" s="20"/>
      <c r="BR436" s="20"/>
      <c r="BS436" s="20"/>
    </row>
    <row r="437" spans="1:71">
      <c r="A437" s="24"/>
      <c r="B437" s="20"/>
      <c r="C437" s="20"/>
      <c r="D437" s="20"/>
      <c r="E437" s="20"/>
      <c r="F437" s="20"/>
      <c r="G437" s="20"/>
      <c r="H437" s="20"/>
      <c r="I437" s="20"/>
      <c r="J437" s="20"/>
      <c r="K437" s="20"/>
      <c r="L437" s="20"/>
      <c r="M437" s="20"/>
      <c r="N437" s="20"/>
      <c r="O437" s="20"/>
      <c r="P437" s="20"/>
      <c r="Q437" s="40"/>
      <c r="R437" s="20"/>
      <c r="S437" s="40"/>
      <c r="T437" s="20"/>
      <c r="U437" s="20"/>
      <c r="V437" s="20"/>
      <c r="W437" s="40"/>
      <c r="X437" s="40"/>
      <c r="Y437" s="40"/>
      <c r="Z437" s="20"/>
      <c r="AA437" s="20"/>
      <c r="AB437" s="40"/>
      <c r="AC437" s="20"/>
      <c r="AD437" s="20"/>
      <c r="AE437" s="40"/>
      <c r="AF437" s="20"/>
      <c r="AG437" s="20"/>
      <c r="AH437" s="20"/>
      <c r="AI437" s="20"/>
      <c r="AJ437" s="20"/>
      <c r="AK437" s="20"/>
      <c r="AL437" s="20"/>
      <c r="AM437" s="20"/>
      <c r="AN437" s="20"/>
      <c r="AO437" s="20"/>
      <c r="AP437" s="20"/>
      <c r="AQ437" s="40"/>
      <c r="AR437" s="20"/>
      <c r="AS437" s="20"/>
      <c r="AT437" s="20"/>
      <c r="AU437" s="40"/>
      <c r="AV437" s="40"/>
      <c r="AW437" s="40"/>
      <c r="AX437" s="40"/>
      <c r="AY437" s="20"/>
      <c r="AZ437" s="20"/>
      <c r="BA437" s="20"/>
      <c r="BB437" s="20"/>
      <c r="BC437" s="20"/>
      <c r="BD437" s="20"/>
      <c r="BE437" s="20"/>
      <c r="BF437" s="20"/>
      <c r="BG437" s="20"/>
      <c r="BH437" s="20"/>
      <c r="BI437" s="20"/>
      <c r="BJ437" s="20"/>
      <c r="BK437" s="20"/>
      <c r="BL437" s="20"/>
      <c r="BM437" s="20"/>
      <c r="BN437" s="20"/>
      <c r="BO437" s="20"/>
      <c r="BP437" s="20"/>
      <c r="BQ437" s="20"/>
      <c r="BR437" s="20"/>
      <c r="BS437" s="20"/>
    </row>
    <row r="438" spans="1:71">
      <c r="A438" s="24"/>
      <c r="B438" s="20"/>
      <c r="C438" s="20"/>
      <c r="D438" s="20"/>
      <c r="E438" s="20"/>
      <c r="F438" s="20"/>
      <c r="G438" s="20"/>
      <c r="H438" s="20"/>
      <c r="I438" s="20"/>
      <c r="J438" s="20"/>
      <c r="K438" s="20"/>
      <c r="L438" s="20"/>
      <c r="M438" s="20"/>
      <c r="N438" s="20"/>
      <c r="O438" s="20"/>
      <c r="P438" s="20"/>
      <c r="Q438" s="40"/>
      <c r="R438" s="20"/>
      <c r="S438" s="40"/>
      <c r="T438" s="20"/>
      <c r="U438" s="20"/>
      <c r="V438" s="20"/>
      <c r="W438" s="40"/>
      <c r="X438" s="40"/>
      <c r="Y438" s="40"/>
      <c r="Z438" s="20"/>
      <c r="AA438" s="20"/>
      <c r="AB438" s="40"/>
      <c r="AC438" s="20"/>
      <c r="AD438" s="20"/>
      <c r="AE438" s="40"/>
      <c r="AF438" s="20"/>
      <c r="AG438" s="20"/>
      <c r="AH438" s="20"/>
      <c r="AI438" s="20"/>
      <c r="AJ438" s="20"/>
      <c r="AK438" s="20"/>
      <c r="AL438" s="20"/>
      <c r="AM438" s="20"/>
      <c r="AN438" s="20"/>
      <c r="AO438" s="20"/>
      <c r="AP438" s="20"/>
      <c r="AQ438" s="40"/>
      <c r="AR438" s="20"/>
      <c r="AS438" s="20"/>
      <c r="AT438" s="20"/>
      <c r="AU438" s="40"/>
      <c r="AV438" s="40"/>
      <c r="AW438" s="40"/>
      <c r="AX438" s="40"/>
      <c r="AY438" s="20"/>
      <c r="AZ438" s="20"/>
      <c r="BA438" s="20"/>
      <c r="BB438" s="20"/>
      <c r="BC438" s="20"/>
      <c r="BD438" s="20"/>
      <c r="BE438" s="20"/>
      <c r="BF438" s="20"/>
      <c r="BG438" s="20"/>
      <c r="BH438" s="20"/>
      <c r="BI438" s="20"/>
      <c r="BJ438" s="20"/>
      <c r="BK438" s="20"/>
      <c r="BL438" s="20"/>
      <c r="BM438" s="20"/>
      <c r="BN438" s="20"/>
      <c r="BO438" s="20"/>
      <c r="BP438" s="20"/>
      <c r="BQ438" s="20"/>
      <c r="BR438" s="20"/>
      <c r="BS438" s="20"/>
    </row>
    <row r="439" spans="1:71">
      <c r="A439" s="24"/>
      <c r="B439" s="20"/>
      <c r="C439" s="20"/>
      <c r="D439" s="20"/>
      <c r="E439" s="20"/>
      <c r="F439" s="20"/>
      <c r="G439" s="20"/>
      <c r="H439" s="20"/>
      <c r="I439" s="20"/>
      <c r="J439" s="20"/>
      <c r="K439" s="20"/>
      <c r="L439" s="20"/>
      <c r="M439" s="20"/>
      <c r="N439" s="20"/>
      <c r="O439" s="20"/>
      <c r="P439" s="20"/>
      <c r="Q439" s="40"/>
      <c r="R439" s="20"/>
      <c r="S439" s="40"/>
      <c r="T439" s="20"/>
      <c r="U439" s="20"/>
      <c r="V439" s="20"/>
      <c r="W439" s="40"/>
      <c r="X439" s="40"/>
      <c r="Y439" s="40"/>
      <c r="Z439" s="20"/>
      <c r="AA439" s="20"/>
      <c r="AB439" s="40"/>
      <c r="AC439" s="20"/>
      <c r="AD439" s="20"/>
      <c r="AE439" s="40"/>
      <c r="AF439" s="20"/>
      <c r="AG439" s="20"/>
      <c r="AH439" s="20"/>
      <c r="AI439" s="20"/>
      <c r="AJ439" s="20"/>
      <c r="AK439" s="20"/>
      <c r="AL439" s="20"/>
      <c r="AM439" s="20"/>
      <c r="AN439" s="20"/>
      <c r="AO439" s="20"/>
      <c r="AP439" s="20"/>
      <c r="AQ439" s="40"/>
      <c r="AR439" s="20"/>
      <c r="AS439" s="20"/>
      <c r="AT439" s="20"/>
      <c r="AU439" s="40"/>
      <c r="AV439" s="40"/>
      <c r="AW439" s="40"/>
      <c r="AX439" s="40"/>
      <c r="AY439" s="20"/>
      <c r="AZ439" s="20"/>
      <c r="BA439" s="20"/>
      <c r="BB439" s="20"/>
      <c r="BC439" s="20"/>
      <c r="BD439" s="20"/>
      <c r="BE439" s="20"/>
      <c r="BF439" s="20"/>
      <c r="BG439" s="20"/>
      <c r="BH439" s="20"/>
      <c r="BI439" s="20"/>
      <c r="BJ439" s="20"/>
      <c r="BK439" s="20"/>
      <c r="BL439" s="20"/>
      <c r="BM439" s="20"/>
      <c r="BN439" s="20"/>
      <c r="BO439" s="20"/>
      <c r="BP439" s="20"/>
      <c r="BQ439" s="20"/>
      <c r="BR439" s="20"/>
      <c r="BS439" s="20"/>
    </row>
    <row r="440" spans="1:71">
      <c r="A440" s="24"/>
      <c r="B440" s="20"/>
      <c r="C440" s="20"/>
      <c r="D440" s="20"/>
      <c r="E440" s="20"/>
      <c r="F440" s="20"/>
      <c r="G440" s="20"/>
      <c r="H440" s="20"/>
      <c r="I440" s="20"/>
      <c r="J440" s="20"/>
      <c r="K440" s="20"/>
      <c r="L440" s="20"/>
      <c r="M440" s="20"/>
      <c r="N440" s="20"/>
      <c r="O440" s="20"/>
      <c r="P440" s="20"/>
      <c r="Q440" s="40"/>
      <c r="R440" s="20"/>
      <c r="S440" s="40"/>
      <c r="T440" s="20"/>
      <c r="U440" s="20"/>
      <c r="V440" s="20"/>
      <c r="W440" s="40"/>
      <c r="X440" s="40"/>
      <c r="Y440" s="40"/>
      <c r="Z440" s="20"/>
      <c r="AA440" s="20"/>
      <c r="AB440" s="40"/>
      <c r="AC440" s="20"/>
      <c r="AD440" s="20"/>
      <c r="AE440" s="40"/>
      <c r="AF440" s="20"/>
      <c r="AG440" s="20"/>
      <c r="AH440" s="20"/>
      <c r="AI440" s="20"/>
      <c r="AJ440" s="20"/>
      <c r="AK440" s="20"/>
      <c r="AL440" s="20"/>
      <c r="AM440" s="20"/>
      <c r="AN440" s="20"/>
      <c r="AO440" s="20"/>
      <c r="AP440" s="20"/>
      <c r="AQ440" s="40"/>
      <c r="AR440" s="20"/>
      <c r="AS440" s="20"/>
      <c r="AT440" s="20"/>
      <c r="AU440" s="40"/>
      <c r="AV440" s="40"/>
      <c r="AW440" s="40"/>
      <c r="AX440" s="40"/>
      <c r="AY440" s="20"/>
      <c r="AZ440" s="20"/>
      <c r="BA440" s="20"/>
      <c r="BB440" s="20"/>
      <c r="BC440" s="20"/>
      <c r="BD440" s="20"/>
      <c r="BE440" s="20"/>
      <c r="BF440" s="20"/>
      <c r="BG440" s="20"/>
      <c r="BH440" s="20"/>
      <c r="BI440" s="20"/>
      <c r="BJ440" s="20"/>
      <c r="BK440" s="20"/>
      <c r="BL440" s="20"/>
      <c r="BM440" s="20"/>
      <c r="BN440" s="20"/>
      <c r="BO440" s="20"/>
      <c r="BP440" s="20"/>
      <c r="BQ440" s="20"/>
      <c r="BR440" s="20"/>
      <c r="BS440" s="20"/>
    </row>
    <row r="441" spans="1:71">
      <c r="A441" s="24"/>
      <c r="B441" s="20"/>
      <c r="C441" s="20"/>
      <c r="D441" s="20"/>
      <c r="E441" s="20"/>
      <c r="F441" s="20"/>
      <c r="G441" s="20"/>
      <c r="H441" s="20"/>
      <c r="I441" s="20"/>
      <c r="J441" s="20"/>
      <c r="K441" s="20"/>
      <c r="L441" s="20"/>
      <c r="M441" s="20"/>
      <c r="N441" s="20"/>
      <c r="O441" s="20"/>
      <c r="P441" s="20"/>
      <c r="Q441" s="40"/>
      <c r="R441" s="20"/>
      <c r="S441" s="40"/>
      <c r="T441" s="20"/>
      <c r="U441" s="20"/>
      <c r="V441" s="20"/>
      <c r="W441" s="40"/>
      <c r="X441" s="40"/>
      <c r="Y441" s="40"/>
      <c r="Z441" s="20"/>
      <c r="AA441" s="20"/>
      <c r="AB441" s="40"/>
      <c r="AC441" s="20"/>
      <c r="AD441" s="20"/>
      <c r="AE441" s="40"/>
      <c r="AF441" s="20"/>
      <c r="AG441" s="20"/>
      <c r="AH441" s="20"/>
      <c r="AI441" s="20"/>
      <c r="AJ441" s="20"/>
      <c r="AK441" s="20"/>
      <c r="AL441" s="20"/>
      <c r="AM441" s="20"/>
      <c r="AN441" s="20"/>
      <c r="AO441" s="20"/>
      <c r="AP441" s="20"/>
      <c r="AQ441" s="40"/>
      <c r="AR441" s="20"/>
      <c r="AS441" s="20"/>
      <c r="AT441" s="20"/>
      <c r="AU441" s="40"/>
      <c r="AV441" s="40"/>
      <c r="AW441" s="40"/>
      <c r="AX441" s="40"/>
      <c r="AY441" s="20"/>
      <c r="AZ441" s="20"/>
      <c r="BA441" s="20"/>
      <c r="BB441" s="20"/>
      <c r="BC441" s="20"/>
      <c r="BD441" s="20"/>
      <c r="BE441" s="20"/>
      <c r="BF441" s="20"/>
      <c r="BG441" s="20"/>
      <c r="BH441" s="20"/>
      <c r="BI441" s="20"/>
      <c r="BJ441" s="20"/>
      <c r="BK441" s="20"/>
      <c r="BL441" s="20"/>
      <c r="BM441" s="20"/>
      <c r="BN441" s="20"/>
      <c r="BO441" s="20"/>
      <c r="BP441" s="20"/>
      <c r="BQ441" s="20"/>
      <c r="BR441" s="20"/>
      <c r="BS441" s="20"/>
    </row>
    <row r="442" spans="1:71">
      <c r="A442" s="24"/>
      <c r="B442" s="20"/>
      <c r="C442" s="20"/>
      <c r="D442" s="20"/>
      <c r="E442" s="20"/>
      <c r="F442" s="20"/>
      <c r="G442" s="20"/>
      <c r="H442" s="20"/>
      <c r="I442" s="20"/>
      <c r="J442" s="20"/>
      <c r="K442" s="20"/>
      <c r="L442" s="20"/>
      <c r="M442" s="20"/>
      <c r="N442" s="20"/>
      <c r="O442" s="20"/>
      <c r="P442" s="20"/>
      <c r="Q442" s="40"/>
      <c r="R442" s="20"/>
      <c r="S442" s="40"/>
      <c r="T442" s="20"/>
      <c r="U442" s="20"/>
      <c r="V442" s="20"/>
      <c r="W442" s="40"/>
      <c r="X442" s="40"/>
      <c r="Y442" s="40"/>
      <c r="Z442" s="20"/>
      <c r="AA442" s="20"/>
      <c r="AB442" s="40"/>
      <c r="AC442" s="20"/>
      <c r="AD442" s="20"/>
      <c r="AE442" s="40"/>
      <c r="AF442" s="20"/>
      <c r="AG442" s="20"/>
      <c r="AH442" s="20"/>
      <c r="AI442" s="20"/>
      <c r="AJ442" s="20"/>
      <c r="AK442" s="20"/>
      <c r="AL442" s="20"/>
      <c r="AM442" s="20"/>
      <c r="AN442" s="20"/>
      <c r="AO442" s="20"/>
      <c r="AP442" s="20"/>
      <c r="AQ442" s="40"/>
      <c r="AR442" s="20"/>
      <c r="AS442" s="20"/>
      <c r="AT442" s="20"/>
      <c r="AU442" s="40"/>
      <c r="AV442" s="40"/>
      <c r="AW442" s="40"/>
      <c r="AX442" s="40"/>
      <c r="AY442" s="20"/>
      <c r="AZ442" s="20"/>
      <c r="BA442" s="20"/>
      <c r="BB442" s="20"/>
      <c r="BC442" s="20"/>
      <c r="BD442" s="20"/>
      <c r="BE442" s="20"/>
      <c r="BF442" s="20"/>
      <c r="BG442" s="20"/>
      <c r="BH442" s="20"/>
      <c r="BI442" s="20"/>
      <c r="BJ442" s="20"/>
      <c r="BK442" s="20"/>
      <c r="BL442" s="20"/>
      <c r="BM442" s="20"/>
      <c r="BN442" s="20"/>
      <c r="BO442" s="20"/>
      <c r="BP442" s="20"/>
      <c r="BQ442" s="20"/>
      <c r="BR442" s="20"/>
      <c r="BS442" s="20"/>
    </row>
    <row r="443" spans="1:71">
      <c r="A443" s="24"/>
      <c r="B443" s="20"/>
      <c r="C443" s="20"/>
      <c r="D443" s="20"/>
      <c r="E443" s="20"/>
      <c r="F443" s="20"/>
      <c r="G443" s="20"/>
      <c r="H443" s="20"/>
      <c r="I443" s="20"/>
      <c r="J443" s="20"/>
      <c r="K443" s="20"/>
      <c r="L443" s="20"/>
      <c r="M443" s="20"/>
      <c r="N443" s="20"/>
      <c r="O443" s="20"/>
      <c r="P443" s="20"/>
      <c r="Q443" s="40"/>
      <c r="R443" s="20"/>
      <c r="S443" s="40"/>
      <c r="T443" s="20"/>
      <c r="U443" s="20"/>
      <c r="V443" s="20"/>
      <c r="W443" s="40"/>
      <c r="X443" s="40"/>
      <c r="Y443" s="40"/>
      <c r="Z443" s="20"/>
      <c r="AA443" s="20"/>
      <c r="AB443" s="40"/>
      <c r="AC443" s="20"/>
      <c r="AD443" s="20"/>
      <c r="AE443" s="40"/>
      <c r="AF443" s="20"/>
      <c r="AG443" s="20"/>
      <c r="AH443" s="20"/>
      <c r="AI443" s="20"/>
      <c r="AJ443" s="20"/>
      <c r="AK443" s="20"/>
      <c r="AL443" s="20"/>
      <c r="AM443" s="20"/>
      <c r="AN443" s="20"/>
      <c r="AO443" s="20"/>
      <c r="AP443" s="20"/>
      <c r="AQ443" s="40"/>
      <c r="AR443" s="20"/>
      <c r="AS443" s="20"/>
      <c r="AT443" s="20"/>
      <c r="AU443" s="40"/>
      <c r="AV443" s="40"/>
      <c r="AW443" s="40"/>
      <c r="AX443" s="40"/>
      <c r="AY443" s="20"/>
      <c r="AZ443" s="20"/>
      <c r="BA443" s="20"/>
      <c r="BB443" s="20"/>
      <c r="BC443" s="20"/>
      <c r="BD443" s="20"/>
      <c r="BE443" s="20"/>
      <c r="BF443" s="20"/>
      <c r="BG443" s="20"/>
      <c r="BH443" s="20"/>
      <c r="BI443" s="20"/>
      <c r="BJ443" s="20"/>
      <c r="BK443" s="20"/>
      <c r="BL443" s="20"/>
      <c r="BM443" s="20"/>
      <c r="BN443" s="20"/>
      <c r="BO443" s="20"/>
      <c r="BP443" s="20"/>
      <c r="BQ443" s="20"/>
      <c r="BR443" s="20"/>
      <c r="BS443" s="20"/>
    </row>
    <row r="444" spans="1:71">
      <c r="A444" s="24"/>
      <c r="B444" s="20"/>
      <c r="C444" s="20"/>
      <c r="D444" s="20"/>
      <c r="E444" s="20"/>
      <c r="F444" s="20"/>
      <c r="G444" s="20"/>
      <c r="H444" s="20"/>
      <c r="I444" s="20"/>
      <c r="J444" s="20"/>
      <c r="K444" s="20"/>
      <c r="L444" s="20"/>
      <c r="M444" s="20"/>
      <c r="N444" s="20"/>
      <c r="O444" s="20"/>
      <c r="P444" s="20"/>
      <c r="Q444" s="40"/>
      <c r="R444" s="20"/>
      <c r="S444" s="40"/>
      <c r="T444" s="20"/>
      <c r="U444" s="20"/>
      <c r="V444" s="20"/>
      <c r="W444" s="40"/>
      <c r="X444" s="40"/>
      <c r="Y444" s="40"/>
      <c r="Z444" s="20"/>
      <c r="AA444" s="20"/>
      <c r="AB444" s="40"/>
      <c r="AC444" s="20"/>
      <c r="AD444" s="20"/>
      <c r="AE444" s="40"/>
      <c r="AF444" s="20"/>
      <c r="AG444" s="20"/>
      <c r="AH444" s="20"/>
      <c r="AI444" s="20"/>
      <c r="AJ444" s="20"/>
      <c r="AK444" s="20"/>
      <c r="AL444" s="20"/>
      <c r="AM444" s="20"/>
      <c r="AN444" s="20"/>
      <c r="AO444" s="20"/>
      <c r="AP444" s="20"/>
      <c r="AQ444" s="40"/>
      <c r="AR444" s="20"/>
      <c r="AS444" s="20"/>
      <c r="AT444" s="20"/>
      <c r="AU444" s="40"/>
      <c r="AV444" s="40"/>
      <c r="AW444" s="40"/>
      <c r="AX444" s="40"/>
      <c r="AY444" s="20"/>
      <c r="AZ444" s="20"/>
      <c r="BA444" s="20"/>
      <c r="BB444" s="20"/>
      <c r="BC444" s="20"/>
      <c r="BD444" s="20"/>
      <c r="BE444" s="20"/>
      <c r="BF444" s="20"/>
      <c r="BG444" s="20"/>
      <c r="BH444" s="20"/>
      <c r="BI444" s="20"/>
      <c r="BJ444" s="20"/>
      <c r="BK444" s="20"/>
      <c r="BL444" s="20"/>
      <c r="BM444" s="20"/>
      <c r="BN444" s="20"/>
      <c r="BO444" s="20"/>
      <c r="BP444" s="20"/>
      <c r="BQ444" s="20"/>
      <c r="BR444" s="20"/>
      <c r="BS444" s="20"/>
    </row>
    <row r="445" spans="1:71">
      <c r="A445" s="24"/>
      <c r="B445" s="20"/>
      <c r="C445" s="20"/>
      <c r="D445" s="20"/>
      <c r="E445" s="20"/>
      <c r="F445" s="20"/>
      <c r="G445" s="20"/>
      <c r="H445" s="20"/>
      <c r="I445" s="20"/>
      <c r="J445" s="20"/>
      <c r="K445" s="20"/>
      <c r="L445" s="20"/>
      <c r="M445" s="20"/>
      <c r="N445" s="20"/>
      <c r="O445" s="20"/>
      <c r="P445" s="20"/>
      <c r="Q445" s="40"/>
      <c r="R445" s="20"/>
      <c r="S445" s="40"/>
      <c r="T445" s="20"/>
      <c r="U445" s="20"/>
      <c r="V445" s="20"/>
      <c r="W445" s="40"/>
      <c r="X445" s="40"/>
      <c r="Y445" s="40"/>
      <c r="Z445" s="20"/>
      <c r="AA445" s="20"/>
      <c r="AB445" s="40"/>
      <c r="AC445" s="20"/>
      <c r="AD445" s="20"/>
      <c r="AE445" s="40"/>
      <c r="AF445" s="20"/>
      <c r="AG445" s="20"/>
      <c r="AH445" s="20"/>
      <c r="AI445" s="20"/>
      <c r="AJ445" s="20"/>
      <c r="AK445" s="20"/>
      <c r="AL445" s="20"/>
      <c r="AM445" s="20"/>
      <c r="AN445" s="20"/>
      <c r="AO445" s="20"/>
      <c r="AP445" s="20"/>
      <c r="AQ445" s="40"/>
      <c r="AR445" s="20"/>
      <c r="AS445" s="20"/>
      <c r="AT445" s="20"/>
      <c r="AU445" s="40"/>
      <c r="AV445" s="40"/>
      <c r="AW445" s="40"/>
      <c r="AX445" s="40"/>
      <c r="AY445" s="20"/>
      <c r="AZ445" s="20"/>
      <c r="BA445" s="20"/>
      <c r="BB445" s="20"/>
      <c r="BC445" s="20"/>
      <c r="BD445" s="20"/>
      <c r="BE445" s="20"/>
      <c r="BF445" s="20"/>
      <c r="BG445" s="20"/>
      <c r="BH445" s="20"/>
      <c r="BI445" s="20"/>
      <c r="BJ445" s="20"/>
      <c r="BK445" s="20"/>
      <c r="BL445" s="20"/>
      <c r="BM445" s="20"/>
      <c r="BN445" s="20"/>
      <c r="BO445" s="20"/>
      <c r="BP445" s="20"/>
      <c r="BQ445" s="20"/>
      <c r="BR445" s="20"/>
      <c r="BS445" s="20"/>
    </row>
    <row r="446" spans="1:71">
      <c r="A446" s="24"/>
      <c r="B446" s="20"/>
      <c r="C446" s="20"/>
      <c r="D446" s="20"/>
      <c r="E446" s="20"/>
      <c r="F446" s="20"/>
      <c r="G446" s="20"/>
      <c r="H446" s="20"/>
      <c r="I446" s="20"/>
      <c r="J446" s="20"/>
      <c r="K446" s="20"/>
      <c r="L446" s="20"/>
      <c r="M446" s="20"/>
      <c r="N446" s="20"/>
      <c r="O446" s="20"/>
      <c r="P446" s="20"/>
      <c r="Q446" s="40"/>
      <c r="R446" s="20"/>
      <c r="S446" s="40"/>
      <c r="T446" s="20"/>
      <c r="U446" s="20"/>
      <c r="V446" s="20"/>
      <c r="W446" s="40"/>
      <c r="X446" s="40"/>
      <c r="Y446" s="40"/>
      <c r="Z446" s="20"/>
      <c r="AA446" s="20"/>
      <c r="AB446" s="40"/>
      <c r="AC446" s="20"/>
      <c r="AD446" s="20"/>
      <c r="AE446" s="40"/>
      <c r="AF446" s="20"/>
      <c r="AG446" s="20"/>
      <c r="AH446" s="20"/>
      <c r="AI446" s="20"/>
      <c r="AJ446" s="20"/>
      <c r="AK446" s="20"/>
      <c r="AL446" s="20"/>
      <c r="AM446" s="20"/>
      <c r="AN446" s="20"/>
      <c r="AO446" s="20"/>
      <c r="AP446" s="20"/>
      <c r="AQ446" s="40"/>
      <c r="AR446" s="20"/>
      <c r="AS446" s="20"/>
      <c r="AT446" s="20"/>
      <c r="AU446" s="40"/>
      <c r="AV446" s="40"/>
      <c r="AW446" s="40"/>
      <c r="AX446" s="40"/>
      <c r="AY446" s="20"/>
      <c r="AZ446" s="20"/>
      <c r="BA446" s="20"/>
      <c r="BB446" s="20"/>
      <c r="BC446" s="20"/>
      <c r="BD446" s="20"/>
      <c r="BE446" s="20"/>
      <c r="BF446" s="20"/>
      <c r="BG446" s="20"/>
      <c r="BH446" s="20"/>
      <c r="BI446" s="20"/>
      <c r="BJ446" s="20"/>
      <c r="BK446" s="20"/>
      <c r="BL446" s="20"/>
      <c r="BM446" s="20"/>
      <c r="BN446" s="20"/>
      <c r="BO446" s="20"/>
      <c r="BP446" s="20"/>
      <c r="BQ446" s="20"/>
      <c r="BR446" s="20"/>
      <c r="BS446" s="20"/>
    </row>
    <row r="447" spans="1:71">
      <c r="A447" s="24"/>
      <c r="B447" s="20"/>
      <c r="C447" s="20"/>
      <c r="D447" s="20"/>
      <c r="E447" s="20"/>
      <c r="F447" s="20"/>
      <c r="G447" s="20"/>
      <c r="H447" s="20"/>
      <c r="I447" s="20"/>
      <c r="J447" s="20"/>
      <c r="K447" s="20"/>
      <c r="L447" s="20"/>
      <c r="M447" s="20"/>
      <c r="N447" s="20"/>
      <c r="O447" s="20"/>
      <c r="P447" s="20"/>
      <c r="Q447" s="40"/>
      <c r="R447" s="20"/>
      <c r="S447" s="40"/>
      <c r="T447" s="20"/>
      <c r="U447" s="20"/>
      <c r="V447" s="20"/>
      <c r="W447" s="40"/>
      <c r="X447" s="40"/>
      <c r="Y447" s="40"/>
      <c r="Z447" s="20"/>
      <c r="AA447" s="20"/>
      <c r="AB447" s="40"/>
      <c r="AC447" s="20"/>
      <c r="AD447" s="20"/>
      <c r="AE447" s="40"/>
      <c r="AF447" s="20"/>
      <c r="AG447" s="20"/>
      <c r="AH447" s="20"/>
      <c r="AI447" s="20"/>
      <c r="AJ447" s="20"/>
      <c r="AK447" s="20"/>
      <c r="AL447" s="20"/>
      <c r="AM447" s="20"/>
      <c r="AN447" s="20"/>
      <c r="AO447" s="20"/>
      <c r="AP447" s="20"/>
      <c r="AQ447" s="40"/>
      <c r="AR447" s="20"/>
      <c r="AS447" s="20"/>
      <c r="AT447" s="20"/>
      <c r="AU447" s="40"/>
      <c r="AV447" s="40"/>
      <c r="AW447" s="40"/>
      <c r="AX447" s="40"/>
      <c r="AY447" s="20"/>
      <c r="AZ447" s="20"/>
      <c r="BA447" s="20"/>
      <c r="BB447" s="20"/>
      <c r="BC447" s="20"/>
      <c r="BD447" s="20"/>
      <c r="BE447" s="20"/>
      <c r="BF447" s="20"/>
      <c r="BG447" s="20"/>
      <c r="BH447" s="20"/>
      <c r="BI447" s="20"/>
      <c r="BJ447" s="20"/>
      <c r="BK447" s="20"/>
      <c r="BL447" s="20"/>
      <c r="BM447" s="20"/>
      <c r="BN447" s="20"/>
      <c r="BO447" s="20"/>
      <c r="BP447" s="20"/>
      <c r="BQ447" s="20"/>
      <c r="BR447" s="20"/>
      <c r="BS447" s="20"/>
    </row>
    <row r="448" spans="1:71">
      <c r="A448" s="24"/>
      <c r="B448" s="20"/>
      <c r="C448" s="20"/>
      <c r="D448" s="20"/>
      <c r="E448" s="20"/>
      <c r="F448" s="20"/>
      <c r="G448" s="20"/>
      <c r="H448" s="20"/>
      <c r="I448" s="20"/>
      <c r="J448" s="20"/>
      <c r="K448" s="20"/>
      <c r="L448" s="20"/>
      <c r="M448" s="20"/>
      <c r="N448" s="20"/>
      <c r="O448" s="20"/>
      <c r="P448" s="20"/>
      <c r="Q448" s="40"/>
      <c r="R448" s="20"/>
      <c r="S448" s="40"/>
      <c r="T448" s="20"/>
      <c r="U448" s="20"/>
      <c r="V448" s="20"/>
      <c r="W448" s="40"/>
      <c r="X448" s="40"/>
      <c r="Y448" s="40"/>
      <c r="Z448" s="20"/>
      <c r="AA448" s="20"/>
      <c r="AB448" s="40"/>
      <c r="AC448" s="20"/>
      <c r="AD448" s="20"/>
      <c r="AE448" s="40"/>
      <c r="AF448" s="20"/>
      <c r="AG448" s="20"/>
      <c r="AH448" s="20"/>
      <c r="AI448" s="20"/>
      <c r="AJ448" s="20"/>
      <c r="AK448" s="20"/>
      <c r="AL448" s="20"/>
      <c r="AM448" s="20"/>
      <c r="AN448" s="20"/>
      <c r="AO448" s="20"/>
      <c r="AP448" s="20"/>
      <c r="AQ448" s="40"/>
      <c r="AR448" s="20"/>
      <c r="AS448" s="20"/>
      <c r="AT448" s="20"/>
      <c r="AU448" s="40"/>
      <c r="AV448" s="40"/>
      <c r="AW448" s="40"/>
      <c r="AX448" s="40"/>
      <c r="AY448" s="20"/>
      <c r="AZ448" s="20"/>
      <c r="BA448" s="20"/>
      <c r="BB448" s="20"/>
      <c r="BC448" s="20"/>
      <c r="BD448" s="20"/>
      <c r="BE448" s="20"/>
      <c r="BF448" s="20"/>
      <c r="BG448" s="20"/>
      <c r="BH448" s="20"/>
      <c r="BI448" s="20"/>
      <c r="BJ448" s="20"/>
      <c r="BK448" s="20"/>
      <c r="BL448" s="20"/>
      <c r="BM448" s="20"/>
      <c r="BN448" s="20"/>
      <c r="BO448" s="20"/>
      <c r="BP448" s="20"/>
      <c r="BQ448" s="20"/>
      <c r="BR448" s="20"/>
      <c r="BS448" s="20"/>
    </row>
    <row r="449" spans="1:71">
      <c r="A449" s="24"/>
      <c r="B449" s="20"/>
      <c r="C449" s="20"/>
      <c r="D449" s="20"/>
      <c r="E449" s="20"/>
      <c r="F449" s="20"/>
      <c r="G449" s="20"/>
      <c r="H449" s="20"/>
      <c r="I449" s="20"/>
      <c r="J449" s="20"/>
      <c r="K449" s="20"/>
      <c r="L449" s="20"/>
      <c r="M449" s="20"/>
      <c r="N449" s="20"/>
      <c r="O449" s="20"/>
      <c r="P449" s="20"/>
      <c r="Q449" s="40"/>
      <c r="R449" s="20"/>
      <c r="S449" s="40"/>
      <c r="T449" s="20"/>
      <c r="U449" s="20"/>
      <c r="V449" s="20"/>
      <c r="W449" s="40"/>
      <c r="X449" s="40"/>
      <c r="Y449" s="40"/>
      <c r="Z449" s="20"/>
      <c r="AA449" s="20"/>
      <c r="AB449" s="40"/>
      <c r="AC449" s="20"/>
      <c r="AD449" s="20"/>
      <c r="AE449" s="40"/>
      <c r="AF449" s="20"/>
      <c r="AG449" s="20"/>
      <c r="AH449" s="20"/>
      <c r="AI449" s="20"/>
      <c r="AJ449" s="20"/>
      <c r="AK449" s="20"/>
      <c r="AL449" s="20"/>
      <c r="AM449" s="20"/>
      <c r="AN449" s="20"/>
      <c r="AO449" s="20"/>
      <c r="AP449" s="20"/>
      <c r="AQ449" s="40"/>
      <c r="AR449" s="20"/>
      <c r="AS449" s="20"/>
      <c r="AT449" s="20"/>
      <c r="AU449" s="40"/>
      <c r="AV449" s="40"/>
      <c r="AW449" s="40"/>
      <c r="AX449" s="40"/>
      <c r="AY449" s="20"/>
      <c r="AZ449" s="20"/>
      <c r="BA449" s="20"/>
      <c r="BB449" s="20"/>
      <c r="BC449" s="20"/>
      <c r="BD449" s="20"/>
      <c r="BE449" s="20"/>
      <c r="BF449" s="20"/>
      <c r="BG449" s="20"/>
      <c r="BH449" s="20"/>
      <c r="BI449" s="20"/>
      <c r="BJ449" s="20"/>
      <c r="BK449" s="20"/>
      <c r="BL449" s="20"/>
      <c r="BM449" s="20"/>
      <c r="BN449" s="20"/>
      <c r="BO449" s="20"/>
      <c r="BP449" s="20"/>
      <c r="BQ449" s="20"/>
      <c r="BR449" s="20"/>
      <c r="BS449" s="20"/>
    </row>
    <row r="450" spans="1:71">
      <c r="A450" s="24"/>
      <c r="B450" s="20"/>
      <c r="C450" s="20"/>
      <c r="D450" s="20"/>
      <c r="E450" s="20"/>
      <c r="F450" s="20"/>
      <c r="G450" s="20"/>
      <c r="H450" s="20"/>
      <c r="I450" s="20"/>
      <c r="J450" s="20"/>
      <c r="K450" s="20"/>
      <c r="L450" s="20"/>
      <c r="M450" s="20"/>
      <c r="N450" s="20"/>
      <c r="O450" s="20"/>
      <c r="P450" s="20"/>
      <c r="Q450" s="40"/>
      <c r="R450" s="20"/>
      <c r="S450" s="40"/>
      <c r="T450" s="20"/>
      <c r="U450" s="20"/>
      <c r="V450" s="20"/>
      <c r="W450" s="40"/>
      <c r="X450" s="40"/>
      <c r="Y450" s="40"/>
      <c r="Z450" s="20"/>
      <c r="AA450" s="20"/>
      <c r="AB450" s="40"/>
      <c r="AC450" s="20"/>
      <c r="AD450" s="20"/>
      <c r="AE450" s="40"/>
      <c r="AF450" s="20"/>
      <c r="AG450" s="20"/>
      <c r="AH450" s="20"/>
      <c r="AI450" s="20"/>
      <c r="AJ450" s="20"/>
      <c r="AK450" s="20"/>
      <c r="AL450" s="20"/>
      <c r="AM450" s="20"/>
      <c r="AN450" s="20"/>
      <c r="AO450" s="20"/>
      <c r="AP450" s="20"/>
      <c r="AQ450" s="40"/>
      <c r="AR450" s="20"/>
      <c r="AS450" s="20"/>
      <c r="AT450" s="20"/>
      <c r="AU450" s="40"/>
      <c r="AV450" s="40"/>
      <c r="AW450" s="40"/>
      <c r="AX450" s="40"/>
      <c r="AY450" s="20"/>
      <c r="AZ450" s="20"/>
      <c r="BA450" s="20"/>
      <c r="BB450" s="20"/>
      <c r="BC450" s="20"/>
      <c r="BD450" s="20"/>
      <c r="BE450" s="20"/>
      <c r="BF450" s="20"/>
      <c r="BG450" s="20"/>
      <c r="BH450" s="20"/>
      <c r="BI450" s="20"/>
      <c r="BJ450" s="20"/>
      <c r="BK450" s="20"/>
      <c r="BL450" s="20"/>
      <c r="BM450" s="20"/>
      <c r="BN450" s="20"/>
      <c r="BO450" s="20"/>
      <c r="BP450" s="20"/>
      <c r="BQ450" s="20"/>
      <c r="BR450" s="20"/>
      <c r="BS450" s="20"/>
    </row>
    <row r="451" spans="1:71">
      <c r="A451" s="24"/>
      <c r="B451" s="20"/>
      <c r="C451" s="20"/>
      <c r="D451" s="20"/>
      <c r="E451" s="20"/>
      <c r="F451" s="20"/>
      <c r="G451" s="20"/>
      <c r="H451" s="20"/>
      <c r="I451" s="20"/>
      <c r="J451" s="20"/>
      <c r="K451" s="20"/>
      <c r="L451" s="20"/>
      <c r="M451" s="20"/>
      <c r="N451" s="20"/>
      <c r="O451" s="20"/>
      <c r="P451" s="20"/>
      <c r="Q451" s="40"/>
      <c r="R451" s="20"/>
      <c r="S451" s="40"/>
      <c r="T451" s="20"/>
      <c r="U451" s="20"/>
      <c r="V451" s="20"/>
      <c r="W451" s="40"/>
      <c r="X451" s="40"/>
      <c r="Y451" s="40"/>
      <c r="Z451" s="20"/>
      <c r="AA451" s="20"/>
      <c r="AB451" s="40"/>
      <c r="AC451" s="20"/>
      <c r="AD451" s="20"/>
      <c r="AE451" s="40"/>
      <c r="AF451" s="20"/>
      <c r="AG451" s="20"/>
      <c r="AH451" s="20"/>
      <c r="AI451" s="20"/>
      <c r="AJ451" s="20"/>
      <c r="AK451" s="20"/>
      <c r="AL451" s="20"/>
      <c r="AM451" s="20"/>
      <c r="AN451" s="20"/>
      <c r="AO451" s="20"/>
      <c r="AP451" s="20"/>
      <c r="AQ451" s="40"/>
      <c r="AR451" s="20"/>
      <c r="AS451" s="20"/>
      <c r="AT451" s="20"/>
      <c r="AU451" s="40"/>
      <c r="AV451" s="40"/>
      <c r="AW451" s="40"/>
      <c r="AX451" s="40"/>
      <c r="AY451" s="20"/>
      <c r="AZ451" s="20"/>
      <c r="BA451" s="20"/>
      <c r="BB451" s="20"/>
      <c r="BC451" s="20"/>
      <c r="BD451" s="20"/>
      <c r="BE451" s="20"/>
      <c r="BF451" s="20"/>
      <c r="BG451" s="20"/>
      <c r="BH451" s="20"/>
      <c r="BI451" s="20"/>
      <c r="BJ451" s="20"/>
      <c r="BK451" s="20"/>
      <c r="BL451" s="20"/>
      <c r="BM451" s="20"/>
      <c r="BN451" s="20"/>
      <c r="BO451" s="20"/>
      <c r="BP451" s="20"/>
      <c r="BQ451" s="20"/>
      <c r="BR451" s="20"/>
      <c r="BS451" s="20"/>
    </row>
    <row r="452" spans="1:71">
      <c r="A452" s="24"/>
      <c r="B452" s="20"/>
      <c r="C452" s="20"/>
      <c r="D452" s="20"/>
      <c r="E452" s="20"/>
      <c r="F452" s="20"/>
      <c r="G452" s="20"/>
      <c r="H452" s="20"/>
      <c r="I452" s="20"/>
      <c r="J452" s="20"/>
      <c r="K452" s="20"/>
      <c r="L452" s="20"/>
      <c r="M452" s="20"/>
      <c r="N452" s="20"/>
      <c r="O452" s="20"/>
      <c r="P452" s="20"/>
      <c r="Q452" s="40"/>
      <c r="R452" s="20"/>
      <c r="S452" s="40"/>
      <c r="T452" s="20"/>
      <c r="U452" s="20"/>
      <c r="V452" s="20"/>
      <c r="W452" s="40"/>
      <c r="X452" s="40"/>
      <c r="Y452" s="40"/>
      <c r="Z452" s="20"/>
      <c r="AA452" s="20"/>
      <c r="AB452" s="40"/>
      <c r="AC452" s="20"/>
      <c r="AD452" s="20"/>
      <c r="AE452" s="40"/>
      <c r="AF452" s="20"/>
      <c r="AG452" s="20"/>
      <c r="AH452" s="20"/>
      <c r="AI452" s="20"/>
      <c r="AJ452" s="20"/>
      <c r="AK452" s="20"/>
      <c r="AL452" s="20"/>
      <c r="AM452" s="20"/>
      <c r="AN452" s="20"/>
      <c r="AO452" s="20"/>
      <c r="AP452" s="20"/>
      <c r="AQ452" s="40"/>
      <c r="AR452" s="20"/>
      <c r="AS452" s="20"/>
      <c r="AT452" s="20"/>
      <c r="AU452" s="40"/>
      <c r="AV452" s="40"/>
      <c r="AW452" s="40"/>
      <c r="AX452" s="40"/>
      <c r="AY452" s="20"/>
      <c r="AZ452" s="20"/>
      <c r="BA452" s="20"/>
      <c r="BB452" s="20"/>
      <c r="BC452" s="20"/>
      <c r="BD452" s="20"/>
      <c r="BE452" s="20"/>
      <c r="BF452" s="20"/>
      <c r="BG452" s="20"/>
      <c r="BH452" s="20"/>
      <c r="BI452" s="20"/>
      <c r="BJ452" s="20"/>
      <c r="BK452" s="20"/>
      <c r="BL452" s="20"/>
      <c r="BM452" s="20"/>
      <c r="BN452" s="20"/>
      <c r="BO452" s="20"/>
      <c r="BP452" s="20"/>
      <c r="BQ452" s="20"/>
      <c r="BR452" s="20"/>
      <c r="BS452" s="20"/>
    </row>
    <row r="453" spans="1:71">
      <c r="A453" s="24"/>
      <c r="B453" s="20"/>
      <c r="C453" s="20"/>
      <c r="D453" s="20"/>
      <c r="E453" s="20"/>
      <c r="F453" s="20"/>
      <c r="G453" s="20"/>
      <c r="H453" s="20"/>
      <c r="I453" s="20"/>
      <c r="J453" s="20"/>
      <c r="K453" s="20"/>
      <c r="L453" s="20"/>
      <c r="M453" s="20"/>
      <c r="N453" s="20"/>
      <c r="O453" s="20"/>
      <c r="P453" s="20"/>
      <c r="Q453" s="40"/>
      <c r="R453" s="20"/>
      <c r="S453" s="40"/>
      <c r="T453" s="20"/>
      <c r="U453" s="20"/>
      <c r="V453" s="20"/>
      <c r="W453" s="40"/>
      <c r="X453" s="40"/>
      <c r="Y453" s="40"/>
      <c r="Z453" s="20"/>
      <c r="AA453" s="20"/>
      <c r="AB453" s="40"/>
      <c r="AC453" s="20"/>
      <c r="AD453" s="20"/>
      <c r="AE453" s="40"/>
      <c r="AF453" s="20"/>
      <c r="AG453" s="20"/>
      <c r="AH453" s="20"/>
      <c r="AI453" s="20"/>
      <c r="AJ453" s="20"/>
      <c r="AK453" s="20"/>
      <c r="AL453" s="20"/>
      <c r="AM453" s="20"/>
      <c r="AN453" s="20"/>
      <c r="AO453" s="20"/>
      <c r="AP453" s="20"/>
      <c r="AQ453" s="40"/>
      <c r="AR453" s="20"/>
      <c r="AS453" s="20"/>
      <c r="AT453" s="20"/>
      <c r="AU453" s="40"/>
      <c r="AV453" s="40"/>
      <c r="AW453" s="40"/>
      <c r="AX453" s="40"/>
      <c r="AY453" s="20"/>
      <c r="AZ453" s="20"/>
      <c r="BA453" s="20"/>
      <c r="BB453" s="20"/>
      <c r="BC453" s="20"/>
      <c r="BD453" s="20"/>
      <c r="BE453" s="20"/>
      <c r="BF453" s="20"/>
      <c r="BG453" s="20"/>
      <c r="BH453" s="20"/>
      <c r="BI453" s="20"/>
      <c r="BJ453" s="20"/>
      <c r="BK453" s="20"/>
      <c r="BL453" s="20"/>
      <c r="BM453" s="20"/>
      <c r="BN453" s="20"/>
      <c r="BO453" s="20"/>
      <c r="BP453" s="20"/>
      <c r="BQ453" s="20"/>
      <c r="BR453" s="20"/>
      <c r="BS453" s="20"/>
    </row>
    <row r="454" spans="1:71">
      <c r="A454" s="24"/>
      <c r="B454" s="20"/>
      <c r="C454" s="20"/>
      <c r="D454" s="20"/>
      <c r="E454" s="20"/>
      <c r="F454" s="20"/>
      <c r="G454" s="20"/>
      <c r="H454" s="20"/>
      <c r="I454" s="20"/>
      <c r="J454" s="20"/>
      <c r="K454" s="20"/>
      <c r="L454" s="20"/>
      <c r="M454" s="20"/>
      <c r="N454" s="20"/>
      <c r="O454" s="20"/>
      <c r="P454" s="20"/>
      <c r="Q454" s="40"/>
      <c r="R454" s="20"/>
      <c r="S454" s="40"/>
      <c r="T454" s="20"/>
      <c r="U454" s="20"/>
      <c r="V454" s="20"/>
      <c r="W454" s="40"/>
      <c r="X454" s="40"/>
      <c r="Y454" s="40"/>
      <c r="Z454" s="20"/>
      <c r="AA454" s="20"/>
      <c r="AB454" s="40"/>
      <c r="AC454" s="20"/>
      <c r="AD454" s="20"/>
      <c r="AE454" s="40"/>
      <c r="AF454" s="20"/>
      <c r="AG454" s="20"/>
      <c r="AH454" s="20"/>
      <c r="AI454" s="20"/>
      <c r="AJ454" s="20"/>
      <c r="AK454" s="20"/>
      <c r="AL454" s="20"/>
      <c r="AM454" s="20"/>
      <c r="AN454" s="20"/>
      <c r="AO454" s="20"/>
      <c r="AP454" s="20"/>
      <c r="AQ454" s="40"/>
      <c r="AR454" s="20"/>
      <c r="AS454" s="20"/>
      <c r="AT454" s="20"/>
      <c r="AU454" s="40"/>
      <c r="AV454" s="40"/>
      <c r="AW454" s="40"/>
      <c r="AX454" s="40"/>
      <c r="AY454" s="20"/>
      <c r="AZ454" s="20"/>
      <c r="BA454" s="20"/>
      <c r="BB454" s="20"/>
      <c r="BC454" s="20"/>
      <c r="BD454" s="20"/>
      <c r="BE454" s="20"/>
      <c r="BF454" s="20"/>
      <c r="BG454" s="20"/>
      <c r="BH454" s="20"/>
      <c r="BI454" s="20"/>
      <c r="BJ454" s="20"/>
      <c r="BK454" s="20"/>
      <c r="BL454" s="20"/>
      <c r="BM454" s="20"/>
      <c r="BN454" s="20"/>
      <c r="BO454" s="20"/>
      <c r="BP454" s="20"/>
      <c r="BQ454" s="20"/>
      <c r="BR454" s="20"/>
      <c r="BS454" s="20"/>
    </row>
    <row r="455" spans="1:71">
      <c r="A455" s="24"/>
      <c r="B455" s="20"/>
      <c r="C455" s="20"/>
      <c r="D455" s="20"/>
      <c r="E455" s="20"/>
      <c r="F455" s="20"/>
      <c r="G455" s="20"/>
      <c r="H455" s="20"/>
      <c r="I455" s="20"/>
      <c r="J455" s="20"/>
      <c r="K455" s="20"/>
      <c r="L455" s="20"/>
      <c r="M455" s="20"/>
      <c r="N455" s="20"/>
      <c r="O455" s="20"/>
      <c r="P455" s="20"/>
      <c r="Q455" s="40"/>
      <c r="R455" s="20"/>
      <c r="S455" s="40"/>
      <c r="T455" s="20"/>
      <c r="U455" s="20"/>
      <c r="V455" s="20"/>
      <c r="W455" s="40"/>
      <c r="X455" s="40"/>
      <c r="Y455" s="40"/>
      <c r="Z455" s="20"/>
      <c r="AA455" s="20"/>
      <c r="AB455" s="40"/>
      <c r="AC455" s="20"/>
      <c r="AD455" s="20"/>
      <c r="AE455" s="40"/>
      <c r="AF455" s="20"/>
      <c r="AG455" s="20"/>
      <c r="AH455" s="20"/>
      <c r="AI455" s="20"/>
      <c r="AJ455" s="20"/>
      <c r="AK455" s="20"/>
      <c r="AL455" s="20"/>
      <c r="AM455" s="20"/>
      <c r="AN455" s="20"/>
      <c r="AO455" s="20"/>
      <c r="AP455" s="20"/>
      <c r="AQ455" s="40"/>
      <c r="AR455" s="20"/>
      <c r="AS455" s="20"/>
      <c r="AT455" s="20"/>
      <c r="AU455" s="40"/>
      <c r="AV455" s="40"/>
      <c r="AW455" s="40"/>
      <c r="AX455" s="40"/>
      <c r="AY455" s="20"/>
      <c r="AZ455" s="20"/>
      <c r="BA455" s="20"/>
      <c r="BB455" s="20"/>
      <c r="BC455" s="20"/>
      <c r="BD455" s="20"/>
      <c r="BE455" s="20"/>
      <c r="BF455" s="20"/>
      <c r="BG455" s="20"/>
      <c r="BH455" s="20"/>
      <c r="BI455" s="20"/>
      <c r="BJ455" s="20"/>
      <c r="BK455" s="20"/>
      <c r="BL455" s="20"/>
      <c r="BM455" s="20"/>
      <c r="BN455" s="20"/>
      <c r="BO455" s="20"/>
      <c r="BP455" s="20"/>
      <c r="BQ455" s="20"/>
      <c r="BR455" s="20"/>
      <c r="BS455" s="20"/>
    </row>
    <row r="456" spans="1:71">
      <c r="A456" s="24"/>
      <c r="B456" s="20"/>
      <c r="C456" s="20"/>
      <c r="D456" s="20"/>
      <c r="E456" s="20"/>
      <c r="F456" s="20"/>
      <c r="G456" s="20"/>
      <c r="H456" s="20"/>
      <c r="I456" s="20"/>
      <c r="J456" s="20"/>
      <c r="K456" s="20"/>
      <c r="L456" s="20"/>
      <c r="M456" s="20"/>
      <c r="N456" s="20"/>
      <c r="O456" s="20"/>
      <c r="P456" s="20"/>
      <c r="Q456" s="40"/>
      <c r="R456" s="20"/>
      <c r="S456" s="40"/>
      <c r="T456" s="20"/>
      <c r="U456" s="20"/>
      <c r="V456" s="20"/>
      <c r="W456" s="40"/>
      <c r="X456" s="40"/>
      <c r="Y456" s="40"/>
      <c r="Z456" s="20"/>
      <c r="AA456" s="20"/>
      <c r="AB456" s="40"/>
      <c r="AC456" s="20"/>
      <c r="AD456" s="20"/>
      <c r="AE456" s="40"/>
      <c r="AF456" s="20"/>
      <c r="AG456" s="20"/>
      <c r="AH456" s="20"/>
      <c r="AI456" s="20"/>
      <c r="AJ456" s="20"/>
      <c r="AK456" s="20"/>
      <c r="AL456" s="20"/>
      <c r="AM456" s="20"/>
      <c r="AN456" s="20"/>
      <c r="AO456" s="20"/>
      <c r="AP456" s="20"/>
      <c r="AQ456" s="40"/>
      <c r="AR456" s="20"/>
      <c r="AS456" s="20"/>
      <c r="AT456" s="20"/>
      <c r="AU456" s="40"/>
      <c r="AV456" s="40"/>
      <c r="AW456" s="40"/>
      <c r="AX456" s="40"/>
      <c r="AY456" s="20"/>
      <c r="AZ456" s="20"/>
      <c r="BA456" s="20"/>
      <c r="BB456" s="20"/>
      <c r="BC456" s="20"/>
      <c r="BD456" s="20"/>
      <c r="BE456" s="20"/>
      <c r="BF456" s="20"/>
      <c r="BG456" s="20"/>
      <c r="BH456" s="20"/>
      <c r="BI456" s="20"/>
      <c r="BJ456" s="20"/>
      <c r="BK456" s="20"/>
      <c r="BL456" s="20"/>
      <c r="BM456" s="20"/>
      <c r="BN456" s="20"/>
      <c r="BO456" s="20"/>
      <c r="BP456" s="20"/>
      <c r="BQ456" s="20"/>
      <c r="BR456" s="20"/>
      <c r="BS456" s="20"/>
    </row>
    <row r="457" spans="1:71">
      <c r="A457" s="24"/>
      <c r="B457" s="20"/>
      <c r="C457" s="20"/>
      <c r="D457" s="20"/>
      <c r="E457" s="20"/>
      <c r="F457" s="20"/>
      <c r="G457" s="20"/>
      <c r="H457" s="20"/>
      <c r="I457" s="20"/>
      <c r="J457" s="20"/>
      <c r="K457" s="20"/>
      <c r="L457" s="20"/>
      <c r="M457" s="20"/>
      <c r="N457" s="20"/>
      <c r="O457" s="20"/>
      <c r="P457" s="20"/>
      <c r="Q457" s="40"/>
      <c r="R457" s="20"/>
      <c r="S457" s="40"/>
      <c r="T457" s="20"/>
      <c r="U457" s="20"/>
      <c r="V457" s="20"/>
      <c r="W457" s="40"/>
      <c r="X457" s="40"/>
      <c r="Y457" s="40"/>
      <c r="Z457" s="20"/>
      <c r="AA457" s="20"/>
      <c r="AB457" s="40"/>
      <c r="AC457" s="20"/>
      <c r="AD457" s="20"/>
      <c r="AE457" s="40"/>
      <c r="AF457" s="20"/>
      <c r="AG457" s="20"/>
      <c r="AH457" s="20"/>
      <c r="AI457" s="20"/>
      <c r="AJ457" s="20"/>
      <c r="AK457" s="20"/>
      <c r="AL457" s="20"/>
      <c r="AM457" s="20"/>
      <c r="AN457" s="20"/>
      <c r="AO457" s="20"/>
      <c r="AP457" s="20"/>
      <c r="AQ457" s="40"/>
      <c r="AR457" s="20"/>
      <c r="AS457" s="20"/>
      <c r="AT457" s="20"/>
      <c r="AU457" s="40"/>
      <c r="AV457" s="40"/>
      <c r="AW457" s="40"/>
      <c r="AX457" s="40"/>
      <c r="AY457" s="20"/>
      <c r="AZ457" s="20"/>
      <c r="BA457" s="20"/>
      <c r="BB457" s="20"/>
      <c r="BC457" s="20"/>
      <c r="BD457" s="20"/>
      <c r="BE457" s="20"/>
      <c r="BF457" s="20"/>
      <c r="BG457" s="20"/>
      <c r="BH457" s="20"/>
      <c r="BI457" s="20"/>
      <c r="BJ457" s="20"/>
      <c r="BK457" s="20"/>
      <c r="BL457" s="20"/>
      <c r="BM457" s="20"/>
      <c r="BN457" s="20"/>
      <c r="BO457" s="20"/>
      <c r="BP457" s="20"/>
      <c r="BQ457" s="20"/>
      <c r="BR457" s="20"/>
      <c r="BS457" s="20"/>
    </row>
    <row r="458" spans="1:71">
      <c r="A458" s="24"/>
      <c r="B458" s="20"/>
      <c r="C458" s="20"/>
      <c r="D458" s="20"/>
      <c r="E458" s="20"/>
      <c r="F458" s="20"/>
      <c r="G458" s="20"/>
      <c r="H458" s="20"/>
      <c r="I458" s="20"/>
      <c r="J458" s="20"/>
      <c r="K458" s="20"/>
      <c r="L458" s="20"/>
      <c r="M458" s="20"/>
      <c r="N458" s="20"/>
      <c r="O458" s="20"/>
      <c r="P458" s="20"/>
      <c r="Q458" s="40"/>
      <c r="R458" s="20"/>
      <c r="S458" s="40"/>
      <c r="T458" s="20"/>
      <c r="U458" s="20"/>
      <c r="V458" s="20"/>
      <c r="W458" s="40"/>
      <c r="X458" s="40"/>
      <c r="Y458" s="40"/>
      <c r="Z458" s="20"/>
      <c r="AA458" s="20"/>
      <c r="AB458" s="40"/>
      <c r="AC458" s="20"/>
      <c r="AD458" s="20"/>
      <c r="AE458" s="40"/>
      <c r="AF458" s="20"/>
      <c r="AG458" s="20"/>
      <c r="AH458" s="20"/>
      <c r="AI458" s="20"/>
      <c r="AJ458" s="20"/>
      <c r="AK458" s="20"/>
      <c r="AL458" s="20"/>
      <c r="AM458" s="20"/>
      <c r="AN458" s="20"/>
      <c r="AO458" s="20"/>
      <c r="AP458" s="20"/>
      <c r="AQ458" s="40"/>
      <c r="AR458" s="20"/>
      <c r="AS458" s="20"/>
      <c r="AT458" s="20"/>
      <c r="AU458" s="40"/>
      <c r="AV458" s="40"/>
      <c r="AW458" s="40"/>
      <c r="AX458" s="40"/>
      <c r="AY458" s="20"/>
      <c r="AZ458" s="20"/>
      <c r="BA458" s="20"/>
      <c r="BB458" s="20"/>
      <c r="BC458" s="20"/>
      <c r="BD458" s="20"/>
      <c r="BE458" s="20"/>
      <c r="BF458" s="20"/>
      <c r="BG458" s="20"/>
      <c r="BH458" s="20"/>
      <c r="BI458" s="20"/>
      <c r="BJ458" s="20"/>
      <c r="BK458" s="20"/>
      <c r="BL458" s="20"/>
      <c r="BM458" s="20"/>
      <c r="BN458" s="20"/>
      <c r="BO458" s="20"/>
      <c r="BP458" s="20"/>
      <c r="BQ458" s="20"/>
      <c r="BR458" s="20"/>
      <c r="BS458" s="20"/>
    </row>
    <row r="459" spans="1:71">
      <c r="A459" s="24"/>
      <c r="B459" s="20"/>
      <c r="C459" s="20"/>
      <c r="D459" s="20"/>
      <c r="E459" s="20"/>
      <c r="F459" s="20"/>
      <c r="G459" s="20"/>
      <c r="H459" s="20"/>
      <c r="I459" s="20"/>
      <c r="J459" s="20"/>
      <c r="K459" s="20"/>
      <c r="L459" s="20"/>
      <c r="M459" s="20"/>
      <c r="N459" s="20"/>
      <c r="O459" s="20"/>
      <c r="P459" s="20"/>
      <c r="Q459" s="40"/>
      <c r="R459" s="20"/>
      <c r="S459" s="40"/>
      <c r="T459" s="20"/>
      <c r="U459" s="20"/>
      <c r="V459" s="20"/>
      <c r="W459" s="40"/>
      <c r="X459" s="40"/>
      <c r="Y459" s="40"/>
      <c r="Z459" s="20"/>
      <c r="AA459" s="20"/>
      <c r="AB459" s="40"/>
      <c r="AC459" s="20"/>
      <c r="AD459" s="20"/>
      <c r="AE459" s="40"/>
      <c r="AF459" s="20"/>
      <c r="AG459" s="20"/>
      <c r="AH459" s="20"/>
      <c r="AI459" s="20"/>
      <c r="AJ459" s="20"/>
      <c r="AK459" s="20"/>
      <c r="AL459" s="20"/>
      <c r="AM459" s="20"/>
      <c r="AN459" s="20"/>
      <c r="AO459" s="20"/>
      <c r="AP459" s="20"/>
      <c r="AQ459" s="40"/>
      <c r="AR459" s="20"/>
      <c r="AS459" s="20"/>
      <c r="AT459" s="20"/>
      <c r="AU459" s="40"/>
      <c r="AV459" s="40"/>
      <c r="AW459" s="40"/>
      <c r="AX459" s="40"/>
      <c r="AY459" s="20"/>
      <c r="AZ459" s="20"/>
      <c r="BA459" s="20"/>
      <c r="BB459" s="20"/>
      <c r="BC459" s="20"/>
      <c r="BD459" s="20"/>
      <c r="BE459" s="20"/>
      <c r="BF459" s="20"/>
      <c r="BG459" s="20"/>
      <c r="BH459" s="20"/>
      <c r="BI459" s="20"/>
      <c r="BJ459" s="20"/>
      <c r="BK459" s="20"/>
      <c r="BL459" s="20"/>
      <c r="BM459" s="20"/>
      <c r="BN459" s="20"/>
      <c r="BO459" s="20"/>
      <c r="BP459" s="20"/>
      <c r="BQ459" s="20"/>
      <c r="BR459" s="20"/>
      <c r="BS459" s="20"/>
    </row>
    <row r="460" spans="1:71">
      <c r="A460" s="24"/>
      <c r="B460" s="20"/>
      <c r="C460" s="20"/>
      <c r="D460" s="20"/>
      <c r="E460" s="20"/>
      <c r="F460" s="20"/>
      <c r="G460" s="20"/>
      <c r="H460" s="20"/>
      <c r="I460" s="20"/>
      <c r="J460" s="20"/>
      <c r="K460" s="20"/>
      <c r="L460" s="20"/>
      <c r="M460" s="20"/>
      <c r="N460" s="20"/>
      <c r="O460" s="20"/>
      <c r="P460" s="20"/>
      <c r="Q460" s="40"/>
      <c r="R460" s="20"/>
      <c r="S460" s="40"/>
      <c r="T460" s="20"/>
      <c r="U460" s="20"/>
      <c r="V460" s="20"/>
      <c r="W460" s="40"/>
      <c r="X460" s="40"/>
      <c r="Y460" s="40"/>
      <c r="Z460" s="20"/>
      <c r="AA460" s="20"/>
      <c r="AB460" s="40"/>
      <c r="AC460" s="20"/>
      <c r="AD460" s="20"/>
      <c r="AE460" s="40"/>
      <c r="AF460" s="20"/>
      <c r="AG460" s="20"/>
      <c r="AH460" s="20"/>
      <c r="AI460" s="20"/>
      <c r="AJ460" s="20"/>
      <c r="AK460" s="20"/>
      <c r="AL460" s="20"/>
      <c r="AM460" s="20"/>
      <c r="AN460" s="20"/>
      <c r="AO460" s="20"/>
      <c r="AP460" s="20"/>
      <c r="AQ460" s="40"/>
      <c r="AR460" s="20"/>
      <c r="AS460" s="20"/>
      <c r="AT460" s="20"/>
      <c r="AU460" s="40"/>
      <c r="AV460" s="40"/>
      <c r="AW460" s="40"/>
      <c r="AX460" s="40"/>
      <c r="AY460" s="20"/>
      <c r="AZ460" s="20"/>
      <c r="BA460" s="20"/>
      <c r="BB460" s="20"/>
      <c r="BC460" s="20"/>
      <c r="BD460" s="20"/>
      <c r="BE460" s="20"/>
      <c r="BF460" s="20"/>
      <c r="BG460" s="20"/>
      <c r="BH460" s="20"/>
      <c r="BI460" s="20"/>
      <c r="BJ460" s="20"/>
      <c r="BK460" s="20"/>
      <c r="BL460" s="20"/>
      <c r="BM460" s="20"/>
      <c r="BN460" s="20"/>
      <c r="BO460" s="20"/>
      <c r="BP460" s="20"/>
      <c r="BQ460" s="20"/>
      <c r="BR460" s="20"/>
      <c r="BS460" s="20"/>
    </row>
    <row r="461" spans="1:71">
      <c r="A461" s="24"/>
      <c r="B461" s="20"/>
      <c r="C461" s="20"/>
      <c r="D461" s="20"/>
      <c r="E461" s="20"/>
      <c r="F461" s="20"/>
      <c r="G461" s="20"/>
      <c r="H461" s="20"/>
      <c r="I461" s="20"/>
      <c r="J461" s="20"/>
      <c r="K461" s="20"/>
      <c r="L461" s="20"/>
      <c r="M461" s="20"/>
      <c r="N461" s="20"/>
      <c r="O461" s="20"/>
      <c r="P461" s="20"/>
      <c r="Q461" s="40"/>
      <c r="R461" s="20"/>
      <c r="S461" s="40"/>
      <c r="T461" s="20"/>
      <c r="U461" s="20"/>
      <c r="V461" s="20"/>
      <c r="W461" s="40"/>
      <c r="X461" s="40"/>
      <c r="Y461" s="40"/>
      <c r="Z461" s="20"/>
      <c r="AA461" s="20"/>
      <c r="AB461" s="40"/>
      <c r="AC461" s="20"/>
      <c r="AD461" s="20"/>
      <c r="AE461" s="40"/>
      <c r="AF461" s="20"/>
      <c r="AG461" s="20"/>
      <c r="AH461" s="20"/>
      <c r="AI461" s="20"/>
      <c r="AJ461" s="20"/>
      <c r="AK461" s="20"/>
      <c r="AL461" s="20"/>
      <c r="AM461" s="20"/>
      <c r="AN461" s="20"/>
      <c r="AO461" s="20"/>
      <c r="AP461" s="20"/>
      <c r="AQ461" s="40"/>
      <c r="AR461" s="20"/>
      <c r="AS461" s="20"/>
      <c r="AT461" s="20"/>
      <c r="AU461" s="40"/>
      <c r="AV461" s="40"/>
      <c r="AW461" s="40"/>
      <c r="AX461" s="40"/>
      <c r="AY461" s="20"/>
      <c r="AZ461" s="20"/>
      <c r="BA461" s="20"/>
      <c r="BB461" s="20"/>
      <c r="BC461" s="20"/>
      <c r="BD461" s="20"/>
      <c r="BE461" s="20"/>
      <c r="BF461" s="20"/>
      <c r="BG461" s="20"/>
      <c r="BH461" s="20"/>
      <c r="BI461" s="20"/>
      <c r="BJ461" s="20"/>
      <c r="BK461" s="20"/>
      <c r="BL461" s="20"/>
      <c r="BM461" s="20"/>
      <c r="BN461" s="20"/>
      <c r="BO461" s="20"/>
      <c r="BP461" s="20"/>
      <c r="BQ461" s="20"/>
      <c r="BR461" s="20"/>
      <c r="BS461" s="20"/>
    </row>
  </sheetData>
  <mergeCells count="109">
    <mergeCell ref="AR4:AT4"/>
    <mergeCell ref="AU4:AW4"/>
    <mergeCell ref="M4:P4"/>
    <mergeCell ref="Q4:S4"/>
    <mergeCell ref="T4:V4"/>
    <mergeCell ref="W4:Y4"/>
    <mergeCell ref="Z4:AB4"/>
    <mergeCell ref="AC4:AE4"/>
    <mergeCell ref="A1:BS1"/>
    <mergeCell ref="A2:BS2"/>
    <mergeCell ref="A3:BS3"/>
    <mergeCell ref="A4:A7"/>
    <mergeCell ref="B4:B7"/>
    <mergeCell ref="C4:C7"/>
    <mergeCell ref="D4:D7"/>
    <mergeCell ref="E4:G4"/>
    <mergeCell ref="H4:J4"/>
    <mergeCell ref="K4:L4"/>
    <mergeCell ref="R5:S5"/>
    <mergeCell ref="T5:T7"/>
    <mergeCell ref="U5:V5"/>
    <mergeCell ref="W5:W7"/>
    <mergeCell ref="X5:Y5"/>
    <mergeCell ref="Z5:Z7"/>
    <mergeCell ref="BW4:BY5"/>
    <mergeCell ref="E5:E7"/>
    <mergeCell ref="F5:G5"/>
    <mergeCell ref="H5:H7"/>
    <mergeCell ref="I5:J5"/>
    <mergeCell ref="K5:K7"/>
    <mergeCell ref="L5:L7"/>
    <mergeCell ref="M5:M7"/>
    <mergeCell ref="N5:P5"/>
    <mergeCell ref="Q5:Q7"/>
    <mergeCell ref="AX4:BA4"/>
    <mergeCell ref="BB4:BG4"/>
    <mergeCell ref="BH4:BM4"/>
    <mergeCell ref="BN4:BN7"/>
    <mergeCell ref="BO4:BR4"/>
    <mergeCell ref="BS4:BS7"/>
    <mergeCell ref="BE5:BG5"/>
    <mergeCell ref="BH5:BJ5"/>
    <mergeCell ref="BK5:BM5"/>
    <mergeCell ref="BO5:BO7"/>
    <mergeCell ref="AF4:AH4"/>
    <mergeCell ref="AI4:AK4"/>
    <mergeCell ref="AL4:AN4"/>
    <mergeCell ref="AO4:AQ4"/>
    <mergeCell ref="AP5:AQ5"/>
    <mergeCell ref="AR5:AR7"/>
    <mergeCell ref="AP6:AP7"/>
    <mergeCell ref="AQ6:AQ7"/>
    <mergeCell ref="AJ6:AJ7"/>
    <mergeCell ref="AK6:AK7"/>
    <mergeCell ref="AM6:AM7"/>
    <mergeCell ref="AN6:AN7"/>
    <mergeCell ref="V6:V7"/>
    <mergeCell ref="X6:X7"/>
    <mergeCell ref="Y6:Y7"/>
    <mergeCell ref="AA5:AB5"/>
    <mergeCell ref="AC5:AC7"/>
    <mergeCell ref="AD5:AE5"/>
    <mergeCell ref="AF5:AF7"/>
    <mergeCell ref="AG5:AH5"/>
    <mergeCell ref="AI5:AI7"/>
    <mergeCell ref="AA6:AA7"/>
    <mergeCell ref="AB6:AB7"/>
    <mergeCell ref="AD6:AD7"/>
    <mergeCell ref="AE6:AE7"/>
    <mergeCell ref="AG6:AG7"/>
    <mergeCell ref="AH6:AH7"/>
    <mergeCell ref="BP5:BR5"/>
    <mergeCell ref="F6:F7"/>
    <mergeCell ref="G6:G7"/>
    <mergeCell ref="I6:I7"/>
    <mergeCell ref="J6:J7"/>
    <mergeCell ref="N6:N7"/>
    <mergeCell ref="O6:P6"/>
    <mergeCell ref="R6:R7"/>
    <mergeCell ref="S6:S7"/>
    <mergeCell ref="U6:U7"/>
    <mergeCell ref="AS5:AT5"/>
    <mergeCell ref="AU5:AU7"/>
    <mergeCell ref="AV5:AW5"/>
    <mergeCell ref="AX5:AX7"/>
    <mergeCell ref="AY5:BA5"/>
    <mergeCell ref="BB5:BD5"/>
    <mergeCell ref="AS6:AS7"/>
    <mergeCell ref="AT6:AT7"/>
    <mergeCell ref="AV6:AV7"/>
    <mergeCell ref="AW6:AW7"/>
    <mergeCell ref="AJ5:AK5"/>
    <mergeCell ref="AL5:AL7"/>
    <mergeCell ref="AM5:AN5"/>
    <mergeCell ref="AO5:AO7"/>
    <mergeCell ref="BW6:BW7"/>
    <mergeCell ref="BX6:BY6"/>
    <mergeCell ref="BH6:BH7"/>
    <mergeCell ref="BI6:BJ6"/>
    <mergeCell ref="BK6:BK7"/>
    <mergeCell ref="BL6:BM6"/>
    <mergeCell ref="BP6:BP7"/>
    <mergeCell ref="BQ6:BR6"/>
    <mergeCell ref="AY6:AY7"/>
    <mergeCell ref="AZ6:BA6"/>
    <mergeCell ref="BB6:BB7"/>
    <mergeCell ref="BC6:BD6"/>
    <mergeCell ref="BE6:BE7"/>
    <mergeCell ref="BF6:BG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B445"/>
  <sheetViews>
    <sheetView topLeftCell="AV1" zoomScale="120" zoomScaleNormal="120" workbookViewId="0">
      <selection activeCell="BV4" sqref="BV1:BV1048576"/>
    </sheetView>
  </sheetViews>
  <sheetFormatPr defaultColWidth="4.28515625" defaultRowHeight="8.25"/>
  <cols>
    <col min="1" max="1" width="2.7109375" style="1530" customWidth="1"/>
    <col min="2" max="2" width="11.7109375" style="1531" customWidth="1"/>
    <col min="3" max="3" width="3" style="1532" hidden="1" customWidth="1"/>
    <col min="4" max="4" width="3.7109375" style="1532" customWidth="1"/>
    <col min="5" max="5" width="3.28515625" style="1532" hidden="1" customWidth="1"/>
    <col min="6" max="6" width="6.5703125" style="1532" customWidth="1"/>
    <col min="7" max="7" width="6" style="41" customWidth="1"/>
    <col min="8" max="8" width="6.28515625" style="41" customWidth="1"/>
    <col min="9" max="11" width="8.28515625" style="41" hidden="1" customWidth="1"/>
    <col min="12" max="12" width="5.42578125" style="41" hidden="1" customWidth="1"/>
    <col min="13" max="13" width="5.7109375" style="41" hidden="1" customWidth="1"/>
    <col min="14" max="14" width="5.5703125" style="41" customWidth="1"/>
    <col min="15" max="15" width="6.28515625" style="41" customWidth="1"/>
    <col min="16" max="16" width="7" style="41" customWidth="1"/>
    <col min="17" max="17" width="5.7109375" style="41" customWidth="1"/>
    <col min="18" max="18" width="7.42578125" style="41" hidden="1" customWidth="1"/>
    <col min="19" max="19" width="7" style="41" hidden="1" customWidth="1"/>
    <col min="20" max="20" width="3.7109375" style="41" hidden="1" customWidth="1"/>
    <col min="21" max="21" width="6.7109375" style="41" hidden="1" customWidth="1"/>
    <col min="22" max="22" width="4.42578125" style="41" hidden="1" customWidth="1"/>
    <col min="23" max="23" width="4" style="41" hidden="1" customWidth="1"/>
    <col min="24" max="25" width="5" style="41" hidden="1" customWidth="1"/>
    <col min="26" max="26" width="4.28515625" style="41" hidden="1" customWidth="1"/>
    <col min="27" max="27" width="4.7109375" style="41" hidden="1" customWidth="1"/>
    <col min="28" max="28" width="4.42578125" style="41" hidden="1" customWidth="1"/>
    <col min="29" max="29" width="4.28515625" style="41" hidden="1" customWidth="1"/>
    <col min="30" max="30" width="6.42578125" style="41" hidden="1" customWidth="1"/>
    <col min="31" max="31" width="4" style="41" hidden="1" customWidth="1"/>
    <col min="32" max="32" width="3.7109375" style="41" hidden="1" customWidth="1"/>
    <col min="33" max="33" width="4.7109375" style="41" hidden="1" customWidth="1"/>
    <col min="34" max="35" width="3.7109375" style="41" hidden="1" customWidth="1"/>
    <col min="36" max="36" width="4.7109375" style="41" hidden="1" customWidth="1"/>
    <col min="37" max="37" width="4.42578125" style="41" hidden="1" customWidth="1"/>
    <col min="38" max="39" width="4.7109375" style="41" hidden="1" customWidth="1"/>
    <col min="40" max="41" width="4.42578125" style="41" hidden="1" customWidth="1"/>
    <col min="42" max="42" width="7.28515625" style="41" hidden="1" customWidth="1"/>
    <col min="43" max="43" width="7" style="41" hidden="1" customWidth="1"/>
    <col min="44" max="44" width="4.7109375" style="41" hidden="1" customWidth="1"/>
    <col min="45" max="45" width="6.7109375" style="41" hidden="1" customWidth="1"/>
    <col min="46" max="46" width="4.7109375" style="41" hidden="1" customWidth="1"/>
    <col min="47" max="47" width="7.42578125" style="41" hidden="1" customWidth="1"/>
    <col min="48" max="49" width="7.42578125" style="41" customWidth="1"/>
    <col min="50" max="50" width="5.7109375" style="41" customWidth="1"/>
    <col min="51" max="53" width="6.42578125" style="41" customWidth="1"/>
    <col min="54" max="54" width="4.28515625" style="41" customWidth="1"/>
    <col min="55" max="55" width="6" style="41" customWidth="1"/>
    <col min="56" max="56" width="6.42578125" style="41" customWidth="1"/>
    <col min="57" max="57" width="6.28515625" style="1581" customWidth="1"/>
    <col min="58" max="58" width="3.7109375" style="1581" customWidth="1"/>
    <col min="59" max="59" width="9.28515625" style="1581" hidden="1" customWidth="1"/>
    <col min="60" max="60" width="5.28515625" style="1581" hidden="1" customWidth="1"/>
    <col min="61" max="61" width="4" style="1581" hidden="1" customWidth="1"/>
    <col min="62" max="62" width="7.7109375" style="41" hidden="1" customWidth="1"/>
    <col min="63" max="63" width="4.7109375" style="41" hidden="1" customWidth="1"/>
    <col min="64" max="64" width="3.7109375" style="41" hidden="1" customWidth="1"/>
    <col min="65" max="66" width="4.7109375" style="41" hidden="1" customWidth="1"/>
    <col min="67" max="67" width="4.28515625" style="41" hidden="1" customWidth="1"/>
    <col min="68" max="68" width="2.7109375" style="41" customWidth="1"/>
    <col min="69" max="69" width="6.7109375" style="41" hidden="1" customWidth="1"/>
    <col min="70" max="70" width="6.42578125" style="41" hidden="1" customWidth="1"/>
    <col min="71" max="71" width="6.28515625" style="41" hidden="1" customWidth="1"/>
    <col min="72" max="72" width="6" style="41" hidden="1" customWidth="1"/>
    <col min="73" max="73" width="4.28515625" style="41" hidden="1" customWidth="1"/>
    <col min="74" max="74" width="0" style="40" hidden="1" customWidth="1"/>
    <col min="75" max="75" width="6.28515625" style="40" bestFit="1" customWidth="1"/>
    <col min="76" max="76" width="7.7109375" style="40" bestFit="1" customWidth="1"/>
    <col min="77" max="77" width="8" style="40" bestFit="1" customWidth="1"/>
    <col min="78" max="16384" width="4.28515625" style="40"/>
  </cols>
  <sheetData>
    <row r="1" spans="1:80" ht="12.6" customHeight="1">
      <c r="A1" s="2704" t="s">
        <v>443</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04"/>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c r="BU1" s="2704"/>
    </row>
    <row r="2" spans="1:80" ht="6" customHeight="1">
      <c r="A2" s="2705" t="s">
        <v>512</v>
      </c>
      <c r="B2" s="2706"/>
      <c r="C2" s="2706"/>
      <c r="D2" s="2706"/>
      <c r="E2" s="2706"/>
      <c r="F2" s="2706"/>
      <c r="G2" s="2706"/>
      <c r="H2" s="2706"/>
      <c r="I2" s="2706"/>
      <c r="J2" s="2706"/>
      <c r="K2" s="2706"/>
      <c r="L2" s="2706"/>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706"/>
      <c r="AO2" s="2706"/>
      <c r="AP2" s="2706"/>
      <c r="AQ2" s="2706"/>
      <c r="AR2" s="2706"/>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c r="BP2" s="2706"/>
      <c r="BQ2" s="2706"/>
      <c r="BR2" s="2706"/>
      <c r="BS2" s="2706"/>
      <c r="BT2" s="2706"/>
      <c r="BU2" s="2706"/>
      <c r="BV2" s="1480"/>
      <c r="BW2" s="1480"/>
      <c r="BX2" s="1480"/>
      <c r="BY2" s="1480"/>
      <c r="BZ2" s="1480"/>
    </row>
    <row r="3" spans="1:80" ht="12" customHeight="1">
      <c r="A3" s="2707" t="s">
        <v>0</v>
      </c>
      <c r="B3" s="2707"/>
      <c r="C3" s="2707"/>
      <c r="D3" s="2707"/>
      <c r="E3" s="2707"/>
      <c r="F3" s="2707"/>
      <c r="G3" s="2707"/>
      <c r="H3" s="2707"/>
      <c r="I3" s="2707"/>
      <c r="J3" s="2707"/>
      <c r="K3" s="2707"/>
      <c r="L3" s="2707"/>
      <c r="M3" s="2707"/>
      <c r="N3" s="2707"/>
      <c r="O3" s="2707"/>
      <c r="P3" s="2707"/>
      <c r="Q3" s="2707"/>
      <c r="R3" s="2707"/>
      <c r="S3" s="2707"/>
      <c r="T3" s="2707"/>
      <c r="U3" s="2707"/>
      <c r="V3" s="2707"/>
      <c r="W3" s="2707"/>
      <c r="X3" s="2707"/>
      <c r="Y3" s="2707"/>
      <c r="Z3" s="2707"/>
      <c r="AA3" s="2707"/>
      <c r="AB3" s="2707"/>
      <c r="AC3" s="2707"/>
      <c r="AD3" s="2707"/>
      <c r="AE3" s="2707"/>
      <c r="AF3" s="2707"/>
      <c r="AG3" s="2707"/>
      <c r="AH3" s="2707"/>
      <c r="AI3" s="2707"/>
      <c r="AJ3" s="2707"/>
      <c r="AK3" s="2707"/>
      <c r="AL3" s="2707"/>
      <c r="AM3" s="2707"/>
      <c r="AN3" s="2707"/>
      <c r="AO3" s="2707"/>
      <c r="AP3" s="2707"/>
      <c r="AQ3" s="2707"/>
      <c r="AR3" s="2707"/>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c r="BP3" s="2707"/>
      <c r="BQ3" s="2707"/>
      <c r="BR3" s="2707"/>
      <c r="BS3" s="2707"/>
      <c r="BT3" s="2707"/>
      <c r="BU3" s="2707"/>
      <c r="BX3" s="1260"/>
      <c r="BY3" s="1260"/>
      <c r="BZ3" s="1260"/>
      <c r="CA3" s="1260"/>
      <c r="CB3" s="1260"/>
    </row>
    <row r="4" spans="1:80" s="1481" customFormat="1" ht="20.100000000000001" customHeight="1">
      <c r="A4" s="3046" t="s">
        <v>54</v>
      </c>
      <c r="B4" s="2712" t="s">
        <v>14</v>
      </c>
      <c r="C4" s="2712" t="s">
        <v>15</v>
      </c>
      <c r="D4" s="3031" t="s">
        <v>342</v>
      </c>
      <c r="E4" s="2712" t="s">
        <v>17</v>
      </c>
      <c r="F4" s="2712" t="s">
        <v>413</v>
      </c>
      <c r="G4" s="2712"/>
      <c r="H4" s="2712"/>
      <c r="I4" s="2712" t="s">
        <v>337</v>
      </c>
      <c r="J4" s="2712"/>
      <c r="K4" s="2712"/>
      <c r="L4" s="2712" t="s">
        <v>35</v>
      </c>
      <c r="M4" s="2712"/>
      <c r="N4" s="2712" t="s">
        <v>422</v>
      </c>
      <c r="O4" s="2712"/>
      <c r="P4" s="2712"/>
      <c r="Q4" s="2712"/>
      <c r="R4" s="2712" t="s">
        <v>38</v>
      </c>
      <c r="S4" s="2712"/>
      <c r="T4" s="2712"/>
      <c r="U4" s="2712" t="s">
        <v>69</v>
      </c>
      <c r="V4" s="2712"/>
      <c r="W4" s="2712"/>
      <c r="X4" s="2712" t="s">
        <v>59</v>
      </c>
      <c r="Y4" s="2712"/>
      <c r="Z4" s="2712"/>
      <c r="AA4" s="2712" t="s">
        <v>70</v>
      </c>
      <c r="AB4" s="2712"/>
      <c r="AC4" s="2712"/>
      <c r="AD4" s="2712" t="s">
        <v>39</v>
      </c>
      <c r="AE4" s="2712"/>
      <c r="AF4" s="2712"/>
      <c r="AG4" s="2712" t="s">
        <v>71</v>
      </c>
      <c r="AH4" s="2712"/>
      <c r="AI4" s="2712"/>
      <c r="AJ4" s="2712" t="s">
        <v>60</v>
      </c>
      <c r="AK4" s="2712"/>
      <c r="AL4" s="2712"/>
      <c r="AM4" s="2712" t="s">
        <v>72</v>
      </c>
      <c r="AN4" s="2712"/>
      <c r="AO4" s="2712"/>
      <c r="AP4" s="2712" t="s">
        <v>40</v>
      </c>
      <c r="AQ4" s="2712"/>
      <c r="AR4" s="2712"/>
      <c r="AS4" s="2712" t="s">
        <v>41</v>
      </c>
      <c r="AT4" s="2712"/>
      <c r="AU4" s="2712"/>
      <c r="AV4" s="2712" t="s">
        <v>339</v>
      </c>
      <c r="AW4" s="2712"/>
      <c r="AX4" s="2712"/>
      <c r="AY4" s="2709" t="s">
        <v>577</v>
      </c>
      <c r="AZ4" s="2911"/>
      <c r="BA4" s="2911"/>
      <c r="BB4" s="2912"/>
      <c r="BC4" s="2692" t="s">
        <v>341</v>
      </c>
      <c r="BD4" s="3032"/>
      <c r="BE4" s="3032"/>
      <c r="BF4" s="3032"/>
      <c r="BG4" s="3032"/>
      <c r="BH4" s="3032"/>
      <c r="BI4" s="3033"/>
      <c r="BJ4" s="2692" t="s">
        <v>81</v>
      </c>
      <c r="BK4" s="2713"/>
      <c r="BL4" s="2713"/>
      <c r="BM4" s="2713"/>
      <c r="BN4" s="2713"/>
      <c r="BO4" s="2922"/>
      <c r="BP4" s="2712" t="s">
        <v>4</v>
      </c>
      <c r="BQ4" s="2709" t="s">
        <v>341</v>
      </c>
      <c r="BR4" s="2911"/>
      <c r="BS4" s="2911"/>
      <c r="BT4" s="2912"/>
      <c r="BU4" s="2712" t="s">
        <v>4</v>
      </c>
      <c r="BY4" s="2718"/>
      <c r="BZ4" s="2718"/>
      <c r="CA4" s="2718"/>
    </row>
    <row r="5" spans="1:80" s="1481" customFormat="1" ht="16.5" customHeight="1">
      <c r="A5" s="3046"/>
      <c r="B5" s="2712"/>
      <c r="C5" s="2712"/>
      <c r="D5" s="2929"/>
      <c r="E5" s="2712"/>
      <c r="F5" s="2712" t="s">
        <v>34</v>
      </c>
      <c r="G5" s="2712" t="s">
        <v>19</v>
      </c>
      <c r="H5" s="2712"/>
      <c r="I5" s="2712" t="s">
        <v>34</v>
      </c>
      <c r="J5" s="2712" t="s">
        <v>19</v>
      </c>
      <c r="K5" s="2712"/>
      <c r="L5" s="2712" t="s">
        <v>20</v>
      </c>
      <c r="M5" s="2712" t="s">
        <v>33</v>
      </c>
      <c r="N5" s="2712" t="s">
        <v>20</v>
      </c>
      <c r="O5" s="2712" t="s">
        <v>32</v>
      </c>
      <c r="P5" s="2712"/>
      <c r="Q5" s="2712"/>
      <c r="R5" s="2712" t="s">
        <v>1</v>
      </c>
      <c r="S5" s="2982" t="s">
        <v>8</v>
      </c>
      <c r="T5" s="2982"/>
      <c r="U5" s="2712" t="s">
        <v>1</v>
      </c>
      <c r="V5" s="2982" t="s">
        <v>8</v>
      </c>
      <c r="W5" s="2982"/>
      <c r="X5" s="2712" t="s">
        <v>1</v>
      </c>
      <c r="Y5" s="2982" t="s">
        <v>8</v>
      </c>
      <c r="Z5" s="2982"/>
      <c r="AA5" s="2712" t="s">
        <v>1</v>
      </c>
      <c r="AB5" s="2982" t="s">
        <v>8</v>
      </c>
      <c r="AC5" s="2982"/>
      <c r="AD5" s="2712" t="s">
        <v>1</v>
      </c>
      <c r="AE5" s="2982" t="s">
        <v>8</v>
      </c>
      <c r="AF5" s="2982"/>
      <c r="AG5" s="2712" t="s">
        <v>1</v>
      </c>
      <c r="AH5" s="2982" t="s">
        <v>8</v>
      </c>
      <c r="AI5" s="2982"/>
      <c r="AJ5" s="2712" t="s">
        <v>1</v>
      </c>
      <c r="AK5" s="2982" t="s">
        <v>8</v>
      </c>
      <c r="AL5" s="2982"/>
      <c r="AM5" s="2712" t="s">
        <v>1</v>
      </c>
      <c r="AN5" s="2982" t="s">
        <v>8</v>
      </c>
      <c r="AO5" s="2982"/>
      <c r="AP5" s="2712" t="s">
        <v>1</v>
      </c>
      <c r="AQ5" s="2982" t="s">
        <v>8</v>
      </c>
      <c r="AR5" s="2982"/>
      <c r="AS5" s="2712" t="s">
        <v>1</v>
      </c>
      <c r="AT5" s="2982" t="s">
        <v>8</v>
      </c>
      <c r="AU5" s="2982"/>
      <c r="AV5" s="2712" t="s">
        <v>1</v>
      </c>
      <c r="AW5" s="2982" t="s">
        <v>8</v>
      </c>
      <c r="AX5" s="2982"/>
      <c r="AY5" s="2720" t="s">
        <v>20</v>
      </c>
      <c r="AZ5" s="2709" t="s">
        <v>33</v>
      </c>
      <c r="BA5" s="2911"/>
      <c r="BB5" s="2912"/>
      <c r="BC5" s="3034" t="s">
        <v>20</v>
      </c>
      <c r="BD5" s="2692" t="s">
        <v>80</v>
      </c>
      <c r="BE5" s="2713"/>
      <c r="BF5" s="2713"/>
      <c r="BG5" s="3044" t="s">
        <v>79</v>
      </c>
      <c r="BH5" s="3045"/>
      <c r="BI5" s="3045"/>
      <c r="BJ5" s="2692" t="s">
        <v>80</v>
      </c>
      <c r="BK5" s="2713"/>
      <c r="BL5" s="2713"/>
      <c r="BM5" s="2692" t="s">
        <v>79</v>
      </c>
      <c r="BN5" s="2713"/>
      <c r="BO5" s="2713"/>
      <c r="BP5" s="2712"/>
      <c r="BQ5" s="2720" t="s">
        <v>20</v>
      </c>
      <c r="BR5" s="2709" t="s">
        <v>33</v>
      </c>
      <c r="BS5" s="2911"/>
      <c r="BT5" s="2912"/>
      <c r="BU5" s="2712"/>
      <c r="BY5" s="2718"/>
      <c r="BZ5" s="2718"/>
      <c r="CA5" s="2718"/>
    </row>
    <row r="6" spans="1:80" s="1481" customFormat="1" ht="18.75" customHeight="1">
      <c r="A6" s="3046"/>
      <c r="B6" s="2712"/>
      <c r="C6" s="2712"/>
      <c r="D6" s="2929"/>
      <c r="E6" s="2712"/>
      <c r="F6" s="2712"/>
      <c r="G6" s="2712" t="s">
        <v>20</v>
      </c>
      <c r="H6" s="2712" t="s">
        <v>33</v>
      </c>
      <c r="I6" s="2712"/>
      <c r="J6" s="2712" t="s">
        <v>20</v>
      </c>
      <c r="K6" s="2712" t="s">
        <v>33</v>
      </c>
      <c r="L6" s="2712"/>
      <c r="M6" s="2712"/>
      <c r="N6" s="2712"/>
      <c r="O6" s="2712" t="s">
        <v>1</v>
      </c>
      <c r="P6" s="2712" t="s">
        <v>5</v>
      </c>
      <c r="Q6" s="2712"/>
      <c r="R6" s="2712"/>
      <c r="S6" s="2982" t="s">
        <v>9</v>
      </c>
      <c r="T6" s="2982" t="s">
        <v>10</v>
      </c>
      <c r="U6" s="2712"/>
      <c r="V6" s="2982" t="s">
        <v>9</v>
      </c>
      <c r="W6" s="2982" t="s">
        <v>10</v>
      </c>
      <c r="X6" s="2712"/>
      <c r="Y6" s="2982" t="s">
        <v>9</v>
      </c>
      <c r="Z6" s="2982" t="s">
        <v>10</v>
      </c>
      <c r="AA6" s="2712"/>
      <c r="AB6" s="2982" t="s">
        <v>9</v>
      </c>
      <c r="AC6" s="2982" t="s">
        <v>10</v>
      </c>
      <c r="AD6" s="2712"/>
      <c r="AE6" s="2982" t="s">
        <v>9</v>
      </c>
      <c r="AF6" s="2982" t="s">
        <v>10</v>
      </c>
      <c r="AG6" s="2712"/>
      <c r="AH6" s="2982" t="s">
        <v>9</v>
      </c>
      <c r="AI6" s="2982" t="s">
        <v>10</v>
      </c>
      <c r="AJ6" s="2712"/>
      <c r="AK6" s="2982" t="s">
        <v>9</v>
      </c>
      <c r="AL6" s="2982" t="s">
        <v>10</v>
      </c>
      <c r="AM6" s="2712"/>
      <c r="AN6" s="2982" t="s">
        <v>9</v>
      </c>
      <c r="AO6" s="2982" t="s">
        <v>10</v>
      </c>
      <c r="AP6" s="2712"/>
      <c r="AQ6" s="2982" t="s">
        <v>9</v>
      </c>
      <c r="AR6" s="2982" t="s">
        <v>10</v>
      </c>
      <c r="AS6" s="2712"/>
      <c r="AT6" s="2982" t="s">
        <v>9</v>
      </c>
      <c r="AU6" s="2982" t="s">
        <v>10</v>
      </c>
      <c r="AV6" s="2712"/>
      <c r="AW6" s="2982" t="s">
        <v>9</v>
      </c>
      <c r="AX6" s="2982" t="s">
        <v>10</v>
      </c>
      <c r="AY6" s="2978"/>
      <c r="AZ6" s="2724" t="s">
        <v>1</v>
      </c>
      <c r="BA6" s="2723" t="s">
        <v>340</v>
      </c>
      <c r="BB6" s="2912"/>
      <c r="BC6" s="3035"/>
      <c r="BD6" s="2695" t="s">
        <v>1</v>
      </c>
      <c r="BE6" s="3039" t="s">
        <v>8</v>
      </c>
      <c r="BF6" s="3040"/>
      <c r="BG6" s="3041" t="s">
        <v>1</v>
      </c>
      <c r="BH6" s="3039" t="s">
        <v>8</v>
      </c>
      <c r="BI6" s="3040"/>
      <c r="BJ6" s="2695" t="s">
        <v>1</v>
      </c>
      <c r="BK6" s="3037" t="s">
        <v>8</v>
      </c>
      <c r="BL6" s="3038"/>
      <c r="BM6" s="2695" t="s">
        <v>1</v>
      </c>
      <c r="BN6" s="3037" t="s">
        <v>8</v>
      </c>
      <c r="BO6" s="3038"/>
      <c r="BP6" s="2712"/>
      <c r="BQ6" s="2978"/>
      <c r="BR6" s="2724" t="s">
        <v>1</v>
      </c>
      <c r="BS6" s="2723" t="s">
        <v>340</v>
      </c>
      <c r="BT6" s="2912"/>
      <c r="BU6" s="2712"/>
      <c r="BY6" s="2718"/>
      <c r="BZ6" s="2719"/>
      <c r="CA6" s="2719"/>
    </row>
    <row r="7" spans="1:80" s="1481" customFormat="1" ht="38.65" customHeight="1">
      <c r="A7" s="3046"/>
      <c r="B7" s="2712"/>
      <c r="C7" s="2712"/>
      <c r="D7" s="2930"/>
      <c r="E7" s="2712"/>
      <c r="F7" s="2712"/>
      <c r="G7" s="3043"/>
      <c r="H7" s="2712"/>
      <c r="I7" s="2712"/>
      <c r="J7" s="3043"/>
      <c r="K7" s="2712"/>
      <c r="L7" s="2712"/>
      <c r="M7" s="2712"/>
      <c r="N7" s="2712"/>
      <c r="O7" s="2712"/>
      <c r="P7" s="1470" t="s">
        <v>9</v>
      </c>
      <c r="Q7" s="1470" t="s">
        <v>10</v>
      </c>
      <c r="R7" s="2712"/>
      <c r="S7" s="2982"/>
      <c r="T7" s="2982"/>
      <c r="U7" s="2712"/>
      <c r="V7" s="2982"/>
      <c r="W7" s="2982"/>
      <c r="X7" s="2712"/>
      <c r="Y7" s="2982"/>
      <c r="Z7" s="2982"/>
      <c r="AA7" s="2712"/>
      <c r="AB7" s="2982"/>
      <c r="AC7" s="2982"/>
      <c r="AD7" s="2712"/>
      <c r="AE7" s="2982"/>
      <c r="AF7" s="2982"/>
      <c r="AG7" s="2712"/>
      <c r="AH7" s="2982"/>
      <c r="AI7" s="2982"/>
      <c r="AJ7" s="2712"/>
      <c r="AK7" s="2982"/>
      <c r="AL7" s="2982"/>
      <c r="AM7" s="2712"/>
      <c r="AN7" s="2982"/>
      <c r="AO7" s="2982"/>
      <c r="AP7" s="2712"/>
      <c r="AQ7" s="2982"/>
      <c r="AR7" s="2982"/>
      <c r="AS7" s="2712"/>
      <c r="AT7" s="2982"/>
      <c r="AU7" s="2982"/>
      <c r="AV7" s="2712"/>
      <c r="AW7" s="2982"/>
      <c r="AX7" s="2982"/>
      <c r="AY7" s="2975"/>
      <c r="AZ7" s="2975"/>
      <c r="BA7" s="1470" t="s">
        <v>9</v>
      </c>
      <c r="BB7" s="1470" t="s">
        <v>10</v>
      </c>
      <c r="BC7" s="3036"/>
      <c r="BD7" s="2930"/>
      <c r="BE7" s="1587" t="s">
        <v>9</v>
      </c>
      <c r="BF7" s="1587" t="s">
        <v>10</v>
      </c>
      <c r="BG7" s="3042"/>
      <c r="BH7" s="1587" t="s">
        <v>9</v>
      </c>
      <c r="BI7" s="1587" t="s">
        <v>10</v>
      </c>
      <c r="BJ7" s="2930"/>
      <c r="BK7" s="1533" t="s">
        <v>9</v>
      </c>
      <c r="BL7" s="1533" t="s">
        <v>10</v>
      </c>
      <c r="BM7" s="2930"/>
      <c r="BN7" s="1533" t="s">
        <v>9</v>
      </c>
      <c r="BO7" s="1533" t="s">
        <v>10</v>
      </c>
      <c r="BP7" s="2712"/>
      <c r="BQ7" s="2975"/>
      <c r="BR7" s="2975"/>
      <c r="BS7" s="1470" t="s">
        <v>9</v>
      </c>
      <c r="BT7" s="1470" t="s">
        <v>10</v>
      </c>
      <c r="BU7" s="2712"/>
      <c r="BY7" s="2718"/>
      <c r="BZ7" s="1482"/>
      <c r="CA7" s="1482"/>
    </row>
    <row r="8" spans="1:80" s="1481" customFormat="1" ht="14.65" customHeight="1">
      <c r="A8" s="1588" t="s">
        <v>21</v>
      </c>
      <c r="B8" s="1586">
        <f>A8+1</f>
        <v>2</v>
      </c>
      <c r="C8" s="1586">
        <f>B8+1</f>
        <v>3</v>
      </c>
      <c r="D8" s="1586">
        <v>3</v>
      </c>
      <c r="E8" s="1586">
        <f>C8+1</f>
        <v>4</v>
      </c>
      <c r="F8" s="1586">
        <v>4</v>
      </c>
      <c r="G8" s="1586">
        <v>5</v>
      </c>
      <c r="H8" s="1586">
        <f t="shared" ref="H8:AU8" si="0">G8+1</f>
        <v>6</v>
      </c>
      <c r="I8" s="1586">
        <f>H8+1</f>
        <v>7</v>
      </c>
      <c r="J8" s="1586">
        <f>I8+1</f>
        <v>8</v>
      </c>
      <c r="K8" s="1586">
        <f>J8+1</f>
        <v>9</v>
      </c>
      <c r="L8" s="1586">
        <f>H8+1</f>
        <v>7</v>
      </c>
      <c r="M8" s="1586">
        <f t="shared" si="0"/>
        <v>8</v>
      </c>
      <c r="N8" s="1586">
        <v>7</v>
      </c>
      <c r="O8" s="1586">
        <v>8</v>
      </c>
      <c r="P8" s="1586">
        <v>9</v>
      </c>
      <c r="Q8" s="1586">
        <f t="shared" si="0"/>
        <v>10</v>
      </c>
      <c r="R8" s="1586">
        <f t="shared" si="0"/>
        <v>11</v>
      </c>
      <c r="S8" s="1586">
        <f t="shared" si="0"/>
        <v>12</v>
      </c>
      <c r="T8" s="1586">
        <f t="shared" si="0"/>
        <v>13</v>
      </c>
      <c r="U8" s="1586">
        <f t="shared" si="0"/>
        <v>14</v>
      </c>
      <c r="V8" s="1586">
        <f t="shared" si="0"/>
        <v>15</v>
      </c>
      <c r="W8" s="1586">
        <f t="shared" si="0"/>
        <v>16</v>
      </c>
      <c r="X8" s="1586">
        <f t="shared" si="0"/>
        <v>17</v>
      </c>
      <c r="Y8" s="1586">
        <f t="shared" si="0"/>
        <v>18</v>
      </c>
      <c r="Z8" s="1586">
        <f t="shared" si="0"/>
        <v>19</v>
      </c>
      <c r="AA8" s="1586">
        <f t="shared" si="0"/>
        <v>20</v>
      </c>
      <c r="AB8" s="1586">
        <f t="shared" si="0"/>
        <v>21</v>
      </c>
      <c r="AC8" s="1586">
        <f t="shared" si="0"/>
        <v>22</v>
      </c>
      <c r="AD8" s="1586">
        <f t="shared" si="0"/>
        <v>23</v>
      </c>
      <c r="AE8" s="1586">
        <f t="shared" si="0"/>
        <v>24</v>
      </c>
      <c r="AF8" s="1586">
        <f t="shared" si="0"/>
        <v>25</v>
      </c>
      <c r="AG8" s="1586">
        <f t="shared" si="0"/>
        <v>26</v>
      </c>
      <c r="AH8" s="1586">
        <f t="shared" si="0"/>
        <v>27</v>
      </c>
      <c r="AI8" s="1586">
        <f t="shared" si="0"/>
        <v>28</v>
      </c>
      <c r="AJ8" s="1586">
        <f t="shared" si="0"/>
        <v>29</v>
      </c>
      <c r="AK8" s="1586">
        <f t="shared" si="0"/>
        <v>30</v>
      </c>
      <c r="AL8" s="1586">
        <f t="shared" si="0"/>
        <v>31</v>
      </c>
      <c r="AM8" s="1586">
        <f t="shared" si="0"/>
        <v>32</v>
      </c>
      <c r="AN8" s="1586">
        <f t="shared" si="0"/>
        <v>33</v>
      </c>
      <c r="AO8" s="1586">
        <f t="shared" si="0"/>
        <v>34</v>
      </c>
      <c r="AP8" s="1586">
        <f t="shared" si="0"/>
        <v>35</v>
      </c>
      <c r="AQ8" s="1586">
        <f t="shared" si="0"/>
        <v>36</v>
      </c>
      <c r="AR8" s="1586">
        <f t="shared" si="0"/>
        <v>37</v>
      </c>
      <c r="AS8" s="1586">
        <f t="shared" si="0"/>
        <v>38</v>
      </c>
      <c r="AT8" s="1586">
        <f t="shared" si="0"/>
        <v>39</v>
      </c>
      <c r="AU8" s="1586">
        <f t="shared" si="0"/>
        <v>40</v>
      </c>
      <c r="AV8" s="1586">
        <v>11</v>
      </c>
      <c r="AW8" s="1586">
        <v>12</v>
      </c>
      <c r="AX8" s="1586">
        <v>13</v>
      </c>
      <c r="AY8" s="1586">
        <v>14</v>
      </c>
      <c r="AZ8" s="1586">
        <v>15</v>
      </c>
      <c r="BA8" s="1586">
        <v>16</v>
      </c>
      <c r="BB8" s="1586">
        <v>17</v>
      </c>
      <c r="BC8" s="1586">
        <v>18</v>
      </c>
      <c r="BD8" s="1586">
        <v>19</v>
      </c>
      <c r="BE8" s="1586">
        <v>20</v>
      </c>
      <c r="BF8" s="1586">
        <v>21</v>
      </c>
      <c r="BG8" s="1586">
        <f t="shared" ref="BG8:BN8" si="1">BF8+1</f>
        <v>22</v>
      </c>
      <c r="BH8" s="1586">
        <f t="shared" si="1"/>
        <v>23</v>
      </c>
      <c r="BI8" s="1586">
        <f>BH8+1</f>
        <v>24</v>
      </c>
      <c r="BJ8" s="1586">
        <f t="shared" si="1"/>
        <v>25</v>
      </c>
      <c r="BK8" s="1586">
        <f t="shared" si="1"/>
        <v>26</v>
      </c>
      <c r="BL8" s="1586">
        <f>BK8+1</f>
        <v>27</v>
      </c>
      <c r="BM8" s="1586">
        <f t="shared" si="1"/>
        <v>28</v>
      </c>
      <c r="BN8" s="1586">
        <f t="shared" si="1"/>
        <v>29</v>
      </c>
      <c r="BO8" s="1586">
        <f>BN8+1</f>
        <v>30</v>
      </c>
      <c r="BP8" s="1586">
        <v>22</v>
      </c>
      <c r="BQ8" s="929">
        <f>BB8+1</f>
        <v>18</v>
      </c>
      <c r="BR8" s="929">
        <f t="shared" ref="BR8:BU8" si="2">BQ8+1</f>
        <v>19</v>
      </c>
      <c r="BS8" s="929">
        <f t="shared" si="2"/>
        <v>20</v>
      </c>
      <c r="BT8" s="929">
        <f t="shared" si="2"/>
        <v>21</v>
      </c>
      <c r="BU8" s="929">
        <f t="shared" si="2"/>
        <v>22</v>
      </c>
      <c r="BZ8" s="1482"/>
      <c r="CA8" s="1482"/>
    </row>
    <row r="9" spans="1:80" s="1481" customFormat="1" ht="15.75" customHeight="1">
      <c r="A9" s="1588"/>
      <c r="B9" s="1589" t="s">
        <v>6</v>
      </c>
      <c r="C9" s="1586"/>
      <c r="D9" s="1586"/>
      <c r="E9" s="1586"/>
      <c r="F9" s="1586"/>
      <c r="G9" s="1590">
        <f>G10+G100</f>
        <v>5058781</v>
      </c>
      <c r="H9" s="1590">
        <f t="shared" ref="H9:BE9" si="3">H10+H100</f>
        <v>5823576</v>
      </c>
      <c r="I9" s="1590">
        <f t="shared" si="3"/>
        <v>0</v>
      </c>
      <c r="J9" s="1590">
        <f t="shared" si="3"/>
        <v>0</v>
      </c>
      <c r="K9" s="1590">
        <f t="shared" si="3"/>
        <v>0</v>
      </c>
      <c r="L9" s="1590">
        <f t="shared" si="3"/>
        <v>1148540</v>
      </c>
      <c r="M9" s="1590">
        <f t="shared" si="3"/>
        <v>1000887</v>
      </c>
      <c r="N9" s="1590">
        <f t="shared" si="3"/>
        <v>3061114.111111111</v>
      </c>
      <c r="O9" s="1590">
        <f t="shared" si="3"/>
        <v>3061114.111111111</v>
      </c>
      <c r="P9" s="1590">
        <f t="shared" si="3"/>
        <v>916250</v>
      </c>
      <c r="Q9" s="1590">
        <f t="shared" si="3"/>
        <v>0</v>
      </c>
      <c r="R9" s="1590">
        <f t="shared" si="3"/>
        <v>768613</v>
      </c>
      <c r="S9" s="1590">
        <f t="shared" si="3"/>
        <v>120000</v>
      </c>
      <c r="T9" s="1590">
        <f t="shared" si="3"/>
        <v>0</v>
      </c>
      <c r="U9" s="1590">
        <f t="shared" si="3"/>
        <v>615248</v>
      </c>
      <c r="V9" s="1590">
        <f t="shared" si="3"/>
        <v>22967</v>
      </c>
      <c r="W9" s="1590">
        <f t="shared" si="3"/>
        <v>0</v>
      </c>
      <c r="X9" s="1590">
        <f t="shared" si="3"/>
        <v>153365</v>
      </c>
      <c r="Y9" s="1590">
        <f t="shared" si="3"/>
        <v>97033</v>
      </c>
      <c r="Z9" s="1590">
        <f t="shared" si="3"/>
        <v>0</v>
      </c>
      <c r="AA9" s="1590">
        <f t="shared" si="3"/>
        <v>149075</v>
      </c>
      <c r="AB9" s="1590">
        <f t="shared" si="3"/>
        <v>0</v>
      </c>
      <c r="AC9" s="1590">
        <f t="shared" si="3"/>
        <v>0</v>
      </c>
      <c r="AD9" s="1590">
        <f t="shared" si="3"/>
        <v>360793</v>
      </c>
      <c r="AE9" s="1590">
        <f t="shared" si="3"/>
        <v>0</v>
      </c>
      <c r="AF9" s="1590">
        <f t="shared" si="3"/>
        <v>0</v>
      </c>
      <c r="AG9" s="1590">
        <f t="shared" si="3"/>
        <v>82574</v>
      </c>
      <c r="AH9" s="1590">
        <f t="shared" si="3"/>
        <v>0</v>
      </c>
      <c r="AI9" s="1590">
        <f t="shared" si="3"/>
        <v>1354</v>
      </c>
      <c r="AJ9" s="1590">
        <f t="shared" si="3"/>
        <v>278219</v>
      </c>
      <c r="AK9" s="1590">
        <f t="shared" si="3"/>
        <v>0</v>
      </c>
      <c r="AL9" s="1590">
        <f t="shared" si="3"/>
        <v>0</v>
      </c>
      <c r="AM9" s="1590">
        <f t="shared" si="3"/>
        <v>278219</v>
      </c>
      <c r="AN9" s="1590">
        <f t="shared" si="3"/>
        <v>0</v>
      </c>
      <c r="AO9" s="1590">
        <f t="shared" si="3"/>
        <v>0</v>
      </c>
      <c r="AP9" s="1590">
        <f t="shared" si="3"/>
        <v>882857</v>
      </c>
      <c r="AQ9" s="1590">
        <f t="shared" si="3"/>
        <v>140243</v>
      </c>
      <c r="AR9" s="1590">
        <f t="shared" si="3"/>
        <v>0</v>
      </c>
      <c r="AS9" s="1590">
        <f t="shared" si="3"/>
        <v>882857</v>
      </c>
      <c r="AT9" s="1590">
        <f t="shared" si="3"/>
        <v>140243</v>
      </c>
      <c r="AU9" s="1590">
        <f t="shared" si="3"/>
        <v>0</v>
      </c>
      <c r="AV9" s="1590">
        <f t="shared" si="3"/>
        <v>1758588</v>
      </c>
      <c r="AW9" s="1590">
        <f t="shared" si="3"/>
        <v>260243</v>
      </c>
      <c r="AX9" s="1590">
        <f t="shared" si="3"/>
        <v>0</v>
      </c>
      <c r="AY9" s="1590">
        <f t="shared" si="3"/>
        <v>1302526.111111111</v>
      </c>
      <c r="AZ9" s="1590">
        <f t="shared" si="3"/>
        <v>1302526.111111111</v>
      </c>
      <c r="BA9" s="1590">
        <f t="shared" si="3"/>
        <v>656007</v>
      </c>
      <c r="BB9" s="1590">
        <f t="shared" si="3"/>
        <v>0</v>
      </c>
      <c r="BC9" s="1590">
        <f t="shared" si="3"/>
        <v>1139000</v>
      </c>
      <c r="BD9" s="1590">
        <f t="shared" si="3"/>
        <v>1139000</v>
      </c>
      <c r="BE9" s="1590">
        <f t="shared" si="3"/>
        <v>656007</v>
      </c>
      <c r="BF9" s="1586"/>
      <c r="BG9" s="1586"/>
      <c r="BH9" s="1586"/>
      <c r="BI9" s="1586"/>
      <c r="BJ9" s="1586"/>
      <c r="BK9" s="1586"/>
      <c r="BL9" s="1586"/>
      <c r="BM9" s="1586"/>
      <c r="BN9" s="1586"/>
      <c r="BO9" s="1586"/>
      <c r="BP9" s="1586"/>
      <c r="BQ9" s="930"/>
      <c r="BR9" s="930"/>
      <c r="BS9" s="930"/>
      <c r="BT9" s="930"/>
      <c r="BU9" s="930"/>
      <c r="BZ9" s="1482"/>
      <c r="CA9" s="1482"/>
    </row>
    <row r="10" spans="1:80" s="1349" customFormat="1" ht="28.5" customHeight="1">
      <c r="A10" s="1591"/>
      <c r="B10" s="1592" t="s">
        <v>433</v>
      </c>
      <c r="C10" s="1591"/>
      <c r="D10" s="1591"/>
      <c r="E10" s="1591"/>
      <c r="F10" s="1592"/>
      <c r="G10" s="1593">
        <f>G11+G18+G21</f>
        <v>3261354</v>
      </c>
      <c r="H10" s="1593">
        <f t="shared" ref="H10:S10" si="4">H11+H18+H21</f>
        <v>4077443</v>
      </c>
      <c r="I10" s="1593">
        <f t="shared" si="4"/>
        <v>0</v>
      </c>
      <c r="J10" s="1593">
        <f t="shared" si="4"/>
        <v>0</v>
      </c>
      <c r="K10" s="1593">
        <f t="shared" si="4"/>
        <v>0</v>
      </c>
      <c r="L10" s="1593">
        <f t="shared" si="4"/>
        <v>952648</v>
      </c>
      <c r="M10" s="1593">
        <f t="shared" si="4"/>
        <v>804995</v>
      </c>
      <c r="N10" s="1593">
        <f t="shared" si="4"/>
        <v>2181114.111111111</v>
      </c>
      <c r="O10" s="1593">
        <f t="shared" si="4"/>
        <v>2181114.111111111</v>
      </c>
      <c r="P10" s="1593">
        <f t="shared" si="4"/>
        <v>916250</v>
      </c>
      <c r="Q10" s="1593">
        <f t="shared" si="4"/>
        <v>0</v>
      </c>
      <c r="R10" s="1593">
        <f t="shared" si="4"/>
        <v>514938</v>
      </c>
      <c r="S10" s="1593">
        <f t="shared" si="4"/>
        <v>120000</v>
      </c>
      <c r="T10" s="1593">
        <f>T11+T18+T21</f>
        <v>0</v>
      </c>
      <c r="U10" s="1593">
        <f t="shared" ref="U10:BP10" si="5">U11+U18+U21</f>
        <v>391295</v>
      </c>
      <c r="V10" s="1593">
        <f t="shared" si="5"/>
        <v>22967</v>
      </c>
      <c r="W10" s="1593">
        <f t="shared" si="5"/>
        <v>0</v>
      </c>
      <c r="X10" s="1593">
        <f t="shared" si="5"/>
        <v>123643</v>
      </c>
      <c r="Y10" s="1593">
        <f t="shared" si="5"/>
        <v>97033</v>
      </c>
      <c r="Z10" s="1593">
        <f t="shared" si="5"/>
        <v>0</v>
      </c>
      <c r="AA10" s="1593">
        <f t="shared" si="5"/>
        <v>119353</v>
      </c>
      <c r="AB10" s="1593">
        <f t="shared" si="5"/>
        <v>0</v>
      </c>
      <c r="AC10" s="1593">
        <f t="shared" si="5"/>
        <v>0</v>
      </c>
      <c r="AD10" s="1593">
        <f t="shared" si="5"/>
        <v>83793</v>
      </c>
      <c r="AE10" s="1593">
        <f t="shared" si="5"/>
        <v>0</v>
      </c>
      <c r="AF10" s="1593">
        <f t="shared" si="5"/>
        <v>0</v>
      </c>
      <c r="AG10" s="1593">
        <f t="shared" si="5"/>
        <v>70699</v>
      </c>
      <c r="AH10" s="1593">
        <f t="shared" si="5"/>
        <v>0</v>
      </c>
      <c r="AI10" s="1593">
        <f t="shared" si="5"/>
        <v>0</v>
      </c>
      <c r="AJ10" s="1593">
        <f t="shared" si="5"/>
        <v>13094</v>
      </c>
      <c r="AK10" s="1593">
        <f t="shared" si="5"/>
        <v>0</v>
      </c>
      <c r="AL10" s="1593">
        <f t="shared" si="5"/>
        <v>0</v>
      </c>
      <c r="AM10" s="1593">
        <f t="shared" si="5"/>
        <v>13094</v>
      </c>
      <c r="AN10" s="1593">
        <f t="shared" si="5"/>
        <v>0</v>
      </c>
      <c r="AO10" s="1593">
        <f t="shared" si="5"/>
        <v>0</v>
      </c>
      <c r="AP10" s="1593">
        <f t="shared" si="5"/>
        <v>367857</v>
      </c>
      <c r="AQ10" s="1593">
        <f t="shared" si="5"/>
        <v>140243</v>
      </c>
      <c r="AR10" s="1593">
        <f t="shared" si="5"/>
        <v>0</v>
      </c>
      <c r="AS10" s="1593">
        <f t="shared" si="5"/>
        <v>367857</v>
      </c>
      <c r="AT10" s="1593">
        <f t="shared" si="5"/>
        <v>140243</v>
      </c>
      <c r="AU10" s="1593">
        <f t="shared" si="5"/>
        <v>0</v>
      </c>
      <c r="AV10" s="1593">
        <f t="shared" si="5"/>
        <v>966588</v>
      </c>
      <c r="AW10" s="1593">
        <f t="shared" si="5"/>
        <v>260243</v>
      </c>
      <c r="AX10" s="1593">
        <f t="shared" si="5"/>
        <v>0</v>
      </c>
      <c r="AY10" s="1593">
        <f t="shared" si="5"/>
        <v>1214526.111111111</v>
      </c>
      <c r="AZ10" s="1593">
        <f t="shared" si="5"/>
        <v>1214526.111111111</v>
      </c>
      <c r="BA10" s="1593">
        <f t="shared" si="5"/>
        <v>656007</v>
      </c>
      <c r="BB10" s="1593">
        <f t="shared" si="5"/>
        <v>0</v>
      </c>
      <c r="BC10" s="1593">
        <f t="shared" si="5"/>
        <v>1086000</v>
      </c>
      <c r="BD10" s="1593">
        <f t="shared" si="5"/>
        <v>1086000</v>
      </c>
      <c r="BE10" s="1593">
        <f t="shared" si="5"/>
        <v>656007</v>
      </c>
      <c r="BF10" s="1593">
        <f t="shared" si="5"/>
        <v>0</v>
      </c>
      <c r="BG10" s="1593">
        <f t="shared" si="5"/>
        <v>1099333.3333333333</v>
      </c>
      <c r="BH10" s="1593">
        <f t="shared" si="5"/>
        <v>656007</v>
      </c>
      <c r="BI10" s="1593">
        <f t="shared" si="5"/>
        <v>0</v>
      </c>
      <c r="BJ10" s="1593">
        <f t="shared" si="5"/>
        <v>97578.333333333328</v>
      </c>
      <c r="BK10" s="1593">
        <f t="shared" si="5"/>
        <v>0</v>
      </c>
      <c r="BL10" s="1593">
        <f t="shared" si="5"/>
        <v>0</v>
      </c>
      <c r="BM10" s="1593">
        <f t="shared" si="5"/>
        <v>0</v>
      </c>
      <c r="BN10" s="1593">
        <f t="shared" si="5"/>
        <v>0</v>
      </c>
      <c r="BO10" s="1593">
        <f t="shared" si="5"/>
        <v>0</v>
      </c>
      <c r="BP10" s="1593">
        <f t="shared" si="5"/>
        <v>0</v>
      </c>
      <c r="BQ10" s="1130">
        <f>BQ11+BQ18+BQ21+BQ100</f>
        <v>1114000</v>
      </c>
      <c r="BR10" s="1130">
        <f>BR11+BR18+BR21+BR100</f>
        <v>1114000</v>
      </c>
      <c r="BS10" s="1130">
        <f>BS11+BS18+BS21+BS100</f>
        <v>656007</v>
      </c>
      <c r="BT10" s="1130">
        <f>BT11+BT18+BT21+BT100</f>
        <v>0</v>
      </c>
      <c r="BU10" s="1130"/>
    </row>
    <row r="11" spans="1:80" s="803" customFormat="1" ht="26.25" customHeight="1">
      <c r="A11" s="800" t="s">
        <v>22</v>
      </c>
      <c r="B11" s="1193" t="s">
        <v>61</v>
      </c>
      <c r="C11" s="800"/>
      <c r="D11" s="800"/>
      <c r="E11" s="800"/>
      <c r="F11" s="1193"/>
      <c r="G11" s="937">
        <f>G12+G15</f>
        <v>0</v>
      </c>
      <c r="H11" s="937">
        <f t="shared" ref="H11:BO11" si="6">H12+H15</f>
        <v>0</v>
      </c>
      <c r="I11" s="937">
        <f t="shared" si="6"/>
        <v>0</v>
      </c>
      <c r="J11" s="937">
        <f t="shared" si="6"/>
        <v>0</v>
      </c>
      <c r="K11" s="937">
        <f t="shared" si="6"/>
        <v>0</v>
      </c>
      <c r="L11" s="937">
        <f t="shared" si="6"/>
        <v>0</v>
      </c>
      <c r="M11" s="937">
        <f t="shared" si="6"/>
        <v>0</v>
      </c>
      <c r="N11" s="937">
        <f t="shared" si="6"/>
        <v>468501.11111111112</v>
      </c>
      <c r="O11" s="937">
        <f t="shared" si="6"/>
        <v>468501.11111111112</v>
      </c>
      <c r="P11" s="937">
        <f t="shared" si="6"/>
        <v>0</v>
      </c>
      <c r="Q11" s="937">
        <f t="shared" si="6"/>
        <v>0</v>
      </c>
      <c r="R11" s="937">
        <f t="shared" si="6"/>
        <v>79738</v>
      </c>
      <c r="S11" s="937">
        <f t="shared" si="6"/>
        <v>0</v>
      </c>
      <c r="T11" s="937">
        <f t="shared" si="6"/>
        <v>0</v>
      </c>
      <c r="U11" s="937">
        <f t="shared" si="6"/>
        <v>79738</v>
      </c>
      <c r="V11" s="937">
        <f t="shared" si="6"/>
        <v>0</v>
      </c>
      <c r="W11" s="937">
        <f t="shared" si="6"/>
        <v>0</v>
      </c>
      <c r="X11" s="937">
        <f t="shared" si="6"/>
        <v>0</v>
      </c>
      <c r="Y11" s="937">
        <f t="shared" si="6"/>
        <v>0</v>
      </c>
      <c r="Z11" s="937">
        <f t="shared" si="6"/>
        <v>0</v>
      </c>
      <c r="AA11" s="937">
        <f t="shared" si="6"/>
        <v>0</v>
      </c>
      <c r="AB11" s="937">
        <f t="shared" si="6"/>
        <v>0</v>
      </c>
      <c r="AC11" s="937">
        <f t="shared" si="6"/>
        <v>0</v>
      </c>
      <c r="AD11" s="937">
        <f t="shared" si="6"/>
        <v>58873</v>
      </c>
      <c r="AE11" s="937">
        <f t="shared" si="6"/>
        <v>0</v>
      </c>
      <c r="AF11" s="937">
        <f t="shared" si="6"/>
        <v>0</v>
      </c>
      <c r="AG11" s="937">
        <f t="shared" si="6"/>
        <v>45779</v>
      </c>
      <c r="AH11" s="937">
        <f t="shared" si="6"/>
        <v>0</v>
      </c>
      <c r="AI11" s="937">
        <f t="shared" si="6"/>
        <v>0</v>
      </c>
      <c r="AJ11" s="937">
        <f t="shared" si="6"/>
        <v>13094</v>
      </c>
      <c r="AK11" s="937">
        <f t="shared" si="6"/>
        <v>0</v>
      </c>
      <c r="AL11" s="937">
        <f t="shared" si="6"/>
        <v>0</v>
      </c>
      <c r="AM11" s="937">
        <f t="shared" si="6"/>
        <v>13094</v>
      </c>
      <c r="AN11" s="937">
        <f t="shared" si="6"/>
        <v>0</v>
      </c>
      <c r="AO11" s="937">
        <f t="shared" si="6"/>
        <v>0</v>
      </c>
      <c r="AP11" s="937">
        <f t="shared" si="6"/>
        <v>69364</v>
      </c>
      <c r="AQ11" s="937">
        <f t="shared" si="6"/>
        <v>0</v>
      </c>
      <c r="AR11" s="937">
        <f t="shared" si="6"/>
        <v>0</v>
      </c>
      <c r="AS11" s="937">
        <f t="shared" si="6"/>
        <v>69364</v>
      </c>
      <c r="AT11" s="937">
        <f t="shared" si="6"/>
        <v>0</v>
      </c>
      <c r="AU11" s="937">
        <f t="shared" si="6"/>
        <v>0</v>
      </c>
      <c r="AV11" s="937">
        <f t="shared" si="6"/>
        <v>207975</v>
      </c>
      <c r="AW11" s="937">
        <f t="shared" si="6"/>
        <v>0</v>
      </c>
      <c r="AX11" s="937">
        <f t="shared" si="6"/>
        <v>0</v>
      </c>
      <c r="AY11" s="937">
        <f t="shared" si="6"/>
        <v>260526.11111111112</v>
      </c>
      <c r="AZ11" s="937">
        <f t="shared" si="6"/>
        <v>260526.11111111112</v>
      </c>
      <c r="BA11" s="937">
        <f t="shared" si="6"/>
        <v>0</v>
      </c>
      <c r="BB11" s="937">
        <f t="shared" si="6"/>
        <v>0</v>
      </c>
      <c r="BC11" s="937">
        <f t="shared" si="6"/>
        <v>132000</v>
      </c>
      <c r="BD11" s="937">
        <f t="shared" si="6"/>
        <v>132000</v>
      </c>
      <c r="BE11" s="1348">
        <f t="shared" si="6"/>
        <v>0</v>
      </c>
      <c r="BF11" s="1348">
        <f t="shared" si="6"/>
        <v>0</v>
      </c>
      <c r="BG11" s="1348">
        <f t="shared" si="6"/>
        <v>145333.33333333334</v>
      </c>
      <c r="BH11" s="1348">
        <f t="shared" si="6"/>
        <v>0</v>
      </c>
      <c r="BI11" s="1348">
        <f t="shared" si="6"/>
        <v>0</v>
      </c>
      <c r="BJ11" s="937">
        <f t="shared" si="6"/>
        <v>97578.333333333328</v>
      </c>
      <c r="BK11" s="937">
        <f t="shared" si="6"/>
        <v>0</v>
      </c>
      <c r="BL11" s="937">
        <f t="shared" si="6"/>
        <v>0</v>
      </c>
      <c r="BM11" s="937">
        <f t="shared" si="6"/>
        <v>0</v>
      </c>
      <c r="BN11" s="937">
        <f t="shared" si="6"/>
        <v>0</v>
      </c>
      <c r="BO11" s="937">
        <f t="shared" si="6"/>
        <v>0</v>
      </c>
      <c r="BP11" s="937"/>
      <c r="BQ11" s="798">
        <f>BQ13+BQ14</f>
        <v>112000</v>
      </c>
      <c r="BR11" s="798">
        <f>BR13+BR14</f>
        <v>112000</v>
      </c>
      <c r="BS11" s="1484">
        <f>BS13+BS14</f>
        <v>0</v>
      </c>
      <c r="BT11" s="1484">
        <f>BT13+BT14</f>
        <v>0</v>
      </c>
      <c r="BU11" s="1484">
        <f>BU13+BU14</f>
        <v>0</v>
      </c>
      <c r="BY11" s="803">
        <f>BY10-BX10</f>
        <v>0</v>
      </c>
      <c r="BZ11" s="803" t="s">
        <v>424</v>
      </c>
    </row>
    <row r="12" spans="1:80" s="803" customFormat="1" ht="20.65" customHeight="1">
      <c r="A12" s="800" t="s">
        <v>414</v>
      </c>
      <c r="B12" s="1193" t="s">
        <v>415</v>
      </c>
      <c r="C12" s="800"/>
      <c r="D12" s="800"/>
      <c r="E12" s="800"/>
      <c r="F12" s="1193"/>
      <c r="G12" s="937">
        <f>G13+G14</f>
        <v>0</v>
      </c>
      <c r="H12" s="937">
        <f t="shared" ref="H12:BO12" si="7">H13+H14</f>
        <v>0</v>
      </c>
      <c r="I12" s="937">
        <f t="shared" si="7"/>
        <v>0</v>
      </c>
      <c r="J12" s="937">
        <f t="shared" si="7"/>
        <v>0</v>
      </c>
      <c r="K12" s="937">
        <f t="shared" si="7"/>
        <v>0</v>
      </c>
      <c r="L12" s="937">
        <f t="shared" si="7"/>
        <v>0</v>
      </c>
      <c r="M12" s="937">
        <f t="shared" si="7"/>
        <v>0</v>
      </c>
      <c r="N12" s="937">
        <f t="shared" si="7"/>
        <v>421651</v>
      </c>
      <c r="O12" s="937">
        <f t="shared" si="7"/>
        <v>421651</v>
      </c>
      <c r="P12" s="937">
        <f t="shared" si="7"/>
        <v>0</v>
      </c>
      <c r="Q12" s="937">
        <f t="shared" si="7"/>
        <v>0</v>
      </c>
      <c r="R12" s="937">
        <f t="shared" si="7"/>
        <v>79738</v>
      </c>
      <c r="S12" s="937">
        <f t="shared" si="7"/>
        <v>0</v>
      </c>
      <c r="T12" s="937">
        <f t="shared" si="7"/>
        <v>0</v>
      </c>
      <c r="U12" s="937">
        <f t="shared" si="7"/>
        <v>79738</v>
      </c>
      <c r="V12" s="937">
        <f t="shared" si="7"/>
        <v>0</v>
      </c>
      <c r="W12" s="937">
        <f t="shared" si="7"/>
        <v>0</v>
      </c>
      <c r="X12" s="937">
        <f t="shared" si="7"/>
        <v>0</v>
      </c>
      <c r="Y12" s="937">
        <f t="shared" si="7"/>
        <v>0</v>
      </c>
      <c r="Z12" s="937">
        <f t="shared" si="7"/>
        <v>0</v>
      </c>
      <c r="AA12" s="937">
        <f t="shared" si="7"/>
        <v>0</v>
      </c>
      <c r="AB12" s="937">
        <f t="shared" si="7"/>
        <v>0</v>
      </c>
      <c r="AC12" s="937">
        <f t="shared" si="7"/>
        <v>0</v>
      </c>
      <c r="AD12" s="937">
        <f t="shared" si="7"/>
        <v>58873</v>
      </c>
      <c r="AE12" s="937">
        <f t="shared" si="7"/>
        <v>0</v>
      </c>
      <c r="AF12" s="937">
        <f t="shared" si="7"/>
        <v>0</v>
      </c>
      <c r="AG12" s="937">
        <f t="shared" si="7"/>
        <v>45779</v>
      </c>
      <c r="AH12" s="937">
        <f t="shared" si="7"/>
        <v>0</v>
      </c>
      <c r="AI12" s="937">
        <f t="shared" si="7"/>
        <v>0</v>
      </c>
      <c r="AJ12" s="937">
        <f t="shared" si="7"/>
        <v>13094</v>
      </c>
      <c r="AK12" s="937">
        <f t="shared" si="7"/>
        <v>0</v>
      </c>
      <c r="AL12" s="937">
        <f t="shared" si="7"/>
        <v>0</v>
      </c>
      <c r="AM12" s="937">
        <f t="shared" si="7"/>
        <v>13094</v>
      </c>
      <c r="AN12" s="937">
        <f t="shared" si="7"/>
        <v>0</v>
      </c>
      <c r="AO12" s="937">
        <f t="shared" si="7"/>
        <v>0</v>
      </c>
      <c r="AP12" s="937">
        <f t="shared" si="7"/>
        <v>69364</v>
      </c>
      <c r="AQ12" s="937">
        <f t="shared" si="7"/>
        <v>0</v>
      </c>
      <c r="AR12" s="937">
        <f t="shared" si="7"/>
        <v>0</v>
      </c>
      <c r="AS12" s="937">
        <f t="shared" si="7"/>
        <v>69364</v>
      </c>
      <c r="AT12" s="937">
        <f t="shared" si="7"/>
        <v>0</v>
      </c>
      <c r="AU12" s="937">
        <f t="shared" si="7"/>
        <v>0</v>
      </c>
      <c r="AV12" s="937">
        <f t="shared" si="7"/>
        <v>207975</v>
      </c>
      <c r="AW12" s="937">
        <f t="shared" si="7"/>
        <v>0</v>
      </c>
      <c r="AX12" s="937">
        <f t="shared" si="7"/>
        <v>0</v>
      </c>
      <c r="AY12" s="937">
        <f t="shared" si="7"/>
        <v>213676</v>
      </c>
      <c r="AZ12" s="937">
        <f t="shared" si="7"/>
        <v>213676</v>
      </c>
      <c r="BA12" s="937">
        <f t="shared" si="7"/>
        <v>0</v>
      </c>
      <c r="BB12" s="937">
        <f t="shared" si="7"/>
        <v>0</v>
      </c>
      <c r="BC12" s="937">
        <f t="shared" si="7"/>
        <v>132000</v>
      </c>
      <c r="BD12" s="937">
        <f t="shared" si="7"/>
        <v>132000</v>
      </c>
      <c r="BE12" s="1348">
        <f t="shared" si="7"/>
        <v>0</v>
      </c>
      <c r="BF12" s="1348">
        <f t="shared" si="7"/>
        <v>0</v>
      </c>
      <c r="BG12" s="1348">
        <f t="shared" si="7"/>
        <v>132000</v>
      </c>
      <c r="BH12" s="1348">
        <f t="shared" si="7"/>
        <v>0</v>
      </c>
      <c r="BI12" s="1348">
        <f t="shared" si="7"/>
        <v>0</v>
      </c>
      <c r="BJ12" s="937">
        <f t="shared" si="7"/>
        <v>81676</v>
      </c>
      <c r="BK12" s="937">
        <f t="shared" si="7"/>
        <v>0</v>
      </c>
      <c r="BL12" s="937">
        <f t="shared" si="7"/>
        <v>0</v>
      </c>
      <c r="BM12" s="937">
        <f t="shared" si="7"/>
        <v>0</v>
      </c>
      <c r="BN12" s="937">
        <f t="shared" si="7"/>
        <v>0</v>
      </c>
      <c r="BO12" s="937">
        <f t="shared" si="7"/>
        <v>0</v>
      </c>
      <c r="BP12" s="937"/>
      <c r="BQ12" s="798"/>
      <c r="BR12" s="798"/>
      <c r="BS12" s="1484"/>
      <c r="BT12" s="1484"/>
      <c r="BU12" s="1484"/>
      <c r="BY12" s="803">
        <f>AY10-BD10</f>
        <v>128526.11111111101</v>
      </c>
    </row>
    <row r="13" spans="1:80" s="714" customFormat="1" ht="24" customHeight="1">
      <c r="A13" s="942" t="s">
        <v>2</v>
      </c>
      <c r="B13" s="1175" t="s">
        <v>62</v>
      </c>
      <c r="C13" s="942"/>
      <c r="D13" s="942"/>
      <c r="E13" s="942"/>
      <c r="F13" s="1175"/>
      <c r="G13" s="799"/>
      <c r="H13" s="933"/>
      <c r="I13" s="933"/>
      <c r="J13" s="933"/>
      <c r="K13" s="933"/>
      <c r="L13" s="799"/>
      <c r="M13" s="933"/>
      <c r="N13" s="797">
        <f>O13</f>
        <v>68041</v>
      </c>
      <c r="O13" s="932">
        <v>68041</v>
      </c>
      <c r="P13" s="933"/>
      <c r="Q13" s="799"/>
      <c r="R13" s="932">
        <v>22338</v>
      </c>
      <c r="S13" s="933"/>
      <c r="T13" s="799"/>
      <c r="U13" s="932">
        <f>R13</f>
        <v>22338</v>
      </c>
      <c r="V13" s="933"/>
      <c r="W13" s="799"/>
      <c r="X13" s="799">
        <f>R13-U13</f>
        <v>0</v>
      </c>
      <c r="Y13" s="933"/>
      <c r="Z13" s="799"/>
      <c r="AA13" s="799"/>
      <c r="AB13" s="933"/>
      <c r="AC13" s="799"/>
      <c r="AD13" s="932">
        <v>13443</v>
      </c>
      <c r="AE13" s="933"/>
      <c r="AF13" s="799"/>
      <c r="AG13" s="932">
        <v>7495</v>
      </c>
      <c r="AH13" s="933"/>
      <c r="AI13" s="799"/>
      <c r="AJ13" s="797">
        <f>AD13-AG13</f>
        <v>5948</v>
      </c>
      <c r="AK13" s="933"/>
      <c r="AL13" s="799"/>
      <c r="AM13" s="797">
        <f>AJ13</f>
        <v>5948</v>
      </c>
      <c r="AN13" s="933"/>
      <c r="AO13" s="799"/>
      <c r="AP13" s="797">
        <v>13664</v>
      </c>
      <c r="AQ13" s="933"/>
      <c r="AR13" s="799"/>
      <c r="AS13" s="797">
        <f t="shared" ref="AS13:AU14" si="8">AP13</f>
        <v>13664</v>
      </c>
      <c r="AT13" s="933">
        <f t="shared" si="8"/>
        <v>0</v>
      </c>
      <c r="AU13" s="799">
        <f t="shared" si="8"/>
        <v>0</v>
      </c>
      <c r="AV13" s="799">
        <f t="shared" ref="AV13:AX14" si="9">R13+AD13+AP13</f>
        <v>49445</v>
      </c>
      <c r="AW13" s="799">
        <f t="shared" si="9"/>
        <v>0</v>
      </c>
      <c r="AX13" s="799">
        <f t="shared" si="9"/>
        <v>0</v>
      </c>
      <c r="AY13" s="799">
        <f t="shared" ref="AY13:AY27" si="10">AZ13</f>
        <v>18596</v>
      </c>
      <c r="AZ13" s="932">
        <f>O13-AV13</f>
        <v>18596</v>
      </c>
      <c r="BA13" s="799"/>
      <c r="BB13" s="799"/>
      <c r="BC13" s="799">
        <f>BD13</f>
        <v>12000</v>
      </c>
      <c r="BD13" s="799">
        <v>12000</v>
      </c>
      <c r="BE13" s="739"/>
      <c r="BF13" s="739"/>
      <c r="BG13" s="739">
        <f>BD13</f>
        <v>12000</v>
      </c>
      <c r="BH13" s="739">
        <f>BE13</f>
        <v>0</v>
      </c>
      <c r="BI13" s="739"/>
      <c r="BJ13" s="799">
        <f>AZ13-BD13</f>
        <v>6596</v>
      </c>
      <c r="BK13" s="799"/>
      <c r="BL13" s="799"/>
      <c r="BM13" s="799"/>
      <c r="BN13" s="799"/>
      <c r="BO13" s="799"/>
      <c r="BP13" s="799"/>
      <c r="BQ13" s="799">
        <f>BR13</f>
        <v>12000</v>
      </c>
      <c r="BR13" s="799">
        <v>12000</v>
      </c>
      <c r="BS13" s="942"/>
      <c r="BT13" s="942"/>
      <c r="BU13" s="942"/>
      <c r="BY13" s="714">
        <f>BJ10-BY12</f>
        <v>-30947.777777777679</v>
      </c>
    </row>
    <row r="14" spans="1:80" s="714" customFormat="1" ht="23.65" customHeight="1">
      <c r="A14" s="942" t="s">
        <v>3</v>
      </c>
      <c r="B14" s="1175" t="s">
        <v>63</v>
      </c>
      <c r="C14" s="942"/>
      <c r="D14" s="942"/>
      <c r="E14" s="942"/>
      <c r="F14" s="1175"/>
      <c r="G14" s="799"/>
      <c r="H14" s="933"/>
      <c r="I14" s="933"/>
      <c r="J14" s="933"/>
      <c r="K14" s="933"/>
      <c r="L14" s="799"/>
      <c r="M14" s="933"/>
      <c r="N14" s="797">
        <f t="shared" ref="N14" si="11">O14</f>
        <v>353610</v>
      </c>
      <c r="O14" s="932">
        <v>353610</v>
      </c>
      <c r="P14" s="933"/>
      <c r="Q14" s="799"/>
      <c r="R14" s="932">
        <v>57400</v>
      </c>
      <c r="S14" s="933"/>
      <c r="T14" s="799"/>
      <c r="U14" s="932">
        <v>57400</v>
      </c>
      <c r="V14" s="933"/>
      <c r="W14" s="799"/>
      <c r="X14" s="799">
        <f>R14-U14</f>
        <v>0</v>
      </c>
      <c r="Y14" s="933"/>
      <c r="Z14" s="799"/>
      <c r="AA14" s="799"/>
      <c r="AB14" s="933"/>
      <c r="AC14" s="799"/>
      <c r="AD14" s="932">
        <v>45430</v>
      </c>
      <c r="AE14" s="933"/>
      <c r="AF14" s="799"/>
      <c r="AG14" s="932">
        <v>38284</v>
      </c>
      <c r="AH14" s="933"/>
      <c r="AI14" s="799"/>
      <c r="AJ14" s="932">
        <f>AD14-AG14</f>
        <v>7146</v>
      </c>
      <c r="AK14" s="933"/>
      <c r="AL14" s="799"/>
      <c r="AM14" s="797">
        <f>AJ14</f>
        <v>7146</v>
      </c>
      <c r="AN14" s="933"/>
      <c r="AO14" s="799"/>
      <c r="AP14" s="797">
        <v>55700</v>
      </c>
      <c r="AQ14" s="933"/>
      <c r="AR14" s="799"/>
      <c r="AS14" s="797">
        <f t="shared" si="8"/>
        <v>55700</v>
      </c>
      <c r="AT14" s="933">
        <f t="shared" si="8"/>
        <v>0</v>
      </c>
      <c r="AU14" s="799">
        <f t="shared" si="8"/>
        <v>0</v>
      </c>
      <c r="AV14" s="799">
        <f t="shared" si="9"/>
        <v>158530</v>
      </c>
      <c r="AW14" s="799">
        <f t="shared" si="9"/>
        <v>0</v>
      </c>
      <c r="AX14" s="799">
        <f t="shared" si="9"/>
        <v>0</v>
      </c>
      <c r="AY14" s="799">
        <f t="shared" si="10"/>
        <v>195080</v>
      </c>
      <c r="AZ14" s="932">
        <f>O14-AV14</f>
        <v>195080</v>
      </c>
      <c r="BA14" s="799"/>
      <c r="BB14" s="799"/>
      <c r="BC14" s="799">
        <f>BD14</f>
        <v>120000</v>
      </c>
      <c r="BD14" s="799">
        <v>120000</v>
      </c>
      <c r="BE14" s="739"/>
      <c r="BF14" s="739"/>
      <c r="BG14" s="739">
        <f>BD14</f>
        <v>120000</v>
      </c>
      <c r="BH14" s="739">
        <f>BE14</f>
        <v>0</v>
      </c>
      <c r="BI14" s="739"/>
      <c r="BJ14" s="799">
        <f>AZ14-BD14</f>
        <v>75080</v>
      </c>
      <c r="BK14" s="799"/>
      <c r="BL14" s="799"/>
      <c r="BM14" s="799"/>
      <c r="BN14" s="799"/>
      <c r="BO14" s="799"/>
      <c r="BP14" s="799"/>
      <c r="BQ14" s="799">
        <f>BR14</f>
        <v>100000</v>
      </c>
      <c r="BR14" s="799">
        <v>100000</v>
      </c>
      <c r="BS14" s="942"/>
      <c r="BT14" s="942"/>
      <c r="BU14" s="942"/>
    </row>
    <row r="15" spans="1:80" s="803" customFormat="1" ht="16.5" customHeight="1">
      <c r="A15" s="800" t="s">
        <v>416</v>
      </c>
      <c r="B15" s="1193" t="s">
        <v>417</v>
      </c>
      <c r="C15" s="800"/>
      <c r="D15" s="800"/>
      <c r="E15" s="800"/>
      <c r="F15" s="1193"/>
      <c r="G15" s="937">
        <f>G16+G17</f>
        <v>0</v>
      </c>
      <c r="H15" s="937">
        <f t="shared" ref="H15:BO15" si="12">H16+H17</f>
        <v>0</v>
      </c>
      <c r="I15" s="937">
        <f t="shared" si="12"/>
        <v>0</v>
      </c>
      <c r="J15" s="937">
        <f t="shared" si="12"/>
        <v>0</v>
      </c>
      <c r="K15" s="937">
        <f t="shared" si="12"/>
        <v>0</v>
      </c>
      <c r="L15" s="937">
        <f t="shared" si="12"/>
        <v>0</v>
      </c>
      <c r="M15" s="937">
        <f t="shared" si="12"/>
        <v>0</v>
      </c>
      <c r="N15" s="937">
        <f t="shared" si="12"/>
        <v>46850.111111111109</v>
      </c>
      <c r="O15" s="937">
        <f t="shared" si="12"/>
        <v>46850.111111111109</v>
      </c>
      <c r="P15" s="937">
        <f t="shared" si="12"/>
        <v>0</v>
      </c>
      <c r="Q15" s="937">
        <f t="shared" si="12"/>
        <v>0</v>
      </c>
      <c r="R15" s="937">
        <f t="shared" si="12"/>
        <v>0</v>
      </c>
      <c r="S15" s="937">
        <f t="shared" si="12"/>
        <v>0</v>
      </c>
      <c r="T15" s="937">
        <f t="shared" si="12"/>
        <v>0</v>
      </c>
      <c r="U15" s="937">
        <f t="shared" si="12"/>
        <v>0</v>
      </c>
      <c r="V15" s="937">
        <f t="shared" si="12"/>
        <v>0</v>
      </c>
      <c r="W15" s="937">
        <f t="shared" si="12"/>
        <v>0</v>
      </c>
      <c r="X15" s="937">
        <f t="shared" si="12"/>
        <v>0</v>
      </c>
      <c r="Y15" s="937">
        <f t="shared" si="12"/>
        <v>0</v>
      </c>
      <c r="Z15" s="937">
        <f t="shared" si="12"/>
        <v>0</v>
      </c>
      <c r="AA15" s="937">
        <f t="shared" si="12"/>
        <v>0</v>
      </c>
      <c r="AB15" s="937">
        <f t="shared" si="12"/>
        <v>0</v>
      </c>
      <c r="AC15" s="937">
        <f t="shared" si="12"/>
        <v>0</v>
      </c>
      <c r="AD15" s="937">
        <f t="shared" si="12"/>
        <v>0</v>
      </c>
      <c r="AE15" s="937">
        <f t="shared" si="12"/>
        <v>0</v>
      </c>
      <c r="AF15" s="937">
        <f t="shared" si="12"/>
        <v>0</v>
      </c>
      <c r="AG15" s="937">
        <f t="shared" si="12"/>
        <v>0</v>
      </c>
      <c r="AH15" s="937">
        <f t="shared" si="12"/>
        <v>0</v>
      </c>
      <c r="AI15" s="937">
        <f t="shared" si="12"/>
        <v>0</v>
      </c>
      <c r="AJ15" s="937">
        <f t="shared" si="12"/>
        <v>0</v>
      </c>
      <c r="AK15" s="937">
        <f t="shared" si="12"/>
        <v>0</v>
      </c>
      <c r="AL15" s="937">
        <f t="shared" si="12"/>
        <v>0</v>
      </c>
      <c r="AM15" s="937">
        <f t="shared" si="12"/>
        <v>0</v>
      </c>
      <c r="AN15" s="937">
        <f t="shared" si="12"/>
        <v>0</v>
      </c>
      <c r="AO15" s="937">
        <f t="shared" si="12"/>
        <v>0</v>
      </c>
      <c r="AP15" s="937">
        <f t="shared" si="12"/>
        <v>0</v>
      </c>
      <c r="AQ15" s="937">
        <f t="shared" si="12"/>
        <v>0</v>
      </c>
      <c r="AR15" s="937">
        <f t="shared" si="12"/>
        <v>0</v>
      </c>
      <c r="AS15" s="937">
        <f t="shared" si="12"/>
        <v>0</v>
      </c>
      <c r="AT15" s="937">
        <f t="shared" si="12"/>
        <v>0</v>
      </c>
      <c r="AU15" s="937">
        <f t="shared" si="12"/>
        <v>0</v>
      </c>
      <c r="AV15" s="937">
        <f t="shared" si="12"/>
        <v>0</v>
      </c>
      <c r="AW15" s="937">
        <f t="shared" si="12"/>
        <v>0</v>
      </c>
      <c r="AX15" s="937">
        <f t="shared" si="12"/>
        <v>0</v>
      </c>
      <c r="AY15" s="937">
        <f t="shared" si="12"/>
        <v>46850.111111111109</v>
      </c>
      <c r="AZ15" s="937">
        <f t="shared" si="12"/>
        <v>46850.111111111109</v>
      </c>
      <c r="BA15" s="937">
        <f t="shared" si="12"/>
        <v>0</v>
      </c>
      <c r="BB15" s="937">
        <f t="shared" si="12"/>
        <v>0</v>
      </c>
      <c r="BC15" s="937">
        <f t="shared" si="12"/>
        <v>0</v>
      </c>
      <c r="BD15" s="937">
        <f t="shared" si="12"/>
        <v>0</v>
      </c>
      <c r="BE15" s="1348">
        <f t="shared" si="12"/>
        <v>0</v>
      </c>
      <c r="BF15" s="1348">
        <f t="shared" si="12"/>
        <v>0</v>
      </c>
      <c r="BG15" s="1348">
        <f>BG16+BG17</f>
        <v>13333.333333333332</v>
      </c>
      <c r="BH15" s="1348">
        <f t="shared" si="12"/>
        <v>0</v>
      </c>
      <c r="BI15" s="1348">
        <f t="shared" si="12"/>
        <v>0</v>
      </c>
      <c r="BJ15" s="937">
        <f>BJ16+BJ17</f>
        <v>15902.333333333334</v>
      </c>
      <c r="BK15" s="937">
        <f t="shared" si="12"/>
        <v>0</v>
      </c>
      <c r="BL15" s="937">
        <f t="shared" si="12"/>
        <v>0</v>
      </c>
      <c r="BM15" s="937">
        <f t="shared" si="12"/>
        <v>0</v>
      </c>
      <c r="BN15" s="937">
        <f t="shared" si="12"/>
        <v>0</v>
      </c>
      <c r="BO15" s="937">
        <f t="shared" si="12"/>
        <v>0</v>
      </c>
      <c r="BP15" s="798"/>
      <c r="BQ15" s="798"/>
      <c r="BR15" s="798"/>
      <c r="BS15" s="800"/>
      <c r="BT15" s="800"/>
      <c r="BU15" s="800"/>
      <c r="BY15" s="803">
        <v>46850</v>
      </c>
    </row>
    <row r="16" spans="1:80" s="714" customFormat="1" ht="30" customHeight="1">
      <c r="A16" s="942" t="s">
        <v>2</v>
      </c>
      <c r="B16" s="1175" t="s">
        <v>62</v>
      </c>
      <c r="C16" s="942"/>
      <c r="D16" s="942"/>
      <c r="E16" s="942"/>
      <c r="F16" s="1175"/>
      <c r="G16" s="799"/>
      <c r="H16" s="933"/>
      <c r="I16" s="933"/>
      <c r="J16" s="933"/>
      <c r="K16" s="933"/>
      <c r="L16" s="799"/>
      <c r="M16" s="933"/>
      <c r="N16" s="797">
        <f>N13*0.1/0.9</f>
        <v>7560.1111111111113</v>
      </c>
      <c r="O16" s="797">
        <f t="shared" ref="O16:BO17" si="13">O13*0.1/0.9</f>
        <v>7560.1111111111113</v>
      </c>
      <c r="P16" s="797">
        <f t="shared" si="13"/>
        <v>0</v>
      </c>
      <c r="Q16" s="797">
        <f t="shared" si="13"/>
        <v>0</v>
      </c>
      <c r="R16" s="797"/>
      <c r="S16" s="797"/>
      <c r="T16" s="79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c r="AT16" s="797"/>
      <c r="AU16" s="797"/>
      <c r="AV16" s="797"/>
      <c r="AW16" s="797"/>
      <c r="AX16" s="797"/>
      <c r="AY16" s="797">
        <f>AZ16</f>
        <v>7560.1111111111113</v>
      </c>
      <c r="AZ16" s="797">
        <f>O16</f>
        <v>7560.1111111111113</v>
      </c>
      <c r="BA16" s="797">
        <f t="shared" si="13"/>
        <v>0</v>
      </c>
      <c r="BB16" s="797">
        <f t="shared" si="13"/>
        <v>0</v>
      </c>
      <c r="BC16" s="797"/>
      <c r="BD16" s="797"/>
      <c r="BE16" s="797">
        <f t="shared" si="13"/>
        <v>0</v>
      </c>
      <c r="BF16" s="797">
        <f t="shared" si="13"/>
        <v>0</v>
      </c>
      <c r="BG16" s="739">
        <f>BD16</f>
        <v>0</v>
      </c>
      <c r="BH16" s="739">
        <f>BE16</f>
        <v>0</v>
      </c>
      <c r="BI16" s="765">
        <f t="shared" si="13"/>
        <v>0</v>
      </c>
      <c r="BJ16" s="799">
        <f>AZ16-BD16</f>
        <v>7560.1111111111113</v>
      </c>
      <c r="BK16" s="797">
        <f t="shared" si="13"/>
        <v>0</v>
      </c>
      <c r="BL16" s="797">
        <f t="shared" si="13"/>
        <v>0</v>
      </c>
      <c r="BM16" s="797">
        <f t="shared" si="13"/>
        <v>0</v>
      </c>
      <c r="BN16" s="797">
        <f t="shared" si="13"/>
        <v>0</v>
      </c>
      <c r="BO16" s="797">
        <f t="shared" si="13"/>
        <v>0</v>
      </c>
      <c r="BP16" s="799"/>
      <c r="BQ16" s="799">
        <f>BR16</f>
        <v>12000</v>
      </c>
      <c r="BR16" s="799">
        <v>12000</v>
      </c>
      <c r="BS16" s="942"/>
      <c r="BT16" s="942"/>
      <c r="BU16" s="942"/>
    </row>
    <row r="17" spans="1:77" s="714" customFormat="1" ht="29.1" customHeight="1">
      <c r="A17" s="942" t="s">
        <v>3</v>
      </c>
      <c r="B17" s="1175" t="s">
        <v>63</v>
      </c>
      <c r="C17" s="942"/>
      <c r="D17" s="942"/>
      <c r="E17" s="942"/>
      <c r="F17" s="1175"/>
      <c r="G17" s="799"/>
      <c r="H17" s="933"/>
      <c r="I17" s="933"/>
      <c r="J17" s="933"/>
      <c r="K17" s="933"/>
      <c r="L17" s="799"/>
      <c r="M17" s="933"/>
      <c r="N17" s="797">
        <f>N14*0.1/0.9</f>
        <v>39290</v>
      </c>
      <c r="O17" s="797">
        <f t="shared" si="13"/>
        <v>39290</v>
      </c>
      <c r="P17" s="797">
        <f t="shared" si="13"/>
        <v>0</v>
      </c>
      <c r="Q17" s="797">
        <f t="shared" si="13"/>
        <v>0</v>
      </c>
      <c r="R17" s="797"/>
      <c r="S17" s="797"/>
      <c r="T17" s="797"/>
      <c r="U17" s="797"/>
      <c r="V17" s="797"/>
      <c r="W17" s="797"/>
      <c r="X17" s="797"/>
      <c r="Y17" s="797"/>
      <c r="Z17" s="797"/>
      <c r="AA17" s="797"/>
      <c r="AB17" s="797"/>
      <c r="AC17" s="797"/>
      <c r="AD17" s="797"/>
      <c r="AE17" s="797"/>
      <c r="AF17" s="797"/>
      <c r="AG17" s="797"/>
      <c r="AH17" s="797"/>
      <c r="AI17" s="797"/>
      <c r="AJ17" s="797"/>
      <c r="AK17" s="797"/>
      <c r="AL17" s="797"/>
      <c r="AM17" s="797"/>
      <c r="AN17" s="797"/>
      <c r="AO17" s="797"/>
      <c r="AP17" s="797"/>
      <c r="AQ17" s="797"/>
      <c r="AR17" s="797"/>
      <c r="AS17" s="797"/>
      <c r="AT17" s="797"/>
      <c r="AU17" s="797"/>
      <c r="AV17" s="797"/>
      <c r="AW17" s="797"/>
      <c r="AX17" s="797"/>
      <c r="AY17" s="797">
        <f>AZ17</f>
        <v>39290</v>
      </c>
      <c r="AZ17" s="797">
        <f>O17</f>
        <v>39290</v>
      </c>
      <c r="BA17" s="797">
        <f t="shared" si="13"/>
        <v>0</v>
      </c>
      <c r="BB17" s="797">
        <f t="shared" si="13"/>
        <v>0</v>
      </c>
      <c r="BC17" s="797"/>
      <c r="BD17" s="797"/>
      <c r="BE17" s="797">
        <f t="shared" si="13"/>
        <v>0</v>
      </c>
      <c r="BF17" s="797">
        <f t="shared" si="13"/>
        <v>0</v>
      </c>
      <c r="BG17" s="797">
        <f t="shared" si="13"/>
        <v>13333.333333333332</v>
      </c>
      <c r="BH17" s="797">
        <f t="shared" si="13"/>
        <v>0</v>
      </c>
      <c r="BI17" s="797">
        <f t="shared" si="13"/>
        <v>0</v>
      </c>
      <c r="BJ17" s="797">
        <f t="shared" si="13"/>
        <v>8342.2222222222226</v>
      </c>
      <c r="BK17" s="797">
        <f t="shared" si="13"/>
        <v>0</v>
      </c>
      <c r="BL17" s="797">
        <f t="shared" si="13"/>
        <v>0</v>
      </c>
      <c r="BM17" s="797">
        <f t="shared" si="13"/>
        <v>0</v>
      </c>
      <c r="BN17" s="797">
        <f t="shared" si="13"/>
        <v>0</v>
      </c>
      <c r="BO17" s="797">
        <f t="shared" si="13"/>
        <v>0</v>
      </c>
      <c r="BP17" s="797">
        <f t="shared" ref="BP17" si="14">BP14*0.1/0.9</f>
        <v>0</v>
      </c>
      <c r="BQ17" s="799">
        <f>BR17</f>
        <v>100000</v>
      </c>
      <c r="BR17" s="799">
        <v>100000</v>
      </c>
      <c r="BS17" s="942"/>
      <c r="BT17" s="942"/>
      <c r="BU17" s="942"/>
      <c r="BY17" s="714">
        <f>BG10-BD10</f>
        <v>13333.333333333256</v>
      </c>
    </row>
    <row r="18" spans="1:77" s="803" customFormat="1" ht="41.25">
      <c r="A18" s="800" t="s">
        <v>23</v>
      </c>
      <c r="B18" s="1193" t="s">
        <v>66</v>
      </c>
      <c r="C18" s="800"/>
      <c r="D18" s="800"/>
      <c r="E18" s="800"/>
      <c r="F18" s="1193"/>
      <c r="G18" s="798"/>
      <c r="H18" s="938"/>
      <c r="I18" s="938"/>
      <c r="J18" s="938"/>
      <c r="K18" s="938"/>
      <c r="L18" s="798"/>
      <c r="M18" s="938"/>
      <c r="N18" s="937">
        <f>N19+N20</f>
        <v>22752</v>
      </c>
      <c r="O18" s="937">
        <f t="shared" ref="O18:BO18" si="15">O19+O20</f>
        <v>22752</v>
      </c>
      <c r="P18" s="937">
        <f t="shared" si="15"/>
        <v>0</v>
      </c>
      <c r="Q18" s="937">
        <f t="shared" si="15"/>
        <v>0</v>
      </c>
      <c r="R18" s="937">
        <f t="shared" si="15"/>
        <v>0</v>
      </c>
      <c r="S18" s="937">
        <f t="shared" si="15"/>
        <v>0</v>
      </c>
      <c r="T18" s="937">
        <f t="shared" si="15"/>
        <v>0</v>
      </c>
      <c r="U18" s="937">
        <f t="shared" si="15"/>
        <v>0</v>
      </c>
      <c r="V18" s="937">
        <f t="shared" si="15"/>
        <v>0</v>
      </c>
      <c r="W18" s="937">
        <f t="shared" si="15"/>
        <v>0</v>
      </c>
      <c r="X18" s="937">
        <f t="shared" si="15"/>
        <v>0</v>
      </c>
      <c r="Y18" s="937">
        <f t="shared" si="15"/>
        <v>0</v>
      </c>
      <c r="Z18" s="937">
        <f t="shared" si="15"/>
        <v>0</v>
      </c>
      <c r="AA18" s="937">
        <f t="shared" si="15"/>
        <v>0</v>
      </c>
      <c r="AB18" s="937">
        <f t="shared" si="15"/>
        <v>0</v>
      </c>
      <c r="AC18" s="937">
        <f t="shared" si="15"/>
        <v>0</v>
      </c>
      <c r="AD18" s="937">
        <f t="shared" si="15"/>
        <v>0</v>
      </c>
      <c r="AE18" s="937">
        <f t="shared" si="15"/>
        <v>0</v>
      </c>
      <c r="AF18" s="937">
        <f t="shared" si="15"/>
        <v>0</v>
      </c>
      <c r="AG18" s="937">
        <f t="shared" si="15"/>
        <v>0</v>
      </c>
      <c r="AH18" s="937">
        <f t="shared" si="15"/>
        <v>0</v>
      </c>
      <c r="AI18" s="937">
        <f t="shared" si="15"/>
        <v>0</v>
      </c>
      <c r="AJ18" s="937">
        <f t="shared" si="15"/>
        <v>0</v>
      </c>
      <c r="AK18" s="937">
        <f t="shared" si="15"/>
        <v>0</v>
      </c>
      <c r="AL18" s="937">
        <f t="shared" si="15"/>
        <v>0</v>
      </c>
      <c r="AM18" s="937">
        <f t="shared" si="15"/>
        <v>0</v>
      </c>
      <c r="AN18" s="937">
        <f t="shared" si="15"/>
        <v>0</v>
      </c>
      <c r="AO18" s="937">
        <f t="shared" si="15"/>
        <v>0</v>
      </c>
      <c r="AP18" s="937">
        <v>22752</v>
      </c>
      <c r="AQ18" s="937"/>
      <c r="AR18" s="937">
        <f t="shared" si="15"/>
        <v>0</v>
      </c>
      <c r="AS18" s="937">
        <f>AP18</f>
        <v>22752</v>
      </c>
      <c r="AT18" s="937">
        <f t="shared" si="15"/>
        <v>0</v>
      </c>
      <c r="AU18" s="937">
        <f t="shared" si="15"/>
        <v>0</v>
      </c>
      <c r="AV18" s="937">
        <v>22752</v>
      </c>
      <c r="AW18" s="937">
        <f t="shared" si="15"/>
        <v>0</v>
      </c>
      <c r="AX18" s="937">
        <f t="shared" si="15"/>
        <v>0</v>
      </c>
      <c r="AY18" s="937">
        <f t="shared" si="15"/>
        <v>0</v>
      </c>
      <c r="AZ18" s="937">
        <f t="shared" si="15"/>
        <v>0</v>
      </c>
      <c r="BA18" s="937">
        <f t="shared" si="15"/>
        <v>0</v>
      </c>
      <c r="BB18" s="937">
        <f t="shared" si="15"/>
        <v>0</v>
      </c>
      <c r="BC18" s="937">
        <f t="shared" si="15"/>
        <v>0</v>
      </c>
      <c r="BD18" s="937">
        <f t="shared" si="15"/>
        <v>0</v>
      </c>
      <c r="BE18" s="1348">
        <f t="shared" si="15"/>
        <v>0</v>
      </c>
      <c r="BF18" s="1348">
        <f t="shared" si="15"/>
        <v>0</v>
      </c>
      <c r="BG18" s="1348">
        <f t="shared" si="15"/>
        <v>0</v>
      </c>
      <c r="BH18" s="1348">
        <f t="shared" si="15"/>
        <v>0</v>
      </c>
      <c r="BI18" s="1348">
        <f t="shared" si="15"/>
        <v>0</v>
      </c>
      <c r="BJ18" s="937">
        <f t="shared" si="15"/>
        <v>0</v>
      </c>
      <c r="BK18" s="937">
        <f t="shared" si="15"/>
        <v>0</v>
      </c>
      <c r="BL18" s="937">
        <f t="shared" si="15"/>
        <v>0</v>
      </c>
      <c r="BM18" s="937">
        <f t="shared" si="15"/>
        <v>0</v>
      </c>
      <c r="BN18" s="937">
        <f t="shared" si="15"/>
        <v>0</v>
      </c>
      <c r="BO18" s="937">
        <f t="shared" si="15"/>
        <v>0</v>
      </c>
      <c r="BP18" s="798"/>
      <c r="BQ18" s="798">
        <f>BR18</f>
        <v>0</v>
      </c>
      <c r="BR18" s="798">
        <f>AZ18</f>
        <v>0</v>
      </c>
      <c r="BS18" s="800"/>
      <c r="BT18" s="800"/>
      <c r="BU18" s="800"/>
      <c r="BY18" s="803">
        <f>BH10-BE10</f>
        <v>0</v>
      </c>
    </row>
    <row r="19" spans="1:77" s="714" customFormat="1">
      <c r="A19" s="942" t="s">
        <v>418</v>
      </c>
      <c r="B19" s="1175" t="s">
        <v>415</v>
      </c>
      <c r="C19" s="942"/>
      <c r="D19" s="942"/>
      <c r="E19" s="942"/>
      <c r="F19" s="1175"/>
      <c r="G19" s="799"/>
      <c r="H19" s="933"/>
      <c r="I19" s="933"/>
      <c r="J19" s="933"/>
      <c r="K19" s="933"/>
      <c r="L19" s="799"/>
      <c r="M19" s="933"/>
      <c r="N19" s="797">
        <f>22752*0.9</f>
        <v>20476.8</v>
      </c>
      <c r="O19" s="932">
        <f>N19</f>
        <v>20476.8</v>
      </c>
      <c r="P19" s="933"/>
      <c r="Q19" s="799"/>
      <c r="R19" s="799"/>
      <c r="S19" s="933"/>
      <c r="T19" s="799"/>
      <c r="U19" s="799"/>
      <c r="V19" s="933"/>
      <c r="W19" s="799"/>
      <c r="X19" s="799"/>
      <c r="Y19" s="933"/>
      <c r="Z19" s="799"/>
      <c r="AA19" s="799"/>
      <c r="AB19" s="933"/>
      <c r="AC19" s="799"/>
      <c r="AD19" s="799"/>
      <c r="AE19" s="933"/>
      <c r="AF19" s="799"/>
      <c r="AG19" s="799"/>
      <c r="AH19" s="933"/>
      <c r="AI19" s="799"/>
      <c r="AJ19" s="799"/>
      <c r="AK19" s="933"/>
      <c r="AL19" s="799"/>
      <c r="AM19" s="799"/>
      <c r="AN19" s="933"/>
      <c r="AO19" s="799"/>
      <c r="AP19" s="797"/>
      <c r="AQ19" s="933"/>
      <c r="AR19" s="799"/>
      <c r="AS19" s="797"/>
      <c r="AT19" s="933"/>
      <c r="AU19" s="799"/>
      <c r="AV19" s="799"/>
      <c r="AW19" s="799"/>
      <c r="AX19" s="799"/>
      <c r="AY19" s="799"/>
      <c r="AZ19" s="932"/>
      <c r="BA19" s="799"/>
      <c r="BB19" s="799"/>
      <c r="BC19" s="799"/>
      <c r="BD19" s="799"/>
      <c r="BE19" s="739"/>
      <c r="BF19" s="739"/>
      <c r="BG19" s="739"/>
      <c r="BH19" s="739"/>
      <c r="BI19" s="739"/>
      <c r="BJ19" s="799"/>
      <c r="BK19" s="799"/>
      <c r="BL19" s="799"/>
      <c r="BM19" s="799"/>
      <c r="BN19" s="799"/>
      <c r="BO19" s="799"/>
      <c r="BP19" s="799"/>
      <c r="BQ19" s="799"/>
      <c r="BR19" s="799"/>
      <c r="BS19" s="942"/>
      <c r="BT19" s="942"/>
      <c r="BU19" s="942"/>
    </row>
    <row r="20" spans="1:77" s="714" customFormat="1">
      <c r="A20" s="942" t="s">
        <v>419</v>
      </c>
      <c r="B20" s="1175" t="s">
        <v>417</v>
      </c>
      <c r="C20" s="942"/>
      <c r="D20" s="942"/>
      <c r="E20" s="942"/>
      <c r="F20" s="1175"/>
      <c r="G20" s="799"/>
      <c r="H20" s="933"/>
      <c r="I20" s="933"/>
      <c r="J20" s="933"/>
      <c r="K20" s="933"/>
      <c r="L20" s="799"/>
      <c r="M20" s="933"/>
      <c r="N20" s="797">
        <f>N19*0.1/0.9</f>
        <v>2275.1999999999998</v>
      </c>
      <c r="O20" s="932">
        <f>N20</f>
        <v>2275.1999999999998</v>
      </c>
      <c r="P20" s="933"/>
      <c r="Q20" s="799"/>
      <c r="R20" s="799"/>
      <c r="S20" s="933"/>
      <c r="T20" s="799"/>
      <c r="U20" s="799"/>
      <c r="V20" s="933"/>
      <c r="W20" s="799"/>
      <c r="X20" s="799"/>
      <c r="Y20" s="933"/>
      <c r="Z20" s="799"/>
      <c r="AA20" s="799"/>
      <c r="AB20" s="933"/>
      <c r="AC20" s="799"/>
      <c r="AD20" s="799"/>
      <c r="AE20" s="933"/>
      <c r="AF20" s="799"/>
      <c r="AG20" s="799"/>
      <c r="AH20" s="933"/>
      <c r="AI20" s="799"/>
      <c r="AJ20" s="799"/>
      <c r="AK20" s="933"/>
      <c r="AL20" s="799"/>
      <c r="AM20" s="799"/>
      <c r="AN20" s="933"/>
      <c r="AO20" s="799"/>
      <c r="AP20" s="797"/>
      <c r="AQ20" s="933"/>
      <c r="AR20" s="799"/>
      <c r="AS20" s="797"/>
      <c r="AT20" s="933"/>
      <c r="AU20" s="799"/>
      <c r="AV20" s="799"/>
      <c r="AW20" s="799"/>
      <c r="AX20" s="799"/>
      <c r="AY20" s="799"/>
      <c r="AZ20" s="932"/>
      <c r="BA20" s="799"/>
      <c r="BB20" s="799"/>
      <c r="BC20" s="799"/>
      <c r="BD20" s="799"/>
      <c r="BE20" s="739"/>
      <c r="BF20" s="739"/>
      <c r="BG20" s="739"/>
      <c r="BH20" s="739"/>
      <c r="BI20" s="739"/>
      <c r="BJ20" s="799"/>
      <c r="BK20" s="799"/>
      <c r="BL20" s="799"/>
      <c r="BM20" s="799"/>
      <c r="BN20" s="799"/>
      <c r="BO20" s="799"/>
      <c r="BP20" s="799"/>
      <c r="BQ20" s="799"/>
      <c r="BR20" s="799"/>
      <c r="BS20" s="942"/>
      <c r="BT20" s="942"/>
      <c r="BU20" s="942"/>
    </row>
    <row r="21" spans="1:77" s="803" customFormat="1" ht="24.75">
      <c r="A21" s="1193" t="s">
        <v>64</v>
      </c>
      <c r="B21" s="1193" t="s">
        <v>65</v>
      </c>
      <c r="C21" s="800"/>
      <c r="D21" s="800"/>
      <c r="E21" s="800"/>
      <c r="F21" s="1193"/>
      <c r="G21" s="937">
        <f>G23+G27+G48+G53+G61+G73+G78+G85+G90</f>
        <v>3261354</v>
      </c>
      <c r="H21" s="937">
        <f t="shared" ref="H21:BT21" si="16">H23+H27+H48+H53+H61+H73+H78+H85+H90</f>
        <v>4077443</v>
      </c>
      <c r="I21" s="937">
        <f t="shared" si="16"/>
        <v>0</v>
      </c>
      <c r="J21" s="937">
        <f t="shared" si="16"/>
        <v>0</v>
      </c>
      <c r="K21" s="937">
        <f t="shared" si="16"/>
        <v>0</v>
      </c>
      <c r="L21" s="937">
        <f t="shared" si="16"/>
        <v>952648</v>
      </c>
      <c r="M21" s="937">
        <f t="shared" si="16"/>
        <v>804995</v>
      </c>
      <c r="N21" s="937">
        <f t="shared" si="16"/>
        <v>1689861</v>
      </c>
      <c r="O21" s="937">
        <f t="shared" si="16"/>
        <v>1689861</v>
      </c>
      <c r="P21" s="937">
        <f t="shared" si="16"/>
        <v>916250</v>
      </c>
      <c r="Q21" s="937">
        <f t="shared" si="16"/>
        <v>0</v>
      </c>
      <c r="R21" s="937">
        <f t="shared" si="16"/>
        <v>435200</v>
      </c>
      <c r="S21" s="937">
        <f t="shared" si="16"/>
        <v>120000</v>
      </c>
      <c r="T21" s="937">
        <f t="shared" si="16"/>
        <v>0</v>
      </c>
      <c r="U21" s="937">
        <f t="shared" si="16"/>
        <v>311557</v>
      </c>
      <c r="V21" s="937">
        <f t="shared" si="16"/>
        <v>22967</v>
      </c>
      <c r="W21" s="937">
        <f t="shared" si="16"/>
        <v>0</v>
      </c>
      <c r="X21" s="937">
        <f t="shared" si="16"/>
        <v>123643</v>
      </c>
      <c r="Y21" s="937">
        <f t="shared" si="16"/>
        <v>97033</v>
      </c>
      <c r="Z21" s="937">
        <f t="shared" si="16"/>
        <v>0</v>
      </c>
      <c r="AA21" s="937">
        <f t="shared" si="16"/>
        <v>119353</v>
      </c>
      <c r="AB21" s="937">
        <f t="shared" si="16"/>
        <v>0</v>
      </c>
      <c r="AC21" s="937">
        <f t="shared" si="16"/>
        <v>0</v>
      </c>
      <c r="AD21" s="937">
        <f t="shared" si="16"/>
        <v>24920</v>
      </c>
      <c r="AE21" s="937">
        <f t="shared" si="16"/>
        <v>0</v>
      </c>
      <c r="AF21" s="937">
        <f t="shared" si="16"/>
        <v>0</v>
      </c>
      <c r="AG21" s="937">
        <f t="shared" si="16"/>
        <v>24920</v>
      </c>
      <c r="AH21" s="937">
        <f t="shared" si="16"/>
        <v>0</v>
      </c>
      <c r="AI21" s="937">
        <f t="shared" si="16"/>
        <v>0</v>
      </c>
      <c r="AJ21" s="937">
        <f t="shared" si="16"/>
        <v>0</v>
      </c>
      <c r="AK21" s="937">
        <f t="shared" si="16"/>
        <v>0</v>
      </c>
      <c r="AL21" s="937">
        <f t="shared" si="16"/>
        <v>0</v>
      </c>
      <c r="AM21" s="937">
        <f t="shared" si="16"/>
        <v>0</v>
      </c>
      <c r="AN21" s="937">
        <f t="shared" si="16"/>
        <v>0</v>
      </c>
      <c r="AO21" s="937">
        <f t="shared" si="16"/>
        <v>0</v>
      </c>
      <c r="AP21" s="937">
        <f t="shared" si="16"/>
        <v>275741</v>
      </c>
      <c r="AQ21" s="937">
        <f t="shared" si="16"/>
        <v>140243</v>
      </c>
      <c r="AR21" s="937">
        <f t="shared" si="16"/>
        <v>0</v>
      </c>
      <c r="AS21" s="937">
        <f t="shared" si="16"/>
        <v>275741</v>
      </c>
      <c r="AT21" s="937">
        <f t="shared" si="16"/>
        <v>140243</v>
      </c>
      <c r="AU21" s="937">
        <f t="shared" si="16"/>
        <v>0</v>
      </c>
      <c r="AV21" s="937">
        <f t="shared" si="16"/>
        <v>735861</v>
      </c>
      <c r="AW21" s="937">
        <f t="shared" si="16"/>
        <v>260243</v>
      </c>
      <c r="AX21" s="937">
        <f t="shared" si="16"/>
        <v>0</v>
      </c>
      <c r="AY21" s="937">
        <f t="shared" si="16"/>
        <v>954000</v>
      </c>
      <c r="AZ21" s="937">
        <f t="shared" si="16"/>
        <v>954000</v>
      </c>
      <c r="BA21" s="937">
        <f t="shared" si="16"/>
        <v>656007</v>
      </c>
      <c r="BB21" s="937">
        <f t="shared" si="16"/>
        <v>0</v>
      </c>
      <c r="BC21" s="937">
        <f t="shared" si="16"/>
        <v>954000</v>
      </c>
      <c r="BD21" s="937">
        <f t="shared" si="16"/>
        <v>954000</v>
      </c>
      <c r="BE21" s="937">
        <f t="shared" si="16"/>
        <v>656007</v>
      </c>
      <c r="BF21" s="937">
        <f t="shared" si="16"/>
        <v>0</v>
      </c>
      <c r="BG21" s="937">
        <f t="shared" si="16"/>
        <v>954000</v>
      </c>
      <c r="BH21" s="937">
        <f t="shared" si="16"/>
        <v>656007</v>
      </c>
      <c r="BI21" s="937">
        <f t="shared" si="16"/>
        <v>0</v>
      </c>
      <c r="BJ21" s="937">
        <f t="shared" si="16"/>
        <v>0</v>
      </c>
      <c r="BK21" s="937">
        <f t="shared" si="16"/>
        <v>0</v>
      </c>
      <c r="BL21" s="937">
        <f t="shared" si="16"/>
        <v>0</v>
      </c>
      <c r="BM21" s="937">
        <f t="shared" si="16"/>
        <v>0</v>
      </c>
      <c r="BN21" s="937">
        <f t="shared" si="16"/>
        <v>0</v>
      </c>
      <c r="BO21" s="937">
        <f t="shared" si="16"/>
        <v>0</v>
      </c>
      <c r="BP21" s="937">
        <f t="shared" si="16"/>
        <v>0</v>
      </c>
      <c r="BQ21" s="937">
        <f t="shared" si="16"/>
        <v>949000</v>
      </c>
      <c r="BR21" s="937">
        <f t="shared" si="16"/>
        <v>949000</v>
      </c>
      <c r="BS21" s="937">
        <f t="shared" si="16"/>
        <v>656007</v>
      </c>
      <c r="BT21" s="937">
        <f t="shared" si="16"/>
        <v>0</v>
      </c>
      <c r="BU21" s="937">
        <f t="shared" ref="BU21" si="17">BU23+BU27+BU48+BU53+BU61+BU73+BU78+BU85+BU90</f>
        <v>0</v>
      </c>
    </row>
    <row r="22" spans="1:77" s="803" customFormat="1" ht="16.5">
      <c r="A22" s="1193" t="s">
        <v>420</v>
      </c>
      <c r="B22" s="1193" t="s">
        <v>415</v>
      </c>
      <c r="C22" s="800"/>
      <c r="D22" s="800"/>
      <c r="E22" s="800"/>
      <c r="F22" s="1193"/>
      <c r="G22" s="937"/>
      <c r="H22" s="937">
        <f>H23+H27+H48+H53+H61+H73+H78+H85+H90</f>
        <v>4077443</v>
      </c>
      <c r="I22" s="937">
        <f t="shared" ref="I22:BF22" si="18">I23+I27+I48+I53+I61+I73+I78+I85+I90</f>
        <v>0</v>
      </c>
      <c r="J22" s="937">
        <f t="shared" si="18"/>
        <v>0</v>
      </c>
      <c r="K22" s="937">
        <f t="shared" si="18"/>
        <v>0</v>
      </c>
      <c r="L22" s="937">
        <f t="shared" si="18"/>
        <v>952648</v>
      </c>
      <c r="M22" s="937">
        <f t="shared" si="18"/>
        <v>804995</v>
      </c>
      <c r="N22" s="937">
        <f t="shared" si="18"/>
        <v>1689861</v>
      </c>
      <c r="O22" s="937">
        <f t="shared" si="18"/>
        <v>1689861</v>
      </c>
      <c r="P22" s="937">
        <f t="shared" si="18"/>
        <v>916250</v>
      </c>
      <c r="Q22" s="937">
        <f t="shared" si="18"/>
        <v>0</v>
      </c>
      <c r="R22" s="937">
        <f t="shared" si="18"/>
        <v>435200</v>
      </c>
      <c r="S22" s="937">
        <f t="shared" si="18"/>
        <v>120000</v>
      </c>
      <c r="T22" s="937">
        <f t="shared" si="18"/>
        <v>0</v>
      </c>
      <c r="U22" s="937">
        <f t="shared" si="18"/>
        <v>311557</v>
      </c>
      <c r="V22" s="937">
        <f t="shared" si="18"/>
        <v>22967</v>
      </c>
      <c r="W22" s="937">
        <f t="shared" si="18"/>
        <v>0</v>
      </c>
      <c r="X22" s="937">
        <f t="shared" si="18"/>
        <v>123643</v>
      </c>
      <c r="Y22" s="937">
        <f t="shared" si="18"/>
        <v>97033</v>
      </c>
      <c r="Z22" s="937">
        <f t="shared" si="18"/>
        <v>0</v>
      </c>
      <c r="AA22" s="937">
        <f t="shared" si="18"/>
        <v>119353</v>
      </c>
      <c r="AB22" s="937">
        <f t="shared" si="18"/>
        <v>0</v>
      </c>
      <c r="AC22" s="937">
        <f t="shared" si="18"/>
        <v>0</v>
      </c>
      <c r="AD22" s="937">
        <f t="shared" si="18"/>
        <v>24920</v>
      </c>
      <c r="AE22" s="937">
        <f t="shared" si="18"/>
        <v>0</v>
      </c>
      <c r="AF22" s="937">
        <f t="shared" si="18"/>
        <v>0</v>
      </c>
      <c r="AG22" s="937">
        <f t="shared" si="18"/>
        <v>24920</v>
      </c>
      <c r="AH22" s="937">
        <f t="shared" si="18"/>
        <v>0</v>
      </c>
      <c r="AI22" s="937">
        <f t="shared" si="18"/>
        <v>0</v>
      </c>
      <c r="AJ22" s="937">
        <f t="shared" si="18"/>
        <v>0</v>
      </c>
      <c r="AK22" s="937">
        <f t="shared" si="18"/>
        <v>0</v>
      </c>
      <c r="AL22" s="937">
        <f t="shared" si="18"/>
        <v>0</v>
      </c>
      <c r="AM22" s="937">
        <f t="shared" si="18"/>
        <v>0</v>
      </c>
      <c r="AN22" s="937">
        <f t="shared" si="18"/>
        <v>0</v>
      </c>
      <c r="AO22" s="937">
        <f t="shared" si="18"/>
        <v>0</v>
      </c>
      <c r="AP22" s="937">
        <f t="shared" si="18"/>
        <v>275741</v>
      </c>
      <c r="AQ22" s="937">
        <f t="shared" si="18"/>
        <v>140243</v>
      </c>
      <c r="AR22" s="937">
        <f t="shared" si="18"/>
        <v>0</v>
      </c>
      <c r="AS22" s="937">
        <f t="shared" si="18"/>
        <v>275741</v>
      </c>
      <c r="AT22" s="937">
        <f t="shared" si="18"/>
        <v>140243</v>
      </c>
      <c r="AU22" s="937">
        <f t="shared" si="18"/>
        <v>0</v>
      </c>
      <c r="AV22" s="937">
        <f t="shared" si="18"/>
        <v>735861</v>
      </c>
      <c r="AW22" s="937">
        <f t="shared" si="18"/>
        <v>260243</v>
      </c>
      <c r="AX22" s="937">
        <f t="shared" si="18"/>
        <v>0</v>
      </c>
      <c r="AY22" s="937">
        <f t="shared" si="18"/>
        <v>954000</v>
      </c>
      <c r="AZ22" s="937">
        <f t="shared" si="18"/>
        <v>954000</v>
      </c>
      <c r="BA22" s="937">
        <f t="shared" si="18"/>
        <v>656007</v>
      </c>
      <c r="BB22" s="937">
        <f t="shared" si="18"/>
        <v>0</v>
      </c>
      <c r="BC22" s="937">
        <f t="shared" si="18"/>
        <v>954000</v>
      </c>
      <c r="BD22" s="937">
        <f t="shared" si="18"/>
        <v>954000</v>
      </c>
      <c r="BE22" s="937">
        <f t="shared" si="18"/>
        <v>656007</v>
      </c>
      <c r="BF22" s="937">
        <f t="shared" si="18"/>
        <v>0</v>
      </c>
      <c r="BG22" s="937" t="e">
        <f>BG23+BG27+BG48+BG53+BG61+BG73+BG78+BG85+BG90+#REF!</f>
        <v>#REF!</v>
      </c>
      <c r="BH22" s="937" t="e">
        <f>BH23+BH27+BH48+BH53+BH61+BH73+BH78+BH85+BH90+#REF!</f>
        <v>#REF!</v>
      </c>
      <c r="BI22" s="937" t="e">
        <f>BI23+BI27+BI48+BI53+BI61+BI73+BI78+BI85+BI90+#REF!</f>
        <v>#REF!</v>
      </c>
      <c r="BJ22" s="937" t="e">
        <f>BJ23+BJ27+BJ48+BJ53+BJ61+BJ73+BJ78+BJ85+BJ90+#REF!</f>
        <v>#REF!</v>
      </c>
      <c r="BK22" s="937" t="e">
        <f>BK23+BK27+BK48+BK53+BK61+BK73+BK78+BK85+BK90+#REF!</f>
        <v>#REF!</v>
      </c>
      <c r="BL22" s="937" t="e">
        <f>BL23+BL27+BL48+BL53+BL61+BL73+BL78+BL85+BL90+#REF!</f>
        <v>#REF!</v>
      </c>
      <c r="BM22" s="937" t="e">
        <f>BM23+BM27+BM48+BM53+BM61+BM73+BM78+BM85+BM90+#REF!</f>
        <v>#REF!</v>
      </c>
      <c r="BN22" s="937" t="e">
        <f>BN23+BN27+BN48+BN53+BN61+BN73+BN78+BN85+BN90+#REF!</f>
        <v>#REF!</v>
      </c>
      <c r="BO22" s="937" t="e">
        <f>BO23+BO27+BO48+BO53+BO61+BO73+BO78+BO85+BO90+#REF!</f>
        <v>#REF!</v>
      </c>
      <c r="BP22" s="937"/>
      <c r="BQ22" s="937"/>
      <c r="BR22" s="937"/>
      <c r="BS22" s="937"/>
      <c r="BT22" s="937"/>
      <c r="BU22" s="800"/>
    </row>
    <row r="23" spans="1:77" s="803" customFormat="1" ht="16.5">
      <c r="A23" s="800" t="s">
        <v>2</v>
      </c>
      <c r="B23" s="1390" t="s">
        <v>155</v>
      </c>
      <c r="C23" s="794"/>
      <c r="D23" s="794"/>
      <c r="E23" s="794"/>
      <c r="F23" s="794"/>
      <c r="G23" s="760"/>
      <c r="H23" s="760">
        <f>SUM(H24:H26)</f>
        <v>1616385</v>
      </c>
      <c r="I23" s="760"/>
      <c r="J23" s="760"/>
      <c r="K23" s="760"/>
      <c r="L23" s="760"/>
      <c r="M23" s="760"/>
      <c r="N23" s="937">
        <f>O23</f>
        <v>715274</v>
      </c>
      <c r="O23" s="760">
        <f>SUM(O24:O26)</f>
        <v>715274</v>
      </c>
      <c r="P23" s="760">
        <f>SUM(P24:P26)</f>
        <v>715274</v>
      </c>
      <c r="Q23" s="760">
        <f t="shared" ref="Q23:W23" si="19">SUM(Q24:Q26)</f>
        <v>0</v>
      </c>
      <c r="R23" s="760">
        <f t="shared" si="19"/>
        <v>0</v>
      </c>
      <c r="S23" s="760">
        <f t="shared" si="19"/>
        <v>0</v>
      </c>
      <c r="T23" s="760">
        <f t="shared" si="19"/>
        <v>0</v>
      </c>
      <c r="U23" s="760">
        <f t="shared" si="19"/>
        <v>0</v>
      </c>
      <c r="V23" s="760">
        <f t="shared" si="19"/>
        <v>0</v>
      </c>
      <c r="W23" s="760">
        <f t="shared" si="19"/>
        <v>0</v>
      </c>
      <c r="X23" s="760">
        <f>SUM(X24:X26)</f>
        <v>0</v>
      </c>
      <c r="Y23" s="760">
        <f t="shared" ref="Y23:AP23" si="20">SUM(Y24:Y26)</f>
        <v>0</v>
      </c>
      <c r="Z23" s="760">
        <f t="shared" si="20"/>
        <v>0</v>
      </c>
      <c r="AA23" s="760">
        <f t="shared" si="20"/>
        <v>0</v>
      </c>
      <c r="AB23" s="760">
        <f t="shared" si="20"/>
        <v>0</v>
      </c>
      <c r="AC23" s="760">
        <f t="shared" si="20"/>
        <v>0</v>
      </c>
      <c r="AD23" s="760">
        <f t="shared" si="20"/>
        <v>0</v>
      </c>
      <c r="AE23" s="760">
        <f t="shared" si="20"/>
        <v>0</v>
      </c>
      <c r="AF23" s="760">
        <f t="shared" si="20"/>
        <v>0</v>
      </c>
      <c r="AG23" s="760">
        <f t="shared" si="20"/>
        <v>0</v>
      </c>
      <c r="AH23" s="760">
        <f t="shared" si="20"/>
        <v>0</v>
      </c>
      <c r="AI23" s="760">
        <f t="shared" si="20"/>
        <v>0</v>
      </c>
      <c r="AJ23" s="760">
        <f t="shared" si="20"/>
        <v>0</v>
      </c>
      <c r="AK23" s="760">
        <f t="shared" si="20"/>
        <v>0</v>
      </c>
      <c r="AL23" s="760">
        <f t="shared" si="20"/>
        <v>0</v>
      </c>
      <c r="AM23" s="760">
        <f t="shared" si="20"/>
        <v>0</v>
      </c>
      <c r="AN23" s="760">
        <f t="shared" si="20"/>
        <v>0</v>
      </c>
      <c r="AO23" s="760">
        <f t="shared" si="20"/>
        <v>0</v>
      </c>
      <c r="AP23" s="760">
        <f t="shared" si="20"/>
        <v>97867</v>
      </c>
      <c r="AQ23" s="760">
        <f>SUM(AQ24:AQ26)</f>
        <v>97867</v>
      </c>
      <c r="AR23" s="760">
        <f t="shared" ref="AR23:BT23" si="21">SUM(AR24:AR26)</f>
        <v>0</v>
      </c>
      <c r="AS23" s="760">
        <f t="shared" si="21"/>
        <v>97867</v>
      </c>
      <c r="AT23" s="760">
        <f t="shared" si="21"/>
        <v>97867</v>
      </c>
      <c r="AU23" s="760">
        <f t="shared" si="21"/>
        <v>0</v>
      </c>
      <c r="AV23" s="760">
        <f t="shared" si="21"/>
        <v>97867</v>
      </c>
      <c r="AW23" s="760">
        <f t="shared" si="21"/>
        <v>97867</v>
      </c>
      <c r="AX23" s="760">
        <f t="shared" si="21"/>
        <v>0</v>
      </c>
      <c r="AY23" s="798">
        <f t="shared" si="10"/>
        <v>617407</v>
      </c>
      <c r="AZ23" s="760">
        <f t="shared" si="21"/>
        <v>617407</v>
      </c>
      <c r="BA23" s="760">
        <f t="shared" si="21"/>
        <v>617407</v>
      </c>
      <c r="BB23" s="760">
        <f t="shared" si="21"/>
        <v>0</v>
      </c>
      <c r="BC23" s="760">
        <f t="shared" si="21"/>
        <v>617407</v>
      </c>
      <c r="BD23" s="760">
        <f t="shared" si="21"/>
        <v>617407</v>
      </c>
      <c r="BE23" s="1081">
        <f t="shared" si="21"/>
        <v>617407</v>
      </c>
      <c r="BF23" s="1081">
        <f t="shared" si="21"/>
        <v>0</v>
      </c>
      <c r="BG23" s="1081">
        <f t="shared" si="21"/>
        <v>617407</v>
      </c>
      <c r="BH23" s="1081">
        <f t="shared" si="21"/>
        <v>617407</v>
      </c>
      <c r="BI23" s="1081">
        <f t="shared" si="21"/>
        <v>0</v>
      </c>
      <c r="BJ23" s="760">
        <f t="shared" si="21"/>
        <v>0</v>
      </c>
      <c r="BK23" s="760">
        <f t="shared" si="21"/>
        <v>0</v>
      </c>
      <c r="BL23" s="760">
        <f t="shared" si="21"/>
        <v>0</v>
      </c>
      <c r="BM23" s="760">
        <f t="shared" si="21"/>
        <v>0</v>
      </c>
      <c r="BN23" s="760">
        <f t="shared" si="21"/>
        <v>0</v>
      </c>
      <c r="BO23" s="760">
        <f t="shared" si="21"/>
        <v>0</v>
      </c>
      <c r="BP23" s="760"/>
      <c r="BQ23" s="760">
        <f t="shared" si="21"/>
        <v>617407</v>
      </c>
      <c r="BR23" s="760">
        <f t="shared" si="21"/>
        <v>617407</v>
      </c>
      <c r="BS23" s="760">
        <f t="shared" si="21"/>
        <v>617407</v>
      </c>
      <c r="BT23" s="760">
        <f t="shared" si="21"/>
        <v>0</v>
      </c>
      <c r="BU23" s="800"/>
    </row>
    <row r="24" spans="1:77" s="803" customFormat="1" ht="41.25">
      <c r="A24" s="792">
        <v>1</v>
      </c>
      <c r="B24" s="1485" t="s">
        <v>107</v>
      </c>
      <c r="C24" s="943"/>
      <c r="D24" s="943"/>
      <c r="E24" s="792"/>
      <c r="F24" s="794" t="s">
        <v>177</v>
      </c>
      <c r="G24" s="764"/>
      <c r="H24" s="764">
        <v>635334</v>
      </c>
      <c r="I24" s="764"/>
      <c r="J24" s="764"/>
      <c r="K24" s="764"/>
      <c r="L24" s="764"/>
      <c r="M24" s="764"/>
      <c r="N24" s="797">
        <f>O24</f>
        <v>234000</v>
      </c>
      <c r="O24" s="764">
        <f>180000+54000</f>
        <v>234000</v>
      </c>
      <c r="P24" s="764">
        <f>O24</f>
        <v>234000</v>
      </c>
      <c r="Q24" s="798"/>
      <c r="R24" s="799">
        <f>S24+T24</f>
        <v>0</v>
      </c>
      <c r="S24" s="938"/>
      <c r="T24" s="798"/>
      <c r="U24" s="797">
        <f t="shared" ref="U24:U26" si="22">V24+W24</f>
        <v>0</v>
      </c>
      <c r="V24" s="938"/>
      <c r="W24" s="798"/>
      <c r="X24" s="799">
        <f>R24-U24</f>
        <v>0</v>
      </c>
      <c r="Y24" s="799">
        <f>S24-V24</f>
        <v>0</v>
      </c>
      <c r="Z24" s="799">
        <f>T24-W24</f>
        <v>0</v>
      </c>
      <c r="AA24" s="797">
        <f>AB24+AC24</f>
        <v>0</v>
      </c>
      <c r="AB24" s="938"/>
      <c r="AC24" s="798"/>
      <c r="AD24" s="798"/>
      <c r="AE24" s="938"/>
      <c r="AF24" s="798"/>
      <c r="AG24" s="798"/>
      <c r="AH24" s="938"/>
      <c r="AI24" s="798"/>
      <c r="AJ24" s="799">
        <f>AD24-AG24</f>
        <v>0</v>
      </c>
      <c r="AK24" s="799"/>
      <c r="AL24" s="799"/>
      <c r="AM24" s="937">
        <f>AN24+AO24</f>
        <v>0</v>
      </c>
      <c r="AN24" s="938"/>
      <c r="AO24" s="798"/>
      <c r="AP24" s="797">
        <f>AQ24+AR24</f>
        <v>31117</v>
      </c>
      <c r="AQ24" s="932">
        <v>31117</v>
      </c>
      <c r="AR24" s="797"/>
      <c r="AS24" s="797">
        <f t="shared" ref="AS24:AU25" si="23">AP24</f>
        <v>31117</v>
      </c>
      <c r="AT24" s="933">
        <f t="shared" si="23"/>
        <v>31117</v>
      </c>
      <c r="AU24" s="798">
        <f t="shared" si="23"/>
        <v>0</v>
      </c>
      <c r="AV24" s="799">
        <f>R24+AD24+AP24</f>
        <v>31117</v>
      </c>
      <c r="AW24" s="799">
        <f>S24+AE24+AQ24</f>
        <v>31117</v>
      </c>
      <c r="AX24" s="799">
        <f>T24+AF24+AR24</f>
        <v>0</v>
      </c>
      <c r="AY24" s="799">
        <f t="shared" si="10"/>
        <v>202883</v>
      </c>
      <c r="AZ24" s="932">
        <f>O24-AV24</f>
        <v>202883</v>
      </c>
      <c r="BA24" s="799">
        <f>P24-AW24</f>
        <v>202883</v>
      </c>
      <c r="BB24" s="798">
        <f>Q24-AX24</f>
        <v>0</v>
      </c>
      <c r="BC24" s="799">
        <f>BD24</f>
        <v>202883</v>
      </c>
      <c r="BD24" s="799">
        <f>AY24</f>
        <v>202883</v>
      </c>
      <c r="BE24" s="739">
        <f>BA24</f>
        <v>202883</v>
      </c>
      <c r="BF24" s="1087"/>
      <c r="BG24" s="739">
        <f>BD24</f>
        <v>202883</v>
      </c>
      <c r="BH24" s="739">
        <f>BE24</f>
        <v>202883</v>
      </c>
      <c r="BI24" s="1087"/>
      <c r="BJ24" s="799">
        <f t="shared" ref="BJ24:BK26" si="24">AZ24-BD24</f>
        <v>0</v>
      </c>
      <c r="BK24" s="798">
        <f t="shared" si="24"/>
        <v>0</v>
      </c>
      <c r="BL24" s="798"/>
      <c r="BM24" s="798"/>
      <c r="BN24" s="798"/>
      <c r="BO24" s="798"/>
      <c r="BP24" s="798"/>
      <c r="BQ24" s="799">
        <f>BR24</f>
        <v>202883</v>
      </c>
      <c r="BR24" s="799">
        <f t="shared" ref="BR24:BS26" si="25">AZ24</f>
        <v>202883</v>
      </c>
      <c r="BS24" s="799">
        <f t="shared" si="25"/>
        <v>202883</v>
      </c>
      <c r="BT24" s="800"/>
      <c r="BU24" s="800"/>
    </row>
    <row r="25" spans="1:77" s="803" customFormat="1" ht="41.25">
      <c r="A25" s="792">
        <v>2</v>
      </c>
      <c r="B25" s="1485" t="s">
        <v>108</v>
      </c>
      <c r="C25" s="943"/>
      <c r="D25" s="943"/>
      <c r="E25" s="792"/>
      <c r="F25" s="794" t="s">
        <v>178</v>
      </c>
      <c r="G25" s="764"/>
      <c r="H25" s="764">
        <v>981051</v>
      </c>
      <c r="I25" s="764"/>
      <c r="J25" s="764"/>
      <c r="K25" s="764"/>
      <c r="L25" s="764"/>
      <c r="M25" s="764"/>
      <c r="N25" s="797">
        <f t="shared" ref="N25:N26" si="26">O25</f>
        <v>474524</v>
      </c>
      <c r="O25" s="764">
        <v>474524</v>
      </c>
      <c r="P25" s="764">
        <v>474524</v>
      </c>
      <c r="Q25" s="798"/>
      <c r="R25" s="799">
        <f t="shared" ref="R25:R26" si="27">S25+T25</f>
        <v>0</v>
      </c>
      <c r="S25" s="938"/>
      <c r="T25" s="798"/>
      <c r="U25" s="797">
        <f t="shared" si="22"/>
        <v>0</v>
      </c>
      <c r="V25" s="938"/>
      <c r="W25" s="798"/>
      <c r="X25" s="799">
        <f t="shared" ref="X25:Z26" si="28">R25-U25</f>
        <v>0</v>
      </c>
      <c r="Y25" s="799">
        <f t="shared" si="28"/>
        <v>0</v>
      </c>
      <c r="Z25" s="799">
        <f t="shared" si="28"/>
        <v>0</v>
      </c>
      <c r="AA25" s="797">
        <f t="shared" ref="AA25:AA26" si="29">AB25+AC25</f>
        <v>0</v>
      </c>
      <c r="AB25" s="938"/>
      <c r="AC25" s="798"/>
      <c r="AD25" s="798"/>
      <c r="AE25" s="938"/>
      <c r="AF25" s="798"/>
      <c r="AG25" s="798"/>
      <c r="AH25" s="938"/>
      <c r="AI25" s="798"/>
      <c r="AJ25" s="799">
        <f t="shared" ref="AJ25:AJ26" si="30">AD25-AG25</f>
        <v>0</v>
      </c>
      <c r="AK25" s="799"/>
      <c r="AL25" s="799"/>
      <c r="AM25" s="937">
        <f t="shared" ref="AM25:AM26" si="31">AN25+AO25</f>
        <v>0</v>
      </c>
      <c r="AN25" s="938"/>
      <c r="AO25" s="798"/>
      <c r="AP25" s="797">
        <f t="shared" ref="AP25" si="32">AQ25+AR25</f>
        <v>60000</v>
      </c>
      <c r="AQ25" s="932">
        <v>60000</v>
      </c>
      <c r="AR25" s="797"/>
      <c r="AS25" s="797">
        <f t="shared" si="23"/>
        <v>60000</v>
      </c>
      <c r="AT25" s="933">
        <f t="shared" si="23"/>
        <v>60000</v>
      </c>
      <c r="AU25" s="798">
        <f t="shared" si="23"/>
        <v>0</v>
      </c>
      <c r="AV25" s="799">
        <f t="shared" ref="AV25:AX26" si="33">R25+AD25+AP25</f>
        <v>60000</v>
      </c>
      <c r="AW25" s="799">
        <f t="shared" si="33"/>
        <v>60000</v>
      </c>
      <c r="AX25" s="799">
        <f t="shared" si="33"/>
        <v>0</v>
      </c>
      <c r="AY25" s="799">
        <f t="shared" si="10"/>
        <v>414524</v>
      </c>
      <c r="AZ25" s="932">
        <f t="shared" ref="AZ25:BB26" si="34">O25-AV25</f>
        <v>414524</v>
      </c>
      <c r="BA25" s="799">
        <f t="shared" si="34"/>
        <v>414524</v>
      </c>
      <c r="BB25" s="798">
        <f t="shared" si="34"/>
        <v>0</v>
      </c>
      <c r="BC25" s="799">
        <f>BD25</f>
        <v>414524</v>
      </c>
      <c r="BD25" s="799">
        <f>AY25</f>
        <v>414524</v>
      </c>
      <c r="BE25" s="739">
        <f>BA25</f>
        <v>414524</v>
      </c>
      <c r="BF25" s="1087"/>
      <c r="BG25" s="739">
        <f t="shared" ref="BG25:BH26" si="35">BD25</f>
        <v>414524</v>
      </c>
      <c r="BH25" s="739">
        <f t="shared" si="35"/>
        <v>414524</v>
      </c>
      <c r="BI25" s="1087"/>
      <c r="BJ25" s="799">
        <f t="shared" si="24"/>
        <v>0</v>
      </c>
      <c r="BK25" s="798">
        <f t="shared" si="24"/>
        <v>0</v>
      </c>
      <c r="BL25" s="798"/>
      <c r="BM25" s="798"/>
      <c r="BN25" s="798"/>
      <c r="BO25" s="798"/>
      <c r="BP25" s="798"/>
      <c r="BQ25" s="799">
        <f t="shared" ref="BQ25:BQ26" si="36">BR25</f>
        <v>414524</v>
      </c>
      <c r="BR25" s="799">
        <f t="shared" si="25"/>
        <v>414524</v>
      </c>
      <c r="BS25" s="799">
        <f t="shared" si="25"/>
        <v>414524</v>
      </c>
      <c r="BT25" s="800"/>
      <c r="BU25" s="800"/>
    </row>
    <row r="26" spans="1:77" s="803" customFormat="1" ht="41.25">
      <c r="A26" s="792">
        <v>3</v>
      </c>
      <c r="B26" s="1485" t="s">
        <v>109</v>
      </c>
      <c r="C26" s="943"/>
      <c r="D26" s="943"/>
      <c r="E26" s="815"/>
      <c r="F26" s="816" t="s">
        <v>179</v>
      </c>
      <c r="G26" s="764">
        <v>125631</v>
      </c>
      <c r="H26" s="764"/>
      <c r="I26" s="764"/>
      <c r="J26" s="764"/>
      <c r="K26" s="764"/>
      <c r="L26" s="764"/>
      <c r="M26" s="764"/>
      <c r="N26" s="797">
        <f t="shared" si="26"/>
        <v>6750</v>
      </c>
      <c r="O26" s="764">
        <f>P26</f>
        <v>6750</v>
      </c>
      <c r="P26" s="764">
        <f>13500*50%</f>
        <v>6750</v>
      </c>
      <c r="Q26" s="798"/>
      <c r="R26" s="799">
        <f t="shared" si="27"/>
        <v>0</v>
      </c>
      <c r="S26" s="938"/>
      <c r="T26" s="798"/>
      <c r="U26" s="797">
        <f t="shared" si="22"/>
        <v>0</v>
      </c>
      <c r="V26" s="938"/>
      <c r="W26" s="798"/>
      <c r="X26" s="799">
        <f t="shared" si="28"/>
        <v>0</v>
      </c>
      <c r="Y26" s="799">
        <f t="shared" si="28"/>
        <v>0</v>
      </c>
      <c r="Z26" s="799">
        <f t="shared" si="28"/>
        <v>0</v>
      </c>
      <c r="AA26" s="797">
        <f t="shared" si="29"/>
        <v>0</v>
      </c>
      <c r="AB26" s="938"/>
      <c r="AC26" s="798"/>
      <c r="AD26" s="798"/>
      <c r="AE26" s="938"/>
      <c r="AF26" s="798"/>
      <c r="AG26" s="798"/>
      <c r="AH26" s="938"/>
      <c r="AI26" s="798"/>
      <c r="AJ26" s="799">
        <f t="shared" si="30"/>
        <v>0</v>
      </c>
      <c r="AK26" s="799"/>
      <c r="AL26" s="799"/>
      <c r="AM26" s="937">
        <f t="shared" si="31"/>
        <v>0</v>
      </c>
      <c r="AN26" s="938"/>
      <c r="AO26" s="798"/>
      <c r="AP26" s="797">
        <f>AQ26+AR26</f>
        <v>6750</v>
      </c>
      <c r="AQ26" s="797">
        <v>6750</v>
      </c>
      <c r="AR26" s="797"/>
      <c r="AS26" s="797">
        <f>AP26</f>
        <v>6750</v>
      </c>
      <c r="AT26" s="933">
        <f>AQ26</f>
        <v>6750</v>
      </c>
      <c r="AU26" s="798"/>
      <c r="AV26" s="799">
        <f t="shared" si="33"/>
        <v>6750</v>
      </c>
      <c r="AW26" s="799">
        <f t="shared" si="33"/>
        <v>6750</v>
      </c>
      <c r="AX26" s="799">
        <f t="shared" si="33"/>
        <v>0</v>
      </c>
      <c r="AY26" s="799">
        <f t="shared" si="10"/>
        <v>0</v>
      </c>
      <c r="AZ26" s="932">
        <f t="shared" si="34"/>
        <v>0</v>
      </c>
      <c r="BA26" s="799">
        <f t="shared" si="34"/>
        <v>0</v>
      </c>
      <c r="BB26" s="798">
        <f t="shared" si="34"/>
        <v>0</v>
      </c>
      <c r="BC26" s="798"/>
      <c r="BD26" s="799">
        <f>AY26</f>
        <v>0</v>
      </c>
      <c r="BE26" s="739">
        <f>BA26</f>
        <v>0</v>
      </c>
      <c r="BF26" s="1087"/>
      <c r="BG26" s="739">
        <f t="shared" si="35"/>
        <v>0</v>
      </c>
      <c r="BH26" s="739">
        <f t="shared" si="35"/>
        <v>0</v>
      </c>
      <c r="BI26" s="1087"/>
      <c r="BJ26" s="799">
        <f t="shared" si="24"/>
        <v>0</v>
      </c>
      <c r="BK26" s="798">
        <f t="shared" si="24"/>
        <v>0</v>
      </c>
      <c r="BL26" s="798"/>
      <c r="BM26" s="798"/>
      <c r="BN26" s="798"/>
      <c r="BO26" s="798"/>
      <c r="BP26" s="798"/>
      <c r="BQ26" s="799">
        <f t="shared" si="36"/>
        <v>0</v>
      </c>
      <c r="BR26" s="799">
        <f t="shared" si="25"/>
        <v>0</v>
      </c>
      <c r="BS26" s="799">
        <f t="shared" si="25"/>
        <v>0</v>
      </c>
      <c r="BT26" s="800"/>
      <c r="BU26" s="800"/>
    </row>
    <row r="27" spans="1:77" s="803" customFormat="1" ht="41.25">
      <c r="A27" s="1486" t="s">
        <v>3</v>
      </c>
      <c r="B27" s="1351" t="s">
        <v>110</v>
      </c>
      <c r="C27" s="943"/>
      <c r="D27" s="943"/>
      <c r="E27" s="792"/>
      <c r="F27" s="1487"/>
      <c r="G27" s="760">
        <f>G28+G33</f>
        <v>1083486</v>
      </c>
      <c r="H27" s="760">
        <f t="shared" ref="H27:BT27" si="37">H28+H33</f>
        <v>837292</v>
      </c>
      <c r="I27" s="760"/>
      <c r="J27" s="760"/>
      <c r="K27" s="760"/>
      <c r="L27" s="760">
        <f t="shared" si="37"/>
        <v>186816</v>
      </c>
      <c r="M27" s="760">
        <f t="shared" si="37"/>
        <v>151531</v>
      </c>
      <c r="N27" s="760">
        <f t="shared" si="37"/>
        <v>267626</v>
      </c>
      <c r="O27" s="760">
        <f t="shared" si="37"/>
        <v>267626</v>
      </c>
      <c r="P27" s="760">
        <f t="shared" si="37"/>
        <v>24126</v>
      </c>
      <c r="Q27" s="760">
        <f t="shared" si="37"/>
        <v>0</v>
      </c>
      <c r="R27" s="760">
        <f t="shared" si="37"/>
        <v>106200</v>
      </c>
      <c r="S27" s="760">
        <f t="shared" si="37"/>
        <v>0</v>
      </c>
      <c r="T27" s="760">
        <f t="shared" si="37"/>
        <v>0</v>
      </c>
      <c r="U27" s="760">
        <f t="shared" si="37"/>
        <v>100371</v>
      </c>
      <c r="V27" s="760">
        <f t="shared" si="37"/>
        <v>0</v>
      </c>
      <c r="W27" s="760">
        <f t="shared" si="37"/>
        <v>0</v>
      </c>
      <c r="X27" s="760">
        <f t="shared" si="37"/>
        <v>5829</v>
      </c>
      <c r="Y27" s="760">
        <f t="shared" si="37"/>
        <v>0</v>
      </c>
      <c r="Z27" s="760">
        <f t="shared" si="37"/>
        <v>0</v>
      </c>
      <c r="AA27" s="760">
        <f t="shared" si="37"/>
        <v>5168</v>
      </c>
      <c r="AB27" s="760">
        <f t="shared" si="37"/>
        <v>0</v>
      </c>
      <c r="AC27" s="760">
        <f t="shared" si="37"/>
        <v>0</v>
      </c>
      <c r="AD27" s="760">
        <f t="shared" si="37"/>
        <v>11920</v>
      </c>
      <c r="AE27" s="760">
        <f t="shared" si="37"/>
        <v>0</v>
      </c>
      <c r="AF27" s="760">
        <f t="shared" si="37"/>
        <v>0</v>
      </c>
      <c r="AG27" s="760">
        <f t="shared" si="37"/>
        <v>11920</v>
      </c>
      <c r="AH27" s="760">
        <f t="shared" si="37"/>
        <v>0</v>
      </c>
      <c r="AI27" s="760">
        <f t="shared" si="37"/>
        <v>0</v>
      </c>
      <c r="AJ27" s="760">
        <f t="shared" si="37"/>
        <v>0</v>
      </c>
      <c r="AK27" s="760">
        <f t="shared" si="37"/>
        <v>0</v>
      </c>
      <c r="AL27" s="760">
        <f t="shared" si="37"/>
        <v>0</v>
      </c>
      <c r="AM27" s="760">
        <f t="shared" si="37"/>
        <v>0</v>
      </c>
      <c r="AN27" s="760">
        <f t="shared" si="37"/>
        <v>0</v>
      </c>
      <c r="AO27" s="760">
        <f t="shared" si="37"/>
        <v>0</v>
      </c>
      <c r="AP27" s="760">
        <f t="shared" si="37"/>
        <v>71913</v>
      </c>
      <c r="AQ27" s="760">
        <f t="shared" si="37"/>
        <v>24126</v>
      </c>
      <c r="AR27" s="760">
        <f t="shared" si="37"/>
        <v>0</v>
      </c>
      <c r="AS27" s="760">
        <f t="shared" si="37"/>
        <v>71913</v>
      </c>
      <c r="AT27" s="760">
        <f t="shared" si="37"/>
        <v>24126</v>
      </c>
      <c r="AU27" s="760">
        <f t="shared" si="37"/>
        <v>0</v>
      </c>
      <c r="AV27" s="760">
        <f t="shared" si="37"/>
        <v>190033</v>
      </c>
      <c r="AW27" s="760">
        <f t="shared" si="37"/>
        <v>24126</v>
      </c>
      <c r="AX27" s="760">
        <f t="shared" si="37"/>
        <v>0</v>
      </c>
      <c r="AY27" s="798">
        <f t="shared" si="10"/>
        <v>77593</v>
      </c>
      <c r="AZ27" s="760">
        <f t="shared" si="37"/>
        <v>77593</v>
      </c>
      <c r="BA27" s="760">
        <f t="shared" si="37"/>
        <v>0</v>
      </c>
      <c r="BB27" s="760">
        <f t="shared" si="37"/>
        <v>0</v>
      </c>
      <c r="BC27" s="760">
        <f>BD27</f>
        <v>77593</v>
      </c>
      <c r="BD27" s="760">
        <f t="shared" si="37"/>
        <v>77593</v>
      </c>
      <c r="BE27" s="1081">
        <f t="shared" si="37"/>
        <v>0</v>
      </c>
      <c r="BF27" s="1081">
        <f t="shared" si="37"/>
        <v>0</v>
      </c>
      <c r="BG27" s="1081">
        <f t="shared" si="37"/>
        <v>77593</v>
      </c>
      <c r="BH27" s="1081">
        <f t="shared" si="37"/>
        <v>0</v>
      </c>
      <c r="BI27" s="1081">
        <f t="shared" si="37"/>
        <v>0</v>
      </c>
      <c r="BJ27" s="760">
        <f t="shared" si="37"/>
        <v>0</v>
      </c>
      <c r="BK27" s="760">
        <f t="shared" si="37"/>
        <v>0</v>
      </c>
      <c r="BL27" s="760">
        <f t="shared" si="37"/>
        <v>0</v>
      </c>
      <c r="BM27" s="760">
        <f t="shared" si="37"/>
        <v>0</v>
      </c>
      <c r="BN27" s="760">
        <f t="shared" si="37"/>
        <v>0</v>
      </c>
      <c r="BO27" s="760">
        <f t="shared" si="37"/>
        <v>0</v>
      </c>
      <c r="BP27" s="760"/>
      <c r="BQ27" s="760">
        <f t="shared" si="37"/>
        <v>77593</v>
      </c>
      <c r="BR27" s="760">
        <f t="shared" si="37"/>
        <v>77593</v>
      </c>
      <c r="BS27" s="760">
        <f t="shared" si="37"/>
        <v>0</v>
      </c>
      <c r="BT27" s="760">
        <f t="shared" si="37"/>
        <v>0</v>
      </c>
      <c r="BU27" s="800"/>
    </row>
    <row r="28" spans="1:77" s="803" customFormat="1" ht="11.1" customHeight="1">
      <c r="A28" s="1486" t="s">
        <v>254</v>
      </c>
      <c r="B28" s="1488" t="s">
        <v>31</v>
      </c>
      <c r="C28" s="1075"/>
      <c r="D28" s="1075"/>
      <c r="E28" s="1075"/>
      <c r="F28" s="1489"/>
      <c r="G28" s="934">
        <f>SUM(G29:G32)</f>
        <v>324919</v>
      </c>
      <c r="H28" s="934">
        <f t="shared" ref="H28:BT28" si="38">SUM(H29:H32)</f>
        <v>237000</v>
      </c>
      <c r="I28" s="934"/>
      <c r="J28" s="934"/>
      <c r="K28" s="934"/>
      <c r="L28" s="934">
        <f t="shared" si="38"/>
        <v>0</v>
      </c>
      <c r="M28" s="934">
        <f t="shared" si="38"/>
        <v>0</v>
      </c>
      <c r="N28" s="934">
        <f t="shared" si="38"/>
        <v>3200</v>
      </c>
      <c r="O28" s="934">
        <f t="shared" si="38"/>
        <v>3200</v>
      </c>
      <c r="P28" s="934">
        <f t="shared" si="38"/>
        <v>0</v>
      </c>
      <c r="Q28" s="934">
        <f t="shared" si="38"/>
        <v>0</v>
      </c>
      <c r="R28" s="934">
        <f t="shared" si="38"/>
        <v>3200</v>
      </c>
      <c r="S28" s="934">
        <f t="shared" si="38"/>
        <v>0</v>
      </c>
      <c r="T28" s="934">
        <f t="shared" si="38"/>
        <v>0</v>
      </c>
      <c r="U28" s="934">
        <f t="shared" si="38"/>
        <v>2798</v>
      </c>
      <c r="V28" s="934">
        <f t="shared" si="38"/>
        <v>0</v>
      </c>
      <c r="W28" s="934">
        <f t="shared" si="38"/>
        <v>0</v>
      </c>
      <c r="X28" s="934">
        <f t="shared" si="38"/>
        <v>402</v>
      </c>
      <c r="Y28" s="934">
        <f t="shared" si="38"/>
        <v>0</v>
      </c>
      <c r="Z28" s="934">
        <f t="shared" si="38"/>
        <v>0</v>
      </c>
      <c r="AA28" s="934">
        <f t="shared" si="38"/>
        <v>0</v>
      </c>
      <c r="AB28" s="934">
        <f t="shared" si="38"/>
        <v>0</v>
      </c>
      <c r="AC28" s="934">
        <f t="shared" si="38"/>
        <v>0</v>
      </c>
      <c r="AD28" s="934">
        <f t="shared" si="38"/>
        <v>0</v>
      </c>
      <c r="AE28" s="934">
        <f t="shared" si="38"/>
        <v>0</v>
      </c>
      <c r="AF28" s="934">
        <f t="shared" si="38"/>
        <v>0</v>
      </c>
      <c r="AG28" s="934">
        <f t="shared" si="38"/>
        <v>0</v>
      </c>
      <c r="AH28" s="934">
        <f t="shared" si="38"/>
        <v>0</v>
      </c>
      <c r="AI28" s="934">
        <f t="shared" si="38"/>
        <v>0</v>
      </c>
      <c r="AJ28" s="934">
        <f t="shared" si="38"/>
        <v>0</v>
      </c>
      <c r="AK28" s="934">
        <f t="shared" si="38"/>
        <v>0</v>
      </c>
      <c r="AL28" s="934">
        <f t="shared" si="38"/>
        <v>0</v>
      </c>
      <c r="AM28" s="934">
        <f t="shared" si="38"/>
        <v>0</v>
      </c>
      <c r="AN28" s="934">
        <f t="shared" si="38"/>
        <v>0</v>
      </c>
      <c r="AO28" s="934">
        <f t="shared" si="38"/>
        <v>0</v>
      </c>
      <c r="AP28" s="934">
        <f t="shared" si="38"/>
        <v>0</v>
      </c>
      <c r="AQ28" s="934">
        <f t="shared" si="38"/>
        <v>0</v>
      </c>
      <c r="AR28" s="934">
        <f t="shared" si="38"/>
        <v>0</v>
      </c>
      <c r="AS28" s="934">
        <f t="shared" si="38"/>
        <v>0</v>
      </c>
      <c r="AT28" s="934">
        <f t="shared" si="38"/>
        <v>0</v>
      </c>
      <c r="AU28" s="934">
        <f t="shared" si="38"/>
        <v>0</v>
      </c>
      <c r="AV28" s="934">
        <f t="shared" si="38"/>
        <v>3200</v>
      </c>
      <c r="AW28" s="934">
        <f t="shared" si="38"/>
        <v>0</v>
      </c>
      <c r="AX28" s="934">
        <f t="shared" si="38"/>
        <v>0</v>
      </c>
      <c r="AY28" s="934">
        <f t="shared" si="38"/>
        <v>0</v>
      </c>
      <c r="AZ28" s="934">
        <f t="shared" si="38"/>
        <v>0</v>
      </c>
      <c r="BA28" s="934">
        <f t="shared" si="38"/>
        <v>0</v>
      </c>
      <c r="BB28" s="934">
        <f t="shared" si="38"/>
        <v>0</v>
      </c>
      <c r="BC28" s="934"/>
      <c r="BD28" s="934">
        <f t="shared" si="38"/>
        <v>0</v>
      </c>
      <c r="BE28" s="1345">
        <f t="shared" si="38"/>
        <v>0</v>
      </c>
      <c r="BF28" s="1345">
        <f t="shared" si="38"/>
        <v>0</v>
      </c>
      <c r="BG28" s="1345">
        <f t="shared" si="38"/>
        <v>0</v>
      </c>
      <c r="BH28" s="1345">
        <f t="shared" si="38"/>
        <v>0</v>
      </c>
      <c r="BI28" s="1345">
        <f t="shared" si="38"/>
        <v>0</v>
      </c>
      <c r="BJ28" s="934">
        <f t="shared" si="38"/>
        <v>0</v>
      </c>
      <c r="BK28" s="934">
        <f t="shared" si="38"/>
        <v>0</v>
      </c>
      <c r="BL28" s="934">
        <f t="shared" si="38"/>
        <v>0</v>
      </c>
      <c r="BM28" s="934">
        <f t="shared" si="38"/>
        <v>0</v>
      </c>
      <c r="BN28" s="934">
        <f t="shared" si="38"/>
        <v>0</v>
      </c>
      <c r="BO28" s="934">
        <f t="shared" si="38"/>
        <v>0</v>
      </c>
      <c r="BP28" s="934"/>
      <c r="BQ28" s="934">
        <f t="shared" si="38"/>
        <v>0</v>
      </c>
      <c r="BR28" s="934">
        <f t="shared" si="38"/>
        <v>0</v>
      </c>
      <c r="BS28" s="934">
        <f t="shared" si="38"/>
        <v>0</v>
      </c>
      <c r="BT28" s="934">
        <f t="shared" si="38"/>
        <v>0</v>
      </c>
      <c r="BU28" s="800"/>
    </row>
    <row r="29" spans="1:77" s="803" customFormat="1" ht="41.25">
      <c r="A29" s="792">
        <v>1</v>
      </c>
      <c r="B29" s="793" t="s">
        <v>121</v>
      </c>
      <c r="C29" s="816" t="s">
        <v>158</v>
      </c>
      <c r="D29" s="816"/>
      <c r="E29" s="815" t="s">
        <v>170</v>
      </c>
      <c r="F29" s="943"/>
      <c r="G29" s="796">
        <v>80712</v>
      </c>
      <c r="H29" s="796">
        <v>70000</v>
      </c>
      <c r="I29" s="796"/>
      <c r="J29" s="796"/>
      <c r="K29" s="796"/>
      <c r="L29" s="764"/>
      <c r="M29" s="764"/>
      <c r="N29" s="797">
        <f>O29</f>
        <v>800</v>
      </c>
      <c r="O29" s="764">
        <v>800</v>
      </c>
      <c r="P29" s="764"/>
      <c r="Q29" s="798"/>
      <c r="R29" s="797">
        <v>800</v>
      </c>
      <c r="S29" s="938"/>
      <c r="T29" s="797"/>
      <c r="U29" s="797">
        <v>510</v>
      </c>
      <c r="V29" s="932"/>
      <c r="W29" s="797"/>
      <c r="X29" s="799">
        <f t="shared" ref="X29:X32" si="39">R29-U29</f>
        <v>290</v>
      </c>
      <c r="Y29" s="799"/>
      <c r="Z29" s="799"/>
      <c r="AA29" s="797"/>
      <c r="AB29" s="938"/>
      <c r="AC29" s="798"/>
      <c r="AD29" s="797"/>
      <c r="AE29" s="939"/>
      <c r="AF29" s="797"/>
      <c r="AG29" s="797">
        <f t="shared" ref="AG29:AG32" si="40">AH29+AI29</f>
        <v>0</v>
      </c>
      <c r="AH29" s="938"/>
      <c r="AI29" s="798"/>
      <c r="AJ29" s="799">
        <f t="shared" ref="AJ29:AJ32" si="41">AD29-AG29</f>
        <v>0</v>
      </c>
      <c r="AK29" s="799"/>
      <c r="AL29" s="799"/>
      <c r="AM29" s="798"/>
      <c r="AN29" s="938"/>
      <c r="AO29" s="798"/>
      <c r="AP29" s="937">
        <f t="shared" ref="AP29:AP32" si="42">AQ29+AR29</f>
        <v>0</v>
      </c>
      <c r="AQ29" s="938"/>
      <c r="AR29" s="798"/>
      <c r="AS29" s="797">
        <f t="shared" ref="AS29:AU32" si="43">AP29</f>
        <v>0</v>
      </c>
      <c r="AT29" s="933">
        <f t="shared" si="43"/>
        <v>0</v>
      </c>
      <c r="AU29" s="798">
        <f t="shared" si="43"/>
        <v>0</v>
      </c>
      <c r="AV29" s="799">
        <f t="shared" ref="AV29:AX32" si="44">R29+AD29+AP29</f>
        <v>800</v>
      </c>
      <c r="AW29" s="799">
        <f t="shared" si="44"/>
        <v>0</v>
      </c>
      <c r="AX29" s="799">
        <f t="shared" si="44"/>
        <v>0</v>
      </c>
      <c r="AY29" s="799">
        <f t="shared" ref="AY29:AY32" si="45">AZ29</f>
        <v>0</v>
      </c>
      <c r="AZ29" s="932">
        <f t="shared" ref="AZ29:BB32" si="46">O29-AV29</f>
        <v>0</v>
      </c>
      <c r="BA29" s="799">
        <f t="shared" si="46"/>
        <v>0</v>
      </c>
      <c r="BB29" s="798">
        <f t="shared" si="46"/>
        <v>0</v>
      </c>
      <c r="BC29" s="798"/>
      <c r="BD29" s="799">
        <f>AY29</f>
        <v>0</v>
      </c>
      <c r="BE29" s="739">
        <f>BA29</f>
        <v>0</v>
      </c>
      <c r="BF29" s="1087"/>
      <c r="BG29" s="739">
        <f t="shared" ref="BG29:BH32" si="47">BD29</f>
        <v>0</v>
      </c>
      <c r="BH29" s="739">
        <f t="shared" si="47"/>
        <v>0</v>
      </c>
      <c r="BI29" s="1087"/>
      <c r="BJ29" s="799">
        <f t="shared" ref="BJ29:BK32" si="48">AZ29-BD29</f>
        <v>0</v>
      </c>
      <c r="BK29" s="798">
        <f t="shared" si="48"/>
        <v>0</v>
      </c>
      <c r="BL29" s="798"/>
      <c r="BM29" s="798"/>
      <c r="BN29" s="798"/>
      <c r="BO29" s="798"/>
      <c r="BP29" s="798"/>
      <c r="BQ29" s="799">
        <f t="shared" ref="BQ29:BQ43" si="49">BR29</f>
        <v>0</v>
      </c>
      <c r="BR29" s="799">
        <f t="shared" ref="BR29:BS32" si="50">AZ29</f>
        <v>0</v>
      </c>
      <c r="BS29" s="799">
        <f t="shared" si="50"/>
        <v>0</v>
      </c>
      <c r="BT29" s="800"/>
      <c r="BU29" s="800"/>
      <c r="BV29" s="803" t="s">
        <v>347</v>
      </c>
    </row>
    <row r="30" spans="1:77" s="803" customFormat="1" ht="33">
      <c r="A30" s="792">
        <v>2</v>
      </c>
      <c r="B30" s="793" t="s">
        <v>122</v>
      </c>
      <c r="C30" s="816" t="s">
        <v>159</v>
      </c>
      <c r="D30" s="816"/>
      <c r="E30" s="815" t="s">
        <v>170</v>
      </c>
      <c r="F30" s="816"/>
      <c r="G30" s="796">
        <v>82207</v>
      </c>
      <c r="H30" s="796">
        <v>50000</v>
      </c>
      <c r="I30" s="796"/>
      <c r="J30" s="796"/>
      <c r="K30" s="796"/>
      <c r="L30" s="764"/>
      <c r="M30" s="764"/>
      <c r="N30" s="797">
        <f>O30</f>
        <v>800</v>
      </c>
      <c r="O30" s="764">
        <v>800</v>
      </c>
      <c r="P30" s="764"/>
      <c r="Q30" s="798"/>
      <c r="R30" s="797">
        <v>800</v>
      </c>
      <c r="S30" s="938"/>
      <c r="T30" s="797"/>
      <c r="U30" s="797">
        <v>800</v>
      </c>
      <c r="V30" s="932"/>
      <c r="W30" s="797"/>
      <c r="X30" s="799">
        <f t="shared" si="39"/>
        <v>0</v>
      </c>
      <c r="Y30" s="799"/>
      <c r="Z30" s="799"/>
      <c r="AA30" s="797"/>
      <c r="AB30" s="938"/>
      <c r="AC30" s="798"/>
      <c r="AD30" s="797"/>
      <c r="AE30" s="939"/>
      <c r="AF30" s="797"/>
      <c r="AG30" s="797">
        <f t="shared" si="40"/>
        <v>0</v>
      </c>
      <c r="AH30" s="938"/>
      <c r="AI30" s="798"/>
      <c r="AJ30" s="799">
        <f t="shared" si="41"/>
        <v>0</v>
      </c>
      <c r="AK30" s="799"/>
      <c r="AL30" s="799"/>
      <c r="AM30" s="798"/>
      <c r="AN30" s="938"/>
      <c r="AO30" s="798"/>
      <c r="AP30" s="937">
        <f t="shared" si="42"/>
        <v>0</v>
      </c>
      <c r="AQ30" s="938"/>
      <c r="AR30" s="798"/>
      <c r="AS30" s="797">
        <f t="shared" si="43"/>
        <v>0</v>
      </c>
      <c r="AT30" s="933">
        <f t="shared" si="43"/>
        <v>0</v>
      </c>
      <c r="AU30" s="798">
        <f t="shared" si="43"/>
        <v>0</v>
      </c>
      <c r="AV30" s="799">
        <f t="shared" si="44"/>
        <v>800</v>
      </c>
      <c r="AW30" s="799">
        <f t="shared" si="44"/>
        <v>0</v>
      </c>
      <c r="AX30" s="799">
        <f t="shared" si="44"/>
        <v>0</v>
      </c>
      <c r="AY30" s="799">
        <f t="shared" si="45"/>
        <v>0</v>
      </c>
      <c r="AZ30" s="932">
        <f t="shared" si="46"/>
        <v>0</v>
      </c>
      <c r="BA30" s="799">
        <f t="shared" si="46"/>
        <v>0</v>
      </c>
      <c r="BB30" s="798">
        <f t="shared" si="46"/>
        <v>0</v>
      </c>
      <c r="BC30" s="798"/>
      <c r="BD30" s="799">
        <f>AY30</f>
        <v>0</v>
      </c>
      <c r="BE30" s="739">
        <f>BA30</f>
        <v>0</v>
      </c>
      <c r="BF30" s="1087"/>
      <c r="BG30" s="739">
        <f t="shared" si="47"/>
        <v>0</v>
      </c>
      <c r="BH30" s="739">
        <f t="shared" si="47"/>
        <v>0</v>
      </c>
      <c r="BI30" s="1087"/>
      <c r="BJ30" s="799">
        <f t="shared" si="48"/>
        <v>0</v>
      </c>
      <c r="BK30" s="798">
        <f t="shared" si="48"/>
        <v>0</v>
      </c>
      <c r="BL30" s="798"/>
      <c r="BM30" s="798"/>
      <c r="BN30" s="798"/>
      <c r="BO30" s="798"/>
      <c r="BP30" s="798"/>
      <c r="BQ30" s="799">
        <f t="shared" si="49"/>
        <v>0</v>
      </c>
      <c r="BR30" s="799">
        <f t="shared" si="50"/>
        <v>0</v>
      </c>
      <c r="BS30" s="799">
        <f t="shared" si="50"/>
        <v>0</v>
      </c>
      <c r="BT30" s="800"/>
      <c r="BU30" s="800"/>
      <c r="BV30" s="803" t="s">
        <v>348</v>
      </c>
    </row>
    <row r="31" spans="1:77" s="803" customFormat="1" ht="33">
      <c r="A31" s="792">
        <v>3</v>
      </c>
      <c r="B31" s="793" t="s">
        <v>123</v>
      </c>
      <c r="C31" s="816" t="s">
        <v>160</v>
      </c>
      <c r="D31" s="816"/>
      <c r="E31" s="815" t="s">
        <v>170</v>
      </c>
      <c r="F31" s="816"/>
      <c r="G31" s="796">
        <v>81000</v>
      </c>
      <c r="H31" s="796">
        <v>52000</v>
      </c>
      <c r="I31" s="796"/>
      <c r="J31" s="796"/>
      <c r="K31" s="796"/>
      <c r="L31" s="764"/>
      <c r="M31" s="764"/>
      <c r="N31" s="797">
        <f>O31</f>
        <v>800</v>
      </c>
      <c r="O31" s="764">
        <v>800</v>
      </c>
      <c r="P31" s="764"/>
      <c r="Q31" s="798"/>
      <c r="R31" s="797">
        <v>800</v>
      </c>
      <c r="S31" s="938"/>
      <c r="T31" s="797"/>
      <c r="U31" s="797">
        <v>800</v>
      </c>
      <c r="V31" s="932"/>
      <c r="W31" s="797"/>
      <c r="X31" s="799">
        <f t="shared" si="39"/>
        <v>0</v>
      </c>
      <c r="Y31" s="799"/>
      <c r="Z31" s="799"/>
      <c r="AA31" s="797"/>
      <c r="AB31" s="938"/>
      <c r="AC31" s="798"/>
      <c r="AD31" s="797"/>
      <c r="AE31" s="939"/>
      <c r="AF31" s="797"/>
      <c r="AG31" s="797">
        <f t="shared" si="40"/>
        <v>0</v>
      </c>
      <c r="AH31" s="938"/>
      <c r="AI31" s="798"/>
      <c r="AJ31" s="799">
        <f t="shared" si="41"/>
        <v>0</v>
      </c>
      <c r="AK31" s="799"/>
      <c r="AL31" s="799"/>
      <c r="AM31" s="798"/>
      <c r="AN31" s="938"/>
      <c r="AO31" s="798"/>
      <c r="AP31" s="937">
        <f t="shared" si="42"/>
        <v>0</v>
      </c>
      <c r="AQ31" s="938"/>
      <c r="AR31" s="798"/>
      <c r="AS31" s="797">
        <f t="shared" si="43"/>
        <v>0</v>
      </c>
      <c r="AT31" s="933">
        <f t="shared" si="43"/>
        <v>0</v>
      </c>
      <c r="AU31" s="798">
        <f t="shared" si="43"/>
        <v>0</v>
      </c>
      <c r="AV31" s="799">
        <f t="shared" si="44"/>
        <v>800</v>
      </c>
      <c r="AW31" s="799">
        <f t="shared" si="44"/>
        <v>0</v>
      </c>
      <c r="AX31" s="799">
        <f t="shared" si="44"/>
        <v>0</v>
      </c>
      <c r="AY31" s="799">
        <f t="shared" si="45"/>
        <v>0</v>
      </c>
      <c r="AZ31" s="932">
        <f t="shared" si="46"/>
        <v>0</v>
      </c>
      <c r="BA31" s="799">
        <f t="shared" si="46"/>
        <v>0</v>
      </c>
      <c r="BB31" s="798">
        <f t="shared" si="46"/>
        <v>0</v>
      </c>
      <c r="BC31" s="798"/>
      <c r="BD31" s="799">
        <f>AY31</f>
        <v>0</v>
      </c>
      <c r="BE31" s="739">
        <f>BA31</f>
        <v>0</v>
      </c>
      <c r="BF31" s="1087"/>
      <c r="BG31" s="739">
        <f t="shared" si="47"/>
        <v>0</v>
      </c>
      <c r="BH31" s="739">
        <f t="shared" si="47"/>
        <v>0</v>
      </c>
      <c r="BI31" s="1087"/>
      <c r="BJ31" s="799">
        <f t="shared" si="48"/>
        <v>0</v>
      </c>
      <c r="BK31" s="798">
        <f t="shared" si="48"/>
        <v>0</v>
      </c>
      <c r="BL31" s="798"/>
      <c r="BM31" s="798"/>
      <c r="BN31" s="798"/>
      <c r="BO31" s="798"/>
      <c r="BP31" s="798"/>
      <c r="BQ31" s="799">
        <f t="shared" si="49"/>
        <v>0</v>
      </c>
      <c r="BR31" s="799">
        <f t="shared" si="50"/>
        <v>0</v>
      </c>
      <c r="BS31" s="799">
        <f t="shared" si="50"/>
        <v>0</v>
      </c>
      <c r="BT31" s="800"/>
      <c r="BU31" s="800"/>
      <c r="BV31" s="803" t="s">
        <v>349</v>
      </c>
    </row>
    <row r="32" spans="1:77" s="803" customFormat="1" ht="57.75">
      <c r="A32" s="792">
        <v>4</v>
      </c>
      <c r="B32" s="793" t="s">
        <v>124</v>
      </c>
      <c r="C32" s="816" t="s">
        <v>161</v>
      </c>
      <c r="D32" s="816"/>
      <c r="E32" s="815" t="s">
        <v>170</v>
      </c>
      <c r="F32" s="816"/>
      <c r="G32" s="796">
        <v>81000</v>
      </c>
      <c r="H32" s="796">
        <v>65000</v>
      </c>
      <c r="I32" s="796"/>
      <c r="J32" s="796"/>
      <c r="K32" s="796"/>
      <c r="L32" s="764"/>
      <c r="M32" s="764"/>
      <c r="N32" s="797">
        <f>O32</f>
        <v>800</v>
      </c>
      <c r="O32" s="764">
        <v>800</v>
      </c>
      <c r="P32" s="764"/>
      <c r="Q32" s="798"/>
      <c r="R32" s="797">
        <v>800</v>
      </c>
      <c r="S32" s="938"/>
      <c r="T32" s="797"/>
      <c r="U32" s="797">
        <v>688</v>
      </c>
      <c r="V32" s="932"/>
      <c r="W32" s="797"/>
      <c r="X32" s="799">
        <f t="shared" si="39"/>
        <v>112</v>
      </c>
      <c r="Y32" s="799"/>
      <c r="Z32" s="799"/>
      <c r="AA32" s="797"/>
      <c r="AB32" s="938"/>
      <c r="AC32" s="798"/>
      <c r="AD32" s="797"/>
      <c r="AE32" s="939"/>
      <c r="AF32" s="797"/>
      <c r="AG32" s="797">
        <f t="shared" si="40"/>
        <v>0</v>
      </c>
      <c r="AH32" s="938"/>
      <c r="AI32" s="798"/>
      <c r="AJ32" s="799">
        <f t="shared" si="41"/>
        <v>0</v>
      </c>
      <c r="AK32" s="799"/>
      <c r="AL32" s="799"/>
      <c r="AM32" s="798"/>
      <c r="AN32" s="938"/>
      <c r="AO32" s="798"/>
      <c r="AP32" s="937">
        <f t="shared" si="42"/>
        <v>0</v>
      </c>
      <c r="AQ32" s="938"/>
      <c r="AR32" s="798"/>
      <c r="AS32" s="797">
        <f t="shared" si="43"/>
        <v>0</v>
      </c>
      <c r="AT32" s="933">
        <f t="shared" si="43"/>
        <v>0</v>
      </c>
      <c r="AU32" s="798">
        <f t="shared" si="43"/>
        <v>0</v>
      </c>
      <c r="AV32" s="799">
        <f t="shared" si="44"/>
        <v>800</v>
      </c>
      <c r="AW32" s="799">
        <f t="shared" si="44"/>
        <v>0</v>
      </c>
      <c r="AX32" s="799">
        <f t="shared" si="44"/>
        <v>0</v>
      </c>
      <c r="AY32" s="799">
        <f t="shared" si="45"/>
        <v>0</v>
      </c>
      <c r="AZ32" s="932">
        <f t="shared" si="46"/>
        <v>0</v>
      </c>
      <c r="BA32" s="799">
        <f t="shared" si="46"/>
        <v>0</v>
      </c>
      <c r="BB32" s="798">
        <f t="shared" si="46"/>
        <v>0</v>
      </c>
      <c r="BC32" s="798"/>
      <c r="BD32" s="799">
        <f>AY32</f>
        <v>0</v>
      </c>
      <c r="BE32" s="739">
        <f>BA32</f>
        <v>0</v>
      </c>
      <c r="BF32" s="1087"/>
      <c r="BG32" s="739">
        <f t="shared" si="47"/>
        <v>0</v>
      </c>
      <c r="BH32" s="739">
        <f t="shared" si="47"/>
        <v>0</v>
      </c>
      <c r="BI32" s="1087"/>
      <c r="BJ32" s="799">
        <f t="shared" si="48"/>
        <v>0</v>
      </c>
      <c r="BK32" s="798">
        <f t="shared" si="48"/>
        <v>0</v>
      </c>
      <c r="BL32" s="798"/>
      <c r="BM32" s="798"/>
      <c r="BN32" s="798"/>
      <c r="BO32" s="798"/>
      <c r="BP32" s="798"/>
      <c r="BQ32" s="799">
        <f t="shared" si="49"/>
        <v>0</v>
      </c>
      <c r="BR32" s="799">
        <f t="shared" si="50"/>
        <v>0</v>
      </c>
      <c r="BS32" s="799">
        <f t="shared" si="50"/>
        <v>0</v>
      </c>
      <c r="BT32" s="800"/>
      <c r="BU32" s="800"/>
      <c r="BV32" s="803" t="s">
        <v>350</v>
      </c>
    </row>
    <row r="33" spans="1:74" s="803" customFormat="1">
      <c r="A33" s="1486" t="s">
        <v>254</v>
      </c>
      <c r="B33" s="1488" t="s">
        <v>30</v>
      </c>
      <c r="C33" s="816"/>
      <c r="D33" s="816"/>
      <c r="E33" s="815"/>
      <c r="F33" s="816"/>
      <c r="G33" s="934">
        <f>G34+G44</f>
        <v>758567</v>
      </c>
      <c r="H33" s="934">
        <f t="shared" ref="H33:BT33" si="51">H34+H44</f>
        <v>600292</v>
      </c>
      <c r="I33" s="934"/>
      <c r="J33" s="934"/>
      <c r="K33" s="934"/>
      <c r="L33" s="934">
        <f t="shared" si="51"/>
        <v>186816</v>
      </c>
      <c r="M33" s="934">
        <f t="shared" si="51"/>
        <v>151531</v>
      </c>
      <c r="N33" s="934">
        <f t="shared" si="51"/>
        <v>264426</v>
      </c>
      <c r="O33" s="934">
        <f t="shared" si="51"/>
        <v>264426</v>
      </c>
      <c r="P33" s="934">
        <f t="shared" si="51"/>
        <v>24126</v>
      </c>
      <c r="Q33" s="934">
        <f t="shared" si="51"/>
        <v>0</v>
      </c>
      <c r="R33" s="934">
        <f t="shared" si="51"/>
        <v>103000</v>
      </c>
      <c r="S33" s="934">
        <f t="shared" si="51"/>
        <v>0</v>
      </c>
      <c r="T33" s="934">
        <f t="shared" si="51"/>
        <v>0</v>
      </c>
      <c r="U33" s="934">
        <f t="shared" si="51"/>
        <v>97573</v>
      </c>
      <c r="V33" s="934">
        <f t="shared" si="51"/>
        <v>0</v>
      </c>
      <c r="W33" s="934">
        <f t="shared" si="51"/>
        <v>0</v>
      </c>
      <c r="X33" s="934">
        <f t="shared" si="51"/>
        <v>5427</v>
      </c>
      <c r="Y33" s="934">
        <f t="shared" si="51"/>
        <v>0</v>
      </c>
      <c r="Z33" s="934">
        <f t="shared" si="51"/>
        <v>0</v>
      </c>
      <c r="AA33" s="934">
        <f t="shared" si="51"/>
        <v>5168</v>
      </c>
      <c r="AB33" s="934">
        <f t="shared" si="51"/>
        <v>0</v>
      </c>
      <c r="AC33" s="934">
        <f t="shared" si="51"/>
        <v>0</v>
      </c>
      <c r="AD33" s="934">
        <f t="shared" si="51"/>
        <v>11920</v>
      </c>
      <c r="AE33" s="934">
        <f t="shared" si="51"/>
        <v>0</v>
      </c>
      <c r="AF33" s="934">
        <f t="shared" si="51"/>
        <v>0</v>
      </c>
      <c r="AG33" s="934">
        <f t="shared" si="51"/>
        <v>11920</v>
      </c>
      <c r="AH33" s="934">
        <f t="shared" si="51"/>
        <v>0</v>
      </c>
      <c r="AI33" s="934">
        <f t="shared" si="51"/>
        <v>0</v>
      </c>
      <c r="AJ33" s="934">
        <f t="shared" si="51"/>
        <v>0</v>
      </c>
      <c r="AK33" s="934">
        <f t="shared" si="51"/>
        <v>0</v>
      </c>
      <c r="AL33" s="934">
        <f t="shared" si="51"/>
        <v>0</v>
      </c>
      <c r="AM33" s="934">
        <f t="shared" si="51"/>
        <v>0</v>
      </c>
      <c r="AN33" s="934">
        <f t="shared" si="51"/>
        <v>0</v>
      </c>
      <c r="AO33" s="934">
        <f t="shared" si="51"/>
        <v>0</v>
      </c>
      <c r="AP33" s="934">
        <f t="shared" si="51"/>
        <v>71913</v>
      </c>
      <c r="AQ33" s="934">
        <f t="shared" si="51"/>
        <v>24126</v>
      </c>
      <c r="AR33" s="934">
        <f t="shared" si="51"/>
        <v>0</v>
      </c>
      <c r="AS33" s="934">
        <f t="shared" si="51"/>
        <v>71913</v>
      </c>
      <c r="AT33" s="934">
        <f t="shared" si="51"/>
        <v>24126</v>
      </c>
      <c r="AU33" s="934">
        <f t="shared" si="51"/>
        <v>0</v>
      </c>
      <c r="AV33" s="934">
        <f t="shared" si="51"/>
        <v>186833</v>
      </c>
      <c r="AW33" s="934">
        <f t="shared" si="51"/>
        <v>24126</v>
      </c>
      <c r="AX33" s="934">
        <f t="shared" si="51"/>
        <v>0</v>
      </c>
      <c r="AY33" s="798">
        <f>AZ33</f>
        <v>77593</v>
      </c>
      <c r="AZ33" s="934">
        <f t="shared" si="51"/>
        <v>77593</v>
      </c>
      <c r="BA33" s="934">
        <f t="shared" si="51"/>
        <v>0</v>
      </c>
      <c r="BB33" s="934">
        <f t="shared" si="51"/>
        <v>0</v>
      </c>
      <c r="BC33" s="934">
        <f>BD33</f>
        <v>77593</v>
      </c>
      <c r="BD33" s="934">
        <f t="shared" si="51"/>
        <v>77593</v>
      </c>
      <c r="BE33" s="1345">
        <f t="shared" si="51"/>
        <v>0</v>
      </c>
      <c r="BF33" s="1345">
        <f t="shared" si="51"/>
        <v>0</v>
      </c>
      <c r="BG33" s="1345">
        <f t="shared" si="51"/>
        <v>77593</v>
      </c>
      <c r="BH33" s="1345">
        <f t="shared" si="51"/>
        <v>0</v>
      </c>
      <c r="BI33" s="1345">
        <f t="shared" si="51"/>
        <v>0</v>
      </c>
      <c r="BJ33" s="934">
        <f t="shared" si="51"/>
        <v>0</v>
      </c>
      <c r="BK33" s="934">
        <f t="shared" si="51"/>
        <v>0</v>
      </c>
      <c r="BL33" s="934">
        <f t="shared" si="51"/>
        <v>0</v>
      </c>
      <c r="BM33" s="934">
        <f t="shared" si="51"/>
        <v>0</v>
      </c>
      <c r="BN33" s="934">
        <f t="shared" si="51"/>
        <v>0</v>
      </c>
      <c r="BO33" s="934">
        <f t="shared" si="51"/>
        <v>0</v>
      </c>
      <c r="BP33" s="934"/>
      <c r="BQ33" s="934">
        <f t="shared" si="51"/>
        <v>77593</v>
      </c>
      <c r="BR33" s="934">
        <f t="shared" si="51"/>
        <v>77593</v>
      </c>
      <c r="BS33" s="934">
        <f t="shared" si="51"/>
        <v>0</v>
      </c>
      <c r="BT33" s="934">
        <f t="shared" si="51"/>
        <v>0</v>
      </c>
      <c r="BU33" s="800"/>
    </row>
    <row r="34" spans="1:74" s="803" customFormat="1" ht="41.25">
      <c r="A34" s="1486" t="s">
        <v>29</v>
      </c>
      <c r="B34" s="1351" t="s">
        <v>256</v>
      </c>
      <c r="C34" s="943"/>
      <c r="D34" s="943"/>
      <c r="E34" s="792"/>
      <c r="F34" s="1487"/>
      <c r="G34" s="760">
        <f>G35+G38</f>
        <v>500839</v>
      </c>
      <c r="H34" s="760">
        <f t="shared" ref="H34:BO34" si="52">H35+H38</f>
        <v>385694</v>
      </c>
      <c r="I34" s="760"/>
      <c r="J34" s="760"/>
      <c r="K34" s="760"/>
      <c r="L34" s="760">
        <f t="shared" si="52"/>
        <v>186816</v>
      </c>
      <c r="M34" s="760">
        <f t="shared" si="52"/>
        <v>151531</v>
      </c>
      <c r="N34" s="760">
        <f t="shared" si="52"/>
        <v>135426</v>
      </c>
      <c r="O34" s="760">
        <f t="shared" si="52"/>
        <v>135426</v>
      </c>
      <c r="P34" s="760">
        <f t="shared" si="52"/>
        <v>24126</v>
      </c>
      <c r="Q34" s="760">
        <f t="shared" si="52"/>
        <v>0</v>
      </c>
      <c r="R34" s="760">
        <f t="shared" si="52"/>
        <v>73000</v>
      </c>
      <c r="S34" s="760">
        <f t="shared" si="52"/>
        <v>0</v>
      </c>
      <c r="T34" s="760">
        <f t="shared" si="52"/>
        <v>0</v>
      </c>
      <c r="U34" s="760">
        <f t="shared" si="52"/>
        <v>67630</v>
      </c>
      <c r="V34" s="760">
        <f t="shared" si="52"/>
        <v>0</v>
      </c>
      <c r="W34" s="760">
        <f t="shared" si="52"/>
        <v>0</v>
      </c>
      <c r="X34" s="760">
        <f t="shared" si="52"/>
        <v>5370</v>
      </c>
      <c r="Y34" s="760">
        <f t="shared" si="52"/>
        <v>0</v>
      </c>
      <c r="Z34" s="760">
        <f t="shared" si="52"/>
        <v>0</v>
      </c>
      <c r="AA34" s="760">
        <f t="shared" si="52"/>
        <v>5111</v>
      </c>
      <c r="AB34" s="760">
        <f t="shared" si="52"/>
        <v>0</v>
      </c>
      <c r="AC34" s="760">
        <f t="shared" si="52"/>
        <v>0</v>
      </c>
      <c r="AD34" s="760">
        <f t="shared" si="52"/>
        <v>11920</v>
      </c>
      <c r="AE34" s="760">
        <f t="shared" si="52"/>
        <v>0</v>
      </c>
      <c r="AF34" s="760">
        <f t="shared" si="52"/>
        <v>0</v>
      </c>
      <c r="AG34" s="760">
        <f t="shared" si="52"/>
        <v>11920</v>
      </c>
      <c r="AH34" s="760">
        <f t="shared" si="52"/>
        <v>0</v>
      </c>
      <c r="AI34" s="760">
        <f t="shared" si="52"/>
        <v>0</v>
      </c>
      <c r="AJ34" s="760">
        <f t="shared" si="52"/>
        <v>0</v>
      </c>
      <c r="AK34" s="760">
        <f t="shared" si="52"/>
        <v>0</v>
      </c>
      <c r="AL34" s="760">
        <f t="shared" si="52"/>
        <v>0</v>
      </c>
      <c r="AM34" s="760">
        <f t="shared" si="52"/>
        <v>0</v>
      </c>
      <c r="AN34" s="760">
        <f t="shared" si="52"/>
        <v>0</v>
      </c>
      <c r="AO34" s="760">
        <f t="shared" si="52"/>
        <v>0</v>
      </c>
      <c r="AP34" s="760">
        <f t="shared" si="52"/>
        <v>50506</v>
      </c>
      <c r="AQ34" s="760">
        <f t="shared" si="52"/>
        <v>24126</v>
      </c>
      <c r="AR34" s="760">
        <f t="shared" si="52"/>
        <v>0</v>
      </c>
      <c r="AS34" s="760">
        <f t="shared" si="52"/>
        <v>50506</v>
      </c>
      <c r="AT34" s="760">
        <f t="shared" si="52"/>
        <v>24126</v>
      </c>
      <c r="AU34" s="760">
        <f t="shared" si="52"/>
        <v>0</v>
      </c>
      <c r="AV34" s="760">
        <f t="shared" si="52"/>
        <v>135426</v>
      </c>
      <c r="AW34" s="760">
        <f t="shared" si="52"/>
        <v>24126</v>
      </c>
      <c r="AX34" s="760">
        <f t="shared" si="52"/>
        <v>0</v>
      </c>
      <c r="AY34" s="798">
        <f>AZ34</f>
        <v>0</v>
      </c>
      <c r="AZ34" s="760">
        <f t="shared" si="52"/>
        <v>0</v>
      </c>
      <c r="BA34" s="760">
        <f t="shared" si="52"/>
        <v>0</v>
      </c>
      <c r="BB34" s="760">
        <f t="shared" si="52"/>
        <v>0</v>
      </c>
      <c r="BC34" s="760">
        <f t="shared" si="52"/>
        <v>0</v>
      </c>
      <c r="BD34" s="760">
        <f t="shared" si="52"/>
        <v>0</v>
      </c>
      <c r="BE34" s="1081">
        <f t="shared" si="52"/>
        <v>0</v>
      </c>
      <c r="BF34" s="1081">
        <f t="shared" si="52"/>
        <v>0</v>
      </c>
      <c r="BG34" s="1081">
        <f t="shared" si="52"/>
        <v>0</v>
      </c>
      <c r="BH34" s="1081">
        <f t="shared" si="52"/>
        <v>0</v>
      </c>
      <c r="BI34" s="1081">
        <f t="shared" si="52"/>
        <v>0</v>
      </c>
      <c r="BJ34" s="760">
        <f t="shared" si="52"/>
        <v>0</v>
      </c>
      <c r="BK34" s="760">
        <f t="shared" si="52"/>
        <v>0</v>
      </c>
      <c r="BL34" s="760">
        <f t="shared" si="52"/>
        <v>0</v>
      </c>
      <c r="BM34" s="760">
        <f t="shared" si="52"/>
        <v>0</v>
      </c>
      <c r="BN34" s="760">
        <f t="shared" si="52"/>
        <v>0</v>
      </c>
      <c r="BO34" s="760">
        <f t="shared" si="52"/>
        <v>0</v>
      </c>
      <c r="BP34" s="760"/>
      <c r="BQ34" s="799">
        <f t="shared" si="49"/>
        <v>0</v>
      </c>
      <c r="BR34" s="799">
        <f>AZ34</f>
        <v>0</v>
      </c>
      <c r="BS34" s="799">
        <f>BA34</f>
        <v>0</v>
      </c>
      <c r="BT34" s="760"/>
      <c r="BU34" s="800"/>
    </row>
    <row r="35" spans="1:74" s="1494" customFormat="1">
      <c r="A35" s="1490"/>
      <c r="B35" s="1353" t="s">
        <v>25</v>
      </c>
      <c r="C35" s="1491"/>
      <c r="D35" s="1491"/>
      <c r="E35" s="1492"/>
      <c r="F35" s="1493"/>
      <c r="G35" s="935">
        <f>SUM(G36:G37)</f>
        <v>334209</v>
      </c>
      <c r="H35" s="935">
        <f>SUM(H36:H37)</f>
        <v>242984</v>
      </c>
      <c r="I35" s="935"/>
      <c r="J35" s="935"/>
      <c r="K35" s="935"/>
      <c r="L35" s="935">
        <f t="shared" ref="L35:BT35" si="53">SUM(L36:L37)</f>
        <v>118516</v>
      </c>
      <c r="M35" s="935">
        <f t="shared" si="53"/>
        <v>95731</v>
      </c>
      <c r="N35" s="935">
        <f t="shared" si="53"/>
        <v>62126</v>
      </c>
      <c r="O35" s="935">
        <f t="shared" si="53"/>
        <v>62126</v>
      </c>
      <c r="P35" s="935">
        <f t="shared" si="53"/>
        <v>24126</v>
      </c>
      <c r="Q35" s="935">
        <f t="shared" si="53"/>
        <v>0</v>
      </c>
      <c r="R35" s="935">
        <f t="shared" si="53"/>
        <v>15000</v>
      </c>
      <c r="S35" s="935">
        <f t="shared" si="53"/>
        <v>0</v>
      </c>
      <c r="T35" s="935">
        <f t="shared" si="53"/>
        <v>0</v>
      </c>
      <c r="U35" s="935">
        <f t="shared" si="53"/>
        <v>15000</v>
      </c>
      <c r="V35" s="935">
        <f t="shared" si="53"/>
        <v>0</v>
      </c>
      <c r="W35" s="935">
        <f t="shared" si="53"/>
        <v>0</v>
      </c>
      <c r="X35" s="935">
        <f t="shared" si="53"/>
        <v>0</v>
      </c>
      <c r="Y35" s="935">
        <f t="shared" si="53"/>
        <v>0</v>
      </c>
      <c r="Z35" s="935">
        <f t="shared" si="53"/>
        <v>0</v>
      </c>
      <c r="AA35" s="935">
        <f t="shared" si="53"/>
        <v>0</v>
      </c>
      <c r="AB35" s="935">
        <f t="shared" si="53"/>
        <v>0</v>
      </c>
      <c r="AC35" s="935">
        <f t="shared" si="53"/>
        <v>0</v>
      </c>
      <c r="AD35" s="935">
        <f t="shared" si="53"/>
        <v>3620</v>
      </c>
      <c r="AE35" s="935">
        <f t="shared" si="53"/>
        <v>0</v>
      </c>
      <c r="AF35" s="935">
        <f t="shared" si="53"/>
        <v>0</v>
      </c>
      <c r="AG35" s="935">
        <f t="shared" si="53"/>
        <v>3620</v>
      </c>
      <c r="AH35" s="935">
        <f t="shared" si="53"/>
        <v>0</v>
      </c>
      <c r="AI35" s="935">
        <f t="shared" si="53"/>
        <v>0</v>
      </c>
      <c r="AJ35" s="935">
        <f t="shared" si="53"/>
        <v>0</v>
      </c>
      <c r="AK35" s="935">
        <f t="shared" si="53"/>
        <v>0</v>
      </c>
      <c r="AL35" s="935">
        <f t="shared" si="53"/>
        <v>0</v>
      </c>
      <c r="AM35" s="935">
        <f t="shared" si="53"/>
        <v>0</v>
      </c>
      <c r="AN35" s="935">
        <f t="shared" si="53"/>
        <v>0</v>
      </c>
      <c r="AO35" s="935">
        <f t="shared" si="53"/>
        <v>0</v>
      </c>
      <c r="AP35" s="935">
        <f t="shared" si="53"/>
        <v>43506</v>
      </c>
      <c r="AQ35" s="935">
        <f t="shared" si="53"/>
        <v>24126</v>
      </c>
      <c r="AR35" s="935">
        <f t="shared" si="53"/>
        <v>0</v>
      </c>
      <c r="AS35" s="935">
        <f t="shared" si="53"/>
        <v>43506</v>
      </c>
      <c r="AT35" s="935">
        <f t="shared" si="53"/>
        <v>24126</v>
      </c>
      <c r="AU35" s="935">
        <f t="shared" si="53"/>
        <v>0</v>
      </c>
      <c r="AV35" s="935">
        <f t="shared" si="53"/>
        <v>62126</v>
      </c>
      <c r="AW35" s="935">
        <f t="shared" si="53"/>
        <v>24126</v>
      </c>
      <c r="AX35" s="935">
        <f t="shared" si="53"/>
        <v>0</v>
      </c>
      <c r="AY35" s="798">
        <f>AZ35</f>
        <v>0</v>
      </c>
      <c r="AZ35" s="935">
        <f t="shared" si="53"/>
        <v>0</v>
      </c>
      <c r="BA35" s="935">
        <f t="shared" si="53"/>
        <v>0</v>
      </c>
      <c r="BB35" s="935">
        <f t="shared" si="53"/>
        <v>0</v>
      </c>
      <c r="BC35" s="935"/>
      <c r="BD35" s="935">
        <f t="shared" si="53"/>
        <v>0</v>
      </c>
      <c r="BE35" s="1346">
        <f t="shared" si="53"/>
        <v>0</v>
      </c>
      <c r="BF35" s="1346">
        <f t="shared" si="53"/>
        <v>0</v>
      </c>
      <c r="BG35" s="1346">
        <f t="shared" si="53"/>
        <v>0</v>
      </c>
      <c r="BH35" s="1346">
        <f t="shared" si="53"/>
        <v>0</v>
      </c>
      <c r="BI35" s="1346">
        <f t="shared" si="53"/>
        <v>0</v>
      </c>
      <c r="BJ35" s="935">
        <f t="shared" si="53"/>
        <v>0</v>
      </c>
      <c r="BK35" s="935">
        <f t="shared" si="53"/>
        <v>0</v>
      </c>
      <c r="BL35" s="935">
        <f t="shared" si="53"/>
        <v>0</v>
      </c>
      <c r="BM35" s="935">
        <f t="shared" si="53"/>
        <v>0</v>
      </c>
      <c r="BN35" s="935">
        <f t="shared" si="53"/>
        <v>0</v>
      </c>
      <c r="BO35" s="935">
        <f t="shared" si="53"/>
        <v>0</v>
      </c>
      <c r="BP35" s="935"/>
      <c r="BQ35" s="935">
        <f t="shared" si="53"/>
        <v>0</v>
      </c>
      <c r="BR35" s="935">
        <f t="shared" si="53"/>
        <v>0</v>
      </c>
      <c r="BS35" s="935">
        <f t="shared" si="53"/>
        <v>0</v>
      </c>
      <c r="BT35" s="935">
        <f t="shared" si="53"/>
        <v>0</v>
      </c>
      <c r="BU35" s="1352"/>
    </row>
    <row r="36" spans="1:74" s="803" customFormat="1" ht="33">
      <c r="A36" s="792">
        <v>1</v>
      </c>
      <c r="B36" s="1495" t="s">
        <v>112</v>
      </c>
      <c r="C36" s="943"/>
      <c r="D36" s="943"/>
      <c r="E36" s="815" t="s">
        <v>165</v>
      </c>
      <c r="F36" s="816" t="s">
        <v>180</v>
      </c>
      <c r="G36" s="764">
        <v>230894</v>
      </c>
      <c r="H36" s="764">
        <v>150000</v>
      </c>
      <c r="I36" s="764"/>
      <c r="J36" s="764"/>
      <c r="K36" s="764"/>
      <c r="L36" s="764">
        <v>70785</v>
      </c>
      <c r="M36" s="764">
        <v>50000</v>
      </c>
      <c r="N36" s="797">
        <f t="shared" ref="N36:N47" si="54">O36</f>
        <v>24126</v>
      </c>
      <c r="O36" s="764">
        <v>24126</v>
      </c>
      <c r="P36" s="764">
        <v>24126</v>
      </c>
      <c r="Q36" s="798"/>
      <c r="R36" s="797"/>
      <c r="S36" s="938"/>
      <c r="T36" s="798"/>
      <c r="U36" s="797"/>
      <c r="V36" s="938"/>
      <c r="W36" s="798"/>
      <c r="X36" s="799"/>
      <c r="Y36" s="799"/>
      <c r="Z36" s="799"/>
      <c r="AA36" s="797"/>
      <c r="AB36" s="938"/>
      <c r="AC36" s="798"/>
      <c r="AD36" s="937"/>
      <c r="AE36" s="938"/>
      <c r="AF36" s="798"/>
      <c r="AG36" s="937"/>
      <c r="AH36" s="938"/>
      <c r="AI36" s="798"/>
      <c r="AJ36" s="799"/>
      <c r="AK36" s="799"/>
      <c r="AL36" s="799"/>
      <c r="AM36" s="798"/>
      <c r="AN36" s="938"/>
      <c r="AO36" s="798"/>
      <c r="AP36" s="797">
        <f>AQ36+AR36</f>
        <v>24126</v>
      </c>
      <c r="AQ36" s="797">
        <v>24126</v>
      </c>
      <c r="AR36" s="797"/>
      <c r="AS36" s="797">
        <f>AP36</f>
        <v>24126</v>
      </c>
      <c r="AT36" s="933">
        <f>AQ36</f>
        <v>24126</v>
      </c>
      <c r="AU36" s="798">
        <f>AR36</f>
        <v>0</v>
      </c>
      <c r="AV36" s="799">
        <f t="shared" ref="AV36:AX43" si="55">R36+AD36+AP36</f>
        <v>24126</v>
      </c>
      <c r="AW36" s="799">
        <f t="shared" si="55"/>
        <v>24126</v>
      </c>
      <c r="AX36" s="799">
        <f t="shared" si="55"/>
        <v>0</v>
      </c>
      <c r="AY36" s="799">
        <f>AZ36</f>
        <v>0</v>
      </c>
      <c r="AZ36" s="932">
        <f t="shared" ref="AZ36:BB37" si="56">O36-AV36</f>
        <v>0</v>
      </c>
      <c r="BA36" s="799">
        <f t="shared" si="56"/>
        <v>0</v>
      </c>
      <c r="BB36" s="798">
        <f t="shared" si="56"/>
        <v>0</v>
      </c>
      <c r="BC36" s="798">
        <f>BD36</f>
        <v>0</v>
      </c>
      <c r="BD36" s="799">
        <f>AY36</f>
        <v>0</v>
      </c>
      <c r="BE36" s="739">
        <f>BA36</f>
        <v>0</v>
      </c>
      <c r="BF36" s="1087"/>
      <c r="BG36" s="739">
        <f t="shared" ref="BG36:BH37" si="57">BD36</f>
        <v>0</v>
      </c>
      <c r="BH36" s="739">
        <f t="shared" si="57"/>
        <v>0</v>
      </c>
      <c r="BI36" s="1087"/>
      <c r="BJ36" s="799">
        <f>AZ36-BD36</f>
        <v>0</v>
      </c>
      <c r="BK36" s="798">
        <f>BA36-BE36</f>
        <v>0</v>
      </c>
      <c r="BL36" s="798"/>
      <c r="BM36" s="798"/>
      <c r="BN36" s="798"/>
      <c r="BO36" s="798"/>
      <c r="BP36" s="798"/>
      <c r="BQ36" s="799">
        <f t="shared" si="49"/>
        <v>0</v>
      </c>
      <c r="BR36" s="799">
        <f>AZ36</f>
        <v>0</v>
      </c>
      <c r="BS36" s="799">
        <f>BA36</f>
        <v>0</v>
      </c>
      <c r="BT36" s="800"/>
      <c r="BU36" s="800"/>
      <c r="BV36" s="803" t="s">
        <v>351</v>
      </c>
    </row>
    <row r="37" spans="1:74" s="803" customFormat="1" ht="33">
      <c r="A37" s="792">
        <v>2</v>
      </c>
      <c r="B37" s="793" t="s">
        <v>118</v>
      </c>
      <c r="C37" s="795"/>
      <c r="D37" s="795"/>
      <c r="E37" s="815" t="s">
        <v>168</v>
      </c>
      <c r="F37" s="816" t="s">
        <v>186</v>
      </c>
      <c r="G37" s="796">
        <v>103315</v>
      </c>
      <c r="H37" s="764">
        <v>92984</v>
      </c>
      <c r="I37" s="764"/>
      <c r="J37" s="764"/>
      <c r="K37" s="764"/>
      <c r="L37" s="764">
        <v>47731</v>
      </c>
      <c r="M37" s="764">
        <v>45731</v>
      </c>
      <c r="N37" s="797">
        <f>O37</f>
        <v>38000</v>
      </c>
      <c r="O37" s="764">
        <v>38000</v>
      </c>
      <c r="P37" s="764">
        <v>0</v>
      </c>
      <c r="Q37" s="798"/>
      <c r="R37" s="797">
        <v>15000</v>
      </c>
      <c r="S37" s="938"/>
      <c r="T37" s="797"/>
      <c r="U37" s="797">
        <v>15000</v>
      </c>
      <c r="V37" s="938"/>
      <c r="W37" s="797"/>
      <c r="X37" s="799">
        <f>R37-U37</f>
        <v>0</v>
      </c>
      <c r="Y37" s="799"/>
      <c r="Z37" s="797"/>
      <c r="AA37" s="797"/>
      <c r="AB37" s="938"/>
      <c r="AC37" s="798"/>
      <c r="AD37" s="797">
        <v>3620</v>
      </c>
      <c r="AE37" s="939"/>
      <c r="AF37" s="797"/>
      <c r="AG37" s="797">
        <v>3620</v>
      </c>
      <c r="AH37" s="938"/>
      <c r="AI37" s="797"/>
      <c r="AJ37" s="799">
        <f>AD37-AG37</f>
        <v>0</v>
      </c>
      <c r="AK37" s="799"/>
      <c r="AL37" s="799"/>
      <c r="AM37" s="798"/>
      <c r="AN37" s="938"/>
      <c r="AO37" s="798"/>
      <c r="AP37" s="797">
        <v>19380</v>
      </c>
      <c r="AQ37" s="938"/>
      <c r="AR37" s="797"/>
      <c r="AS37" s="797">
        <f>AP37</f>
        <v>19380</v>
      </c>
      <c r="AT37" s="933"/>
      <c r="AU37" s="798"/>
      <c r="AV37" s="799">
        <f t="shared" si="55"/>
        <v>38000</v>
      </c>
      <c r="AW37" s="799">
        <f t="shared" si="55"/>
        <v>0</v>
      </c>
      <c r="AX37" s="799">
        <f t="shared" si="55"/>
        <v>0</v>
      </c>
      <c r="AY37" s="799">
        <f t="shared" ref="AY37" si="58">AZ37</f>
        <v>0</v>
      </c>
      <c r="AZ37" s="932">
        <f t="shared" si="56"/>
        <v>0</v>
      </c>
      <c r="BA37" s="799">
        <f t="shared" si="56"/>
        <v>0</v>
      </c>
      <c r="BB37" s="798">
        <f t="shared" si="56"/>
        <v>0</v>
      </c>
      <c r="BC37" s="798">
        <f>BD37</f>
        <v>0</v>
      </c>
      <c r="BD37" s="799">
        <f>AY37</f>
        <v>0</v>
      </c>
      <c r="BE37" s="739">
        <f>BA37</f>
        <v>0</v>
      </c>
      <c r="BF37" s="1087"/>
      <c r="BG37" s="739">
        <f t="shared" si="57"/>
        <v>0</v>
      </c>
      <c r="BH37" s="739">
        <f t="shared" si="57"/>
        <v>0</v>
      </c>
      <c r="BI37" s="1087"/>
      <c r="BJ37" s="799">
        <f>AZ37-BD37</f>
        <v>0</v>
      </c>
      <c r="BK37" s="798">
        <f>BA37-BE37</f>
        <v>0</v>
      </c>
      <c r="BL37" s="798"/>
      <c r="BM37" s="798"/>
      <c r="BN37" s="798"/>
      <c r="BO37" s="798"/>
      <c r="BP37" s="798"/>
      <c r="BQ37" s="799">
        <f t="shared" si="49"/>
        <v>0</v>
      </c>
      <c r="BR37" s="799">
        <f>AZ37</f>
        <v>0</v>
      </c>
      <c r="BS37" s="799">
        <f>BA37</f>
        <v>0</v>
      </c>
      <c r="BT37" s="800"/>
      <c r="BU37" s="800"/>
      <c r="BV37" s="803" t="s">
        <v>352</v>
      </c>
    </row>
    <row r="38" spans="1:74" s="803" customFormat="1">
      <c r="A38" s="792"/>
      <c r="B38" s="1353" t="s">
        <v>24</v>
      </c>
      <c r="C38" s="795"/>
      <c r="D38" s="795"/>
      <c r="E38" s="815"/>
      <c r="F38" s="816"/>
      <c r="G38" s="936">
        <f>SUM(G39:G43)</f>
        <v>166630</v>
      </c>
      <c r="H38" s="936">
        <f t="shared" ref="H38:BT38" si="59">SUM(H39:H43)</f>
        <v>142710</v>
      </c>
      <c r="I38" s="936"/>
      <c r="J38" s="936"/>
      <c r="K38" s="936"/>
      <c r="L38" s="936">
        <f t="shared" si="59"/>
        <v>68300</v>
      </c>
      <c r="M38" s="936">
        <f t="shared" si="59"/>
        <v>55800</v>
      </c>
      <c r="N38" s="936">
        <f t="shared" si="59"/>
        <v>73300</v>
      </c>
      <c r="O38" s="936">
        <f t="shared" si="59"/>
        <v>73300</v>
      </c>
      <c r="P38" s="936">
        <f t="shared" si="59"/>
        <v>0</v>
      </c>
      <c r="Q38" s="936">
        <f t="shared" si="59"/>
        <v>0</v>
      </c>
      <c r="R38" s="936">
        <f t="shared" si="59"/>
        <v>58000</v>
      </c>
      <c r="S38" s="936">
        <f t="shared" si="59"/>
        <v>0</v>
      </c>
      <c r="T38" s="936">
        <f t="shared" si="59"/>
        <v>0</v>
      </c>
      <c r="U38" s="936">
        <f t="shared" si="59"/>
        <v>52630</v>
      </c>
      <c r="V38" s="936">
        <f t="shared" si="59"/>
        <v>0</v>
      </c>
      <c r="W38" s="936">
        <f t="shared" si="59"/>
        <v>0</v>
      </c>
      <c r="X38" s="936">
        <f t="shared" si="59"/>
        <v>5370</v>
      </c>
      <c r="Y38" s="936">
        <f t="shared" si="59"/>
        <v>0</v>
      </c>
      <c r="Z38" s="936">
        <f t="shared" si="59"/>
        <v>0</v>
      </c>
      <c r="AA38" s="936">
        <f t="shared" si="59"/>
        <v>5111</v>
      </c>
      <c r="AB38" s="936">
        <f t="shared" si="59"/>
        <v>0</v>
      </c>
      <c r="AC38" s="936">
        <f t="shared" si="59"/>
        <v>0</v>
      </c>
      <c r="AD38" s="936">
        <f t="shared" si="59"/>
        <v>8300</v>
      </c>
      <c r="AE38" s="936">
        <f t="shared" si="59"/>
        <v>0</v>
      </c>
      <c r="AF38" s="936">
        <f t="shared" si="59"/>
        <v>0</v>
      </c>
      <c r="AG38" s="936">
        <f t="shared" si="59"/>
        <v>8300</v>
      </c>
      <c r="AH38" s="936">
        <f t="shared" si="59"/>
        <v>0</v>
      </c>
      <c r="AI38" s="936">
        <f t="shared" si="59"/>
        <v>0</v>
      </c>
      <c r="AJ38" s="936">
        <f t="shared" si="59"/>
        <v>0</v>
      </c>
      <c r="AK38" s="936">
        <f t="shared" si="59"/>
        <v>0</v>
      </c>
      <c r="AL38" s="936">
        <f t="shared" si="59"/>
        <v>0</v>
      </c>
      <c r="AM38" s="936">
        <f t="shared" si="59"/>
        <v>0</v>
      </c>
      <c r="AN38" s="936">
        <f t="shared" si="59"/>
        <v>0</v>
      </c>
      <c r="AO38" s="936">
        <f t="shared" si="59"/>
        <v>0</v>
      </c>
      <c r="AP38" s="936">
        <f t="shared" si="59"/>
        <v>7000</v>
      </c>
      <c r="AQ38" s="936">
        <f t="shared" si="59"/>
        <v>0</v>
      </c>
      <c r="AR38" s="936">
        <f t="shared" si="59"/>
        <v>0</v>
      </c>
      <c r="AS38" s="936">
        <f t="shared" si="59"/>
        <v>7000</v>
      </c>
      <c r="AT38" s="936">
        <f t="shared" si="59"/>
        <v>0</v>
      </c>
      <c r="AU38" s="936">
        <f t="shared" si="59"/>
        <v>0</v>
      </c>
      <c r="AV38" s="936">
        <f t="shared" si="59"/>
        <v>73300</v>
      </c>
      <c r="AW38" s="936">
        <f t="shared" si="59"/>
        <v>0</v>
      </c>
      <c r="AX38" s="936">
        <f t="shared" si="59"/>
        <v>0</v>
      </c>
      <c r="AY38" s="936">
        <f t="shared" si="59"/>
        <v>0</v>
      </c>
      <c r="AZ38" s="936">
        <f t="shared" si="59"/>
        <v>0</v>
      </c>
      <c r="BA38" s="936">
        <f t="shared" si="59"/>
        <v>0</v>
      </c>
      <c r="BB38" s="936">
        <f t="shared" si="59"/>
        <v>0</v>
      </c>
      <c r="BC38" s="936"/>
      <c r="BD38" s="936">
        <f t="shared" si="59"/>
        <v>0</v>
      </c>
      <c r="BE38" s="1347">
        <f t="shared" si="59"/>
        <v>0</v>
      </c>
      <c r="BF38" s="1347">
        <f t="shared" si="59"/>
        <v>0</v>
      </c>
      <c r="BG38" s="1347">
        <f t="shared" si="59"/>
        <v>0</v>
      </c>
      <c r="BH38" s="1347">
        <f t="shared" si="59"/>
        <v>0</v>
      </c>
      <c r="BI38" s="1347">
        <f t="shared" si="59"/>
        <v>0</v>
      </c>
      <c r="BJ38" s="936">
        <f t="shared" si="59"/>
        <v>0</v>
      </c>
      <c r="BK38" s="936">
        <f t="shared" si="59"/>
        <v>0</v>
      </c>
      <c r="BL38" s="936">
        <f t="shared" si="59"/>
        <v>0</v>
      </c>
      <c r="BM38" s="936">
        <f t="shared" si="59"/>
        <v>0</v>
      </c>
      <c r="BN38" s="936">
        <f t="shared" si="59"/>
        <v>0</v>
      </c>
      <c r="BO38" s="936">
        <f t="shared" si="59"/>
        <v>0</v>
      </c>
      <c r="BP38" s="936"/>
      <c r="BQ38" s="936">
        <f t="shared" si="59"/>
        <v>0</v>
      </c>
      <c r="BR38" s="936">
        <f t="shared" si="59"/>
        <v>0</v>
      </c>
      <c r="BS38" s="936">
        <f t="shared" si="59"/>
        <v>0</v>
      </c>
      <c r="BT38" s="936">
        <f t="shared" si="59"/>
        <v>0</v>
      </c>
      <c r="BU38" s="800"/>
    </row>
    <row r="39" spans="1:74" s="803" customFormat="1" ht="41.25">
      <c r="A39" s="792">
        <v>1</v>
      </c>
      <c r="B39" s="793" t="s">
        <v>113</v>
      </c>
      <c r="C39" s="795"/>
      <c r="D39" s="795"/>
      <c r="E39" s="815" t="s">
        <v>166</v>
      </c>
      <c r="F39" s="795" t="s">
        <v>181</v>
      </c>
      <c r="G39" s="764">
        <v>49506</v>
      </c>
      <c r="H39" s="764">
        <v>40000</v>
      </c>
      <c r="I39" s="764"/>
      <c r="J39" s="764"/>
      <c r="K39" s="764"/>
      <c r="L39" s="764">
        <v>25100</v>
      </c>
      <c r="M39" s="764">
        <v>18100</v>
      </c>
      <c r="N39" s="797">
        <f t="shared" si="54"/>
        <v>21900</v>
      </c>
      <c r="O39" s="764">
        <v>21900</v>
      </c>
      <c r="P39" s="764">
        <v>0</v>
      </c>
      <c r="Q39" s="798"/>
      <c r="R39" s="797">
        <v>21600</v>
      </c>
      <c r="S39" s="938"/>
      <c r="T39" s="764"/>
      <c r="U39" s="797">
        <v>20803</v>
      </c>
      <c r="V39" s="938"/>
      <c r="W39" s="764"/>
      <c r="X39" s="799">
        <f t="shared" ref="X39:X41" si="60">R39-U39</f>
        <v>797</v>
      </c>
      <c r="Y39" s="799"/>
      <c r="Z39" s="799"/>
      <c r="AA39" s="797">
        <v>797</v>
      </c>
      <c r="AB39" s="938"/>
      <c r="AC39" s="799"/>
      <c r="AD39" s="797">
        <v>300</v>
      </c>
      <c r="AE39" s="939"/>
      <c r="AF39" s="797"/>
      <c r="AG39" s="797">
        <v>300</v>
      </c>
      <c r="AH39" s="938"/>
      <c r="AI39" s="797"/>
      <c r="AJ39" s="797"/>
      <c r="AK39" s="799"/>
      <c r="AL39" s="799"/>
      <c r="AM39" s="798"/>
      <c r="AN39" s="938"/>
      <c r="AO39" s="798"/>
      <c r="AP39" s="937"/>
      <c r="AQ39" s="938"/>
      <c r="AR39" s="798"/>
      <c r="AS39" s="797">
        <f t="shared" ref="AS39:AS43" si="61">AP39</f>
        <v>0</v>
      </c>
      <c r="AT39" s="933"/>
      <c r="AU39" s="798"/>
      <c r="AV39" s="799">
        <f t="shared" si="55"/>
        <v>21900</v>
      </c>
      <c r="AW39" s="799">
        <f t="shared" si="55"/>
        <v>0</v>
      </c>
      <c r="AX39" s="799">
        <f t="shared" si="55"/>
        <v>0</v>
      </c>
      <c r="AY39" s="799">
        <f t="shared" ref="AY39:AY43" si="62">AZ39</f>
        <v>0</v>
      </c>
      <c r="AZ39" s="932">
        <f t="shared" ref="AZ39:BB43" si="63">O39-AV39</f>
        <v>0</v>
      </c>
      <c r="BA39" s="799">
        <f t="shared" si="63"/>
        <v>0</v>
      </c>
      <c r="BB39" s="798">
        <f t="shared" si="63"/>
        <v>0</v>
      </c>
      <c r="BC39" s="798">
        <f t="shared" ref="BC39:BC44" si="64">BD39</f>
        <v>0</v>
      </c>
      <c r="BD39" s="799">
        <f>AY39</f>
        <v>0</v>
      </c>
      <c r="BE39" s="739">
        <f>BA39</f>
        <v>0</v>
      </c>
      <c r="BF39" s="1087"/>
      <c r="BG39" s="739">
        <f t="shared" ref="BG39:BH43" si="65">BD39</f>
        <v>0</v>
      </c>
      <c r="BH39" s="739">
        <f t="shared" si="65"/>
        <v>0</v>
      </c>
      <c r="BI39" s="1087"/>
      <c r="BJ39" s="799">
        <f t="shared" ref="BJ39:BK43" si="66">AZ39-BD39</f>
        <v>0</v>
      </c>
      <c r="BK39" s="798">
        <f t="shared" si="66"/>
        <v>0</v>
      </c>
      <c r="BL39" s="798"/>
      <c r="BM39" s="798"/>
      <c r="BN39" s="798"/>
      <c r="BO39" s="798"/>
      <c r="BP39" s="798"/>
      <c r="BQ39" s="799">
        <f t="shared" si="49"/>
        <v>0</v>
      </c>
      <c r="BR39" s="799">
        <f t="shared" ref="BR39:BS43" si="67">AZ39</f>
        <v>0</v>
      </c>
      <c r="BS39" s="799">
        <f t="shared" si="67"/>
        <v>0</v>
      </c>
      <c r="BT39" s="800"/>
      <c r="BU39" s="800"/>
      <c r="BV39" s="803" t="s">
        <v>345</v>
      </c>
    </row>
    <row r="40" spans="1:74" s="803" customFormat="1" ht="41.25">
      <c r="A40" s="792">
        <f>A39+1</f>
        <v>2</v>
      </c>
      <c r="B40" s="1388" t="s">
        <v>114</v>
      </c>
      <c r="C40" s="795"/>
      <c r="D40" s="795"/>
      <c r="E40" s="815" t="s">
        <v>167</v>
      </c>
      <c r="F40" s="795" t="s">
        <v>182</v>
      </c>
      <c r="G40" s="764">
        <v>36612</v>
      </c>
      <c r="H40" s="764">
        <v>35000</v>
      </c>
      <c r="I40" s="764"/>
      <c r="J40" s="764"/>
      <c r="K40" s="764"/>
      <c r="L40" s="764">
        <v>12800</v>
      </c>
      <c r="M40" s="764">
        <v>12800</v>
      </c>
      <c r="N40" s="797">
        <f t="shared" si="54"/>
        <v>15000</v>
      </c>
      <c r="O40" s="764">
        <v>15000</v>
      </c>
      <c r="P40" s="764">
        <v>0</v>
      </c>
      <c r="Q40" s="798"/>
      <c r="R40" s="797">
        <v>15000</v>
      </c>
      <c r="S40" s="938"/>
      <c r="T40" s="764"/>
      <c r="U40" s="764">
        <v>10641</v>
      </c>
      <c r="V40" s="938"/>
      <c r="W40" s="764"/>
      <c r="X40" s="799">
        <f t="shared" si="60"/>
        <v>4359</v>
      </c>
      <c r="Y40" s="799"/>
      <c r="Z40" s="799"/>
      <c r="AA40" s="797">
        <v>4314</v>
      </c>
      <c r="AB40" s="938"/>
      <c r="AC40" s="797"/>
      <c r="AD40" s="797"/>
      <c r="AE40" s="939"/>
      <c r="AF40" s="797"/>
      <c r="AG40" s="797"/>
      <c r="AH40" s="938"/>
      <c r="AI40" s="798"/>
      <c r="AJ40" s="799"/>
      <c r="AK40" s="799"/>
      <c r="AL40" s="799"/>
      <c r="AM40" s="798"/>
      <c r="AN40" s="938"/>
      <c r="AO40" s="798"/>
      <c r="AP40" s="937"/>
      <c r="AQ40" s="938"/>
      <c r="AR40" s="798"/>
      <c r="AS40" s="797">
        <f t="shared" si="61"/>
        <v>0</v>
      </c>
      <c r="AT40" s="933"/>
      <c r="AU40" s="798"/>
      <c r="AV40" s="799">
        <f t="shared" si="55"/>
        <v>15000</v>
      </c>
      <c r="AW40" s="799">
        <f t="shared" si="55"/>
        <v>0</v>
      </c>
      <c r="AX40" s="799">
        <f t="shared" si="55"/>
        <v>0</v>
      </c>
      <c r="AY40" s="799">
        <f t="shared" si="62"/>
        <v>0</v>
      </c>
      <c r="AZ40" s="932">
        <f t="shared" si="63"/>
        <v>0</v>
      </c>
      <c r="BA40" s="799">
        <f t="shared" si="63"/>
        <v>0</v>
      </c>
      <c r="BB40" s="798">
        <f t="shared" si="63"/>
        <v>0</v>
      </c>
      <c r="BC40" s="798">
        <f t="shared" si="64"/>
        <v>0</v>
      </c>
      <c r="BD40" s="799">
        <f>AY40</f>
        <v>0</v>
      </c>
      <c r="BE40" s="739">
        <f>BA40</f>
        <v>0</v>
      </c>
      <c r="BF40" s="1087"/>
      <c r="BG40" s="739">
        <f t="shared" si="65"/>
        <v>0</v>
      </c>
      <c r="BH40" s="739">
        <f t="shared" si="65"/>
        <v>0</v>
      </c>
      <c r="BI40" s="1087"/>
      <c r="BJ40" s="799">
        <f t="shared" si="66"/>
        <v>0</v>
      </c>
      <c r="BK40" s="798">
        <f t="shared" si="66"/>
        <v>0</v>
      </c>
      <c r="BL40" s="798"/>
      <c r="BM40" s="798"/>
      <c r="BN40" s="798"/>
      <c r="BO40" s="798"/>
      <c r="BP40" s="798"/>
      <c r="BQ40" s="799">
        <f t="shared" si="49"/>
        <v>0</v>
      </c>
      <c r="BR40" s="799">
        <f t="shared" si="67"/>
        <v>0</v>
      </c>
      <c r="BS40" s="799">
        <f t="shared" si="67"/>
        <v>0</v>
      </c>
      <c r="BT40" s="800"/>
      <c r="BU40" s="800"/>
      <c r="BV40" s="803" t="s">
        <v>345</v>
      </c>
    </row>
    <row r="41" spans="1:74" s="803" customFormat="1" ht="41.25">
      <c r="A41" s="792">
        <f>A40+1</f>
        <v>3</v>
      </c>
      <c r="B41" s="1388" t="s">
        <v>115</v>
      </c>
      <c r="C41" s="795"/>
      <c r="D41" s="795"/>
      <c r="E41" s="815" t="s">
        <v>167</v>
      </c>
      <c r="F41" s="795" t="s">
        <v>183</v>
      </c>
      <c r="G41" s="764">
        <v>36525</v>
      </c>
      <c r="H41" s="764">
        <v>32710</v>
      </c>
      <c r="I41" s="764"/>
      <c r="J41" s="764"/>
      <c r="K41" s="764"/>
      <c r="L41" s="764">
        <v>12800</v>
      </c>
      <c r="M41" s="764">
        <v>9300</v>
      </c>
      <c r="N41" s="797">
        <f t="shared" si="54"/>
        <v>21000</v>
      </c>
      <c r="O41" s="764">
        <v>21000</v>
      </c>
      <c r="P41" s="764">
        <v>0</v>
      </c>
      <c r="Q41" s="798"/>
      <c r="R41" s="764">
        <v>10000</v>
      </c>
      <c r="S41" s="764"/>
      <c r="T41" s="764"/>
      <c r="U41" s="764">
        <v>9786</v>
      </c>
      <c r="V41" s="938"/>
      <c r="W41" s="799"/>
      <c r="X41" s="799">
        <f t="shared" si="60"/>
        <v>214</v>
      </c>
      <c r="Y41" s="799"/>
      <c r="Z41" s="797"/>
      <c r="AA41" s="797"/>
      <c r="AB41" s="938"/>
      <c r="AC41" s="937"/>
      <c r="AD41" s="797">
        <v>4000</v>
      </c>
      <c r="AE41" s="939"/>
      <c r="AF41" s="797"/>
      <c r="AG41" s="797">
        <v>4000</v>
      </c>
      <c r="AH41" s="938"/>
      <c r="AI41" s="797"/>
      <c r="AJ41" s="799">
        <f t="shared" ref="AJ41:AJ43" si="68">AD41-AG41</f>
        <v>0</v>
      </c>
      <c r="AK41" s="799"/>
      <c r="AL41" s="799"/>
      <c r="AM41" s="798"/>
      <c r="AN41" s="938"/>
      <c r="AO41" s="798"/>
      <c r="AP41" s="797">
        <v>7000</v>
      </c>
      <c r="AQ41" s="938"/>
      <c r="AR41" s="797"/>
      <c r="AS41" s="797">
        <f t="shared" si="61"/>
        <v>7000</v>
      </c>
      <c r="AT41" s="933"/>
      <c r="AU41" s="798"/>
      <c r="AV41" s="799">
        <f t="shared" si="55"/>
        <v>21000</v>
      </c>
      <c r="AW41" s="799">
        <f t="shared" si="55"/>
        <v>0</v>
      </c>
      <c r="AX41" s="799">
        <f t="shared" si="55"/>
        <v>0</v>
      </c>
      <c r="AY41" s="799">
        <f t="shared" si="62"/>
        <v>0</v>
      </c>
      <c r="AZ41" s="932">
        <f t="shared" si="63"/>
        <v>0</v>
      </c>
      <c r="BA41" s="799">
        <f t="shared" si="63"/>
        <v>0</v>
      </c>
      <c r="BB41" s="798">
        <f t="shared" si="63"/>
        <v>0</v>
      </c>
      <c r="BC41" s="798">
        <f t="shared" si="64"/>
        <v>0</v>
      </c>
      <c r="BD41" s="799">
        <f>AY41</f>
        <v>0</v>
      </c>
      <c r="BE41" s="739">
        <f>BA41</f>
        <v>0</v>
      </c>
      <c r="BF41" s="1087"/>
      <c r="BG41" s="739">
        <f t="shared" si="65"/>
        <v>0</v>
      </c>
      <c r="BH41" s="739">
        <f t="shared" si="65"/>
        <v>0</v>
      </c>
      <c r="BI41" s="1087"/>
      <c r="BJ41" s="799">
        <f t="shared" si="66"/>
        <v>0</v>
      </c>
      <c r="BK41" s="798">
        <f t="shared" si="66"/>
        <v>0</v>
      </c>
      <c r="BL41" s="798"/>
      <c r="BM41" s="798"/>
      <c r="BN41" s="798"/>
      <c r="BO41" s="798"/>
      <c r="BP41" s="798"/>
      <c r="BQ41" s="799">
        <f t="shared" si="49"/>
        <v>0</v>
      </c>
      <c r="BR41" s="799">
        <f t="shared" si="67"/>
        <v>0</v>
      </c>
      <c r="BS41" s="799">
        <f t="shared" si="67"/>
        <v>0</v>
      </c>
      <c r="BT41" s="800"/>
      <c r="BU41" s="800"/>
      <c r="BV41" s="803" t="s">
        <v>353</v>
      </c>
    </row>
    <row r="42" spans="1:74" s="803" customFormat="1" ht="41.25">
      <c r="A42" s="792">
        <f>A41+1</f>
        <v>4</v>
      </c>
      <c r="B42" s="1388" t="s">
        <v>116</v>
      </c>
      <c r="C42" s="795"/>
      <c r="D42" s="795"/>
      <c r="E42" s="815"/>
      <c r="F42" s="816" t="s">
        <v>184</v>
      </c>
      <c r="G42" s="764">
        <v>28891</v>
      </c>
      <c r="H42" s="764">
        <v>23000</v>
      </c>
      <c r="I42" s="764"/>
      <c r="J42" s="764"/>
      <c r="K42" s="764"/>
      <c r="L42" s="764">
        <v>10000</v>
      </c>
      <c r="M42" s="764">
        <v>8000</v>
      </c>
      <c r="N42" s="797">
        <f t="shared" si="54"/>
        <v>11000</v>
      </c>
      <c r="O42" s="764">
        <v>11000</v>
      </c>
      <c r="P42" s="764">
        <v>0</v>
      </c>
      <c r="Q42" s="798"/>
      <c r="R42" s="764">
        <v>7000</v>
      </c>
      <c r="S42" s="938"/>
      <c r="T42" s="764"/>
      <c r="U42" s="797">
        <v>7000</v>
      </c>
      <c r="V42" s="938"/>
      <c r="W42" s="797"/>
      <c r="X42" s="799">
        <f>R42-U42</f>
        <v>0</v>
      </c>
      <c r="Y42" s="799"/>
      <c r="Z42" s="797"/>
      <c r="AA42" s="797"/>
      <c r="AB42" s="938"/>
      <c r="AC42" s="798"/>
      <c r="AD42" s="797">
        <v>4000</v>
      </c>
      <c r="AE42" s="939"/>
      <c r="AF42" s="797"/>
      <c r="AG42" s="797">
        <v>4000</v>
      </c>
      <c r="AH42" s="938"/>
      <c r="AI42" s="797"/>
      <c r="AJ42" s="799">
        <f t="shared" si="68"/>
        <v>0</v>
      </c>
      <c r="AK42" s="799"/>
      <c r="AL42" s="799"/>
      <c r="AM42" s="798"/>
      <c r="AN42" s="938"/>
      <c r="AO42" s="798"/>
      <c r="AP42" s="937"/>
      <c r="AQ42" s="938"/>
      <c r="AR42" s="798"/>
      <c r="AS42" s="797">
        <f t="shared" si="61"/>
        <v>0</v>
      </c>
      <c r="AT42" s="933"/>
      <c r="AU42" s="798"/>
      <c r="AV42" s="799">
        <f t="shared" si="55"/>
        <v>11000</v>
      </c>
      <c r="AW42" s="799">
        <f t="shared" si="55"/>
        <v>0</v>
      </c>
      <c r="AX42" s="799">
        <f t="shared" si="55"/>
        <v>0</v>
      </c>
      <c r="AY42" s="799">
        <f t="shared" si="62"/>
        <v>0</v>
      </c>
      <c r="AZ42" s="932">
        <f t="shared" si="63"/>
        <v>0</v>
      </c>
      <c r="BA42" s="799">
        <f t="shared" si="63"/>
        <v>0</v>
      </c>
      <c r="BB42" s="798">
        <f t="shared" si="63"/>
        <v>0</v>
      </c>
      <c r="BC42" s="798">
        <f t="shared" si="64"/>
        <v>0</v>
      </c>
      <c r="BD42" s="799">
        <f>AY42</f>
        <v>0</v>
      </c>
      <c r="BE42" s="739">
        <f>BA42</f>
        <v>0</v>
      </c>
      <c r="BF42" s="1087"/>
      <c r="BG42" s="739">
        <f t="shared" si="65"/>
        <v>0</v>
      </c>
      <c r="BH42" s="739">
        <f t="shared" si="65"/>
        <v>0</v>
      </c>
      <c r="BI42" s="1087"/>
      <c r="BJ42" s="799">
        <f t="shared" si="66"/>
        <v>0</v>
      </c>
      <c r="BK42" s="798">
        <f t="shared" si="66"/>
        <v>0</v>
      </c>
      <c r="BL42" s="798"/>
      <c r="BM42" s="798"/>
      <c r="BN42" s="798"/>
      <c r="BO42" s="798"/>
      <c r="BP42" s="798"/>
      <c r="BQ42" s="799">
        <f t="shared" si="49"/>
        <v>0</v>
      </c>
      <c r="BR42" s="799">
        <f t="shared" si="67"/>
        <v>0</v>
      </c>
      <c r="BS42" s="799">
        <f t="shared" si="67"/>
        <v>0</v>
      </c>
      <c r="BT42" s="800"/>
      <c r="BU42" s="800"/>
      <c r="BV42" s="803" t="s">
        <v>345</v>
      </c>
    </row>
    <row r="43" spans="1:74" s="803" customFormat="1" ht="66">
      <c r="A43" s="792">
        <f>A42+1</f>
        <v>5</v>
      </c>
      <c r="B43" s="793" t="s">
        <v>117</v>
      </c>
      <c r="C43" s="795"/>
      <c r="D43" s="795"/>
      <c r="E43" s="815"/>
      <c r="F43" s="816" t="s">
        <v>185</v>
      </c>
      <c r="G43" s="796">
        <v>15096</v>
      </c>
      <c r="H43" s="796">
        <v>12000</v>
      </c>
      <c r="I43" s="796"/>
      <c r="J43" s="796"/>
      <c r="K43" s="796"/>
      <c r="L43" s="796">
        <v>7600</v>
      </c>
      <c r="M43" s="796">
        <v>7600</v>
      </c>
      <c r="N43" s="797">
        <f t="shared" si="54"/>
        <v>4400</v>
      </c>
      <c r="O43" s="764">
        <v>4400</v>
      </c>
      <c r="P43" s="764">
        <v>0</v>
      </c>
      <c r="Q43" s="798"/>
      <c r="R43" s="764">
        <v>4400</v>
      </c>
      <c r="S43" s="938"/>
      <c r="T43" s="799"/>
      <c r="U43" s="797">
        <v>4400</v>
      </c>
      <c r="V43" s="938"/>
      <c r="W43" s="797"/>
      <c r="X43" s="799">
        <f>R43-U43</f>
        <v>0</v>
      </c>
      <c r="Y43" s="799"/>
      <c r="Z43" s="797"/>
      <c r="AA43" s="797"/>
      <c r="AB43" s="938"/>
      <c r="AC43" s="798"/>
      <c r="AD43" s="797"/>
      <c r="AE43" s="939"/>
      <c r="AF43" s="797"/>
      <c r="AG43" s="797">
        <f t="shared" ref="AG43" si="69">AH43+AI43</f>
        <v>0</v>
      </c>
      <c r="AH43" s="938"/>
      <c r="AI43" s="798"/>
      <c r="AJ43" s="799">
        <f t="shared" si="68"/>
        <v>0</v>
      </c>
      <c r="AK43" s="799"/>
      <c r="AL43" s="799"/>
      <c r="AM43" s="798"/>
      <c r="AN43" s="938"/>
      <c r="AO43" s="798"/>
      <c r="AP43" s="937"/>
      <c r="AQ43" s="938"/>
      <c r="AR43" s="798"/>
      <c r="AS43" s="797">
        <f t="shared" si="61"/>
        <v>0</v>
      </c>
      <c r="AT43" s="933"/>
      <c r="AU43" s="798"/>
      <c r="AV43" s="799">
        <f t="shared" si="55"/>
        <v>4400</v>
      </c>
      <c r="AW43" s="799">
        <f t="shared" si="55"/>
        <v>0</v>
      </c>
      <c r="AX43" s="799">
        <f t="shared" si="55"/>
        <v>0</v>
      </c>
      <c r="AY43" s="799">
        <f t="shared" si="62"/>
        <v>0</v>
      </c>
      <c r="AZ43" s="932">
        <f t="shared" si="63"/>
        <v>0</v>
      </c>
      <c r="BA43" s="799">
        <f t="shared" si="63"/>
        <v>0</v>
      </c>
      <c r="BB43" s="798">
        <f t="shared" si="63"/>
        <v>0</v>
      </c>
      <c r="BC43" s="798">
        <f t="shared" si="64"/>
        <v>0</v>
      </c>
      <c r="BD43" s="799">
        <f>AY43</f>
        <v>0</v>
      </c>
      <c r="BE43" s="739">
        <f>BA43</f>
        <v>0</v>
      </c>
      <c r="BF43" s="1087"/>
      <c r="BG43" s="739">
        <f t="shared" si="65"/>
        <v>0</v>
      </c>
      <c r="BH43" s="739">
        <f t="shared" si="65"/>
        <v>0</v>
      </c>
      <c r="BI43" s="1087"/>
      <c r="BJ43" s="799">
        <f t="shared" si="66"/>
        <v>0</v>
      </c>
      <c r="BK43" s="798">
        <f t="shared" si="66"/>
        <v>0</v>
      </c>
      <c r="BL43" s="798"/>
      <c r="BM43" s="798"/>
      <c r="BN43" s="798"/>
      <c r="BO43" s="798"/>
      <c r="BP43" s="798"/>
      <c r="BQ43" s="799">
        <f t="shared" si="49"/>
        <v>0</v>
      </c>
      <c r="BR43" s="799">
        <f t="shared" si="67"/>
        <v>0</v>
      </c>
      <c r="BS43" s="799">
        <f t="shared" si="67"/>
        <v>0</v>
      </c>
      <c r="BT43" s="800"/>
      <c r="BU43" s="800"/>
      <c r="BV43" s="803" t="s">
        <v>349</v>
      </c>
    </row>
    <row r="44" spans="1:74" s="803" customFormat="1" ht="57.75">
      <c r="A44" s="1496" t="s">
        <v>28</v>
      </c>
      <c r="B44" s="1497" t="s">
        <v>257</v>
      </c>
      <c r="C44" s="795"/>
      <c r="D44" s="795"/>
      <c r="E44" s="815"/>
      <c r="F44" s="1498"/>
      <c r="G44" s="934">
        <f>G45</f>
        <v>257728</v>
      </c>
      <c r="H44" s="934">
        <f>H45</f>
        <v>214598</v>
      </c>
      <c r="I44" s="934"/>
      <c r="J44" s="934"/>
      <c r="K44" s="934"/>
      <c r="L44" s="934">
        <f t="shared" ref="L44:BT44" si="70">L45</f>
        <v>0</v>
      </c>
      <c r="M44" s="934">
        <f t="shared" si="70"/>
        <v>0</v>
      </c>
      <c r="N44" s="934">
        <f t="shared" si="70"/>
        <v>129000</v>
      </c>
      <c r="O44" s="934">
        <f t="shared" si="70"/>
        <v>129000</v>
      </c>
      <c r="P44" s="934">
        <f t="shared" si="70"/>
        <v>0</v>
      </c>
      <c r="Q44" s="934">
        <f t="shared" si="70"/>
        <v>0</v>
      </c>
      <c r="R44" s="934">
        <f t="shared" si="70"/>
        <v>30000</v>
      </c>
      <c r="S44" s="934">
        <f t="shared" si="70"/>
        <v>0</v>
      </c>
      <c r="T44" s="934">
        <f t="shared" si="70"/>
        <v>0</v>
      </c>
      <c r="U44" s="934">
        <f t="shared" si="70"/>
        <v>29943</v>
      </c>
      <c r="V44" s="934">
        <f t="shared" si="70"/>
        <v>0</v>
      </c>
      <c r="W44" s="934">
        <f t="shared" si="70"/>
        <v>0</v>
      </c>
      <c r="X44" s="934">
        <f t="shared" si="70"/>
        <v>57</v>
      </c>
      <c r="Y44" s="934">
        <f t="shared" si="70"/>
        <v>0</v>
      </c>
      <c r="Z44" s="934">
        <f t="shared" si="70"/>
        <v>0</v>
      </c>
      <c r="AA44" s="934">
        <f t="shared" si="70"/>
        <v>57</v>
      </c>
      <c r="AB44" s="934">
        <f t="shared" si="70"/>
        <v>0</v>
      </c>
      <c r="AC44" s="934">
        <f t="shared" si="70"/>
        <v>0</v>
      </c>
      <c r="AD44" s="934">
        <f t="shared" si="70"/>
        <v>0</v>
      </c>
      <c r="AE44" s="934">
        <f t="shared" si="70"/>
        <v>0</v>
      </c>
      <c r="AF44" s="934">
        <f t="shared" si="70"/>
        <v>0</v>
      </c>
      <c r="AG44" s="934">
        <f t="shared" si="70"/>
        <v>0</v>
      </c>
      <c r="AH44" s="934">
        <f t="shared" si="70"/>
        <v>0</v>
      </c>
      <c r="AI44" s="934">
        <f t="shared" si="70"/>
        <v>0</v>
      </c>
      <c r="AJ44" s="934">
        <f t="shared" si="70"/>
        <v>0</v>
      </c>
      <c r="AK44" s="934">
        <f t="shared" si="70"/>
        <v>0</v>
      </c>
      <c r="AL44" s="934">
        <f t="shared" si="70"/>
        <v>0</v>
      </c>
      <c r="AM44" s="934">
        <f t="shared" si="70"/>
        <v>0</v>
      </c>
      <c r="AN44" s="934">
        <f t="shared" si="70"/>
        <v>0</v>
      </c>
      <c r="AO44" s="934">
        <f t="shared" si="70"/>
        <v>0</v>
      </c>
      <c r="AP44" s="934">
        <f t="shared" si="70"/>
        <v>21407</v>
      </c>
      <c r="AQ44" s="934">
        <f t="shared" si="70"/>
        <v>0</v>
      </c>
      <c r="AR44" s="934">
        <f t="shared" si="70"/>
        <v>0</v>
      </c>
      <c r="AS44" s="934">
        <f t="shared" si="70"/>
        <v>21407</v>
      </c>
      <c r="AT44" s="934">
        <f t="shared" si="70"/>
        <v>0</v>
      </c>
      <c r="AU44" s="934">
        <f t="shared" si="70"/>
        <v>0</v>
      </c>
      <c r="AV44" s="934">
        <f t="shared" si="70"/>
        <v>51407</v>
      </c>
      <c r="AW44" s="934">
        <f t="shared" si="70"/>
        <v>0</v>
      </c>
      <c r="AX44" s="934">
        <f t="shared" si="70"/>
        <v>0</v>
      </c>
      <c r="AY44" s="934">
        <f t="shared" si="70"/>
        <v>77593</v>
      </c>
      <c r="AZ44" s="934">
        <f t="shared" si="70"/>
        <v>77593</v>
      </c>
      <c r="BA44" s="934">
        <f t="shared" si="70"/>
        <v>0</v>
      </c>
      <c r="BB44" s="934">
        <f t="shared" si="70"/>
        <v>0</v>
      </c>
      <c r="BC44" s="934">
        <f t="shared" si="64"/>
        <v>77593</v>
      </c>
      <c r="BD44" s="934">
        <f t="shared" si="70"/>
        <v>77593</v>
      </c>
      <c r="BE44" s="1345">
        <f t="shared" si="70"/>
        <v>0</v>
      </c>
      <c r="BF44" s="1345">
        <f t="shared" si="70"/>
        <v>0</v>
      </c>
      <c r="BG44" s="1345">
        <f t="shared" si="70"/>
        <v>77593</v>
      </c>
      <c r="BH44" s="1345">
        <f t="shared" si="70"/>
        <v>0</v>
      </c>
      <c r="BI44" s="1345">
        <f t="shared" si="70"/>
        <v>0</v>
      </c>
      <c r="BJ44" s="934">
        <f t="shared" si="70"/>
        <v>0</v>
      </c>
      <c r="BK44" s="934">
        <f t="shared" si="70"/>
        <v>0</v>
      </c>
      <c r="BL44" s="934">
        <f t="shared" si="70"/>
        <v>0</v>
      </c>
      <c r="BM44" s="934">
        <f t="shared" si="70"/>
        <v>0</v>
      </c>
      <c r="BN44" s="934">
        <f t="shared" si="70"/>
        <v>0</v>
      </c>
      <c r="BO44" s="934">
        <f t="shared" si="70"/>
        <v>0</v>
      </c>
      <c r="BP44" s="934"/>
      <c r="BQ44" s="934">
        <f t="shared" si="70"/>
        <v>77593</v>
      </c>
      <c r="BR44" s="934">
        <f t="shared" si="70"/>
        <v>77593</v>
      </c>
      <c r="BS44" s="934">
        <f t="shared" si="70"/>
        <v>0</v>
      </c>
      <c r="BT44" s="934">
        <f t="shared" si="70"/>
        <v>0</v>
      </c>
      <c r="BU44" s="800"/>
    </row>
    <row r="45" spans="1:74" s="803" customFormat="1">
      <c r="A45" s="1496"/>
      <c r="B45" s="1353" t="s">
        <v>25</v>
      </c>
      <c r="C45" s="795"/>
      <c r="D45" s="795"/>
      <c r="E45" s="815"/>
      <c r="F45" s="1498"/>
      <c r="G45" s="936">
        <f>SUM(G46:G47)</f>
        <v>257728</v>
      </c>
      <c r="H45" s="936">
        <f t="shared" ref="H45:BT45" si="71">SUM(H46:H47)</f>
        <v>214598</v>
      </c>
      <c r="I45" s="936"/>
      <c r="J45" s="936"/>
      <c r="K45" s="936"/>
      <c r="L45" s="936">
        <f t="shared" si="71"/>
        <v>0</v>
      </c>
      <c r="M45" s="936">
        <f t="shared" si="71"/>
        <v>0</v>
      </c>
      <c r="N45" s="936">
        <f t="shared" si="71"/>
        <v>129000</v>
      </c>
      <c r="O45" s="936">
        <f t="shared" si="71"/>
        <v>129000</v>
      </c>
      <c r="P45" s="936">
        <f t="shared" si="71"/>
        <v>0</v>
      </c>
      <c r="Q45" s="936">
        <f t="shared" si="71"/>
        <v>0</v>
      </c>
      <c r="R45" s="936">
        <f t="shared" si="71"/>
        <v>30000</v>
      </c>
      <c r="S45" s="936">
        <f t="shared" si="71"/>
        <v>0</v>
      </c>
      <c r="T45" s="936">
        <f t="shared" si="71"/>
        <v>0</v>
      </c>
      <c r="U45" s="936">
        <f t="shared" si="71"/>
        <v>29943</v>
      </c>
      <c r="V45" s="936">
        <f t="shared" si="71"/>
        <v>0</v>
      </c>
      <c r="W45" s="936">
        <f t="shared" si="71"/>
        <v>0</v>
      </c>
      <c r="X45" s="936">
        <f t="shared" si="71"/>
        <v>57</v>
      </c>
      <c r="Y45" s="936">
        <f t="shared" si="71"/>
        <v>0</v>
      </c>
      <c r="Z45" s="936">
        <f t="shared" si="71"/>
        <v>0</v>
      </c>
      <c r="AA45" s="936">
        <f t="shared" si="71"/>
        <v>57</v>
      </c>
      <c r="AB45" s="936">
        <f t="shared" si="71"/>
        <v>0</v>
      </c>
      <c r="AC45" s="936">
        <f t="shared" si="71"/>
        <v>0</v>
      </c>
      <c r="AD45" s="936">
        <f t="shared" si="71"/>
        <v>0</v>
      </c>
      <c r="AE45" s="936">
        <f t="shared" si="71"/>
        <v>0</v>
      </c>
      <c r="AF45" s="936">
        <f t="shared" si="71"/>
        <v>0</v>
      </c>
      <c r="AG45" s="936">
        <f t="shared" si="71"/>
        <v>0</v>
      </c>
      <c r="AH45" s="936">
        <f t="shared" si="71"/>
        <v>0</v>
      </c>
      <c r="AI45" s="936">
        <f t="shared" si="71"/>
        <v>0</v>
      </c>
      <c r="AJ45" s="936">
        <f t="shared" si="71"/>
        <v>0</v>
      </c>
      <c r="AK45" s="936">
        <f t="shared" si="71"/>
        <v>0</v>
      </c>
      <c r="AL45" s="936">
        <f t="shared" si="71"/>
        <v>0</v>
      </c>
      <c r="AM45" s="936">
        <f t="shared" si="71"/>
        <v>0</v>
      </c>
      <c r="AN45" s="936">
        <f t="shared" si="71"/>
        <v>0</v>
      </c>
      <c r="AO45" s="936">
        <f t="shared" si="71"/>
        <v>0</v>
      </c>
      <c r="AP45" s="936">
        <f t="shared" si="71"/>
        <v>21407</v>
      </c>
      <c r="AQ45" s="936">
        <f t="shared" si="71"/>
        <v>0</v>
      </c>
      <c r="AR45" s="936">
        <f t="shared" si="71"/>
        <v>0</v>
      </c>
      <c r="AS45" s="936">
        <f t="shared" si="71"/>
        <v>21407</v>
      </c>
      <c r="AT45" s="936">
        <f t="shared" si="71"/>
        <v>0</v>
      </c>
      <c r="AU45" s="936">
        <f t="shared" si="71"/>
        <v>0</v>
      </c>
      <c r="AV45" s="936">
        <f t="shared" si="71"/>
        <v>51407</v>
      </c>
      <c r="AW45" s="936">
        <f t="shared" si="71"/>
        <v>0</v>
      </c>
      <c r="AX45" s="936">
        <f t="shared" si="71"/>
        <v>0</v>
      </c>
      <c r="AY45" s="936">
        <f t="shared" si="71"/>
        <v>77593</v>
      </c>
      <c r="AZ45" s="936">
        <f t="shared" si="71"/>
        <v>77593</v>
      </c>
      <c r="BA45" s="936">
        <f t="shared" si="71"/>
        <v>0</v>
      </c>
      <c r="BB45" s="936">
        <f t="shared" si="71"/>
        <v>0</v>
      </c>
      <c r="BC45" s="936"/>
      <c r="BD45" s="936">
        <f t="shared" si="71"/>
        <v>77593</v>
      </c>
      <c r="BE45" s="1347">
        <f t="shared" si="71"/>
        <v>0</v>
      </c>
      <c r="BF45" s="1347">
        <f t="shared" si="71"/>
        <v>0</v>
      </c>
      <c r="BG45" s="1347">
        <f t="shared" si="71"/>
        <v>77593</v>
      </c>
      <c r="BH45" s="1347">
        <f t="shared" si="71"/>
        <v>0</v>
      </c>
      <c r="BI45" s="1347">
        <f t="shared" si="71"/>
        <v>0</v>
      </c>
      <c r="BJ45" s="936">
        <f t="shared" si="71"/>
        <v>0</v>
      </c>
      <c r="BK45" s="936">
        <f t="shared" si="71"/>
        <v>0</v>
      </c>
      <c r="BL45" s="936">
        <f t="shared" si="71"/>
        <v>0</v>
      </c>
      <c r="BM45" s="936">
        <f t="shared" si="71"/>
        <v>0</v>
      </c>
      <c r="BN45" s="936">
        <f t="shared" si="71"/>
        <v>0</v>
      </c>
      <c r="BO45" s="936">
        <f t="shared" si="71"/>
        <v>0</v>
      </c>
      <c r="BP45" s="936"/>
      <c r="BQ45" s="936">
        <f t="shared" si="71"/>
        <v>77593</v>
      </c>
      <c r="BR45" s="936">
        <f t="shared" si="71"/>
        <v>77593</v>
      </c>
      <c r="BS45" s="936">
        <f t="shared" si="71"/>
        <v>0</v>
      </c>
      <c r="BT45" s="936">
        <f t="shared" si="71"/>
        <v>0</v>
      </c>
      <c r="BU45" s="800"/>
    </row>
    <row r="46" spans="1:74" s="803" customFormat="1" ht="41.25">
      <c r="A46" s="792">
        <v>1</v>
      </c>
      <c r="B46" s="1499" t="s">
        <v>119</v>
      </c>
      <c r="C46" s="794" t="s">
        <v>156</v>
      </c>
      <c r="D46" s="794"/>
      <c r="E46" s="794" t="s">
        <v>169</v>
      </c>
      <c r="F46" s="794" t="s">
        <v>187</v>
      </c>
      <c r="G46" s="796">
        <v>99588</v>
      </c>
      <c r="H46" s="796">
        <v>94598</v>
      </c>
      <c r="I46" s="796"/>
      <c r="J46" s="796"/>
      <c r="K46" s="796"/>
      <c r="L46" s="764"/>
      <c r="M46" s="764"/>
      <c r="N46" s="797">
        <f t="shared" si="54"/>
        <v>17000</v>
      </c>
      <c r="O46" s="764">
        <v>17000</v>
      </c>
      <c r="P46" s="764">
        <v>0</v>
      </c>
      <c r="Q46" s="798"/>
      <c r="R46" s="797">
        <v>15000</v>
      </c>
      <c r="S46" s="938"/>
      <c r="T46" s="797"/>
      <c r="U46" s="797">
        <v>14943</v>
      </c>
      <c r="V46" s="938"/>
      <c r="W46" s="797"/>
      <c r="X46" s="799">
        <f t="shared" ref="X46:X47" si="72">R46-U46</f>
        <v>57</v>
      </c>
      <c r="Y46" s="799"/>
      <c r="Z46" s="797"/>
      <c r="AA46" s="797">
        <v>57</v>
      </c>
      <c r="AB46" s="938"/>
      <c r="AC46" s="797"/>
      <c r="AD46" s="797"/>
      <c r="AE46" s="939"/>
      <c r="AF46" s="797"/>
      <c r="AG46" s="797"/>
      <c r="AH46" s="938"/>
      <c r="AI46" s="798"/>
      <c r="AJ46" s="799"/>
      <c r="AK46" s="799"/>
      <c r="AL46" s="799"/>
      <c r="AM46" s="798"/>
      <c r="AN46" s="938"/>
      <c r="AO46" s="798"/>
      <c r="AP46" s="797">
        <v>2000</v>
      </c>
      <c r="AQ46" s="938"/>
      <c r="AR46" s="797"/>
      <c r="AS46" s="797">
        <f>AP46</f>
        <v>2000</v>
      </c>
      <c r="AT46" s="933"/>
      <c r="AU46" s="798"/>
      <c r="AV46" s="799">
        <f t="shared" ref="AV46:AX47" si="73">R46+AD46+AP46</f>
        <v>17000</v>
      </c>
      <c r="AW46" s="799">
        <f t="shared" si="73"/>
        <v>0</v>
      </c>
      <c r="AX46" s="799">
        <f t="shared" si="73"/>
        <v>0</v>
      </c>
      <c r="AY46" s="799">
        <f t="shared" ref="AY46:AY47" si="74">AZ46</f>
        <v>0</v>
      </c>
      <c r="AZ46" s="932">
        <f t="shared" ref="AZ46:BB47" si="75">O46-AV46</f>
        <v>0</v>
      </c>
      <c r="BA46" s="799">
        <f t="shared" si="75"/>
        <v>0</v>
      </c>
      <c r="BB46" s="798">
        <f t="shared" si="75"/>
        <v>0</v>
      </c>
      <c r="BC46" s="798">
        <f>BD46</f>
        <v>0</v>
      </c>
      <c r="BD46" s="799">
        <f>AY46</f>
        <v>0</v>
      </c>
      <c r="BE46" s="739">
        <f>BA46</f>
        <v>0</v>
      </c>
      <c r="BF46" s="1087"/>
      <c r="BG46" s="739">
        <f t="shared" ref="BG46:BH47" si="76">BD46</f>
        <v>0</v>
      </c>
      <c r="BH46" s="739">
        <f t="shared" si="76"/>
        <v>0</v>
      </c>
      <c r="BI46" s="1087"/>
      <c r="BJ46" s="799">
        <f>AZ46-BD46</f>
        <v>0</v>
      </c>
      <c r="BK46" s="798">
        <f>BA46-BE46</f>
        <v>0</v>
      </c>
      <c r="BL46" s="798"/>
      <c r="BM46" s="798"/>
      <c r="BN46" s="798"/>
      <c r="BO46" s="798"/>
      <c r="BP46" s="798"/>
      <c r="BQ46" s="799">
        <f t="shared" ref="BQ46:BQ47" si="77">BR46</f>
        <v>0</v>
      </c>
      <c r="BR46" s="799">
        <f>AZ46</f>
        <v>0</v>
      </c>
      <c r="BS46" s="800"/>
      <c r="BT46" s="800"/>
      <c r="BU46" s="800"/>
      <c r="BV46" s="803" t="s">
        <v>354</v>
      </c>
    </row>
    <row r="47" spans="1:74" s="803" customFormat="1" ht="41.25">
      <c r="A47" s="792">
        <v>2</v>
      </c>
      <c r="B47" s="793" t="s">
        <v>120</v>
      </c>
      <c r="C47" s="794" t="s">
        <v>157</v>
      </c>
      <c r="D47" s="794"/>
      <c r="E47" s="794" t="s">
        <v>169</v>
      </c>
      <c r="F47" s="795" t="s">
        <v>188</v>
      </c>
      <c r="G47" s="796">
        <v>158140</v>
      </c>
      <c r="H47" s="796">
        <v>120000</v>
      </c>
      <c r="I47" s="796"/>
      <c r="J47" s="796"/>
      <c r="K47" s="796"/>
      <c r="L47" s="764"/>
      <c r="M47" s="764"/>
      <c r="N47" s="797">
        <f t="shared" si="54"/>
        <v>112000</v>
      </c>
      <c r="O47" s="764">
        <v>112000</v>
      </c>
      <c r="P47" s="764">
        <v>0</v>
      </c>
      <c r="Q47" s="798"/>
      <c r="R47" s="797">
        <v>15000</v>
      </c>
      <c r="S47" s="938"/>
      <c r="T47" s="797"/>
      <c r="U47" s="797">
        <v>15000</v>
      </c>
      <c r="V47" s="938"/>
      <c r="W47" s="797"/>
      <c r="X47" s="799">
        <f t="shared" si="72"/>
        <v>0</v>
      </c>
      <c r="Y47" s="799"/>
      <c r="Z47" s="797"/>
      <c r="AA47" s="797"/>
      <c r="AB47" s="938"/>
      <c r="AC47" s="798"/>
      <c r="AD47" s="797"/>
      <c r="AE47" s="939"/>
      <c r="AF47" s="797"/>
      <c r="AG47" s="797"/>
      <c r="AH47" s="938"/>
      <c r="AI47" s="798"/>
      <c r="AJ47" s="799"/>
      <c r="AK47" s="799"/>
      <c r="AL47" s="799"/>
      <c r="AM47" s="798"/>
      <c r="AN47" s="938"/>
      <c r="AO47" s="798"/>
      <c r="AP47" s="797">
        <v>19407</v>
      </c>
      <c r="AQ47" s="938"/>
      <c r="AR47" s="797"/>
      <c r="AS47" s="797">
        <f>AP47</f>
        <v>19407</v>
      </c>
      <c r="AT47" s="933"/>
      <c r="AU47" s="798"/>
      <c r="AV47" s="799">
        <f t="shared" si="73"/>
        <v>34407</v>
      </c>
      <c r="AW47" s="799">
        <f t="shared" si="73"/>
        <v>0</v>
      </c>
      <c r="AX47" s="799">
        <f t="shared" si="73"/>
        <v>0</v>
      </c>
      <c r="AY47" s="799">
        <f t="shared" si="74"/>
        <v>77593</v>
      </c>
      <c r="AZ47" s="932">
        <f t="shared" si="75"/>
        <v>77593</v>
      </c>
      <c r="BA47" s="799">
        <f t="shared" si="75"/>
        <v>0</v>
      </c>
      <c r="BB47" s="798">
        <f t="shared" si="75"/>
        <v>0</v>
      </c>
      <c r="BC47" s="799">
        <f>BD47</f>
        <v>77593</v>
      </c>
      <c r="BD47" s="799">
        <f>AY47</f>
        <v>77593</v>
      </c>
      <c r="BE47" s="739">
        <f>BA47</f>
        <v>0</v>
      </c>
      <c r="BF47" s="1087"/>
      <c r="BG47" s="739">
        <f t="shared" si="76"/>
        <v>77593</v>
      </c>
      <c r="BH47" s="739">
        <f t="shared" si="76"/>
        <v>0</v>
      </c>
      <c r="BI47" s="1087"/>
      <c r="BJ47" s="799">
        <f>AZ47-BD47</f>
        <v>0</v>
      </c>
      <c r="BK47" s="798">
        <f>BA47-BE47</f>
        <v>0</v>
      </c>
      <c r="BL47" s="798"/>
      <c r="BM47" s="798"/>
      <c r="BN47" s="798"/>
      <c r="BO47" s="798"/>
      <c r="BP47" s="798"/>
      <c r="BQ47" s="799">
        <f t="shared" si="77"/>
        <v>77593</v>
      </c>
      <c r="BR47" s="799">
        <v>77593</v>
      </c>
      <c r="BS47" s="800"/>
      <c r="BT47" s="800"/>
      <c r="BU47" s="801"/>
      <c r="BV47" s="802" t="s">
        <v>345</v>
      </c>
    </row>
    <row r="48" spans="1:74" s="803" customFormat="1" ht="41.25">
      <c r="A48" s="1500" t="s">
        <v>12</v>
      </c>
      <c r="B48" s="1390" t="s">
        <v>125</v>
      </c>
      <c r="C48" s="943"/>
      <c r="D48" s="943"/>
      <c r="E48" s="792"/>
      <c r="F48" s="1498"/>
      <c r="G48" s="760">
        <f>G49</f>
        <v>157000</v>
      </c>
      <c r="H48" s="760">
        <f t="shared" ref="H48:BC51" si="78">H49</f>
        <v>108000</v>
      </c>
      <c r="I48" s="760"/>
      <c r="J48" s="760"/>
      <c r="K48" s="760"/>
      <c r="L48" s="760">
        <f t="shared" si="78"/>
        <v>0</v>
      </c>
      <c r="M48" s="760">
        <f t="shared" si="78"/>
        <v>0</v>
      </c>
      <c r="N48" s="760">
        <f t="shared" si="78"/>
        <v>108000</v>
      </c>
      <c r="O48" s="760">
        <f t="shared" si="78"/>
        <v>108000</v>
      </c>
      <c r="P48" s="760">
        <f t="shared" si="78"/>
        <v>0</v>
      </c>
      <c r="Q48" s="760">
        <f t="shared" si="78"/>
        <v>0</v>
      </c>
      <c r="R48" s="760">
        <f t="shared" si="78"/>
        <v>15000</v>
      </c>
      <c r="S48" s="760">
        <f t="shared" si="78"/>
        <v>0</v>
      </c>
      <c r="T48" s="760">
        <f t="shared" si="78"/>
        <v>0</v>
      </c>
      <c r="U48" s="760">
        <f t="shared" si="78"/>
        <v>11552</v>
      </c>
      <c r="V48" s="760">
        <f t="shared" si="78"/>
        <v>0</v>
      </c>
      <c r="W48" s="760">
        <f t="shared" si="78"/>
        <v>0</v>
      </c>
      <c r="X48" s="760">
        <f t="shared" si="78"/>
        <v>3448</v>
      </c>
      <c r="Y48" s="760">
        <f t="shared" si="78"/>
        <v>0</v>
      </c>
      <c r="Z48" s="760">
        <f t="shared" si="78"/>
        <v>0</v>
      </c>
      <c r="AA48" s="760">
        <f t="shared" si="78"/>
        <v>3448</v>
      </c>
      <c r="AB48" s="760">
        <f t="shared" si="78"/>
        <v>0</v>
      </c>
      <c r="AC48" s="760">
        <f t="shared" si="78"/>
        <v>0</v>
      </c>
      <c r="AD48" s="760">
        <f t="shared" si="78"/>
        <v>0</v>
      </c>
      <c r="AE48" s="760">
        <f t="shared" si="78"/>
        <v>0</v>
      </c>
      <c r="AF48" s="760">
        <f t="shared" si="78"/>
        <v>0</v>
      </c>
      <c r="AG48" s="760">
        <f t="shared" si="78"/>
        <v>0</v>
      </c>
      <c r="AH48" s="760">
        <f t="shared" si="78"/>
        <v>0</v>
      </c>
      <c r="AI48" s="760">
        <f t="shared" si="78"/>
        <v>0</v>
      </c>
      <c r="AJ48" s="760">
        <f t="shared" si="78"/>
        <v>0</v>
      </c>
      <c r="AK48" s="760">
        <f t="shared" si="78"/>
        <v>0</v>
      </c>
      <c r="AL48" s="760">
        <f t="shared" si="78"/>
        <v>0</v>
      </c>
      <c r="AM48" s="760">
        <f t="shared" si="78"/>
        <v>0</v>
      </c>
      <c r="AN48" s="760">
        <f t="shared" si="78"/>
        <v>0</v>
      </c>
      <c r="AO48" s="760">
        <f t="shared" si="78"/>
        <v>0</v>
      </c>
      <c r="AP48" s="760">
        <f t="shared" si="78"/>
        <v>50000</v>
      </c>
      <c r="AQ48" s="760">
        <f t="shared" si="78"/>
        <v>0</v>
      </c>
      <c r="AR48" s="760">
        <f t="shared" si="78"/>
        <v>0</v>
      </c>
      <c r="AS48" s="760">
        <f t="shared" si="78"/>
        <v>50000</v>
      </c>
      <c r="AT48" s="760">
        <f t="shared" si="78"/>
        <v>0</v>
      </c>
      <c r="AU48" s="760">
        <f t="shared" si="78"/>
        <v>0</v>
      </c>
      <c r="AV48" s="760">
        <f t="shared" si="78"/>
        <v>65000</v>
      </c>
      <c r="AW48" s="760">
        <f t="shared" si="78"/>
        <v>0</v>
      </c>
      <c r="AX48" s="760">
        <f t="shared" si="78"/>
        <v>0</v>
      </c>
      <c r="AY48" s="760">
        <f t="shared" si="78"/>
        <v>43000</v>
      </c>
      <c r="AZ48" s="760">
        <f t="shared" si="78"/>
        <v>43000</v>
      </c>
      <c r="BA48" s="760">
        <f t="shared" si="78"/>
        <v>0</v>
      </c>
      <c r="BB48" s="760">
        <f t="shared" si="78"/>
        <v>0</v>
      </c>
      <c r="BC48" s="760">
        <f t="shared" si="78"/>
        <v>43000</v>
      </c>
      <c r="BD48" s="760">
        <f t="shared" ref="BD48:BP51" si="79">BD49</f>
        <v>43000</v>
      </c>
      <c r="BE48" s="1081">
        <f t="shared" si="79"/>
        <v>0</v>
      </c>
      <c r="BF48" s="1081">
        <f t="shared" si="79"/>
        <v>0</v>
      </c>
      <c r="BG48" s="1081">
        <f t="shared" si="79"/>
        <v>43000</v>
      </c>
      <c r="BH48" s="1081">
        <f t="shared" si="79"/>
        <v>0</v>
      </c>
      <c r="BI48" s="1081">
        <f t="shared" si="79"/>
        <v>0</v>
      </c>
      <c r="BJ48" s="760">
        <f t="shared" si="79"/>
        <v>0</v>
      </c>
      <c r="BK48" s="760">
        <f t="shared" si="79"/>
        <v>0</v>
      </c>
      <c r="BL48" s="760">
        <f t="shared" si="79"/>
        <v>0</v>
      </c>
      <c r="BM48" s="760">
        <f t="shared" si="79"/>
        <v>0</v>
      </c>
      <c r="BN48" s="760">
        <f t="shared" si="79"/>
        <v>0</v>
      </c>
      <c r="BO48" s="760">
        <f t="shared" si="79"/>
        <v>0</v>
      </c>
      <c r="BP48" s="760"/>
      <c r="BQ48" s="760">
        <f t="shared" ref="BQ48:BT51" si="80">BQ49</f>
        <v>43000</v>
      </c>
      <c r="BR48" s="760">
        <f t="shared" si="80"/>
        <v>43000</v>
      </c>
      <c r="BS48" s="760">
        <f t="shared" si="80"/>
        <v>0</v>
      </c>
      <c r="BT48" s="760">
        <f t="shared" si="80"/>
        <v>0</v>
      </c>
      <c r="BU48" s="800"/>
    </row>
    <row r="49" spans="1:74" s="803" customFormat="1">
      <c r="A49" s="1500"/>
      <c r="B49" s="1390" t="s">
        <v>259</v>
      </c>
      <c r="C49" s="943"/>
      <c r="D49" s="943"/>
      <c r="E49" s="792"/>
      <c r="F49" s="1498"/>
      <c r="G49" s="760">
        <f>G50</f>
        <v>157000</v>
      </c>
      <c r="H49" s="760">
        <f t="shared" si="78"/>
        <v>108000</v>
      </c>
      <c r="I49" s="760"/>
      <c r="J49" s="760"/>
      <c r="K49" s="760"/>
      <c r="L49" s="760">
        <f t="shared" si="78"/>
        <v>0</v>
      </c>
      <c r="M49" s="760">
        <f t="shared" si="78"/>
        <v>0</v>
      </c>
      <c r="N49" s="760">
        <f t="shared" si="78"/>
        <v>108000</v>
      </c>
      <c r="O49" s="760">
        <f t="shared" si="78"/>
        <v>108000</v>
      </c>
      <c r="P49" s="760">
        <f t="shared" si="78"/>
        <v>0</v>
      </c>
      <c r="Q49" s="760">
        <f t="shared" si="78"/>
        <v>0</v>
      </c>
      <c r="R49" s="760">
        <f t="shared" si="78"/>
        <v>15000</v>
      </c>
      <c r="S49" s="760">
        <f t="shared" si="78"/>
        <v>0</v>
      </c>
      <c r="T49" s="760">
        <f t="shared" si="78"/>
        <v>0</v>
      </c>
      <c r="U49" s="760">
        <f t="shared" si="78"/>
        <v>11552</v>
      </c>
      <c r="V49" s="760">
        <f t="shared" si="78"/>
        <v>0</v>
      </c>
      <c r="W49" s="760">
        <f t="shared" si="78"/>
        <v>0</v>
      </c>
      <c r="X49" s="760">
        <f t="shared" si="78"/>
        <v>3448</v>
      </c>
      <c r="Y49" s="760">
        <f t="shared" si="78"/>
        <v>0</v>
      </c>
      <c r="Z49" s="760">
        <f t="shared" si="78"/>
        <v>0</v>
      </c>
      <c r="AA49" s="760">
        <f t="shared" si="78"/>
        <v>3448</v>
      </c>
      <c r="AB49" s="760">
        <f t="shared" si="78"/>
        <v>0</v>
      </c>
      <c r="AC49" s="760">
        <f t="shared" si="78"/>
        <v>0</v>
      </c>
      <c r="AD49" s="760">
        <f t="shared" si="78"/>
        <v>0</v>
      </c>
      <c r="AE49" s="760">
        <f t="shared" si="78"/>
        <v>0</v>
      </c>
      <c r="AF49" s="760">
        <f t="shared" si="78"/>
        <v>0</v>
      </c>
      <c r="AG49" s="760">
        <f t="shared" si="78"/>
        <v>0</v>
      </c>
      <c r="AH49" s="760">
        <f t="shared" si="78"/>
        <v>0</v>
      </c>
      <c r="AI49" s="760">
        <f t="shared" si="78"/>
        <v>0</v>
      </c>
      <c r="AJ49" s="760">
        <f t="shared" si="78"/>
        <v>0</v>
      </c>
      <c r="AK49" s="760">
        <f t="shared" si="78"/>
        <v>0</v>
      </c>
      <c r="AL49" s="760">
        <f t="shared" si="78"/>
        <v>0</v>
      </c>
      <c r="AM49" s="760">
        <f t="shared" si="78"/>
        <v>0</v>
      </c>
      <c r="AN49" s="760">
        <f t="shared" si="78"/>
        <v>0</v>
      </c>
      <c r="AO49" s="760">
        <f t="shared" si="78"/>
        <v>0</v>
      </c>
      <c r="AP49" s="760">
        <f t="shared" si="78"/>
        <v>50000</v>
      </c>
      <c r="AQ49" s="760">
        <f t="shared" si="78"/>
        <v>0</v>
      </c>
      <c r="AR49" s="760">
        <f t="shared" si="78"/>
        <v>0</v>
      </c>
      <c r="AS49" s="760">
        <f t="shared" si="78"/>
        <v>50000</v>
      </c>
      <c r="AT49" s="760">
        <f t="shared" si="78"/>
        <v>0</v>
      </c>
      <c r="AU49" s="760">
        <f t="shared" si="78"/>
        <v>0</v>
      </c>
      <c r="AV49" s="760">
        <f t="shared" si="78"/>
        <v>65000</v>
      </c>
      <c r="AW49" s="760">
        <f t="shared" si="78"/>
        <v>0</v>
      </c>
      <c r="AX49" s="760">
        <f t="shared" si="78"/>
        <v>0</v>
      </c>
      <c r="AY49" s="760">
        <f t="shared" si="78"/>
        <v>43000</v>
      </c>
      <c r="AZ49" s="760">
        <f t="shared" si="78"/>
        <v>43000</v>
      </c>
      <c r="BA49" s="760">
        <f t="shared" si="78"/>
        <v>0</v>
      </c>
      <c r="BB49" s="760">
        <f t="shared" si="78"/>
        <v>0</v>
      </c>
      <c r="BC49" s="760">
        <f t="shared" si="78"/>
        <v>43000</v>
      </c>
      <c r="BD49" s="760">
        <f t="shared" si="79"/>
        <v>43000</v>
      </c>
      <c r="BE49" s="1081">
        <f t="shared" si="79"/>
        <v>0</v>
      </c>
      <c r="BF49" s="1081">
        <f t="shared" si="79"/>
        <v>0</v>
      </c>
      <c r="BG49" s="1081">
        <f t="shared" si="79"/>
        <v>43000</v>
      </c>
      <c r="BH49" s="1081">
        <f t="shared" si="79"/>
        <v>0</v>
      </c>
      <c r="BI49" s="1081">
        <f t="shared" si="79"/>
        <v>0</v>
      </c>
      <c r="BJ49" s="760">
        <f t="shared" si="79"/>
        <v>0</v>
      </c>
      <c r="BK49" s="760">
        <f t="shared" si="79"/>
        <v>0</v>
      </c>
      <c r="BL49" s="760">
        <f t="shared" si="79"/>
        <v>0</v>
      </c>
      <c r="BM49" s="760">
        <f t="shared" si="79"/>
        <v>0</v>
      </c>
      <c r="BN49" s="760">
        <f t="shared" si="79"/>
        <v>0</v>
      </c>
      <c r="BO49" s="760">
        <f t="shared" si="79"/>
        <v>0</v>
      </c>
      <c r="BP49" s="760"/>
      <c r="BQ49" s="760">
        <f t="shared" si="80"/>
        <v>43000</v>
      </c>
      <c r="BR49" s="760">
        <f t="shared" si="80"/>
        <v>43000</v>
      </c>
      <c r="BS49" s="760">
        <f t="shared" si="80"/>
        <v>0</v>
      </c>
      <c r="BT49" s="760">
        <f t="shared" si="80"/>
        <v>0</v>
      </c>
      <c r="BU49" s="800"/>
    </row>
    <row r="50" spans="1:74" s="803" customFormat="1" ht="57.75">
      <c r="A50" s="1486" t="s">
        <v>29</v>
      </c>
      <c r="B50" s="1497" t="s">
        <v>258</v>
      </c>
      <c r="C50" s="943"/>
      <c r="D50" s="943"/>
      <c r="E50" s="792"/>
      <c r="F50" s="1498"/>
      <c r="G50" s="760">
        <f>G51</f>
        <v>157000</v>
      </c>
      <c r="H50" s="760">
        <f t="shared" si="78"/>
        <v>108000</v>
      </c>
      <c r="I50" s="760"/>
      <c r="J50" s="760"/>
      <c r="K50" s="760"/>
      <c r="L50" s="760">
        <f t="shared" si="78"/>
        <v>0</v>
      </c>
      <c r="M50" s="760">
        <f t="shared" si="78"/>
        <v>0</v>
      </c>
      <c r="N50" s="760">
        <f t="shared" si="78"/>
        <v>108000</v>
      </c>
      <c r="O50" s="760">
        <f t="shared" si="78"/>
        <v>108000</v>
      </c>
      <c r="P50" s="760">
        <f t="shared" si="78"/>
        <v>0</v>
      </c>
      <c r="Q50" s="760">
        <f t="shared" si="78"/>
        <v>0</v>
      </c>
      <c r="R50" s="760">
        <f t="shared" si="78"/>
        <v>15000</v>
      </c>
      <c r="S50" s="760">
        <f t="shared" si="78"/>
        <v>0</v>
      </c>
      <c r="T50" s="760">
        <f t="shared" si="78"/>
        <v>0</v>
      </c>
      <c r="U50" s="760">
        <f t="shared" si="78"/>
        <v>11552</v>
      </c>
      <c r="V50" s="760">
        <f t="shared" si="78"/>
        <v>0</v>
      </c>
      <c r="W50" s="760">
        <f t="shared" si="78"/>
        <v>0</v>
      </c>
      <c r="X50" s="760">
        <f t="shared" si="78"/>
        <v>3448</v>
      </c>
      <c r="Y50" s="760">
        <f t="shared" si="78"/>
        <v>0</v>
      </c>
      <c r="Z50" s="760">
        <f t="shared" si="78"/>
        <v>0</v>
      </c>
      <c r="AA50" s="760">
        <f t="shared" si="78"/>
        <v>3448</v>
      </c>
      <c r="AB50" s="760">
        <f t="shared" si="78"/>
        <v>0</v>
      </c>
      <c r="AC50" s="760">
        <f t="shared" si="78"/>
        <v>0</v>
      </c>
      <c r="AD50" s="760">
        <f t="shared" si="78"/>
        <v>0</v>
      </c>
      <c r="AE50" s="760">
        <f t="shared" si="78"/>
        <v>0</v>
      </c>
      <c r="AF50" s="760">
        <f t="shared" si="78"/>
        <v>0</v>
      </c>
      <c r="AG50" s="760">
        <f t="shared" si="78"/>
        <v>0</v>
      </c>
      <c r="AH50" s="760">
        <f t="shared" si="78"/>
        <v>0</v>
      </c>
      <c r="AI50" s="760">
        <f t="shared" si="78"/>
        <v>0</v>
      </c>
      <c r="AJ50" s="760">
        <f t="shared" si="78"/>
        <v>0</v>
      </c>
      <c r="AK50" s="760">
        <f t="shared" si="78"/>
        <v>0</v>
      </c>
      <c r="AL50" s="760">
        <f t="shared" si="78"/>
        <v>0</v>
      </c>
      <c r="AM50" s="760">
        <f t="shared" si="78"/>
        <v>0</v>
      </c>
      <c r="AN50" s="760">
        <f t="shared" si="78"/>
        <v>0</v>
      </c>
      <c r="AO50" s="760">
        <f t="shared" si="78"/>
        <v>0</v>
      </c>
      <c r="AP50" s="760">
        <f t="shared" si="78"/>
        <v>50000</v>
      </c>
      <c r="AQ50" s="760">
        <f t="shared" si="78"/>
        <v>0</v>
      </c>
      <c r="AR50" s="760">
        <f t="shared" si="78"/>
        <v>0</v>
      </c>
      <c r="AS50" s="760">
        <f t="shared" si="78"/>
        <v>50000</v>
      </c>
      <c r="AT50" s="760">
        <f t="shared" si="78"/>
        <v>0</v>
      </c>
      <c r="AU50" s="760">
        <f t="shared" si="78"/>
        <v>0</v>
      </c>
      <c r="AV50" s="760">
        <f t="shared" si="78"/>
        <v>65000</v>
      </c>
      <c r="AW50" s="760">
        <f t="shared" si="78"/>
        <v>0</v>
      </c>
      <c r="AX50" s="760">
        <f t="shared" si="78"/>
        <v>0</v>
      </c>
      <c r="AY50" s="760">
        <f t="shared" si="78"/>
        <v>43000</v>
      </c>
      <c r="AZ50" s="760">
        <f t="shared" si="78"/>
        <v>43000</v>
      </c>
      <c r="BA50" s="760">
        <f t="shared" si="78"/>
        <v>0</v>
      </c>
      <c r="BB50" s="760">
        <f t="shared" si="78"/>
        <v>0</v>
      </c>
      <c r="BC50" s="760">
        <f>BD50</f>
        <v>43000</v>
      </c>
      <c r="BD50" s="760">
        <f t="shared" si="79"/>
        <v>43000</v>
      </c>
      <c r="BE50" s="1081">
        <f t="shared" si="79"/>
        <v>0</v>
      </c>
      <c r="BF50" s="1081">
        <f t="shared" si="79"/>
        <v>0</v>
      </c>
      <c r="BG50" s="1081">
        <f t="shared" si="79"/>
        <v>43000</v>
      </c>
      <c r="BH50" s="1081">
        <f t="shared" si="79"/>
        <v>0</v>
      </c>
      <c r="BI50" s="1081">
        <f t="shared" si="79"/>
        <v>0</v>
      </c>
      <c r="BJ50" s="760">
        <f t="shared" si="79"/>
        <v>0</v>
      </c>
      <c r="BK50" s="760">
        <f t="shared" si="79"/>
        <v>0</v>
      </c>
      <c r="BL50" s="760">
        <f t="shared" si="79"/>
        <v>0</v>
      </c>
      <c r="BM50" s="760">
        <f t="shared" si="79"/>
        <v>0</v>
      </c>
      <c r="BN50" s="760">
        <f t="shared" si="79"/>
        <v>0</v>
      </c>
      <c r="BO50" s="760">
        <f t="shared" si="79"/>
        <v>0</v>
      </c>
      <c r="BP50" s="760">
        <f t="shared" si="79"/>
        <v>0</v>
      </c>
      <c r="BQ50" s="798">
        <f t="shared" ref="BQ50" si="81">BR50</f>
        <v>43000</v>
      </c>
      <c r="BR50" s="798">
        <f>AZ50</f>
        <v>43000</v>
      </c>
      <c r="BS50" s="760">
        <f t="shared" si="80"/>
        <v>0</v>
      </c>
      <c r="BT50" s="760">
        <f t="shared" si="80"/>
        <v>0</v>
      </c>
      <c r="BU50" s="800"/>
    </row>
    <row r="51" spans="1:74" s="1494" customFormat="1">
      <c r="A51" s="1490"/>
      <c r="B51" s="1501" t="s">
        <v>25</v>
      </c>
      <c r="C51" s="1491"/>
      <c r="D51" s="1491"/>
      <c r="E51" s="1492"/>
      <c r="F51" s="1502"/>
      <c r="G51" s="935">
        <f>G52</f>
        <v>157000</v>
      </c>
      <c r="H51" s="935">
        <f t="shared" si="78"/>
        <v>108000</v>
      </c>
      <c r="I51" s="935"/>
      <c r="J51" s="935"/>
      <c r="K51" s="935"/>
      <c r="L51" s="935">
        <f t="shared" si="78"/>
        <v>0</v>
      </c>
      <c r="M51" s="935">
        <f t="shared" si="78"/>
        <v>0</v>
      </c>
      <c r="N51" s="935">
        <f t="shared" si="78"/>
        <v>108000</v>
      </c>
      <c r="O51" s="935">
        <f t="shared" si="78"/>
        <v>108000</v>
      </c>
      <c r="P51" s="935">
        <f t="shared" si="78"/>
        <v>0</v>
      </c>
      <c r="Q51" s="935">
        <f t="shared" si="78"/>
        <v>0</v>
      </c>
      <c r="R51" s="935">
        <f t="shared" si="78"/>
        <v>15000</v>
      </c>
      <c r="S51" s="935">
        <f t="shared" si="78"/>
        <v>0</v>
      </c>
      <c r="T51" s="935">
        <f t="shared" si="78"/>
        <v>0</v>
      </c>
      <c r="U51" s="935">
        <f t="shared" si="78"/>
        <v>11552</v>
      </c>
      <c r="V51" s="935">
        <f t="shared" si="78"/>
        <v>0</v>
      </c>
      <c r="W51" s="935">
        <f t="shared" si="78"/>
        <v>0</v>
      </c>
      <c r="X51" s="935">
        <f t="shared" si="78"/>
        <v>3448</v>
      </c>
      <c r="Y51" s="935">
        <f t="shared" si="78"/>
        <v>0</v>
      </c>
      <c r="Z51" s="935">
        <f t="shared" si="78"/>
        <v>0</v>
      </c>
      <c r="AA51" s="935">
        <f t="shared" si="78"/>
        <v>3448</v>
      </c>
      <c r="AB51" s="935">
        <f t="shared" si="78"/>
        <v>0</v>
      </c>
      <c r="AC51" s="935">
        <f t="shared" si="78"/>
        <v>0</v>
      </c>
      <c r="AD51" s="935">
        <f t="shared" si="78"/>
        <v>0</v>
      </c>
      <c r="AE51" s="935">
        <f t="shared" si="78"/>
        <v>0</v>
      </c>
      <c r="AF51" s="935">
        <f t="shared" si="78"/>
        <v>0</v>
      </c>
      <c r="AG51" s="935">
        <f t="shared" si="78"/>
        <v>0</v>
      </c>
      <c r="AH51" s="935">
        <f t="shared" si="78"/>
        <v>0</v>
      </c>
      <c r="AI51" s="935">
        <f t="shared" si="78"/>
        <v>0</v>
      </c>
      <c r="AJ51" s="935">
        <f t="shared" si="78"/>
        <v>0</v>
      </c>
      <c r="AK51" s="935">
        <f t="shared" si="78"/>
        <v>0</v>
      </c>
      <c r="AL51" s="935">
        <f t="shared" si="78"/>
        <v>0</v>
      </c>
      <c r="AM51" s="935">
        <f t="shared" si="78"/>
        <v>0</v>
      </c>
      <c r="AN51" s="935">
        <f t="shared" si="78"/>
        <v>0</v>
      </c>
      <c r="AO51" s="935">
        <f t="shared" si="78"/>
        <v>0</v>
      </c>
      <c r="AP51" s="935">
        <f t="shared" si="78"/>
        <v>50000</v>
      </c>
      <c r="AQ51" s="935">
        <f t="shared" si="78"/>
        <v>0</v>
      </c>
      <c r="AR51" s="935">
        <f t="shared" si="78"/>
        <v>0</v>
      </c>
      <c r="AS51" s="935">
        <f t="shared" si="78"/>
        <v>50000</v>
      </c>
      <c r="AT51" s="935">
        <f t="shared" si="78"/>
        <v>0</v>
      </c>
      <c r="AU51" s="935">
        <f t="shared" si="78"/>
        <v>0</v>
      </c>
      <c r="AV51" s="935">
        <f t="shared" si="78"/>
        <v>65000</v>
      </c>
      <c r="AW51" s="935">
        <f t="shared" si="78"/>
        <v>0</v>
      </c>
      <c r="AX51" s="935">
        <f t="shared" si="78"/>
        <v>0</v>
      </c>
      <c r="AY51" s="935">
        <f t="shared" si="78"/>
        <v>43000</v>
      </c>
      <c r="AZ51" s="935">
        <f t="shared" si="78"/>
        <v>43000</v>
      </c>
      <c r="BA51" s="935">
        <f t="shared" si="78"/>
        <v>0</v>
      </c>
      <c r="BB51" s="935">
        <f t="shared" si="78"/>
        <v>0</v>
      </c>
      <c r="BC51" s="935">
        <f t="shared" si="78"/>
        <v>43000</v>
      </c>
      <c r="BD51" s="935">
        <f t="shared" si="79"/>
        <v>43000</v>
      </c>
      <c r="BE51" s="1346">
        <f t="shared" si="79"/>
        <v>0</v>
      </c>
      <c r="BF51" s="1346">
        <f t="shared" si="79"/>
        <v>0</v>
      </c>
      <c r="BG51" s="1346">
        <f t="shared" si="79"/>
        <v>43000</v>
      </c>
      <c r="BH51" s="1346">
        <f t="shared" si="79"/>
        <v>0</v>
      </c>
      <c r="BI51" s="1346">
        <f t="shared" si="79"/>
        <v>0</v>
      </c>
      <c r="BJ51" s="935">
        <f t="shared" si="79"/>
        <v>0</v>
      </c>
      <c r="BK51" s="935">
        <f t="shared" si="79"/>
        <v>0</v>
      </c>
      <c r="BL51" s="935">
        <f t="shared" si="79"/>
        <v>0</v>
      </c>
      <c r="BM51" s="935">
        <f t="shared" si="79"/>
        <v>0</v>
      </c>
      <c r="BN51" s="935">
        <f t="shared" si="79"/>
        <v>0</v>
      </c>
      <c r="BO51" s="935">
        <f t="shared" si="79"/>
        <v>0</v>
      </c>
      <c r="BP51" s="935"/>
      <c r="BQ51" s="935">
        <f t="shared" si="80"/>
        <v>43000</v>
      </c>
      <c r="BR51" s="935">
        <f t="shared" si="80"/>
        <v>43000</v>
      </c>
      <c r="BS51" s="935">
        <f t="shared" si="80"/>
        <v>0</v>
      </c>
      <c r="BT51" s="935">
        <f t="shared" si="80"/>
        <v>0</v>
      </c>
      <c r="BU51" s="1352"/>
    </row>
    <row r="52" spans="1:74" s="803" customFormat="1" ht="49.5">
      <c r="A52" s="792">
        <v>1</v>
      </c>
      <c r="B52" s="1485" t="s">
        <v>127</v>
      </c>
      <c r="C52" s="815"/>
      <c r="D52" s="815"/>
      <c r="E52" s="815"/>
      <c r="F52" s="1503" t="s">
        <v>189</v>
      </c>
      <c r="G52" s="764">
        <v>157000</v>
      </c>
      <c r="H52" s="796">
        <v>108000</v>
      </c>
      <c r="I52" s="796"/>
      <c r="J52" s="796"/>
      <c r="K52" s="796"/>
      <c r="L52" s="764"/>
      <c r="M52" s="764"/>
      <c r="N52" s="797">
        <f t="shared" ref="N52" si="82">O52</f>
        <v>108000</v>
      </c>
      <c r="O52" s="764">
        <f>20000+88000</f>
        <v>108000</v>
      </c>
      <c r="P52" s="764">
        <v>0</v>
      </c>
      <c r="Q52" s="798"/>
      <c r="R52" s="797">
        <v>15000</v>
      </c>
      <c r="S52" s="938"/>
      <c r="T52" s="797"/>
      <c r="U52" s="797">
        <v>11552</v>
      </c>
      <c r="V52" s="938"/>
      <c r="W52" s="797"/>
      <c r="X52" s="799">
        <f>R52-U52</f>
        <v>3448</v>
      </c>
      <c r="Y52" s="799"/>
      <c r="Z52" s="799"/>
      <c r="AA52" s="797">
        <v>3448</v>
      </c>
      <c r="AB52" s="938"/>
      <c r="AC52" s="798"/>
      <c r="AD52" s="797"/>
      <c r="AE52" s="939"/>
      <c r="AF52" s="797"/>
      <c r="AG52" s="797"/>
      <c r="AH52" s="938"/>
      <c r="AI52" s="798"/>
      <c r="AJ52" s="799"/>
      <c r="AK52" s="799"/>
      <c r="AL52" s="799"/>
      <c r="AM52" s="798"/>
      <c r="AN52" s="938"/>
      <c r="AO52" s="798"/>
      <c r="AP52" s="797">
        <v>50000</v>
      </c>
      <c r="AQ52" s="938"/>
      <c r="AR52" s="797"/>
      <c r="AS52" s="797">
        <f>AP52</f>
        <v>50000</v>
      </c>
      <c r="AT52" s="933">
        <f>AQ52</f>
        <v>0</v>
      </c>
      <c r="AU52" s="798">
        <f>AR52</f>
        <v>0</v>
      </c>
      <c r="AV52" s="799">
        <f t="shared" ref="AV52:AX52" si="83">R52+AD52+AP52</f>
        <v>65000</v>
      </c>
      <c r="AW52" s="799">
        <f t="shared" si="83"/>
        <v>0</v>
      </c>
      <c r="AX52" s="799">
        <f t="shared" si="83"/>
        <v>0</v>
      </c>
      <c r="AY52" s="799">
        <f t="shared" ref="AY52" si="84">AZ52</f>
        <v>43000</v>
      </c>
      <c r="AZ52" s="932">
        <f t="shared" ref="AZ52:BB52" si="85">O52-AV52</f>
        <v>43000</v>
      </c>
      <c r="BA52" s="799">
        <f t="shared" si="85"/>
        <v>0</v>
      </c>
      <c r="BB52" s="798">
        <f t="shared" si="85"/>
        <v>0</v>
      </c>
      <c r="BC52" s="798">
        <f>BD52</f>
        <v>43000</v>
      </c>
      <c r="BD52" s="799">
        <f>AY52</f>
        <v>43000</v>
      </c>
      <c r="BE52" s="739">
        <f>BA52</f>
        <v>0</v>
      </c>
      <c r="BF52" s="1087"/>
      <c r="BG52" s="739">
        <f t="shared" ref="BG52:BH52" si="86">BD52</f>
        <v>43000</v>
      </c>
      <c r="BH52" s="739">
        <f t="shared" si="86"/>
        <v>0</v>
      </c>
      <c r="BI52" s="1087"/>
      <c r="BJ52" s="799">
        <f>AZ52-BD52</f>
        <v>0</v>
      </c>
      <c r="BK52" s="798">
        <f>BA52-BE52</f>
        <v>0</v>
      </c>
      <c r="BL52" s="798"/>
      <c r="BM52" s="798"/>
      <c r="BN52" s="798"/>
      <c r="BO52" s="798"/>
      <c r="BP52" s="798"/>
      <c r="BQ52" s="799">
        <f t="shared" ref="BQ52" si="87">BR52</f>
        <v>43000</v>
      </c>
      <c r="BR52" s="799">
        <f>AZ52</f>
        <v>43000</v>
      </c>
      <c r="BS52" s="800"/>
      <c r="BT52" s="800"/>
      <c r="BU52" s="800"/>
      <c r="BV52" s="802" t="s">
        <v>345</v>
      </c>
    </row>
    <row r="53" spans="1:74" s="803" customFormat="1" ht="33">
      <c r="A53" s="1486" t="s">
        <v>13</v>
      </c>
      <c r="B53" s="1390" t="s">
        <v>128</v>
      </c>
      <c r="C53" s="1504"/>
      <c r="D53" s="1504"/>
      <c r="E53" s="792"/>
      <c r="F53" s="1486"/>
      <c r="G53" s="760">
        <f>G54</f>
        <v>177764</v>
      </c>
      <c r="H53" s="760">
        <f t="shared" ref="H53:BA54" si="88">H54</f>
        <v>55519</v>
      </c>
      <c r="I53" s="760"/>
      <c r="J53" s="760"/>
      <c r="K53" s="760"/>
      <c r="L53" s="760">
        <f t="shared" si="88"/>
        <v>50500</v>
      </c>
      <c r="M53" s="760">
        <f t="shared" si="88"/>
        <v>45000</v>
      </c>
      <c r="N53" s="760">
        <f t="shared" si="88"/>
        <v>9500</v>
      </c>
      <c r="O53" s="760">
        <f t="shared" si="88"/>
        <v>9500</v>
      </c>
      <c r="P53" s="760">
        <f t="shared" si="88"/>
        <v>2500</v>
      </c>
      <c r="Q53" s="760">
        <f t="shared" si="88"/>
        <v>0</v>
      </c>
      <c r="R53" s="760">
        <f t="shared" si="88"/>
        <v>7000</v>
      </c>
      <c r="S53" s="760">
        <f t="shared" si="88"/>
        <v>0</v>
      </c>
      <c r="T53" s="760">
        <f t="shared" si="88"/>
        <v>0</v>
      </c>
      <c r="U53" s="760">
        <f t="shared" si="88"/>
        <v>6241</v>
      </c>
      <c r="V53" s="760">
        <f t="shared" si="88"/>
        <v>0</v>
      </c>
      <c r="W53" s="760">
        <f t="shared" si="88"/>
        <v>0</v>
      </c>
      <c r="X53" s="760">
        <f t="shared" si="88"/>
        <v>759</v>
      </c>
      <c r="Y53" s="760">
        <f t="shared" si="88"/>
        <v>0</v>
      </c>
      <c r="Z53" s="760">
        <f t="shared" si="88"/>
        <v>0</v>
      </c>
      <c r="AA53" s="760">
        <f t="shared" si="88"/>
        <v>704</v>
      </c>
      <c r="AB53" s="760">
        <f t="shared" si="88"/>
        <v>0</v>
      </c>
      <c r="AC53" s="760">
        <f t="shared" si="88"/>
        <v>0</v>
      </c>
      <c r="AD53" s="760">
        <f t="shared" si="88"/>
        <v>0</v>
      </c>
      <c r="AE53" s="760">
        <f t="shared" si="88"/>
        <v>0</v>
      </c>
      <c r="AF53" s="760">
        <f t="shared" si="88"/>
        <v>0</v>
      </c>
      <c r="AG53" s="760">
        <f t="shared" si="88"/>
        <v>0</v>
      </c>
      <c r="AH53" s="760">
        <f t="shared" si="88"/>
        <v>0</v>
      </c>
      <c r="AI53" s="760">
        <f t="shared" si="88"/>
        <v>0</v>
      </c>
      <c r="AJ53" s="760">
        <f t="shared" si="88"/>
        <v>0</v>
      </c>
      <c r="AK53" s="760">
        <f t="shared" si="88"/>
        <v>0</v>
      </c>
      <c r="AL53" s="760">
        <f t="shared" si="88"/>
        <v>0</v>
      </c>
      <c r="AM53" s="760">
        <f t="shared" si="88"/>
        <v>0</v>
      </c>
      <c r="AN53" s="760">
        <f t="shared" si="88"/>
        <v>0</v>
      </c>
      <c r="AO53" s="760">
        <f t="shared" si="88"/>
        <v>0</v>
      </c>
      <c r="AP53" s="760">
        <f t="shared" si="88"/>
        <v>2500</v>
      </c>
      <c r="AQ53" s="760">
        <f t="shared" si="88"/>
        <v>2500</v>
      </c>
      <c r="AR53" s="760">
        <f t="shared" si="88"/>
        <v>0</v>
      </c>
      <c r="AS53" s="760">
        <f t="shared" si="88"/>
        <v>2500</v>
      </c>
      <c r="AT53" s="760">
        <f t="shared" si="88"/>
        <v>2500</v>
      </c>
      <c r="AU53" s="760">
        <f t="shared" si="88"/>
        <v>0</v>
      </c>
      <c r="AV53" s="760">
        <f t="shared" si="88"/>
        <v>9500</v>
      </c>
      <c r="AW53" s="760">
        <f t="shared" si="88"/>
        <v>2500</v>
      </c>
      <c r="AX53" s="760">
        <f t="shared" si="88"/>
        <v>0</v>
      </c>
      <c r="AY53" s="760">
        <f t="shared" si="88"/>
        <v>0</v>
      </c>
      <c r="AZ53" s="760">
        <f t="shared" si="88"/>
        <v>0</v>
      </c>
      <c r="BA53" s="760">
        <f t="shared" si="88"/>
        <v>0</v>
      </c>
      <c r="BB53" s="760">
        <f t="shared" ref="BB53:BO54" si="89">BB54</f>
        <v>0</v>
      </c>
      <c r="BC53" s="760">
        <f t="shared" si="89"/>
        <v>0</v>
      </c>
      <c r="BD53" s="760">
        <f t="shared" si="89"/>
        <v>0</v>
      </c>
      <c r="BE53" s="1081">
        <f t="shared" si="89"/>
        <v>0</v>
      </c>
      <c r="BF53" s="1081">
        <f t="shared" si="89"/>
        <v>0</v>
      </c>
      <c r="BG53" s="1081">
        <f t="shared" si="89"/>
        <v>0</v>
      </c>
      <c r="BH53" s="1081">
        <f t="shared" si="89"/>
        <v>0</v>
      </c>
      <c r="BI53" s="1081">
        <f t="shared" si="89"/>
        <v>0</v>
      </c>
      <c r="BJ53" s="760">
        <f t="shared" si="89"/>
        <v>0</v>
      </c>
      <c r="BK53" s="760">
        <f t="shared" si="89"/>
        <v>0</v>
      </c>
      <c r="BL53" s="760">
        <f t="shared" si="89"/>
        <v>0</v>
      </c>
      <c r="BM53" s="760">
        <f t="shared" si="89"/>
        <v>0</v>
      </c>
      <c r="BN53" s="760">
        <f t="shared" si="89"/>
        <v>0</v>
      </c>
      <c r="BO53" s="760">
        <f t="shared" si="89"/>
        <v>0</v>
      </c>
      <c r="BP53" s="760"/>
      <c r="BQ53" s="760">
        <f t="shared" ref="BQ53:BT54" si="90">BQ54</f>
        <v>0</v>
      </c>
      <c r="BR53" s="760">
        <f t="shared" si="90"/>
        <v>0</v>
      </c>
      <c r="BS53" s="760">
        <f t="shared" si="90"/>
        <v>0</v>
      </c>
      <c r="BT53" s="760">
        <f t="shared" si="90"/>
        <v>0</v>
      </c>
      <c r="BU53" s="800"/>
    </row>
    <row r="54" spans="1:74" s="803" customFormat="1" ht="12.6" customHeight="1">
      <c r="A54" s="1486"/>
      <c r="B54" s="1390" t="s">
        <v>30</v>
      </c>
      <c r="C54" s="1504"/>
      <c r="D54" s="1504"/>
      <c r="E54" s="792"/>
      <c r="F54" s="1486"/>
      <c r="G54" s="760">
        <f>G55</f>
        <v>177764</v>
      </c>
      <c r="H54" s="760">
        <f t="shared" si="88"/>
        <v>55519</v>
      </c>
      <c r="I54" s="760"/>
      <c r="J54" s="760"/>
      <c r="K54" s="760"/>
      <c r="L54" s="760">
        <f t="shared" si="88"/>
        <v>50500</v>
      </c>
      <c r="M54" s="760">
        <f t="shared" si="88"/>
        <v>45000</v>
      </c>
      <c r="N54" s="760">
        <f t="shared" si="88"/>
        <v>9500</v>
      </c>
      <c r="O54" s="760">
        <f t="shared" si="88"/>
        <v>9500</v>
      </c>
      <c r="P54" s="760">
        <f t="shared" si="88"/>
        <v>2500</v>
      </c>
      <c r="Q54" s="760">
        <f t="shared" si="88"/>
        <v>0</v>
      </c>
      <c r="R54" s="760">
        <f t="shared" si="88"/>
        <v>7000</v>
      </c>
      <c r="S54" s="760">
        <f t="shared" si="88"/>
        <v>0</v>
      </c>
      <c r="T54" s="760">
        <f t="shared" si="88"/>
        <v>0</v>
      </c>
      <c r="U54" s="760">
        <f t="shared" si="88"/>
        <v>6241</v>
      </c>
      <c r="V54" s="760">
        <f t="shared" si="88"/>
        <v>0</v>
      </c>
      <c r="W54" s="760">
        <f t="shared" si="88"/>
        <v>0</v>
      </c>
      <c r="X54" s="760">
        <f t="shared" si="88"/>
        <v>759</v>
      </c>
      <c r="Y54" s="760">
        <f t="shared" si="88"/>
        <v>0</v>
      </c>
      <c r="Z54" s="760">
        <f t="shared" si="88"/>
        <v>0</v>
      </c>
      <c r="AA54" s="760">
        <f t="shared" si="88"/>
        <v>704</v>
      </c>
      <c r="AB54" s="760">
        <f t="shared" si="88"/>
        <v>0</v>
      </c>
      <c r="AC54" s="760">
        <f t="shared" si="88"/>
        <v>0</v>
      </c>
      <c r="AD54" s="760">
        <f t="shared" si="88"/>
        <v>0</v>
      </c>
      <c r="AE54" s="760">
        <f t="shared" si="88"/>
        <v>0</v>
      </c>
      <c r="AF54" s="760">
        <f t="shared" si="88"/>
        <v>0</v>
      </c>
      <c r="AG54" s="760">
        <f t="shared" si="88"/>
        <v>0</v>
      </c>
      <c r="AH54" s="760">
        <f t="shared" si="88"/>
        <v>0</v>
      </c>
      <c r="AI54" s="760">
        <f t="shared" si="88"/>
        <v>0</v>
      </c>
      <c r="AJ54" s="760">
        <f t="shared" si="88"/>
        <v>0</v>
      </c>
      <c r="AK54" s="760">
        <f t="shared" si="88"/>
        <v>0</v>
      </c>
      <c r="AL54" s="760">
        <f t="shared" si="88"/>
        <v>0</v>
      </c>
      <c r="AM54" s="760">
        <f t="shared" si="88"/>
        <v>0</v>
      </c>
      <c r="AN54" s="760">
        <f t="shared" si="88"/>
        <v>0</v>
      </c>
      <c r="AO54" s="760">
        <f t="shared" si="88"/>
        <v>0</v>
      </c>
      <c r="AP54" s="760">
        <f t="shared" si="88"/>
        <v>2500</v>
      </c>
      <c r="AQ54" s="760">
        <f t="shared" si="88"/>
        <v>2500</v>
      </c>
      <c r="AR54" s="760">
        <f t="shared" si="88"/>
        <v>0</v>
      </c>
      <c r="AS54" s="760">
        <f t="shared" si="88"/>
        <v>2500</v>
      </c>
      <c r="AT54" s="760">
        <f t="shared" si="88"/>
        <v>2500</v>
      </c>
      <c r="AU54" s="760">
        <f t="shared" si="88"/>
        <v>0</v>
      </c>
      <c r="AV54" s="760">
        <f t="shared" si="88"/>
        <v>9500</v>
      </c>
      <c r="AW54" s="760">
        <f t="shared" si="88"/>
        <v>2500</v>
      </c>
      <c r="AX54" s="760">
        <f t="shared" si="88"/>
        <v>0</v>
      </c>
      <c r="AY54" s="760">
        <f t="shared" si="88"/>
        <v>0</v>
      </c>
      <c r="AZ54" s="760">
        <f t="shared" si="88"/>
        <v>0</v>
      </c>
      <c r="BA54" s="760">
        <f t="shared" si="88"/>
        <v>0</v>
      </c>
      <c r="BB54" s="760">
        <f t="shared" si="89"/>
        <v>0</v>
      </c>
      <c r="BC54" s="760"/>
      <c r="BD54" s="760">
        <f t="shared" si="89"/>
        <v>0</v>
      </c>
      <c r="BE54" s="1081">
        <f t="shared" si="89"/>
        <v>0</v>
      </c>
      <c r="BF54" s="1081">
        <f t="shared" si="89"/>
        <v>0</v>
      </c>
      <c r="BG54" s="1081">
        <f t="shared" si="89"/>
        <v>0</v>
      </c>
      <c r="BH54" s="1081">
        <f t="shared" si="89"/>
        <v>0</v>
      </c>
      <c r="BI54" s="1081">
        <f t="shared" si="89"/>
        <v>0</v>
      </c>
      <c r="BJ54" s="760">
        <f t="shared" si="89"/>
        <v>0</v>
      </c>
      <c r="BK54" s="760">
        <f t="shared" si="89"/>
        <v>0</v>
      </c>
      <c r="BL54" s="760">
        <f t="shared" si="89"/>
        <v>0</v>
      </c>
      <c r="BM54" s="760">
        <f t="shared" si="89"/>
        <v>0</v>
      </c>
      <c r="BN54" s="760">
        <f t="shared" si="89"/>
        <v>0</v>
      </c>
      <c r="BO54" s="760">
        <f t="shared" si="89"/>
        <v>0</v>
      </c>
      <c r="BP54" s="760"/>
      <c r="BQ54" s="760">
        <f t="shared" si="90"/>
        <v>0</v>
      </c>
      <c r="BR54" s="760">
        <f t="shared" si="90"/>
        <v>0</v>
      </c>
      <c r="BS54" s="760">
        <f t="shared" si="90"/>
        <v>0</v>
      </c>
      <c r="BT54" s="760">
        <f t="shared" si="90"/>
        <v>0</v>
      </c>
      <c r="BU54" s="800"/>
    </row>
    <row r="55" spans="1:74" s="803" customFormat="1" ht="41.25">
      <c r="A55" s="1486" t="s">
        <v>29</v>
      </c>
      <c r="B55" s="1497" t="s">
        <v>260</v>
      </c>
      <c r="C55" s="1504"/>
      <c r="D55" s="1504"/>
      <c r="E55" s="792"/>
      <c r="F55" s="1486"/>
      <c r="G55" s="760">
        <f>G56+G58</f>
        <v>177764</v>
      </c>
      <c r="H55" s="760">
        <f t="shared" ref="H55:BT55" si="91">H56+H58</f>
        <v>55519</v>
      </c>
      <c r="I55" s="760"/>
      <c r="J55" s="760"/>
      <c r="K55" s="760"/>
      <c r="L55" s="760">
        <f t="shared" si="91"/>
        <v>50500</v>
      </c>
      <c r="M55" s="760">
        <f t="shared" si="91"/>
        <v>45000</v>
      </c>
      <c r="N55" s="760">
        <f t="shared" si="91"/>
        <v>9500</v>
      </c>
      <c r="O55" s="760">
        <f t="shared" si="91"/>
        <v>9500</v>
      </c>
      <c r="P55" s="760">
        <f t="shared" si="91"/>
        <v>2500</v>
      </c>
      <c r="Q55" s="760">
        <f t="shared" si="91"/>
        <v>0</v>
      </c>
      <c r="R55" s="760">
        <f t="shared" si="91"/>
        <v>7000</v>
      </c>
      <c r="S55" s="760">
        <f t="shared" si="91"/>
        <v>0</v>
      </c>
      <c r="T55" s="760">
        <f t="shared" si="91"/>
        <v>0</v>
      </c>
      <c r="U55" s="760">
        <f t="shared" si="91"/>
        <v>6241</v>
      </c>
      <c r="V55" s="760">
        <f t="shared" si="91"/>
        <v>0</v>
      </c>
      <c r="W55" s="760">
        <f t="shared" si="91"/>
        <v>0</v>
      </c>
      <c r="X55" s="760">
        <f t="shared" si="91"/>
        <v>759</v>
      </c>
      <c r="Y55" s="760">
        <f t="shared" si="91"/>
        <v>0</v>
      </c>
      <c r="Z55" s="760">
        <f t="shared" si="91"/>
        <v>0</v>
      </c>
      <c r="AA55" s="760">
        <f t="shared" si="91"/>
        <v>704</v>
      </c>
      <c r="AB55" s="760">
        <f t="shared" si="91"/>
        <v>0</v>
      </c>
      <c r="AC55" s="760">
        <f t="shared" si="91"/>
        <v>0</v>
      </c>
      <c r="AD55" s="760">
        <f t="shared" si="91"/>
        <v>0</v>
      </c>
      <c r="AE55" s="760">
        <f t="shared" si="91"/>
        <v>0</v>
      </c>
      <c r="AF55" s="760">
        <f t="shared" si="91"/>
        <v>0</v>
      </c>
      <c r="AG55" s="760">
        <f t="shared" si="91"/>
        <v>0</v>
      </c>
      <c r="AH55" s="760">
        <f t="shared" si="91"/>
        <v>0</v>
      </c>
      <c r="AI55" s="760">
        <f t="shared" si="91"/>
        <v>0</v>
      </c>
      <c r="AJ55" s="760">
        <f t="shared" si="91"/>
        <v>0</v>
      </c>
      <c r="AK55" s="760">
        <f t="shared" si="91"/>
        <v>0</v>
      </c>
      <c r="AL55" s="760">
        <f t="shared" si="91"/>
        <v>0</v>
      </c>
      <c r="AM55" s="760">
        <f t="shared" si="91"/>
        <v>0</v>
      </c>
      <c r="AN55" s="760">
        <f t="shared" si="91"/>
        <v>0</v>
      </c>
      <c r="AO55" s="760">
        <f t="shared" si="91"/>
        <v>0</v>
      </c>
      <c r="AP55" s="760">
        <f t="shared" si="91"/>
        <v>2500</v>
      </c>
      <c r="AQ55" s="760">
        <f t="shared" si="91"/>
        <v>2500</v>
      </c>
      <c r="AR55" s="760">
        <f t="shared" si="91"/>
        <v>0</v>
      </c>
      <c r="AS55" s="760">
        <f t="shared" si="91"/>
        <v>2500</v>
      </c>
      <c r="AT55" s="760">
        <f t="shared" si="91"/>
        <v>2500</v>
      </c>
      <c r="AU55" s="760">
        <f t="shared" si="91"/>
        <v>0</v>
      </c>
      <c r="AV55" s="760">
        <f t="shared" si="91"/>
        <v>9500</v>
      </c>
      <c r="AW55" s="760">
        <f t="shared" si="91"/>
        <v>2500</v>
      </c>
      <c r="AX55" s="760">
        <f t="shared" si="91"/>
        <v>0</v>
      </c>
      <c r="AY55" s="760">
        <f t="shared" si="91"/>
        <v>0</v>
      </c>
      <c r="AZ55" s="760">
        <f t="shared" si="91"/>
        <v>0</v>
      </c>
      <c r="BA55" s="760">
        <f t="shared" si="91"/>
        <v>0</v>
      </c>
      <c r="BB55" s="760">
        <f t="shared" si="91"/>
        <v>0</v>
      </c>
      <c r="BC55" s="760">
        <f t="shared" si="91"/>
        <v>0</v>
      </c>
      <c r="BD55" s="760">
        <f t="shared" si="91"/>
        <v>0</v>
      </c>
      <c r="BE55" s="1081">
        <f t="shared" si="91"/>
        <v>0</v>
      </c>
      <c r="BF55" s="1081">
        <f t="shared" si="91"/>
        <v>0</v>
      </c>
      <c r="BG55" s="1081">
        <f t="shared" si="91"/>
        <v>0</v>
      </c>
      <c r="BH55" s="1081">
        <f t="shared" si="91"/>
        <v>0</v>
      </c>
      <c r="BI55" s="1081">
        <f t="shared" si="91"/>
        <v>0</v>
      </c>
      <c r="BJ55" s="760">
        <f t="shared" si="91"/>
        <v>0</v>
      </c>
      <c r="BK55" s="760">
        <f t="shared" si="91"/>
        <v>0</v>
      </c>
      <c r="BL55" s="760">
        <f t="shared" si="91"/>
        <v>0</v>
      </c>
      <c r="BM55" s="760">
        <f t="shared" si="91"/>
        <v>0</v>
      </c>
      <c r="BN55" s="760">
        <f t="shared" si="91"/>
        <v>0</v>
      </c>
      <c r="BO55" s="760">
        <f t="shared" si="91"/>
        <v>0</v>
      </c>
      <c r="BP55" s="760"/>
      <c r="BQ55" s="760">
        <f t="shared" si="91"/>
        <v>0</v>
      </c>
      <c r="BR55" s="760">
        <f t="shared" si="91"/>
        <v>0</v>
      </c>
      <c r="BS55" s="760">
        <f t="shared" si="91"/>
        <v>0</v>
      </c>
      <c r="BT55" s="760">
        <f t="shared" si="91"/>
        <v>0</v>
      </c>
      <c r="BU55" s="800"/>
    </row>
    <row r="56" spans="1:74" s="1494" customFormat="1">
      <c r="A56" s="1490"/>
      <c r="B56" s="1501" t="s">
        <v>25</v>
      </c>
      <c r="C56" s="1505"/>
      <c r="D56" s="1505"/>
      <c r="E56" s="1492"/>
      <c r="F56" s="1490"/>
      <c r="G56" s="935">
        <f>G57</f>
        <v>117288</v>
      </c>
      <c r="H56" s="935">
        <f t="shared" ref="H56:BT56" si="92">H57</f>
        <v>25000</v>
      </c>
      <c r="I56" s="935"/>
      <c r="J56" s="935"/>
      <c r="K56" s="935"/>
      <c r="L56" s="935">
        <f t="shared" si="92"/>
        <v>20500</v>
      </c>
      <c r="M56" s="935">
        <f t="shared" si="92"/>
        <v>20500</v>
      </c>
      <c r="N56" s="935">
        <f t="shared" si="92"/>
        <v>4500</v>
      </c>
      <c r="O56" s="935">
        <f t="shared" si="92"/>
        <v>4500</v>
      </c>
      <c r="P56" s="935">
        <f t="shared" si="92"/>
        <v>0</v>
      </c>
      <c r="Q56" s="935">
        <f t="shared" si="92"/>
        <v>0</v>
      </c>
      <c r="R56" s="935">
        <f t="shared" si="92"/>
        <v>4500</v>
      </c>
      <c r="S56" s="935">
        <f t="shared" si="92"/>
        <v>0</v>
      </c>
      <c r="T56" s="935">
        <f t="shared" si="92"/>
        <v>0</v>
      </c>
      <c r="U56" s="935">
        <f t="shared" si="92"/>
        <v>4445</v>
      </c>
      <c r="V56" s="935">
        <f t="shared" si="92"/>
        <v>0</v>
      </c>
      <c r="W56" s="935">
        <f t="shared" si="92"/>
        <v>0</v>
      </c>
      <c r="X56" s="935">
        <f t="shared" si="92"/>
        <v>55</v>
      </c>
      <c r="Y56" s="935">
        <f t="shared" si="92"/>
        <v>0</v>
      </c>
      <c r="Z56" s="935">
        <f t="shared" si="92"/>
        <v>0</v>
      </c>
      <c r="AA56" s="935">
        <f t="shared" si="92"/>
        <v>0</v>
      </c>
      <c r="AB56" s="935">
        <f t="shared" si="92"/>
        <v>0</v>
      </c>
      <c r="AC56" s="935">
        <f t="shared" si="92"/>
        <v>0</v>
      </c>
      <c r="AD56" s="935">
        <f t="shared" si="92"/>
        <v>0</v>
      </c>
      <c r="AE56" s="935">
        <f t="shared" si="92"/>
        <v>0</v>
      </c>
      <c r="AF56" s="935">
        <f t="shared" si="92"/>
        <v>0</v>
      </c>
      <c r="AG56" s="935">
        <f t="shared" si="92"/>
        <v>0</v>
      </c>
      <c r="AH56" s="935">
        <f t="shared" si="92"/>
        <v>0</v>
      </c>
      <c r="AI56" s="935">
        <f t="shared" si="92"/>
        <v>0</v>
      </c>
      <c r="AJ56" s="935">
        <f t="shared" si="92"/>
        <v>0</v>
      </c>
      <c r="AK56" s="935">
        <f t="shared" si="92"/>
        <v>0</v>
      </c>
      <c r="AL56" s="935">
        <f t="shared" si="92"/>
        <v>0</v>
      </c>
      <c r="AM56" s="935">
        <f t="shared" si="92"/>
        <v>0</v>
      </c>
      <c r="AN56" s="935">
        <f t="shared" si="92"/>
        <v>0</v>
      </c>
      <c r="AO56" s="935">
        <f t="shared" si="92"/>
        <v>0</v>
      </c>
      <c r="AP56" s="935">
        <f t="shared" si="92"/>
        <v>0</v>
      </c>
      <c r="AQ56" s="935">
        <f t="shared" si="92"/>
        <v>0</v>
      </c>
      <c r="AR56" s="935">
        <f t="shared" si="92"/>
        <v>0</v>
      </c>
      <c r="AS56" s="935">
        <f t="shared" si="92"/>
        <v>0</v>
      </c>
      <c r="AT56" s="935">
        <f t="shared" si="92"/>
        <v>0</v>
      </c>
      <c r="AU56" s="935">
        <f t="shared" si="92"/>
        <v>0</v>
      </c>
      <c r="AV56" s="935">
        <f t="shared" si="92"/>
        <v>4500</v>
      </c>
      <c r="AW56" s="935">
        <f t="shared" si="92"/>
        <v>0</v>
      </c>
      <c r="AX56" s="935">
        <f t="shared" si="92"/>
        <v>0</v>
      </c>
      <c r="AY56" s="935">
        <f t="shared" si="92"/>
        <v>0</v>
      </c>
      <c r="AZ56" s="935">
        <f t="shared" si="92"/>
        <v>0</v>
      </c>
      <c r="BA56" s="935">
        <f t="shared" si="92"/>
        <v>0</v>
      </c>
      <c r="BB56" s="935">
        <f t="shared" si="92"/>
        <v>0</v>
      </c>
      <c r="BC56" s="935">
        <f t="shared" si="92"/>
        <v>0</v>
      </c>
      <c r="BD56" s="935">
        <f t="shared" si="92"/>
        <v>0</v>
      </c>
      <c r="BE56" s="1346">
        <f t="shared" si="92"/>
        <v>0</v>
      </c>
      <c r="BF56" s="1346">
        <f t="shared" si="92"/>
        <v>0</v>
      </c>
      <c r="BG56" s="1346">
        <f t="shared" si="92"/>
        <v>0</v>
      </c>
      <c r="BH56" s="1346">
        <f t="shared" si="92"/>
        <v>0</v>
      </c>
      <c r="BI56" s="1346">
        <f t="shared" si="92"/>
        <v>0</v>
      </c>
      <c r="BJ56" s="935">
        <f t="shared" si="92"/>
        <v>0</v>
      </c>
      <c r="BK56" s="935">
        <f t="shared" si="92"/>
        <v>0</v>
      </c>
      <c r="BL56" s="935">
        <f t="shared" si="92"/>
        <v>0</v>
      </c>
      <c r="BM56" s="935">
        <f t="shared" si="92"/>
        <v>0</v>
      </c>
      <c r="BN56" s="935">
        <f t="shared" si="92"/>
        <v>0</v>
      </c>
      <c r="BO56" s="935">
        <f t="shared" si="92"/>
        <v>0</v>
      </c>
      <c r="BP56" s="935"/>
      <c r="BQ56" s="935">
        <f t="shared" si="92"/>
        <v>0</v>
      </c>
      <c r="BR56" s="935">
        <f t="shared" si="92"/>
        <v>0</v>
      </c>
      <c r="BS56" s="935">
        <f t="shared" si="92"/>
        <v>0</v>
      </c>
      <c r="BT56" s="935">
        <f t="shared" si="92"/>
        <v>0</v>
      </c>
      <c r="BU56" s="1352"/>
    </row>
    <row r="57" spans="1:74" s="803" customFormat="1" ht="74.25">
      <c r="A57" s="815">
        <v>1</v>
      </c>
      <c r="B57" s="1495" t="s">
        <v>129</v>
      </c>
      <c r="C57" s="1504"/>
      <c r="D57" s="1504"/>
      <c r="E57" s="815" t="s">
        <v>166</v>
      </c>
      <c r="F57" s="795" t="s">
        <v>190</v>
      </c>
      <c r="G57" s="764">
        <v>117288</v>
      </c>
      <c r="H57" s="764">
        <v>25000</v>
      </c>
      <c r="I57" s="764"/>
      <c r="J57" s="764"/>
      <c r="K57" s="764"/>
      <c r="L57" s="764">
        <v>20500</v>
      </c>
      <c r="M57" s="764">
        <v>20500</v>
      </c>
      <c r="N57" s="797">
        <f t="shared" ref="N57:N60" si="93">O57</f>
        <v>4500</v>
      </c>
      <c r="O57" s="764">
        <v>4500</v>
      </c>
      <c r="P57" s="764">
        <v>0</v>
      </c>
      <c r="Q57" s="798"/>
      <c r="R57" s="797">
        <v>4500</v>
      </c>
      <c r="S57" s="938"/>
      <c r="T57" s="797"/>
      <c r="U57" s="797">
        <v>4445</v>
      </c>
      <c r="V57" s="938"/>
      <c r="W57" s="797"/>
      <c r="X57" s="799">
        <f t="shared" ref="X57:Z59" si="94">R57-U57</f>
        <v>55</v>
      </c>
      <c r="Y57" s="799"/>
      <c r="Z57" s="799"/>
      <c r="AA57" s="797"/>
      <c r="AB57" s="938"/>
      <c r="AC57" s="798"/>
      <c r="AD57" s="797"/>
      <c r="AE57" s="939"/>
      <c r="AF57" s="797"/>
      <c r="AG57" s="797"/>
      <c r="AH57" s="938"/>
      <c r="AI57" s="798"/>
      <c r="AJ57" s="799"/>
      <c r="AK57" s="799"/>
      <c r="AL57" s="799"/>
      <c r="AM57" s="798"/>
      <c r="AN57" s="938"/>
      <c r="AO57" s="798"/>
      <c r="AP57" s="937"/>
      <c r="AQ57" s="938"/>
      <c r="AR57" s="798"/>
      <c r="AS57" s="797"/>
      <c r="AT57" s="933"/>
      <c r="AU57" s="798"/>
      <c r="AV57" s="799">
        <f t="shared" ref="AV57:AX60" si="95">R57+AD57+AP57</f>
        <v>4500</v>
      </c>
      <c r="AW57" s="799">
        <f t="shared" si="95"/>
        <v>0</v>
      </c>
      <c r="AX57" s="799">
        <f t="shared" si="95"/>
        <v>0</v>
      </c>
      <c r="AY57" s="799">
        <f t="shared" ref="AY57" si="96">AZ57</f>
        <v>0</v>
      </c>
      <c r="AZ57" s="932">
        <f t="shared" ref="AZ57:BB57" si="97">O57-AV57</f>
        <v>0</v>
      </c>
      <c r="BA57" s="799">
        <f t="shared" si="97"/>
        <v>0</v>
      </c>
      <c r="BB57" s="798">
        <f t="shared" si="97"/>
        <v>0</v>
      </c>
      <c r="BC57" s="798"/>
      <c r="BD57" s="799">
        <f>AY57</f>
        <v>0</v>
      </c>
      <c r="BE57" s="739">
        <f>BA57</f>
        <v>0</v>
      </c>
      <c r="BF57" s="1087"/>
      <c r="BG57" s="739">
        <f t="shared" ref="BG57:BH57" si="98">BD57</f>
        <v>0</v>
      </c>
      <c r="BH57" s="739">
        <f t="shared" si="98"/>
        <v>0</v>
      </c>
      <c r="BI57" s="1087"/>
      <c r="BJ57" s="799">
        <f>AZ57-BD57</f>
        <v>0</v>
      </c>
      <c r="BK57" s="798">
        <f>BA57-BE57</f>
        <v>0</v>
      </c>
      <c r="BL57" s="798"/>
      <c r="BM57" s="798"/>
      <c r="BN57" s="798"/>
      <c r="BO57" s="798"/>
      <c r="BP57" s="798"/>
      <c r="BQ57" s="799">
        <f t="shared" ref="BQ57" si="99">BR57</f>
        <v>0</v>
      </c>
      <c r="BR57" s="799">
        <f>AZ57</f>
        <v>0</v>
      </c>
      <c r="BS57" s="800"/>
      <c r="BT57" s="800"/>
      <c r="BU57" s="800"/>
      <c r="BV57" s="803" t="s">
        <v>355</v>
      </c>
    </row>
    <row r="58" spans="1:74" s="1494" customFormat="1">
      <c r="A58" s="1506"/>
      <c r="B58" s="1501" t="s">
        <v>24</v>
      </c>
      <c r="C58" s="1507"/>
      <c r="D58" s="1507"/>
      <c r="E58" s="1506"/>
      <c r="F58" s="1508"/>
      <c r="G58" s="935">
        <f>SUM(G59:G60)</f>
        <v>60476</v>
      </c>
      <c r="H58" s="935">
        <f t="shared" ref="H58:BT58" si="100">SUM(H59:H60)</f>
        <v>30519</v>
      </c>
      <c r="I58" s="935"/>
      <c r="J58" s="935"/>
      <c r="K58" s="935"/>
      <c r="L58" s="935">
        <f t="shared" si="100"/>
        <v>30000</v>
      </c>
      <c r="M58" s="935">
        <f t="shared" si="100"/>
        <v>24500</v>
      </c>
      <c r="N58" s="935">
        <f t="shared" si="100"/>
        <v>5000</v>
      </c>
      <c r="O58" s="935">
        <f t="shared" si="100"/>
        <v>5000</v>
      </c>
      <c r="P58" s="935">
        <f t="shared" si="100"/>
        <v>2500</v>
      </c>
      <c r="Q58" s="935">
        <f t="shared" si="100"/>
        <v>0</v>
      </c>
      <c r="R58" s="935">
        <f t="shared" si="100"/>
        <v>2500</v>
      </c>
      <c r="S58" s="935">
        <f t="shared" si="100"/>
        <v>0</v>
      </c>
      <c r="T58" s="935">
        <f t="shared" si="100"/>
        <v>0</v>
      </c>
      <c r="U58" s="935">
        <f t="shared" si="100"/>
        <v>1796</v>
      </c>
      <c r="V58" s="935">
        <f t="shared" si="100"/>
        <v>0</v>
      </c>
      <c r="W58" s="935">
        <f t="shared" si="100"/>
        <v>0</v>
      </c>
      <c r="X58" s="935">
        <f t="shared" si="100"/>
        <v>704</v>
      </c>
      <c r="Y58" s="935">
        <f t="shared" si="100"/>
        <v>0</v>
      </c>
      <c r="Z58" s="935">
        <f t="shared" si="100"/>
        <v>0</v>
      </c>
      <c r="AA58" s="935">
        <f t="shared" si="100"/>
        <v>704</v>
      </c>
      <c r="AB58" s="935">
        <f t="shared" si="100"/>
        <v>0</v>
      </c>
      <c r="AC58" s="935">
        <f t="shared" si="100"/>
        <v>0</v>
      </c>
      <c r="AD58" s="935">
        <f t="shared" si="100"/>
        <v>0</v>
      </c>
      <c r="AE58" s="935">
        <f t="shared" si="100"/>
        <v>0</v>
      </c>
      <c r="AF58" s="935">
        <f t="shared" si="100"/>
        <v>0</v>
      </c>
      <c r="AG58" s="935">
        <f t="shared" si="100"/>
        <v>0</v>
      </c>
      <c r="AH58" s="935">
        <f t="shared" si="100"/>
        <v>0</v>
      </c>
      <c r="AI58" s="935">
        <f t="shared" si="100"/>
        <v>0</v>
      </c>
      <c r="AJ58" s="935">
        <f t="shared" si="100"/>
        <v>0</v>
      </c>
      <c r="AK58" s="935">
        <f t="shared" si="100"/>
        <v>0</v>
      </c>
      <c r="AL58" s="935">
        <f t="shared" si="100"/>
        <v>0</v>
      </c>
      <c r="AM58" s="935">
        <f t="shared" si="100"/>
        <v>0</v>
      </c>
      <c r="AN58" s="935">
        <f t="shared" si="100"/>
        <v>0</v>
      </c>
      <c r="AO58" s="935">
        <f t="shared" si="100"/>
        <v>0</v>
      </c>
      <c r="AP58" s="935">
        <f t="shared" si="100"/>
        <v>2500</v>
      </c>
      <c r="AQ58" s="935">
        <f t="shared" si="100"/>
        <v>2500</v>
      </c>
      <c r="AR58" s="935">
        <f t="shared" si="100"/>
        <v>0</v>
      </c>
      <c r="AS58" s="935">
        <f t="shared" si="100"/>
        <v>2500</v>
      </c>
      <c r="AT58" s="935">
        <f t="shared" si="100"/>
        <v>2500</v>
      </c>
      <c r="AU58" s="935">
        <f t="shared" si="100"/>
        <v>0</v>
      </c>
      <c r="AV58" s="935">
        <f t="shared" si="100"/>
        <v>5000</v>
      </c>
      <c r="AW58" s="935">
        <f t="shared" si="100"/>
        <v>2500</v>
      </c>
      <c r="AX58" s="935">
        <f t="shared" si="100"/>
        <v>0</v>
      </c>
      <c r="AY58" s="935">
        <f t="shared" si="100"/>
        <v>0</v>
      </c>
      <c r="AZ58" s="935">
        <f t="shared" si="100"/>
        <v>0</v>
      </c>
      <c r="BA58" s="935">
        <f t="shared" si="100"/>
        <v>0</v>
      </c>
      <c r="BB58" s="935">
        <f t="shared" si="100"/>
        <v>0</v>
      </c>
      <c r="BC58" s="935"/>
      <c r="BD58" s="935">
        <f t="shared" si="100"/>
        <v>0</v>
      </c>
      <c r="BE58" s="1346">
        <f t="shared" si="100"/>
        <v>0</v>
      </c>
      <c r="BF58" s="1346">
        <f t="shared" si="100"/>
        <v>0</v>
      </c>
      <c r="BG58" s="1346">
        <f t="shared" si="100"/>
        <v>0</v>
      </c>
      <c r="BH58" s="1346">
        <f t="shared" si="100"/>
        <v>0</v>
      </c>
      <c r="BI58" s="1346">
        <f t="shared" si="100"/>
        <v>0</v>
      </c>
      <c r="BJ58" s="935">
        <f t="shared" si="100"/>
        <v>0</v>
      </c>
      <c r="BK58" s="935">
        <f t="shared" si="100"/>
        <v>0</v>
      </c>
      <c r="BL58" s="935">
        <f t="shared" si="100"/>
        <v>0</v>
      </c>
      <c r="BM58" s="935">
        <f t="shared" si="100"/>
        <v>0</v>
      </c>
      <c r="BN58" s="935">
        <f t="shared" si="100"/>
        <v>0</v>
      </c>
      <c r="BO58" s="935">
        <f t="shared" si="100"/>
        <v>0</v>
      </c>
      <c r="BP58" s="935"/>
      <c r="BQ58" s="935">
        <f t="shared" si="100"/>
        <v>0</v>
      </c>
      <c r="BR58" s="935">
        <f t="shared" si="100"/>
        <v>0</v>
      </c>
      <c r="BS58" s="935">
        <f t="shared" si="100"/>
        <v>0</v>
      </c>
      <c r="BT58" s="935">
        <f t="shared" si="100"/>
        <v>0</v>
      </c>
      <c r="BU58" s="1352"/>
    </row>
    <row r="59" spans="1:74" s="803" customFormat="1" ht="49.5">
      <c r="A59" s="815">
        <v>1</v>
      </c>
      <c r="B59" s="1495" t="s">
        <v>130</v>
      </c>
      <c r="C59" s="1504"/>
      <c r="D59" s="1504"/>
      <c r="E59" s="815" t="s">
        <v>166</v>
      </c>
      <c r="F59" s="795" t="s">
        <v>191</v>
      </c>
      <c r="G59" s="764">
        <v>10519</v>
      </c>
      <c r="H59" s="764">
        <v>10519</v>
      </c>
      <c r="I59" s="764"/>
      <c r="J59" s="764"/>
      <c r="K59" s="764"/>
      <c r="L59" s="764">
        <v>8000</v>
      </c>
      <c r="M59" s="764">
        <v>8000</v>
      </c>
      <c r="N59" s="797">
        <f t="shared" si="93"/>
        <v>2500</v>
      </c>
      <c r="O59" s="764">
        <v>2500</v>
      </c>
      <c r="P59" s="764">
        <v>0</v>
      </c>
      <c r="Q59" s="798"/>
      <c r="R59" s="797">
        <v>2500</v>
      </c>
      <c r="S59" s="938"/>
      <c r="T59" s="797"/>
      <c r="U59" s="797">
        <v>1796</v>
      </c>
      <c r="V59" s="938"/>
      <c r="W59" s="797"/>
      <c r="X59" s="799">
        <f t="shared" si="94"/>
        <v>704</v>
      </c>
      <c r="Y59" s="799">
        <f t="shared" si="94"/>
        <v>0</v>
      </c>
      <c r="Z59" s="799">
        <f t="shared" si="94"/>
        <v>0</v>
      </c>
      <c r="AA59" s="797">
        <v>704</v>
      </c>
      <c r="AB59" s="938"/>
      <c r="AC59" s="797"/>
      <c r="AD59" s="797">
        <f>AE59+AF59</f>
        <v>0</v>
      </c>
      <c r="AE59" s="939"/>
      <c r="AF59" s="797"/>
      <c r="AG59" s="797">
        <f>AH59+AI59</f>
        <v>0</v>
      </c>
      <c r="AH59" s="938"/>
      <c r="AI59" s="798"/>
      <c r="AJ59" s="799">
        <f t="shared" ref="AJ59" si="101">AD59-AG59</f>
        <v>0</v>
      </c>
      <c r="AK59" s="799"/>
      <c r="AL59" s="799"/>
      <c r="AM59" s="798"/>
      <c r="AN59" s="938"/>
      <c r="AO59" s="798"/>
      <c r="AP59" s="937">
        <f t="shared" ref="AP59:AP60" si="102">AQ59+AR59</f>
        <v>0</v>
      </c>
      <c r="AQ59" s="938"/>
      <c r="AR59" s="798"/>
      <c r="AS59" s="937">
        <f t="shared" ref="AS59" si="103">AT59+AU59</f>
        <v>0</v>
      </c>
      <c r="AT59" s="938"/>
      <c r="AU59" s="798"/>
      <c r="AV59" s="799">
        <f t="shared" si="95"/>
        <v>2500</v>
      </c>
      <c r="AW59" s="799">
        <f t="shared" si="95"/>
        <v>0</v>
      </c>
      <c r="AX59" s="799">
        <f t="shared" si="95"/>
        <v>0</v>
      </c>
      <c r="AY59" s="799">
        <f t="shared" ref="AY59:AY60" si="104">AZ59</f>
        <v>0</v>
      </c>
      <c r="AZ59" s="932">
        <f t="shared" ref="AZ59:BB60" si="105">O59-AV59</f>
        <v>0</v>
      </c>
      <c r="BA59" s="799">
        <f t="shared" si="105"/>
        <v>0</v>
      </c>
      <c r="BB59" s="798">
        <f t="shared" si="105"/>
        <v>0</v>
      </c>
      <c r="BC59" s="798">
        <f>BD59</f>
        <v>0</v>
      </c>
      <c r="BD59" s="799">
        <f>AY59</f>
        <v>0</v>
      </c>
      <c r="BE59" s="739">
        <f>BA59</f>
        <v>0</v>
      </c>
      <c r="BF59" s="1087"/>
      <c r="BG59" s="739">
        <f t="shared" ref="BG59:BH60" si="106">BD59</f>
        <v>0</v>
      </c>
      <c r="BH59" s="739">
        <f t="shared" si="106"/>
        <v>0</v>
      </c>
      <c r="BI59" s="1087"/>
      <c r="BJ59" s="799">
        <f>AZ59-BD59</f>
        <v>0</v>
      </c>
      <c r="BK59" s="798">
        <f>BA59-BE59</f>
        <v>0</v>
      </c>
      <c r="BL59" s="798"/>
      <c r="BM59" s="798"/>
      <c r="BN59" s="798"/>
      <c r="BO59" s="798"/>
      <c r="BP59" s="798"/>
      <c r="BQ59" s="799">
        <f t="shared" ref="BQ59:BQ60" si="107">BR59</f>
        <v>0</v>
      </c>
      <c r="BR59" s="799">
        <f>AZ59</f>
        <v>0</v>
      </c>
      <c r="BS59" s="800"/>
      <c r="BT59" s="800"/>
      <c r="BU59" s="800"/>
      <c r="BV59" s="803" t="s">
        <v>355</v>
      </c>
    </row>
    <row r="60" spans="1:74" s="803" customFormat="1" ht="23.1" customHeight="1">
      <c r="A60" s="815">
        <v>2</v>
      </c>
      <c r="B60" s="1495" t="s">
        <v>131</v>
      </c>
      <c r="C60" s="1504"/>
      <c r="D60" s="1504"/>
      <c r="E60" s="815" t="s">
        <v>171</v>
      </c>
      <c r="F60" s="795" t="s">
        <v>192</v>
      </c>
      <c r="G60" s="764">
        <v>49957</v>
      </c>
      <c r="H60" s="764">
        <v>20000</v>
      </c>
      <c r="I60" s="764"/>
      <c r="J60" s="764"/>
      <c r="K60" s="764"/>
      <c r="L60" s="764">
        <v>22000</v>
      </c>
      <c r="M60" s="764">
        <v>16500</v>
      </c>
      <c r="N60" s="797">
        <f t="shared" si="93"/>
        <v>2500</v>
      </c>
      <c r="O60" s="764">
        <v>2500</v>
      </c>
      <c r="P60" s="764">
        <v>2500</v>
      </c>
      <c r="Q60" s="798"/>
      <c r="R60" s="797"/>
      <c r="S60" s="938"/>
      <c r="T60" s="798"/>
      <c r="U60" s="797"/>
      <c r="V60" s="938"/>
      <c r="W60" s="798"/>
      <c r="X60" s="799"/>
      <c r="Y60" s="799"/>
      <c r="Z60" s="799"/>
      <c r="AA60" s="797"/>
      <c r="AB60" s="938"/>
      <c r="AC60" s="798"/>
      <c r="AD60" s="797"/>
      <c r="AE60" s="939"/>
      <c r="AF60" s="797"/>
      <c r="AG60" s="797"/>
      <c r="AH60" s="938"/>
      <c r="AI60" s="798"/>
      <c r="AJ60" s="799"/>
      <c r="AK60" s="799"/>
      <c r="AL60" s="799"/>
      <c r="AM60" s="798"/>
      <c r="AN60" s="938"/>
      <c r="AO60" s="798"/>
      <c r="AP60" s="797">
        <f t="shared" si="102"/>
        <v>2500</v>
      </c>
      <c r="AQ60" s="797">
        <v>2500</v>
      </c>
      <c r="AR60" s="797"/>
      <c r="AS60" s="797">
        <f>AP60</f>
        <v>2500</v>
      </c>
      <c r="AT60" s="933">
        <f>AQ60</f>
        <v>2500</v>
      </c>
      <c r="AU60" s="798">
        <f>AR60</f>
        <v>0</v>
      </c>
      <c r="AV60" s="799">
        <f t="shared" si="95"/>
        <v>2500</v>
      </c>
      <c r="AW60" s="799">
        <f t="shared" si="95"/>
        <v>2500</v>
      </c>
      <c r="AX60" s="799">
        <f t="shared" si="95"/>
        <v>0</v>
      </c>
      <c r="AY60" s="799">
        <f t="shared" si="104"/>
        <v>0</v>
      </c>
      <c r="AZ60" s="932">
        <f t="shared" si="105"/>
        <v>0</v>
      </c>
      <c r="BA60" s="799">
        <f t="shared" si="105"/>
        <v>0</v>
      </c>
      <c r="BB60" s="798">
        <f t="shared" si="105"/>
        <v>0</v>
      </c>
      <c r="BC60" s="798">
        <f>BD60</f>
        <v>0</v>
      </c>
      <c r="BD60" s="799">
        <f>AY60</f>
        <v>0</v>
      </c>
      <c r="BE60" s="739">
        <f>BA60</f>
        <v>0</v>
      </c>
      <c r="BF60" s="1087"/>
      <c r="BG60" s="739">
        <f t="shared" si="106"/>
        <v>0</v>
      </c>
      <c r="BH60" s="739">
        <f t="shared" si="106"/>
        <v>0</v>
      </c>
      <c r="BI60" s="1087"/>
      <c r="BJ60" s="799">
        <f>AZ60-BD60</f>
        <v>0</v>
      </c>
      <c r="BK60" s="798">
        <f>BA60-BE60</f>
        <v>0</v>
      </c>
      <c r="BL60" s="798"/>
      <c r="BM60" s="798"/>
      <c r="BN60" s="798"/>
      <c r="BO60" s="798"/>
      <c r="BP60" s="798"/>
      <c r="BQ60" s="799">
        <f t="shared" si="107"/>
        <v>0</v>
      </c>
      <c r="BR60" s="799">
        <f>AZ60</f>
        <v>0</v>
      </c>
      <c r="BS60" s="800"/>
      <c r="BT60" s="800"/>
      <c r="BU60" s="800"/>
      <c r="BV60" s="803" t="s">
        <v>355</v>
      </c>
    </row>
    <row r="61" spans="1:74" s="803" customFormat="1" ht="66">
      <c r="A61" s="1486" t="s">
        <v>140</v>
      </c>
      <c r="B61" s="1390" t="s">
        <v>132</v>
      </c>
      <c r="C61" s="795"/>
      <c r="D61" s="795"/>
      <c r="E61" s="815"/>
      <c r="F61" s="1509"/>
      <c r="G61" s="760">
        <f>G62</f>
        <v>856063</v>
      </c>
      <c r="H61" s="760">
        <f t="shared" ref="H61:BA62" si="108">H62</f>
        <v>537985.6</v>
      </c>
      <c r="I61" s="760"/>
      <c r="J61" s="760"/>
      <c r="K61" s="760"/>
      <c r="L61" s="760">
        <f t="shared" si="108"/>
        <v>344618</v>
      </c>
      <c r="M61" s="760">
        <f t="shared" si="108"/>
        <v>252750</v>
      </c>
      <c r="N61" s="760">
        <f t="shared" si="108"/>
        <v>227461</v>
      </c>
      <c r="O61" s="760">
        <f t="shared" si="108"/>
        <v>227461</v>
      </c>
      <c r="P61" s="760">
        <f t="shared" si="108"/>
        <v>138750</v>
      </c>
      <c r="Q61" s="760">
        <f t="shared" si="108"/>
        <v>0</v>
      </c>
      <c r="R61" s="760">
        <f t="shared" si="108"/>
        <v>151000</v>
      </c>
      <c r="S61" s="760">
        <f t="shared" si="108"/>
        <v>120000</v>
      </c>
      <c r="T61" s="760">
        <f t="shared" si="108"/>
        <v>0</v>
      </c>
      <c r="U61" s="760">
        <f t="shared" si="108"/>
        <v>53833</v>
      </c>
      <c r="V61" s="760">
        <f t="shared" si="108"/>
        <v>22967</v>
      </c>
      <c r="W61" s="760">
        <f t="shared" si="108"/>
        <v>0</v>
      </c>
      <c r="X61" s="760">
        <f t="shared" si="108"/>
        <v>97167</v>
      </c>
      <c r="Y61" s="760">
        <f t="shared" si="108"/>
        <v>97033</v>
      </c>
      <c r="Z61" s="760">
        <f t="shared" si="108"/>
        <v>0</v>
      </c>
      <c r="AA61" s="760">
        <f t="shared" si="108"/>
        <v>97167</v>
      </c>
      <c r="AB61" s="760">
        <f t="shared" si="108"/>
        <v>0</v>
      </c>
      <c r="AC61" s="760">
        <f t="shared" si="108"/>
        <v>0</v>
      </c>
      <c r="AD61" s="760">
        <f t="shared" si="108"/>
        <v>11000</v>
      </c>
      <c r="AE61" s="760">
        <f t="shared" si="108"/>
        <v>0</v>
      </c>
      <c r="AF61" s="760">
        <f t="shared" si="108"/>
        <v>0</v>
      </c>
      <c r="AG61" s="760">
        <f t="shared" si="108"/>
        <v>11000</v>
      </c>
      <c r="AH61" s="760">
        <f t="shared" si="108"/>
        <v>0</v>
      </c>
      <c r="AI61" s="760">
        <f t="shared" si="108"/>
        <v>0</v>
      </c>
      <c r="AJ61" s="760">
        <f t="shared" si="108"/>
        <v>0</v>
      </c>
      <c r="AK61" s="760">
        <f t="shared" si="108"/>
        <v>0</v>
      </c>
      <c r="AL61" s="760">
        <f t="shared" si="108"/>
        <v>0</v>
      </c>
      <c r="AM61" s="760">
        <f t="shared" si="108"/>
        <v>0</v>
      </c>
      <c r="AN61" s="760">
        <f t="shared" si="108"/>
        <v>0</v>
      </c>
      <c r="AO61" s="760">
        <f t="shared" si="108"/>
        <v>0</v>
      </c>
      <c r="AP61" s="760">
        <f t="shared" si="108"/>
        <v>53461</v>
      </c>
      <c r="AQ61" s="760">
        <f t="shared" si="108"/>
        <v>15750</v>
      </c>
      <c r="AR61" s="760">
        <f t="shared" si="108"/>
        <v>0</v>
      </c>
      <c r="AS61" s="760">
        <f t="shared" si="108"/>
        <v>53461</v>
      </c>
      <c r="AT61" s="760">
        <f t="shared" si="108"/>
        <v>15750</v>
      </c>
      <c r="AU61" s="760">
        <f t="shared" si="108"/>
        <v>0</v>
      </c>
      <c r="AV61" s="760">
        <f t="shared" si="108"/>
        <v>215461</v>
      </c>
      <c r="AW61" s="760">
        <f t="shared" si="108"/>
        <v>135750</v>
      </c>
      <c r="AX61" s="760">
        <f t="shared" si="108"/>
        <v>0</v>
      </c>
      <c r="AY61" s="760">
        <f t="shared" si="108"/>
        <v>12000</v>
      </c>
      <c r="AZ61" s="760">
        <f t="shared" si="108"/>
        <v>12000</v>
      </c>
      <c r="BA61" s="760">
        <f t="shared" si="108"/>
        <v>3000</v>
      </c>
      <c r="BB61" s="760">
        <f t="shared" ref="BB61:BO62" si="109">BB62</f>
        <v>0</v>
      </c>
      <c r="BC61" s="760">
        <f t="shared" si="109"/>
        <v>12000</v>
      </c>
      <c r="BD61" s="760">
        <f t="shared" si="109"/>
        <v>12000</v>
      </c>
      <c r="BE61" s="1081">
        <f t="shared" si="109"/>
        <v>3000</v>
      </c>
      <c r="BF61" s="1081">
        <f t="shared" si="109"/>
        <v>0</v>
      </c>
      <c r="BG61" s="1081">
        <f t="shared" si="109"/>
        <v>12000</v>
      </c>
      <c r="BH61" s="1081">
        <f t="shared" si="109"/>
        <v>3000</v>
      </c>
      <c r="BI61" s="1081">
        <f t="shared" si="109"/>
        <v>0</v>
      </c>
      <c r="BJ61" s="760">
        <f t="shared" si="109"/>
        <v>0</v>
      </c>
      <c r="BK61" s="760">
        <f t="shared" si="109"/>
        <v>0</v>
      </c>
      <c r="BL61" s="760">
        <f t="shared" si="109"/>
        <v>0</v>
      </c>
      <c r="BM61" s="760">
        <f t="shared" si="109"/>
        <v>0</v>
      </c>
      <c r="BN61" s="760">
        <f t="shared" si="109"/>
        <v>0</v>
      </c>
      <c r="BO61" s="760">
        <f t="shared" si="109"/>
        <v>0</v>
      </c>
      <c r="BP61" s="760"/>
      <c r="BQ61" s="760">
        <f t="shared" ref="BQ61:BT62" si="110">BQ62</f>
        <v>12000</v>
      </c>
      <c r="BR61" s="760">
        <f t="shared" si="110"/>
        <v>12000</v>
      </c>
      <c r="BS61" s="760">
        <f t="shared" si="110"/>
        <v>3000</v>
      </c>
      <c r="BT61" s="760">
        <f t="shared" si="110"/>
        <v>0</v>
      </c>
      <c r="BU61" s="800"/>
    </row>
    <row r="62" spans="1:74" s="803" customFormat="1">
      <c r="A62" s="1486"/>
      <c r="B62" s="1390" t="s">
        <v>30</v>
      </c>
      <c r="C62" s="795"/>
      <c r="D62" s="795"/>
      <c r="E62" s="815"/>
      <c r="F62" s="1509"/>
      <c r="G62" s="760">
        <f>G63</f>
        <v>856063</v>
      </c>
      <c r="H62" s="760">
        <f t="shared" si="108"/>
        <v>537985.6</v>
      </c>
      <c r="I62" s="760"/>
      <c r="J62" s="760"/>
      <c r="K62" s="760"/>
      <c r="L62" s="760">
        <f t="shared" si="108"/>
        <v>344618</v>
      </c>
      <c r="M62" s="760">
        <f t="shared" si="108"/>
        <v>252750</v>
      </c>
      <c r="N62" s="760">
        <f t="shared" si="108"/>
        <v>227461</v>
      </c>
      <c r="O62" s="760">
        <f t="shared" si="108"/>
        <v>227461</v>
      </c>
      <c r="P62" s="760">
        <f t="shared" si="108"/>
        <v>138750</v>
      </c>
      <c r="Q62" s="760">
        <f t="shared" si="108"/>
        <v>0</v>
      </c>
      <c r="R62" s="760">
        <f t="shared" si="108"/>
        <v>151000</v>
      </c>
      <c r="S62" s="760">
        <f t="shared" si="108"/>
        <v>120000</v>
      </c>
      <c r="T62" s="760">
        <f t="shared" si="108"/>
        <v>0</v>
      </c>
      <c r="U62" s="760">
        <f t="shared" si="108"/>
        <v>53833</v>
      </c>
      <c r="V62" s="760">
        <f t="shared" si="108"/>
        <v>22967</v>
      </c>
      <c r="W62" s="760">
        <f t="shared" si="108"/>
        <v>0</v>
      </c>
      <c r="X62" s="760">
        <f t="shared" si="108"/>
        <v>97167</v>
      </c>
      <c r="Y62" s="760">
        <f t="shared" si="108"/>
        <v>97033</v>
      </c>
      <c r="Z62" s="760">
        <f t="shared" si="108"/>
        <v>0</v>
      </c>
      <c r="AA62" s="760">
        <f t="shared" si="108"/>
        <v>97167</v>
      </c>
      <c r="AB62" s="760">
        <f t="shared" si="108"/>
        <v>0</v>
      </c>
      <c r="AC62" s="760">
        <f t="shared" si="108"/>
        <v>0</v>
      </c>
      <c r="AD62" s="760">
        <f t="shared" si="108"/>
        <v>11000</v>
      </c>
      <c r="AE62" s="760">
        <f t="shared" si="108"/>
        <v>0</v>
      </c>
      <c r="AF62" s="760">
        <f t="shared" si="108"/>
        <v>0</v>
      </c>
      <c r="AG62" s="760">
        <f t="shared" si="108"/>
        <v>11000</v>
      </c>
      <c r="AH62" s="760">
        <f t="shared" si="108"/>
        <v>0</v>
      </c>
      <c r="AI62" s="760">
        <f t="shared" si="108"/>
        <v>0</v>
      </c>
      <c r="AJ62" s="760">
        <f t="shared" si="108"/>
        <v>0</v>
      </c>
      <c r="AK62" s="760">
        <f t="shared" si="108"/>
        <v>0</v>
      </c>
      <c r="AL62" s="760">
        <f t="shared" si="108"/>
        <v>0</v>
      </c>
      <c r="AM62" s="760">
        <f t="shared" si="108"/>
        <v>0</v>
      </c>
      <c r="AN62" s="760">
        <f t="shared" si="108"/>
        <v>0</v>
      </c>
      <c r="AO62" s="760">
        <f t="shared" si="108"/>
        <v>0</v>
      </c>
      <c r="AP62" s="760">
        <f t="shared" si="108"/>
        <v>53461</v>
      </c>
      <c r="AQ62" s="760">
        <f t="shared" si="108"/>
        <v>15750</v>
      </c>
      <c r="AR62" s="760">
        <f t="shared" si="108"/>
        <v>0</v>
      </c>
      <c r="AS62" s="760">
        <f t="shared" si="108"/>
        <v>53461</v>
      </c>
      <c r="AT62" s="760">
        <f t="shared" si="108"/>
        <v>15750</v>
      </c>
      <c r="AU62" s="760">
        <f t="shared" si="108"/>
        <v>0</v>
      </c>
      <c r="AV62" s="760">
        <f t="shared" si="108"/>
        <v>215461</v>
      </c>
      <c r="AW62" s="760">
        <f t="shared" si="108"/>
        <v>135750</v>
      </c>
      <c r="AX62" s="760">
        <f t="shared" si="108"/>
        <v>0</v>
      </c>
      <c r="AY62" s="760">
        <f t="shared" si="108"/>
        <v>12000</v>
      </c>
      <c r="AZ62" s="760">
        <f t="shared" si="108"/>
        <v>12000</v>
      </c>
      <c r="BA62" s="760">
        <f t="shared" si="108"/>
        <v>3000</v>
      </c>
      <c r="BB62" s="760">
        <f t="shared" si="109"/>
        <v>0</v>
      </c>
      <c r="BC62" s="760">
        <f t="shared" si="109"/>
        <v>12000</v>
      </c>
      <c r="BD62" s="760">
        <f t="shared" si="109"/>
        <v>12000</v>
      </c>
      <c r="BE62" s="1081">
        <f t="shared" si="109"/>
        <v>3000</v>
      </c>
      <c r="BF62" s="1081">
        <f t="shared" si="109"/>
        <v>0</v>
      </c>
      <c r="BG62" s="1081">
        <f t="shared" si="109"/>
        <v>12000</v>
      </c>
      <c r="BH62" s="1081">
        <f t="shared" si="109"/>
        <v>3000</v>
      </c>
      <c r="BI62" s="1081">
        <f t="shared" si="109"/>
        <v>0</v>
      </c>
      <c r="BJ62" s="760">
        <f t="shared" si="109"/>
        <v>0</v>
      </c>
      <c r="BK62" s="760">
        <f t="shared" si="109"/>
        <v>0</v>
      </c>
      <c r="BL62" s="760">
        <f t="shared" si="109"/>
        <v>0</v>
      </c>
      <c r="BM62" s="760">
        <f t="shared" si="109"/>
        <v>0</v>
      </c>
      <c r="BN62" s="760">
        <f t="shared" si="109"/>
        <v>0</v>
      </c>
      <c r="BO62" s="760">
        <f t="shared" si="109"/>
        <v>0</v>
      </c>
      <c r="BP62" s="760"/>
      <c r="BQ62" s="760">
        <f t="shared" si="110"/>
        <v>12000</v>
      </c>
      <c r="BR62" s="760">
        <f t="shared" si="110"/>
        <v>12000</v>
      </c>
      <c r="BS62" s="760">
        <f t="shared" si="110"/>
        <v>3000</v>
      </c>
      <c r="BT62" s="760">
        <f t="shared" si="110"/>
        <v>0</v>
      </c>
      <c r="BU62" s="800"/>
    </row>
    <row r="63" spans="1:74" s="803" customFormat="1" ht="41.25">
      <c r="A63" s="1496" t="s">
        <v>29</v>
      </c>
      <c r="B63" s="1497" t="s">
        <v>261</v>
      </c>
      <c r="C63" s="1504"/>
      <c r="D63" s="1504"/>
      <c r="E63" s="792"/>
      <c r="F63" s="1486"/>
      <c r="G63" s="760">
        <f>G64+G70</f>
        <v>856063</v>
      </c>
      <c r="H63" s="760">
        <f t="shared" ref="H63:BT63" si="111">H64+H70</f>
        <v>537985.6</v>
      </c>
      <c r="I63" s="760"/>
      <c r="J63" s="760"/>
      <c r="K63" s="760"/>
      <c r="L63" s="760">
        <f t="shared" si="111"/>
        <v>344618</v>
      </c>
      <c r="M63" s="760">
        <f t="shared" si="111"/>
        <v>252750</v>
      </c>
      <c r="N63" s="760">
        <f t="shared" si="111"/>
        <v>227461</v>
      </c>
      <c r="O63" s="760">
        <f t="shared" si="111"/>
        <v>227461</v>
      </c>
      <c r="P63" s="760">
        <f t="shared" si="111"/>
        <v>138750</v>
      </c>
      <c r="Q63" s="760">
        <f t="shared" si="111"/>
        <v>0</v>
      </c>
      <c r="R63" s="760">
        <f t="shared" si="111"/>
        <v>151000</v>
      </c>
      <c r="S63" s="760">
        <f t="shared" si="111"/>
        <v>120000</v>
      </c>
      <c r="T63" s="760">
        <f t="shared" si="111"/>
        <v>0</v>
      </c>
      <c r="U63" s="760">
        <f t="shared" si="111"/>
        <v>53833</v>
      </c>
      <c r="V63" s="760">
        <f t="shared" si="111"/>
        <v>22967</v>
      </c>
      <c r="W63" s="760">
        <f t="shared" si="111"/>
        <v>0</v>
      </c>
      <c r="X63" s="760">
        <f t="shared" si="111"/>
        <v>97167</v>
      </c>
      <c r="Y63" s="760">
        <f t="shared" si="111"/>
        <v>97033</v>
      </c>
      <c r="Z63" s="760">
        <f t="shared" si="111"/>
        <v>0</v>
      </c>
      <c r="AA63" s="760">
        <f t="shared" si="111"/>
        <v>97167</v>
      </c>
      <c r="AB63" s="760">
        <f t="shared" si="111"/>
        <v>0</v>
      </c>
      <c r="AC63" s="760">
        <f t="shared" si="111"/>
        <v>0</v>
      </c>
      <c r="AD63" s="760">
        <f t="shared" si="111"/>
        <v>11000</v>
      </c>
      <c r="AE63" s="760">
        <f t="shared" si="111"/>
        <v>0</v>
      </c>
      <c r="AF63" s="760">
        <f t="shared" si="111"/>
        <v>0</v>
      </c>
      <c r="AG63" s="760">
        <f t="shared" si="111"/>
        <v>11000</v>
      </c>
      <c r="AH63" s="760">
        <f t="shared" si="111"/>
        <v>0</v>
      </c>
      <c r="AI63" s="760">
        <f t="shared" si="111"/>
        <v>0</v>
      </c>
      <c r="AJ63" s="760">
        <f t="shared" si="111"/>
        <v>0</v>
      </c>
      <c r="AK63" s="760">
        <f t="shared" si="111"/>
        <v>0</v>
      </c>
      <c r="AL63" s="760">
        <f t="shared" si="111"/>
        <v>0</v>
      </c>
      <c r="AM63" s="760">
        <f t="shared" si="111"/>
        <v>0</v>
      </c>
      <c r="AN63" s="760">
        <f t="shared" si="111"/>
        <v>0</v>
      </c>
      <c r="AO63" s="760">
        <f t="shared" si="111"/>
        <v>0</v>
      </c>
      <c r="AP63" s="760">
        <f t="shared" si="111"/>
        <v>53461</v>
      </c>
      <c r="AQ63" s="760">
        <f t="shared" si="111"/>
        <v>15750</v>
      </c>
      <c r="AR63" s="760">
        <f t="shared" si="111"/>
        <v>0</v>
      </c>
      <c r="AS63" s="760">
        <f t="shared" si="111"/>
        <v>53461</v>
      </c>
      <c r="AT63" s="760">
        <f t="shared" si="111"/>
        <v>15750</v>
      </c>
      <c r="AU63" s="760">
        <f t="shared" si="111"/>
        <v>0</v>
      </c>
      <c r="AV63" s="760">
        <f t="shared" si="111"/>
        <v>215461</v>
      </c>
      <c r="AW63" s="760">
        <f t="shared" si="111"/>
        <v>135750</v>
      </c>
      <c r="AX63" s="760">
        <f t="shared" si="111"/>
        <v>0</v>
      </c>
      <c r="AY63" s="760">
        <f t="shared" si="111"/>
        <v>12000</v>
      </c>
      <c r="AZ63" s="760">
        <f t="shared" si="111"/>
        <v>12000</v>
      </c>
      <c r="BA63" s="760">
        <f t="shared" si="111"/>
        <v>3000</v>
      </c>
      <c r="BB63" s="760">
        <f t="shared" si="111"/>
        <v>0</v>
      </c>
      <c r="BC63" s="760">
        <f>BD63</f>
        <v>12000</v>
      </c>
      <c r="BD63" s="760">
        <f t="shared" si="111"/>
        <v>12000</v>
      </c>
      <c r="BE63" s="1081">
        <f t="shared" si="111"/>
        <v>3000</v>
      </c>
      <c r="BF63" s="1081">
        <f t="shared" si="111"/>
        <v>0</v>
      </c>
      <c r="BG63" s="1081">
        <f t="shared" si="111"/>
        <v>12000</v>
      </c>
      <c r="BH63" s="1081">
        <f t="shared" si="111"/>
        <v>3000</v>
      </c>
      <c r="BI63" s="1081">
        <f t="shared" si="111"/>
        <v>0</v>
      </c>
      <c r="BJ63" s="760">
        <f t="shared" si="111"/>
        <v>0</v>
      </c>
      <c r="BK63" s="760">
        <f t="shared" si="111"/>
        <v>0</v>
      </c>
      <c r="BL63" s="760">
        <f t="shared" si="111"/>
        <v>0</v>
      </c>
      <c r="BM63" s="760">
        <f t="shared" si="111"/>
        <v>0</v>
      </c>
      <c r="BN63" s="760">
        <f t="shared" si="111"/>
        <v>0</v>
      </c>
      <c r="BO63" s="760">
        <f t="shared" si="111"/>
        <v>0</v>
      </c>
      <c r="BP63" s="760"/>
      <c r="BQ63" s="760">
        <f t="shared" si="111"/>
        <v>12000</v>
      </c>
      <c r="BR63" s="760">
        <f t="shared" si="111"/>
        <v>12000</v>
      </c>
      <c r="BS63" s="760">
        <f t="shared" si="111"/>
        <v>3000</v>
      </c>
      <c r="BT63" s="760">
        <f t="shared" si="111"/>
        <v>0</v>
      </c>
      <c r="BU63" s="800"/>
    </row>
    <row r="64" spans="1:74" s="1494" customFormat="1">
      <c r="A64" s="1510"/>
      <c r="B64" s="1501" t="s">
        <v>25</v>
      </c>
      <c r="C64" s="1505"/>
      <c r="D64" s="1505"/>
      <c r="E64" s="1492"/>
      <c r="F64" s="1490"/>
      <c r="G64" s="935">
        <f>SUM(G65:G69)</f>
        <v>792724</v>
      </c>
      <c r="H64" s="935">
        <f t="shared" ref="H64:BT64" si="112">SUM(H65:H69)</f>
        <v>490049.5</v>
      </c>
      <c r="I64" s="935"/>
      <c r="J64" s="935"/>
      <c r="K64" s="935"/>
      <c r="L64" s="935">
        <f t="shared" si="112"/>
        <v>331979</v>
      </c>
      <c r="M64" s="935">
        <f t="shared" si="112"/>
        <v>241750</v>
      </c>
      <c r="N64" s="935">
        <f t="shared" si="112"/>
        <v>202461</v>
      </c>
      <c r="O64" s="935">
        <f t="shared" si="112"/>
        <v>202461</v>
      </c>
      <c r="P64" s="935">
        <f t="shared" si="112"/>
        <v>138750</v>
      </c>
      <c r="Q64" s="935">
        <f t="shared" si="112"/>
        <v>0</v>
      </c>
      <c r="R64" s="935">
        <f t="shared" si="112"/>
        <v>143000</v>
      </c>
      <c r="S64" s="935">
        <f t="shared" si="112"/>
        <v>120000</v>
      </c>
      <c r="T64" s="935">
        <f t="shared" si="112"/>
        <v>0</v>
      </c>
      <c r="U64" s="935">
        <f t="shared" si="112"/>
        <v>45833</v>
      </c>
      <c r="V64" s="935">
        <f t="shared" si="112"/>
        <v>22967</v>
      </c>
      <c r="W64" s="935">
        <f t="shared" si="112"/>
        <v>0</v>
      </c>
      <c r="X64" s="935">
        <f t="shared" si="112"/>
        <v>97167</v>
      </c>
      <c r="Y64" s="935">
        <f t="shared" si="112"/>
        <v>97033</v>
      </c>
      <c r="Z64" s="935">
        <f t="shared" si="112"/>
        <v>0</v>
      </c>
      <c r="AA64" s="935">
        <f t="shared" si="112"/>
        <v>97167</v>
      </c>
      <c r="AB64" s="935">
        <f t="shared" si="112"/>
        <v>0</v>
      </c>
      <c r="AC64" s="935">
        <f t="shared" si="112"/>
        <v>0</v>
      </c>
      <c r="AD64" s="935">
        <f t="shared" si="112"/>
        <v>8000</v>
      </c>
      <c r="AE64" s="935">
        <f t="shared" si="112"/>
        <v>0</v>
      </c>
      <c r="AF64" s="935">
        <f t="shared" si="112"/>
        <v>0</v>
      </c>
      <c r="AG64" s="935">
        <f t="shared" si="112"/>
        <v>8000</v>
      </c>
      <c r="AH64" s="935">
        <f t="shared" si="112"/>
        <v>0</v>
      </c>
      <c r="AI64" s="935">
        <f t="shared" si="112"/>
        <v>0</v>
      </c>
      <c r="AJ64" s="935">
        <f t="shared" si="112"/>
        <v>0</v>
      </c>
      <c r="AK64" s="935">
        <f t="shared" si="112"/>
        <v>0</v>
      </c>
      <c r="AL64" s="935">
        <f t="shared" si="112"/>
        <v>0</v>
      </c>
      <c r="AM64" s="935">
        <f t="shared" si="112"/>
        <v>0</v>
      </c>
      <c r="AN64" s="935">
        <f t="shared" si="112"/>
        <v>0</v>
      </c>
      <c r="AO64" s="935">
        <f t="shared" si="112"/>
        <v>0</v>
      </c>
      <c r="AP64" s="935">
        <f t="shared" si="112"/>
        <v>48461</v>
      </c>
      <c r="AQ64" s="935">
        <f t="shared" si="112"/>
        <v>15750</v>
      </c>
      <c r="AR64" s="935">
        <f t="shared" si="112"/>
        <v>0</v>
      </c>
      <c r="AS64" s="935">
        <f t="shared" si="112"/>
        <v>48461</v>
      </c>
      <c r="AT64" s="935">
        <f t="shared" si="112"/>
        <v>15750</v>
      </c>
      <c r="AU64" s="935">
        <f t="shared" si="112"/>
        <v>0</v>
      </c>
      <c r="AV64" s="935">
        <f t="shared" si="112"/>
        <v>199461</v>
      </c>
      <c r="AW64" s="935">
        <f t="shared" si="112"/>
        <v>135750</v>
      </c>
      <c r="AX64" s="935">
        <f t="shared" si="112"/>
        <v>0</v>
      </c>
      <c r="AY64" s="935">
        <f t="shared" si="112"/>
        <v>3000</v>
      </c>
      <c r="AZ64" s="935">
        <f t="shared" si="112"/>
        <v>3000</v>
      </c>
      <c r="BA64" s="935">
        <f t="shared" si="112"/>
        <v>3000</v>
      </c>
      <c r="BB64" s="935">
        <f t="shared" si="112"/>
        <v>0</v>
      </c>
      <c r="BC64" s="935">
        <f t="shared" si="112"/>
        <v>3000</v>
      </c>
      <c r="BD64" s="935">
        <f t="shared" si="112"/>
        <v>3000</v>
      </c>
      <c r="BE64" s="1346">
        <f t="shared" si="112"/>
        <v>3000</v>
      </c>
      <c r="BF64" s="1346">
        <f t="shared" si="112"/>
        <v>0</v>
      </c>
      <c r="BG64" s="1346">
        <f t="shared" si="112"/>
        <v>3000</v>
      </c>
      <c r="BH64" s="1346">
        <f t="shared" si="112"/>
        <v>3000</v>
      </c>
      <c r="BI64" s="1346">
        <f t="shared" si="112"/>
        <v>0</v>
      </c>
      <c r="BJ64" s="935">
        <f t="shared" si="112"/>
        <v>0</v>
      </c>
      <c r="BK64" s="935">
        <f t="shared" si="112"/>
        <v>0</v>
      </c>
      <c r="BL64" s="935">
        <f t="shared" si="112"/>
        <v>0</v>
      </c>
      <c r="BM64" s="935">
        <f t="shared" si="112"/>
        <v>0</v>
      </c>
      <c r="BN64" s="935">
        <f t="shared" si="112"/>
        <v>0</v>
      </c>
      <c r="BO64" s="935">
        <f t="shared" si="112"/>
        <v>0</v>
      </c>
      <c r="BP64" s="935"/>
      <c r="BQ64" s="935">
        <f t="shared" si="112"/>
        <v>3000</v>
      </c>
      <c r="BR64" s="935">
        <f t="shared" si="112"/>
        <v>3000</v>
      </c>
      <c r="BS64" s="935">
        <f t="shared" si="112"/>
        <v>3000</v>
      </c>
      <c r="BT64" s="935">
        <f t="shared" si="112"/>
        <v>0</v>
      </c>
      <c r="BU64" s="1352"/>
    </row>
    <row r="65" spans="1:74" s="803" customFormat="1" ht="33">
      <c r="A65" s="792">
        <v>1</v>
      </c>
      <c r="B65" s="1388" t="s">
        <v>133</v>
      </c>
      <c r="C65" s="795" t="s">
        <v>162</v>
      </c>
      <c r="D65" s="795"/>
      <c r="E65" s="815" t="s">
        <v>168</v>
      </c>
      <c r="F65" s="795" t="s">
        <v>193</v>
      </c>
      <c r="G65" s="764">
        <v>148918</v>
      </c>
      <c r="H65" s="764">
        <v>148000</v>
      </c>
      <c r="I65" s="764"/>
      <c r="J65" s="764"/>
      <c r="K65" s="764"/>
      <c r="L65" s="764">
        <v>120500</v>
      </c>
      <c r="M65" s="764">
        <v>115500</v>
      </c>
      <c r="N65" s="797">
        <f>O65</f>
        <v>25000</v>
      </c>
      <c r="O65" s="764">
        <v>25000</v>
      </c>
      <c r="P65" s="764">
        <v>15000</v>
      </c>
      <c r="Q65" s="798"/>
      <c r="R65" s="797">
        <v>10000</v>
      </c>
      <c r="S65" s="938"/>
      <c r="T65" s="797"/>
      <c r="U65" s="797">
        <v>9866</v>
      </c>
      <c r="V65" s="938"/>
      <c r="W65" s="797"/>
      <c r="X65" s="799">
        <f>R65-U65</f>
        <v>134</v>
      </c>
      <c r="Y65" s="799"/>
      <c r="Z65" s="799"/>
      <c r="AA65" s="797">
        <v>134</v>
      </c>
      <c r="AB65" s="938"/>
      <c r="AC65" s="797"/>
      <c r="AD65" s="797"/>
      <c r="AE65" s="939"/>
      <c r="AF65" s="797"/>
      <c r="AG65" s="797"/>
      <c r="AH65" s="938"/>
      <c r="AI65" s="798"/>
      <c r="AJ65" s="799">
        <f>AD65-AG65</f>
        <v>0</v>
      </c>
      <c r="AK65" s="799"/>
      <c r="AL65" s="799"/>
      <c r="AM65" s="798"/>
      <c r="AN65" s="938"/>
      <c r="AO65" s="798"/>
      <c r="AP65" s="797">
        <f>AQ65+AR65</f>
        <v>12000</v>
      </c>
      <c r="AQ65" s="932">
        <v>12000</v>
      </c>
      <c r="AR65" s="797"/>
      <c r="AS65" s="797">
        <f t="shared" ref="AS65:AU69" si="113">AP65</f>
        <v>12000</v>
      </c>
      <c r="AT65" s="933">
        <f t="shared" si="113"/>
        <v>12000</v>
      </c>
      <c r="AU65" s="798">
        <f t="shared" si="113"/>
        <v>0</v>
      </c>
      <c r="AV65" s="799">
        <f t="shared" ref="AV65:AX72" si="114">R65+AD65+AP65</f>
        <v>22000</v>
      </c>
      <c r="AW65" s="799">
        <f t="shared" si="114"/>
        <v>12000</v>
      </c>
      <c r="AX65" s="799">
        <f t="shared" si="114"/>
        <v>0</v>
      </c>
      <c r="AY65" s="799">
        <f t="shared" ref="AY65:AY69" si="115">AZ65</f>
        <v>3000</v>
      </c>
      <c r="AZ65" s="932">
        <f t="shared" ref="AZ65:BB69" si="116">O65-AV65</f>
        <v>3000</v>
      </c>
      <c r="BA65" s="799">
        <f t="shared" si="116"/>
        <v>3000</v>
      </c>
      <c r="BB65" s="798">
        <f t="shared" si="116"/>
        <v>0</v>
      </c>
      <c r="BC65" s="798">
        <f>BD65</f>
        <v>3000</v>
      </c>
      <c r="BD65" s="799">
        <f>AY65</f>
        <v>3000</v>
      </c>
      <c r="BE65" s="739">
        <f>BA65</f>
        <v>3000</v>
      </c>
      <c r="BF65" s="1087"/>
      <c r="BG65" s="739">
        <f t="shared" ref="BG65:BH69" si="117">BD65</f>
        <v>3000</v>
      </c>
      <c r="BH65" s="739">
        <f t="shared" si="117"/>
        <v>3000</v>
      </c>
      <c r="BI65" s="1087"/>
      <c r="BJ65" s="799">
        <f t="shared" ref="BJ65:BK69" si="118">AZ65-BD65</f>
        <v>0</v>
      </c>
      <c r="BK65" s="798">
        <f t="shared" si="118"/>
        <v>0</v>
      </c>
      <c r="BL65" s="798"/>
      <c r="BM65" s="798"/>
      <c r="BN65" s="798"/>
      <c r="BO65" s="798"/>
      <c r="BP65" s="798"/>
      <c r="BQ65" s="799">
        <f t="shared" ref="BQ65:BQ69" si="119">BR65</f>
        <v>3000</v>
      </c>
      <c r="BR65" s="799">
        <f>AZ65</f>
        <v>3000</v>
      </c>
      <c r="BS65" s="764">
        <f>BA65</f>
        <v>3000</v>
      </c>
      <c r="BT65" s="800"/>
      <c r="BU65" s="800"/>
      <c r="BV65" s="803" t="s">
        <v>356</v>
      </c>
    </row>
    <row r="66" spans="1:74" s="803" customFormat="1" ht="32.1" customHeight="1">
      <c r="A66" s="815">
        <v>2</v>
      </c>
      <c r="B66" s="793" t="s">
        <v>134</v>
      </c>
      <c r="C66" s="943"/>
      <c r="D66" s="943"/>
      <c r="E66" s="815" t="s">
        <v>167</v>
      </c>
      <c r="F66" s="816" t="s">
        <v>194</v>
      </c>
      <c r="G66" s="764">
        <v>60244</v>
      </c>
      <c r="H66" s="764">
        <v>42170</v>
      </c>
      <c r="I66" s="764"/>
      <c r="J66" s="764"/>
      <c r="K66" s="764"/>
      <c r="L66" s="764">
        <v>15000</v>
      </c>
      <c r="M66" s="764">
        <v>15000</v>
      </c>
      <c r="N66" s="797">
        <f>O66</f>
        <v>13461</v>
      </c>
      <c r="O66" s="764">
        <v>13461</v>
      </c>
      <c r="P66" s="764">
        <v>3750</v>
      </c>
      <c r="Q66" s="798"/>
      <c r="R66" s="797">
        <v>4000</v>
      </c>
      <c r="S66" s="938"/>
      <c r="T66" s="797"/>
      <c r="U66" s="797">
        <v>4000</v>
      </c>
      <c r="V66" s="938"/>
      <c r="W66" s="797"/>
      <c r="X66" s="799"/>
      <c r="Y66" s="799"/>
      <c r="Z66" s="799"/>
      <c r="AA66" s="797"/>
      <c r="AB66" s="938"/>
      <c r="AC66" s="798"/>
      <c r="AD66" s="797">
        <v>3000</v>
      </c>
      <c r="AE66" s="939"/>
      <c r="AF66" s="797"/>
      <c r="AG66" s="797">
        <v>3000</v>
      </c>
      <c r="AH66" s="938"/>
      <c r="AI66" s="797"/>
      <c r="AJ66" s="799">
        <f>AD66-AG66</f>
        <v>0</v>
      </c>
      <c r="AK66" s="799"/>
      <c r="AL66" s="799"/>
      <c r="AM66" s="798"/>
      <c r="AN66" s="938"/>
      <c r="AO66" s="798"/>
      <c r="AP66" s="797">
        <v>6461</v>
      </c>
      <c r="AQ66" s="797">
        <v>3750</v>
      </c>
      <c r="AR66" s="797"/>
      <c r="AS66" s="797">
        <f t="shared" si="113"/>
        <v>6461</v>
      </c>
      <c r="AT66" s="933">
        <f t="shared" si="113"/>
        <v>3750</v>
      </c>
      <c r="AU66" s="798">
        <f t="shared" si="113"/>
        <v>0</v>
      </c>
      <c r="AV66" s="799">
        <f t="shared" si="114"/>
        <v>13461</v>
      </c>
      <c r="AW66" s="799">
        <f t="shared" si="114"/>
        <v>3750</v>
      </c>
      <c r="AX66" s="799">
        <f t="shared" si="114"/>
        <v>0</v>
      </c>
      <c r="AY66" s="799">
        <f t="shared" si="115"/>
        <v>0</v>
      </c>
      <c r="AZ66" s="932">
        <f t="shared" si="116"/>
        <v>0</v>
      </c>
      <c r="BA66" s="799">
        <f t="shared" si="116"/>
        <v>0</v>
      </c>
      <c r="BB66" s="798">
        <f t="shared" si="116"/>
        <v>0</v>
      </c>
      <c r="BC66" s="798"/>
      <c r="BD66" s="799">
        <f>AY66</f>
        <v>0</v>
      </c>
      <c r="BE66" s="739">
        <f>BA66</f>
        <v>0</v>
      </c>
      <c r="BF66" s="1087"/>
      <c r="BG66" s="739">
        <f t="shared" si="117"/>
        <v>0</v>
      </c>
      <c r="BH66" s="739">
        <f t="shared" si="117"/>
        <v>0</v>
      </c>
      <c r="BI66" s="1087"/>
      <c r="BJ66" s="799">
        <f t="shared" si="118"/>
        <v>0</v>
      </c>
      <c r="BK66" s="798">
        <f t="shared" si="118"/>
        <v>0</v>
      </c>
      <c r="BL66" s="798"/>
      <c r="BM66" s="798"/>
      <c r="BN66" s="798"/>
      <c r="BO66" s="798"/>
      <c r="BP66" s="798"/>
      <c r="BQ66" s="799">
        <f t="shared" si="119"/>
        <v>0</v>
      </c>
      <c r="BR66" s="799">
        <f>AZ66</f>
        <v>0</v>
      </c>
      <c r="BS66" s="800"/>
      <c r="BT66" s="800"/>
      <c r="BU66" s="800"/>
      <c r="BV66" s="802" t="s">
        <v>345</v>
      </c>
    </row>
    <row r="67" spans="1:74" s="803" customFormat="1" ht="74.25">
      <c r="A67" s="815">
        <v>3</v>
      </c>
      <c r="B67" s="1388" t="s">
        <v>137</v>
      </c>
      <c r="C67" s="795"/>
      <c r="D67" s="795"/>
      <c r="E67" s="815" t="s">
        <v>172</v>
      </c>
      <c r="F67" s="795" t="s">
        <v>197</v>
      </c>
      <c r="G67" s="764">
        <v>88755</v>
      </c>
      <c r="H67" s="764">
        <v>79879.5</v>
      </c>
      <c r="I67" s="764"/>
      <c r="J67" s="764"/>
      <c r="K67" s="764"/>
      <c r="L67" s="764">
        <v>19189</v>
      </c>
      <c r="M67" s="764">
        <v>11250</v>
      </c>
      <c r="N67" s="797">
        <f>O67</f>
        <v>44000</v>
      </c>
      <c r="O67" s="764">
        <v>44000</v>
      </c>
      <c r="P67" s="764">
        <v>0</v>
      </c>
      <c r="Q67" s="798"/>
      <c r="R67" s="797">
        <v>9000</v>
      </c>
      <c r="S67" s="938"/>
      <c r="T67" s="797"/>
      <c r="U67" s="797">
        <v>9000</v>
      </c>
      <c r="V67" s="938"/>
      <c r="W67" s="797"/>
      <c r="X67" s="799"/>
      <c r="Y67" s="799"/>
      <c r="Z67" s="799"/>
      <c r="AA67" s="797"/>
      <c r="AB67" s="938"/>
      <c r="AC67" s="798"/>
      <c r="AD67" s="797">
        <v>5000</v>
      </c>
      <c r="AE67" s="939"/>
      <c r="AF67" s="797"/>
      <c r="AG67" s="797">
        <v>5000</v>
      </c>
      <c r="AH67" s="938"/>
      <c r="AI67" s="797"/>
      <c r="AJ67" s="799">
        <f>AD67-AG67</f>
        <v>0</v>
      </c>
      <c r="AK67" s="799"/>
      <c r="AL67" s="799"/>
      <c r="AM67" s="798"/>
      <c r="AN67" s="938"/>
      <c r="AO67" s="798"/>
      <c r="AP67" s="797">
        <v>30000</v>
      </c>
      <c r="AQ67" s="938"/>
      <c r="AR67" s="797"/>
      <c r="AS67" s="797">
        <f t="shared" si="113"/>
        <v>30000</v>
      </c>
      <c r="AT67" s="933">
        <f t="shared" si="113"/>
        <v>0</v>
      </c>
      <c r="AU67" s="798">
        <f t="shared" si="113"/>
        <v>0</v>
      </c>
      <c r="AV67" s="799">
        <f t="shared" si="114"/>
        <v>44000</v>
      </c>
      <c r="AW67" s="799">
        <f t="shared" si="114"/>
        <v>0</v>
      </c>
      <c r="AX67" s="799">
        <f t="shared" si="114"/>
        <v>0</v>
      </c>
      <c r="AY67" s="799">
        <f t="shared" si="115"/>
        <v>0</v>
      </c>
      <c r="AZ67" s="932">
        <f t="shared" si="116"/>
        <v>0</v>
      </c>
      <c r="BA67" s="799">
        <f t="shared" si="116"/>
        <v>0</v>
      </c>
      <c r="BB67" s="798">
        <f t="shared" si="116"/>
        <v>0</v>
      </c>
      <c r="BC67" s="798"/>
      <c r="BD67" s="799">
        <f>AY67</f>
        <v>0</v>
      </c>
      <c r="BE67" s="739">
        <f>BA67</f>
        <v>0</v>
      </c>
      <c r="BF67" s="1087"/>
      <c r="BG67" s="739">
        <f t="shared" si="117"/>
        <v>0</v>
      </c>
      <c r="BH67" s="739">
        <f t="shared" si="117"/>
        <v>0</v>
      </c>
      <c r="BI67" s="1087"/>
      <c r="BJ67" s="799">
        <f t="shared" si="118"/>
        <v>0</v>
      </c>
      <c r="BK67" s="798">
        <f t="shared" si="118"/>
        <v>0</v>
      </c>
      <c r="BL67" s="798"/>
      <c r="BM67" s="798"/>
      <c r="BN67" s="798"/>
      <c r="BO67" s="798"/>
      <c r="BP67" s="798"/>
      <c r="BQ67" s="799">
        <f t="shared" si="119"/>
        <v>0</v>
      </c>
      <c r="BR67" s="799">
        <f>AZ67</f>
        <v>0</v>
      </c>
      <c r="BS67" s="800"/>
      <c r="BT67" s="800"/>
      <c r="BU67" s="800"/>
      <c r="BV67" s="802" t="s">
        <v>345</v>
      </c>
    </row>
    <row r="68" spans="1:74" s="803" customFormat="1" ht="33">
      <c r="A68" s="815">
        <v>4</v>
      </c>
      <c r="B68" s="793" t="s">
        <v>138</v>
      </c>
      <c r="C68" s="795"/>
      <c r="D68" s="795"/>
      <c r="E68" s="795"/>
      <c r="F68" s="816" t="s">
        <v>198</v>
      </c>
      <c r="G68" s="764">
        <v>376982</v>
      </c>
      <c r="H68" s="764">
        <v>150000</v>
      </c>
      <c r="I68" s="764"/>
      <c r="J68" s="764"/>
      <c r="K68" s="764"/>
      <c r="L68" s="796">
        <v>177290</v>
      </c>
      <c r="M68" s="796">
        <v>100000</v>
      </c>
      <c r="N68" s="797">
        <f>O68</f>
        <v>50000</v>
      </c>
      <c r="O68" s="764">
        <v>50000</v>
      </c>
      <c r="P68" s="764">
        <v>50000</v>
      </c>
      <c r="Q68" s="798"/>
      <c r="R68" s="797">
        <f>S68+T68</f>
        <v>50000</v>
      </c>
      <c r="S68" s="764">
        <v>50000</v>
      </c>
      <c r="T68" s="764"/>
      <c r="U68" s="797">
        <f t="shared" ref="U68:U69" si="120">V68+W68</f>
        <v>22967</v>
      </c>
      <c r="V68" s="797">
        <v>22967</v>
      </c>
      <c r="W68" s="797"/>
      <c r="X68" s="799">
        <f>R68-U68</f>
        <v>27033</v>
      </c>
      <c r="Y68" s="799">
        <f>S68-V68</f>
        <v>27033</v>
      </c>
      <c r="Z68" s="799"/>
      <c r="AA68" s="797">
        <f>Y68</f>
        <v>27033</v>
      </c>
      <c r="AB68" s="938"/>
      <c r="AC68" s="798"/>
      <c r="AD68" s="797">
        <f t="shared" ref="AD68:AD69" si="121">AE68+AF68</f>
        <v>0</v>
      </c>
      <c r="AE68" s="939"/>
      <c r="AF68" s="797"/>
      <c r="AG68" s="797">
        <f>AH68+AI68</f>
        <v>0</v>
      </c>
      <c r="AH68" s="938"/>
      <c r="AI68" s="798"/>
      <c r="AJ68" s="799">
        <f>AD68-AG68</f>
        <v>0</v>
      </c>
      <c r="AK68" s="799"/>
      <c r="AL68" s="799"/>
      <c r="AM68" s="798"/>
      <c r="AN68" s="938"/>
      <c r="AO68" s="798"/>
      <c r="AP68" s="937">
        <f>AQ68+AR68</f>
        <v>0</v>
      </c>
      <c r="AQ68" s="938"/>
      <c r="AR68" s="798"/>
      <c r="AS68" s="797">
        <f t="shared" si="113"/>
        <v>0</v>
      </c>
      <c r="AT68" s="933">
        <f t="shared" si="113"/>
        <v>0</v>
      </c>
      <c r="AU68" s="798">
        <f t="shared" si="113"/>
        <v>0</v>
      </c>
      <c r="AV68" s="799">
        <f t="shared" si="114"/>
        <v>50000</v>
      </c>
      <c r="AW68" s="799">
        <f t="shared" si="114"/>
        <v>50000</v>
      </c>
      <c r="AX68" s="799">
        <f t="shared" si="114"/>
        <v>0</v>
      </c>
      <c r="AY68" s="799">
        <f t="shared" si="115"/>
        <v>0</v>
      </c>
      <c r="AZ68" s="932">
        <f t="shared" si="116"/>
        <v>0</v>
      </c>
      <c r="BA68" s="799">
        <f t="shared" si="116"/>
        <v>0</v>
      </c>
      <c r="BB68" s="798">
        <f t="shared" si="116"/>
        <v>0</v>
      </c>
      <c r="BC68" s="798"/>
      <c r="BD68" s="799">
        <f>AY68</f>
        <v>0</v>
      </c>
      <c r="BE68" s="739">
        <f>BA68</f>
        <v>0</v>
      </c>
      <c r="BF68" s="1087"/>
      <c r="BG68" s="739">
        <f t="shared" si="117"/>
        <v>0</v>
      </c>
      <c r="BH68" s="739">
        <f t="shared" si="117"/>
        <v>0</v>
      </c>
      <c r="BI68" s="1087"/>
      <c r="BJ68" s="799">
        <f t="shared" si="118"/>
        <v>0</v>
      </c>
      <c r="BK68" s="798">
        <f t="shared" si="118"/>
        <v>0</v>
      </c>
      <c r="BL68" s="798"/>
      <c r="BM68" s="798"/>
      <c r="BN68" s="798"/>
      <c r="BO68" s="798"/>
      <c r="BP68" s="798"/>
      <c r="BQ68" s="799">
        <f t="shared" si="119"/>
        <v>0</v>
      </c>
      <c r="BR68" s="799">
        <f>AZ68</f>
        <v>0</v>
      </c>
      <c r="BS68" s="800"/>
      <c r="BT68" s="800"/>
      <c r="BU68" s="800"/>
      <c r="BV68" s="803" t="s">
        <v>354</v>
      </c>
    </row>
    <row r="69" spans="1:74" s="803" customFormat="1" ht="82.5">
      <c r="A69" s="815">
        <v>5</v>
      </c>
      <c r="B69" s="817" t="s">
        <v>139</v>
      </c>
      <c r="C69" s="818" t="s">
        <v>163</v>
      </c>
      <c r="D69" s="818"/>
      <c r="E69" s="818" t="s">
        <v>173</v>
      </c>
      <c r="F69" s="816" t="s">
        <v>199</v>
      </c>
      <c r="G69" s="796">
        <v>117825</v>
      </c>
      <c r="H69" s="796">
        <v>70000</v>
      </c>
      <c r="I69" s="796"/>
      <c r="J69" s="796"/>
      <c r="K69" s="796"/>
      <c r="L69" s="796"/>
      <c r="M69" s="796"/>
      <c r="N69" s="797">
        <f>O69</f>
        <v>70000</v>
      </c>
      <c r="O69" s="764">
        <v>70000</v>
      </c>
      <c r="P69" s="764">
        <v>70000</v>
      </c>
      <c r="Q69" s="798"/>
      <c r="R69" s="797">
        <f>S69+T69</f>
        <v>70000</v>
      </c>
      <c r="S69" s="797">
        <v>70000</v>
      </c>
      <c r="T69" s="797"/>
      <c r="U69" s="797">
        <f t="shared" si="120"/>
        <v>0</v>
      </c>
      <c r="V69" s="798"/>
      <c r="W69" s="798"/>
      <c r="X69" s="799">
        <f t="shared" ref="X69" si="122">R69-U69</f>
        <v>70000</v>
      </c>
      <c r="Y69" s="799">
        <f>S69-V69</f>
        <v>70000</v>
      </c>
      <c r="Z69" s="799"/>
      <c r="AA69" s="797">
        <f>X69</f>
        <v>70000</v>
      </c>
      <c r="AB69" s="938"/>
      <c r="AC69" s="798"/>
      <c r="AD69" s="797">
        <f t="shared" si="121"/>
        <v>0</v>
      </c>
      <c r="AE69" s="939"/>
      <c r="AF69" s="797"/>
      <c r="AG69" s="797">
        <f>AH69+AI69</f>
        <v>0</v>
      </c>
      <c r="AH69" s="938"/>
      <c r="AI69" s="798"/>
      <c r="AJ69" s="799">
        <f>AD69-AG69</f>
        <v>0</v>
      </c>
      <c r="AK69" s="799"/>
      <c r="AL69" s="799"/>
      <c r="AM69" s="798"/>
      <c r="AN69" s="938"/>
      <c r="AO69" s="798"/>
      <c r="AP69" s="937">
        <f>AQ69+AR69</f>
        <v>0</v>
      </c>
      <c r="AQ69" s="938"/>
      <c r="AR69" s="798"/>
      <c r="AS69" s="797">
        <f t="shared" si="113"/>
        <v>0</v>
      </c>
      <c r="AT69" s="933">
        <f t="shared" si="113"/>
        <v>0</v>
      </c>
      <c r="AU69" s="798">
        <f t="shared" si="113"/>
        <v>0</v>
      </c>
      <c r="AV69" s="799">
        <f t="shared" si="114"/>
        <v>70000</v>
      </c>
      <c r="AW69" s="799">
        <f t="shared" si="114"/>
        <v>70000</v>
      </c>
      <c r="AX69" s="799">
        <f t="shared" si="114"/>
        <v>0</v>
      </c>
      <c r="AY69" s="799">
        <f t="shared" si="115"/>
        <v>0</v>
      </c>
      <c r="AZ69" s="932">
        <f t="shared" si="116"/>
        <v>0</v>
      </c>
      <c r="BA69" s="799">
        <f t="shared" si="116"/>
        <v>0</v>
      </c>
      <c r="BB69" s="798">
        <f t="shared" si="116"/>
        <v>0</v>
      </c>
      <c r="BC69" s="798"/>
      <c r="BD69" s="799">
        <f>AY69</f>
        <v>0</v>
      </c>
      <c r="BE69" s="739">
        <f>BA69</f>
        <v>0</v>
      </c>
      <c r="BF69" s="1087"/>
      <c r="BG69" s="739">
        <f t="shared" si="117"/>
        <v>0</v>
      </c>
      <c r="BH69" s="739">
        <f t="shared" si="117"/>
        <v>0</v>
      </c>
      <c r="BI69" s="1087"/>
      <c r="BJ69" s="799">
        <f t="shared" si="118"/>
        <v>0</v>
      </c>
      <c r="BK69" s="798">
        <f t="shared" si="118"/>
        <v>0</v>
      </c>
      <c r="BL69" s="798"/>
      <c r="BM69" s="798"/>
      <c r="BN69" s="798"/>
      <c r="BO69" s="798"/>
      <c r="BP69" s="798"/>
      <c r="BQ69" s="799">
        <f t="shared" si="119"/>
        <v>0</v>
      </c>
      <c r="BR69" s="799">
        <f>AZ69</f>
        <v>0</v>
      </c>
      <c r="BS69" s="800"/>
      <c r="BT69" s="800"/>
      <c r="BU69" s="800"/>
      <c r="BV69" s="802" t="s">
        <v>345</v>
      </c>
    </row>
    <row r="70" spans="1:74" s="1494" customFormat="1" ht="13.15" customHeight="1">
      <c r="A70" s="1510"/>
      <c r="B70" s="1501" t="s">
        <v>24</v>
      </c>
      <c r="C70" s="1505"/>
      <c r="D70" s="1505"/>
      <c r="E70" s="1492"/>
      <c r="F70" s="1490"/>
      <c r="G70" s="935">
        <f>SUM(G71:G72)</f>
        <v>63339</v>
      </c>
      <c r="H70" s="935">
        <f t="shared" ref="H70:BT70" si="123">SUM(H71:H72)</f>
        <v>47936.100000000006</v>
      </c>
      <c r="I70" s="935"/>
      <c r="J70" s="935"/>
      <c r="K70" s="935"/>
      <c r="L70" s="935">
        <f t="shared" si="123"/>
        <v>12639</v>
      </c>
      <c r="M70" s="935">
        <f t="shared" si="123"/>
        <v>11000</v>
      </c>
      <c r="N70" s="935">
        <f t="shared" si="123"/>
        <v>25000</v>
      </c>
      <c r="O70" s="935">
        <f t="shared" si="123"/>
        <v>25000</v>
      </c>
      <c r="P70" s="935">
        <f t="shared" si="123"/>
        <v>0</v>
      </c>
      <c r="Q70" s="935">
        <f t="shared" si="123"/>
        <v>0</v>
      </c>
      <c r="R70" s="935">
        <f t="shared" si="123"/>
        <v>8000</v>
      </c>
      <c r="S70" s="935">
        <f t="shared" si="123"/>
        <v>0</v>
      </c>
      <c r="T70" s="935">
        <f t="shared" si="123"/>
        <v>0</v>
      </c>
      <c r="U70" s="935">
        <f t="shared" si="123"/>
        <v>8000</v>
      </c>
      <c r="V70" s="935">
        <f t="shared" si="123"/>
        <v>0</v>
      </c>
      <c r="W70" s="935">
        <f t="shared" si="123"/>
        <v>0</v>
      </c>
      <c r="X70" s="935">
        <f t="shared" si="123"/>
        <v>0</v>
      </c>
      <c r="Y70" s="935">
        <f t="shared" si="123"/>
        <v>0</v>
      </c>
      <c r="Z70" s="935">
        <f t="shared" si="123"/>
        <v>0</v>
      </c>
      <c r="AA70" s="935">
        <f t="shared" si="123"/>
        <v>0</v>
      </c>
      <c r="AB70" s="935">
        <f t="shared" si="123"/>
        <v>0</v>
      </c>
      <c r="AC70" s="935">
        <f t="shared" si="123"/>
        <v>0</v>
      </c>
      <c r="AD70" s="935">
        <f t="shared" si="123"/>
        <v>3000</v>
      </c>
      <c r="AE70" s="935">
        <f t="shared" si="123"/>
        <v>0</v>
      </c>
      <c r="AF70" s="935">
        <f t="shared" si="123"/>
        <v>0</v>
      </c>
      <c r="AG70" s="935">
        <f t="shared" si="123"/>
        <v>3000</v>
      </c>
      <c r="AH70" s="935">
        <f t="shared" si="123"/>
        <v>0</v>
      </c>
      <c r="AI70" s="935">
        <f t="shared" si="123"/>
        <v>0</v>
      </c>
      <c r="AJ70" s="935">
        <f t="shared" si="123"/>
        <v>0</v>
      </c>
      <c r="AK70" s="935">
        <f t="shared" si="123"/>
        <v>0</v>
      </c>
      <c r="AL70" s="935">
        <f t="shared" si="123"/>
        <v>0</v>
      </c>
      <c r="AM70" s="935">
        <f t="shared" si="123"/>
        <v>0</v>
      </c>
      <c r="AN70" s="935">
        <f t="shared" si="123"/>
        <v>0</v>
      </c>
      <c r="AO70" s="935">
        <f t="shared" si="123"/>
        <v>0</v>
      </c>
      <c r="AP70" s="935">
        <f t="shared" si="123"/>
        <v>5000</v>
      </c>
      <c r="AQ70" s="935">
        <f t="shared" si="123"/>
        <v>0</v>
      </c>
      <c r="AR70" s="935">
        <f t="shared" si="123"/>
        <v>0</v>
      </c>
      <c r="AS70" s="935">
        <f t="shared" si="123"/>
        <v>5000</v>
      </c>
      <c r="AT70" s="935">
        <f t="shared" si="123"/>
        <v>0</v>
      </c>
      <c r="AU70" s="935">
        <f t="shared" si="123"/>
        <v>0</v>
      </c>
      <c r="AV70" s="935">
        <f t="shared" si="123"/>
        <v>16000</v>
      </c>
      <c r="AW70" s="935">
        <f t="shared" si="123"/>
        <v>0</v>
      </c>
      <c r="AX70" s="935">
        <f t="shared" si="123"/>
        <v>0</v>
      </c>
      <c r="AY70" s="935">
        <f t="shared" si="123"/>
        <v>9000</v>
      </c>
      <c r="AZ70" s="935">
        <f t="shared" si="123"/>
        <v>9000</v>
      </c>
      <c r="BA70" s="935">
        <f t="shared" si="123"/>
        <v>0</v>
      </c>
      <c r="BB70" s="935">
        <f t="shared" si="123"/>
        <v>0</v>
      </c>
      <c r="BC70" s="935">
        <f t="shared" si="123"/>
        <v>9000</v>
      </c>
      <c r="BD70" s="935">
        <f t="shared" si="123"/>
        <v>9000</v>
      </c>
      <c r="BE70" s="1346">
        <f t="shared" si="123"/>
        <v>0</v>
      </c>
      <c r="BF70" s="1346">
        <f t="shared" si="123"/>
        <v>0</v>
      </c>
      <c r="BG70" s="1346">
        <f t="shared" si="123"/>
        <v>9000</v>
      </c>
      <c r="BH70" s="1346">
        <f t="shared" si="123"/>
        <v>0</v>
      </c>
      <c r="BI70" s="1346">
        <f t="shared" si="123"/>
        <v>0</v>
      </c>
      <c r="BJ70" s="935">
        <f t="shared" si="123"/>
        <v>0</v>
      </c>
      <c r="BK70" s="935">
        <f t="shared" si="123"/>
        <v>0</v>
      </c>
      <c r="BL70" s="935">
        <f t="shared" si="123"/>
        <v>0</v>
      </c>
      <c r="BM70" s="935">
        <f t="shared" si="123"/>
        <v>0</v>
      </c>
      <c r="BN70" s="935">
        <f t="shared" si="123"/>
        <v>0</v>
      </c>
      <c r="BO70" s="935">
        <f t="shared" si="123"/>
        <v>0</v>
      </c>
      <c r="BP70" s="935"/>
      <c r="BQ70" s="935">
        <f t="shared" si="123"/>
        <v>9000</v>
      </c>
      <c r="BR70" s="935">
        <f t="shared" si="123"/>
        <v>9000</v>
      </c>
      <c r="BS70" s="935">
        <f t="shared" si="123"/>
        <v>0</v>
      </c>
      <c r="BT70" s="935">
        <f t="shared" si="123"/>
        <v>0</v>
      </c>
      <c r="BU70" s="1352"/>
    </row>
    <row r="71" spans="1:74" s="803" customFormat="1" ht="27.6" customHeight="1">
      <c r="A71" s="815">
        <v>1</v>
      </c>
      <c r="B71" s="793" t="s">
        <v>135</v>
      </c>
      <c r="C71" s="943"/>
      <c r="D71" s="943"/>
      <c r="E71" s="815" t="s">
        <v>167</v>
      </c>
      <c r="F71" s="816" t="s">
        <v>195</v>
      </c>
      <c r="G71" s="764">
        <v>43410</v>
      </c>
      <c r="H71" s="764">
        <v>30000</v>
      </c>
      <c r="I71" s="764"/>
      <c r="J71" s="764"/>
      <c r="K71" s="764"/>
      <c r="L71" s="764">
        <v>6200</v>
      </c>
      <c r="M71" s="764">
        <v>5000</v>
      </c>
      <c r="N71" s="797">
        <f t="shared" ref="N71:N72" si="124">O71</f>
        <v>20000</v>
      </c>
      <c r="O71" s="764">
        <v>20000</v>
      </c>
      <c r="P71" s="764">
        <v>0</v>
      </c>
      <c r="Q71" s="798"/>
      <c r="R71" s="797">
        <v>3000</v>
      </c>
      <c r="S71" s="938"/>
      <c r="T71" s="797"/>
      <c r="U71" s="797">
        <v>3000</v>
      </c>
      <c r="V71" s="938"/>
      <c r="W71" s="797"/>
      <c r="X71" s="799"/>
      <c r="Y71" s="799"/>
      <c r="Z71" s="799"/>
      <c r="AA71" s="797"/>
      <c r="AB71" s="938"/>
      <c r="AC71" s="798"/>
      <c r="AD71" s="797">
        <v>3000</v>
      </c>
      <c r="AE71" s="939"/>
      <c r="AF71" s="797"/>
      <c r="AG71" s="797">
        <v>3000</v>
      </c>
      <c r="AH71" s="938"/>
      <c r="AI71" s="797"/>
      <c r="AJ71" s="799">
        <f t="shared" ref="AJ71:AJ72" si="125">AD71-AG71</f>
        <v>0</v>
      </c>
      <c r="AK71" s="799"/>
      <c r="AL71" s="799"/>
      <c r="AM71" s="798"/>
      <c r="AN71" s="938"/>
      <c r="AO71" s="798"/>
      <c r="AP71" s="797">
        <v>5000</v>
      </c>
      <c r="AQ71" s="938"/>
      <c r="AR71" s="797"/>
      <c r="AS71" s="797">
        <f t="shared" ref="AS71:AU72" si="126">AP71</f>
        <v>5000</v>
      </c>
      <c r="AT71" s="933">
        <f t="shared" si="126"/>
        <v>0</v>
      </c>
      <c r="AU71" s="798">
        <f t="shared" si="126"/>
        <v>0</v>
      </c>
      <c r="AV71" s="799">
        <f t="shared" si="114"/>
        <v>11000</v>
      </c>
      <c r="AW71" s="799">
        <f t="shared" si="114"/>
        <v>0</v>
      </c>
      <c r="AX71" s="799">
        <f t="shared" si="114"/>
        <v>0</v>
      </c>
      <c r="AY71" s="799">
        <f t="shared" ref="AY71:AY72" si="127">AZ71</f>
        <v>9000</v>
      </c>
      <c r="AZ71" s="932">
        <f t="shared" ref="AZ71:BB72" si="128">O71-AV71</f>
        <v>9000</v>
      </c>
      <c r="BA71" s="799">
        <f t="shared" si="128"/>
        <v>0</v>
      </c>
      <c r="BB71" s="798">
        <f t="shared" si="128"/>
        <v>0</v>
      </c>
      <c r="BC71" s="798">
        <f>BD71</f>
        <v>9000</v>
      </c>
      <c r="BD71" s="799">
        <f>AY71</f>
        <v>9000</v>
      </c>
      <c r="BE71" s="739">
        <f>BA71</f>
        <v>0</v>
      </c>
      <c r="BF71" s="1087"/>
      <c r="BG71" s="739">
        <f t="shared" ref="BG71:BH72" si="129">BD71</f>
        <v>9000</v>
      </c>
      <c r="BH71" s="739">
        <f t="shared" si="129"/>
        <v>0</v>
      </c>
      <c r="BI71" s="1087"/>
      <c r="BJ71" s="799">
        <f>AZ71-BD71</f>
        <v>0</v>
      </c>
      <c r="BK71" s="798">
        <f>BA71-BE71</f>
        <v>0</v>
      </c>
      <c r="BL71" s="798"/>
      <c r="BM71" s="798"/>
      <c r="BN71" s="798"/>
      <c r="BO71" s="798"/>
      <c r="BP71" s="798"/>
      <c r="BQ71" s="799">
        <f t="shared" ref="BQ71:BQ72" si="130">BR71</f>
        <v>9000</v>
      </c>
      <c r="BR71" s="799">
        <f>AZ71</f>
        <v>9000</v>
      </c>
      <c r="BS71" s="800"/>
      <c r="BT71" s="800"/>
      <c r="BU71" s="800"/>
      <c r="BV71" s="803" t="s">
        <v>346</v>
      </c>
    </row>
    <row r="72" spans="1:74" s="803" customFormat="1" ht="33">
      <c r="A72" s="815">
        <v>2</v>
      </c>
      <c r="B72" s="1388" t="s">
        <v>136</v>
      </c>
      <c r="C72" s="795"/>
      <c r="D72" s="795"/>
      <c r="E72" s="815" t="s">
        <v>166</v>
      </c>
      <c r="F72" s="795" t="s">
        <v>196</v>
      </c>
      <c r="G72" s="764">
        <v>19929</v>
      </c>
      <c r="H72" s="764">
        <v>17936.100000000002</v>
      </c>
      <c r="I72" s="764"/>
      <c r="J72" s="764"/>
      <c r="K72" s="764"/>
      <c r="L72" s="764">
        <v>6439</v>
      </c>
      <c r="M72" s="764">
        <v>6000</v>
      </c>
      <c r="N72" s="797">
        <f t="shared" si="124"/>
        <v>5000</v>
      </c>
      <c r="O72" s="764">
        <v>5000</v>
      </c>
      <c r="P72" s="764">
        <v>0</v>
      </c>
      <c r="Q72" s="798"/>
      <c r="R72" s="797">
        <v>5000</v>
      </c>
      <c r="S72" s="938"/>
      <c r="T72" s="797"/>
      <c r="U72" s="797">
        <v>5000</v>
      </c>
      <c r="V72" s="938"/>
      <c r="W72" s="797"/>
      <c r="X72" s="799"/>
      <c r="Y72" s="799"/>
      <c r="Z72" s="799"/>
      <c r="AA72" s="797"/>
      <c r="AB72" s="938"/>
      <c r="AC72" s="798"/>
      <c r="AD72" s="797"/>
      <c r="AE72" s="939"/>
      <c r="AF72" s="797"/>
      <c r="AG72" s="797">
        <f t="shared" ref="AG72" si="131">AH72+AI72</f>
        <v>0</v>
      </c>
      <c r="AH72" s="938"/>
      <c r="AI72" s="798"/>
      <c r="AJ72" s="799">
        <f t="shared" si="125"/>
        <v>0</v>
      </c>
      <c r="AK72" s="799"/>
      <c r="AL72" s="799"/>
      <c r="AM72" s="798"/>
      <c r="AN72" s="938"/>
      <c r="AO72" s="798"/>
      <c r="AP72" s="937">
        <f t="shared" ref="AP72" si="132">AQ72+AR72</f>
        <v>0</v>
      </c>
      <c r="AQ72" s="938"/>
      <c r="AR72" s="798"/>
      <c r="AS72" s="797">
        <f t="shared" si="126"/>
        <v>0</v>
      </c>
      <c r="AT72" s="933">
        <f t="shared" si="126"/>
        <v>0</v>
      </c>
      <c r="AU72" s="798">
        <f t="shared" si="126"/>
        <v>0</v>
      </c>
      <c r="AV72" s="799">
        <f t="shared" si="114"/>
        <v>5000</v>
      </c>
      <c r="AW72" s="799">
        <f t="shared" si="114"/>
        <v>0</v>
      </c>
      <c r="AX72" s="799">
        <f t="shared" si="114"/>
        <v>0</v>
      </c>
      <c r="AY72" s="799">
        <f t="shared" si="127"/>
        <v>0</v>
      </c>
      <c r="AZ72" s="932">
        <f t="shared" si="128"/>
        <v>0</v>
      </c>
      <c r="BA72" s="799">
        <f t="shared" si="128"/>
        <v>0</v>
      </c>
      <c r="BB72" s="798">
        <f t="shared" si="128"/>
        <v>0</v>
      </c>
      <c r="BC72" s="798"/>
      <c r="BD72" s="799">
        <f>AY72</f>
        <v>0</v>
      </c>
      <c r="BE72" s="739">
        <f>BA72</f>
        <v>0</v>
      </c>
      <c r="BF72" s="1087"/>
      <c r="BG72" s="739">
        <f t="shared" si="129"/>
        <v>0</v>
      </c>
      <c r="BH72" s="739">
        <f t="shared" si="129"/>
        <v>0</v>
      </c>
      <c r="BI72" s="1087"/>
      <c r="BJ72" s="799">
        <f>AZ72-BD72</f>
        <v>0</v>
      </c>
      <c r="BK72" s="798">
        <f>BA72-BE72</f>
        <v>0</v>
      </c>
      <c r="BL72" s="798"/>
      <c r="BM72" s="798"/>
      <c r="BN72" s="798"/>
      <c r="BO72" s="798"/>
      <c r="BP72" s="798"/>
      <c r="BQ72" s="799">
        <f t="shared" si="130"/>
        <v>0</v>
      </c>
      <c r="BR72" s="799">
        <f>AZ72</f>
        <v>0</v>
      </c>
      <c r="BS72" s="800"/>
      <c r="BT72" s="800"/>
      <c r="BU72" s="800"/>
      <c r="BV72" s="803" t="s">
        <v>357</v>
      </c>
    </row>
    <row r="73" spans="1:74" s="803" customFormat="1" ht="49.5">
      <c r="A73" s="1500" t="s">
        <v>144</v>
      </c>
      <c r="B73" s="1351" t="s">
        <v>141</v>
      </c>
      <c r="C73" s="943"/>
      <c r="D73" s="943"/>
      <c r="E73" s="815"/>
      <c r="F73" s="1498"/>
      <c r="G73" s="760">
        <f>G74</f>
        <v>29865</v>
      </c>
      <c r="H73" s="760">
        <f t="shared" ref="H73:BA74" si="133">H74</f>
        <v>29000</v>
      </c>
      <c r="I73" s="760"/>
      <c r="J73" s="760"/>
      <c r="K73" s="760"/>
      <c r="L73" s="760">
        <f t="shared" si="133"/>
        <v>9045</v>
      </c>
      <c r="M73" s="760">
        <f t="shared" si="133"/>
        <v>6545</v>
      </c>
      <c r="N73" s="760">
        <f t="shared" si="133"/>
        <v>15000</v>
      </c>
      <c r="O73" s="760">
        <f t="shared" si="133"/>
        <v>15000</v>
      </c>
      <c r="P73" s="760">
        <f t="shared" si="133"/>
        <v>0</v>
      </c>
      <c r="Q73" s="760">
        <f t="shared" si="133"/>
        <v>0</v>
      </c>
      <c r="R73" s="760">
        <f t="shared" si="133"/>
        <v>15000</v>
      </c>
      <c r="S73" s="760">
        <f t="shared" si="133"/>
        <v>0</v>
      </c>
      <c r="T73" s="760">
        <f t="shared" si="133"/>
        <v>0</v>
      </c>
      <c r="U73" s="760">
        <f t="shared" si="133"/>
        <v>11196</v>
      </c>
      <c r="V73" s="760">
        <f t="shared" si="133"/>
        <v>0</v>
      </c>
      <c r="W73" s="760">
        <f t="shared" si="133"/>
        <v>0</v>
      </c>
      <c r="X73" s="760">
        <f t="shared" si="133"/>
        <v>3804</v>
      </c>
      <c r="Y73" s="760">
        <f t="shared" si="133"/>
        <v>0</v>
      </c>
      <c r="Z73" s="760">
        <f t="shared" si="133"/>
        <v>0</v>
      </c>
      <c r="AA73" s="760">
        <f t="shared" si="133"/>
        <v>3804</v>
      </c>
      <c r="AB73" s="760">
        <f t="shared" si="133"/>
        <v>0</v>
      </c>
      <c r="AC73" s="760">
        <f t="shared" si="133"/>
        <v>0</v>
      </c>
      <c r="AD73" s="760">
        <f t="shared" si="133"/>
        <v>0</v>
      </c>
      <c r="AE73" s="760">
        <f t="shared" si="133"/>
        <v>0</v>
      </c>
      <c r="AF73" s="760">
        <f t="shared" si="133"/>
        <v>0</v>
      </c>
      <c r="AG73" s="760">
        <f t="shared" si="133"/>
        <v>0</v>
      </c>
      <c r="AH73" s="760">
        <f t="shared" si="133"/>
        <v>0</v>
      </c>
      <c r="AI73" s="760">
        <f t="shared" si="133"/>
        <v>0</v>
      </c>
      <c r="AJ73" s="760">
        <f t="shared" si="133"/>
        <v>0</v>
      </c>
      <c r="AK73" s="760">
        <f t="shared" si="133"/>
        <v>0</v>
      </c>
      <c r="AL73" s="760">
        <f t="shared" si="133"/>
        <v>0</v>
      </c>
      <c r="AM73" s="760">
        <f t="shared" si="133"/>
        <v>0</v>
      </c>
      <c r="AN73" s="760">
        <f t="shared" si="133"/>
        <v>0</v>
      </c>
      <c r="AO73" s="760">
        <f t="shared" si="133"/>
        <v>0</v>
      </c>
      <c r="AP73" s="760">
        <f t="shared" si="133"/>
        <v>0</v>
      </c>
      <c r="AQ73" s="760">
        <f t="shared" si="133"/>
        <v>0</v>
      </c>
      <c r="AR73" s="760">
        <f t="shared" si="133"/>
        <v>0</v>
      </c>
      <c r="AS73" s="760">
        <f t="shared" si="133"/>
        <v>0</v>
      </c>
      <c r="AT73" s="760">
        <f t="shared" si="133"/>
        <v>0</v>
      </c>
      <c r="AU73" s="760">
        <f t="shared" si="133"/>
        <v>0</v>
      </c>
      <c r="AV73" s="760">
        <f t="shared" si="133"/>
        <v>15000</v>
      </c>
      <c r="AW73" s="760">
        <f t="shared" si="133"/>
        <v>0</v>
      </c>
      <c r="AX73" s="760">
        <f t="shared" si="133"/>
        <v>0</v>
      </c>
      <c r="AY73" s="760">
        <f t="shared" si="133"/>
        <v>0</v>
      </c>
      <c r="AZ73" s="760">
        <f t="shared" si="133"/>
        <v>0</v>
      </c>
      <c r="BA73" s="760">
        <f t="shared" si="133"/>
        <v>0</v>
      </c>
      <c r="BB73" s="760">
        <f t="shared" ref="BB73:BO74" si="134">BB74</f>
        <v>0</v>
      </c>
      <c r="BC73" s="760"/>
      <c r="BD73" s="760">
        <f t="shared" si="134"/>
        <v>0</v>
      </c>
      <c r="BE73" s="1081">
        <f t="shared" si="134"/>
        <v>0</v>
      </c>
      <c r="BF73" s="1081">
        <f t="shared" si="134"/>
        <v>0</v>
      </c>
      <c r="BG73" s="1081">
        <f t="shared" si="134"/>
        <v>0</v>
      </c>
      <c r="BH73" s="1081">
        <f t="shared" si="134"/>
        <v>0</v>
      </c>
      <c r="BI73" s="1081">
        <f t="shared" si="134"/>
        <v>0</v>
      </c>
      <c r="BJ73" s="760">
        <f t="shared" si="134"/>
        <v>0</v>
      </c>
      <c r="BK73" s="760">
        <f t="shared" si="134"/>
        <v>0</v>
      </c>
      <c r="BL73" s="760">
        <f t="shared" si="134"/>
        <v>0</v>
      </c>
      <c r="BM73" s="760">
        <f t="shared" si="134"/>
        <v>0</v>
      </c>
      <c r="BN73" s="760">
        <f t="shared" si="134"/>
        <v>0</v>
      </c>
      <c r="BO73" s="760">
        <f t="shared" si="134"/>
        <v>0</v>
      </c>
      <c r="BP73" s="760"/>
      <c r="BQ73" s="760">
        <f t="shared" ref="BQ73:BT74" si="135">BQ74</f>
        <v>0</v>
      </c>
      <c r="BR73" s="760">
        <f t="shared" si="135"/>
        <v>0</v>
      </c>
      <c r="BS73" s="760">
        <f t="shared" si="135"/>
        <v>0</v>
      </c>
      <c r="BT73" s="760">
        <f t="shared" si="135"/>
        <v>0</v>
      </c>
      <c r="BU73" s="800"/>
    </row>
    <row r="74" spans="1:74" s="803" customFormat="1">
      <c r="A74" s="1500"/>
      <c r="B74" s="1351" t="s">
        <v>30</v>
      </c>
      <c r="C74" s="943"/>
      <c r="D74" s="943"/>
      <c r="E74" s="815"/>
      <c r="F74" s="1498"/>
      <c r="G74" s="760">
        <f>G75</f>
        <v>29865</v>
      </c>
      <c r="H74" s="760">
        <f t="shared" si="133"/>
        <v>29000</v>
      </c>
      <c r="I74" s="760"/>
      <c r="J74" s="760"/>
      <c r="K74" s="760"/>
      <c r="L74" s="760">
        <f t="shared" si="133"/>
        <v>9045</v>
      </c>
      <c r="M74" s="760">
        <f t="shared" si="133"/>
        <v>6545</v>
      </c>
      <c r="N74" s="760">
        <f t="shared" si="133"/>
        <v>15000</v>
      </c>
      <c r="O74" s="760">
        <f t="shared" si="133"/>
        <v>15000</v>
      </c>
      <c r="P74" s="760">
        <f t="shared" si="133"/>
        <v>0</v>
      </c>
      <c r="Q74" s="760">
        <f t="shared" si="133"/>
        <v>0</v>
      </c>
      <c r="R74" s="760">
        <f t="shared" si="133"/>
        <v>15000</v>
      </c>
      <c r="S74" s="760">
        <f t="shared" si="133"/>
        <v>0</v>
      </c>
      <c r="T74" s="760">
        <f t="shared" si="133"/>
        <v>0</v>
      </c>
      <c r="U74" s="760">
        <f t="shared" si="133"/>
        <v>11196</v>
      </c>
      <c r="V74" s="760">
        <f t="shared" si="133"/>
        <v>0</v>
      </c>
      <c r="W74" s="760">
        <f t="shared" si="133"/>
        <v>0</v>
      </c>
      <c r="X74" s="760">
        <f t="shared" si="133"/>
        <v>3804</v>
      </c>
      <c r="Y74" s="760">
        <f t="shared" si="133"/>
        <v>0</v>
      </c>
      <c r="Z74" s="760">
        <f t="shared" si="133"/>
        <v>0</v>
      </c>
      <c r="AA74" s="760">
        <f t="shared" si="133"/>
        <v>3804</v>
      </c>
      <c r="AB74" s="760">
        <f t="shared" si="133"/>
        <v>0</v>
      </c>
      <c r="AC74" s="760">
        <f t="shared" si="133"/>
        <v>0</v>
      </c>
      <c r="AD74" s="760">
        <f t="shared" si="133"/>
        <v>0</v>
      </c>
      <c r="AE74" s="760">
        <f t="shared" si="133"/>
        <v>0</v>
      </c>
      <c r="AF74" s="760">
        <f t="shared" si="133"/>
        <v>0</v>
      </c>
      <c r="AG74" s="760">
        <f t="shared" si="133"/>
        <v>0</v>
      </c>
      <c r="AH74" s="760">
        <f t="shared" si="133"/>
        <v>0</v>
      </c>
      <c r="AI74" s="760">
        <f t="shared" si="133"/>
        <v>0</v>
      </c>
      <c r="AJ74" s="760">
        <f t="shared" si="133"/>
        <v>0</v>
      </c>
      <c r="AK74" s="760">
        <f t="shared" si="133"/>
        <v>0</v>
      </c>
      <c r="AL74" s="760">
        <f t="shared" si="133"/>
        <v>0</v>
      </c>
      <c r="AM74" s="760">
        <f t="shared" si="133"/>
        <v>0</v>
      </c>
      <c r="AN74" s="760">
        <f t="shared" si="133"/>
        <v>0</v>
      </c>
      <c r="AO74" s="760">
        <f t="shared" si="133"/>
        <v>0</v>
      </c>
      <c r="AP74" s="760">
        <f t="shared" si="133"/>
        <v>0</v>
      </c>
      <c r="AQ74" s="760">
        <f t="shared" si="133"/>
        <v>0</v>
      </c>
      <c r="AR74" s="760">
        <f t="shared" si="133"/>
        <v>0</v>
      </c>
      <c r="AS74" s="760">
        <f t="shared" si="133"/>
        <v>0</v>
      </c>
      <c r="AT74" s="760">
        <f t="shared" si="133"/>
        <v>0</v>
      </c>
      <c r="AU74" s="760">
        <f t="shared" si="133"/>
        <v>0</v>
      </c>
      <c r="AV74" s="760">
        <f t="shared" si="133"/>
        <v>15000</v>
      </c>
      <c r="AW74" s="760">
        <f t="shared" si="133"/>
        <v>0</v>
      </c>
      <c r="AX74" s="760">
        <f t="shared" si="133"/>
        <v>0</v>
      </c>
      <c r="AY74" s="760">
        <f t="shared" si="133"/>
        <v>0</v>
      </c>
      <c r="AZ74" s="760">
        <f t="shared" si="133"/>
        <v>0</v>
      </c>
      <c r="BA74" s="760">
        <f t="shared" si="133"/>
        <v>0</v>
      </c>
      <c r="BB74" s="760">
        <f t="shared" si="134"/>
        <v>0</v>
      </c>
      <c r="BC74" s="760">
        <f t="shared" si="134"/>
        <v>0</v>
      </c>
      <c r="BD74" s="760">
        <f t="shared" si="134"/>
        <v>0</v>
      </c>
      <c r="BE74" s="1081">
        <f t="shared" si="134"/>
        <v>0</v>
      </c>
      <c r="BF74" s="1081">
        <f t="shared" si="134"/>
        <v>0</v>
      </c>
      <c r="BG74" s="1081">
        <f t="shared" si="134"/>
        <v>0</v>
      </c>
      <c r="BH74" s="1081">
        <f t="shared" si="134"/>
        <v>0</v>
      </c>
      <c r="BI74" s="1081">
        <f t="shared" si="134"/>
        <v>0</v>
      </c>
      <c r="BJ74" s="760">
        <f t="shared" si="134"/>
        <v>0</v>
      </c>
      <c r="BK74" s="760">
        <f t="shared" si="134"/>
        <v>0</v>
      </c>
      <c r="BL74" s="760">
        <f t="shared" si="134"/>
        <v>0</v>
      </c>
      <c r="BM74" s="760">
        <f t="shared" si="134"/>
        <v>0</v>
      </c>
      <c r="BN74" s="760">
        <f t="shared" si="134"/>
        <v>0</v>
      </c>
      <c r="BO74" s="760">
        <f t="shared" si="134"/>
        <v>0</v>
      </c>
      <c r="BP74" s="760"/>
      <c r="BQ74" s="760">
        <f t="shared" si="135"/>
        <v>0</v>
      </c>
      <c r="BR74" s="760">
        <f t="shared" si="135"/>
        <v>0</v>
      </c>
      <c r="BS74" s="760">
        <f t="shared" si="135"/>
        <v>0</v>
      </c>
      <c r="BT74" s="760">
        <f t="shared" si="135"/>
        <v>0</v>
      </c>
      <c r="BU74" s="800"/>
    </row>
    <row r="75" spans="1:74" s="803" customFormat="1" ht="41.25">
      <c r="A75" s="1500" t="s">
        <v>29</v>
      </c>
      <c r="B75" s="1497" t="s">
        <v>262</v>
      </c>
      <c r="C75" s="943"/>
      <c r="D75" s="943"/>
      <c r="E75" s="815"/>
      <c r="F75" s="1498"/>
      <c r="G75" s="760">
        <f>G77</f>
        <v>29865</v>
      </c>
      <c r="H75" s="760">
        <f t="shared" ref="H75:BT75" si="136">H77</f>
        <v>29000</v>
      </c>
      <c r="I75" s="760"/>
      <c r="J75" s="760"/>
      <c r="K75" s="760"/>
      <c r="L75" s="760">
        <f t="shared" si="136"/>
        <v>9045</v>
      </c>
      <c r="M75" s="760">
        <f t="shared" si="136"/>
        <v>6545</v>
      </c>
      <c r="N75" s="760">
        <f t="shared" si="136"/>
        <v>15000</v>
      </c>
      <c r="O75" s="760">
        <f t="shared" si="136"/>
        <v>15000</v>
      </c>
      <c r="P75" s="760">
        <f t="shared" si="136"/>
        <v>0</v>
      </c>
      <c r="Q75" s="760">
        <f t="shared" si="136"/>
        <v>0</v>
      </c>
      <c r="R75" s="760">
        <f t="shared" si="136"/>
        <v>15000</v>
      </c>
      <c r="S75" s="760">
        <f t="shared" si="136"/>
        <v>0</v>
      </c>
      <c r="T75" s="760">
        <f t="shared" si="136"/>
        <v>0</v>
      </c>
      <c r="U75" s="760">
        <f t="shared" si="136"/>
        <v>11196</v>
      </c>
      <c r="V75" s="760">
        <f t="shared" si="136"/>
        <v>0</v>
      </c>
      <c r="W75" s="760">
        <f t="shared" si="136"/>
        <v>0</v>
      </c>
      <c r="X75" s="760">
        <f t="shared" si="136"/>
        <v>3804</v>
      </c>
      <c r="Y75" s="760">
        <f t="shared" si="136"/>
        <v>0</v>
      </c>
      <c r="Z75" s="760">
        <f t="shared" si="136"/>
        <v>0</v>
      </c>
      <c r="AA75" s="760">
        <f t="shared" si="136"/>
        <v>3804</v>
      </c>
      <c r="AB75" s="760">
        <f t="shared" si="136"/>
        <v>0</v>
      </c>
      <c r="AC75" s="760">
        <f t="shared" si="136"/>
        <v>0</v>
      </c>
      <c r="AD75" s="760">
        <f t="shared" si="136"/>
        <v>0</v>
      </c>
      <c r="AE75" s="760">
        <f t="shared" si="136"/>
        <v>0</v>
      </c>
      <c r="AF75" s="760">
        <f t="shared" si="136"/>
        <v>0</v>
      </c>
      <c r="AG75" s="760">
        <f t="shared" si="136"/>
        <v>0</v>
      </c>
      <c r="AH75" s="760">
        <f t="shared" si="136"/>
        <v>0</v>
      </c>
      <c r="AI75" s="760">
        <f t="shared" si="136"/>
        <v>0</v>
      </c>
      <c r="AJ75" s="760">
        <f t="shared" si="136"/>
        <v>0</v>
      </c>
      <c r="AK75" s="760">
        <f t="shared" si="136"/>
        <v>0</v>
      </c>
      <c r="AL75" s="760">
        <f t="shared" si="136"/>
        <v>0</v>
      </c>
      <c r="AM75" s="760">
        <f t="shared" si="136"/>
        <v>0</v>
      </c>
      <c r="AN75" s="760">
        <f t="shared" si="136"/>
        <v>0</v>
      </c>
      <c r="AO75" s="760">
        <f t="shared" si="136"/>
        <v>0</v>
      </c>
      <c r="AP75" s="760">
        <f t="shared" si="136"/>
        <v>0</v>
      </c>
      <c r="AQ75" s="760">
        <f t="shared" si="136"/>
        <v>0</v>
      </c>
      <c r="AR75" s="760">
        <f t="shared" si="136"/>
        <v>0</v>
      </c>
      <c r="AS75" s="760">
        <f t="shared" si="136"/>
        <v>0</v>
      </c>
      <c r="AT75" s="760">
        <f t="shared" si="136"/>
        <v>0</v>
      </c>
      <c r="AU75" s="760">
        <f t="shared" si="136"/>
        <v>0</v>
      </c>
      <c r="AV75" s="760">
        <f t="shared" si="136"/>
        <v>15000</v>
      </c>
      <c r="AW75" s="760">
        <f t="shared" si="136"/>
        <v>0</v>
      </c>
      <c r="AX75" s="760">
        <f t="shared" si="136"/>
        <v>0</v>
      </c>
      <c r="AY75" s="760">
        <f t="shared" si="136"/>
        <v>0</v>
      </c>
      <c r="AZ75" s="760">
        <f t="shared" si="136"/>
        <v>0</v>
      </c>
      <c r="BA75" s="760">
        <f t="shared" si="136"/>
        <v>0</v>
      </c>
      <c r="BB75" s="760">
        <f t="shared" si="136"/>
        <v>0</v>
      </c>
      <c r="BC75" s="760">
        <f t="shared" si="136"/>
        <v>0</v>
      </c>
      <c r="BD75" s="760">
        <f t="shared" si="136"/>
        <v>0</v>
      </c>
      <c r="BE75" s="1081">
        <f t="shared" si="136"/>
        <v>0</v>
      </c>
      <c r="BF75" s="1081">
        <f t="shared" si="136"/>
        <v>0</v>
      </c>
      <c r="BG75" s="1081">
        <f t="shared" si="136"/>
        <v>0</v>
      </c>
      <c r="BH75" s="1081">
        <f t="shared" si="136"/>
        <v>0</v>
      </c>
      <c r="BI75" s="1081">
        <f t="shared" si="136"/>
        <v>0</v>
      </c>
      <c r="BJ75" s="760">
        <f t="shared" si="136"/>
        <v>0</v>
      </c>
      <c r="BK75" s="760">
        <f t="shared" si="136"/>
        <v>0</v>
      </c>
      <c r="BL75" s="760">
        <f t="shared" si="136"/>
        <v>0</v>
      </c>
      <c r="BM75" s="760">
        <f t="shared" si="136"/>
        <v>0</v>
      </c>
      <c r="BN75" s="760">
        <f t="shared" si="136"/>
        <v>0</v>
      </c>
      <c r="BO75" s="760">
        <f t="shared" si="136"/>
        <v>0</v>
      </c>
      <c r="BP75" s="760"/>
      <c r="BQ75" s="760">
        <f t="shared" si="136"/>
        <v>0</v>
      </c>
      <c r="BR75" s="760">
        <f t="shared" si="136"/>
        <v>0</v>
      </c>
      <c r="BS75" s="760">
        <f t="shared" si="136"/>
        <v>0</v>
      </c>
      <c r="BT75" s="760">
        <f t="shared" si="136"/>
        <v>0</v>
      </c>
      <c r="BU75" s="800"/>
    </row>
    <row r="76" spans="1:74" s="1494" customFormat="1">
      <c r="A76" s="1506"/>
      <c r="B76" s="1501" t="s">
        <v>24</v>
      </c>
      <c r="C76" s="1491"/>
      <c r="D76" s="1491"/>
      <c r="E76" s="1511"/>
      <c r="F76" s="1502"/>
      <c r="G76" s="935">
        <f>G77</f>
        <v>29865</v>
      </c>
      <c r="H76" s="935">
        <f t="shared" ref="H76:BT76" si="137">H77</f>
        <v>29000</v>
      </c>
      <c r="I76" s="935"/>
      <c r="J76" s="935"/>
      <c r="K76" s="935"/>
      <c r="L76" s="935">
        <f t="shared" si="137"/>
        <v>9045</v>
      </c>
      <c r="M76" s="935">
        <f t="shared" si="137"/>
        <v>6545</v>
      </c>
      <c r="N76" s="935">
        <f t="shared" si="137"/>
        <v>15000</v>
      </c>
      <c r="O76" s="935">
        <f t="shared" si="137"/>
        <v>15000</v>
      </c>
      <c r="P76" s="935">
        <f t="shared" si="137"/>
        <v>0</v>
      </c>
      <c r="Q76" s="935">
        <f t="shared" si="137"/>
        <v>0</v>
      </c>
      <c r="R76" s="935">
        <f t="shared" si="137"/>
        <v>15000</v>
      </c>
      <c r="S76" s="935">
        <f t="shared" si="137"/>
        <v>0</v>
      </c>
      <c r="T76" s="935">
        <f t="shared" si="137"/>
        <v>0</v>
      </c>
      <c r="U76" s="935">
        <f t="shared" si="137"/>
        <v>11196</v>
      </c>
      <c r="V76" s="935">
        <f t="shared" si="137"/>
        <v>0</v>
      </c>
      <c r="W76" s="935">
        <f t="shared" si="137"/>
        <v>0</v>
      </c>
      <c r="X76" s="935">
        <f t="shared" si="137"/>
        <v>3804</v>
      </c>
      <c r="Y76" s="935">
        <f t="shared" si="137"/>
        <v>0</v>
      </c>
      <c r="Z76" s="935">
        <f t="shared" si="137"/>
        <v>0</v>
      </c>
      <c r="AA76" s="935">
        <f t="shared" si="137"/>
        <v>3804</v>
      </c>
      <c r="AB76" s="935">
        <f t="shared" si="137"/>
        <v>0</v>
      </c>
      <c r="AC76" s="935">
        <f t="shared" si="137"/>
        <v>0</v>
      </c>
      <c r="AD76" s="935">
        <f t="shared" si="137"/>
        <v>0</v>
      </c>
      <c r="AE76" s="935">
        <f t="shared" si="137"/>
        <v>0</v>
      </c>
      <c r="AF76" s="935">
        <f t="shared" si="137"/>
        <v>0</v>
      </c>
      <c r="AG76" s="935">
        <f t="shared" si="137"/>
        <v>0</v>
      </c>
      <c r="AH76" s="935">
        <f t="shared" si="137"/>
        <v>0</v>
      </c>
      <c r="AI76" s="935">
        <f t="shared" si="137"/>
        <v>0</v>
      </c>
      <c r="AJ76" s="935">
        <f t="shared" si="137"/>
        <v>0</v>
      </c>
      <c r="AK76" s="935">
        <f t="shared" si="137"/>
        <v>0</v>
      </c>
      <c r="AL76" s="935">
        <f t="shared" si="137"/>
        <v>0</v>
      </c>
      <c r="AM76" s="935">
        <f t="shared" si="137"/>
        <v>0</v>
      </c>
      <c r="AN76" s="935">
        <f t="shared" si="137"/>
        <v>0</v>
      </c>
      <c r="AO76" s="935">
        <f t="shared" si="137"/>
        <v>0</v>
      </c>
      <c r="AP76" s="935">
        <f t="shared" si="137"/>
        <v>0</v>
      </c>
      <c r="AQ76" s="935">
        <f t="shared" si="137"/>
        <v>0</v>
      </c>
      <c r="AR76" s="935">
        <f t="shared" si="137"/>
        <v>0</v>
      </c>
      <c r="AS76" s="935">
        <f t="shared" si="137"/>
        <v>0</v>
      </c>
      <c r="AT76" s="935">
        <f t="shared" si="137"/>
        <v>0</v>
      </c>
      <c r="AU76" s="935">
        <f t="shared" si="137"/>
        <v>0</v>
      </c>
      <c r="AV76" s="935">
        <f t="shared" si="137"/>
        <v>15000</v>
      </c>
      <c r="AW76" s="935">
        <f t="shared" si="137"/>
        <v>0</v>
      </c>
      <c r="AX76" s="935">
        <f t="shared" si="137"/>
        <v>0</v>
      </c>
      <c r="AY76" s="935">
        <f t="shared" si="137"/>
        <v>0</v>
      </c>
      <c r="AZ76" s="935">
        <f t="shared" si="137"/>
        <v>0</v>
      </c>
      <c r="BA76" s="935">
        <f t="shared" si="137"/>
        <v>0</v>
      </c>
      <c r="BB76" s="935">
        <f t="shared" si="137"/>
        <v>0</v>
      </c>
      <c r="BC76" s="935">
        <f t="shared" si="137"/>
        <v>0</v>
      </c>
      <c r="BD76" s="935">
        <f t="shared" si="137"/>
        <v>0</v>
      </c>
      <c r="BE76" s="1346">
        <f t="shared" si="137"/>
        <v>0</v>
      </c>
      <c r="BF76" s="1346">
        <f t="shared" si="137"/>
        <v>0</v>
      </c>
      <c r="BG76" s="1346">
        <f t="shared" si="137"/>
        <v>0</v>
      </c>
      <c r="BH76" s="1346">
        <f t="shared" si="137"/>
        <v>0</v>
      </c>
      <c r="BI76" s="1346">
        <f t="shared" si="137"/>
        <v>0</v>
      </c>
      <c r="BJ76" s="935">
        <f t="shared" si="137"/>
        <v>0</v>
      </c>
      <c r="BK76" s="935">
        <f t="shared" si="137"/>
        <v>0</v>
      </c>
      <c r="BL76" s="935">
        <f t="shared" si="137"/>
        <v>0</v>
      </c>
      <c r="BM76" s="935">
        <f t="shared" si="137"/>
        <v>0</v>
      </c>
      <c r="BN76" s="935">
        <f t="shared" si="137"/>
        <v>0</v>
      </c>
      <c r="BO76" s="935">
        <f t="shared" si="137"/>
        <v>0</v>
      </c>
      <c r="BP76" s="935"/>
      <c r="BQ76" s="935">
        <f t="shared" si="137"/>
        <v>0</v>
      </c>
      <c r="BR76" s="935">
        <f t="shared" si="137"/>
        <v>0</v>
      </c>
      <c r="BS76" s="935">
        <f t="shared" si="137"/>
        <v>0</v>
      </c>
      <c r="BT76" s="935">
        <f t="shared" si="137"/>
        <v>0</v>
      </c>
      <c r="BU76" s="1352"/>
    </row>
    <row r="77" spans="1:74" s="803" customFormat="1" ht="33">
      <c r="A77" s="815">
        <v>1</v>
      </c>
      <c r="B77" s="1485" t="s">
        <v>142</v>
      </c>
      <c r="C77" s="943"/>
      <c r="D77" s="943"/>
      <c r="E77" s="815" t="s">
        <v>166</v>
      </c>
      <c r="F77" s="815" t="s">
        <v>200</v>
      </c>
      <c r="G77" s="764">
        <v>29865</v>
      </c>
      <c r="H77" s="764">
        <v>29000</v>
      </c>
      <c r="I77" s="764"/>
      <c r="J77" s="764"/>
      <c r="K77" s="764"/>
      <c r="L77" s="764">
        <v>9045</v>
      </c>
      <c r="M77" s="764">
        <v>6545</v>
      </c>
      <c r="N77" s="797">
        <f t="shared" ref="N77" si="138">O77</f>
        <v>15000</v>
      </c>
      <c r="O77" s="764">
        <v>15000</v>
      </c>
      <c r="P77" s="764">
        <v>0</v>
      </c>
      <c r="Q77" s="798"/>
      <c r="R77" s="797">
        <v>15000</v>
      </c>
      <c r="S77" s="938"/>
      <c r="T77" s="797"/>
      <c r="U77" s="797">
        <v>11196</v>
      </c>
      <c r="V77" s="938"/>
      <c r="W77" s="797"/>
      <c r="X77" s="799">
        <f>R77-U77</f>
        <v>3804</v>
      </c>
      <c r="Y77" s="799"/>
      <c r="Z77" s="799"/>
      <c r="AA77" s="797">
        <v>3804</v>
      </c>
      <c r="AB77" s="938"/>
      <c r="AC77" s="797"/>
      <c r="AD77" s="797">
        <f>AE77+AF77</f>
        <v>0</v>
      </c>
      <c r="AE77" s="939"/>
      <c r="AF77" s="797"/>
      <c r="AG77" s="797">
        <f>AH77+AI77</f>
        <v>0</v>
      </c>
      <c r="AH77" s="938"/>
      <c r="AI77" s="798"/>
      <c r="AJ77" s="799">
        <f>AD77-AG77</f>
        <v>0</v>
      </c>
      <c r="AK77" s="799"/>
      <c r="AL77" s="799"/>
      <c r="AM77" s="798"/>
      <c r="AN77" s="938"/>
      <c r="AO77" s="798"/>
      <c r="AP77" s="937">
        <f t="shared" ref="AP77" si="139">AQ77+AR77</f>
        <v>0</v>
      </c>
      <c r="AQ77" s="938"/>
      <c r="AR77" s="798"/>
      <c r="AS77" s="797">
        <f>AP77</f>
        <v>0</v>
      </c>
      <c r="AT77" s="933">
        <f>AQ77</f>
        <v>0</v>
      </c>
      <c r="AU77" s="798">
        <f>AR77</f>
        <v>0</v>
      </c>
      <c r="AV77" s="799">
        <f t="shared" ref="AV77:AX77" si="140">R77+AD77+AP77</f>
        <v>15000</v>
      </c>
      <c r="AW77" s="799">
        <f t="shared" si="140"/>
        <v>0</v>
      </c>
      <c r="AX77" s="799">
        <f t="shared" si="140"/>
        <v>0</v>
      </c>
      <c r="AY77" s="799">
        <f t="shared" ref="AY77" si="141">AZ77</f>
        <v>0</v>
      </c>
      <c r="AZ77" s="932">
        <f t="shared" ref="AZ77:BB77" si="142">O77-AV77</f>
        <v>0</v>
      </c>
      <c r="BA77" s="799">
        <f t="shared" si="142"/>
        <v>0</v>
      </c>
      <c r="BB77" s="798">
        <f t="shared" si="142"/>
        <v>0</v>
      </c>
      <c r="BC77" s="798"/>
      <c r="BD77" s="799">
        <f>AY77</f>
        <v>0</v>
      </c>
      <c r="BE77" s="739">
        <f>BA77</f>
        <v>0</v>
      </c>
      <c r="BF77" s="1087"/>
      <c r="BG77" s="739">
        <f t="shared" ref="BG77:BH77" si="143">BD77</f>
        <v>0</v>
      </c>
      <c r="BH77" s="739">
        <f t="shared" si="143"/>
        <v>0</v>
      </c>
      <c r="BI77" s="1087"/>
      <c r="BJ77" s="799">
        <f>AZ77-BD77</f>
        <v>0</v>
      </c>
      <c r="BK77" s="798">
        <f>BA77-BE77</f>
        <v>0</v>
      </c>
      <c r="BL77" s="798"/>
      <c r="BM77" s="798"/>
      <c r="BN77" s="798"/>
      <c r="BO77" s="798"/>
      <c r="BP77" s="798"/>
      <c r="BQ77" s="799">
        <f t="shared" ref="BQ77" si="144">BR77</f>
        <v>0</v>
      </c>
      <c r="BR77" s="799">
        <f>AZ77</f>
        <v>0</v>
      </c>
      <c r="BS77" s="800"/>
      <c r="BT77" s="800"/>
      <c r="BU77" s="800"/>
      <c r="BV77" s="803" t="s">
        <v>347</v>
      </c>
    </row>
    <row r="78" spans="1:74" s="803" customFormat="1" ht="41.25">
      <c r="A78" s="1500" t="s">
        <v>143</v>
      </c>
      <c r="B78" s="1512" t="s">
        <v>145</v>
      </c>
      <c r="C78" s="943"/>
      <c r="D78" s="943"/>
      <c r="E78" s="792"/>
      <c r="F78" s="1486"/>
      <c r="G78" s="760">
        <f>G79+G81</f>
        <v>85027</v>
      </c>
      <c r="H78" s="760">
        <f t="shared" ref="H78:BT78" si="145">H79+H81</f>
        <v>37395.4</v>
      </c>
      <c r="I78" s="760"/>
      <c r="J78" s="760"/>
      <c r="K78" s="760"/>
      <c r="L78" s="760">
        <f t="shared" si="145"/>
        <v>17000</v>
      </c>
      <c r="M78" s="760">
        <f t="shared" si="145"/>
        <v>13000</v>
      </c>
      <c r="N78" s="760">
        <f t="shared" si="145"/>
        <v>16000</v>
      </c>
      <c r="O78" s="760">
        <f t="shared" si="145"/>
        <v>16000</v>
      </c>
      <c r="P78" s="760">
        <f t="shared" si="145"/>
        <v>0</v>
      </c>
      <c r="Q78" s="760">
        <f t="shared" si="145"/>
        <v>0</v>
      </c>
      <c r="R78" s="760">
        <f t="shared" si="145"/>
        <v>14000</v>
      </c>
      <c r="S78" s="760">
        <f t="shared" si="145"/>
        <v>0</v>
      </c>
      <c r="T78" s="760">
        <f t="shared" si="145"/>
        <v>0</v>
      </c>
      <c r="U78" s="760">
        <f t="shared" si="145"/>
        <v>10920</v>
      </c>
      <c r="V78" s="760">
        <f t="shared" si="145"/>
        <v>0</v>
      </c>
      <c r="W78" s="760">
        <f t="shared" si="145"/>
        <v>0</v>
      </c>
      <c r="X78" s="760">
        <f t="shared" si="145"/>
        <v>3080</v>
      </c>
      <c r="Y78" s="760">
        <f t="shared" si="145"/>
        <v>0</v>
      </c>
      <c r="Z78" s="760">
        <f t="shared" si="145"/>
        <v>0</v>
      </c>
      <c r="AA78" s="760">
        <f t="shared" si="145"/>
        <v>2718</v>
      </c>
      <c r="AB78" s="760">
        <f t="shared" si="145"/>
        <v>0</v>
      </c>
      <c r="AC78" s="760">
        <f t="shared" si="145"/>
        <v>0</v>
      </c>
      <c r="AD78" s="760">
        <f t="shared" si="145"/>
        <v>2000</v>
      </c>
      <c r="AE78" s="760">
        <f t="shared" si="145"/>
        <v>0</v>
      </c>
      <c r="AF78" s="760">
        <f t="shared" si="145"/>
        <v>0</v>
      </c>
      <c r="AG78" s="760">
        <f t="shared" si="145"/>
        <v>2000</v>
      </c>
      <c r="AH78" s="760">
        <f t="shared" si="145"/>
        <v>0</v>
      </c>
      <c r="AI78" s="760">
        <f t="shared" si="145"/>
        <v>0</v>
      </c>
      <c r="AJ78" s="760">
        <f t="shared" si="145"/>
        <v>0</v>
      </c>
      <c r="AK78" s="760">
        <f t="shared" si="145"/>
        <v>0</v>
      </c>
      <c r="AL78" s="760">
        <f t="shared" si="145"/>
        <v>0</v>
      </c>
      <c r="AM78" s="760">
        <f t="shared" si="145"/>
        <v>0</v>
      </c>
      <c r="AN78" s="760">
        <f t="shared" si="145"/>
        <v>0</v>
      </c>
      <c r="AO78" s="760">
        <f t="shared" si="145"/>
        <v>0</v>
      </c>
      <c r="AP78" s="760">
        <f t="shared" si="145"/>
        <v>0</v>
      </c>
      <c r="AQ78" s="760">
        <f t="shared" si="145"/>
        <v>0</v>
      </c>
      <c r="AR78" s="760">
        <f t="shared" si="145"/>
        <v>0</v>
      </c>
      <c r="AS78" s="760">
        <f t="shared" si="145"/>
        <v>0</v>
      </c>
      <c r="AT78" s="760">
        <f t="shared" si="145"/>
        <v>0</v>
      </c>
      <c r="AU78" s="760">
        <f t="shared" si="145"/>
        <v>0</v>
      </c>
      <c r="AV78" s="760">
        <f t="shared" si="145"/>
        <v>16000</v>
      </c>
      <c r="AW78" s="760">
        <f t="shared" si="145"/>
        <v>0</v>
      </c>
      <c r="AX78" s="760">
        <f t="shared" si="145"/>
        <v>0</v>
      </c>
      <c r="AY78" s="760">
        <f t="shared" si="145"/>
        <v>0</v>
      </c>
      <c r="AZ78" s="760">
        <f t="shared" si="145"/>
        <v>0</v>
      </c>
      <c r="BA78" s="760">
        <f t="shared" si="145"/>
        <v>0</v>
      </c>
      <c r="BB78" s="760">
        <f t="shared" si="145"/>
        <v>0</v>
      </c>
      <c r="BC78" s="760">
        <f t="shared" si="145"/>
        <v>0</v>
      </c>
      <c r="BD78" s="760">
        <f t="shared" si="145"/>
        <v>0</v>
      </c>
      <c r="BE78" s="1081">
        <f t="shared" si="145"/>
        <v>0</v>
      </c>
      <c r="BF78" s="1081">
        <f t="shared" si="145"/>
        <v>0</v>
      </c>
      <c r="BG78" s="1081">
        <f t="shared" si="145"/>
        <v>0</v>
      </c>
      <c r="BH78" s="1081">
        <f t="shared" si="145"/>
        <v>0</v>
      </c>
      <c r="BI78" s="1081">
        <f t="shared" si="145"/>
        <v>0</v>
      </c>
      <c r="BJ78" s="760">
        <f t="shared" si="145"/>
        <v>0</v>
      </c>
      <c r="BK78" s="760">
        <f t="shared" si="145"/>
        <v>0</v>
      </c>
      <c r="BL78" s="760">
        <f t="shared" si="145"/>
        <v>0</v>
      </c>
      <c r="BM78" s="760">
        <f t="shared" si="145"/>
        <v>0</v>
      </c>
      <c r="BN78" s="760">
        <f t="shared" si="145"/>
        <v>0</v>
      </c>
      <c r="BO78" s="760">
        <f t="shared" si="145"/>
        <v>0</v>
      </c>
      <c r="BP78" s="760"/>
      <c r="BQ78" s="760">
        <f t="shared" si="145"/>
        <v>0</v>
      </c>
      <c r="BR78" s="760">
        <f t="shared" si="145"/>
        <v>0</v>
      </c>
      <c r="BS78" s="760">
        <f t="shared" si="145"/>
        <v>0</v>
      </c>
      <c r="BT78" s="760">
        <f t="shared" si="145"/>
        <v>0</v>
      </c>
      <c r="BU78" s="800"/>
    </row>
    <row r="79" spans="1:74" s="803" customFormat="1">
      <c r="A79" s="1513"/>
      <c r="B79" s="1497" t="s">
        <v>31</v>
      </c>
      <c r="C79" s="943"/>
      <c r="D79" s="943"/>
      <c r="E79" s="815"/>
      <c r="F79" s="1486"/>
      <c r="G79" s="760">
        <f>G80</f>
        <v>0</v>
      </c>
      <c r="H79" s="760">
        <f t="shared" ref="H79:O79" si="146">H80</f>
        <v>0</v>
      </c>
      <c r="I79" s="760"/>
      <c r="J79" s="760"/>
      <c r="K79" s="760"/>
      <c r="L79" s="760">
        <f t="shared" si="146"/>
        <v>0</v>
      </c>
      <c r="M79" s="760">
        <f t="shared" si="146"/>
        <v>0</v>
      </c>
      <c r="N79" s="760">
        <f t="shared" si="146"/>
        <v>2000</v>
      </c>
      <c r="O79" s="760">
        <f t="shared" si="146"/>
        <v>2000</v>
      </c>
      <c r="P79" s="760">
        <f>P80</f>
        <v>0</v>
      </c>
      <c r="Q79" s="760">
        <f t="shared" ref="Q79:S79" si="147">Q80</f>
        <v>0</v>
      </c>
      <c r="R79" s="760">
        <f t="shared" si="147"/>
        <v>2000</v>
      </c>
      <c r="S79" s="760">
        <f t="shared" si="147"/>
        <v>0</v>
      </c>
      <c r="T79" s="760">
        <f>T80</f>
        <v>0</v>
      </c>
      <c r="U79" s="760">
        <f t="shared" ref="U79:BT79" si="148">U80</f>
        <v>1638</v>
      </c>
      <c r="V79" s="760">
        <f t="shared" si="148"/>
        <v>0</v>
      </c>
      <c r="W79" s="760">
        <f t="shared" si="148"/>
        <v>0</v>
      </c>
      <c r="X79" s="760">
        <f t="shared" si="148"/>
        <v>362</v>
      </c>
      <c r="Y79" s="760">
        <f t="shared" si="148"/>
        <v>0</v>
      </c>
      <c r="Z79" s="760">
        <f t="shared" si="148"/>
        <v>0</v>
      </c>
      <c r="AA79" s="760">
        <f t="shared" si="148"/>
        <v>0</v>
      </c>
      <c r="AB79" s="760">
        <f t="shared" si="148"/>
        <v>0</v>
      </c>
      <c r="AC79" s="760">
        <f t="shared" si="148"/>
        <v>0</v>
      </c>
      <c r="AD79" s="760">
        <f t="shared" si="148"/>
        <v>0</v>
      </c>
      <c r="AE79" s="760">
        <f t="shared" si="148"/>
        <v>0</v>
      </c>
      <c r="AF79" s="760">
        <f t="shared" si="148"/>
        <v>0</v>
      </c>
      <c r="AG79" s="760">
        <f t="shared" si="148"/>
        <v>0</v>
      </c>
      <c r="AH79" s="760">
        <f t="shared" si="148"/>
        <v>0</v>
      </c>
      <c r="AI79" s="760">
        <f t="shared" si="148"/>
        <v>0</v>
      </c>
      <c r="AJ79" s="760">
        <f t="shared" si="148"/>
        <v>0</v>
      </c>
      <c r="AK79" s="760">
        <f t="shared" si="148"/>
        <v>0</v>
      </c>
      <c r="AL79" s="760">
        <f t="shared" si="148"/>
        <v>0</v>
      </c>
      <c r="AM79" s="760">
        <f t="shared" si="148"/>
        <v>0</v>
      </c>
      <c r="AN79" s="760">
        <f t="shared" si="148"/>
        <v>0</v>
      </c>
      <c r="AO79" s="760">
        <f t="shared" si="148"/>
        <v>0</v>
      </c>
      <c r="AP79" s="760">
        <f t="shared" si="148"/>
        <v>0</v>
      </c>
      <c r="AQ79" s="760">
        <f t="shared" si="148"/>
        <v>0</v>
      </c>
      <c r="AR79" s="760">
        <f t="shared" si="148"/>
        <v>0</v>
      </c>
      <c r="AS79" s="760">
        <f t="shared" si="148"/>
        <v>0</v>
      </c>
      <c r="AT79" s="760">
        <f t="shared" si="148"/>
        <v>0</v>
      </c>
      <c r="AU79" s="760">
        <f t="shared" si="148"/>
        <v>0</v>
      </c>
      <c r="AV79" s="760">
        <f t="shared" si="148"/>
        <v>2000</v>
      </c>
      <c r="AW79" s="760">
        <f t="shared" si="148"/>
        <v>0</v>
      </c>
      <c r="AX79" s="760">
        <f t="shared" si="148"/>
        <v>0</v>
      </c>
      <c r="AY79" s="760">
        <f t="shared" si="148"/>
        <v>0</v>
      </c>
      <c r="AZ79" s="760">
        <f t="shared" si="148"/>
        <v>0</v>
      </c>
      <c r="BA79" s="760">
        <f t="shared" si="148"/>
        <v>0</v>
      </c>
      <c r="BB79" s="760">
        <f t="shared" si="148"/>
        <v>0</v>
      </c>
      <c r="BC79" s="760">
        <f t="shared" si="148"/>
        <v>0</v>
      </c>
      <c r="BD79" s="760">
        <f t="shared" si="148"/>
        <v>0</v>
      </c>
      <c r="BE79" s="1081">
        <f t="shared" si="148"/>
        <v>0</v>
      </c>
      <c r="BF79" s="1081">
        <f t="shared" si="148"/>
        <v>0</v>
      </c>
      <c r="BG79" s="1081">
        <f t="shared" si="148"/>
        <v>0</v>
      </c>
      <c r="BH79" s="1081">
        <f t="shared" si="148"/>
        <v>0</v>
      </c>
      <c r="BI79" s="1081">
        <f t="shared" si="148"/>
        <v>0</v>
      </c>
      <c r="BJ79" s="760">
        <f t="shared" si="148"/>
        <v>0</v>
      </c>
      <c r="BK79" s="760">
        <f t="shared" si="148"/>
        <v>0</v>
      </c>
      <c r="BL79" s="760">
        <f t="shared" si="148"/>
        <v>0</v>
      </c>
      <c r="BM79" s="760">
        <f t="shared" si="148"/>
        <v>0</v>
      </c>
      <c r="BN79" s="760">
        <f t="shared" si="148"/>
        <v>0</v>
      </c>
      <c r="BO79" s="760">
        <f t="shared" si="148"/>
        <v>0</v>
      </c>
      <c r="BP79" s="760"/>
      <c r="BQ79" s="760">
        <f t="shared" si="148"/>
        <v>0</v>
      </c>
      <c r="BR79" s="760">
        <f t="shared" si="148"/>
        <v>0</v>
      </c>
      <c r="BS79" s="760">
        <f t="shared" si="148"/>
        <v>0</v>
      </c>
      <c r="BT79" s="760">
        <f t="shared" si="148"/>
        <v>0</v>
      </c>
      <c r="BU79" s="800"/>
    </row>
    <row r="80" spans="1:74" s="803" customFormat="1" ht="41.25">
      <c r="A80" s="792">
        <v>1</v>
      </c>
      <c r="B80" s="1514" t="s">
        <v>147</v>
      </c>
      <c r="C80" s="794" t="s">
        <v>164</v>
      </c>
      <c r="D80" s="794"/>
      <c r="E80" s="794" t="s">
        <v>169</v>
      </c>
      <c r="F80" s="794"/>
      <c r="G80" s="764"/>
      <c r="H80" s="796"/>
      <c r="I80" s="796"/>
      <c r="J80" s="796"/>
      <c r="K80" s="796"/>
      <c r="L80" s="764"/>
      <c r="M80" s="764"/>
      <c r="N80" s="797">
        <f>O80</f>
        <v>2000</v>
      </c>
      <c r="O80" s="764">
        <v>2000</v>
      </c>
      <c r="P80" s="764">
        <v>0</v>
      </c>
      <c r="Q80" s="798"/>
      <c r="R80" s="797">
        <v>2000</v>
      </c>
      <c r="S80" s="938"/>
      <c r="T80" s="797"/>
      <c r="U80" s="797">
        <v>1638</v>
      </c>
      <c r="V80" s="938"/>
      <c r="W80" s="797"/>
      <c r="X80" s="799">
        <f>R80-U80</f>
        <v>362</v>
      </c>
      <c r="Y80" s="799"/>
      <c r="Z80" s="799"/>
      <c r="AA80" s="797">
        <f t="shared" ref="AA80" si="149">AB80+AC80</f>
        <v>0</v>
      </c>
      <c r="AB80" s="938"/>
      <c r="AC80" s="797"/>
      <c r="AD80" s="797">
        <f>AE80+AF80</f>
        <v>0</v>
      </c>
      <c r="AE80" s="939"/>
      <c r="AF80" s="797"/>
      <c r="AG80" s="797">
        <f>AH80+AI80</f>
        <v>0</v>
      </c>
      <c r="AH80" s="938"/>
      <c r="AI80" s="798"/>
      <c r="AJ80" s="799">
        <f>AD80-AG80</f>
        <v>0</v>
      </c>
      <c r="AK80" s="799"/>
      <c r="AL80" s="799"/>
      <c r="AM80" s="798"/>
      <c r="AN80" s="938"/>
      <c r="AO80" s="798"/>
      <c r="AP80" s="937">
        <f t="shared" ref="AP80" si="150">AQ80+AR80</f>
        <v>0</v>
      </c>
      <c r="AQ80" s="938"/>
      <c r="AR80" s="798"/>
      <c r="AS80" s="797">
        <f>AP80</f>
        <v>0</v>
      </c>
      <c r="AT80" s="933">
        <f>AQ80</f>
        <v>0</v>
      </c>
      <c r="AU80" s="798">
        <f>AR80</f>
        <v>0</v>
      </c>
      <c r="AV80" s="799">
        <f t="shared" ref="AV80:AX80" si="151">R80+AD80+AP80</f>
        <v>2000</v>
      </c>
      <c r="AW80" s="799">
        <f t="shared" si="151"/>
        <v>0</v>
      </c>
      <c r="AX80" s="799">
        <f t="shared" si="151"/>
        <v>0</v>
      </c>
      <c r="AY80" s="799">
        <f t="shared" ref="AY80" si="152">AZ80</f>
        <v>0</v>
      </c>
      <c r="AZ80" s="932">
        <f t="shared" ref="AZ80:BB80" si="153">O80-AV80</f>
        <v>0</v>
      </c>
      <c r="BA80" s="799">
        <f t="shared" si="153"/>
        <v>0</v>
      </c>
      <c r="BB80" s="798">
        <f t="shared" si="153"/>
        <v>0</v>
      </c>
      <c r="BC80" s="798"/>
      <c r="BD80" s="799">
        <f>AY80</f>
        <v>0</v>
      </c>
      <c r="BE80" s="739">
        <f>BA80</f>
        <v>0</v>
      </c>
      <c r="BF80" s="1087"/>
      <c r="BG80" s="739">
        <f t="shared" ref="BG80:BH80" si="154">BD80</f>
        <v>0</v>
      </c>
      <c r="BH80" s="739">
        <f t="shared" si="154"/>
        <v>0</v>
      </c>
      <c r="BI80" s="1087"/>
      <c r="BJ80" s="799">
        <f>AZ80-BD80</f>
        <v>0</v>
      </c>
      <c r="BK80" s="798">
        <f>BA80-BE80</f>
        <v>0</v>
      </c>
      <c r="BL80" s="798"/>
      <c r="BM80" s="798"/>
      <c r="BN80" s="798"/>
      <c r="BO80" s="798"/>
      <c r="BP80" s="798"/>
      <c r="BQ80" s="799">
        <f t="shared" ref="BQ80" si="155">BR80</f>
        <v>0</v>
      </c>
      <c r="BR80" s="799">
        <f>AZ80</f>
        <v>0</v>
      </c>
      <c r="BS80" s="800"/>
      <c r="BT80" s="800"/>
      <c r="BU80" s="800"/>
      <c r="BV80" s="803" t="s">
        <v>358</v>
      </c>
    </row>
    <row r="81" spans="1:74" s="803" customFormat="1">
      <c r="A81" s="1500"/>
      <c r="B81" s="1512" t="s">
        <v>30</v>
      </c>
      <c r="C81" s="943"/>
      <c r="D81" s="943"/>
      <c r="E81" s="792"/>
      <c r="F81" s="1486"/>
      <c r="G81" s="760">
        <f>G82</f>
        <v>85027</v>
      </c>
      <c r="H81" s="760">
        <f t="shared" ref="H81:BA83" si="156">H82</f>
        <v>37395.4</v>
      </c>
      <c r="I81" s="760"/>
      <c r="J81" s="760"/>
      <c r="K81" s="760"/>
      <c r="L81" s="760">
        <f t="shared" si="156"/>
        <v>17000</v>
      </c>
      <c r="M81" s="760">
        <f t="shared" si="156"/>
        <v>13000</v>
      </c>
      <c r="N81" s="760">
        <f t="shared" si="156"/>
        <v>14000</v>
      </c>
      <c r="O81" s="760">
        <f t="shared" si="156"/>
        <v>14000</v>
      </c>
      <c r="P81" s="760">
        <f t="shared" si="156"/>
        <v>0</v>
      </c>
      <c r="Q81" s="760">
        <f t="shared" si="156"/>
        <v>0</v>
      </c>
      <c r="R81" s="760">
        <f t="shared" si="156"/>
        <v>12000</v>
      </c>
      <c r="S81" s="760">
        <f t="shared" si="156"/>
        <v>0</v>
      </c>
      <c r="T81" s="760">
        <f t="shared" si="156"/>
        <v>0</v>
      </c>
      <c r="U81" s="760">
        <f t="shared" si="156"/>
        <v>9282</v>
      </c>
      <c r="V81" s="760">
        <f t="shared" si="156"/>
        <v>0</v>
      </c>
      <c r="W81" s="760">
        <f t="shared" si="156"/>
        <v>0</v>
      </c>
      <c r="X81" s="760">
        <f t="shared" si="156"/>
        <v>2718</v>
      </c>
      <c r="Y81" s="760">
        <f t="shared" si="156"/>
        <v>0</v>
      </c>
      <c r="Z81" s="760">
        <f t="shared" si="156"/>
        <v>0</v>
      </c>
      <c r="AA81" s="760">
        <f t="shared" si="156"/>
        <v>2718</v>
      </c>
      <c r="AB81" s="760">
        <f t="shared" si="156"/>
        <v>0</v>
      </c>
      <c r="AC81" s="760">
        <f t="shared" si="156"/>
        <v>0</v>
      </c>
      <c r="AD81" s="760">
        <f t="shared" si="156"/>
        <v>2000</v>
      </c>
      <c r="AE81" s="760">
        <f t="shared" si="156"/>
        <v>0</v>
      </c>
      <c r="AF81" s="760">
        <f t="shared" si="156"/>
        <v>0</v>
      </c>
      <c r="AG81" s="760">
        <f t="shared" si="156"/>
        <v>2000</v>
      </c>
      <c r="AH81" s="760">
        <f t="shared" si="156"/>
        <v>0</v>
      </c>
      <c r="AI81" s="760">
        <f t="shared" si="156"/>
        <v>0</v>
      </c>
      <c r="AJ81" s="760">
        <f t="shared" si="156"/>
        <v>0</v>
      </c>
      <c r="AK81" s="760">
        <f t="shared" si="156"/>
        <v>0</v>
      </c>
      <c r="AL81" s="760">
        <f t="shared" si="156"/>
        <v>0</v>
      </c>
      <c r="AM81" s="760">
        <f t="shared" si="156"/>
        <v>0</v>
      </c>
      <c r="AN81" s="760">
        <f t="shared" si="156"/>
        <v>0</v>
      </c>
      <c r="AO81" s="760">
        <f t="shared" si="156"/>
        <v>0</v>
      </c>
      <c r="AP81" s="760">
        <f t="shared" si="156"/>
        <v>0</v>
      </c>
      <c r="AQ81" s="760">
        <f t="shared" si="156"/>
        <v>0</v>
      </c>
      <c r="AR81" s="760">
        <f t="shared" si="156"/>
        <v>0</v>
      </c>
      <c r="AS81" s="760">
        <f t="shared" si="156"/>
        <v>0</v>
      </c>
      <c r="AT81" s="760">
        <f t="shared" si="156"/>
        <v>0</v>
      </c>
      <c r="AU81" s="760">
        <f t="shared" si="156"/>
        <v>0</v>
      </c>
      <c r="AV81" s="760">
        <f t="shared" si="156"/>
        <v>14000</v>
      </c>
      <c r="AW81" s="760">
        <f t="shared" si="156"/>
        <v>0</v>
      </c>
      <c r="AX81" s="760">
        <f t="shared" si="156"/>
        <v>0</v>
      </c>
      <c r="AY81" s="760">
        <f t="shared" si="156"/>
        <v>0</v>
      </c>
      <c r="AZ81" s="760">
        <f t="shared" si="156"/>
        <v>0</v>
      </c>
      <c r="BA81" s="760">
        <f t="shared" si="156"/>
        <v>0</v>
      </c>
      <c r="BB81" s="760">
        <f t="shared" ref="BB81:BO83" si="157">BB82</f>
        <v>0</v>
      </c>
      <c r="BC81" s="760">
        <f t="shared" si="157"/>
        <v>0</v>
      </c>
      <c r="BD81" s="760">
        <f t="shared" si="157"/>
        <v>0</v>
      </c>
      <c r="BE81" s="1081">
        <f t="shared" si="157"/>
        <v>0</v>
      </c>
      <c r="BF81" s="1081">
        <f t="shared" si="157"/>
        <v>0</v>
      </c>
      <c r="BG81" s="1081">
        <f t="shared" si="157"/>
        <v>0</v>
      </c>
      <c r="BH81" s="1081">
        <f t="shared" si="157"/>
        <v>0</v>
      </c>
      <c r="BI81" s="1081">
        <f t="shared" si="157"/>
        <v>0</v>
      </c>
      <c r="BJ81" s="760">
        <f t="shared" si="157"/>
        <v>0</v>
      </c>
      <c r="BK81" s="760">
        <f t="shared" si="157"/>
        <v>0</v>
      </c>
      <c r="BL81" s="760">
        <f t="shared" si="157"/>
        <v>0</v>
      </c>
      <c r="BM81" s="760">
        <f t="shared" si="157"/>
        <v>0</v>
      </c>
      <c r="BN81" s="760">
        <f t="shared" si="157"/>
        <v>0</v>
      </c>
      <c r="BO81" s="760">
        <f t="shared" si="157"/>
        <v>0</v>
      </c>
      <c r="BP81" s="760"/>
      <c r="BQ81" s="760">
        <f t="shared" ref="BQ81:BT83" si="158">BQ82</f>
        <v>0</v>
      </c>
      <c r="BR81" s="760">
        <f t="shared" si="158"/>
        <v>0</v>
      </c>
      <c r="BS81" s="760">
        <f t="shared" si="158"/>
        <v>0</v>
      </c>
      <c r="BT81" s="760">
        <f t="shared" si="158"/>
        <v>0</v>
      </c>
      <c r="BU81" s="800"/>
    </row>
    <row r="82" spans="1:74" s="803" customFormat="1" ht="49.5">
      <c r="A82" s="1513" t="s">
        <v>29</v>
      </c>
      <c r="B82" s="1351" t="s">
        <v>263</v>
      </c>
      <c r="C82" s="943"/>
      <c r="D82" s="943"/>
      <c r="E82" s="792"/>
      <c r="F82" s="1486"/>
      <c r="G82" s="760">
        <f>G83</f>
        <v>85027</v>
      </c>
      <c r="H82" s="760">
        <f t="shared" si="156"/>
        <v>37395.4</v>
      </c>
      <c r="I82" s="760"/>
      <c r="J82" s="760"/>
      <c r="K82" s="760"/>
      <c r="L82" s="760">
        <f t="shared" si="156"/>
        <v>17000</v>
      </c>
      <c r="M82" s="760">
        <f t="shared" si="156"/>
        <v>13000</v>
      </c>
      <c r="N82" s="760">
        <f t="shared" si="156"/>
        <v>14000</v>
      </c>
      <c r="O82" s="760">
        <f t="shared" si="156"/>
        <v>14000</v>
      </c>
      <c r="P82" s="760">
        <f t="shared" si="156"/>
        <v>0</v>
      </c>
      <c r="Q82" s="760">
        <f t="shared" si="156"/>
        <v>0</v>
      </c>
      <c r="R82" s="760">
        <f t="shared" si="156"/>
        <v>12000</v>
      </c>
      <c r="S82" s="760">
        <f t="shared" si="156"/>
        <v>0</v>
      </c>
      <c r="T82" s="760">
        <f t="shared" si="156"/>
        <v>0</v>
      </c>
      <c r="U82" s="760">
        <f t="shared" si="156"/>
        <v>9282</v>
      </c>
      <c r="V82" s="760">
        <f t="shared" si="156"/>
        <v>0</v>
      </c>
      <c r="W82" s="760">
        <f t="shared" si="156"/>
        <v>0</v>
      </c>
      <c r="X82" s="760">
        <f t="shared" si="156"/>
        <v>2718</v>
      </c>
      <c r="Y82" s="760">
        <f t="shared" si="156"/>
        <v>0</v>
      </c>
      <c r="Z82" s="760">
        <f t="shared" si="156"/>
        <v>0</v>
      </c>
      <c r="AA82" s="760">
        <f t="shared" si="156"/>
        <v>2718</v>
      </c>
      <c r="AB82" s="760">
        <f t="shared" si="156"/>
        <v>0</v>
      </c>
      <c r="AC82" s="760">
        <f t="shared" si="156"/>
        <v>0</v>
      </c>
      <c r="AD82" s="760">
        <f t="shared" si="156"/>
        <v>2000</v>
      </c>
      <c r="AE82" s="760">
        <f t="shared" si="156"/>
        <v>0</v>
      </c>
      <c r="AF82" s="760">
        <f t="shared" si="156"/>
        <v>0</v>
      </c>
      <c r="AG82" s="760">
        <f t="shared" si="156"/>
        <v>2000</v>
      </c>
      <c r="AH82" s="760">
        <f t="shared" si="156"/>
        <v>0</v>
      </c>
      <c r="AI82" s="760">
        <f t="shared" si="156"/>
        <v>0</v>
      </c>
      <c r="AJ82" s="760">
        <f t="shared" si="156"/>
        <v>0</v>
      </c>
      <c r="AK82" s="760">
        <f t="shared" si="156"/>
        <v>0</v>
      </c>
      <c r="AL82" s="760">
        <f t="shared" si="156"/>
        <v>0</v>
      </c>
      <c r="AM82" s="760">
        <f t="shared" si="156"/>
        <v>0</v>
      </c>
      <c r="AN82" s="760">
        <f t="shared" si="156"/>
        <v>0</v>
      </c>
      <c r="AO82" s="760">
        <f t="shared" si="156"/>
        <v>0</v>
      </c>
      <c r="AP82" s="760">
        <f t="shared" si="156"/>
        <v>0</v>
      </c>
      <c r="AQ82" s="760">
        <f t="shared" si="156"/>
        <v>0</v>
      </c>
      <c r="AR82" s="760">
        <f t="shared" si="156"/>
        <v>0</v>
      </c>
      <c r="AS82" s="760">
        <f t="shared" si="156"/>
        <v>0</v>
      </c>
      <c r="AT82" s="760">
        <f t="shared" si="156"/>
        <v>0</v>
      </c>
      <c r="AU82" s="760">
        <f t="shared" si="156"/>
        <v>0</v>
      </c>
      <c r="AV82" s="760">
        <f t="shared" si="156"/>
        <v>14000</v>
      </c>
      <c r="AW82" s="760">
        <f t="shared" si="156"/>
        <v>0</v>
      </c>
      <c r="AX82" s="760">
        <f t="shared" si="156"/>
        <v>0</v>
      </c>
      <c r="AY82" s="760">
        <f t="shared" si="156"/>
        <v>0</v>
      </c>
      <c r="AZ82" s="760">
        <f t="shared" si="156"/>
        <v>0</v>
      </c>
      <c r="BA82" s="760">
        <f t="shared" si="156"/>
        <v>0</v>
      </c>
      <c r="BB82" s="760">
        <f t="shared" si="157"/>
        <v>0</v>
      </c>
      <c r="BC82" s="760">
        <f t="shared" si="157"/>
        <v>0</v>
      </c>
      <c r="BD82" s="760">
        <f t="shared" si="157"/>
        <v>0</v>
      </c>
      <c r="BE82" s="1081">
        <f t="shared" si="157"/>
        <v>0</v>
      </c>
      <c r="BF82" s="1081">
        <f t="shared" si="157"/>
        <v>0</v>
      </c>
      <c r="BG82" s="1081">
        <f t="shared" si="157"/>
        <v>0</v>
      </c>
      <c r="BH82" s="1081">
        <f t="shared" si="157"/>
        <v>0</v>
      </c>
      <c r="BI82" s="1081">
        <f t="shared" si="157"/>
        <v>0</v>
      </c>
      <c r="BJ82" s="760">
        <f t="shared" si="157"/>
        <v>0</v>
      </c>
      <c r="BK82" s="760">
        <f t="shared" si="157"/>
        <v>0</v>
      </c>
      <c r="BL82" s="760">
        <f t="shared" si="157"/>
        <v>0</v>
      </c>
      <c r="BM82" s="760">
        <f t="shared" si="157"/>
        <v>0</v>
      </c>
      <c r="BN82" s="760">
        <f t="shared" si="157"/>
        <v>0</v>
      </c>
      <c r="BO82" s="760">
        <f t="shared" si="157"/>
        <v>0</v>
      </c>
      <c r="BP82" s="760"/>
      <c r="BQ82" s="760">
        <f t="shared" si="158"/>
        <v>0</v>
      </c>
      <c r="BR82" s="760">
        <f t="shared" si="158"/>
        <v>0</v>
      </c>
      <c r="BS82" s="760">
        <f t="shared" si="158"/>
        <v>0</v>
      </c>
      <c r="BT82" s="760">
        <f t="shared" si="158"/>
        <v>0</v>
      </c>
      <c r="BU82" s="800"/>
    </row>
    <row r="83" spans="1:74" s="1494" customFormat="1">
      <c r="A83" s="1515"/>
      <c r="B83" s="1353" t="s">
        <v>25</v>
      </c>
      <c r="C83" s="1491"/>
      <c r="D83" s="1491"/>
      <c r="E83" s="1492"/>
      <c r="F83" s="1490"/>
      <c r="G83" s="935">
        <f>G84</f>
        <v>85027</v>
      </c>
      <c r="H83" s="935">
        <f t="shared" si="156"/>
        <v>37395.4</v>
      </c>
      <c r="I83" s="935"/>
      <c r="J83" s="935"/>
      <c r="K83" s="935"/>
      <c r="L83" s="935">
        <f t="shared" si="156"/>
        <v>17000</v>
      </c>
      <c r="M83" s="935">
        <f t="shared" si="156"/>
        <v>13000</v>
      </c>
      <c r="N83" s="935">
        <f t="shared" si="156"/>
        <v>14000</v>
      </c>
      <c r="O83" s="935">
        <f t="shared" si="156"/>
        <v>14000</v>
      </c>
      <c r="P83" s="935">
        <f t="shared" si="156"/>
        <v>0</v>
      </c>
      <c r="Q83" s="935">
        <f t="shared" si="156"/>
        <v>0</v>
      </c>
      <c r="R83" s="935">
        <f t="shared" si="156"/>
        <v>12000</v>
      </c>
      <c r="S83" s="935">
        <f t="shared" si="156"/>
        <v>0</v>
      </c>
      <c r="T83" s="935">
        <f t="shared" si="156"/>
        <v>0</v>
      </c>
      <c r="U83" s="935">
        <f t="shared" si="156"/>
        <v>9282</v>
      </c>
      <c r="V83" s="935">
        <f t="shared" si="156"/>
        <v>0</v>
      </c>
      <c r="W83" s="935">
        <f t="shared" si="156"/>
        <v>0</v>
      </c>
      <c r="X83" s="935">
        <f t="shared" si="156"/>
        <v>2718</v>
      </c>
      <c r="Y83" s="935">
        <f t="shared" si="156"/>
        <v>0</v>
      </c>
      <c r="Z83" s="935">
        <f t="shared" si="156"/>
        <v>0</v>
      </c>
      <c r="AA83" s="935">
        <f t="shared" si="156"/>
        <v>2718</v>
      </c>
      <c r="AB83" s="935">
        <f t="shared" si="156"/>
        <v>0</v>
      </c>
      <c r="AC83" s="935">
        <f t="shared" si="156"/>
        <v>0</v>
      </c>
      <c r="AD83" s="935">
        <f t="shared" si="156"/>
        <v>2000</v>
      </c>
      <c r="AE83" s="935">
        <f t="shared" si="156"/>
        <v>0</v>
      </c>
      <c r="AF83" s="935">
        <f t="shared" si="156"/>
        <v>0</v>
      </c>
      <c r="AG83" s="935">
        <f t="shared" si="156"/>
        <v>2000</v>
      </c>
      <c r="AH83" s="935">
        <f t="shared" si="156"/>
        <v>0</v>
      </c>
      <c r="AI83" s="935">
        <f t="shared" si="156"/>
        <v>0</v>
      </c>
      <c r="AJ83" s="935">
        <f t="shared" si="156"/>
        <v>0</v>
      </c>
      <c r="AK83" s="935">
        <f t="shared" si="156"/>
        <v>0</v>
      </c>
      <c r="AL83" s="935">
        <f t="shared" si="156"/>
        <v>0</v>
      </c>
      <c r="AM83" s="935">
        <f t="shared" si="156"/>
        <v>0</v>
      </c>
      <c r="AN83" s="935">
        <f t="shared" si="156"/>
        <v>0</v>
      </c>
      <c r="AO83" s="935">
        <f t="shared" si="156"/>
        <v>0</v>
      </c>
      <c r="AP83" s="935">
        <f t="shared" si="156"/>
        <v>0</v>
      </c>
      <c r="AQ83" s="935">
        <f t="shared" si="156"/>
        <v>0</v>
      </c>
      <c r="AR83" s="935">
        <f t="shared" si="156"/>
        <v>0</v>
      </c>
      <c r="AS83" s="935">
        <f t="shared" si="156"/>
        <v>0</v>
      </c>
      <c r="AT83" s="935">
        <f t="shared" si="156"/>
        <v>0</v>
      </c>
      <c r="AU83" s="935">
        <f t="shared" si="156"/>
        <v>0</v>
      </c>
      <c r="AV83" s="935">
        <f t="shared" si="156"/>
        <v>14000</v>
      </c>
      <c r="AW83" s="935">
        <f t="shared" si="156"/>
        <v>0</v>
      </c>
      <c r="AX83" s="935">
        <f t="shared" si="156"/>
        <v>0</v>
      </c>
      <c r="AY83" s="935">
        <f t="shared" si="156"/>
        <v>0</v>
      </c>
      <c r="AZ83" s="935">
        <f t="shared" si="156"/>
        <v>0</v>
      </c>
      <c r="BA83" s="935">
        <f t="shared" si="156"/>
        <v>0</v>
      </c>
      <c r="BB83" s="935">
        <f t="shared" si="157"/>
        <v>0</v>
      </c>
      <c r="BC83" s="935">
        <f t="shared" si="157"/>
        <v>0</v>
      </c>
      <c r="BD83" s="935">
        <f t="shared" si="157"/>
        <v>0</v>
      </c>
      <c r="BE83" s="1346">
        <f t="shared" si="157"/>
        <v>0</v>
      </c>
      <c r="BF83" s="1346">
        <f t="shared" si="157"/>
        <v>0</v>
      </c>
      <c r="BG83" s="1346">
        <f t="shared" si="157"/>
        <v>0</v>
      </c>
      <c r="BH83" s="1346">
        <f t="shared" si="157"/>
        <v>0</v>
      </c>
      <c r="BI83" s="1346">
        <f t="shared" si="157"/>
        <v>0</v>
      </c>
      <c r="BJ83" s="935">
        <f t="shared" si="157"/>
        <v>0</v>
      </c>
      <c r="BK83" s="935">
        <f t="shared" si="157"/>
        <v>0</v>
      </c>
      <c r="BL83" s="935">
        <f t="shared" si="157"/>
        <v>0</v>
      </c>
      <c r="BM83" s="935">
        <f t="shared" si="157"/>
        <v>0</v>
      </c>
      <c r="BN83" s="935">
        <f t="shared" si="157"/>
        <v>0</v>
      </c>
      <c r="BO83" s="935">
        <f t="shared" si="157"/>
        <v>0</v>
      </c>
      <c r="BP83" s="935"/>
      <c r="BQ83" s="935">
        <f t="shared" si="158"/>
        <v>0</v>
      </c>
      <c r="BR83" s="935">
        <f t="shared" si="158"/>
        <v>0</v>
      </c>
      <c r="BS83" s="935">
        <f t="shared" si="158"/>
        <v>0</v>
      </c>
      <c r="BT83" s="935">
        <f t="shared" si="158"/>
        <v>0</v>
      </c>
      <c r="BU83" s="1352"/>
    </row>
    <row r="84" spans="1:74" s="803" customFormat="1" ht="41.25">
      <c r="A84" s="815">
        <v>1</v>
      </c>
      <c r="B84" s="1495" t="s">
        <v>146</v>
      </c>
      <c r="C84" s="943"/>
      <c r="D84" s="943"/>
      <c r="E84" s="815" t="s">
        <v>172</v>
      </c>
      <c r="F84" s="816" t="s">
        <v>201</v>
      </c>
      <c r="G84" s="764">
        <v>85027</v>
      </c>
      <c r="H84" s="764">
        <v>37395.4</v>
      </c>
      <c r="I84" s="764"/>
      <c r="J84" s="764"/>
      <c r="K84" s="764"/>
      <c r="L84" s="764">
        <v>17000</v>
      </c>
      <c r="M84" s="764">
        <v>13000</v>
      </c>
      <c r="N84" s="797">
        <f t="shared" ref="N84" si="159">O84</f>
        <v>14000</v>
      </c>
      <c r="O84" s="764">
        <v>14000</v>
      </c>
      <c r="P84" s="764">
        <v>0</v>
      </c>
      <c r="Q84" s="798"/>
      <c r="R84" s="797">
        <v>12000</v>
      </c>
      <c r="S84" s="938"/>
      <c r="T84" s="797"/>
      <c r="U84" s="797">
        <v>9282</v>
      </c>
      <c r="V84" s="938"/>
      <c r="W84" s="797"/>
      <c r="X84" s="799">
        <f>R84-U84</f>
        <v>2718</v>
      </c>
      <c r="Y84" s="799">
        <f>S84-V84</f>
        <v>0</v>
      </c>
      <c r="Z84" s="799">
        <f>T84-W84</f>
        <v>0</v>
      </c>
      <c r="AA84" s="797">
        <v>2718</v>
      </c>
      <c r="AB84" s="938"/>
      <c r="AC84" s="797"/>
      <c r="AD84" s="797">
        <v>2000</v>
      </c>
      <c r="AE84" s="939"/>
      <c r="AF84" s="797"/>
      <c r="AG84" s="797">
        <v>2000</v>
      </c>
      <c r="AH84" s="938"/>
      <c r="AI84" s="797"/>
      <c r="AJ84" s="799">
        <f>AD84-AG84</f>
        <v>0</v>
      </c>
      <c r="AK84" s="799"/>
      <c r="AL84" s="799"/>
      <c r="AM84" s="798"/>
      <c r="AN84" s="938"/>
      <c r="AO84" s="798"/>
      <c r="AP84" s="937">
        <f t="shared" ref="AP84" si="160">AQ84+AR84</f>
        <v>0</v>
      </c>
      <c r="AQ84" s="938"/>
      <c r="AR84" s="798"/>
      <c r="AS84" s="797">
        <f>AP84</f>
        <v>0</v>
      </c>
      <c r="AT84" s="933">
        <f>AQ84</f>
        <v>0</v>
      </c>
      <c r="AU84" s="798">
        <f>AR84</f>
        <v>0</v>
      </c>
      <c r="AV84" s="799">
        <f t="shared" ref="AV84:AX84" si="161">R84+AD84+AP84</f>
        <v>14000</v>
      </c>
      <c r="AW84" s="799">
        <f t="shared" si="161"/>
        <v>0</v>
      </c>
      <c r="AX84" s="799">
        <f t="shared" si="161"/>
        <v>0</v>
      </c>
      <c r="AY84" s="799">
        <f t="shared" ref="AY84" si="162">AZ84</f>
        <v>0</v>
      </c>
      <c r="AZ84" s="932">
        <f t="shared" ref="AZ84:BB84" si="163">O84-AV84</f>
        <v>0</v>
      </c>
      <c r="BA84" s="799">
        <f t="shared" si="163"/>
        <v>0</v>
      </c>
      <c r="BB84" s="798">
        <f t="shared" si="163"/>
        <v>0</v>
      </c>
      <c r="BC84" s="798">
        <f>BD84</f>
        <v>0</v>
      </c>
      <c r="BD84" s="799">
        <f>AY84</f>
        <v>0</v>
      </c>
      <c r="BE84" s="739">
        <f>BA84</f>
        <v>0</v>
      </c>
      <c r="BF84" s="1087"/>
      <c r="BG84" s="739">
        <f t="shared" ref="BG84:BH84" si="164">BD84</f>
        <v>0</v>
      </c>
      <c r="BH84" s="739">
        <f t="shared" si="164"/>
        <v>0</v>
      </c>
      <c r="BI84" s="1087"/>
      <c r="BJ84" s="799">
        <f>AZ84-BD84</f>
        <v>0</v>
      </c>
      <c r="BK84" s="798">
        <f>BA84-BE84</f>
        <v>0</v>
      </c>
      <c r="BL84" s="798"/>
      <c r="BM84" s="798"/>
      <c r="BN84" s="798"/>
      <c r="BO84" s="798"/>
      <c r="BP84" s="798"/>
      <c r="BQ84" s="799">
        <f t="shared" ref="BQ84" si="165">BR84</f>
        <v>0</v>
      </c>
      <c r="BR84" s="799">
        <f>AZ84</f>
        <v>0</v>
      </c>
      <c r="BS84" s="800"/>
      <c r="BT84" s="800"/>
      <c r="BU84" s="800"/>
      <c r="BV84" s="803" t="s">
        <v>358</v>
      </c>
    </row>
    <row r="85" spans="1:74" s="803" customFormat="1" ht="33">
      <c r="A85" s="1486" t="s">
        <v>150</v>
      </c>
      <c r="B85" s="1516" t="s">
        <v>148</v>
      </c>
      <c r="C85" s="943"/>
      <c r="D85" s="943"/>
      <c r="E85" s="792"/>
      <c r="F85" s="1486"/>
      <c r="G85" s="760">
        <f>G86</f>
        <v>75030</v>
      </c>
      <c r="H85" s="760">
        <f t="shared" ref="H85:BA88" si="166">H86</f>
        <v>60024</v>
      </c>
      <c r="I85" s="760"/>
      <c r="J85" s="760"/>
      <c r="K85" s="760"/>
      <c r="L85" s="760">
        <f t="shared" si="166"/>
        <v>51460</v>
      </c>
      <c r="M85" s="760">
        <f t="shared" si="166"/>
        <v>42960</v>
      </c>
      <c r="N85" s="760">
        <f t="shared" si="166"/>
        <v>17000</v>
      </c>
      <c r="O85" s="760">
        <f t="shared" si="166"/>
        <v>17000</v>
      </c>
      <c r="P85" s="760">
        <f t="shared" si="166"/>
        <v>0</v>
      </c>
      <c r="Q85" s="760">
        <f t="shared" si="166"/>
        <v>0</v>
      </c>
      <c r="R85" s="760">
        <f t="shared" si="166"/>
        <v>17000</v>
      </c>
      <c r="S85" s="760">
        <f t="shared" si="166"/>
        <v>0</v>
      </c>
      <c r="T85" s="760">
        <f t="shared" si="166"/>
        <v>0</v>
      </c>
      <c r="U85" s="760">
        <f t="shared" si="166"/>
        <v>13343</v>
      </c>
      <c r="V85" s="760">
        <f t="shared" si="166"/>
        <v>0</v>
      </c>
      <c r="W85" s="760">
        <f t="shared" si="166"/>
        <v>0</v>
      </c>
      <c r="X85" s="760">
        <f t="shared" si="166"/>
        <v>3657</v>
      </c>
      <c r="Y85" s="760">
        <f t="shared" si="166"/>
        <v>0</v>
      </c>
      <c r="Z85" s="760">
        <f t="shared" si="166"/>
        <v>0</v>
      </c>
      <c r="AA85" s="760">
        <f t="shared" si="166"/>
        <v>445</v>
      </c>
      <c r="AB85" s="760">
        <f t="shared" si="166"/>
        <v>0</v>
      </c>
      <c r="AC85" s="760">
        <f t="shared" si="166"/>
        <v>0</v>
      </c>
      <c r="AD85" s="760">
        <f t="shared" si="166"/>
        <v>0</v>
      </c>
      <c r="AE85" s="760">
        <f t="shared" si="166"/>
        <v>0</v>
      </c>
      <c r="AF85" s="760">
        <f t="shared" si="166"/>
        <v>0</v>
      </c>
      <c r="AG85" s="760">
        <f t="shared" si="166"/>
        <v>0</v>
      </c>
      <c r="AH85" s="760">
        <f t="shared" si="166"/>
        <v>0</v>
      </c>
      <c r="AI85" s="760">
        <f t="shared" si="166"/>
        <v>0</v>
      </c>
      <c r="AJ85" s="760">
        <f t="shared" si="166"/>
        <v>0</v>
      </c>
      <c r="AK85" s="760">
        <f t="shared" si="166"/>
        <v>0</v>
      </c>
      <c r="AL85" s="760">
        <f t="shared" si="166"/>
        <v>0</v>
      </c>
      <c r="AM85" s="760">
        <f t="shared" si="166"/>
        <v>0</v>
      </c>
      <c r="AN85" s="760">
        <f t="shared" si="166"/>
        <v>0</v>
      </c>
      <c r="AO85" s="760">
        <f t="shared" si="166"/>
        <v>0</v>
      </c>
      <c r="AP85" s="760">
        <f t="shared" si="166"/>
        <v>0</v>
      </c>
      <c r="AQ85" s="760">
        <f t="shared" si="166"/>
        <v>0</v>
      </c>
      <c r="AR85" s="760">
        <f t="shared" si="166"/>
        <v>0</v>
      </c>
      <c r="AS85" s="760">
        <f t="shared" si="166"/>
        <v>0</v>
      </c>
      <c r="AT85" s="760">
        <f t="shared" si="166"/>
        <v>0</v>
      </c>
      <c r="AU85" s="760">
        <f t="shared" si="166"/>
        <v>0</v>
      </c>
      <c r="AV85" s="760">
        <f t="shared" si="166"/>
        <v>17000</v>
      </c>
      <c r="AW85" s="760">
        <f t="shared" si="166"/>
        <v>0</v>
      </c>
      <c r="AX85" s="760">
        <f t="shared" si="166"/>
        <v>0</v>
      </c>
      <c r="AY85" s="760">
        <f t="shared" si="166"/>
        <v>0</v>
      </c>
      <c r="AZ85" s="760">
        <f t="shared" si="166"/>
        <v>0</v>
      </c>
      <c r="BA85" s="760">
        <f t="shared" si="166"/>
        <v>0</v>
      </c>
      <c r="BB85" s="760">
        <f t="shared" ref="BB85:BO88" si="167">BB86</f>
        <v>0</v>
      </c>
      <c r="BC85" s="798">
        <f>BD85</f>
        <v>0</v>
      </c>
      <c r="BD85" s="760">
        <f t="shared" si="167"/>
        <v>0</v>
      </c>
      <c r="BE85" s="1081">
        <f t="shared" si="167"/>
        <v>0</v>
      </c>
      <c r="BF85" s="1081">
        <f t="shared" si="167"/>
        <v>0</v>
      </c>
      <c r="BG85" s="1081">
        <f t="shared" si="167"/>
        <v>0</v>
      </c>
      <c r="BH85" s="1081">
        <f t="shared" si="167"/>
        <v>0</v>
      </c>
      <c r="BI85" s="1081">
        <f t="shared" si="167"/>
        <v>0</v>
      </c>
      <c r="BJ85" s="760">
        <f t="shared" si="167"/>
        <v>0</v>
      </c>
      <c r="BK85" s="760">
        <f t="shared" si="167"/>
        <v>0</v>
      </c>
      <c r="BL85" s="760">
        <f t="shared" si="167"/>
        <v>0</v>
      </c>
      <c r="BM85" s="760">
        <f t="shared" si="167"/>
        <v>0</v>
      </c>
      <c r="BN85" s="760">
        <f t="shared" si="167"/>
        <v>0</v>
      </c>
      <c r="BO85" s="760">
        <f t="shared" si="167"/>
        <v>0</v>
      </c>
      <c r="BP85" s="760"/>
      <c r="BQ85" s="760">
        <f t="shared" ref="BQ85:BT88" si="168">BQ86</f>
        <v>0</v>
      </c>
      <c r="BR85" s="760">
        <f t="shared" si="168"/>
        <v>0</v>
      </c>
      <c r="BS85" s="760">
        <f t="shared" si="168"/>
        <v>0</v>
      </c>
      <c r="BT85" s="760">
        <f t="shared" si="168"/>
        <v>0</v>
      </c>
      <c r="BU85" s="800"/>
    </row>
    <row r="86" spans="1:74" s="803" customFormat="1" ht="12" customHeight="1">
      <c r="A86" s="1486"/>
      <c r="B86" s="1516" t="s">
        <v>30</v>
      </c>
      <c r="C86" s="943"/>
      <c r="D86" s="943"/>
      <c r="E86" s="792"/>
      <c r="F86" s="1486"/>
      <c r="G86" s="760">
        <f>G87</f>
        <v>75030</v>
      </c>
      <c r="H86" s="760">
        <f t="shared" si="166"/>
        <v>60024</v>
      </c>
      <c r="I86" s="760"/>
      <c r="J86" s="760"/>
      <c r="K86" s="760"/>
      <c r="L86" s="760">
        <f t="shared" si="166"/>
        <v>51460</v>
      </c>
      <c r="M86" s="760">
        <f t="shared" si="166"/>
        <v>42960</v>
      </c>
      <c r="N86" s="760">
        <f t="shared" si="166"/>
        <v>17000</v>
      </c>
      <c r="O86" s="760">
        <f t="shared" si="166"/>
        <v>17000</v>
      </c>
      <c r="P86" s="760">
        <f t="shared" si="166"/>
        <v>0</v>
      </c>
      <c r="Q86" s="760">
        <f t="shared" si="166"/>
        <v>0</v>
      </c>
      <c r="R86" s="760">
        <f t="shared" si="166"/>
        <v>17000</v>
      </c>
      <c r="S86" s="760">
        <f t="shared" si="166"/>
        <v>0</v>
      </c>
      <c r="T86" s="760">
        <f t="shared" si="166"/>
        <v>0</v>
      </c>
      <c r="U86" s="760">
        <f t="shared" si="166"/>
        <v>13343</v>
      </c>
      <c r="V86" s="760">
        <f t="shared" si="166"/>
        <v>0</v>
      </c>
      <c r="W86" s="760">
        <f t="shared" si="166"/>
        <v>0</v>
      </c>
      <c r="X86" s="760">
        <f t="shared" si="166"/>
        <v>3657</v>
      </c>
      <c r="Y86" s="760">
        <f t="shared" si="166"/>
        <v>0</v>
      </c>
      <c r="Z86" s="760">
        <f t="shared" si="166"/>
        <v>0</v>
      </c>
      <c r="AA86" s="760">
        <f t="shared" si="166"/>
        <v>445</v>
      </c>
      <c r="AB86" s="760">
        <f t="shared" si="166"/>
        <v>0</v>
      </c>
      <c r="AC86" s="760">
        <f t="shared" si="166"/>
        <v>0</v>
      </c>
      <c r="AD86" s="760">
        <f t="shared" si="166"/>
        <v>0</v>
      </c>
      <c r="AE86" s="760">
        <f t="shared" si="166"/>
        <v>0</v>
      </c>
      <c r="AF86" s="760">
        <f t="shared" si="166"/>
        <v>0</v>
      </c>
      <c r="AG86" s="760">
        <f t="shared" si="166"/>
        <v>0</v>
      </c>
      <c r="AH86" s="760">
        <f t="shared" si="166"/>
        <v>0</v>
      </c>
      <c r="AI86" s="760">
        <f t="shared" si="166"/>
        <v>0</v>
      </c>
      <c r="AJ86" s="760">
        <f t="shared" si="166"/>
        <v>0</v>
      </c>
      <c r="AK86" s="760">
        <f t="shared" si="166"/>
        <v>0</v>
      </c>
      <c r="AL86" s="760">
        <f t="shared" si="166"/>
        <v>0</v>
      </c>
      <c r="AM86" s="760">
        <f t="shared" si="166"/>
        <v>0</v>
      </c>
      <c r="AN86" s="760">
        <f t="shared" si="166"/>
        <v>0</v>
      </c>
      <c r="AO86" s="760">
        <f t="shared" si="166"/>
        <v>0</v>
      </c>
      <c r="AP86" s="760">
        <f t="shared" si="166"/>
        <v>0</v>
      </c>
      <c r="AQ86" s="760">
        <f t="shared" si="166"/>
        <v>0</v>
      </c>
      <c r="AR86" s="760">
        <f t="shared" si="166"/>
        <v>0</v>
      </c>
      <c r="AS86" s="760">
        <f t="shared" si="166"/>
        <v>0</v>
      </c>
      <c r="AT86" s="760">
        <f t="shared" si="166"/>
        <v>0</v>
      </c>
      <c r="AU86" s="760">
        <f t="shared" si="166"/>
        <v>0</v>
      </c>
      <c r="AV86" s="760">
        <f t="shared" si="166"/>
        <v>17000</v>
      </c>
      <c r="AW86" s="760">
        <f t="shared" si="166"/>
        <v>0</v>
      </c>
      <c r="AX86" s="760">
        <f t="shared" si="166"/>
        <v>0</v>
      </c>
      <c r="AY86" s="760">
        <f t="shared" si="166"/>
        <v>0</v>
      </c>
      <c r="AZ86" s="760">
        <f t="shared" si="166"/>
        <v>0</v>
      </c>
      <c r="BA86" s="760">
        <f t="shared" si="166"/>
        <v>0</v>
      </c>
      <c r="BB86" s="760">
        <f t="shared" si="167"/>
        <v>0</v>
      </c>
      <c r="BC86" s="760">
        <f t="shared" si="167"/>
        <v>0</v>
      </c>
      <c r="BD86" s="760">
        <f t="shared" si="167"/>
        <v>0</v>
      </c>
      <c r="BE86" s="1081">
        <f t="shared" si="167"/>
        <v>0</v>
      </c>
      <c r="BF86" s="1081">
        <f t="shared" si="167"/>
        <v>0</v>
      </c>
      <c r="BG86" s="1081">
        <f t="shared" si="167"/>
        <v>0</v>
      </c>
      <c r="BH86" s="1081">
        <f t="shared" si="167"/>
        <v>0</v>
      </c>
      <c r="BI86" s="1081">
        <f t="shared" si="167"/>
        <v>0</v>
      </c>
      <c r="BJ86" s="760">
        <f t="shared" si="167"/>
        <v>0</v>
      </c>
      <c r="BK86" s="760">
        <f t="shared" si="167"/>
        <v>0</v>
      </c>
      <c r="BL86" s="760">
        <f t="shared" si="167"/>
        <v>0</v>
      </c>
      <c r="BM86" s="760">
        <f t="shared" si="167"/>
        <v>0</v>
      </c>
      <c r="BN86" s="760">
        <f t="shared" si="167"/>
        <v>0</v>
      </c>
      <c r="BO86" s="760">
        <f t="shared" si="167"/>
        <v>0</v>
      </c>
      <c r="BP86" s="760"/>
      <c r="BQ86" s="760">
        <f t="shared" si="168"/>
        <v>0</v>
      </c>
      <c r="BR86" s="760">
        <f t="shared" si="168"/>
        <v>0</v>
      </c>
      <c r="BS86" s="760">
        <f t="shared" si="168"/>
        <v>0</v>
      </c>
      <c r="BT86" s="760">
        <f t="shared" si="168"/>
        <v>0</v>
      </c>
      <c r="BU86" s="800"/>
    </row>
    <row r="87" spans="1:74" s="803" customFormat="1" ht="41.25">
      <c r="A87" s="1486" t="s">
        <v>29</v>
      </c>
      <c r="B87" s="1497" t="s">
        <v>264</v>
      </c>
      <c r="C87" s="943"/>
      <c r="D87" s="943"/>
      <c r="E87" s="792"/>
      <c r="F87" s="1486"/>
      <c r="G87" s="760">
        <f>G88</f>
        <v>75030</v>
      </c>
      <c r="H87" s="760">
        <f t="shared" si="166"/>
        <v>60024</v>
      </c>
      <c r="I87" s="760"/>
      <c r="J87" s="760"/>
      <c r="K87" s="760"/>
      <c r="L87" s="760">
        <f t="shared" si="166"/>
        <v>51460</v>
      </c>
      <c r="M87" s="760">
        <f t="shared" si="166"/>
        <v>42960</v>
      </c>
      <c r="N87" s="760">
        <f t="shared" si="166"/>
        <v>17000</v>
      </c>
      <c r="O87" s="760">
        <f t="shared" si="166"/>
        <v>17000</v>
      </c>
      <c r="P87" s="760">
        <f t="shared" si="166"/>
        <v>0</v>
      </c>
      <c r="Q87" s="760">
        <f t="shared" si="166"/>
        <v>0</v>
      </c>
      <c r="R87" s="760">
        <f t="shared" si="166"/>
        <v>17000</v>
      </c>
      <c r="S87" s="760">
        <f t="shared" si="166"/>
        <v>0</v>
      </c>
      <c r="T87" s="760">
        <f t="shared" si="166"/>
        <v>0</v>
      </c>
      <c r="U87" s="760">
        <f t="shared" si="166"/>
        <v>13343</v>
      </c>
      <c r="V87" s="760">
        <f t="shared" si="166"/>
        <v>0</v>
      </c>
      <c r="W87" s="760">
        <f t="shared" si="166"/>
        <v>0</v>
      </c>
      <c r="X87" s="760">
        <f t="shared" si="166"/>
        <v>3657</v>
      </c>
      <c r="Y87" s="760">
        <f t="shared" si="166"/>
        <v>0</v>
      </c>
      <c r="Z87" s="760">
        <f t="shared" si="166"/>
        <v>0</v>
      </c>
      <c r="AA87" s="760">
        <f t="shared" si="166"/>
        <v>445</v>
      </c>
      <c r="AB87" s="760">
        <f t="shared" si="166"/>
        <v>0</v>
      </c>
      <c r="AC87" s="760">
        <f t="shared" si="166"/>
        <v>0</v>
      </c>
      <c r="AD87" s="760">
        <f t="shared" si="166"/>
        <v>0</v>
      </c>
      <c r="AE87" s="760">
        <f t="shared" si="166"/>
        <v>0</v>
      </c>
      <c r="AF87" s="760">
        <f t="shared" si="166"/>
        <v>0</v>
      </c>
      <c r="AG87" s="760">
        <f t="shared" si="166"/>
        <v>0</v>
      </c>
      <c r="AH87" s="760">
        <f t="shared" si="166"/>
        <v>0</v>
      </c>
      <c r="AI87" s="760">
        <f t="shared" si="166"/>
        <v>0</v>
      </c>
      <c r="AJ87" s="760">
        <f t="shared" si="166"/>
        <v>0</v>
      </c>
      <c r="AK87" s="760">
        <f t="shared" si="166"/>
        <v>0</v>
      </c>
      <c r="AL87" s="760">
        <f t="shared" si="166"/>
        <v>0</v>
      </c>
      <c r="AM87" s="760">
        <f t="shared" si="166"/>
        <v>0</v>
      </c>
      <c r="AN87" s="760">
        <f t="shared" si="166"/>
        <v>0</v>
      </c>
      <c r="AO87" s="760">
        <f t="shared" si="166"/>
        <v>0</v>
      </c>
      <c r="AP87" s="760">
        <f t="shared" si="166"/>
        <v>0</v>
      </c>
      <c r="AQ87" s="760">
        <f t="shared" si="166"/>
        <v>0</v>
      </c>
      <c r="AR87" s="760">
        <f t="shared" si="166"/>
        <v>0</v>
      </c>
      <c r="AS87" s="760">
        <f t="shared" si="166"/>
        <v>0</v>
      </c>
      <c r="AT87" s="760">
        <f t="shared" si="166"/>
        <v>0</v>
      </c>
      <c r="AU87" s="760">
        <f t="shared" si="166"/>
        <v>0</v>
      </c>
      <c r="AV87" s="760">
        <f t="shared" si="166"/>
        <v>17000</v>
      </c>
      <c r="AW87" s="760">
        <f t="shared" si="166"/>
        <v>0</v>
      </c>
      <c r="AX87" s="760">
        <f t="shared" si="166"/>
        <v>0</v>
      </c>
      <c r="AY87" s="760">
        <f t="shared" si="166"/>
        <v>0</v>
      </c>
      <c r="AZ87" s="760">
        <f t="shared" si="166"/>
        <v>0</v>
      </c>
      <c r="BA87" s="760">
        <f t="shared" si="166"/>
        <v>0</v>
      </c>
      <c r="BB87" s="760">
        <f t="shared" si="167"/>
        <v>0</v>
      </c>
      <c r="BC87" s="760">
        <f>BD87</f>
        <v>0</v>
      </c>
      <c r="BD87" s="760">
        <f t="shared" si="167"/>
        <v>0</v>
      </c>
      <c r="BE87" s="1081">
        <f t="shared" si="167"/>
        <v>0</v>
      </c>
      <c r="BF87" s="1081">
        <f t="shared" si="167"/>
        <v>0</v>
      </c>
      <c r="BG87" s="1081">
        <f t="shared" si="167"/>
        <v>0</v>
      </c>
      <c r="BH87" s="1081">
        <f t="shared" si="167"/>
        <v>0</v>
      </c>
      <c r="BI87" s="1081">
        <f t="shared" si="167"/>
        <v>0</v>
      </c>
      <c r="BJ87" s="760">
        <f t="shared" si="167"/>
        <v>0</v>
      </c>
      <c r="BK87" s="760">
        <f t="shared" si="167"/>
        <v>0</v>
      </c>
      <c r="BL87" s="760">
        <f t="shared" si="167"/>
        <v>0</v>
      </c>
      <c r="BM87" s="760">
        <f t="shared" si="167"/>
        <v>0</v>
      </c>
      <c r="BN87" s="760">
        <f t="shared" si="167"/>
        <v>0</v>
      </c>
      <c r="BO87" s="760">
        <f t="shared" si="167"/>
        <v>0</v>
      </c>
      <c r="BP87" s="760"/>
      <c r="BQ87" s="760">
        <f t="shared" si="168"/>
        <v>0</v>
      </c>
      <c r="BR87" s="760">
        <f t="shared" si="168"/>
        <v>0</v>
      </c>
      <c r="BS87" s="760">
        <f t="shared" si="168"/>
        <v>0</v>
      </c>
      <c r="BT87" s="760">
        <f t="shared" si="168"/>
        <v>0</v>
      </c>
      <c r="BU87" s="800"/>
    </row>
    <row r="88" spans="1:74" s="1494" customFormat="1" ht="12.6" customHeight="1">
      <c r="A88" s="1490"/>
      <c r="B88" s="1501" t="s">
        <v>25</v>
      </c>
      <c r="C88" s="1491"/>
      <c r="D88" s="1491"/>
      <c r="E88" s="1492"/>
      <c r="F88" s="1490"/>
      <c r="G88" s="935">
        <f>G89</f>
        <v>75030</v>
      </c>
      <c r="H88" s="935">
        <f t="shared" si="166"/>
        <v>60024</v>
      </c>
      <c r="I88" s="935"/>
      <c r="J88" s="935"/>
      <c r="K88" s="935"/>
      <c r="L88" s="935">
        <f t="shared" si="166"/>
        <v>51460</v>
      </c>
      <c r="M88" s="935">
        <f t="shared" si="166"/>
        <v>42960</v>
      </c>
      <c r="N88" s="935">
        <f t="shared" si="166"/>
        <v>17000</v>
      </c>
      <c r="O88" s="935">
        <f t="shared" si="166"/>
        <v>17000</v>
      </c>
      <c r="P88" s="935">
        <f t="shared" si="166"/>
        <v>0</v>
      </c>
      <c r="Q88" s="935">
        <f t="shared" si="166"/>
        <v>0</v>
      </c>
      <c r="R88" s="935">
        <f t="shared" si="166"/>
        <v>17000</v>
      </c>
      <c r="S88" s="935">
        <f t="shared" si="166"/>
        <v>0</v>
      </c>
      <c r="T88" s="935">
        <f t="shared" si="166"/>
        <v>0</v>
      </c>
      <c r="U88" s="935">
        <f t="shared" si="166"/>
        <v>13343</v>
      </c>
      <c r="V88" s="935">
        <f t="shared" si="166"/>
        <v>0</v>
      </c>
      <c r="W88" s="935">
        <f t="shared" si="166"/>
        <v>0</v>
      </c>
      <c r="X88" s="935">
        <f t="shared" si="166"/>
        <v>3657</v>
      </c>
      <c r="Y88" s="935">
        <f t="shared" si="166"/>
        <v>0</v>
      </c>
      <c r="Z88" s="935">
        <f t="shared" si="166"/>
        <v>0</v>
      </c>
      <c r="AA88" s="935">
        <f t="shared" si="166"/>
        <v>445</v>
      </c>
      <c r="AB88" s="935">
        <f t="shared" si="166"/>
        <v>0</v>
      </c>
      <c r="AC88" s="935">
        <f t="shared" si="166"/>
        <v>0</v>
      </c>
      <c r="AD88" s="935">
        <f t="shared" si="166"/>
        <v>0</v>
      </c>
      <c r="AE88" s="935">
        <f t="shared" si="166"/>
        <v>0</v>
      </c>
      <c r="AF88" s="935">
        <f t="shared" si="166"/>
        <v>0</v>
      </c>
      <c r="AG88" s="935">
        <f t="shared" si="166"/>
        <v>0</v>
      </c>
      <c r="AH88" s="935">
        <f t="shared" si="166"/>
        <v>0</v>
      </c>
      <c r="AI88" s="935">
        <f t="shared" si="166"/>
        <v>0</v>
      </c>
      <c r="AJ88" s="935">
        <f t="shared" si="166"/>
        <v>0</v>
      </c>
      <c r="AK88" s="935">
        <f t="shared" si="166"/>
        <v>0</v>
      </c>
      <c r="AL88" s="935">
        <f t="shared" si="166"/>
        <v>0</v>
      </c>
      <c r="AM88" s="935">
        <f t="shared" si="166"/>
        <v>0</v>
      </c>
      <c r="AN88" s="935">
        <f t="shared" si="166"/>
        <v>0</v>
      </c>
      <c r="AO88" s="935">
        <f t="shared" si="166"/>
        <v>0</v>
      </c>
      <c r="AP88" s="935">
        <f t="shared" si="166"/>
        <v>0</v>
      </c>
      <c r="AQ88" s="935">
        <f t="shared" si="166"/>
        <v>0</v>
      </c>
      <c r="AR88" s="935">
        <f t="shared" si="166"/>
        <v>0</v>
      </c>
      <c r="AS88" s="935">
        <f t="shared" si="166"/>
        <v>0</v>
      </c>
      <c r="AT88" s="935">
        <f t="shared" si="166"/>
        <v>0</v>
      </c>
      <c r="AU88" s="935">
        <f t="shared" si="166"/>
        <v>0</v>
      </c>
      <c r="AV88" s="935">
        <f t="shared" si="166"/>
        <v>17000</v>
      </c>
      <c r="AW88" s="935">
        <f t="shared" si="166"/>
        <v>0</v>
      </c>
      <c r="AX88" s="935">
        <f t="shared" si="166"/>
        <v>0</v>
      </c>
      <c r="AY88" s="935">
        <f t="shared" si="166"/>
        <v>0</v>
      </c>
      <c r="AZ88" s="935">
        <f t="shared" si="166"/>
        <v>0</v>
      </c>
      <c r="BA88" s="935">
        <f t="shared" si="166"/>
        <v>0</v>
      </c>
      <c r="BB88" s="935">
        <f t="shared" si="167"/>
        <v>0</v>
      </c>
      <c r="BC88" s="935">
        <f t="shared" si="167"/>
        <v>0</v>
      </c>
      <c r="BD88" s="935">
        <f t="shared" si="167"/>
        <v>0</v>
      </c>
      <c r="BE88" s="1346">
        <f t="shared" si="167"/>
        <v>0</v>
      </c>
      <c r="BF88" s="1346">
        <f t="shared" si="167"/>
        <v>0</v>
      </c>
      <c r="BG88" s="1346">
        <f t="shared" si="167"/>
        <v>0</v>
      </c>
      <c r="BH88" s="1346">
        <f t="shared" si="167"/>
        <v>0</v>
      </c>
      <c r="BI88" s="1346">
        <f t="shared" si="167"/>
        <v>0</v>
      </c>
      <c r="BJ88" s="935">
        <f t="shared" si="167"/>
        <v>0</v>
      </c>
      <c r="BK88" s="935">
        <f t="shared" si="167"/>
        <v>0</v>
      </c>
      <c r="BL88" s="935">
        <f t="shared" si="167"/>
        <v>0</v>
      </c>
      <c r="BM88" s="935">
        <f t="shared" si="167"/>
        <v>0</v>
      </c>
      <c r="BN88" s="935">
        <f t="shared" si="167"/>
        <v>0</v>
      </c>
      <c r="BO88" s="935">
        <f t="shared" si="167"/>
        <v>0</v>
      </c>
      <c r="BP88" s="935"/>
      <c r="BQ88" s="935">
        <f t="shared" si="168"/>
        <v>0</v>
      </c>
      <c r="BR88" s="935">
        <f t="shared" si="168"/>
        <v>0</v>
      </c>
      <c r="BS88" s="935">
        <f t="shared" si="168"/>
        <v>0</v>
      </c>
      <c r="BT88" s="935">
        <f t="shared" si="168"/>
        <v>0</v>
      </c>
      <c r="BU88" s="1352"/>
    </row>
    <row r="89" spans="1:74" s="803" customFormat="1" ht="41.25">
      <c r="A89" s="792">
        <v>1</v>
      </c>
      <c r="B89" s="793" t="s">
        <v>149</v>
      </c>
      <c r="C89" s="1504"/>
      <c r="D89" s="1504"/>
      <c r="E89" s="795" t="s">
        <v>174</v>
      </c>
      <c r="F89" s="1517" t="s">
        <v>202</v>
      </c>
      <c r="G89" s="764">
        <v>75030</v>
      </c>
      <c r="H89" s="764">
        <v>60024</v>
      </c>
      <c r="I89" s="764"/>
      <c r="J89" s="764"/>
      <c r="K89" s="764"/>
      <c r="L89" s="764">
        <v>51460</v>
      </c>
      <c r="M89" s="764">
        <v>42960</v>
      </c>
      <c r="N89" s="797">
        <f t="shared" ref="N89" si="169">O89</f>
        <v>17000</v>
      </c>
      <c r="O89" s="764">
        <v>17000</v>
      </c>
      <c r="P89" s="764">
        <v>0</v>
      </c>
      <c r="Q89" s="798"/>
      <c r="R89" s="797">
        <v>17000</v>
      </c>
      <c r="S89" s="938"/>
      <c r="T89" s="797"/>
      <c r="U89" s="797">
        <v>13343</v>
      </c>
      <c r="V89" s="938"/>
      <c r="W89" s="797"/>
      <c r="X89" s="799">
        <f>R89-U89</f>
        <v>3657</v>
      </c>
      <c r="Y89" s="799"/>
      <c r="Z89" s="799"/>
      <c r="AA89" s="797">
        <v>445</v>
      </c>
      <c r="AB89" s="938"/>
      <c r="AC89" s="797"/>
      <c r="AD89" s="797">
        <f>AE89+AF89</f>
        <v>0</v>
      </c>
      <c r="AE89" s="939"/>
      <c r="AF89" s="797"/>
      <c r="AG89" s="797">
        <f>AH89+AI89</f>
        <v>0</v>
      </c>
      <c r="AH89" s="938"/>
      <c r="AI89" s="798"/>
      <c r="AJ89" s="799">
        <f>AD89-AG89</f>
        <v>0</v>
      </c>
      <c r="AK89" s="799"/>
      <c r="AL89" s="799"/>
      <c r="AM89" s="798"/>
      <c r="AN89" s="938"/>
      <c r="AO89" s="798"/>
      <c r="AP89" s="937">
        <f t="shared" ref="AP89" si="170">AQ89+AR89</f>
        <v>0</v>
      </c>
      <c r="AQ89" s="938"/>
      <c r="AR89" s="798"/>
      <c r="AS89" s="797">
        <f>AP89</f>
        <v>0</v>
      </c>
      <c r="AT89" s="933">
        <f>AQ89</f>
        <v>0</v>
      </c>
      <c r="AU89" s="798">
        <f>AR89</f>
        <v>0</v>
      </c>
      <c r="AV89" s="799">
        <f t="shared" ref="AV89:AX89" si="171">R89+AD89+AP89</f>
        <v>17000</v>
      </c>
      <c r="AW89" s="799">
        <f t="shared" si="171"/>
        <v>0</v>
      </c>
      <c r="AX89" s="799">
        <f t="shared" si="171"/>
        <v>0</v>
      </c>
      <c r="AY89" s="799">
        <f t="shared" ref="AY89" si="172">AZ89</f>
        <v>0</v>
      </c>
      <c r="AZ89" s="932">
        <f t="shared" ref="AZ89:BB89" si="173">O89-AV89</f>
        <v>0</v>
      </c>
      <c r="BA89" s="799">
        <f t="shared" si="173"/>
        <v>0</v>
      </c>
      <c r="BB89" s="798">
        <f t="shared" si="173"/>
        <v>0</v>
      </c>
      <c r="BC89" s="760">
        <f>BD89</f>
        <v>0</v>
      </c>
      <c r="BD89" s="799">
        <f>AY89</f>
        <v>0</v>
      </c>
      <c r="BE89" s="739">
        <f>BA89</f>
        <v>0</v>
      </c>
      <c r="BF89" s="1087"/>
      <c r="BG89" s="739">
        <f t="shared" ref="BG89:BH89" si="174">BD89</f>
        <v>0</v>
      </c>
      <c r="BH89" s="739">
        <f t="shared" si="174"/>
        <v>0</v>
      </c>
      <c r="BI89" s="1087"/>
      <c r="BJ89" s="799">
        <f>AZ89-BD89</f>
        <v>0</v>
      </c>
      <c r="BK89" s="798">
        <f>BA89-BE89</f>
        <v>0</v>
      </c>
      <c r="BL89" s="798"/>
      <c r="BM89" s="798"/>
      <c r="BN89" s="798"/>
      <c r="BO89" s="798"/>
      <c r="BP89" s="798"/>
      <c r="BQ89" s="799">
        <f t="shared" ref="BQ89" si="175">BR89</f>
        <v>0</v>
      </c>
      <c r="BR89" s="799">
        <f>AZ89</f>
        <v>0</v>
      </c>
      <c r="BS89" s="800"/>
      <c r="BT89" s="800"/>
      <c r="BU89" s="800"/>
      <c r="BV89" s="803" t="s">
        <v>359</v>
      </c>
    </row>
    <row r="90" spans="1:74" s="803" customFormat="1" ht="66">
      <c r="A90" s="1486" t="s">
        <v>366</v>
      </c>
      <c r="B90" s="1518" t="s">
        <v>151</v>
      </c>
      <c r="C90" s="943"/>
      <c r="D90" s="943"/>
      <c r="E90" s="792"/>
      <c r="F90" s="1486"/>
      <c r="G90" s="760">
        <f>G91</f>
        <v>797119</v>
      </c>
      <c r="H90" s="760">
        <f t="shared" ref="H90:BT90" si="176">H91</f>
        <v>795842</v>
      </c>
      <c r="I90" s="760"/>
      <c r="J90" s="760"/>
      <c r="K90" s="760"/>
      <c r="L90" s="760">
        <f t="shared" si="176"/>
        <v>293209</v>
      </c>
      <c r="M90" s="760">
        <f t="shared" si="176"/>
        <v>293209</v>
      </c>
      <c r="N90" s="760">
        <f t="shared" si="176"/>
        <v>314000</v>
      </c>
      <c r="O90" s="760">
        <f t="shared" si="176"/>
        <v>314000</v>
      </c>
      <c r="P90" s="760">
        <f t="shared" si="176"/>
        <v>35600</v>
      </c>
      <c r="Q90" s="760">
        <f t="shared" si="176"/>
        <v>0</v>
      </c>
      <c r="R90" s="760">
        <f t="shared" si="176"/>
        <v>110000</v>
      </c>
      <c r="S90" s="760">
        <f t="shared" si="176"/>
        <v>0</v>
      </c>
      <c r="T90" s="760">
        <f t="shared" si="176"/>
        <v>0</v>
      </c>
      <c r="U90" s="760">
        <f t="shared" si="176"/>
        <v>104101</v>
      </c>
      <c r="V90" s="760">
        <f t="shared" si="176"/>
        <v>0</v>
      </c>
      <c r="W90" s="760">
        <f t="shared" si="176"/>
        <v>0</v>
      </c>
      <c r="X90" s="760">
        <f t="shared" si="176"/>
        <v>5899</v>
      </c>
      <c r="Y90" s="760">
        <f t="shared" si="176"/>
        <v>0</v>
      </c>
      <c r="Z90" s="760">
        <f t="shared" si="176"/>
        <v>0</v>
      </c>
      <c r="AA90" s="760">
        <f t="shared" si="176"/>
        <v>5899</v>
      </c>
      <c r="AB90" s="760">
        <f t="shared" si="176"/>
        <v>0</v>
      </c>
      <c r="AC90" s="760">
        <f t="shared" si="176"/>
        <v>0</v>
      </c>
      <c r="AD90" s="760">
        <f t="shared" si="176"/>
        <v>0</v>
      </c>
      <c r="AE90" s="760">
        <f t="shared" si="176"/>
        <v>0</v>
      </c>
      <c r="AF90" s="760">
        <f t="shared" si="176"/>
        <v>0</v>
      </c>
      <c r="AG90" s="760">
        <f t="shared" si="176"/>
        <v>0</v>
      </c>
      <c r="AH90" s="760">
        <f t="shared" si="176"/>
        <v>0</v>
      </c>
      <c r="AI90" s="760">
        <f t="shared" si="176"/>
        <v>0</v>
      </c>
      <c r="AJ90" s="760">
        <f t="shared" si="176"/>
        <v>0</v>
      </c>
      <c r="AK90" s="760">
        <f t="shared" si="176"/>
        <v>0</v>
      </c>
      <c r="AL90" s="760">
        <f t="shared" si="176"/>
        <v>0</v>
      </c>
      <c r="AM90" s="760">
        <f t="shared" si="176"/>
        <v>0</v>
      </c>
      <c r="AN90" s="760">
        <f t="shared" si="176"/>
        <v>0</v>
      </c>
      <c r="AO90" s="760">
        <f t="shared" si="176"/>
        <v>0</v>
      </c>
      <c r="AP90" s="760">
        <f t="shared" si="176"/>
        <v>0</v>
      </c>
      <c r="AQ90" s="760">
        <f t="shared" si="176"/>
        <v>0</v>
      </c>
      <c r="AR90" s="760">
        <f t="shared" si="176"/>
        <v>0</v>
      </c>
      <c r="AS90" s="760">
        <f t="shared" si="176"/>
        <v>0</v>
      </c>
      <c r="AT90" s="760">
        <f t="shared" si="176"/>
        <v>0</v>
      </c>
      <c r="AU90" s="760">
        <f t="shared" si="176"/>
        <v>0</v>
      </c>
      <c r="AV90" s="760">
        <f t="shared" si="176"/>
        <v>110000</v>
      </c>
      <c r="AW90" s="760">
        <f t="shared" si="176"/>
        <v>0</v>
      </c>
      <c r="AX90" s="760">
        <f t="shared" si="176"/>
        <v>0</v>
      </c>
      <c r="AY90" s="760">
        <f t="shared" si="176"/>
        <v>204000</v>
      </c>
      <c r="AZ90" s="760">
        <f t="shared" si="176"/>
        <v>204000</v>
      </c>
      <c r="BA90" s="760">
        <f t="shared" si="176"/>
        <v>35600</v>
      </c>
      <c r="BB90" s="760">
        <f t="shared" si="176"/>
        <v>0</v>
      </c>
      <c r="BC90" s="760">
        <f t="shared" si="176"/>
        <v>204000</v>
      </c>
      <c r="BD90" s="760">
        <f t="shared" si="176"/>
        <v>204000</v>
      </c>
      <c r="BE90" s="1081">
        <f t="shared" si="176"/>
        <v>35600</v>
      </c>
      <c r="BF90" s="1081">
        <f t="shared" si="176"/>
        <v>0</v>
      </c>
      <c r="BG90" s="1081">
        <f t="shared" si="176"/>
        <v>204000</v>
      </c>
      <c r="BH90" s="1081">
        <f t="shared" si="176"/>
        <v>35600</v>
      </c>
      <c r="BI90" s="1081">
        <f t="shared" si="176"/>
        <v>0</v>
      </c>
      <c r="BJ90" s="760">
        <f t="shared" si="176"/>
        <v>0</v>
      </c>
      <c r="BK90" s="760">
        <f t="shared" si="176"/>
        <v>0</v>
      </c>
      <c r="BL90" s="760">
        <f t="shared" si="176"/>
        <v>0</v>
      </c>
      <c r="BM90" s="760">
        <f t="shared" si="176"/>
        <v>0</v>
      </c>
      <c r="BN90" s="760">
        <f t="shared" si="176"/>
        <v>0</v>
      </c>
      <c r="BO90" s="760">
        <f t="shared" si="176"/>
        <v>0</v>
      </c>
      <c r="BP90" s="760"/>
      <c r="BQ90" s="760">
        <f t="shared" si="176"/>
        <v>199000</v>
      </c>
      <c r="BR90" s="760">
        <f t="shared" si="176"/>
        <v>199000</v>
      </c>
      <c r="BS90" s="760">
        <f t="shared" si="176"/>
        <v>35600</v>
      </c>
      <c r="BT90" s="760">
        <f t="shared" si="176"/>
        <v>0</v>
      </c>
      <c r="BU90" s="800"/>
    </row>
    <row r="91" spans="1:74" s="803" customFormat="1" ht="12.6" customHeight="1">
      <c r="A91" s="1486"/>
      <c r="B91" s="1518" t="s">
        <v>30</v>
      </c>
      <c r="C91" s="943"/>
      <c r="D91" s="943"/>
      <c r="E91" s="792"/>
      <c r="F91" s="1486"/>
      <c r="G91" s="760">
        <f>G92+G96</f>
        <v>797119</v>
      </c>
      <c r="H91" s="760">
        <f t="shared" ref="H91:BT91" si="177">H92+H96</f>
        <v>795842</v>
      </c>
      <c r="I91" s="760"/>
      <c r="J91" s="760"/>
      <c r="K91" s="760"/>
      <c r="L91" s="760">
        <f t="shared" si="177"/>
        <v>293209</v>
      </c>
      <c r="M91" s="760">
        <f t="shared" si="177"/>
        <v>293209</v>
      </c>
      <c r="N91" s="760">
        <f t="shared" si="177"/>
        <v>314000</v>
      </c>
      <c r="O91" s="760">
        <f t="shared" si="177"/>
        <v>314000</v>
      </c>
      <c r="P91" s="760">
        <f t="shared" si="177"/>
        <v>35600</v>
      </c>
      <c r="Q91" s="760">
        <f t="shared" si="177"/>
        <v>0</v>
      </c>
      <c r="R91" s="760">
        <f t="shared" si="177"/>
        <v>110000</v>
      </c>
      <c r="S91" s="760">
        <f t="shared" si="177"/>
        <v>0</v>
      </c>
      <c r="T91" s="760">
        <f t="shared" si="177"/>
        <v>0</v>
      </c>
      <c r="U91" s="760">
        <f t="shared" si="177"/>
        <v>104101</v>
      </c>
      <c r="V91" s="760">
        <f t="shared" si="177"/>
        <v>0</v>
      </c>
      <c r="W91" s="760">
        <f t="shared" si="177"/>
        <v>0</v>
      </c>
      <c r="X91" s="760">
        <f t="shared" si="177"/>
        <v>5899</v>
      </c>
      <c r="Y91" s="760">
        <f t="shared" si="177"/>
        <v>0</v>
      </c>
      <c r="Z91" s="760">
        <f t="shared" si="177"/>
        <v>0</v>
      </c>
      <c r="AA91" s="760">
        <f t="shared" si="177"/>
        <v>5899</v>
      </c>
      <c r="AB91" s="760">
        <f t="shared" si="177"/>
        <v>0</v>
      </c>
      <c r="AC91" s="760">
        <f t="shared" si="177"/>
        <v>0</v>
      </c>
      <c r="AD91" s="760">
        <f t="shared" si="177"/>
        <v>0</v>
      </c>
      <c r="AE91" s="760">
        <f t="shared" si="177"/>
        <v>0</v>
      </c>
      <c r="AF91" s="760">
        <f t="shared" si="177"/>
        <v>0</v>
      </c>
      <c r="AG91" s="760">
        <f t="shared" si="177"/>
        <v>0</v>
      </c>
      <c r="AH91" s="760">
        <f t="shared" si="177"/>
        <v>0</v>
      </c>
      <c r="AI91" s="760">
        <f t="shared" si="177"/>
        <v>0</v>
      </c>
      <c r="AJ91" s="760">
        <f t="shared" si="177"/>
        <v>0</v>
      </c>
      <c r="AK91" s="760">
        <f t="shared" si="177"/>
        <v>0</v>
      </c>
      <c r="AL91" s="760">
        <f t="shared" si="177"/>
        <v>0</v>
      </c>
      <c r="AM91" s="760">
        <f t="shared" si="177"/>
        <v>0</v>
      </c>
      <c r="AN91" s="760">
        <f t="shared" si="177"/>
        <v>0</v>
      </c>
      <c r="AO91" s="760">
        <f t="shared" si="177"/>
        <v>0</v>
      </c>
      <c r="AP91" s="760">
        <f t="shared" si="177"/>
        <v>0</v>
      </c>
      <c r="AQ91" s="760">
        <f t="shared" si="177"/>
        <v>0</v>
      </c>
      <c r="AR91" s="760">
        <f t="shared" si="177"/>
        <v>0</v>
      </c>
      <c r="AS91" s="760">
        <f t="shared" si="177"/>
        <v>0</v>
      </c>
      <c r="AT91" s="760">
        <f t="shared" si="177"/>
        <v>0</v>
      </c>
      <c r="AU91" s="760">
        <f t="shared" si="177"/>
        <v>0</v>
      </c>
      <c r="AV91" s="760">
        <f t="shared" si="177"/>
        <v>110000</v>
      </c>
      <c r="AW91" s="760">
        <f t="shared" si="177"/>
        <v>0</v>
      </c>
      <c r="AX91" s="760">
        <f t="shared" si="177"/>
        <v>0</v>
      </c>
      <c r="AY91" s="760">
        <f t="shared" si="177"/>
        <v>204000</v>
      </c>
      <c r="AZ91" s="760">
        <f t="shared" si="177"/>
        <v>204000</v>
      </c>
      <c r="BA91" s="760">
        <f t="shared" si="177"/>
        <v>35600</v>
      </c>
      <c r="BB91" s="760">
        <f t="shared" si="177"/>
        <v>0</v>
      </c>
      <c r="BC91" s="760">
        <f t="shared" si="177"/>
        <v>204000</v>
      </c>
      <c r="BD91" s="760">
        <f t="shared" si="177"/>
        <v>204000</v>
      </c>
      <c r="BE91" s="1081">
        <f t="shared" si="177"/>
        <v>35600</v>
      </c>
      <c r="BF91" s="1081">
        <f t="shared" si="177"/>
        <v>0</v>
      </c>
      <c r="BG91" s="1081">
        <f t="shared" si="177"/>
        <v>204000</v>
      </c>
      <c r="BH91" s="1081">
        <f t="shared" si="177"/>
        <v>35600</v>
      </c>
      <c r="BI91" s="1081">
        <f t="shared" si="177"/>
        <v>0</v>
      </c>
      <c r="BJ91" s="760">
        <f t="shared" si="177"/>
        <v>0</v>
      </c>
      <c r="BK91" s="760">
        <f t="shared" si="177"/>
        <v>0</v>
      </c>
      <c r="BL91" s="760">
        <f t="shared" si="177"/>
        <v>0</v>
      </c>
      <c r="BM91" s="760">
        <f t="shared" si="177"/>
        <v>0</v>
      </c>
      <c r="BN91" s="760">
        <f t="shared" si="177"/>
        <v>0</v>
      </c>
      <c r="BO91" s="760">
        <f t="shared" si="177"/>
        <v>0</v>
      </c>
      <c r="BP91" s="760"/>
      <c r="BQ91" s="760">
        <f t="shared" si="177"/>
        <v>199000</v>
      </c>
      <c r="BR91" s="760">
        <f t="shared" si="177"/>
        <v>199000</v>
      </c>
      <c r="BS91" s="760">
        <f t="shared" si="177"/>
        <v>35600</v>
      </c>
      <c r="BT91" s="760">
        <f t="shared" si="177"/>
        <v>0</v>
      </c>
      <c r="BU91" s="800"/>
    </row>
    <row r="92" spans="1:74" s="803" customFormat="1" ht="31.5" customHeight="1">
      <c r="A92" s="1496" t="s">
        <v>29</v>
      </c>
      <c r="B92" s="1497" t="s">
        <v>111</v>
      </c>
      <c r="C92" s="943"/>
      <c r="D92" s="943"/>
      <c r="E92" s="815"/>
      <c r="F92" s="1486"/>
      <c r="G92" s="760">
        <f>G93</f>
        <v>455842</v>
      </c>
      <c r="H92" s="760">
        <f t="shared" ref="H92:BT92" si="178">H93</f>
        <v>455842</v>
      </c>
      <c r="I92" s="760"/>
      <c r="J92" s="760"/>
      <c r="K92" s="760"/>
      <c r="L92" s="760">
        <f t="shared" si="178"/>
        <v>293209</v>
      </c>
      <c r="M92" s="760">
        <f t="shared" si="178"/>
        <v>293209</v>
      </c>
      <c r="N92" s="760">
        <f t="shared" si="178"/>
        <v>200000</v>
      </c>
      <c r="O92" s="760">
        <f t="shared" si="178"/>
        <v>200000</v>
      </c>
      <c r="P92" s="760">
        <f t="shared" si="178"/>
        <v>35600</v>
      </c>
      <c r="Q92" s="760">
        <f t="shared" si="178"/>
        <v>0</v>
      </c>
      <c r="R92" s="760">
        <f t="shared" si="178"/>
        <v>100000</v>
      </c>
      <c r="S92" s="760">
        <f t="shared" si="178"/>
        <v>0</v>
      </c>
      <c r="T92" s="760">
        <f t="shared" si="178"/>
        <v>0</v>
      </c>
      <c r="U92" s="760">
        <f t="shared" si="178"/>
        <v>94101</v>
      </c>
      <c r="V92" s="760">
        <f t="shared" si="178"/>
        <v>0</v>
      </c>
      <c r="W92" s="760">
        <f t="shared" si="178"/>
        <v>0</v>
      </c>
      <c r="X92" s="760">
        <f t="shared" si="178"/>
        <v>5899</v>
      </c>
      <c r="Y92" s="760">
        <f t="shared" si="178"/>
        <v>0</v>
      </c>
      <c r="Z92" s="760">
        <f t="shared" si="178"/>
        <v>0</v>
      </c>
      <c r="AA92" s="760">
        <f t="shared" si="178"/>
        <v>5899</v>
      </c>
      <c r="AB92" s="760">
        <f t="shared" si="178"/>
        <v>0</v>
      </c>
      <c r="AC92" s="760">
        <f t="shared" si="178"/>
        <v>0</v>
      </c>
      <c r="AD92" s="760">
        <f t="shared" si="178"/>
        <v>0</v>
      </c>
      <c r="AE92" s="760">
        <f t="shared" si="178"/>
        <v>0</v>
      </c>
      <c r="AF92" s="760">
        <f t="shared" si="178"/>
        <v>0</v>
      </c>
      <c r="AG92" s="760">
        <f t="shared" si="178"/>
        <v>0</v>
      </c>
      <c r="AH92" s="760">
        <f t="shared" si="178"/>
        <v>0</v>
      </c>
      <c r="AI92" s="760">
        <f t="shared" si="178"/>
        <v>0</v>
      </c>
      <c r="AJ92" s="760">
        <f t="shared" si="178"/>
        <v>0</v>
      </c>
      <c r="AK92" s="760">
        <f t="shared" si="178"/>
        <v>0</v>
      </c>
      <c r="AL92" s="760">
        <f t="shared" si="178"/>
        <v>0</v>
      </c>
      <c r="AM92" s="760">
        <f t="shared" si="178"/>
        <v>0</v>
      </c>
      <c r="AN92" s="760">
        <f t="shared" si="178"/>
        <v>0</v>
      </c>
      <c r="AO92" s="760">
        <f t="shared" si="178"/>
        <v>0</v>
      </c>
      <c r="AP92" s="760">
        <f t="shared" si="178"/>
        <v>0</v>
      </c>
      <c r="AQ92" s="760">
        <f t="shared" si="178"/>
        <v>0</v>
      </c>
      <c r="AR92" s="760">
        <f t="shared" si="178"/>
        <v>0</v>
      </c>
      <c r="AS92" s="760">
        <f t="shared" si="178"/>
        <v>0</v>
      </c>
      <c r="AT92" s="760">
        <f t="shared" si="178"/>
        <v>0</v>
      </c>
      <c r="AU92" s="760">
        <f t="shared" si="178"/>
        <v>0</v>
      </c>
      <c r="AV92" s="760">
        <f t="shared" si="178"/>
        <v>100000</v>
      </c>
      <c r="AW92" s="760">
        <f t="shared" si="178"/>
        <v>0</v>
      </c>
      <c r="AX92" s="760">
        <f t="shared" si="178"/>
        <v>0</v>
      </c>
      <c r="AY92" s="760">
        <f t="shared" si="178"/>
        <v>100000</v>
      </c>
      <c r="AZ92" s="760">
        <f t="shared" si="178"/>
        <v>100000</v>
      </c>
      <c r="BA92" s="760">
        <f t="shared" si="178"/>
        <v>35600</v>
      </c>
      <c r="BB92" s="760">
        <f t="shared" si="178"/>
        <v>0</v>
      </c>
      <c r="BC92" s="760">
        <f>BD92</f>
        <v>100000</v>
      </c>
      <c r="BD92" s="760">
        <f t="shared" si="178"/>
        <v>100000</v>
      </c>
      <c r="BE92" s="1081">
        <f t="shared" si="178"/>
        <v>35600</v>
      </c>
      <c r="BF92" s="1081">
        <f t="shared" si="178"/>
        <v>0</v>
      </c>
      <c r="BG92" s="1081">
        <f t="shared" si="178"/>
        <v>100000</v>
      </c>
      <c r="BH92" s="1081">
        <f t="shared" si="178"/>
        <v>35600</v>
      </c>
      <c r="BI92" s="1081">
        <f t="shared" si="178"/>
        <v>0</v>
      </c>
      <c r="BJ92" s="760">
        <f t="shared" si="178"/>
        <v>0</v>
      </c>
      <c r="BK92" s="760">
        <f t="shared" si="178"/>
        <v>0</v>
      </c>
      <c r="BL92" s="760">
        <f t="shared" si="178"/>
        <v>0</v>
      </c>
      <c r="BM92" s="760">
        <f t="shared" si="178"/>
        <v>0</v>
      </c>
      <c r="BN92" s="760">
        <f t="shared" si="178"/>
        <v>0</v>
      </c>
      <c r="BO92" s="760">
        <f t="shared" si="178"/>
        <v>0</v>
      </c>
      <c r="BP92" s="760"/>
      <c r="BQ92" s="760">
        <f t="shared" si="178"/>
        <v>95000</v>
      </c>
      <c r="BR92" s="760">
        <f t="shared" si="178"/>
        <v>95000</v>
      </c>
      <c r="BS92" s="760">
        <f t="shared" si="178"/>
        <v>35600</v>
      </c>
      <c r="BT92" s="760">
        <f t="shared" si="178"/>
        <v>0</v>
      </c>
      <c r="BU92" s="800"/>
    </row>
    <row r="93" spans="1:74" s="1494" customFormat="1" ht="11.1" customHeight="1">
      <c r="A93" s="1510"/>
      <c r="B93" s="1501" t="s">
        <v>25</v>
      </c>
      <c r="C93" s="1491"/>
      <c r="D93" s="1491"/>
      <c r="E93" s="1511"/>
      <c r="F93" s="1490"/>
      <c r="G93" s="935">
        <f>SUM(G94:G95)</f>
        <v>455842</v>
      </c>
      <c r="H93" s="935">
        <f t="shared" ref="H93:BT93" si="179">SUM(H94:H95)</f>
        <v>455842</v>
      </c>
      <c r="I93" s="935"/>
      <c r="J93" s="935"/>
      <c r="K93" s="935"/>
      <c r="L93" s="935">
        <f t="shared" si="179"/>
        <v>293209</v>
      </c>
      <c r="M93" s="935">
        <f t="shared" si="179"/>
        <v>293209</v>
      </c>
      <c r="N93" s="935">
        <f t="shared" si="179"/>
        <v>200000</v>
      </c>
      <c r="O93" s="935">
        <f t="shared" si="179"/>
        <v>200000</v>
      </c>
      <c r="P93" s="935">
        <f t="shared" si="179"/>
        <v>35600</v>
      </c>
      <c r="Q93" s="935">
        <f t="shared" si="179"/>
        <v>0</v>
      </c>
      <c r="R93" s="935">
        <f t="shared" si="179"/>
        <v>100000</v>
      </c>
      <c r="S93" s="935">
        <f t="shared" si="179"/>
        <v>0</v>
      </c>
      <c r="T93" s="935">
        <f t="shared" si="179"/>
        <v>0</v>
      </c>
      <c r="U93" s="935">
        <f t="shared" si="179"/>
        <v>94101</v>
      </c>
      <c r="V93" s="935">
        <f t="shared" si="179"/>
        <v>0</v>
      </c>
      <c r="W93" s="935">
        <f t="shared" si="179"/>
        <v>0</v>
      </c>
      <c r="X93" s="935">
        <f t="shared" si="179"/>
        <v>5899</v>
      </c>
      <c r="Y93" s="935">
        <f t="shared" si="179"/>
        <v>0</v>
      </c>
      <c r="Z93" s="935">
        <f t="shared" si="179"/>
        <v>0</v>
      </c>
      <c r="AA93" s="935">
        <f t="shared" si="179"/>
        <v>5899</v>
      </c>
      <c r="AB93" s="935">
        <f t="shared" si="179"/>
        <v>0</v>
      </c>
      <c r="AC93" s="935">
        <f t="shared" si="179"/>
        <v>0</v>
      </c>
      <c r="AD93" s="935">
        <f t="shared" si="179"/>
        <v>0</v>
      </c>
      <c r="AE93" s="935">
        <f t="shared" si="179"/>
        <v>0</v>
      </c>
      <c r="AF93" s="935">
        <f t="shared" si="179"/>
        <v>0</v>
      </c>
      <c r="AG93" s="935">
        <f t="shared" si="179"/>
        <v>0</v>
      </c>
      <c r="AH93" s="935">
        <f t="shared" si="179"/>
        <v>0</v>
      </c>
      <c r="AI93" s="935">
        <f t="shared" si="179"/>
        <v>0</v>
      </c>
      <c r="AJ93" s="935">
        <f t="shared" si="179"/>
        <v>0</v>
      </c>
      <c r="AK93" s="935">
        <f t="shared" si="179"/>
        <v>0</v>
      </c>
      <c r="AL93" s="935">
        <f t="shared" si="179"/>
        <v>0</v>
      </c>
      <c r="AM93" s="935">
        <f t="shared" si="179"/>
        <v>0</v>
      </c>
      <c r="AN93" s="935">
        <f t="shared" si="179"/>
        <v>0</v>
      </c>
      <c r="AO93" s="935">
        <f t="shared" si="179"/>
        <v>0</v>
      </c>
      <c r="AP93" s="935">
        <f t="shared" si="179"/>
        <v>0</v>
      </c>
      <c r="AQ93" s="935">
        <f t="shared" si="179"/>
        <v>0</v>
      </c>
      <c r="AR93" s="935">
        <f t="shared" si="179"/>
        <v>0</v>
      </c>
      <c r="AS93" s="935">
        <f t="shared" si="179"/>
        <v>0</v>
      </c>
      <c r="AT93" s="935">
        <f t="shared" si="179"/>
        <v>0</v>
      </c>
      <c r="AU93" s="935">
        <f t="shared" si="179"/>
        <v>0</v>
      </c>
      <c r="AV93" s="935">
        <f t="shared" si="179"/>
        <v>100000</v>
      </c>
      <c r="AW93" s="935">
        <f t="shared" si="179"/>
        <v>0</v>
      </c>
      <c r="AX93" s="935">
        <f t="shared" si="179"/>
        <v>0</v>
      </c>
      <c r="AY93" s="935">
        <f t="shared" si="179"/>
        <v>100000</v>
      </c>
      <c r="AZ93" s="935">
        <f t="shared" si="179"/>
        <v>100000</v>
      </c>
      <c r="BA93" s="935">
        <f t="shared" si="179"/>
        <v>35600</v>
      </c>
      <c r="BB93" s="935">
        <f t="shared" si="179"/>
        <v>0</v>
      </c>
      <c r="BC93" s="935">
        <f t="shared" si="179"/>
        <v>100000</v>
      </c>
      <c r="BD93" s="935">
        <f t="shared" si="179"/>
        <v>100000</v>
      </c>
      <c r="BE93" s="1346">
        <f t="shared" si="179"/>
        <v>35600</v>
      </c>
      <c r="BF93" s="1346">
        <f t="shared" si="179"/>
        <v>0</v>
      </c>
      <c r="BG93" s="1346">
        <f t="shared" si="179"/>
        <v>100000</v>
      </c>
      <c r="BH93" s="1346">
        <f t="shared" si="179"/>
        <v>35600</v>
      </c>
      <c r="BI93" s="1346">
        <f t="shared" si="179"/>
        <v>0</v>
      </c>
      <c r="BJ93" s="935">
        <f t="shared" si="179"/>
        <v>0</v>
      </c>
      <c r="BK93" s="935">
        <f t="shared" si="179"/>
        <v>0</v>
      </c>
      <c r="BL93" s="935">
        <f t="shared" si="179"/>
        <v>0</v>
      </c>
      <c r="BM93" s="935">
        <f t="shared" si="179"/>
        <v>0</v>
      </c>
      <c r="BN93" s="935">
        <f t="shared" si="179"/>
        <v>0</v>
      </c>
      <c r="BO93" s="935">
        <f t="shared" si="179"/>
        <v>0</v>
      </c>
      <c r="BP93" s="935"/>
      <c r="BQ93" s="935">
        <f t="shared" si="179"/>
        <v>95000</v>
      </c>
      <c r="BR93" s="935">
        <f t="shared" si="179"/>
        <v>95000</v>
      </c>
      <c r="BS93" s="935">
        <f t="shared" si="179"/>
        <v>35600</v>
      </c>
      <c r="BT93" s="935">
        <f t="shared" si="179"/>
        <v>0</v>
      </c>
      <c r="BU93" s="1352"/>
    </row>
    <row r="94" spans="1:74" s="803" customFormat="1" ht="41.25">
      <c r="A94" s="792">
        <v>1</v>
      </c>
      <c r="B94" s="1485" t="s">
        <v>152</v>
      </c>
      <c r="C94" s="943"/>
      <c r="D94" s="943"/>
      <c r="E94" s="815" t="s">
        <v>175</v>
      </c>
      <c r="F94" s="816" t="s">
        <v>203</v>
      </c>
      <c r="G94" s="764">
        <v>62555</v>
      </c>
      <c r="H94" s="764">
        <v>62555</v>
      </c>
      <c r="I94" s="1503" t="s">
        <v>361</v>
      </c>
      <c r="J94" s="764">
        <v>62555</v>
      </c>
      <c r="K94" s="764">
        <v>62555</v>
      </c>
      <c r="L94" s="764">
        <v>50209</v>
      </c>
      <c r="M94" s="764">
        <v>50209</v>
      </c>
      <c r="N94" s="797">
        <f t="shared" ref="N94:N98" si="180">O94</f>
        <v>5000</v>
      </c>
      <c r="O94" s="764">
        <v>5000</v>
      </c>
      <c r="P94" s="764">
        <v>0</v>
      </c>
      <c r="Q94" s="798"/>
      <c r="R94" s="797">
        <v>5000</v>
      </c>
      <c r="S94" s="938"/>
      <c r="T94" s="797"/>
      <c r="U94" s="797">
        <v>5000</v>
      </c>
      <c r="V94" s="938"/>
      <c r="W94" s="797"/>
      <c r="X94" s="799">
        <f t="shared" ref="X94:X95" si="181">R94-U94</f>
        <v>0</v>
      </c>
      <c r="Y94" s="799"/>
      <c r="Z94" s="799"/>
      <c r="AA94" s="797">
        <f t="shared" ref="AA94" si="182">AB94+AC94</f>
        <v>0</v>
      </c>
      <c r="AB94" s="938"/>
      <c r="AC94" s="798"/>
      <c r="AD94" s="797">
        <f>AE94+AF94</f>
        <v>0</v>
      </c>
      <c r="AE94" s="939"/>
      <c r="AF94" s="797"/>
      <c r="AG94" s="797">
        <f>AH94+AI94</f>
        <v>0</v>
      </c>
      <c r="AH94" s="938"/>
      <c r="AI94" s="798"/>
      <c r="AJ94" s="799">
        <f t="shared" ref="AJ94:AJ95" si="183">AD94-AG94</f>
        <v>0</v>
      </c>
      <c r="AK94" s="799"/>
      <c r="AL94" s="799"/>
      <c r="AM94" s="798"/>
      <c r="AN94" s="938"/>
      <c r="AO94" s="798"/>
      <c r="AP94" s="937">
        <f t="shared" ref="AP94:AP95" si="184">AQ94+AR94</f>
        <v>0</v>
      </c>
      <c r="AQ94" s="938"/>
      <c r="AR94" s="798"/>
      <c r="AS94" s="797">
        <f t="shared" ref="AS94:AU95" si="185">AP94</f>
        <v>0</v>
      </c>
      <c r="AT94" s="933">
        <f t="shared" si="185"/>
        <v>0</v>
      </c>
      <c r="AU94" s="798">
        <f t="shared" si="185"/>
        <v>0</v>
      </c>
      <c r="AV94" s="799">
        <f t="shared" ref="AV94:AX95" si="186">R94+AD94+AP94</f>
        <v>5000</v>
      </c>
      <c r="AW94" s="799">
        <f t="shared" si="186"/>
        <v>0</v>
      </c>
      <c r="AX94" s="799">
        <f t="shared" si="186"/>
        <v>0</v>
      </c>
      <c r="AY94" s="799">
        <f t="shared" ref="AY94:AY95" si="187">AZ94</f>
        <v>0</v>
      </c>
      <c r="AZ94" s="932">
        <f t="shared" ref="AZ94:BB95" si="188">O94-AV94</f>
        <v>0</v>
      </c>
      <c r="BA94" s="799">
        <f t="shared" si="188"/>
        <v>0</v>
      </c>
      <c r="BB94" s="798">
        <f t="shared" si="188"/>
        <v>0</v>
      </c>
      <c r="BC94" s="798">
        <f>BD94</f>
        <v>0</v>
      </c>
      <c r="BD94" s="799">
        <f>AY94</f>
        <v>0</v>
      </c>
      <c r="BE94" s="739">
        <f>BA94</f>
        <v>0</v>
      </c>
      <c r="BF94" s="1087"/>
      <c r="BG94" s="739">
        <f t="shared" ref="BG94:BH95" si="189">BD94</f>
        <v>0</v>
      </c>
      <c r="BH94" s="739">
        <f t="shared" si="189"/>
        <v>0</v>
      </c>
      <c r="BI94" s="1087"/>
      <c r="BJ94" s="799">
        <f>AZ94-BD94</f>
        <v>0</v>
      </c>
      <c r="BK94" s="798">
        <f>BA94-BE94</f>
        <v>0</v>
      </c>
      <c r="BL94" s="798"/>
      <c r="BM94" s="798"/>
      <c r="BN94" s="798"/>
      <c r="BO94" s="798"/>
      <c r="BP94" s="798"/>
      <c r="BQ94" s="799">
        <f t="shared" ref="BQ94:BQ95" si="190">BR94</f>
        <v>0</v>
      </c>
      <c r="BR94" s="799">
        <f>AZ94</f>
        <v>0</v>
      </c>
      <c r="BS94" s="800"/>
      <c r="BT94" s="800"/>
      <c r="BU94" s="800"/>
      <c r="BV94" s="803" t="s">
        <v>343</v>
      </c>
    </row>
    <row r="95" spans="1:74" s="803" customFormat="1" ht="33">
      <c r="A95" s="792">
        <v>2</v>
      </c>
      <c r="B95" s="1485" t="s">
        <v>153</v>
      </c>
      <c r="C95" s="943"/>
      <c r="D95" s="943"/>
      <c r="E95" s="815" t="s">
        <v>176</v>
      </c>
      <c r="F95" s="816" t="s">
        <v>360</v>
      </c>
      <c r="G95" s="764">
        <v>393287</v>
      </c>
      <c r="H95" s="764">
        <v>393287</v>
      </c>
      <c r="I95" s="1503" t="s">
        <v>204</v>
      </c>
      <c r="J95" s="764">
        <v>598490</v>
      </c>
      <c r="K95" s="764">
        <v>598490</v>
      </c>
      <c r="L95" s="764">
        <v>243000</v>
      </c>
      <c r="M95" s="764">
        <v>243000</v>
      </c>
      <c r="N95" s="797">
        <f t="shared" si="180"/>
        <v>195000</v>
      </c>
      <c r="O95" s="764">
        <f>180000+15000</f>
        <v>195000</v>
      </c>
      <c r="P95" s="764">
        <v>35600</v>
      </c>
      <c r="Q95" s="798"/>
      <c r="R95" s="797">
        <v>95000</v>
      </c>
      <c r="S95" s="938"/>
      <c r="T95" s="797"/>
      <c r="U95" s="797">
        <v>89101</v>
      </c>
      <c r="V95" s="938"/>
      <c r="W95" s="797"/>
      <c r="X95" s="799">
        <f t="shared" si="181"/>
        <v>5899</v>
      </c>
      <c r="Y95" s="799"/>
      <c r="Z95" s="799"/>
      <c r="AA95" s="797">
        <v>5899</v>
      </c>
      <c r="AB95" s="938"/>
      <c r="AC95" s="797"/>
      <c r="AD95" s="797">
        <f>AE95+AF95</f>
        <v>0</v>
      </c>
      <c r="AE95" s="939"/>
      <c r="AF95" s="797"/>
      <c r="AG95" s="797">
        <f>AH95+AI95</f>
        <v>0</v>
      </c>
      <c r="AH95" s="938"/>
      <c r="AI95" s="798"/>
      <c r="AJ95" s="799">
        <f t="shared" si="183"/>
        <v>0</v>
      </c>
      <c r="AK95" s="799"/>
      <c r="AL95" s="799"/>
      <c r="AM95" s="798"/>
      <c r="AN95" s="938"/>
      <c r="AO95" s="798"/>
      <c r="AP95" s="937">
        <f t="shared" si="184"/>
        <v>0</v>
      </c>
      <c r="AQ95" s="938"/>
      <c r="AR95" s="798"/>
      <c r="AS95" s="797">
        <f t="shared" si="185"/>
        <v>0</v>
      </c>
      <c r="AT95" s="933">
        <f t="shared" si="185"/>
        <v>0</v>
      </c>
      <c r="AU95" s="798">
        <f t="shared" si="185"/>
        <v>0</v>
      </c>
      <c r="AV95" s="799">
        <f t="shared" si="186"/>
        <v>95000</v>
      </c>
      <c r="AW95" s="799">
        <f t="shared" si="186"/>
        <v>0</v>
      </c>
      <c r="AX95" s="799">
        <f t="shared" si="186"/>
        <v>0</v>
      </c>
      <c r="AY95" s="799">
        <f t="shared" si="187"/>
        <v>100000</v>
      </c>
      <c r="AZ95" s="932">
        <f t="shared" si="188"/>
        <v>100000</v>
      </c>
      <c r="BA95" s="799">
        <f t="shared" si="188"/>
        <v>35600</v>
      </c>
      <c r="BB95" s="798">
        <f t="shared" si="188"/>
        <v>0</v>
      </c>
      <c r="BC95" s="799">
        <f>BD95</f>
        <v>100000</v>
      </c>
      <c r="BD95" s="799">
        <f>AY95</f>
        <v>100000</v>
      </c>
      <c r="BE95" s="739">
        <f>BA95</f>
        <v>35600</v>
      </c>
      <c r="BF95" s="1087"/>
      <c r="BG95" s="739">
        <f t="shared" si="189"/>
        <v>100000</v>
      </c>
      <c r="BH95" s="739">
        <f t="shared" si="189"/>
        <v>35600</v>
      </c>
      <c r="BI95" s="1087"/>
      <c r="BJ95" s="799">
        <f>AZ95-BD95</f>
        <v>0</v>
      </c>
      <c r="BK95" s="798">
        <f>BA95-BE95</f>
        <v>0</v>
      </c>
      <c r="BL95" s="798"/>
      <c r="BM95" s="798"/>
      <c r="BN95" s="798"/>
      <c r="BO95" s="798"/>
      <c r="BP95" s="798"/>
      <c r="BQ95" s="799">
        <f t="shared" si="190"/>
        <v>95000</v>
      </c>
      <c r="BR95" s="799">
        <v>95000</v>
      </c>
      <c r="BS95" s="799">
        <f>BA95</f>
        <v>35600</v>
      </c>
      <c r="BT95" s="800"/>
      <c r="BU95" s="800"/>
      <c r="BV95" s="803" t="s">
        <v>343</v>
      </c>
    </row>
    <row r="96" spans="1:74" s="803" customFormat="1" ht="33">
      <c r="A96" s="1496" t="s">
        <v>28</v>
      </c>
      <c r="B96" s="1497" t="s">
        <v>126</v>
      </c>
      <c r="C96" s="943"/>
      <c r="D96" s="943"/>
      <c r="E96" s="815"/>
      <c r="F96" s="1486"/>
      <c r="G96" s="760">
        <f t="shared" ref="G96:M96" si="191">G98</f>
        <v>341277</v>
      </c>
      <c r="H96" s="760">
        <f t="shared" si="191"/>
        <v>340000</v>
      </c>
      <c r="I96" s="760"/>
      <c r="J96" s="760"/>
      <c r="K96" s="760"/>
      <c r="L96" s="760">
        <f t="shared" si="191"/>
        <v>0</v>
      </c>
      <c r="M96" s="760">
        <f t="shared" si="191"/>
        <v>0</v>
      </c>
      <c r="N96" s="760">
        <f>N97</f>
        <v>114000</v>
      </c>
      <c r="O96" s="760">
        <f t="shared" ref="O96:BT96" si="192">O97</f>
        <v>114000</v>
      </c>
      <c r="P96" s="760">
        <f t="shared" si="192"/>
        <v>0</v>
      </c>
      <c r="Q96" s="760">
        <f t="shared" si="192"/>
        <v>0</v>
      </c>
      <c r="R96" s="760">
        <f t="shared" si="192"/>
        <v>10000</v>
      </c>
      <c r="S96" s="760">
        <f t="shared" si="192"/>
        <v>0</v>
      </c>
      <c r="T96" s="760">
        <f t="shared" si="192"/>
        <v>0</v>
      </c>
      <c r="U96" s="760">
        <f t="shared" si="192"/>
        <v>10000</v>
      </c>
      <c r="V96" s="760">
        <f t="shared" si="192"/>
        <v>0</v>
      </c>
      <c r="W96" s="760">
        <f t="shared" si="192"/>
        <v>0</v>
      </c>
      <c r="X96" s="760">
        <f t="shared" si="192"/>
        <v>0</v>
      </c>
      <c r="Y96" s="760">
        <f t="shared" si="192"/>
        <v>0</v>
      </c>
      <c r="Z96" s="760">
        <f t="shared" si="192"/>
        <v>0</v>
      </c>
      <c r="AA96" s="760">
        <f t="shared" si="192"/>
        <v>0</v>
      </c>
      <c r="AB96" s="760">
        <f t="shared" si="192"/>
        <v>0</v>
      </c>
      <c r="AC96" s="760">
        <f t="shared" si="192"/>
        <v>0</v>
      </c>
      <c r="AD96" s="760">
        <f t="shared" si="192"/>
        <v>0</v>
      </c>
      <c r="AE96" s="760">
        <f t="shared" si="192"/>
        <v>0</v>
      </c>
      <c r="AF96" s="760">
        <f t="shared" si="192"/>
        <v>0</v>
      </c>
      <c r="AG96" s="760">
        <f t="shared" si="192"/>
        <v>0</v>
      </c>
      <c r="AH96" s="760">
        <f t="shared" si="192"/>
        <v>0</v>
      </c>
      <c r="AI96" s="760">
        <f t="shared" si="192"/>
        <v>0</v>
      </c>
      <c r="AJ96" s="760">
        <f t="shared" si="192"/>
        <v>0</v>
      </c>
      <c r="AK96" s="760">
        <f t="shared" si="192"/>
        <v>0</v>
      </c>
      <c r="AL96" s="760">
        <f t="shared" si="192"/>
        <v>0</v>
      </c>
      <c r="AM96" s="760">
        <f t="shared" si="192"/>
        <v>0</v>
      </c>
      <c r="AN96" s="760">
        <f t="shared" si="192"/>
        <v>0</v>
      </c>
      <c r="AO96" s="760">
        <f t="shared" si="192"/>
        <v>0</v>
      </c>
      <c r="AP96" s="760">
        <f t="shared" si="192"/>
        <v>0</v>
      </c>
      <c r="AQ96" s="760">
        <f t="shared" si="192"/>
        <v>0</v>
      </c>
      <c r="AR96" s="760">
        <f t="shared" si="192"/>
        <v>0</v>
      </c>
      <c r="AS96" s="760">
        <f t="shared" si="192"/>
        <v>0</v>
      </c>
      <c r="AT96" s="760">
        <f t="shared" si="192"/>
        <v>0</v>
      </c>
      <c r="AU96" s="760">
        <f t="shared" si="192"/>
        <v>0</v>
      </c>
      <c r="AV96" s="760">
        <f t="shared" si="192"/>
        <v>10000</v>
      </c>
      <c r="AW96" s="760">
        <f t="shared" si="192"/>
        <v>0</v>
      </c>
      <c r="AX96" s="760">
        <f t="shared" si="192"/>
        <v>0</v>
      </c>
      <c r="AY96" s="760">
        <f t="shared" si="192"/>
        <v>104000</v>
      </c>
      <c r="AZ96" s="760">
        <f t="shared" si="192"/>
        <v>104000</v>
      </c>
      <c r="BA96" s="760">
        <f t="shared" si="192"/>
        <v>0</v>
      </c>
      <c r="BB96" s="760">
        <f t="shared" si="192"/>
        <v>0</v>
      </c>
      <c r="BC96" s="760">
        <f t="shared" si="192"/>
        <v>104000</v>
      </c>
      <c r="BD96" s="760">
        <f t="shared" si="192"/>
        <v>104000</v>
      </c>
      <c r="BE96" s="1081">
        <f t="shared" si="192"/>
        <v>0</v>
      </c>
      <c r="BF96" s="1081">
        <f t="shared" si="192"/>
        <v>0</v>
      </c>
      <c r="BG96" s="1081">
        <f t="shared" si="192"/>
        <v>104000</v>
      </c>
      <c r="BH96" s="1081">
        <f t="shared" si="192"/>
        <v>0</v>
      </c>
      <c r="BI96" s="1081">
        <f t="shared" si="192"/>
        <v>0</v>
      </c>
      <c r="BJ96" s="760">
        <f t="shared" si="192"/>
        <v>0</v>
      </c>
      <c r="BK96" s="760">
        <f t="shared" si="192"/>
        <v>0</v>
      </c>
      <c r="BL96" s="760">
        <f t="shared" si="192"/>
        <v>0</v>
      </c>
      <c r="BM96" s="760">
        <f t="shared" si="192"/>
        <v>0</v>
      </c>
      <c r="BN96" s="760">
        <f t="shared" si="192"/>
        <v>0</v>
      </c>
      <c r="BO96" s="760">
        <f t="shared" si="192"/>
        <v>0</v>
      </c>
      <c r="BP96" s="760"/>
      <c r="BQ96" s="760">
        <f t="shared" si="192"/>
        <v>104000</v>
      </c>
      <c r="BR96" s="760">
        <f t="shared" si="192"/>
        <v>104000</v>
      </c>
      <c r="BS96" s="760">
        <f t="shared" si="192"/>
        <v>0</v>
      </c>
      <c r="BT96" s="760">
        <f t="shared" si="192"/>
        <v>0</v>
      </c>
      <c r="BU96" s="800"/>
    </row>
    <row r="97" spans="1:77" s="1494" customFormat="1">
      <c r="A97" s="1510"/>
      <c r="B97" s="1501" t="s">
        <v>25</v>
      </c>
      <c r="C97" s="1491"/>
      <c r="D97" s="1491"/>
      <c r="E97" s="1511"/>
      <c r="F97" s="1490"/>
      <c r="G97" s="935">
        <f>G98</f>
        <v>341277</v>
      </c>
      <c r="H97" s="935">
        <f t="shared" ref="H97:BT97" si="193">H98</f>
        <v>340000</v>
      </c>
      <c r="I97" s="935"/>
      <c r="J97" s="935"/>
      <c r="K97" s="935"/>
      <c r="L97" s="935">
        <f t="shared" si="193"/>
        <v>0</v>
      </c>
      <c r="M97" s="935">
        <f t="shared" si="193"/>
        <v>0</v>
      </c>
      <c r="N97" s="935">
        <f t="shared" si="193"/>
        <v>114000</v>
      </c>
      <c r="O97" s="935">
        <f t="shared" si="193"/>
        <v>114000</v>
      </c>
      <c r="P97" s="935">
        <f t="shared" si="193"/>
        <v>0</v>
      </c>
      <c r="Q97" s="935">
        <f t="shared" si="193"/>
        <v>0</v>
      </c>
      <c r="R97" s="935">
        <f t="shared" si="193"/>
        <v>10000</v>
      </c>
      <c r="S97" s="935">
        <f t="shared" si="193"/>
        <v>0</v>
      </c>
      <c r="T97" s="935">
        <f t="shared" si="193"/>
        <v>0</v>
      </c>
      <c r="U97" s="935">
        <f t="shared" si="193"/>
        <v>10000</v>
      </c>
      <c r="V97" s="935">
        <f t="shared" si="193"/>
        <v>0</v>
      </c>
      <c r="W97" s="935">
        <f t="shared" si="193"/>
        <v>0</v>
      </c>
      <c r="X97" s="935">
        <f t="shared" si="193"/>
        <v>0</v>
      </c>
      <c r="Y97" s="935">
        <f t="shared" si="193"/>
        <v>0</v>
      </c>
      <c r="Z97" s="935">
        <f t="shared" si="193"/>
        <v>0</v>
      </c>
      <c r="AA97" s="935">
        <f t="shared" si="193"/>
        <v>0</v>
      </c>
      <c r="AB97" s="935">
        <f t="shared" si="193"/>
        <v>0</v>
      </c>
      <c r="AC97" s="935">
        <f t="shared" si="193"/>
        <v>0</v>
      </c>
      <c r="AD97" s="935">
        <f t="shared" si="193"/>
        <v>0</v>
      </c>
      <c r="AE97" s="935">
        <f t="shared" si="193"/>
        <v>0</v>
      </c>
      <c r="AF97" s="935">
        <f t="shared" si="193"/>
        <v>0</v>
      </c>
      <c r="AG97" s="935">
        <f t="shared" si="193"/>
        <v>0</v>
      </c>
      <c r="AH97" s="935">
        <f t="shared" si="193"/>
        <v>0</v>
      </c>
      <c r="AI97" s="935">
        <f t="shared" si="193"/>
        <v>0</v>
      </c>
      <c r="AJ97" s="935">
        <f t="shared" si="193"/>
        <v>0</v>
      </c>
      <c r="AK97" s="935">
        <f t="shared" si="193"/>
        <v>0</v>
      </c>
      <c r="AL97" s="935">
        <f t="shared" si="193"/>
        <v>0</v>
      </c>
      <c r="AM97" s="935">
        <f t="shared" si="193"/>
        <v>0</v>
      </c>
      <c r="AN97" s="935">
        <f t="shared" si="193"/>
        <v>0</v>
      </c>
      <c r="AO97" s="935">
        <f t="shared" si="193"/>
        <v>0</v>
      </c>
      <c r="AP97" s="935">
        <f t="shared" si="193"/>
        <v>0</v>
      </c>
      <c r="AQ97" s="935">
        <f t="shared" si="193"/>
        <v>0</v>
      </c>
      <c r="AR97" s="935">
        <f t="shared" si="193"/>
        <v>0</v>
      </c>
      <c r="AS97" s="935">
        <f t="shared" si="193"/>
        <v>0</v>
      </c>
      <c r="AT97" s="935">
        <f t="shared" si="193"/>
        <v>0</v>
      </c>
      <c r="AU97" s="935">
        <f t="shared" si="193"/>
        <v>0</v>
      </c>
      <c r="AV97" s="935">
        <f t="shared" si="193"/>
        <v>10000</v>
      </c>
      <c r="AW97" s="935">
        <f t="shared" si="193"/>
        <v>0</v>
      </c>
      <c r="AX97" s="935">
        <f t="shared" si="193"/>
        <v>0</v>
      </c>
      <c r="AY97" s="935">
        <f t="shared" si="193"/>
        <v>104000</v>
      </c>
      <c r="AZ97" s="935">
        <f t="shared" si="193"/>
        <v>104000</v>
      </c>
      <c r="BA97" s="935">
        <f t="shared" si="193"/>
        <v>0</v>
      </c>
      <c r="BB97" s="935">
        <f t="shared" si="193"/>
        <v>0</v>
      </c>
      <c r="BC97" s="935">
        <f t="shared" si="193"/>
        <v>104000</v>
      </c>
      <c r="BD97" s="935">
        <f t="shared" si="193"/>
        <v>104000</v>
      </c>
      <c r="BE97" s="1346">
        <f t="shared" si="193"/>
        <v>0</v>
      </c>
      <c r="BF97" s="1346">
        <f t="shared" si="193"/>
        <v>0</v>
      </c>
      <c r="BG97" s="1346">
        <f t="shared" si="193"/>
        <v>104000</v>
      </c>
      <c r="BH97" s="1346">
        <f t="shared" si="193"/>
        <v>0</v>
      </c>
      <c r="BI97" s="1346">
        <f t="shared" si="193"/>
        <v>0</v>
      </c>
      <c r="BJ97" s="935">
        <f t="shared" si="193"/>
        <v>0</v>
      </c>
      <c r="BK97" s="935">
        <f t="shared" si="193"/>
        <v>0</v>
      </c>
      <c r="BL97" s="935">
        <f t="shared" si="193"/>
        <v>0</v>
      </c>
      <c r="BM97" s="935">
        <f t="shared" si="193"/>
        <v>0</v>
      </c>
      <c r="BN97" s="935">
        <f t="shared" si="193"/>
        <v>0</v>
      </c>
      <c r="BO97" s="935">
        <f t="shared" si="193"/>
        <v>0</v>
      </c>
      <c r="BP97" s="935"/>
      <c r="BQ97" s="935">
        <f t="shared" si="193"/>
        <v>104000</v>
      </c>
      <c r="BR97" s="935">
        <f t="shared" si="193"/>
        <v>104000</v>
      </c>
      <c r="BS97" s="935">
        <f t="shared" si="193"/>
        <v>0</v>
      </c>
      <c r="BT97" s="935">
        <f t="shared" si="193"/>
        <v>0</v>
      </c>
      <c r="BU97" s="1352"/>
    </row>
    <row r="98" spans="1:77" s="803" customFormat="1" ht="33">
      <c r="A98" s="792">
        <v>1</v>
      </c>
      <c r="B98" s="793" t="s">
        <v>154</v>
      </c>
      <c r="C98" s="794"/>
      <c r="D98" s="794"/>
      <c r="E98" s="794" t="s">
        <v>169</v>
      </c>
      <c r="F98" s="794" t="s">
        <v>205</v>
      </c>
      <c r="G98" s="764">
        <v>341277</v>
      </c>
      <c r="H98" s="796">
        <v>340000</v>
      </c>
      <c r="I98" s="796"/>
      <c r="J98" s="796"/>
      <c r="K98" s="796"/>
      <c r="L98" s="764"/>
      <c r="M98" s="764"/>
      <c r="N98" s="797">
        <f t="shared" si="180"/>
        <v>114000</v>
      </c>
      <c r="O98" s="764">
        <v>114000</v>
      </c>
      <c r="P98" s="764">
        <v>0</v>
      </c>
      <c r="Q98" s="798"/>
      <c r="R98" s="797">
        <v>10000</v>
      </c>
      <c r="S98" s="938"/>
      <c r="T98" s="797"/>
      <c r="U98" s="797">
        <v>10000</v>
      </c>
      <c r="V98" s="938"/>
      <c r="W98" s="797"/>
      <c r="X98" s="799">
        <f>R98-U98</f>
        <v>0</v>
      </c>
      <c r="Y98" s="799">
        <f>S98-V98</f>
        <v>0</v>
      </c>
      <c r="Z98" s="799">
        <f>T98-W98</f>
        <v>0</v>
      </c>
      <c r="AA98" s="797">
        <f t="shared" ref="AA98" si="194">AB98+AC98</f>
        <v>0</v>
      </c>
      <c r="AB98" s="938"/>
      <c r="AC98" s="798"/>
      <c r="AD98" s="797">
        <f>AE98+AF98</f>
        <v>0</v>
      </c>
      <c r="AE98" s="939"/>
      <c r="AF98" s="797"/>
      <c r="AG98" s="797">
        <f>AH98+AI98</f>
        <v>0</v>
      </c>
      <c r="AH98" s="938"/>
      <c r="AI98" s="798"/>
      <c r="AJ98" s="799">
        <f>AD98-AG98</f>
        <v>0</v>
      </c>
      <c r="AK98" s="799"/>
      <c r="AL98" s="799"/>
      <c r="AM98" s="798"/>
      <c r="AN98" s="938"/>
      <c r="AO98" s="798"/>
      <c r="AP98" s="937">
        <f t="shared" ref="AP98" si="195">AQ98+AR98</f>
        <v>0</v>
      </c>
      <c r="AQ98" s="938"/>
      <c r="AR98" s="798"/>
      <c r="AS98" s="797">
        <f>AP98</f>
        <v>0</v>
      </c>
      <c r="AT98" s="933">
        <f>AQ98</f>
        <v>0</v>
      </c>
      <c r="AU98" s="798">
        <f>AR98</f>
        <v>0</v>
      </c>
      <c r="AV98" s="799">
        <f t="shared" ref="AV98:AX98" si="196">R98+AD98+AP98</f>
        <v>10000</v>
      </c>
      <c r="AW98" s="799">
        <f t="shared" si="196"/>
        <v>0</v>
      </c>
      <c r="AX98" s="799">
        <f t="shared" si="196"/>
        <v>0</v>
      </c>
      <c r="AY98" s="799">
        <f t="shared" ref="AY98" si="197">AZ98</f>
        <v>104000</v>
      </c>
      <c r="AZ98" s="932">
        <f t="shared" ref="AZ98:BB98" si="198">O98-AV98</f>
        <v>104000</v>
      </c>
      <c r="BA98" s="799">
        <f t="shared" si="198"/>
        <v>0</v>
      </c>
      <c r="BB98" s="798">
        <f t="shared" si="198"/>
        <v>0</v>
      </c>
      <c r="BC98" s="799">
        <f>BD98</f>
        <v>104000</v>
      </c>
      <c r="BD98" s="799">
        <f>AY98</f>
        <v>104000</v>
      </c>
      <c r="BE98" s="739">
        <f>BA98</f>
        <v>0</v>
      </c>
      <c r="BF98" s="1087"/>
      <c r="BG98" s="739">
        <f t="shared" ref="BG98:BH98" si="199">BD98</f>
        <v>104000</v>
      </c>
      <c r="BH98" s="739">
        <f t="shared" si="199"/>
        <v>0</v>
      </c>
      <c r="BI98" s="1087"/>
      <c r="BJ98" s="799">
        <f>AZ98-BD98</f>
        <v>0</v>
      </c>
      <c r="BK98" s="798">
        <f>BA98-BE98</f>
        <v>0</v>
      </c>
      <c r="BL98" s="798"/>
      <c r="BM98" s="798"/>
      <c r="BN98" s="798"/>
      <c r="BO98" s="798"/>
      <c r="BP98" s="798"/>
      <c r="BQ98" s="799">
        <f t="shared" ref="BQ98" si="200">BR98</f>
        <v>104000</v>
      </c>
      <c r="BR98" s="799">
        <f>AZ98</f>
        <v>104000</v>
      </c>
      <c r="BS98" s="799">
        <f>BA98</f>
        <v>0</v>
      </c>
      <c r="BT98" s="800"/>
      <c r="BU98" s="800"/>
      <c r="BV98" s="803" t="s">
        <v>344</v>
      </c>
    </row>
    <row r="99" spans="1:77" s="803" customFormat="1">
      <c r="A99" s="1193" t="s">
        <v>420</v>
      </c>
      <c r="B99" s="1193" t="s">
        <v>566</v>
      </c>
      <c r="C99" s="794"/>
      <c r="D99" s="794"/>
      <c r="E99" s="794"/>
      <c r="F99" s="794"/>
      <c r="G99" s="764"/>
      <c r="H99" s="934"/>
      <c r="I99" s="934">
        <f t="shared" ref="I99:BO99" si="201">I22*0.1/0.9</f>
        <v>0</v>
      </c>
      <c r="J99" s="934">
        <f t="shared" si="201"/>
        <v>0</v>
      </c>
      <c r="K99" s="934">
        <f t="shared" si="201"/>
        <v>0</v>
      </c>
      <c r="L99" s="934"/>
      <c r="M99" s="934"/>
      <c r="N99" s="934">
        <f t="shared" si="201"/>
        <v>187762.33333333334</v>
      </c>
      <c r="O99" s="934">
        <f t="shared" si="201"/>
        <v>187762.33333333334</v>
      </c>
      <c r="P99" s="934"/>
      <c r="Q99" s="934">
        <f t="shared" si="201"/>
        <v>0</v>
      </c>
      <c r="R99" s="934"/>
      <c r="S99" s="934"/>
      <c r="T99" s="934">
        <f t="shared" si="201"/>
        <v>0</v>
      </c>
      <c r="U99" s="934"/>
      <c r="V99" s="934"/>
      <c r="W99" s="934"/>
      <c r="X99" s="934"/>
      <c r="Y99" s="934"/>
      <c r="Z99" s="934"/>
      <c r="AA99" s="934"/>
      <c r="AB99" s="934"/>
      <c r="AC99" s="934"/>
      <c r="AD99" s="934"/>
      <c r="AE99" s="934"/>
      <c r="AF99" s="934"/>
      <c r="AG99" s="934"/>
      <c r="AH99" s="934"/>
      <c r="AI99" s="934"/>
      <c r="AJ99" s="934"/>
      <c r="AK99" s="934"/>
      <c r="AL99" s="934"/>
      <c r="AM99" s="934"/>
      <c r="AN99" s="934"/>
      <c r="AO99" s="934"/>
      <c r="AP99" s="934"/>
      <c r="AQ99" s="934"/>
      <c r="AR99" s="934"/>
      <c r="AS99" s="934"/>
      <c r="AT99" s="934"/>
      <c r="AU99" s="934"/>
      <c r="AV99" s="934"/>
      <c r="AW99" s="934"/>
      <c r="AX99" s="934"/>
      <c r="AY99" s="934">
        <f>O99</f>
        <v>187762.33333333334</v>
      </c>
      <c r="AZ99" s="934">
        <f>AY99</f>
        <v>187762.33333333334</v>
      </c>
      <c r="BA99" s="934"/>
      <c r="BB99" s="934">
        <f t="shared" si="201"/>
        <v>0</v>
      </c>
      <c r="BC99" s="934">
        <f t="shared" si="201"/>
        <v>106000</v>
      </c>
      <c r="BD99" s="934">
        <f t="shared" si="201"/>
        <v>106000</v>
      </c>
      <c r="BE99" s="934">
        <f t="shared" si="201"/>
        <v>72889.666666666657</v>
      </c>
      <c r="BF99" s="1345">
        <f t="shared" si="201"/>
        <v>0</v>
      </c>
      <c r="BG99" s="1345"/>
      <c r="BH99" s="1345"/>
      <c r="BI99" s="1345" t="e">
        <f t="shared" si="201"/>
        <v>#REF!</v>
      </c>
      <c r="BJ99" s="934">
        <f>AY99-BD99</f>
        <v>81762.333333333343</v>
      </c>
      <c r="BK99" s="934" t="e">
        <f t="shared" si="201"/>
        <v>#REF!</v>
      </c>
      <c r="BL99" s="934" t="e">
        <f t="shared" si="201"/>
        <v>#REF!</v>
      </c>
      <c r="BM99" s="934" t="e">
        <f t="shared" si="201"/>
        <v>#REF!</v>
      </c>
      <c r="BN99" s="934" t="e">
        <f t="shared" si="201"/>
        <v>#REF!</v>
      </c>
      <c r="BO99" s="934" t="e">
        <f t="shared" si="201"/>
        <v>#REF!</v>
      </c>
      <c r="BP99" s="798"/>
      <c r="BQ99" s="799"/>
      <c r="BR99" s="799"/>
      <c r="BS99" s="799"/>
      <c r="BT99" s="800"/>
      <c r="BU99" s="800"/>
      <c r="BY99" s="803">
        <v>187762</v>
      </c>
    </row>
    <row r="100" spans="1:77" ht="16.5">
      <c r="A100" s="800" t="s">
        <v>407</v>
      </c>
      <c r="B100" s="1350" t="s">
        <v>372</v>
      </c>
      <c r="C100" s="800"/>
      <c r="D100" s="800"/>
      <c r="E100" s="800"/>
      <c r="F100" s="1193"/>
      <c r="G100" s="937">
        <f>G101+G110+G117</f>
        <v>1797427</v>
      </c>
      <c r="H100" s="937">
        <f t="shared" ref="H100:Q100" si="202">H101+H110+H117</f>
        <v>1746133</v>
      </c>
      <c r="I100" s="937">
        <f t="shared" si="202"/>
        <v>0</v>
      </c>
      <c r="J100" s="937">
        <f t="shared" si="202"/>
        <v>0</v>
      </c>
      <c r="K100" s="937">
        <f t="shared" si="202"/>
        <v>0</v>
      </c>
      <c r="L100" s="937">
        <f t="shared" si="202"/>
        <v>195892</v>
      </c>
      <c r="M100" s="937">
        <f t="shared" si="202"/>
        <v>195892</v>
      </c>
      <c r="N100" s="937">
        <f t="shared" si="202"/>
        <v>880000</v>
      </c>
      <c r="O100" s="937">
        <f t="shared" si="202"/>
        <v>880000</v>
      </c>
      <c r="P100" s="937">
        <f t="shared" si="202"/>
        <v>0</v>
      </c>
      <c r="Q100" s="937">
        <f t="shared" si="202"/>
        <v>0</v>
      </c>
      <c r="R100" s="937">
        <f t="shared" ref="R100" si="203">R101+R110+R117</f>
        <v>253675</v>
      </c>
      <c r="S100" s="937">
        <f t="shared" ref="S100" si="204">S101+S110+S117</f>
        <v>0</v>
      </c>
      <c r="T100" s="937">
        <f t="shared" ref="T100" si="205">T101+T110+T117</f>
        <v>0</v>
      </c>
      <c r="U100" s="937">
        <f t="shared" ref="U100" si="206">U101+U110+U117</f>
        <v>223953</v>
      </c>
      <c r="V100" s="937">
        <f t="shared" ref="V100" si="207">V101+V110+V117</f>
        <v>0</v>
      </c>
      <c r="W100" s="937">
        <f t="shared" ref="W100" si="208">W101+W110+W117</f>
        <v>0</v>
      </c>
      <c r="X100" s="937">
        <f t="shared" ref="X100" si="209">X101+X110+X117</f>
        <v>29722</v>
      </c>
      <c r="Y100" s="937">
        <f t="shared" ref="Y100" si="210">Y101+Y110+Y117</f>
        <v>0</v>
      </c>
      <c r="Z100" s="937">
        <f t="shared" ref="Z100" si="211">Z101+Z110+Z117</f>
        <v>0</v>
      </c>
      <c r="AA100" s="937">
        <f t="shared" ref="AA100" si="212">AA101+AA110+AA117</f>
        <v>29722</v>
      </c>
      <c r="AB100" s="937">
        <f t="shared" ref="AB100" si="213">AB101+AB110+AB117</f>
        <v>0</v>
      </c>
      <c r="AC100" s="937">
        <f t="shared" ref="AC100" si="214">AC101+AC110+AC117</f>
        <v>0</v>
      </c>
      <c r="AD100" s="937">
        <f t="shared" ref="AD100" si="215">AD101+AD110+AD117</f>
        <v>277000</v>
      </c>
      <c r="AE100" s="937">
        <f t="shared" ref="AE100" si="216">AE101+AE110+AE117</f>
        <v>0</v>
      </c>
      <c r="AF100" s="937">
        <f t="shared" ref="AF100" si="217">AF101+AF110+AF117</f>
        <v>0</v>
      </c>
      <c r="AG100" s="937">
        <f t="shared" ref="AG100" si="218">AG101+AG110+AG117</f>
        <v>11875</v>
      </c>
      <c r="AH100" s="937">
        <f t="shared" ref="AH100" si="219">AH101+AH110+AH117</f>
        <v>0</v>
      </c>
      <c r="AI100" s="937">
        <f t="shared" ref="AI100" si="220">AI101+AI110+AI117</f>
        <v>1354</v>
      </c>
      <c r="AJ100" s="937">
        <f t="shared" ref="AJ100" si="221">AJ101+AJ110+AJ117</f>
        <v>265125</v>
      </c>
      <c r="AK100" s="937">
        <f t="shared" ref="AK100" si="222">AK101+AK110+AK117</f>
        <v>0</v>
      </c>
      <c r="AL100" s="937">
        <f t="shared" ref="AL100" si="223">AL101+AL110+AL117</f>
        <v>0</v>
      </c>
      <c r="AM100" s="937">
        <f t="shared" ref="AM100" si="224">AM101+AM110+AM117</f>
        <v>265125</v>
      </c>
      <c r="AN100" s="937">
        <f t="shared" ref="AN100" si="225">AN101+AN110+AN117</f>
        <v>0</v>
      </c>
      <c r="AO100" s="937">
        <f t="shared" ref="AO100" si="226">AO101+AO110+AO117</f>
        <v>0</v>
      </c>
      <c r="AP100" s="937">
        <f t="shared" ref="AP100" si="227">AP101+AP110+AP117</f>
        <v>515000</v>
      </c>
      <c r="AQ100" s="937">
        <f t="shared" ref="AQ100" si="228">AQ101+AQ110+AQ117</f>
        <v>0</v>
      </c>
      <c r="AR100" s="937">
        <f t="shared" ref="AR100" si="229">AR101+AR110+AR117</f>
        <v>0</v>
      </c>
      <c r="AS100" s="937">
        <f t="shared" ref="AS100" si="230">AS101+AS110+AS117</f>
        <v>515000</v>
      </c>
      <c r="AT100" s="937">
        <f t="shared" ref="AT100" si="231">AT101+AT110+AT117</f>
        <v>0</v>
      </c>
      <c r="AU100" s="937">
        <f t="shared" ref="AU100" si="232">AU101+AU110+AU117</f>
        <v>0</v>
      </c>
      <c r="AV100" s="937">
        <f t="shared" ref="AV100" si="233">AV101+AV110+AV117</f>
        <v>792000</v>
      </c>
      <c r="AW100" s="937">
        <f t="shared" ref="AW100" si="234">AW101+AW110+AW117</f>
        <v>0</v>
      </c>
      <c r="AX100" s="937">
        <f t="shared" ref="AX100" si="235">AX101+AX110+AX117</f>
        <v>0</v>
      </c>
      <c r="AY100" s="937">
        <f t="shared" ref="AY100" si="236">AY101+AY110+AY117</f>
        <v>88000</v>
      </c>
      <c r="AZ100" s="937">
        <f t="shared" ref="AZ100" si="237">AZ101+AZ110+AZ117</f>
        <v>88000</v>
      </c>
      <c r="BA100" s="937">
        <f t="shared" ref="BA100" si="238">BA101+BA110+BA117</f>
        <v>0</v>
      </c>
      <c r="BB100" s="937">
        <f t="shared" ref="BB100" si="239">BB101+BB110+BB117</f>
        <v>0</v>
      </c>
      <c r="BC100" s="937">
        <f t="shared" ref="BC100" si="240">BC101+BC110+BC117</f>
        <v>53000</v>
      </c>
      <c r="BD100" s="937">
        <f t="shared" ref="BD100" si="241">BD101+BD110+BD117</f>
        <v>53000</v>
      </c>
      <c r="BE100" s="937">
        <f t="shared" ref="BE100" si="242">BE101+BE110+BE117</f>
        <v>0</v>
      </c>
      <c r="BF100" s="937">
        <f t="shared" ref="BF100" si="243">BF101+BF110+BF117</f>
        <v>0</v>
      </c>
      <c r="BG100" s="1348"/>
      <c r="BH100" s="1348"/>
      <c r="BI100" s="1348"/>
      <c r="BJ100" s="937"/>
      <c r="BK100" s="937"/>
      <c r="BL100" s="937"/>
      <c r="BM100" s="937"/>
      <c r="BN100" s="937"/>
      <c r="BO100" s="937"/>
      <c r="BP100" s="937"/>
      <c r="BQ100" s="937">
        <f t="shared" ref="BQ100:BT100" si="244">BQ101+BQ111+BQ118</f>
        <v>53000</v>
      </c>
      <c r="BR100" s="937">
        <f t="shared" si="244"/>
        <v>53000</v>
      </c>
      <c r="BS100" s="937">
        <f t="shared" si="244"/>
        <v>0</v>
      </c>
      <c r="BT100" s="937">
        <f t="shared" si="244"/>
        <v>0</v>
      </c>
      <c r="BU100" s="801"/>
    </row>
    <row r="101" spans="1:77">
      <c r="A101" s="800" t="s">
        <v>2</v>
      </c>
      <c r="B101" s="1350" t="s">
        <v>255</v>
      </c>
      <c r="C101" s="800"/>
      <c r="D101" s="800"/>
      <c r="E101" s="800"/>
      <c r="F101" s="1193"/>
      <c r="G101" s="937">
        <f>G102</f>
        <v>1797427</v>
      </c>
      <c r="H101" s="937">
        <f t="shared" ref="H101:BA103" si="245">H102</f>
        <v>1746133</v>
      </c>
      <c r="I101" s="937"/>
      <c r="J101" s="937"/>
      <c r="K101" s="937"/>
      <c r="L101" s="937">
        <f t="shared" si="245"/>
        <v>195892</v>
      </c>
      <c r="M101" s="937">
        <f t="shared" si="245"/>
        <v>195892</v>
      </c>
      <c r="N101" s="937">
        <f t="shared" si="245"/>
        <v>0</v>
      </c>
      <c r="O101" s="937">
        <f t="shared" si="245"/>
        <v>0</v>
      </c>
      <c r="P101" s="937">
        <f t="shared" si="245"/>
        <v>0</v>
      </c>
      <c r="Q101" s="937">
        <f t="shared" si="245"/>
        <v>0</v>
      </c>
      <c r="R101" s="937">
        <f t="shared" si="245"/>
        <v>253675</v>
      </c>
      <c r="S101" s="937">
        <f t="shared" si="245"/>
        <v>0</v>
      </c>
      <c r="T101" s="937">
        <f t="shared" si="245"/>
        <v>0</v>
      </c>
      <c r="U101" s="937">
        <f t="shared" si="245"/>
        <v>223953</v>
      </c>
      <c r="V101" s="937">
        <f t="shared" si="245"/>
        <v>0</v>
      </c>
      <c r="W101" s="937">
        <f t="shared" si="245"/>
        <v>0</v>
      </c>
      <c r="X101" s="937">
        <f t="shared" si="245"/>
        <v>29722</v>
      </c>
      <c r="Y101" s="937">
        <f t="shared" si="245"/>
        <v>0</v>
      </c>
      <c r="Z101" s="937">
        <f t="shared" si="245"/>
        <v>0</v>
      </c>
      <c r="AA101" s="937">
        <f t="shared" si="245"/>
        <v>29722</v>
      </c>
      <c r="AB101" s="937">
        <f t="shared" si="245"/>
        <v>0</v>
      </c>
      <c r="AC101" s="937">
        <f t="shared" si="245"/>
        <v>0</v>
      </c>
      <c r="AD101" s="937">
        <f t="shared" si="245"/>
        <v>0</v>
      </c>
      <c r="AE101" s="937">
        <f t="shared" si="245"/>
        <v>0</v>
      </c>
      <c r="AF101" s="937">
        <f t="shared" si="245"/>
        <v>0</v>
      </c>
      <c r="AG101" s="937">
        <f t="shared" si="245"/>
        <v>0</v>
      </c>
      <c r="AH101" s="937">
        <f t="shared" si="245"/>
        <v>0</v>
      </c>
      <c r="AI101" s="937">
        <f t="shared" si="245"/>
        <v>0</v>
      </c>
      <c r="AJ101" s="937">
        <f t="shared" si="245"/>
        <v>0</v>
      </c>
      <c r="AK101" s="937">
        <f t="shared" si="245"/>
        <v>0</v>
      </c>
      <c r="AL101" s="937">
        <f t="shared" si="245"/>
        <v>0</v>
      </c>
      <c r="AM101" s="937">
        <f t="shared" si="245"/>
        <v>0</v>
      </c>
      <c r="AN101" s="937">
        <f t="shared" si="245"/>
        <v>0</v>
      </c>
      <c r="AO101" s="937">
        <f t="shared" si="245"/>
        <v>0</v>
      </c>
      <c r="AP101" s="937">
        <f t="shared" si="245"/>
        <v>0</v>
      </c>
      <c r="AQ101" s="937">
        <f t="shared" si="245"/>
        <v>0</v>
      </c>
      <c r="AR101" s="937">
        <f t="shared" si="245"/>
        <v>0</v>
      </c>
      <c r="AS101" s="937">
        <f t="shared" si="245"/>
        <v>0</v>
      </c>
      <c r="AT101" s="937">
        <f t="shared" si="245"/>
        <v>0</v>
      </c>
      <c r="AU101" s="937">
        <f t="shared" si="245"/>
        <v>0</v>
      </c>
      <c r="AV101" s="937">
        <f t="shared" si="245"/>
        <v>0</v>
      </c>
      <c r="AW101" s="937">
        <f t="shared" si="245"/>
        <v>0</v>
      </c>
      <c r="AX101" s="937">
        <f t="shared" si="245"/>
        <v>0</v>
      </c>
      <c r="AY101" s="937">
        <f t="shared" si="245"/>
        <v>0</v>
      </c>
      <c r="AZ101" s="937">
        <f t="shared" si="245"/>
        <v>0</v>
      </c>
      <c r="BA101" s="937">
        <f t="shared" si="245"/>
        <v>0</v>
      </c>
      <c r="BB101" s="937">
        <f t="shared" ref="BB101:BT102" si="246">BB102</f>
        <v>0</v>
      </c>
      <c r="BC101" s="937"/>
      <c r="BD101" s="937"/>
      <c r="BE101" s="1348"/>
      <c r="BF101" s="1348"/>
      <c r="BG101" s="1348"/>
      <c r="BH101" s="1348"/>
      <c r="BI101" s="1348"/>
      <c r="BJ101" s="937"/>
      <c r="BK101" s="937"/>
      <c r="BL101" s="937"/>
      <c r="BM101" s="937"/>
      <c r="BN101" s="937"/>
      <c r="BO101" s="937"/>
      <c r="BP101" s="937"/>
      <c r="BQ101" s="937">
        <f t="shared" si="246"/>
        <v>0</v>
      </c>
      <c r="BR101" s="937">
        <f t="shared" si="246"/>
        <v>0</v>
      </c>
      <c r="BS101" s="937">
        <f t="shared" si="246"/>
        <v>0</v>
      </c>
      <c r="BT101" s="937">
        <f t="shared" si="246"/>
        <v>0</v>
      </c>
      <c r="BU101" s="801"/>
    </row>
    <row r="102" spans="1:77">
      <c r="A102" s="800"/>
      <c r="B102" s="1350" t="s">
        <v>30</v>
      </c>
      <c r="C102" s="800"/>
      <c r="D102" s="800"/>
      <c r="E102" s="800"/>
      <c r="F102" s="1193"/>
      <c r="G102" s="937">
        <f>G103</f>
        <v>1797427</v>
      </c>
      <c r="H102" s="937">
        <f t="shared" si="245"/>
        <v>1746133</v>
      </c>
      <c r="I102" s="937"/>
      <c r="J102" s="937"/>
      <c r="K102" s="937"/>
      <c r="L102" s="937">
        <f t="shared" si="245"/>
        <v>195892</v>
      </c>
      <c r="M102" s="937">
        <f t="shared" si="245"/>
        <v>195892</v>
      </c>
      <c r="N102" s="937">
        <f t="shared" si="245"/>
        <v>0</v>
      </c>
      <c r="O102" s="937">
        <f t="shared" si="245"/>
        <v>0</v>
      </c>
      <c r="P102" s="937">
        <f t="shared" si="245"/>
        <v>0</v>
      </c>
      <c r="Q102" s="937">
        <f t="shared" si="245"/>
        <v>0</v>
      </c>
      <c r="R102" s="937">
        <f t="shared" si="245"/>
        <v>253675</v>
      </c>
      <c r="S102" s="937">
        <f t="shared" si="245"/>
        <v>0</v>
      </c>
      <c r="T102" s="937">
        <f t="shared" si="245"/>
        <v>0</v>
      </c>
      <c r="U102" s="937">
        <f t="shared" si="245"/>
        <v>223953</v>
      </c>
      <c r="V102" s="937">
        <f t="shared" si="245"/>
        <v>0</v>
      </c>
      <c r="W102" s="937">
        <f t="shared" si="245"/>
        <v>0</v>
      </c>
      <c r="X102" s="937">
        <f t="shared" si="245"/>
        <v>29722</v>
      </c>
      <c r="Y102" s="937">
        <f t="shared" si="245"/>
        <v>0</v>
      </c>
      <c r="Z102" s="937">
        <f t="shared" si="245"/>
        <v>0</v>
      </c>
      <c r="AA102" s="937">
        <f t="shared" si="245"/>
        <v>29722</v>
      </c>
      <c r="AB102" s="937">
        <f t="shared" si="245"/>
        <v>0</v>
      </c>
      <c r="AC102" s="937">
        <f t="shared" si="245"/>
        <v>0</v>
      </c>
      <c r="AD102" s="937">
        <f t="shared" si="245"/>
        <v>0</v>
      </c>
      <c r="AE102" s="937">
        <f t="shared" si="245"/>
        <v>0</v>
      </c>
      <c r="AF102" s="937">
        <f t="shared" si="245"/>
        <v>0</v>
      </c>
      <c r="AG102" s="937">
        <f t="shared" si="245"/>
        <v>0</v>
      </c>
      <c r="AH102" s="937">
        <f t="shared" si="245"/>
        <v>0</v>
      </c>
      <c r="AI102" s="937">
        <f t="shared" si="245"/>
        <v>0</v>
      </c>
      <c r="AJ102" s="937">
        <f t="shared" si="245"/>
        <v>0</v>
      </c>
      <c r="AK102" s="937">
        <f t="shared" si="245"/>
        <v>0</v>
      </c>
      <c r="AL102" s="937">
        <f t="shared" si="245"/>
        <v>0</v>
      </c>
      <c r="AM102" s="937">
        <f t="shared" si="245"/>
        <v>0</v>
      </c>
      <c r="AN102" s="937">
        <f t="shared" si="245"/>
        <v>0</v>
      </c>
      <c r="AO102" s="937">
        <f t="shared" si="245"/>
        <v>0</v>
      </c>
      <c r="AP102" s="937">
        <f t="shared" si="245"/>
        <v>0</v>
      </c>
      <c r="AQ102" s="937">
        <f t="shared" si="245"/>
        <v>0</v>
      </c>
      <c r="AR102" s="937">
        <f t="shared" si="245"/>
        <v>0</v>
      </c>
      <c r="AS102" s="937">
        <f t="shared" si="245"/>
        <v>0</v>
      </c>
      <c r="AT102" s="937">
        <f t="shared" si="245"/>
        <v>0</v>
      </c>
      <c r="AU102" s="937">
        <f t="shared" si="245"/>
        <v>0</v>
      </c>
      <c r="AV102" s="937">
        <f t="shared" si="245"/>
        <v>0</v>
      </c>
      <c r="AW102" s="937">
        <f t="shared" si="245"/>
        <v>0</v>
      </c>
      <c r="AX102" s="937">
        <f t="shared" si="245"/>
        <v>0</v>
      </c>
      <c r="AY102" s="937">
        <f t="shared" si="245"/>
        <v>0</v>
      </c>
      <c r="AZ102" s="937">
        <f t="shared" si="245"/>
        <v>0</v>
      </c>
      <c r="BA102" s="937">
        <f t="shared" si="245"/>
        <v>0</v>
      </c>
      <c r="BB102" s="937">
        <f t="shared" si="246"/>
        <v>0</v>
      </c>
      <c r="BC102" s="937"/>
      <c r="BD102" s="937"/>
      <c r="BE102" s="1348"/>
      <c r="BF102" s="1348"/>
      <c r="BG102" s="1348"/>
      <c r="BH102" s="1348"/>
      <c r="BI102" s="1348"/>
      <c r="BJ102" s="937"/>
      <c r="BK102" s="937"/>
      <c r="BL102" s="937"/>
      <c r="BM102" s="937"/>
      <c r="BN102" s="937"/>
      <c r="BO102" s="937"/>
      <c r="BP102" s="937"/>
      <c r="BQ102" s="937">
        <f t="shared" si="246"/>
        <v>0</v>
      </c>
      <c r="BR102" s="937">
        <f t="shared" si="246"/>
        <v>0</v>
      </c>
      <c r="BS102" s="937">
        <f t="shared" si="246"/>
        <v>0</v>
      </c>
      <c r="BT102" s="937">
        <f t="shared" si="246"/>
        <v>0</v>
      </c>
      <c r="BU102" s="801"/>
    </row>
    <row r="103" spans="1:77" ht="41.25">
      <c r="A103" s="800" t="s">
        <v>29</v>
      </c>
      <c r="B103" s="1351" t="s">
        <v>256</v>
      </c>
      <c r="C103" s="800"/>
      <c r="D103" s="800"/>
      <c r="E103" s="800"/>
      <c r="F103" s="1193"/>
      <c r="G103" s="937">
        <f>G104</f>
        <v>1797427</v>
      </c>
      <c r="H103" s="937">
        <f t="shared" si="245"/>
        <v>1746133</v>
      </c>
      <c r="I103" s="937"/>
      <c r="J103" s="937"/>
      <c r="K103" s="937"/>
      <c r="L103" s="937">
        <f t="shared" si="245"/>
        <v>195892</v>
      </c>
      <c r="M103" s="937">
        <f t="shared" si="245"/>
        <v>195892</v>
      </c>
      <c r="N103" s="937">
        <f t="shared" si="245"/>
        <v>0</v>
      </c>
      <c r="O103" s="937">
        <f t="shared" si="245"/>
        <v>0</v>
      </c>
      <c r="P103" s="937">
        <f t="shared" si="245"/>
        <v>0</v>
      </c>
      <c r="Q103" s="937">
        <f t="shared" si="245"/>
        <v>0</v>
      </c>
      <c r="R103" s="937">
        <f t="shared" si="245"/>
        <v>253675</v>
      </c>
      <c r="S103" s="937">
        <f t="shared" si="245"/>
        <v>0</v>
      </c>
      <c r="T103" s="937">
        <f t="shared" si="245"/>
        <v>0</v>
      </c>
      <c r="U103" s="937">
        <f t="shared" si="245"/>
        <v>223953</v>
      </c>
      <c r="V103" s="937">
        <f t="shared" si="245"/>
        <v>0</v>
      </c>
      <c r="W103" s="937">
        <f t="shared" si="245"/>
        <v>0</v>
      </c>
      <c r="X103" s="937">
        <f t="shared" si="245"/>
        <v>29722</v>
      </c>
      <c r="Y103" s="937">
        <f t="shared" si="245"/>
        <v>0</v>
      </c>
      <c r="Z103" s="937">
        <f t="shared" si="245"/>
        <v>0</v>
      </c>
      <c r="AA103" s="937">
        <f t="shared" si="245"/>
        <v>29722</v>
      </c>
      <c r="AB103" s="937">
        <f t="shared" si="245"/>
        <v>0</v>
      </c>
      <c r="AC103" s="937">
        <f t="shared" si="245"/>
        <v>0</v>
      </c>
      <c r="AD103" s="937">
        <f t="shared" si="245"/>
        <v>0</v>
      </c>
      <c r="AE103" s="937">
        <f t="shared" si="245"/>
        <v>0</v>
      </c>
      <c r="AF103" s="937">
        <f t="shared" si="245"/>
        <v>0</v>
      </c>
      <c r="AG103" s="937">
        <f t="shared" si="245"/>
        <v>0</v>
      </c>
      <c r="AH103" s="937">
        <f t="shared" si="245"/>
        <v>0</v>
      </c>
      <c r="AI103" s="937">
        <f t="shared" si="245"/>
        <v>0</v>
      </c>
      <c r="AJ103" s="937">
        <f t="shared" si="245"/>
        <v>0</v>
      </c>
      <c r="AK103" s="937">
        <f t="shared" si="245"/>
        <v>0</v>
      </c>
      <c r="AL103" s="937">
        <f t="shared" si="245"/>
        <v>0</v>
      </c>
      <c r="AM103" s="937">
        <f t="shared" si="245"/>
        <v>0</v>
      </c>
      <c r="AN103" s="937">
        <f t="shared" si="245"/>
        <v>0</v>
      </c>
      <c r="AO103" s="937">
        <f t="shared" si="245"/>
        <v>0</v>
      </c>
      <c r="AP103" s="937">
        <f t="shared" si="245"/>
        <v>0</v>
      </c>
      <c r="AQ103" s="937">
        <f t="shared" si="245"/>
        <v>0</v>
      </c>
      <c r="AR103" s="937">
        <f t="shared" si="245"/>
        <v>0</v>
      </c>
      <c r="AS103" s="937">
        <f t="shared" si="245"/>
        <v>0</v>
      </c>
      <c r="AT103" s="937">
        <f t="shared" si="245"/>
        <v>0</v>
      </c>
      <c r="AU103" s="937">
        <f t="shared" si="245"/>
        <v>0</v>
      </c>
      <c r="AV103" s="937">
        <f t="shared" si="245"/>
        <v>0</v>
      </c>
      <c r="AW103" s="937">
        <f t="shared" si="245"/>
        <v>0</v>
      </c>
      <c r="AX103" s="937">
        <f t="shared" si="245"/>
        <v>0</v>
      </c>
      <c r="AY103" s="937">
        <f t="shared" si="245"/>
        <v>0</v>
      </c>
      <c r="AZ103" s="937">
        <f t="shared" si="245"/>
        <v>0</v>
      </c>
      <c r="BA103" s="937">
        <f t="shared" si="245"/>
        <v>0</v>
      </c>
      <c r="BB103" s="937"/>
      <c r="BC103" s="937"/>
      <c r="BD103" s="937"/>
      <c r="BE103" s="1348"/>
      <c r="BF103" s="1348"/>
      <c r="BG103" s="1348"/>
      <c r="BH103" s="1348"/>
      <c r="BI103" s="1348"/>
      <c r="BJ103" s="937"/>
      <c r="BK103" s="937"/>
      <c r="BL103" s="937"/>
      <c r="BM103" s="937"/>
      <c r="BN103" s="937"/>
      <c r="BO103" s="937"/>
      <c r="BP103" s="937"/>
      <c r="BQ103" s="937"/>
      <c r="BR103" s="937"/>
      <c r="BS103" s="937"/>
      <c r="BT103" s="937"/>
      <c r="BU103" s="801"/>
    </row>
    <row r="104" spans="1:77">
      <c r="A104" s="1352"/>
      <c r="B104" s="1353" t="s">
        <v>25</v>
      </c>
      <c r="C104" s="1352"/>
      <c r="D104" s="1352"/>
      <c r="E104" s="1352"/>
      <c r="F104" s="974"/>
      <c r="G104" s="1354">
        <f>SUM(G105:G107)</f>
        <v>1797427</v>
      </c>
      <c r="H104" s="1354">
        <f t="shared" ref="H104:BT104" si="247">SUM(H105:H107)</f>
        <v>1746133</v>
      </c>
      <c r="I104" s="1354"/>
      <c r="J104" s="1354"/>
      <c r="K104" s="1354"/>
      <c r="L104" s="1354">
        <f t="shared" si="247"/>
        <v>195892</v>
      </c>
      <c r="M104" s="1354">
        <f t="shared" si="247"/>
        <v>195892</v>
      </c>
      <c r="N104" s="1354">
        <f t="shared" si="247"/>
        <v>0</v>
      </c>
      <c r="O104" s="1354">
        <f t="shared" si="247"/>
        <v>0</v>
      </c>
      <c r="P104" s="1354">
        <f t="shared" si="247"/>
        <v>0</v>
      </c>
      <c r="Q104" s="1354">
        <f t="shared" si="247"/>
        <v>0</v>
      </c>
      <c r="R104" s="1354">
        <f t="shared" si="247"/>
        <v>253675</v>
      </c>
      <c r="S104" s="1354">
        <f t="shared" si="247"/>
        <v>0</v>
      </c>
      <c r="T104" s="1354">
        <f t="shared" si="247"/>
        <v>0</v>
      </c>
      <c r="U104" s="1354">
        <f t="shared" si="247"/>
        <v>223953</v>
      </c>
      <c r="V104" s="1354">
        <f t="shared" si="247"/>
        <v>0</v>
      </c>
      <c r="W104" s="1354">
        <f t="shared" si="247"/>
        <v>0</v>
      </c>
      <c r="X104" s="1354">
        <f t="shared" si="247"/>
        <v>29722</v>
      </c>
      <c r="Y104" s="1354">
        <f t="shared" si="247"/>
        <v>0</v>
      </c>
      <c r="Z104" s="1354">
        <f t="shared" si="247"/>
        <v>0</v>
      </c>
      <c r="AA104" s="1354">
        <f t="shared" si="247"/>
        <v>29722</v>
      </c>
      <c r="AB104" s="1354">
        <f t="shared" si="247"/>
        <v>0</v>
      </c>
      <c r="AC104" s="1354">
        <f t="shared" si="247"/>
        <v>0</v>
      </c>
      <c r="AD104" s="1354">
        <f t="shared" si="247"/>
        <v>0</v>
      </c>
      <c r="AE104" s="1354">
        <f t="shared" si="247"/>
        <v>0</v>
      </c>
      <c r="AF104" s="1354">
        <f t="shared" si="247"/>
        <v>0</v>
      </c>
      <c r="AG104" s="1354">
        <f t="shared" si="247"/>
        <v>0</v>
      </c>
      <c r="AH104" s="1354">
        <f t="shared" si="247"/>
        <v>0</v>
      </c>
      <c r="AI104" s="1354">
        <f t="shared" si="247"/>
        <v>0</v>
      </c>
      <c r="AJ104" s="1354">
        <f t="shared" si="247"/>
        <v>0</v>
      </c>
      <c r="AK104" s="1354">
        <f t="shared" si="247"/>
        <v>0</v>
      </c>
      <c r="AL104" s="1354">
        <f t="shared" si="247"/>
        <v>0</v>
      </c>
      <c r="AM104" s="1354">
        <f t="shared" si="247"/>
        <v>0</v>
      </c>
      <c r="AN104" s="1354">
        <f t="shared" si="247"/>
        <v>0</v>
      </c>
      <c r="AO104" s="1354">
        <f t="shared" si="247"/>
        <v>0</v>
      </c>
      <c r="AP104" s="1354">
        <f t="shared" si="247"/>
        <v>0</v>
      </c>
      <c r="AQ104" s="1354">
        <f t="shared" si="247"/>
        <v>0</v>
      </c>
      <c r="AR104" s="1354">
        <f t="shared" si="247"/>
        <v>0</v>
      </c>
      <c r="AS104" s="1354">
        <f t="shared" si="247"/>
        <v>0</v>
      </c>
      <c r="AT104" s="1354">
        <f t="shared" si="247"/>
        <v>0</v>
      </c>
      <c r="AU104" s="1354">
        <f t="shared" si="247"/>
        <v>0</v>
      </c>
      <c r="AV104" s="1354">
        <f t="shared" si="247"/>
        <v>0</v>
      </c>
      <c r="AW104" s="1354">
        <f t="shared" si="247"/>
        <v>0</v>
      </c>
      <c r="AX104" s="1354">
        <f t="shared" si="247"/>
        <v>0</v>
      </c>
      <c r="AY104" s="1354">
        <f t="shared" si="247"/>
        <v>0</v>
      </c>
      <c r="AZ104" s="1354">
        <f t="shared" si="247"/>
        <v>0</v>
      </c>
      <c r="BA104" s="1354">
        <f t="shared" si="247"/>
        <v>0</v>
      </c>
      <c r="BB104" s="1354">
        <f t="shared" si="247"/>
        <v>0</v>
      </c>
      <c r="BC104" s="1354"/>
      <c r="BD104" s="1354"/>
      <c r="BE104" s="1355"/>
      <c r="BF104" s="1355"/>
      <c r="BG104" s="1355"/>
      <c r="BH104" s="1355"/>
      <c r="BI104" s="1355"/>
      <c r="BJ104" s="1354"/>
      <c r="BK104" s="1354"/>
      <c r="BL104" s="1354"/>
      <c r="BM104" s="1354"/>
      <c r="BN104" s="1354"/>
      <c r="BO104" s="1354"/>
      <c r="BP104" s="1354"/>
      <c r="BQ104" s="1354">
        <f t="shared" si="247"/>
        <v>0</v>
      </c>
      <c r="BR104" s="1354">
        <f t="shared" si="247"/>
        <v>0</v>
      </c>
      <c r="BS104" s="1354">
        <f t="shared" si="247"/>
        <v>0</v>
      </c>
      <c r="BT104" s="1354">
        <f t="shared" si="247"/>
        <v>0</v>
      </c>
      <c r="BU104" s="1356"/>
    </row>
    <row r="105" spans="1:77" ht="41.25">
      <c r="A105" s="942">
        <v>1</v>
      </c>
      <c r="B105" s="1357" t="s">
        <v>206</v>
      </c>
      <c r="C105" s="942" t="s">
        <v>207</v>
      </c>
      <c r="D105" s="942"/>
      <c r="E105" s="942" t="s">
        <v>208</v>
      </c>
      <c r="F105" s="1175" t="s">
        <v>209</v>
      </c>
      <c r="G105" s="797">
        <v>929608</v>
      </c>
      <c r="H105" s="932">
        <v>927981</v>
      </c>
      <c r="I105" s="932"/>
      <c r="J105" s="932"/>
      <c r="K105" s="932"/>
      <c r="L105" s="797"/>
      <c r="M105" s="932"/>
      <c r="N105" s="797"/>
      <c r="O105" s="932"/>
      <c r="P105" s="797"/>
      <c r="Q105" s="932"/>
      <c r="R105" s="932">
        <v>1000</v>
      </c>
      <c r="S105" s="797"/>
      <c r="T105" s="932"/>
      <c r="U105" s="932">
        <v>1000</v>
      </c>
      <c r="V105" s="797"/>
      <c r="W105" s="932"/>
      <c r="X105" s="797">
        <f>R105-U105</f>
        <v>0</v>
      </c>
      <c r="Y105" s="797"/>
      <c r="Z105" s="797"/>
      <c r="AA105" s="797"/>
      <c r="AB105" s="797"/>
      <c r="AC105" s="932"/>
      <c r="AD105" s="797"/>
      <c r="AE105" s="797"/>
      <c r="AF105" s="932"/>
      <c r="AG105" s="797"/>
      <c r="AH105" s="797"/>
      <c r="AI105" s="797"/>
      <c r="AJ105" s="797"/>
      <c r="AK105" s="797"/>
      <c r="AL105" s="932"/>
      <c r="AM105" s="797"/>
      <c r="AN105" s="932"/>
      <c r="AO105" s="797"/>
      <c r="AP105" s="932"/>
      <c r="AQ105" s="797"/>
      <c r="AR105" s="797"/>
      <c r="AS105" s="797"/>
      <c r="AT105" s="797"/>
      <c r="AU105" s="797"/>
      <c r="AV105" s="797"/>
      <c r="AW105" s="797"/>
      <c r="AX105" s="797"/>
      <c r="AY105" s="797"/>
      <c r="AZ105" s="932">
        <f t="shared" ref="AZ105:AZ109" si="248">O105-AV105</f>
        <v>0</v>
      </c>
      <c r="BA105" s="797"/>
      <c r="BB105" s="797"/>
      <c r="BC105" s="797"/>
      <c r="BD105" s="797"/>
      <c r="BE105" s="765"/>
      <c r="BF105" s="765"/>
      <c r="BG105" s="765"/>
      <c r="BH105" s="765"/>
      <c r="BI105" s="765"/>
      <c r="BJ105" s="797"/>
      <c r="BK105" s="797"/>
      <c r="BL105" s="797"/>
      <c r="BM105" s="797"/>
      <c r="BN105" s="797"/>
      <c r="BO105" s="797"/>
      <c r="BP105" s="797"/>
      <c r="BQ105" s="1200"/>
      <c r="BR105" s="1200"/>
      <c r="BS105" s="1200"/>
      <c r="BT105" s="1200"/>
      <c r="BU105" s="1068"/>
    </row>
    <row r="106" spans="1:77" ht="33">
      <c r="A106" s="942">
        <v>2</v>
      </c>
      <c r="B106" s="1357" t="s">
        <v>265</v>
      </c>
      <c r="C106" s="942" t="s">
        <v>210</v>
      </c>
      <c r="D106" s="942"/>
      <c r="E106" s="942" t="s">
        <v>175</v>
      </c>
      <c r="F106" s="1175" t="s">
        <v>211</v>
      </c>
      <c r="G106" s="797">
        <v>395146</v>
      </c>
      <c r="H106" s="797">
        <v>345479</v>
      </c>
      <c r="I106" s="797"/>
      <c r="J106" s="797"/>
      <c r="K106" s="797"/>
      <c r="L106" s="797">
        <f>M106</f>
        <v>195892</v>
      </c>
      <c r="M106" s="932">
        <v>195892</v>
      </c>
      <c r="N106" s="932"/>
      <c r="O106" s="932"/>
      <c r="P106" s="797"/>
      <c r="Q106" s="932"/>
      <c r="R106" s="932">
        <v>129560</v>
      </c>
      <c r="S106" s="797"/>
      <c r="T106" s="932"/>
      <c r="U106" s="932">
        <v>99838</v>
      </c>
      <c r="V106" s="797"/>
      <c r="W106" s="932"/>
      <c r="X106" s="797">
        <f t="shared" ref="X106:X109" si="249">R106-U106</f>
        <v>29722</v>
      </c>
      <c r="Y106" s="797"/>
      <c r="Z106" s="797"/>
      <c r="AA106" s="797">
        <v>29722</v>
      </c>
      <c r="AB106" s="797"/>
      <c r="AC106" s="932"/>
      <c r="AD106" s="797"/>
      <c r="AE106" s="797"/>
      <c r="AF106" s="932"/>
      <c r="AG106" s="797"/>
      <c r="AH106" s="797"/>
      <c r="AI106" s="797"/>
      <c r="AJ106" s="797"/>
      <c r="AK106" s="797"/>
      <c r="AL106" s="932"/>
      <c r="AM106" s="797"/>
      <c r="AN106" s="932"/>
      <c r="AO106" s="797"/>
      <c r="AP106" s="932"/>
      <c r="AQ106" s="797"/>
      <c r="AR106" s="797"/>
      <c r="AS106" s="797"/>
      <c r="AT106" s="797"/>
      <c r="AU106" s="797"/>
      <c r="AV106" s="797"/>
      <c r="AW106" s="797"/>
      <c r="AX106" s="797"/>
      <c r="AY106" s="797"/>
      <c r="AZ106" s="932">
        <f t="shared" si="248"/>
        <v>0</v>
      </c>
      <c r="BA106" s="797"/>
      <c r="BB106" s="797"/>
      <c r="BC106" s="797"/>
      <c r="BD106" s="797"/>
      <c r="BE106" s="765"/>
      <c r="BF106" s="765"/>
      <c r="BG106" s="765"/>
      <c r="BH106" s="765"/>
      <c r="BI106" s="765"/>
      <c r="BJ106" s="797"/>
      <c r="BK106" s="797"/>
      <c r="BL106" s="797"/>
      <c r="BM106" s="797"/>
      <c r="BN106" s="797"/>
      <c r="BO106" s="797"/>
      <c r="BP106" s="797"/>
      <c r="BQ106" s="1200"/>
      <c r="BR106" s="1200"/>
      <c r="BS106" s="1200"/>
      <c r="BT106" s="1200"/>
      <c r="BU106" s="1068"/>
    </row>
    <row r="107" spans="1:77" ht="33">
      <c r="A107" s="942">
        <v>3</v>
      </c>
      <c r="B107" s="1357" t="s">
        <v>212</v>
      </c>
      <c r="C107" s="942" t="s">
        <v>213</v>
      </c>
      <c r="D107" s="942"/>
      <c r="E107" s="942" t="s">
        <v>214</v>
      </c>
      <c r="F107" s="1175" t="s">
        <v>215</v>
      </c>
      <c r="G107" s="797">
        <v>472673</v>
      </c>
      <c r="H107" s="797">
        <v>472673</v>
      </c>
      <c r="I107" s="797"/>
      <c r="J107" s="797"/>
      <c r="K107" s="797"/>
      <c r="L107" s="797"/>
      <c r="M107" s="932"/>
      <c r="N107" s="797"/>
      <c r="O107" s="932"/>
      <c r="P107" s="797"/>
      <c r="Q107" s="932"/>
      <c r="R107" s="932">
        <f>R108+R109</f>
        <v>123115</v>
      </c>
      <c r="S107" s="797"/>
      <c r="T107" s="932"/>
      <c r="U107" s="932">
        <f>U108+U109</f>
        <v>123115</v>
      </c>
      <c r="V107" s="797"/>
      <c r="W107" s="932"/>
      <c r="X107" s="797">
        <f t="shared" si="249"/>
        <v>0</v>
      </c>
      <c r="Y107" s="797"/>
      <c r="Z107" s="797"/>
      <c r="AA107" s="797"/>
      <c r="AB107" s="797"/>
      <c r="AC107" s="932"/>
      <c r="AD107" s="797"/>
      <c r="AE107" s="797"/>
      <c r="AF107" s="932"/>
      <c r="AG107" s="797"/>
      <c r="AH107" s="797"/>
      <c r="AI107" s="797"/>
      <c r="AJ107" s="797"/>
      <c r="AK107" s="797"/>
      <c r="AL107" s="932"/>
      <c r="AM107" s="797"/>
      <c r="AN107" s="932"/>
      <c r="AO107" s="797"/>
      <c r="AP107" s="932"/>
      <c r="AQ107" s="797"/>
      <c r="AR107" s="797"/>
      <c r="AS107" s="797"/>
      <c r="AT107" s="797"/>
      <c r="AU107" s="797"/>
      <c r="AV107" s="797"/>
      <c r="AW107" s="797"/>
      <c r="AX107" s="797"/>
      <c r="AY107" s="797"/>
      <c r="AZ107" s="932">
        <f t="shared" si="248"/>
        <v>0</v>
      </c>
      <c r="BA107" s="797"/>
      <c r="BB107" s="797"/>
      <c r="BC107" s="797"/>
      <c r="BD107" s="797"/>
      <c r="BE107" s="765"/>
      <c r="BF107" s="765"/>
      <c r="BG107" s="765"/>
      <c r="BH107" s="765"/>
      <c r="BI107" s="765"/>
      <c r="BJ107" s="797"/>
      <c r="BK107" s="797"/>
      <c r="BL107" s="797"/>
      <c r="BM107" s="797"/>
      <c r="BN107" s="797"/>
      <c r="BO107" s="797"/>
      <c r="BP107" s="797"/>
      <c r="BQ107" s="1200"/>
      <c r="BR107" s="1200"/>
      <c r="BS107" s="1200"/>
      <c r="BT107" s="1200"/>
      <c r="BU107" s="1068"/>
    </row>
    <row r="108" spans="1:77" ht="27" customHeight="1">
      <c r="A108" s="1358" t="s">
        <v>218</v>
      </c>
      <c r="B108" s="1357" t="s">
        <v>216</v>
      </c>
      <c r="C108" s="942"/>
      <c r="D108" s="942"/>
      <c r="E108" s="942"/>
      <c r="F108" s="1175"/>
      <c r="G108" s="797"/>
      <c r="H108" s="932"/>
      <c r="I108" s="932"/>
      <c r="J108" s="932"/>
      <c r="K108" s="932"/>
      <c r="L108" s="797"/>
      <c r="M108" s="932"/>
      <c r="N108" s="797"/>
      <c r="O108" s="932"/>
      <c r="P108" s="797"/>
      <c r="Q108" s="932"/>
      <c r="R108" s="932">
        <v>103115</v>
      </c>
      <c r="S108" s="797"/>
      <c r="T108" s="932"/>
      <c r="U108" s="932">
        <v>103115</v>
      </c>
      <c r="V108" s="797"/>
      <c r="W108" s="932"/>
      <c r="X108" s="797">
        <f t="shared" si="249"/>
        <v>0</v>
      </c>
      <c r="Y108" s="797"/>
      <c r="Z108" s="797"/>
      <c r="AA108" s="797"/>
      <c r="AB108" s="797"/>
      <c r="AC108" s="932"/>
      <c r="AD108" s="797"/>
      <c r="AE108" s="797"/>
      <c r="AF108" s="932"/>
      <c r="AG108" s="797"/>
      <c r="AH108" s="797"/>
      <c r="AI108" s="797"/>
      <c r="AJ108" s="797"/>
      <c r="AK108" s="797"/>
      <c r="AL108" s="932"/>
      <c r="AM108" s="797"/>
      <c r="AN108" s="932"/>
      <c r="AO108" s="797"/>
      <c r="AP108" s="932"/>
      <c r="AQ108" s="797"/>
      <c r="AR108" s="797"/>
      <c r="AS108" s="797"/>
      <c r="AT108" s="797"/>
      <c r="AU108" s="797"/>
      <c r="AV108" s="797"/>
      <c r="AW108" s="797"/>
      <c r="AX108" s="797"/>
      <c r="AY108" s="797"/>
      <c r="AZ108" s="932">
        <f t="shared" si="248"/>
        <v>0</v>
      </c>
      <c r="BA108" s="797"/>
      <c r="BB108" s="797"/>
      <c r="BC108" s="797"/>
      <c r="BD108" s="797"/>
      <c r="BE108" s="765"/>
      <c r="BF108" s="765"/>
      <c r="BG108" s="765"/>
      <c r="BH108" s="765"/>
      <c r="BI108" s="765"/>
      <c r="BJ108" s="797"/>
      <c r="BK108" s="797"/>
      <c r="BL108" s="797"/>
      <c r="BM108" s="797"/>
      <c r="BN108" s="797"/>
      <c r="BO108" s="797"/>
      <c r="BP108" s="797"/>
      <c r="BQ108" s="1200"/>
      <c r="BR108" s="1200"/>
      <c r="BS108" s="1200"/>
      <c r="BT108" s="1200"/>
      <c r="BU108" s="1068"/>
    </row>
    <row r="109" spans="1:77" ht="28.15" customHeight="1">
      <c r="A109" s="1358" t="s">
        <v>218</v>
      </c>
      <c r="B109" s="1357" t="s">
        <v>217</v>
      </c>
      <c r="C109" s="942"/>
      <c r="D109" s="942"/>
      <c r="E109" s="942"/>
      <c r="F109" s="1175"/>
      <c r="G109" s="797"/>
      <c r="H109" s="932"/>
      <c r="I109" s="932"/>
      <c r="J109" s="932"/>
      <c r="K109" s="932"/>
      <c r="L109" s="797"/>
      <c r="M109" s="932"/>
      <c r="N109" s="797"/>
      <c r="O109" s="932"/>
      <c r="P109" s="797"/>
      <c r="Q109" s="932"/>
      <c r="R109" s="932">
        <v>20000</v>
      </c>
      <c r="S109" s="797"/>
      <c r="T109" s="932"/>
      <c r="U109" s="932">
        <v>20000</v>
      </c>
      <c r="V109" s="797"/>
      <c r="W109" s="932"/>
      <c r="X109" s="797">
        <f t="shared" si="249"/>
        <v>0</v>
      </c>
      <c r="Y109" s="797"/>
      <c r="Z109" s="797"/>
      <c r="AA109" s="797"/>
      <c r="AB109" s="797"/>
      <c r="AC109" s="932"/>
      <c r="AD109" s="797"/>
      <c r="AE109" s="797"/>
      <c r="AF109" s="932"/>
      <c r="AG109" s="797"/>
      <c r="AH109" s="797"/>
      <c r="AI109" s="797"/>
      <c r="AJ109" s="797"/>
      <c r="AK109" s="797"/>
      <c r="AL109" s="932"/>
      <c r="AM109" s="797"/>
      <c r="AN109" s="932"/>
      <c r="AO109" s="797"/>
      <c r="AP109" s="932"/>
      <c r="AQ109" s="797"/>
      <c r="AR109" s="797"/>
      <c r="AS109" s="797"/>
      <c r="AT109" s="797"/>
      <c r="AU109" s="797"/>
      <c r="AV109" s="797"/>
      <c r="AW109" s="797"/>
      <c r="AX109" s="797"/>
      <c r="AY109" s="797"/>
      <c r="AZ109" s="932">
        <f t="shared" si="248"/>
        <v>0</v>
      </c>
      <c r="BA109" s="797"/>
      <c r="BB109" s="797"/>
      <c r="BC109" s="797"/>
      <c r="BD109" s="797"/>
      <c r="BE109" s="765"/>
      <c r="BF109" s="765"/>
      <c r="BG109" s="765"/>
      <c r="BH109" s="765"/>
      <c r="BI109" s="765"/>
      <c r="BJ109" s="797"/>
      <c r="BK109" s="797"/>
      <c r="BL109" s="797"/>
      <c r="BM109" s="797"/>
      <c r="BN109" s="797"/>
      <c r="BO109" s="797"/>
      <c r="BP109" s="797"/>
      <c r="BQ109" s="1200"/>
      <c r="BR109" s="1200"/>
      <c r="BS109" s="1200"/>
      <c r="BT109" s="1200"/>
      <c r="BU109" s="1068"/>
    </row>
    <row r="110" spans="1:77" ht="12.6" customHeight="1">
      <c r="A110" s="1594" t="s">
        <v>3</v>
      </c>
      <c r="B110" s="1360" t="s">
        <v>58</v>
      </c>
      <c r="C110" s="942"/>
      <c r="D110" s="942"/>
      <c r="E110" s="942"/>
      <c r="F110" s="1175"/>
      <c r="G110" s="797"/>
      <c r="H110" s="932"/>
      <c r="I110" s="932"/>
      <c r="J110" s="932"/>
      <c r="K110" s="932"/>
      <c r="L110" s="797"/>
      <c r="M110" s="932"/>
      <c r="N110" s="797">
        <f>N111+N116</f>
        <v>850000</v>
      </c>
      <c r="O110" s="797">
        <f t="shared" ref="O110:R110" si="250">O111+O116</f>
        <v>850000</v>
      </c>
      <c r="P110" s="797">
        <f t="shared" si="250"/>
        <v>0</v>
      </c>
      <c r="Q110" s="797">
        <f t="shared" si="250"/>
        <v>0</v>
      </c>
      <c r="R110" s="797">
        <f t="shared" si="250"/>
        <v>0</v>
      </c>
      <c r="S110" s="797">
        <f t="shared" ref="S110" si="251">S111+S116</f>
        <v>0</v>
      </c>
      <c r="T110" s="797">
        <f t="shared" ref="T110" si="252">T111+T116</f>
        <v>0</v>
      </c>
      <c r="U110" s="797">
        <f t="shared" ref="U110:V110" si="253">U111+U116</f>
        <v>0</v>
      </c>
      <c r="V110" s="797">
        <f t="shared" si="253"/>
        <v>0</v>
      </c>
      <c r="W110" s="797">
        <f t="shared" ref="W110" si="254">W111+W116</f>
        <v>0</v>
      </c>
      <c r="X110" s="797">
        <f t="shared" ref="X110" si="255">X111+X116</f>
        <v>0</v>
      </c>
      <c r="Y110" s="797">
        <f t="shared" ref="Y110:Z110" si="256">Y111+Y116</f>
        <v>0</v>
      </c>
      <c r="Z110" s="797">
        <f t="shared" si="256"/>
        <v>0</v>
      </c>
      <c r="AA110" s="797">
        <f t="shared" ref="AA110" si="257">AA111+AA116</f>
        <v>0</v>
      </c>
      <c r="AB110" s="797">
        <f t="shared" ref="AB110" si="258">AB111+AB116</f>
        <v>0</v>
      </c>
      <c r="AC110" s="797">
        <f t="shared" ref="AC110:AD110" si="259">AC111+AC116</f>
        <v>0</v>
      </c>
      <c r="AD110" s="797">
        <f t="shared" si="259"/>
        <v>250000</v>
      </c>
      <c r="AE110" s="797">
        <f t="shared" ref="AE110" si="260">AE111+AE116</f>
        <v>0</v>
      </c>
      <c r="AF110" s="797">
        <f t="shared" ref="AF110" si="261">AF111+AF116</f>
        <v>0</v>
      </c>
      <c r="AG110" s="797">
        <f t="shared" ref="AG110:AH110" si="262">AG111+AG116</f>
        <v>10521</v>
      </c>
      <c r="AH110" s="797">
        <f t="shared" si="262"/>
        <v>0</v>
      </c>
      <c r="AI110" s="797">
        <f t="shared" ref="AI110" si="263">AI111+AI116</f>
        <v>0</v>
      </c>
      <c r="AJ110" s="797">
        <f t="shared" ref="AJ110" si="264">AJ111+AJ116</f>
        <v>239479</v>
      </c>
      <c r="AK110" s="797">
        <f t="shared" ref="AK110:AL110" si="265">AK111+AK116</f>
        <v>0</v>
      </c>
      <c r="AL110" s="797">
        <f t="shared" si="265"/>
        <v>0</v>
      </c>
      <c r="AM110" s="797">
        <f t="shared" ref="AM110" si="266">AM111+AM116</f>
        <v>239479</v>
      </c>
      <c r="AN110" s="797">
        <f t="shared" ref="AN110" si="267">AN111+AN116</f>
        <v>0</v>
      </c>
      <c r="AO110" s="797">
        <f t="shared" ref="AO110:AP110" si="268">AO111+AO116</f>
        <v>0</v>
      </c>
      <c r="AP110" s="797">
        <f t="shared" si="268"/>
        <v>515000</v>
      </c>
      <c r="AQ110" s="797">
        <f t="shared" ref="AQ110" si="269">AQ111+AQ116</f>
        <v>0</v>
      </c>
      <c r="AR110" s="797">
        <f t="shared" ref="AR110" si="270">AR111+AR116</f>
        <v>0</v>
      </c>
      <c r="AS110" s="797">
        <f t="shared" ref="AS110:AT110" si="271">AS111+AS116</f>
        <v>515000</v>
      </c>
      <c r="AT110" s="797">
        <f t="shared" si="271"/>
        <v>0</v>
      </c>
      <c r="AU110" s="797">
        <f t="shared" ref="AU110" si="272">AU111+AU116</f>
        <v>0</v>
      </c>
      <c r="AV110" s="797">
        <f t="shared" ref="AV110" si="273">AV111+AV116</f>
        <v>765000</v>
      </c>
      <c r="AW110" s="797">
        <f t="shared" ref="AW110:AX110" si="274">AW111+AW116</f>
        <v>0</v>
      </c>
      <c r="AX110" s="797">
        <f t="shared" si="274"/>
        <v>0</v>
      </c>
      <c r="AY110" s="797">
        <f t="shared" ref="AY110" si="275">AY111+AY116</f>
        <v>85000</v>
      </c>
      <c r="AZ110" s="797">
        <f t="shared" ref="AZ110" si="276">AZ111+AZ116</f>
        <v>85000</v>
      </c>
      <c r="BA110" s="797">
        <f t="shared" ref="BA110:BB110" si="277">BA111+BA116</f>
        <v>0</v>
      </c>
      <c r="BB110" s="797">
        <f t="shared" si="277"/>
        <v>0</v>
      </c>
      <c r="BC110" s="797">
        <f t="shared" ref="BC110" si="278">BC111+BC116</f>
        <v>50000</v>
      </c>
      <c r="BD110" s="797">
        <f t="shared" ref="BD110" si="279">BD111+BD116</f>
        <v>50000</v>
      </c>
      <c r="BE110" s="797">
        <f t="shared" ref="BE110:BF110" si="280">BE111+BE116</f>
        <v>0</v>
      </c>
      <c r="BF110" s="797">
        <f t="shared" si="280"/>
        <v>0</v>
      </c>
      <c r="BG110" s="765"/>
      <c r="BH110" s="765"/>
      <c r="BI110" s="765"/>
      <c r="BJ110" s="797"/>
      <c r="BK110" s="797"/>
      <c r="BL110" s="797"/>
      <c r="BM110" s="797"/>
      <c r="BN110" s="797"/>
      <c r="BO110" s="797"/>
      <c r="BP110" s="797"/>
      <c r="BQ110" s="1200"/>
      <c r="BR110" s="1200"/>
      <c r="BS110" s="1200"/>
      <c r="BT110" s="1200"/>
      <c r="BU110" s="1068"/>
    </row>
    <row r="111" spans="1:77" ht="16.5">
      <c r="A111" s="1385" t="s">
        <v>254</v>
      </c>
      <c r="B111" s="1360" t="s">
        <v>415</v>
      </c>
      <c r="C111" s="942"/>
      <c r="D111" s="942"/>
      <c r="E111" s="942"/>
      <c r="F111" s="1175"/>
      <c r="G111" s="937">
        <f>G112</f>
        <v>950018</v>
      </c>
      <c r="H111" s="937">
        <f t="shared" ref="H111:BA114" si="281">H112</f>
        <v>850000</v>
      </c>
      <c r="I111" s="937"/>
      <c r="J111" s="937"/>
      <c r="K111" s="937"/>
      <c r="L111" s="937">
        <f t="shared" si="281"/>
        <v>0</v>
      </c>
      <c r="M111" s="937">
        <f t="shared" si="281"/>
        <v>0</v>
      </c>
      <c r="N111" s="937">
        <f t="shared" si="281"/>
        <v>765000</v>
      </c>
      <c r="O111" s="937">
        <f t="shared" si="281"/>
        <v>765000</v>
      </c>
      <c r="P111" s="937">
        <f t="shared" si="281"/>
        <v>0</v>
      </c>
      <c r="Q111" s="937">
        <f t="shared" si="281"/>
        <v>0</v>
      </c>
      <c r="R111" s="937">
        <f t="shared" si="281"/>
        <v>0</v>
      </c>
      <c r="S111" s="937">
        <f t="shared" si="281"/>
        <v>0</v>
      </c>
      <c r="T111" s="937">
        <f t="shared" si="281"/>
        <v>0</v>
      </c>
      <c r="U111" s="937">
        <f t="shared" si="281"/>
        <v>0</v>
      </c>
      <c r="V111" s="937">
        <f t="shared" si="281"/>
        <v>0</v>
      </c>
      <c r="W111" s="937">
        <f t="shared" si="281"/>
        <v>0</v>
      </c>
      <c r="X111" s="937">
        <f t="shared" si="281"/>
        <v>0</v>
      </c>
      <c r="Y111" s="937">
        <f t="shared" si="281"/>
        <v>0</v>
      </c>
      <c r="Z111" s="937">
        <f t="shared" si="281"/>
        <v>0</v>
      </c>
      <c r="AA111" s="937">
        <f t="shared" si="281"/>
        <v>0</v>
      </c>
      <c r="AB111" s="937">
        <f t="shared" si="281"/>
        <v>0</v>
      </c>
      <c r="AC111" s="937">
        <f t="shared" si="281"/>
        <v>0</v>
      </c>
      <c r="AD111" s="937">
        <f t="shared" si="281"/>
        <v>250000</v>
      </c>
      <c r="AE111" s="937">
        <f t="shared" si="281"/>
        <v>0</v>
      </c>
      <c r="AF111" s="937">
        <f t="shared" si="281"/>
        <v>0</v>
      </c>
      <c r="AG111" s="937">
        <f t="shared" si="281"/>
        <v>10521</v>
      </c>
      <c r="AH111" s="937">
        <f t="shared" si="281"/>
        <v>0</v>
      </c>
      <c r="AI111" s="937">
        <f t="shared" si="281"/>
        <v>0</v>
      </c>
      <c r="AJ111" s="937">
        <f t="shared" si="281"/>
        <v>239479</v>
      </c>
      <c r="AK111" s="937">
        <f t="shared" si="281"/>
        <v>0</v>
      </c>
      <c r="AL111" s="937">
        <f t="shared" si="281"/>
        <v>0</v>
      </c>
      <c r="AM111" s="937">
        <f t="shared" si="281"/>
        <v>239479</v>
      </c>
      <c r="AN111" s="937">
        <f t="shared" si="281"/>
        <v>0</v>
      </c>
      <c r="AO111" s="937">
        <f t="shared" si="281"/>
        <v>0</v>
      </c>
      <c r="AP111" s="937">
        <f t="shared" si="281"/>
        <v>515000</v>
      </c>
      <c r="AQ111" s="937">
        <f t="shared" si="281"/>
        <v>0</v>
      </c>
      <c r="AR111" s="937">
        <f t="shared" si="281"/>
        <v>0</v>
      </c>
      <c r="AS111" s="937">
        <f t="shared" si="281"/>
        <v>515000</v>
      </c>
      <c r="AT111" s="937">
        <f t="shared" si="281"/>
        <v>0</v>
      </c>
      <c r="AU111" s="937">
        <f t="shared" si="281"/>
        <v>0</v>
      </c>
      <c r="AV111" s="937">
        <f t="shared" si="281"/>
        <v>765000</v>
      </c>
      <c r="AW111" s="937">
        <f t="shared" si="281"/>
        <v>0</v>
      </c>
      <c r="AX111" s="937">
        <f t="shared" si="281"/>
        <v>0</v>
      </c>
      <c r="AY111" s="937">
        <f t="shared" si="281"/>
        <v>0</v>
      </c>
      <c r="AZ111" s="937">
        <f t="shared" si="281"/>
        <v>0</v>
      </c>
      <c r="BA111" s="937">
        <f t="shared" si="281"/>
        <v>0</v>
      </c>
      <c r="BB111" s="937">
        <f t="shared" ref="BB111:BT114" si="282">BB112</f>
        <v>0</v>
      </c>
      <c r="BC111" s="937"/>
      <c r="BD111" s="937"/>
      <c r="BE111" s="1348"/>
      <c r="BF111" s="1348"/>
      <c r="BG111" s="1348"/>
      <c r="BH111" s="1348"/>
      <c r="BI111" s="1348"/>
      <c r="BJ111" s="937"/>
      <c r="BK111" s="937"/>
      <c r="BL111" s="937"/>
      <c r="BM111" s="937"/>
      <c r="BN111" s="937"/>
      <c r="BO111" s="937"/>
      <c r="BP111" s="937"/>
      <c r="BQ111" s="937">
        <f t="shared" si="282"/>
        <v>50000</v>
      </c>
      <c r="BR111" s="937">
        <f t="shared" si="282"/>
        <v>50000</v>
      </c>
      <c r="BS111" s="937">
        <f t="shared" si="282"/>
        <v>0</v>
      </c>
      <c r="BT111" s="937">
        <f t="shared" si="282"/>
        <v>0</v>
      </c>
      <c r="BU111" s="1068"/>
    </row>
    <row r="112" spans="1:77">
      <c r="A112" s="1359"/>
      <c r="B112" s="1350" t="s">
        <v>30</v>
      </c>
      <c r="C112" s="942"/>
      <c r="D112" s="942"/>
      <c r="E112" s="942"/>
      <c r="F112" s="1175"/>
      <c r="G112" s="937">
        <f>G113</f>
        <v>950018</v>
      </c>
      <c r="H112" s="937">
        <f t="shared" si="281"/>
        <v>850000</v>
      </c>
      <c r="I112" s="937"/>
      <c r="J112" s="937"/>
      <c r="K112" s="937"/>
      <c r="L112" s="937">
        <f t="shared" si="281"/>
        <v>0</v>
      </c>
      <c r="M112" s="937">
        <f t="shared" si="281"/>
        <v>0</v>
      </c>
      <c r="N112" s="937">
        <f t="shared" si="281"/>
        <v>765000</v>
      </c>
      <c r="O112" s="937">
        <f t="shared" si="281"/>
        <v>765000</v>
      </c>
      <c r="P112" s="937">
        <f t="shared" si="281"/>
        <v>0</v>
      </c>
      <c r="Q112" s="937">
        <f t="shared" si="281"/>
        <v>0</v>
      </c>
      <c r="R112" s="937">
        <f t="shared" si="281"/>
        <v>0</v>
      </c>
      <c r="S112" s="937">
        <f t="shared" si="281"/>
        <v>0</v>
      </c>
      <c r="T112" s="937">
        <f t="shared" si="281"/>
        <v>0</v>
      </c>
      <c r="U112" s="937">
        <f t="shared" si="281"/>
        <v>0</v>
      </c>
      <c r="V112" s="937">
        <f t="shared" si="281"/>
        <v>0</v>
      </c>
      <c r="W112" s="937">
        <f t="shared" si="281"/>
        <v>0</v>
      </c>
      <c r="X112" s="937">
        <f t="shared" si="281"/>
        <v>0</v>
      </c>
      <c r="Y112" s="937">
        <f t="shared" si="281"/>
        <v>0</v>
      </c>
      <c r="Z112" s="937">
        <f t="shared" si="281"/>
        <v>0</v>
      </c>
      <c r="AA112" s="937">
        <f t="shared" si="281"/>
        <v>0</v>
      </c>
      <c r="AB112" s="937">
        <f t="shared" si="281"/>
        <v>0</v>
      </c>
      <c r="AC112" s="937">
        <f t="shared" si="281"/>
        <v>0</v>
      </c>
      <c r="AD112" s="937">
        <f t="shared" si="281"/>
        <v>250000</v>
      </c>
      <c r="AE112" s="937">
        <f t="shared" si="281"/>
        <v>0</v>
      </c>
      <c r="AF112" s="937">
        <f t="shared" si="281"/>
        <v>0</v>
      </c>
      <c r="AG112" s="937">
        <f t="shared" si="281"/>
        <v>10521</v>
      </c>
      <c r="AH112" s="937">
        <f t="shared" si="281"/>
        <v>0</v>
      </c>
      <c r="AI112" s="937">
        <f t="shared" si="281"/>
        <v>0</v>
      </c>
      <c r="AJ112" s="937">
        <f t="shared" si="281"/>
        <v>239479</v>
      </c>
      <c r="AK112" s="937">
        <f t="shared" si="281"/>
        <v>0</v>
      </c>
      <c r="AL112" s="937">
        <f t="shared" si="281"/>
        <v>0</v>
      </c>
      <c r="AM112" s="937">
        <f t="shared" si="281"/>
        <v>239479</v>
      </c>
      <c r="AN112" s="937">
        <f t="shared" si="281"/>
        <v>0</v>
      </c>
      <c r="AO112" s="937">
        <f t="shared" si="281"/>
        <v>0</v>
      </c>
      <c r="AP112" s="937">
        <f t="shared" si="281"/>
        <v>515000</v>
      </c>
      <c r="AQ112" s="937">
        <f t="shared" si="281"/>
        <v>0</v>
      </c>
      <c r="AR112" s="937">
        <f t="shared" si="281"/>
        <v>0</v>
      </c>
      <c r="AS112" s="937">
        <f t="shared" si="281"/>
        <v>515000</v>
      </c>
      <c r="AT112" s="937">
        <f t="shared" si="281"/>
        <v>0</v>
      </c>
      <c r="AU112" s="937">
        <f t="shared" si="281"/>
        <v>0</v>
      </c>
      <c r="AV112" s="937">
        <f t="shared" si="281"/>
        <v>765000</v>
      </c>
      <c r="AW112" s="937">
        <f t="shared" si="281"/>
        <v>0</v>
      </c>
      <c r="AX112" s="937">
        <f t="shared" si="281"/>
        <v>0</v>
      </c>
      <c r="AY112" s="937">
        <f t="shared" si="281"/>
        <v>0</v>
      </c>
      <c r="AZ112" s="937">
        <f t="shared" si="281"/>
        <v>0</v>
      </c>
      <c r="BA112" s="937">
        <f t="shared" si="281"/>
        <v>0</v>
      </c>
      <c r="BB112" s="937">
        <f t="shared" si="282"/>
        <v>0</v>
      </c>
      <c r="BC112" s="937"/>
      <c r="BD112" s="937"/>
      <c r="BE112" s="1348"/>
      <c r="BF112" s="1348"/>
      <c r="BG112" s="1348"/>
      <c r="BH112" s="1348"/>
      <c r="BI112" s="1348"/>
      <c r="BJ112" s="937"/>
      <c r="BK112" s="937"/>
      <c r="BL112" s="937"/>
      <c r="BM112" s="937"/>
      <c r="BN112" s="937"/>
      <c r="BO112" s="937"/>
      <c r="BP112" s="937"/>
      <c r="BQ112" s="937">
        <f t="shared" si="282"/>
        <v>50000</v>
      </c>
      <c r="BR112" s="937">
        <f t="shared" si="282"/>
        <v>50000</v>
      </c>
      <c r="BS112" s="937">
        <f t="shared" si="282"/>
        <v>0</v>
      </c>
      <c r="BT112" s="937">
        <f t="shared" si="282"/>
        <v>0</v>
      </c>
      <c r="BU112" s="1068"/>
    </row>
    <row r="113" spans="1:73" ht="34.15" customHeight="1">
      <c r="A113" s="1359" t="s">
        <v>29</v>
      </c>
      <c r="B113" s="1351" t="s">
        <v>266</v>
      </c>
      <c r="C113" s="942"/>
      <c r="D113" s="942"/>
      <c r="E113" s="942"/>
      <c r="F113" s="1175"/>
      <c r="G113" s="937">
        <f>G114</f>
        <v>950018</v>
      </c>
      <c r="H113" s="937">
        <f t="shared" si="281"/>
        <v>850000</v>
      </c>
      <c r="I113" s="937"/>
      <c r="J113" s="937"/>
      <c r="K113" s="937"/>
      <c r="L113" s="937">
        <f t="shared" si="281"/>
        <v>0</v>
      </c>
      <c r="M113" s="937">
        <f t="shared" si="281"/>
        <v>0</v>
      </c>
      <c r="N113" s="937">
        <f t="shared" si="281"/>
        <v>765000</v>
      </c>
      <c r="O113" s="937">
        <f t="shared" si="281"/>
        <v>765000</v>
      </c>
      <c r="P113" s="937">
        <f t="shared" si="281"/>
        <v>0</v>
      </c>
      <c r="Q113" s="937">
        <f t="shared" si="281"/>
        <v>0</v>
      </c>
      <c r="R113" s="937">
        <f t="shared" si="281"/>
        <v>0</v>
      </c>
      <c r="S113" s="937">
        <f t="shared" si="281"/>
        <v>0</v>
      </c>
      <c r="T113" s="937">
        <f t="shared" si="281"/>
        <v>0</v>
      </c>
      <c r="U113" s="937">
        <f t="shared" si="281"/>
        <v>0</v>
      </c>
      <c r="V113" s="937">
        <f t="shared" si="281"/>
        <v>0</v>
      </c>
      <c r="W113" s="937">
        <f t="shared" si="281"/>
        <v>0</v>
      </c>
      <c r="X113" s="937">
        <f t="shared" si="281"/>
        <v>0</v>
      </c>
      <c r="Y113" s="937">
        <f t="shared" si="281"/>
        <v>0</v>
      </c>
      <c r="Z113" s="937">
        <f t="shared" si="281"/>
        <v>0</v>
      </c>
      <c r="AA113" s="937">
        <f t="shared" si="281"/>
        <v>0</v>
      </c>
      <c r="AB113" s="937">
        <f t="shared" si="281"/>
        <v>0</v>
      </c>
      <c r="AC113" s="937">
        <f t="shared" si="281"/>
        <v>0</v>
      </c>
      <c r="AD113" s="937">
        <f t="shared" si="281"/>
        <v>250000</v>
      </c>
      <c r="AE113" s="937">
        <f t="shared" si="281"/>
        <v>0</v>
      </c>
      <c r="AF113" s="937">
        <f t="shared" si="281"/>
        <v>0</v>
      </c>
      <c r="AG113" s="937">
        <f t="shared" si="281"/>
        <v>10521</v>
      </c>
      <c r="AH113" s="937">
        <f t="shared" si="281"/>
        <v>0</v>
      </c>
      <c r="AI113" s="937">
        <f t="shared" si="281"/>
        <v>0</v>
      </c>
      <c r="AJ113" s="937">
        <f t="shared" si="281"/>
        <v>239479</v>
      </c>
      <c r="AK113" s="937">
        <f t="shared" si="281"/>
        <v>0</v>
      </c>
      <c r="AL113" s="937">
        <f t="shared" si="281"/>
        <v>0</v>
      </c>
      <c r="AM113" s="937">
        <f t="shared" si="281"/>
        <v>239479</v>
      </c>
      <c r="AN113" s="937">
        <f t="shared" si="281"/>
        <v>0</v>
      </c>
      <c r="AO113" s="937">
        <f t="shared" si="281"/>
        <v>0</v>
      </c>
      <c r="AP113" s="937">
        <f t="shared" si="281"/>
        <v>515000</v>
      </c>
      <c r="AQ113" s="937">
        <f t="shared" si="281"/>
        <v>0</v>
      </c>
      <c r="AR113" s="937">
        <f t="shared" si="281"/>
        <v>0</v>
      </c>
      <c r="AS113" s="937">
        <f t="shared" si="281"/>
        <v>515000</v>
      </c>
      <c r="AT113" s="937">
        <f t="shared" si="281"/>
        <v>0</v>
      </c>
      <c r="AU113" s="937">
        <f t="shared" si="281"/>
        <v>0</v>
      </c>
      <c r="AV113" s="937">
        <f t="shared" si="281"/>
        <v>765000</v>
      </c>
      <c r="AW113" s="937">
        <f t="shared" si="281"/>
        <v>0</v>
      </c>
      <c r="AX113" s="937">
        <f t="shared" si="281"/>
        <v>0</v>
      </c>
      <c r="AY113" s="937">
        <f t="shared" si="281"/>
        <v>0</v>
      </c>
      <c r="AZ113" s="937">
        <f t="shared" si="281"/>
        <v>0</v>
      </c>
      <c r="BA113" s="937">
        <f t="shared" si="281"/>
        <v>0</v>
      </c>
      <c r="BB113" s="937">
        <f t="shared" si="282"/>
        <v>0</v>
      </c>
      <c r="BC113" s="937"/>
      <c r="BD113" s="937"/>
      <c r="BE113" s="1348"/>
      <c r="BF113" s="1348"/>
      <c r="BG113" s="1348"/>
      <c r="BH113" s="1348"/>
      <c r="BI113" s="1348"/>
      <c r="BJ113" s="937"/>
      <c r="BK113" s="937"/>
      <c r="BL113" s="937"/>
      <c r="BM113" s="937"/>
      <c r="BN113" s="937"/>
      <c r="BO113" s="937"/>
      <c r="BP113" s="937"/>
      <c r="BQ113" s="937">
        <f t="shared" si="282"/>
        <v>50000</v>
      </c>
      <c r="BR113" s="937">
        <f t="shared" si="282"/>
        <v>50000</v>
      </c>
      <c r="BS113" s="937">
        <f t="shared" si="282"/>
        <v>0</v>
      </c>
      <c r="BT113" s="937">
        <f t="shared" si="282"/>
        <v>0</v>
      </c>
      <c r="BU113" s="1068"/>
    </row>
    <row r="114" spans="1:73" ht="13.5" customHeight="1">
      <c r="A114" s="1361"/>
      <c r="B114" s="1353" t="s">
        <v>25</v>
      </c>
      <c r="C114" s="1362"/>
      <c r="D114" s="1362"/>
      <c r="E114" s="1362"/>
      <c r="F114" s="1020"/>
      <c r="G114" s="1354">
        <f>G115</f>
        <v>950018</v>
      </c>
      <c r="H114" s="1354">
        <f t="shared" si="281"/>
        <v>850000</v>
      </c>
      <c r="I114" s="1354"/>
      <c r="J114" s="1354"/>
      <c r="K114" s="1354"/>
      <c r="L114" s="1354">
        <f t="shared" si="281"/>
        <v>0</v>
      </c>
      <c r="M114" s="1354">
        <f t="shared" si="281"/>
        <v>0</v>
      </c>
      <c r="N114" s="1354">
        <f t="shared" si="281"/>
        <v>765000</v>
      </c>
      <c r="O114" s="1354">
        <f t="shared" si="281"/>
        <v>765000</v>
      </c>
      <c r="P114" s="1354">
        <f t="shared" si="281"/>
        <v>0</v>
      </c>
      <c r="Q114" s="1354">
        <f t="shared" si="281"/>
        <v>0</v>
      </c>
      <c r="R114" s="1354">
        <f t="shared" si="281"/>
        <v>0</v>
      </c>
      <c r="S114" s="1354">
        <f t="shared" si="281"/>
        <v>0</v>
      </c>
      <c r="T114" s="1354">
        <f t="shared" si="281"/>
        <v>0</v>
      </c>
      <c r="U114" s="1354">
        <f t="shared" si="281"/>
        <v>0</v>
      </c>
      <c r="V114" s="1354">
        <f t="shared" si="281"/>
        <v>0</v>
      </c>
      <c r="W114" s="1354">
        <f t="shared" si="281"/>
        <v>0</v>
      </c>
      <c r="X114" s="1354">
        <f t="shared" si="281"/>
        <v>0</v>
      </c>
      <c r="Y114" s="1354">
        <f t="shared" si="281"/>
        <v>0</v>
      </c>
      <c r="Z114" s="1354">
        <f t="shared" si="281"/>
        <v>0</v>
      </c>
      <c r="AA114" s="1354">
        <f t="shared" si="281"/>
        <v>0</v>
      </c>
      <c r="AB114" s="1354">
        <f t="shared" si="281"/>
        <v>0</v>
      </c>
      <c r="AC114" s="1354">
        <f t="shared" si="281"/>
        <v>0</v>
      </c>
      <c r="AD114" s="1354">
        <f t="shared" si="281"/>
        <v>250000</v>
      </c>
      <c r="AE114" s="1354">
        <f t="shared" si="281"/>
        <v>0</v>
      </c>
      <c r="AF114" s="1354">
        <f t="shared" si="281"/>
        <v>0</v>
      </c>
      <c r="AG114" s="1354">
        <f t="shared" si="281"/>
        <v>10521</v>
      </c>
      <c r="AH114" s="1354">
        <f t="shared" si="281"/>
        <v>0</v>
      </c>
      <c r="AI114" s="1354">
        <f t="shared" si="281"/>
        <v>0</v>
      </c>
      <c r="AJ114" s="1354">
        <f t="shared" si="281"/>
        <v>239479</v>
      </c>
      <c r="AK114" s="1354">
        <f t="shared" si="281"/>
        <v>0</v>
      </c>
      <c r="AL114" s="1354">
        <f t="shared" si="281"/>
        <v>0</v>
      </c>
      <c r="AM114" s="1354">
        <f t="shared" si="281"/>
        <v>239479</v>
      </c>
      <c r="AN114" s="1354">
        <f t="shared" si="281"/>
        <v>0</v>
      </c>
      <c r="AO114" s="1354">
        <f t="shared" si="281"/>
        <v>0</v>
      </c>
      <c r="AP114" s="1354">
        <f t="shared" si="281"/>
        <v>515000</v>
      </c>
      <c r="AQ114" s="1354">
        <f t="shared" si="281"/>
        <v>0</v>
      </c>
      <c r="AR114" s="1354">
        <f t="shared" si="281"/>
        <v>0</v>
      </c>
      <c r="AS114" s="1354">
        <f t="shared" si="281"/>
        <v>515000</v>
      </c>
      <c r="AT114" s="1354">
        <f t="shared" si="281"/>
        <v>0</v>
      </c>
      <c r="AU114" s="1354">
        <f t="shared" si="281"/>
        <v>0</v>
      </c>
      <c r="AV114" s="1354">
        <f t="shared" si="281"/>
        <v>765000</v>
      </c>
      <c r="AW114" s="1354">
        <f t="shared" si="281"/>
        <v>0</v>
      </c>
      <c r="AX114" s="1354">
        <f t="shared" si="281"/>
        <v>0</v>
      </c>
      <c r="AY114" s="1354">
        <f t="shared" si="281"/>
        <v>0</v>
      </c>
      <c r="AZ114" s="1354">
        <f t="shared" si="281"/>
        <v>0</v>
      </c>
      <c r="BA114" s="1354">
        <f t="shared" si="281"/>
        <v>0</v>
      </c>
      <c r="BB114" s="1354">
        <f t="shared" si="282"/>
        <v>0</v>
      </c>
      <c r="BC114" s="1354"/>
      <c r="BD114" s="1354"/>
      <c r="BE114" s="1355"/>
      <c r="BF114" s="1355"/>
      <c r="BG114" s="1355"/>
      <c r="BH114" s="1355"/>
      <c r="BI114" s="1355"/>
      <c r="BJ114" s="1354"/>
      <c r="BK114" s="1354"/>
      <c r="BL114" s="1354"/>
      <c r="BM114" s="1354"/>
      <c r="BN114" s="1354"/>
      <c r="BO114" s="1354"/>
      <c r="BP114" s="1354"/>
      <c r="BQ114" s="1354">
        <f t="shared" si="282"/>
        <v>50000</v>
      </c>
      <c r="BR114" s="1354">
        <f t="shared" si="282"/>
        <v>50000</v>
      </c>
      <c r="BS114" s="1354">
        <f t="shared" si="282"/>
        <v>0</v>
      </c>
      <c r="BT114" s="1354">
        <f t="shared" si="282"/>
        <v>0</v>
      </c>
      <c r="BU114" s="1363"/>
    </row>
    <row r="115" spans="1:73" ht="41.25">
      <c r="A115" s="1364">
        <v>1</v>
      </c>
      <c r="B115" s="1365" t="s">
        <v>219</v>
      </c>
      <c r="C115" s="942"/>
      <c r="D115" s="942"/>
      <c r="E115" s="942"/>
      <c r="F115" s="1197" t="s">
        <v>237</v>
      </c>
      <c r="G115" s="1063">
        <v>950018</v>
      </c>
      <c r="H115" s="1063">
        <v>850000</v>
      </c>
      <c r="I115" s="1063"/>
      <c r="J115" s="1063"/>
      <c r="K115" s="1063"/>
      <c r="L115" s="797"/>
      <c r="M115" s="932"/>
      <c r="N115" s="797">
        <f>O115</f>
        <v>765000</v>
      </c>
      <c r="O115" s="1063">
        <v>765000</v>
      </c>
      <c r="P115" s="797"/>
      <c r="Q115" s="1063"/>
      <c r="R115" s="797"/>
      <c r="S115" s="797"/>
      <c r="T115" s="932"/>
      <c r="U115" s="797"/>
      <c r="V115" s="797"/>
      <c r="W115" s="932"/>
      <c r="X115" s="797"/>
      <c r="Y115" s="797"/>
      <c r="Z115" s="932"/>
      <c r="AA115" s="797"/>
      <c r="AB115" s="797"/>
      <c r="AC115" s="932"/>
      <c r="AD115" s="932">
        <v>250000</v>
      </c>
      <c r="AE115" s="797"/>
      <c r="AF115" s="932"/>
      <c r="AG115" s="797">
        <v>10521</v>
      </c>
      <c r="AH115" s="797"/>
      <c r="AI115" s="797"/>
      <c r="AJ115" s="799">
        <f t="shared" ref="AJ115" si="283">AD115-AG115</f>
        <v>239479</v>
      </c>
      <c r="AK115" s="797"/>
      <c r="AL115" s="932"/>
      <c r="AM115" s="797">
        <f>AJ115</f>
        <v>239479</v>
      </c>
      <c r="AN115" s="932"/>
      <c r="AO115" s="797"/>
      <c r="AP115" s="797">
        <v>515000</v>
      </c>
      <c r="AQ115" s="797"/>
      <c r="AR115" s="797"/>
      <c r="AS115" s="797">
        <f>AP115</f>
        <v>515000</v>
      </c>
      <c r="AT115" s="797"/>
      <c r="AU115" s="797"/>
      <c r="AV115" s="799">
        <f t="shared" ref="AV115:AX115" si="284">R115+AD115+AP115</f>
        <v>765000</v>
      </c>
      <c r="AW115" s="799">
        <f t="shared" si="284"/>
        <v>0</v>
      </c>
      <c r="AX115" s="799">
        <f t="shared" si="284"/>
        <v>0</v>
      </c>
      <c r="AY115" s="799">
        <f t="shared" ref="AY115" si="285">AZ115</f>
        <v>0</v>
      </c>
      <c r="AZ115" s="932"/>
      <c r="BA115" s="799">
        <f t="shared" ref="BA115:BB115" si="286">P115-AW115</f>
        <v>0</v>
      </c>
      <c r="BB115" s="798">
        <f t="shared" si="286"/>
        <v>0</v>
      </c>
      <c r="BC115" s="798"/>
      <c r="BD115" s="798"/>
      <c r="BE115" s="1087"/>
      <c r="BF115" s="1087"/>
      <c r="BG115" s="1087"/>
      <c r="BH115" s="1087"/>
      <c r="BI115" s="1087"/>
      <c r="BJ115" s="798"/>
      <c r="BK115" s="798"/>
      <c r="BL115" s="798"/>
      <c r="BM115" s="798"/>
      <c r="BN115" s="798"/>
      <c r="BO115" s="798"/>
      <c r="BP115" s="798"/>
      <c r="BQ115" s="1200">
        <v>50000</v>
      </c>
      <c r="BR115" s="1200">
        <v>50000</v>
      </c>
      <c r="BS115" s="1200"/>
      <c r="BT115" s="1200"/>
      <c r="BU115" s="1366" t="s">
        <v>374</v>
      </c>
    </row>
    <row r="116" spans="1:73" ht="11.1" customHeight="1">
      <c r="A116" s="1385" t="s">
        <v>254</v>
      </c>
      <c r="B116" s="1360" t="s">
        <v>417</v>
      </c>
      <c r="C116" s="942"/>
      <c r="D116" s="942"/>
      <c r="E116" s="942"/>
      <c r="F116" s="1197"/>
      <c r="G116" s="1063"/>
      <c r="H116" s="1063"/>
      <c r="I116" s="1063"/>
      <c r="J116" s="1063"/>
      <c r="K116" s="1063"/>
      <c r="L116" s="797"/>
      <c r="M116" s="932"/>
      <c r="N116" s="797">
        <v>85000</v>
      </c>
      <c r="O116" s="1063">
        <v>85000</v>
      </c>
      <c r="P116" s="797"/>
      <c r="Q116" s="1063"/>
      <c r="R116" s="797"/>
      <c r="S116" s="797"/>
      <c r="T116" s="932"/>
      <c r="U116" s="797"/>
      <c r="V116" s="797"/>
      <c r="W116" s="932"/>
      <c r="X116" s="797"/>
      <c r="Y116" s="797"/>
      <c r="Z116" s="932"/>
      <c r="AA116" s="797"/>
      <c r="AB116" s="797"/>
      <c r="AC116" s="932"/>
      <c r="AD116" s="932"/>
      <c r="AE116" s="797"/>
      <c r="AF116" s="932"/>
      <c r="AG116" s="797"/>
      <c r="AH116" s="797"/>
      <c r="AI116" s="797"/>
      <c r="AJ116" s="799"/>
      <c r="AK116" s="797"/>
      <c r="AL116" s="932"/>
      <c r="AM116" s="797"/>
      <c r="AN116" s="932"/>
      <c r="AO116" s="797"/>
      <c r="AP116" s="797"/>
      <c r="AQ116" s="797"/>
      <c r="AR116" s="797"/>
      <c r="AS116" s="797"/>
      <c r="AT116" s="797"/>
      <c r="AU116" s="797"/>
      <c r="AV116" s="799"/>
      <c r="AW116" s="799"/>
      <c r="AX116" s="799"/>
      <c r="AY116" s="799">
        <v>85000</v>
      </c>
      <c r="AZ116" s="932">
        <v>85000</v>
      </c>
      <c r="BA116" s="799"/>
      <c r="BB116" s="798"/>
      <c r="BC116" s="798">
        <v>50000</v>
      </c>
      <c r="BD116" s="798">
        <v>50000</v>
      </c>
      <c r="BE116" s="1087"/>
      <c r="BF116" s="1087"/>
      <c r="BG116" s="1087"/>
      <c r="BH116" s="1087"/>
      <c r="BI116" s="1087"/>
      <c r="BJ116" s="798"/>
      <c r="BK116" s="798"/>
      <c r="BL116" s="798"/>
      <c r="BM116" s="798"/>
      <c r="BN116" s="798"/>
      <c r="BO116" s="798"/>
      <c r="BP116" s="798"/>
      <c r="BQ116" s="1200"/>
      <c r="BR116" s="1200"/>
      <c r="BS116" s="1200"/>
      <c r="BT116" s="1200"/>
      <c r="BU116" s="1366"/>
    </row>
    <row r="117" spans="1:73" s="1598" customFormat="1" ht="33">
      <c r="A117" s="1359" t="s">
        <v>12</v>
      </c>
      <c r="B117" s="1360" t="s">
        <v>220</v>
      </c>
      <c r="C117" s="800"/>
      <c r="D117" s="800"/>
      <c r="E117" s="800"/>
      <c r="F117" s="1597"/>
      <c r="G117" s="1367"/>
      <c r="H117" s="1367"/>
      <c r="I117" s="1367"/>
      <c r="J117" s="1367"/>
      <c r="K117" s="1367"/>
      <c r="L117" s="937"/>
      <c r="M117" s="939"/>
      <c r="N117" s="937">
        <f>N118+N138</f>
        <v>30000</v>
      </c>
      <c r="O117" s="937">
        <f t="shared" ref="O117:BE117" si="287">O118+O138</f>
        <v>30000</v>
      </c>
      <c r="P117" s="937">
        <f t="shared" si="287"/>
        <v>0</v>
      </c>
      <c r="Q117" s="937">
        <f t="shared" si="287"/>
        <v>0</v>
      </c>
      <c r="R117" s="937">
        <f t="shared" si="287"/>
        <v>0</v>
      </c>
      <c r="S117" s="937">
        <f t="shared" si="287"/>
        <v>0</v>
      </c>
      <c r="T117" s="937">
        <f t="shared" si="287"/>
        <v>0</v>
      </c>
      <c r="U117" s="937">
        <f t="shared" si="287"/>
        <v>0</v>
      </c>
      <c r="V117" s="937">
        <f t="shared" si="287"/>
        <v>0</v>
      </c>
      <c r="W117" s="937">
        <f t="shared" si="287"/>
        <v>0</v>
      </c>
      <c r="X117" s="937">
        <f t="shared" si="287"/>
        <v>0</v>
      </c>
      <c r="Y117" s="937">
        <f t="shared" si="287"/>
        <v>0</v>
      </c>
      <c r="Z117" s="937">
        <f t="shared" si="287"/>
        <v>0</v>
      </c>
      <c r="AA117" s="937">
        <f t="shared" si="287"/>
        <v>0</v>
      </c>
      <c r="AB117" s="937">
        <f t="shared" si="287"/>
        <v>0</v>
      </c>
      <c r="AC117" s="937">
        <f t="shared" si="287"/>
        <v>0</v>
      </c>
      <c r="AD117" s="937">
        <f t="shared" si="287"/>
        <v>27000</v>
      </c>
      <c r="AE117" s="937">
        <f t="shared" si="287"/>
        <v>0</v>
      </c>
      <c r="AF117" s="937">
        <f t="shared" si="287"/>
        <v>0</v>
      </c>
      <c r="AG117" s="937">
        <f t="shared" si="287"/>
        <v>1354</v>
      </c>
      <c r="AH117" s="937">
        <f t="shared" si="287"/>
        <v>0</v>
      </c>
      <c r="AI117" s="937">
        <f t="shared" si="287"/>
        <v>1354</v>
      </c>
      <c r="AJ117" s="937">
        <f t="shared" si="287"/>
        <v>25646</v>
      </c>
      <c r="AK117" s="937">
        <f t="shared" si="287"/>
        <v>0</v>
      </c>
      <c r="AL117" s="937">
        <f t="shared" si="287"/>
        <v>0</v>
      </c>
      <c r="AM117" s="937">
        <f t="shared" si="287"/>
        <v>25646</v>
      </c>
      <c r="AN117" s="937">
        <f t="shared" si="287"/>
        <v>0</v>
      </c>
      <c r="AO117" s="937">
        <f t="shared" si="287"/>
        <v>0</v>
      </c>
      <c r="AP117" s="937">
        <f t="shared" si="287"/>
        <v>0</v>
      </c>
      <c r="AQ117" s="937">
        <f t="shared" si="287"/>
        <v>0</v>
      </c>
      <c r="AR117" s="937">
        <f t="shared" si="287"/>
        <v>0</v>
      </c>
      <c r="AS117" s="937">
        <f t="shared" si="287"/>
        <v>0</v>
      </c>
      <c r="AT117" s="937">
        <f t="shared" si="287"/>
        <v>0</v>
      </c>
      <c r="AU117" s="937">
        <f t="shared" si="287"/>
        <v>0</v>
      </c>
      <c r="AV117" s="937">
        <f t="shared" si="287"/>
        <v>27000</v>
      </c>
      <c r="AW117" s="937">
        <f t="shared" si="287"/>
        <v>0</v>
      </c>
      <c r="AX117" s="937">
        <f t="shared" si="287"/>
        <v>0</v>
      </c>
      <c r="AY117" s="937">
        <f t="shared" si="287"/>
        <v>3000</v>
      </c>
      <c r="AZ117" s="937">
        <f t="shared" si="287"/>
        <v>3000</v>
      </c>
      <c r="BA117" s="937">
        <f t="shared" si="287"/>
        <v>0</v>
      </c>
      <c r="BB117" s="937">
        <f t="shared" si="287"/>
        <v>0</v>
      </c>
      <c r="BC117" s="937">
        <f t="shared" si="287"/>
        <v>3000</v>
      </c>
      <c r="BD117" s="937">
        <f t="shared" si="287"/>
        <v>3000</v>
      </c>
      <c r="BE117" s="937">
        <f t="shared" si="287"/>
        <v>0</v>
      </c>
      <c r="BF117" s="937">
        <f>BF118+BF138</f>
        <v>0</v>
      </c>
      <c r="BG117" s="937">
        <f t="shared" ref="BG117" si="288">BG118+BG138</f>
        <v>0</v>
      </c>
      <c r="BH117" s="937">
        <f t="shared" ref="BH117" si="289">BH118+BH138</f>
        <v>0</v>
      </c>
      <c r="BI117" s="937">
        <f t="shared" ref="BI117" si="290">BI118+BI138</f>
        <v>0</v>
      </c>
      <c r="BJ117" s="937">
        <f t="shared" ref="BJ117" si="291">BJ118+BJ138</f>
        <v>0</v>
      </c>
      <c r="BK117" s="937">
        <f t="shared" ref="BK117" si="292">BK118+BK138</f>
        <v>0</v>
      </c>
      <c r="BL117" s="937">
        <f t="shared" ref="BL117" si="293">BL118+BL138</f>
        <v>0</v>
      </c>
      <c r="BM117" s="937">
        <f t="shared" ref="BM117" si="294">BM118+BM138</f>
        <v>0</v>
      </c>
      <c r="BN117" s="937">
        <f t="shared" ref="BN117" si="295">BN118+BN138</f>
        <v>0</v>
      </c>
      <c r="BO117" s="937">
        <f t="shared" ref="BO117" si="296">BO118+BO138</f>
        <v>0</v>
      </c>
      <c r="BP117" s="798"/>
      <c r="BQ117" s="1372"/>
      <c r="BR117" s="1372"/>
      <c r="BS117" s="1372"/>
      <c r="BT117" s="1372"/>
      <c r="BU117" s="1121"/>
    </row>
    <row r="118" spans="1:73" ht="41.25">
      <c r="A118" s="1359" t="s">
        <v>254</v>
      </c>
      <c r="B118" s="1360" t="s">
        <v>415</v>
      </c>
      <c r="C118" s="942"/>
      <c r="D118" s="942"/>
      <c r="E118" s="942"/>
      <c r="F118" s="1197"/>
      <c r="G118" s="1367">
        <f>G119</f>
        <v>41275</v>
      </c>
      <c r="H118" s="1367">
        <f t="shared" ref="H118:BA120" si="297">H119</f>
        <v>30000</v>
      </c>
      <c r="I118" s="1367"/>
      <c r="J118" s="1367"/>
      <c r="K118" s="1367"/>
      <c r="L118" s="1367">
        <f t="shared" si="297"/>
        <v>0</v>
      </c>
      <c r="M118" s="1367">
        <f t="shared" si="297"/>
        <v>0</v>
      </c>
      <c r="N118" s="1367">
        <f t="shared" si="297"/>
        <v>27000</v>
      </c>
      <c r="O118" s="1367">
        <f t="shared" si="297"/>
        <v>27000</v>
      </c>
      <c r="P118" s="1367">
        <f t="shared" si="297"/>
        <v>0</v>
      </c>
      <c r="Q118" s="1367">
        <f t="shared" si="297"/>
        <v>0</v>
      </c>
      <c r="R118" s="1367">
        <f t="shared" si="297"/>
        <v>0</v>
      </c>
      <c r="S118" s="1367">
        <f t="shared" si="297"/>
        <v>0</v>
      </c>
      <c r="T118" s="1367">
        <f t="shared" si="297"/>
        <v>0</v>
      </c>
      <c r="U118" s="1367">
        <f t="shared" si="297"/>
        <v>0</v>
      </c>
      <c r="V118" s="1367">
        <f t="shared" si="297"/>
        <v>0</v>
      </c>
      <c r="W118" s="1367">
        <f t="shared" si="297"/>
        <v>0</v>
      </c>
      <c r="X118" s="1367">
        <f t="shared" si="297"/>
        <v>0</v>
      </c>
      <c r="Y118" s="1367">
        <f t="shared" si="297"/>
        <v>0</v>
      </c>
      <c r="Z118" s="1367">
        <f t="shared" si="297"/>
        <v>0</v>
      </c>
      <c r="AA118" s="1367">
        <f t="shared" si="297"/>
        <v>0</v>
      </c>
      <c r="AB118" s="1367">
        <f t="shared" si="297"/>
        <v>0</v>
      </c>
      <c r="AC118" s="1367">
        <f t="shared" si="297"/>
        <v>0</v>
      </c>
      <c r="AD118" s="1367">
        <f t="shared" si="297"/>
        <v>27000</v>
      </c>
      <c r="AE118" s="1367">
        <f t="shared" si="297"/>
        <v>0</v>
      </c>
      <c r="AF118" s="1367">
        <f t="shared" si="297"/>
        <v>0</v>
      </c>
      <c r="AG118" s="1367">
        <f t="shared" si="297"/>
        <v>1354</v>
      </c>
      <c r="AH118" s="1367">
        <f t="shared" si="297"/>
        <v>0</v>
      </c>
      <c r="AI118" s="1367">
        <f t="shared" si="297"/>
        <v>1354</v>
      </c>
      <c r="AJ118" s="1367">
        <f t="shared" si="297"/>
        <v>25646</v>
      </c>
      <c r="AK118" s="1367">
        <f t="shared" si="297"/>
        <v>0</v>
      </c>
      <c r="AL118" s="1367">
        <f t="shared" si="297"/>
        <v>0</v>
      </c>
      <c r="AM118" s="1367">
        <f t="shared" si="297"/>
        <v>25646</v>
      </c>
      <c r="AN118" s="1367">
        <f t="shared" si="297"/>
        <v>0</v>
      </c>
      <c r="AO118" s="1367">
        <f t="shared" si="297"/>
        <v>0</v>
      </c>
      <c r="AP118" s="1367">
        <f t="shared" si="297"/>
        <v>0</v>
      </c>
      <c r="AQ118" s="1367">
        <f t="shared" si="297"/>
        <v>0</v>
      </c>
      <c r="AR118" s="1367">
        <f t="shared" si="297"/>
        <v>0</v>
      </c>
      <c r="AS118" s="1367">
        <f t="shared" si="297"/>
        <v>0</v>
      </c>
      <c r="AT118" s="1367">
        <f t="shared" si="297"/>
        <v>0</v>
      </c>
      <c r="AU118" s="1367">
        <f t="shared" si="297"/>
        <v>0</v>
      </c>
      <c r="AV118" s="1367">
        <f t="shared" si="297"/>
        <v>27000</v>
      </c>
      <c r="AW118" s="1367">
        <f t="shared" si="297"/>
        <v>0</v>
      </c>
      <c r="AX118" s="1367">
        <f t="shared" si="297"/>
        <v>0</v>
      </c>
      <c r="AY118" s="1367">
        <f t="shared" si="297"/>
        <v>0</v>
      </c>
      <c r="AZ118" s="1367">
        <f t="shared" si="297"/>
        <v>0</v>
      </c>
      <c r="BA118" s="1367">
        <f t="shared" si="297"/>
        <v>0</v>
      </c>
      <c r="BB118" s="1367">
        <f t="shared" ref="BB118:BT120" si="298">BB119</f>
        <v>0</v>
      </c>
      <c r="BC118" s="1367"/>
      <c r="BD118" s="1367"/>
      <c r="BE118" s="1368"/>
      <c r="BF118" s="1368"/>
      <c r="BG118" s="1368"/>
      <c r="BH118" s="1368"/>
      <c r="BI118" s="1368"/>
      <c r="BJ118" s="1367"/>
      <c r="BK118" s="1367"/>
      <c r="BL118" s="1367"/>
      <c r="BM118" s="1367"/>
      <c r="BN118" s="1367"/>
      <c r="BO118" s="1367"/>
      <c r="BP118" s="1367"/>
      <c r="BQ118" s="1367">
        <f t="shared" si="298"/>
        <v>3000</v>
      </c>
      <c r="BR118" s="1367">
        <f t="shared" si="298"/>
        <v>3000</v>
      </c>
      <c r="BS118" s="1367">
        <f t="shared" si="298"/>
        <v>0</v>
      </c>
      <c r="BT118" s="1367">
        <f t="shared" si="298"/>
        <v>0</v>
      </c>
      <c r="BU118" s="1366" t="s">
        <v>374</v>
      </c>
    </row>
    <row r="119" spans="1:73" ht="12.6" customHeight="1">
      <c r="A119" s="1359"/>
      <c r="B119" s="1350" t="s">
        <v>30</v>
      </c>
      <c r="C119" s="942"/>
      <c r="D119" s="942"/>
      <c r="E119" s="942"/>
      <c r="F119" s="1197"/>
      <c r="G119" s="1367">
        <f>G120</f>
        <v>41275</v>
      </c>
      <c r="H119" s="1367">
        <f t="shared" si="297"/>
        <v>30000</v>
      </c>
      <c r="I119" s="1367"/>
      <c r="J119" s="1367"/>
      <c r="K119" s="1367"/>
      <c r="L119" s="1367">
        <f t="shared" si="297"/>
        <v>0</v>
      </c>
      <c r="M119" s="1367">
        <f t="shared" si="297"/>
        <v>0</v>
      </c>
      <c r="N119" s="1367">
        <f t="shared" si="297"/>
        <v>27000</v>
      </c>
      <c r="O119" s="1367">
        <f t="shared" si="297"/>
        <v>27000</v>
      </c>
      <c r="P119" s="1367">
        <f t="shared" si="297"/>
        <v>0</v>
      </c>
      <c r="Q119" s="1367">
        <f t="shared" si="297"/>
        <v>0</v>
      </c>
      <c r="R119" s="1367">
        <f t="shared" si="297"/>
        <v>0</v>
      </c>
      <c r="S119" s="1367">
        <f t="shared" si="297"/>
        <v>0</v>
      </c>
      <c r="T119" s="1367">
        <f t="shared" si="297"/>
        <v>0</v>
      </c>
      <c r="U119" s="1367">
        <f t="shared" si="297"/>
        <v>0</v>
      </c>
      <c r="V119" s="1367">
        <f t="shared" si="297"/>
        <v>0</v>
      </c>
      <c r="W119" s="1367">
        <f t="shared" si="297"/>
        <v>0</v>
      </c>
      <c r="X119" s="1367">
        <f t="shared" si="297"/>
        <v>0</v>
      </c>
      <c r="Y119" s="1367">
        <f t="shared" si="297"/>
        <v>0</v>
      </c>
      <c r="Z119" s="1367">
        <f t="shared" si="297"/>
        <v>0</v>
      </c>
      <c r="AA119" s="1367">
        <f t="shared" si="297"/>
        <v>0</v>
      </c>
      <c r="AB119" s="1367">
        <f t="shared" si="297"/>
        <v>0</v>
      </c>
      <c r="AC119" s="1367">
        <f t="shared" si="297"/>
        <v>0</v>
      </c>
      <c r="AD119" s="1367">
        <f t="shared" si="297"/>
        <v>27000</v>
      </c>
      <c r="AE119" s="1367">
        <f t="shared" si="297"/>
        <v>0</v>
      </c>
      <c r="AF119" s="1367">
        <f t="shared" si="297"/>
        <v>0</v>
      </c>
      <c r="AG119" s="1367">
        <f t="shared" si="297"/>
        <v>1354</v>
      </c>
      <c r="AH119" s="1367">
        <f t="shared" si="297"/>
        <v>0</v>
      </c>
      <c r="AI119" s="1367">
        <f t="shared" si="297"/>
        <v>1354</v>
      </c>
      <c r="AJ119" s="1367">
        <f t="shared" si="297"/>
        <v>25646</v>
      </c>
      <c r="AK119" s="1367">
        <f t="shared" si="297"/>
        <v>0</v>
      </c>
      <c r="AL119" s="1367">
        <f t="shared" si="297"/>
        <v>0</v>
      </c>
      <c r="AM119" s="1367">
        <f t="shared" si="297"/>
        <v>25646</v>
      </c>
      <c r="AN119" s="1367">
        <f t="shared" si="297"/>
        <v>0</v>
      </c>
      <c r="AO119" s="1367">
        <f t="shared" si="297"/>
        <v>0</v>
      </c>
      <c r="AP119" s="1367">
        <f t="shared" si="297"/>
        <v>0</v>
      </c>
      <c r="AQ119" s="1367">
        <f t="shared" si="297"/>
        <v>0</v>
      </c>
      <c r="AR119" s="1367">
        <f t="shared" si="297"/>
        <v>0</v>
      </c>
      <c r="AS119" s="1367">
        <f t="shared" si="297"/>
        <v>0</v>
      </c>
      <c r="AT119" s="1367">
        <f t="shared" si="297"/>
        <v>0</v>
      </c>
      <c r="AU119" s="1367">
        <f t="shared" si="297"/>
        <v>0</v>
      </c>
      <c r="AV119" s="1367">
        <f t="shared" si="297"/>
        <v>27000</v>
      </c>
      <c r="AW119" s="1367">
        <f t="shared" si="297"/>
        <v>0</v>
      </c>
      <c r="AX119" s="1367">
        <f t="shared" si="297"/>
        <v>0</v>
      </c>
      <c r="AY119" s="1367">
        <f t="shared" si="297"/>
        <v>0</v>
      </c>
      <c r="AZ119" s="1367">
        <f t="shared" si="297"/>
        <v>0</v>
      </c>
      <c r="BA119" s="1367">
        <f t="shared" si="297"/>
        <v>0</v>
      </c>
      <c r="BB119" s="1367">
        <f t="shared" si="298"/>
        <v>0</v>
      </c>
      <c r="BC119" s="1367"/>
      <c r="BD119" s="1367"/>
      <c r="BE119" s="1368"/>
      <c r="BF119" s="1368"/>
      <c r="BG119" s="1368"/>
      <c r="BH119" s="1368"/>
      <c r="BI119" s="1368"/>
      <c r="BJ119" s="1367"/>
      <c r="BK119" s="1367"/>
      <c r="BL119" s="1367"/>
      <c r="BM119" s="1367"/>
      <c r="BN119" s="1367"/>
      <c r="BO119" s="1367"/>
      <c r="BP119" s="1367"/>
      <c r="BQ119" s="1367">
        <f t="shared" si="298"/>
        <v>3000</v>
      </c>
      <c r="BR119" s="1367">
        <f t="shared" si="298"/>
        <v>3000</v>
      </c>
      <c r="BS119" s="1367">
        <f t="shared" si="298"/>
        <v>0</v>
      </c>
      <c r="BT119" s="1367">
        <f t="shared" si="298"/>
        <v>0</v>
      </c>
      <c r="BU119" s="1068"/>
    </row>
    <row r="120" spans="1:73" ht="32.1" customHeight="1">
      <c r="A120" s="1359" t="s">
        <v>29</v>
      </c>
      <c r="B120" s="1351" t="s">
        <v>266</v>
      </c>
      <c r="C120" s="942"/>
      <c r="D120" s="942"/>
      <c r="E120" s="942"/>
      <c r="F120" s="1197"/>
      <c r="G120" s="1367">
        <f>G121</f>
        <v>41275</v>
      </c>
      <c r="H120" s="1367">
        <f t="shared" si="297"/>
        <v>30000</v>
      </c>
      <c r="I120" s="1367"/>
      <c r="J120" s="1367"/>
      <c r="K120" s="1367"/>
      <c r="L120" s="1367">
        <f t="shared" si="297"/>
        <v>0</v>
      </c>
      <c r="M120" s="1367">
        <f t="shared" si="297"/>
        <v>0</v>
      </c>
      <c r="N120" s="1367">
        <f t="shared" si="297"/>
        <v>27000</v>
      </c>
      <c r="O120" s="1367">
        <f t="shared" si="297"/>
        <v>27000</v>
      </c>
      <c r="P120" s="1367">
        <f t="shared" si="297"/>
        <v>0</v>
      </c>
      <c r="Q120" s="1367">
        <f t="shared" si="297"/>
        <v>0</v>
      </c>
      <c r="R120" s="1367">
        <f t="shared" si="297"/>
        <v>0</v>
      </c>
      <c r="S120" s="1367">
        <f t="shared" si="297"/>
        <v>0</v>
      </c>
      <c r="T120" s="1367">
        <f t="shared" si="297"/>
        <v>0</v>
      </c>
      <c r="U120" s="1367">
        <f t="shared" si="297"/>
        <v>0</v>
      </c>
      <c r="V120" s="1367">
        <f t="shared" si="297"/>
        <v>0</v>
      </c>
      <c r="W120" s="1367">
        <f t="shared" si="297"/>
        <v>0</v>
      </c>
      <c r="X120" s="1367">
        <f t="shared" si="297"/>
        <v>0</v>
      </c>
      <c r="Y120" s="1367">
        <f t="shared" si="297"/>
        <v>0</v>
      </c>
      <c r="Z120" s="1367">
        <f t="shared" si="297"/>
        <v>0</v>
      </c>
      <c r="AA120" s="1367">
        <f t="shared" si="297"/>
        <v>0</v>
      </c>
      <c r="AB120" s="1367">
        <f t="shared" si="297"/>
        <v>0</v>
      </c>
      <c r="AC120" s="1367">
        <f t="shared" si="297"/>
        <v>0</v>
      </c>
      <c r="AD120" s="1367">
        <f t="shared" si="297"/>
        <v>27000</v>
      </c>
      <c r="AE120" s="1367">
        <f t="shared" si="297"/>
        <v>0</v>
      </c>
      <c r="AF120" s="1367">
        <f t="shared" si="297"/>
        <v>0</v>
      </c>
      <c r="AG120" s="1367">
        <f t="shared" si="297"/>
        <v>1354</v>
      </c>
      <c r="AH120" s="1367">
        <f t="shared" si="297"/>
        <v>0</v>
      </c>
      <c r="AI120" s="1367">
        <f t="shared" si="297"/>
        <v>1354</v>
      </c>
      <c r="AJ120" s="1367">
        <f t="shared" si="297"/>
        <v>25646</v>
      </c>
      <c r="AK120" s="1367">
        <f t="shared" si="297"/>
        <v>0</v>
      </c>
      <c r="AL120" s="1367">
        <f t="shared" si="297"/>
        <v>0</v>
      </c>
      <c r="AM120" s="1367">
        <f t="shared" si="297"/>
        <v>25646</v>
      </c>
      <c r="AN120" s="1367">
        <f t="shared" si="297"/>
        <v>0</v>
      </c>
      <c r="AO120" s="1367">
        <f t="shared" si="297"/>
        <v>0</v>
      </c>
      <c r="AP120" s="1367">
        <f t="shared" si="297"/>
        <v>0</v>
      </c>
      <c r="AQ120" s="1367">
        <f t="shared" si="297"/>
        <v>0</v>
      </c>
      <c r="AR120" s="1367">
        <f t="shared" si="297"/>
        <v>0</v>
      </c>
      <c r="AS120" s="1367">
        <f t="shared" si="297"/>
        <v>0</v>
      </c>
      <c r="AT120" s="1367">
        <f t="shared" si="297"/>
        <v>0</v>
      </c>
      <c r="AU120" s="1367">
        <f t="shared" si="297"/>
        <v>0</v>
      </c>
      <c r="AV120" s="1367">
        <f t="shared" si="297"/>
        <v>27000</v>
      </c>
      <c r="AW120" s="1367">
        <f t="shared" si="297"/>
        <v>0</v>
      </c>
      <c r="AX120" s="1367">
        <f t="shared" si="297"/>
        <v>0</v>
      </c>
      <c r="AY120" s="1367">
        <f t="shared" si="297"/>
        <v>0</v>
      </c>
      <c r="AZ120" s="1367">
        <f t="shared" si="297"/>
        <v>0</v>
      </c>
      <c r="BA120" s="1367">
        <f t="shared" si="297"/>
        <v>0</v>
      </c>
      <c r="BB120" s="1367">
        <f t="shared" si="298"/>
        <v>0</v>
      </c>
      <c r="BC120" s="1367"/>
      <c r="BD120" s="1367"/>
      <c r="BE120" s="1368"/>
      <c r="BF120" s="1368"/>
      <c r="BG120" s="1368"/>
      <c r="BH120" s="1368"/>
      <c r="BI120" s="1368"/>
      <c r="BJ120" s="1367"/>
      <c r="BK120" s="1367"/>
      <c r="BL120" s="1367"/>
      <c r="BM120" s="1367"/>
      <c r="BN120" s="1367"/>
      <c r="BO120" s="1367"/>
      <c r="BP120" s="1367"/>
      <c r="BQ120" s="1367">
        <f t="shared" si="298"/>
        <v>3000</v>
      </c>
      <c r="BR120" s="1367">
        <f t="shared" si="298"/>
        <v>3000</v>
      </c>
      <c r="BS120" s="1367">
        <f t="shared" si="298"/>
        <v>0</v>
      </c>
      <c r="BT120" s="1367">
        <f t="shared" si="298"/>
        <v>0</v>
      </c>
      <c r="BU120" s="1068"/>
    </row>
    <row r="121" spans="1:73" ht="13.5" customHeight="1">
      <c r="A121" s="1361"/>
      <c r="B121" s="1353" t="s">
        <v>24</v>
      </c>
      <c r="C121" s="1362"/>
      <c r="D121" s="1362"/>
      <c r="E121" s="1362"/>
      <c r="F121" s="1369"/>
      <c r="G121" s="1370">
        <f t="shared" ref="G121:BT121" si="299">SUM(G122:G137)</f>
        <v>41275</v>
      </c>
      <c r="H121" s="1370">
        <f t="shared" si="299"/>
        <v>30000</v>
      </c>
      <c r="I121" s="1370"/>
      <c r="J121" s="1370"/>
      <c r="K121" s="1370"/>
      <c r="L121" s="1370">
        <f t="shared" si="299"/>
        <v>0</v>
      </c>
      <c r="M121" s="1370">
        <f t="shared" si="299"/>
        <v>0</v>
      </c>
      <c r="N121" s="1370">
        <f t="shared" si="299"/>
        <v>27000</v>
      </c>
      <c r="O121" s="1370">
        <f t="shared" si="299"/>
        <v>27000</v>
      </c>
      <c r="P121" s="1370">
        <f t="shared" si="299"/>
        <v>0</v>
      </c>
      <c r="Q121" s="1370">
        <f t="shared" si="299"/>
        <v>0</v>
      </c>
      <c r="R121" s="1370">
        <f t="shared" si="299"/>
        <v>0</v>
      </c>
      <c r="S121" s="1370">
        <f t="shared" si="299"/>
        <v>0</v>
      </c>
      <c r="T121" s="1370">
        <f t="shared" si="299"/>
        <v>0</v>
      </c>
      <c r="U121" s="1370">
        <f t="shared" si="299"/>
        <v>0</v>
      </c>
      <c r="V121" s="1370">
        <f t="shared" si="299"/>
        <v>0</v>
      </c>
      <c r="W121" s="1370">
        <f t="shared" si="299"/>
        <v>0</v>
      </c>
      <c r="X121" s="1370">
        <f t="shared" si="299"/>
        <v>0</v>
      </c>
      <c r="Y121" s="1370">
        <f t="shared" si="299"/>
        <v>0</v>
      </c>
      <c r="Z121" s="1370">
        <f t="shared" si="299"/>
        <v>0</v>
      </c>
      <c r="AA121" s="1370">
        <f t="shared" si="299"/>
        <v>0</v>
      </c>
      <c r="AB121" s="1370">
        <f t="shared" si="299"/>
        <v>0</v>
      </c>
      <c r="AC121" s="1370">
        <f t="shared" si="299"/>
        <v>0</v>
      </c>
      <c r="AD121" s="1370">
        <f t="shared" si="299"/>
        <v>27000</v>
      </c>
      <c r="AE121" s="1370">
        <f t="shared" si="299"/>
        <v>0</v>
      </c>
      <c r="AF121" s="1370">
        <f t="shared" si="299"/>
        <v>0</v>
      </c>
      <c r="AG121" s="1370">
        <f t="shared" si="299"/>
        <v>1354</v>
      </c>
      <c r="AH121" s="1370">
        <f t="shared" si="299"/>
        <v>0</v>
      </c>
      <c r="AI121" s="1370">
        <f t="shared" si="299"/>
        <v>1354</v>
      </c>
      <c r="AJ121" s="1370">
        <f t="shared" si="299"/>
        <v>25646</v>
      </c>
      <c r="AK121" s="1370">
        <f t="shared" si="299"/>
        <v>0</v>
      </c>
      <c r="AL121" s="1370">
        <f t="shared" si="299"/>
        <v>0</v>
      </c>
      <c r="AM121" s="1370">
        <f t="shared" si="299"/>
        <v>25646</v>
      </c>
      <c r="AN121" s="1370">
        <f t="shared" si="299"/>
        <v>0</v>
      </c>
      <c r="AO121" s="1370">
        <f t="shared" si="299"/>
        <v>0</v>
      </c>
      <c r="AP121" s="1370">
        <f t="shared" si="299"/>
        <v>0</v>
      </c>
      <c r="AQ121" s="1370">
        <f t="shared" si="299"/>
        <v>0</v>
      </c>
      <c r="AR121" s="1370">
        <f t="shared" si="299"/>
        <v>0</v>
      </c>
      <c r="AS121" s="1370">
        <f t="shared" si="299"/>
        <v>0</v>
      </c>
      <c r="AT121" s="1370">
        <f t="shared" si="299"/>
        <v>0</v>
      </c>
      <c r="AU121" s="1370">
        <f t="shared" si="299"/>
        <v>0</v>
      </c>
      <c r="AV121" s="1370">
        <f t="shared" si="299"/>
        <v>27000</v>
      </c>
      <c r="AW121" s="1370">
        <f t="shared" si="299"/>
        <v>0</v>
      </c>
      <c r="AX121" s="1370">
        <f t="shared" si="299"/>
        <v>0</v>
      </c>
      <c r="AY121" s="1370">
        <f t="shared" si="299"/>
        <v>0</v>
      </c>
      <c r="AZ121" s="1370">
        <f t="shared" si="299"/>
        <v>0</v>
      </c>
      <c r="BA121" s="1370">
        <f t="shared" si="299"/>
        <v>0</v>
      </c>
      <c r="BB121" s="1370">
        <f t="shared" si="299"/>
        <v>0</v>
      </c>
      <c r="BC121" s="1370"/>
      <c r="BD121" s="1370"/>
      <c r="BE121" s="1371"/>
      <c r="BF121" s="1371"/>
      <c r="BG121" s="1371"/>
      <c r="BH121" s="1371"/>
      <c r="BI121" s="1371"/>
      <c r="BJ121" s="1370"/>
      <c r="BK121" s="1370"/>
      <c r="BL121" s="1370"/>
      <c r="BM121" s="1370"/>
      <c r="BN121" s="1370"/>
      <c r="BO121" s="1370"/>
      <c r="BP121" s="1370"/>
      <c r="BQ121" s="1370">
        <f t="shared" si="299"/>
        <v>3000</v>
      </c>
      <c r="BR121" s="1370">
        <f t="shared" si="299"/>
        <v>3000</v>
      </c>
      <c r="BS121" s="1370">
        <f t="shared" si="299"/>
        <v>0</v>
      </c>
      <c r="BT121" s="1370">
        <f t="shared" si="299"/>
        <v>0</v>
      </c>
      <c r="BU121" s="1363"/>
    </row>
    <row r="122" spans="1:73" ht="33">
      <c r="A122" s="1364">
        <v>1</v>
      </c>
      <c r="B122" s="1365" t="s">
        <v>221</v>
      </c>
      <c r="C122" s="942"/>
      <c r="D122" s="942"/>
      <c r="E122" s="942"/>
      <c r="F122" s="1197" t="s">
        <v>238</v>
      </c>
      <c r="G122" s="1063">
        <v>1309</v>
      </c>
      <c r="H122" s="1063">
        <v>1150</v>
      </c>
      <c r="I122" s="1063"/>
      <c r="J122" s="1063"/>
      <c r="K122" s="1063"/>
      <c r="L122" s="797"/>
      <c r="M122" s="932"/>
      <c r="N122" s="797">
        <f>O122</f>
        <v>1035</v>
      </c>
      <c r="O122" s="932">
        <f>H122*0.9</f>
        <v>1035</v>
      </c>
      <c r="P122" s="797"/>
      <c r="Q122" s="1063"/>
      <c r="R122" s="797"/>
      <c r="S122" s="797"/>
      <c r="T122" s="932"/>
      <c r="U122" s="797"/>
      <c r="V122" s="797"/>
      <c r="W122" s="932"/>
      <c r="X122" s="797"/>
      <c r="Y122" s="797"/>
      <c r="Z122" s="932"/>
      <c r="AA122" s="797"/>
      <c r="AB122" s="797"/>
      <c r="AC122" s="932"/>
      <c r="AD122" s="797">
        <f>O122</f>
        <v>1035</v>
      </c>
      <c r="AE122" s="797"/>
      <c r="AF122" s="946"/>
      <c r="AG122" s="797">
        <f t="shared" ref="AG122:AG137" si="300">AH122+AI122</f>
        <v>0</v>
      </c>
      <c r="AH122" s="797"/>
      <c r="AI122" s="797"/>
      <c r="AJ122" s="799">
        <f t="shared" ref="AJ122:AJ137" si="301">AD122-AG122</f>
        <v>1035</v>
      </c>
      <c r="AK122" s="797"/>
      <c r="AL122" s="932"/>
      <c r="AM122" s="797">
        <f>AJ122</f>
        <v>1035</v>
      </c>
      <c r="AN122" s="932"/>
      <c r="AO122" s="797"/>
      <c r="AP122" s="932"/>
      <c r="AQ122" s="797"/>
      <c r="AR122" s="797"/>
      <c r="AS122" s="797"/>
      <c r="AT122" s="797"/>
      <c r="AU122" s="797"/>
      <c r="AV122" s="799">
        <f t="shared" ref="AV122:AX137" si="302">R122+AD122+AP122</f>
        <v>1035</v>
      </c>
      <c r="AW122" s="799">
        <f t="shared" si="302"/>
        <v>0</v>
      </c>
      <c r="AX122" s="799">
        <f t="shared" si="302"/>
        <v>0</v>
      </c>
      <c r="AY122" s="799">
        <f t="shared" ref="AY122:AY137" si="303">AZ122</f>
        <v>0</v>
      </c>
      <c r="AZ122" s="932">
        <f t="shared" ref="AZ122:BB137" si="304">O122-AV122</f>
        <v>0</v>
      </c>
      <c r="BA122" s="799">
        <f t="shared" si="304"/>
        <v>0</v>
      </c>
      <c r="BB122" s="798">
        <f t="shared" si="304"/>
        <v>0</v>
      </c>
      <c r="BC122" s="798"/>
      <c r="BD122" s="798"/>
      <c r="BE122" s="1087"/>
      <c r="BF122" s="1087"/>
      <c r="BG122" s="1087"/>
      <c r="BH122" s="1087"/>
      <c r="BI122" s="1087"/>
      <c r="BJ122" s="798"/>
      <c r="BK122" s="798"/>
      <c r="BL122" s="798"/>
      <c r="BM122" s="798"/>
      <c r="BN122" s="798"/>
      <c r="BO122" s="798"/>
      <c r="BP122" s="798"/>
      <c r="BQ122" s="1200">
        <f>BR122</f>
        <v>115</v>
      </c>
      <c r="BR122" s="1200">
        <f t="shared" ref="BR122:BR137" si="305">H122*0.1</f>
        <v>115</v>
      </c>
      <c r="BS122" s="1200"/>
      <c r="BT122" s="1200"/>
      <c r="BU122" s="1068"/>
    </row>
    <row r="123" spans="1:73" ht="33">
      <c r="A123" s="1364">
        <f t="shared" ref="A123:A135" si="306">+A122+1</f>
        <v>2</v>
      </c>
      <c r="B123" s="1365" t="s">
        <v>222</v>
      </c>
      <c r="C123" s="942"/>
      <c r="D123" s="942"/>
      <c r="E123" s="942"/>
      <c r="F123" s="1197" t="s">
        <v>239</v>
      </c>
      <c r="G123" s="1063">
        <v>1941</v>
      </c>
      <c r="H123" s="1063">
        <v>1725</v>
      </c>
      <c r="I123" s="1063"/>
      <c r="J123" s="1063"/>
      <c r="K123" s="1063"/>
      <c r="L123" s="797"/>
      <c r="M123" s="932"/>
      <c r="N123" s="797">
        <f t="shared" ref="N123:N137" si="307">O123</f>
        <v>1552.5</v>
      </c>
      <c r="O123" s="932">
        <f t="shared" ref="O123:O137" si="308">H123*0.9</f>
        <v>1552.5</v>
      </c>
      <c r="P123" s="797"/>
      <c r="Q123" s="1063"/>
      <c r="R123" s="797"/>
      <c r="S123" s="797"/>
      <c r="T123" s="932"/>
      <c r="U123" s="797"/>
      <c r="V123" s="797"/>
      <c r="W123" s="932"/>
      <c r="X123" s="797"/>
      <c r="Y123" s="797"/>
      <c r="Z123" s="932"/>
      <c r="AA123" s="797"/>
      <c r="AB123" s="797"/>
      <c r="AC123" s="932"/>
      <c r="AD123" s="797">
        <f t="shared" ref="AD123:AD137" si="309">O123</f>
        <v>1552.5</v>
      </c>
      <c r="AE123" s="797"/>
      <c r="AF123" s="946"/>
      <c r="AG123" s="797">
        <f t="shared" si="300"/>
        <v>0</v>
      </c>
      <c r="AH123" s="797"/>
      <c r="AI123" s="797"/>
      <c r="AJ123" s="799">
        <f t="shared" si="301"/>
        <v>1552.5</v>
      </c>
      <c r="AK123" s="797"/>
      <c r="AL123" s="932"/>
      <c r="AM123" s="797">
        <f t="shared" ref="AM123:AM137" si="310">AJ123</f>
        <v>1552.5</v>
      </c>
      <c r="AN123" s="932"/>
      <c r="AO123" s="797"/>
      <c r="AP123" s="932"/>
      <c r="AQ123" s="797"/>
      <c r="AR123" s="797"/>
      <c r="AS123" s="797"/>
      <c r="AT123" s="797"/>
      <c r="AU123" s="797"/>
      <c r="AV123" s="799">
        <f t="shared" si="302"/>
        <v>1552.5</v>
      </c>
      <c r="AW123" s="799">
        <f t="shared" si="302"/>
        <v>0</v>
      </c>
      <c r="AX123" s="799">
        <f t="shared" si="302"/>
        <v>0</v>
      </c>
      <c r="AY123" s="799">
        <f t="shared" si="303"/>
        <v>0</v>
      </c>
      <c r="AZ123" s="932">
        <f t="shared" si="304"/>
        <v>0</v>
      </c>
      <c r="BA123" s="799">
        <f t="shared" si="304"/>
        <v>0</v>
      </c>
      <c r="BB123" s="798">
        <f t="shared" si="304"/>
        <v>0</v>
      </c>
      <c r="BC123" s="798"/>
      <c r="BD123" s="798"/>
      <c r="BE123" s="1087"/>
      <c r="BF123" s="1087"/>
      <c r="BG123" s="1087"/>
      <c r="BH123" s="1087"/>
      <c r="BI123" s="1087"/>
      <c r="BJ123" s="798"/>
      <c r="BK123" s="798"/>
      <c r="BL123" s="798"/>
      <c r="BM123" s="798"/>
      <c r="BN123" s="798"/>
      <c r="BO123" s="798"/>
      <c r="BP123" s="798"/>
      <c r="BQ123" s="1200">
        <f t="shared" ref="BQ123:BQ137" si="311">BR123</f>
        <v>172.5</v>
      </c>
      <c r="BR123" s="1200">
        <f t="shared" si="305"/>
        <v>172.5</v>
      </c>
      <c r="BS123" s="1200"/>
      <c r="BT123" s="1200"/>
      <c r="BU123" s="1068"/>
    </row>
    <row r="124" spans="1:73" ht="33">
      <c r="A124" s="1364">
        <v>3</v>
      </c>
      <c r="B124" s="1365" t="s">
        <v>223</v>
      </c>
      <c r="C124" s="942"/>
      <c r="D124" s="942"/>
      <c r="E124" s="942"/>
      <c r="F124" s="1197" t="s">
        <v>240</v>
      </c>
      <c r="G124" s="1063">
        <v>1481</v>
      </c>
      <c r="H124" s="1063">
        <v>1150</v>
      </c>
      <c r="I124" s="1063"/>
      <c r="J124" s="1063"/>
      <c r="K124" s="1063"/>
      <c r="L124" s="797"/>
      <c r="M124" s="932"/>
      <c r="N124" s="797">
        <f t="shared" si="307"/>
        <v>1035</v>
      </c>
      <c r="O124" s="932">
        <f t="shared" si="308"/>
        <v>1035</v>
      </c>
      <c r="P124" s="797"/>
      <c r="Q124" s="1063"/>
      <c r="R124" s="797"/>
      <c r="S124" s="797"/>
      <c r="T124" s="932"/>
      <c r="U124" s="797"/>
      <c r="V124" s="797"/>
      <c r="W124" s="932"/>
      <c r="X124" s="797"/>
      <c r="Y124" s="797"/>
      <c r="Z124" s="932"/>
      <c r="AA124" s="797"/>
      <c r="AB124" s="797"/>
      <c r="AC124" s="932"/>
      <c r="AD124" s="797">
        <f t="shared" si="309"/>
        <v>1035</v>
      </c>
      <c r="AE124" s="797"/>
      <c r="AF124" s="946"/>
      <c r="AG124" s="797">
        <f t="shared" si="300"/>
        <v>87</v>
      </c>
      <c r="AH124" s="797"/>
      <c r="AI124" s="797">
        <v>87</v>
      </c>
      <c r="AJ124" s="799">
        <f t="shared" si="301"/>
        <v>948</v>
      </c>
      <c r="AK124" s="797"/>
      <c r="AL124" s="932"/>
      <c r="AM124" s="797">
        <f t="shared" si="310"/>
        <v>948</v>
      </c>
      <c r="AN124" s="932"/>
      <c r="AO124" s="797"/>
      <c r="AP124" s="932"/>
      <c r="AQ124" s="797"/>
      <c r="AR124" s="797"/>
      <c r="AS124" s="797"/>
      <c r="AT124" s="797"/>
      <c r="AU124" s="797"/>
      <c r="AV124" s="799">
        <f t="shared" si="302"/>
        <v>1035</v>
      </c>
      <c r="AW124" s="799">
        <f t="shared" si="302"/>
        <v>0</v>
      </c>
      <c r="AX124" s="799">
        <f t="shared" si="302"/>
        <v>0</v>
      </c>
      <c r="AY124" s="799">
        <f t="shared" si="303"/>
        <v>0</v>
      </c>
      <c r="AZ124" s="932">
        <f t="shared" si="304"/>
        <v>0</v>
      </c>
      <c r="BA124" s="799">
        <f t="shared" si="304"/>
        <v>0</v>
      </c>
      <c r="BB124" s="798">
        <f t="shared" si="304"/>
        <v>0</v>
      </c>
      <c r="BC124" s="798"/>
      <c r="BD124" s="798"/>
      <c r="BE124" s="1087"/>
      <c r="BF124" s="1087"/>
      <c r="BG124" s="1087"/>
      <c r="BH124" s="1087"/>
      <c r="BI124" s="1087"/>
      <c r="BJ124" s="798"/>
      <c r="BK124" s="798"/>
      <c r="BL124" s="798"/>
      <c r="BM124" s="798"/>
      <c r="BN124" s="798"/>
      <c r="BO124" s="798"/>
      <c r="BP124" s="798"/>
      <c r="BQ124" s="1200">
        <f t="shared" si="311"/>
        <v>115</v>
      </c>
      <c r="BR124" s="1200">
        <f t="shared" si="305"/>
        <v>115</v>
      </c>
      <c r="BS124" s="1200"/>
      <c r="BT124" s="1200"/>
      <c r="BU124" s="1068"/>
    </row>
    <row r="125" spans="1:73" ht="33">
      <c r="A125" s="1364">
        <f t="shared" si="306"/>
        <v>4</v>
      </c>
      <c r="B125" s="1365" t="s">
        <v>224</v>
      </c>
      <c r="C125" s="800"/>
      <c r="D125" s="800"/>
      <c r="E125" s="800"/>
      <c r="F125" s="1197" t="s">
        <v>241</v>
      </c>
      <c r="G125" s="1063">
        <v>2403</v>
      </c>
      <c r="H125" s="1063">
        <v>1800</v>
      </c>
      <c r="I125" s="1063"/>
      <c r="J125" s="1063"/>
      <c r="K125" s="1063"/>
      <c r="L125" s="937"/>
      <c r="M125" s="939"/>
      <c r="N125" s="797">
        <f t="shared" si="307"/>
        <v>1620</v>
      </c>
      <c r="O125" s="932">
        <f t="shared" si="308"/>
        <v>1620</v>
      </c>
      <c r="P125" s="937"/>
      <c r="Q125" s="1063"/>
      <c r="R125" s="937"/>
      <c r="S125" s="937"/>
      <c r="T125" s="939"/>
      <c r="U125" s="937"/>
      <c r="V125" s="937"/>
      <c r="W125" s="939"/>
      <c r="X125" s="937"/>
      <c r="Y125" s="937"/>
      <c r="Z125" s="939"/>
      <c r="AA125" s="937"/>
      <c r="AB125" s="937"/>
      <c r="AC125" s="939"/>
      <c r="AD125" s="797">
        <f t="shared" si="309"/>
        <v>1620</v>
      </c>
      <c r="AE125" s="937"/>
      <c r="AF125" s="946"/>
      <c r="AG125" s="797">
        <f t="shared" si="300"/>
        <v>117</v>
      </c>
      <c r="AH125" s="797"/>
      <c r="AI125" s="797">
        <v>117</v>
      </c>
      <c r="AJ125" s="799">
        <f t="shared" si="301"/>
        <v>1503</v>
      </c>
      <c r="AK125" s="797"/>
      <c r="AL125" s="932"/>
      <c r="AM125" s="797">
        <f t="shared" si="310"/>
        <v>1503</v>
      </c>
      <c r="AN125" s="939"/>
      <c r="AO125" s="797"/>
      <c r="AP125" s="932"/>
      <c r="AQ125" s="797"/>
      <c r="AR125" s="797"/>
      <c r="AS125" s="797"/>
      <c r="AT125" s="797"/>
      <c r="AU125" s="797"/>
      <c r="AV125" s="799">
        <f t="shared" si="302"/>
        <v>1620</v>
      </c>
      <c r="AW125" s="799">
        <f t="shared" si="302"/>
        <v>0</v>
      </c>
      <c r="AX125" s="799">
        <f t="shared" si="302"/>
        <v>0</v>
      </c>
      <c r="AY125" s="799">
        <f t="shared" si="303"/>
        <v>0</v>
      </c>
      <c r="AZ125" s="932">
        <f t="shared" si="304"/>
        <v>0</v>
      </c>
      <c r="BA125" s="799">
        <f t="shared" si="304"/>
        <v>0</v>
      </c>
      <c r="BB125" s="798">
        <f t="shared" si="304"/>
        <v>0</v>
      </c>
      <c r="BC125" s="798"/>
      <c r="BD125" s="798"/>
      <c r="BE125" s="1087"/>
      <c r="BF125" s="1087"/>
      <c r="BG125" s="1087"/>
      <c r="BH125" s="1087"/>
      <c r="BI125" s="1087"/>
      <c r="BJ125" s="798"/>
      <c r="BK125" s="798"/>
      <c r="BL125" s="798"/>
      <c r="BM125" s="798"/>
      <c r="BN125" s="798"/>
      <c r="BO125" s="798"/>
      <c r="BP125" s="798"/>
      <c r="BQ125" s="1200">
        <f t="shared" si="311"/>
        <v>180</v>
      </c>
      <c r="BR125" s="1200">
        <f t="shared" si="305"/>
        <v>180</v>
      </c>
      <c r="BS125" s="1372"/>
      <c r="BT125" s="1372"/>
      <c r="BU125" s="801"/>
    </row>
    <row r="126" spans="1:73" ht="33">
      <c r="A126" s="1364">
        <v>6</v>
      </c>
      <c r="B126" s="1365" t="s">
        <v>226</v>
      </c>
      <c r="C126" s="800"/>
      <c r="D126" s="800"/>
      <c r="E126" s="800"/>
      <c r="F126" s="1197" t="s">
        <v>243</v>
      </c>
      <c r="G126" s="1063">
        <v>3202</v>
      </c>
      <c r="H126" s="1063">
        <v>2900</v>
      </c>
      <c r="I126" s="1063"/>
      <c r="J126" s="1063"/>
      <c r="K126" s="1063"/>
      <c r="L126" s="937"/>
      <c r="M126" s="939"/>
      <c r="N126" s="797">
        <f t="shared" si="307"/>
        <v>2610</v>
      </c>
      <c r="O126" s="932">
        <f>H126*0.9</f>
        <v>2610</v>
      </c>
      <c r="P126" s="937"/>
      <c r="Q126" s="1063"/>
      <c r="R126" s="937"/>
      <c r="S126" s="937"/>
      <c r="T126" s="939"/>
      <c r="U126" s="937"/>
      <c r="V126" s="937"/>
      <c r="W126" s="939"/>
      <c r="X126" s="937"/>
      <c r="Y126" s="937"/>
      <c r="Z126" s="939"/>
      <c r="AA126" s="937"/>
      <c r="AB126" s="937"/>
      <c r="AC126" s="939"/>
      <c r="AD126" s="797">
        <f>O126</f>
        <v>2610</v>
      </c>
      <c r="AE126" s="937"/>
      <c r="AF126" s="946"/>
      <c r="AG126" s="797">
        <f t="shared" si="300"/>
        <v>0</v>
      </c>
      <c r="AH126" s="797"/>
      <c r="AI126" s="797"/>
      <c r="AJ126" s="799">
        <f t="shared" si="301"/>
        <v>2610</v>
      </c>
      <c r="AK126" s="797"/>
      <c r="AL126" s="932"/>
      <c r="AM126" s="797">
        <f t="shared" si="310"/>
        <v>2610</v>
      </c>
      <c r="AN126" s="939"/>
      <c r="AO126" s="797"/>
      <c r="AP126" s="932"/>
      <c r="AQ126" s="797"/>
      <c r="AR126" s="797"/>
      <c r="AS126" s="797"/>
      <c r="AT126" s="797"/>
      <c r="AU126" s="797"/>
      <c r="AV126" s="799">
        <f t="shared" si="302"/>
        <v>2610</v>
      </c>
      <c r="AW126" s="799">
        <f t="shared" si="302"/>
        <v>0</v>
      </c>
      <c r="AX126" s="799">
        <f t="shared" si="302"/>
        <v>0</v>
      </c>
      <c r="AY126" s="799">
        <f t="shared" si="303"/>
        <v>0</v>
      </c>
      <c r="AZ126" s="932">
        <f t="shared" si="304"/>
        <v>0</v>
      </c>
      <c r="BA126" s="799">
        <f t="shared" si="304"/>
        <v>0</v>
      </c>
      <c r="BB126" s="798">
        <f t="shared" si="304"/>
        <v>0</v>
      </c>
      <c r="BC126" s="798"/>
      <c r="BD126" s="798"/>
      <c r="BE126" s="1087"/>
      <c r="BF126" s="1087"/>
      <c r="BG126" s="1087"/>
      <c r="BH126" s="1087"/>
      <c r="BI126" s="1087"/>
      <c r="BJ126" s="798"/>
      <c r="BK126" s="798"/>
      <c r="BL126" s="798"/>
      <c r="BM126" s="798"/>
      <c r="BN126" s="798"/>
      <c r="BO126" s="798"/>
      <c r="BP126" s="798"/>
      <c r="BQ126" s="1200">
        <f t="shared" si="311"/>
        <v>290</v>
      </c>
      <c r="BR126" s="1200">
        <f t="shared" si="305"/>
        <v>290</v>
      </c>
      <c r="BS126" s="1372"/>
      <c r="BT126" s="1372"/>
      <c r="BU126" s="801"/>
    </row>
    <row r="127" spans="1:73" ht="33">
      <c r="A127" s="1364">
        <f>+A125+1</f>
        <v>5</v>
      </c>
      <c r="B127" s="1365" t="s">
        <v>225</v>
      </c>
      <c r="C127" s="800"/>
      <c r="D127" s="800"/>
      <c r="E127" s="800"/>
      <c r="F127" s="1197" t="s">
        <v>242</v>
      </c>
      <c r="G127" s="1063">
        <v>2330</v>
      </c>
      <c r="H127" s="1063">
        <v>1800</v>
      </c>
      <c r="I127" s="1063"/>
      <c r="J127" s="1063"/>
      <c r="K127" s="1063"/>
      <c r="L127" s="937"/>
      <c r="M127" s="939"/>
      <c r="N127" s="797">
        <f t="shared" si="307"/>
        <v>1620</v>
      </c>
      <c r="O127" s="932">
        <f t="shared" si="308"/>
        <v>1620</v>
      </c>
      <c r="P127" s="937"/>
      <c r="Q127" s="1063"/>
      <c r="R127" s="937"/>
      <c r="S127" s="937"/>
      <c r="T127" s="939"/>
      <c r="U127" s="937"/>
      <c r="V127" s="937"/>
      <c r="W127" s="939"/>
      <c r="X127" s="937"/>
      <c r="Y127" s="937"/>
      <c r="Z127" s="939"/>
      <c r="AA127" s="937"/>
      <c r="AB127" s="937"/>
      <c r="AC127" s="939"/>
      <c r="AD127" s="797">
        <f t="shared" si="309"/>
        <v>1620</v>
      </c>
      <c r="AE127" s="937"/>
      <c r="AF127" s="946"/>
      <c r="AG127" s="797">
        <f t="shared" si="300"/>
        <v>114</v>
      </c>
      <c r="AH127" s="797"/>
      <c r="AI127" s="797">
        <v>114</v>
      </c>
      <c r="AJ127" s="799">
        <f t="shared" si="301"/>
        <v>1506</v>
      </c>
      <c r="AK127" s="797"/>
      <c r="AL127" s="932"/>
      <c r="AM127" s="797">
        <f t="shared" si="310"/>
        <v>1506</v>
      </c>
      <c r="AN127" s="939"/>
      <c r="AO127" s="797"/>
      <c r="AP127" s="932"/>
      <c r="AQ127" s="797"/>
      <c r="AR127" s="797"/>
      <c r="AS127" s="797"/>
      <c r="AT127" s="797"/>
      <c r="AU127" s="797"/>
      <c r="AV127" s="799">
        <f t="shared" si="302"/>
        <v>1620</v>
      </c>
      <c r="AW127" s="799">
        <f t="shared" si="302"/>
        <v>0</v>
      </c>
      <c r="AX127" s="799">
        <f t="shared" si="302"/>
        <v>0</v>
      </c>
      <c r="AY127" s="799">
        <f t="shared" si="303"/>
        <v>0</v>
      </c>
      <c r="AZ127" s="932">
        <f t="shared" si="304"/>
        <v>0</v>
      </c>
      <c r="BA127" s="799">
        <f t="shared" si="304"/>
        <v>0</v>
      </c>
      <c r="BB127" s="798">
        <f t="shared" si="304"/>
        <v>0</v>
      </c>
      <c r="BC127" s="798"/>
      <c r="BD127" s="798"/>
      <c r="BE127" s="1087"/>
      <c r="BF127" s="1087"/>
      <c r="BG127" s="1087"/>
      <c r="BH127" s="1087"/>
      <c r="BI127" s="1087"/>
      <c r="BJ127" s="798"/>
      <c r="BK127" s="798"/>
      <c r="BL127" s="798"/>
      <c r="BM127" s="798"/>
      <c r="BN127" s="798"/>
      <c r="BO127" s="798"/>
      <c r="BP127" s="798"/>
      <c r="BQ127" s="1200">
        <f t="shared" si="311"/>
        <v>180</v>
      </c>
      <c r="BR127" s="1200">
        <f t="shared" si="305"/>
        <v>180</v>
      </c>
      <c r="BS127" s="1372"/>
      <c r="BT127" s="1372"/>
      <c r="BU127" s="801"/>
    </row>
    <row r="128" spans="1:73" ht="33">
      <c r="A128" s="1364">
        <v>7</v>
      </c>
      <c r="B128" s="1365" t="s">
        <v>227</v>
      </c>
      <c r="C128" s="800"/>
      <c r="D128" s="800"/>
      <c r="E128" s="800"/>
      <c r="F128" s="1197" t="s">
        <v>244</v>
      </c>
      <c r="G128" s="1063">
        <v>3303</v>
      </c>
      <c r="H128" s="1063">
        <v>2300</v>
      </c>
      <c r="I128" s="1063"/>
      <c r="J128" s="1063"/>
      <c r="K128" s="1063"/>
      <c r="L128" s="937"/>
      <c r="M128" s="939"/>
      <c r="N128" s="797">
        <f t="shared" si="307"/>
        <v>2070</v>
      </c>
      <c r="O128" s="932">
        <f t="shared" si="308"/>
        <v>2070</v>
      </c>
      <c r="P128" s="937"/>
      <c r="Q128" s="1063"/>
      <c r="R128" s="937"/>
      <c r="S128" s="937"/>
      <c r="T128" s="939"/>
      <c r="U128" s="937"/>
      <c r="V128" s="937"/>
      <c r="W128" s="939"/>
      <c r="X128" s="937"/>
      <c r="Y128" s="937"/>
      <c r="Z128" s="939"/>
      <c r="AA128" s="937"/>
      <c r="AB128" s="937"/>
      <c r="AC128" s="939"/>
      <c r="AD128" s="797">
        <f t="shared" si="309"/>
        <v>2070</v>
      </c>
      <c r="AE128" s="937"/>
      <c r="AF128" s="946"/>
      <c r="AG128" s="797">
        <f t="shared" si="300"/>
        <v>275</v>
      </c>
      <c r="AH128" s="797"/>
      <c r="AI128" s="1373">
        <v>275</v>
      </c>
      <c r="AJ128" s="799">
        <f t="shared" si="301"/>
        <v>1795</v>
      </c>
      <c r="AK128" s="797"/>
      <c r="AL128" s="932"/>
      <c r="AM128" s="797">
        <f t="shared" si="310"/>
        <v>1795</v>
      </c>
      <c r="AN128" s="939"/>
      <c r="AO128" s="797"/>
      <c r="AP128" s="932"/>
      <c r="AQ128" s="797"/>
      <c r="AR128" s="797"/>
      <c r="AS128" s="797"/>
      <c r="AT128" s="797"/>
      <c r="AU128" s="797"/>
      <c r="AV128" s="799">
        <f t="shared" si="302"/>
        <v>2070</v>
      </c>
      <c r="AW128" s="799">
        <f t="shared" si="302"/>
        <v>0</v>
      </c>
      <c r="AX128" s="799">
        <f t="shared" si="302"/>
        <v>0</v>
      </c>
      <c r="AY128" s="799">
        <f t="shared" si="303"/>
        <v>0</v>
      </c>
      <c r="AZ128" s="932">
        <f t="shared" si="304"/>
        <v>0</v>
      </c>
      <c r="BA128" s="799">
        <f t="shared" si="304"/>
        <v>0</v>
      </c>
      <c r="BB128" s="798">
        <f t="shared" si="304"/>
        <v>0</v>
      </c>
      <c r="BC128" s="798"/>
      <c r="BD128" s="798"/>
      <c r="BE128" s="1087"/>
      <c r="BF128" s="1087"/>
      <c r="BG128" s="1087"/>
      <c r="BH128" s="1087"/>
      <c r="BI128" s="1087"/>
      <c r="BJ128" s="798"/>
      <c r="BK128" s="798"/>
      <c r="BL128" s="798"/>
      <c r="BM128" s="798"/>
      <c r="BN128" s="798"/>
      <c r="BO128" s="798"/>
      <c r="BP128" s="798"/>
      <c r="BQ128" s="1200">
        <f t="shared" si="311"/>
        <v>230</v>
      </c>
      <c r="BR128" s="1200">
        <f t="shared" si="305"/>
        <v>230</v>
      </c>
      <c r="BS128" s="1372"/>
      <c r="BT128" s="1372"/>
      <c r="BU128" s="801"/>
    </row>
    <row r="129" spans="1:73" ht="33">
      <c r="A129" s="1364">
        <f t="shared" si="306"/>
        <v>8</v>
      </c>
      <c r="B129" s="1365" t="s">
        <v>228</v>
      </c>
      <c r="C129" s="800"/>
      <c r="D129" s="800"/>
      <c r="E129" s="800"/>
      <c r="F129" s="1197" t="s">
        <v>245</v>
      </c>
      <c r="G129" s="1063">
        <v>1811</v>
      </c>
      <c r="H129" s="1063">
        <v>1150</v>
      </c>
      <c r="I129" s="1063"/>
      <c r="J129" s="1063"/>
      <c r="K129" s="1063"/>
      <c r="L129" s="937"/>
      <c r="M129" s="939"/>
      <c r="N129" s="797">
        <f t="shared" si="307"/>
        <v>1035</v>
      </c>
      <c r="O129" s="932">
        <f t="shared" si="308"/>
        <v>1035</v>
      </c>
      <c r="P129" s="937"/>
      <c r="Q129" s="1063"/>
      <c r="R129" s="937"/>
      <c r="S129" s="937"/>
      <c r="T129" s="939"/>
      <c r="U129" s="937"/>
      <c r="V129" s="937"/>
      <c r="W129" s="939"/>
      <c r="X129" s="937"/>
      <c r="Y129" s="937"/>
      <c r="Z129" s="939"/>
      <c r="AA129" s="937"/>
      <c r="AB129" s="937"/>
      <c r="AC129" s="939"/>
      <c r="AD129" s="797">
        <f t="shared" si="309"/>
        <v>1035</v>
      </c>
      <c r="AE129" s="937"/>
      <c r="AF129" s="946"/>
      <c r="AG129" s="797">
        <f t="shared" si="300"/>
        <v>171</v>
      </c>
      <c r="AH129" s="797"/>
      <c r="AI129" s="797">
        <v>171</v>
      </c>
      <c r="AJ129" s="799">
        <f t="shared" si="301"/>
        <v>864</v>
      </c>
      <c r="AK129" s="797"/>
      <c r="AL129" s="932"/>
      <c r="AM129" s="797">
        <f t="shared" si="310"/>
        <v>864</v>
      </c>
      <c r="AN129" s="939"/>
      <c r="AO129" s="797"/>
      <c r="AP129" s="932"/>
      <c r="AQ129" s="797"/>
      <c r="AR129" s="797"/>
      <c r="AS129" s="797"/>
      <c r="AT129" s="797"/>
      <c r="AU129" s="797"/>
      <c r="AV129" s="799">
        <f t="shared" si="302"/>
        <v>1035</v>
      </c>
      <c r="AW129" s="799">
        <f t="shared" si="302"/>
        <v>0</v>
      </c>
      <c r="AX129" s="799">
        <f t="shared" si="302"/>
        <v>0</v>
      </c>
      <c r="AY129" s="799">
        <f t="shared" si="303"/>
        <v>0</v>
      </c>
      <c r="AZ129" s="932">
        <f t="shared" si="304"/>
        <v>0</v>
      </c>
      <c r="BA129" s="799">
        <f t="shared" si="304"/>
        <v>0</v>
      </c>
      <c r="BB129" s="798">
        <f t="shared" si="304"/>
        <v>0</v>
      </c>
      <c r="BC129" s="798"/>
      <c r="BD129" s="798"/>
      <c r="BE129" s="1087"/>
      <c r="BF129" s="1087"/>
      <c r="BG129" s="1087"/>
      <c r="BH129" s="1087"/>
      <c r="BI129" s="1087"/>
      <c r="BJ129" s="798"/>
      <c r="BK129" s="798"/>
      <c r="BL129" s="798"/>
      <c r="BM129" s="798"/>
      <c r="BN129" s="798"/>
      <c r="BO129" s="798"/>
      <c r="BP129" s="798"/>
      <c r="BQ129" s="1200">
        <f t="shared" si="311"/>
        <v>115</v>
      </c>
      <c r="BR129" s="1200">
        <f t="shared" si="305"/>
        <v>115</v>
      </c>
      <c r="BS129" s="1372"/>
      <c r="BT129" s="1372"/>
      <c r="BU129" s="801"/>
    </row>
    <row r="130" spans="1:73" ht="33">
      <c r="A130" s="1364">
        <f t="shared" si="306"/>
        <v>9</v>
      </c>
      <c r="B130" s="1365" t="s">
        <v>229</v>
      </c>
      <c r="C130" s="800"/>
      <c r="D130" s="800"/>
      <c r="E130" s="800"/>
      <c r="F130" s="1197" t="s">
        <v>246</v>
      </c>
      <c r="G130" s="1063">
        <v>1687</v>
      </c>
      <c r="H130" s="1063">
        <v>1150</v>
      </c>
      <c r="I130" s="1063"/>
      <c r="J130" s="1063"/>
      <c r="K130" s="1063"/>
      <c r="L130" s="937"/>
      <c r="M130" s="939"/>
      <c r="N130" s="797">
        <f t="shared" si="307"/>
        <v>1035</v>
      </c>
      <c r="O130" s="932">
        <f t="shared" si="308"/>
        <v>1035</v>
      </c>
      <c r="P130" s="937"/>
      <c r="Q130" s="1063"/>
      <c r="R130" s="937"/>
      <c r="S130" s="937"/>
      <c r="T130" s="939"/>
      <c r="U130" s="937"/>
      <c r="V130" s="937"/>
      <c r="W130" s="939"/>
      <c r="X130" s="937"/>
      <c r="Y130" s="937"/>
      <c r="Z130" s="939"/>
      <c r="AA130" s="937"/>
      <c r="AB130" s="937"/>
      <c r="AC130" s="939"/>
      <c r="AD130" s="797">
        <f t="shared" si="309"/>
        <v>1035</v>
      </c>
      <c r="AE130" s="937"/>
      <c r="AF130" s="946"/>
      <c r="AG130" s="797">
        <f t="shared" si="300"/>
        <v>155</v>
      </c>
      <c r="AH130" s="797"/>
      <c r="AI130" s="797">
        <v>155</v>
      </c>
      <c r="AJ130" s="799">
        <f t="shared" si="301"/>
        <v>880</v>
      </c>
      <c r="AK130" s="797"/>
      <c r="AL130" s="932"/>
      <c r="AM130" s="797">
        <f t="shared" si="310"/>
        <v>880</v>
      </c>
      <c r="AN130" s="939"/>
      <c r="AO130" s="797"/>
      <c r="AP130" s="932"/>
      <c r="AQ130" s="797"/>
      <c r="AR130" s="797"/>
      <c r="AS130" s="797"/>
      <c r="AT130" s="797"/>
      <c r="AU130" s="797"/>
      <c r="AV130" s="799">
        <f t="shared" si="302"/>
        <v>1035</v>
      </c>
      <c r="AW130" s="799">
        <f t="shared" si="302"/>
        <v>0</v>
      </c>
      <c r="AX130" s="799">
        <f t="shared" si="302"/>
        <v>0</v>
      </c>
      <c r="AY130" s="799">
        <f t="shared" si="303"/>
        <v>0</v>
      </c>
      <c r="AZ130" s="932">
        <f t="shared" si="304"/>
        <v>0</v>
      </c>
      <c r="BA130" s="799">
        <f t="shared" si="304"/>
        <v>0</v>
      </c>
      <c r="BB130" s="798">
        <f t="shared" si="304"/>
        <v>0</v>
      </c>
      <c r="BC130" s="798"/>
      <c r="BD130" s="798"/>
      <c r="BE130" s="1087"/>
      <c r="BF130" s="1087"/>
      <c r="BG130" s="1087"/>
      <c r="BH130" s="1087"/>
      <c r="BI130" s="1087"/>
      <c r="BJ130" s="798"/>
      <c r="BK130" s="798"/>
      <c r="BL130" s="798"/>
      <c r="BM130" s="798"/>
      <c r="BN130" s="798"/>
      <c r="BO130" s="798"/>
      <c r="BP130" s="798"/>
      <c r="BQ130" s="1200">
        <f t="shared" si="311"/>
        <v>115</v>
      </c>
      <c r="BR130" s="1200">
        <f t="shared" si="305"/>
        <v>115</v>
      </c>
      <c r="BS130" s="1372"/>
      <c r="BT130" s="1372"/>
      <c r="BU130" s="801"/>
    </row>
    <row r="131" spans="1:73" ht="33">
      <c r="A131" s="1364">
        <f t="shared" si="306"/>
        <v>10</v>
      </c>
      <c r="B131" s="1365" t="s">
        <v>230</v>
      </c>
      <c r="C131" s="800"/>
      <c r="D131" s="800"/>
      <c r="E131" s="800"/>
      <c r="F131" s="1197" t="s">
        <v>247</v>
      </c>
      <c r="G131" s="1063">
        <v>2802</v>
      </c>
      <c r="H131" s="1063">
        <v>2250</v>
      </c>
      <c r="I131" s="1063"/>
      <c r="J131" s="1063"/>
      <c r="K131" s="1063"/>
      <c r="L131" s="937"/>
      <c r="M131" s="939"/>
      <c r="N131" s="797">
        <f t="shared" si="307"/>
        <v>2025</v>
      </c>
      <c r="O131" s="932">
        <f t="shared" si="308"/>
        <v>2025</v>
      </c>
      <c r="P131" s="937"/>
      <c r="Q131" s="1063"/>
      <c r="R131" s="937"/>
      <c r="S131" s="937"/>
      <c r="T131" s="939"/>
      <c r="U131" s="937"/>
      <c r="V131" s="937"/>
      <c r="W131" s="939"/>
      <c r="X131" s="937"/>
      <c r="Y131" s="937"/>
      <c r="Z131" s="939"/>
      <c r="AA131" s="937"/>
      <c r="AB131" s="937"/>
      <c r="AC131" s="939"/>
      <c r="AD131" s="797">
        <f t="shared" si="309"/>
        <v>2025</v>
      </c>
      <c r="AE131" s="937"/>
      <c r="AF131" s="946"/>
      <c r="AG131" s="797">
        <f t="shared" si="300"/>
        <v>255</v>
      </c>
      <c r="AH131" s="797"/>
      <c r="AI131" s="797">
        <v>255</v>
      </c>
      <c r="AJ131" s="799">
        <f t="shared" si="301"/>
        <v>1770</v>
      </c>
      <c r="AK131" s="797"/>
      <c r="AL131" s="932"/>
      <c r="AM131" s="797">
        <f t="shared" si="310"/>
        <v>1770</v>
      </c>
      <c r="AN131" s="939"/>
      <c r="AO131" s="797"/>
      <c r="AP131" s="932"/>
      <c r="AQ131" s="797"/>
      <c r="AR131" s="797"/>
      <c r="AS131" s="797"/>
      <c r="AT131" s="797"/>
      <c r="AU131" s="797"/>
      <c r="AV131" s="799">
        <f t="shared" si="302"/>
        <v>2025</v>
      </c>
      <c r="AW131" s="799">
        <f t="shared" si="302"/>
        <v>0</v>
      </c>
      <c r="AX131" s="799">
        <f t="shared" si="302"/>
        <v>0</v>
      </c>
      <c r="AY131" s="799">
        <f t="shared" si="303"/>
        <v>0</v>
      </c>
      <c r="AZ131" s="932">
        <f t="shared" si="304"/>
        <v>0</v>
      </c>
      <c r="BA131" s="799">
        <f t="shared" si="304"/>
        <v>0</v>
      </c>
      <c r="BB131" s="798">
        <f t="shared" si="304"/>
        <v>0</v>
      </c>
      <c r="BC131" s="798"/>
      <c r="BD131" s="798"/>
      <c r="BE131" s="1087"/>
      <c r="BF131" s="1087"/>
      <c r="BG131" s="1087"/>
      <c r="BH131" s="1087"/>
      <c r="BI131" s="1087"/>
      <c r="BJ131" s="798"/>
      <c r="BK131" s="798"/>
      <c r="BL131" s="798"/>
      <c r="BM131" s="798"/>
      <c r="BN131" s="798"/>
      <c r="BO131" s="798"/>
      <c r="BP131" s="798"/>
      <c r="BQ131" s="1200">
        <f t="shared" si="311"/>
        <v>225</v>
      </c>
      <c r="BR131" s="1200">
        <f t="shared" si="305"/>
        <v>225</v>
      </c>
      <c r="BS131" s="1372"/>
      <c r="BT131" s="1372"/>
      <c r="BU131" s="801"/>
    </row>
    <row r="132" spans="1:73" ht="33">
      <c r="A132" s="1364">
        <f t="shared" si="306"/>
        <v>11</v>
      </c>
      <c r="B132" s="1365" t="s">
        <v>231</v>
      </c>
      <c r="C132" s="800"/>
      <c r="D132" s="800"/>
      <c r="E132" s="800"/>
      <c r="F132" s="1197" t="s">
        <v>248</v>
      </c>
      <c r="G132" s="1063">
        <v>2750</v>
      </c>
      <c r="H132" s="1063">
        <v>2250</v>
      </c>
      <c r="I132" s="1063"/>
      <c r="J132" s="1063"/>
      <c r="K132" s="1063"/>
      <c r="L132" s="937"/>
      <c r="M132" s="939"/>
      <c r="N132" s="797">
        <f t="shared" si="307"/>
        <v>2025</v>
      </c>
      <c r="O132" s="932">
        <f t="shared" si="308"/>
        <v>2025</v>
      </c>
      <c r="P132" s="937"/>
      <c r="Q132" s="1063"/>
      <c r="R132" s="937"/>
      <c r="S132" s="937"/>
      <c r="T132" s="939"/>
      <c r="U132" s="937"/>
      <c r="V132" s="937"/>
      <c r="W132" s="939"/>
      <c r="X132" s="937"/>
      <c r="Y132" s="937"/>
      <c r="Z132" s="939"/>
      <c r="AA132" s="937"/>
      <c r="AB132" s="937"/>
      <c r="AC132" s="939"/>
      <c r="AD132" s="797">
        <f t="shared" si="309"/>
        <v>2025</v>
      </c>
      <c r="AE132" s="937"/>
      <c r="AF132" s="946"/>
      <c r="AG132" s="797">
        <f t="shared" si="300"/>
        <v>180</v>
      </c>
      <c r="AH132" s="797"/>
      <c r="AI132" s="797">
        <v>180</v>
      </c>
      <c r="AJ132" s="799">
        <f t="shared" si="301"/>
        <v>1845</v>
      </c>
      <c r="AK132" s="797"/>
      <c r="AL132" s="932"/>
      <c r="AM132" s="797">
        <f t="shared" si="310"/>
        <v>1845</v>
      </c>
      <c r="AN132" s="939"/>
      <c r="AO132" s="797"/>
      <c r="AP132" s="932"/>
      <c r="AQ132" s="797"/>
      <c r="AR132" s="797"/>
      <c r="AS132" s="797"/>
      <c r="AT132" s="797"/>
      <c r="AU132" s="797"/>
      <c r="AV132" s="799">
        <f t="shared" si="302"/>
        <v>2025</v>
      </c>
      <c r="AW132" s="799">
        <f t="shared" si="302"/>
        <v>0</v>
      </c>
      <c r="AX132" s="799">
        <f t="shared" si="302"/>
        <v>0</v>
      </c>
      <c r="AY132" s="799">
        <f t="shared" si="303"/>
        <v>0</v>
      </c>
      <c r="AZ132" s="932">
        <f t="shared" si="304"/>
        <v>0</v>
      </c>
      <c r="BA132" s="799">
        <f t="shared" si="304"/>
        <v>0</v>
      </c>
      <c r="BB132" s="798">
        <f t="shared" si="304"/>
        <v>0</v>
      </c>
      <c r="BC132" s="798"/>
      <c r="BD132" s="798"/>
      <c r="BE132" s="1087"/>
      <c r="BF132" s="1087"/>
      <c r="BG132" s="1087"/>
      <c r="BH132" s="1087"/>
      <c r="BI132" s="1087"/>
      <c r="BJ132" s="798"/>
      <c r="BK132" s="798"/>
      <c r="BL132" s="798"/>
      <c r="BM132" s="798"/>
      <c r="BN132" s="798"/>
      <c r="BO132" s="798"/>
      <c r="BP132" s="798"/>
      <c r="BQ132" s="1200">
        <f t="shared" si="311"/>
        <v>225</v>
      </c>
      <c r="BR132" s="1200">
        <f t="shared" si="305"/>
        <v>225</v>
      </c>
      <c r="BS132" s="1372"/>
      <c r="BT132" s="1372"/>
      <c r="BU132" s="801"/>
    </row>
    <row r="133" spans="1:73" ht="33">
      <c r="A133" s="1364">
        <v>12</v>
      </c>
      <c r="B133" s="1365" t="s">
        <v>232</v>
      </c>
      <c r="C133" s="1193"/>
      <c r="D133" s="1193"/>
      <c r="E133" s="1193"/>
      <c r="F133" s="1197" t="s">
        <v>249</v>
      </c>
      <c r="G133" s="1063">
        <v>4424</v>
      </c>
      <c r="H133" s="1063">
        <v>2875</v>
      </c>
      <c r="I133" s="1063"/>
      <c r="J133" s="1063"/>
      <c r="K133" s="1063"/>
      <c r="L133" s="939"/>
      <c r="M133" s="939"/>
      <c r="N133" s="797">
        <f t="shared" si="307"/>
        <v>2587.5</v>
      </c>
      <c r="O133" s="932">
        <f t="shared" si="308"/>
        <v>2587.5</v>
      </c>
      <c r="P133" s="939"/>
      <c r="Q133" s="1063"/>
      <c r="R133" s="939"/>
      <c r="S133" s="939"/>
      <c r="T133" s="939"/>
      <c r="U133" s="939"/>
      <c r="V133" s="939"/>
      <c r="W133" s="939"/>
      <c r="X133" s="939"/>
      <c r="Y133" s="939"/>
      <c r="Z133" s="939"/>
      <c r="AA133" s="939"/>
      <c r="AB133" s="939"/>
      <c r="AC133" s="939"/>
      <c r="AD133" s="797">
        <f t="shared" si="309"/>
        <v>2587.5</v>
      </c>
      <c r="AE133" s="939"/>
      <c r="AF133" s="946"/>
      <c r="AG133" s="797">
        <f t="shared" si="300"/>
        <v>0</v>
      </c>
      <c r="AH133" s="797"/>
      <c r="AI133" s="797"/>
      <c r="AJ133" s="799">
        <f t="shared" si="301"/>
        <v>2587.5</v>
      </c>
      <c r="AK133" s="797"/>
      <c r="AL133" s="932"/>
      <c r="AM133" s="797">
        <f t="shared" si="310"/>
        <v>2587.5</v>
      </c>
      <c r="AN133" s="939"/>
      <c r="AO133" s="797"/>
      <c r="AP133" s="932"/>
      <c r="AQ133" s="797"/>
      <c r="AR133" s="797"/>
      <c r="AS133" s="797"/>
      <c r="AT133" s="797"/>
      <c r="AU133" s="797"/>
      <c r="AV133" s="799">
        <f t="shared" si="302"/>
        <v>2587.5</v>
      </c>
      <c r="AW133" s="799">
        <f t="shared" si="302"/>
        <v>0</v>
      </c>
      <c r="AX133" s="799">
        <f t="shared" si="302"/>
        <v>0</v>
      </c>
      <c r="AY133" s="799">
        <f t="shared" si="303"/>
        <v>0</v>
      </c>
      <c r="AZ133" s="932">
        <f t="shared" si="304"/>
        <v>0</v>
      </c>
      <c r="BA133" s="799">
        <f t="shared" si="304"/>
        <v>0</v>
      </c>
      <c r="BB133" s="798">
        <f t="shared" si="304"/>
        <v>0</v>
      </c>
      <c r="BC133" s="798"/>
      <c r="BD133" s="798"/>
      <c r="BE133" s="1087"/>
      <c r="BF133" s="1087"/>
      <c r="BG133" s="1087"/>
      <c r="BH133" s="1087"/>
      <c r="BI133" s="1087"/>
      <c r="BJ133" s="798"/>
      <c r="BK133" s="798"/>
      <c r="BL133" s="798"/>
      <c r="BM133" s="798"/>
      <c r="BN133" s="798"/>
      <c r="BO133" s="798"/>
      <c r="BP133" s="798"/>
      <c r="BQ133" s="1200">
        <f t="shared" si="311"/>
        <v>287.5</v>
      </c>
      <c r="BR133" s="1200">
        <f t="shared" si="305"/>
        <v>287.5</v>
      </c>
      <c r="BS133" s="1372"/>
      <c r="BT133" s="1372"/>
      <c r="BU133" s="801"/>
    </row>
    <row r="134" spans="1:73" ht="33">
      <c r="A134" s="1364">
        <f t="shared" si="306"/>
        <v>13</v>
      </c>
      <c r="B134" s="1365" t="s">
        <v>233</v>
      </c>
      <c r="C134" s="1175"/>
      <c r="D134" s="1175"/>
      <c r="E134" s="1175"/>
      <c r="F134" s="1197" t="s">
        <v>250</v>
      </c>
      <c r="G134" s="1063">
        <v>2098</v>
      </c>
      <c r="H134" s="1063">
        <v>1150</v>
      </c>
      <c r="I134" s="1063"/>
      <c r="J134" s="1063"/>
      <c r="K134" s="1063"/>
      <c r="L134" s="932"/>
      <c r="M134" s="932"/>
      <c r="N134" s="797">
        <f t="shared" si="307"/>
        <v>1035</v>
      </c>
      <c r="O134" s="932">
        <f t="shared" si="308"/>
        <v>1035</v>
      </c>
      <c r="P134" s="932"/>
      <c r="Q134" s="1063"/>
      <c r="R134" s="932"/>
      <c r="S134" s="932"/>
      <c r="T134" s="932"/>
      <c r="U134" s="932"/>
      <c r="V134" s="932"/>
      <c r="W134" s="932"/>
      <c r="X134" s="932"/>
      <c r="Y134" s="932"/>
      <c r="Z134" s="932"/>
      <c r="AA134" s="932"/>
      <c r="AB134" s="932"/>
      <c r="AC134" s="932"/>
      <c r="AD134" s="797">
        <f t="shared" si="309"/>
        <v>1035</v>
      </c>
      <c r="AE134" s="932"/>
      <c r="AF134" s="946"/>
      <c r="AG134" s="797">
        <f t="shared" si="300"/>
        <v>0</v>
      </c>
      <c r="AH134" s="797"/>
      <c r="AI134" s="797"/>
      <c r="AJ134" s="799">
        <f t="shared" si="301"/>
        <v>1035</v>
      </c>
      <c r="AK134" s="797"/>
      <c r="AL134" s="932"/>
      <c r="AM134" s="797">
        <f t="shared" si="310"/>
        <v>1035</v>
      </c>
      <c r="AN134" s="932"/>
      <c r="AO134" s="797"/>
      <c r="AP134" s="932"/>
      <c r="AQ134" s="797"/>
      <c r="AR134" s="797"/>
      <c r="AS134" s="797"/>
      <c r="AT134" s="797"/>
      <c r="AU134" s="797"/>
      <c r="AV134" s="799">
        <f t="shared" si="302"/>
        <v>1035</v>
      </c>
      <c r="AW134" s="799">
        <f t="shared" si="302"/>
        <v>0</v>
      </c>
      <c r="AX134" s="799">
        <f t="shared" si="302"/>
        <v>0</v>
      </c>
      <c r="AY134" s="799">
        <f t="shared" si="303"/>
        <v>0</v>
      </c>
      <c r="AZ134" s="932">
        <f t="shared" si="304"/>
        <v>0</v>
      </c>
      <c r="BA134" s="799">
        <f t="shared" si="304"/>
        <v>0</v>
      </c>
      <c r="BB134" s="798">
        <f t="shared" si="304"/>
        <v>0</v>
      </c>
      <c r="BC134" s="798"/>
      <c r="BD134" s="798"/>
      <c r="BE134" s="1087"/>
      <c r="BF134" s="1087"/>
      <c r="BG134" s="1087"/>
      <c r="BH134" s="1087"/>
      <c r="BI134" s="1087"/>
      <c r="BJ134" s="798"/>
      <c r="BK134" s="798"/>
      <c r="BL134" s="798"/>
      <c r="BM134" s="798"/>
      <c r="BN134" s="798"/>
      <c r="BO134" s="798"/>
      <c r="BP134" s="798"/>
      <c r="BQ134" s="1200">
        <f t="shared" si="311"/>
        <v>115</v>
      </c>
      <c r="BR134" s="1200">
        <f t="shared" si="305"/>
        <v>115</v>
      </c>
      <c r="BS134" s="1200"/>
      <c r="BT134" s="1200"/>
      <c r="BU134" s="1068"/>
    </row>
    <row r="135" spans="1:73" ht="33">
      <c r="A135" s="1364">
        <f t="shared" si="306"/>
        <v>14</v>
      </c>
      <c r="B135" s="1365" t="s">
        <v>234</v>
      </c>
      <c r="C135" s="1175"/>
      <c r="D135" s="1175"/>
      <c r="E135" s="1175"/>
      <c r="F135" s="1197" t="s">
        <v>251</v>
      </c>
      <c r="G135" s="1063">
        <v>4520</v>
      </c>
      <c r="H135" s="1063">
        <v>3150</v>
      </c>
      <c r="I135" s="1063"/>
      <c r="J135" s="1063"/>
      <c r="K135" s="1063"/>
      <c r="L135" s="932"/>
      <c r="M135" s="932"/>
      <c r="N135" s="797">
        <f t="shared" si="307"/>
        <v>2835</v>
      </c>
      <c r="O135" s="932">
        <f t="shared" si="308"/>
        <v>2835</v>
      </c>
      <c r="P135" s="932"/>
      <c r="Q135" s="1063"/>
      <c r="R135" s="932"/>
      <c r="S135" s="932"/>
      <c r="T135" s="932"/>
      <c r="U135" s="932"/>
      <c r="V135" s="932"/>
      <c r="W135" s="932"/>
      <c r="X135" s="932"/>
      <c r="Y135" s="932"/>
      <c r="Z135" s="932"/>
      <c r="AA135" s="932"/>
      <c r="AB135" s="932"/>
      <c r="AC135" s="932"/>
      <c r="AD135" s="797">
        <f t="shared" si="309"/>
        <v>2835</v>
      </c>
      <c r="AE135" s="932"/>
      <c r="AF135" s="946"/>
      <c r="AG135" s="797">
        <f t="shared" si="300"/>
        <v>0</v>
      </c>
      <c r="AH135" s="797"/>
      <c r="AI135" s="797"/>
      <c r="AJ135" s="799">
        <f t="shared" si="301"/>
        <v>2835</v>
      </c>
      <c r="AK135" s="797"/>
      <c r="AL135" s="932"/>
      <c r="AM135" s="797">
        <f t="shared" si="310"/>
        <v>2835</v>
      </c>
      <c r="AN135" s="932"/>
      <c r="AO135" s="797"/>
      <c r="AP135" s="932"/>
      <c r="AQ135" s="797"/>
      <c r="AR135" s="797"/>
      <c r="AS135" s="797"/>
      <c r="AT135" s="797"/>
      <c r="AU135" s="797"/>
      <c r="AV135" s="799">
        <f t="shared" si="302"/>
        <v>2835</v>
      </c>
      <c r="AW135" s="799">
        <f t="shared" si="302"/>
        <v>0</v>
      </c>
      <c r="AX135" s="799">
        <f t="shared" si="302"/>
        <v>0</v>
      </c>
      <c r="AY135" s="799">
        <f t="shared" si="303"/>
        <v>0</v>
      </c>
      <c r="AZ135" s="932">
        <f t="shared" si="304"/>
        <v>0</v>
      </c>
      <c r="BA135" s="799">
        <f t="shared" si="304"/>
        <v>0</v>
      </c>
      <c r="BB135" s="798">
        <f t="shared" si="304"/>
        <v>0</v>
      </c>
      <c r="BC135" s="798"/>
      <c r="BD135" s="798"/>
      <c r="BE135" s="1087"/>
      <c r="BF135" s="1087"/>
      <c r="BG135" s="1087"/>
      <c r="BH135" s="1087"/>
      <c r="BI135" s="1087"/>
      <c r="BJ135" s="798"/>
      <c r="BK135" s="798"/>
      <c r="BL135" s="798"/>
      <c r="BM135" s="798"/>
      <c r="BN135" s="798"/>
      <c r="BO135" s="798"/>
      <c r="BP135" s="798"/>
      <c r="BQ135" s="1200">
        <f t="shared" si="311"/>
        <v>315</v>
      </c>
      <c r="BR135" s="1200">
        <f t="shared" si="305"/>
        <v>315</v>
      </c>
      <c r="BS135" s="1200"/>
      <c r="BT135" s="1200"/>
      <c r="BU135" s="1068"/>
    </row>
    <row r="136" spans="1:73" ht="33">
      <c r="A136" s="1364">
        <v>15</v>
      </c>
      <c r="B136" s="1365" t="s">
        <v>235</v>
      </c>
      <c r="C136" s="1374"/>
      <c r="D136" s="1374"/>
      <c r="E136" s="1374"/>
      <c r="F136" s="1197" t="s">
        <v>252</v>
      </c>
      <c r="G136" s="1063">
        <v>3892</v>
      </c>
      <c r="H136" s="1063">
        <v>2300</v>
      </c>
      <c r="I136" s="1063"/>
      <c r="J136" s="1063"/>
      <c r="K136" s="1063"/>
      <c r="L136" s="1375"/>
      <c r="M136" s="1375"/>
      <c r="N136" s="797">
        <f t="shared" si="307"/>
        <v>2070</v>
      </c>
      <c r="O136" s="932">
        <f t="shared" si="308"/>
        <v>2070</v>
      </c>
      <c r="P136" s="1375"/>
      <c r="Q136" s="1063"/>
      <c r="R136" s="1375"/>
      <c r="S136" s="1375"/>
      <c r="T136" s="1375"/>
      <c r="U136" s="1375"/>
      <c r="V136" s="1375"/>
      <c r="W136" s="1375"/>
      <c r="X136" s="1375"/>
      <c r="Y136" s="1375"/>
      <c r="Z136" s="1375"/>
      <c r="AA136" s="1375"/>
      <c r="AB136" s="1375"/>
      <c r="AC136" s="1375"/>
      <c r="AD136" s="797">
        <f t="shared" si="309"/>
        <v>2070</v>
      </c>
      <c r="AE136" s="1375"/>
      <c r="AF136" s="946"/>
      <c r="AG136" s="797">
        <f t="shared" si="300"/>
        <v>0</v>
      </c>
      <c r="AH136" s="797"/>
      <c r="AI136" s="797"/>
      <c r="AJ136" s="799">
        <f t="shared" si="301"/>
        <v>2070</v>
      </c>
      <c r="AK136" s="797"/>
      <c r="AL136" s="932"/>
      <c r="AM136" s="797">
        <f t="shared" si="310"/>
        <v>2070</v>
      </c>
      <c r="AN136" s="1375"/>
      <c r="AO136" s="797"/>
      <c r="AP136" s="932"/>
      <c r="AQ136" s="797"/>
      <c r="AR136" s="797"/>
      <c r="AS136" s="797"/>
      <c r="AT136" s="797"/>
      <c r="AU136" s="797"/>
      <c r="AV136" s="799">
        <f t="shared" si="302"/>
        <v>2070</v>
      </c>
      <c r="AW136" s="799">
        <f t="shared" si="302"/>
        <v>0</v>
      </c>
      <c r="AX136" s="799">
        <f t="shared" si="302"/>
        <v>0</v>
      </c>
      <c r="AY136" s="799">
        <f t="shared" si="303"/>
        <v>0</v>
      </c>
      <c r="AZ136" s="932">
        <f t="shared" si="304"/>
        <v>0</v>
      </c>
      <c r="BA136" s="799">
        <f t="shared" si="304"/>
        <v>0</v>
      </c>
      <c r="BB136" s="798">
        <f t="shared" si="304"/>
        <v>0</v>
      </c>
      <c r="BC136" s="798"/>
      <c r="BD136" s="798"/>
      <c r="BE136" s="1087"/>
      <c r="BF136" s="1087"/>
      <c r="BG136" s="1087"/>
      <c r="BH136" s="1087"/>
      <c r="BI136" s="1087"/>
      <c r="BJ136" s="798"/>
      <c r="BK136" s="798"/>
      <c r="BL136" s="798"/>
      <c r="BM136" s="798"/>
      <c r="BN136" s="798"/>
      <c r="BO136" s="798"/>
      <c r="BP136" s="798"/>
      <c r="BQ136" s="1200">
        <f t="shared" si="311"/>
        <v>230</v>
      </c>
      <c r="BR136" s="1200">
        <f t="shared" si="305"/>
        <v>230</v>
      </c>
      <c r="BS136" s="1376"/>
      <c r="BT136" s="1376"/>
      <c r="BU136" s="1377"/>
    </row>
    <row r="137" spans="1:73" ht="33">
      <c r="A137" s="1364">
        <f>+A136+1</f>
        <v>16</v>
      </c>
      <c r="B137" s="1365" t="s">
        <v>236</v>
      </c>
      <c r="C137" s="1378"/>
      <c r="D137" s="1378"/>
      <c r="E137" s="1378"/>
      <c r="F137" s="1197" t="s">
        <v>253</v>
      </c>
      <c r="G137" s="1063">
        <v>1322</v>
      </c>
      <c r="H137" s="1063">
        <v>900</v>
      </c>
      <c r="I137" s="1063"/>
      <c r="J137" s="1063"/>
      <c r="K137" s="1063"/>
      <c r="L137" s="1379"/>
      <c r="M137" s="1379"/>
      <c r="N137" s="797">
        <f t="shared" si="307"/>
        <v>810</v>
      </c>
      <c r="O137" s="932">
        <f t="shared" si="308"/>
        <v>810</v>
      </c>
      <c r="P137" s="1379"/>
      <c r="Q137" s="1063"/>
      <c r="R137" s="1379"/>
      <c r="S137" s="1379"/>
      <c r="T137" s="1379"/>
      <c r="U137" s="1379"/>
      <c r="V137" s="1379"/>
      <c r="W137" s="1379"/>
      <c r="X137" s="1379"/>
      <c r="Y137" s="1379"/>
      <c r="Z137" s="1379"/>
      <c r="AA137" s="1379"/>
      <c r="AB137" s="1379"/>
      <c r="AC137" s="1379"/>
      <c r="AD137" s="797">
        <f t="shared" si="309"/>
        <v>810</v>
      </c>
      <c r="AE137" s="1379"/>
      <c r="AF137" s="946"/>
      <c r="AG137" s="797">
        <f t="shared" si="300"/>
        <v>0</v>
      </c>
      <c r="AH137" s="797"/>
      <c r="AI137" s="797"/>
      <c r="AJ137" s="799">
        <f t="shared" si="301"/>
        <v>810</v>
      </c>
      <c r="AK137" s="797"/>
      <c r="AL137" s="932"/>
      <c r="AM137" s="797">
        <f t="shared" si="310"/>
        <v>810</v>
      </c>
      <c r="AN137" s="1379"/>
      <c r="AO137" s="797"/>
      <c r="AP137" s="932"/>
      <c r="AQ137" s="797"/>
      <c r="AR137" s="797"/>
      <c r="AS137" s="797"/>
      <c r="AT137" s="797"/>
      <c r="AU137" s="797"/>
      <c r="AV137" s="799">
        <f t="shared" si="302"/>
        <v>810</v>
      </c>
      <c r="AW137" s="799">
        <f t="shared" si="302"/>
        <v>0</v>
      </c>
      <c r="AX137" s="799">
        <f t="shared" si="302"/>
        <v>0</v>
      </c>
      <c r="AY137" s="799">
        <f t="shared" si="303"/>
        <v>0</v>
      </c>
      <c r="AZ137" s="932">
        <f t="shared" si="304"/>
        <v>0</v>
      </c>
      <c r="BA137" s="799">
        <f t="shared" si="304"/>
        <v>0</v>
      </c>
      <c r="BB137" s="798">
        <f t="shared" si="304"/>
        <v>0</v>
      </c>
      <c r="BC137" s="798"/>
      <c r="BD137" s="798"/>
      <c r="BE137" s="1087"/>
      <c r="BF137" s="1087"/>
      <c r="BG137" s="1087"/>
      <c r="BH137" s="1087"/>
      <c r="BI137" s="1087"/>
      <c r="BJ137" s="798"/>
      <c r="BK137" s="798"/>
      <c r="BL137" s="798"/>
      <c r="BM137" s="798"/>
      <c r="BN137" s="798"/>
      <c r="BO137" s="798"/>
      <c r="BP137" s="798"/>
      <c r="BQ137" s="1200">
        <f t="shared" si="311"/>
        <v>90</v>
      </c>
      <c r="BR137" s="1200">
        <f t="shared" si="305"/>
        <v>90</v>
      </c>
      <c r="BS137" s="1380"/>
      <c r="BT137" s="1380"/>
      <c r="BU137" s="1381"/>
    </row>
    <row r="138" spans="1:73" ht="13.5" customHeight="1">
      <c r="A138" s="1385" t="s">
        <v>254</v>
      </c>
      <c r="B138" s="1360" t="s">
        <v>417</v>
      </c>
      <c r="C138" s="1378"/>
      <c r="D138" s="1378"/>
      <c r="E138" s="1378"/>
      <c r="F138" s="1197"/>
      <c r="G138" s="1063"/>
      <c r="H138" s="1063"/>
      <c r="I138" s="1063"/>
      <c r="J138" s="1063"/>
      <c r="K138" s="1063"/>
      <c r="L138" s="1379"/>
      <c r="M138" s="1379"/>
      <c r="N138" s="797">
        <v>3000</v>
      </c>
      <c r="O138" s="932">
        <v>3000</v>
      </c>
      <c r="P138" s="1379"/>
      <c r="Q138" s="1063"/>
      <c r="R138" s="1379"/>
      <c r="S138" s="1379"/>
      <c r="T138" s="1379"/>
      <c r="U138" s="1379"/>
      <c r="V138" s="1379"/>
      <c r="W138" s="1379"/>
      <c r="X138" s="1379"/>
      <c r="Y138" s="1379"/>
      <c r="Z138" s="1379"/>
      <c r="AA138" s="1379"/>
      <c r="AB138" s="1379"/>
      <c r="AC138" s="1379"/>
      <c r="AD138" s="797"/>
      <c r="AE138" s="1379"/>
      <c r="AF138" s="946"/>
      <c r="AG138" s="797"/>
      <c r="AH138" s="797"/>
      <c r="AI138" s="797"/>
      <c r="AJ138" s="799"/>
      <c r="AK138" s="797"/>
      <c r="AL138" s="932"/>
      <c r="AM138" s="797"/>
      <c r="AN138" s="1379"/>
      <c r="AO138" s="797"/>
      <c r="AP138" s="932"/>
      <c r="AQ138" s="797"/>
      <c r="AR138" s="797"/>
      <c r="AS138" s="797"/>
      <c r="AT138" s="797"/>
      <c r="AU138" s="797"/>
      <c r="AV138" s="799"/>
      <c r="AW138" s="799"/>
      <c r="AX138" s="799"/>
      <c r="AY138" s="799">
        <v>3000</v>
      </c>
      <c r="AZ138" s="932">
        <v>3000</v>
      </c>
      <c r="BA138" s="799"/>
      <c r="BB138" s="798"/>
      <c r="BC138" s="798">
        <v>3000</v>
      </c>
      <c r="BD138" s="798">
        <v>3000</v>
      </c>
      <c r="BE138" s="1087"/>
      <c r="BF138" s="1087"/>
      <c r="BG138" s="1087"/>
      <c r="BH138" s="1087"/>
      <c r="BI138" s="1087"/>
      <c r="BJ138" s="798"/>
      <c r="BK138" s="798"/>
      <c r="BL138" s="798"/>
      <c r="BM138" s="798"/>
      <c r="BN138" s="798"/>
      <c r="BO138" s="798"/>
      <c r="BP138" s="798"/>
      <c r="BQ138" s="1200"/>
      <c r="BR138" s="1200"/>
      <c r="BS138" s="1380"/>
      <c r="BT138" s="1380"/>
      <c r="BU138" s="1384"/>
    </row>
    <row r="139" spans="1:73">
      <c r="A139" s="1526"/>
      <c r="B139" s="1527"/>
      <c r="C139" s="1528"/>
      <c r="D139" s="1528"/>
      <c r="E139" s="1528"/>
      <c r="F139" s="1599"/>
      <c r="G139" s="1600"/>
      <c r="H139" s="1600"/>
      <c r="I139" s="1600"/>
      <c r="J139" s="1600"/>
      <c r="K139" s="1600"/>
      <c r="L139" s="1601"/>
      <c r="M139" s="1601"/>
      <c r="N139" s="1602"/>
      <c r="O139" s="1255"/>
      <c r="P139" s="1601"/>
      <c r="Q139" s="1600"/>
      <c r="R139" s="1601"/>
      <c r="S139" s="1601"/>
      <c r="T139" s="1601"/>
      <c r="U139" s="1601"/>
      <c r="V139" s="1601"/>
      <c r="W139" s="1601"/>
      <c r="X139" s="1601"/>
      <c r="Y139" s="1601"/>
      <c r="Z139" s="1601"/>
      <c r="AA139" s="1601"/>
      <c r="AB139" s="1601"/>
      <c r="AC139" s="1601"/>
      <c r="AD139" s="1602"/>
      <c r="AE139" s="1601"/>
      <c r="AF139" s="1462"/>
      <c r="AG139" s="1602"/>
      <c r="AH139" s="1602"/>
      <c r="AI139" s="1602"/>
      <c r="AJ139" s="1463"/>
      <c r="AK139" s="1602"/>
      <c r="AL139" s="1255"/>
      <c r="AM139" s="1602"/>
      <c r="AN139" s="1601"/>
      <c r="AO139" s="1602"/>
      <c r="AP139" s="1255"/>
      <c r="AQ139" s="1602"/>
      <c r="AR139" s="1602"/>
      <c r="AS139" s="1602"/>
      <c r="AT139" s="1602"/>
      <c r="AU139" s="1602"/>
      <c r="AV139" s="1463"/>
      <c r="AW139" s="1463"/>
      <c r="AX139" s="1463"/>
      <c r="AY139" s="1463"/>
      <c r="AZ139" s="1255"/>
      <c r="BA139" s="1463"/>
      <c r="BB139" s="1603"/>
      <c r="BC139" s="1603"/>
      <c r="BD139" s="1603"/>
      <c r="BE139" s="1604"/>
      <c r="BF139" s="1604"/>
      <c r="BG139" s="1604"/>
      <c r="BH139" s="1604"/>
      <c r="BI139" s="1604"/>
      <c r="BJ139" s="1603"/>
      <c r="BK139" s="1603"/>
      <c r="BL139" s="1603"/>
      <c r="BM139" s="1603"/>
      <c r="BN139" s="1603"/>
      <c r="BO139" s="1603"/>
      <c r="BP139" s="1603"/>
      <c r="BQ139" s="1200"/>
      <c r="BR139" s="1200"/>
      <c r="BS139" s="1380"/>
      <c r="BT139" s="1380"/>
      <c r="BU139" s="1384"/>
    </row>
    <row r="140" spans="1:73" hidden="1">
      <c r="A140" s="1605"/>
      <c r="B140" s="1606"/>
      <c r="C140" s="1607"/>
      <c r="D140" s="1607"/>
      <c r="E140" s="1607"/>
      <c r="F140" s="1608"/>
      <c r="G140" s="1609"/>
      <c r="H140" s="1609"/>
      <c r="I140" s="1609"/>
      <c r="J140" s="1609"/>
      <c r="K140" s="1609"/>
      <c r="L140" s="1610"/>
      <c r="M140" s="1610"/>
      <c r="N140" s="1611"/>
      <c r="O140" s="1570"/>
      <c r="P140" s="1610"/>
      <c r="Q140" s="1609"/>
      <c r="R140" s="1610"/>
      <c r="S140" s="1610"/>
      <c r="T140" s="1610"/>
      <c r="U140" s="1610"/>
      <c r="V140" s="1610"/>
      <c r="W140" s="1610"/>
      <c r="X140" s="1610"/>
      <c r="Y140" s="1610"/>
      <c r="Z140" s="1610"/>
      <c r="AA140" s="1610"/>
      <c r="AB140" s="1610"/>
      <c r="AC140" s="1610"/>
      <c r="AD140" s="1611"/>
      <c r="AE140" s="1610"/>
      <c r="AF140" s="1460"/>
      <c r="AG140" s="1611"/>
      <c r="AH140" s="1611"/>
      <c r="AI140" s="1611"/>
      <c r="AJ140" s="1461"/>
      <c r="AK140" s="1611"/>
      <c r="AL140" s="1570"/>
      <c r="AM140" s="1611"/>
      <c r="AN140" s="1610"/>
      <c r="AO140" s="1611"/>
      <c r="AP140" s="1570"/>
      <c r="AQ140" s="1611"/>
      <c r="AR140" s="1611"/>
      <c r="AS140" s="1611"/>
      <c r="AT140" s="1611"/>
      <c r="AU140" s="1611"/>
      <c r="AV140" s="1461"/>
      <c r="AW140" s="1461"/>
      <c r="AX140" s="1461"/>
      <c r="AY140" s="1461"/>
      <c r="AZ140" s="1570"/>
      <c r="BA140" s="1461"/>
      <c r="BB140" s="1612"/>
      <c r="BC140" s="1612"/>
      <c r="BD140" s="1612"/>
      <c r="BE140" s="1613"/>
      <c r="BF140" s="1613"/>
      <c r="BG140" s="1613"/>
      <c r="BH140" s="1613"/>
      <c r="BI140" s="1613"/>
      <c r="BJ140" s="1612"/>
      <c r="BK140" s="1612"/>
      <c r="BL140" s="1612"/>
      <c r="BM140" s="1612"/>
      <c r="BN140" s="1612"/>
      <c r="BO140" s="1612"/>
      <c r="BP140" s="1612"/>
      <c r="BQ140" s="1200"/>
      <c r="BR140" s="1200"/>
      <c r="BS140" s="1380"/>
      <c r="BT140" s="1380"/>
      <c r="BU140" s="1384"/>
    </row>
    <row r="141" spans="1:73" hidden="1">
      <c r="A141" s="1364"/>
      <c r="B141" s="1365"/>
      <c r="C141" s="1519"/>
      <c r="D141" s="1519"/>
      <c r="E141" s="1519"/>
      <c r="F141" s="1197"/>
      <c r="G141" s="1063"/>
      <c r="H141" s="1063"/>
      <c r="I141" s="1063"/>
      <c r="J141" s="1063"/>
      <c r="K141" s="1063"/>
      <c r="L141" s="1379"/>
      <c r="M141" s="1379"/>
      <c r="N141" s="797"/>
      <c r="O141" s="932"/>
      <c r="P141" s="1379"/>
      <c r="Q141" s="1063"/>
      <c r="R141" s="1379"/>
      <c r="S141" s="1379"/>
      <c r="T141" s="1379"/>
      <c r="U141" s="1379"/>
      <c r="V141" s="1379"/>
      <c r="W141" s="1379"/>
      <c r="X141" s="1379"/>
      <c r="Y141" s="1379"/>
      <c r="Z141" s="1379"/>
      <c r="AA141" s="1379"/>
      <c r="AB141" s="1379"/>
      <c r="AC141" s="1379"/>
      <c r="AD141" s="797"/>
      <c r="AE141" s="1379"/>
      <c r="AF141" s="946"/>
      <c r="AG141" s="797"/>
      <c r="AH141" s="797"/>
      <c r="AI141" s="797"/>
      <c r="AJ141" s="799"/>
      <c r="AK141" s="797"/>
      <c r="AL141" s="932"/>
      <c r="AM141" s="797"/>
      <c r="AN141" s="1379"/>
      <c r="AO141" s="797"/>
      <c r="AP141" s="932"/>
      <c r="AQ141" s="797"/>
      <c r="AR141" s="797"/>
      <c r="AS141" s="797"/>
      <c r="AT141" s="797"/>
      <c r="AU141" s="797"/>
      <c r="AV141" s="799"/>
      <c r="AW141" s="799"/>
      <c r="AX141" s="799"/>
      <c r="AY141" s="799"/>
      <c r="AZ141" s="932"/>
      <c r="BA141" s="799"/>
      <c r="BB141" s="798"/>
      <c r="BC141" s="798"/>
      <c r="BD141" s="798"/>
      <c r="BE141" s="1087"/>
      <c r="BF141" s="1087"/>
      <c r="BG141" s="1087"/>
      <c r="BH141" s="1087"/>
      <c r="BI141" s="1087"/>
      <c r="BJ141" s="798"/>
      <c r="BK141" s="798"/>
      <c r="BL141" s="798"/>
      <c r="BM141" s="798"/>
      <c r="BN141" s="798"/>
      <c r="BO141" s="798"/>
      <c r="BP141" s="798"/>
      <c r="BQ141" s="1200"/>
      <c r="BR141" s="1200"/>
      <c r="BS141" s="1380"/>
      <c r="BT141" s="1380"/>
      <c r="BU141" s="1384"/>
    </row>
    <row r="142" spans="1:73" hidden="1">
      <c r="A142" s="1364"/>
      <c r="B142" s="1365"/>
      <c r="C142" s="1519"/>
      <c r="D142" s="1519"/>
      <c r="E142" s="1519"/>
      <c r="F142" s="1197"/>
      <c r="G142" s="1063"/>
      <c r="H142" s="1063"/>
      <c r="I142" s="1063"/>
      <c r="J142" s="1063"/>
      <c r="K142" s="1063"/>
      <c r="L142" s="1379"/>
      <c r="M142" s="1379"/>
      <c r="N142" s="797"/>
      <c r="O142" s="932"/>
      <c r="P142" s="1379"/>
      <c r="Q142" s="1063"/>
      <c r="R142" s="1379"/>
      <c r="S142" s="1379"/>
      <c r="T142" s="1379"/>
      <c r="U142" s="1379"/>
      <c r="V142" s="1379"/>
      <c r="W142" s="1379"/>
      <c r="X142" s="1379"/>
      <c r="Y142" s="1379"/>
      <c r="Z142" s="1379"/>
      <c r="AA142" s="1379"/>
      <c r="AB142" s="1379"/>
      <c r="AC142" s="1379"/>
      <c r="AD142" s="797"/>
      <c r="AE142" s="1379"/>
      <c r="AF142" s="946"/>
      <c r="AG142" s="797"/>
      <c r="AH142" s="797"/>
      <c r="AI142" s="797"/>
      <c r="AJ142" s="799"/>
      <c r="AK142" s="797"/>
      <c r="AL142" s="932"/>
      <c r="AM142" s="797"/>
      <c r="AN142" s="1379"/>
      <c r="AO142" s="797"/>
      <c r="AP142" s="932"/>
      <c r="AQ142" s="797"/>
      <c r="AR142" s="797"/>
      <c r="AS142" s="797"/>
      <c r="AT142" s="797"/>
      <c r="AU142" s="797"/>
      <c r="AV142" s="799"/>
      <c r="AW142" s="799"/>
      <c r="AX142" s="799"/>
      <c r="AY142" s="799"/>
      <c r="AZ142" s="932"/>
      <c r="BA142" s="799"/>
      <c r="BB142" s="798"/>
      <c r="BC142" s="798"/>
      <c r="BD142" s="798"/>
      <c r="BE142" s="1087"/>
      <c r="BF142" s="1087"/>
      <c r="BG142" s="1087"/>
      <c r="BH142" s="1087"/>
      <c r="BI142" s="1087"/>
      <c r="BJ142" s="798"/>
      <c r="BK142" s="798"/>
      <c r="BL142" s="798"/>
      <c r="BM142" s="798"/>
      <c r="BN142" s="798"/>
      <c r="BO142" s="798"/>
      <c r="BP142" s="798"/>
      <c r="BQ142" s="1200"/>
      <c r="BR142" s="1200"/>
      <c r="BS142" s="1380"/>
      <c r="BT142" s="1380"/>
      <c r="BU142" s="1384"/>
    </row>
    <row r="143" spans="1:73" ht="33" hidden="1">
      <c r="A143" s="1382" t="s">
        <v>408</v>
      </c>
      <c r="B143" s="1383" t="s">
        <v>405</v>
      </c>
      <c r="C143" s="1519"/>
      <c r="D143" s="1519"/>
      <c r="E143" s="1519"/>
      <c r="F143" s="939">
        <f>F144+F148+F150</f>
        <v>0</v>
      </c>
      <c r="G143" s="939">
        <f t="shared" ref="G143:BQ143" si="312">G144+G148+G150</f>
        <v>0</v>
      </c>
      <c r="H143" s="939">
        <f t="shared" si="312"/>
        <v>0</v>
      </c>
      <c r="I143" s="939">
        <f t="shared" si="312"/>
        <v>0</v>
      </c>
      <c r="J143" s="939">
        <f t="shared" si="312"/>
        <v>0</v>
      </c>
      <c r="K143" s="939">
        <f t="shared" si="312"/>
        <v>0</v>
      </c>
      <c r="L143" s="939">
        <f t="shared" si="312"/>
        <v>0</v>
      </c>
      <c r="M143" s="939">
        <f t="shared" si="312"/>
        <v>0</v>
      </c>
      <c r="N143" s="939">
        <f>O143</f>
        <v>26259</v>
      </c>
      <c r="O143" s="939">
        <f t="shared" si="312"/>
        <v>26259</v>
      </c>
      <c r="P143" s="939">
        <f t="shared" si="312"/>
        <v>0</v>
      </c>
      <c r="Q143" s="939">
        <f t="shared" si="312"/>
        <v>0</v>
      </c>
      <c r="R143" s="939">
        <f t="shared" si="312"/>
        <v>0</v>
      </c>
      <c r="S143" s="939">
        <f t="shared" si="312"/>
        <v>0</v>
      </c>
      <c r="T143" s="939">
        <f t="shared" si="312"/>
        <v>0</v>
      </c>
      <c r="U143" s="939">
        <f t="shared" si="312"/>
        <v>0</v>
      </c>
      <c r="V143" s="939">
        <f t="shared" si="312"/>
        <v>0</v>
      </c>
      <c r="W143" s="939">
        <f t="shared" si="312"/>
        <v>0</v>
      </c>
      <c r="X143" s="939">
        <f t="shared" si="312"/>
        <v>0</v>
      </c>
      <c r="Y143" s="939">
        <f t="shared" si="312"/>
        <v>0</v>
      </c>
      <c r="Z143" s="939">
        <f t="shared" si="312"/>
        <v>0</v>
      </c>
      <c r="AA143" s="939">
        <f t="shared" si="312"/>
        <v>0</v>
      </c>
      <c r="AB143" s="939">
        <f t="shared" si="312"/>
        <v>0</v>
      </c>
      <c r="AC143" s="939">
        <f t="shared" si="312"/>
        <v>0</v>
      </c>
      <c r="AD143" s="939">
        <f t="shared" si="312"/>
        <v>259</v>
      </c>
      <c r="AE143" s="939">
        <f t="shared" si="312"/>
        <v>0</v>
      </c>
      <c r="AF143" s="939">
        <f t="shared" si="312"/>
        <v>0</v>
      </c>
      <c r="AG143" s="939">
        <f t="shared" si="312"/>
        <v>0</v>
      </c>
      <c r="AH143" s="939">
        <f t="shared" si="312"/>
        <v>0</v>
      </c>
      <c r="AI143" s="939">
        <f t="shared" si="312"/>
        <v>0</v>
      </c>
      <c r="AJ143" s="939">
        <f t="shared" si="312"/>
        <v>0</v>
      </c>
      <c r="AK143" s="939">
        <f t="shared" si="312"/>
        <v>0</v>
      </c>
      <c r="AL143" s="939">
        <f t="shared" si="312"/>
        <v>0</v>
      </c>
      <c r="AM143" s="939">
        <f t="shared" si="312"/>
        <v>0</v>
      </c>
      <c r="AN143" s="939">
        <f t="shared" si="312"/>
        <v>0</v>
      </c>
      <c r="AO143" s="939">
        <f t="shared" si="312"/>
        <v>0</v>
      </c>
      <c r="AP143" s="939">
        <f t="shared" si="312"/>
        <v>10259</v>
      </c>
      <c r="AQ143" s="939">
        <f t="shared" si="312"/>
        <v>0</v>
      </c>
      <c r="AR143" s="939">
        <f t="shared" si="312"/>
        <v>0</v>
      </c>
      <c r="AS143" s="939">
        <f t="shared" si="312"/>
        <v>0</v>
      </c>
      <c r="AT143" s="939">
        <f t="shared" si="312"/>
        <v>0</v>
      </c>
      <c r="AU143" s="939">
        <f t="shared" si="312"/>
        <v>0</v>
      </c>
      <c r="AV143" s="939">
        <f t="shared" si="312"/>
        <v>10518</v>
      </c>
      <c r="AW143" s="939">
        <f t="shared" si="312"/>
        <v>0</v>
      </c>
      <c r="AX143" s="939">
        <f t="shared" si="312"/>
        <v>0</v>
      </c>
      <c r="AY143" s="939">
        <f t="shared" si="312"/>
        <v>0</v>
      </c>
      <c r="AZ143" s="939">
        <f t="shared" si="312"/>
        <v>15741</v>
      </c>
      <c r="BA143" s="939">
        <f t="shared" si="312"/>
        <v>0</v>
      </c>
      <c r="BB143" s="939">
        <f t="shared" si="312"/>
        <v>0</v>
      </c>
      <c r="BC143" s="939"/>
      <c r="BD143" s="939"/>
      <c r="BE143" s="1130"/>
      <c r="BF143" s="1130"/>
      <c r="BG143" s="1130"/>
      <c r="BH143" s="1130"/>
      <c r="BI143" s="1130"/>
      <c r="BJ143" s="939"/>
      <c r="BK143" s="939"/>
      <c r="BL143" s="939"/>
      <c r="BM143" s="939"/>
      <c r="BN143" s="939"/>
      <c r="BO143" s="939"/>
      <c r="BP143" s="939"/>
      <c r="BQ143" s="939">
        <f t="shared" si="312"/>
        <v>0</v>
      </c>
      <c r="BR143" s="939">
        <f>AZ143</f>
        <v>15741</v>
      </c>
      <c r="BS143" s="939">
        <f t="shared" ref="BS143:BT143" si="313">BS144+BS148+BS150</f>
        <v>0</v>
      </c>
      <c r="BT143" s="939">
        <f t="shared" si="313"/>
        <v>0</v>
      </c>
      <c r="BU143" s="1384"/>
    </row>
    <row r="144" spans="1:73" ht="33" hidden="1">
      <c r="A144" s="1385">
        <v>1</v>
      </c>
      <c r="B144" s="1383" t="s">
        <v>406</v>
      </c>
      <c r="C144" s="1519"/>
      <c r="D144" s="1519"/>
      <c r="E144" s="1519"/>
      <c r="F144" s="1520"/>
      <c r="G144" s="1521"/>
      <c r="H144" s="1521"/>
      <c r="I144" s="1521"/>
      <c r="J144" s="1521"/>
      <c r="K144" s="1521"/>
      <c r="L144" s="1386"/>
      <c r="M144" s="1386"/>
      <c r="N144" s="1386"/>
      <c r="O144" s="939">
        <f>O145+O146+O147</f>
        <v>26259</v>
      </c>
      <c r="P144" s="939">
        <f t="shared" ref="P144:AD144" si="314">P145+P146+P147</f>
        <v>0</v>
      </c>
      <c r="Q144" s="939">
        <f t="shared" si="314"/>
        <v>0</v>
      </c>
      <c r="R144" s="939">
        <f t="shared" si="314"/>
        <v>0</v>
      </c>
      <c r="S144" s="939">
        <f t="shared" si="314"/>
        <v>0</v>
      </c>
      <c r="T144" s="939">
        <f t="shared" si="314"/>
        <v>0</v>
      </c>
      <c r="U144" s="939">
        <f t="shared" si="314"/>
        <v>0</v>
      </c>
      <c r="V144" s="939">
        <f t="shared" si="314"/>
        <v>0</v>
      </c>
      <c r="W144" s="939">
        <f t="shared" si="314"/>
        <v>0</v>
      </c>
      <c r="X144" s="939">
        <f t="shared" si="314"/>
        <v>0</v>
      </c>
      <c r="Y144" s="939">
        <f t="shared" si="314"/>
        <v>0</v>
      </c>
      <c r="Z144" s="939">
        <f t="shared" si="314"/>
        <v>0</v>
      </c>
      <c r="AA144" s="939">
        <f t="shared" si="314"/>
        <v>0</v>
      </c>
      <c r="AB144" s="939">
        <f t="shared" si="314"/>
        <v>0</v>
      </c>
      <c r="AC144" s="939">
        <f t="shared" si="314"/>
        <v>0</v>
      </c>
      <c r="AD144" s="939">
        <f t="shared" si="314"/>
        <v>259</v>
      </c>
      <c r="AE144" s="939">
        <f>AE145+AE146+AE147</f>
        <v>0</v>
      </c>
      <c r="AF144" s="939">
        <f t="shared" ref="AF144:AP144" si="315">AF145+AF146+AF147</f>
        <v>0</v>
      </c>
      <c r="AG144" s="939">
        <f t="shared" si="315"/>
        <v>0</v>
      </c>
      <c r="AH144" s="939">
        <f t="shared" si="315"/>
        <v>0</v>
      </c>
      <c r="AI144" s="939">
        <f t="shared" si="315"/>
        <v>0</v>
      </c>
      <c r="AJ144" s="939">
        <f t="shared" si="315"/>
        <v>0</v>
      </c>
      <c r="AK144" s="939">
        <f t="shared" si="315"/>
        <v>0</v>
      </c>
      <c r="AL144" s="939">
        <f t="shared" si="315"/>
        <v>0</v>
      </c>
      <c r="AM144" s="939">
        <f t="shared" si="315"/>
        <v>0</v>
      </c>
      <c r="AN144" s="939">
        <f t="shared" si="315"/>
        <v>0</v>
      </c>
      <c r="AO144" s="939">
        <f t="shared" si="315"/>
        <v>0</v>
      </c>
      <c r="AP144" s="939">
        <f t="shared" si="315"/>
        <v>10259</v>
      </c>
      <c r="AQ144" s="939">
        <f>AQ145+AQ146+AQ147</f>
        <v>0</v>
      </c>
      <c r="AR144" s="939">
        <f t="shared" ref="AR144:AV144" si="316">AR145+AR146+AR147</f>
        <v>0</v>
      </c>
      <c r="AS144" s="939">
        <f t="shared" si="316"/>
        <v>0</v>
      </c>
      <c r="AT144" s="939">
        <f t="shared" si="316"/>
        <v>0</v>
      </c>
      <c r="AU144" s="939">
        <f t="shared" si="316"/>
        <v>0</v>
      </c>
      <c r="AV144" s="939">
        <f t="shared" si="316"/>
        <v>10518</v>
      </c>
      <c r="AW144" s="939">
        <f>AW145+AW146+AW147</f>
        <v>0</v>
      </c>
      <c r="AX144" s="939">
        <f t="shared" ref="AX144:BR144" si="317">AX145+AX146+AX147</f>
        <v>0</v>
      </c>
      <c r="AY144" s="939">
        <f t="shared" si="317"/>
        <v>0</v>
      </c>
      <c r="AZ144" s="939">
        <f t="shared" si="317"/>
        <v>15741</v>
      </c>
      <c r="BA144" s="939">
        <f t="shared" si="317"/>
        <v>0</v>
      </c>
      <c r="BB144" s="939">
        <f t="shared" si="317"/>
        <v>0</v>
      </c>
      <c r="BC144" s="939"/>
      <c r="BD144" s="939"/>
      <c r="BE144" s="1130"/>
      <c r="BF144" s="1130"/>
      <c r="BG144" s="1130"/>
      <c r="BH144" s="1130"/>
      <c r="BI144" s="1130"/>
      <c r="BJ144" s="939"/>
      <c r="BK144" s="939"/>
      <c r="BL144" s="939"/>
      <c r="BM144" s="939"/>
      <c r="BN144" s="939"/>
      <c r="BO144" s="939"/>
      <c r="BP144" s="939"/>
      <c r="BQ144" s="939">
        <f t="shared" si="317"/>
        <v>0</v>
      </c>
      <c r="BR144" s="939">
        <f t="shared" si="317"/>
        <v>0</v>
      </c>
      <c r="BS144" s="939">
        <f>BS145+BS146+BS147</f>
        <v>0</v>
      </c>
      <c r="BT144" s="939">
        <f t="shared" ref="BT144" si="318">BT145+BT146+BT147</f>
        <v>0</v>
      </c>
      <c r="BU144" s="1384"/>
    </row>
    <row r="145" spans="1:73" ht="24.75" hidden="1">
      <c r="A145" s="1387" t="s">
        <v>399</v>
      </c>
      <c r="B145" s="1388" t="s">
        <v>269</v>
      </c>
      <c r="C145" s="1519"/>
      <c r="D145" s="1519"/>
      <c r="E145" s="1519"/>
      <c r="F145" s="1520"/>
      <c r="G145" s="1521"/>
      <c r="H145" s="1521"/>
      <c r="I145" s="1521"/>
      <c r="J145" s="1521"/>
      <c r="K145" s="1521"/>
      <c r="L145" s="1386"/>
      <c r="M145" s="1386"/>
      <c r="N145" s="1386"/>
      <c r="O145" s="932">
        <v>19500</v>
      </c>
      <c r="P145" s="932"/>
      <c r="Q145" s="1521"/>
      <c r="R145" s="1386"/>
      <c r="S145" s="1386"/>
      <c r="T145" s="1386"/>
      <c r="U145" s="1386"/>
      <c r="V145" s="1386"/>
      <c r="W145" s="1386"/>
      <c r="X145" s="1386"/>
      <c r="Y145" s="1386"/>
      <c r="Z145" s="1386"/>
      <c r="AA145" s="1386"/>
      <c r="AB145" s="1386"/>
      <c r="AC145" s="1386"/>
      <c r="AD145" s="1522"/>
      <c r="AE145" s="1386"/>
      <c r="AF145" s="948"/>
      <c r="AG145" s="1523"/>
      <c r="AH145" s="1523"/>
      <c r="AI145" s="1523"/>
      <c r="AJ145" s="949"/>
      <c r="AK145" s="1523"/>
      <c r="AL145" s="1524"/>
      <c r="AM145" s="1522"/>
      <c r="AN145" s="1386"/>
      <c r="AO145" s="1389"/>
      <c r="AP145" s="1525">
        <f>'Nhap TH1'!AP145</f>
        <v>10259</v>
      </c>
      <c r="AQ145" s="1523"/>
      <c r="AR145" s="1389"/>
      <c r="AS145" s="1522"/>
      <c r="AT145" s="1522"/>
      <c r="AU145" s="1522"/>
      <c r="AV145" s="799">
        <f t="shared" ref="AV145:AV147" si="319">R145+AD145+AP145</f>
        <v>10259</v>
      </c>
      <c r="AW145" s="949"/>
      <c r="AX145" s="949"/>
      <c r="AY145" s="949"/>
      <c r="AZ145" s="932">
        <f t="shared" ref="AZ145:AZ147" si="320">O145-AV145</f>
        <v>9241</v>
      </c>
      <c r="BA145" s="949"/>
      <c r="BB145" s="1065"/>
      <c r="BC145" s="1065"/>
      <c r="BD145" s="1065"/>
      <c r="BE145" s="1614"/>
      <c r="BF145" s="1614"/>
      <c r="BG145" s="1614"/>
      <c r="BH145" s="1614"/>
      <c r="BI145" s="1614"/>
      <c r="BJ145" s="1065"/>
      <c r="BK145" s="1065"/>
      <c r="BL145" s="1065"/>
      <c r="BM145" s="1065"/>
      <c r="BN145" s="1065"/>
      <c r="BO145" s="1065"/>
      <c r="BP145" s="1065"/>
      <c r="BQ145" s="1389"/>
      <c r="BR145" s="1389"/>
      <c r="BS145" s="1386"/>
      <c r="BT145" s="1386"/>
      <c r="BU145" s="1384"/>
    </row>
    <row r="146" spans="1:73" ht="49.5" hidden="1">
      <c r="A146" s="1387" t="s">
        <v>400</v>
      </c>
      <c r="B146" s="1388" t="s">
        <v>270</v>
      </c>
      <c r="C146" s="1519"/>
      <c r="D146" s="1519"/>
      <c r="E146" s="1519"/>
      <c r="F146" s="1520"/>
      <c r="G146" s="1521"/>
      <c r="H146" s="1521"/>
      <c r="I146" s="1521"/>
      <c r="J146" s="1521"/>
      <c r="K146" s="1521"/>
      <c r="L146" s="1386"/>
      <c r="M146" s="1386"/>
      <c r="N146" s="1386"/>
      <c r="O146" s="932">
        <v>259</v>
      </c>
      <c r="P146" s="932"/>
      <c r="Q146" s="1521"/>
      <c r="R146" s="1386"/>
      <c r="S146" s="1386"/>
      <c r="T146" s="1386"/>
      <c r="U146" s="1386"/>
      <c r="V146" s="1386"/>
      <c r="W146" s="1386"/>
      <c r="X146" s="1386"/>
      <c r="Y146" s="1386"/>
      <c r="Z146" s="1386"/>
      <c r="AA146" s="1386"/>
      <c r="AB146" s="1386"/>
      <c r="AC146" s="1386"/>
      <c r="AD146" s="1522">
        <f>'Nhap TH1'!AD146</f>
        <v>259</v>
      </c>
      <c r="AE146" s="1386"/>
      <c r="AF146" s="948"/>
      <c r="AG146" s="1523"/>
      <c r="AH146" s="1523"/>
      <c r="AI146" s="1523"/>
      <c r="AJ146" s="949"/>
      <c r="AK146" s="1523"/>
      <c r="AL146" s="1524"/>
      <c r="AM146" s="1522"/>
      <c r="AN146" s="1386"/>
      <c r="AO146" s="1389"/>
      <c r="AP146" s="1525"/>
      <c r="AQ146" s="1523"/>
      <c r="AR146" s="1389"/>
      <c r="AS146" s="1522"/>
      <c r="AT146" s="1522"/>
      <c r="AU146" s="1522"/>
      <c r="AV146" s="799">
        <f t="shared" si="319"/>
        <v>259</v>
      </c>
      <c r="AW146" s="949"/>
      <c r="AX146" s="949"/>
      <c r="AY146" s="949"/>
      <c r="AZ146" s="932">
        <f t="shared" si="320"/>
        <v>0</v>
      </c>
      <c r="BA146" s="949"/>
      <c r="BB146" s="1065"/>
      <c r="BC146" s="1065"/>
      <c r="BD146" s="1065"/>
      <c r="BE146" s="1614"/>
      <c r="BF146" s="1614"/>
      <c r="BG146" s="1614"/>
      <c r="BH146" s="1614"/>
      <c r="BI146" s="1614"/>
      <c r="BJ146" s="1065"/>
      <c r="BK146" s="1065"/>
      <c r="BL146" s="1065"/>
      <c r="BM146" s="1065"/>
      <c r="BN146" s="1065"/>
      <c r="BO146" s="1065"/>
      <c r="BP146" s="1065"/>
      <c r="BQ146" s="1389"/>
      <c r="BR146" s="1389"/>
      <c r="BS146" s="1386"/>
      <c r="BT146" s="1386"/>
      <c r="BU146" s="1384"/>
    </row>
    <row r="147" spans="1:73" ht="16.5" hidden="1">
      <c r="A147" s="1387" t="s">
        <v>401</v>
      </c>
      <c r="B147" s="1388" t="s">
        <v>271</v>
      </c>
      <c r="C147" s="1519"/>
      <c r="D147" s="1519"/>
      <c r="E147" s="1519"/>
      <c r="F147" s="1520"/>
      <c r="G147" s="1521"/>
      <c r="H147" s="1521"/>
      <c r="I147" s="1521"/>
      <c r="J147" s="1521"/>
      <c r="K147" s="1521"/>
      <c r="L147" s="1386"/>
      <c r="M147" s="1386"/>
      <c r="N147" s="1386"/>
      <c r="O147" s="932">
        <v>6500</v>
      </c>
      <c r="P147" s="932"/>
      <c r="Q147" s="1521"/>
      <c r="R147" s="1386"/>
      <c r="S147" s="1386"/>
      <c r="T147" s="1386"/>
      <c r="U147" s="1386"/>
      <c r="V147" s="1386"/>
      <c r="W147" s="1386"/>
      <c r="X147" s="1386"/>
      <c r="Y147" s="1386"/>
      <c r="Z147" s="1386"/>
      <c r="AA147" s="1386"/>
      <c r="AB147" s="1386"/>
      <c r="AC147" s="1386"/>
      <c r="AD147" s="1522"/>
      <c r="AE147" s="1386"/>
      <c r="AF147" s="948"/>
      <c r="AG147" s="1523"/>
      <c r="AH147" s="1523"/>
      <c r="AI147" s="1523"/>
      <c r="AJ147" s="949"/>
      <c r="AK147" s="1523"/>
      <c r="AL147" s="1524"/>
      <c r="AM147" s="1522"/>
      <c r="AN147" s="1386"/>
      <c r="AO147" s="1389"/>
      <c r="AP147" s="1525"/>
      <c r="AQ147" s="1523"/>
      <c r="AR147" s="1389"/>
      <c r="AS147" s="1522"/>
      <c r="AT147" s="1522"/>
      <c r="AU147" s="1522"/>
      <c r="AV147" s="799">
        <f t="shared" si="319"/>
        <v>0</v>
      </c>
      <c r="AW147" s="949"/>
      <c r="AX147" s="949"/>
      <c r="AY147" s="949"/>
      <c r="AZ147" s="932">
        <f t="shared" si="320"/>
        <v>6500</v>
      </c>
      <c r="BA147" s="949"/>
      <c r="BB147" s="1065"/>
      <c r="BC147" s="1065"/>
      <c r="BD147" s="1065"/>
      <c r="BE147" s="1614"/>
      <c r="BF147" s="1614"/>
      <c r="BG147" s="1614"/>
      <c r="BH147" s="1614"/>
      <c r="BI147" s="1614"/>
      <c r="BJ147" s="1065"/>
      <c r="BK147" s="1065"/>
      <c r="BL147" s="1065"/>
      <c r="BM147" s="1065"/>
      <c r="BN147" s="1065"/>
      <c r="BO147" s="1065"/>
      <c r="BP147" s="1065"/>
      <c r="BQ147" s="1389"/>
      <c r="BR147" s="1389"/>
      <c r="BS147" s="1386"/>
      <c r="BT147" s="1386"/>
      <c r="BU147" s="1384"/>
    </row>
    <row r="148" spans="1:73" ht="49.5" hidden="1">
      <c r="A148" s="1385">
        <v>2</v>
      </c>
      <c r="B148" s="1390" t="s">
        <v>272</v>
      </c>
      <c r="C148" s="1519"/>
      <c r="D148" s="1519"/>
      <c r="E148" s="1519"/>
      <c r="F148" s="1520"/>
      <c r="G148" s="1521"/>
      <c r="H148" s="1521"/>
      <c r="I148" s="1521"/>
      <c r="J148" s="1521"/>
      <c r="K148" s="1521"/>
      <c r="L148" s="1386"/>
      <c r="M148" s="1386"/>
      <c r="N148" s="1386"/>
      <c r="O148" s="1380"/>
      <c r="P148" s="932"/>
      <c r="Q148" s="1521"/>
      <c r="R148" s="1386"/>
      <c r="S148" s="1386"/>
      <c r="T148" s="1386"/>
      <c r="U148" s="1386"/>
      <c r="V148" s="1386"/>
      <c r="W148" s="1386"/>
      <c r="X148" s="1386"/>
      <c r="Y148" s="1386"/>
      <c r="Z148" s="1386"/>
      <c r="AA148" s="1386"/>
      <c r="AB148" s="1386"/>
      <c r="AC148" s="1386"/>
      <c r="AD148" s="1522"/>
      <c r="AE148" s="1386"/>
      <c r="AF148" s="948"/>
      <c r="AG148" s="1523"/>
      <c r="AH148" s="1523"/>
      <c r="AI148" s="1523"/>
      <c r="AJ148" s="949"/>
      <c r="AK148" s="1523"/>
      <c r="AL148" s="1524"/>
      <c r="AM148" s="1522"/>
      <c r="AN148" s="1386"/>
      <c r="AO148" s="1389"/>
      <c r="AP148" s="1525"/>
      <c r="AQ148" s="1523"/>
      <c r="AR148" s="1389"/>
      <c r="AS148" s="1522"/>
      <c r="AT148" s="1522"/>
      <c r="AU148" s="1522"/>
      <c r="AV148" s="949"/>
      <c r="AW148" s="949"/>
      <c r="AX148" s="949"/>
      <c r="AY148" s="949"/>
      <c r="AZ148" s="1525"/>
      <c r="BA148" s="949"/>
      <c r="BB148" s="1065"/>
      <c r="BC148" s="1065"/>
      <c r="BD148" s="1065"/>
      <c r="BE148" s="1614"/>
      <c r="BF148" s="1614"/>
      <c r="BG148" s="1614"/>
      <c r="BH148" s="1614"/>
      <c r="BI148" s="1614"/>
      <c r="BJ148" s="1065"/>
      <c r="BK148" s="1065"/>
      <c r="BL148" s="1065"/>
      <c r="BM148" s="1065"/>
      <c r="BN148" s="1065"/>
      <c r="BO148" s="1065"/>
      <c r="BP148" s="1065"/>
      <c r="BQ148" s="1389"/>
      <c r="BR148" s="1389"/>
      <c r="BS148" s="1386"/>
      <c r="BT148" s="1386"/>
      <c r="BU148" s="1384"/>
    </row>
    <row r="149" spans="1:73" ht="57.75" hidden="1">
      <c r="A149" s="1387" t="s">
        <v>399</v>
      </c>
      <c r="B149" s="1388" t="s">
        <v>273</v>
      </c>
      <c r="C149" s="1519"/>
      <c r="D149" s="1519"/>
      <c r="E149" s="1519"/>
      <c r="F149" s="1520"/>
      <c r="G149" s="1521"/>
      <c r="H149" s="1521"/>
      <c r="I149" s="1521"/>
      <c r="J149" s="1521"/>
      <c r="K149" s="1521"/>
      <c r="L149" s="1386"/>
      <c r="M149" s="1386"/>
      <c r="N149" s="1386"/>
      <c r="O149" s="1380"/>
      <c r="P149" s="932"/>
      <c r="Q149" s="1521"/>
      <c r="R149" s="1386"/>
      <c r="S149" s="1386"/>
      <c r="T149" s="1386"/>
      <c r="U149" s="1386"/>
      <c r="V149" s="1386"/>
      <c r="W149" s="1386"/>
      <c r="X149" s="1386"/>
      <c r="Y149" s="1386"/>
      <c r="Z149" s="1386"/>
      <c r="AA149" s="1386"/>
      <c r="AB149" s="1386"/>
      <c r="AC149" s="1386"/>
      <c r="AD149" s="1522"/>
      <c r="AE149" s="1386"/>
      <c r="AF149" s="948"/>
      <c r="AG149" s="1523"/>
      <c r="AH149" s="1523"/>
      <c r="AI149" s="1523"/>
      <c r="AJ149" s="949"/>
      <c r="AK149" s="1523"/>
      <c r="AL149" s="1524"/>
      <c r="AM149" s="1522"/>
      <c r="AN149" s="1386"/>
      <c r="AO149" s="1389"/>
      <c r="AP149" s="1525"/>
      <c r="AQ149" s="1523"/>
      <c r="AR149" s="1389"/>
      <c r="AS149" s="1522"/>
      <c r="AT149" s="1522"/>
      <c r="AU149" s="1522"/>
      <c r="AV149" s="949"/>
      <c r="AW149" s="949"/>
      <c r="AX149" s="949"/>
      <c r="AY149" s="949"/>
      <c r="AZ149" s="1525"/>
      <c r="BA149" s="949"/>
      <c r="BB149" s="1065"/>
      <c r="BC149" s="1065"/>
      <c r="BD149" s="1065"/>
      <c r="BE149" s="1614"/>
      <c r="BF149" s="1614"/>
      <c r="BG149" s="1614"/>
      <c r="BH149" s="1614"/>
      <c r="BI149" s="1614"/>
      <c r="BJ149" s="1065"/>
      <c r="BK149" s="1065"/>
      <c r="BL149" s="1065"/>
      <c r="BM149" s="1065"/>
      <c r="BN149" s="1065"/>
      <c r="BO149" s="1065"/>
      <c r="BP149" s="1065"/>
      <c r="BQ149" s="1389"/>
      <c r="BR149" s="1389"/>
      <c r="BS149" s="1386"/>
      <c r="BT149" s="1386"/>
      <c r="BU149" s="1384"/>
    </row>
    <row r="150" spans="1:73" ht="24.75" hidden="1">
      <c r="A150" s="1385">
        <v>3</v>
      </c>
      <c r="B150" s="1390" t="s">
        <v>274</v>
      </c>
      <c r="C150" s="1519"/>
      <c r="D150" s="1519"/>
      <c r="E150" s="1519"/>
      <c r="F150" s="1520"/>
      <c r="G150" s="1521"/>
      <c r="H150" s="1521"/>
      <c r="I150" s="1521"/>
      <c r="J150" s="1521"/>
      <c r="K150" s="1521"/>
      <c r="L150" s="1386"/>
      <c r="M150" s="1386"/>
      <c r="N150" s="1386"/>
      <c r="O150" s="1380"/>
      <c r="P150" s="932"/>
      <c r="Q150" s="1521"/>
      <c r="R150" s="1386"/>
      <c r="S150" s="1386"/>
      <c r="T150" s="1386"/>
      <c r="U150" s="1386"/>
      <c r="V150" s="1386"/>
      <c r="W150" s="1386"/>
      <c r="X150" s="1386"/>
      <c r="Y150" s="1386"/>
      <c r="Z150" s="1386"/>
      <c r="AA150" s="1386"/>
      <c r="AB150" s="1386"/>
      <c r="AC150" s="1386"/>
      <c r="AD150" s="1522"/>
      <c r="AE150" s="1386"/>
      <c r="AF150" s="948"/>
      <c r="AG150" s="1523"/>
      <c r="AH150" s="1523"/>
      <c r="AI150" s="1523"/>
      <c r="AJ150" s="949"/>
      <c r="AK150" s="1523"/>
      <c r="AL150" s="1524"/>
      <c r="AM150" s="1522"/>
      <c r="AN150" s="1386"/>
      <c r="AO150" s="1389"/>
      <c r="AP150" s="1525"/>
      <c r="AQ150" s="1523"/>
      <c r="AR150" s="1389"/>
      <c r="AS150" s="1522"/>
      <c r="AT150" s="1522"/>
      <c r="AU150" s="1522"/>
      <c r="AV150" s="949"/>
      <c r="AW150" s="949"/>
      <c r="AX150" s="949"/>
      <c r="AY150" s="949"/>
      <c r="AZ150" s="1525"/>
      <c r="BA150" s="949"/>
      <c r="BB150" s="1065"/>
      <c r="BC150" s="1065"/>
      <c r="BD150" s="1065"/>
      <c r="BE150" s="1614"/>
      <c r="BF150" s="1614"/>
      <c r="BG150" s="1614"/>
      <c r="BH150" s="1614"/>
      <c r="BI150" s="1614"/>
      <c r="BJ150" s="1065"/>
      <c r="BK150" s="1065"/>
      <c r="BL150" s="1065"/>
      <c r="BM150" s="1065"/>
      <c r="BN150" s="1065"/>
      <c r="BO150" s="1065"/>
      <c r="BP150" s="1065"/>
      <c r="BQ150" s="1389"/>
      <c r="BR150" s="1389"/>
      <c r="BS150" s="1386"/>
      <c r="BT150" s="1386"/>
      <c r="BU150" s="1384"/>
    </row>
    <row r="151" spans="1:73" ht="41.25" hidden="1">
      <c r="A151" s="1387" t="s">
        <v>399</v>
      </c>
      <c r="B151" s="1388" t="s">
        <v>275</v>
      </c>
      <c r="C151" s="1519"/>
      <c r="D151" s="1519"/>
      <c r="E151" s="1519"/>
      <c r="F151" s="1520"/>
      <c r="G151" s="1521"/>
      <c r="H151" s="1521"/>
      <c r="I151" s="1521"/>
      <c r="J151" s="1521"/>
      <c r="K151" s="1521"/>
      <c r="L151" s="1386"/>
      <c r="M151" s="1386"/>
      <c r="N151" s="1386"/>
      <c r="O151" s="1380"/>
      <c r="P151" s="932"/>
      <c r="Q151" s="1521"/>
      <c r="R151" s="1386"/>
      <c r="S151" s="1386"/>
      <c r="T151" s="1386"/>
      <c r="U151" s="1386"/>
      <c r="V151" s="1386"/>
      <c r="W151" s="1386"/>
      <c r="X151" s="1386"/>
      <c r="Y151" s="1386"/>
      <c r="Z151" s="1386"/>
      <c r="AA151" s="1386"/>
      <c r="AB151" s="1386"/>
      <c r="AC151" s="1386"/>
      <c r="AD151" s="1522"/>
      <c r="AE151" s="1386"/>
      <c r="AF151" s="948"/>
      <c r="AG151" s="1523"/>
      <c r="AH151" s="1523"/>
      <c r="AI151" s="1523"/>
      <c r="AJ151" s="949"/>
      <c r="AK151" s="1523"/>
      <c r="AL151" s="1524"/>
      <c r="AM151" s="1522"/>
      <c r="AN151" s="1386"/>
      <c r="AO151" s="1389"/>
      <c r="AP151" s="1525"/>
      <c r="AQ151" s="1523"/>
      <c r="AR151" s="1389"/>
      <c r="AS151" s="1522"/>
      <c r="AT151" s="1522"/>
      <c r="AU151" s="1522"/>
      <c r="AV151" s="949"/>
      <c r="AW151" s="949"/>
      <c r="AX151" s="949"/>
      <c r="AY151" s="949"/>
      <c r="AZ151" s="1525"/>
      <c r="BA151" s="949"/>
      <c r="BB151" s="1065"/>
      <c r="BC151" s="1065"/>
      <c r="BD151" s="1065"/>
      <c r="BE151" s="1614"/>
      <c r="BF151" s="1614"/>
      <c r="BG151" s="1614"/>
      <c r="BH151" s="1614"/>
      <c r="BI151" s="1614"/>
      <c r="BJ151" s="1065"/>
      <c r="BK151" s="1065"/>
      <c r="BL151" s="1065"/>
      <c r="BM151" s="1065"/>
      <c r="BN151" s="1065"/>
      <c r="BO151" s="1065"/>
      <c r="BP151" s="1065"/>
      <c r="BQ151" s="1389"/>
      <c r="BR151" s="1389"/>
      <c r="BS151" s="1386"/>
      <c r="BT151" s="1386"/>
      <c r="BU151" s="1384"/>
    </row>
    <row r="152" spans="1:73" ht="24.75" hidden="1">
      <c r="A152" s="1387" t="s">
        <v>400</v>
      </c>
      <c r="B152" s="1388" t="s">
        <v>276</v>
      </c>
      <c r="C152" s="1519"/>
      <c r="D152" s="1519"/>
      <c r="E152" s="1519"/>
      <c r="F152" s="1520"/>
      <c r="G152" s="1521"/>
      <c r="H152" s="1521"/>
      <c r="I152" s="1521"/>
      <c r="J152" s="1521"/>
      <c r="K152" s="1521"/>
      <c r="L152" s="1386"/>
      <c r="M152" s="1386"/>
      <c r="N152" s="1386"/>
      <c r="O152" s="1380"/>
      <c r="P152" s="932"/>
      <c r="Q152" s="1521"/>
      <c r="R152" s="1386"/>
      <c r="S152" s="1386"/>
      <c r="T152" s="1386"/>
      <c r="U152" s="1386"/>
      <c r="V152" s="1386"/>
      <c r="W152" s="1386"/>
      <c r="X152" s="1386"/>
      <c r="Y152" s="1386"/>
      <c r="Z152" s="1386"/>
      <c r="AA152" s="1386"/>
      <c r="AB152" s="1386"/>
      <c r="AC152" s="1386"/>
      <c r="AD152" s="1522"/>
      <c r="AE152" s="1386"/>
      <c r="AF152" s="948"/>
      <c r="AG152" s="1523"/>
      <c r="AH152" s="1523"/>
      <c r="AI152" s="1523"/>
      <c r="AJ152" s="949"/>
      <c r="AK152" s="1523"/>
      <c r="AL152" s="1524"/>
      <c r="AM152" s="1522"/>
      <c r="AN152" s="1386"/>
      <c r="AO152" s="1389"/>
      <c r="AP152" s="1525"/>
      <c r="AQ152" s="1523"/>
      <c r="AR152" s="1389"/>
      <c r="AS152" s="1522"/>
      <c r="AT152" s="1522"/>
      <c r="AU152" s="1522"/>
      <c r="AV152" s="949"/>
      <c r="AW152" s="949"/>
      <c r="AX152" s="949"/>
      <c r="AY152" s="949"/>
      <c r="AZ152" s="1525"/>
      <c r="BA152" s="949"/>
      <c r="BB152" s="1065"/>
      <c r="BC152" s="1065"/>
      <c r="BD152" s="1065"/>
      <c r="BE152" s="1614"/>
      <c r="BF152" s="1614"/>
      <c r="BG152" s="1614"/>
      <c r="BH152" s="1614"/>
      <c r="BI152" s="1614"/>
      <c r="BJ152" s="1065"/>
      <c r="BK152" s="1065"/>
      <c r="BL152" s="1065"/>
      <c r="BM152" s="1065"/>
      <c r="BN152" s="1065"/>
      <c r="BO152" s="1065"/>
      <c r="BP152" s="1065"/>
      <c r="BQ152" s="1389"/>
      <c r="BR152" s="1389"/>
      <c r="BS152" s="1386"/>
      <c r="BT152" s="1386"/>
      <c r="BU152" s="1384"/>
    </row>
    <row r="153" spans="1:73" ht="33" hidden="1">
      <c r="A153" s="1387" t="s">
        <v>401</v>
      </c>
      <c r="B153" s="1388" t="s">
        <v>277</v>
      </c>
      <c r="C153" s="1519"/>
      <c r="D153" s="1519"/>
      <c r="E153" s="1519"/>
      <c r="F153" s="1520"/>
      <c r="G153" s="1521"/>
      <c r="H153" s="1521"/>
      <c r="I153" s="1521"/>
      <c r="J153" s="1521"/>
      <c r="K153" s="1521"/>
      <c r="L153" s="1386"/>
      <c r="M153" s="1386"/>
      <c r="N153" s="1386"/>
      <c r="O153" s="1380"/>
      <c r="P153" s="932"/>
      <c r="Q153" s="1521"/>
      <c r="R153" s="1386"/>
      <c r="S153" s="1386"/>
      <c r="T153" s="1386"/>
      <c r="U153" s="1386"/>
      <c r="V153" s="1386"/>
      <c r="W153" s="1386"/>
      <c r="X153" s="1386"/>
      <c r="Y153" s="1386"/>
      <c r="Z153" s="1386"/>
      <c r="AA153" s="1386"/>
      <c r="AB153" s="1386"/>
      <c r="AC153" s="1386"/>
      <c r="AD153" s="1522"/>
      <c r="AE153" s="1386"/>
      <c r="AF153" s="948"/>
      <c r="AG153" s="1523"/>
      <c r="AH153" s="1523"/>
      <c r="AI153" s="1523"/>
      <c r="AJ153" s="949"/>
      <c r="AK153" s="1523"/>
      <c r="AL153" s="1524"/>
      <c r="AM153" s="1522"/>
      <c r="AN153" s="1386"/>
      <c r="AO153" s="1389"/>
      <c r="AP153" s="1525"/>
      <c r="AQ153" s="1523"/>
      <c r="AR153" s="1389"/>
      <c r="AS153" s="1522"/>
      <c r="AT153" s="1522"/>
      <c r="AU153" s="1522"/>
      <c r="AV153" s="949"/>
      <c r="AW153" s="949"/>
      <c r="AX153" s="949"/>
      <c r="AY153" s="949"/>
      <c r="AZ153" s="1525"/>
      <c r="BA153" s="949"/>
      <c r="BB153" s="1065"/>
      <c r="BC153" s="1065"/>
      <c r="BD153" s="1065"/>
      <c r="BE153" s="1614"/>
      <c r="BF153" s="1614"/>
      <c r="BG153" s="1614"/>
      <c r="BH153" s="1614"/>
      <c r="BI153" s="1614"/>
      <c r="BJ153" s="1065"/>
      <c r="BK153" s="1065"/>
      <c r="BL153" s="1065"/>
      <c r="BM153" s="1065"/>
      <c r="BN153" s="1065"/>
      <c r="BO153" s="1065"/>
      <c r="BP153" s="1065"/>
      <c r="BQ153" s="1389"/>
      <c r="BR153" s="1389"/>
      <c r="BS153" s="1386"/>
      <c r="BT153" s="1386"/>
      <c r="BU153" s="1384"/>
    </row>
    <row r="154" spans="1:73" ht="16.5" hidden="1">
      <c r="A154" s="1387" t="s">
        <v>402</v>
      </c>
      <c r="B154" s="1388" t="s">
        <v>278</v>
      </c>
      <c r="C154" s="1519"/>
      <c r="D154" s="1519"/>
      <c r="E154" s="1519"/>
      <c r="F154" s="1520"/>
      <c r="G154" s="1521"/>
      <c r="H154" s="1521"/>
      <c r="I154" s="1521"/>
      <c r="J154" s="1521"/>
      <c r="K154" s="1521"/>
      <c r="L154" s="1386"/>
      <c r="M154" s="1386"/>
      <c r="N154" s="1386"/>
      <c r="O154" s="1380"/>
      <c r="P154" s="1380"/>
      <c r="Q154" s="1521"/>
      <c r="R154" s="1386"/>
      <c r="S154" s="1386"/>
      <c r="T154" s="1386"/>
      <c r="U154" s="1386"/>
      <c r="V154" s="1386"/>
      <c r="W154" s="1386"/>
      <c r="X154" s="1386"/>
      <c r="Y154" s="1386"/>
      <c r="Z154" s="1386"/>
      <c r="AA154" s="1386"/>
      <c r="AB154" s="1386"/>
      <c r="AC154" s="1386"/>
      <c r="AD154" s="1522"/>
      <c r="AE154" s="1386"/>
      <c r="AF154" s="948"/>
      <c r="AG154" s="1523"/>
      <c r="AH154" s="1523"/>
      <c r="AI154" s="1523"/>
      <c r="AJ154" s="949"/>
      <c r="AK154" s="1523"/>
      <c r="AL154" s="1524"/>
      <c r="AM154" s="1522"/>
      <c r="AN154" s="1386"/>
      <c r="AO154" s="1389"/>
      <c r="AP154" s="1525"/>
      <c r="AQ154" s="1523"/>
      <c r="AR154" s="1389"/>
      <c r="AS154" s="1522"/>
      <c r="AT154" s="1522"/>
      <c r="AU154" s="1522"/>
      <c r="AV154" s="949"/>
      <c r="AW154" s="949"/>
      <c r="AX154" s="949"/>
      <c r="AY154" s="949"/>
      <c r="AZ154" s="1525"/>
      <c r="BA154" s="949"/>
      <c r="BB154" s="1065"/>
      <c r="BC154" s="1065"/>
      <c r="BD154" s="1065"/>
      <c r="BE154" s="1614"/>
      <c r="BF154" s="1614"/>
      <c r="BG154" s="1614"/>
      <c r="BH154" s="1614"/>
      <c r="BI154" s="1614"/>
      <c r="BJ154" s="1065"/>
      <c r="BK154" s="1065"/>
      <c r="BL154" s="1065"/>
      <c r="BM154" s="1065"/>
      <c r="BN154" s="1065"/>
      <c r="BO154" s="1065"/>
      <c r="BP154" s="1065"/>
      <c r="BQ154" s="1389"/>
      <c r="BR154" s="1389"/>
      <c r="BS154" s="1386"/>
      <c r="BT154" s="1386"/>
      <c r="BU154" s="1384"/>
    </row>
    <row r="155" spans="1:73" hidden="1">
      <c r="A155" s="1526"/>
      <c r="B155" s="1527"/>
      <c r="C155" s="1528"/>
      <c r="D155" s="1528"/>
      <c r="E155" s="1528"/>
      <c r="F155" s="1528"/>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950"/>
      <c r="AK155" s="950"/>
      <c r="AL155" s="950"/>
      <c r="AM155" s="950"/>
      <c r="AN155" s="950"/>
      <c r="AO155" s="950"/>
      <c r="AP155" s="950"/>
      <c r="AQ155" s="950"/>
      <c r="AR155" s="1066"/>
      <c r="AS155" s="1066"/>
      <c r="AT155" s="1066"/>
      <c r="AU155" s="1066"/>
      <c r="AV155" s="1066"/>
      <c r="AW155" s="1066"/>
      <c r="AX155" s="1066"/>
      <c r="AY155" s="1066"/>
      <c r="AZ155" s="1066"/>
      <c r="BA155" s="1066"/>
      <c r="BB155" s="1066"/>
      <c r="BC155" s="1066"/>
      <c r="BD155" s="1066"/>
      <c r="BE155" s="1615"/>
      <c r="BF155" s="1615"/>
      <c r="BG155" s="1615"/>
      <c r="BH155" s="1615"/>
      <c r="BI155" s="1615"/>
      <c r="BJ155" s="1066"/>
      <c r="BK155" s="1066"/>
      <c r="BL155" s="1066"/>
      <c r="BM155" s="1066"/>
      <c r="BN155" s="1066"/>
      <c r="BO155" s="1066"/>
      <c r="BP155" s="1066"/>
      <c r="BQ155" s="1066"/>
      <c r="BR155" s="1066"/>
      <c r="BS155" s="1066"/>
      <c r="BT155" s="1066"/>
      <c r="BU155" s="1066"/>
    </row>
    <row r="156" spans="1:73" hidden="1">
      <c r="A156" s="1529"/>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1580"/>
      <c r="BF156" s="1580"/>
      <c r="BG156" s="1580"/>
      <c r="BH156" s="1580"/>
      <c r="BI156" s="1580"/>
      <c r="BJ156" s="40"/>
      <c r="BK156" s="40"/>
      <c r="BL156" s="40"/>
      <c r="BM156" s="40"/>
      <c r="BN156" s="40"/>
      <c r="BO156" s="40"/>
      <c r="BP156" s="40"/>
      <c r="BQ156" s="40"/>
      <c r="BR156" s="40"/>
      <c r="BS156" s="40"/>
      <c r="BT156" s="40"/>
      <c r="BU156" s="40"/>
    </row>
    <row r="157" spans="1:73" hidden="1">
      <c r="A157" s="1529"/>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1580"/>
      <c r="BF157" s="1580"/>
      <c r="BG157" s="1580"/>
      <c r="BH157" s="1580"/>
      <c r="BI157" s="1580"/>
      <c r="BJ157" s="40"/>
      <c r="BK157" s="40"/>
      <c r="BL157" s="40"/>
      <c r="BM157" s="40"/>
      <c r="BN157" s="40"/>
      <c r="BO157" s="40"/>
      <c r="BP157" s="40"/>
      <c r="BQ157" s="40"/>
      <c r="BR157" s="40"/>
      <c r="BS157" s="40"/>
      <c r="BT157" s="40"/>
      <c r="BU157" s="40"/>
    </row>
    <row r="158" spans="1:73" hidden="1">
      <c r="A158" s="1529"/>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1580"/>
      <c r="BF158" s="1580"/>
      <c r="BG158" s="1580"/>
      <c r="BH158" s="1580"/>
      <c r="BI158" s="1580"/>
      <c r="BJ158" s="40"/>
      <c r="BK158" s="40"/>
      <c r="BL158" s="40"/>
      <c r="BM158" s="40"/>
      <c r="BN158" s="40"/>
      <c r="BO158" s="40"/>
      <c r="BP158" s="40"/>
      <c r="BQ158" s="40"/>
      <c r="BR158" s="40"/>
      <c r="BS158" s="40"/>
      <c r="BT158" s="40"/>
      <c r="BU158" s="40"/>
    </row>
    <row r="159" spans="1:73" hidden="1">
      <c r="A159" s="1529"/>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1580"/>
      <c r="BF159" s="1580"/>
      <c r="BG159" s="1580"/>
      <c r="BH159" s="1580"/>
      <c r="BI159" s="1580"/>
      <c r="BJ159" s="40"/>
      <c r="BK159" s="40"/>
      <c r="BL159" s="40"/>
      <c r="BM159" s="40"/>
      <c r="BN159" s="40"/>
      <c r="BO159" s="40"/>
      <c r="BP159" s="40"/>
      <c r="BQ159" s="40"/>
      <c r="BR159" s="40"/>
      <c r="BS159" s="40"/>
      <c r="BT159" s="40"/>
      <c r="BU159" s="40"/>
    </row>
    <row r="160" spans="1:73" hidden="1">
      <c r="A160" s="1529"/>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1580"/>
      <c r="BF160" s="1580"/>
      <c r="BG160" s="1580"/>
      <c r="BH160" s="1580"/>
      <c r="BI160" s="1580"/>
      <c r="BJ160" s="40"/>
      <c r="BK160" s="40"/>
      <c r="BL160" s="40"/>
      <c r="BM160" s="40"/>
      <c r="BN160" s="40"/>
      <c r="BO160" s="40"/>
      <c r="BP160" s="40"/>
      <c r="BQ160" s="40"/>
      <c r="BR160" s="40"/>
      <c r="BS160" s="40"/>
      <c r="BT160" s="40"/>
      <c r="BU160" s="40"/>
    </row>
    <row r="161" spans="1:73" hidden="1">
      <c r="A161" s="1529"/>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1580"/>
      <c r="BF161" s="1580"/>
      <c r="BG161" s="1580"/>
      <c r="BH161" s="1580"/>
      <c r="BI161" s="1580"/>
      <c r="BJ161" s="40"/>
      <c r="BK161" s="40"/>
      <c r="BL161" s="40"/>
      <c r="BM161" s="40"/>
      <c r="BN161" s="40"/>
      <c r="BO161" s="40"/>
      <c r="BP161" s="40"/>
      <c r="BQ161" s="40"/>
      <c r="BR161" s="40"/>
      <c r="BS161" s="40"/>
      <c r="BT161" s="40"/>
      <c r="BU161" s="40"/>
    </row>
    <row r="162" spans="1:73" hidden="1">
      <c r="A162" s="1529"/>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1580"/>
      <c r="BF162" s="1580"/>
      <c r="BG162" s="1580"/>
      <c r="BH162" s="1580"/>
      <c r="BI162" s="1580"/>
      <c r="BJ162" s="40"/>
      <c r="BK162" s="40"/>
      <c r="BL162" s="40"/>
      <c r="BM162" s="40"/>
      <c r="BN162" s="40"/>
      <c r="BO162" s="40"/>
      <c r="BP162" s="40"/>
      <c r="BQ162" s="40"/>
      <c r="BR162" s="40"/>
      <c r="BS162" s="40"/>
      <c r="BT162" s="40"/>
      <c r="BU162" s="40"/>
    </row>
    <row r="163" spans="1:73">
      <c r="A163" s="1529"/>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1580"/>
      <c r="BF163" s="1580"/>
      <c r="BG163" s="1580"/>
      <c r="BH163" s="1580"/>
      <c r="BI163" s="1580"/>
      <c r="BJ163" s="40"/>
      <c r="BK163" s="40"/>
      <c r="BL163" s="40"/>
      <c r="BM163" s="40"/>
      <c r="BN163" s="40"/>
      <c r="BO163" s="40"/>
      <c r="BP163" s="40"/>
      <c r="BQ163" s="40"/>
      <c r="BR163" s="40"/>
      <c r="BS163" s="40"/>
      <c r="BT163" s="40"/>
      <c r="BU163" s="40"/>
    </row>
    <row r="164" spans="1:73">
      <c r="A164" s="1529"/>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1580"/>
      <c r="BF164" s="1580"/>
      <c r="BG164" s="1580"/>
      <c r="BH164" s="1580"/>
      <c r="BI164" s="1580"/>
      <c r="BJ164" s="40"/>
      <c r="BK164" s="40"/>
      <c r="BL164" s="40"/>
      <c r="BM164" s="40"/>
      <c r="BN164" s="40"/>
      <c r="BO164" s="40"/>
      <c r="BP164" s="40"/>
      <c r="BQ164" s="40"/>
      <c r="BR164" s="40"/>
      <c r="BS164" s="40"/>
      <c r="BT164" s="40"/>
      <c r="BU164" s="40"/>
    </row>
    <row r="165" spans="1:73">
      <c r="A165" s="1529"/>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1580"/>
      <c r="BF165" s="1580"/>
      <c r="BG165" s="1580"/>
      <c r="BH165" s="1580"/>
      <c r="BI165" s="1580"/>
      <c r="BJ165" s="40"/>
      <c r="BK165" s="40"/>
      <c r="BL165" s="40"/>
      <c r="BM165" s="40"/>
      <c r="BN165" s="40"/>
      <c r="BO165" s="40"/>
      <c r="BP165" s="40"/>
      <c r="BQ165" s="40"/>
      <c r="BR165" s="40"/>
      <c r="BS165" s="40"/>
      <c r="BT165" s="40"/>
      <c r="BU165" s="40"/>
    </row>
    <row r="166" spans="1:73">
      <c r="A166" s="1529"/>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1580"/>
      <c r="BF166" s="1580"/>
      <c r="BG166" s="1580"/>
      <c r="BH166" s="1580"/>
      <c r="BI166" s="1580"/>
      <c r="BJ166" s="40"/>
      <c r="BK166" s="40"/>
      <c r="BL166" s="40"/>
      <c r="BM166" s="40"/>
      <c r="BN166" s="40"/>
      <c r="BO166" s="40"/>
      <c r="BP166" s="40"/>
      <c r="BQ166" s="40"/>
      <c r="BR166" s="40"/>
      <c r="BS166" s="40"/>
      <c r="BT166" s="40"/>
      <c r="BU166" s="40"/>
    </row>
    <row r="167" spans="1:73">
      <c r="A167" s="1529"/>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1580"/>
      <c r="BF167" s="1580"/>
      <c r="BG167" s="1580"/>
      <c r="BH167" s="1580"/>
      <c r="BI167" s="1580"/>
      <c r="BJ167" s="40"/>
      <c r="BK167" s="40"/>
      <c r="BL167" s="40"/>
      <c r="BM167" s="40"/>
      <c r="BN167" s="40"/>
      <c r="BO167" s="40"/>
      <c r="BP167" s="40"/>
      <c r="BQ167" s="40"/>
      <c r="BR167" s="40"/>
      <c r="BS167" s="40"/>
      <c r="BT167" s="40"/>
      <c r="BU167" s="40"/>
    </row>
    <row r="168" spans="1:73">
      <c r="A168" s="1529"/>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1580"/>
      <c r="BF168" s="1580"/>
      <c r="BG168" s="1580"/>
      <c r="BH168" s="1580"/>
      <c r="BI168" s="1580"/>
      <c r="BJ168" s="40"/>
      <c r="BK168" s="40"/>
      <c r="BL168" s="40"/>
      <c r="BM168" s="40"/>
      <c r="BN168" s="40"/>
      <c r="BO168" s="40"/>
      <c r="BP168" s="40"/>
      <c r="BQ168" s="40"/>
      <c r="BR168" s="40"/>
      <c r="BS168" s="40"/>
      <c r="BT168" s="40"/>
      <c r="BU168" s="40"/>
    </row>
    <row r="169" spans="1:73">
      <c r="A169" s="1529"/>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1580"/>
      <c r="BF169" s="1580"/>
      <c r="BG169" s="1580"/>
      <c r="BH169" s="1580"/>
      <c r="BI169" s="1580"/>
      <c r="BJ169" s="40"/>
      <c r="BK169" s="40"/>
      <c r="BL169" s="40"/>
      <c r="BM169" s="40"/>
      <c r="BN169" s="40"/>
      <c r="BO169" s="40"/>
      <c r="BP169" s="40"/>
      <c r="BQ169" s="40"/>
      <c r="BR169" s="40"/>
      <c r="BS169" s="40"/>
      <c r="BT169" s="40"/>
      <c r="BU169" s="40"/>
    </row>
    <row r="170" spans="1:73">
      <c r="A170" s="1529"/>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1580"/>
      <c r="BF170" s="1580"/>
      <c r="BG170" s="1580"/>
      <c r="BH170" s="1580"/>
      <c r="BI170" s="1580"/>
      <c r="BJ170" s="40"/>
      <c r="BK170" s="40"/>
      <c r="BL170" s="40"/>
      <c r="BM170" s="40"/>
      <c r="BN170" s="40"/>
      <c r="BO170" s="40"/>
      <c r="BP170" s="40"/>
      <c r="BQ170" s="40"/>
      <c r="BR170" s="40"/>
      <c r="BS170" s="40"/>
      <c r="BT170" s="40"/>
      <c r="BU170" s="40"/>
    </row>
    <row r="171" spans="1:73">
      <c r="A171" s="1529"/>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1580"/>
      <c r="BF171" s="1580"/>
      <c r="BG171" s="1580"/>
      <c r="BH171" s="1580"/>
      <c r="BI171" s="1580"/>
      <c r="BJ171" s="40"/>
      <c r="BK171" s="40"/>
      <c r="BL171" s="40"/>
      <c r="BM171" s="40"/>
      <c r="BN171" s="40"/>
      <c r="BO171" s="40"/>
      <c r="BP171" s="40"/>
      <c r="BQ171" s="40"/>
      <c r="BR171" s="40"/>
      <c r="BS171" s="40"/>
      <c r="BT171" s="40"/>
      <c r="BU171" s="40"/>
    </row>
    <row r="172" spans="1:73">
      <c r="A172" s="1529"/>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1580"/>
      <c r="BF172" s="1580"/>
      <c r="BG172" s="1580"/>
      <c r="BH172" s="1580"/>
      <c r="BI172" s="1580"/>
      <c r="BJ172" s="40"/>
      <c r="BK172" s="40"/>
      <c r="BL172" s="40"/>
      <c r="BM172" s="40"/>
      <c r="BN172" s="40"/>
      <c r="BO172" s="40"/>
      <c r="BP172" s="40"/>
      <c r="BQ172" s="40"/>
      <c r="BR172" s="40"/>
      <c r="BS172" s="40"/>
      <c r="BT172" s="40"/>
      <c r="BU172" s="40"/>
    </row>
    <row r="173" spans="1:73">
      <c r="A173" s="1529"/>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1580"/>
      <c r="BF173" s="1580"/>
      <c r="BG173" s="1580"/>
      <c r="BH173" s="1580"/>
      <c r="BI173" s="1580"/>
      <c r="BJ173" s="40"/>
      <c r="BK173" s="40"/>
      <c r="BL173" s="40"/>
      <c r="BM173" s="40"/>
      <c r="BN173" s="40"/>
      <c r="BO173" s="40"/>
      <c r="BP173" s="40"/>
      <c r="BQ173" s="40"/>
      <c r="BR173" s="40"/>
      <c r="BS173" s="40"/>
      <c r="BT173" s="40"/>
      <c r="BU173" s="40"/>
    </row>
    <row r="174" spans="1:73">
      <c r="A174" s="1529"/>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1580"/>
      <c r="BF174" s="1580"/>
      <c r="BG174" s="1580"/>
      <c r="BH174" s="1580"/>
      <c r="BI174" s="1580"/>
      <c r="BJ174" s="40"/>
      <c r="BK174" s="40"/>
      <c r="BL174" s="40"/>
      <c r="BM174" s="40"/>
      <c r="BN174" s="40"/>
      <c r="BO174" s="40"/>
      <c r="BP174" s="40"/>
      <c r="BQ174" s="40"/>
      <c r="BR174" s="40"/>
      <c r="BS174" s="40"/>
      <c r="BT174" s="40"/>
      <c r="BU174" s="40"/>
    </row>
    <row r="175" spans="1:73">
      <c r="A175" s="1529"/>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1580"/>
      <c r="BF175" s="1580"/>
      <c r="BG175" s="1580"/>
      <c r="BH175" s="1580"/>
      <c r="BI175" s="1580"/>
      <c r="BJ175" s="40"/>
      <c r="BK175" s="40"/>
      <c r="BL175" s="40"/>
      <c r="BM175" s="40"/>
      <c r="BN175" s="40"/>
      <c r="BO175" s="40"/>
      <c r="BP175" s="40"/>
      <c r="BQ175" s="40"/>
      <c r="BR175" s="40"/>
      <c r="BS175" s="40"/>
      <c r="BT175" s="40"/>
      <c r="BU175" s="40"/>
    </row>
    <row r="176" spans="1:73">
      <c r="A176" s="1529"/>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1580"/>
      <c r="BF176" s="1580"/>
      <c r="BG176" s="1580"/>
      <c r="BH176" s="1580"/>
      <c r="BI176" s="1580"/>
      <c r="BJ176" s="40"/>
      <c r="BK176" s="40"/>
      <c r="BL176" s="40"/>
      <c r="BM176" s="40"/>
      <c r="BN176" s="40"/>
      <c r="BO176" s="40"/>
      <c r="BP176" s="40"/>
      <c r="BQ176" s="40"/>
      <c r="BR176" s="40"/>
      <c r="BS176" s="40"/>
      <c r="BT176" s="40"/>
      <c r="BU176" s="40"/>
    </row>
    <row r="177" spans="1:73">
      <c r="A177" s="1529"/>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1580"/>
      <c r="BF177" s="1580"/>
      <c r="BG177" s="1580"/>
      <c r="BH177" s="1580"/>
      <c r="BI177" s="1580"/>
      <c r="BJ177" s="40"/>
      <c r="BK177" s="40"/>
      <c r="BL177" s="40"/>
      <c r="BM177" s="40"/>
      <c r="BN177" s="40"/>
      <c r="BO177" s="40"/>
      <c r="BP177" s="40"/>
      <c r="BQ177" s="40"/>
      <c r="BR177" s="40"/>
      <c r="BS177" s="40"/>
      <c r="BT177" s="40"/>
      <c r="BU177" s="40"/>
    </row>
    <row r="178" spans="1:73">
      <c r="A178" s="1529"/>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1580"/>
      <c r="BF178" s="1580"/>
      <c r="BG178" s="1580"/>
      <c r="BH178" s="1580"/>
      <c r="BI178" s="1580"/>
      <c r="BJ178" s="40"/>
      <c r="BK178" s="40"/>
      <c r="BL178" s="40"/>
      <c r="BM178" s="40"/>
      <c r="BN178" s="40"/>
      <c r="BO178" s="40"/>
      <c r="BP178" s="40"/>
      <c r="BQ178" s="40"/>
      <c r="BR178" s="40"/>
      <c r="BS178" s="40"/>
      <c r="BT178" s="40"/>
      <c r="BU178" s="40"/>
    </row>
    <row r="179" spans="1:73">
      <c r="A179" s="1529"/>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1580"/>
      <c r="BF179" s="1580"/>
      <c r="BG179" s="1580"/>
      <c r="BH179" s="1580"/>
      <c r="BI179" s="1580"/>
      <c r="BJ179" s="40"/>
      <c r="BK179" s="40"/>
      <c r="BL179" s="40"/>
      <c r="BM179" s="40"/>
      <c r="BN179" s="40"/>
      <c r="BO179" s="40"/>
      <c r="BP179" s="40"/>
      <c r="BQ179" s="40"/>
      <c r="BR179" s="40"/>
      <c r="BS179" s="40"/>
      <c r="BT179" s="40"/>
      <c r="BU179" s="40"/>
    </row>
    <row r="180" spans="1:73">
      <c r="A180" s="1529"/>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1580"/>
      <c r="BF180" s="1580"/>
      <c r="BG180" s="1580"/>
      <c r="BH180" s="1580"/>
      <c r="BI180" s="1580"/>
      <c r="BJ180" s="40"/>
      <c r="BK180" s="40"/>
      <c r="BL180" s="40"/>
      <c r="BM180" s="40"/>
      <c r="BN180" s="40"/>
      <c r="BO180" s="40"/>
      <c r="BP180" s="40"/>
      <c r="BQ180" s="40"/>
      <c r="BR180" s="40"/>
      <c r="BS180" s="40"/>
      <c r="BT180" s="40"/>
      <c r="BU180" s="40"/>
    </row>
    <row r="181" spans="1:73">
      <c r="A181" s="1529"/>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1580"/>
      <c r="BF181" s="1580"/>
      <c r="BG181" s="1580"/>
      <c r="BH181" s="1580"/>
      <c r="BI181" s="1580"/>
      <c r="BJ181" s="40"/>
      <c r="BK181" s="40"/>
      <c r="BL181" s="40"/>
      <c r="BM181" s="40"/>
      <c r="BN181" s="40"/>
      <c r="BO181" s="40"/>
      <c r="BP181" s="40"/>
      <c r="BQ181" s="40"/>
      <c r="BR181" s="40"/>
      <c r="BS181" s="40"/>
      <c r="BT181" s="40"/>
      <c r="BU181" s="40"/>
    </row>
    <row r="182" spans="1:73">
      <c r="A182" s="1529"/>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1580"/>
      <c r="BF182" s="1580"/>
      <c r="BG182" s="1580"/>
      <c r="BH182" s="1580"/>
      <c r="BI182" s="1580"/>
      <c r="BJ182" s="40"/>
      <c r="BK182" s="40"/>
      <c r="BL182" s="40"/>
      <c r="BM182" s="40"/>
      <c r="BN182" s="40"/>
      <c r="BO182" s="40"/>
      <c r="BP182" s="40"/>
      <c r="BQ182" s="40"/>
      <c r="BR182" s="40"/>
      <c r="BS182" s="40"/>
      <c r="BT182" s="40"/>
      <c r="BU182" s="40"/>
    </row>
    <row r="183" spans="1:73">
      <c r="A183" s="1529"/>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1580"/>
      <c r="BF183" s="1580"/>
      <c r="BG183" s="1580"/>
      <c r="BH183" s="1580"/>
      <c r="BI183" s="1580"/>
      <c r="BJ183" s="40"/>
      <c r="BK183" s="40"/>
      <c r="BL183" s="40"/>
      <c r="BM183" s="40"/>
      <c r="BN183" s="40"/>
      <c r="BO183" s="40"/>
      <c r="BP183" s="40"/>
      <c r="BQ183" s="40"/>
      <c r="BR183" s="40"/>
      <c r="BS183" s="40"/>
      <c r="BT183" s="40"/>
      <c r="BU183" s="40"/>
    </row>
    <row r="184" spans="1:73">
      <c r="A184" s="1529"/>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1580"/>
      <c r="BF184" s="1580"/>
      <c r="BG184" s="1580"/>
      <c r="BH184" s="1580"/>
      <c r="BI184" s="1580"/>
      <c r="BJ184" s="40"/>
      <c r="BK184" s="40"/>
      <c r="BL184" s="40"/>
      <c r="BM184" s="40"/>
      <c r="BN184" s="40"/>
      <c r="BO184" s="40"/>
      <c r="BP184" s="40"/>
      <c r="BQ184" s="40"/>
      <c r="BR184" s="40"/>
      <c r="BS184" s="40"/>
      <c r="BT184" s="40"/>
      <c r="BU184" s="40"/>
    </row>
    <row r="185" spans="1:73">
      <c r="A185" s="1529"/>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1580"/>
      <c r="BF185" s="1580"/>
      <c r="BG185" s="1580"/>
      <c r="BH185" s="1580"/>
      <c r="BI185" s="1580"/>
      <c r="BJ185" s="40"/>
      <c r="BK185" s="40"/>
      <c r="BL185" s="40"/>
      <c r="BM185" s="40"/>
      <c r="BN185" s="40"/>
      <c r="BO185" s="40"/>
      <c r="BP185" s="40"/>
      <c r="BQ185" s="40"/>
      <c r="BR185" s="40"/>
      <c r="BS185" s="40"/>
      <c r="BT185" s="40"/>
      <c r="BU185" s="40"/>
    </row>
    <row r="186" spans="1:73">
      <c r="A186" s="1529"/>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1580"/>
      <c r="BF186" s="1580"/>
      <c r="BG186" s="1580"/>
      <c r="BH186" s="1580"/>
      <c r="BI186" s="1580"/>
      <c r="BJ186" s="40"/>
      <c r="BK186" s="40"/>
      <c r="BL186" s="40"/>
      <c r="BM186" s="40"/>
      <c r="BN186" s="40"/>
      <c r="BO186" s="40"/>
      <c r="BP186" s="40"/>
      <c r="BQ186" s="40"/>
      <c r="BR186" s="40"/>
      <c r="BS186" s="40"/>
      <c r="BT186" s="40"/>
      <c r="BU186" s="40"/>
    </row>
    <row r="187" spans="1:73">
      <c r="A187" s="1529"/>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1580"/>
      <c r="BF187" s="1580"/>
      <c r="BG187" s="1580"/>
      <c r="BH187" s="1580"/>
      <c r="BI187" s="1580"/>
      <c r="BJ187" s="40"/>
      <c r="BK187" s="40"/>
      <c r="BL187" s="40"/>
      <c r="BM187" s="40"/>
      <c r="BN187" s="40"/>
      <c r="BO187" s="40"/>
      <c r="BP187" s="40"/>
      <c r="BQ187" s="40"/>
      <c r="BR187" s="40"/>
      <c r="BS187" s="40"/>
      <c r="BT187" s="40"/>
      <c r="BU187" s="40"/>
    </row>
    <row r="188" spans="1:73">
      <c r="A188" s="1529"/>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1580"/>
      <c r="BF188" s="1580"/>
      <c r="BG188" s="1580"/>
      <c r="BH188" s="1580"/>
      <c r="BI188" s="1580"/>
      <c r="BJ188" s="40"/>
      <c r="BK188" s="40"/>
      <c r="BL188" s="40"/>
      <c r="BM188" s="40"/>
      <c r="BN188" s="40"/>
      <c r="BO188" s="40"/>
      <c r="BP188" s="40"/>
      <c r="BQ188" s="40"/>
      <c r="BR188" s="40"/>
      <c r="BS188" s="40"/>
      <c r="BT188" s="40"/>
      <c r="BU188" s="40"/>
    </row>
    <row r="189" spans="1:73">
      <c r="A189" s="1529"/>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1580"/>
      <c r="BF189" s="1580"/>
      <c r="BG189" s="1580"/>
      <c r="BH189" s="1580"/>
      <c r="BI189" s="1580"/>
      <c r="BJ189" s="40"/>
      <c r="BK189" s="40"/>
      <c r="BL189" s="40"/>
      <c r="BM189" s="40"/>
      <c r="BN189" s="40"/>
      <c r="BO189" s="40"/>
      <c r="BP189" s="40"/>
      <c r="BQ189" s="40"/>
      <c r="BR189" s="40"/>
      <c r="BS189" s="40"/>
      <c r="BT189" s="40"/>
      <c r="BU189" s="40"/>
    </row>
    <row r="190" spans="1:73">
      <c r="A190" s="1529"/>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1580"/>
      <c r="BF190" s="1580"/>
      <c r="BG190" s="1580"/>
      <c r="BH190" s="1580"/>
      <c r="BI190" s="1580"/>
      <c r="BJ190" s="40"/>
      <c r="BK190" s="40"/>
      <c r="BL190" s="40"/>
      <c r="BM190" s="40"/>
      <c r="BN190" s="40"/>
      <c r="BO190" s="40"/>
      <c r="BP190" s="40"/>
      <c r="BQ190" s="40"/>
      <c r="BR190" s="40"/>
      <c r="BS190" s="40"/>
      <c r="BT190" s="40"/>
      <c r="BU190" s="40"/>
    </row>
    <row r="191" spans="1:73">
      <c r="A191" s="1529"/>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1580"/>
      <c r="BF191" s="1580"/>
      <c r="BG191" s="1580"/>
      <c r="BH191" s="1580"/>
      <c r="BI191" s="1580"/>
      <c r="BJ191" s="40"/>
      <c r="BK191" s="40"/>
      <c r="BL191" s="40"/>
      <c r="BM191" s="40"/>
      <c r="BN191" s="40"/>
      <c r="BO191" s="40"/>
      <c r="BP191" s="40"/>
      <c r="BQ191" s="40"/>
      <c r="BR191" s="40"/>
      <c r="BS191" s="40"/>
      <c r="BT191" s="40"/>
      <c r="BU191" s="40"/>
    </row>
    <row r="192" spans="1:73">
      <c r="A192" s="1529"/>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1580"/>
      <c r="BF192" s="1580"/>
      <c r="BG192" s="1580"/>
      <c r="BH192" s="1580"/>
      <c r="BI192" s="1580"/>
      <c r="BJ192" s="40"/>
      <c r="BK192" s="40"/>
      <c r="BL192" s="40"/>
      <c r="BM192" s="40"/>
      <c r="BN192" s="40"/>
      <c r="BO192" s="40"/>
      <c r="BP192" s="40"/>
      <c r="BQ192" s="40"/>
      <c r="BR192" s="40"/>
      <c r="BS192" s="40"/>
      <c r="BT192" s="40"/>
      <c r="BU192" s="40"/>
    </row>
    <row r="193" spans="1:73">
      <c r="A193" s="1529"/>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1580"/>
      <c r="BF193" s="1580"/>
      <c r="BG193" s="1580"/>
      <c r="BH193" s="1580"/>
      <c r="BI193" s="1580"/>
      <c r="BJ193" s="40"/>
      <c r="BK193" s="40"/>
      <c r="BL193" s="40"/>
      <c r="BM193" s="40"/>
      <c r="BN193" s="40"/>
      <c r="BO193" s="40"/>
      <c r="BP193" s="40"/>
      <c r="BQ193" s="40"/>
      <c r="BR193" s="40"/>
      <c r="BS193" s="40"/>
      <c r="BT193" s="40"/>
      <c r="BU193" s="40"/>
    </row>
    <row r="194" spans="1:73">
      <c r="A194" s="1529"/>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1580"/>
      <c r="BF194" s="1580"/>
      <c r="BG194" s="1580"/>
      <c r="BH194" s="1580"/>
      <c r="BI194" s="1580"/>
      <c r="BJ194" s="40"/>
      <c r="BK194" s="40"/>
      <c r="BL194" s="40"/>
      <c r="BM194" s="40"/>
      <c r="BN194" s="40"/>
      <c r="BO194" s="40"/>
      <c r="BP194" s="40"/>
      <c r="BQ194" s="40"/>
      <c r="BR194" s="40"/>
      <c r="BS194" s="40"/>
      <c r="BT194" s="40"/>
      <c r="BU194" s="40"/>
    </row>
    <row r="195" spans="1:73">
      <c r="A195" s="1529"/>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1580"/>
      <c r="BF195" s="1580"/>
      <c r="BG195" s="1580"/>
      <c r="BH195" s="1580"/>
      <c r="BI195" s="1580"/>
      <c r="BJ195" s="40"/>
      <c r="BK195" s="40"/>
      <c r="BL195" s="40"/>
      <c r="BM195" s="40"/>
      <c r="BN195" s="40"/>
      <c r="BO195" s="40"/>
      <c r="BP195" s="40"/>
      <c r="BQ195" s="40"/>
      <c r="BR195" s="40"/>
      <c r="BS195" s="40"/>
      <c r="BT195" s="40"/>
      <c r="BU195" s="40"/>
    </row>
    <row r="196" spans="1:73">
      <c r="A196" s="1529"/>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1580"/>
      <c r="BF196" s="1580"/>
      <c r="BG196" s="1580"/>
      <c r="BH196" s="1580"/>
      <c r="BI196" s="1580"/>
      <c r="BJ196" s="40"/>
      <c r="BK196" s="40"/>
      <c r="BL196" s="40"/>
      <c r="BM196" s="40"/>
      <c r="BN196" s="40"/>
      <c r="BO196" s="40"/>
      <c r="BP196" s="40"/>
      <c r="BQ196" s="40"/>
      <c r="BR196" s="40"/>
      <c r="BS196" s="40"/>
      <c r="BT196" s="40"/>
      <c r="BU196" s="40"/>
    </row>
    <row r="197" spans="1:73">
      <c r="A197" s="1529"/>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1580"/>
      <c r="BF197" s="1580"/>
      <c r="BG197" s="1580"/>
      <c r="BH197" s="1580"/>
      <c r="BI197" s="1580"/>
      <c r="BJ197" s="40"/>
      <c r="BK197" s="40"/>
      <c r="BL197" s="40"/>
      <c r="BM197" s="40"/>
      <c r="BN197" s="40"/>
      <c r="BO197" s="40"/>
      <c r="BP197" s="40"/>
      <c r="BQ197" s="40"/>
      <c r="BR197" s="40"/>
      <c r="BS197" s="40"/>
      <c r="BT197" s="40"/>
      <c r="BU197" s="40"/>
    </row>
    <row r="198" spans="1:73">
      <c r="A198" s="1529"/>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1580"/>
      <c r="BF198" s="1580"/>
      <c r="BG198" s="1580"/>
      <c r="BH198" s="1580"/>
      <c r="BI198" s="1580"/>
      <c r="BJ198" s="40"/>
      <c r="BK198" s="40"/>
      <c r="BL198" s="40"/>
      <c r="BM198" s="40"/>
      <c r="BN198" s="40"/>
      <c r="BO198" s="40"/>
      <c r="BP198" s="40"/>
      <c r="BQ198" s="40"/>
      <c r="BR198" s="40"/>
      <c r="BS198" s="40"/>
      <c r="BT198" s="40"/>
      <c r="BU198" s="40"/>
    </row>
    <row r="199" spans="1:73">
      <c r="A199" s="1529"/>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1580"/>
      <c r="BF199" s="1580"/>
      <c r="BG199" s="1580"/>
      <c r="BH199" s="1580"/>
      <c r="BI199" s="1580"/>
      <c r="BJ199" s="40"/>
      <c r="BK199" s="40"/>
      <c r="BL199" s="40"/>
      <c r="BM199" s="40"/>
      <c r="BN199" s="40"/>
      <c r="BO199" s="40"/>
      <c r="BP199" s="40"/>
      <c r="BQ199" s="40"/>
      <c r="BR199" s="40"/>
      <c r="BS199" s="40"/>
      <c r="BT199" s="40"/>
      <c r="BU199" s="40"/>
    </row>
    <row r="200" spans="1:73">
      <c r="A200" s="1529"/>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1580"/>
      <c r="BF200" s="1580"/>
      <c r="BG200" s="1580"/>
      <c r="BH200" s="1580"/>
      <c r="BI200" s="1580"/>
      <c r="BJ200" s="40"/>
      <c r="BK200" s="40"/>
      <c r="BL200" s="40"/>
      <c r="BM200" s="40"/>
      <c r="BN200" s="40"/>
      <c r="BO200" s="40"/>
      <c r="BP200" s="40"/>
      <c r="BQ200" s="40"/>
      <c r="BR200" s="40"/>
      <c r="BS200" s="40"/>
      <c r="BT200" s="40"/>
      <c r="BU200" s="40"/>
    </row>
    <row r="201" spans="1:73">
      <c r="A201" s="1529"/>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1580"/>
      <c r="BF201" s="1580"/>
      <c r="BG201" s="1580"/>
      <c r="BH201" s="1580"/>
      <c r="BI201" s="1580"/>
      <c r="BJ201" s="40"/>
      <c r="BK201" s="40"/>
      <c r="BL201" s="40"/>
      <c r="BM201" s="40"/>
      <c r="BN201" s="40"/>
      <c r="BO201" s="40"/>
      <c r="BP201" s="40"/>
      <c r="BQ201" s="40"/>
      <c r="BR201" s="40"/>
      <c r="BS201" s="40"/>
      <c r="BT201" s="40"/>
      <c r="BU201" s="40"/>
    </row>
    <row r="202" spans="1:73">
      <c r="A202" s="1529"/>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1580"/>
      <c r="BF202" s="1580"/>
      <c r="BG202" s="1580"/>
      <c r="BH202" s="1580"/>
      <c r="BI202" s="1580"/>
      <c r="BJ202" s="40"/>
      <c r="BK202" s="40"/>
      <c r="BL202" s="40"/>
      <c r="BM202" s="40"/>
      <c r="BN202" s="40"/>
      <c r="BO202" s="40"/>
      <c r="BP202" s="40"/>
      <c r="BQ202" s="40"/>
      <c r="BR202" s="40"/>
      <c r="BS202" s="40"/>
      <c r="BT202" s="40"/>
      <c r="BU202" s="40"/>
    </row>
    <row r="203" spans="1:73">
      <c r="A203" s="1529"/>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1580"/>
      <c r="BF203" s="1580"/>
      <c r="BG203" s="1580"/>
      <c r="BH203" s="1580"/>
      <c r="BI203" s="1580"/>
      <c r="BJ203" s="40"/>
      <c r="BK203" s="40"/>
      <c r="BL203" s="40"/>
      <c r="BM203" s="40"/>
      <c r="BN203" s="40"/>
      <c r="BO203" s="40"/>
      <c r="BP203" s="40"/>
      <c r="BQ203" s="40"/>
      <c r="BR203" s="40"/>
      <c r="BS203" s="40"/>
      <c r="BT203" s="40"/>
      <c r="BU203" s="40"/>
    </row>
    <row r="204" spans="1:73">
      <c r="A204" s="1529"/>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1580"/>
      <c r="BF204" s="1580"/>
      <c r="BG204" s="1580"/>
      <c r="BH204" s="1580"/>
      <c r="BI204" s="1580"/>
      <c r="BJ204" s="40"/>
      <c r="BK204" s="40"/>
      <c r="BL204" s="40"/>
      <c r="BM204" s="40"/>
      <c r="BN204" s="40"/>
      <c r="BO204" s="40"/>
      <c r="BP204" s="40"/>
      <c r="BQ204" s="40"/>
      <c r="BR204" s="40"/>
      <c r="BS204" s="40"/>
      <c r="BT204" s="40"/>
      <c r="BU204" s="40"/>
    </row>
    <row r="205" spans="1:73">
      <c r="A205" s="1529"/>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1580"/>
      <c r="BF205" s="1580"/>
      <c r="BG205" s="1580"/>
      <c r="BH205" s="1580"/>
      <c r="BI205" s="1580"/>
      <c r="BJ205" s="40"/>
      <c r="BK205" s="40"/>
      <c r="BL205" s="40"/>
      <c r="BM205" s="40"/>
      <c r="BN205" s="40"/>
      <c r="BO205" s="40"/>
      <c r="BP205" s="40"/>
      <c r="BQ205" s="40"/>
      <c r="BR205" s="40"/>
      <c r="BS205" s="40"/>
      <c r="BT205" s="40"/>
      <c r="BU205" s="40"/>
    </row>
    <row r="206" spans="1:73">
      <c r="A206" s="1529"/>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1580"/>
      <c r="BF206" s="1580"/>
      <c r="BG206" s="1580"/>
      <c r="BH206" s="1580"/>
      <c r="BI206" s="1580"/>
      <c r="BJ206" s="40"/>
      <c r="BK206" s="40"/>
      <c r="BL206" s="40"/>
      <c r="BM206" s="40"/>
      <c r="BN206" s="40"/>
      <c r="BO206" s="40"/>
      <c r="BP206" s="40"/>
      <c r="BQ206" s="40"/>
      <c r="BR206" s="40"/>
      <c r="BS206" s="40"/>
      <c r="BT206" s="40"/>
      <c r="BU206" s="40"/>
    </row>
    <row r="207" spans="1:73">
      <c r="A207" s="1529"/>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1580"/>
      <c r="BF207" s="1580"/>
      <c r="BG207" s="1580"/>
      <c r="BH207" s="1580"/>
      <c r="BI207" s="1580"/>
      <c r="BJ207" s="40"/>
      <c r="BK207" s="40"/>
      <c r="BL207" s="40"/>
      <c r="BM207" s="40"/>
      <c r="BN207" s="40"/>
      <c r="BO207" s="40"/>
      <c r="BP207" s="40"/>
      <c r="BQ207" s="40"/>
      <c r="BR207" s="40"/>
      <c r="BS207" s="40"/>
      <c r="BT207" s="40"/>
      <c r="BU207" s="40"/>
    </row>
    <row r="208" spans="1:73">
      <c r="A208" s="1529"/>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1580"/>
      <c r="BF208" s="1580"/>
      <c r="BG208" s="1580"/>
      <c r="BH208" s="1580"/>
      <c r="BI208" s="1580"/>
      <c r="BJ208" s="40"/>
      <c r="BK208" s="40"/>
      <c r="BL208" s="40"/>
      <c r="BM208" s="40"/>
      <c r="BN208" s="40"/>
      <c r="BO208" s="40"/>
      <c r="BP208" s="40"/>
      <c r="BQ208" s="40"/>
      <c r="BR208" s="40"/>
      <c r="BS208" s="40"/>
      <c r="BT208" s="40"/>
      <c r="BU208" s="40"/>
    </row>
    <row r="209" spans="1:73">
      <c r="A209" s="1529"/>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1580"/>
      <c r="BF209" s="1580"/>
      <c r="BG209" s="1580"/>
      <c r="BH209" s="1580"/>
      <c r="BI209" s="1580"/>
      <c r="BJ209" s="40"/>
      <c r="BK209" s="40"/>
      <c r="BL209" s="40"/>
      <c r="BM209" s="40"/>
      <c r="BN209" s="40"/>
      <c r="BO209" s="40"/>
      <c r="BP209" s="40"/>
      <c r="BQ209" s="40"/>
      <c r="BR209" s="40"/>
      <c r="BS209" s="40"/>
      <c r="BT209" s="40"/>
      <c r="BU209" s="40"/>
    </row>
    <row r="210" spans="1:73">
      <c r="A210" s="1529"/>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1580"/>
      <c r="BF210" s="1580"/>
      <c r="BG210" s="1580"/>
      <c r="BH210" s="1580"/>
      <c r="BI210" s="1580"/>
      <c r="BJ210" s="40"/>
      <c r="BK210" s="40"/>
      <c r="BL210" s="40"/>
      <c r="BM210" s="40"/>
      <c r="BN210" s="40"/>
      <c r="BO210" s="40"/>
      <c r="BP210" s="40"/>
      <c r="BQ210" s="40"/>
      <c r="BR210" s="40"/>
      <c r="BS210" s="40"/>
      <c r="BT210" s="40"/>
      <c r="BU210" s="40"/>
    </row>
    <row r="211" spans="1:73">
      <c r="A211" s="1529"/>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1580"/>
      <c r="BF211" s="1580"/>
      <c r="BG211" s="1580"/>
      <c r="BH211" s="1580"/>
      <c r="BI211" s="1580"/>
      <c r="BJ211" s="40"/>
      <c r="BK211" s="40"/>
      <c r="BL211" s="40"/>
      <c r="BM211" s="40"/>
      <c r="BN211" s="40"/>
      <c r="BO211" s="40"/>
      <c r="BP211" s="40"/>
      <c r="BQ211" s="40"/>
      <c r="BR211" s="40"/>
      <c r="BS211" s="40"/>
      <c r="BT211" s="40"/>
      <c r="BU211" s="40"/>
    </row>
    <row r="212" spans="1:73">
      <c r="A212" s="1529"/>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1580"/>
      <c r="BF212" s="1580"/>
      <c r="BG212" s="1580"/>
      <c r="BH212" s="1580"/>
      <c r="BI212" s="1580"/>
      <c r="BJ212" s="40"/>
      <c r="BK212" s="40"/>
      <c r="BL212" s="40"/>
      <c r="BM212" s="40"/>
      <c r="BN212" s="40"/>
      <c r="BO212" s="40"/>
      <c r="BP212" s="40"/>
      <c r="BQ212" s="40"/>
      <c r="BR212" s="40"/>
      <c r="BS212" s="40"/>
      <c r="BT212" s="40"/>
      <c r="BU212" s="40"/>
    </row>
    <row r="213" spans="1:73">
      <c r="A213" s="1529"/>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1580"/>
      <c r="BF213" s="1580"/>
      <c r="BG213" s="1580"/>
      <c r="BH213" s="1580"/>
      <c r="BI213" s="1580"/>
      <c r="BJ213" s="40"/>
      <c r="BK213" s="40"/>
      <c r="BL213" s="40"/>
      <c r="BM213" s="40"/>
      <c r="BN213" s="40"/>
      <c r="BO213" s="40"/>
      <c r="BP213" s="40"/>
      <c r="BQ213" s="40"/>
      <c r="BR213" s="40"/>
      <c r="BS213" s="40"/>
      <c r="BT213" s="40"/>
      <c r="BU213" s="40"/>
    </row>
    <row r="214" spans="1:73">
      <c r="A214" s="1529"/>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1580"/>
      <c r="BF214" s="1580"/>
      <c r="BG214" s="1580"/>
      <c r="BH214" s="1580"/>
      <c r="BI214" s="1580"/>
      <c r="BJ214" s="40"/>
      <c r="BK214" s="40"/>
      <c r="BL214" s="40"/>
      <c r="BM214" s="40"/>
      <c r="BN214" s="40"/>
      <c r="BO214" s="40"/>
      <c r="BP214" s="40"/>
      <c r="BQ214" s="40"/>
      <c r="BR214" s="40"/>
      <c r="BS214" s="40"/>
      <c r="BT214" s="40"/>
      <c r="BU214" s="40"/>
    </row>
    <row r="215" spans="1:73">
      <c r="A215" s="1529"/>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1580"/>
      <c r="BF215" s="1580"/>
      <c r="BG215" s="1580"/>
      <c r="BH215" s="1580"/>
      <c r="BI215" s="1580"/>
      <c r="BJ215" s="40"/>
      <c r="BK215" s="40"/>
      <c r="BL215" s="40"/>
      <c r="BM215" s="40"/>
      <c r="BN215" s="40"/>
      <c r="BO215" s="40"/>
      <c r="BP215" s="40"/>
      <c r="BQ215" s="40"/>
      <c r="BR215" s="40"/>
      <c r="BS215" s="40"/>
      <c r="BT215" s="40"/>
      <c r="BU215" s="40"/>
    </row>
    <row r="216" spans="1:73">
      <c r="A216" s="1529"/>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1580"/>
      <c r="BF216" s="1580"/>
      <c r="BG216" s="1580"/>
      <c r="BH216" s="1580"/>
      <c r="BI216" s="1580"/>
      <c r="BJ216" s="40"/>
      <c r="BK216" s="40"/>
      <c r="BL216" s="40"/>
      <c r="BM216" s="40"/>
      <c r="BN216" s="40"/>
      <c r="BO216" s="40"/>
      <c r="BP216" s="40"/>
      <c r="BQ216" s="40"/>
      <c r="BR216" s="40"/>
      <c r="BS216" s="40"/>
      <c r="BT216" s="40"/>
      <c r="BU216" s="40"/>
    </row>
    <row r="217" spans="1:73">
      <c r="A217" s="1529"/>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1580"/>
      <c r="BF217" s="1580"/>
      <c r="BG217" s="1580"/>
      <c r="BH217" s="1580"/>
      <c r="BI217" s="1580"/>
      <c r="BJ217" s="40"/>
      <c r="BK217" s="40"/>
      <c r="BL217" s="40"/>
      <c r="BM217" s="40"/>
      <c r="BN217" s="40"/>
      <c r="BO217" s="40"/>
      <c r="BP217" s="40"/>
      <c r="BQ217" s="40"/>
      <c r="BR217" s="40"/>
      <c r="BS217" s="40"/>
      <c r="BT217" s="40"/>
      <c r="BU217" s="40"/>
    </row>
    <row r="218" spans="1:73">
      <c r="A218" s="1529"/>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1580"/>
      <c r="BF218" s="1580"/>
      <c r="BG218" s="1580"/>
      <c r="BH218" s="1580"/>
      <c r="BI218" s="1580"/>
      <c r="BJ218" s="40"/>
      <c r="BK218" s="40"/>
      <c r="BL218" s="40"/>
      <c r="BM218" s="40"/>
      <c r="BN218" s="40"/>
      <c r="BO218" s="40"/>
      <c r="BP218" s="40"/>
      <c r="BQ218" s="40"/>
      <c r="BR218" s="40"/>
      <c r="BS218" s="40"/>
      <c r="BT218" s="40"/>
      <c r="BU218" s="40"/>
    </row>
    <row r="219" spans="1:73">
      <c r="A219" s="1529"/>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1580"/>
      <c r="BF219" s="1580"/>
      <c r="BG219" s="1580"/>
      <c r="BH219" s="1580"/>
      <c r="BI219" s="1580"/>
      <c r="BJ219" s="40"/>
      <c r="BK219" s="40"/>
      <c r="BL219" s="40"/>
      <c r="BM219" s="40"/>
      <c r="BN219" s="40"/>
      <c r="BO219" s="40"/>
      <c r="BP219" s="40"/>
      <c r="BQ219" s="40"/>
      <c r="BR219" s="40"/>
      <c r="BS219" s="40"/>
      <c r="BT219" s="40"/>
      <c r="BU219" s="40"/>
    </row>
    <row r="220" spans="1:73">
      <c r="A220" s="1529"/>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1580"/>
      <c r="BF220" s="1580"/>
      <c r="BG220" s="1580"/>
      <c r="BH220" s="1580"/>
      <c r="BI220" s="1580"/>
      <c r="BJ220" s="40"/>
      <c r="BK220" s="40"/>
      <c r="BL220" s="40"/>
      <c r="BM220" s="40"/>
      <c r="BN220" s="40"/>
      <c r="BO220" s="40"/>
      <c r="BP220" s="40"/>
      <c r="BQ220" s="40"/>
      <c r="BR220" s="40"/>
      <c r="BS220" s="40"/>
      <c r="BT220" s="40"/>
      <c r="BU220" s="40"/>
    </row>
    <row r="221" spans="1:73">
      <c r="A221" s="1529"/>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1580"/>
      <c r="BF221" s="1580"/>
      <c r="BG221" s="1580"/>
      <c r="BH221" s="1580"/>
      <c r="BI221" s="1580"/>
      <c r="BJ221" s="40"/>
      <c r="BK221" s="40"/>
      <c r="BL221" s="40"/>
      <c r="BM221" s="40"/>
      <c r="BN221" s="40"/>
      <c r="BO221" s="40"/>
      <c r="BP221" s="40"/>
      <c r="BQ221" s="40"/>
      <c r="BR221" s="40"/>
      <c r="BS221" s="40"/>
      <c r="BT221" s="40"/>
      <c r="BU221" s="40"/>
    </row>
    <row r="222" spans="1:73">
      <c r="A222" s="1529"/>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1580"/>
      <c r="BF222" s="1580"/>
      <c r="BG222" s="1580"/>
      <c r="BH222" s="1580"/>
      <c r="BI222" s="1580"/>
      <c r="BJ222" s="40"/>
      <c r="BK222" s="40"/>
      <c r="BL222" s="40"/>
      <c r="BM222" s="40"/>
      <c r="BN222" s="40"/>
      <c r="BO222" s="40"/>
      <c r="BP222" s="40"/>
      <c r="BQ222" s="40"/>
      <c r="BR222" s="40"/>
      <c r="BS222" s="40"/>
      <c r="BT222" s="40"/>
      <c r="BU222" s="40"/>
    </row>
    <row r="223" spans="1:73">
      <c r="A223" s="1529"/>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1580"/>
      <c r="BF223" s="1580"/>
      <c r="BG223" s="1580"/>
      <c r="BH223" s="1580"/>
      <c r="BI223" s="1580"/>
      <c r="BJ223" s="40"/>
      <c r="BK223" s="40"/>
      <c r="BL223" s="40"/>
      <c r="BM223" s="40"/>
      <c r="BN223" s="40"/>
      <c r="BO223" s="40"/>
      <c r="BP223" s="40"/>
      <c r="BQ223" s="40"/>
      <c r="BR223" s="40"/>
      <c r="BS223" s="40"/>
      <c r="BT223" s="40"/>
      <c r="BU223" s="40"/>
    </row>
    <row r="224" spans="1:73">
      <c r="A224" s="1529"/>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1580"/>
      <c r="BF224" s="1580"/>
      <c r="BG224" s="1580"/>
      <c r="BH224" s="1580"/>
      <c r="BI224" s="1580"/>
      <c r="BJ224" s="40"/>
      <c r="BK224" s="40"/>
      <c r="BL224" s="40"/>
      <c r="BM224" s="40"/>
      <c r="BN224" s="40"/>
      <c r="BO224" s="40"/>
      <c r="BP224" s="40"/>
      <c r="BQ224" s="40"/>
      <c r="BR224" s="40"/>
      <c r="BS224" s="40"/>
      <c r="BT224" s="40"/>
      <c r="BU224" s="40"/>
    </row>
    <row r="225" spans="1:73">
      <c r="A225" s="1529"/>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1580"/>
      <c r="BF225" s="1580"/>
      <c r="BG225" s="1580"/>
      <c r="BH225" s="1580"/>
      <c r="BI225" s="1580"/>
      <c r="BJ225" s="40"/>
      <c r="BK225" s="40"/>
      <c r="BL225" s="40"/>
      <c r="BM225" s="40"/>
      <c r="BN225" s="40"/>
      <c r="BO225" s="40"/>
      <c r="BP225" s="40"/>
      <c r="BQ225" s="40"/>
      <c r="BR225" s="40"/>
      <c r="BS225" s="40"/>
      <c r="BT225" s="40"/>
      <c r="BU225" s="40"/>
    </row>
    <row r="226" spans="1:73">
      <c r="A226" s="1529"/>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1580"/>
      <c r="BF226" s="1580"/>
      <c r="BG226" s="1580"/>
      <c r="BH226" s="1580"/>
      <c r="BI226" s="1580"/>
      <c r="BJ226" s="40"/>
      <c r="BK226" s="40"/>
      <c r="BL226" s="40"/>
      <c r="BM226" s="40"/>
      <c r="BN226" s="40"/>
      <c r="BO226" s="40"/>
      <c r="BP226" s="40"/>
      <c r="BQ226" s="40"/>
      <c r="BR226" s="40"/>
      <c r="BS226" s="40"/>
      <c r="BT226" s="40"/>
      <c r="BU226" s="40"/>
    </row>
    <row r="227" spans="1:73">
      <c r="A227" s="1529"/>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1580"/>
      <c r="BF227" s="1580"/>
      <c r="BG227" s="1580"/>
      <c r="BH227" s="1580"/>
      <c r="BI227" s="1580"/>
      <c r="BJ227" s="40"/>
      <c r="BK227" s="40"/>
      <c r="BL227" s="40"/>
      <c r="BM227" s="40"/>
      <c r="BN227" s="40"/>
      <c r="BO227" s="40"/>
      <c r="BP227" s="40"/>
      <c r="BQ227" s="40"/>
      <c r="BR227" s="40"/>
      <c r="BS227" s="40"/>
      <c r="BT227" s="40"/>
      <c r="BU227" s="40"/>
    </row>
    <row r="228" spans="1:73">
      <c r="A228" s="1529"/>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1580"/>
      <c r="BF228" s="1580"/>
      <c r="BG228" s="1580"/>
      <c r="BH228" s="1580"/>
      <c r="BI228" s="1580"/>
      <c r="BJ228" s="40"/>
      <c r="BK228" s="40"/>
      <c r="BL228" s="40"/>
      <c r="BM228" s="40"/>
      <c r="BN228" s="40"/>
      <c r="BO228" s="40"/>
      <c r="BP228" s="40"/>
      <c r="BQ228" s="40"/>
      <c r="BR228" s="40"/>
      <c r="BS228" s="40"/>
      <c r="BT228" s="40"/>
      <c r="BU228" s="40"/>
    </row>
    <row r="229" spans="1:73">
      <c r="A229" s="1529"/>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1580"/>
      <c r="BF229" s="1580"/>
      <c r="BG229" s="1580"/>
      <c r="BH229" s="1580"/>
      <c r="BI229" s="1580"/>
      <c r="BJ229" s="40"/>
      <c r="BK229" s="40"/>
      <c r="BL229" s="40"/>
      <c r="BM229" s="40"/>
      <c r="BN229" s="40"/>
      <c r="BO229" s="40"/>
      <c r="BP229" s="40"/>
      <c r="BQ229" s="40"/>
      <c r="BR229" s="40"/>
      <c r="BS229" s="40"/>
      <c r="BT229" s="40"/>
      <c r="BU229" s="40"/>
    </row>
    <row r="230" spans="1:73">
      <c r="A230" s="1529"/>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1580"/>
      <c r="BF230" s="1580"/>
      <c r="BG230" s="1580"/>
      <c r="BH230" s="1580"/>
      <c r="BI230" s="1580"/>
      <c r="BJ230" s="40"/>
      <c r="BK230" s="40"/>
      <c r="BL230" s="40"/>
      <c r="BM230" s="40"/>
      <c r="BN230" s="40"/>
      <c r="BO230" s="40"/>
      <c r="BP230" s="40"/>
      <c r="BQ230" s="40"/>
      <c r="BR230" s="40"/>
      <c r="BS230" s="40"/>
      <c r="BT230" s="40"/>
      <c r="BU230" s="40"/>
    </row>
    <row r="231" spans="1:73">
      <c r="A231" s="1529"/>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1580"/>
      <c r="BF231" s="1580"/>
      <c r="BG231" s="1580"/>
      <c r="BH231" s="1580"/>
      <c r="BI231" s="1580"/>
      <c r="BJ231" s="40"/>
      <c r="BK231" s="40"/>
      <c r="BL231" s="40"/>
      <c r="BM231" s="40"/>
      <c r="BN231" s="40"/>
      <c r="BO231" s="40"/>
      <c r="BP231" s="40"/>
      <c r="BQ231" s="40"/>
      <c r="BR231" s="40"/>
      <c r="BS231" s="40"/>
      <c r="BT231" s="40"/>
      <c r="BU231" s="40"/>
    </row>
    <row r="232" spans="1:73">
      <c r="A232" s="1529"/>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1580"/>
      <c r="BF232" s="1580"/>
      <c r="BG232" s="1580"/>
      <c r="BH232" s="1580"/>
      <c r="BI232" s="1580"/>
      <c r="BJ232" s="40"/>
      <c r="BK232" s="40"/>
      <c r="BL232" s="40"/>
      <c r="BM232" s="40"/>
      <c r="BN232" s="40"/>
      <c r="BO232" s="40"/>
      <c r="BP232" s="40"/>
      <c r="BQ232" s="40"/>
      <c r="BR232" s="40"/>
      <c r="BS232" s="40"/>
      <c r="BT232" s="40"/>
      <c r="BU232" s="40"/>
    </row>
    <row r="233" spans="1:73">
      <c r="A233" s="1529"/>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1580"/>
      <c r="BF233" s="1580"/>
      <c r="BG233" s="1580"/>
      <c r="BH233" s="1580"/>
      <c r="BI233" s="1580"/>
      <c r="BJ233" s="40"/>
      <c r="BK233" s="40"/>
      <c r="BL233" s="40"/>
      <c r="BM233" s="40"/>
      <c r="BN233" s="40"/>
      <c r="BO233" s="40"/>
      <c r="BP233" s="40"/>
      <c r="BQ233" s="40"/>
      <c r="BR233" s="40"/>
      <c r="BS233" s="40"/>
      <c r="BT233" s="40"/>
      <c r="BU233" s="40"/>
    </row>
    <row r="234" spans="1:73">
      <c r="A234" s="1529"/>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1580"/>
      <c r="BF234" s="1580"/>
      <c r="BG234" s="1580"/>
      <c r="BH234" s="1580"/>
      <c r="BI234" s="1580"/>
      <c r="BJ234" s="40"/>
      <c r="BK234" s="40"/>
      <c r="BL234" s="40"/>
      <c r="BM234" s="40"/>
      <c r="BN234" s="40"/>
      <c r="BO234" s="40"/>
      <c r="BP234" s="40"/>
      <c r="BQ234" s="40"/>
      <c r="BR234" s="40"/>
      <c r="BS234" s="40"/>
      <c r="BT234" s="40"/>
      <c r="BU234" s="40"/>
    </row>
    <row r="235" spans="1:73">
      <c r="A235" s="1529"/>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1580"/>
      <c r="BF235" s="1580"/>
      <c r="BG235" s="1580"/>
      <c r="BH235" s="1580"/>
      <c r="BI235" s="1580"/>
      <c r="BJ235" s="40"/>
      <c r="BK235" s="40"/>
      <c r="BL235" s="40"/>
      <c r="BM235" s="40"/>
      <c r="BN235" s="40"/>
      <c r="BO235" s="40"/>
      <c r="BP235" s="40"/>
      <c r="BQ235" s="40"/>
      <c r="BR235" s="40"/>
      <c r="BS235" s="40"/>
      <c r="BT235" s="40"/>
      <c r="BU235" s="40"/>
    </row>
    <row r="236" spans="1:73">
      <c r="A236" s="1529"/>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1580"/>
      <c r="BF236" s="1580"/>
      <c r="BG236" s="1580"/>
      <c r="BH236" s="1580"/>
      <c r="BI236" s="1580"/>
      <c r="BJ236" s="40"/>
      <c r="BK236" s="40"/>
      <c r="BL236" s="40"/>
      <c r="BM236" s="40"/>
      <c r="BN236" s="40"/>
      <c r="BO236" s="40"/>
      <c r="BP236" s="40"/>
      <c r="BQ236" s="40"/>
      <c r="BR236" s="40"/>
      <c r="BS236" s="40"/>
      <c r="BT236" s="40"/>
      <c r="BU236" s="40"/>
    </row>
    <row r="237" spans="1:73">
      <c r="A237" s="1529"/>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1580"/>
      <c r="BF237" s="1580"/>
      <c r="BG237" s="1580"/>
      <c r="BH237" s="1580"/>
      <c r="BI237" s="1580"/>
      <c r="BJ237" s="40"/>
      <c r="BK237" s="40"/>
      <c r="BL237" s="40"/>
      <c r="BM237" s="40"/>
      <c r="BN237" s="40"/>
      <c r="BO237" s="40"/>
      <c r="BP237" s="40"/>
      <c r="BQ237" s="40"/>
      <c r="BR237" s="40"/>
      <c r="BS237" s="40"/>
      <c r="BT237" s="40"/>
      <c r="BU237" s="40"/>
    </row>
    <row r="238" spans="1:73">
      <c r="A238" s="1529"/>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1580"/>
      <c r="BF238" s="1580"/>
      <c r="BG238" s="1580"/>
      <c r="BH238" s="1580"/>
      <c r="BI238" s="1580"/>
      <c r="BJ238" s="40"/>
      <c r="BK238" s="40"/>
      <c r="BL238" s="40"/>
      <c r="BM238" s="40"/>
      <c r="BN238" s="40"/>
      <c r="BO238" s="40"/>
      <c r="BP238" s="40"/>
      <c r="BQ238" s="40"/>
      <c r="BR238" s="40"/>
      <c r="BS238" s="40"/>
      <c r="BT238" s="40"/>
      <c r="BU238" s="40"/>
    </row>
    <row r="239" spans="1:73">
      <c r="A239" s="1529"/>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1580"/>
      <c r="BF239" s="1580"/>
      <c r="BG239" s="1580"/>
      <c r="BH239" s="1580"/>
      <c r="BI239" s="1580"/>
      <c r="BJ239" s="40"/>
      <c r="BK239" s="40"/>
      <c r="BL239" s="40"/>
      <c r="BM239" s="40"/>
      <c r="BN239" s="40"/>
      <c r="BO239" s="40"/>
      <c r="BP239" s="40"/>
      <c r="BQ239" s="40"/>
      <c r="BR239" s="40"/>
      <c r="BS239" s="40"/>
      <c r="BT239" s="40"/>
      <c r="BU239" s="40"/>
    </row>
    <row r="240" spans="1:73">
      <c r="A240" s="1529"/>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1580"/>
      <c r="BF240" s="1580"/>
      <c r="BG240" s="1580"/>
      <c r="BH240" s="1580"/>
      <c r="BI240" s="1580"/>
      <c r="BJ240" s="40"/>
      <c r="BK240" s="40"/>
      <c r="BL240" s="40"/>
      <c r="BM240" s="40"/>
      <c r="BN240" s="40"/>
      <c r="BO240" s="40"/>
      <c r="BP240" s="40"/>
      <c r="BQ240" s="40"/>
      <c r="BR240" s="40"/>
      <c r="BS240" s="40"/>
      <c r="BT240" s="40"/>
      <c r="BU240" s="40"/>
    </row>
    <row r="241" spans="1:73">
      <c r="A241" s="1529"/>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1580"/>
      <c r="BF241" s="1580"/>
      <c r="BG241" s="1580"/>
      <c r="BH241" s="1580"/>
      <c r="BI241" s="1580"/>
      <c r="BJ241" s="40"/>
      <c r="BK241" s="40"/>
      <c r="BL241" s="40"/>
      <c r="BM241" s="40"/>
      <c r="BN241" s="40"/>
      <c r="BO241" s="40"/>
      <c r="BP241" s="40"/>
      <c r="BQ241" s="40"/>
      <c r="BR241" s="40"/>
      <c r="BS241" s="40"/>
      <c r="BT241" s="40"/>
      <c r="BU241" s="40"/>
    </row>
    <row r="242" spans="1:73">
      <c r="A242" s="1529"/>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1580"/>
      <c r="BF242" s="1580"/>
      <c r="BG242" s="1580"/>
      <c r="BH242" s="1580"/>
      <c r="BI242" s="1580"/>
      <c r="BJ242" s="40"/>
      <c r="BK242" s="40"/>
      <c r="BL242" s="40"/>
      <c r="BM242" s="40"/>
      <c r="BN242" s="40"/>
      <c r="BO242" s="40"/>
      <c r="BP242" s="40"/>
      <c r="BQ242" s="40"/>
      <c r="BR242" s="40"/>
      <c r="BS242" s="40"/>
      <c r="BT242" s="40"/>
      <c r="BU242" s="40"/>
    </row>
    <row r="243" spans="1:73">
      <c r="A243" s="1529"/>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1580"/>
      <c r="BF243" s="1580"/>
      <c r="BG243" s="1580"/>
      <c r="BH243" s="1580"/>
      <c r="BI243" s="1580"/>
      <c r="BJ243" s="40"/>
      <c r="BK243" s="40"/>
      <c r="BL243" s="40"/>
      <c r="BM243" s="40"/>
      <c r="BN243" s="40"/>
      <c r="BO243" s="40"/>
      <c r="BP243" s="40"/>
      <c r="BQ243" s="40"/>
      <c r="BR243" s="40"/>
      <c r="BS243" s="40"/>
      <c r="BT243" s="40"/>
      <c r="BU243" s="40"/>
    </row>
    <row r="244" spans="1:73">
      <c r="A244" s="1529"/>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1580"/>
      <c r="BF244" s="1580"/>
      <c r="BG244" s="1580"/>
      <c r="BH244" s="1580"/>
      <c r="BI244" s="1580"/>
      <c r="BJ244" s="40"/>
      <c r="BK244" s="40"/>
      <c r="BL244" s="40"/>
      <c r="BM244" s="40"/>
      <c r="BN244" s="40"/>
      <c r="BO244" s="40"/>
      <c r="BP244" s="40"/>
      <c r="BQ244" s="40"/>
      <c r="BR244" s="40"/>
      <c r="BS244" s="40"/>
      <c r="BT244" s="40"/>
      <c r="BU244" s="40"/>
    </row>
    <row r="245" spans="1:73">
      <c r="A245" s="1529"/>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1580"/>
      <c r="BF245" s="1580"/>
      <c r="BG245" s="1580"/>
      <c r="BH245" s="1580"/>
      <c r="BI245" s="1580"/>
      <c r="BJ245" s="40"/>
      <c r="BK245" s="40"/>
      <c r="BL245" s="40"/>
      <c r="BM245" s="40"/>
      <c r="BN245" s="40"/>
      <c r="BO245" s="40"/>
      <c r="BP245" s="40"/>
      <c r="BQ245" s="40"/>
      <c r="BR245" s="40"/>
      <c r="BS245" s="40"/>
      <c r="BT245" s="40"/>
      <c r="BU245" s="40"/>
    </row>
    <row r="246" spans="1:73">
      <c r="A246" s="1529"/>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1580"/>
      <c r="BF246" s="1580"/>
      <c r="BG246" s="1580"/>
      <c r="BH246" s="1580"/>
      <c r="BI246" s="1580"/>
      <c r="BJ246" s="40"/>
      <c r="BK246" s="40"/>
      <c r="BL246" s="40"/>
      <c r="BM246" s="40"/>
      <c r="BN246" s="40"/>
      <c r="BO246" s="40"/>
      <c r="BP246" s="40"/>
      <c r="BQ246" s="40"/>
      <c r="BR246" s="40"/>
      <c r="BS246" s="40"/>
      <c r="BT246" s="40"/>
      <c r="BU246" s="40"/>
    </row>
    <row r="247" spans="1:73">
      <c r="A247" s="1529"/>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1580"/>
      <c r="BF247" s="1580"/>
      <c r="BG247" s="1580"/>
      <c r="BH247" s="1580"/>
      <c r="BI247" s="1580"/>
      <c r="BJ247" s="40"/>
      <c r="BK247" s="40"/>
      <c r="BL247" s="40"/>
      <c r="BM247" s="40"/>
      <c r="BN247" s="40"/>
      <c r="BO247" s="40"/>
      <c r="BP247" s="40"/>
      <c r="BQ247" s="40"/>
      <c r="BR247" s="40"/>
      <c r="BS247" s="40"/>
      <c r="BT247" s="40"/>
      <c r="BU247" s="40"/>
    </row>
    <row r="248" spans="1:73">
      <c r="A248" s="1529"/>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1580"/>
      <c r="BF248" s="1580"/>
      <c r="BG248" s="1580"/>
      <c r="BH248" s="1580"/>
      <c r="BI248" s="1580"/>
      <c r="BJ248" s="40"/>
      <c r="BK248" s="40"/>
      <c r="BL248" s="40"/>
      <c r="BM248" s="40"/>
      <c r="BN248" s="40"/>
      <c r="BO248" s="40"/>
      <c r="BP248" s="40"/>
      <c r="BQ248" s="40"/>
      <c r="BR248" s="40"/>
      <c r="BS248" s="40"/>
      <c r="BT248" s="40"/>
      <c r="BU248" s="40"/>
    </row>
    <row r="249" spans="1:73">
      <c r="A249" s="1529"/>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1580"/>
      <c r="BF249" s="1580"/>
      <c r="BG249" s="1580"/>
      <c r="BH249" s="1580"/>
      <c r="BI249" s="1580"/>
      <c r="BJ249" s="40"/>
      <c r="BK249" s="40"/>
      <c r="BL249" s="40"/>
      <c r="BM249" s="40"/>
      <c r="BN249" s="40"/>
      <c r="BO249" s="40"/>
      <c r="BP249" s="40"/>
      <c r="BQ249" s="40"/>
      <c r="BR249" s="40"/>
      <c r="BS249" s="40"/>
      <c r="BT249" s="40"/>
      <c r="BU249" s="40"/>
    </row>
    <row r="250" spans="1:73">
      <c r="A250" s="1529"/>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1580"/>
      <c r="BF250" s="1580"/>
      <c r="BG250" s="1580"/>
      <c r="BH250" s="1580"/>
      <c r="BI250" s="1580"/>
      <c r="BJ250" s="40"/>
      <c r="BK250" s="40"/>
      <c r="BL250" s="40"/>
      <c r="BM250" s="40"/>
      <c r="BN250" s="40"/>
      <c r="BO250" s="40"/>
      <c r="BP250" s="40"/>
      <c r="BQ250" s="40"/>
      <c r="BR250" s="40"/>
      <c r="BS250" s="40"/>
      <c r="BT250" s="40"/>
      <c r="BU250" s="40"/>
    </row>
    <row r="251" spans="1:73">
      <c r="A251" s="1529"/>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1580"/>
      <c r="BF251" s="1580"/>
      <c r="BG251" s="1580"/>
      <c r="BH251" s="1580"/>
      <c r="BI251" s="1580"/>
      <c r="BJ251" s="40"/>
      <c r="BK251" s="40"/>
      <c r="BL251" s="40"/>
      <c r="BM251" s="40"/>
      <c r="BN251" s="40"/>
      <c r="BO251" s="40"/>
      <c r="BP251" s="40"/>
      <c r="BQ251" s="40"/>
      <c r="BR251" s="40"/>
      <c r="BS251" s="40"/>
      <c r="BT251" s="40"/>
      <c r="BU251" s="40"/>
    </row>
    <row r="252" spans="1:73">
      <c r="A252" s="1529"/>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1580"/>
      <c r="BF252" s="1580"/>
      <c r="BG252" s="1580"/>
      <c r="BH252" s="1580"/>
      <c r="BI252" s="1580"/>
      <c r="BJ252" s="40"/>
      <c r="BK252" s="40"/>
      <c r="BL252" s="40"/>
      <c r="BM252" s="40"/>
      <c r="BN252" s="40"/>
      <c r="BO252" s="40"/>
      <c r="BP252" s="40"/>
      <c r="BQ252" s="40"/>
      <c r="BR252" s="40"/>
      <c r="BS252" s="40"/>
      <c r="BT252" s="40"/>
      <c r="BU252" s="40"/>
    </row>
    <row r="253" spans="1:73">
      <c r="A253" s="1529"/>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1580"/>
      <c r="BF253" s="1580"/>
      <c r="BG253" s="1580"/>
      <c r="BH253" s="1580"/>
      <c r="BI253" s="1580"/>
      <c r="BJ253" s="40"/>
      <c r="BK253" s="40"/>
      <c r="BL253" s="40"/>
      <c r="BM253" s="40"/>
      <c r="BN253" s="40"/>
      <c r="BO253" s="40"/>
      <c r="BP253" s="40"/>
      <c r="BQ253" s="40"/>
      <c r="BR253" s="40"/>
      <c r="BS253" s="40"/>
      <c r="BT253" s="40"/>
      <c r="BU253" s="40"/>
    </row>
    <row r="254" spans="1:73">
      <c r="A254" s="1529"/>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1580"/>
      <c r="BF254" s="1580"/>
      <c r="BG254" s="1580"/>
      <c r="BH254" s="1580"/>
      <c r="BI254" s="1580"/>
      <c r="BJ254" s="40"/>
      <c r="BK254" s="40"/>
      <c r="BL254" s="40"/>
      <c r="BM254" s="40"/>
      <c r="BN254" s="40"/>
      <c r="BO254" s="40"/>
      <c r="BP254" s="40"/>
      <c r="BQ254" s="40"/>
      <c r="BR254" s="40"/>
      <c r="BS254" s="40"/>
      <c r="BT254" s="40"/>
      <c r="BU254" s="40"/>
    </row>
    <row r="255" spans="1:73">
      <c r="A255" s="1529"/>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1580"/>
      <c r="BF255" s="1580"/>
      <c r="BG255" s="1580"/>
      <c r="BH255" s="1580"/>
      <c r="BI255" s="1580"/>
      <c r="BJ255" s="40"/>
      <c r="BK255" s="40"/>
      <c r="BL255" s="40"/>
      <c r="BM255" s="40"/>
      <c r="BN255" s="40"/>
      <c r="BO255" s="40"/>
      <c r="BP255" s="40"/>
      <c r="BQ255" s="40"/>
      <c r="BR255" s="40"/>
      <c r="BS255" s="40"/>
      <c r="BT255" s="40"/>
      <c r="BU255" s="40"/>
    </row>
    <row r="256" spans="1:73">
      <c r="A256" s="1529"/>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1580"/>
      <c r="BF256" s="1580"/>
      <c r="BG256" s="1580"/>
      <c r="BH256" s="1580"/>
      <c r="BI256" s="1580"/>
      <c r="BJ256" s="40"/>
      <c r="BK256" s="40"/>
      <c r="BL256" s="40"/>
      <c r="BM256" s="40"/>
      <c r="BN256" s="40"/>
      <c r="BO256" s="40"/>
      <c r="BP256" s="40"/>
      <c r="BQ256" s="40"/>
      <c r="BR256" s="40"/>
      <c r="BS256" s="40"/>
      <c r="BT256" s="40"/>
      <c r="BU256" s="40"/>
    </row>
    <row r="257" spans="1:73">
      <c r="A257" s="1529"/>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1580"/>
      <c r="BF257" s="1580"/>
      <c r="BG257" s="1580"/>
      <c r="BH257" s="1580"/>
      <c r="BI257" s="1580"/>
      <c r="BJ257" s="40"/>
      <c r="BK257" s="40"/>
      <c r="BL257" s="40"/>
      <c r="BM257" s="40"/>
      <c r="BN257" s="40"/>
      <c r="BO257" s="40"/>
      <c r="BP257" s="40"/>
      <c r="BQ257" s="40"/>
      <c r="BR257" s="40"/>
      <c r="BS257" s="40"/>
      <c r="BT257" s="40"/>
      <c r="BU257" s="40"/>
    </row>
    <row r="258" spans="1:73">
      <c r="A258" s="1529"/>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1580"/>
      <c r="BF258" s="1580"/>
      <c r="BG258" s="1580"/>
      <c r="BH258" s="1580"/>
      <c r="BI258" s="1580"/>
      <c r="BJ258" s="40"/>
      <c r="BK258" s="40"/>
      <c r="BL258" s="40"/>
      <c r="BM258" s="40"/>
      <c r="BN258" s="40"/>
      <c r="BO258" s="40"/>
      <c r="BP258" s="40"/>
      <c r="BQ258" s="40"/>
      <c r="BR258" s="40"/>
      <c r="BS258" s="40"/>
      <c r="BT258" s="40"/>
      <c r="BU258" s="40"/>
    </row>
    <row r="259" spans="1:73">
      <c r="A259" s="1529"/>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1580"/>
      <c r="BF259" s="1580"/>
      <c r="BG259" s="1580"/>
      <c r="BH259" s="1580"/>
      <c r="BI259" s="1580"/>
      <c r="BJ259" s="40"/>
      <c r="BK259" s="40"/>
      <c r="BL259" s="40"/>
      <c r="BM259" s="40"/>
      <c r="BN259" s="40"/>
      <c r="BO259" s="40"/>
      <c r="BP259" s="40"/>
      <c r="BQ259" s="40"/>
      <c r="BR259" s="40"/>
      <c r="BS259" s="40"/>
      <c r="BT259" s="40"/>
      <c r="BU259" s="40"/>
    </row>
    <row r="260" spans="1:73">
      <c r="A260" s="1529"/>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1580"/>
      <c r="BF260" s="1580"/>
      <c r="BG260" s="1580"/>
      <c r="BH260" s="1580"/>
      <c r="BI260" s="1580"/>
      <c r="BJ260" s="40"/>
      <c r="BK260" s="40"/>
      <c r="BL260" s="40"/>
      <c r="BM260" s="40"/>
      <c r="BN260" s="40"/>
      <c r="BO260" s="40"/>
      <c r="BP260" s="40"/>
      <c r="BQ260" s="40"/>
      <c r="BR260" s="40"/>
      <c r="BS260" s="40"/>
      <c r="BT260" s="40"/>
      <c r="BU260" s="40"/>
    </row>
    <row r="261" spans="1:73">
      <c r="A261" s="1529"/>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1580"/>
      <c r="BF261" s="1580"/>
      <c r="BG261" s="1580"/>
      <c r="BH261" s="1580"/>
      <c r="BI261" s="1580"/>
      <c r="BJ261" s="40"/>
      <c r="BK261" s="40"/>
      <c r="BL261" s="40"/>
      <c r="BM261" s="40"/>
      <c r="BN261" s="40"/>
      <c r="BO261" s="40"/>
      <c r="BP261" s="40"/>
      <c r="BQ261" s="40"/>
      <c r="BR261" s="40"/>
      <c r="BS261" s="40"/>
      <c r="BT261" s="40"/>
      <c r="BU261" s="40"/>
    </row>
    <row r="262" spans="1:73">
      <c r="A262" s="1529"/>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1580"/>
      <c r="BF262" s="1580"/>
      <c r="BG262" s="1580"/>
      <c r="BH262" s="1580"/>
      <c r="BI262" s="1580"/>
      <c r="BJ262" s="40"/>
      <c r="BK262" s="40"/>
      <c r="BL262" s="40"/>
      <c r="BM262" s="40"/>
      <c r="BN262" s="40"/>
      <c r="BO262" s="40"/>
      <c r="BP262" s="40"/>
      <c r="BQ262" s="40"/>
      <c r="BR262" s="40"/>
      <c r="BS262" s="40"/>
      <c r="BT262" s="40"/>
      <c r="BU262" s="40"/>
    </row>
    <row r="263" spans="1:73">
      <c r="A263" s="1529"/>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1580"/>
      <c r="BF263" s="1580"/>
      <c r="BG263" s="1580"/>
      <c r="BH263" s="1580"/>
      <c r="BI263" s="1580"/>
      <c r="BJ263" s="40"/>
      <c r="BK263" s="40"/>
      <c r="BL263" s="40"/>
      <c r="BM263" s="40"/>
      <c r="BN263" s="40"/>
      <c r="BO263" s="40"/>
      <c r="BP263" s="40"/>
      <c r="BQ263" s="40"/>
      <c r="BR263" s="40"/>
      <c r="BS263" s="40"/>
      <c r="BT263" s="40"/>
      <c r="BU263" s="40"/>
    </row>
    <row r="264" spans="1:73">
      <c r="A264" s="1529"/>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1580"/>
      <c r="BF264" s="1580"/>
      <c r="BG264" s="1580"/>
      <c r="BH264" s="1580"/>
      <c r="BI264" s="1580"/>
      <c r="BJ264" s="40"/>
      <c r="BK264" s="40"/>
      <c r="BL264" s="40"/>
      <c r="BM264" s="40"/>
      <c r="BN264" s="40"/>
      <c r="BO264" s="40"/>
      <c r="BP264" s="40"/>
      <c r="BQ264" s="40"/>
      <c r="BR264" s="40"/>
      <c r="BS264" s="40"/>
      <c r="BT264" s="40"/>
      <c r="BU264" s="40"/>
    </row>
    <row r="265" spans="1:73">
      <c r="A265" s="1529"/>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1580"/>
      <c r="BF265" s="1580"/>
      <c r="BG265" s="1580"/>
      <c r="BH265" s="1580"/>
      <c r="BI265" s="1580"/>
      <c r="BJ265" s="40"/>
      <c r="BK265" s="40"/>
      <c r="BL265" s="40"/>
      <c r="BM265" s="40"/>
      <c r="BN265" s="40"/>
      <c r="BO265" s="40"/>
      <c r="BP265" s="40"/>
      <c r="BQ265" s="40"/>
      <c r="BR265" s="40"/>
      <c r="BS265" s="40"/>
      <c r="BT265" s="40"/>
      <c r="BU265" s="40"/>
    </row>
    <row r="266" spans="1:73">
      <c r="A266" s="1529"/>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1580"/>
      <c r="BF266" s="1580"/>
      <c r="BG266" s="1580"/>
      <c r="BH266" s="1580"/>
      <c r="BI266" s="1580"/>
      <c r="BJ266" s="40"/>
      <c r="BK266" s="40"/>
      <c r="BL266" s="40"/>
      <c r="BM266" s="40"/>
      <c r="BN266" s="40"/>
      <c r="BO266" s="40"/>
      <c r="BP266" s="40"/>
      <c r="BQ266" s="40"/>
      <c r="BR266" s="40"/>
      <c r="BS266" s="40"/>
      <c r="BT266" s="40"/>
      <c r="BU266" s="40"/>
    </row>
    <row r="267" spans="1:73">
      <c r="A267" s="1529"/>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1580"/>
      <c r="BF267" s="1580"/>
      <c r="BG267" s="1580"/>
      <c r="BH267" s="1580"/>
      <c r="BI267" s="1580"/>
      <c r="BJ267" s="40"/>
      <c r="BK267" s="40"/>
      <c r="BL267" s="40"/>
      <c r="BM267" s="40"/>
      <c r="BN267" s="40"/>
      <c r="BO267" s="40"/>
      <c r="BP267" s="40"/>
      <c r="BQ267" s="40"/>
      <c r="BR267" s="40"/>
      <c r="BS267" s="40"/>
      <c r="BT267" s="40"/>
      <c r="BU267" s="40"/>
    </row>
    <row r="268" spans="1:73">
      <c r="A268" s="1529"/>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1580"/>
      <c r="BF268" s="1580"/>
      <c r="BG268" s="1580"/>
      <c r="BH268" s="1580"/>
      <c r="BI268" s="1580"/>
      <c r="BJ268" s="40"/>
      <c r="BK268" s="40"/>
      <c r="BL268" s="40"/>
      <c r="BM268" s="40"/>
      <c r="BN268" s="40"/>
      <c r="BO268" s="40"/>
      <c r="BP268" s="40"/>
      <c r="BQ268" s="40"/>
      <c r="BR268" s="40"/>
      <c r="BS268" s="40"/>
      <c r="BT268" s="40"/>
      <c r="BU268" s="40"/>
    </row>
    <row r="269" spans="1:73">
      <c r="A269" s="1529"/>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1580"/>
      <c r="BF269" s="1580"/>
      <c r="BG269" s="1580"/>
      <c r="BH269" s="1580"/>
      <c r="BI269" s="1580"/>
      <c r="BJ269" s="40"/>
      <c r="BK269" s="40"/>
      <c r="BL269" s="40"/>
      <c r="BM269" s="40"/>
      <c r="BN269" s="40"/>
      <c r="BO269" s="40"/>
      <c r="BP269" s="40"/>
      <c r="BQ269" s="40"/>
      <c r="BR269" s="40"/>
      <c r="BS269" s="40"/>
      <c r="BT269" s="40"/>
      <c r="BU269" s="40"/>
    </row>
    <row r="270" spans="1:73">
      <c r="A270" s="1529"/>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1580"/>
      <c r="BF270" s="1580"/>
      <c r="BG270" s="1580"/>
      <c r="BH270" s="1580"/>
      <c r="BI270" s="1580"/>
      <c r="BJ270" s="40"/>
      <c r="BK270" s="40"/>
      <c r="BL270" s="40"/>
      <c r="BM270" s="40"/>
      <c r="BN270" s="40"/>
      <c r="BO270" s="40"/>
      <c r="BP270" s="40"/>
      <c r="BQ270" s="40"/>
      <c r="BR270" s="40"/>
      <c r="BS270" s="40"/>
      <c r="BT270" s="40"/>
      <c r="BU270" s="40"/>
    </row>
    <row r="271" spans="1:73">
      <c r="A271" s="1529"/>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1580"/>
      <c r="BF271" s="1580"/>
      <c r="BG271" s="1580"/>
      <c r="BH271" s="1580"/>
      <c r="BI271" s="1580"/>
      <c r="BJ271" s="40"/>
      <c r="BK271" s="40"/>
      <c r="BL271" s="40"/>
      <c r="BM271" s="40"/>
      <c r="BN271" s="40"/>
      <c r="BO271" s="40"/>
      <c r="BP271" s="40"/>
      <c r="BQ271" s="40"/>
      <c r="BR271" s="40"/>
      <c r="BS271" s="40"/>
      <c r="BT271" s="40"/>
      <c r="BU271" s="40"/>
    </row>
    <row r="272" spans="1:73">
      <c r="A272" s="1529"/>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1580"/>
      <c r="BF272" s="1580"/>
      <c r="BG272" s="1580"/>
      <c r="BH272" s="1580"/>
      <c r="BI272" s="1580"/>
      <c r="BJ272" s="40"/>
      <c r="BK272" s="40"/>
      <c r="BL272" s="40"/>
      <c r="BM272" s="40"/>
      <c r="BN272" s="40"/>
      <c r="BO272" s="40"/>
      <c r="BP272" s="40"/>
      <c r="BQ272" s="40"/>
      <c r="BR272" s="40"/>
      <c r="BS272" s="40"/>
      <c r="BT272" s="40"/>
      <c r="BU272" s="40"/>
    </row>
    <row r="273" spans="1:73">
      <c r="A273" s="1529"/>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1580"/>
      <c r="BF273" s="1580"/>
      <c r="BG273" s="1580"/>
      <c r="BH273" s="1580"/>
      <c r="BI273" s="1580"/>
      <c r="BJ273" s="40"/>
      <c r="BK273" s="40"/>
      <c r="BL273" s="40"/>
      <c r="BM273" s="40"/>
      <c r="BN273" s="40"/>
      <c r="BO273" s="40"/>
      <c r="BP273" s="40"/>
      <c r="BQ273" s="40"/>
      <c r="BR273" s="40"/>
      <c r="BS273" s="40"/>
      <c r="BT273" s="40"/>
      <c r="BU273" s="40"/>
    </row>
    <row r="274" spans="1:73">
      <c r="A274" s="1529"/>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1580"/>
      <c r="BF274" s="1580"/>
      <c r="BG274" s="1580"/>
      <c r="BH274" s="1580"/>
      <c r="BI274" s="1580"/>
      <c r="BJ274" s="40"/>
      <c r="BK274" s="40"/>
      <c r="BL274" s="40"/>
      <c r="BM274" s="40"/>
      <c r="BN274" s="40"/>
      <c r="BO274" s="40"/>
      <c r="BP274" s="40"/>
      <c r="BQ274" s="40"/>
      <c r="BR274" s="40"/>
      <c r="BS274" s="40"/>
      <c r="BT274" s="40"/>
      <c r="BU274" s="40"/>
    </row>
    <row r="275" spans="1:73">
      <c r="A275" s="1529"/>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1580"/>
      <c r="BF275" s="1580"/>
      <c r="BG275" s="1580"/>
      <c r="BH275" s="1580"/>
      <c r="BI275" s="1580"/>
      <c r="BJ275" s="40"/>
      <c r="BK275" s="40"/>
      <c r="BL275" s="40"/>
      <c r="BM275" s="40"/>
      <c r="BN275" s="40"/>
      <c r="BO275" s="40"/>
      <c r="BP275" s="40"/>
      <c r="BQ275" s="40"/>
      <c r="BR275" s="40"/>
      <c r="BS275" s="40"/>
      <c r="BT275" s="40"/>
      <c r="BU275" s="40"/>
    </row>
    <row r="276" spans="1:73">
      <c r="A276" s="1529"/>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1580"/>
      <c r="BF276" s="1580"/>
      <c r="BG276" s="1580"/>
      <c r="BH276" s="1580"/>
      <c r="BI276" s="1580"/>
      <c r="BJ276" s="40"/>
      <c r="BK276" s="40"/>
      <c r="BL276" s="40"/>
      <c r="BM276" s="40"/>
      <c r="BN276" s="40"/>
      <c r="BO276" s="40"/>
      <c r="BP276" s="40"/>
      <c r="BQ276" s="40"/>
      <c r="BR276" s="40"/>
      <c r="BS276" s="40"/>
      <c r="BT276" s="40"/>
      <c r="BU276" s="40"/>
    </row>
    <row r="277" spans="1:73">
      <c r="A277" s="1529"/>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1580"/>
      <c r="BF277" s="1580"/>
      <c r="BG277" s="1580"/>
      <c r="BH277" s="1580"/>
      <c r="BI277" s="1580"/>
      <c r="BJ277" s="40"/>
      <c r="BK277" s="40"/>
      <c r="BL277" s="40"/>
      <c r="BM277" s="40"/>
      <c r="BN277" s="40"/>
      <c r="BO277" s="40"/>
      <c r="BP277" s="40"/>
      <c r="BQ277" s="40"/>
      <c r="BR277" s="40"/>
      <c r="BS277" s="40"/>
      <c r="BT277" s="40"/>
      <c r="BU277" s="40"/>
    </row>
    <row r="278" spans="1:73">
      <c r="A278" s="1529"/>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1580"/>
      <c r="BF278" s="1580"/>
      <c r="BG278" s="1580"/>
      <c r="BH278" s="1580"/>
      <c r="BI278" s="1580"/>
      <c r="BJ278" s="40"/>
      <c r="BK278" s="40"/>
      <c r="BL278" s="40"/>
      <c r="BM278" s="40"/>
      <c r="BN278" s="40"/>
      <c r="BO278" s="40"/>
      <c r="BP278" s="40"/>
      <c r="BQ278" s="40"/>
      <c r="BR278" s="40"/>
      <c r="BS278" s="40"/>
      <c r="BT278" s="40"/>
      <c r="BU278" s="40"/>
    </row>
    <row r="279" spans="1:73">
      <c r="A279" s="1529"/>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1580"/>
      <c r="BF279" s="1580"/>
      <c r="BG279" s="1580"/>
      <c r="BH279" s="1580"/>
      <c r="BI279" s="1580"/>
      <c r="BJ279" s="40"/>
      <c r="BK279" s="40"/>
      <c r="BL279" s="40"/>
      <c r="BM279" s="40"/>
      <c r="BN279" s="40"/>
      <c r="BO279" s="40"/>
      <c r="BP279" s="40"/>
      <c r="BQ279" s="40"/>
      <c r="BR279" s="40"/>
      <c r="BS279" s="40"/>
      <c r="BT279" s="40"/>
      <c r="BU279" s="40"/>
    </row>
    <row r="280" spans="1:73">
      <c r="A280" s="1529"/>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1580"/>
      <c r="BF280" s="1580"/>
      <c r="BG280" s="1580"/>
      <c r="BH280" s="1580"/>
      <c r="BI280" s="1580"/>
      <c r="BJ280" s="40"/>
      <c r="BK280" s="40"/>
      <c r="BL280" s="40"/>
      <c r="BM280" s="40"/>
      <c r="BN280" s="40"/>
      <c r="BO280" s="40"/>
      <c r="BP280" s="40"/>
      <c r="BQ280" s="40"/>
      <c r="BR280" s="40"/>
      <c r="BS280" s="40"/>
      <c r="BT280" s="40"/>
      <c r="BU280" s="40"/>
    </row>
    <row r="281" spans="1:73">
      <c r="A281" s="1529"/>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1580"/>
      <c r="BF281" s="1580"/>
      <c r="BG281" s="1580"/>
      <c r="BH281" s="1580"/>
      <c r="BI281" s="1580"/>
      <c r="BJ281" s="40"/>
      <c r="BK281" s="40"/>
      <c r="BL281" s="40"/>
      <c r="BM281" s="40"/>
      <c r="BN281" s="40"/>
      <c r="BO281" s="40"/>
      <c r="BP281" s="40"/>
      <c r="BQ281" s="40"/>
      <c r="BR281" s="40"/>
      <c r="BS281" s="40"/>
      <c r="BT281" s="40"/>
      <c r="BU281" s="40"/>
    </row>
    <row r="282" spans="1:73">
      <c r="A282" s="1529"/>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1580"/>
      <c r="BF282" s="1580"/>
      <c r="BG282" s="1580"/>
      <c r="BH282" s="1580"/>
      <c r="BI282" s="1580"/>
      <c r="BJ282" s="40"/>
      <c r="BK282" s="40"/>
      <c r="BL282" s="40"/>
      <c r="BM282" s="40"/>
      <c r="BN282" s="40"/>
      <c r="BO282" s="40"/>
      <c r="BP282" s="40"/>
      <c r="BQ282" s="40"/>
      <c r="BR282" s="40"/>
      <c r="BS282" s="40"/>
      <c r="BT282" s="40"/>
      <c r="BU282" s="40"/>
    </row>
    <row r="283" spans="1:73">
      <c r="A283" s="1529"/>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1580"/>
      <c r="BF283" s="1580"/>
      <c r="BG283" s="1580"/>
      <c r="BH283" s="1580"/>
      <c r="BI283" s="1580"/>
      <c r="BJ283" s="40"/>
      <c r="BK283" s="40"/>
      <c r="BL283" s="40"/>
      <c r="BM283" s="40"/>
      <c r="BN283" s="40"/>
      <c r="BO283" s="40"/>
      <c r="BP283" s="40"/>
      <c r="BQ283" s="40"/>
      <c r="BR283" s="40"/>
      <c r="BS283" s="40"/>
      <c r="BT283" s="40"/>
      <c r="BU283" s="40"/>
    </row>
    <row r="284" spans="1:73">
      <c r="A284" s="1529"/>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1580"/>
      <c r="BF284" s="1580"/>
      <c r="BG284" s="1580"/>
      <c r="BH284" s="1580"/>
      <c r="BI284" s="1580"/>
      <c r="BJ284" s="40"/>
      <c r="BK284" s="40"/>
      <c r="BL284" s="40"/>
      <c r="BM284" s="40"/>
      <c r="BN284" s="40"/>
      <c r="BO284" s="40"/>
      <c r="BP284" s="40"/>
      <c r="BQ284" s="40"/>
      <c r="BR284" s="40"/>
      <c r="BS284" s="40"/>
      <c r="BT284" s="40"/>
      <c r="BU284" s="40"/>
    </row>
    <row r="285" spans="1:73">
      <c r="A285" s="1529"/>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1580"/>
      <c r="BF285" s="1580"/>
      <c r="BG285" s="1580"/>
      <c r="BH285" s="1580"/>
      <c r="BI285" s="1580"/>
      <c r="BJ285" s="40"/>
      <c r="BK285" s="40"/>
      <c r="BL285" s="40"/>
      <c r="BM285" s="40"/>
      <c r="BN285" s="40"/>
      <c r="BO285" s="40"/>
      <c r="BP285" s="40"/>
      <c r="BQ285" s="40"/>
      <c r="BR285" s="40"/>
      <c r="BS285" s="40"/>
      <c r="BT285" s="40"/>
      <c r="BU285" s="40"/>
    </row>
    <row r="286" spans="1:73">
      <c r="A286" s="1529"/>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1580"/>
      <c r="BF286" s="1580"/>
      <c r="BG286" s="1580"/>
      <c r="BH286" s="1580"/>
      <c r="BI286" s="1580"/>
      <c r="BJ286" s="40"/>
      <c r="BK286" s="40"/>
      <c r="BL286" s="40"/>
      <c r="BM286" s="40"/>
      <c r="BN286" s="40"/>
      <c r="BO286" s="40"/>
      <c r="BP286" s="40"/>
      <c r="BQ286" s="40"/>
      <c r="BR286" s="40"/>
      <c r="BS286" s="40"/>
      <c r="BT286" s="40"/>
      <c r="BU286" s="40"/>
    </row>
    <row r="287" spans="1:73">
      <c r="A287" s="1529"/>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1580"/>
      <c r="BF287" s="1580"/>
      <c r="BG287" s="1580"/>
      <c r="BH287" s="1580"/>
      <c r="BI287" s="1580"/>
      <c r="BJ287" s="40"/>
      <c r="BK287" s="40"/>
      <c r="BL287" s="40"/>
      <c r="BM287" s="40"/>
      <c r="BN287" s="40"/>
      <c r="BO287" s="40"/>
      <c r="BP287" s="40"/>
      <c r="BQ287" s="40"/>
      <c r="BR287" s="40"/>
      <c r="BS287" s="40"/>
      <c r="BT287" s="40"/>
      <c r="BU287" s="40"/>
    </row>
    <row r="288" spans="1:73">
      <c r="A288" s="1529"/>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1580"/>
      <c r="BF288" s="1580"/>
      <c r="BG288" s="1580"/>
      <c r="BH288" s="1580"/>
      <c r="BI288" s="1580"/>
      <c r="BJ288" s="40"/>
      <c r="BK288" s="40"/>
      <c r="BL288" s="40"/>
      <c r="BM288" s="40"/>
      <c r="BN288" s="40"/>
      <c r="BO288" s="40"/>
      <c r="BP288" s="40"/>
      <c r="BQ288" s="40"/>
      <c r="BR288" s="40"/>
      <c r="BS288" s="40"/>
      <c r="BT288" s="40"/>
      <c r="BU288" s="40"/>
    </row>
    <row r="289" spans="1:73">
      <c r="A289" s="1529"/>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1580"/>
      <c r="BF289" s="1580"/>
      <c r="BG289" s="1580"/>
      <c r="BH289" s="1580"/>
      <c r="BI289" s="1580"/>
      <c r="BJ289" s="40"/>
      <c r="BK289" s="40"/>
      <c r="BL289" s="40"/>
      <c r="BM289" s="40"/>
      <c r="BN289" s="40"/>
      <c r="BO289" s="40"/>
      <c r="BP289" s="40"/>
      <c r="BQ289" s="40"/>
      <c r="BR289" s="40"/>
      <c r="BS289" s="40"/>
      <c r="BT289" s="40"/>
      <c r="BU289" s="40"/>
    </row>
    <row r="290" spans="1:73">
      <c r="A290" s="1529"/>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1580"/>
      <c r="BF290" s="1580"/>
      <c r="BG290" s="1580"/>
      <c r="BH290" s="1580"/>
      <c r="BI290" s="1580"/>
      <c r="BJ290" s="40"/>
      <c r="BK290" s="40"/>
      <c r="BL290" s="40"/>
      <c r="BM290" s="40"/>
      <c r="BN290" s="40"/>
      <c r="BO290" s="40"/>
      <c r="BP290" s="40"/>
      <c r="BQ290" s="40"/>
      <c r="BR290" s="40"/>
      <c r="BS290" s="40"/>
      <c r="BT290" s="40"/>
      <c r="BU290" s="40"/>
    </row>
    <row r="291" spans="1:73">
      <c r="A291" s="1529"/>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1580"/>
      <c r="BF291" s="1580"/>
      <c r="BG291" s="1580"/>
      <c r="BH291" s="1580"/>
      <c r="BI291" s="1580"/>
      <c r="BJ291" s="40"/>
      <c r="BK291" s="40"/>
      <c r="BL291" s="40"/>
      <c r="BM291" s="40"/>
      <c r="BN291" s="40"/>
      <c r="BO291" s="40"/>
      <c r="BP291" s="40"/>
      <c r="BQ291" s="40"/>
      <c r="BR291" s="40"/>
      <c r="BS291" s="40"/>
      <c r="BT291" s="40"/>
      <c r="BU291" s="40"/>
    </row>
    <row r="292" spans="1:73">
      <c r="A292" s="1529"/>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1580"/>
      <c r="BF292" s="1580"/>
      <c r="BG292" s="1580"/>
      <c r="BH292" s="1580"/>
      <c r="BI292" s="1580"/>
      <c r="BJ292" s="40"/>
      <c r="BK292" s="40"/>
      <c r="BL292" s="40"/>
      <c r="BM292" s="40"/>
      <c r="BN292" s="40"/>
      <c r="BO292" s="40"/>
      <c r="BP292" s="40"/>
      <c r="BQ292" s="40"/>
      <c r="BR292" s="40"/>
      <c r="BS292" s="40"/>
      <c r="BT292" s="40"/>
      <c r="BU292" s="40"/>
    </row>
    <row r="293" spans="1:73">
      <c r="A293" s="1529"/>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1580"/>
      <c r="BF293" s="1580"/>
      <c r="BG293" s="1580"/>
      <c r="BH293" s="1580"/>
      <c r="BI293" s="1580"/>
      <c r="BJ293" s="40"/>
      <c r="BK293" s="40"/>
      <c r="BL293" s="40"/>
      <c r="BM293" s="40"/>
      <c r="BN293" s="40"/>
      <c r="BO293" s="40"/>
      <c r="BP293" s="40"/>
      <c r="BQ293" s="40"/>
      <c r="BR293" s="40"/>
      <c r="BS293" s="40"/>
      <c r="BT293" s="40"/>
      <c r="BU293" s="40"/>
    </row>
    <row r="294" spans="1:73">
      <c r="A294" s="1529"/>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1580"/>
      <c r="BF294" s="1580"/>
      <c r="BG294" s="1580"/>
      <c r="BH294" s="1580"/>
      <c r="BI294" s="1580"/>
      <c r="BJ294" s="40"/>
      <c r="BK294" s="40"/>
      <c r="BL294" s="40"/>
      <c r="BM294" s="40"/>
      <c r="BN294" s="40"/>
      <c r="BO294" s="40"/>
      <c r="BP294" s="40"/>
      <c r="BQ294" s="40"/>
      <c r="BR294" s="40"/>
      <c r="BS294" s="40"/>
      <c r="BT294" s="40"/>
      <c r="BU294" s="40"/>
    </row>
    <row r="295" spans="1:73">
      <c r="A295" s="1529"/>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1580"/>
      <c r="BF295" s="1580"/>
      <c r="BG295" s="1580"/>
      <c r="BH295" s="1580"/>
      <c r="BI295" s="1580"/>
      <c r="BJ295" s="40"/>
      <c r="BK295" s="40"/>
      <c r="BL295" s="40"/>
      <c r="BM295" s="40"/>
      <c r="BN295" s="40"/>
      <c r="BO295" s="40"/>
      <c r="BP295" s="40"/>
      <c r="BQ295" s="40"/>
      <c r="BR295" s="40"/>
      <c r="BS295" s="40"/>
      <c r="BT295" s="40"/>
      <c r="BU295" s="40"/>
    </row>
    <row r="296" spans="1:73">
      <c r="A296" s="1529"/>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1580"/>
      <c r="BF296" s="1580"/>
      <c r="BG296" s="1580"/>
      <c r="BH296" s="1580"/>
      <c r="BI296" s="1580"/>
      <c r="BJ296" s="40"/>
      <c r="BK296" s="40"/>
      <c r="BL296" s="40"/>
      <c r="BM296" s="40"/>
      <c r="BN296" s="40"/>
      <c r="BO296" s="40"/>
      <c r="BP296" s="40"/>
      <c r="BQ296" s="40"/>
      <c r="BR296" s="40"/>
      <c r="BS296" s="40"/>
      <c r="BT296" s="40"/>
      <c r="BU296" s="40"/>
    </row>
    <row r="297" spans="1:73">
      <c r="A297" s="1529"/>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1580"/>
      <c r="BF297" s="1580"/>
      <c r="BG297" s="1580"/>
      <c r="BH297" s="1580"/>
      <c r="BI297" s="1580"/>
      <c r="BJ297" s="40"/>
      <c r="BK297" s="40"/>
      <c r="BL297" s="40"/>
      <c r="BM297" s="40"/>
      <c r="BN297" s="40"/>
      <c r="BO297" s="40"/>
      <c r="BP297" s="40"/>
      <c r="BQ297" s="40"/>
      <c r="BR297" s="40"/>
      <c r="BS297" s="40"/>
      <c r="BT297" s="40"/>
      <c r="BU297" s="40"/>
    </row>
    <row r="298" spans="1:73">
      <c r="A298" s="1529"/>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1580"/>
      <c r="BF298" s="1580"/>
      <c r="BG298" s="1580"/>
      <c r="BH298" s="1580"/>
      <c r="BI298" s="1580"/>
      <c r="BJ298" s="40"/>
      <c r="BK298" s="40"/>
      <c r="BL298" s="40"/>
      <c r="BM298" s="40"/>
      <c r="BN298" s="40"/>
      <c r="BO298" s="40"/>
      <c r="BP298" s="40"/>
      <c r="BQ298" s="40"/>
      <c r="BR298" s="40"/>
      <c r="BS298" s="40"/>
      <c r="BT298" s="40"/>
      <c r="BU298" s="40"/>
    </row>
    <row r="299" spans="1:73">
      <c r="A299" s="1529"/>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1580"/>
      <c r="BF299" s="1580"/>
      <c r="BG299" s="1580"/>
      <c r="BH299" s="1580"/>
      <c r="BI299" s="1580"/>
      <c r="BJ299" s="40"/>
      <c r="BK299" s="40"/>
      <c r="BL299" s="40"/>
      <c r="BM299" s="40"/>
      <c r="BN299" s="40"/>
      <c r="BO299" s="40"/>
      <c r="BP299" s="40"/>
      <c r="BQ299" s="40"/>
      <c r="BR299" s="40"/>
      <c r="BS299" s="40"/>
      <c r="BT299" s="40"/>
      <c r="BU299" s="40"/>
    </row>
    <row r="300" spans="1:73">
      <c r="A300" s="1529"/>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1580"/>
      <c r="BF300" s="1580"/>
      <c r="BG300" s="1580"/>
      <c r="BH300" s="1580"/>
      <c r="BI300" s="1580"/>
      <c r="BJ300" s="40"/>
      <c r="BK300" s="40"/>
      <c r="BL300" s="40"/>
      <c r="BM300" s="40"/>
      <c r="BN300" s="40"/>
      <c r="BO300" s="40"/>
      <c r="BP300" s="40"/>
      <c r="BQ300" s="40"/>
      <c r="BR300" s="40"/>
      <c r="BS300" s="40"/>
      <c r="BT300" s="40"/>
      <c r="BU300" s="40"/>
    </row>
    <row r="301" spans="1:73">
      <c r="A301" s="1529"/>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1580"/>
      <c r="BF301" s="1580"/>
      <c r="BG301" s="1580"/>
      <c r="BH301" s="1580"/>
      <c r="BI301" s="1580"/>
      <c r="BJ301" s="40"/>
      <c r="BK301" s="40"/>
      <c r="BL301" s="40"/>
      <c r="BM301" s="40"/>
      <c r="BN301" s="40"/>
      <c r="BO301" s="40"/>
      <c r="BP301" s="40"/>
      <c r="BQ301" s="40"/>
      <c r="BR301" s="40"/>
      <c r="BS301" s="40"/>
      <c r="BT301" s="40"/>
      <c r="BU301" s="40"/>
    </row>
    <row r="302" spans="1:73">
      <c r="A302" s="1529"/>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1580"/>
      <c r="BF302" s="1580"/>
      <c r="BG302" s="1580"/>
      <c r="BH302" s="1580"/>
      <c r="BI302" s="1580"/>
      <c r="BJ302" s="40"/>
      <c r="BK302" s="40"/>
      <c r="BL302" s="40"/>
      <c r="BM302" s="40"/>
      <c r="BN302" s="40"/>
      <c r="BO302" s="40"/>
      <c r="BP302" s="40"/>
      <c r="BQ302" s="40"/>
      <c r="BR302" s="40"/>
      <c r="BS302" s="40"/>
      <c r="BT302" s="40"/>
      <c r="BU302" s="40"/>
    </row>
    <row r="303" spans="1:73">
      <c r="A303" s="1529"/>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1580"/>
      <c r="BF303" s="1580"/>
      <c r="BG303" s="1580"/>
      <c r="BH303" s="1580"/>
      <c r="BI303" s="1580"/>
      <c r="BJ303" s="40"/>
      <c r="BK303" s="40"/>
      <c r="BL303" s="40"/>
      <c r="BM303" s="40"/>
      <c r="BN303" s="40"/>
      <c r="BO303" s="40"/>
      <c r="BP303" s="40"/>
      <c r="BQ303" s="40"/>
      <c r="BR303" s="40"/>
      <c r="BS303" s="40"/>
      <c r="BT303" s="40"/>
      <c r="BU303" s="40"/>
    </row>
    <row r="304" spans="1:73">
      <c r="A304" s="152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1580"/>
      <c r="BF304" s="1580"/>
      <c r="BG304" s="1580"/>
      <c r="BH304" s="1580"/>
      <c r="BI304" s="1580"/>
      <c r="BJ304" s="40"/>
      <c r="BK304" s="40"/>
      <c r="BL304" s="40"/>
      <c r="BM304" s="40"/>
      <c r="BN304" s="40"/>
      <c r="BO304" s="40"/>
      <c r="BP304" s="40"/>
      <c r="BQ304" s="40"/>
      <c r="BR304" s="40"/>
      <c r="BS304" s="40"/>
      <c r="BT304" s="40"/>
      <c r="BU304" s="40"/>
    </row>
    <row r="305" spans="1:73">
      <c r="A305" s="1529"/>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1580"/>
      <c r="BF305" s="1580"/>
      <c r="BG305" s="1580"/>
      <c r="BH305" s="1580"/>
      <c r="BI305" s="1580"/>
      <c r="BJ305" s="40"/>
      <c r="BK305" s="40"/>
      <c r="BL305" s="40"/>
      <c r="BM305" s="40"/>
      <c r="BN305" s="40"/>
      <c r="BO305" s="40"/>
      <c r="BP305" s="40"/>
      <c r="BQ305" s="40"/>
      <c r="BR305" s="40"/>
      <c r="BS305" s="40"/>
      <c r="BT305" s="40"/>
      <c r="BU305" s="40"/>
    </row>
    <row r="306" spans="1:73">
      <c r="A306" s="1529"/>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1580"/>
      <c r="BF306" s="1580"/>
      <c r="BG306" s="1580"/>
      <c r="BH306" s="1580"/>
      <c r="BI306" s="1580"/>
      <c r="BJ306" s="40"/>
      <c r="BK306" s="40"/>
      <c r="BL306" s="40"/>
      <c r="BM306" s="40"/>
      <c r="BN306" s="40"/>
      <c r="BO306" s="40"/>
      <c r="BP306" s="40"/>
      <c r="BQ306" s="40"/>
      <c r="BR306" s="40"/>
      <c r="BS306" s="40"/>
      <c r="BT306" s="40"/>
      <c r="BU306" s="40"/>
    </row>
    <row r="307" spans="1:73">
      <c r="A307" s="1529"/>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1580"/>
      <c r="BF307" s="1580"/>
      <c r="BG307" s="1580"/>
      <c r="BH307" s="1580"/>
      <c r="BI307" s="1580"/>
      <c r="BJ307" s="40"/>
      <c r="BK307" s="40"/>
      <c r="BL307" s="40"/>
      <c r="BM307" s="40"/>
      <c r="BN307" s="40"/>
      <c r="BO307" s="40"/>
      <c r="BP307" s="40"/>
      <c r="BQ307" s="40"/>
      <c r="BR307" s="40"/>
      <c r="BS307" s="40"/>
      <c r="BT307" s="40"/>
      <c r="BU307" s="40"/>
    </row>
    <row r="308" spans="1:73">
      <c r="A308" s="1529"/>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1580"/>
      <c r="BF308" s="1580"/>
      <c r="BG308" s="1580"/>
      <c r="BH308" s="1580"/>
      <c r="BI308" s="1580"/>
      <c r="BJ308" s="40"/>
      <c r="BK308" s="40"/>
      <c r="BL308" s="40"/>
      <c r="BM308" s="40"/>
      <c r="BN308" s="40"/>
      <c r="BO308" s="40"/>
      <c r="BP308" s="40"/>
      <c r="BQ308" s="40"/>
      <c r="BR308" s="40"/>
      <c r="BS308" s="40"/>
      <c r="BT308" s="40"/>
      <c r="BU308" s="40"/>
    </row>
    <row r="309" spans="1:73">
      <c r="A309" s="1529"/>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1580"/>
      <c r="BF309" s="1580"/>
      <c r="BG309" s="1580"/>
      <c r="BH309" s="1580"/>
      <c r="BI309" s="1580"/>
      <c r="BJ309" s="40"/>
      <c r="BK309" s="40"/>
      <c r="BL309" s="40"/>
      <c r="BM309" s="40"/>
      <c r="BN309" s="40"/>
      <c r="BO309" s="40"/>
      <c r="BP309" s="40"/>
      <c r="BQ309" s="40"/>
      <c r="BR309" s="40"/>
      <c r="BS309" s="40"/>
      <c r="BT309" s="40"/>
      <c r="BU309" s="40"/>
    </row>
    <row r="310" spans="1:73">
      <c r="A310" s="1529"/>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1580"/>
      <c r="BF310" s="1580"/>
      <c r="BG310" s="1580"/>
      <c r="BH310" s="1580"/>
      <c r="BI310" s="1580"/>
      <c r="BJ310" s="40"/>
      <c r="BK310" s="40"/>
      <c r="BL310" s="40"/>
      <c r="BM310" s="40"/>
      <c r="BN310" s="40"/>
      <c r="BO310" s="40"/>
      <c r="BP310" s="40"/>
      <c r="BQ310" s="40"/>
      <c r="BR310" s="40"/>
      <c r="BS310" s="40"/>
      <c r="BT310" s="40"/>
      <c r="BU310" s="40"/>
    </row>
    <row r="311" spans="1:73">
      <c r="A311" s="1529"/>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1580"/>
      <c r="BF311" s="1580"/>
      <c r="BG311" s="1580"/>
      <c r="BH311" s="1580"/>
      <c r="BI311" s="1580"/>
      <c r="BJ311" s="40"/>
      <c r="BK311" s="40"/>
      <c r="BL311" s="40"/>
      <c r="BM311" s="40"/>
      <c r="BN311" s="40"/>
      <c r="BO311" s="40"/>
      <c r="BP311" s="40"/>
      <c r="BQ311" s="40"/>
      <c r="BR311" s="40"/>
      <c r="BS311" s="40"/>
      <c r="BT311" s="40"/>
      <c r="BU311" s="40"/>
    </row>
    <row r="312" spans="1:73">
      <c r="A312" s="1529"/>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1580"/>
      <c r="BF312" s="1580"/>
      <c r="BG312" s="1580"/>
      <c r="BH312" s="1580"/>
      <c r="BI312" s="1580"/>
      <c r="BJ312" s="40"/>
      <c r="BK312" s="40"/>
      <c r="BL312" s="40"/>
      <c r="BM312" s="40"/>
      <c r="BN312" s="40"/>
      <c r="BO312" s="40"/>
      <c r="BP312" s="40"/>
      <c r="BQ312" s="40"/>
      <c r="BR312" s="40"/>
      <c r="BS312" s="40"/>
      <c r="BT312" s="40"/>
      <c r="BU312" s="40"/>
    </row>
    <row r="313" spans="1:73">
      <c r="A313" s="1529"/>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1580"/>
      <c r="BF313" s="1580"/>
      <c r="BG313" s="1580"/>
      <c r="BH313" s="1580"/>
      <c r="BI313" s="1580"/>
      <c r="BJ313" s="40"/>
      <c r="BK313" s="40"/>
      <c r="BL313" s="40"/>
      <c r="BM313" s="40"/>
      <c r="BN313" s="40"/>
      <c r="BO313" s="40"/>
      <c r="BP313" s="40"/>
      <c r="BQ313" s="40"/>
      <c r="BR313" s="40"/>
      <c r="BS313" s="40"/>
      <c r="BT313" s="40"/>
      <c r="BU313" s="40"/>
    </row>
    <row r="314" spans="1:73">
      <c r="A314" s="1529"/>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1580"/>
      <c r="BF314" s="1580"/>
      <c r="BG314" s="1580"/>
      <c r="BH314" s="1580"/>
      <c r="BI314" s="1580"/>
      <c r="BJ314" s="40"/>
      <c r="BK314" s="40"/>
      <c r="BL314" s="40"/>
      <c r="BM314" s="40"/>
      <c r="BN314" s="40"/>
      <c r="BO314" s="40"/>
      <c r="BP314" s="40"/>
      <c r="BQ314" s="40"/>
      <c r="BR314" s="40"/>
      <c r="BS314" s="40"/>
      <c r="BT314" s="40"/>
      <c r="BU314" s="40"/>
    </row>
    <row r="315" spans="1:73">
      <c r="A315" s="1529"/>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1580"/>
      <c r="BF315" s="1580"/>
      <c r="BG315" s="1580"/>
      <c r="BH315" s="1580"/>
      <c r="BI315" s="1580"/>
      <c r="BJ315" s="40"/>
      <c r="BK315" s="40"/>
      <c r="BL315" s="40"/>
      <c r="BM315" s="40"/>
      <c r="BN315" s="40"/>
      <c r="BO315" s="40"/>
      <c r="BP315" s="40"/>
      <c r="BQ315" s="40"/>
      <c r="BR315" s="40"/>
      <c r="BS315" s="40"/>
      <c r="BT315" s="40"/>
      <c r="BU315" s="40"/>
    </row>
    <row r="316" spans="1:73">
      <c r="A316" s="1529"/>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1580"/>
      <c r="BF316" s="1580"/>
      <c r="BG316" s="1580"/>
      <c r="BH316" s="1580"/>
      <c r="BI316" s="1580"/>
      <c r="BJ316" s="40"/>
      <c r="BK316" s="40"/>
      <c r="BL316" s="40"/>
      <c r="BM316" s="40"/>
      <c r="BN316" s="40"/>
      <c r="BO316" s="40"/>
      <c r="BP316" s="40"/>
      <c r="BQ316" s="40"/>
      <c r="BR316" s="40"/>
      <c r="BS316" s="40"/>
      <c r="BT316" s="40"/>
      <c r="BU316" s="40"/>
    </row>
    <row r="317" spans="1:73">
      <c r="A317" s="1529"/>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1580"/>
      <c r="BF317" s="1580"/>
      <c r="BG317" s="1580"/>
      <c r="BH317" s="1580"/>
      <c r="BI317" s="1580"/>
      <c r="BJ317" s="40"/>
      <c r="BK317" s="40"/>
      <c r="BL317" s="40"/>
      <c r="BM317" s="40"/>
      <c r="BN317" s="40"/>
      <c r="BO317" s="40"/>
      <c r="BP317" s="40"/>
      <c r="BQ317" s="40"/>
      <c r="BR317" s="40"/>
      <c r="BS317" s="40"/>
      <c r="BT317" s="40"/>
      <c r="BU317" s="40"/>
    </row>
    <row r="318" spans="1:73">
      <c r="A318" s="1529"/>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1580"/>
      <c r="BF318" s="1580"/>
      <c r="BG318" s="1580"/>
      <c r="BH318" s="1580"/>
      <c r="BI318" s="1580"/>
      <c r="BJ318" s="40"/>
      <c r="BK318" s="40"/>
      <c r="BL318" s="40"/>
      <c r="BM318" s="40"/>
      <c r="BN318" s="40"/>
      <c r="BO318" s="40"/>
      <c r="BP318" s="40"/>
      <c r="BQ318" s="40"/>
      <c r="BR318" s="40"/>
      <c r="BS318" s="40"/>
      <c r="BT318" s="40"/>
      <c r="BU318" s="40"/>
    </row>
    <row r="319" spans="1:73">
      <c r="A319" s="1529"/>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1580"/>
      <c r="BF319" s="1580"/>
      <c r="BG319" s="1580"/>
      <c r="BH319" s="1580"/>
      <c r="BI319" s="1580"/>
      <c r="BJ319" s="40"/>
      <c r="BK319" s="40"/>
      <c r="BL319" s="40"/>
      <c r="BM319" s="40"/>
      <c r="BN319" s="40"/>
      <c r="BO319" s="40"/>
      <c r="BP319" s="40"/>
      <c r="BQ319" s="40"/>
      <c r="BR319" s="40"/>
      <c r="BS319" s="40"/>
      <c r="BT319" s="40"/>
      <c r="BU319" s="40"/>
    </row>
    <row r="320" spans="1:73">
      <c r="A320" s="1529"/>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1580"/>
      <c r="BF320" s="1580"/>
      <c r="BG320" s="1580"/>
      <c r="BH320" s="1580"/>
      <c r="BI320" s="1580"/>
      <c r="BJ320" s="40"/>
      <c r="BK320" s="40"/>
      <c r="BL320" s="40"/>
      <c r="BM320" s="40"/>
      <c r="BN320" s="40"/>
      <c r="BO320" s="40"/>
      <c r="BP320" s="40"/>
      <c r="BQ320" s="40"/>
      <c r="BR320" s="40"/>
      <c r="BS320" s="40"/>
      <c r="BT320" s="40"/>
      <c r="BU320" s="40"/>
    </row>
    <row r="321" spans="1:73">
      <c r="A321" s="1529"/>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1580"/>
      <c r="BF321" s="1580"/>
      <c r="BG321" s="1580"/>
      <c r="BH321" s="1580"/>
      <c r="BI321" s="1580"/>
      <c r="BJ321" s="40"/>
      <c r="BK321" s="40"/>
      <c r="BL321" s="40"/>
      <c r="BM321" s="40"/>
      <c r="BN321" s="40"/>
      <c r="BO321" s="40"/>
      <c r="BP321" s="40"/>
      <c r="BQ321" s="40"/>
      <c r="BR321" s="40"/>
      <c r="BS321" s="40"/>
      <c r="BT321" s="40"/>
      <c r="BU321" s="40"/>
    </row>
    <row r="322" spans="1:73">
      <c r="A322" s="1529"/>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1580"/>
      <c r="BF322" s="1580"/>
      <c r="BG322" s="1580"/>
      <c r="BH322" s="1580"/>
      <c r="BI322" s="1580"/>
      <c r="BJ322" s="40"/>
      <c r="BK322" s="40"/>
      <c r="BL322" s="40"/>
      <c r="BM322" s="40"/>
      <c r="BN322" s="40"/>
      <c r="BO322" s="40"/>
      <c r="BP322" s="40"/>
      <c r="BQ322" s="40"/>
      <c r="BR322" s="40"/>
      <c r="BS322" s="40"/>
      <c r="BT322" s="40"/>
      <c r="BU322" s="40"/>
    </row>
    <row r="323" spans="1:73">
      <c r="A323" s="1529"/>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1580"/>
      <c r="BF323" s="1580"/>
      <c r="BG323" s="1580"/>
      <c r="BH323" s="1580"/>
      <c r="BI323" s="1580"/>
      <c r="BJ323" s="40"/>
      <c r="BK323" s="40"/>
      <c r="BL323" s="40"/>
      <c r="BM323" s="40"/>
      <c r="BN323" s="40"/>
      <c r="BO323" s="40"/>
      <c r="BP323" s="40"/>
      <c r="BQ323" s="40"/>
      <c r="BR323" s="40"/>
      <c r="BS323" s="40"/>
      <c r="BT323" s="40"/>
      <c r="BU323" s="40"/>
    </row>
    <row r="324" spans="1:73">
      <c r="A324" s="1529"/>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1580"/>
      <c r="BF324" s="1580"/>
      <c r="BG324" s="1580"/>
      <c r="BH324" s="1580"/>
      <c r="BI324" s="1580"/>
      <c r="BJ324" s="40"/>
      <c r="BK324" s="40"/>
      <c r="BL324" s="40"/>
      <c r="BM324" s="40"/>
      <c r="BN324" s="40"/>
      <c r="BO324" s="40"/>
      <c r="BP324" s="40"/>
      <c r="BQ324" s="40"/>
      <c r="BR324" s="40"/>
      <c r="BS324" s="40"/>
      <c r="BT324" s="40"/>
      <c r="BU324" s="40"/>
    </row>
    <row r="325" spans="1:73">
      <c r="A325" s="1529"/>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1580"/>
      <c r="BF325" s="1580"/>
      <c r="BG325" s="1580"/>
      <c r="BH325" s="1580"/>
      <c r="BI325" s="1580"/>
      <c r="BJ325" s="40"/>
      <c r="BK325" s="40"/>
      <c r="BL325" s="40"/>
      <c r="BM325" s="40"/>
      <c r="BN325" s="40"/>
      <c r="BO325" s="40"/>
      <c r="BP325" s="40"/>
      <c r="BQ325" s="40"/>
      <c r="BR325" s="40"/>
      <c r="BS325" s="40"/>
      <c r="BT325" s="40"/>
      <c r="BU325" s="40"/>
    </row>
    <row r="326" spans="1:73">
      <c r="A326" s="1529"/>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1580"/>
      <c r="BF326" s="1580"/>
      <c r="BG326" s="1580"/>
      <c r="BH326" s="1580"/>
      <c r="BI326" s="1580"/>
      <c r="BJ326" s="40"/>
      <c r="BK326" s="40"/>
      <c r="BL326" s="40"/>
      <c r="BM326" s="40"/>
      <c r="BN326" s="40"/>
      <c r="BO326" s="40"/>
      <c r="BP326" s="40"/>
      <c r="BQ326" s="40"/>
      <c r="BR326" s="40"/>
      <c r="BS326" s="40"/>
      <c r="BT326" s="40"/>
      <c r="BU326" s="40"/>
    </row>
    <row r="327" spans="1:73">
      <c r="A327" s="1529"/>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1580"/>
      <c r="BF327" s="1580"/>
      <c r="BG327" s="1580"/>
      <c r="BH327" s="1580"/>
      <c r="BI327" s="1580"/>
      <c r="BJ327" s="40"/>
      <c r="BK327" s="40"/>
      <c r="BL327" s="40"/>
      <c r="BM327" s="40"/>
      <c r="BN327" s="40"/>
      <c r="BO327" s="40"/>
      <c r="BP327" s="40"/>
      <c r="BQ327" s="40"/>
      <c r="BR327" s="40"/>
      <c r="BS327" s="40"/>
      <c r="BT327" s="40"/>
      <c r="BU327" s="40"/>
    </row>
    <row r="328" spans="1:73">
      <c r="A328" s="1529"/>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1580"/>
      <c r="BF328" s="1580"/>
      <c r="BG328" s="1580"/>
      <c r="BH328" s="1580"/>
      <c r="BI328" s="1580"/>
      <c r="BJ328" s="40"/>
      <c r="BK328" s="40"/>
      <c r="BL328" s="40"/>
      <c r="BM328" s="40"/>
      <c r="BN328" s="40"/>
      <c r="BO328" s="40"/>
      <c r="BP328" s="40"/>
      <c r="BQ328" s="40"/>
      <c r="BR328" s="40"/>
      <c r="BS328" s="40"/>
      <c r="BT328" s="40"/>
      <c r="BU328" s="40"/>
    </row>
    <row r="329" spans="1:73">
      <c r="A329" s="1529"/>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1580"/>
      <c r="BF329" s="1580"/>
      <c r="BG329" s="1580"/>
      <c r="BH329" s="1580"/>
      <c r="BI329" s="1580"/>
      <c r="BJ329" s="40"/>
      <c r="BK329" s="40"/>
      <c r="BL329" s="40"/>
      <c r="BM329" s="40"/>
      <c r="BN329" s="40"/>
      <c r="BO329" s="40"/>
      <c r="BP329" s="40"/>
      <c r="BQ329" s="40"/>
      <c r="BR329" s="40"/>
      <c r="BS329" s="40"/>
      <c r="BT329" s="40"/>
      <c r="BU329" s="40"/>
    </row>
    <row r="330" spans="1:73">
      <c r="A330" s="1529"/>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1580"/>
      <c r="BF330" s="1580"/>
      <c r="BG330" s="1580"/>
      <c r="BH330" s="1580"/>
      <c r="BI330" s="1580"/>
      <c r="BJ330" s="40"/>
      <c r="BK330" s="40"/>
      <c r="BL330" s="40"/>
      <c r="BM330" s="40"/>
      <c r="BN330" s="40"/>
      <c r="BO330" s="40"/>
      <c r="BP330" s="40"/>
      <c r="BQ330" s="40"/>
      <c r="BR330" s="40"/>
      <c r="BS330" s="40"/>
      <c r="BT330" s="40"/>
      <c r="BU330" s="40"/>
    </row>
    <row r="331" spans="1:73">
      <c r="A331" s="1529"/>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1580"/>
      <c r="BF331" s="1580"/>
      <c r="BG331" s="1580"/>
      <c r="BH331" s="1580"/>
      <c r="BI331" s="1580"/>
      <c r="BJ331" s="40"/>
      <c r="BK331" s="40"/>
      <c r="BL331" s="40"/>
      <c r="BM331" s="40"/>
      <c r="BN331" s="40"/>
      <c r="BO331" s="40"/>
      <c r="BP331" s="40"/>
      <c r="BQ331" s="40"/>
      <c r="BR331" s="40"/>
      <c r="BS331" s="40"/>
      <c r="BT331" s="40"/>
      <c r="BU331" s="40"/>
    </row>
    <row r="332" spans="1:73">
      <c r="A332" s="1529"/>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1580"/>
      <c r="BF332" s="1580"/>
      <c r="BG332" s="1580"/>
      <c r="BH332" s="1580"/>
      <c r="BI332" s="1580"/>
      <c r="BJ332" s="40"/>
      <c r="BK332" s="40"/>
      <c r="BL332" s="40"/>
      <c r="BM332" s="40"/>
      <c r="BN332" s="40"/>
      <c r="BO332" s="40"/>
      <c r="BP332" s="40"/>
      <c r="BQ332" s="40"/>
      <c r="BR332" s="40"/>
      <c r="BS332" s="40"/>
      <c r="BT332" s="40"/>
      <c r="BU332" s="40"/>
    </row>
    <row r="333" spans="1:73">
      <c r="A333" s="1529"/>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1580"/>
      <c r="BF333" s="1580"/>
      <c r="BG333" s="1580"/>
      <c r="BH333" s="1580"/>
      <c r="BI333" s="1580"/>
      <c r="BJ333" s="40"/>
      <c r="BK333" s="40"/>
      <c r="BL333" s="40"/>
      <c r="BM333" s="40"/>
      <c r="BN333" s="40"/>
      <c r="BO333" s="40"/>
      <c r="BP333" s="40"/>
      <c r="BQ333" s="40"/>
      <c r="BR333" s="40"/>
      <c r="BS333" s="40"/>
      <c r="BT333" s="40"/>
      <c r="BU333" s="40"/>
    </row>
    <row r="334" spans="1:73">
      <c r="A334" s="1529"/>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1580"/>
      <c r="BF334" s="1580"/>
      <c r="BG334" s="1580"/>
      <c r="BH334" s="1580"/>
      <c r="BI334" s="1580"/>
      <c r="BJ334" s="40"/>
      <c r="BK334" s="40"/>
      <c r="BL334" s="40"/>
      <c r="BM334" s="40"/>
      <c r="BN334" s="40"/>
      <c r="BO334" s="40"/>
      <c r="BP334" s="40"/>
      <c r="BQ334" s="40"/>
      <c r="BR334" s="40"/>
      <c r="BS334" s="40"/>
      <c r="BT334" s="40"/>
      <c r="BU334" s="40"/>
    </row>
    <row r="335" spans="1:73">
      <c r="A335" s="1529"/>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1580"/>
      <c r="BF335" s="1580"/>
      <c r="BG335" s="1580"/>
      <c r="BH335" s="1580"/>
      <c r="BI335" s="1580"/>
      <c r="BJ335" s="40"/>
      <c r="BK335" s="40"/>
      <c r="BL335" s="40"/>
      <c r="BM335" s="40"/>
      <c r="BN335" s="40"/>
      <c r="BO335" s="40"/>
      <c r="BP335" s="40"/>
      <c r="BQ335" s="40"/>
      <c r="BR335" s="40"/>
      <c r="BS335" s="40"/>
      <c r="BT335" s="40"/>
      <c r="BU335" s="40"/>
    </row>
    <row r="336" spans="1:73">
      <c r="A336" s="1529"/>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1580"/>
      <c r="BF336" s="1580"/>
      <c r="BG336" s="1580"/>
      <c r="BH336" s="1580"/>
      <c r="BI336" s="1580"/>
      <c r="BJ336" s="40"/>
      <c r="BK336" s="40"/>
      <c r="BL336" s="40"/>
      <c r="BM336" s="40"/>
      <c r="BN336" s="40"/>
      <c r="BO336" s="40"/>
      <c r="BP336" s="40"/>
      <c r="BQ336" s="40"/>
      <c r="BR336" s="40"/>
      <c r="BS336" s="40"/>
      <c r="BT336" s="40"/>
      <c r="BU336" s="40"/>
    </row>
    <row r="337" spans="1:73">
      <c r="A337" s="1529"/>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1580"/>
      <c r="BF337" s="1580"/>
      <c r="BG337" s="1580"/>
      <c r="BH337" s="1580"/>
      <c r="BI337" s="1580"/>
      <c r="BJ337" s="40"/>
      <c r="BK337" s="40"/>
      <c r="BL337" s="40"/>
      <c r="BM337" s="40"/>
      <c r="BN337" s="40"/>
      <c r="BO337" s="40"/>
      <c r="BP337" s="40"/>
      <c r="BQ337" s="40"/>
      <c r="BR337" s="40"/>
      <c r="BS337" s="40"/>
      <c r="BT337" s="40"/>
      <c r="BU337" s="40"/>
    </row>
    <row r="338" spans="1:73">
      <c r="A338" s="1529"/>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1580"/>
      <c r="BF338" s="1580"/>
      <c r="BG338" s="1580"/>
      <c r="BH338" s="1580"/>
      <c r="BI338" s="1580"/>
      <c r="BJ338" s="40"/>
      <c r="BK338" s="40"/>
      <c r="BL338" s="40"/>
      <c r="BM338" s="40"/>
      <c r="BN338" s="40"/>
      <c r="BO338" s="40"/>
      <c r="BP338" s="40"/>
      <c r="BQ338" s="40"/>
      <c r="BR338" s="40"/>
      <c r="BS338" s="40"/>
      <c r="BT338" s="40"/>
      <c r="BU338" s="40"/>
    </row>
    <row r="339" spans="1:73">
      <c r="A339" s="1529"/>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1580"/>
      <c r="BF339" s="1580"/>
      <c r="BG339" s="1580"/>
      <c r="BH339" s="1580"/>
      <c r="BI339" s="1580"/>
      <c r="BJ339" s="40"/>
      <c r="BK339" s="40"/>
      <c r="BL339" s="40"/>
      <c r="BM339" s="40"/>
      <c r="BN339" s="40"/>
      <c r="BO339" s="40"/>
      <c r="BP339" s="40"/>
      <c r="BQ339" s="40"/>
      <c r="BR339" s="40"/>
      <c r="BS339" s="40"/>
      <c r="BT339" s="40"/>
      <c r="BU339" s="40"/>
    </row>
    <row r="340" spans="1:73">
      <c r="A340" s="152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1580"/>
      <c r="BF340" s="1580"/>
      <c r="BG340" s="1580"/>
      <c r="BH340" s="1580"/>
      <c r="BI340" s="1580"/>
      <c r="BJ340" s="40"/>
      <c r="BK340" s="40"/>
      <c r="BL340" s="40"/>
      <c r="BM340" s="40"/>
      <c r="BN340" s="40"/>
      <c r="BO340" s="40"/>
      <c r="BP340" s="40"/>
      <c r="BQ340" s="40"/>
      <c r="BR340" s="40"/>
      <c r="BS340" s="40"/>
      <c r="BT340" s="40"/>
      <c r="BU340" s="40"/>
    </row>
    <row r="341" spans="1:73">
      <c r="A341" s="1529"/>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1580"/>
      <c r="BF341" s="1580"/>
      <c r="BG341" s="1580"/>
      <c r="BH341" s="1580"/>
      <c r="BI341" s="1580"/>
      <c r="BJ341" s="40"/>
      <c r="BK341" s="40"/>
      <c r="BL341" s="40"/>
      <c r="BM341" s="40"/>
      <c r="BN341" s="40"/>
      <c r="BO341" s="40"/>
      <c r="BP341" s="40"/>
      <c r="BQ341" s="40"/>
      <c r="BR341" s="40"/>
      <c r="BS341" s="40"/>
      <c r="BT341" s="40"/>
      <c r="BU341" s="40"/>
    </row>
    <row r="342" spans="1:73">
      <c r="A342" s="1529"/>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1580"/>
      <c r="BF342" s="1580"/>
      <c r="BG342" s="1580"/>
      <c r="BH342" s="1580"/>
      <c r="BI342" s="1580"/>
      <c r="BJ342" s="40"/>
      <c r="BK342" s="40"/>
      <c r="BL342" s="40"/>
      <c r="BM342" s="40"/>
      <c r="BN342" s="40"/>
      <c r="BO342" s="40"/>
      <c r="BP342" s="40"/>
      <c r="BQ342" s="40"/>
      <c r="BR342" s="40"/>
      <c r="BS342" s="40"/>
      <c r="BT342" s="40"/>
      <c r="BU342" s="40"/>
    </row>
    <row r="343" spans="1:73">
      <c r="A343" s="1529"/>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1580"/>
      <c r="BF343" s="1580"/>
      <c r="BG343" s="1580"/>
      <c r="BH343" s="1580"/>
      <c r="BI343" s="1580"/>
      <c r="BJ343" s="40"/>
      <c r="BK343" s="40"/>
      <c r="BL343" s="40"/>
      <c r="BM343" s="40"/>
      <c r="BN343" s="40"/>
      <c r="BO343" s="40"/>
      <c r="BP343" s="40"/>
      <c r="BQ343" s="40"/>
      <c r="BR343" s="40"/>
      <c r="BS343" s="40"/>
      <c r="BT343" s="40"/>
      <c r="BU343" s="40"/>
    </row>
    <row r="344" spans="1:73">
      <c r="A344" s="1529"/>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1580"/>
      <c r="BF344" s="1580"/>
      <c r="BG344" s="1580"/>
      <c r="BH344" s="1580"/>
      <c r="BI344" s="1580"/>
      <c r="BJ344" s="40"/>
      <c r="BK344" s="40"/>
      <c r="BL344" s="40"/>
      <c r="BM344" s="40"/>
      <c r="BN344" s="40"/>
      <c r="BO344" s="40"/>
      <c r="BP344" s="40"/>
      <c r="BQ344" s="40"/>
      <c r="BR344" s="40"/>
      <c r="BS344" s="40"/>
      <c r="BT344" s="40"/>
      <c r="BU344" s="40"/>
    </row>
    <row r="345" spans="1:73">
      <c r="A345" s="1529"/>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1580"/>
      <c r="BF345" s="1580"/>
      <c r="BG345" s="1580"/>
      <c r="BH345" s="1580"/>
      <c r="BI345" s="1580"/>
      <c r="BJ345" s="40"/>
      <c r="BK345" s="40"/>
      <c r="BL345" s="40"/>
      <c r="BM345" s="40"/>
      <c r="BN345" s="40"/>
      <c r="BO345" s="40"/>
      <c r="BP345" s="40"/>
      <c r="BQ345" s="40"/>
      <c r="BR345" s="40"/>
      <c r="BS345" s="40"/>
      <c r="BT345" s="40"/>
      <c r="BU345" s="40"/>
    </row>
    <row r="346" spans="1:73">
      <c r="A346" s="1529"/>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1580"/>
      <c r="BF346" s="1580"/>
      <c r="BG346" s="1580"/>
      <c r="BH346" s="1580"/>
      <c r="BI346" s="1580"/>
      <c r="BJ346" s="40"/>
      <c r="BK346" s="40"/>
      <c r="BL346" s="40"/>
      <c r="BM346" s="40"/>
      <c r="BN346" s="40"/>
      <c r="BO346" s="40"/>
      <c r="BP346" s="40"/>
      <c r="BQ346" s="40"/>
      <c r="BR346" s="40"/>
      <c r="BS346" s="40"/>
      <c r="BT346" s="40"/>
      <c r="BU346" s="40"/>
    </row>
    <row r="347" spans="1:73">
      <c r="A347" s="1529"/>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1580"/>
      <c r="BF347" s="1580"/>
      <c r="BG347" s="1580"/>
      <c r="BH347" s="1580"/>
      <c r="BI347" s="1580"/>
      <c r="BJ347" s="40"/>
      <c r="BK347" s="40"/>
      <c r="BL347" s="40"/>
      <c r="BM347" s="40"/>
      <c r="BN347" s="40"/>
      <c r="BO347" s="40"/>
      <c r="BP347" s="40"/>
      <c r="BQ347" s="40"/>
      <c r="BR347" s="40"/>
      <c r="BS347" s="40"/>
      <c r="BT347" s="40"/>
      <c r="BU347" s="40"/>
    </row>
    <row r="348" spans="1:73">
      <c r="A348" s="1529"/>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1580"/>
      <c r="BF348" s="1580"/>
      <c r="BG348" s="1580"/>
      <c r="BH348" s="1580"/>
      <c r="BI348" s="1580"/>
      <c r="BJ348" s="40"/>
      <c r="BK348" s="40"/>
      <c r="BL348" s="40"/>
      <c r="BM348" s="40"/>
      <c r="BN348" s="40"/>
      <c r="BO348" s="40"/>
      <c r="BP348" s="40"/>
      <c r="BQ348" s="40"/>
      <c r="BR348" s="40"/>
      <c r="BS348" s="40"/>
      <c r="BT348" s="40"/>
      <c r="BU348" s="40"/>
    </row>
    <row r="349" spans="1:73">
      <c r="A349" s="1529"/>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1580"/>
      <c r="BF349" s="1580"/>
      <c r="BG349" s="1580"/>
      <c r="BH349" s="1580"/>
      <c r="BI349" s="1580"/>
      <c r="BJ349" s="40"/>
      <c r="BK349" s="40"/>
      <c r="BL349" s="40"/>
      <c r="BM349" s="40"/>
      <c r="BN349" s="40"/>
      <c r="BO349" s="40"/>
      <c r="BP349" s="40"/>
      <c r="BQ349" s="40"/>
      <c r="BR349" s="40"/>
      <c r="BS349" s="40"/>
      <c r="BT349" s="40"/>
      <c r="BU349" s="40"/>
    </row>
    <row r="350" spans="1:73">
      <c r="A350" s="1529"/>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1580"/>
      <c r="BF350" s="1580"/>
      <c r="BG350" s="1580"/>
      <c r="BH350" s="1580"/>
      <c r="BI350" s="1580"/>
      <c r="BJ350" s="40"/>
      <c r="BK350" s="40"/>
      <c r="BL350" s="40"/>
      <c r="BM350" s="40"/>
      <c r="BN350" s="40"/>
      <c r="BO350" s="40"/>
      <c r="BP350" s="40"/>
      <c r="BQ350" s="40"/>
      <c r="BR350" s="40"/>
      <c r="BS350" s="40"/>
      <c r="BT350" s="40"/>
      <c r="BU350" s="40"/>
    </row>
    <row r="351" spans="1:73">
      <c r="A351" s="1529"/>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1580"/>
      <c r="BF351" s="1580"/>
      <c r="BG351" s="1580"/>
      <c r="BH351" s="1580"/>
      <c r="BI351" s="1580"/>
      <c r="BJ351" s="40"/>
      <c r="BK351" s="40"/>
      <c r="BL351" s="40"/>
      <c r="BM351" s="40"/>
      <c r="BN351" s="40"/>
      <c r="BO351" s="40"/>
      <c r="BP351" s="40"/>
      <c r="BQ351" s="40"/>
      <c r="BR351" s="40"/>
      <c r="BS351" s="40"/>
      <c r="BT351" s="40"/>
      <c r="BU351" s="40"/>
    </row>
    <row r="352" spans="1:73">
      <c r="A352" s="1529"/>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1580"/>
      <c r="BF352" s="1580"/>
      <c r="BG352" s="1580"/>
      <c r="BH352" s="1580"/>
      <c r="BI352" s="1580"/>
      <c r="BJ352" s="40"/>
      <c r="BK352" s="40"/>
      <c r="BL352" s="40"/>
      <c r="BM352" s="40"/>
      <c r="BN352" s="40"/>
      <c r="BO352" s="40"/>
      <c r="BP352" s="40"/>
      <c r="BQ352" s="40"/>
      <c r="BR352" s="40"/>
      <c r="BS352" s="40"/>
      <c r="BT352" s="40"/>
      <c r="BU352" s="40"/>
    </row>
    <row r="353" spans="1:73">
      <c r="A353" s="1529"/>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1580"/>
      <c r="BF353" s="1580"/>
      <c r="BG353" s="1580"/>
      <c r="BH353" s="1580"/>
      <c r="BI353" s="1580"/>
      <c r="BJ353" s="40"/>
      <c r="BK353" s="40"/>
      <c r="BL353" s="40"/>
      <c r="BM353" s="40"/>
      <c r="BN353" s="40"/>
      <c r="BO353" s="40"/>
      <c r="BP353" s="40"/>
      <c r="BQ353" s="40"/>
      <c r="BR353" s="40"/>
      <c r="BS353" s="40"/>
      <c r="BT353" s="40"/>
      <c r="BU353" s="40"/>
    </row>
    <row r="354" spans="1:73">
      <c r="A354" s="1529"/>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1580"/>
      <c r="BF354" s="1580"/>
      <c r="BG354" s="1580"/>
      <c r="BH354" s="1580"/>
      <c r="BI354" s="1580"/>
      <c r="BJ354" s="40"/>
      <c r="BK354" s="40"/>
      <c r="BL354" s="40"/>
      <c r="BM354" s="40"/>
      <c r="BN354" s="40"/>
      <c r="BO354" s="40"/>
      <c r="BP354" s="40"/>
      <c r="BQ354" s="40"/>
      <c r="BR354" s="40"/>
      <c r="BS354" s="40"/>
      <c r="BT354" s="40"/>
      <c r="BU354" s="40"/>
    </row>
    <row r="355" spans="1:73">
      <c r="A355" s="1529"/>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1580"/>
      <c r="BF355" s="1580"/>
      <c r="BG355" s="1580"/>
      <c r="BH355" s="1580"/>
      <c r="BI355" s="1580"/>
      <c r="BJ355" s="40"/>
      <c r="BK355" s="40"/>
      <c r="BL355" s="40"/>
      <c r="BM355" s="40"/>
      <c r="BN355" s="40"/>
      <c r="BO355" s="40"/>
      <c r="BP355" s="40"/>
      <c r="BQ355" s="40"/>
      <c r="BR355" s="40"/>
      <c r="BS355" s="40"/>
      <c r="BT355" s="40"/>
      <c r="BU355" s="40"/>
    </row>
    <row r="356" spans="1:73">
      <c r="A356" s="1529"/>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1580"/>
      <c r="BF356" s="1580"/>
      <c r="BG356" s="1580"/>
      <c r="BH356" s="1580"/>
      <c r="BI356" s="1580"/>
      <c r="BJ356" s="40"/>
      <c r="BK356" s="40"/>
      <c r="BL356" s="40"/>
      <c r="BM356" s="40"/>
      <c r="BN356" s="40"/>
      <c r="BO356" s="40"/>
      <c r="BP356" s="40"/>
      <c r="BQ356" s="40"/>
      <c r="BR356" s="40"/>
      <c r="BS356" s="40"/>
      <c r="BT356" s="40"/>
      <c r="BU356" s="40"/>
    </row>
    <row r="357" spans="1:73">
      <c r="A357" s="1529"/>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1580"/>
      <c r="BF357" s="1580"/>
      <c r="BG357" s="1580"/>
      <c r="BH357" s="1580"/>
      <c r="BI357" s="1580"/>
      <c r="BJ357" s="40"/>
      <c r="BK357" s="40"/>
      <c r="BL357" s="40"/>
      <c r="BM357" s="40"/>
      <c r="BN357" s="40"/>
      <c r="BO357" s="40"/>
      <c r="BP357" s="40"/>
      <c r="BQ357" s="40"/>
      <c r="BR357" s="40"/>
      <c r="BS357" s="40"/>
      <c r="BT357" s="40"/>
      <c r="BU357" s="40"/>
    </row>
    <row r="358" spans="1:73">
      <c r="A358" s="1529"/>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1580"/>
      <c r="BF358" s="1580"/>
      <c r="BG358" s="1580"/>
      <c r="BH358" s="1580"/>
      <c r="BI358" s="1580"/>
      <c r="BJ358" s="40"/>
      <c r="BK358" s="40"/>
      <c r="BL358" s="40"/>
      <c r="BM358" s="40"/>
      <c r="BN358" s="40"/>
      <c r="BO358" s="40"/>
      <c r="BP358" s="40"/>
      <c r="BQ358" s="40"/>
      <c r="BR358" s="40"/>
      <c r="BS358" s="40"/>
      <c r="BT358" s="40"/>
      <c r="BU358" s="40"/>
    </row>
    <row r="359" spans="1:73">
      <c r="A359" s="1529"/>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1580"/>
      <c r="BF359" s="1580"/>
      <c r="BG359" s="1580"/>
      <c r="BH359" s="1580"/>
      <c r="BI359" s="1580"/>
      <c r="BJ359" s="40"/>
      <c r="BK359" s="40"/>
      <c r="BL359" s="40"/>
      <c r="BM359" s="40"/>
      <c r="BN359" s="40"/>
      <c r="BO359" s="40"/>
      <c r="BP359" s="40"/>
      <c r="BQ359" s="40"/>
      <c r="BR359" s="40"/>
      <c r="BS359" s="40"/>
      <c r="BT359" s="40"/>
      <c r="BU359" s="40"/>
    </row>
    <row r="360" spans="1:73">
      <c r="A360" s="1529"/>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1580"/>
      <c r="BF360" s="1580"/>
      <c r="BG360" s="1580"/>
      <c r="BH360" s="1580"/>
      <c r="BI360" s="1580"/>
      <c r="BJ360" s="40"/>
      <c r="BK360" s="40"/>
      <c r="BL360" s="40"/>
      <c r="BM360" s="40"/>
      <c r="BN360" s="40"/>
      <c r="BO360" s="40"/>
      <c r="BP360" s="40"/>
      <c r="BQ360" s="40"/>
      <c r="BR360" s="40"/>
      <c r="BS360" s="40"/>
      <c r="BT360" s="40"/>
      <c r="BU360" s="40"/>
    </row>
    <row r="361" spans="1:73">
      <c r="A361" s="1529"/>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1580"/>
      <c r="BF361" s="1580"/>
      <c r="BG361" s="1580"/>
      <c r="BH361" s="1580"/>
      <c r="BI361" s="1580"/>
      <c r="BJ361" s="40"/>
      <c r="BK361" s="40"/>
      <c r="BL361" s="40"/>
      <c r="BM361" s="40"/>
      <c r="BN361" s="40"/>
      <c r="BO361" s="40"/>
      <c r="BP361" s="40"/>
      <c r="BQ361" s="40"/>
      <c r="BR361" s="40"/>
      <c r="BS361" s="40"/>
      <c r="BT361" s="40"/>
      <c r="BU361" s="40"/>
    </row>
    <row r="362" spans="1:73">
      <c r="A362" s="1529"/>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1580"/>
      <c r="BF362" s="1580"/>
      <c r="BG362" s="1580"/>
      <c r="BH362" s="1580"/>
      <c r="BI362" s="1580"/>
      <c r="BJ362" s="40"/>
      <c r="BK362" s="40"/>
      <c r="BL362" s="40"/>
      <c r="BM362" s="40"/>
      <c r="BN362" s="40"/>
      <c r="BO362" s="40"/>
      <c r="BP362" s="40"/>
      <c r="BQ362" s="40"/>
      <c r="BR362" s="40"/>
      <c r="BS362" s="40"/>
      <c r="BT362" s="40"/>
      <c r="BU362" s="40"/>
    </row>
    <row r="363" spans="1:73">
      <c r="A363" s="1529"/>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1580"/>
      <c r="BF363" s="1580"/>
      <c r="BG363" s="1580"/>
      <c r="BH363" s="1580"/>
      <c r="BI363" s="1580"/>
      <c r="BJ363" s="40"/>
      <c r="BK363" s="40"/>
      <c r="BL363" s="40"/>
      <c r="BM363" s="40"/>
      <c r="BN363" s="40"/>
      <c r="BO363" s="40"/>
      <c r="BP363" s="40"/>
      <c r="BQ363" s="40"/>
      <c r="BR363" s="40"/>
      <c r="BS363" s="40"/>
      <c r="BT363" s="40"/>
      <c r="BU363" s="40"/>
    </row>
    <row r="364" spans="1:73">
      <c r="A364" s="1529"/>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1580"/>
      <c r="BF364" s="1580"/>
      <c r="BG364" s="1580"/>
      <c r="BH364" s="1580"/>
      <c r="BI364" s="1580"/>
      <c r="BJ364" s="40"/>
      <c r="BK364" s="40"/>
      <c r="BL364" s="40"/>
      <c r="BM364" s="40"/>
      <c r="BN364" s="40"/>
      <c r="BO364" s="40"/>
      <c r="BP364" s="40"/>
      <c r="BQ364" s="40"/>
      <c r="BR364" s="40"/>
      <c r="BS364" s="40"/>
      <c r="BT364" s="40"/>
      <c r="BU364" s="40"/>
    </row>
    <row r="365" spans="1:73">
      <c r="A365" s="1529"/>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1580"/>
      <c r="BF365" s="1580"/>
      <c r="BG365" s="1580"/>
      <c r="BH365" s="1580"/>
      <c r="BI365" s="1580"/>
      <c r="BJ365" s="40"/>
      <c r="BK365" s="40"/>
      <c r="BL365" s="40"/>
      <c r="BM365" s="40"/>
      <c r="BN365" s="40"/>
      <c r="BO365" s="40"/>
      <c r="BP365" s="40"/>
      <c r="BQ365" s="40"/>
      <c r="BR365" s="40"/>
      <c r="BS365" s="40"/>
      <c r="BT365" s="40"/>
      <c r="BU365" s="40"/>
    </row>
    <row r="366" spans="1:73">
      <c r="A366" s="1529"/>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1580"/>
      <c r="BF366" s="1580"/>
      <c r="BG366" s="1580"/>
      <c r="BH366" s="1580"/>
      <c r="BI366" s="1580"/>
      <c r="BJ366" s="40"/>
      <c r="BK366" s="40"/>
      <c r="BL366" s="40"/>
      <c r="BM366" s="40"/>
      <c r="BN366" s="40"/>
      <c r="BO366" s="40"/>
      <c r="BP366" s="40"/>
      <c r="BQ366" s="40"/>
      <c r="BR366" s="40"/>
      <c r="BS366" s="40"/>
      <c r="BT366" s="40"/>
      <c r="BU366" s="40"/>
    </row>
    <row r="367" spans="1:73">
      <c r="A367" s="1529"/>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1580"/>
      <c r="BF367" s="1580"/>
      <c r="BG367" s="1580"/>
      <c r="BH367" s="1580"/>
      <c r="BI367" s="1580"/>
      <c r="BJ367" s="40"/>
      <c r="BK367" s="40"/>
      <c r="BL367" s="40"/>
      <c r="BM367" s="40"/>
      <c r="BN367" s="40"/>
      <c r="BO367" s="40"/>
      <c r="BP367" s="40"/>
      <c r="BQ367" s="40"/>
      <c r="BR367" s="40"/>
      <c r="BS367" s="40"/>
      <c r="BT367" s="40"/>
      <c r="BU367" s="40"/>
    </row>
    <row r="368" spans="1:73">
      <c r="A368" s="1529"/>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1580"/>
      <c r="BF368" s="1580"/>
      <c r="BG368" s="1580"/>
      <c r="BH368" s="1580"/>
      <c r="BI368" s="1580"/>
      <c r="BJ368" s="40"/>
      <c r="BK368" s="40"/>
      <c r="BL368" s="40"/>
      <c r="BM368" s="40"/>
      <c r="BN368" s="40"/>
      <c r="BO368" s="40"/>
      <c r="BP368" s="40"/>
      <c r="BQ368" s="40"/>
      <c r="BR368" s="40"/>
      <c r="BS368" s="40"/>
      <c r="BT368" s="40"/>
      <c r="BU368" s="40"/>
    </row>
    <row r="369" spans="1:73">
      <c r="A369" s="1529"/>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1580"/>
      <c r="BF369" s="1580"/>
      <c r="BG369" s="1580"/>
      <c r="BH369" s="1580"/>
      <c r="BI369" s="1580"/>
      <c r="BJ369" s="40"/>
      <c r="BK369" s="40"/>
      <c r="BL369" s="40"/>
      <c r="BM369" s="40"/>
      <c r="BN369" s="40"/>
      <c r="BO369" s="40"/>
      <c r="BP369" s="40"/>
      <c r="BQ369" s="40"/>
      <c r="BR369" s="40"/>
      <c r="BS369" s="40"/>
      <c r="BT369" s="40"/>
      <c r="BU369" s="40"/>
    </row>
    <row r="370" spans="1:73">
      <c r="A370" s="1529"/>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1580"/>
      <c r="BF370" s="1580"/>
      <c r="BG370" s="1580"/>
      <c r="BH370" s="1580"/>
      <c r="BI370" s="1580"/>
      <c r="BJ370" s="40"/>
      <c r="BK370" s="40"/>
      <c r="BL370" s="40"/>
      <c r="BM370" s="40"/>
      <c r="BN370" s="40"/>
      <c r="BO370" s="40"/>
      <c r="BP370" s="40"/>
      <c r="BQ370" s="40"/>
      <c r="BR370" s="40"/>
      <c r="BS370" s="40"/>
      <c r="BT370" s="40"/>
      <c r="BU370" s="40"/>
    </row>
    <row r="371" spans="1:73">
      <c r="A371" s="1529"/>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1580"/>
      <c r="BF371" s="1580"/>
      <c r="BG371" s="1580"/>
      <c r="BH371" s="1580"/>
      <c r="BI371" s="1580"/>
      <c r="BJ371" s="40"/>
      <c r="BK371" s="40"/>
      <c r="BL371" s="40"/>
      <c r="BM371" s="40"/>
      <c r="BN371" s="40"/>
      <c r="BO371" s="40"/>
      <c r="BP371" s="40"/>
      <c r="BQ371" s="40"/>
      <c r="BR371" s="40"/>
      <c r="BS371" s="40"/>
      <c r="BT371" s="40"/>
      <c r="BU371" s="40"/>
    </row>
    <row r="372" spans="1:73">
      <c r="A372" s="1529"/>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1580"/>
      <c r="BF372" s="1580"/>
      <c r="BG372" s="1580"/>
      <c r="BH372" s="1580"/>
      <c r="BI372" s="1580"/>
      <c r="BJ372" s="40"/>
      <c r="BK372" s="40"/>
      <c r="BL372" s="40"/>
      <c r="BM372" s="40"/>
      <c r="BN372" s="40"/>
      <c r="BO372" s="40"/>
      <c r="BP372" s="40"/>
      <c r="BQ372" s="40"/>
      <c r="BR372" s="40"/>
      <c r="BS372" s="40"/>
      <c r="BT372" s="40"/>
      <c r="BU372" s="40"/>
    </row>
    <row r="373" spans="1:73">
      <c r="A373" s="1529"/>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1580"/>
      <c r="BF373" s="1580"/>
      <c r="BG373" s="1580"/>
      <c r="BH373" s="1580"/>
      <c r="BI373" s="1580"/>
      <c r="BJ373" s="40"/>
      <c r="BK373" s="40"/>
      <c r="BL373" s="40"/>
      <c r="BM373" s="40"/>
      <c r="BN373" s="40"/>
      <c r="BO373" s="40"/>
      <c r="BP373" s="40"/>
      <c r="BQ373" s="40"/>
      <c r="BR373" s="40"/>
      <c r="BS373" s="40"/>
      <c r="BT373" s="40"/>
      <c r="BU373" s="40"/>
    </row>
    <row r="374" spans="1:73">
      <c r="A374" s="1529"/>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1580"/>
      <c r="BF374" s="1580"/>
      <c r="BG374" s="1580"/>
      <c r="BH374" s="1580"/>
      <c r="BI374" s="1580"/>
      <c r="BJ374" s="40"/>
      <c r="BK374" s="40"/>
      <c r="BL374" s="40"/>
      <c r="BM374" s="40"/>
      <c r="BN374" s="40"/>
      <c r="BO374" s="40"/>
      <c r="BP374" s="40"/>
      <c r="BQ374" s="40"/>
      <c r="BR374" s="40"/>
      <c r="BS374" s="40"/>
      <c r="BT374" s="40"/>
      <c r="BU374" s="40"/>
    </row>
    <row r="375" spans="1:73">
      <c r="A375" s="1529"/>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1580"/>
      <c r="BF375" s="1580"/>
      <c r="BG375" s="1580"/>
      <c r="BH375" s="1580"/>
      <c r="BI375" s="1580"/>
      <c r="BJ375" s="40"/>
      <c r="BK375" s="40"/>
      <c r="BL375" s="40"/>
      <c r="BM375" s="40"/>
      <c r="BN375" s="40"/>
      <c r="BO375" s="40"/>
      <c r="BP375" s="40"/>
      <c r="BQ375" s="40"/>
      <c r="BR375" s="40"/>
      <c r="BS375" s="40"/>
      <c r="BT375" s="40"/>
      <c r="BU375" s="40"/>
    </row>
    <row r="376" spans="1:73">
      <c r="A376" s="1529"/>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1580"/>
      <c r="BF376" s="1580"/>
      <c r="BG376" s="1580"/>
      <c r="BH376" s="1580"/>
      <c r="BI376" s="1580"/>
      <c r="BJ376" s="40"/>
      <c r="BK376" s="40"/>
      <c r="BL376" s="40"/>
      <c r="BM376" s="40"/>
      <c r="BN376" s="40"/>
      <c r="BO376" s="40"/>
      <c r="BP376" s="40"/>
      <c r="BQ376" s="40"/>
      <c r="BR376" s="40"/>
      <c r="BS376" s="40"/>
      <c r="BT376" s="40"/>
      <c r="BU376" s="40"/>
    </row>
    <row r="377" spans="1:73">
      <c r="A377" s="1529"/>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1580"/>
      <c r="BF377" s="1580"/>
      <c r="BG377" s="1580"/>
      <c r="BH377" s="1580"/>
      <c r="BI377" s="1580"/>
      <c r="BJ377" s="40"/>
      <c r="BK377" s="40"/>
      <c r="BL377" s="40"/>
      <c r="BM377" s="40"/>
      <c r="BN377" s="40"/>
      <c r="BO377" s="40"/>
      <c r="BP377" s="40"/>
      <c r="BQ377" s="40"/>
      <c r="BR377" s="40"/>
      <c r="BS377" s="40"/>
      <c r="BT377" s="40"/>
      <c r="BU377" s="40"/>
    </row>
    <row r="378" spans="1:73">
      <c r="A378" s="1529"/>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1580"/>
      <c r="BF378" s="1580"/>
      <c r="BG378" s="1580"/>
      <c r="BH378" s="1580"/>
      <c r="BI378" s="1580"/>
      <c r="BJ378" s="40"/>
      <c r="BK378" s="40"/>
      <c r="BL378" s="40"/>
      <c r="BM378" s="40"/>
      <c r="BN378" s="40"/>
      <c r="BO378" s="40"/>
      <c r="BP378" s="40"/>
      <c r="BQ378" s="40"/>
      <c r="BR378" s="40"/>
      <c r="BS378" s="40"/>
      <c r="BT378" s="40"/>
      <c r="BU378" s="40"/>
    </row>
    <row r="379" spans="1:73">
      <c r="A379" s="1529"/>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1580"/>
      <c r="BF379" s="1580"/>
      <c r="BG379" s="1580"/>
      <c r="BH379" s="1580"/>
      <c r="BI379" s="1580"/>
      <c r="BJ379" s="40"/>
      <c r="BK379" s="40"/>
      <c r="BL379" s="40"/>
      <c r="BM379" s="40"/>
      <c r="BN379" s="40"/>
      <c r="BO379" s="40"/>
      <c r="BP379" s="40"/>
      <c r="BQ379" s="40"/>
      <c r="BR379" s="40"/>
      <c r="BS379" s="40"/>
      <c r="BT379" s="40"/>
      <c r="BU379" s="40"/>
    </row>
    <row r="380" spans="1:73">
      <c r="A380" s="1529"/>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1580"/>
      <c r="BF380" s="1580"/>
      <c r="BG380" s="1580"/>
      <c r="BH380" s="1580"/>
      <c r="BI380" s="1580"/>
      <c r="BJ380" s="40"/>
      <c r="BK380" s="40"/>
      <c r="BL380" s="40"/>
      <c r="BM380" s="40"/>
      <c r="BN380" s="40"/>
      <c r="BO380" s="40"/>
      <c r="BP380" s="40"/>
      <c r="BQ380" s="40"/>
      <c r="BR380" s="40"/>
      <c r="BS380" s="40"/>
      <c r="BT380" s="40"/>
      <c r="BU380" s="40"/>
    </row>
    <row r="381" spans="1:73">
      <c r="A381" s="1529"/>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1580"/>
      <c r="BF381" s="1580"/>
      <c r="BG381" s="1580"/>
      <c r="BH381" s="1580"/>
      <c r="BI381" s="1580"/>
      <c r="BJ381" s="40"/>
      <c r="BK381" s="40"/>
      <c r="BL381" s="40"/>
      <c r="BM381" s="40"/>
      <c r="BN381" s="40"/>
      <c r="BO381" s="40"/>
      <c r="BP381" s="40"/>
      <c r="BQ381" s="40"/>
      <c r="BR381" s="40"/>
      <c r="BS381" s="40"/>
      <c r="BT381" s="40"/>
      <c r="BU381" s="40"/>
    </row>
    <row r="382" spans="1:73">
      <c r="A382" s="1529"/>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1580"/>
      <c r="BF382" s="1580"/>
      <c r="BG382" s="1580"/>
      <c r="BH382" s="1580"/>
      <c r="BI382" s="1580"/>
      <c r="BJ382" s="40"/>
      <c r="BK382" s="40"/>
      <c r="BL382" s="40"/>
      <c r="BM382" s="40"/>
      <c r="BN382" s="40"/>
      <c r="BO382" s="40"/>
      <c r="BP382" s="40"/>
      <c r="BQ382" s="40"/>
      <c r="BR382" s="40"/>
      <c r="BS382" s="40"/>
      <c r="BT382" s="40"/>
      <c r="BU382" s="40"/>
    </row>
    <row r="383" spans="1:73">
      <c r="A383" s="1529"/>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1580"/>
      <c r="BF383" s="1580"/>
      <c r="BG383" s="1580"/>
      <c r="BH383" s="1580"/>
      <c r="BI383" s="1580"/>
      <c r="BJ383" s="40"/>
      <c r="BK383" s="40"/>
      <c r="BL383" s="40"/>
      <c r="BM383" s="40"/>
      <c r="BN383" s="40"/>
      <c r="BO383" s="40"/>
      <c r="BP383" s="40"/>
      <c r="BQ383" s="40"/>
      <c r="BR383" s="40"/>
      <c r="BS383" s="40"/>
      <c r="BT383" s="40"/>
      <c r="BU383" s="40"/>
    </row>
    <row r="384" spans="1:73">
      <c r="A384" s="1529"/>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1580"/>
      <c r="BF384" s="1580"/>
      <c r="BG384" s="1580"/>
      <c r="BH384" s="1580"/>
      <c r="BI384" s="1580"/>
      <c r="BJ384" s="40"/>
      <c r="BK384" s="40"/>
      <c r="BL384" s="40"/>
      <c r="BM384" s="40"/>
      <c r="BN384" s="40"/>
      <c r="BO384" s="40"/>
      <c r="BP384" s="40"/>
      <c r="BQ384" s="40"/>
      <c r="BR384" s="40"/>
      <c r="BS384" s="40"/>
      <c r="BT384" s="40"/>
      <c r="BU384" s="40"/>
    </row>
    <row r="385" spans="1:73">
      <c r="A385" s="1529"/>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1580"/>
      <c r="BF385" s="1580"/>
      <c r="BG385" s="1580"/>
      <c r="BH385" s="1580"/>
      <c r="BI385" s="1580"/>
      <c r="BJ385" s="40"/>
      <c r="BK385" s="40"/>
      <c r="BL385" s="40"/>
      <c r="BM385" s="40"/>
      <c r="BN385" s="40"/>
      <c r="BO385" s="40"/>
      <c r="BP385" s="40"/>
      <c r="BQ385" s="40"/>
      <c r="BR385" s="40"/>
      <c r="BS385" s="40"/>
      <c r="BT385" s="40"/>
      <c r="BU385" s="40"/>
    </row>
    <row r="386" spans="1:73">
      <c r="A386" s="152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1580"/>
      <c r="BF386" s="1580"/>
      <c r="BG386" s="1580"/>
      <c r="BH386" s="1580"/>
      <c r="BI386" s="1580"/>
      <c r="BJ386" s="40"/>
      <c r="BK386" s="40"/>
      <c r="BL386" s="40"/>
      <c r="BM386" s="40"/>
      <c r="BN386" s="40"/>
      <c r="BO386" s="40"/>
      <c r="BP386" s="40"/>
      <c r="BQ386" s="40"/>
      <c r="BR386" s="40"/>
      <c r="BS386" s="40"/>
      <c r="BT386" s="40"/>
      <c r="BU386" s="40"/>
    </row>
    <row r="387" spans="1:73">
      <c r="A387" s="1529"/>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1580"/>
      <c r="BF387" s="1580"/>
      <c r="BG387" s="1580"/>
      <c r="BH387" s="1580"/>
      <c r="BI387" s="1580"/>
      <c r="BJ387" s="40"/>
      <c r="BK387" s="40"/>
      <c r="BL387" s="40"/>
      <c r="BM387" s="40"/>
      <c r="BN387" s="40"/>
      <c r="BO387" s="40"/>
      <c r="BP387" s="40"/>
      <c r="BQ387" s="40"/>
      <c r="BR387" s="40"/>
      <c r="BS387" s="40"/>
      <c r="BT387" s="40"/>
      <c r="BU387" s="40"/>
    </row>
    <row r="388" spans="1:73">
      <c r="A388" s="1529"/>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1580"/>
      <c r="BF388" s="1580"/>
      <c r="BG388" s="1580"/>
      <c r="BH388" s="1580"/>
      <c r="BI388" s="1580"/>
      <c r="BJ388" s="40"/>
      <c r="BK388" s="40"/>
      <c r="BL388" s="40"/>
      <c r="BM388" s="40"/>
      <c r="BN388" s="40"/>
      <c r="BO388" s="40"/>
      <c r="BP388" s="40"/>
      <c r="BQ388" s="40"/>
      <c r="BR388" s="40"/>
      <c r="BS388" s="40"/>
      <c r="BT388" s="40"/>
      <c r="BU388" s="40"/>
    </row>
    <row r="389" spans="1:73">
      <c r="A389" s="1529"/>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1580"/>
      <c r="BF389" s="1580"/>
      <c r="BG389" s="1580"/>
      <c r="BH389" s="1580"/>
      <c r="BI389" s="1580"/>
      <c r="BJ389" s="40"/>
      <c r="BK389" s="40"/>
      <c r="BL389" s="40"/>
      <c r="BM389" s="40"/>
      <c r="BN389" s="40"/>
      <c r="BO389" s="40"/>
      <c r="BP389" s="40"/>
      <c r="BQ389" s="40"/>
      <c r="BR389" s="40"/>
      <c r="BS389" s="40"/>
      <c r="BT389" s="40"/>
      <c r="BU389" s="40"/>
    </row>
    <row r="390" spans="1:73">
      <c r="A390" s="1529"/>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1580"/>
      <c r="BF390" s="1580"/>
      <c r="BG390" s="1580"/>
      <c r="BH390" s="1580"/>
      <c r="BI390" s="1580"/>
      <c r="BJ390" s="40"/>
      <c r="BK390" s="40"/>
      <c r="BL390" s="40"/>
      <c r="BM390" s="40"/>
      <c r="BN390" s="40"/>
      <c r="BO390" s="40"/>
      <c r="BP390" s="40"/>
      <c r="BQ390" s="40"/>
      <c r="BR390" s="40"/>
      <c r="BS390" s="40"/>
      <c r="BT390" s="40"/>
      <c r="BU390" s="40"/>
    </row>
    <row r="391" spans="1:73">
      <c r="A391" s="1529"/>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1580"/>
      <c r="BF391" s="1580"/>
      <c r="BG391" s="1580"/>
      <c r="BH391" s="1580"/>
      <c r="BI391" s="1580"/>
      <c r="BJ391" s="40"/>
      <c r="BK391" s="40"/>
      <c r="BL391" s="40"/>
      <c r="BM391" s="40"/>
      <c r="BN391" s="40"/>
      <c r="BO391" s="40"/>
      <c r="BP391" s="40"/>
      <c r="BQ391" s="40"/>
      <c r="BR391" s="40"/>
      <c r="BS391" s="40"/>
      <c r="BT391" s="40"/>
      <c r="BU391" s="40"/>
    </row>
    <row r="392" spans="1:73">
      <c r="A392" s="1529"/>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1580"/>
      <c r="BF392" s="1580"/>
      <c r="BG392" s="1580"/>
      <c r="BH392" s="1580"/>
      <c r="BI392" s="1580"/>
      <c r="BJ392" s="40"/>
      <c r="BK392" s="40"/>
      <c r="BL392" s="40"/>
      <c r="BM392" s="40"/>
      <c r="BN392" s="40"/>
      <c r="BO392" s="40"/>
      <c r="BP392" s="40"/>
      <c r="BQ392" s="40"/>
      <c r="BR392" s="40"/>
      <c r="BS392" s="40"/>
      <c r="BT392" s="40"/>
      <c r="BU392" s="40"/>
    </row>
    <row r="393" spans="1:73">
      <c r="A393" s="1529"/>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1580"/>
      <c r="BF393" s="1580"/>
      <c r="BG393" s="1580"/>
      <c r="BH393" s="1580"/>
      <c r="BI393" s="1580"/>
      <c r="BJ393" s="40"/>
      <c r="BK393" s="40"/>
      <c r="BL393" s="40"/>
      <c r="BM393" s="40"/>
      <c r="BN393" s="40"/>
      <c r="BO393" s="40"/>
      <c r="BP393" s="40"/>
      <c r="BQ393" s="40"/>
      <c r="BR393" s="40"/>
      <c r="BS393" s="40"/>
      <c r="BT393" s="40"/>
      <c r="BU393" s="40"/>
    </row>
    <row r="394" spans="1:73">
      <c r="A394" s="1529"/>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1580"/>
      <c r="BF394" s="1580"/>
      <c r="BG394" s="1580"/>
      <c r="BH394" s="1580"/>
      <c r="BI394" s="1580"/>
      <c r="BJ394" s="40"/>
      <c r="BK394" s="40"/>
      <c r="BL394" s="40"/>
      <c r="BM394" s="40"/>
      <c r="BN394" s="40"/>
      <c r="BO394" s="40"/>
      <c r="BP394" s="40"/>
      <c r="BQ394" s="40"/>
      <c r="BR394" s="40"/>
      <c r="BS394" s="40"/>
      <c r="BT394" s="40"/>
      <c r="BU394" s="40"/>
    </row>
    <row r="395" spans="1:73">
      <c r="A395" s="1529"/>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1580"/>
      <c r="BF395" s="1580"/>
      <c r="BG395" s="1580"/>
      <c r="BH395" s="1580"/>
      <c r="BI395" s="1580"/>
      <c r="BJ395" s="40"/>
      <c r="BK395" s="40"/>
      <c r="BL395" s="40"/>
      <c r="BM395" s="40"/>
      <c r="BN395" s="40"/>
      <c r="BO395" s="40"/>
      <c r="BP395" s="40"/>
      <c r="BQ395" s="40"/>
      <c r="BR395" s="40"/>
      <c r="BS395" s="40"/>
      <c r="BT395" s="40"/>
      <c r="BU395" s="40"/>
    </row>
    <row r="396" spans="1:73">
      <c r="A396" s="1529"/>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1580"/>
      <c r="BF396" s="1580"/>
      <c r="BG396" s="1580"/>
      <c r="BH396" s="1580"/>
      <c r="BI396" s="1580"/>
      <c r="BJ396" s="40"/>
      <c r="BK396" s="40"/>
      <c r="BL396" s="40"/>
      <c r="BM396" s="40"/>
      <c r="BN396" s="40"/>
      <c r="BO396" s="40"/>
      <c r="BP396" s="40"/>
      <c r="BQ396" s="40"/>
      <c r="BR396" s="40"/>
      <c r="BS396" s="40"/>
      <c r="BT396" s="40"/>
      <c r="BU396" s="40"/>
    </row>
    <row r="397" spans="1:73">
      <c r="A397" s="1529"/>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1580"/>
      <c r="BF397" s="1580"/>
      <c r="BG397" s="1580"/>
      <c r="BH397" s="1580"/>
      <c r="BI397" s="1580"/>
      <c r="BJ397" s="40"/>
      <c r="BK397" s="40"/>
      <c r="BL397" s="40"/>
      <c r="BM397" s="40"/>
      <c r="BN397" s="40"/>
      <c r="BO397" s="40"/>
      <c r="BP397" s="40"/>
      <c r="BQ397" s="40"/>
      <c r="BR397" s="40"/>
      <c r="BS397" s="40"/>
      <c r="BT397" s="40"/>
      <c r="BU397" s="40"/>
    </row>
    <row r="398" spans="1:73">
      <c r="A398" s="1529"/>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1580"/>
      <c r="BF398" s="1580"/>
      <c r="BG398" s="1580"/>
      <c r="BH398" s="1580"/>
      <c r="BI398" s="1580"/>
      <c r="BJ398" s="40"/>
      <c r="BK398" s="40"/>
      <c r="BL398" s="40"/>
      <c r="BM398" s="40"/>
      <c r="BN398" s="40"/>
      <c r="BO398" s="40"/>
      <c r="BP398" s="40"/>
      <c r="BQ398" s="40"/>
      <c r="BR398" s="40"/>
      <c r="BS398" s="40"/>
      <c r="BT398" s="40"/>
      <c r="BU398" s="40"/>
    </row>
    <row r="399" spans="1:73">
      <c r="A399" s="1529"/>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1580"/>
      <c r="BF399" s="1580"/>
      <c r="BG399" s="1580"/>
      <c r="BH399" s="1580"/>
      <c r="BI399" s="1580"/>
      <c r="BJ399" s="40"/>
      <c r="BK399" s="40"/>
      <c r="BL399" s="40"/>
      <c r="BM399" s="40"/>
      <c r="BN399" s="40"/>
      <c r="BO399" s="40"/>
      <c r="BP399" s="40"/>
      <c r="BQ399" s="40"/>
      <c r="BR399" s="40"/>
      <c r="BS399" s="40"/>
      <c r="BT399" s="40"/>
      <c r="BU399" s="40"/>
    </row>
    <row r="400" spans="1:73">
      <c r="A400" s="1529"/>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1580"/>
      <c r="BF400" s="1580"/>
      <c r="BG400" s="1580"/>
      <c r="BH400" s="1580"/>
      <c r="BI400" s="1580"/>
      <c r="BJ400" s="40"/>
      <c r="BK400" s="40"/>
      <c r="BL400" s="40"/>
      <c r="BM400" s="40"/>
      <c r="BN400" s="40"/>
      <c r="BO400" s="40"/>
      <c r="BP400" s="40"/>
      <c r="BQ400" s="40"/>
      <c r="BR400" s="40"/>
      <c r="BS400" s="40"/>
      <c r="BT400" s="40"/>
      <c r="BU400" s="40"/>
    </row>
    <row r="401" spans="1:73">
      <c r="A401" s="1529"/>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1580"/>
      <c r="BF401" s="1580"/>
      <c r="BG401" s="1580"/>
      <c r="BH401" s="1580"/>
      <c r="BI401" s="1580"/>
      <c r="BJ401" s="40"/>
      <c r="BK401" s="40"/>
      <c r="BL401" s="40"/>
      <c r="BM401" s="40"/>
      <c r="BN401" s="40"/>
      <c r="BO401" s="40"/>
      <c r="BP401" s="40"/>
      <c r="BQ401" s="40"/>
      <c r="BR401" s="40"/>
      <c r="BS401" s="40"/>
      <c r="BT401" s="40"/>
      <c r="BU401" s="40"/>
    </row>
    <row r="402" spans="1:73">
      <c r="A402" s="1529"/>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1580"/>
      <c r="BF402" s="1580"/>
      <c r="BG402" s="1580"/>
      <c r="BH402" s="1580"/>
      <c r="BI402" s="1580"/>
      <c r="BJ402" s="40"/>
      <c r="BK402" s="40"/>
      <c r="BL402" s="40"/>
      <c r="BM402" s="40"/>
      <c r="BN402" s="40"/>
      <c r="BO402" s="40"/>
      <c r="BP402" s="40"/>
      <c r="BQ402" s="40"/>
      <c r="BR402" s="40"/>
      <c r="BS402" s="40"/>
      <c r="BT402" s="40"/>
      <c r="BU402" s="40"/>
    </row>
    <row r="403" spans="1:73">
      <c r="A403" s="1529"/>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1580"/>
      <c r="BF403" s="1580"/>
      <c r="BG403" s="1580"/>
      <c r="BH403" s="1580"/>
      <c r="BI403" s="1580"/>
      <c r="BJ403" s="40"/>
      <c r="BK403" s="40"/>
      <c r="BL403" s="40"/>
      <c r="BM403" s="40"/>
      <c r="BN403" s="40"/>
      <c r="BO403" s="40"/>
      <c r="BP403" s="40"/>
      <c r="BQ403" s="40"/>
      <c r="BR403" s="40"/>
      <c r="BS403" s="40"/>
      <c r="BT403" s="40"/>
      <c r="BU403" s="40"/>
    </row>
    <row r="404" spans="1:73">
      <c r="A404" s="1529"/>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1580"/>
      <c r="BF404" s="1580"/>
      <c r="BG404" s="1580"/>
      <c r="BH404" s="1580"/>
      <c r="BI404" s="1580"/>
      <c r="BJ404" s="40"/>
      <c r="BK404" s="40"/>
      <c r="BL404" s="40"/>
      <c r="BM404" s="40"/>
      <c r="BN404" s="40"/>
      <c r="BO404" s="40"/>
      <c r="BP404" s="40"/>
      <c r="BQ404" s="40"/>
      <c r="BR404" s="40"/>
      <c r="BS404" s="40"/>
      <c r="BT404" s="40"/>
      <c r="BU404" s="40"/>
    </row>
    <row r="405" spans="1:73">
      <c r="A405" s="1529"/>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1580"/>
      <c r="BF405" s="1580"/>
      <c r="BG405" s="1580"/>
      <c r="BH405" s="1580"/>
      <c r="BI405" s="1580"/>
      <c r="BJ405" s="40"/>
      <c r="BK405" s="40"/>
      <c r="BL405" s="40"/>
      <c r="BM405" s="40"/>
      <c r="BN405" s="40"/>
      <c r="BO405" s="40"/>
      <c r="BP405" s="40"/>
      <c r="BQ405" s="40"/>
      <c r="BR405" s="40"/>
      <c r="BS405" s="40"/>
      <c r="BT405" s="40"/>
      <c r="BU405" s="40"/>
    </row>
    <row r="406" spans="1:73">
      <c r="A406" s="1529"/>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1580"/>
      <c r="BF406" s="1580"/>
      <c r="BG406" s="1580"/>
      <c r="BH406" s="1580"/>
      <c r="BI406" s="1580"/>
      <c r="BJ406" s="40"/>
      <c r="BK406" s="40"/>
      <c r="BL406" s="40"/>
      <c r="BM406" s="40"/>
      <c r="BN406" s="40"/>
      <c r="BO406" s="40"/>
      <c r="BP406" s="40"/>
      <c r="BQ406" s="40"/>
      <c r="BR406" s="40"/>
      <c r="BS406" s="40"/>
      <c r="BT406" s="40"/>
      <c r="BU406" s="40"/>
    </row>
    <row r="407" spans="1:73">
      <c r="A407" s="1529"/>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1580"/>
      <c r="BF407" s="1580"/>
      <c r="BG407" s="1580"/>
      <c r="BH407" s="1580"/>
      <c r="BI407" s="1580"/>
      <c r="BJ407" s="40"/>
      <c r="BK407" s="40"/>
      <c r="BL407" s="40"/>
      <c r="BM407" s="40"/>
      <c r="BN407" s="40"/>
      <c r="BO407" s="40"/>
      <c r="BP407" s="40"/>
      <c r="BQ407" s="40"/>
      <c r="BR407" s="40"/>
      <c r="BS407" s="40"/>
      <c r="BT407" s="40"/>
      <c r="BU407" s="40"/>
    </row>
    <row r="408" spans="1:73">
      <c r="A408" s="1529"/>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1580"/>
      <c r="BF408" s="1580"/>
      <c r="BG408" s="1580"/>
      <c r="BH408" s="1580"/>
      <c r="BI408" s="1580"/>
      <c r="BJ408" s="40"/>
      <c r="BK408" s="40"/>
      <c r="BL408" s="40"/>
      <c r="BM408" s="40"/>
      <c r="BN408" s="40"/>
      <c r="BO408" s="40"/>
      <c r="BP408" s="40"/>
      <c r="BQ408" s="40"/>
      <c r="BR408" s="40"/>
      <c r="BS408" s="40"/>
      <c r="BT408" s="40"/>
      <c r="BU408" s="40"/>
    </row>
    <row r="409" spans="1:73">
      <c r="A409" s="1529"/>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1580"/>
      <c r="BF409" s="1580"/>
      <c r="BG409" s="1580"/>
      <c r="BH409" s="1580"/>
      <c r="BI409" s="1580"/>
      <c r="BJ409" s="40"/>
      <c r="BK409" s="40"/>
      <c r="BL409" s="40"/>
      <c r="BM409" s="40"/>
      <c r="BN409" s="40"/>
      <c r="BO409" s="40"/>
      <c r="BP409" s="40"/>
      <c r="BQ409" s="40"/>
      <c r="BR409" s="40"/>
      <c r="BS409" s="40"/>
      <c r="BT409" s="40"/>
      <c r="BU409" s="40"/>
    </row>
    <row r="410" spans="1:73">
      <c r="A410" s="1529"/>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1580"/>
      <c r="BF410" s="1580"/>
      <c r="BG410" s="1580"/>
      <c r="BH410" s="1580"/>
      <c r="BI410" s="1580"/>
      <c r="BJ410" s="40"/>
      <c r="BK410" s="40"/>
      <c r="BL410" s="40"/>
      <c r="BM410" s="40"/>
      <c r="BN410" s="40"/>
      <c r="BO410" s="40"/>
      <c r="BP410" s="40"/>
      <c r="BQ410" s="40"/>
      <c r="BR410" s="40"/>
      <c r="BS410" s="40"/>
      <c r="BT410" s="40"/>
      <c r="BU410" s="40"/>
    </row>
    <row r="411" spans="1:73">
      <c r="A411" s="1529"/>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1580"/>
      <c r="BF411" s="1580"/>
      <c r="BG411" s="1580"/>
      <c r="BH411" s="1580"/>
      <c r="BI411" s="1580"/>
      <c r="BJ411" s="40"/>
      <c r="BK411" s="40"/>
      <c r="BL411" s="40"/>
      <c r="BM411" s="40"/>
      <c r="BN411" s="40"/>
      <c r="BO411" s="40"/>
      <c r="BP411" s="40"/>
      <c r="BQ411" s="40"/>
      <c r="BR411" s="40"/>
      <c r="BS411" s="40"/>
      <c r="BT411" s="40"/>
      <c r="BU411" s="40"/>
    </row>
    <row r="412" spans="1:73">
      <c r="A412" s="1529"/>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1580"/>
      <c r="BF412" s="1580"/>
      <c r="BG412" s="1580"/>
      <c r="BH412" s="1580"/>
      <c r="BI412" s="1580"/>
      <c r="BJ412" s="40"/>
      <c r="BK412" s="40"/>
      <c r="BL412" s="40"/>
      <c r="BM412" s="40"/>
      <c r="BN412" s="40"/>
      <c r="BO412" s="40"/>
      <c r="BP412" s="40"/>
      <c r="BQ412" s="40"/>
      <c r="BR412" s="40"/>
      <c r="BS412" s="40"/>
      <c r="BT412" s="40"/>
      <c r="BU412" s="40"/>
    </row>
    <row r="413" spans="1:73">
      <c r="A413" s="1529"/>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1580"/>
      <c r="BF413" s="1580"/>
      <c r="BG413" s="1580"/>
      <c r="BH413" s="1580"/>
      <c r="BI413" s="1580"/>
      <c r="BJ413" s="40"/>
      <c r="BK413" s="40"/>
      <c r="BL413" s="40"/>
      <c r="BM413" s="40"/>
      <c r="BN413" s="40"/>
      <c r="BO413" s="40"/>
      <c r="BP413" s="40"/>
      <c r="BQ413" s="40"/>
      <c r="BR413" s="40"/>
      <c r="BS413" s="40"/>
      <c r="BT413" s="40"/>
      <c r="BU413" s="40"/>
    </row>
    <row r="414" spans="1:73">
      <c r="A414" s="1529"/>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1580"/>
      <c r="BF414" s="1580"/>
      <c r="BG414" s="1580"/>
      <c r="BH414" s="1580"/>
      <c r="BI414" s="1580"/>
      <c r="BJ414" s="40"/>
      <c r="BK414" s="40"/>
      <c r="BL414" s="40"/>
      <c r="BM414" s="40"/>
      <c r="BN414" s="40"/>
      <c r="BO414" s="40"/>
      <c r="BP414" s="40"/>
      <c r="BQ414" s="40"/>
      <c r="BR414" s="40"/>
      <c r="BS414" s="40"/>
      <c r="BT414" s="40"/>
      <c r="BU414" s="40"/>
    </row>
    <row r="415" spans="1:73">
      <c r="A415" s="1529"/>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1580"/>
      <c r="BF415" s="1580"/>
      <c r="BG415" s="1580"/>
      <c r="BH415" s="1580"/>
      <c r="BI415" s="1580"/>
      <c r="BJ415" s="40"/>
      <c r="BK415" s="40"/>
      <c r="BL415" s="40"/>
      <c r="BM415" s="40"/>
      <c r="BN415" s="40"/>
      <c r="BO415" s="40"/>
      <c r="BP415" s="40"/>
      <c r="BQ415" s="40"/>
      <c r="BR415" s="40"/>
      <c r="BS415" s="40"/>
      <c r="BT415" s="40"/>
      <c r="BU415" s="40"/>
    </row>
    <row r="416" spans="1:73">
      <c r="A416" s="1529"/>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1580"/>
      <c r="BF416" s="1580"/>
      <c r="BG416" s="1580"/>
      <c r="BH416" s="1580"/>
      <c r="BI416" s="1580"/>
      <c r="BJ416" s="40"/>
      <c r="BK416" s="40"/>
      <c r="BL416" s="40"/>
      <c r="BM416" s="40"/>
      <c r="BN416" s="40"/>
      <c r="BO416" s="40"/>
      <c r="BP416" s="40"/>
      <c r="BQ416" s="40"/>
      <c r="BR416" s="40"/>
      <c r="BS416" s="40"/>
      <c r="BT416" s="40"/>
      <c r="BU416" s="40"/>
    </row>
    <row r="417" spans="1:73">
      <c r="A417" s="1529"/>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1580"/>
      <c r="BF417" s="1580"/>
      <c r="BG417" s="1580"/>
      <c r="BH417" s="1580"/>
      <c r="BI417" s="1580"/>
      <c r="BJ417" s="40"/>
      <c r="BK417" s="40"/>
      <c r="BL417" s="40"/>
      <c r="BM417" s="40"/>
      <c r="BN417" s="40"/>
      <c r="BO417" s="40"/>
      <c r="BP417" s="40"/>
      <c r="BQ417" s="40"/>
      <c r="BR417" s="40"/>
      <c r="BS417" s="40"/>
      <c r="BT417" s="40"/>
      <c r="BU417" s="40"/>
    </row>
    <row r="418" spans="1:73">
      <c r="A418" s="1529"/>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1580"/>
      <c r="BF418" s="1580"/>
      <c r="BG418" s="1580"/>
      <c r="BH418" s="1580"/>
      <c r="BI418" s="1580"/>
      <c r="BJ418" s="40"/>
      <c r="BK418" s="40"/>
      <c r="BL418" s="40"/>
      <c r="BM418" s="40"/>
      <c r="BN418" s="40"/>
      <c r="BO418" s="40"/>
      <c r="BP418" s="40"/>
      <c r="BQ418" s="40"/>
      <c r="BR418" s="40"/>
      <c r="BS418" s="40"/>
      <c r="BT418" s="40"/>
      <c r="BU418" s="40"/>
    </row>
    <row r="419" spans="1:73">
      <c r="A419" s="1529"/>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1580"/>
      <c r="BF419" s="1580"/>
      <c r="BG419" s="1580"/>
      <c r="BH419" s="1580"/>
      <c r="BI419" s="1580"/>
      <c r="BJ419" s="40"/>
      <c r="BK419" s="40"/>
      <c r="BL419" s="40"/>
      <c r="BM419" s="40"/>
      <c r="BN419" s="40"/>
      <c r="BO419" s="40"/>
      <c r="BP419" s="40"/>
      <c r="BQ419" s="40"/>
      <c r="BR419" s="40"/>
      <c r="BS419" s="40"/>
      <c r="BT419" s="40"/>
      <c r="BU419" s="40"/>
    </row>
    <row r="420" spans="1:73">
      <c r="A420" s="1529"/>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1580"/>
      <c r="BF420" s="1580"/>
      <c r="BG420" s="1580"/>
      <c r="BH420" s="1580"/>
      <c r="BI420" s="1580"/>
      <c r="BJ420" s="40"/>
      <c r="BK420" s="40"/>
      <c r="BL420" s="40"/>
      <c r="BM420" s="40"/>
      <c r="BN420" s="40"/>
      <c r="BO420" s="40"/>
      <c r="BP420" s="40"/>
      <c r="BQ420" s="40"/>
      <c r="BR420" s="40"/>
      <c r="BS420" s="40"/>
      <c r="BT420" s="40"/>
      <c r="BU420" s="40"/>
    </row>
    <row r="421" spans="1:73">
      <c r="A421" s="1529"/>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1580"/>
      <c r="BF421" s="1580"/>
      <c r="BG421" s="1580"/>
      <c r="BH421" s="1580"/>
      <c r="BI421" s="1580"/>
      <c r="BJ421" s="40"/>
      <c r="BK421" s="40"/>
      <c r="BL421" s="40"/>
      <c r="BM421" s="40"/>
      <c r="BN421" s="40"/>
      <c r="BO421" s="40"/>
      <c r="BP421" s="40"/>
      <c r="BQ421" s="40"/>
      <c r="BR421" s="40"/>
      <c r="BS421" s="40"/>
      <c r="BT421" s="40"/>
      <c r="BU421" s="40"/>
    </row>
    <row r="422" spans="1:73">
      <c r="A422" s="152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1580"/>
      <c r="BF422" s="1580"/>
      <c r="BG422" s="1580"/>
      <c r="BH422" s="1580"/>
      <c r="BI422" s="1580"/>
      <c r="BJ422" s="40"/>
      <c r="BK422" s="40"/>
      <c r="BL422" s="40"/>
      <c r="BM422" s="40"/>
      <c r="BN422" s="40"/>
      <c r="BO422" s="40"/>
      <c r="BP422" s="40"/>
      <c r="BQ422" s="40"/>
      <c r="BR422" s="40"/>
      <c r="BS422" s="40"/>
      <c r="BT422" s="40"/>
      <c r="BU422" s="40"/>
    </row>
    <row r="423" spans="1:73">
      <c r="A423" s="1529"/>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1580"/>
      <c r="BF423" s="1580"/>
      <c r="BG423" s="1580"/>
      <c r="BH423" s="1580"/>
      <c r="BI423" s="1580"/>
      <c r="BJ423" s="40"/>
      <c r="BK423" s="40"/>
      <c r="BL423" s="40"/>
      <c r="BM423" s="40"/>
      <c r="BN423" s="40"/>
      <c r="BO423" s="40"/>
      <c r="BP423" s="40"/>
      <c r="BQ423" s="40"/>
      <c r="BR423" s="40"/>
      <c r="BS423" s="40"/>
      <c r="BT423" s="40"/>
      <c r="BU423" s="40"/>
    </row>
    <row r="424" spans="1:73">
      <c r="A424" s="1529"/>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1580"/>
      <c r="BF424" s="1580"/>
      <c r="BG424" s="1580"/>
      <c r="BH424" s="1580"/>
      <c r="BI424" s="1580"/>
      <c r="BJ424" s="40"/>
      <c r="BK424" s="40"/>
      <c r="BL424" s="40"/>
      <c r="BM424" s="40"/>
      <c r="BN424" s="40"/>
      <c r="BO424" s="40"/>
      <c r="BP424" s="40"/>
      <c r="BQ424" s="40"/>
      <c r="BR424" s="40"/>
      <c r="BS424" s="40"/>
      <c r="BT424" s="40"/>
      <c r="BU424" s="40"/>
    </row>
    <row r="425" spans="1:73">
      <c r="A425" s="1529"/>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1580"/>
      <c r="BF425" s="1580"/>
      <c r="BG425" s="1580"/>
      <c r="BH425" s="1580"/>
      <c r="BI425" s="1580"/>
      <c r="BJ425" s="40"/>
      <c r="BK425" s="40"/>
      <c r="BL425" s="40"/>
      <c r="BM425" s="40"/>
      <c r="BN425" s="40"/>
      <c r="BO425" s="40"/>
      <c r="BP425" s="40"/>
      <c r="BQ425" s="40"/>
      <c r="BR425" s="40"/>
      <c r="BS425" s="40"/>
      <c r="BT425" s="40"/>
      <c r="BU425" s="40"/>
    </row>
    <row r="426" spans="1:73">
      <c r="A426" s="1529"/>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1580"/>
      <c r="BF426" s="1580"/>
      <c r="BG426" s="1580"/>
      <c r="BH426" s="1580"/>
      <c r="BI426" s="1580"/>
      <c r="BJ426" s="40"/>
      <c r="BK426" s="40"/>
      <c r="BL426" s="40"/>
      <c r="BM426" s="40"/>
      <c r="BN426" s="40"/>
      <c r="BO426" s="40"/>
      <c r="BP426" s="40"/>
      <c r="BQ426" s="40"/>
      <c r="BR426" s="40"/>
      <c r="BS426" s="40"/>
      <c r="BT426" s="40"/>
      <c r="BU426" s="40"/>
    </row>
    <row r="427" spans="1:73">
      <c r="A427" s="1529"/>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1580"/>
      <c r="BF427" s="1580"/>
      <c r="BG427" s="1580"/>
      <c r="BH427" s="1580"/>
      <c r="BI427" s="1580"/>
      <c r="BJ427" s="40"/>
      <c r="BK427" s="40"/>
      <c r="BL427" s="40"/>
      <c r="BM427" s="40"/>
      <c r="BN427" s="40"/>
      <c r="BO427" s="40"/>
      <c r="BP427" s="40"/>
      <c r="BQ427" s="40"/>
      <c r="BR427" s="40"/>
      <c r="BS427" s="40"/>
      <c r="BT427" s="40"/>
      <c r="BU427" s="40"/>
    </row>
    <row r="428" spans="1:73">
      <c r="A428" s="1529"/>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1580"/>
      <c r="BF428" s="1580"/>
      <c r="BG428" s="1580"/>
      <c r="BH428" s="1580"/>
      <c r="BI428" s="1580"/>
      <c r="BJ428" s="40"/>
      <c r="BK428" s="40"/>
      <c r="BL428" s="40"/>
      <c r="BM428" s="40"/>
      <c r="BN428" s="40"/>
      <c r="BO428" s="40"/>
      <c r="BP428" s="40"/>
      <c r="BQ428" s="40"/>
      <c r="BR428" s="40"/>
      <c r="BS428" s="40"/>
      <c r="BT428" s="40"/>
      <c r="BU428" s="40"/>
    </row>
    <row r="429" spans="1:73">
      <c r="A429" s="1529"/>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1580"/>
      <c r="BF429" s="1580"/>
      <c r="BG429" s="1580"/>
      <c r="BH429" s="1580"/>
      <c r="BI429" s="1580"/>
      <c r="BJ429" s="40"/>
      <c r="BK429" s="40"/>
      <c r="BL429" s="40"/>
      <c r="BM429" s="40"/>
      <c r="BN429" s="40"/>
      <c r="BO429" s="40"/>
      <c r="BP429" s="40"/>
      <c r="BQ429" s="40"/>
      <c r="BR429" s="40"/>
      <c r="BS429" s="40"/>
      <c r="BT429" s="40"/>
      <c r="BU429" s="40"/>
    </row>
    <row r="430" spans="1:73">
      <c r="A430" s="1529"/>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1580"/>
      <c r="BF430" s="1580"/>
      <c r="BG430" s="1580"/>
      <c r="BH430" s="1580"/>
      <c r="BI430" s="1580"/>
      <c r="BJ430" s="40"/>
      <c r="BK430" s="40"/>
      <c r="BL430" s="40"/>
      <c r="BM430" s="40"/>
      <c r="BN430" s="40"/>
      <c r="BO430" s="40"/>
      <c r="BP430" s="40"/>
      <c r="BQ430" s="40"/>
      <c r="BR430" s="40"/>
      <c r="BS430" s="40"/>
      <c r="BT430" s="40"/>
      <c r="BU430" s="40"/>
    </row>
    <row r="431" spans="1:73">
      <c r="A431" s="1529"/>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1580"/>
      <c r="BF431" s="1580"/>
      <c r="BG431" s="1580"/>
      <c r="BH431" s="1580"/>
      <c r="BI431" s="1580"/>
      <c r="BJ431" s="40"/>
      <c r="BK431" s="40"/>
      <c r="BL431" s="40"/>
      <c r="BM431" s="40"/>
      <c r="BN431" s="40"/>
      <c r="BO431" s="40"/>
      <c r="BP431" s="40"/>
      <c r="BQ431" s="40"/>
      <c r="BR431" s="40"/>
      <c r="BS431" s="40"/>
      <c r="BT431" s="40"/>
      <c r="BU431" s="40"/>
    </row>
    <row r="432" spans="1:73">
      <c r="A432" s="1529"/>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1580"/>
      <c r="BF432" s="1580"/>
      <c r="BG432" s="1580"/>
      <c r="BH432" s="1580"/>
      <c r="BI432" s="1580"/>
      <c r="BJ432" s="40"/>
      <c r="BK432" s="40"/>
      <c r="BL432" s="40"/>
      <c r="BM432" s="40"/>
      <c r="BN432" s="40"/>
      <c r="BO432" s="40"/>
      <c r="BP432" s="40"/>
      <c r="BQ432" s="40"/>
      <c r="BR432" s="40"/>
      <c r="BS432" s="40"/>
      <c r="BT432" s="40"/>
      <c r="BU432" s="40"/>
    </row>
    <row r="433" spans="1:73">
      <c r="A433" s="1529"/>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1580"/>
      <c r="BF433" s="1580"/>
      <c r="BG433" s="1580"/>
      <c r="BH433" s="1580"/>
      <c r="BI433" s="1580"/>
      <c r="BJ433" s="40"/>
      <c r="BK433" s="40"/>
      <c r="BL433" s="40"/>
      <c r="BM433" s="40"/>
      <c r="BN433" s="40"/>
      <c r="BO433" s="40"/>
      <c r="BP433" s="40"/>
      <c r="BQ433" s="40"/>
      <c r="BR433" s="40"/>
      <c r="BS433" s="40"/>
      <c r="BT433" s="40"/>
      <c r="BU433" s="40"/>
    </row>
    <row r="434" spans="1:73">
      <c r="A434" s="1529"/>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1580"/>
      <c r="BF434" s="1580"/>
      <c r="BG434" s="1580"/>
      <c r="BH434" s="1580"/>
      <c r="BI434" s="1580"/>
      <c r="BJ434" s="40"/>
      <c r="BK434" s="40"/>
      <c r="BL434" s="40"/>
      <c r="BM434" s="40"/>
      <c r="BN434" s="40"/>
      <c r="BO434" s="40"/>
      <c r="BP434" s="40"/>
      <c r="BQ434" s="40"/>
      <c r="BR434" s="40"/>
      <c r="BS434" s="40"/>
      <c r="BT434" s="40"/>
      <c r="BU434" s="40"/>
    </row>
    <row r="435" spans="1:73">
      <c r="A435" s="1529"/>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1580"/>
      <c r="BF435" s="1580"/>
      <c r="BG435" s="1580"/>
      <c r="BH435" s="1580"/>
      <c r="BI435" s="1580"/>
      <c r="BJ435" s="40"/>
      <c r="BK435" s="40"/>
      <c r="BL435" s="40"/>
      <c r="BM435" s="40"/>
      <c r="BN435" s="40"/>
      <c r="BO435" s="40"/>
      <c r="BP435" s="40"/>
      <c r="BQ435" s="40"/>
      <c r="BR435" s="40"/>
      <c r="BS435" s="40"/>
      <c r="BT435" s="40"/>
      <c r="BU435" s="40"/>
    </row>
    <row r="436" spans="1:73">
      <c r="A436" s="1529"/>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1580"/>
      <c r="BF436" s="1580"/>
      <c r="BG436" s="1580"/>
      <c r="BH436" s="1580"/>
      <c r="BI436" s="1580"/>
      <c r="BJ436" s="40"/>
      <c r="BK436" s="40"/>
      <c r="BL436" s="40"/>
      <c r="BM436" s="40"/>
      <c r="BN436" s="40"/>
      <c r="BO436" s="40"/>
      <c r="BP436" s="40"/>
      <c r="BQ436" s="40"/>
      <c r="BR436" s="40"/>
      <c r="BS436" s="40"/>
      <c r="BT436" s="40"/>
      <c r="BU436" s="40"/>
    </row>
    <row r="437" spans="1:73">
      <c r="A437" s="1529"/>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1580"/>
      <c r="BF437" s="1580"/>
      <c r="BG437" s="1580"/>
      <c r="BH437" s="1580"/>
      <c r="BI437" s="1580"/>
      <c r="BJ437" s="40"/>
      <c r="BK437" s="40"/>
      <c r="BL437" s="40"/>
      <c r="BM437" s="40"/>
      <c r="BN437" s="40"/>
      <c r="BO437" s="40"/>
      <c r="BP437" s="40"/>
      <c r="BQ437" s="40"/>
      <c r="BR437" s="40"/>
      <c r="BS437" s="40"/>
      <c r="BT437" s="40"/>
      <c r="BU437" s="40"/>
    </row>
    <row r="438" spans="1:73">
      <c r="A438" s="1529"/>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1580"/>
      <c r="BF438" s="1580"/>
      <c r="BG438" s="1580"/>
      <c r="BH438" s="1580"/>
      <c r="BI438" s="1580"/>
      <c r="BJ438" s="40"/>
      <c r="BK438" s="40"/>
      <c r="BL438" s="40"/>
      <c r="BM438" s="40"/>
      <c r="BN438" s="40"/>
      <c r="BO438" s="40"/>
      <c r="BP438" s="40"/>
      <c r="BQ438" s="40"/>
      <c r="BR438" s="40"/>
      <c r="BS438" s="40"/>
      <c r="BT438" s="40"/>
      <c r="BU438" s="40"/>
    </row>
    <row r="439" spans="1:73">
      <c r="A439" s="1529"/>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1580"/>
      <c r="BF439" s="1580"/>
      <c r="BG439" s="1580"/>
      <c r="BH439" s="1580"/>
      <c r="BI439" s="1580"/>
      <c r="BJ439" s="40"/>
      <c r="BK439" s="40"/>
      <c r="BL439" s="40"/>
      <c r="BM439" s="40"/>
      <c r="BN439" s="40"/>
      <c r="BO439" s="40"/>
      <c r="BP439" s="40"/>
      <c r="BQ439" s="40"/>
      <c r="BR439" s="40"/>
      <c r="BS439" s="40"/>
      <c r="BT439" s="40"/>
      <c r="BU439" s="40"/>
    </row>
    <row r="440" spans="1:73">
      <c r="A440" s="1529"/>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1580"/>
      <c r="BF440" s="1580"/>
      <c r="BG440" s="1580"/>
      <c r="BH440" s="1580"/>
      <c r="BI440" s="1580"/>
      <c r="BJ440" s="40"/>
      <c r="BK440" s="40"/>
      <c r="BL440" s="40"/>
      <c r="BM440" s="40"/>
      <c r="BN440" s="40"/>
      <c r="BO440" s="40"/>
      <c r="BP440" s="40"/>
      <c r="BQ440" s="40"/>
      <c r="BR440" s="40"/>
      <c r="BS440" s="40"/>
      <c r="BT440" s="40"/>
      <c r="BU440" s="40"/>
    </row>
    <row r="441" spans="1:73">
      <c r="A441" s="1529"/>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1580"/>
      <c r="BF441" s="1580"/>
      <c r="BG441" s="1580"/>
      <c r="BH441" s="1580"/>
      <c r="BI441" s="1580"/>
      <c r="BJ441" s="40"/>
      <c r="BK441" s="40"/>
      <c r="BL441" s="40"/>
      <c r="BM441" s="40"/>
      <c r="BN441" s="40"/>
      <c r="BO441" s="40"/>
      <c r="BP441" s="40"/>
      <c r="BQ441" s="40"/>
      <c r="BR441" s="40"/>
      <c r="BS441" s="40"/>
      <c r="BT441" s="40"/>
      <c r="BU441" s="40"/>
    </row>
    <row r="442" spans="1:73">
      <c r="A442" s="1529"/>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1580"/>
      <c r="BF442" s="1580"/>
      <c r="BG442" s="1580"/>
      <c r="BH442" s="1580"/>
      <c r="BI442" s="1580"/>
      <c r="BJ442" s="40"/>
      <c r="BK442" s="40"/>
      <c r="BL442" s="40"/>
      <c r="BM442" s="40"/>
      <c r="BN442" s="40"/>
      <c r="BO442" s="40"/>
      <c r="BP442" s="40"/>
      <c r="BQ442" s="40"/>
      <c r="BR442" s="40"/>
      <c r="BS442" s="40"/>
      <c r="BT442" s="40"/>
      <c r="BU442" s="40"/>
    </row>
    <row r="443" spans="1:73">
      <c r="A443" s="1529"/>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1580"/>
      <c r="BF443" s="1580"/>
      <c r="BG443" s="1580"/>
      <c r="BH443" s="1580"/>
      <c r="BI443" s="1580"/>
      <c r="BJ443" s="40"/>
      <c r="BK443" s="40"/>
      <c r="BL443" s="40"/>
      <c r="BM443" s="40"/>
      <c r="BN443" s="40"/>
      <c r="BO443" s="40"/>
      <c r="BP443" s="40"/>
      <c r="BQ443" s="40"/>
      <c r="BR443" s="40"/>
      <c r="BS443" s="40"/>
      <c r="BT443" s="40"/>
      <c r="BU443" s="40"/>
    </row>
    <row r="444" spans="1:73">
      <c r="A444" s="1529"/>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1580"/>
      <c r="BF444" s="1580"/>
      <c r="BG444" s="1580"/>
      <c r="BH444" s="1580"/>
      <c r="BI444" s="1580"/>
      <c r="BJ444" s="40"/>
      <c r="BK444" s="40"/>
      <c r="BL444" s="40"/>
      <c r="BM444" s="40"/>
      <c r="BN444" s="40"/>
      <c r="BO444" s="40"/>
      <c r="BP444" s="40"/>
      <c r="BQ444" s="40"/>
      <c r="BR444" s="40"/>
      <c r="BS444" s="40"/>
      <c r="BT444" s="40"/>
      <c r="BU444" s="40"/>
    </row>
    <row r="445" spans="1:73">
      <c r="A445" s="1529"/>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1580"/>
      <c r="BF445" s="1580"/>
      <c r="BG445" s="1580"/>
      <c r="BH445" s="1580"/>
      <c r="BI445" s="1580"/>
      <c r="BJ445" s="40"/>
      <c r="BK445" s="40"/>
      <c r="BL445" s="40"/>
      <c r="BM445" s="40"/>
      <c r="BN445" s="40"/>
      <c r="BO445" s="40"/>
      <c r="BP445" s="40"/>
      <c r="BQ445" s="40"/>
      <c r="BR445" s="40"/>
      <c r="BS445" s="40"/>
      <c r="BT445" s="40"/>
      <c r="BU445" s="40"/>
    </row>
  </sheetData>
  <mergeCells count="111">
    <mergeCell ref="AV4:AX4"/>
    <mergeCell ref="N4:Q4"/>
    <mergeCell ref="R4:T4"/>
    <mergeCell ref="U4:W4"/>
    <mergeCell ref="X4:Z4"/>
    <mergeCell ref="AA4:AC4"/>
    <mergeCell ref="AD4:AF4"/>
    <mergeCell ref="A1:BU1"/>
    <mergeCell ref="A2:BU2"/>
    <mergeCell ref="A3:BU3"/>
    <mergeCell ref="A4:A7"/>
    <mergeCell ref="B4:B7"/>
    <mergeCell ref="C4:C7"/>
    <mergeCell ref="E4:E7"/>
    <mergeCell ref="F4:H4"/>
    <mergeCell ref="I4:K4"/>
    <mergeCell ref="L4:M4"/>
    <mergeCell ref="S5:T5"/>
    <mergeCell ref="U5:U7"/>
    <mergeCell ref="V5:W5"/>
    <mergeCell ref="X5:X7"/>
    <mergeCell ref="Y5:Z5"/>
    <mergeCell ref="AA5:AA7"/>
    <mergeCell ref="W6:W7"/>
    <mergeCell ref="BY4:CA5"/>
    <mergeCell ref="F5:F7"/>
    <mergeCell ref="G5:H5"/>
    <mergeCell ref="I5:I7"/>
    <mergeCell ref="J5:K5"/>
    <mergeCell ref="L5:L7"/>
    <mergeCell ref="M5:M7"/>
    <mergeCell ref="N5:N7"/>
    <mergeCell ref="O5:Q5"/>
    <mergeCell ref="R5:R7"/>
    <mergeCell ref="AY4:BB4"/>
    <mergeCell ref="BJ4:BO4"/>
    <mergeCell ref="BP4:BP7"/>
    <mergeCell ref="BQ4:BT4"/>
    <mergeCell ref="BU4:BU7"/>
    <mergeCell ref="BG5:BI5"/>
    <mergeCell ref="BJ5:BL5"/>
    <mergeCell ref="BM5:BO5"/>
    <mergeCell ref="BQ5:BQ7"/>
    <mergeCell ref="AG4:AI4"/>
    <mergeCell ref="AJ4:AL4"/>
    <mergeCell ref="AM4:AO4"/>
    <mergeCell ref="AP4:AR4"/>
    <mergeCell ref="AS4:AU4"/>
    <mergeCell ref="Y6:Y7"/>
    <mergeCell ref="Z6:Z7"/>
    <mergeCell ref="AK5:AL5"/>
    <mergeCell ref="AM5:AM7"/>
    <mergeCell ref="AN5:AO5"/>
    <mergeCell ref="AP5:AP7"/>
    <mergeCell ref="AQ5:AR5"/>
    <mergeCell ref="AS5:AS7"/>
    <mergeCell ref="AQ6:AQ7"/>
    <mergeCell ref="AR6:AR7"/>
    <mergeCell ref="AB5:AC5"/>
    <mergeCell ref="AD5:AD7"/>
    <mergeCell ref="AE5:AF5"/>
    <mergeCell ref="AG5:AG7"/>
    <mergeCell ref="AH5:AI5"/>
    <mergeCell ref="AJ5:AJ7"/>
    <mergeCell ref="AB6:AB7"/>
    <mergeCell ref="AC6:AC7"/>
    <mergeCell ref="AE6:AE7"/>
    <mergeCell ref="AF6:AF7"/>
    <mergeCell ref="AT5:AU5"/>
    <mergeCell ref="AV5:AV7"/>
    <mergeCell ref="AW5:AX5"/>
    <mergeCell ref="AY5:AY7"/>
    <mergeCell ref="AZ5:BB5"/>
    <mergeCell ref="BD5:BF5"/>
    <mergeCell ref="AT6:AT7"/>
    <mergeCell ref="AU6:AU7"/>
    <mergeCell ref="AW6:AW7"/>
    <mergeCell ref="AX6:AX7"/>
    <mergeCell ref="G6:G7"/>
    <mergeCell ref="H6:H7"/>
    <mergeCell ref="J6:J7"/>
    <mergeCell ref="K6:K7"/>
    <mergeCell ref="O6:O7"/>
    <mergeCell ref="P6:Q6"/>
    <mergeCell ref="S6:S7"/>
    <mergeCell ref="T6:T7"/>
    <mergeCell ref="V6:V7"/>
    <mergeCell ref="BY6:BY7"/>
    <mergeCell ref="BZ6:CA6"/>
    <mergeCell ref="D4:D7"/>
    <mergeCell ref="BC4:BI4"/>
    <mergeCell ref="BC5:BC7"/>
    <mergeCell ref="BJ6:BJ7"/>
    <mergeCell ref="BK6:BL6"/>
    <mergeCell ref="BM6:BM7"/>
    <mergeCell ref="BN6:BO6"/>
    <mergeCell ref="BR6:BR7"/>
    <mergeCell ref="BS6:BT6"/>
    <mergeCell ref="AZ6:AZ7"/>
    <mergeCell ref="BA6:BB6"/>
    <mergeCell ref="BD6:BD7"/>
    <mergeCell ref="BE6:BF6"/>
    <mergeCell ref="BG6:BG7"/>
    <mergeCell ref="BH6:BI6"/>
    <mergeCell ref="AH6:AH7"/>
    <mergeCell ref="AI6:AI7"/>
    <mergeCell ref="AK6:AK7"/>
    <mergeCell ref="AL6:AL7"/>
    <mergeCell ref="AN6:AN7"/>
    <mergeCell ref="AO6:AO7"/>
    <mergeCell ref="BR5:BT5"/>
  </mergeCells>
  <pageMargins left="0.25" right="0.25" top="0.42" bottom="0.4" header="0.3" footer="0.22"/>
  <pageSetup orientation="landscape" horizontalDpi="0" verticalDpi="0"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7"/>
  <sheetViews>
    <sheetView workbookViewId="0">
      <selection activeCell="K5" sqref="K5"/>
    </sheetView>
  </sheetViews>
  <sheetFormatPr defaultColWidth="8.7109375" defaultRowHeight="30.75"/>
  <cols>
    <col min="1" max="1" width="8.7109375" style="4"/>
    <col min="2" max="2" width="10.7109375" style="4" customWidth="1"/>
    <col min="3" max="257" width="8.7109375" style="4"/>
    <col min="258" max="258" width="10.7109375" style="4" customWidth="1"/>
    <col min="259" max="513" width="8.7109375" style="4"/>
    <col min="514" max="514" width="10.7109375" style="4" customWidth="1"/>
    <col min="515" max="769" width="8.7109375" style="4"/>
    <col min="770" max="770" width="10.7109375" style="4" customWidth="1"/>
    <col min="771" max="1025" width="8.7109375" style="4"/>
    <col min="1026" max="1026" width="10.7109375" style="4" customWidth="1"/>
    <col min="1027" max="1281" width="8.7109375" style="4"/>
    <col min="1282" max="1282" width="10.7109375" style="4" customWidth="1"/>
    <col min="1283" max="1537" width="8.7109375" style="4"/>
    <col min="1538" max="1538" width="10.7109375" style="4" customWidth="1"/>
    <col min="1539" max="1793" width="8.7109375" style="4"/>
    <col min="1794" max="1794" width="10.7109375" style="4" customWidth="1"/>
    <col min="1795" max="2049" width="8.7109375" style="4"/>
    <col min="2050" max="2050" width="10.7109375" style="4" customWidth="1"/>
    <col min="2051" max="2305" width="8.7109375" style="4"/>
    <col min="2306" max="2306" width="10.7109375" style="4" customWidth="1"/>
    <col min="2307" max="2561" width="8.7109375" style="4"/>
    <col min="2562" max="2562" width="10.7109375" style="4" customWidth="1"/>
    <col min="2563" max="2817" width="8.7109375" style="4"/>
    <col min="2818" max="2818" width="10.7109375" style="4" customWidth="1"/>
    <col min="2819" max="3073" width="8.7109375" style="4"/>
    <col min="3074" max="3074" width="10.7109375" style="4" customWidth="1"/>
    <col min="3075" max="3329" width="8.7109375" style="4"/>
    <col min="3330" max="3330" width="10.7109375" style="4" customWidth="1"/>
    <col min="3331" max="3585" width="8.7109375" style="4"/>
    <col min="3586" max="3586" width="10.7109375" style="4" customWidth="1"/>
    <col min="3587" max="3841" width="8.7109375" style="4"/>
    <col min="3842" max="3842" width="10.7109375" style="4" customWidth="1"/>
    <col min="3843" max="4097" width="8.7109375" style="4"/>
    <col min="4098" max="4098" width="10.7109375" style="4" customWidth="1"/>
    <col min="4099" max="4353" width="8.7109375" style="4"/>
    <col min="4354" max="4354" width="10.7109375" style="4" customWidth="1"/>
    <col min="4355" max="4609" width="8.7109375" style="4"/>
    <col min="4610" max="4610" width="10.7109375" style="4" customWidth="1"/>
    <col min="4611" max="4865" width="8.7109375" style="4"/>
    <col min="4866" max="4866" width="10.7109375" style="4" customWidth="1"/>
    <col min="4867" max="5121" width="8.7109375" style="4"/>
    <col min="5122" max="5122" width="10.7109375" style="4" customWidth="1"/>
    <col min="5123" max="5377" width="8.7109375" style="4"/>
    <col min="5378" max="5378" width="10.7109375" style="4" customWidth="1"/>
    <col min="5379" max="5633" width="8.7109375" style="4"/>
    <col min="5634" max="5634" width="10.7109375" style="4" customWidth="1"/>
    <col min="5635" max="5889" width="8.7109375" style="4"/>
    <col min="5890" max="5890" width="10.7109375" style="4" customWidth="1"/>
    <col min="5891" max="6145" width="8.7109375" style="4"/>
    <col min="6146" max="6146" width="10.7109375" style="4" customWidth="1"/>
    <col min="6147" max="6401" width="8.7109375" style="4"/>
    <col min="6402" max="6402" width="10.7109375" style="4" customWidth="1"/>
    <col min="6403" max="6657" width="8.7109375" style="4"/>
    <col min="6658" max="6658" width="10.7109375" style="4" customWidth="1"/>
    <col min="6659" max="6913" width="8.7109375" style="4"/>
    <col min="6914" max="6914" width="10.7109375" style="4" customWidth="1"/>
    <col min="6915" max="7169" width="8.7109375" style="4"/>
    <col min="7170" max="7170" width="10.7109375" style="4" customWidth="1"/>
    <col min="7171" max="7425" width="8.7109375" style="4"/>
    <col min="7426" max="7426" width="10.7109375" style="4" customWidth="1"/>
    <col min="7427" max="7681" width="8.7109375" style="4"/>
    <col min="7682" max="7682" width="10.7109375" style="4" customWidth="1"/>
    <col min="7683" max="7937" width="8.7109375" style="4"/>
    <col min="7938" max="7938" width="10.7109375" style="4" customWidth="1"/>
    <col min="7939" max="8193" width="8.7109375" style="4"/>
    <col min="8194" max="8194" width="10.7109375" style="4" customWidth="1"/>
    <col min="8195" max="8449" width="8.7109375" style="4"/>
    <col min="8450" max="8450" width="10.7109375" style="4" customWidth="1"/>
    <col min="8451" max="8705" width="8.7109375" style="4"/>
    <col min="8706" max="8706" width="10.7109375" style="4" customWidth="1"/>
    <col min="8707" max="8961" width="8.7109375" style="4"/>
    <col min="8962" max="8962" width="10.7109375" style="4" customWidth="1"/>
    <col min="8963" max="9217" width="8.7109375" style="4"/>
    <col min="9218" max="9218" width="10.7109375" style="4" customWidth="1"/>
    <col min="9219" max="9473" width="8.7109375" style="4"/>
    <col min="9474" max="9474" width="10.7109375" style="4" customWidth="1"/>
    <col min="9475" max="9729" width="8.7109375" style="4"/>
    <col min="9730" max="9730" width="10.7109375" style="4" customWidth="1"/>
    <col min="9731" max="9985" width="8.7109375" style="4"/>
    <col min="9986" max="9986" width="10.7109375" style="4" customWidth="1"/>
    <col min="9987" max="10241" width="8.7109375" style="4"/>
    <col min="10242" max="10242" width="10.7109375" style="4" customWidth="1"/>
    <col min="10243" max="10497" width="8.7109375" style="4"/>
    <col min="10498" max="10498" width="10.7109375" style="4" customWidth="1"/>
    <col min="10499" max="10753" width="8.7109375" style="4"/>
    <col min="10754" max="10754" width="10.7109375" style="4" customWidth="1"/>
    <col min="10755" max="11009" width="8.7109375" style="4"/>
    <col min="11010" max="11010" width="10.7109375" style="4" customWidth="1"/>
    <col min="11011" max="11265" width="8.7109375" style="4"/>
    <col min="11266" max="11266" width="10.7109375" style="4" customWidth="1"/>
    <col min="11267" max="11521" width="8.7109375" style="4"/>
    <col min="11522" max="11522" width="10.7109375" style="4" customWidth="1"/>
    <col min="11523" max="11777" width="8.7109375" style="4"/>
    <col min="11778" max="11778" width="10.7109375" style="4" customWidth="1"/>
    <col min="11779" max="12033" width="8.7109375" style="4"/>
    <col min="12034" max="12034" width="10.7109375" style="4" customWidth="1"/>
    <col min="12035" max="12289" width="8.7109375" style="4"/>
    <col min="12290" max="12290" width="10.7109375" style="4" customWidth="1"/>
    <col min="12291" max="12545" width="8.7109375" style="4"/>
    <col min="12546" max="12546" width="10.7109375" style="4" customWidth="1"/>
    <col min="12547" max="12801" width="8.7109375" style="4"/>
    <col min="12802" max="12802" width="10.7109375" style="4" customWidth="1"/>
    <col min="12803" max="13057" width="8.7109375" style="4"/>
    <col min="13058" max="13058" width="10.7109375" style="4" customWidth="1"/>
    <col min="13059" max="13313" width="8.7109375" style="4"/>
    <col min="13314" max="13314" width="10.7109375" style="4" customWidth="1"/>
    <col min="13315" max="13569" width="8.7109375" style="4"/>
    <col min="13570" max="13570" width="10.7109375" style="4" customWidth="1"/>
    <col min="13571" max="13825" width="8.7109375" style="4"/>
    <col min="13826" max="13826" width="10.7109375" style="4" customWidth="1"/>
    <col min="13827" max="14081" width="8.7109375" style="4"/>
    <col min="14082" max="14082" width="10.7109375" style="4" customWidth="1"/>
    <col min="14083" max="14337" width="8.7109375" style="4"/>
    <col min="14338" max="14338" width="10.7109375" style="4" customWidth="1"/>
    <col min="14339" max="14593" width="8.7109375" style="4"/>
    <col min="14594" max="14594" width="10.7109375" style="4" customWidth="1"/>
    <col min="14595" max="14849" width="8.7109375" style="4"/>
    <col min="14850" max="14850" width="10.7109375" style="4" customWidth="1"/>
    <col min="14851" max="15105" width="8.7109375" style="4"/>
    <col min="15106" max="15106" width="10.7109375" style="4" customWidth="1"/>
    <col min="15107" max="15361" width="8.7109375" style="4"/>
    <col min="15362" max="15362" width="10.7109375" style="4" customWidth="1"/>
    <col min="15363" max="15617" width="8.7109375" style="4"/>
    <col min="15618" max="15618" width="10.7109375" style="4" customWidth="1"/>
    <col min="15619" max="15873" width="8.7109375" style="4"/>
    <col min="15874" max="15874" width="10.7109375" style="4" customWidth="1"/>
    <col min="15875" max="16129" width="8.7109375" style="4"/>
    <col min="16130" max="16130" width="10.7109375" style="4" customWidth="1"/>
    <col min="16131" max="16384" width="8.7109375" style="4"/>
  </cols>
  <sheetData>
    <row r="2" spans="1:22">
      <c r="A2" s="2663" t="s">
        <v>91</v>
      </c>
      <c r="B2" s="2663"/>
      <c r="C2" s="2663"/>
      <c r="D2" s="2663"/>
      <c r="E2" s="2663"/>
      <c r="F2" s="2663"/>
      <c r="G2" s="2663"/>
      <c r="H2" s="2663"/>
      <c r="I2" s="2663"/>
      <c r="J2" s="2663"/>
      <c r="K2" s="2663"/>
      <c r="L2" s="2663"/>
      <c r="M2" s="2663"/>
      <c r="N2" s="2663"/>
    </row>
    <row r="5" spans="1:22">
      <c r="B5" s="5"/>
      <c r="D5" s="6"/>
      <c r="K5" s="5"/>
      <c r="M5" s="6"/>
      <c r="N5" s="5"/>
      <c r="O5" s="7"/>
      <c r="P5" s="6"/>
      <c r="Q5" s="5"/>
      <c r="S5" s="6"/>
      <c r="T5" s="5"/>
      <c r="V5" s="6"/>
    </row>
    <row r="6" spans="1:22">
      <c r="A6" s="2664" t="s">
        <v>92</v>
      </c>
      <c r="B6" s="2665"/>
      <c r="C6" s="2664"/>
      <c r="D6" s="2666"/>
      <c r="E6" s="2664"/>
      <c r="F6" s="2664"/>
      <c r="G6" s="2664"/>
      <c r="H6" s="2664"/>
      <c r="I6" s="2664"/>
      <c r="J6" s="2664"/>
      <c r="K6" s="2665"/>
      <c r="L6" s="2664"/>
      <c r="M6" s="2666"/>
      <c r="N6" s="2665"/>
      <c r="O6" s="7"/>
      <c r="P6" s="6"/>
      <c r="Q6" s="5"/>
      <c r="S6" s="6"/>
      <c r="T6" s="5"/>
      <c r="V6" s="6"/>
    </row>
    <row r="7" spans="1:22">
      <c r="A7" s="2664" t="s">
        <v>93</v>
      </c>
      <c r="B7" s="2665"/>
      <c r="C7" s="2664"/>
      <c r="D7" s="2666"/>
      <c r="E7" s="2664"/>
      <c r="F7" s="2664"/>
      <c r="G7" s="2664"/>
      <c r="H7" s="2664"/>
      <c r="I7" s="2664"/>
      <c r="J7" s="2664"/>
      <c r="K7" s="2665"/>
      <c r="L7" s="2664"/>
      <c r="M7" s="2666"/>
      <c r="N7" s="2665"/>
      <c r="O7" s="7"/>
      <c r="P7" s="6"/>
      <c r="Q7" s="5"/>
      <c r="S7" s="6"/>
      <c r="T7" s="5"/>
      <c r="V7" s="6"/>
    </row>
    <row r="8" spans="1:22">
      <c r="A8" s="2667"/>
      <c r="B8" s="2667"/>
      <c r="C8" s="2667"/>
      <c r="D8" s="2667"/>
      <c r="E8" s="2667"/>
      <c r="F8" s="2667"/>
      <c r="G8" s="2667"/>
      <c r="H8" s="2667"/>
      <c r="I8" s="2667"/>
      <c r="J8" s="2667"/>
      <c r="K8" s="2667"/>
      <c r="L8" s="2667"/>
      <c r="M8" s="2667"/>
      <c r="N8" s="2667"/>
      <c r="P8" s="6"/>
      <c r="Q8" s="5"/>
      <c r="S8" s="6"/>
      <c r="T8" s="5"/>
      <c r="V8" s="6"/>
    </row>
    <row r="11" spans="1:22" ht="30.75" customHeight="1">
      <c r="A11" s="8"/>
    </row>
    <row r="20" spans="2:22">
      <c r="B20" s="5"/>
      <c r="D20" s="6"/>
      <c r="J20" s="9"/>
      <c r="K20" s="5"/>
      <c r="M20" s="6"/>
      <c r="N20" s="5"/>
      <c r="P20" s="6"/>
      <c r="Q20" s="5"/>
      <c r="S20" s="6"/>
      <c r="T20" s="5"/>
      <c r="V20" s="6"/>
    </row>
    <row r="21" spans="2:22">
      <c r="D21" s="6"/>
      <c r="J21" s="9"/>
      <c r="K21" s="5"/>
      <c r="M21" s="6"/>
      <c r="N21" s="5"/>
      <c r="P21" s="6"/>
      <c r="Q21" s="5"/>
      <c r="S21" s="6"/>
      <c r="T21" s="5"/>
    </row>
    <row r="22" spans="2:22">
      <c r="B22" s="5"/>
      <c r="D22" s="6"/>
      <c r="J22" s="9"/>
      <c r="K22" s="5"/>
      <c r="M22" s="6"/>
      <c r="N22" s="5"/>
      <c r="P22" s="6"/>
      <c r="Q22" s="5"/>
      <c r="S22" s="6"/>
      <c r="T22" s="5"/>
      <c r="V22" s="6"/>
    </row>
    <row r="23" spans="2:22">
      <c r="K23" s="5"/>
      <c r="M23" s="6"/>
      <c r="N23" s="5"/>
      <c r="P23" s="6"/>
      <c r="Q23" s="5"/>
      <c r="S23" s="6"/>
      <c r="T23" s="5"/>
    </row>
    <row r="24" spans="2:22">
      <c r="B24" s="5"/>
      <c r="D24" s="6"/>
      <c r="K24" s="5"/>
      <c r="M24" s="6"/>
      <c r="N24" s="5"/>
      <c r="P24" s="6"/>
      <c r="Q24" s="5"/>
      <c r="S24" s="6"/>
      <c r="T24" s="5"/>
      <c r="V24" s="6"/>
    </row>
    <row r="37" spans="2:22">
      <c r="B37" s="5"/>
      <c r="D37" s="6"/>
      <c r="K37" s="5"/>
      <c r="M37" s="6"/>
      <c r="N37" s="5"/>
      <c r="P37" s="6"/>
      <c r="Q37" s="5"/>
      <c r="S37" s="6"/>
      <c r="T37" s="5"/>
      <c r="V37" s="6"/>
    </row>
  </sheetData>
  <mergeCells count="4">
    <mergeCell ref="A2:N2"/>
    <mergeCell ref="A6:N6"/>
    <mergeCell ref="A7:N7"/>
    <mergeCell ref="A8:N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N447"/>
  <sheetViews>
    <sheetView workbookViewId="0">
      <pane xSplit="5" ySplit="8" topLeftCell="F9" activePane="bottomRight" state="frozen"/>
      <selection pane="topRight" activeCell="F1" sqref="F1"/>
      <selection pane="bottomLeft" activeCell="A9" sqref="A9"/>
      <selection pane="bottomRight" activeCell="BJ6" sqref="BJ6"/>
    </sheetView>
  </sheetViews>
  <sheetFormatPr defaultColWidth="4.28515625" defaultRowHeight="9"/>
  <cols>
    <col min="1" max="1" width="2.7109375" style="31" customWidth="1"/>
    <col min="2" max="2" width="17.28515625" style="33" customWidth="1"/>
    <col min="3" max="3" width="3.42578125" style="33" customWidth="1"/>
    <col min="4" max="5" width="4.28515625" style="34" hidden="1" customWidth="1"/>
    <col min="6" max="6" width="7.42578125" style="34" customWidth="1"/>
    <col min="7" max="7" width="9" style="32" customWidth="1"/>
    <col min="8" max="8" width="9.42578125" style="32" customWidth="1"/>
    <col min="9" max="11" width="8.28515625" style="32" hidden="1" customWidth="1"/>
    <col min="12" max="12" width="7.42578125" style="32" hidden="1" customWidth="1"/>
    <col min="13" max="13" width="7.28515625" style="32" hidden="1" customWidth="1"/>
    <col min="14" max="14" width="8.7109375" style="32" customWidth="1"/>
    <col min="15" max="15" width="9.42578125" style="32" customWidth="1"/>
    <col min="16" max="16" width="7.42578125" style="32" customWidth="1"/>
    <col min="17" max="17" width="5" style="497" customWidth="1"/>
    <col min="18" max="18" width="6.7109375" style="485" hidden="1" customWidth="1"/>
    <col min="19" max="19" width="6.7109375" style="497" hidden="1" customWidth="1"/>
    <col min="20" max="20" width="7" style="485" hidden="1" customWidth="1"/>
    <col min="21" max="21" width="6.7109375" style="497" hidden="1" customWidth="1"/>
    <col min="22" max="22" width="6" style="497" hidden="1" customWidth="1"/>
    <col min="23" max="23" width="7" style="497" hidden="1" customWidth="1"/>
    <col min="24" max="24" width="6.42578125" style="485" hidden="1" customWidth="1"/>
    <col min="25" max="26" width="6.28515625" style="485" hidden="1" customWidth="1"/>
    <col min="27" max="27" width="6.28515625" style="497" hidden="1" customWidth="1"/>
    <col min="28" max="28" width="4.42578125" style="497" hidden="1" customWidth="1"/>
    <col min="29" max="29" width="5.42578125" style="485" hidden="1" customWidth="1"/>
    <col min="30" max="30" width="6.42578125" style="497" hidden="1" customWidth="1"/>
    <col min="31" max="31" width="4.42578125" style="497" hidden="1" customWidth="1"/>
    <col min="32" max="32" width="6.28515625" style="485" hidden="1" customWidth="1"/>
    <col min="33" max="33" width="5.42578125" style="497" hidden="1" customWidth="1"/>
    <col min="34" max="34" width="4.42578125" style="497" hidden="1" customWidth="1"/>
    <col min="35" max="36" width="6.28515625" style="497" hidden="1" customWidth="1"/>
    <col min="37" max="37" width="4.42578125" style="497" hidden="1" customWidth="1"/>
    <col min="38" max="38" width="6.28515625" style="497" hidden="1" customWidth="1"/>
    <col min="39" max="39" width="6.42578125" style="497" hidden="1" customWidth="1"/>
    <col min="40" max="41" width="4.42578125" style="497" hidden="1" customWidth="1"/>
    <col min="42" max="42" width="6.7109375" style="497" hidden="1" customWidth="1"/>
    <col min="43" max="43" width="6.42578125" style="497" hidden="1" customWidth="1"/>
    <col min="44" max="44" width="6.42578125" style="485" hidden="1" customWidth="1"/>
    <col min="45" max="45" width="7.42578125" style="497" hidden="1" customWidth="1"/>
    <col min="46" max="46" width="6.28515625" style="497" hidden="1" customWidth="1"/>
    <col min="47" max="47" width="4.42578125" style="497" hidden="1" customWidth="1"/>
    <col min="48" max="48" width="8.28515625" style="38" customWidth="1"/>
    <col min="49" max="49" width="7.7109375" style="32" customWidth="1"/>
    <col min="50" max="50" width="4.7109375" style="32" customWidth="1"/>
    <col min="51" max="53" width="8.42578125" style="32" customWidth="1"/>
    <col min="54" max="54" width="4.7109375" style="32" customWidth="1"/>
    <col min="55" max="55" width="8.28515625" style="497" customWidth="1"/>
    <col min="56" max="56" width="10" style="497" customWidth="1"/>
    <col min="57" max="57" width="7.28515625" style="497" customWidth="1"/>
    <col min="58" max="58" width="6" style="497" customWidth="1"/>
    <col min="59" max="59" width="4.28515625" style="32" customWidth="1"/>
    <col min="60" max="62" width="4.28515625" style="28"/>
    <col min="63" max="63" width="6.28515625" style="28" bestFit="1" customWidth="1"/>
    <col min="64" max="16384" width="4.28515625" style="28"/>
  </cols>
  <sheetData>
    <row r="1" spans="1:66" ht="18" customHeight="1">
      <c r="A1" s="3067" t="s">
        <v>443</v>
      </c>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3067"/>
      <c r="AP1" s="3067"/>
      <c r="AQ1" s="3067"/>
      <c r="AR1" s="3067"/>
      <c r="AS1" s="3067"/>
      <c r="AT1" s="3067"/>
      <c r="AU1" s="3067"/>
      <c r="AV1" s="3067"/>
      <c r="AW1" s="3067"/>
      <c r="AX1" s="3067"/>
      <c r="AY1" s="3067"/>
      <c r="AZ1" s="3067"/>
      <c r="BA1" s="3067"/>
      <c r="BB1" s="3067"/>
      <c r="BC1" s="3067"/>
      <c r="BD1" s="3067"/>
      <c r="BE1" s="3067"/>
      <c r="BF1" s="3067"/>
      <c r="BG1" s="3067"/>
    </row>
    <row r="2" spans="1:66" ht="18" customHeight="1">
      <c r="A2" s="3068" t="s">
        <v>512</v>
      </c>
      <c r="B2" s="2993"/>
      <c r="C2" s="2993"/>
      <c r="D2" s="2993"/>
      <c r="E2" s="2993"/>
      <c r="F2" s="2993"/>
      <c r="G2" s="2993"/>
      <c r="H2" s="2993"/>
      <c r="I2" s="2993"/>
      <c r="J2" s="2993"/>
      <c r="K2" s="2993"/>
      <c r="L2" s="2993"/>
      <c r="M2" s="2993"/>
      <c r="N2" s="2993"/>
      <c r="O2" s="2993"/>
      <c r="P2" s="2993"/>
      <c r="Q2" s="2993"/>
      <c r="R2" s="2993"/>
      <c r="S2" s="2993"/>
      <c r="T2" s="2993"/>
      <c r="U2" s="2993"/>
      <c r="V2" s="2993"/>
      <c r="W2" s="2993"/>
      <c r="X2" s="2993"/>
      <c r="Y2" s="2993"/>
      <c r="Z2" s="2993"/>
      <c r="AA2" s="2993"/>
      <c r="AB2" s="2993"/>
      <c r="AC2" s="2993"/>
      <c r="AD2" s="2993"/>
      <c r="AE2" s="2993"/>
      <c r="AF2" s="2993"/>
      <c r="AG2" s="2993"/>
      <c r="AH2" s="2993"/>
      <c r="AI2" s="2993"/>
      <c r="AJ2" s="2993"/>
      <c r="AK2" s="2993"/>
      <c r="AL2" s="2993"/>
      <c r="AM2" s="2993"/>
      <c r="AN2" s="2993"/>
      <c r="AO2" s="2993"/>
      <c r="AP2" s="2993"/>
      <c r="AQ2" s="2993"/>
      <c r="AR2" s="2993"/>
      <c r="AS2" s="2993"/>
      <c r="AT2" s="2993"/>
      <c r="AU2" s="2993"/>
      <c r="AV2" s="2993"/>
      <c r="AW2" s="2993"/>
      <c r="AX2" s="2993"/>
      <c r="AY2" s="2993"/>
      <c r="AZ2" s="2993"/>
      <c r="BA2" s="2993"/>
      <c r="BB2" s="2993"/>
      <c r="BC2" s="2993"/>
      <c r="BD2" s="2993"/>
      <c r="BE2" s="2993"/>
      <c r="BF2" s="2993"/>
      <c r="BG2" s="2993"/>
      <c r="BH2" s="173"/>
      <c r="BI2" s="173"/>
      <c r="BJ2" s="173"/>
      <c r="BK2" s="173"/>
      <c r="BL2" s="173"/>
    </row>
    <row r="3" spans="1:66">
      <c r="A3" s="2994" t="s">
        <v>0</v>
      </c>
      <c r="B3" s="2994"/>
      <c r="C3" s="2994"/>
      <c r="D3" s="2994"/>
      <c r="E3" s="2994"/>
      <c r="F3" s="2994"/>
      <c r="G3" s="2994"/>
      <c r="H3" s="2994"/>
      <c r="I3" s="2994"/>
      <c r="J3" s="2994"/>
      <c r="K3" s="2994"/>
      <c r="L3" s="2994"/>
      <c r="M3" s="2994"/>
      <c r="N3" s="2994"/>
      <c r="O3" s="2994"/>
      <c r="P3" s="2994"/>
      <c r="Q3" s="2994"/>
      <c r="R3" s="2994"/>
      <c r="S3" s="2994"/>
      <c r="T3" s="2994"/>
      <c r="U3" s="2994"/>
      <c r="V3" s="2994"/>
      <c r="W3" s="2994"/>
      <c r="X3" s="2994"/>
      <c r="Y3" s="2994"/>
      <c r="Z3" s="2994"/>
      <c r="AA3" s="2994"/>
      <c r="AB3" s="2994"/>
      <c r="AC3" s="2994"/>
      <c r="AD3" s="2994"/>
      <c r="AE3" s="2994"/>
      <c r="AF3" s="2994"/>
      <c r="AG3" s="2994"/>
      <c r="AH3" s="2994"/>
      <c r="AI3" s="2994"/>
      <c r="AJ3" s="2994"/>
      <c r="AK3" s="2994"/>
      <c r="AL3" s="2994"/>
      <c r="AM3" s="2994"/>
      <c r="AN3" s="2994"/>
      <c r="AO3" s="2994"/>
      <c r="AP3" s="2994"/>
      <c r="AQ3" s="2994"/>
      <c r="AR3" s="2994"/>
      <c r="AS3" s="2994"/>
      <c r="AT3" s="2994"/>
      <c r="AU3" s="2994"/>
      <c r="AV3" s="2994"/>
      <c r="AW3" s="2994"/>
      <c r="AX3" s="2994"/>
      <c r="AY3" s="2994"/>
      <c r="AZ3" s="2994"/>
      <c r="BA3" s="2994"/>
      <c r="BB3" s="2994"/>
      <c r="BC3" s="2994"/>
      <c r="BD3" s="2994"/>
      <c r="BE3" s="2994"/>
      <c r="BF3" s="2994"/>
      <c r="BG3" s="2994"/>
      <c r="BJ3" s="30"/>
      <c r="BK3" s="30"/>
      <c r="BL3" s="30"/>
      <c r="BM3" s="30"/>
      <c r="BN3" s="30"/>
    </row>
    <row r="4" spans="1:66" s="88" customFormat="1" ht="27" customHeight="1">
      <c r="A4" s="2995" t="s">
        <v>54</v>
      </c>
      <c r="B4" s="2996" t="s">
        <v>14</v>
      </c>
      <c r="C4" s="2996" t="s">
        <v>342</v>
      </c>
      <c r="D4" s="2996" t="s">
        <v>15</v>
      </c>
      <c r="E4" s="2996" t="s">
        <v>17</v>
      </c>
      <c r="F4" s="2997" t="s">
        <v>336</v>
      </c>
      <c r="G4" s="2997"/>
      <c r="H4" s="2997"/>
      <c r="I4" s="2997" t="s">
        <v>337</v>
      </c>
      <c r="J4" s="2997"/>
      <c r="K4" s="2997"/>
      <c r="L4" s="2996" t="s">
        <v>35</v>
      </c>
      <c r="M4" s="2996"/>
      <c r="N4" s="2997" t="s">
        <v>338</v>
      </c>
      <c r="O4" s="2997"/>
      <c r="P4" s="2997"/>
      <c r="Q4" s="2997"/>
      <c r="R4" s="3055" t="s">
        <v>38</v>
      </c>
      <c r="S4" s="3055"/>
      <c r="T4" s="3055"/>
      <c r="U4" s="3055" t="s">
        <v>69</v>
      </c>
      <c r="V4" s="3055"/>
      <c r="W4" s="3055"/>
      <c r="X4" s="3055" t="s">
        <v>59</v>
      </c>
      <c r="Y4" s="3055"/>
      <c r="Z4" s="3055"/>
      <c r="AA4" s="3055" t="s">
        <v>70</v>
      </c>
      <c r="AB4" s="3055"/>
      <c r="AC4" s="3055"/>
      <c r="AD4" s="3055" t="s">
        <v>39</v>
      </c>
      <c r="AE4" s="3055"/>
      <c r="AF4" s="3055"/>
      <c r="AG4" s="3055" t="s">
        <v>71</v>
      </c>
      <c r="AH4" s="3055"/>
      <c r="AI4" s="3055"/>
      <c r="AJ4" s="3055" t="s">
        <v>60</v>
      </c>
      <c r="AK4" s="3055"/>
      <c r="AL4" s="3055"/>
      <c r="AM4" s="3055" t="s">
        <v>72</v>
      </c>
      <c r="AN4" s="3055"/>
      <c r="AO4" s="3055"/>
      <c r="AP4" s="3055" t="s">
        <v>40</v>
      </c>
      <c r="AQ4" s="3055"/>
      <c r="AR4" s="3055"/>
      <c r="AS4" s="3055" t="s">
        <v>41</v>
      </c>
      <c r="AT4" s="3055"/>
      <c r="AU4" s="3055"/>
      <c r="AV4" s="2996" t="s">
        <v>339</v>
      </c>
      <c r="AW4" s="2996"/>
      <c r="AX4" s="2996"/>
      <c r="AY4" s="3069" t="s">
        <v>411</v>
      </c>
      <c r="AZ4" s="3070"/>
      <c r="BA4" s="3070"/>
      <c r="BB4" s="3071"/>
      <c r="BC4" s="3061" t="s">
        <v>341</v>
      </c>
      <c r="BD4" s="3062"/>
      <c r="BE4" s="3062"/>
      <c r="BF4" s="3050"/>
      <c r="BG4" s="2996" t="s">
        <v>4</v>
      </c>
      <c r="BK4" s="3011"/>
      <c r="BL4" s="3011"/>
      <c r="BM4" s="3011"/>
    </row>
    <row r="5" spans="1:66" s="88" customFormat="1" ht="16.5" customHeight="1">
      <c r="A5" s="2995"/>
      <c r="B5" s="2996"/>
      <c r="C5" s="2996"/>
      <c r="D5" s="2996"/>
      <c r="E5" s="2996"/>
      <c r="F5" s="2997" t="s">
        <v>34</v>
      </c>
      <c r="G5" s="2997" t="s">
        <v>19</v>
      </c>
      <c r="H5" s="2997"/>
      <c r="I5" s="2997" t="s">
        <v>34</v>
      </c>
      <c r="J5" s="2997" t="s">
        <v>19</v>
      </c>
      <c r="K5" s="2997"/>
      <c r="L5" s="2997" t="s">
        <v>20</v>
      </c>
      <c r="M5" s="2997" t="s">
        <v>33</v>
      </c>
      <c r="N5" s="2997" t="s">
        <v>20</v>
      </c>
      <c r="O5" s="2997" t="s">
        <v>32</v>
      </c>
      <c r="P5" s="2997"/>
      <c r="Q5" s="2997"/>
      <c r="R5" s="3005" t="s">
        <v>1</v>
      </c>
      <c r="S5" s="3047" t="s">
        <v>8</v>
      </c>
      <c r="T5" s="3047"/>
      <c r="U5" s="3048" t="s">
        <v>1</v>
      </c>
      <c r="V5" s="3047" t="s">
        <v>8</v>
      </c>
      <c r="W5" s="3047"/>
      <c r="X5" s="3005" t="s">
        <v>1</v>
      </c>
      <c r="Y5" s="3047" t="s">
        <v>8</v>
      </c>
      <c r="Z5" s="3047"/>
      <c r="AA5" s="3048" t="s">
        <v>1</v>
      </c>
      <c r="AB5" s="3047" t="s">
        <v>8</v>
      </c>
      <c r="AC5" s="3047"/>
      <c r="AD5" s="3048" t="s">
        <v>1</v>
      </c>
      <c r="AE5" s="3047" t="s">
        <v>8</v>
      </c>
      <c r="AF5" s="3047"/>
      <c r="AG5" s="3048" t="s">
        <v>1</v>
      </c>
      <c r="AH5" s="3047" t="s">
        <v>8</v>
      </c>
      <c r="AI5" s="3047"/>
      <c r="AJ5" s="3048" t="s">
        <v>1</v>
      </c>
      <c r="AK5" s="3047" t="s">
        <v>8</v>
      </c>
      <c r="AL5" s="3047"/>
      <c r="AM5" s="3048" t="s">
        <v>1</v>
      </c>
      <c r="AN5" s="3047" t="s">
        <v>8</v>
      </c>
      <c r="AO5" s="3047"/>
      <c r="AP5" s="3048" t="s">
        <v>1</v>
      </c>
      <c r="AQ5" s="3047" t="s">
        <v>8</v>
      </c>
      <c r="AR5" s="3047"/>
      <c r="AS5" s="3048" t="s">
        <v>1</v>
      </c>
      <c r="AT5" s="3047" t="s">
        <v>8</v>
      </c>
      <c r="AU5" s="3047"/>
      <c r="AV5" s="2885" t="s">
        <v>1</v>
      </c>
      <c r="AW5" s="2999" t="s">
        <v>8</v>
      </c>
      <c r="AX5" s="2999"/>
      <c r="AY5" s="3051" t="s">
        <v>20</v>
      </c>
      <c r="AZ5" s="3056" t="s">
        <v>33</v>
      </c>
      <c r="BA5" s="3057"/>
      <c r="BB5" s="3058"/>
      <c r="BC5" s="3063" t="s">
        <v>20</v>
      </c>
      <c r="BD5" s="3061" t="s">
        <v>33</v>
      </c>
      <c r="BE5" s="3062"/>
      <c r="BF5" s="3050"/>
      <c r="BG5" s="2996"/>
      <c r="BK5" s="3011"/>
      <c r="BL5" s="3011"/>
      <c r="BM5" s="3011"/>
    </row>
    <row r="6" spans="1:66" s="88" customFormat="1" ht="18.75" customHeight="1">
      <c r="A6" s="2995"/>
      <c r="B6" s="2996"/>
      <c r="C6" s="2996"/>
      <c r="D6" s="2996"/>
      <c r="E6" s="2996"/>
      <c r="F6" s="2997"/>
      <c r="G6" s="2997" t="s">
        <v>20</v>
      </c>
      <c r="H6" s="2997" t="s">
        <v>33</v>
      </c>
      <c r="I6" s="2997"/>
      <c r="J6" s="2997" t="s">
        <v>20</v>
      </c>
      <c r="K6" s="2997" t="s">
        <v>33</v>
      </c>
      <c r="L6" s="2997"/>
      <c r="M6" s="2997"/>
      <c r="N6" s="2997"/>
      <c r="O6" s="2997" t="s">
        <v>1</v>
      </c>
      <c r="P6" s="2996" t="s">
        <v>5</v>
      </c>
      <c r="Q6" s="2996"/>
      <c r="R6" s="3005"/>
      <c r="S6" s="3047" t="s">
        <v>9</v>
      </c>
      <c r="T6" s="3054" t="s">
        <v>10</v>
      </c>
      <c r="U6" s="3048"/>
      <c r="V6" s="3047" t="s">
        <v>9</v>
      </c>
      <c r="W6" s="3047" t="s">
        <v>10</v>
      </c>
      <c r="X6" s="3005"/>
      <c r="Y6" s="3054" t="s">
        <v>9</v>
      </c>
      <c r="Z6" s="3054" t="s">
        <v>10</v>
      </c>
      <c r="AA6" s="3048"/>
      <c r="AB6" s="3047" t="s">
        <v>9</v>
      </c>
      <c r="AC6" s="3054" t="s">
        <v>10</v>
      </c>
      <c r="AD6" s="3048"/>
      <c r="AE6" s="3047" t="s">
        <v>9</v>
      </c>
      <c r="AF6" s="3054" t="s">
        <v>10</v>
      </c>
      <c r="AG6" s="3048"/>
      <c r="AH6" s="3047" t="s">
        <v>9</v>
      </c>
      <c r="AI6" s="3047" t="s">
        <v>10</v>
      </c>
      <c r="AJ6" s="3048"/>
      <c r="AK6" s="3047" t="s">
        <v>9</v>
      </c>
      <c r="AL6" s="3047" t="s">
        <v>10</v>
      </c>
      <c r="AM6" s="3048"/>
      <c r="AN6" s="3047" t="s">
        <v>9</v>
      </c>
      <c r="AO6" s="3047" t="s">
        <v>10</v>
      </c>
      <c r="AP6" s="3048"/>
      <c r="AQ6" s="3047" t="s">
        <v>9</v>
      </c>
      <c r="AR6" s="3054" t="s">
        <v>10</v>
      </c>
      <c r="AS6" s="3048"/>
      <c r="AT6" s="3047" t="s">
        <v>9</v>
      </c>
      <c r="AU6" s="3047" t="s">
        <v>10</v>
      </c>
      <c r="AV6" s="2885"/>
      <c r="AW6" s="2999" t="s">
        <v>9</v>
      </c>
      <c r="AX6" s="2999" t="s">
        <v>10</v>
      </c>
      <c r="AY6" s="3052"/>
      <c r="AZ6" s="3059" t="s">
        <v>1</v>
      </c>
      <c r="BA6" s="3060" t="s">
        <v>340</v>
      </c>
      <c r="BB6" s="3058"/>
      <c r="BC6" s="3064"/>
      <c r="BD6" s="3066" t="s">
        <v>1</v>
      </c>
      <c r="BE6" s="3049" t="s">
        <v>340</v>
      </c>
      <c r="BF6" s="3050"/>
      <c r="BG6" s="2996"/>
      <c r="BK6" s="3006"/>
      <c r="BL6" s="3007"/>
      <c r="BM6" s="3007"/>
    </row>
    <row r="7" spans="1:66" s="88" customFormat="1" ht="50.25" customHeight="1">
      <c r="A7" s="2995"/>
      <c r="B7" s="2996"/>
      <c r="C7" s="2996"/>
      <c r="D7" s="2996"/>
      <c r="E7" s="2996"/>
      <c r="F7" s="2997"/>
      <c r="G7" s="3003"/>
      <c r="H7" s="2997"/>
      <c r="I7" s="2997"/>
      <c r="J7" s="3003"/>
      <c r="K7" s="2997"/>
      <c r="L7" s="2997"/>
      <c r="M7" s="2997"/>
      <c r="N7" s="2997"/>
      <c r="O7" s="2997"/>
      <c r="P7" s="87" t="s">
        <v>9</v>
      </c>
      <c r="Q7" s="608" t="s">
        <v>10</v>
      </c>
      <c r="R7" s="3005"/>
      <c r="S7" s="3047"/>
      <c r="T7" s="3054"/>
      <c r="U7" s="3048"/>
      <c r="V7" s="3047"/>
      <c r="W7" s="3047"/>
      <c r="X7" s="3005"/>
      <c r="Y7" s="3054"/>
      <c r="Z7" s="3054"/>
      <c r="AA7" s="3048"/>
      <c r="AB7" s="3047"/>
      <c r="AC7" s="3054"/>
      <c r="AD7" s="3048"/>
      <c r="AE7" s="3047"/>
      <c r="AF7" s="3054"/>
      <c r="AG7" s="3048"/>
      <c r="AH7" s="3047"/>
      <c r="AI7" s="3047"/>
      <c r="AJ7" s="3048"/>
      <c r="AK7" s="3047"/>
      <c r="AL7" s="3047"/>
      <c r="AM7" s="3048"/>
      <c r="AN7" s="3047"/>
      <c r="AO7" s="3047"/>
      <c r="AP7" s="3048"/>
      <c r="AQ7" s="3047"/>
      <c r="AR7" s="3054"/>
      <c r="AS7" s="3048"/>
      <c r="AT7" s="3047"/>
      <c r="AU7" s="3047"/>
      <c r="AV7" s="2885"/>
      <c r="AW7" s="2999"/>
      <c r="AX7" s="2999"/>
      <c r="AY7" s="3053"/>
      <c r="AZ7" s="3053"/>
      <c r="BA7" s="608" t="s">
        <v>9</v>
      </c>
      <c r="BB7" s="608" t="s">
        <v>10</v>
      </c>
      <c r="BC7" s="3065"/>
      <c r="BD7" s="3065"/>
      <c r="BE7" s="1076" t="s">
        <v>9</v>
      </c>
      <c r="BF7" s="1076" t="s">
        <v>10</v>
      </c>
      <c r="BG7" s="2996"/>
      <c r="BK7" s="3006"/>
      <c r="BL7" s="90"/>
      <c r="BM7" s="90"/>
    </row>
    <row r="8" spans="1:66" s="88" customFormat="1" ht="14.65" customHeight="1">
      <c r="A8" s="102" t="s">
        <v>21</v>
      </c>
      <c r="B8" s="103">
        <f>A8+1</f>
        <v>2</v>
      </c>
      <c r="C8" s="103">
        <f>B8+1</f>
        <v>3</v>
      </c>
      <c r="D8" s="103">
        <f>B8+1</f>
        <v>3</v>
      </c>
      <c r="E8" s="103">
        <f t="shared" ref="E8:BA8" si="0">D8+1</f>
        <v>4</v>
      </c>
      <c r="F8" s="103">
        <f>C8+1</f>
        <v>4</v>
      </c>
      <c r="G8" s="103">
        <f t="shared" si="0"/>
        <v>5</v>
      </c>
      <c r="H8" s="103">
        <f t="shared" si="0"/>
        <v>6</v>
      </c>
      <c r="I8" s="103">
        <f>H8+1</f>
        <v>7</v>
      </c>
      <c r="J8" s="103">
        <f>I8+1</f>
        <v>8</v>
      </c>
      <c r="K8" s="103">
        <f>J8+1</f>
        <v>9</v>
      </c>
      <c r="L8" s="103">
        <f>H8+1</f>
        <v>7</v>
      </c>
      <c r="M8" s="103">
        <f t="shared" si="0"/>
        <v>8</v>
      </c>
      <c r="N8" s="103">
        <v>7</v>
      </c>
      <c r="O8" s="103">
        <f t="shared" si="0"/>
        <v>8</v>
      </c>
      <c r="P8" s="103">
        <f>O8+1</f>
        <v>9</v>
      </c>
      <c r="Q8" s="103">
        <f t="shared" si="0"/>
        <v>10</v>
      </c>
      <c r="R8" s="468">
        <f t="shared" si="0"/>
        <v>11</v>
      </c>
      <c r="S8" s="486">
        <f t="shared" si="0"/>
        <v>12</v>
      </c>
      <c r="T8" s="468">
        <f t="shared" si="0"/>
        <v>13</v>
      </c>
      <c r="U8" s="486">
        <f t="shared" si="0"/>
        <v>14</v>
      </c>
      <c r="V8" s="486">
        <f t="shared" si="0"/>
        <v>15</v>
      </c>
      <c r="W8" s="486">
        <f t="shared" si="0"/>
        <v>16</v>
      </c>
      <c r="X8" s="468">
        <f t="shared" si="0"/>
        <v>17</v>
      </c>
      <c r="Y8" s="468">
        <f t="shared" si="0"/>
        <v>18</v>
      </c>
      <c r="Z8" s="468">
        <f t="shared" si="0"/>
        <v>19</v>
      </c>
      <c r="AA8" s="486">
        <f t="shared" si="0"/>
        <v>20</v>
      </c>
      <c r="AB8" s="486">
        <f t="shared" si="0"/>
        <v>21</v>
      </c>
      <c r="AC8" s="468">
        <f t="shared" si="0"/>
        <v>22</v>
      </c>
      <c r="AD8" s="486">
        <f t="shared" si="0"/>
        <v>23</v>
      </c>
      <c r="AE8" s="486">
        <f t="shared" si="0"/>
        <v>24</v>
      </c>
      <c r="AF8" s="468">
        <f t="shared" si="0"/>
        <v>25</v>
      </c>
      <c r="AG8" s="486">
        <f t="shared" si="0"/>
        <v>26</v>
      </c>
      <c r="AH8" s="486">
        <f t="shared" si="0"/>
        <v>27</v>
      </c>
      <c r="AI8" s="486">
        <f t="shared" si="0"/>
        <v>28</v>
      </c>
      <c r="AJ8" s="486">
        <f t="shared" si="0"/>
        <v>29</v>
      </c>
      <c r="AK8" s="486">
        <f t="shared" si="0"/>
        <v>30</v>
      </c>
      <c r="AL8" s="486">
        <f t="shared" si="0"/>
        <v>31</v>
      </c>
      <c r="AM8" s="486">
        <f t="shared" si="0"/>
        <v>32</v>
      </c>
      <c r="AN8" s="486">
        <f t="shared" si="0"/>
        <v>33</v>
      </c>
      <c r="AO8" s="486">
        <f t="shared" si="0"/>
        <v>34</v>
      </c>
      <c r="AP8" s="486">
        <f t="shared" si="0"/>
        <v>35</v>
      </c>
      <c r="AQ8" s="486">
        <f t="shared" si="0"/>
        <v>36</v>
      </c>
      <c r="AR8" s="468">
        <f t="shared" si="0"/>
        <v>37</v>
      </c>
      <c r="AS8" s="486">
        <f t="shared" si="0"/>
        <v>38</v>
      </c>
      <c r="AT8" s="486">
        <f t="shared" si="0"/>
        <v>39</v>
      </c>
      <c r="AU8" s="486">
        <f t="shared" si="0"/>
        <v>40</v>
      </c>
      <c r="AV8" s="104">
        <f>Q8+1</f>
        <v>11</v>
      </c>
      <c r="AW8" s="103">
        <f t="shared" si="0"/>
        <v>12</v>
      </c>
      <c r="AX8" s="103">
        <f t="shared" si="0"/>
        <v>13</v>
      </c>
      <c r="AY8" s="103">
        <f t="shared" si="0"/>
        <v>14</v>
      </c>
      <c r="AZ8" s="103">
        <f t="shared" si="0"/>
        <v>15</v>
      </c>
      <c r="BA8" s="103">
        <f t="shared" si="0"/>
        <v>16</v>
      </c>
      <c r="BB8" s="103">
        <f>BA8+1</f>
        <v>17</v>
      </c>
      <c r="BC8" s="486">
        <f t="shared" ref="BC8:BD8" si="1">BB8+1</f>
        <v>18</v>
      </c>
      <c r="BD8" s="486">
        <f t="shared" si="1"/>
        <v>19</v>
      </c>
      <c r="BE8" s="486">
        <f t="shared" ref="BE8:BF8" si="2">BD8+1</f>
        <v>20</v>
      </c>
      <c r="BF8" s="486">
        <f t="shared" si="2"/>
        <v>21</v>
      </c>
      <c r="BG8" s="103">
        <f t="shared" ref="BG8" si="3">BF8+1</f>
        <v>22</v>
      </c>
      <c r="BK8" s="89"/>
      <c r="BL8" s="90"/>
      <c r="BM8" s="90"/>
    </row>
    <row r="9" spans="1:66" s="22" customFormat="1" ht="12" customHeight="1">
      <c r="A9" s="133"/>
      <c r="B9" s="134" t="s">
        <v>6</v>
      </c>
      <c r="C9" s="134"/>
      <c r="D9" s="133"/>
      <c r="E9" s="133"/>
      <c r="F9" s="134"/>
      <c r="G9" s="174">
        <f>G10+G13+G14+G96</f>
        <v>6050074</v>
      </c>
      <c r="H9" s="174">
        <f t="shared" ref="H9:BG9" si="4">H10+H13+H14+H96</f>
        <v>6703576</v>
      </c>
      <c r="I9" s="174">
        <f t="shared" si="4"/>
        <v>0</v>
      </c>
      <c r="J9" s="174">
        <f t="shared" si="4"/>
        <v>0</v>
      </c>
      <c r="K9" s="174">
        <f t="shared" si="4"/>
        <v>0</v>
      </c>
      <c r="L9" s="174">
        <f t="shared" si="4"/>
        <v>1148540</v>
      </c>
      <c r="M9" s="174">
        <f t="shared" si="4"/>
        <v>1000887</v>
      </c>
      <c r="N9" s="174">
        <f t="shared" si="4"/>
        <v>2926264</v>
      </c>
      <c r="O9" s="174">
        <f t="shared" si="4"/>
        <v>2926264</v>
      </c>
      <c r="P9" s="174">
        <f t="shared" si="4"/>
        <v>916250</v>
      </c>
      <c r="Q9" s="174">
        <f t="shared" si="4"/>
        <v>0</v>
      </c>
      <c r="R9" s="174">
        <f t="shared" si="4"/>
        <v>768613</v>
      </c>
      <c r="S9" s="174">
        <f t="shared" si="4"/>
        <v>120000</v>
      </c>
      <c r="T9" s="174">
        <f t="shared" si="4"/>
        <v>0</v>
      </c>
      <c r="U9" s="174">
        <f t="shared" si="4"/>
        <v>615248</v>
      </c>
      <c r="V9" s="174">
        <f t="shared" si="4"/>
        <v>22967</v>
      </c>
      <c r="W9" s="174">
        <f t="shared" si="4"/>
        <v>0</v>
      </c>
      <c r="X9" s="174">
        <f t="shared" si="4"/>
        <v>153365</v>
      </c>
      <c r="Y9" s="174">
        <f t="shared" si="4"/>
        <v>97033</v>
      </c>
      <c r="Z9" s="174">
        <f t="shared" si="4"/>
        <v>0</v>
      </c>
      <c r="AA9" s="174">
        <f t="shared" si="4"/>
        <v>149075</v>
      </c>
      <c r="AB9" s="174">
        <f t="shared" si="4"/>
        <v>0</v>
      </c>
      <c r="AC9" s="174">
        <f t="shared" si="4"/>
        <v>0</v>
      </c>
      <c r="AD9" s="174">
        <f t="shared" si="4"/>
        <v>360793</v>
      </c>
      <c r="AE9" s="174">
        <f t="shared" si="4"/>
        <v>0</v>
      </c>
      <c r="AF9" s="174">
        <f t="shared" si="4"/>
        <v>0</v>
      </c>
      <c r="AG9" s="174">
        <f t="shared" si="4"/>
        <v>82574</v>
      </c>
      <c r="AH9" s="174">
        <f t="shared" si="4"/>
        <v>0</v>
      </c>
      <c r="AI9" s="174">
        <f t="shared" si="4"/>
        <v>1354</v>
      </c>
      <c r="AJ9" s="174">
        <f t="shared" si="4"/>
        <v>278219</v>
      </c>
      <c r="AK9" s="174">
        <f t="shared" si="4"/>
        <v>0</v>
      </c>
      <c r="AL9" s="174">
        <f t="shared" si="4"/>
        <v>0</v>
      </c>
      <c r="AM9" s="174">
        <f t="shared" si="4"/>
        <v>278219</v>
      </c>
      <c r="AN9" s="174">
        <f t="shared" si="4"/>
        <v>0</v>
      </c>
      <c r="AO9" s="174">
        <f t="shared" si="4"/>
        <v>0</v>
      </c>
      <c r="AP9" s="174">
        <f t="shared" si="4"/>
        <v>882857</v>
      </c>
      <c r="AQ9" s="174">
        <f t="shared" si="4"/>
        <v>140243</v>
      </c>
      <c r="AR9" s="174">
        <f t="shared" si="4"/>
        <v>0</v>
      </c>
      <c r="AS9" s="174">
        <f t="shared" si="4"/>
        <v>882857</v>
      </c>
      <c r="AT9" s="174">
        <f t="shared" si="4"/>
        <v>140243</v>
      </c>
      <c r="AU9" s="174">
        <f t="shared" si="4"/>
        <v>0</v>
      </c>
      <c r="AV9" s="174">
        <f t="shared" si="4"/>
        <v>1758588</v>
      </c>
      <c r="AW9" s="174">
        <f t="shared" si="4"/>
        <v>260243</v>
      </c>
      <c r="AX9" s="174">
        <f t="shared" si="4"/>
        <v>0</v>
      </c>
      <c r="AY9" s="174">
        <f t="shared" si="4"/>
        <v>1167676</v>
      </c>
      <c r="AZ9" s="174">
        <f t="shared" si="4"/>
        <v>1167676</v>
      </c>
      <c r="BA9" s="174">
        <f t="shared" si="4"/>
        <v>656007</v>
      </c>
      <c r="BB9" s="174">
        <f t="shared" si="4"/>
        <v>0</v>
      </c>
      <c r="BC9" s="174">
        <f t="shared" si="4"/>
        <v>1332000</v>
      </c>
      <c r="BD9" s="174">
        <f t="shared" si="4"/>
        <v>1332000</v>
      </c>
      <c r="BE9" s="174">
        <f t="shared" si="4"/>
        <v>656007</v>
      </c>
      <c r="BF9" s="174">
        <f t="shared" si="4"/>
        <v>0</v>
      </c>
      <c r="BG9" s="174">
        <f t="shared" si="4"/>
        <v>0</v>
      </c>
    </row>
    <row r="10" spans="1:66" s="29" customFormat="1" ht="28.5" customHeight="1">
      <c r="A10" s="84" t="s">
        <v>22</v>
      </c>
      <c r="B10" s="83" t="s">
        <v>61</v>
      </c>
      <c r="C10" s="83"/>
      <c r="D10" s="84"/>
      <c r="E10" s="84"/>
      <c r="F10" s="83"/>
      <c r="G10" s="105">
        <f>G11+G12</f>
        <v>0</v>
      </c>
      <c r="H10" s="105">
        <f t="shared" ref="H10:BG10" si="5">H11+H12</f>
        <v>0</v>
      </c>
      <c r="I10" s="105"/>
      <c r="J10" s="105"/>
      <c r="K10" s="105"/>
      <c r="L10" s="105">
        <f t="shared" si="5"/>
        <v>0</v>
      </c>
      <c r="M10" s="105">
        <f t="shared" si="5"/>
        <v>0</v>
      </c>
      <c r="N10" s="116">
        <f t="shared" si="5"/>
        <v>421651</v>
      </c>
      <c r="O10" s="116">
        <f t="shared" si="5"/>
        <v>421651</v>
      </c>
      <c r="P10" s="105">
        <f t="shared" si="5"/>
        <v>0</v>
      </c>
      <c r="Q10" s="487">
        <f t="shared" si="5"/>
        <v>0</v>
      </c>
      <c r="R10" s="646">
        <f t="shared" si="5"/>
        <v>79738</v>
      </c>
      <c r="S10" s="487">
        <f t="shared" si="5"/>
        <v>0</v>
      </c>
      <c r="T10" s="487">
        <f t="shared" si="5"/>
        <v>0</v>
      </c>
      <c r="U10" s="646">
        <f t="shared" si="5"/>
        <v>79738</v>
      </c>
      <c r="V10" s="487">
        <f t="shared" si="5"/>
        <v>0</v>
      </c>
      <c r="W10" s="487">
        <f t="shared" si="5"/>
        <v>0</v>
      </c>
      <c r="X10" s="487">
        <f t="shared" si="5"/>
        <v>0</v>
      </c>
      <c r="Y10" s="487">
        <f t="shared" si="5"/>
        <v>0</v>
      </c>
      <c r="Z10" s="487">
        <f t="shared" si="5"/>
        <v>0</v>
      </c>
      <c r="AA10" s="487">
        <f t="shared" si="5"/>
        <v>0</v>
      </c>
      <c r="AB10" s="487">
        <f t="shared" si="5"/>
        <v>0</v>
      </c>
      <c r="AC10" s="487">
        <f t="shared" si="5"/>
        <v>0</v>
      </c>
      <c r="AD10" s="646">
        <f t="shared" si="5"/>
        <v>58873</v>
      </c>
      <c r="AE10" s="487">
        <f t="shared" si="5"/>
        <v>0</v>
      </c>
      <c r="AF10" s="487">
        <f t="shared" si="5"/>
        <v>0</v>
      </c>
      <c r="AG10" s="646">
        <f t="shared" si="5"/>
        <v>45779</v>
      </c>
      <c r="AH10" s="487">
        <f t="shared" si="5"/>
        <v>0</v>
      </c>
      <c r="AI10" s="487">
        <f t="shared" si="5"/>
        <v>0</v>
      </c>
      <c r="AJ10" s="647">
        <f t="shared" si="5"/>
        <v>13094</v>
      </c>
      <c r="AK10" s="487">
        <f t="shared" si="5"/>
        <v>0</v>
      </c>
      <c r="AL10" s="487">
        <f t="shared" si="5"/>
        <v>0</v>
      </c>
      <c r="AM10" s="647">
        <f t="shared" si="5"/>
        <v>13094</v>
      </c>
      <c r="AN10" s="487">
        <f t="shared" si="5"/>
        <v>0</v>
      </c>
      <c r="AO10" s="487">
        <f t="shared" si="5"/>
        <v>0</v>
      </c>
      <c r="AP10" s="487">
        <f t="shared" si="5"/>
        <v>69364</v>
      </c>
      <c r="AQ10" s="487">
        <f t="shared" si="5"/>
        <v>0</v>
      </c>
      <c r="AR10" s="487">
        <f t="shared" si="5"/>
        <v>0</v>
      </c>
      <c r="AS10" s="647">
        <f t="shared" si="5"/>
        <v>69364</v>
      </c>
      <c r="AT10" s="487">
        <f t="shared" si="5"/>
        <v>0</v>
      </c>
      <c r="AU10" s="487">
        <f t="shared" si="5"/>
        <v>0</v>
      </c>
      <c r="AV10" s="94">
        <f t="shared" si="5"/>
        <v>207975</v>
      </c>
      <c r="AW10" s="105">
        <f t="shared" si="5"/>
        <v>0</v>
      </c>
      <c r="AX10" s="105">
        <f t="shared" si="5"/>
        <v>0</v>
      </c>
      <c r="AY10" s="175">
        <f t="shared" si="5"/>
        <v>213676</v>
      </c>
      <c r="AZ10" s="94">
        <f t="shared" si="5"/>
        <v>213676</v>
      </c>
      <c r="BA10" s="105">
        <f t="shared" si="5"/>
        <v>0</v>
      </c>
      <c r="BB10" s="105">
        <f t="shared" si="5"/>
        <v>0</v>
      </c>
      <c r="BC10" s="682">
        <f t="shared" si="5"/>
        <v>132000</v>
      </c>
      <c r="BD10" s="682">
        <f t="shared" si="5"/>
        <v>132000</v>
      </c>
      <c r="BE10" s="487">
        <f t="shared" si="5"/>
        <v>0</v>
      </c>
      <c r="BF10" s="487">
        <f t="shared" si="5"/>
        <v>0</v>
      </c>
      <c r="BG10" s="105">
        <f t="shared" si="5"/>
        <v>0</v>
      </c>
    </row>
    <row r="11" spans="1:66" s="29" customFormat="1" ht="30" customHeight="1">
      <c r="A11" s="84" t="s">
        <v>2</v>
      </c>
      <c r="B11" s="83" t="s">
        <v>62</v>
      </c>
      <c r="C11" s="83"/>
      <c r="D11" s="84"/>
      <c r="E11" s="84"/>
      <c r="F11" s="83"/>
      <c r="G11" s="84"/>
      <c r="H11" s="83"/>
      <c r="I11" s="83"/>
      <c r="J11" s="83"/>
      <c r="K11" s="83"/>
      <c r="L11" s="84"/>
      <c r="M11" s="83"/>
      <c r="N11" s="109">
        <f>O11</f>
        <v>68041</v>
      </c>
      <c r="O11" s="116">
        <v>68041</v>
      </c>
      <c r="P11" s="83"/>
      <c r="Q11" s="488"/>
      <c r="R11" s="610">
        <v>22338</v>
      </c>
      <c r="S11" s="648"/>
      <c r="T11" s="492"/>
      <c r="U11" s="646">
        <f>R11</f>
        <v>22338</v>
      </c>
      <c r="V11" s="648"/>
      <c r="W11" s="488"/>
      <c r="X11" s="470">
        <f>R11-U11</f>
        <v>0</v>
      </c>
      <c r="Y11" s="649"/>
      <c r="Z11" s="492"/>
      <c r="AA11" s="488"/>
      <c r="AB11" s="648"/>
      <c r="AC11" s="492"/>
      <c r="AD11" s="646">
        <v>13443</v>
      </c>
      <c r="AE11" s="648"/>
      <c r="AF11" s="492"/>
      <c r="AG11" s="646">
        <v>7495</v>
      </c>
      <c r="AH11" s="648"/>
      <c r="AI11" s="488"/>
      <c r="AJ11" s="650">
        <f>AD11-AG11</f>
        <v>5948</v>
      </c>
      <c r="AK11" s="648"/>
      <c r="AL11" s="488"/>
      <c r="AM11" s="650">
        <f>AJ11</f>
        <v>5948</v>
      </c>
      <c r="AN11" s="648"/>
      <c r="AO11" s="488"/>
      <c r="AP11" s="650">
        <v>13664</v>
      </c>
      <c r="AQ11" s="648"/>
      <c r="AR11" s="492"/>
      <c r="AS11" s="471">
        <f t="shared" ref="AS11:AU13" si="6">AP11</f>
        <v>13664</v>
      </c>
      <c r="AT11" s="651">
        <f t="shared" si="6"/>
        <v>0</v>
      </c>
      <c r="AU11" s="652">
        <f t="shared" si="6"/>
        <v>0</v>
      </c>
      <c r="AV11" s="94">
        <f t="shared" ref="AV11:AX13" si="7">R11+AD11+AP11</f>
        <v>49445</v>
      </c>
      <c r="AW11" s="94">
        <f t="shared" si="7"/>
        <v>0</v>
      </c>
      <c r="AX11" s="94">
        <f t="shared" si="7"/>
        <v>0</v>
      </c>
      <c r="AY11" s="85">
        <f t="shared" ref="AY11:AY19" si="8">AZ11</f>
        <v>18596</v>
      </c>
      <c r="AZ11" s="175">
        <f>O11-AV11</f>
        <v>18596</v>
      </c>
      <c r="BA11" s="84"/>
      <c r="BB11" s="84"/>
      <c r="BC11" s="682">
        <f>BD11</f>
        <v>12000</v>
      </c>
      <c r="BD11" s="682">
        <f>'b1-16-20TW'!BV13</f>
        <v>12000</v>
      </c>
      <c r="BE11" s="488"/>
      <c r="BF11" s="488"/>
      <c r="BG11" s="84"/>
    </row>
    <row r="12" spans="1:66" s="29" customFormat="1" ht="33" customHeight="1">
      <c r="A12" s="84" t="s">
        <v>3</v>
      </c>
      <c r="B12" s="83" t="s">
        <v>63</v>
      </c>
      <c r="C12" s="83"/>
      <c r="D12" s="84"/>
      <c r="E12" s="84"/>
      <c r="F12" s="83"/>
      <c r="G12" s="84"/>
      <c r="H12" s="83"/>
      <c r="I12" s="83"/>
      <c r="J12" s="83"/>
      <c r="K12" s="83"/>
      <c r="L12" s="84"/>
      <c r="M12" s="83"/>
      <c r="N12" s="109">
        <f t="shared" ref="N12:N13" si="9">O12</f>
        <v>353610</v>
      </c>
      <c r="O12" s="116">
        <v>353610</v>
      </c>
      <c r="P12" s="83"/>
      <c r="Q12" s="488"/>
      <c r="R12" s="646">
        <v>57400</v>
      </c>
      <c r="S12" s="648"/>
      <c r="T12" s="492"/>
      <c r="U12" s="646">
        <v>57400</v>
      </c>
      <c r="V12" s="648"/>
      <c r="W12" s="488"/>
      <c r="X12" s="470">
        <f>R12-U12</f>
        <v>0</v>
      </c>
      <c r="Y12" s="649"/>
      <c r="Z12" s="492"/>
      <c r="AA12" s="488"/>
      <c r="AB12" s="648"/>
      <c r="AC12" s="492"/>
      <c r="AD12" s="646">
        <v>45430</v>
      </c>
      <c r="AE12" s="648"/>
      <c r="AF12" s="492"/>
      <c r="AG12" s="646">
        <v>38284</v>
      </c>
      <c r="AH12" s="648"/>
      <c r="AI12" s="488"/>
      <c r="AJ12" s="646">
        <f>AD12-AG12</f>
        <v>7146</v>
      </c>
      <c r="AK12" s="648"/>
      <c r="AL12" s="488"/>
      <c r="AM12" s="650">
        <f>AJ12</f>
        <v>7146</v>
      </c>
      <c r="AN12" s="648"/>
      <c r="AO12" s="488"/>
      <c r="AP12" s="650">
        <v>55700</v>
      </c>
      <c r="AQ12" s="648"/>
      <c r="AR12" s="492"/>
      <c r="AS12" s="471">
        <f t="shared" si="6"/>
        <v>55700</v>
      </c>
      <c r="AT12" s="651">
        <f t="shared" si="6"/>
        <v>0</v>
      </c>
      <c r="AU12" s="652">
        <f t="shared" si="6"/>
        <v>0</v>
      </c>
      <c r="AV12" s="94">
        <f t="shared" si="7"/>
        <v>158530</v>
      </c>
      <c r="AW12" s="94">
        <f t="shared" si="7"/>
        <v>0</v>
      </c>
      <c r="AX12" s="94">
        <f t="shared" si="7"/>
        <v>0</v>
      </c>
      <c r="AY12" s="85">
        <f t="shared" si="8"/>
        <v>195080</v>
      </c>
      <c r="AZ12" s="175">
        <f>O12-AV12</f>
        <v>195080</v>
      </c>
      <c r="BA12" s="84"/>
      <c r="BB12" s="84"/>
      <c r="BC12" s="682">
        <f>BD12</f>
        <v>120000</v>
      </c>
      <c r="BD12" s="682">
        <f>'b1-16-20TW'!BV14</f>
        <v>120000</v>
      </c>
      <c r="BE12" s="488"/>
      <c r="BF12" s="488"/>
      <c r="BG12" s="84"/>
    </row>
    <row r="13" spans="1:66" s="29" customFormat="1" ht="36.6" customHeight="1">
      <c r="A13" s="84" t="s">
        <v>23</v>
      </c>
      <c r="B13" s="83" t="s">
        <v>66</v>
      </c>
      <c r="C13" s="83"/>
      <c r="D13" s="84"/>
      <c r="E13" s="84"/>
      <c r="F13" s="83"/>
      <c r="G13" s="84"/>
      <c r="H13" s="83"/>
      <c r="I13" s="83"/>
      <c r="J13" s="83"/>
      <c r="K13" s="83"/>
      <c r="L13" s="84"/>
      <c r="M13" s="83"/>
      <c r="N13" s="109">
        <f t="shared" si="9"/>
        <v>22752</v>
      </c>
      <c r="O13" s="116">
        <f>20477+2275</f>
        <v>22752</v>
      </c>
      <c r="P13" s="83"/>
      <c r="Q13" s="488"/>
      <c r="R13" s="492"/>
      <c r="S13" s="648"/>
      <c r="T13" s="492"/>
      <c r="U13" s="488"/>
      <c r="V13" s="648"/>
      <c r="W13" s="488"/>
      <c r="X13" s="492"/>
      <c r="Y13" s="649"/>
      <c r="Z13" s="492"/>
      <c r="AA13" s="488"/>
      <c r="AB13" s="648"/>
      <c r="AC13" s="492"/>
      <c r="AD13" s="488"/>
      <c r="AE13" s="648"/>
      <c r="AF13" s="492"/>
      <c r="AG13" s="488"/>
      <c r="AH13" s="648"/>
      <c r="AI13" s="488"/>
      <c r="AJ13" s="488"/>
      <c r="AK13" s="648"/>
      <c r="AL13" s="488"/>
      <c r="AM13" s="488"/>
      <c r="AN13" s="648"/>
      <c r="AO13" s="488"/>
      <c r="AP13" s="471">
        <v>22752</v>
      </c>
      <c r="AQ13" s="648"/>
      <c r="AR13" s="492"/>
      <c r="AS13" s="471">
        <f t="shared" si="6"/>
        <v>22752</v>
      </c>
      <c r="AT13" s="651">
        <f t="shared" si="6"/>
        <v>0</v>
      </c>
      <c r="AU13" s="652">
        <f t="shared" si="6"/>
        <v>0</v>
      </c>
      <c r="AV13" s="94">
        <f t="shared" si="7"/>
        <v>22752</v>
      </c>
      <c r="AW13" s="94">
        <f t="shared" si="7"/>
        <v>0</v>
      </c>
      <c r="AX13" s="94">
        <f t="shared" si="7"/>
        <v>0</v>
      </c>
      <c r="AY13" s="85">
        <f t="shared" si="8"/>
        <v>0</v>
      </c>
      <c r="AZ13" s="175">
        <f>O13-AV13</f>
        <v>0</v>
      </c>
      <c r="BA13" s="84"/>
      <c r="BB13" s="84"/>
      <c r="BC13" s="682">
        <f>BD13</f>
        <v>0</v>
      </c>
      <c r="BD13" s="682">
        <f>AZ13</f>
        <v>0</v>
      </c>
      <c r="BE13" s="488"/>
      <c r="BF13" s="488"/>
      <c r="BG13" s="84"/>
    </row>
    <row r="14" spans="1:66" s="29" customFormat="1" ht="24.6" customHeight="1">
      <c r="A14" s="83" t="s">
        <v>64</v>
      </c>
      <c r="B14" s="83" t="s">
        <v>65</v>
      </c>
      <c r="C14" s="83"/>
      <c r="D14" s="84"/>
      <c r="E14" s="84"/>
      <c r="F14" s="83"/>
      <c r="G14" s="108">
        <f>G15+G19+G40+G45+G53+G65+G70+G77+G82</f>
        <v>3261354</v>
      </c>
      <c r="H14" s="108">
        <f t="shared" ref="H14:BE14" si="10">H15+H19+H40+H45+H53+H65+H70+H77+H82</f>
        <v>4077443</v>
      </c>
      <c r="I14" s="108">
        <f t="shared" si="10"/>
        <v>0</v>
      </c>
      <c r="J14" s="108">
        <f t="shared" si="10"/>
        <v>0</v>
      </c>
      <c r="K14" s="108">
        <f t="shared" si="10"/>
        <v>0</v>
      </c>
      <c r="L14" s="108">
        <f t="shared" si="10"/>
        <v>952648</v>
      </c>
      <c r="M14" s="108">
        <f t="shared" si="10"/>
        <v>804995</v>
      </c>
      <c r="N14" s="108">
        <f t="shared" si="10"/>
        <v>1689861</v>
      </c>
      <c r="O14" s="108">
        <f t="shared" si="10"/>
        <v>1689861</v>
      </c>
      <c r="P14" s="108">
        <f t="shared" si="10"/>
        <v>916250</v>
      </c>
      <c r="Q14" s="108">
        <f t="shared" si="10"/>
        <v>0</v>
      </c>
      <c r="R14" s="108">
        <f t="shared" si="10"/>
        <v>435200</v>
      </c>
      <c r="S14" s="108">
        <f t="shared" si="10"/>
        <v>120000</v>
      </c>
      <c r="T14" s="108">
        <f t="shared" si="10"/>
        <v>0</v>
      </c>
      <c r="U14" s="108">
        <f t="shared" si="10"/>
        <v>311557</v>
      </c>
      <c r="V14" s="108">
        <f t="shared" si="10"/>
        <v>22967</v>
      </c>
      <c r="W14" s="108">
        <f t="shared" si="10"/>
        <v>0</v>
      </c>
      <c r="X14" s="108">
        <f t="shared" si="10"/>
        <v>123643</v>
      </c>
      <c r="Y14" s="108">
        <f t="shared" si="10"/>
        <v>97033</v>
      </c>
      <c r="Z14" s="108">
        <f t="shared" si="10"/>
        <v>0</v>
      </c>
      <c r="AA14" s="108">
        <f t="shared" si="10"/>
        <v>119353</v>
      </c>
      <c r="AB14" s="108">
        <f t="shared" si="10"/>
        <v>0</v>
      </c>
      <c r="AC14" s="108">
        <f t="shared" si="10"/>
        <v>0</v>
      </c>
      <c r="AD14" s="108">
        <f t="shared" si="10"/>
        <v>24920</v>
      </c>
      <c r="AE14" s="108">
        <f t="shared" si="10"/>
        <v>0</v>
      </c>
      <c r="AF14" s="108">
        <f t="shared" si="10"/>
        <v>0</v>
      </c>
      <c r="AG14" s="108">
        <f t="shared" si="10"/>
        <v>24920</v>
      </c>
      <c r="AH14" s="108">
        <f t="shared" si="10"/>
        <v>0</v>
      </c>
      <c r="AI14" s="108">
        <f t="shared" si="10"/>
        <v>0</v>
      </c>
      <c r="AJ14" s="108">
        <f t="shared" si="10"/>
        <v>0</v>
      </c>
      <c r="AK14" s="108">
        <f t="shared" si="10"/>
        <v>0</v>
      </c>
      <c r="AL14" s="108">
        <f t="shared" si="10"/>
        <v>0</v>
      </c>
      <c r="AM14" s="108">
        <f t="shared" si="10"/>
        <v>0</v>
      </c>
      <c r="AN14" s="108">
        <f t="shared" si="10"/>
        <v>0</v>
      </c>
      <c r="AO14" s="108">
        <f t="shared" si="10"/>
        <v>0</v>
      </c>
      <c r="AP14" s="108">
        <f t="shared" si="10"/>
        <v>275741</v>
      </c>
      <c r="AQ14" s="108">
        <f t="shared" si="10"/>
        <v>140243</v>
      </c>
      <c r="AR14" s="108">
        <f t="shared" si="10"/>
        <v>0</v>
      </c>
      <c r="AS14" s="108">
        <f t="shared" si="10"/>
        <v>275741</v>
      </c>
      <c r="AT14" s="108">
        <f t="shared" si="10"/>
        <v>140243</v>
      </c>
      <c r="AU14" s="108">
        <f t="shared" si="10"/>
        <v>0</v>
      </c>
      <c r="AV14" s="108">
        <f t="shared" si="10"/>
        <v>735861</v>
      </c>
      <c r="AW14" s="108">
        <f t="shared" si="10"/>
        <v>260243</v>
      </c>
      <c r="AX14" s="108">
        <f t="shared" si="10"/>
        <v>0</v>
      </c>
      <c r="AY14" s="108">
        <f t="shared" si="10"/>
        <v>954000</v>
      </c>
      <c r="AZ14" s="108">
        <f t="shared" si="10"/>
        <v>954000</v>
      </c>
      <c r="BA14" s="108">
        <f t="shared" si="10"/>
        <v>656007</v>
      </c>
      <c r="BB14" s="108">
        <f t="shared" si="10"/>
        <v>0</v>
      </c>
      <c r="BC14" s="108">
        <f t="shared" si="10"/>
        <v>1147000</v>
      </c>
      <c r="BD14" s="108">
        <f t="shared" si="10"/>
        <v>1147000</v>
      </c>
      <c r="BE14" s="108">
        <f t="shared" si="10"/>
        <v>656007</v>
      </c>
      <c r="BF14" s="471">
        <f>BF15+BF19+BF40+BF45+BF53+BF65+BF70+BF77+BF82+BF152</f>
        <v>0</v>
      </c>
      <c r="BG14" s="84"/>
      <c r="BI14" s="29">
        <f>AY14-'b1-16-20TW'!BP22</f>
        <v>-193000</v>
      </c>
    </row>
    <row r="15" spans="1:66" s="29" customFormat="1" ht="24.6" customHeight="1">
      <c r="A15" s="84" t="s">
        <v>254</v>
      </c>
      <c r="B15" s="178" t="s">
        <v>155</v>
      </c>
      <c r="C15" s="178"/>
      <c r="D15" s="179"/>
      <c r="E15" s="179"/>
      <c r="F15" s="179"/>
      <c r="G15" s="180"/>
      <c r="H15" s="180">
        <f>SUM(H16:H18)</f>
        <v>1616385</v>
      </c>
      <c r="I15" s="180"/>
      <c r="J15" s="180"/>
      <c r="K15" s="180"/>
      <c r="L15" s="180"/>
      <c r="M15" s="180"/>
      <c r="N15" s="109">
        <f>O15</f>
        <v>715274</v>
      </c>
      <c r="O15" s="181">
        <f>SUM(O16:O18)</f>
        <v>715274</v>
      </c>
      <c r="P15" s="182">
        <f>SUM(P16:P18)</f>
        <v>715274</v>
      </c>
      <c r="Q15" s="472">
        <f t="shared" ref="Q15:W15" si="11">SUM(Q16:Q18)</f>
        <v>0</v>
      </c>
      <c r="R15" s="472">
        <f t="shared" si="11"/>
        <v>0</v>
      </c>
      <c r="S15" s="472">
        <f t="shared" si="11"/>
        <v>0</v>
      </c>
      <c r="T15" s="472">
        <f t="shared" si="11"/>
        <v>0</v>
      </c>
      <c r="U15" s="472">
        <f t="shared" si="11"/>
        <v>0</v>
      </c>
      <c r="V15" s="472">
        <f t="shared" si="11"/>
        <v>0</v>
      </c>
      <c r="W15" s="472">
        <f t="shared" si="11"/>
        <v>0</v>
      </c>
      <c r="X15" s="472">
        <f>SUM(X16:X18)</f>
        <v>0</v>
      </c>
      <c r="Y15" s="472">
        <f t="shared" ref="Y15:AP15" si="12">SUM(Y16:Y18)</f>
        <v>0</v>
      </c>
      <c r="Z15" s="472">
        <f t="shared" si="12"/>
        <v>0</v>
      </c>
      <c r="AA15" s="472">
        <f t="shared" si="12"/>
        <v>0</v>
      </c>
      <c r="AB15" s="472">
        <f t="shared" si="12"/>
        <v>0</v>
      </c>
      <c r="AC15" s="472">
        <f t="shared" si="12"/>
        <v>0</v>
      </c>
      <c r="AD15" s="472">
        <f t="shared" si="12"/>
        <v>0</v>
      </c>
      <c r="AE15" s="472">
        <f t="shared" si="12"/>
        <v>0</v>
      </c>
      <c r="AF15" s="472">
        <f t="shared" si="12"/>
        <v>0</v>
      </c>
      <c r="AG15" s="472">
        <f t="shared" si="12"/>
        <v>0</v>
      </c>
      <c r="AH15" s="472">
        <f t="shared" si="12"/>
        <v>0</v>
      </c>
      <c r="AI15" s="472">
        <f t="shared" si="12"/>
        <v>0</v>
      </c>
      <c r="AJ15" s="472">
        <f t="shared" si="12"/>
        <v>0</v>
      </c>
      <c r="AK15" s="472">
        <f t="shared" si="12"/>
        <v>0</v>
      </c>
      <c r="AL15" s="472">
        <f t="shared" si="12"/>
        <v>0</v>
      </c>
      <c r="AM15" s="472">
        <f t="shared" si="12"/>
        <v>0</v>
      </c>
      <c r="AN15" s="472">
        <f t="shared" si="12"/>
        <v>0</v>
      </c>
      <c r="AO15" s="472">
        <f t="shared" si="12"/>
        <v>0</v>
      </c>
      <c r="AP15" s="472">
        <f t="shared" si="12"/>
        <v>97867</v>
      </c>
      <c r="AQ15" s="472">
        <f>SUM(AQ16:AQ18)</f>
        <v>97867</v>
      </c>
      <c r="AR15" s="472">
        <f t="shared" ref="AR15:BF15" si="13">SUM(AR16:AR18)</f>
        <v>0</v>
      </c>
      <c r="AS15" s="472">
        <f t="shared" si="13"/>
        <v>97867</v>
      </c>
      <c r="AT15" s="472">
        <f t="shared" si="13"/>
        <v>97867</v>
      </c>
      <c r="AU15" s="472">
        <f t="shared" si="13"/>
        <v>0</v>
      </c>
      <c r="AV15" s="182">
        <f t="shared" si="13"/>
        <v>97867</v>
      </c>
      <c r="AW15" s="182">
        <f t="shared" si="13"/>
        <v>97867</v>
      </c>
      <c r="AX15" s="182">
        <f t="shared" si="13"/>
        <v>0</v>
      </c>
      <c r="AY15" s="85">
        <f t="shared" si="8"/>
        <v>617407</v>
      </c>
      <c r="AZ15" s="182">
        <f t="shared" si="13"/>
        <v>617407</v>
      </c>
      <c r="BA15" s="182">
        <f t="shared" si="13"/>
        <v>617407</v>
      </c>
      <c r="BB15" s="182">
        <f t="shared" si="13"/>
        <v>0</v>
      </c>
      <c r="BC15" s="472">
        <f t="shared" si="13"/>
        <v>617407</v>
      </c>
      <c r="BD15" s="472">
        <f t="shared" si="13"/>
        <v>617407</v>
      </c>
      <c r="BE15" s="472">
        <f t="shared" si="13"/>
        <v>617407</v>
      </c>
      <c r="BF15" s="472">
        <f t="shared" si="13"/>
        <v>0</v>
      </c>
      <c r="BG15" s="84"/>
    </row>
    <row r="16" spans="1:66" s="29" customFormat="1" ht="24.6" customHeight="1">
      <c r="A16" s="183">
        <v>1</v>
      </c>
      <c r="B16" s="184" t="s">
        <v>107</v>
      </c>
      <c r="C16" s="184"/>
      <c r="D16" s="185"/>
      <c r="E16" s="183"/>
      <c r="F16" s="179" t="s">
        <v>177</v>
      </c>
      <c r="G16" s="186"/>
      <c r="H16" s="186">
        <v>635334</v>
      </c>
      <c r="I16" s="186"/>
      <c r="J16" s="186"/>
      <c r="K16" s="186"/>
      <c r="L16" s="186"/>
      <c r="M16" s="186"/>
      <c r="N16" s="110">
        <f>O16</f>
        <v>234000</v>
      </c>
      <c r="O16" s="187">
        <f>180000+54000</f>
        <v>234000</v>
      </c>
      <c r="P16" s="187">
        <f>O16</f>
        <v>234000</v>
      </c>
      <c r="Q16" s="488"/>
      <c r="R16" s="473">
        <f>S16+T16</f>
        <v>0</v>
      </c>
      <c r="S16" s="648"/>
      <c r="T16" s="492"/>
      <c r="U16" s="479">
        <f t="shared" ref="U16:U18" si="14">V16+W16</f>
        <v>0</v>
      </c>
      <c r="V16" s="648"/>
      <c r="W16" s="488"/>
      <c r="X16" s="473">
        <f>R16-U16</f>
        <v>0</v>
      </c>
      <c r="Y16" s="473">
        <f>S16-V16</f>
        <v>0</v>
      </c>
      <c r="Z16" s="473">
        <f>T16-W16</f>
        <v>0</v>
      </c>
      <c r="AA16" s="479">
        <f>AB16+AC16</f>
        <v>0</v>
      </c>
      <c r="AB16" s="648"/>
      <c r="AC16" s="492"/>
      <c r="AD16" s="488"/>
      <c r="AE16" s="648"/>
      <c r="AF16" s="492"/>
      <c r="AG16" s="488"/>
      <c r="AH16" s="648"/>
      <c r="AI16" s="488"/>
      <c r="AJ16" s="473">
        <f>AD16-AG16</f>
        <v>0</v>
      </c>
      <c r="AK16" s="473"/>
      <c r="AL16" s="473"/>
      <c r="AM16" s="471">
        <f>AN16+AO16</f>
        <v>0</v>
      </c>
      <c r="AN16" s="648"/>
      <c r="AO16" s="488"/>
      <c r="AP16" s="541">
        <f>AQ16+AR16</f>
        <v>31117</v>
      </c>
      <c r="AQ16" s="493">
        <v>31117</v>
      </c>
      <c r="AR16" s="479"/>
      <c r="AS16" s="541">
        <f t="shared" ref="AS16:AU17" si="15">AP16</f>
        <v>31117</v>
      </c>
      <c r="AT16" s="653">
        <f t="shared" si="15"/>
        <v>31117</v>
      </c>
      <c r="AU16" s="652">
        <f t="shared" si="15"/>
        <v>0</v>
      </c>
      <c r="AV16" s="111">
        <f>R16+AD16+AP16</f>
        <v>31117</v>
      </c>
      <c r="AW16" s="111">
        <f>S16+AE16+AQ16</f>
        <v>31117</v>
      </c>
      <c r="AX16" s="111">
        <f>T16+AF16+AR16</f>
        <v>0</v>
      </c>
      <c r="AY16" s="86">
        <f t="shared" si="8"/>
        <v>202883</v>
      </c>
      <c r="AZ16" s="144">
        <f>O16-AV16</f>
        <v>202883</v>
      </c>
      <c r="BA16" s="86">
        <f>P16-AW16</f>
        <v>202883</v>
      </c>
      <c r="BB16" s="85">
        <f>Q16-AX16</f>
        <v>0</v>
      </c>
      <c r="BC16" s="683">
        <f>BD16</f>
        <v>202883</v>
      </c>
      <c r="BD16" s="683">
        <f>'b1-16-20TW'!BV24</f>
        <v>202883</v>
      </c>
      <c r="BE16" s="683">
        <f>BD16</f>
        <v>202883</v>
      </c>
      <c r="BF16" s="488"/>
      <c r="BG16" s="84"/>
    </row>
    <row r="17" spans="1:60" s="29" customFormat="1" ht="24.6" customHeight="1">
      <c r="A17" s="183">
        <v>2</v>
      </c>
      <c r="B17" s="184" t="s">
        <v>108</v>
      </c>
      <c r="C17" s="184"/>
      <c r="D17" s="185"/>
      <c r="E17" s="183"/>
      <c r="F17" s="179" t="s">
        <v>178</v>
      </c>
      <c r="G17" s="186"/>
      <c r="H17" s="186">
        <v>981051</v>
      </c>
      <c r="I17" s="186"/>
      <c r="J17" s="186"/>
      <c r="K17" s="186"/>
      <c r="L17" s="186"/>
      <c r="M17" s="186"/>
      <c r="N17" s="110">
        <f t="shared" ref="N17:N18" si="16">O17</f>
        <v>474524</v>
      </c>
      <c r="O17" s="186">
        <v>474524</v>
      </c>
      <c r="P17" s="186">
        <v>474524</v>
      </c>
      <c r="Q17" s="488"/>
      <c r="R17" s="473">
        <f t="shared" ref="R17:R18" si="17">S17+T17</f>
        <v>0</v>
      </c>
      <c r="S17" s="648"/>
      <c r="T17" s="492"/>
      <c r="U17" s="479">
        <f t="shared" si="14"/>
        <v>0</v>
      </c>
      <c r="V17" s="648"/>
      <c r="W17" s="488"/>
      <c r="X17" s="473">
        <f t="shared" ref="X17:Z18" si="18">R17-U17</f>
        <v>0</v>
      </c>
      <c r="Y17" s="473">
        <f t="shared" si="18"/>
        <v>0</v>
      </c>
      <c r="Z17" s="473">
        <f t="shared" si="18"/>
        <v>0</v>
      </c>
      <c r="AA17" s="479">
        <f t="shared" ref="AA17:AA18" si="19">AB17+AC17</f>
        <v>0</v>
      </c>
      <c r="AB17" s="648"/>
      <c r="AC17" s="492"/>
      <c r="AD17" s="488"/>
      <c r="AE17" s="648"/>
      <c r="AF17" s="492"/>
      <c r="AG17" s="488"/>
      <c r="AH17" s="648"/>
      <c r="AI17" s="488"/>
      <c r="AJ17" s="473">
        <f t="shared" ref="AJ17:AJ18" si="20">AD17-AG17</f>
        <v>0</v>
      </c>
      <c r="AK17" s="473"/>
      <c r="AL17" s="473"/>
      <c r="AM17" s="471">
        <f t="shared" ref="AM17:AM18" si="21">AN17+AO17</f>
        <v>0</v>
      </c>
      <c r="AN17" s="648"/>
      <c r="AO17" s="488"/>
      <c r="AP17" s="541">
        <f t="shared" ref="AP17" si="22">AQ17+AR17</f>
        <v>60000</v>
      </c>
      <c r="AQ17" s="493">
        <v>60000</v>
      </c>
      <c r="AR17" s="479"/>
      <c r="AS17" s="541">
        <f t="shared" si="15"/>
        <v>60000</v>
      </c>
      <c r="AT17" s="653">
        <f t="shared" si="15"/>
        <v>60000</v>
      </c>
      <c r="AU17" s="652">
        <f t="shared" si="15"/>
        <v>0</v>
      </c>
      <c r="AV17" s="111">
        <f t="shared" ref="AV17:AV18" si="23">R17+AD17+AP17</f>
        <v>60000</v>
      </c>
      <c r="AW17" s="111">
        <f t="shared" ref="AW17:AW18" si="24">S17+AE17+AQ17</f>
        <v>60000</v>
      </c>
      <c r="AX17" s="111">
        <f t="shared" ref="AX17:AX18" si="25">T17+AF17+AR17</f>
        <v>0</v>
      </c>
      <c r="AY17" s="86">
        <f t="shared" si="8"/>
        <v>414524</v>
      </c>
      <c r="AZ17" s="144">
        <f t="shared" ref="AZ17:AZ18" si="26">O17-AV17</f>
        <v>414524</v>
      </c>
      <c r="BA17" s="86">
        <f t="shared" ref="BA17:BA18" si="27">P17-AW17</f>
        <v>414524</v>
      </c>
      <c r="BB17" s="85">
        <f t="shared" ref="BB17:BB18" si="28">Q17-AX17</f>
        <v>0</v>
      </c>
      <c r="BC17" s="683">
        <f t="shared" ref="BC17:BC18" si="29">BD17</f>
        <v>414524</v>
      </c>
      <c r="BD17" s="683">
        <f>'b1-16-20TW'!BV25</f>
        <v>414524</v>
      </c>
      <c r="BE17" s="683">
        <f>BD17</f>
        <v>414524</v>
      </c>
      <c r="BF17" s="488"/>
      <c r="BG17" s="84"/>
    </row>
    <row r="18" spans="1:60" s="29" customFormat="1" ht="29.65" customHeight="1">
      <c r="A18" s="183">
        <v>3</v>
      </c>
      <c r="B18" s="184" t="s">
        <v>109</v>
      </c>
      <c r="C18" s="184"/>
      <c r="D18" s="185"/>
      <c r="E18" s="189"/>
      <c r="F18" s="190" t="s">
        <v>179</v>
      </c>
      <c r="G18" s="186">
        <v>125631</v>
      </c>
      <c r="H18" s="186"/>
      <c r="I18" s="186"/>
      <c r="J18" s="186"/>
      <c r="K18" s="186"/>
      <c r="L18" s="186"/>
      <c r="M18" s="186"/>
      <c r="N18" s="110">
        <f t="shared" si="16"/>
        <v>6750</v>
      </c>
      <c r="O18" s="186">
        <f>P18</f>
        <v>6750</v>
      </c>
      <c r="P18" s="186">
        <f>13500*50%</f>
        <v>6750</v>
      </c>
      <c r="Q18" s="488"/>
      <c r="R18" s="473">
        <f t="shared" si="17"/>
        <v>0</v>
      </c>
      <c r="S18" s="648"/>
      <c r="T18" s="492"/>
      <c r="U18" s="479">
        <f t="shared" si="14"/>
        <v>0</v>
      </c>
      <c r="V18" s="648"/>
      <c r="W18" s="488"/>
      <c r="X18" s="473">
        <f t="shared" si="18"/>
        <v>0</v>
      </c>
      <c r="Y18" s="473">
        <f t="shared" si="18"/>
        <v>0</v>
      </c>
      <c r="Z18" s="473">
        <f t="shared" si="18"/>
        <v>0</v>
      </c>
      <c r="AA18" s="479">
        <f t="shared" si="19"/>
        <v>0</v>
      </c>
      <c r="AB18" s="648"/>
      <c r="AC18" s="492"/>
      <c r="AD18" s="488"/>
      <c r="AE18" s="648"/>
      <c r="AF18" s="492"/>
      <c r="AG18" s="488"/>
      <c r="AH18" s="648"/>
      <c r="AI18" s="488"/>
      <c r="AJ18" s="473">
        <f t="shared" si="20"/>
        <v>0</v>
      </c>
      <c r="AK18" s="473"/>
      <c r="AL18" s="473"/>
      <c r="AM18" s="471">
        <f t="shared" si="21"/>
        <v>0</v>
      </c>
      <c r="AN18" s="648"/>
      <c r="AO18" s="488"/>
      <c r="AP18" s="541">
        <f>AQ18+AR18</f>
        <v>6750</v>
      </c>
      <c r="AQ18" s="541">
        <v>6750</v>
      </c>
      <c r="AR18" s="479"/>
      <c r="AS18" s="541">
        <f>AP18</f>
        <v>6750</v>
      </c>
      <c r="AT18" s="653">
        <f>AQ18</f>
        <v>6750</v>
      </c>
      <c r="AU18" s="488"/>
      <c r="AV18" s="111">
        <f t="shared" si="23"/>
        <v>6750</v>
      </c>
      <c r="AW18" s="111">
        <f t="shared" si="24"/>
        <v>6750</v>
      </c>
      <c r="AX18" s="111">
        <f t="shared" si="25"/>
        <v>0</v>
      </c>
      <c r="AY18" s="86">
        <f t="shared" si="8"/>
        <v>0</v>
      </c>
      <c r="AZ18" s="144">
        <f t="shared" si="26"/>
        <v>0</v>
      </c>
      <c r="BA18" s="86">
        <f t="shared" si="27"/>
        <v>0</v>
      </c>
      <c r="BB18" s="85">
        <f t="shared" si="28"/>
        <v>0</v>
      </c>
      <c r="BC18" s="683">
        <f t="shared" si="29"/>
        <v>0</v>
      </c>
      <c r="BD18" s="683">
        <f t="shared" ref="BD18" si="30">AZ18</f>
        <v>0</v>
      </c>
      <c r="BE18" s="683">
        <f t="shared" ref="BE18" si="31">BA18</f>
        <v>0</v>
      </c>
      <c r="BF18" s="488"/>
      <c r="BG18" s="84"/>
    </row>
    <row r="19" spans="1:60" s="29" customFormat="1" ht="26.65" customHeight="1">
      <c r="A19" s="191" t="s">
        <v>2</v>
      </c>
      <c r="B19" s="192" t="s">
        <v>110</v>
      </c>
      <c r="C19" s="192"/>
      <c r="D19" s="185"/>
      <c r="E19" s="183"/>
      <c r="F19" s="193"/>
      <c r="G19" s="194">
        <f>G20+G25</f>
        <v>1083486</v>
      </c>
      <c r="H19" s="194">
        <f t="shared" ref="H19:BF19" si="32">H20+H25</f>
        <v>837292</v>
      </c>
      <c r="I19" s="194"/>
      <c r="J19" s="194"/>
      <c r="K19" s="194"/>
      <c r="L19" s="194">
        <f t="shared" si="32"/>
        <v>186816</v>
      </c>
      <c r="M19" s="194">
        <f t="shared" si="32"/>
        <v>151531</v>
      </c>
      <c r="N19" s="194">
        <f t="shared" si="32"/>
        <v>267626</v>
      </c>
      <c r="O19" s="194">
        <f t="shared" si="32"/>
        <v>267626</v>
      </c>
      <c r="P19" s="194">
        <f t="shared" si="32"/>
        <v>24126</v>
      </c>
      <c r="Q19" s="477">
        <f t="shared" si="32"/>
        <v>0</v>
      </c>
      <c r="R19" s="477">
        <f t="shared" si="32"/>
        <v>106200</v>
      </c>
      <c r="S19" s="477">
        <f t="shared" si="32"/>
        <v>0</v>
      </c>
      <c r="T19" s="477">
        <f t="shared" si="32"/>
        <v>0</v>
      </c>
      <c r="U19" s="477">
        <f t="shared" si="32"/>
        <v>100371</v>
      </c>
      <c r="V19" s="477">
        <f t="shared" si="32"/>
        <v>0</v>
      </c>
      <c r="W19" s="477">
        <f t="shared" si="32"/>
        <v>0</v>
      </c>
      <c r="X19" s="477">
        <f t="shared" si="32"/>
        <v>5829</v>
      </c>
      <c r="Y19" s="477">
        <f t="shared" si="32"/>
        <v>0</v>
      </c>
      <c r="Z19" s="477">
        <f t="shared" si="32"/>
        <v>0</v>
      </c>
      <c r="AA19" s="477">
        <f t="shared" si="32"/>
        <v>5168</v>
      </c>
      <c r="AB19" s="477">
        <f t="shared" si="32"/>
        <v>0</v>
      </c>
      <c r="AC19" s="477">
        <f t="shared" si="32"/>
        <v>0</v>
      </c>
      <c r="AD19" s="477">
        <f t="shared" si="32"/>
        <v>11920</v>
      </c>
      <c r="AE19" s="477">
        <f t="shared" si="32"/>
        <v>0</v>
      </c>
      <c r="AF19" s="477">
        <f t="shared" si="32"/>
        <v>0</v>
      </c>
      <c r="AG19" s="477">
        <f t="shared" si="32"/>
        <v>11920</v>
      </c>
      <c r="AH19" s="477">
        <f t="shared" si="32"/>
        <v>0</v>
      </c>
      <c r="AI19" s="477">
        <f t="shared" si="32"/>
        <v>0</v>
      </c>
      <c r="AJ19" s="477">
        <f t="shared" si="32"/>
        <v>0</v>
      </c>
      <c r="AK19" s="477">
        <f t="shared" si="32"/>
        <v>0</v>
      </c>
      <c r="AL19" s="477">
        <f t="shared" si="32"/>
        <v>0</v>
      </c>
      <c r="AM19" s="477">
        <f t="shared" si="32"/>
        <v>0</v>
      </c>
      <c r="AN19" s="477">
        <f t="shared" si="32"/>
        <v>0</v>
      </c>
      <c r="AO19" s="477">
        <f t="shared" si="32"/>
        <v>0</v>
      </c>
      <c r="AP19" s="477">
        <f t="shared" si="32"/>
        <v>71913</v>
      </c>
      <c r="AQ19" s="477">
        <f t="shared" si="32"/>
        <v>24126</v>
      </c>
      <c r="AR19" s="472">
        <f t="shared" si="32"/>
        <v>0</v>
      </c>
      <c r="AS19" s="477">
        <f t="shared" si="32"/>
        <v>71913</v>
      </c>
      <c r="AT19" s="477">
        <f t="shared" si="32"/>
        <v>24126</v>
      </c>
      <c r="AU19" s="477">
        <f t="shared" si="32"/>
        <v>0</v>
      </c>
      <c r="AV19" s="182">
        <f t="shared" si="32"/>
        <v>190033</v>
      </c>
      <c r="AW19" s="194">
        <f t="shared" si="32"/>
        <v>24126</v>
      </c>
      <c r="AX19" s="194">
        <f t="shared" si="32"/>
        <v>0</v>
      </c>
      <c r="AY19" s="85">
        <f t="shared" si="8"/>
        <v>77593</v>
      </c>
      <c r="AZ19" s="194">
        <f t="shared" si="32"/>
        <v>77593</v>
      </c>
      <c r="BA19" s="194">
        <f t="shared" si="32"/>
        <v>0</v>
      </c>
      <c r="BB19" s="194">
        <f t="shared" si="32"/>
        <v>0</v>
      </c>
      <c r="BC19" s="477">
        <f t="shared" si="32"/>
        <v>77593</v>
      </c>
      <c r="BD19" s="477">
        <f t="shared" si="32"/>
        <v>77593</v>
      </c>
      <c r="BE19" s="477">
        <f t="shared" si="32"/>
        <v>0</v>
      </c>
      <c r="BF19" s="477">
        <f t="shared" si="32"/>
        <v>0</v>
      </c>
      <c r="BG19" s="84"/>
    </row>
    <row r="20" spans="1:60" s="29" customFormat="1" ht="11.1" customHeight="1">
      <c r="A20" s="191" t="s">
        <v>254</v>
      </c>
      <c r="B20" s="195" t="s">
        <v>31</v>
      </c>
      <c r="C20" s="195"/>
      <c r="D20" s="196"/>
      <c r="E20" s="196"/>
      <c r="F20" s="197"/>
      <c r="G20" s="198">
        <f>SUM(G21:G24)</f>
        <v>324919</v>
      </c>
      <c r="H20" s="198">
        <f t="shared" ref="H20:BF20" si="33">SUM(H21:H24)</f>
        <v>237000</v>
      </c>
      <c r="I20" s="198"/>
      <c r="J20" s="198"/>
      <c r="K20" s="198"/>
      <c r="L20" s="198">
        <f t="shared" si="33"/>
        <v>0</v>
      </c>
      <c r="M20" s="198">
        <f t="shared" si="33"/>
        <v>0</v>
      </c>
      <c r="N20" s="198">
        <f t="shared" si="33"/>
        <v>3200</v>
      </c>
      <c r="O20" s="198">
        <f t="shared" si="33"/>
        <v>3200</v>
      </c>
      <c r="P20" s="198">
        <f t="shared" si="33"/>
        <v>0</v>
      </c>
      <c r="Q20" s="489">
        <f t="shared" si="33"/>
        <v>0</v>
      </c>
      <c r="R20" s="489">
        <f t="shared" si="33"/>
        <v>3200</v>
      </c>
      <c r="S20" s="489">
        <f t="shared" si="33"/>
        <v>0</v>
      </c>
      <c r="T20" s="489">
        <f t="shared" si="33"/>
        <v>0</v>
      </c>
      <c r="U20" s="489">
        <f t="shared" si="33"/>
        <v>2798</v>
      </c>
      <c r="V20" s="489">
        <f t="shared" si="33"/>
        <v>0</v>
      </c>
      <c r="W20" s="489">
        <f t="shared" si="33"/>
        <v>0</v>
      </c>
      <c r="X20" s="489">
        <f t="shared" si="33"/>
        <v>402</v>
      </c>
      <c r="Y20" s="489">
        <f t="shared" si="33"/>
        <v>0</v>
      </c>
      <c r="Z20" s="489">
        <f t="shared" si="33"/>
        <v>0</v>
      </c>
      <c r="AA20" s="489">
        <f t="shared" si="33"/>
        <v>0</v>
      </c>
      <c r="AB20" s="489">
        <f t="shared" si="33"/>
        <v>0</v>
      </c>
      <c r="AC20" s="489">
        <f t="shared" si="33"/>
        <v>0</v>
      </c>
      <c r="AD20" s="489">
        <f t="shared" si="33"/>
        <v>0</v>
      </c>
      <c r="AE20" s="489">
        <f t="shared" si="33"/>
        <v>0</v>
      </c>
      <c r="AF20" s="489">
        <f t="shared" si="33"/>
        <v>0</v>
      </c>
      <c r="AG20" s="489">
        <f t="shared" si="33"/>
        <v>0</v>
      </c>
      <c r="AH20" s="489">
        <f t="shared" si="33"/>
        <v>0</v>
      </c>
      <c r="AI20" s="489">
        <f t="shared" si="33"/>
        <v>0</v>
      </c>
      <c r="AJ20" s="489">
        <f t="shared" si="33"/>
        <v>0</v>
      </c>
      <c r="AK20" s="489">
        <f t="shared" si="33"/>
        <v>0</v>
      </c>
      <c r="AL20" s="489">
        <f t="shared" si="33"/>
        <v>0</v>
      </c>
      <c r="AM20" s="489">
        <f t="shared" si="33"/>
        <v>0</v>
      </c>
      <c r="AN20" s="489">
        <f t="shared" si="33"/>
        <v>0</v>
      </c>
      <c r="AO20" s="489">
        <f t="shared" si="33"/>
        <v>0</v>
      </c>
      <c r="AP20" s="489">
        <f t="shared" si="33"/>
        <v>0</v>
      </c>
      <c r="AQ20" s="489">
        <f t="shared" si="33"/>
        <v>0</v>
      </c>
      <c r="AR20" s="474">
        <f t="shared" si="33"/>
        <v>0</v>
      </c>
      <c r="AS20" s="489">
        <f t="shared" si="33"/>
        <v>0</v>
      </c>
      <c r="AT20" s="489">
        <f t="shared" si="33"/>
        <v>0</v>
      </c>
      <c r="AU20" s="489">
        <f t="shared" si="33"/>
        <v>0</v>
      </c>
      <c r="AV20" s="199">
        <f t="shared" si="33"/>
        <v>3200</v>
      </c>
      <c r="AW20" s="198">
        <f t="shared" si="33"/>
        <v>0</v>
      </c>
      <c r="AX20" s="198">
        <f t="shared" si="33"/>
        <v>0</v>
      </c>
      <c r="AY20" s="198">
        <f t="shared" si="33"/>
        <v>0</v>
      </c>
      <c r="AZ20" s="198">
        <f t="shared" si="33"/>
        <v>0</v>
      </c>
      <c r="BA20" s="198">
        <f t="shared" si="33"/>
        <v>0</v>
      </c>
      <c r="BB20" s="198">
        <f t="shared" si="33"/>
        <v>0</v>
      </c>
      <c r="BC20" s="489">
        <f t="shared" si="33"/>
        <v>0</v>
      </c>
      <c r="BD20" s="489">
        <f t="shared" si="33"/>
        <v>0</v>
      </c>
      <c r="BE20" s="489">
        <f t="shared" si="33"/>
        <v>0</v>
      </c>
      <c r="BF20" s="489">
        <f t="shared" si="33"/>
        <v>0</v>
      </c>
      <c r="BG20" s="84"/>
    </row>
    <row r="21" spans="1:60" s="29" customFormat="1" ht="25.5" customHeight="1">
      <c r="A21" s="183">
        <v>1</v>
      </c>
      <c r="B21" s="200" t="s">
        <v>121</v>
      </c>
      <c r="C21" s="200"/>
      <c r="D21" s="185" t="s">
        <v>158</v>
      </c>
      <c r="E21" s="189" t="s">
        <v>170</v>
      </c>
      <c r="F21" s="185"/>
      <c r="G21" s="201">
        <v>80712</v>
      </c>
      <c r="H21" s="201">
        <v>70000</v>
      </c>
      <c r="I21" s="201"/>
      <c r="J21" s="201"/>
      <c r="K21" s="201"/>
      <c r="L21" s="186"/>
      <c r="M21" s="186"/>
      <c r="N21" s="110">
        <f>O21</f>
        <v>800</v>
      </c>
      <c r="O21" s="186">
        <v>800</v>
      </c>
      <c r="P21" s="186"/>
      <c r="Q21" s="488"/>
      <c r="R21" s="479">
        <v>800</v>
      </c>
      <c r="S21" s="648"/>
      <c r="T21" s="479"/>
      <c r="U21" s="654">
        <v>510</v>
      </c>
      <c r="V21" s="493"/>
      <c r="W21" s="654"/>
      <c r="X21" s="473">
        <f t="shared" ref="X21:X24" si="34">R21-U21</f>
        <v>290</v>
      </c>
      <c r="Y21" s="473"/>
      <c r="Z21" s="473"/>
      <c r="AA21" s="479"/>
      <c r="AB21" s="648"/>
      <c r="AC21" s="492"/>
      <c r="AD21" s="479"/>
      <c r="AE21" s="655"/>
      <c r="AF21" s="656"/>
      <c r="AG21" s="541">
        <f t="shared" ref="AG21:AG24" si="35">AH21+AI21</f>
        <v>0</v>
      </c>
      <c r="AH21" s="648"/>
      <c r="AI21" s="488"/>
      <c r="AJ21" s="473">
        <f t="shared" ref="AJ21:AJ24" si="36">AD21-AG21</f>
        <v>0</v>
      </c>
      <c r="AK21" s="473"/>
      <c r="AL21" s="473"/>
      <c r="AM21" s="488"/>
      <c r="AN21" s="648"/>
      <c r="AO21" s="488"/>
      <c r="AP21" s="471">
        <f t="shared" ref="AP21:AP24" si="37">AQ21+AR21</f>
        <v>0</v>
      </c>
      <c r="AQ21" s="648"/>
      <c r="AR21" s="492"/>
      <c r="AS21" s="541">
        <f t="shared" ref="AS21:AU24" si="38">AP21</f>
        <v>0</v>
      </c>
      <c r="AT21" s="653">
        <f t="shared" si="38"/>
        <v>0</v>
      </c>
      <c r="AU21" s="652">
        <f t="shared" si="38"/>
        <v>0</v>
      </c>
      <c r="AV21" s="111">
        <f t="shared" ref="AV21:AV24" si="39">R21+AD21+AP21</f>
        <v>800</v>
      </c>
      <c r="AW21" s="111">
        <f t="shared" ref="AW21:AW24" si="40">S21+AE21+AQ21</f>
        <v>0</v>
      </c>
      <c r="AX21" s="111">
        <f t="shared" ref="AX21:AX24" si="41">T21+AF21+AR21</f>
        <v>0</v>
      </c>
      <c r="AY21" s="86">
        <f t="shared" ref="AY21" si="42">AZ21</f>
        <v>0</v>
      </c>
      <c r="AZ21" s="144">
        <f t="shared" ref="AZ21" si="43">O21-AV21</f>
        <v>0</v>
      </c>
      <c r="BA21" s="86">
        <f t="shared" ref="BA21" si="44">P21-AW21</f>
        <v>0</v>
      </c>
      <c r="BB21" s="85">
        <f t="shared" ref="BB21" si="45">Q21-AX21</f>
        <v>0</v>
      </c>
      <c r="BC21" s="683">
        <f t="shared" ref="BC21:BC35" si="46">BD21</f>
        <v>0</v>
      </c>
      <c r="BD21" s="683">
        <f t="shared" ref="BD21:BE35" si="47">AZ21</f>
        <v>0</v>
      </c>
      <c r="BE21" s="683">
        <f t="shared" si="47"/>
        <v>0</v>
      </c>
      <c r="BF21" s="488"/>
      <c r="BG21" s="84"/>
      <c r="BH21" s="29" t="s">
        <v>347</v>
      </c>
    </row>
    <row r="22" spans="1:60" s="29" customFormat="1" ht="23.1" customHeight="1">
      <c r="A22" s="183">
        <v>2</v>
      </c>
      <c r="B22" s="200" t="s">
        <v>122</v>
      </c>
      <c r="C22" s="200"/>
      <c r="D22" s="190" t="s">
        <v>159</v>
      </c>
      <c r="E22" s="189" t="s">
        <v>170</v>
      </c>
      <c r="F22" s="190"/>
      <c r="G22" s="201">
        <v>82207</v>
      </c>
      <c r="H22" s="201">
        <v>50000</v>
      </c>
      <c r="I22" s="201"/>
      <c r="J22" s="201"/>
      <c r="K22" s="201"/>
      <c r="L22" s="186"/>
      <c r="M22" s="186"/>
      <c r="N22" s="110">
        <f>O22</f>
        <v>800</v>
      </c>
      <c r="O22" s="186">
        <v>800</v>
      </c>
      <c r="P22" s="186"/>
      <c r="Q22" s="488"/>
      <c r="R22" s="479">
        <v>800</v>
      </c>
      <c r="S22" s="648"/>
      <c r="T22" s="479"/>
      <c r="U22" s="654">
        <v>800</v>
      </c>
      <c r="V22" s="493"/>
      <c r="W22" s="654"/>
      <c r="X22" s="473">
        <f t="shared" si="34"/>
        <v>0</v>
      </c>
      <c r="Y22" s="473"/>
      <c r="Z22" s="473"/>
      <c r="AA22" s="479"/>
      <c r="AB22" s="648"/>
      <c r="AC22" s="492"/>
      <c r="AD22" s="479"/>
      <c r="AE22" s="655"/>
      <c r="AF22" s="656"/>
      <c r="AG22" s="541">
        <f t="shared" si="35"/>
        <v>0</v>
      </c>
      <c r="AH22" s="648"/>
      <c r="AI22" s="488"/>
      <c r="AJ22" s="473">
        <f t="shared" si="36"/>
        <v>0</v>
      </c>
      <c r="AK22" s="473"/>
      <c r="AL22" s="473"/>
      <c r="AM22" s="488"/>
      <c r="AN22" s="648"/>
      <c r="AO22" s="488"/>
      <c r="AP22" s="471">
        <f t="shared" si="37"/>
        <v>0</v>
      </c>
      <c r="AQ22" s="648"/>
      <c r="AR22" s="492"/>
      <c r="AS22" s="541">
        <f t="shared" si="38"/>
        <v>0</v>
      </c>
      <c r="AT22" s="653">
        <f t="shared" si="38"/>
        <v>0</v>
      </c>
      <c r="AU22" s="652">
        <f t="shared" si="38"/>
        <v>0</v>
      </c>
      <c r="AV22" s="111">
        <f t="shared" si="39"/>
        <v>800</v>
      </c>
      <c r="AW22" s="111">
        <f t="shared" si="40"/>
        <v>0</v>
      </c>
      <c r="AX22" s="111">
        <f t="shared" si="41"/>
        <v>0</v>
      </c>
      <c r="AY22" s="86">
        <f t="shared" ref="AY22:AY24" si="48">AZ22</f>
        <v>0</v>
      </c>
      <c r="AZ22" s="144">
        <f t="shared" ref="AZ22:AZ24" si="49">O22-AV22</f>
        <v>0</v>
      </c>
      <c r="BA22" s="86">
        <f t="shared" ref="BA22:BA24" si="50">P22-AW22</f>
        <v>0</v>
      </c>
      <c r="BB22" s="85">
        <f t="shared" ref="BB22:BB24" si="51">Q22-AX22</f>
        <v>0</v>
      </c>
      <c r="BC22" s="683">
        <f t="shared" si="46"/>
        <v>0</v>
      </c>
      <c r="BD22" s="683">
        <f t="shared" ref="BD22:BD24" si="52">AZ22</f>
        <v>0</v>
      </c>
      <c r="BE22" s="683">
        <f t="shared" si="47"/>
        <v>0</v>
      </c>
      <c r="BF22" s="488"/>
      <c r="BG22" s="84"/>
      <c r="BH22" s="29" t="s">
        <v>348</v>
      </c>
    </row>
    <row r="23" spans="1:60" s="29" customFormat="1" ht="33.6" customHeight="1">
      <c r="A23" s="183">
        <v>3</v>
      </c>
      <c r="B23" s="200" t="s">
        <v>123</v>
      </c>
      <c r="C23" s="200"/>
      <c r="D23" s="190" t="s">
        <v>160</v>
      </c>
      <c r="E23" s="189" t="s">
        <v>170</v>
      </c>
      <c r="F23" s="190"/>
      <c r="G23" s="201">
        <v>81000</v>
      </c>
      <c r="H23" s="201">
        <v>52000</v>
      </c>
      <c r="I23" s="201"/>
      <c r="J23" s="201"/>
      <c r="K23" s="201"/>
      <c r="L23" s="186"/>
      <c r="M23" s="186"/>
      <c r="N23" s="110">
        <f>O23</f>
        <v>800</v>
      </c>
      <c r="O23" s="186">
        <v>800</v>
      </c>
      <c r="P23" s="186"/>
      <c r="Q23" s="488"/>
      <c r="R23" s="479">
        <v>800</v>
      </c>
      <c r="S23" s="648"/>
      <c r="T23" s="479"/>
      <c r="U23" s="654">
        <v>800</v>
      </c>
      <c r="V23" s="493"/>
      <c r="W23" s="654"/>
      <c r="X23" s="473">
        <f t="shared" si="34"/>
        <v>0</v>
      </c>
      <c r="Y23" s="473"/>
      <c r="Z23" s="473"/>
      <c r="AA23" s="479"/>
      <c r="AB23" s="648"/>
      <c r="AC23" s="492"/>
      <c r="AD23" s="479"/>
      <c r="AE23" s="655"/>
      <c r="AF23" s="656"/>
      <c r="AG23" s="541">
        <f t="shared" si="35"/>
        <v>0</v>
      </c>
      <c r="AH23" s="648"/>
      <c r="AI23" s="488"/>
      <c r="AJ23" s="473">
        <f t="shared" si="36"/>
        <v>0</v>
      </c>
      <c r="AK23" s="473"/>
      <c r="AL23" s="473"/>
      <c r="AM23" s="488"/>
      <c r="AN23" s="648"/>
      <c r="AO23" s="488"/>
      <c r="AP23" s="471">
        <f t="shared" si="37"/>
        <v>0</v>
      </c>
      <c r="AQ23" s="648"/>
      <c r="AR23" s="492"/>
      <c r="AS23" s="541">
        <f t="shared" si="38"/>
        <v>0</v>
      </c>
      <c r="AT23" s="653">
        <f t="shared" si="38"/>
        <v>0</v>
      </c>
      <c r="AU23" s="652">
        <f t="shared" si="38"/>
        <v>0</v>
      </c>
      <c r="AV23" s="111">
        <f t="shared" si="39"/>
        <v>800</v>
      </c>
      <c r="AW23" s="111">
        <f t="shared" si="40"/>
        <v>0</v>
      </c>
      <c r="AX23" s="111">
        <f t="shared" si="41"/>
        <v>0</v>
      </c>
      <c r="AY23" s="86">
        <f t="shared" si="48"/>
        <v>0</v>
      </c>
      <c r="AZ23" s="144">
        <f t="shared" si="49"/>
        <v>0</v>
      </c>
      <c r="BA23" s="86">
        <f t="shared" si="50"/>
        <v>0</v>
      </c>
      <c r="BB23" s="85">
        <f t="shared" si="51"/>
        <v>0</v>
      </c>
      <c r="BC23" s="683">
        <f t="shared" si="46"/>
        <v>0</v>
      </c>
      <c r="BD23" s="683">
        <f t="shared" si="52"/>
        <v>0</v>
      </c>
      <c r="BE23" s="683">
        <f t="shared" si="47"/>
        <v>0</v>
      </c>
      <c r="BF23" s="488"/>
      <c r="BG23" s="84"/>
      <c r="BH23" s="29" t="s">
        <v>349</v>
      </c>
    </row>
    <row r="24" spans="1:60" s="29" customFormat="1" ht="43.5" customHeight="1">
      <c r="A24" s="183">
        <v>4</v>
      </c>
      <c r="B24" s="200" t="s">
        <v>124</v>
      </c>
      <c r="C24" s="200"/>
      <c r="D24" s="190" t="s">
        <v>161</v>
      </c>
      <c r="E24" s="189" t="s">
        <v>170</v>
      </c>
      <c r="F24" s="190"/>
      <c r="G24" s="201">
        <v>81000</v>
      </c>
      <c r="H24" s="201">
        <v>65000</v>
      </c>
      <c r="I24" s="201"/>
      <c r="J24" s="201"/>
      <c r="K24" s="201"/>
      <c r="L24" s="186"/>
      <c r="M24" s="186"/>
      <c r="N24" s="110">
        <f>O24</f>
        <v>800</v>
      </c>
      <c r="O24" s="186">
        <v>800</v>
      </c>
      <c r="P24" s="186"/>
      <c r="Q24" s="488"/>
      <c r="R24" s="479">
        <v>800</v>
      </c>
      <c r="S24" s="648"/>
      <c r="T24" s="479"/>
      <c r="U24" s="654">
        <v>688</v>
      </c>
      <c r="V24" s="493"/>
      <c r="W24" s="654"/>
      <c r="X24" s="473">
        <f t="shared" si="34"/>
        <v>112</v>
      </c>
      <c r="Y24" s="473"/>
      <c r="Z24" s="473"/>
      <c r="AA24" s="479"/>
      <c r="AB24" s="648"/>
      <c r="AC24" s="492"/>
      <c r="AD24" s="479"/>
      <c r="AE24" s="655"/>
      <c r="AF24" s="656"/>
      <c r="AG24" s="541">
        <f t="shared" si="35"/>
        <v>0</v>
      </c>
      <c r="AH24" s="648"/>
      <c r="AI24" s="488"/>
      <c r="AJ24" s="473">
        <f t="shared" si="36"/>
        <v>0</v>
      </c>
      <c r="AK24" s="473"/>
      <c r="AL24" s="473"/>
      <c r="AM24" s="488"/>
      <c r="AN24" s="648"/>
      <c r="AO24" s="488"/>
      <c r="AP24" s="471">
        <f t="shared" si="37"/>
        <v>0</v>
      </c>
      <c r="AQ24" s="648"/>
      <c r="AR24" s="492"/>
      <c r="AS24" s="541">
        <f t="shared" si="38"/>
        <v>0</v>
      </c>
      <c r="AT24" s="653">
        <f t="shared" si="38"/>
        <v>0</v>
      </c>
      <c r="AU24" s="652">
        <f t="shared" si="38"/>
        <v>0</v>
      </c>
      <c r="AV24" s="111">
        <f t="shared" si="39"/>
        <v>800</v>
      </c>
      <c r="AW24" s="111">
        <f t="shared" si="40"/>
        <v>0</v>
      </c>
      <c r="AX24" s="111">
        <f t="shared" si="41"/>
        <v>0</v>
      </c>
      <c r="AY24" s="86">
        <f t="shared" si="48"/>
        <v>0</v>
      </c>
      <c r="AZ24" s="144">
        <f t="shared" si="49"/>
        <v>0</v>
      </c>
      <c r="BA24" s="86">
        <f t="shared" si="50"/>
        <v>0</v>
      </c>
      <c r="BB24" s="85">
        <f t="shared" si="51"/>
        <v>0</v>
      </c>
      <c r="BC24" s="683">
        <f t="shared" si="46"/>
        <v>0</v>
      </c>
      <c r="BD24" s="683">
        <f t="shared" si="52"/>
        <v>0</v>
      </c>
      <c r="BE24" s="683">
        <f t="shared" si="47"/>
        <v>0</v>
      </c>
      <c r="BF24" s="488"/>
      <c r="BG24" s="84"/>
      <c r="BH24" s="29" t="s">
        <v>350</v>
      </c>
    </row>
    <row r="25" spans="1:60" s="29" customFormat="1" ht="11.65" customHeight="1">
      <c r="A25" s="191" t="s">
        <v>254</v>
      </c>
      <c r="B25" s="195" t="s">
        <v>30</v>
      </c>
      <c r="C25" s="195"/>
      <c r="D25" s="190"/>
      <c r="E25" s="189"/>
      <c r="F25" s="190"/>
      <c r="G25" s="198">
        <f>G26+G36</f>
        <v>758567</v>
      </c>
      <c r="H25" s="198">
        <f t="shared" ref="H25:BF25" si="53">H26+H36</f>
        <v>600292</v>
      </c>
      <c r="I25" s="198"/>
      <c r="J25" s="198"/>
      <c r="K25" s="198"/>
      <c r="L25" s="198">
        <f t="shared" si="53"/>
        <v>186816</v>
      </c>
      <c r="M25" s="198">
        <f t="shared" si="53"/>
        <v>151531</v>
      </c>
      <c r="N25" s="198">
        <f t="shared" si="53"/>
        <v>264426</v>
      </c>
      <c r="O25" s="198">
        <f t="shared" si="53"/>
        <v>264426</v>
      </c>
      <c r="P25" s="198">
        <f t="shared" si="53"/>
        <v>24126</v>
      </c>
      <c r="Q25" s="489">
        <f t="shared" si="53"/>
        <v>0</v>
      </c>
      <c r="R25" s="489">
        <f t="shared" si="53"/>
        <v>103000</v>
      </c>
      <c r="S25" s="489">
        <f t="shared" si="53"/>
        <v>0</v>
      </c>
      <c r="T25" s="489">
        <f t="shared" si="53"/>
        <v>0</v>
      </c>
      <c r="U25" s="489">
        <f t="shared" si="53"/>
        <v>97573</v>
      </c>
      <c r="V25" s="489">
        <f t="shared" si="53"/>
        <v>0</v>
      </c>
      <c r="W25" s="489">
        <f t="shared" si="53"/>
        <v>0</v>
      </c>
      <c r="X25" s="489">
        <f t="shared" si="53"/>
        <v>5427</v>
      </c>
      <c r="Y25" s="489">
        <f t="shared" si="53"/>
        <v>0</v>
      </c>
      <c r="Z25" s="489">
        <f t="shared" si="53"/>
        <v>0</v>
      </c>
      <c r="AA25" s="489">
        <f t="shared" si="53"/>
        <v>5168</v>
      </c>
      <c r="AB25" s="489">
        <f t="shared" si="53"/>
        <v>0</v>
      </c>
      <c r="AC25" s="489">
        <f t="shared" si="53"/>
        <v>0</v>
      </c>
      <c r="AD25" s="489">
        <f t="shared" si="53"/>
        <v>11920</v>
      </c>
      <c r="AE25" s="489">
        <f t="shared" si="53"/>
        <v>0</v>
      </c>
      <c r="AF25" s="489">
        <f t="shared" si="53"/>
        <v>0</v>
      </c>
      <c r="AG25" s="489">
        <f t="shared" si="53"/>
        <v>11920</v>
      </c>
      <c r="AH25" s="489">
        <f t="shared" si="53"/>
        <v>0</v>
      </c>
      <c r="AI25" s="489">
        <f t="shared" si="53"/>
        <v>0</v>
      </c>
      <c r="AJ25" s="489">
        <f t="shared" si="53"/>
        <v>0</v>
      </c>
      <c r="AK25" s="489">
        <f t="shared" si="53"/>
        <v>0</v>
      </c>
      <c r="AL25" s="489">
        <f t="shared" si="53"/>
        <v>0</v>
      </c>
      <c r="AM25" s="489">
        <f t="shared" si="53"/>
        <v>0</v>
      </c>
      <c r="AN25" s="489">
        <f t="shared" si="53"/>
        <v>0</v>
      </c>
      <c r="AO25" s="489">
        <f t="shared" si="53"/>
        <v>0</v>
      </c>
      <c r="AP25" s="489">
        <f t="shared" si="53"/>
        <v>71913</v>
      </c>
      <c r="AQ25" s="489">
        <f t="shared" si="53"/>
        <v>24126</v>
      </c>
      <c r="AR25" s="474">
        <f t="shared" si="53"/>
        <v>0</v>
      </c>
      <c r="AS25" s="489">
        <f t="shared" si="53"/>
        <v>71913</v>
      </c>
      <c r="AT25" s="489">
        <f t="shared" si="53"/>
        <v>24126</v>
      </c>
      <c r="AU25" s="489">
        <f t="shared" si="53"/>
        <v>0</v>
      </c>
      <c r="AV25" s="199">
        <f t="shared" si="53"/>
        <v>186833</v>
      </c>
      <c r="AW25" s="198">
        <f t="shared" si="53"/>
        <v>24126</v>
      </c>
      <c r="AX25" s="198">
        <f t="shared" si="53"/>
        <v>0</v>
      </c>
      <c r="AY25" s="85">
        <f>AZ25</f>
        <v>77593</v>
      </c>
      <c r="AZ25" s="198">
        <f t="shared" si="53"/>
        <v>77593</v>
      </c>
      <c r="BA25" s="198">
        <f t="shared" si="53"/>
        <v>0</v>
      </c>
      <c r="BB25" s="198">
        <f t="shared" si="53"/>
        <v>0</v>
      </c>
      <c r="BC25" s="489">
        <f t="shared" si="53"/>
        <v>77593</v>
      </c>
      <c r="BD25" s="489">
        <f t="shared" si="53"/>
        <v>77593</v>
      </c>
      <c r="BE25" s="489">
        <f t="shared" si="53"/>
        <v>0</v>
      </c>
      <c r="BF25" s="489">
        <f t="shared" si="53"/>
        <v>0</v>
      </c>
      <c r="BG25" s="84"/>
    </row>
    <row r="26" spans="1:60" s="29" customFormat="1" ht="31.15" customHeight="1">
      <c r="A26" s="191" t="s">
        <v>29</v>
      </c>
      <c r="B26" s="192" t="s">
        <v>256</v>
      </c>
      <c r="C26" s="192"/>
      <c r="D26" s="185"/>
      <c r="E26" s="183"/>
      <c r="F26" s="193"/>
      <c r="G26" s="194">
        <f>G27+G30</f>
        <v>500839</v>
      </c>
      <c r="H26" s="194">
        <f t="shared" ref="H26:AX26" si="54">H27+H30</f>
        <v>385694</v>
      </c>
      <c r="I26" s="194"/>
      <c r="J26" s="194"/>
      <c r="K26" s="194"/>
      <c r="L26" s="194">
        <f t="shared" si="54"/>
        <v>186816</v>
      </c>
      <c r="M26" s="194">
        <f t="shared" si="54"/>
        <v>151531</v>
      </c>
      <c r="N26" s="194">
        <f t="shared" si="54"/>
        <v>135426</v>
      </c>
      <c r="O26" s="194">
        <f t="shared" si="54"/>
        <v>135426</v>
      </c>
      <c r="P26" s="194">
        <f t="shared" si="54"/>
        <v>24126</v>
      </c>
      <c r="Q26" s="477">
        <f t="shared" si="54"/>
        <v>0</v>
      </c>
      <c r="R26" s="477">
        <f t="shared" si="54"/>
        <v>73000</v>
      </c>
      <c r="S26" s="477">
        <f t="shared" si="54"/>
        <v>0</v>
      </c>
      <c r="T26" s="477">
        <f t="shared" si="54"/>
        <v>0</v>
      </c>
      <c r="U26" s="477">
        <f t="shared" si="54"/>
        <v>67630</v>
      </c>
      <c r="V26" s="477">
        <f t="shared" si="54"/>
        <v>0</v>
      </c>
      <c r="W26" s="477">
        <f t="shared" si="54"/>
        <v>0</v>
      </c>
      <c r="X26" s="477">
        <f t="shared" si="54"/>
        <v>5370</v>
      </c>
      <c r="Y26" s="477">
        <f t="shared" si="54"/>
        <v>0</v>
      </c>
      <c r="Z26" s="477">
        <f t="shared" si="54"/>
        <v>0</v>
      </c>
      <c r="AA26" s="477">
        <f t="shared" si="54"/>
        <v>5111</v>
      </c>
      <c r="AB26" s="477">
        <f t="shared" si="54"/>
        <v>0</v>
      </c>
      <c r="AC26" s="477">
        <f t="shared" si="54"/>
        <v>0</v>
      </c>
      <c r="AD26" s="477">
        <f t="shared" si="54"/>
        <v>11920</v>
      </c>
      <c r="AE26" s="477">
        <f t="shared" si="54"/>
        <v>0</v>
      </c>
      <c r="AF26" s="477">
        <f t="shared" si="54"/>
        <v>0</v>
      </c>
      <c r="AG26" s="477">
        <f t="shared" si="54"/>
        <v>11920</v>
      </c>
      <c r="AH26" s="477">
        <f t="shared" si="54"/>
        <v>0</v>
      </c>
      <c r="AI26" s="477">
        <f t="shared" si="54"/>
        <v>0</v>
      </c>
      <c r="AJ26" s="477">
        <f t="shared" si="54"/>
        <v>0</v>
      </c>
      <c r="AK26" s="477">
        <f t="shared" si="54"/>
        <v>0</v>
      </c>
      <c r="AL26" s="477">
        <f t="shared" si="54"/>
        <v>0</v>
      </c>
      <c r="AM26" s="477">
        <f t="shared" si="54"/>
        <v>0</v>
      </c>
      <c r="AN26" s="477">
        <f t="shared" si="54"/>
        <v>0</v>
      </c>
      <c r="AO26" s="477">
        <f t="shared" si="54"/>
        <v>0</v>
      </c>
      <c r="AP26" s="477">
        <f t="shared" si="54"/>
        <v>50506</v>
      </c>
      <c r="AQ26" s="477">
        <f t="shared" si="54"/>
        <v>24126</v>
      </c>
      <c r="AR26" s="472">
        <f t="shared" si="54"/>
        <v>0</v>
      </c>
      <c r="AS26" s="477">
        <f t="shared" si="54"/>
        <v>50506</v>
      </c>
      <c r="AT26" s="477">
        <f t="shared" si="54"/>
        <v>24126</v>
      </c>
      <c r="AU26" s="477">
        <f t="shared" si="54"/>
        <v>0</v>
      </c>
      <c r="AV26" s="182">
        <f t="shared" si="54"/>
        <v>135426</v>
      </c>
      <c r="AW26" s="194">
        <f t="shared" si="54"/>
        <v>24126</v>
      </c>
      <c r="AX26" s="194">
        <f t="shared" si="54"/>
        <v>0</v>
      </c>
      <c r="AY26" s="85">
        <f>AZ26</f>
        <v>0</v>
      </c>
      <c r="AZ26" s="85">
        <f>BA26</f>
        <v>0</v>
      </c>
      <c r="BA26" s="85">
        <f>BB26</f>
        <v>0</v>
      </c>
      <c r="BB26" s="194"/>
      <c r="BC26" s="85">
        <f>BD26</f>
        <v>0</v>
      </c>
      <c r="BD26" s="85">
        <f>BE26</f>
        <v>0</v>
      </c>
      <c r="BE26" s="683">
        <f t="shared" si="47"/>
        <v>0</v>
      </c>
      <c r="BF26" s="477"/>
      <c r="BG26" s="84"/>
    </row>
    <row r="27" spans="1:60" s="42" customFormat="1" ht="13.5" customHeight="1">
      <c r="A27" s="202"/>
      <c r="B27" s="203" t="s">
        <v>25</v>
      </c>
      <c r="C27" s="203"/>
      <c r="D27" s="204"/>
      <c r="E27" s="205"/>
      <c r="F27" s="206"/>
      <c r="G27" s="207">
        <f>SUM(G28:G29)</f>
        <v>334209</v>
      </c>
      <c r="H27" s="207">
        <f>SUM(H28:H29)</f>
        <v>242984</v>
      </c>
      <c r="I27" s="207"/>
      <c r="J27" s="207"/>
      <c r="K27" s="207"/>
      <c r="L27" s="207">
        <f t="shared" ref="L27:BF27" si="55">SUM(L28:L29)</f>
        <v>118516</v>
      </c>
      <c r="M27" s="207">
        <f t="shared" si="55"/>
        <v>95731</v>
      </c>
      <c r="N27" s="207">
        <f t="shared" si="55"/>
        <v>62126</v>
      </c>
      <c r="O27" s="207">
        <f t="shared" si="55"/>
        <v>62126</v>
      </c>
      <c r="P27" s="207">
        <f t="shared" si="55"/>
        <v>24126</v>
      </c>
      <c r="Q27" s="490">
        <f t="shared" si="55"/>
        <v>0</v>
      </c>
      <c r="R27" s="490">
        <f t="shared" si="55"/>
        <v>15000</v>
      </c>
      <c r="S27" s="490">
        <f t="shared" si="55"/>
        <v>0</v>
      </c>
      <c r="T27" s="490">
        <f t="shared" si="55"/>
        <v>0</v>
      </c>
      <c r="U27" s="490">
        <f t="shared" si="55"/>
        <v>15000</v>
      </c>
      <c r="V27" s="490">
        <f t="shared" si="55"/>
        <v>0</v>
      </c>
      <c r="W27" s="490">
        <f t="shared" si="55"/>
        <v>0</v>
      </c>
      <c r="X27" s="490">
        <f t="shared" si="55"/>
        <v>0</v>
      </c>
      <c r="Y27" s="490">
        <f t="shared" si="55"/>
        <v>0</v>
      </c>
      <c r="Z27" s="490">
        <f t="shared" si="55"/>
        <v>0</v>
      </c>
      <c r="AA27" s="490">
        <f t="shared" si="55"/>
        <v>0</v>
      </c>
      <c r="AB27" s="490">
        <f t="shared" si="55"/>
        <v>0</v>
      </c>
      <c r="AC27" s="490">
        <f t="shared" si="55"/>
        <v>0</v>
      </c>
      <c r="AD27" s="490">
        <f t="shared" si="55"/>
        <v>3620</v>
      </c>
      <c r="AE27" s="490">
        <f t="shared" si="55"/>
        <v>0</v>
      </c>
      <c r="AF27" s="490">
        <f t="shared" si="55"/>
        <v>0</v>
      </c>
      <c r="AG27" s="490">
        <f t="shared" si="55"/>
        <v>3620</v>
      </c>
      <c r="AH27" s="490">
        <f t="shared" si="55"/>
        <v>0</v>
      </c>
      <c r="AI27" s="490">
        <f t="shared" si="55"/>
        <v>0</v>
      </c>
      <c r="AJ27" s="490">
        <f t="shared" si="55"/>
        <v>0</v>
      </c>
      <c r="AK27" s="490">
        <f t="shared" si="55"/>
        <v>0</v>
      </c>
      <c r="AL27" s="490">
        <f t="shared" si="55"/>
        <v>0</v>
      </c>
      <c r="AM27" s="490">
        <f t="shared" si="55"/>
        <v>0</v>
      </c>
      <c r="AN27" s="490">
        <f t="shared" si="55"/>
        <v>0</v>
      </c>
      <c r="AO27" s="490">
        <f t="shared" si="55"/>
        <v>0</v>
      </c>
      <c r="AP27" s="490">
        <f t="shared" si="55"/>
        <v>43506</v>
      </c>
      <c r="AQ27" s="490">
        <f t="shared" si="55"/>
        <v>24126</v>
      </c>
      <c r="AR27" s="475">
        <f t="shared" si="55"/>
        <v>0</v>
      </c>
      <c r="AS27" s="490">
        <f t="shared" si="55"/>
        <v>43506</v>
      </c>
      <c r="AT27" s="490">
        <f t="shared" si="55"/>
        <v>24126</v>
      </c>
      <c r="AU27" s="490">
        <f t="shared" si="55"/>
        <v>0</v>
      </c>
      <c r="AV27" s="208">
        <f t="shared" si="55"/>
        <v>62126</v>
      </c>
      <c r="AW27" s="207">
        <f t="shared" si="55"/>
        <v>24126</v>
      </c>
      <c r="AX27" s="207">
        <f t="shared" si="55"/>
        <v>0</v>
      </c>
      <c r="AY27" s="85">
        <f>AZ27</f>
        <v>0</v>
      </c>
      <c r="AZ27" s="207">
        <f t="shared" si="55"/>
        <v>0</v>
      </c>
      <c r="BA27" s="207">
        <f t="shared" si="55"/>
        <v>0</v>
      </c>
      <c r="BB27" s="207">
        <f t="shared" si="55"/>
        <v>0</v>
      </c>
      <c r="BC27" s="490">
        <f t="shared" si="55"/>
        <v>0</v>
      </c>
      <c r="BD27" s="490">
        <f t="shared" si="55"/>
        <v>0</v>
      </c>
      <c r="BE27" s="490">
        <f t="shared" si="55"/>
        <v>0</v>
      </c>
      <c r="BF27" s="490">
        <f t="shared" si="55"/>
        <v>0</v>
      </c>
      <c r="BG27" s="118"/>
    </row>
    <row r="28" spans="1:60" s="29" customFormat="1" ht="31.5" customHeight="1">
      <c r="A28" s="183">
        <v>1</v>
      </c>
      <c r="B28" s="209" t="s">
        <v>112</v>
      </c>
      <c r="C28" s="209"/>
      <c r="D28" s="185"/>
      <c r="E28" s="189" t="s">
        <v>165</v>
      </c>
      <c r="F28" s="190" t="s">
        <v>180</v>
      </c>
      <c r="G28" s="186">
        <v>230894</v>
      </c>
      <c r="H28" s="186">
        <v>150000</v>
      </c>
      <c r="I28" s="186"/>
      <c r="J28" s="186"/>
      <c r="K28" s="186"/>
      <c r="L28" s="186">
        <v>70785</v>
      </c>
      <c r="M28" s="186">
        <v>50000</v>
      </c>
      <c r="N28" s="110">
        <f t="shared" ref="N28:N39" si="56">O28</f>
        <v>24126</v>
      </c>
      <c r="O28" s="186">
        <v>24126</v>
      </c>
      <c r="P28" s="186">
        <v>24126</v>
      </c>
      <c r="Q28" s="488"/>
      <c r="R28" s="479"/>
      <c r="S28" s="648"/>
      <c r="T28" s="492"/>
      <c r="U28" s="479"/>
      <c r="V28" s="648"/>
      <c r="W28" s="488"/>
      <c r="X28" s="473"/>
      <c r="Y28" s="473"/>
      <c r="Z28" s="473"/>
      <c r="AA28" s="479"/>
      <c r="AB28" s="648"/>
      <c r="AC28" s="492"/>
      <c r="AD28" s="471"/>
      <c r="AE28" s="648"/>
      <c r="AF28" s="492"/>
      <c r="AG28" s="471"/>
      <c r="AH28" s="648"/>
      <c r="AI28" s="488"/>
      <c r="AJ28" s="473"/>
      <c r="AK28" s="473"/>
      <c r="AL28" s="473"/>
      <c r="AM28" s="488"/>
      <c r="AN28" s="648"/>
      <c r="AO28" s="488"/>
      <c r="AP28" s="541">
        <f>AQ28+AR28</f>
        <v>24126</v>
      </c>
      <c r="AQ28" s="541">
        <v>24126</v>
      </c>
      <c r="AR28" s="479"/>
      <c r="AS28" s="541">
        <f>AP28</f>
        <v>24126</v>
      </c>
      <c r="AT28" s="653">
        <f>AQ28</f>
        <v>24126</v>
      </c>
      <c r="AU28" s="652">
        <f>AR28</f>
        <v>0</v>
      </c>
      <c r="AV28" s="111">
        <f t="shared" ref="AV28:AV35" si="57">R28+AD28+AP28</f>
        <v>24126</v>
      </c>
      <c r="AW28" s="111">
        <f t="shared" ref="AW28" si="58">S28+AE28+AQ28</f>
        <v>24126</v>
      </c>
      <c r="AX28" s="111">
        <f t="shared" ref="AX28" si="59">T28+AF28+AR28</f>
        <v>0</v>
      </c>
      <c r="AY28" s="86">
        <f>AZ28</f>
        <v>0</v>
      </c>
      <c r="AZ28" s="144">
        <f t="shared" ref="AZ28:AZ29" si="60">O28-AV28</f>
        <v>0</v>
      </c>
      <c r="BA28" s="86">
        <f t="shared" ref="BA28:BA29" si="61">P28-AW28</f>
        <v>0</v>
      </c>
      <c r="BB28" s="85">
        <f t="shared" ref="BB28:BB29" si="62">Q28-AX28</f>
        <v>0</v>
      </c>
      <c r="BC28" s="683">
        <f t="shared" si="46"/>
        <v>0</v>
      </c>
      <c r="BD28" s="683">
        <f t="shared" ref="BD28" si="63">AZ28</f>
        <v>0</v>
      </c>
      <c r="BE28" s="683">
        <f t="shared" si="47"/>
        <v>0</v>
      </c>
      <c r="BF28" s="488"/>
      <c r="BG28" s="84"/>
      <c r="BH28" s="29" t="s">
        <v>351</v>
      </c>
    </row>
    <row r="29" spans="1:60" s="29" customFormat="1" ht="36">
      <c r="A29" s="183">
        <v>2</v>
      </c>
      <c r="B29" s="200" t="s">
        <v>118</v>
      </c>
      <c r="C29" s="200"/>
      <c r="D29" s="210"/>
      <c r="E29" s="189" t="s">
        <v>168</v>
      </c>
      <c r="F29" s="190" t="s">
        <v>186</v>
      </c>
      <c r="G29" s="201">
        <v>103315</v>
      </c>
      <c r="H29" s="186">
        <v>92984</v>
      </c>
      <c r="I29" s="186"/>
      <c r="J29" s="186"/>
      <c r="K29" s="186"/>
      <c r="L29" s="186">
        <v>47731</v>
      </c>
      <c r="M29" s="186">
        <v>45731</v>
      </c>
      <c r="N29" s="110">
        <f>O29</f>
        <v>38000</v>
      </c>
      <c r="O29" s="186">
        <v>38000</v>
      </c>
      <c r="P29" s="186">
        <v>0</v>
      </c>
      <c r="Q29" s="488"/>
      <c r="R29" s="479">
        <v>15000</v>
      </c>
      <c r="S29" s="648"/>
      <c r="T29" s="479"/>
      <c r="U29" s="479">
        <v>15000</v>
      </c>
      <c r="V29" s="648"/>
      <c r="W29" s="479"/>
      <c r="X29" s="473">
        <f>R29-U29</f>
        <v>0</v>
      </c>
      <c r="Y29" s="473"/>
      <c r="Z29" s="479"/>
      <c r="AA29" s="479"/>
      <c r="AB29" s="648"/>
      <c r="AC29" s="492"/>
      <c r="AD29" s="479">
        <v>3620</v>
      </c>
      <c r="AE29" s="655"/>
      <c r="AF29" s="479"/>
      <c r="AG29" s="541">
        <v>3620</v>
      </c>
      <c r="AH29" s="648"/>
      <c r="AI29" s="541"/>
      <c r="AJ29" s="473">
        <f>AD29-AG29</f>
        <v>0</v>
      </c>
      <c r="AK29" s="473"/>
      <c r="AL29" s="473"/>
      <c r="AM29" s="488"/>
      <c r="AN29" s="648"/>
      <c r="AO29" s="488"/>
      <c r="AP29" s="541">
        <v>19380</v>
      </c>
      <c r="AQ29" s="648"/>
      <c r="AR29" s="479"/>
      <c r="AS29" s="541">
        <f>AP29</f>
        <v>19380</v>
      </c>
      <c r="AT29" s="653"/>
      <c r="AU29" s="652"/>
      <c r="AV29" s="111">
        <f t="shared" si="57"/>
        <v>38000</v>
      </c>
      <c r="AW29" s="111">
        <f t="shared" ref="AW29" si="64">S29+AE29+AQ29</f>
        <v>0</v>
      </c>
      <c r="AX29" s="111">
        <f t="shared" ref="AX29" si="65">T29+AF29+AR29</f>
        <v>0</v>
      </c>
      <c r="AY29" s="86">
        <f t="shared" ref="AY29" si="66">AZ29</f>
        <v>0</v>
      </c>
      <c r="AZ29" s="144">
        <f t="shared" si="60"/>
        <v>0</v>
      </c>
      <c r="BA29" s="86">
        <f t="shared" si="61"/>
        <v>0</v>
      </c>
      <c r="BB29" s="85">
        <f t="shared" si="62"/>
        <v>0</v>
      </c>
      <c r="BC29" s="683">
        <f t="shared" si="46"/>
        <v>0</v>
      </c>
      <c r="BD29" s="683">
        <f t="shared" ref="BD29" si="67">AZ29</f>
        <v>0</v>
      </c>
      <c r="BE29" s="683">
        <f t="shared" si="47"/>
        <v>0</v>
      </c>
      <c r="BF29" s="488"/>
      <c r="BG29" s="84"/>
      <c r="BH29" s="29" t="s">
        <v>352</v>
      </c>
    </row>
    <row r="30" spans="1:60" s="29" customFormat="1" ht="16.149999999999999" customHeight="1">
      <c r="A30" s="183"/>
      <c r="B30" s="203" t="s">
        <v>24</v>
      </c>
      <c r="C30" s="203"/>
      <c r="D30" s="210"/>
      <c r="E30" s="189"/>
      <c r="F30" s="190"/>
      <c r="G30" s="211">
        <f>SUM(G31:G35)</f>
        <v>166630</v>
      </c>
      <c r="H30" s="211">
        <f t="shared" ref="H30:BF30" si="68">SUM(H31:H35)</f>
        <v>142710</v>
      </c>
      <c r="I30" s="211"/>
      <c r="J30" s="211"/>
      <c r="K30" s="211"/>
      <c r="L30" s="211">
        <f t="shared" si="68"/>
        <v>68300</v>
      </c>
      <c r="M30" s="211">
        <f t="shared" si="68"/>
        <v>55800</v>
      </c>
      <c r="N30" s="211">
        <f t="shared" si="68"/>
        <v>73300</v>
      </c>
      <c r="O30" s="211">
        <f t="shared" si="68"/>
        <v>73300</v>
      </c>
      <c r="P30" s="211">
        <f t="shared" si="68"/>
        <v>0</v>
      </c>
      <c r="Q30" s="491">
        <f t="shared" si="68"/>
        <v>0</v>
      </c>
      <c r="R30" s="491">
        <f t="shared" si="68"/>
        <v>58000</v>
      </c>
      <c r="S30" s="491">
        <f t="shared" si="68"/>
        <v>0</v>
      </c>
      <c r="T30" s="491">
        <f t="shared" si="68"/>
        <v>0</v>
      </c>
      <c r="U30" s="491">
        <f t="shared" si="68"/>
        <v>52630</v>
      </c>
      <c r="V30" s="491">
        <f t="shared" si="68"/>
        <v>0</v>
      </c>
      <c r="W30" s="491">
        <f t="shared" si="68"/>
        <v>0</v>
      </c>
      <c r="X30" s="491">
        <f t="shared" si="68"/>
        <v>5370</v>
      </c>
      <c r="Y30" s="491">
        <f t="shared" si="68"/>
        <v>0</v>
      </c>
      <c r="Z30" s="491">
        <f t="shared" si="68"/>
        <v>0</v>
      </c>
      <c r="AA30" s="491">
        <f t="shared" si="68"/>
        <v>5111</v>
      </c>
      <c r="AB30" s="491">
        <f t="shared" si="68"/>
        <v>0</v>
      </c>
      <c r="AC30" s="491">
        <f t="shared" si="68"/>
        <v>0</v>
      </c>
      <c r="AD30" s="491">
        <f t="shared" si="68"/>
        <v>8300</v>
      </c>
      <c r="AE30" s="491">
        <f t="shared" si="68"/>
        <v>0</v>
      </c>
      <c r="AF30" s="491">
        <f t="shared" si="68"/>
        <v>0</v>
      </c>
      <c r="AG30" s="491">
        <f t="shared" si="68"/>
        <v>8300</v>
      </c>
      <c r="AH30" s="491">
        <f t="shared" si="68"/>
        <v>0</v>
      </c>
      <c r="AI30" s="491">
        <f t="shared" si="68"/>
        <v>0</v>
      </c>
      <c r="AJ30" s="491">
        <f t="shared" si="68"/>
        <v>0</v>
      </c>
      <c r="AK30" s="491">
        <f t="shared" si="68"/>
        <v>0</v>
      </c>
      <c r="AL30" s="491">
        <f t="shared" si="68"/>
        <v>0</v>
      </c>
      <c r="AM30" s="491">
        <f t="shared" si="68"/>
        <v>0</v>
      </c>
      <c r="AN30" s="491">
        <f t="shared" si="68"/>
        <v>0</v>
      </c>
      <c r="AO30" s="491">
        <f t="shared" si="68"/>
        <v>0</v>
      </c>
      <c r="AP30" s="491">
        <f t="shared" si="68"/>
        <v>7000</v>
      </c>
      <c r="AQ30" s="491">
        <f t="shared" si="68"/>
        <v>0</v>
      </c>
      <c r="AR30" s="476">
        <f t="shared" si="68"/>
        <v>0</v>
      </c>
      <c r="AS30" s="491">
        <f t="shared" si="68"/>
        <v>7000</v>
      </c>
      <c r="AT30" s="491">
        <f t="shared" si="68"/>
        <v>0</v>
      </c>
      <c r="AU30" s="491">
        <f t="shared" si="68"/>
        <v>0</v>
      </c>
      <c r="AV30" s="212">
        <f t="shared" si="68"/>
        <v>73300</v>
      </c>
      <c r="AW30" s="211">
        <f t="shared" si="68"/>
        <v>0</v>
      </c>
      <c r="AX30" s="211">
        <f t="shared" si="68"/>
        <v>0</v>
      </c>
      <c r="AY30" s="211">
        <f t="shared" si="68"/>
        <v>0</v>
      </c>
      <c r="AZ30" s="211">
        <f t="shared" si="68"/>
        <v>0</v>
      </c>
      <c r="BA30" s="211">
        <f t="shared" si="68"/>
        <v>0</v>
      </c>
      <c r="BB30" s="211">
        <f t="shared" si="68"/>
        <v>0</v>
      </c>
      <c r="BC30" s="491">
        <f t="shared" si="68"/>
        <v>0</v>
      </c>
      <c r="BD30" s="491">
        <f t="shared" si="68"/>
        <v>0</v>
      </c>
      <c r="BE30" s="491">
        <f t="shared" si="68"/>
        <v>0</v>
      </c>
      <c r="BF30" s="491">
        <f t="shared" si="68"/>
        <v>0</v>
      </c>
      <c r="BG30" s="84"/>
    </row>
    <row r="31" spans="1:60" s="29" customFormat="1" ht="35.65" customHeight="1">
      <c r="A31" s="183">
        <v>1</v>
      </c>
      <c r="B31" s="200" t="s">
        <v>113</v>
      </c>
      <c r="C31" s="200"/>
      <c r="D31" s="210"/>
      <c r="E31" s="189" t="s">
        <v>166</v>
      </c>
      <c r="F31" s="210" t="s">
        <v>181</v>
      </c>
      <c r="G31" s="186">
        <v>49506</v>
      </c>
      <c r="H31" s="186">
        <v>40000</v>
      </c>
      <c r="I31" s="186"/>
      <c r="J31" s="186"/>
      <c r="K31" s="186"/>
      <c r="L31" s="186">
        <v>25100</v>
      </c>
      <c r="M31" s="186">
        <v>18100</v>
      </c>
      <c r="N31" s="110">
        <f t="shared" si="56"/>
        <v>21900</v>
      </c>
      <c r="O31" s="186">
        <v>21900</v>
      </c>
      <c r="P31" s="186">
        <v>0</v>
      </c>
      <c r="Q31" s="488"/>
      <c r="R31" s="479">
        <v>21600</v>
      </c>
      <c r="S31" s="648"/>
      <c r="T31" s="564"/>
      <c r="U31" s="479">
        <v>20803</v>
      </c>
      <c r="V31" s="648"/>
      <c r="W31" s="563"/>
      <c r="X31" s="473">
        <f t="shared" ref="X31:X33" si="69">R31-U31</f>
        <v>797</v>
      </c>
      <c r="Y31" s="473"/>
      <c r="Z31" s="473"/>
      <c r="AA31" s="479">
        <v>797</v>
      </c>
      <c r="AB31" s="648"/>
      <c r="AC31" s="585"/>
      <c r="AD31" s="479">
        <v>300</v>
      </c>
      <c r="AE31" s="655"/>
      <c r="AF31" s="656"/>
      <c r="AG31" s="541">
        <v>300</v>
      </c>
      <c r="AH31" s="648"/>
      <c r="AI31" s="541"/>
      <c r="AJ31" s="479"/>
      <c r="AK31" s="473"/>
      <c r="AL31" s="473"/>
      <c r="AM31" s="488"/>
      <c r="AN31" s="648"/>
      <c r="AO31" s="488"/>
      <c r="AP31" s="471"/>
      <c r="AQ31" s="648"/>
      <c r="AR31" s="492"/>
      <c r="AS31" s="541">
        <f t="shared" ref="AS31:AS35" si="70">AP31</f>
        <v>0</v>
      </c>
      <c r="AT31" s="653"/>
      <c r="AU31" s="652"/>
      <c r="AV31" s="111">
        <f t="shared" si="57"/>
        <v>21900</v>
      </c>
      <c r="AW31" s="111">
        <f t="shared" ref="AW31:AW35" si="71">S31+AE31+AQ31</f>
        <v>0</v>
      </c>
      <c r="AX31" s="111">
        <f t="shared" ref="AX31:AX35" si="72">T31+AF31+AR31</f>
        <v>0</v>
      </c>
      <c r="AY31" s="86">
        <f t="shared" ref="AY31:AY35" si="73">AZ31</f>
        <v>0</v>
      </c>
      <c r="AZ31" s="144">
        <f t="shared" ref="AZ31:AZ35" si="74">O31-AV31</f>
        <v>0</v>
      </c>
      <c r="BA31" s="86">
        <f t="shared" ref="BA31:BA35" si="75">P31-AW31</f>
        <v>0</v>
      </c>
      <c r="BB31" s="85">
        <f t="shared" ref="BB31:BB35" si="76">Q31-AX31</f>
        <v>0</v>
      </c>
      <c r="BC31" s="683">
        <f t="shared" si="46"/>
        <v>0</v>
      </c>
      <c r="BD31" s="683">
        <f t="shared" ref="BD31:BD35" si="77">AZ31</f>
        <v>0</v>
      </c>
      <c r="BE31" s="683">
        <f t="shared" si="47"/>
        <v>0</v>
      </c>
      <c r="BF31" s="488"/>
      <c r="BG31" s="84"/>
      <c r="BH31" s="29" t="s">
        <v>345</v>
      </c>
    </row>
    <row r="32" spans="1:60" s="29" customFormat="1" ht="38.1" customHeight="1">
      <c r="A32" s="183">
        <f>A31+1</f>
        <v>2</v>
      </c>
      <c r="B32" s="213" t="s">
        <v>114</v>
      </c>
      <c r="C32" s="213"/>
      <c r="D32" s="210"/>
      <c r="E32" s="189" t="s">
        <v>167</v>
      </c>
      <c r="F32" s="210" t="s">
        <v>182</v>
      </c>
      <c r="G32" s="186">
        <v>36612</v>
      </c>
      <c r="H32" s="186">
        <v>35000</v>
      </c>
      <c r="I32" s="186"/>
      <c r="J32" s="186"/>
      <c r="K32" s="186"/>
      <c r="L32" s="186">
        <v>12800</v>
      </c>
      <c r="M32" s="186">
        <v>12800</v>
      </c>
      <c r="N32" s="110">
        <f t="shared" si="56"/>
        <v>15000</v>
      </c>
      <c r="O32" s="186">
        <v>15000</v>
      </c>
      <c r="P32" s="186">
        <v>0</v>
      </c>
      <c r="Q32" s="488"/>
      <c r="R32" s="479">
        <v>15000</v>
      </c>
      <c r="S32" s="648"/>
      <c r="T32" s="564"/>
      <c r="U32" s="563">
        <v>10641</v>
      </c>
      <c r="V32" s="648"/>
      <c r="W32" s="563"/>
      <c r="X32" s="473">
        <f t="shared" si="69"/>
        <v>4359</v>
      </c>
      <c r="Y32" s="473"/>
      <c r="Z32" s="473"/>
      <c r="AA32" s="479">
        <v>4314</v>
      </c>
      <c r="AB32" s="648"/>
      <c r="AC32" s="479"/>
      <c r="AD32" s="479"/>
      <c r="AE32" s="655"/>
      <c r="AF32" s="656"/>
      <c r="AG32" s="541"/>
      <c r="AH32" s="648"/>
      <c r="AI32" s="488"/>
      <c r="AJ32" s="473"/>
      <c r="AK32" s="473"/>
      <c r="AL32" s="473"/>
      <c r="AM32" s="488"/>
      <c r="AN32" s="648"/>
      <c r="AO32" s="488"/>
      <c r="AP32" s="471"/>
      <c r="AQ32" s="648"/>
      <c r="AR32" s="492"/>
      <c r="AS32" s="541">
        <f t="shared" si="70"/>
        <v>0</v>
      </c>
      <c r="AT32" s="653"/>
      <c r="AU32" s="652"/>
      <c r="AV32" s="111">
        <f t="shared" si="57"/>
        <v>15000</v>
      </c>
      <c r="AW32" s="111">
        <f t="shared" si="71"/>
        <v>0</v>
      </c>
      <c r="AX32" s="111">
        <f t="shared" si="72"/>
        <v>0</v>
      </c>
      <c r="AY32" s="86">
        <f t="shared" si="73"/>
        <v>0</v>
      </c>
      <c r="AZ32" s="144">
        <f t="shared" si="74"/>
        <v>0</v>
      </c>
      <c r="BA32" s="86">
        <f t="shared" si="75"/>
        <v>0</v>
      </c>
      <c r="BB32" s="85">
        <f t="shared" si="76"/>
        <v>0</v>
      </c>
      <c r="BC32" s="683">
        <f t="shared" si="46"/>
        <v>0</v>
      </c>
      <c r="BD32" s="683">
        <f t="shared" si="77"/>
        <v>0</v>
      </c>
      <c r="BE32" s="683">
        <f t="shared" si="47"/>
        <v>0</v>
      </c>
      <c r="BF32" s="488"/>
      <c r="BG32" s="84"/>
      <c r="BH32" s="29" t="s">
        <v>345</v>
      </c>
    </row>
    <row r="33" spans="1:60" s="29" customFormat="1" ht="37.15" customHeight="1">
      <c r="A33" s="183">
        <f>A32+1</f>
        <v>3</v>
      </c>
      <c r="B33" s="213" t="s">
        <v>115</v>
      </c>
      <c r="C33" s="213"/>
      <c r="D33" s="210"/>
      <c r="E33" s="189" t="s">
        <v>167</v>
      </c>
      <c r="F33" s="210" t="s">
        <v>183</v>
      </c>
      <c r="G33" s="186">
        <v>36525</v>
      </c>
      <c r="H33" s="186">
        <v>32710</v>
      </c>
      <c r="I33" s="186"/>
      <c r="J33" s="186"/>
      <c r="K33" s="186"/>
      <c r="L33" s="186">
        <v>12800</v>
      </c>
      <c r="M33" s="186">
        <v>9300</v>
      </c>
      <c r="N33" s="110">
        <f t="shared" si="56"/>
        <v>21000</v>
      </c>
      <c r="O33" s="186">
        <v>21000</v>
      </c>
      <c r="P33" s="186">
        <v>0</v>
      </c>
      <c r="Q33" s="488"/>
      <c r="R33" s="564">
        <v>10000</v>
      </c>
      <c r="S33" s="563"/>
      <c r="T33" s="564"/>
      <c r="U33" s="563">
        <v>9786</v>
      </c>
      <c r="V33" s="648"/>
      <c r="W33" s="558"/>
      <c r="X33" s="473">
        <f t="shared" si="69"/>
        <v>214</v>
      </c>
      <c r="Y33" s="473"/>
      <c r="Z33" s="479"/>
      <c r="AA33" s="479"/>
      <c r="AB33" s="648"/>
      <c r="AC33" s="657"/>
      <c r="AD33" s="479">
        <v>4000</v>
      </c>
      <c r="AE33" s="655"/>
      <c r="AF33" s="479"/>
      <c r="AG33" s="541">
        <v>4000</v>
      </c>
      <c r="AH33" s="648"/>
      <c r="AI33" s="541"/>
      <c r="AJ33" s="473">
        <f t="shared" ref="AJ33:AJ35" si="78">AD33-AG33</f>
        <v>0</v>
      </c>
      <c r="AK33" s="473"/>
      <c r="AL33" s="473"/>
      <c r="AM33" s="488"/>
      <c r="AN33" s="648"/>
      <c r="AO33" s="488"/>
      <c r="AP33" s="541">
        <v>7000</v>
      </c>
      <c r="AQ33" s="648"/>
      <c r="AR33" s="479"/>
      <c r="AS33" s="541">
        <f t="shared" si="70"/>
        <v>7000</v>
      </c>
      <c r="AT33" s="653"/>
      <c r="AU33" s="652"/>
      <c r="AV33" s="111">
        <f t="shared" si="57"/>
        <v>21000</v>
      </c>
      <c r="AW33" s="111">
        <f t="shared" si="71"/>
        <v>0</v>
      </c>
      <c r="AX33" s="111">
        <f t="shared" si="72"/>
        <v>0</v>
      </c>
      <c r="AY33" s="86">
        <f t="shared" si="73"/>
        <v>0</v>
      </c>
      <c r="AZ33" s="144">
        <f t="shared" si="74"/>
        <v>0</v>
      </c>
      <c r="BA33" s="86">
        <f t="shared" si="75"/>
        <v>0</v>
      </c>
      <c r="BB33" s="85">
        <f t="shared" si="76"/>
        <v>0</v>
      </c>
      <c r="BC33" s="683">
        <f t="shared" si="46"/>
        <v>0</v>
      </c>
      <c r="BD33" s="683">
        <f t="shared" si="77"/>
        <v>0</v>
      </c>
      <c r="BE33" s="683">
        <f t="shared" si="47"/>
        <v>0</v>
      </c>
      <c r="BF33" s="488"/>
      <c r="BG33" s="84"/>
      <c r="BH33" s="29" t="s">
        <v>353</v>
      </c>
    </row>
    <row r="34" spans="1:60" s="29" customFormat="1" ht="36">
      <c r="A34" s="183">
        <f>A33+1</f>
        <v>4</v>
      </c>
      <c r="B34" s="213" t="s">
        <v>116</v>
      </c>
      <c r="C34" s="213"/>
      <c r="D34" s="210"/>
      <c r="E34" s="189"/>
      <c r="F34" s="190" t="s">
        <v>184</v>
      </c>
      <c r="G34" s="186">
        <v>28891</v>
      </c>
      <c r="H34" s="186">
        <v>23000</v>
      </c>
      <c r="I34" s="186"/>
      <c r="J34" s="186"/>
      <c r="K34" s="186"/>
      <c r="L34" s="186">
        <v>10000</v>
      </c>
      <c r="M34" s="186">
        <v>8000</v>
      </c>
      <c r="N34" s="110">
        <f t="shared" si="56"/>
        <v>11000</v>
      </c>
      <c r="O34" s="186">
        <v>11000</v>
      </c>
      <c r="P34" s="186">
        <v>0</v>
      </c>
      <c r="Q34" s="488"/>
      <c r="R34" s="564">
        <v>7000</v>
      </c>
      <c r="S34" s="648"/>
      <c r="T34" s="564"/>
      <c r="U34" s="479">
        <v>7000</v>
      </c>
      <c r="V34" s="648"/>
      <c r="W34" s="479"/>
      <c r="X34" s="473">
        <f>R34-U34</f>
        <v>0</v>
      </c>
      <c r="Y34" s="473"/>
      <c r="Z34" s="479"/>
      <c r="AA34" s="479"/>
      <c r="AB34" s="648"/>
      <c r="AC34" s="492"/>
      <c r="AD34" s="479">
        <v>4000</v>
      </c>
      <c r="AE34" s="655"/>
      <c r="AF34" s="479"/>
      <c r="AG34" s="541">
        <v>4000</v>
      </c>
      <c r="AH34" s="648"/>
      <c r="AI34" s="541"/>
      <c r="AJ34" s="473">
        <f t="shared" si="78"/>
        <v>0</v>
      </c>
      <c r="AK34" s="473"/>
      <c r="AL34" s="473"/>
      <c r="AM34" s="488"/>
      <c r="AN34" s="648"/>
      <c r="AO34" s="488"/>
      <c r="AP34" s="471"/>
      <c r="AQ34" s="648"/>
      <c r="AR34" s="492"/>
      <c r="AS34" s="541">
        <f t="shared" si="70"/>
        <v>0</v>
      </c>
      <c r="AT34" s="653"/>
      <c r="AU34" s="652"/>
      <c r="AV34" s="111">
        <f t="shared" si="57"/>
        <v>11000</v>
      </c>
      <c r="AW34" s="111">
        <f t="shared" si="71"/>
        <v>0</v>
      </c>
      <c r="AX34" s="111">
        <f t="shared" si="72"/>
        <v>0</v>
      </c>
      <c r="AY34" s="86">
        <f t="shared" si="73"/>
        <v>0</v>
      </c>
      <c r="AZ34" s="144">
        <f t="shared" si="74"/>
        <v>0</v>
      </c>
      <c r="BA34" s="86">
        <f t="shared" si="75"/>
        <v>0</v>
      </c>
      <c r="BB34" s="85">
        <f t="shared" si="76"/>
        <v>0</v>
      </c>
      <c r="BC34" s="683">
        <f t="shared" si="46"/>
        <v>0</v>
      </c>
      <c r="BD34" s="683">
        <f t="shared" si="77"/>
        <v>0</v>
      </c>
      <c r="BE34" s="683">
        <f t="shared" si="47"/>
        <v>0</v>
      </c>
      <c r="BF34" s="488"/>
      <c r="BG34" s="84"/>
      <c r="BH34" s="29" t="s">
        <v>345</v>
      </c>
    </row>
    <row r="35" spans="1:60" s="29" customFormat="1" ht="45" customHeight="1">
      <c r="A35" s="183">
        <f>A34+1</f>
        <v>5</v>
      </c>
      <c r="B35" s="200" t="s">
        <v>117</v>
      </c>
      <c r="C35" s="200"/>
      <c r="D35" s="210"/>
      <c r="E35" s="189"/>
      <c r="F35" s="190" t="s">
        <v>185</v>
      </c>
      <c r="G35" s="201">
        <v>15096</v>
      </c>
      <c r="H35" s="201">
        <v>12000</v>
      </c>
      <c r="I35" s="201"/>
      <c r="J35" s="201"/>
      <c r="K35" s="201"/>
      <c r="L35" s="201">
        <v>7600</v>
      </c>
      <c r="M35" s="201">
        <v>7600</v>
      </c>
      <c r="N35" s="110">
        <f t="shared" si="56"/>
        <v>4400</v>
      </c>
      <c r="O35" s="186">
        <v>4400</v>
      </c>
      <c r="P35" s="186">
        <v>0</v>
      </c>
      <c r="Q35" s="488"/>
      <c r="R35" s="564">
        <v>4400</v>
      </c>
      <c r="S35" s="648"/>
      <c r="T35" s="585"/>
      <c r="U35" s="479">
        <v>4400</v>
      </c>
      <c r="V35" s="648"/>
      <c r="W35" s="479"/>
      <c r="X35" s="473">
        <f>R35-U35</f>
        <v>0</v>
      </c>
      <c r="Y35" s="473"/>
      <c r="Z35" s="479"/>
      <c r="AA35" s="479"/>
      <c r="AB35" s="648"/>
      <c r="AC35" s="492"/>
      <c r="AD35" s="479"/>
      <c r="AE35" s="655"/>
      <c r="AF35" s="656"/>
      <c r="AG35" s="541">
        <f t="shared" ref="AG35" si="79">AH35+AI35</f>
        <v>0</v>
      </c>
      <c r="AH35" s="648"/>
      <c r="AI35" s="488"/>
      <c r="AJ35" s="473">
        <f t="shared" si="78"/>
        <v>0</v>
      </c>
      <c r="AK35" s="473"/>
      <c r="AL35" s="473"/>
      <c r="AM35" s="488"/>
      <c r="AN35" s="648"/>
      <c r="AO35" s="488"/>
      <c r="AP35" s="471"/>
      <c r="AQ35" s="648"/>
      <c r="AR35" s="492"/>
      <c r="AS35" s="541">
        <f t="shared" si="70"/>
        <v>0</v>
      </c>
      <c r="AT35" s="653"/>
      <c r="AU35" s="652"/>
      <c r="AV35" s="111">
        <f t="shared" si="57"/>
        <v>4400</v>
      </c>
      <c r="AW35" s="111">
        <f t="shared" si="71"/>
        <v>0</v>
      </c>
      <c r="AX35" s="111">
        <f t="shared" si="72"/>
        <v>0</v>
      </c>
      <c r="AY35" s="86">
        <f t="shared" si="73"/>
        <v>0</v>
      </c>
      <c r="AZ35" s="144">
        <f t="shared" si="74"/>
        <v>0</v>
      </c>
      <c r="BA35" s="86">
        <f t="shared" si="75"/>
        <v>0</v>
      </c>
      <c r="BB35" s="85">
        <f t="shared" si="76"/>
        <v>0</v>
      </c>
      <c r="BC35" s="683">
        <f t="shared" si="46"/>
        <v>0</v>
      </c>
      <c r="BD35" s="683">
        <f t="shared" si="77"/>
        <v>0</v>
      </c>
      <c r="BE35" s="683">
        <f t="shared" si="47"/>
        <v>0</v>
      </c>
      <c r="BF35" s="488"/>
      <c r="BG35" s="84"/>
      <c r="BH35" s="29" t="s">
        <v>349</v>
      </c>
    </row>
    <row r="36" spans="1:60" s="29" customFormat="1" ht="40.15" customHeight="1">
      <c r="A36" s="214" t="s">
        <v>28</v>
      </c>
      <c r="B36" s="215" t="s">
        <v>257</v>
      </c>
      <c r="C36" s="215"/>
      <c r="D36" s="210"/>
      <c r="E36" s="189"/>
      <c r="F36" s="216"/>
      <c r="G36" s="198">
        <f>G37</f>
        <v>257728</v>
      </c>
      <c r="H36" s="198">
        <f>H37</f>
        <v>214598</v>
      </c>
      <c r="I36" s="198"/>
      <c r="J36" s="198"/>
      <c r="K36" s="198"/>
      <c r="L36" s="198">
        <f t="shared" ref="L36:BF36" si="80">L37</f>
        <v>0</v>
      </c>
      <c r="M36" s="198">
        <f t="shared" si="80"/>
        <v>0</v>
      </c>
      <c r="N36" s="198">
        <f t="shared" si="80"/>
        <v>129000</v>
      </c>
      <c r="O36" s="198">
        <f t="shared" si="80"/>
        <v>129000</v>
      </c>
      <c r="P36" s="198">
        <f t="shared" si="80"/>
        <v>0</v>
      </c>
      <c r="Q36" s="489">
        <f t="shared" si="80"/>
        <v>0</v>
      </c>
      <c r="R36" s="489">
        <f t="shared" si="80"/>
        <v>30000</v>
      </c>
      <c r="S36" s="489">
        <f t="shared" si="80"/>
        <v>0</v>
      </c>
      <c r="T36" s="489">
        <f t="shared" si="80"/>
        <v>0</v>
      </c>
      <c r="U36" s="489">
        <f t="shared" si="80"/>
        <v>29943</v>
      </c>
      <c r="V36" s="489">
        <f t="shared" si="80"/>
        <v>0</v>
      </c>
      <c r="W36" s="489">
        <f t="shared" si="80"/>
        <v>0</v>
      </c>
      <c r="X36" s="489">
        <f t="shared" si="80"/>
        <v>57</v>
      </c>
      <c r="Y36" s="489">
        <f t="shared" si="80"/>
        <v>0</v>
      </c>
      <c r="Z36" s="489">
        <f t="shared" si="80"/>
        <v>0</v>
      </c>
      <c r="AA36" s="489">
        <f t="shared" si="80"/>
        <v>57</v>
      </c>
      <c r="AB36" s="489">
        <f t="shared" si="80"/>
        <v>0</v>
      </c>
      <c r="AC36" s="489">
        <f t="shared" si="80"/>
        <v>0</v>
      </c>
      <c r="AD36" s="489">
        <f t="shared" si="80"/>
        <v>0</v>
      </c>
      <c r="AE36" s="489">
        <f t="shared" si="80"/>
        <v>0</v>
      </c>
      <c r="AF36" s="489">
        <f t="shared" si="80"/>
        <v>0</v>
      </c>
      <c r="AG36" s="489">
        <f t="shared" si="80"/>
        <v>0</v>
      </c>
      <c r="AH36" s="489">
        <f t="shared" si="80"/>
        <v>0</v>
      </c>
      <c r="AI36" s="489">
        <f t="shared" si="80"/>
        <v>0</v>
      </c>
      <c r="AJ36" s="489">
        <f t="shared" si="80"/>
        <v>0</v>
      </c>
      <c r="AK36" s="489">
        <f t="shared" si="80"/>
        <v>0</v>
      </c>
      <c r="AL36" s="489">
        <f t="shared" si="80"/>
        <v>0</v>
      </c>
      <c r="AM36" s="489">
        <f t="shared" si="80"/>
        <v>0</v>
      </c>
      <c r="AN36" s="489">
        <f t="shared" si="80"/>
        <v>0</v>
      </c>
      <c r="AO36" s="489">
        <f t="shared" si="80"/>
        <v>0</v>
      </c>
      <c r="AP36" s="489">
        <f t="shared" si="80"/>
        <v>21407</v>
      </c>
      <c r="AQ36" s="489">
        <f t="shared" si="80"/>
        <v>0</v>
      </c>
      <c r="AR36" s="474">
        <f t="shared" si="80"/>
        <v>0</v>
      </c>
      <c r="AS36" s="489">
        <f t="shared" si="80"/>
        <v>21407</v>
      </c>
      <c r="AT36" s="489">
        <f t="shared" si="80"/>
        <v>0</v>
      </c>
      <c r="AU36" s="489">
        <f t="shared" si="80"/>
        <v>0</v>
      </c>
      <c r="AV36" s="199">
        <f t="shared" si="80"/>
        <v>51407</v>
      </c>
      <c r="AW36" s="198">
        <f t="shared" si="80"/>
        <v>0</v>
      </c>
      <c r="AX36" s="198">
        <f t="shared" si="80"/>
        <v>0</v>
      </c>
      <c r="AY36" s="198">
        <f t="shared" si="80"/>
        <v>77593</v>
      </c>
      <c r="AZ36" s="198">
        <f t="shared" si="80"/>
        <v>77593</v>
      </c>
      <c r="BA36" s="198">
        <f t="shared" si="80"/>
        <v>0</v>
      </c>
      <c r="BB36" s="198">
        <f t="shared" si="80"/>
        <v>0</v>
      </c>
      <c r="BC36" s="489">
        <f t="shared" si="80"/>
        <v>77593</v>
      </c>
      <c r="BD36" s="489">
        <f t="shared" si="80"/>
        <v>77593</v>
      </c>
      <c r="BE36" s="489">
        <f t="shared" si="80"/>
        <v>0</v>
      </c>
      <c r="BF36" s="489">
        <f t="shared" si="80"/>
        <v>0</v>
      </c>
      <c r="BG36" s="84"/>
    </row>
    <row r="37" spans="1:60" s="29" customFormat="1" ht="15.6" customHeight="1">
      <c r="A37" s="214"/>
      <c r="B37" s="203" t="s">
        <v>25</v>
      </c>
      <c r="C37" s="203"/>
      <c r="D37" s="210"/>
      <c r="E37" s="189"/>
      <c r="F37" s="216"/>
      <c r="G37" s="211">
        <f>SUM(G38:G39)</f>
        <v>257728</v>
      </c>
      <c r="H37" s="211">
        <f t="shared" ref="H37:BF37" si="81">SUM(H38:H39)</f>
        <v>214598</v>
      </c>
      <c r="I37" s="211"/>
      <c r="J37" s="211"/>
      <c r="K37" s="211"/>
      <c r="L37" s="211">
        <f t="shared" si="81"/>
        <v>0</v>
      </c>
      <c r="M37" s="211">
        <f t="shared" si="81"/>
        <v>0</v>
      </c>
      <c r="N37" s="211">
        <f t="shared" si="81"/>
        <v>129000</v>
      </c>
      <c r="O37" s="211">
        <f t="shared" si="81"/>
        <v>129000</v>
      </c>
      <c r="P37" s="211">
        <f t="shared" si="81"/>
        <v>0</v>
      </c>
      <c r="Q37" s="491">
        <f t="shared" si="81"/>
        <v>0</v>
      </c>
      <c r="R37" s="491">
        <f t="shared" si="81"/>
        <v>30000</v>
      </c>
      <c r="S37" s="491">
        <f t="shared" si="81"/>
        <v>0</v>
      </c>
      <c r="T37" s="491">
        <f t="shared" si="81"/>
        <v>0</v>
      </c>
      <c r="U37" s="491">
        <f t="shared" si="81"/>
        <v>29943</v>
      </c>
      <c r="V37" s="491">
        <f t="shared" si="81"/>
        <v>0</v>
      </c>
      <c r="W37" s="491">
        <f t="shared" si="81"/>
        <v>0</v>
      </c>
      <c r="X37" s="491">
        <f t="shared" si="81"/>
        <v>57</v>
      </c>
      <c r="Y37" s="491">
        <f t="shared" si="81"/>
        <v>0</v>
      </c>
      <c r="Z37" s="491">
        <f t="shared" si="81"/>
        <v>0</v>
      </c>
      <c r="AA37" s="491">
        <f t="shared" si="81"/>
        <v>57</v>
      </c>
      <c r="AB37" s="491">
        <f t="shared" si="81"/>
        <v>0</v>
      </c>
      <c r="AC37" s="491">
        <f t="shared" si="81"/>
        <v>0</v>
      </c>
      <c r="AD37" s="491">
        <f t="shared" si="81"/>
        <v>0</v>
      </c>
      <c r="AE37" s="491">
        <f t="shared" si="81"/>
        <v>0</v>
      </c>
      <c r="AF37" s="491">
        <f t="shared" si="81"/>
        <v>0</v>
      </c>
      <c r="AG37" s="491">
        <f t="shared" si="81"/>
        <v>0</v>
      </c>
      <c r="AH37" s="491">
        <f t="shared" si="81"/>
        <v>0</v>
      </c>
      <c r="AI37" s="491">
        <f t="shared" si="81"/>
        <v>0</v>
      </c>
      <c r="AJ37" s="491">
        <f t="shared" si="81"/>
        <v>0</v>
      </c>
      <c r="AK37" s="491">
        <f t="shared" si="81"/>
        <v>0</v>
      </c>
      <c r="AL37" s="491">
        <f t="shared" si="81"/>
        <v>0</v>
      </c>
      <c r="AM37" s="491">
        <f t="shared" si="81"/>
        <v>0</v>
      </c>
      <c r="AN37" s="491">
        <f t="shared" si="81"/>
        <v>0</v>
      </c>
      <c r="AO37" s="491">
        <f t="shared" si="81"/>
        <v>0</v>
      </c>
      <c r="AP37" s="491">
        <f t="shared" si="81"/>
        <v>21407</v>
      </c>
      <c r="AQ37" s="491">
        <f t="shared" si="81"/>
        <v>0</v>
      </c>
      <c r="AR37" s="476">
        <f t="shared" si="81"/>
        <v>0</v>
      </c>
      <c r="AS37" s="491">
        <f t="shared" si="81"/>
        <v>21407</v>
      </c>
      <c r="AT37" s="491">
        <f t="shared" si="81"/>
        <v>0</v>
      </c>
      <c r="AU37" s="491">
        <f t="shared" si="81"/>
        <v>0</v>
      </c>
      <c r="AV37" s="212">
        <f t="shared" si="81"/>
        <v>51407</v>
      </c>
      <c r="AW37" s="211">
        <f t="shared" si="81"/>
        <v>0</v>
      </c>
      <c r="AX37" s="211">
        <f t="shared" si="81"/>
        <v>0</v>
      </c>
      <c r="AY37" s="211">
        <f t="shared" si="81"/>
        <v>77593</v>
      </c>
      <c r="AZ37" s="211">
        <f t="shared" si="81"/>
        <v>77593</v>
      </c>
      <c r="BA37" s="211">
        <f t="shared" si="81"/>
        <v>0</v>
      </c>
      <c r="BB37" s="211">
        <f t="shared" si="81"/>
        <v>0</v>
      </c>
      <c r="BC37" s="491">
        <f t="shared" si="81"/>
        <v>77593</v>
      </c>
      <c r="BD37" s="491">
        <f t="shared" si="81"/>
        <v>77593</v>
      </c>
      <c r="BE37" s="491">
        <f t="shared" si="81"/>
        <v>0</v>
      </c>
      <c r="BF37" s="491">
        <f t="shared" si="81"/>
        <v>0</v>
      </c>
      <c r="BG37" s="84"/>
    </row>
    <row r="38" spans="1:60" s="29" customFormat="1" ht="36">
      <c r="A38" s="183">
        <v>1</v>
      </c>
      <c r="B38" s="217" t="s">
        <v>119</v>
      </c>
      <c r="C38" s="217"/>
      <c r="D38" s="179" t="s">
        <v>156</v>
      </c>
      <c r="E38" s="179" t="s">
        <v>169</v>
      </c>
      <c r="F38" s="179" t="s">
        <v>187</v>
      </c>
      <c r="G38" s="201">
        <v>99588</v>
      </c>
      <c r="H38" s="201">
        <v>94598</v>
      </c>
      <c r="I38" s="201"/>
      <c r="J38" s="201"/>
      <c r="K38" s="201"/>
      <c r="L38" s="186"/>
      <c r="M38" s="186"/>
      <c r="N38" s="110">
        <f t="shared" si="56"/>
        <v>17000</v>
      </c>
      <c r="O38" s="186">
        <v>17000</v>
      </c>
      <c r="P38" s="186">
        <v>0</v>
      </c>
      <c r="Q38" s="488"/>
      <c r="R38" s="479">
        <v>15000</v>
      </c>
      <c r="S38" s="648"/>
      <c r="T38" s="479"/>
      <c r="U38" s="479">
        <v>14943</v>
      </c>
      <c r="V38" s="648"/>
      <c r="W38" s="479"/>
      <c r="X38" s="473">
        <f t="shared" ref="X38:X39" si="82">R38-U38</f>
        <v>57</v>
      </c>
      <c r="Y38" s="473"/>
      <c r="Z38" s="479"/>
      <c r="AA38" s="656">
        <v>57</v>
      </c>
      <c r="AB38" s="648"/>
      <c r="AC38" s="656"/>
      <c r="AD38" s="479"/>
      <c r="AE38" s="655"/>
      <c r="AF38" s="656"/>
      <c r="AG38" s="541"/>
      <c r="AH38" s="648"/>
      <c r="AI38" s="488"/>
      <c r="AJ38" s="473"/>
      <c r="AK38" s="473"/>
      <c r="AL38" s="473"/>
      <c r="AM38" s="488"/>
      <c r="AN38" s="648"/>
      <c r="AO38" s="488"/>
      <c r="AP38" s="541">
        <v>2000</v>
      </c>
      <c r="AQ38" s="648"/>
      <c r="AR38" s="479"/>
      <c r="AS38" s="541">
        <f>AP38</f>
        <v>2000</v>
      </c>
      <c r="AT38" s="653"/>
      <c r="AU38" s="652"/>
      <c r="AV38" s="111">
        <f t="shared" ref="AV38:AV39" si="83">R38+AD38+AP38</f>
        <v>17000</v>
      </c>
      <c r="AW38" s="111">
        <f t="shared" ref="AW38:AW39" si="84">S38+AE38+AQ38</f>
        <v>0</v>
      </c>
      <c r="AX38" s="111">
        <f t="shared" ref="AX38:AX39" si="85">T38+AF38+AR38</f>
        <v>0</v>
      </c>
      <c r="AY38" s="86">
        <f t="shared" ref="AY38:AY39" si="86">AZ38</f>
        <v>0</v>
      </c>
      <c r="AZ38" s="144">
        <f t="shared" ref="AZ38" si="87">O38-AV38</f>
        <v>0</v>
      </c>
      <c r="BA38" s="86">
        <f t="shared" ref="BA38" si="88">P38-AW38</f>
        <v>0</v>
      </c>
      <c r="BB38" s="85">
        <f t="shared" ref="BB38" si="89">Q38-AX38</f>
        <v>0</v>
      </c>
      <c r="BC38" s="683">
        <f t="shared" ref="BC38:BC39" si="90">BD38</f>
        <v>0</v>
      </c>
      <c r="BD38" s="683">
        <f t="shared" ref="BD38" si="91">AZ38</f>
        <v>0</v>
      </c>
      <c r="BE38" s="488"/>
      <c r="BF38" s="488"/>
      <c r="BG38" s="84"/>
      <c r="BH38" s="29" t="s">
        <v>354</v>
      </c>
    </row>
    <row r="39" spans="1:60" s="227" customFormat="1" ht="36">
      <c r="A39" s="218">
        <v>2</v>
      </c>
      <c r="B39" s="219" t="s">
        <v>120</v>
      </c>
      <c r="C39" s="219"/>
      <c r="D39" s="220" t="s">
        <v>157</v>
      </c>
      <c r="E39" s="220" t="s">
        <v>169</v>
      </c>
      <c r="F39" s="221" t="s">
        <v>188</v>
      </c>
      <c r="G39" s="222">
        <v>158140</v>
      </c>
      <c r="H39" s="222">
        <v>120000</v>
      </c>
      <c r="I39" s="222"/>
      <c r="J39" s="222"/>
      <c r="K39" s="222"/>
      <c r="L39" s="187"/>
      <c r="M39" s="187"/>
      <c r="N39" s="223">
        <f t="shared" si="56"/>
        <v>112000</v>
      </c>
      <c r="O39" s="187">
        <v>112000</v>
      </c>
      <c r="P39" s="187">
        <v>0</v>
      </c>
      <c r="Q39" s="492"/>
      <c r="R39" s="479">
        <v>15000</v>
      </c>
      <c r="S39" s="649"/>
      <c r="T39" s="479"/>
      <c r="U39" s="479">
        <v>15000</v>
      </c>
      <c r="V39" s="649"/>
      <c r="W39" s="479"/>
      <c r="X39" s="473">
        <f t="shared" si="82"/>
        <v>0</v>
      </c>
      <c r="Y39" s="473"/>
      <c r="Z39" s="479"/>
      <c r="AA39" s="479"/>
      <c r="AB39" s="649"/>
      <c r="AC39" s="492"/>
      <c r="AD39" s="479"/>
      <c r="AE39" s="646"/>
      <c r="AF39" s="656"/>
      <c r="AG39" s="479"/>
      <c r="AH39" s="649"/>
      <c r="AI39" s="492"/>
      <c r="AJ39" s="473"/>
      <c r="AK39" s="473"/>
      <c r="AL39" s="473"/>
      <c r="AM39" s="492"/>
      <c r="AN39" s="649"/>
      <c r="AO39" s="492"/>
      <c r="AP39" s="479">
        <v>19407</v>
      </c>
      <c r="AQ39" s="649"/>
      <c r="AR39" s="479"/>
      <c r="AS39" s="479">
        <f>AP39</f>
        <v>19407</v>
      </c>
      <c r="AT39" s="658"/>
      <c r="AU39" s="659"/>
      <c r="AV39" s="111">
        <f t="shared" si="83"/>
        <v>34407</v>
      </c>
      <c r="AW39" s="111">
        <f t="shared" si="84"/>
        <v>0</v>
      </c>
      <c r="AX39" s="111">
        <f t="shared" si="85"/>
        <v>0</v>
      </c>
      <c r="AY39" s="111">
        <f t="shared" si="86"/>
        <v>77593</v>
      </c>
      <c r="AZ39" s="225">
        <f t="shared" ref="AZ39" si="92">O39-AV39</f>
        <v>77593</v>
      </c>
      <c r="BA39" s="111">
        <f t="shared" ref="BA39" si="93">P39-AW39</f>
        <v>0</v>
      </c>
      <c r="BB39" s="94">
        <f t="shared" ref="BB39" si="94">Q39-AX39</f>
        <v>0</v>
      </c>
      <c r="BC39" s="473">
        <f t="shared" si="90"/>
        <v>77593</v>
      </c>
      <c r="BD39" s="473">
        <f>'b1-16-20TW'!BV47</f>
        <v>77593</v>
      </c>
      <c r="BE39" s="492"/>
      <c r="BF39" s="492"/>
      <c r="BG39" s="226"/>
      <c r="BH39" s="37" t="s">
        <v>345</v>
      </c>
    </row>
    <row r="40" spans="1:60" s="29" customFormat="1" ht="33.6" customHeight="1">
      <c r="A40" s="228" t="s">
        <v>3</v>
      </c>
      <c r="B40" s="178" t="s">
        <v>125</v>
      </c>
      <c r="C40" s="178"/>
      <c r="D40" s="185"/>
      <c r="E40" s="183"/>
      <c r="F40" s="216"/>
      <c r="G40" s="194">
        <f>G41</f>
        <v>157000</v>
      </c>
      <c r="H40" s="194">
        <f t="shared" ref="H40:BA43" si="95">H41</f>
        <v>108000</v>
      </c>
      <c r="I40" s="194"/>
      <c r="J40" s="194"/>
      <c r="K40" s="194"/>
      <c r="L40" s="194">
        <f t="shared" si="95"/>
        <v>0</v>
      </c>
      <c r="M40" s="194">
        <f t="shared" si="95"/>
        <v>0</v>
      </c>
      <c r="N40" s="194">
        <f t="shared" si="95"/>
        <v>108000</v>
      </c>
      <c r="O40" s="194">
        <f t="shared" si="95"/>
        <v>108000</v>
      </c>
      <c r="P40" s="194">
        <f t="shared" si="95"/>
        <v>0</v>
      </c>
      <c r="Q40" s="477">
        <f t="shared" si="95"/>
        <v>0</v>
      </c>
      <c r="R40" s="477">
        <f t="shared" si="95"/>
        <v>15000</v>
      </c>
      <c r="S40" s="477">
        <f t="shared" si="95"/>
        <v>0</v>
      </c>
      <c r="T40" s="477">
        <f t="shared" si="95"/>
        <v>0</v>
      </c>
      <c r="U40" s="477">
        <f t="shared" si="95"/>
        <v>11552</v>
      </c>
      <c r="V40" s="477">
        <f t="shared" si="95"/>
        <v>0</v>
      </c>
      <c r="W40" s="477">
        <f t="shared" si="95"/>
        <v>0</v>
      </c>
      <c r="X40" s="477">
        <f t="shared" si="95"/>
        <v>3448</v>
      </c>
      <c r="Y40" s="477">
        <f t="shared" si="95"/>
        <v>0</v>
      </c>
      <c r="Z40" s="477">
        <f t="shared" si="95"/>
        <v>0</v>
      </c>
      <c r="AA40" s="477">
        <f t="shared" si="95"/>
        <v>3448</v>
      </c>
      <c r="AB40" s="477">
        <f t="shared" si="95"/>
        <v>0</v>
      </c>
      <c r="AC40" s="477">
        <f t="shared" si="95"/>
        <v>0</v>
      </c>
      <c r="AD40" s="477">
        <f t="shared" si="95"/>
        <v>0</v>
      </c>
      <c r="AE40" s="477">
        <f t="shared" si="95"/>
        <v>0</v>
      </c>
      <c r="AF40" s="477">
        <f t="shared" si="95"/>
        <v>0</v>
      </c>
      <c r="AG40" s="477">
        <f t="shared" si="95"/>
        <v>0</v>
      </c>
      <c r="AH40" s="477">
        <f t="shared" si="95"/>
        <v>0</v>
      </c>
      <c r="AI40" s="477">
        <f t="shared" si="95"/>
        <v>0</v>
      </c>
      <c r="AJ40" s="477">
        <f t="shared" si="95"/>
        <v>0</v>
      </c>
      <c r="AK40" s="477">
        <f t="shared" si="95"/>
        <v>0</v>
      </c>
      <c r="AL40" s="477">
        <f t="shared" si="95"/>
        <v>0</v>
      </c>
      <c r="AM40" s="477">
        <f t="shared" si="95"/>
        <v>0</v>
      </c>
      <c r="AN40" s="477">
        <f t="shared" si="95"/>
        <v>0</v>
      </c>
      <c r="AO40" s="477">
        <f t="shared" si="95"/>
        <v>0</v>
      </c>
      <c r="AP40" s="477">
        <f t="shared" si="95"/>
        <v>50000</v>
      </c>
      <c r="AQ40" s="477">
        <f t="shared" si="95"/>
        <v>0</v>
      </c>
      <c r="AR40" s="472">
        <f t="shared" si="95"/>
        <v>0</v>
      </c>
      <c r="AS40" s="477">
        <f t="shared" si="95"/>
        <v>50000</v>
      </c>
      <c r="AT40" s="477">
        <f t="shared" si="95"/>
        <v>0</v>
      </c>
      <c r="AU40" s="477">
        <f t="shared" si="95"/>
        <v>0</v>
      </c>
      <c r="AV40" s="182">
        <f t="shared" si="95"/>
        <v>65000</v>
      </c>
      <c r="AW40" s="194">
        <f t="shared" si="95"/>
        <v>0</v>
      </c>
      <c r="AX40" s="194">
        <f t="shared" si="95"/>
        <v>0</v>
      </c>
      <c r="AY40" s="194">
        <f t="shared" si="95"/>
        <v>43000</v>
      </c>
      <c r="AZ40" s="194">
        <f t="shared" si="95"/>
        <v>43000</v>
      </c>
      <c r="BA40" s="194">
        <f t="shared" si="95"/>
        <v>0</v>
      </c>
      <c r="BB40" s="194">
        <f t="shared" ref="BB40:BD40" si="96">BB41</f>
        <v>0</v>
      </c>
      <c r="BC40" s="194">
        <f t="shared" si="96"/>
        <v>43000</v>
      </c>
      <c r="BD40" s="194">
        <f t="shared" si="96"/>
        <v>43000</v>
      </c>
      <c r="BE40" s="477">
        <f t="shared" ref="BB40:BF43" si="97">BE41</f>
        <v>0</v>
      </c>
      <c r="BF40" s="477">
        <f t="shared" si="97"/>
        <v>0</v>
      </c>
      <c r="BG40" s="84"/>
    </row>
    <row r="41" spans="1:60" s="29" customFormat="1" ht="17.649999999999999" customHeight="1">
      <c r="A41" s="228"/>
      <c r="B41" s="178" t="s">
        <v>259</v>
      </c>
      <c r="C41" s="178"/>
      <c r="D41" s="185"/>
      <c r="E41" s="183"/>
      <c r="F41" s="216"/>
      <c r="G41" s="194">
        <f>G42</f>
        <v>157000</v>
      </c>
      <c r="H41" s="194">
        <f t="shared" si="95"/>
        <v>108000</v>
      </c>
      <c r="I41" s="194"/>
      <c r="J41" s="194"/>
      <c r="K41" s="194"/>
      <c r="L41" s="194">
        <f t="shared" si="95"/>
        <v>0</v>
      </c>
      <c r="M41" s="194">
        <f t="shared" si="95"/>
        <v>0</v>
      </c>
      <c r="N41" s="194">
        <f t="shared" si="95"/>
        <v>108000</v>
      </c>
      <c r="O41" s="194">
        <f t="shared" si="95"/>
        <v>108000</v>
      </c>
      <c r="P41" s="194">
        <f t="shared" si="95"/>
        <v>0</v>
      </c>
      <c r="Q41" s="477">
        <f t="shared" si="95"/>
        <v>0</v>
      </c>
      <c r="R41" s="477">
        <f t="shared" si="95"/>
        <v>15000</v>
      </c>
      <c r="S41" s="477">
        <f t="shared" si="95"/>
        <v>0</v>
      </c>
      <c r="T41" s="477">
        <f t="shared" si="95"/>
        <v>0</v>
      </c>
      <c r="U41" s="477">
        <f t="shared" si="95"/>
        <v>11552</v>
      </c>
      <c r="V41" s="477">
        <f t="shared" si="95"/>
        <v>0</v>
      </c>
      <c r="W41" s="477">
        <f t="shared" si="95"/>
        <v>0</v>
      </c>
      <c r="X41" s="477">
        <f t="shared" si="95"/>
        <v>3448</v>
      </c>
      <c r="Y41" s="477">
        <f t="shared" si="95"/>
        <v>0</v>
      </c>
      <c r="Z41" s="477">
        <f t="shared" si="95"/>
        <v>0</v>
      </c>
      <c r="AA41" s="477">
        <f t="shared" si="95"/>
        <v>3448</v>
      </c>
      <c r="AB41" s="477">
        <f t="shared" si="95"/>
        <v>0</v>
      </c>
      <c r="AC41" s="477">
        <f t="shared" si="95"/>
        <v>0</v>
      </c>
      <c r="AD41" s="477">
        <f t="shared" si="95"/>
        <v>0</v>
      </c>
      <c r="AE41" s="477">
        <f t="shared" si="95"/>
        <v>0</v>
      </c>
      <c r="AF41" s="477">
        <f t="shared" si="95"/>
        <v>0</v>
      </c>
      <c r="AG41" s="477">
        <f t="shared" si="95"/>
        <v>0</v>
      </c>
      <c r="AH41" s="477">
        <f t="shared" si="95"/>
        <v>0</v>
      </c>
      <c r="AI41" s="477">
        <f t="shared" si="95"/>
        <v>0</v>
      </c>
      <c r="AJ41" s="477">
        <f t="shared" si="95"/>
        <v>0</v>
      </c>
      <c r="AK41" s="477">
        <f t="shared" si="95"/>
        <v>0</v>
      </c>
      <c r="AL41" s="477">
        <f t="shared" si="95"/>
        <v>0</v>
      </c>
      <c r="AM41" s="477">
        <f t="shared" si="95"/>
        <v>0</v>
      </c>
      <c r="AN41" s="477">
        <f t="shared" si="95"/>
        <v>0</v>
      </c>
      <c r="AO41" s="477">
        <f t="shared" si="95"/>
        <v>0</v>
      </c>
      <c r="AP41" s="477">
        <f t="shared" si="95"/>
        <v>50000</v>
      </c>
      <c r="AQ41" s="477">
        <f t="shared" si="95"/>
        <v>0</v>
      </c>
      <c r="AR41" s="472">
        <f t="shared" si="95"/>
        <v>0</v>
      </c>
      <c r="AS41" s="477">
        <f t="shared" si="95"/>
        <v>50000</v>
      </c>
      <c r="AT41" s="477">
        <f t="shared" si="95"/>
        <v>0</v>
      </c>
      <c r="AU41" s="477">
        <f t="shared" si="95"/>
        <v>0</v>
      </c>
      <c r="AV41" s="182">
        <f t="shared" si="95"/>
        <v>65000</v>
      </c>
      <c r="AW41" s="194">
        <f t="shared" si="95"/>
        <v>0</v>
      </c>
      <c r="AX41" s="194">
        <f t="shared" si="95"/>
        <v>0</v>
      </c>
      <c r="AY41" s="194">
        <f t="shared" si="95"/>
        <v>43000</v>
      </c>
      <c r="AZ41" s="194">
        <f t="shared" si="95"/>
        <v>43000</v>
      </c>
      <c r="BA41" s="194">
        <f t="shared" si="95"/>
        <v>0</v>
      </c>
      <c r="BB41" s="194">
        <f t="shared" si="97"/>
        <v>0</v>
      </c>
      <c r="BC41" s="477">
        <f t="shared" si="97"/>
        <v>43000</v>
      </c>
      <c r="BD41" s="477">
        <f t="shared" si="97"/>
        <v>43000</v>
      </c>
      <c r="BE41" s="477">
        <f t="shared" si="97"/>
        <v>0</v>
      </c>
      <c r="BF41" s="477">
        <f t="shared" si="97"/>
        <v>0</v>
      </c>
      <c r="BG41" s="84"/>
    </row>
    <row r="42" spans="1:60" s="29" customFormat="1" ht="47.65" customHeight="1">
      <c r="A42" s="191" t="s">
        <v>29</v>
      </c>
      <c r="B42" s="215" t="s">
        <v>258</v>
      </c>
      <c r="C42" s="215"/>
      <c r="D42" s="185"/>
      <c r="E42" s="183"/>
      <c r="F42" s="216"/>
      <c r="G42" s="194">
        <f>G43</f>
        <v>157000</v>
      </c>
      <c r="H42" s="194">
        <f t="shared" si="95"/>
        <v>108000</v>
      </c>
      <c r="I42" s="194"/>
      <c r="J42" s="194"/>
      <c r="K42" s="194"/>
      <c r="L42" s="194">
        <f t="shared" si="95"/>
        <v>0</v>
      </c>
      <c r="M42" s="194">
        <f t="shared" si="95"/>
        <v>0</v>
      </c>
      <c r="N42" s="194">
        <f t="shared" si="95"/>
        <v>108000</v>
      </c>
      <c r="O42" s="194">
        <f t="shared" si="95"/>
        <v>108000</v>
      </c>
      <c r="P42" s="194">
        <f t="shared" si="95"/>
        <v>0</v>
      </c>
      <c r="Q42" s="477">
        <f t="shared" si="95"/>
        <v>0</v>
      </c>
      <c r="R42" s="477">
        <f t="shared" si="95"/>
        <v>15000</v>
      </c>
      <c r="S42" s="477">
        <f t="shared" si="95"/>
        <v>0</v>
      </c>
      <c r="T42" s="477">
        <f t="shared" si="95"/>
        <v>0</v>
      </c>
      <c r="U42" s="477">
        <f t="shared" si="95"/>
        <v>11552</v>
      </c>
      <c r="V42" s="477">
        <f t="shared" si="95"/>
        <v>0</v>
      </c>
      <c r="W42" s="477">
        <f t="shared" si="95"/>
        <v>0</v>
      </c>
      <c r="X42" s="477">
        <f t="shared" si="95"/>
        <v>3448</v>
      </c>
      <c r="Y42" s="477">
        <f t="shared" si="95"/>
        <v>0</v>
      </c>
      <c r="Z42" s="477">
        <f t="shared" si="95"/>
        <v>0</v>
      </c>
      <c r="AA42" s="477">
        <f t="shared" si="95"/>
        <v>3448</v>
      </c>
      <c r="AB42" s="477">
        <f t="shared" si="95"/>
        <v>0</v>
      </c>
      <c r="AC42" s="477">
        <f t="shared" si="95"/>
        <v>0</v>
      </c>
      <c r="AD42" s="477">
        <f t="shared" si="95"/>
        <v>0</v>
      </c>
      <c r="AE42" s="477">
        <f t="shared" si="95"/>
        <v>0</v>
      </c>
      <c r="AF42" s="477">
        <f t="shared" si="95"/>
        <v>0</v>
      </c>
      <c r="AG42" s="477">
        <f t="shared" si="95"/>
        <v>0</v>
      </c>
      <c r="AH42" s="477">
        <f t="shared" si="95"/>
        <v>0</v>
      </c>
      <c r="AI42" s="477">
        <f t="shared" si="95"/>
        <v>0</v>
      </c>
      <c r="AJ42" s="477">
        <f t="shared" si="95"/>
        <v>0</v>
      </c>
      <c r="AK42" s="477">
        <f t="shared" si="95"/>
        <v>0</v>
      </c>
      <c r="AL42" s="477">
        <f t="shared" si="95"/>
        <v>0</v>
      </c>
      <c r="AM42" s="477">
        <f t="shared" si="95"/>
        <v>0</v>
      </c>
      <c r="AN42" s="477">
        <f t="shared" si="95"/>
        <v>0</v>
      </c>
      <c r="AO42" s="477">
        <f t="shared" si="95"/>
        <v>0</v>
      </c>
      <c r="AP42" s="477">
        <f t="shared" si="95"/>
        <v>50000</v>
      </c>
      <c r="AQ42" s="477">
        <f t="shared" si="95"/>
        <v>0</v>
      </c>
      <c r="AR42" s="472">
        <f t="shared" si="95"/>
        <v>0</v>
      </c>
      <c r="AS42" s="477">
        <f t="shared" si="95"/>
        <v>50000</v>
      </c>
      <c r="AT42" s="477">
        <f t="shared" si="95"/>
        <v>0</v>
      </c>
      <c r="AU42" s="477">
        <f t="shared" si="95"/>
        <v>0</v>
      </c>
      <c r="AV42" s="182">
        <f t="shared" si="95"/>
        <v>65000</v>
      </c>
      <c r="AW42" s="194">
        <f t="shared" si="95"/>
        <v>0</v>
      </c>
      <c r="AX42" s="194">
        <f t="shared" si="95"/>
        <v>0</v>
      </c>
      <c r="AY42" s="194">
        <f t="shared" si="95"/>
        <v>43000</v>
      </c>
      <c r="AZ42" s="194">
        <f t="shared" si="95"/>
        <v>43000</v>
      </c>
      <c r="BA42" s="194">
        <f t="shared" si="95"/>
        <v>0</v>
      </c>
      <c r="BB42" s="194">
        <f t="shared" si="97"/>
        <v>0</v>
      </c>
      <c r="BC42" s="194">
        <f t="shared" si="97"/>
        <v>43000</v>
      </c>
      <c r="BD42" s="194">
        <f t="shared" si="97"/>
        <v>43000</v>
      </c>
      <c r="BE42" s="477">
        <f t="shared" si="97"/>
        <v>0</v>
      </c>
      <c r="BF42" s="477">
        <f t="shared" si="97"/>
        <v>0</v>
      </c>
      <c r="BG42" s="84"/>
    </row>
    <row r="43" spans="1:60" s="42" customFormat="1" ht="12" customHeight="1">
      <c r="A43" s="202"/>
      <c r="B43" s="229" t="s">
        <v>25</v>
      </c>
      <c r="C43" s="229"/>
      <c r="D43" s="204"/>
      <c r="E43" s="205"/>
      <c r="F43" s="230"/>
      <c r="G43" s="207">
        <f>G44</f>
        <v>157000</v>
      </c>
      <c r="H43" s="207">
        <f t="shared" si="95"/>
        <v>108000</v>
      </c>
      <c r="I43" s="207"/>
      <c r="J43" s="207"/>
      <c r="K43" s="207"/>
      <c r="L43" s="207">
        <f t="shared" si="95"/>
        <v>0</v>
      </c>
      <c r="M43" s="207">
        <f t="shared" si="95"/>
        <v>0</v>
      </c>
      <c r="N43" s="207">
        <f t="shared" si="95"/>
        <v>108000</v>
      </c>
      <c r="O43" s="207">
        <f t="shared" si="95"/>
        <v>108000</v>
      </c>
      <c r="P43" s="207">
        <f t="shared" si="95"/>
        <v>0</v>
      </c>
      <c r="Q43" s="490">
        <f t="shared" si="95"/>
        <v>0</v>
      </c>
      <c r="R43" s="490">
        <f t="shared" si="95"/>
        <v>15000</v>
      </c>
      <c r="S43" s="490">
        <f t="shared" si="95"/>
        <v>0</v>
      </c>
      <c r="T43" s="490">
        <f t="shared" si="95"/>
        <v>0</v>
      </c>
      <c r="U43" s="490">
        <f t="shared" si="95"/>
        <v>11552</v>
      </c>
      <c r="V43" s="490">
        <f t="shared" si="95"/>
        <v>0</v>
      </c>
      <c r="W43" s="490">
        <f t="shared" si="95"/>
        <v>0</v>
      </c>
      <c r="X43" s="490">
        <f t="shared" si="95"/>
        <v>3448</v>
      </c>
      <c r="Y43" s="490">
        <f t="shared" si="95"/>
        <v>0</v>
      </c>
      <c r="Z43" s="490">
        <f t="shared" si="95"/>
        <v>0</v>
      </c>
      <c r="AA43" s="490">
        <f t="shared" si="95"/>
        <v>3448</v>
      </c>
      <c r="AB43" s="490">
        <f t="shared" si="95"/>
        <v>0</v>
      </c>
      <c r="AC43" s="490">
        <f t="shared" si="95"/>
        <v>0</v>
      </c>
      <c r="AD43" s="490">
        <f t="shared" si="95"/>
        <v>0</v>
      </c>
      <c r="AE43" s="490">
        <f t="shared" si="95"/>
        <v>0</v>
      </c>
      <c r="AF43" s="490">
        <f t="shared" si="95"/>
        <v>0</v>
      </c>
      <c r="AG43" s="490">
        <f t="shared" si="95"/>
        <v>0</v>
      </c>
      <c r="AH43" s="490">
        <f t="shared" si="95"/>
        <v>0</v>
      </c>
      <c r="AI43" s="490">
        <f t="shared" si="95"/>
        <v>0</v>
      </c>
      <c r="AJ43" s="490">
        <f t="shared" si="95"/>
        <v>0</v>
      </c>
      <c r="AK43" s="490">
        <f t="shared" si="95"/>
        <v>0</v>
      </c>
      <c r="AL43" s="490">
        <f t="shared" si="95"/>
        <v>0</v>
      </c>
      <c r="AM43" s="490">
        <f t="shared" si="95"/>
        <v>0</v>
      </c>
      <c r="AN43" s="490">
        <f t="shared" si="95"/>
        <v>0</v>
      </c>
      <c r="AO43" s="490">
        <f t="shared" si="95"/>
        <v>0</v>
      </c>
      <c r="AP43" s="490">
        <f t="shared" si="95"/>
        <v>50000</v>
      </c>
      <c r="AQ43" s="490">
        <f t="shared" si="95"/>
        <v>0</v>
      </c>
      <c r="AR43" s="475">
        <f t="shared" si="95"/>
        <v>0</v>
      </c>
      <c r="AS43" s="490">
        <f t="shared" si="95"/>
        <v>50000</v>
      </c>
      <c r="AT43" s="490">
        <f t="shared" si="95"/>
        <v>0</v>
      </c>
      <c r="AU43" s="490">
        <f t="shared" si="95"/>
        <v>0</v>
      </c>
      <c r="AV43" s="208">
        <f t="shared" si="95"/>
        <v>65000</v>
      </c>
      <c r="AW43" s="207">
        <f t="shared" si="95"/>
        <v>0</v>
      </c>
      <c r="AX43" s="207">
        <f t="shared" si="95"/>
        <v>0</v>
      </c>
      <c r="AY43" s="207">
        <f t="shared" si="95"/>
        <v>43000</v>
      </c>
      <c r="AZ43" s="207">
        <f t="shared" si="95"/>
        <v>43000</v>
      </c>
      <c r="BA43" s="207">
        <f t="shared" si="95"/>
        <v>0</v>
      </c>
      <c r="BB43" s="207">
        <f t="shared" si="97"/>
        <v>0</v>
      </c>
      <c r="BC43" s="490">
        <f t="shared" si="97"/>
        <v>43000</v>
      </c>
      <c r="BD43" s="490">
        <f t="shared" si="97"/>
        <v>43000</v>
      </c>
      <c r="BE43" s="490">
        <f t="shared" si="97"/>
        <v>0</v>
      </c>
      <c r="BF43" s="490">
        <f t="shared" si="97"/>
        <v>0</v>
      </c>
      <c r="BG43" s="118"/>
    </row>
    <row r="44" spans="1:60" s="29" customFormat="1" ht="32.1" customHeight="1">
      <c r="A44" s="183">
        <v>1</v>
      </c>
      <c r="B44" s="184" t="s">
        <v>127</v>
      </c>
      <c r="C44" s="184"/>
      <c r="D44" s="189"/>
      <c r="E44" s="189"/>
      <c r="F44" s="231" t="s">
        <v>189</v>
      </c>
      <c r="G44" s="186">
        <v>157000</v>
      </c>
      <c r="H44" s="201">
        <v>108000</v>
      </c>
      <c r="I44" s="201"/>
      <c r="J44" s="201"/>
      <c r="K44" s="201"/>
      <c r="L44" s="186"/>
      <c r="M44" s="186"/>
      <c r="N44" s="110">
        <f t="shared" ref="N44" si="98">O44</f>
        <v>108000</v>
      </c>
      <c r="O44" s="186">
        <f>20000+88000</f>
        <v>108000</v>
      </c>
      <c r="P44" s="186">
        <v>0</v>
      </c>
      <c r="Q44" s="488"/>
      <c r="R44" s="479">
        <v>15000</v>
      </c>
      <c r="S44" s="648"/>
      <c r="T44" s="479"/>
      <c r="U44" s="479">
        <v>11552</v>
      </c>
      <c r="V44" s="648"/>
      <c r="W44" s="479"/>
      <c r="X44" s="473">
        <f>R44-U44</f>
        <v>3448</v>
      </c>
      <c r="Y44" s="473"/>
      <c r="Z44" s="473"/>
      <c r="AA44" s="479">
        <v>3448</v>
      </c>
      <c r="AB44" s="648"/>
      <c r="AC44" s="492"/>
      <c r="AD44" s="479"/>
      <c r="AE44" s="655"/>
      <c r="AF44" s="656"/>
      <c r="AG44" s="541"/>
      <c r="AH44" s="648"/>
      <c r="AI44" s="488"/>
      <c r="AJ44" s="473"/>
      <c r="AK44" s="473"/>
      <c r="AL44" s="473"/>
      <c r="AM44" s="488"/>
      <c r="AN44" s="648"/>
      <c r="AO44" s="488"/>
      <c r="AP44" s="541">
        <v>50000</v>
      </c>
      <c r="AQ44" s="648"/>
      <c r="AR44" s="479"/>
      <c r="AS44" s="541">
        <f>AP44</f>
        <v>50000</v>
      </c>
      <c r="AT44" s="653">
        <f>AQ44</f>
        <v>0</v>
      </c>
      <c r="AU44" s="652">
        <f>AR44</f>
        <v>0</v>
      </c>
      <c r="AV44" s="111">
        <f t="shared" ref="AV44" si="99">R44+AD44+AP44</f>
        <v>65000</v>
      </c>
      <c r="AW44" s="111">
        <f t="shared" ref="AW44" si="100">S44+AE44+AQ44</f>
        <v>0</v>
      </c>
      <c r="AX44" s="111">
        <f t="shared" ref="AX44" si="101">T44+AF44+AR44</f>
        <v>0</v>
      </c>
      <c r="AY44" s="86">
        <f t="shared" ref="AY44" si="102">AZ44</f>
        <v>43000</v>
      </c>
      <c r="AZ44" s="144">
        <f t="shared" ref="AZ44" si="103">O44-AV44</f>
        <v>43000</v>
      </c>
      <c r="BA44" s="86">
        <f t="shared" ref="BA44" si="104">P44-AW44</f>
        <v>0</v>
      </c>
      <c r="BB44" s="85">
        <f t="shared" ref="BB44" si="105">Q44-AX44</f>
        <v>0</v>
      </c>
      <c r="BC44" s="683">
        <f t="shared" ref="BC44" si="106">BD44</f>
        <v>43000</v>
      </c>
      <c r="BD44" s="683">
        <f>'b1-16-20TW'!BV52</f>
        <v>43000</v>
      </c>
      <c r="BE44" s="488"/>
      <c r="BF44" s="488"/>
      <c r="BG44" s="84"/>
      <c r="BH44" s="232" t="s">
        <v>345</v>
      </c>
    </row>
    <row r="45" spans="1:60" s="29" customFormat="1" ht="27.6" customHeight="1">
      <c r="A45" s="191" t="s">
        <v>12</v>
      </c>
      <c r="B45" s="178" t="s">
        <v>128</v>
      </c>
      <c r="C45" s="178"/>
      <c r="D45" s="233"/>
      <c r="E45" s="183"/>
      <c r="F45" s="191"/>
      <c r="G45" s="194">
        <f>G46</f>
        <v>177764</v>
      </c>
      <c r="H45" s="194">
        <f t="shared" ref="H45:BA46" si="107">H46</f>
        <v>55519</v>
      </c>
      <c r="I45" s="194"/>
      <c r="J45" s="194"/>
      <c r="K45" s="194"/>
      <c r="L45" s="194">
        <f t="shared" si="107"/>
        <v>50500</v>
      </c>
      <c r="M45" s="194">
        <f t="shared" si="107"/>
        <v>45000</v>
      </c>
      <c r="N45" s="194">
        <f t="shared" si="107"/>
        <v>9500</v>
      </c>
      <c r="O45" s="194">
        <f t="shared" si="107"/>
        <v>9500</v>
      </c>
      <c r="P45" s="194">
        <f t="shared" si="107"/>
        <v>2500</v>
      </c>
      <c r="Q45" s="477">
        <f t="shared" si="107"/>
        <v>0</v>
      </c>
      <c r="R45" s="477">
        <f t="shared" si="107"/>
        <v>7000</v>
      </c>
      <c r="S45" s="477">
        <f t="shared" si="107"/>
        <v>0</v>
      </c>
      <c r="T45" s="477">
        <f t="shared" si="107"/>
        <v>0</v>
      </c>
      <c r="U45" s="477">
        <f t="shared" si="107"/>
        <v>6241</v>
      </c>
      <c r="V45" s="477">
        <f t="shared" si="107"/>
        <v>0</v>
      </c>
      <c r="W45" s="477">
        <f t="shared" si="107"/>
        <v>0</v>
      </c>
      <c r="X45" s="477">
        <f t="shared" si="107"/>
        <v>759</v>
      </c>
      <c r="Y45" s="477">
        <f t="shared" si="107"/>
        <v>0</v>
      </c>
      <c r="Z45" s="477">
        <f t="shared" si="107"/>
        <v>0</v>
      </c>
      <c r="AA45" s="477">
        <f t="shared" si="107"/>
        <v>704</v>
      </c>
      <c r="AB45" s="477">
        <f t="shared" si="107"/>
        <v>0</v>
      </c>
      <c r="AC45" s="477">
        <f t="shared" si="107"/>
        <v>0</v>
      </c>
      <c r="AD45" s="477">
        <f t="shared" si="107"/>
        <v>0</v>
      </c>
      <c r="AE45" s="477">
        <f t="shared" si="107"/>
        <v>0</v>
      </c>
      <c r="AF45" s="477">
        <f t="shared" si="107"/>
        <v>0</v>
      </c>
      <c r="AG45" s="477">
        <f t="shared" si="107"/>
        <v>0</v>
      </c>
      <c r="AH45" s="477">
        <f t="shared" si="107"/>
        <v>0</v>
      </c>
      <c r="AI45" s="477">
        <f t="shared" si="107"/>
        <v>0</v>
      </c>
      <c r="AJ45" s="477">
        <f t="shared" si="107"/>
        <v>0</v>
      </c>
      <c r="AK45" s="477">
        <f t="shared" si="107"/>
        <v>0</v>
      </c>
      <c r="AL45" s="477">
        <f t="shared" si="107"/>
        <v>0</v>
      </c>
      <c r="AM45" s="477">
        <f t="shared" si="107"/>
        <v>0</v>
      </c>
      <c r="AN45" s="477">
        <f t="shared" si="107"/>
        <v>0</v>
      </c>
      <c r="AO45" s="477">
        <f t="shared" si="107"/>
        <v>0</v>
      </c>
      <c r="AP45" s="477">
        <f t="shared" si="107"/>
        <v>2500</v>
      </c>
      <c r="AQ45" s="477">
        <f t="shared" si="107"/>
        <v>2500</v>
      </c>
      <c r="AR45" s="472">
        <f t="shared" si="107"/>
        <v>0</v>
      </c>
      <c r="AS45" s="477">
        <f t="shared" si="107"/>
        <v>2500</v>
      </c>
      <c r="AT45" s="477">
        <f t="shared" si="107"/>
        <v>2500</v>
      </c>
      <c r="AU45" s="477">
        <f t="shared" si="107"/>
        <v>0</v>
      </c>
      <c r="AV45" s="182">
        <f t="shared" si="107"/>
        <v>9500</v>
      </c>
      <c r="AW45" s="194">
        <f t="shared" si="107"/>
        <v>2500</v>
      </c>
      <c r="AX45" s="194">
        <f t="shared" si="107"/>
        <v>0</v>
      </c>
      <c r="AY45" s="194">
        <f t="shared" si="107"/>
        <v>0</v>
      </c>
      <c r="AZ45" s="194">
        <f t="shared" si="107"/>
        <v>0</v>
      </c>
      <c r="BA45" s="194">
        <f t="shared" si="107"/>
        <v>0</v>
      </c>
      <c r="BB45" s="194">
        <f t="shared" ref="BB45:BF46" si="108">BB46</f>
        <v>0</v>
      </c>
      <c r="BC45" s="477">
        <f t="shared" si="108"/>
        <v>0</v>
      </c>
      <c r="BD45" s="477">
        <f t="shared" si="108"/>
        <v>0</v>
      </c>
      <c r="BE45" s="477">
        <f t="shared" si="108"/>
        <v>0</v>
      </c>
      <c r="BF45" s="477">
        <f t="shared" si="108"/>
        <v>0</v>
      </c>
      <c r="BG45" s="84"/>
    </row>
    <row r="46" spans="1:60" s="29" customFormat="1" ht="12.6" customHeight="1">
      <c r="A46" s="191"/>
      <c r="B46" s="178" t="s">
        <v>30</v>
      </c>
      <c r="C46" s="178"/>
      <c r="D46" s="233"/>
      <c r="E46" s="183"/>
      <c r="F46" s="191"/>
      <c r="G46" s="194">
        <f>G47</f>
        <v>177764</v>
      </c>
      <c r="H46" s="194">
        <f t="shared" si="107"/>
        <v>55519</v>
      </c>
      <c r="I46" s="194"/>
      <c r="J46" s="194"/>
      <c r="K46" s="194"/>
      <c r="L46" s="194">
        <f t="shared" si="107"/>
        <v>50500</v>
      </c>
      <c r="M46" s="194">
        <f t="shared" si="107"/>
        <v>45000</v>
      </c>
      <c r="N46" s="194">
        <f t="shared" si="107"/>
        <v>9500</v>
      </c>
      <c r="O46" s="194">
        <f t="shared" si="107"/>
        <v>9500</v>
      </c>
      <c r="P46" s="194">
        <f t="shared" si="107"/>
        <v>2500</v>
      </c>
      <c r="Q46" s="477">
        <f t="shared" si="107"/>
        <v>0</v>
      </c>
      <c r="R46" s="477">
        <f t="shared" si="107"/>
        <v>7000</v>
      </c>
      <c r="S46" s="477">
        <f t="shared" si="107"/>
        <v>0</v>
      </c>
      <c r="T46" s="477">
        <f t="shared" si="107"/>
        <v>0</v>
      </c>
      <c r="U46" s="477">
        <f t="shared" si="107"/>
        <v>6241</v>
      </c>
      <c r="V46" s="477">
        <f t="shared" si="107"/>
        <v>0</v>
      </c>
      <c r="W46" s="477">
        <f t="shared" si="107"/>
        <v>0</v>
      </c>
      <c r="X46" s="477">
        <f t="shared" si="107"/>
        <v>759</v>
      </c>
      <c r="Y46" s="477">
        <f t="shared" si="107"/>
        <v>0</v>
      </c>
      <c r="Z46" s="477">
        <f t="shared" si="107"/>
        <v>0</v>
      </c>
      <c r="AA46" s="477">
        <f t="shared" si="107"/>
        <v>704</v>
      </c>
      <c r="AB46" s="477">
        <f t="shared" si="107"/>
        <v>0</v>
      </c>
      <c r="AC46" s="477">
        <f t="shared" si="107"/>
        <v>0</v>
      </c>
      <c r="AD46" s="477">
        <f t="shared" si="107"/>
        <v>0</v>
      </c>
      <c r="AE46" s="477">
        <f t="shared" si="107"/>
        <v>0</v>
      </c>
      <c r="AF46" s="477">
        <f t="shared" si="107"/>
        <v>0</v>
      </c>
      <c r="AG46" s="477">
        <f t="shared" si="107"/>
        <v>0</v>
      </c>
      <c r="AH46" s="477">
        <f t="shared" si="107"/>
        <v>0</v>
      </c>
      <c r="AI46" s="477">
        <f t="shared" si="107"/>
        <v>0</v>
      </c>
      <c r="AJ46" s="477">
        <f t="shared" si="107"/>
        <v>0</v>
      </c>
      <c r="AK46" s="477">
        <f t="shared" si="107"/>
        <v>0</v>
      </c>
      <c r="AL46" s="477">
        <f t="shared" si="107"/>
        <v>0</v>
      </c>
      <c r="AM46" s="477">
        <f t="shared" si="107"/>
        <v>0</v>
      </c>
      <c r="AN46" s="477">
        <f t="shared" si="107"/>
        <v>0</v>
      </c>
      <c r="AO46" s="477">
        <f t="shared" si="107"/>
        <v>0</v>
      </c>
      <c r="AP46" s="477">
        <f t="shared" si="107"/>
        <v>2500</v>
      </c>
      <c r="AQ46" s="477">
        <f t="shared" si="107"/>
        <v>2500</v>
      </c>
      <c r="AR46" s="472">
        <f t="shared" si="107"/>
        <v>0</v>
      </c>
      <c r="AS46" s="477">
        <f t="shared" si="107"/>
        <v>2500</v>
      </c>
      <c r="AT46" s="477">
        <f t="shared" si="107"/>
        <v>2500</v>
      </c>
      <c r="AU46" s="477">
        <f t="shared" si="107"/>
        <v>0</v>
      </c>
      <c r="AV46" s="182">
        <f t="shared" si="107"/>
        <v>9500</v>
      </c>
      <c r="AW46" s="194">
        <f t="shared" si="107"/>
        <v>2500</v>
      </c>
      <c r="AX46" s="194">
        <f t="shared" si="107"/>
        <v>0</v>
      </c>
      <c r="AY46" s="194">
        <f t="shared" si="107"/>
        <v>0</v>
      </c>
      <c r="AZ46" s="194">
        <f t="shared" si="107"/>
        <v>0</v>
      </c>
      <c r="BA46" s="194">
        <f t="shared" si="107"/>
        <v>0</v>
      </c>
      <c r="BB46" s="194">
        <f t="shared" si="108"/>
        <v>0</v>
      </c>
      <c r="BC46" s="477">
        <f t="shared" si="108"/>
        <v>0</v>
      </c>
      <c r="BD46" s="477">
        <f t="shared" si="108"/>
        <v>0</v>
      </c>
      <c r="BE46" s="477">
        <f t="shared" si="108"/>
        <v>0</v>
      </c>
      <c r="BF46" s="477">
        <f t="shared" si="108"/>
        <v>0</v>
      </c>
      <c r="BG46" s="84"/>
    </row>
    <row r="47" spans="1:60" s="29" customFormat="1" ht="32.65" customHeight="1">
      <c r="A47" s="191" t="s">
        <v>29</v>
      </c>
      <c r="B47" s="215" t="s">
        <v>260</v>
      </c>
      <c r="C47" s="215"/>
      <c r="D47" s="233"/>
      <c r="E47" s="183"/>
      <c r="F47" s="191"/>
      <c r="G47" s="194">
        <f>G48+G50</f>
        <v>177764</v>
      </c>
      <c r="H47" s="194">
        <f t="shared" ref="H47:BF47" si="109">H48+H50</f>
        <v>55519</v>
      </c>
      <c r="I47" s="194"/>
      <c r="J47" s="194"/>
      <c r="K47" s="194"/>
      <c r="L47" s="194">
        <f t="shared" si="109"/>
        <v>50500</v>
      </c>
      <c r="M47" s="194">
        <f t="shared" si="109"/>
        <v>45000</v>
      </c>
      <c r="N47" s="194">
        <f t="shared" si="109"/>
        <v>9500</v>
      </c>
      <c r="O47" s="194">
        <f t="shared" si="109"/>
        <v>9500</v>
      </c>
      <c r="P47" s="194">
        <f t="shared" si="109"/>
        <v>2500</v>
      </c>
      <c r="Q47" s="477">
        <f t="shared" si="109"/>
        <v>0</v>
      </c>
      <c r="R47" s="477">
        <f t="shared" si="109"/>
        <v>7000</v>
      </c>
      <c r="S47" s="477">
        <f t="shared" si="109"/>
        <v>0</v>
      </c>
      <c r="T47" s="477">
        <f t="shared" si="109"/>
        <v>0</v>
      </c>
      <c r="U47" s="477">
        <f t="shared" si="109"/>
        <v>6241</v>
      </c>
      <c r="V47" s="477">
        <f t="shared" si="109"/>
        <v>0</v>
      </c>
      <c r="W47" s="477">
        <f t="shared" si="109"/>
        <v>0</v>
      </c>
      <c r="X47" s="477">
        <f t="shared" si="109"/>
        <v>759</v>
      </c>
      <c r="Y47" s="477">
        <f t="shared" si="109"/>
        <v>0</v>
      </c>
      <c r="Z47" s="477">
        <f t="shared" si="109"/>
        <v>0</v>
      </c>
      <c r="AA47" s="477">
        <f t="shared" si="109"/>
        <v>704</v>
      </c>
      <c r="AB47" s="477">
        <f t="shared" si="109"/>
        <v>0</v>
      </c>
      <c r="AC47" s="477">
        <f t="shared" si="109"/>
        <v>0</v>
      </c>
      <c r="AD47" s="477">
        <f t="shared" si="109"/>
        <v>0</v>
      </c>
      <c r="AE47" s="477">
        <f t="shared" si="109"/>
        <v>0</v>
      </c>
      <c r="AF47" s="477">
        <f t="shared" si="109"/>
        <v>0</v>
      </c>
      <c r="AG47" s="477">
        <f t="shared" si="109"/>
        <v>0</v>
      </c>
      <c r="AH47" s="477">
        <f t="shared" si="109"/>
        <v>0</v>
      </c>
      <c r="AI47" s="477">
        <f t="shared" si="109"/>
        <v>0</v>
      </c>
      <c r="AJ47" s="477">
        <f t="shared" si="109"/>
        <v>0</v>
      </c>
      <c r="AK47" s="477">
        <f t="shared" si="109"/>
        <v>0</v>
      </c>
      <c r="AL47" s="477">
        <f t="shared" si="109"/>
        <v>0</v>
      </c>
      <c r="AM47" s="477">
        <f t="shared" si="109"/>
        <v>0</v>
      </c>
      <c r="AN47" s="477">
        <f t="shared" si="109"/>
        <v>0</v>
      </c>
      <c r="AO47" s="477">
        <f t="shared" si="109"/>
        <v>0</v>
      </c>
      <c r="AP47" s="477">
        <f t="shared" si="109"/>
        <v>2500</v>
      </c>
      <c r="AQ47" s="477">
        <f t="shared" si="109"/>
        <v>2500</v>
      </c>
      <c r="AR47" s="472">
        <f t="shared" si="109"/>
        <v>0</v>
      </c>
      <c r="AS47" s="477">
        <f t="shared" si="109"/>
        <v>2500</v>
      </c>
      <c r="AT47" s="477">
        <f t="shared" si="109"/>
        <v>2500</v>
      </c>
      <c r="AU47" s="477">
        <f t="shared" si="109"/>
        <v>0</v>
      </c>
      <c r="AV47" s="182">
        <f t="shared" si="109"/>
        <v>9500</v>
      </c>
      <c r="AW47" s="194">
        <f t="shared" si="109"/>
        <v>2500</v>
      </c>
      <c r="AX47" s="194">
        <f t="shared" si="109"/>
        <v>0</v>
      </c>
      <c r="AY47" s="194">
        <f t="shared" si="109"/>
        <v>0</v>
      </c>
      <c r="AZ47" s="194">
        <f t="shared" si="109"/>
        <v>0</v>
      </c>
      <c r="BA47" s="194">
        <f t="shared" si="109"/>
        <v>0</v>
      </c>
      <c r="BB47" s="194">
        <f t="shared" si="109"/>
        <v>0</v>
      </c>
      <c r="BC47" s="477">
        <f t="shared" si="109"/>
        <v>0</v>
      </c>
      <c r="BD47" s="477">
        <f t="shared" si="109"/>
        <v>0</v>
      </c>
      <c r="BE47" s="477">
        <f t="shared" si="109"/>
        <v>0</v>
      </c>
      <c r="BF47" s="477">
        <f t="shared" si="109"/>
        <v>0</v>
      </c>
      <c r="BG47" s="84"/>
    </row>
    <row r="48" spans="1:60" s="42" customFormat="1" ht="13.5" customHeight="1">
      <c r="A48" s="202"/>
      <c r="B48" s="229" t="s">
        <v>25</v>
      </c>
      <c r="C48" s="229"/>
      <c r="D48" s="234"/>
      <c r="E48" s="205"/>
      <c r="F48" s="202"/>
      <c r="G48" s="207">
        <f>G49</f>
        <v>117288</v>
      </c>
      <c r="H48" s="207">
        <f t="shared" ref="H48:BF48" si="110">H49</f>
        <v>25000</v>
      </c>
      <c r="I48" s="207"/>
      <c r="J48" s="207"/>
      <c r="K48" s="207"/>
      <c r="L48" s="207">
        <f t="shared" si="110"/>
        <v>20500</v>
      </c>
      <c r="M48" s="207">
        <f t="shared" si="110"/>
        <v>20500</v>
      </c>
      <c r="N48" s="207">
        <f t="shared" si="110"/>
        <v>4500</v>
      </c>
      <c r="O48" s="207">
        <f t="shared" si="110"/>
        <v>4500</v>
      </c>
      <c r="P48" s="207">
        <f t="shared" si="110"/>
        <v>0</v>
      </c>
      <c r="Q48" s="490">
        <f t="shared" si="110"/>
        <v>0</v>
      </c>
      <c r="R48" s="490">
        <f t="shared" si="110"/>
        <v>4500</v>
      </c>
      <c r="S48" s="490">
        <f t="shared" si="110"/>
        <v>0</v>
      </c>
      <c r="T48" s="490">
        <f t="shared" si="110"/>
        <v>0</v>
      </c>
      <c r="U48" s="490">
        <f t="shared" si="110"/>
        <v>4445</v>
      </c>
      <c r="V48" s="490">
        <f t="shared" si="110"/>
        <v>0</v>
      </c>
      <c r="W48" s="490">
        <f t="shared" si="110"/>
        <v>0</v>
      </c>
      <c r="X48" s="490">
        <f t="shared" si="110"/>
        <v>55</v>
      </c>
      <c r="Y48" s="490">
        <f t="shared" si="110"/>
        <v>0</v>
      </c>
      <c r="Z48" s="490">
        <f t="shared" si="110"/>
        <v>0</v>
      </c>
      <c r="AA48" s="490">
        <f t="shared" si="110"/>
        <v>0</v>
      </c>
      <c r="AB48" s="490">
        <f t="shared" si="110"/>
        <v>0</v>
      </c>
      <c r="AC48" s="490">
        <f t="shared" si="110"/>
        <v>0</v>
      </c>
      <c r="AD48" s="490">
        <f t="shared" si="110"/>
        <v>0</v>
      </c>
      <c r="AE48" s="490">
        <f t="shared" si="110"/>
        <v>0</v>
      </c>
      <c r="AF48" s="490">
        <f t="shared" si="110"/>
        <v>0</v>
      </c>
      <c r="AG48" s="490">
        <f t="shared" si="110"/>
        <v>0</v>
      </c>
      <c r="AH48" s="490">
        <f t="shared" si="110"/>
        <v>0</v>
      </c>
      <c r="AI48" s="490">
        <f t="shared" si="110"/>
        <v>0</v>
      </c>
      <c r="AJ48" s="490">
        <f t="shared" si="110"/>
        <v>0</v>
      </c>
      <c r="AK48" s="490">
        <f t="shared" si="110"/>
        <v>0</v>
      </c>
      <c r="AL48" s="490">
        <f t="shared" si="110"/>
        <v>0</v>
      </c>
      <c r="AM48" s="490">
        <f t="shared" si="110"/>
        <v>0</v>
      </c>
      <c r="AN48" s="490">
        <f t="shared" si="110"/>
        <v>0</v>
      </c>
      <c r="AO48" s="490">
        <f t="shared" si="110"/>
        <v>0</v>
      </c>
      <c r="AP48" s="490">
        <f t="shared" si="110"/>
        <v>0</v>
      </c>
      <c r="AQ48" s="490">
        <f t="shared" si="110"/>
        <v>0</v>
      </c>
      <c r="AR48" s="475">
        <f t="shared" si="110"/>
        <v>0</v>
      </c>
      <c r="AS48" s="490">
        <f t="shared" si="110"/>
        <v>0</v>
      </c>
      <c r="AT48" s="490">
        <f t="shared" si="110"/>
        <v>0</v>
      </c>
      <c r="AU48" s="490">
        <f t="shared" si="110"/>
        <v>0</v>
      </c>
      <c r="AV48" s="208">
        <f t="shared" si="110"/>
        <v>4500</v>
      </c>
      <c r="AW48" s="207">
        <f t="shared" si="110"/>
        <v>0</v>
      </c>
      <c r="AX48" s="207">
        <f t="shared" si="110"/>
        <v>0</v>
      </c>
      <c r="AY48" s="207">
        <f t="shared" si="110"/>
        <v>0</v>
      </c>
      <c r="AZ48" s="207">
        <f t="shared" si="110"/>
        <v>0</v>
      </c>
      <c r="BA48" s="207">
        <f t="shared" si="110"/>
        <v>0</v>
      </c>
      <c r="BB48" s="207">
        <f t="shared" si="110"/>
        <v>0</v>
      </c>
      <c r="BC48" s="490">
        <f t="shared" si="110"/>
        <v>0</v>
      </c>
      <c r="BD48" s="490">
        <f t="shared" si="110"/>
        <v>0</v>
      </c>
      <c r="BE48" s="490">
        <f t="shared" si="110"/>
        <v>0</v>
      </c>
      <c r="BF48" s="490">
        <f t="shared" si="110"/>
        <v>0</v>
      </c>
      <c r="BG48" s="118"/>
    </row>
    <row r="49" spans="1:60" s="29" customFormat="1" ht="66.599999999999994" customHeight="1">
      <c r="A49" s="189">
        <v>1</v>
      </c>
      <c r="B49" s="209" t="s">
        <v>129</v>
      </c>
      <c r="C49" s="209"/>
      <c r="D49" s="233"/>
      <c r="E49" s="189" t="s">
        <v>166</v>
      </c>
      <c r="F49" s="210" t="s">
        <v>190</v>
      </c>
      <c r="G49" s="186">
        <v>117288</v>
      </c>
      <c r="H49" s="186">
        <v>25000</v>
      </c>
      <c r="I49" s="186"/>
      <c r="J49" s="186"/>
      <c r="K49" s="186"/>
      <c r="L49" s="186">
        <v>20500</v>
      </c>
      <c r="M49" s="186">
        <v>20500</v>
      </c>
      <c r="N49" s="110">
        <f t="shared" ref="N49:N52" si="111">O49</f>
        <v>4500</v>
      </c>
      <c r="O49" s="186">
        <v>4500</v>
      </c>
      <c r="P49" s="186">
        <v>0</v>
      </c>
      <c r="Q49" s="488"/>
      <c r="R49" s="479">
        <v>4500</v>
      </c>
      <c r="S49" s="648"/>
      <c r="T49" s="479"/>
      <c r="U49" s="479">
        <v>4445</v>
      </c>
      <c r="V49" s="648"/>
      <c r="W49" s="479"/>
      <c r="X49" s="473">
        <f t="shared" ref="X49:Z51" si="112">R49-U49</f>
        <v>55</v>
      </c>
      <c r="Y49" s="473"/>
      <c r="Z49" s="473"/>
      <c r="AA49" s="479"/>
      <c r="AB49" s="648"/>
      <c r="AC49" s="492"/>
      <c r="AD49" s="479"/>
      <c r="AE49" s="655"/>
      <c r="AF49" s="656"/>
      <c r="AG49" s="541"/>
      <c r="AH49" s="648"/>
      <c r="AI49" s="488"/>
      <c r="AJ49" s="473"/>
      <c r="AK49" s="473"/>
      <c r="AL49" s="473"/>
      <c r="AM49" s="488"/>
      <c r="AN49" s="648"/>
      <c r="AO49" s="488"/>
      <c r="AP49" s="471"/>
      <c r="AQ49" s="648"/>
      <c r="AR49" s="492"/>
      <c r="AS49" s="541"/>
      <c r="AT49" s="653"/>
      <c r="AU49" s="652"/>
      <c r="AV49" s="111">
        <f t="shared" ref="AV49:AV52" si="113">R49+AD49+AP49</f>
        <v>4500</v>
      </c>
      <c r="AW49" s="111">
        <f t="shared" ref="AW49" si="114">S49+AE49+AQ49</f>
        <v>0</v>
      </c>
      <c r="AX49" s="111">
        <f t="shared" ref="AX49" si="115">T49+AF49+AR49</f>
        <v>0</v>
      </c>
      <c r="AY49" s="86">
        <f t="shared" ref="AY49" si="116">AZ49</f>
        <v>0</v>
      </c>
      <c r="AZ49" s="144">
        <f t="shared" ref="AZ49" si="117">O49-AV49</f>
        <v>0</v>
      </c>
      <c r="BA49" s="86">
        <f t="shared" ref="BA49" si="118">P49-AW49</f>
        <v>0</v>
      </c>
      <c r="BB49" s="85">
        <f t="shared" ref="BB49" si="119">Q49-AX49</f>
        <v>0</v>
      </c>
      <c r="BC49" s="683">
        <f t="shared" ref="BC49" si="120">BD49</f>
        <v>0</v>
      </c>
      <c r="BD49" s="683">
        <f t="shared" ref="BD49" si="121">AZ49</f>
        <v>0</v>
      </c>
      <c r="BE49" s="488"/>
      <c r="BF49" s="488"/>
      <c r="BG49" s="84"/>
      <c r="BH49" s="29" t="s">
        <v>355</v>
      </c>
    </row>
    <row r="50" spans="1:60" s="42" customFormat="1" ht="11.65" customHeight="1">
      <c r="A50" s="235"/>
      <c r="B50" s="229" t="s">
        <v>24</v>
      </c>
      <c r="C50" s="229"/>
      <c r="D50" s="236"/>
      <c r="E50" s="235"/>
      <c r="F50" s="237"/>
      <c r="G50" s="207">
        <f>SUM(G51:G52)</f>
        <v>60476</v>
      </c>
      <c r="H50" s="207">
        <f t="shared" ref="H50:BF50" si="122">SUM(H51:H52)</f>
        <v>30519</v>
      </c>
      <c r="I50" s="207"/>
      <c r="J50" s="207"/>
      <c r="K50" s="207"/>
      <c r="L50" s="207">
        <f t="shared" si="122"/>
        <v>30000</v>
      </c>
      <c r="M50" s="207">
        <f t="shared" si="122"/>
        <v>24500</v>
      </c>
      <c r="N50" s="207">
        <f t="shared" si="122"/>
        <v>5000</v>
      </c>
      <c r="O50" s="207">
        <f t="shared" si="122"/>
        <v>5000</v>
      </c>
      <c r="P50" s="207">
        <f t="shared" si="122"/>
        <v>2500</v>
      </c>
      <c r="Q50" s="490">
        <f t="shared" si="122"/>
        <v>0</v>
      </c>
      <c r="R50" s="490">
        <f t="shared" si="122"/>
        <v>2500</v>
      </c>
      <c r="S50" s="490">
        <f t="shared" si="122"/>
        <v>0</v>
      </c>
      <c r="T50" s="490">
        <f t="shared" si="122"/>
        <v>0</v>
      </c>
      <c r="U50" s="490">
        <f t="shared" si="122"/>
        <v>1796</v>
      </c>
      <c r="V50" s="490">
        <f t="shared" si="122"/>
        <v>0</v>
      </c>
      <c r="W50" s="490">
        <f t="shared" si="122"/>
        <v>0</v>
      </c>
      <c r="X50" s="490">
        <f t="shared" si="122"/>
        <v>704</v>
      </c>
      <c r="Y50" s="490">
        <f t="shared" si="122"/>
        <v>0</v>
      </c>
      <c r="Z50" s="490">
        <f t="shared" si="122"/>
        <v>0</v>
      </c>
      <c r="AA50" s="490">
        <f t="shared" si="122"/>
        <v>704</v>
      </c>
      <c r="AB50" s="490">
        <f t="shared" si="122"/>
        <v>0</v>
      </c>
      <c r="AC50" s="490">
        <f t="shared" si="122"/>
        <v>0</v>
      </c>
      <c r="AD50" s="490">
        <f t="shared" si="122"/>
        <v>0</v>
      </c>
      <c r="AE50" s="490">
        <f t="shared" si="122"/>
        <v>0</v>
      </c>
      <c r="AF50" s="490">
        <f t="shared" si="122"/>
        <v>0</v>
      </c>
      <c r="AG50" s="490">
        <f t="shared" si="122"/>
        <v>0</v>
      </c>
      <c r="AH50" s="490">
        <f t="shared" si="122"/>
        <v>0</v>
      </c>
      <c r="AI50" s="490">
        <f t="shared" si="122"/>
        <v>0</v>
      </c>
      <c r="AJ50" s="490">
        <f t="shared" si="122"/>
        <v>0</v>
      </c>
      <c r="AK50" s="490">
        <f t="shared" si="122"/>
        <v>0</v>
      </c>
      <c r="AL50" s="490">
        <f t="shared" si="122"/>
        <v>0</v>
      </c>
      <c r="AM50" s="490">
        <f t="shared" si="122"/>
        <v>0</v>
      </c>
      <c r="AN50" s="490">
        <f t="shared" si="122"/>
        <v>0</v>
      </c>
      <c r="AO50" s="490">
        <f t="shared" si="122"/>
        <v>0</v>
      </c>
      <c r="AP50" s="490">
        <f t="shared" si="122"/>
        <v>2500</v>
      </c>
      <c r="AQ50" s="490">
        <f t="shared" si="122"/>
        <v>2500</v>
      </c>
      <c r="AR50" s="475">
        <f t="shared" si="122"/>
        <v>0</v>
      </c>
      <c r="AS50" s="490">
        <f t="shared" si="122"/>
        <v>2500</v>
      </c>
      <c r="AT50" s="490">
        <f t="shared" si="122"/>
        <v>2500</v>
      </c>
      <c r="AU50" s="490">
        <f t="shared" si="122"/>
        <v>0</v>
      </c>
      <c r="AV50" s="208">
        <f t="shared" si="122"/>
        <v>5000</v>
      </c>
      <c r="AW50" s="207">
        <f t="shared" si="122"/>
        <v>2500</v>
      </c>
      <c r="AX50" s="207">
        <f t="shared" si="122"/>
        <v>0</v>
      </c>
      <c r="AY50" s="207">
        <f t="shared" si="122"/>
        <v>0</v>
      </c>
      <c r="AZ50" s="207">
        <f t="shared" si="122"/>
        <v>0</v>
      </c>
      <c r="BA50" s="207">
        <f t="shared" si="122"/>
        <v>0</v>
      </c>
      <c r="BB50" s="207">
        <f t="shared" si="122"/>
        <v>0</v>
      </c>
      <c r="BC50" s="490">
        <f t="shared" si="122"/>
        <v>0</v>
      </c>
      <c r="BD50" s="490">
        <f t="shared" si="122"/>
        <v>0</v>
      </c>
      <c r="BE50" s="490">
        <f t="shared" si="122"/>
        <v>0</v>
      </c>
      <c r="BF50" s="490">
        <f t="shared" si="122"/>
        <v>0</v>
      </c>
      <c r="BG50" s="118"/>
    </row>
    <row r="51" spans="1:60" s="29" customFormat="1" ht="38.1" customHeight="1">
      <c r="A51" s="189">
        <v>1</v>
      </c>
      <c r="B51" s="209" t="s">
        <v>130</v>
      </c>
      <c r="C51" s="209"/>
      <c r="D51" s="233"/>
      <c r="E51" s="189" t="s">
        <v>166</v>
      </c>
      <c r="F51" s="210" t="s">
        <v>191</v>
      </c>
      <c r="G51" s="186">
        <v>10519</v>
      </c>
      <c r="H51" s="186">
        <v>10519</v>
      </c>
      <c r="I51" s="186"/>
      <c r="J51" s="186"/>
      <c r="K51" s="186"/>
      <c r="L51" s="186">
        <v>8000</v>
      </c>
      <c r="M51" s="186">
        <v>8000</v>
      </c>
      <c r="N51" s="110">
        <f t="shared" si="111"/>
        <v>2500</v>
      </c>
      <c r="O51" s="186">
        <v>2500</v>
      </c>
      <c r="P51" s="186">
        <v>0</v>
      </c>
      <c r="Q51" s="488"/>
      <c r="R51" s="479">
        <v>2500</v>
      </c>
      <c r="S51" s="648"/>
      <c r="T51" s="479"/>
      <c r="U51" s="479">
        <v>1796</v>
      </c>
      <c r="V51" s="648"/>
      <c r="W51" s="479"/>
      <c r="X51" s="473">
        <f t="shared" si="112"/>
        <v>704</v>
      </c>
      <c r="Y51" s="473">
        <f t="shared" si="112"/>
        <v>0</v>
      </c>
      <c r="Z51" s="473">
        <f t="shared" si="112"/>
        <v>0</v>
      </c>
      <c r="AA51" s="656">
        <v>704</v>
      </c>
      <c r="AB51" s="648"/>
      <c r="AC51" s="656"/>
      <c r="AD51" s="479">
        <f>AE51+AF51</f>
        <v>0</v>
      </c>
      <c r="AE51" s="655"/>
      <c r="AF51" s="656"/>
      <c r="AG51" s="541">
        <f>AH51+AI51</f>
        <v>0</v>
      </c>
      <c r="AH51" s="648"/>
      <c r="AI51" s="488"/>
      <c r="AJ51" s="473">
        <f t="shared" ref="AJ51" si="123">AD51-AG51</f>
        <v>0</v>
      </c>
      <c r="AK51" s="473"/>
      <c r="AL51" s="473"/>
      <c r="AM51" s="488"/>
      <c r="AN51" s="648"/>
      <c r="AO51" s="488"/>
      <c r="AP51" s="471">
        <f t="shared" ref="AP51:AP52" si="124">AQ51+AR51</f>
        <v>0</v>
      </c>
      <c r="AQ51" s="648"/>
      <c r="AR51" s="492"/>
      <c r="AS51" s="471">
        <f t="shared" ref="AS51" si="125">AT51+AU51</f>
        <v>0</v>
      </c>
      <c r="AT51" s="648"/>
      <c r="AU51" s="488"/>
      <c r="AV51" s="111">
        <f t="shared" si="113"/>
        <v>2500</v>
      </c>
      <c r="AW51" s="111">
        <f t="shared" ref="AW51:AW52" si="126">S51+AE51+AQ51</f>
        <v>0</v>
      </c>
      <c r="AX51" s="111">
        <f t="shared" ref="AX51:AX52" si="127">T51+AF51+AR51</f>
        <v>0</v>
      </c>
      <c r="AY51" s="86">
        <f t="shared" ref="AY51:AY52" si="128">AZ51</f>
        <v>0</v>
      </c>
      <c r="AZ51" s="144">
        <f t="shared" ref="AZ51:AZ52" si="129">O51-AV51</f>
        <v>0</v>
      </c>
      <c r="BA51" s="86">
        <f t="shared" ref="BA51:BA52" si="130">P51-AW51</f>
        <v>0</v>
      </c>
      <c r="BB51" s="85">
        <f t="shared" ref="BB51:BB52" si="131">Q51-AX51</f>
        <v>0</v>
      </c>
      <c r="BC51" s="683">
        <f t="shared" ref="BC51:BC52" si="132">BD51</f>
        <v>0</v>
      </c>
      <c r="BD51" s="683">
        <f t="shared" ref="BD51:BD52" si="133">AZ51</f>
        <v>0</v>
      </c>
      <c r="BE51" s="488"/>
      <c r="BF51" s="488"/>
      <c r="BG51" s="84"/>
      <c r="BH51" s="29" t="s">
        <v>355</v>
      </c>
    </row>
    <row r="52" spans="1:60" s="29" customFormat="1" ht="33" customHeight="1">
      <c r="A52" s="189">
        <v>2</v>
      </c>
      <c r="B52" s="209" t="s">
        <v>131</v>
      </c>
      <c r="C52" s="209"/>
      <c r="D52" s="233"/>
      <c r="E52" s="189" t="s">
        <v>171</v>
      </c>
      <c r="F52" s="210" t="s">
        <v>192</v>
      </c>
      <c r="G52" s="186">
        <v>49957</v>
      </c>
      <c r="H52" s="186">
        <v>20000</v>
      </c>
      <c r="I52" s="186"/>
      <c r="J52" s="186"/>
      <c r="K52" s="186"/>
      <c r="L52" s="186">
        <v>22000</v>
      </c>
      <c r="M52" s="186">
        <v>16500</v>
      </c>
      <c r="N52" s="110">
        <f t="shared" si="111"/>
        <v>2500</v>
      </c>
      <c r="O52" s="186">
        <v>2500</v>
      </c>
      <c r="P52" s="186">
        <v>2500</v>
      </c>
      <c r="Q52" s="488"/>
      <c r="R52" s="479"/>
      <c r="S52" s="648"/>
      <c r="T52" s="492"/>
      <c r="U52" s="479"/>
      <c r="V52" s="648"/>
      <c r="W52" s="488"/>
      <c r="X52" s="473"/>
      <c r="Y52" s="473"/>
      <c r="Z52" s="473"/>
      <c r="AA52" s="479"/>
      <c r="AB52" s="648"/>
      <c r="AC52" s="492"/>
      <c r="AD52" s="479"/>
      <c r="AE52" s="655"/>
      <c r="AF52" s="656"/>
      <c r="AG52" s="541"/>
      <c r="AH52" s="648"/>
      <c r="AI52" s="488"/>
      <c r="AJ52" s="473"/>
      <c r="AK52" s="473"/>
      <c r="AL52" s="473"/>
      <c r="AM52" s="488"/>
      <c r="AN52" s="648"/>
      <c r="AO52" s="488"/>
      <c r="AP52" s="541">
        <f t="shared" si="124"/>
        <v>2500</v>
      </c>
      <c r="AQ52" s="541">
        <v>2500</v>
      </c>
      <c r="AR52" s="479"/>
      <c r="AS52" s="541">
        <f>AP52</f>
        <v>2500</v>
      </c>
      <c r="AT52" s="653">
        <f>AQ52</f>
        <v>2500</v>
      </c>
      <c r="AU52" s="652">
        <f>AR52</f>
        <v>0</v>
      </c>
      <c r="AV52" s="111">
        <f t="shared" si="113"/>
        <v>2500</v>
      </c>
      <c r="AW52" s="111">
        <f t="shared" si="126"/>
        <v>2500</v>
      </c>
      <c r="AX52" s="111">
        <f t="shared" si="127"/>
        <v>0</v>
      </c>
      <c r="AY52" s="86">
        <f t="shared" si="128"/>
        <v>0</v>
      </c>
      <c r="AZ52" s="144">
        <f t="shared" si="129"/>
        <v>0</v>
      </c>
      <c r="BA52" s="86">
        <f t="shared" si="130"/>
        <v>0</v>
      </c>
      <c r="BB52" s="85">
        <f t="shared" si="131"/>
        <v>0</v>
      </c>
      <c r="BC52" s="683">
        <f t="shared" si="132"/>
        <v>0</v>
      </c>
      <c r="BD52" s="683">
        <f t="shared" si="133"/>
        <v>0</v>
      </c>
      <c r="BE52" s="488"/>
      <c r="BF52" s="488"/>
      <c r="BG52" s="84"/>
      <c r="BH52" s="29" t="s">
        <v>355</v>
      </c>
    </row>
    <row r="53" spans="1:60" s="29" customFormat="1" ht="35.65" customHeight="1">
      <c r="A53" s="191" t="s">
        <v>13</v>
      </c>
      <c r="B53" s="178" t="s">
        <v>132</v>
      </c>
      <c r="C53" s="178"/>
      <c r="D53" s="210"/>
      <c r="E53" s="189"/>
      <c r="F53" s="238"/>
      <c r="G53" s="194">
        <f>G54</f>
        <v>856063</v>
      </c>
      <c r="H53" s="194">
        <f t="shared" ref="H53:BA54" si="134">H54</f>
        <v>537985.6</v>
      </c>
      <c r="I53" s="194"/>
      <c r="J53" s="194"/>
      <c r="K53" s="194"/>
      <c r="L53" s="194">
        <f t="shared" si="134"/>
        <v>344618</v>
      </c>
      <c r="M53" s="194">
        <f t="shared" si="134"/>
        <v>252750</v>
      </c>
      <c r="N53" s="194">
        <f t="shared" si="134"/>
        <v>227461</v>
      </c>
      <c r="O53" s="194">
        <f t="shared" si="134"/>
        <v>227461</v>
      </c>
      <c r="P53" s="194">
        <f t="shared" si="134"/>
        <v>138750</v>
      </c>
      <c r="Q53" s="477">
        <f t="shared" si="134"/>
        <v>0</v>
      </c>
      <c r="R53" s="477">
        <f t="shared" si="134"/>
        <v>151000</v>
      </c>
      <c r="S53" s="477">
        <f t="shared" si="134"/>
        <v>120000</v>
      </c>
      <c r="T53" s="477">
        <f t="shared" si="134"/>
        <v>0</v>
      </c>
      <c r="U53" s="477">
        <f t="shared" si="134"/>
        <v>53833</v>
      </c>
      <c r="V53" s="477">
        <f t="shared" si="134"/>
        <v>22967</v>
      </c>
      <c r="W53" s="477">
        <f t="shared" si="134"/>
        <v>0</v>
      </c>
      <c r="X53" s="477">
        <f t="shared" si="134"/>
        <v>97167</v>
      </c>
      <c r="Y53" s="477">
        <f t="shared" si="134"/>
        <v>97033</v>
      </c>
      <c r="Z53" s="477">
        <f t="shared" si="134"/>
        <v>0</v>
      </c>
      <c r="AA53" s="477">
        <f t="shared" si="134"/>
        <v>97167</v>
      </c>
      <c r="AB53" s="477">
        <f t="shared" si="134"/>
        <v>0</v>
      </c>
      <c r="AC53" s="477">
        <f t="shared" si="134"/>
        <v>0</v>
      </c>
      <c r="AD53" s="477">
        <f t="shared" si="134"/>
        <v>11000</v>
      </c>
      <c r="AE53" s="477">
        <f t="shared" si="134"/>
        <v>0</v>
      </c>
      <c r="AF53" s="477">
        <f t="shared" si="134"/>
        <v>0</v>
      </c>
      <c r="AG53" s="477">
        <f t="shared" si="134"/>
        <v>11000</v>
      </c>
      <c r="AH53" s="477">
        <f t="shared" si="134"/>
        <v>0</v>
      </c>
      <c r="AI53" s="477">
        <f t="shared" si="134"/>
        <v>0</v>
      </c>
      <c r="AJ53" s="477">
        <f t="shared" si="134"/>
        <v>0</v>
      </c>
      <c r="AK53" s="477">
        <f t="shared" si="134"/>
        <v>0</v>
      </c>
      <c r="AL53" s="477">
        <f t="shared" si="134"/>
        <v>0</v>
      </c>
      <c r="AM53" s="477">
        <f t="shared" si="134"/>
        <v>0</v>
      </c>
      <c r="AN53" s="477">
        <f t="shared" si="134"/>
        <v>0</v>
      </c>
      <c r="AO53" s="477">
        <f t="shared" si="134"/>
        <v>0</v>
      </c>
      <c r="AP53" s="477">
        <f t="shared" si="134"/>
        <v>53461</v>
      </c>
      <c r="AQ53" s="477">
        <f t="shared" si="134"/>
        <v>15750</v>
      </c>
      <c r="AR53" s="472">
        <f t="shared" si="134"/>
        <v>0</v>
      </c>
      <c r="AS53" s="477">
        <f t="shared" si="134"/>
        <v>53461</v>
      </c>
      <c r="AT53" s="477">
        <f t="shared" si="134"/>
        <v>15750</v>
      </c>
      <c r="AU53" s="477">
        <f t="shared" si="134"/>
        <v>0</v>
      </c>
      <c r="AV53" s="182">
        <f t="shared" si="134"/>
        <v>215461</v>
      </c>
      <c r="AW53" s="194">
        <f t="shared" si="134"/>
        <v>135750</v>
      </c>
      <c r="AX53" s="194">
        <f t="shared" si="134"/>
        <v>0</v>
      </c>
      <c r="AY53" s="194">
        <f t="shared" si="134"/>
        <v>12000</v>
      </c>
      <c r="AZ53" s="194">
        <f t="shared" si="134"/>
        <v>12000</v>
      </c>
      <c r="BA53" s="194">
        <f t="shared" si="134"/>
        <v>3000</v>
      </c>
      <c r="BB53" s="194">
        <f t="shared" ref="BB53:BF54" si="135">BB54</f>
        <v>0</v>
      </c>
      <c r="BC53" s="477">
        <f t="shared" si="135"/>
        <v>12000</v>
      </c>
      <c r="BD53" s="477">
        <f t="shared" si="135"/>
        <v>12000</v>
      </c>
      <c r="BE53" s="477">
        <f t="shared" si="135"/>
        <v>3000</v>
      </c>
      <c r="BF53" s="477">
        <f t="shared" si="135"/>
        <v>0</v>
      </c>
      <c r="BG53" s="84"/>
    </row>
    <row r="54" spans="1:60" s="29" customFormat="1" ht="14.65" customHeight="1">
      <c r="A54" s="191"/>
      <c r="B54" s="178" t="s">
        <v>30</v>
      </c>
      <c r="C54" s="178"/>
      <c r="D54" s="210"/>
      <c r="E54" s="189"/>
      <c r="F54" s="238"/>
      <c r="G54" s="194">
        <f>G55</f>
        <v>856063</v>
      </c>
      <c r="H54" s="194">
        <f t="shared" si="134"/>
        <v>537985.6</v>
      </c>
      <c r="I54" s="194"/>
      <c r="J54" s="194"/>
      <c r="K54" s="194"/>
      <c r="L54" s="194">
        <f t="shared" si="134"/>
        <v>344618</v>
      </c>
      <c r="M54" s="194">
        <f t="shared" si="134"/>
        <v>252750</v>
      </c>
      <c r="N54" s="194">
        <f t="shared" si="134"/>
        <v>227461</v>
      </c>
      <c r="O54" s="194">
        <f t="shared" si="134"/>
        <v>227461</v>
      </c>
      <c r="P54" s="194">
        <f t="shared" si="134"/>
        <v>138750</v>
      </c>
      <c r="Q54" s="477">
        <f t="shared" si="134"/>
        <v>0</v>
      </c>
      <c r="R54" s="477">
        <f t="shared" si="134"/>
        <v>151000</v>
      </c>
      <c r="S54" s="477">
        <f t="shared" si="134"/>
        <v>120000</v>
      </c>
      <c r="T54" s="477">
        <f t="shared" si="134"/>
        <v>0</v>
      </c>
      <c r="U54" s="477">
        <f t="shared" si="134"/>
        <v>53833</v>
      </c>
      <c r="V54" s="477">
        <f t="shared" si="134"/>
        <v>22967</v>
      </c>
      <c r="W54" s="477">
        <f t="shared" si="134"/>
        <v>0</v>
      </c>
      <c r="X54" s="477">
        <f t="shared" si="134"/>
        <v>97167</v>
      </c>
      <c r="Y54" s="477">
        <f t="shared" si="134"/>
        <v>97033</v>
      </c>
      <c r="Z54" s="477">
        <f t="shared" si="134"/>
        <v>0</v>
      </c>
      <c r="AA54" s="477">
        <f t="shared" si="134"/>
        <v>97167</v>
      </c>
      <c r="AB54" s="477">
        <f t="shared" si="134"/>
        <v>0</v>
      </c>
      <c r="AC54" s="477">
        <f t="shared" si="134"/>
        <v>0</v>
      </c>
      <c r="AD54" s="477">
        <f t="shared" si="134"/>
        <v>11000</v>
      </c>
      <c r="AE54" s="477">
        <f t="shared" si="134"/>
        <v>0</v>
      </c>
      <c r="AF54" s="477">
        <f t="shared" si="134"/>
        <v>0</v>
      </c>
      <c r="AG54" s="477">
        <f t="shared" si="134"/>
        <v>11000</v>
      </c>
      <c r="AH54" s="477">
        <f t="shared" si="134"/>
        <v>0</v>
      </c>
      <c r="AI54" s="477">
        <f t="shared" si="134"/>
        <v>0</v>
      </c>
      <c r="AJ54" s="477">
        <f t="shared" si="134"/>
        <v>0</v>
      </c>
      <c r="AK54" s="477">
        <f t="shared" si="134"/>
        <v>0</v>
      </c>
      <c r="AL54" s="477">
        <f t="shared" si="134"/>
        <v>0</v>
      </c>
      <c r="AM54" s="477">
        <f t="shared" si="134"/>
        <v>0</v>
      </c>
      <c r="AN54" s="477">
        <f t="shared" si="134"/>
        <v>0</v>
      </c>
      <c r="AO54" s="477">
        <f t="shared" si="134"/>
        <v>0</v>
      </c>
      <c r="AP54" s="477">
        <f t="shared" si="134"/>
        <v>53461</v>
      </c>
      <c r="AQ54" s="477">
        <f t="shared" si="134"/>
        <v>15750</v>
      </c>
      <c r="AR54" s="472">
        <f t="shared" si="134"/>
        <v>0</v>
      </c>
      <c r="AS54" s="477">
        <f t="shared" si="134"/>
        <v>53461</v>
      </c>
      <c r="AT54" s="477">
        <f t="shared" si="134"/>
        <v>15750</v>
      </c>
      <c r="AU54" s="477">
        <f t="shared" si="134"/>
        <v>0</v>
      </c>
      <c r="AV54" s="182">
        <f t="shared" si="134"/>
        <v>215461</v>
      </c>
      <c r="AW54" s="194">
        <f t="shared" si="134"/>
        <v>135750</v>
      </c>
      <c r="AX54" s="194">
        <f t="shared" si="134"/>
        <v>0</v>
      </c>
      <c r="AY54" s="194">
        <f t="shared" si="134"/>
        <v>12000</v>
      </c>
      <c r="AZ54" s="194">
        <f t="shared" si="134"/>
        <v>12000</v>
      </c>
      <c r="BA54" s="194">
        <f t="shared" si="134"/>
        <v>3000</v>
      </c>
      <c r="BB54" s="194">
        <f t="shared" si="135"/>
        <v>0</v>
      </c>
      <c r="BC54" s="477">
        <f t="shared" si="135"/>
        <v>12000</v>
      </c>
      <c r="BD54" s="477">
        <f t="shared" si="135"/>
        <v>12000</v>
      </c>
      <c r="BE54" s="477">
        <f t="shared" si="135"/>
        <v>3000</v>
      </c>
      <c r="BF54" s="477">
        <f t="shared" si="135"/>
        <v>0</v>
      </c>
      <c r="BG54" s="84"/>
    </row>
    <row r="55" spans="1:60" s="29" customFormat="1" ht="27.6" customHeight="1">
      <c r="A55" s="214" t="s">
        <v>29</v>
      </c>
      <c r="B55" s="215" t="s">
        <v>261</v>
      </c>
      <c r="C55" s="215"/>
      <c r="D55" s="233"/>
      <c r="E55" s="183"/>
      <c r="F55" s="191"/>
      <c r="G55" s="194">
        <f>G56+G62</f>
        <v>856063</v>
      </c>
      <c r="H55" s="194">
        <f t="shared" ref="H55:BF55" si="136">H56+H62</f>
        <v>537985.6</v>
      </c>
      <c r="I55" s="194"/>
      <c r="J55" s="194"/>
      <c r="K55" s="194"/>
      <c r="L55" s="194">
        <f t="shared" si="136"/>
        <v>344618</v>
      </c>
      <c r="M55" s="194">
        <f t="shared" si="136"/>
        <v>252750</v>
      </c>
      <c r="N55" s="194">
        <f t="shared" si="136"/>
        <v>227461</v>
      </c>
      <c r="O55" s="194">
        <f t="shared" si="136"/>
        <v>227461</v>
      </c>
      <c r="P55" s="194">
        <f t="shared" si="136"/>
        <v>138750</v>
      </c>
      <c r="Q55" s="477">
        <f t="shared" si="136"/>
        <v>0</v>
      </c>
      <c r="R55" s="477">
        <f t="shared" si="136"/>
        <v>151000</v>
      </c>
      <c r="S55" s="477">
        <f t="shared" si="136"/>
        <v>120000</v>
      </c>
      <c r="T55" s="477">
        <f t="shared" si="136"/>
        <v>0</v>
      </c>
      <c r="U55" s="477">
        <f t="shared" si="136"/>
        <v>53833</v>
      </c>
      <c r="V55" s="477">
        <f t="shared" si="136"/>
        <v>22967</v>
      </c>
      <c r="W55" s="477">
        <f t="shared" si="136"/>
        <v>0</v>
      </c>
      <c r="X55" s="477">
        <f t="shared" si="136"/>
        <v>97167</v>
      </c>
      <c r="Y55" s="477">
        <f t="shared" si="136"/>
        <v>97033</v>
      </c>
      <c r="Z55" s="477">
        <f t="shared" si="136"/>
        <v>0</v>
      </c>
      <c r="AA55" s="477">
        <f t="shared" si="136"/>
        <v>97167</v>
      </c>
      <c r="AB55" s="477">
        <f t="shared" si="136"/>
        <v>0</v>
      </c>
      <c r="AC55" s="477">
        <f t="shared" si="136"/>
        <v>0</v>
      </c>
      <c r="AD55" s="477">
        <f t="shared" si="136"/>
        <v>11000</v>
      </c>
      <c r="AE55" s="477">
        <f t="shared" si="136"/>
        <v>0</v>
      </c>
      <c r="AF55" s="477">
        <f t="shared" si="136"/>
        <v>0</v>
      </c>
      <c r="AG55" s="477">
        <f t="shared" si="136"/>
        <v>11000</v>
      </c>
      <c r="AH55" s="477">
        <f t="shared" si="136"/>
        <v>0</v>
      </c>
      <c r="AI55" s="477">
        <f t="shared" si="136"/>
        <v>0</v>
      </c>
      <c r="AJ55" s="477">
        <f t="shared" si="136"/>
        <v>0</v>
      </c>
      <c r="AK55" s="477">
        <f t="shared" si="136"/>
        <v>0</v>
      </c>
      <c r="AL55" s="477">
        <f t="shared" si="136"/>
        <v>0</v>
      </c>
      <c r="AM55" s="477">
        <f t="shared" si="136"/>
        <v>0</v>
      </c>
      <c r="AN55" s="477">
        <f t="shared" si="136"/>
        <v>0</v>
      </c>
      <c r="AO55" s="477">
        <f t="shared" si="136"/>
        <v>0</v>
      </c>
      <c r="AP55" s="477">
        <f t="shared" si="136"/>
        <v>53461</v>
      </c>
      <c r="AQ55" s="477">
        <f t="shared" si="136"/>
        <v>15750</v>
      </c>
      <c r="AR55" s="472">
        <f t="shared" si="136"/>
        <v>0</v>
      </c>
      <c r="AS55" s="477">
        <f t="shared" si="136"/>
        <v>53461</v>
      </c>
      <c r="AT55" s="477">
        <f t="shared" si="136"/>
        <v>15750</v>
      </c>
      <c r="AU55" s="477">
        <f t="shared" si="136"/>
        <v>0</v>
      </c>
      <c r="AV55" s="182">
        <f t="shared" si="136"/>
        <v>215461</v>
      </c>
      <c r="AW55" s="194">
        <f t="shared" si="136"/>
        <v>135750</v>
      </c>
      <c r="AX55" s="194">
        <f t="shared" si="136"/>
        <v>0</v>
      </c>
      <c r="AY55" s="194">
        <f t="shared" si="136"/>
        <v>12000</v>
      </c>
      <c r="AZ55" s="194">
        <f t="shared" si="136"/>
        <v>12000</v>
      </c>
      <c r="BA55" s="194">
        <f t="shared" si="136"/>
        <v>3000</v>
      </c>
      <c r="BB55" s="194">
        <f t="shared" si="136"/>
        <v>0</v>
      </c>
      <c r="BC55" s="477">
        <f t="shared" si="136"/>
        <v>12000</v>
      </c>
      <c r="BD55" s="477">
        <f t="shared" si="136"/>
        <v>12000</v>
      </c>
      <c r="BE55" s="477">
        <f t="shared" si="136"/>
        <v>3000</v>
      </c>
      <c r="BF55" s="477">
        <f t="shared" si="136"/>
        <v>0</v>
      </c>
      <c r="BG55" s="84"/>
    </row>
    <row r="56" spans="1:60" s="42" customFormat="1" ht="17.649999999999999" customHeight="1">
      <c r="A56" s="239"/>
      <c r="B56" s="229" t="s">
        <v>25</v>
      </c>
      <c r="C56" s="229"/>
      <c r="D56" s="234"/>
      <c r="E56" s="205"/>
      <c r="F56" s="202"/>
      <c r="G56" s="207">
        <f>SUM(G57:G61)</f>
        <v>792724</v>
      </c>
      <c r="H56" s="207">
        <f t="shared" ref="H56:BF56" si="137">SUM(H57:H61)</f>
        <v>490049.5</v>
      </c>
      <c r="I56" s="207"/>
      <c r="J56" s="207"/>
      <c r="K56" s="207"/>
      <c r="L56" s="207">
        <f t="shared" si="137"/>
        <v>331979</v>
      </c>
      <c r="M56" s="207">
        <f t="shared" si="137"/>
        <v>241750</v>
      </c>
      <c r="N56" s="207">
        <f t="shared" si="137"/>
        <v>202461</v>
      </c>
      <c r="O56" s="207">
        <f t="shared" si="137"/>
        <v>202461</v>
      </c>
      <c r="P56" s="207">
        <f t="shared" si="137"/>
        <v>138750</v>
      </c>
      <c r="Q56" s="490">
        <f t="shared" si="137"/>
        <v>0</v>
      </c>
      <c r="R56" s="490">
        <f t="shared" si="137"/>
        <v>143000</v>
      </c>
      <c r="S56" s="490">
        <f t="shared" si="137"/>
        <v>120000</v>
      </c>
      <c r="T56" s="490">
        <f t="shared" si="137"/>
        <v>0</v>
      </c>
      <c r="U56" s="490">
        <f t="shared" si="137"/>
        <v>45833</v>
      </c>
      <c r="V56" s="490">
        <f t="shared" si="137"/>
        <v>22967</v>
      </c>
      <c r="W56" s="490">
        <f t="shared" si="137"/>
        <v>0</v>
      </c>
      <c r="X56" s="490">
        <f t="shared" si="137"/>
        <v>97167</v>
      </c>
      <c r="Y56" s="490">
        <f t="shared" si="137"/>
        <v>97033</v>
      </c>
      <c r="Z56" s="490">
        <f t="shared" si="137"/>
        <v>0</v>
      </c>
      <c r="AA56" s="490">
        <f t="shared" si="137"/>
        <v>97167</v>
      </c>
      <c r="AB56" s="490">
        <f t="shared" si="137"/>
        <v>0</v>
      </c>
      <c r="AC56" s="490">
        <f t="shared" si="137"/>
        <v>0</v>
      </c>
      <c r="AD56" s="490">
        <f t="shared" si="137"/>
        <v>8000</v>
      </c>
      <c r="AE56" s="490">
        <f t="shared" si="137"/>
        <v>0</v>
      </c>
      <c r="AF56" s="490">
        <f t="shared" si="137"/>
        <v>0</v>
      </c>
      <c r="AG56" s="490">
        <f t="shared" si="137"/>
        <v>8000</v>
      </c>
      <c r="AH56" s="490">
        <f t="shared" si="137"/>
        <v>0</v>
      </c>
      <c r="AI56" s="490">
        <f t="shared" si="137"/>
        <v>0</v>
      </c>
      <c r="AJ56" s="490">
        <f t="shared" si="137"/>
        <v>0</v>
      </c>
      <c r="AK56" s="490">
        <f t="shared" si="137"/>
        <v>0</v>
      </c>
      <c r="AL56" s="490">
        <f t="shared" si="137"/>
        <v>0</v>
      </c>
      <c r="AM56" s="490">
        <f t="shared" si="137"/>
        <v>0</v>
      </c>
      <c r="AN56" s="490">
        <f t="shared" si="137"/>
        <v>0</v>
      </c>
      <c r="AO56" s="490">
        <f t="shared" si="137"/>
        <v>0</v>
      </c>
      <c r="AP56" s="490">
        <f t="shared" si="137"/>
        <v>48461</v>
      </c>
      <c r="AQ56" s="490">
        <f t="shared" si="137"/>
        <v>15750</v>
      </c>
      <c r="AR56" s="475">
        <f t="shared" si="137"/>
        <v>0</v>
      </c>
      <c r="AS56" s="490">
        <f t="shared" si="137"/>
        <v>48461</v>
      </c>
      <c r="AT56" s="490">
        <f t="shared" si="137"/>
        <v>15750</v>
      </c>
      <c r="AU56" s="490">
        <f t="shared" si="137"/>
        <v>0</v>
      </c>
      <c r="AV56" s="208">
        <f t="shared" si="137"/>
        <v>199461</v>
      </c>
      <c r="AW56" s="207">
        <f t="shared" si="137"/>
        <v>135750</v>
      </c>
      <c r="AX56" s="207">
        <f t="shared" si="137"/>
        <v>0</v>
      </c>
      <c r="AY56" s="207">
        <f t="shared" si="137"/>
        <v>3000</v>
      </c>
      <c r="AZ56" s="207">
        <f t="shared" si="137"/>
        <v>3000</v>
      </c>
      <c r="BA56" s="207">
        <f t="shared" si="137"/>
        <v>3000</v>
      </c>
      <c r="BB56" s="207">
        <f t="shared" si="137"/>
        <v>0</v>
      </c>
      <c r="BC56" s="490">
        <f t="shared" si="137"/>
        <v>3000</v>
      </c>
      <c r="BD56" s="490">
        <f t="shared" si="137"/>
        <v>3000</v>
      </c>
      <c r="BE56" s="490">
        <f t="shared" si="137"/>
        <v>3000</v>
      </c>
      <c r="BF56" s="490">
        <f t="shared" si="137"/>
        <v>0</v>
      </c>
      <c r="BG56" s="118"/>
    </row>
    <row r="57" spans="1:60" s="29" customFormat="1" ht="36.6" customHeight="1">
      <c r="A57" s="183">
        <v>1</v>
      </c>
      <c r="B57" s="213" t="s">
        <v>133</v>
      </c>
      <c r="C57" s="213"/>
      <c r="D57" s="210" t="s">
        <v>162</v>
      </c>
      <c r="E57" s="189" t="s">
        <v>168</v>
      </c>
      <c r="F57" s="210" t="s">
        <v>193</v>
      </c>
      <c r="G57" s="186">
        <v>148918</v>
      </c>
      <c r="H57" s="186">
        <v>148000</v>
      </c>
      <c r="I57" s="186"/>
      <c r="J57" s="186"/>
      <c r="K57" s="186"/>
      <c r="L57" s="186">
        <v>120500</v>
      </c>
      <c r="M57" s="186">
        <v>115500</v>
      </c>
      <c r="N57" s="110">
        <f>O57</f>
        <v>25000</v>
      </c>
      <c r="O57" s="186">
        <v>25000</v>
      </c>
      <c r="P57" s="186">
        <v>15000</v>
      </c>
      <c r="Q57" s="488"/>
      <c r="R57" s="479">
        <v>10000</v>
      </c>
      <c r="S57" s="648"/>
      <c r="T57" s="479"/>
      <c r="U57" s="479">
        <v>9866</v>
      </c>
      <c r="V57" s="648"/>
      <c r="W57" s="479"/>
      <c r="X57" s="473">
        <f>R57-U57</f>
        <v>134</v>
      </c>
      <c r="Y57" s="473"/>
      <c r="Z57" s="473"/>
      <c r="AA57" s="656">
        <v>134</v>
      </c>
      <c r="AB57" s="648"/>
      <c r="AC57" s="656"/>
      <c r="AD57" s="479"/>
      <c r="AE57" s="655"/>
      <c r="AF57" s="656"/>
      <c r="AG57" s="541"/>
      <c r="AH57" s="648"/>
      <c r="AI57" s="488"/>
      <c r="AJ57" s="473">
        <f>AD57-AG57</f>
        <v>0</v>
      </c>
      <c r="AK57" s="473"/>
      <c r="AL57" s="473"/>
      <c r="AM57" s="488"/>
      <c r="AN57" s="648"/>
      <c r="AO57" s="488"/>
      <c r="AP57" s="541">
        <f>AQ57+AR57</f>
        <v>12000</v>
      </c>
      <c r="AQ57" s="493">
        <v>12000</v>
      </c>
      <c r="AR57" s="479"/>
      <c r="AS57" s="541">
        <f t="shared" ref="AS57:AU61" si="138">AP57</f>
        <v>12000</v>
      </c>
      <c r="AT57" s="653">
        <f t="shared" si="138"/>
        <v>12000</v>
      </c>
      <c r="AU57" s="652">
        <f t="shared" si="138"/>
        <v>0</v>
      </c>
      <c r="AV57" s="111">
        <f t="shared" ref="AV57:AV64" si="139">R57+AD57+AP57</f>
        <v>22000</v>
      </c>
      <c r="AW57" s="111">
        <f t="shared" ref="AW57:AW61" si="140">S57+AE57+AQ57</f>
        <v>12000</v>
      </c>
      <c r="AX57" s="111">
        <f t="shared" ref="AX57:AX61" si="141">T57+AF57+AR57</f>
        <v>0</v>
      </c>
      <c r="AY57" s="86">
        <f t="shared" ref="AY57:AY61" si="142">AZ57</f>
        <v>3000</v>
      </c>
      <c r="AZ57" s="144">
        <f t="shared" ref="AZ57:AZ61" si="143">O57-AV57</f>
        <v>3000</v>
      </c>
      <c r="BA57" s="86">
        <f t="shared" ref="BA57:BA61" si="144">P57-AW57</f>
        <v>3000</v>
      </c>
      <c r="BB57" s="85">
        <f t="shared" ref="BB57:BB61" si="145">Q57-AX57</f>
        <v>0</v>
      </c>
      <c r="BC57" s="683">
        <f t="shared" ref="BC57:BC61" si="146">BD57</f>
        <v>3000</v>
      </c>
      <c r="BD57" s="683">
        <f>'b1-16-20TW'!BW65</f>
        <v>3000</v>
      </c>
      <c r="BE57" s="531">
        <f>BA57</f>
        <v>3000</v>
      </c>
      <c r="BF57" s="488"/>
      <c r="BG57" s="84"/>
      <c r="BH57" s="29" t="s">
        <v>356</v>
      </c>
    </row>
    <row r="58" spans="1:60" s="29" customFormat="1" ht="25.5" customHeight="1">
      <c r="A58" s="189">
        <v>2</v>
      </c>
      <c r="B58" s="200" t="s">
        <v>134</v>
      </c>
      <c r="C58" s="200"/>
      <c r="D58" s="185"/>
      <c r="E58" s="189" t="s">
        <v>167</v>
      </c>
      <c r="F58" s="190" t="s">
        <v>194</v>
      </c>
      <c r="G58" s="186">
        <v>60244</v>
      </c>
      <c r="H58" s="186">
        <v>42170</v>
      </c>
      <c r="I58" s="186"/>
      <c r="J58" s="186"/>
      <c r="K58" s="186"/>
      <c r="L58" s="186">
        <v>15000</v>
      </c>
      <c r="M58" s="186">
        <v>15000</v>
      </c>
      <c r="N58" s="110">
        <f>O58</f>
        <v>13461</v>
      </c>
      <c r="O58" s="186">
        <v>13461</v>
      </c>
      <c r="P58" s="186">
        <v>3750</v>
      </c>
      <c r="Q58" s="488"/>
      <c r="R58" s="479">
        <v>4000</v>
      </c>
      <c r="S58" s="648"/>
      <c r="T58" s="479"/>
      <c r="U58" s="479">
        <v>4000</v>
      </c>
      <c r="V58" s="648"/>
      <c r="W58" s="479"/>
      <c r="X58" s="473"/>
      <c r="Y58" s="473"/>
      <c r="Z58" s="473"/>
      <c r="AA58" s="479"/>
      <c r="AB58" s="648"/>
      <c r="AC58" s="492"/>
      <c r="AD58" s="479">
        <v>3000</v>
      </c>
      <c r="AE58" s="655"/>
      <c r="AF58" s="479"/>
      <c r="AG58" s="541">
        <v>3000</v>
      </c>
      <c r="AH58" s="648"/>
      <c r="AI58" s="541"/>
      <c r="AJ58" s="473">
        <f>AD58-AG58</f>
        <v>0</v>
      </c>
      <c r="AK58" s="473"/>
      <c r="AL58" s="473"/>
      <c r="AM58" s="488"/>
      <c r="AN58" s="648"/>
      <c r="AO58" s="488"/>
      <c r="AP58" s="541">
        <v>6461</v>
      </c>
      <c r="AQ58" s="541">
        <v>3750</v>
      </c>
      <c r="AR58" s="479"/>
      <c r="AS58" s="541">
        <f t="shared" si="138"/>
        <v>6461</v>
      </c>
      <c r="AT58" s="653">
        <f t="shared" si="138"/>
        <v>3750</v>
      </c>
      <c r="AU58" s="652">
        <f t="shared" si="138"/>
        <v>0</v>
      </c>
      <c r="AV58" s="111">
        <f t="shared" si="139"/>
        <v>13461</v>
      </c>
      <c r="AW58" s="111">
        <f t="shared" si="140"/>
        <v>3750</v>
      </c>
      <c r="AX58" s="111">
        <f t="shared" si="141"/>
        <v>0</v>
      </c>
      <c r="AY58" s="86">
        <f t="shared" si="142"/>
        <v>0</v>
      </c>
      <c r="AZ58" s="144">
        <f t="shared" si="143"/>
        <v>0</v>
      </c>
      <c r="BA58" s="86">
        <f t="shared" si="144"/>
        <v>0</v>
      </c>
      <c r="BB58" s="85">
        <f t="shared" si="145"/>
        <v>0</v>
      </c>
      <c r="BC58" s="683">
        <f t="shared" si="146"/>
        <v>0</v>
      </c>
      <c r="BD58" s="683">
        <f t="shared" ref="BD58:BD61" si="147">AZ58</f>
        <v>0</v>
      </c>
      <c r="BE58" s="488"/>
      <c r="BF58" s="488"/>
      <c r="BG58" s="84"/>
      <c r="BH58" s="232" t="s">
        <v>345</v>
      </c>
    </row>
    <row r="59" spans="1:60" s="29" customFormat="1" ht="24.6" customHeight="1">
      <c r="A59" s="189">
        <v>3</v>
      </c>
      <c r="B59" s="213" t="s">
        <v>137</v>
      </c>
      <c r="C59" s="213"/>
      <c r="D59" s="210"/>
      <c r="E59" s="189" t="s">
        <v>172</v>
      </c>
      <c r="F59" s="210" t="s">
        <v>197</v>
      </c>
      <c r="G59" s="186">
        <v>88755</v>
      </c>
      <c r="H59" s="186">
        <v>79879.5</v>
      </c>
      <c r="I59" s="186"/>
      <c r="J59" s="186"/>
      <c r="K59" s="186"/>
      <c r="L59" s="186">
        <v>19189</v>
      </c>
      <c r="M59" s="186">
        <v>11250</v>
      </c>
      <c r="N59" s="110">
        <f>O59</f>
        <v>44000</v>
      </c>
      <c r="O59" s="186">
        <v>44000</v>
      </c>
      <c r="P59" s="186">
        <v>0</v>
      </c>
      <c r="Q59" s="488"/>
      <c r="R59" s="479">
        <v>9000</v>
      </c>
      <c r="S59" s="648"/>
      <c r="T59" s="479"/>
      <c r="U59" s="479">
        <v>9000</v>
      </c>
      <c r="V59" s="648"/>
      <c r="W59" s="479"/>
      <c r="X59" s="473"/>
      <c r="Y59" s="473"/>
      <c r="Z59" s="473"/>
      <c r="AA59" s="479"/>
      <c r="AB59" s="648"/>
      <c r="AC59" s="492"/>
      <c r="AD59" s="479">
        <v>5000</v>
      </c>
      <c r="AE59" s="655"/>
      <c r="AF59" s="479"/>
      <c r="AG59" s="541">
        <v>5000</v>
      </c>
      <c r="AH59" s="648"/>
      <c r="AI59" s="541"/>
      <c r="AJ59" s="473">
        <f>AD59-AG59</f>
        <v>0</v>
      </c>
      <c r="AK59" s="473"/>
      <c r="AL59" s="473"/>
      <c r="AM59" s="488"/>
      <c r="AN59" s="648"/>
      <c r="AO59" s="488"/>
      <c r="AP59" s="541">
        <v>30000</v>
      </c>
      <c r="AQ59" s="648"/>
      <c r="AR59" s="479"/>
      <c r="AS59" s="541">
        <f t="shared" si="138"/>
        <v>30000</v>
      </c>
      <c r="AT59" s="653">
        <f t="shared" si="138"/>
        <v>0</v>
      </c>
      <c r="AU59" s="652">
        <f t="shared" si="138"/>
        <v>0</v>
      </c>
      <c r="AV59" s="111">
        <f t="shared" si="139"/>
        <v>44000</v>
      </c>
      <c r="AW59" s="111">
        <f t="shared" si="140"/>
        <v>0</v>
      </c>
      <c r="AX59" s="111">
        <f t="shared" si="141"/>
        <v>0</v>
      </c>
      <c r="AY59" s="86">
        <f t="shared" si="142"/>
        <v>0</v>
      </c>
      <c r="AZ59" s="144">
        <f t="shared" si="143"/>
        <v>0</v>
      </c>
      <c r="BA59" s="86">
        <f t="shared" si="144"/>
        <v>0</v>
      </c>
      <c r="BB59" s="85">
        <f t="shared" si="145"/>
        <v>0</v>
      </c>
      <c r="BC59" s="683">
        <f t="shared" si="146"/>
        <v>0</v>
      </c>
      <c r="BD59" s="683">
        <f t="shared" si="147"/>
        <v>0</v>
      </c>
      <c r="BE59" s="488"/>
      <c r="BF59" s="488"/>
      <c r="BG59" s="84"/>
      <c r="BH59" s="232" t="s">
        <v>345</v>
      </c>
    </row>
    <row r="60" spans="1:60" s="227" customFormat="1" ht="36">
      <c r="A60" s="241">
        <v>4</v>
      </c>
      <c r="B60" s="219" t="s">
        <v>138</v>
      </c>
      <c r="C60" s="219"/>
      <c r="D60" s="221"/>
      <c r="E60" s="221"/>
      <c r="F60" s="242" t="s">
        <v>198</v>
      </c>
      <c r="G60" s="187">
        <v>376982</v>
      </c>
      <c r="H60" s="187">
        <v>150000</v>
      </c>
      <c r="I60" s="187"/>
      <c r="J60" s="187"/>
      <c r="K60" s="187"/>
      <c r="L60" s="222">
        <v>177290</v>
      </c>
      <c r="M60" s="222">
        <v>100000</v>
      </c>
      <c r="N60" s="223">
        <f>O60</f>
        <v>50000</v>
      </c>
      <c r="O60" s="187">
        <v>50000</v>
      </c>
      <c r="P60" s="187">
        <v>50000</v>
      </c>
      <c r="Q60" s="492"/>
      <c r="R60" s="479">
        <f>S60+T60</f>
        <v>50000</v>
      </c>
      <c r="S60" s="564">
        <v>50000</v>
      </c>
      <c r="T60" s="564"/>
      <c r="U60" s="609">
        <f t="shared" ref="U60:U61" si="148">V60+W60</f>
        <v>22967</v>
      </c>
      <c r="V60" s="609">
        <v>22967</v>
      </c>
      <c r="W60" s="479"/>
      <c r="X60" s="473">
        <f>R60-U60</f>
        <v>27033</v>
      </c>
      <c r="Y60" s="473">
        <f>S60-V60</f>
        <v>27033</v>
      </c>
      <c r="Z60" s="473"/>
      <c r="AA60" s="479">
        <f>Y60</f>
        <v>27033</v>
      </c>
      <c r="AB60" s="649"/>
      <c r="AC60" s="492"/>
      <c r="AD60" s="479">
        <f t="shared" ref="AD60:AD61" si="149">AE60+AF60</f>
        <v>0</v>
      </c>
      <c r="AE60" s="646"/>
      <c r="AF60" s="656"/>
      <c r="AG60" s="479">
        <f>AH60+AI60</f>
        <v>0</v>
      </c>
      <c r="AH60" s="649"/>
      <c r="AI60" s="492"/>
      <c r="AJ60" s="473">
        <f>AD60-AG60</f>
        <v>0</v>
      </c>
      <c r="AK60" s="473"/>
      <c r="AL60" s="473"/>
      <c r="AM60" s="492"/>
      <c r="AN60" s="649"/>
      <c r="AO60" s="492"/>
      <c r="AP60" s="657">
        <f>AQ60+AR60</f>
        <v>0</v>
      </c>
      <c r="AQ60" s="649"/>
      <c r="AR60" s="492"/>
      <c r="AS60" s="479">
        <f t="shared" si="138"/>
        <v>0</v>
      </c>
      <c r="AT60" s="658">
        <f t="shared" si="138"/>
        <v>0</v>
      </c>
      <c r="AU60" s="659">
        <f t="shared" si="138"/>
        <v>0</v>
      </c>
      <c r="AV60" s="111">
        <f t="shared" si="139"/>
        <v>50000</v>
      </c>
      <c r="AW60" s="111">
        <f t="shared" si="140"/>
        <v>50000</v>
      </c>
      <c r="AX60" s="111">
        <f t="shared" si="141"/>
        <v>0</v>
      </c>
      <c r="AY60" s="86">
        <f t="shared" si="142"/>
        <v>0</v>
      </c>
      <c r="AZ60" s="144">
        <f t="shared" si="143"/>
        <v>0</v>
      </c>
      <c r="BA60" s="86">
        <f t="shared" si="144"/>
        <v>0</v>
      </c>
      <c r="BB60" s="85">
        <f t="shared" si="145"/>
        <v>0</v>
      </c>
      <c r="BC60" s="683">
        <f t="shared" si="146"/>
        <v>0</v>
      </c>
      <c r="BD60" s="683">
        <f t="shared" si="147"/>
        <v>0</v>
      </c>
      <c r="BE60" s="492"/>
      <c r="BF60" s="492"/>
      <c r="BG60" s="106"/>
      <c r="BH60" s="227" t="s">
        <v>354</v>
      </c>
    </row>
    <row r="61" spans="1:60" s="227" customFormat="1" ht="63">
      <c r="A61" s="241">
        <v>5</v>
      </c>
      <c r="B61" s="244" t="s">
        <v>139</v>
      </c>
      <c r="C61" s="244"/>
      <c r="D61" s="245" t="s">
        <v>163</v>
      </c>
      <c r="E61" s="245" t="s">
        <v>173</v>
      </c>
      <c r="F61" s="242" t="s">
        <v>199</v>
      </c>
      <c r="G61" s="222">
        <v>117825</v>
      </c>
      <c r="H61" s="222">
        <v>70000</v>
      </c>
      <c r="I61" s="222"/>
      <c r="J61" s="222"/>
      <c r="K61" s="222"/>
      <c r="L61" s="222"/>
      <c r="M61" s="222"/>
      <c r="N61" s="223">
        <f>O61</f>
        <v>70000</v>
      </c>
      <c r="O61" s="187">
        <v>70000</v>
      </c>
      <c r="P61" s="187">
        <v>70000</v>
      </c>
      <c r="Q61" s="492"/>
      <c r="R61" s="479">
        <f>S61+T61</f>
        <v>70000</v>
      </c>
      <c r="S61" s="479">
        <v>70000</v>
      </c>
      <c r="T61" s="479"/>
      <c r="U61" s="479">
        <f t="shared" si="148"/>
        <v>0</v>
      </c>
      <c r="V61" s="492"/>
      <c r="W61" s="492"/>
      <c r="X61" s="473">
        <f t="shared" ref="X61" si="150">R61-U61</f>
        <v>70000</v>
      </c>
      <c r="Y61" s="473">
        <f>S61-V61</f>
        <v>70000</v>
      </c>
      <c r="Z61" s="473"/>
      <c r="AA61" s="479">
        <f>X61</f>
        <v>70000</v>
      </c>
      <c r="AB61" s="649"/>
      <c r="AC61" s="492"/>
      <c r="AD61" s="479">
        <f t="shared" si="149"/>
        <v>0</v>
      </c>
      <c r="AE61" s="646"/>
      <c r="AF61" s="656"/>
      <c r="AG61" s="479">
        <f>AH61+AI61</f>
        <v>0</v>
      </c>
      <c r="AH61" s="649"/>
      <c r="AI61" s="492"/>
      <c r="AJ61" s="473">
        <f>AD61-AG61</f>
        <v>0</v>
      </c>
      <c r="AK61" s="473"/>
      <c r="AL61" s="473"/>
      <c r="AM61" s="492"/>
      <c r="AN61" s="649"/>
      <c r="AO61" s="492"/>
      <c r="AP61" s="657">
        <f>AQ61+AR61</f>
        <v>0</v>
      </c>
      <c r="AQ61" s="649"/>
      <c r="AR61" s="492"/>
      <c r="AS61" s="479">
        <f t="shared" si="138"/>
        <v>0</v>
      </c>
      <c r="AT61" s="658">
        <f t="shared" si="138"/>
        <v>0</v>
      </c>
      <c r="AU61" s="659">
        <f t="shared" si="138"/>
        <v>0</v>
      </c>
      <c r="AV61" s="111">
        <f t="shared" si="139"/>
        <v>70000</v>
      </c>
      <c r="AW61" s="111">
        <f t="shared" si="140"/>
        <v>70000</v>
      </c>
      <c r="AX61" s="111">
        <f t="shared" si="141"/>
        <v>0</v>
      </c>
      <c r="AY61" s="86">
        <f t="shared" si="142"/>
        <v>0</v>
      </c>
      <c r="AZ61" s="144">
        <f t="shared" si="143"/>
        <v>0</v>
      </c>
      <c r="BA61" s="86">
        <f t="shared" si="144"/>
        <v>0</v>
      </c>
      <c r="BB61" s="85">
        <f t="shared" si="145"/>
        <v>0</v>
      </c>
      <c r="BC61" s="683">
        <f t="shared" si="146"/>
        <v>0</v>
      </c>
      <c r="BD61" s="683">
        <f t="shared" si="147"/>
        <v>0</v>
      </c>
      <c r="BE61" s="492"/>
      <c r="BF61" s="492"/>
      <c r="BG61" s="106"/>
      <c r="BH61" s="232" t="s">
        <v>345</v>
      </c>
    </row>
    <row r="62" spans="1:60" s="42" customFormat="1" ht="14.65" customHeight="1">
      <c r="A62" s="239"/>
      <c r="B62" s="229" t="s">
        <v>24</v>
      </c>
      <c r="C62" s="229"/>
      <c r="D62" s="234"/>
      <c r="E62" s="205"/>
      <c r="F62" s="202"/>
      <c r="G62" s="207">
        <f>SUM(G63:G64)</f>
        <v>63339</v>
      </c>
      <c r="H62" s="207">
        <f t="shared" ref="H62:BF62" si="151">SUM(H63:H64)</f>
        <v>47936.100000000006</v>
      </c>
      <c r="I62" s="207"/>
      <c r="J62" s="207"/>
      <c r="K62" s="207"/>
      <c r="L62" s="207">
        <f t="shared" si="151"/>
        <v>12639</v>
      </c>
      <c r="M62" s="207">
        <f t="shared" si="151"/>
        <v>11000</v>
      </c>
      <c r="N62" s="207">
        <f t="shared" si="151"/>
        <v>25000</v>
      </c>
      <c r="O62" s="207">
        <f t="shared" si="151"/>
        <v>25000</v>
      </c>
      <c r="P62" s="207">
        <f t="shared" si="151"/>
        <v>0</v>
      </c>
      <c r="Q62" s="490">
        <f t="shared" si="151"/>
        <v>0</v>
      </c>
      <c r="R62" s="490">
        <f t="shared" si="151"/>
        <v>8000</v>
      </c>
      <c r="S62" s="490">
        <f t="shared" si="151"/>
        <v>0</v>
      </c>
      <c r="T62" s="490">
        <f t="shared" si="151"/>
        <v>0</v>
      </c>
      <c r="U62" s="490">
        <f t="shared" si="151"/>
        <v>8000</v>
      </c>
      <c r="V62" s="490">
        <f t="shared" si="151"/>
        <v>0</v>
      </c>
      <c r="W62" s="490">
        <f t="shared" si="151"/>
        <v>0</v>
      </c>
      <c r="X62" s="490">
        <f t="shared" si="151"/>
        <v>0</v>
      </c>
      <c r="Y62" s="490">
        <f t="shared" si="151"/>
        <v>0</v>
      </c>
      <c r="Z62" s="490">
        <f t="shared" si="151"/>
        <v>0</v>
      </c>
      <c r="AA62" s="490">
        <f t="shared" si="151"/>
        <v>0</v>
      </c>
      <c r="AB62" s="490">
        <f t="shared" si="151"/>
        <v>0</v>
      </c>
      <c r="AC62" s="490">
        <f t="shared" si="151"/>
        <v>0</v>
      </c>
      <c r="AD62" s="490">
        <f t="shared" si="151"/>
        <v>3000</v>
      </c>
      <c r="AE62" s="490">
        <f t="shared" si="151"/>
        <v>0</v>
      </c>
      <c r="AF62" s="490">
        <f t="shared" si="151"/>
        <v>0</v>
      </c>
      <c r="AG62" s="490">
        <f t="shared" si="151"/>
        <v>3000</v>
      </c>
      <c r="AH62" s="490">
        <f t="shared" si="151"/>
        <v>0</v>
      </c>
      <c r="AI62" s="490">
        <f t="shared" si="151"/>
        <v>0</v>
      </c>
      <c r="AJ62" s="490">
        <f t="shared" si="151"/>
        <v>0</v>
      </c>
      <c r="AK62" s="490">
        <f t="shared" si="151"/>
        <v>0</v>
      </c>
      <c r="AL62" s="490">
        <f t="shared" si="151"/>
        <v>0</v>
      </c>
      <c r="AM62" s="490">
        <f t="shared" si="151"/>
        <v>0</v>
      </c>
      <c r="AN62" s="490">
        <f t="shared" si="151"/>
        <v>0</v>
      </c>
      <c r="AO62" s="490">
        <f t="shared" si="151"/>
        <v>0</v>
      </c>
      <c r="AP62" s="490">
        <f t="shared" si="151"/>
        <v>5000</v>
      </c>
      <c r="AQ62" s="490">
        <f t="shared" si="151"/>
        <v>0</v>
      </c>
      <c r="AR62" s="475">
        <f t="shared" si="151"/>
        <v>0</v>
      </c>
      <c r="AS62" s="490">
        <f t="shared" si="151"/>
        <v>5000</v>
      </c>
      <c r="AT62" s="490">
        <f t="shared" si="151"/>
        <v>0</v>
      </c>
      <c r="AU62" s="490">
        <f t="shared" si="151"/>
        <v>0</v>
      </c>
      <c r="AV62" s="208">
        <f t="shared" si="151"/>
        <v>16000</v>
      </c>
      <c r="AW62" s="207">
        <f t="shared" si="151"/>
        <v>0</v>
      </c>
      <c r="AX62" s="207">
        <f t="shared" si="151"/>
        <v>0</v>
      </c>
      <c r="AY62" s="207">
        <f t="shared" si="151"/>
        <v>9000</v>
      </c>
      <c r="AZ62" s="207">
        <f t="shared" si="151"/>
        <v>9000</v>
      </c>
      <c r="BA62" s="207">
        <f t="shared" si="151"/>
        <v>0</v>
      </c>
      <c r="BB62" s="207">
        <f t="shared" si="151"/>
        <v>0</v>
      </c>
      <c r="BC62" s="490">
        <f t="shared" si="151"/>
        <v>9000</v>
      </c>
      <c r="BD62" s="490">
        <f t="shared" si="151"/>
        <v>9000</v>
      </c>
      <c r="BE62" s="490">
        <f t="shared" si="151"/>
        <v>0</v>
      </c>
      <c r="BF62" s="490">
        <f t="shared" si="151"/>
        <v>0</v>
      </c>
      <c r="BG62" s="118"/>
    </row>
    <row r="63" spans="1:60" s="29" customFormat="1" ht="29.65" customHeight="1">
      <c r="A63" s="189">
        <v>1</v>
      </c>
      <c r="B63" s="200" t="s">
        <v>135</v>
      </c>
      <c r="C63" s="200"/>
      <c r="D63" s="185"/>
      <c r="E63" s="189" t="s">
        <v>167</v>
      </c>
      <c r="F63" s="190" t="s">
        <v>195</v>
      </c>
      <c r="G63" s="186">
        <v>43410</v>
      </c>
      <c r="H63" s="186">
        <v>30000</v>
      </c>
      <c r="I63" s="186"/>
      <c r="J63" s="186"/>
      <c r="K63" s="186"/>
      <c r="L63" s="186">
        <v>6200</v>
      </c>
      <c r="M63" s="186">
        <v>5000</v>
      </c>
      <c r="N63" s="110">
        <f t="shared" ref="N63:N64" si="152">O63</f>
        <v>20000</v>
      </c>
      <c r="O63" s="186">
        <v>20000</v>
      </c>
      <c r="P63" s="186">
        <v>0</v>
      </c>
      <c r="Q63" s="488"/>
      <c r="R63" s="479">
        <v>3000</v>
      </c>
      <c r="S63" s="648"/>
      <c r="T63" s="479"/>
      <c r="U63" s="479">
        <v>3000</v>
      </c>
      <c r="V63" s="648"/>
      <c r="W63" s="479"/>
      <c r="X63" s="473"/>
      <c r="Y63" s="473"/>
      <c r="Z63" s="473"/>
      <c r="AA63" s="479"/>
      <c r="AB63" s="648"/>
      <c r="AC63" s="492"/>
      <c r="AD63" s="479">
        <v>3000</v>
      </c>
      <c r="AE63" s="655"/>
      <c r="AF63" s="479"/>
      <c r="AG63" s="541">
        <v>3000</v>
      </c>
      <c r="AH63" s="648"/>
      <c r="AI63" s="541"/>
      <c r="AJ63" s="473">
        <f t="shared" ref="AJ63:AJ64" si="153">AD63-AG63</f>
        <v>0</v>
      </c>
      <c r="AK63" s="473"/>
      <c r="AL63" s="473"/>
      <c r="AM63" s="488"/>
      <c r="AN63" s="648"/>
      <c r="AO63" s="488"/>
      <c r="AP63" s="541">
        <v>5000</v>
      </c>
      <c r="AQ63" s="648"/>
      <c r="AR63" s="479"/>
      <c r="AS63" s="541">
        <f t="shared" ref="AS63:AU64" si="154">AP63</f>
        <v>5000</v>
      </c>
      <c r="AT63" s="653">
        <f t="shared" si="154"/>
        <v>0</v>
      </c>
      <c r="AU63" s="652">
        <f t="shared" si="154"/>
        <v>0</v>
      </c>
      <c r="AV63" s="111">
        <f t="shared" si="139"/>
        <v>11000</v>
      </c>
      <c r="AW63" s="111">
        <f t="shared" ref="AW63" si="155">S63+AE63+AQ63</f>
        <v>0</v>
      </c>
      <c r="AX63" s="111">
        <f t="shared" ref="AX63" si="156">T63+AF63+AR63</f>
        <v>0</v>
      </c>
      <c r="AY63" s="86">
        <f t="shared" ref="AY63:AY64" si="157">AZ63</f>
        <v>9000</v>
      </c>
      <c r="AZ63" s="144">
        <f t="shared" ref="AZ63:AZ64" si="158">O63-AV63</f>
        <v>9000</v>
      </c>
      <c r="BA63" s="86">
        <f t="shared" ref="BA63:BA64" si="159">P63-AW63</f>
        <v>0</v>
      </c>
      <c r="BB63" s="85">
        <f t="shared" ref="BB63:BB64" si="160">Q63-AX63</f>
        <v>0</v>
      </c>
      <c r="BC63" s="683">
        <f t="shared" ref="BC63:BC64" si="161">BD63</f>
        <v>9000</v>
      </c>
      <c r="BD63" s="683">
        <f>'b1-16-20TW'!BV71</f>
        <v>9000</v>
      </c>
      <c r="BE63" s="488"/>
      <c r="BF63" s="488"/>
      <c r="BG63" s="84"/>
      <c r="BH63" s="29" t="s">
        <v>346</v>
      </c>
    </row>
    <row r="64" spans="1:60" s="29" customFormat="1" ht="24.6" customHeight="1">
      <c r="A64" s="189">
        <v>2</v>
      </c>
      <c r="B64" s="213" t="s">
        <v>136</v>
      </c>
      <c r="C64" s="213"/>
      <c r="D64" s="210"/>
      <c r="E64" s="189" t="s">
        <v>166</v>
      </c>
      <c r="F64" s="210" t="s">
        <v>196</v>
      </c>
      <c r="G64" s="186">
        <v>19929</v>
      </c>
      <c r="H64" s="186">
        <v>17936.100000000002</v>
      </c>
      <c r="I64" s="186"/>
      <c r="J64" s="186"/>
      <c r="K64" s="186"/>
      <c r="L64" s="186">
        <v>6439</v>
      </c>
      <c r="M64" s="186">
        <v>6000</v>
      </c>
      <c r="N64" s="110">
        <f t="shared" si="152"/>
        <v>5000</v>
      </c>
      <c r="O64" s="186">
        <v>5000</v>
      </c>
      <c r="P64" s="186">
        <v>0</v>
      </c>
      <c r="Q64" s="488"/>
      <c r="R64" s="479">
        <v>5000</v>
      </c>
      <c r="S64" s="648"/>
      <c r="T64" s="479"/>
      <c r="U64" s="479">
        <v>5000</v>
      </c>
      <c r="V64" s="648"/>
      <c r="W64" s="479"/>
      <c r="X64" s="473"/>
      <c r="Y64" s="473"/>
      <c r="Z64" s="473"/>
      <c r="AA64" s="479"/>
      <c r="AB64" s="648"/>
      <c r="AC64" s="492"/>
      <c r="AD64" s="479"/>
      <c r="AE64" s="655"/>
      <c r="AF64" s="656"/>
      <c r="AG64" s="541">
        <f t="shared" ref="AG64" si="162">AH64+AI64</f>
        <v>0</v>
      </c>
      <c r="AH64" s="648"/>
      <c r="AI64" s="488"/>
      <c r="AJ64" s="473">
        <f t="shared" si="153"/>
        <v>0</v>
      </c>
      <c r="AK64" s="473"/>
      <c r="AL64" s="473"/>
      <c r="AM64" s="488"/>
      <c r="AN64" s="648"/>
      <c r="AO64" s="488"/>
      <c r="AP64" s="471">
        <f t="shared" ref="AP64" si="163">AQ64+AR64</f>
        <v>0</v>
      </c>
      <c r="AQ64" s="648"/>
      <c r="AR64" s="492"/>
      <c r="AS64" s="541">
        <f t="shared" si="154"/>
        <v>0</v>
      </c>
      <c r="AT64" s="653">
        <f t="shared" si="154"/>
        <v>0</v>
      </c>
      <c r="AU64" s="652">
        <f t="shared" si="154"/>
        <v>0</v>
      </c>
      <c r="AV64" s="111">
        <f t="shared" si="139"/>
        <v>5000</v>
      </c>
      <c r="AW64" s="111">
        <f t="shared" ref="AW64" si="164">S64+AE64+AQ64</f>
        <v>0</v>
      </c>
      <c r="AX64" s="111">
        <f t="shared" ref="AX64" si="165">T64+AF64+AR64</f>
        <v>0</v>
      </c>
      <c r="AY64" s="86">
        <f t="shared" si="157"/>
        <v>0</v>
      </c>
      <c r="AZ64" s="144">
        <f t="shared" si="158"/>
        <v>0</v>
      </c>
      <c r="BA64" s="86">
        <f t="shared" si="159"/>
        <v>0</v>
      </c>
      <c r="BB64" s="85">
        <f t="shared" si="160"/>
        <v>0</v>
      </c>
      <c r="BC64" s="683">
        <f t="shared" si="161"/>
        <v>0</v>
      </c>
      <c r="BD64" s="683">
        <f t="shared" ref="BD64" si="166">AZ64</f>
        <v>0</v>
      </c>
      <c r="BE64" s="488"/>
      <c r="BF64" s="488"/>
      <c r="BG64" s="84"/>
      <c r="BH64" s="29" t="s">
        <v>357</v>
      </c>
    </row>
    <row r="65" spans="1:60" s="29" customFormat="1" ht="30.6" customHeight="1">
      <c r="A65" s="228" t="s">
        <v>140</v>
      </c>
      <c r="B65" s="192" t="s">
        <v>141</v>
      </c>
      <c r="C65" s="192"/>
      <c r="D65" s="185"/>
      <c r="E65" s="189"/>
      <c r="F65" s="216"/>
      <c r="G65" s="194">
        <f>G66</f>
        <v>29865</v>
      </c>
      <c r="H65" s="194">
        <f t="shared" ref="H65:BA66" si="167">H66</f>
        <v>29000</v>
      </c>
      <c r="I65" s="194"/>
      <c r="J65" s="194"/>
      <c r="K65" s="194"/>
      <c r="L65" s="194">
        <f t="shared" si="167"/>
        <v>9045</v>
      </c>
      <c r="M65" s="194">
        <f t="shared" si="167"/>
        <v>6545</v>
      </c>
      <c r="N65" s="194">
        <f t="shared" si="167"/>
        <v>15000</v>
      </c>
      <c r="O65" s="194">
        <f t="shared" si="167"/>
        <v>15000</v>
      </c>
      <c r="P65" s="194">
        <f t="shared" si="167"/>
        <v>0</v>
      </c>
      <c r="Q65" s="477">
        <f t="shared" si="167"/>
        <v>0</v>
      </c>
      <c r="R65" s="477">
        <f t="shared" si="167"/>
        <v>15000</v>
      </c>
      <c r="S65" s="477">
        <f t="shared" si="167"/>
        <v>0</v>
      </c>
      <c r="T65" s="477">
        <f t="shared" si="167"/>
        <v>0</v>
      </c>
      <c r="U65" s="477">
        <f t="shared" si="167"/>
        <v>11196</v>
      </c>
      <c r="V65" s="477">
        <f t="shared" si="167"/>
        <v>0</v>
      </c>
      <c r="W65" s="477">
        <f t="shared" si="167"/>
        <v>0</v>
      </c>
      <c r="X65" s="477">
        <f t="shared" si="167"/>
        <v>3804</v>
      </c>
      <c r="Y65" s="477">
        <f t="shared" si="167"/>
        <v>0</v>
      </c>
      <c r="Z65" s="477">
        <f t="shared" si="167"/>
        <v>0</v>
      </c>
      <c r="AA65" s="477">
        <f t="shared" si="167"/>
        <v>3804</v>
      </c>
      <c r="AB65" s="477">
        <f t="shared" si="167"/>
        <v>0</v>
      </c>
      <c r="AC65" s="477">
        <f t="shared" si="167"/>
        <v>0</v>
      </c>
      <c r="AD65" s="477">
        <f t="shared" si="167"/>
        <v>0</v>
      </c>
      <c r="AE65" s="477">
        <f t="shared" si="167"/>
        <v>0</v>
      </c>
      <c r="AF65" s="477">
        <f t="shared" si="167"/>
        <v>0</v>
      </c>
      <c r="AG65" s="477">
        <f t="shared" si="167"/>
        <v>0</v>
      </c>
      <c r="AH65" s="477">
        <f t="shared" si="167"/>
        <v>0</v>
      </c>
      <c r="AI65" s="477">
        <f t="shared" si="167"/>
        <v>0</v>
      </c>
      <c r="AJ65" s="477">
        <f t="shared" si="167"/>
        <v>0</v>
      </c>
      <c r="AK65" s="477">
        <f t="shared" si="167"/>
        <v>0</v>
      </c>
      <c r="AL65" s="477">
        <f t="shared" si="167"/>
        <v>0</v>
      </c>
      <c r="AM65" s="477">
        <f t="shared" si="167"/>
        <v>0</v>
      </c>
      <c r="AN65" s="477">
        <f t="shared" si="167"/>
        <v>0</v>
      </c>
      <c r="AO65" s="477">
        <f t="shared" si="167"/>
        <v>0</v>
      </c>
      <c r="AP65" s="477">
        <f t="shared" si="167"/>
        <v>0</v>
      </c>
      <c r="AQ65" s="477">
        <f t="shared" si="167"/>
        <v>0</v>
      </c>
      <c r="AR65" s="472">
        <f t="shared" si="167"/>
        <v>0</v>
      </c>
      <c r="AS65" s="477">
        <f t="shared" si="167"/>
        <v>0</v>
      </c>
      <c r="AT65" s="477">
        <f t="shared" si="167"/>
        <v>0</v>
      </c>
      <c r="AU65" s="477">
        <f t="shared" si="167"/>
        <v>0</v>
      </c>
      <c r="AV65" s="182">
        <f t="shared" si="167"/>
        <v>15000</v>
      </c>
      <c r="AW65" s="194">
        <f t="shared" si="167"/>
        <v>0</v>
      </c>
      <c r="AX65" s="194">
        <f t="shared" si="167"/>
        <v>0</v>
      </c>
      <c r="AY65" s="194">
        <f t="shared" si="167"/>
        <v>0</v>
      </c>
      <c r="AZ65" s="194">
        <f t="shared" si="167"/>
        <v>0</v>
      </c>
      <c r="BA65" s="194">
        <f t="shared" si="167"/>
        <v>0</v>
      </c>
      <c r="BB65" s="194">
        <f t="shared" ref="BB65:BF66" si="168">BB66</f>
        <v>0</v>
      </c>
      <c r="BC65" s="477">
        <f t="shared" si="168"/>
        <v>0</v>
      </c>
      <c r="BD65" s="477">
        <f t="shared" si="168"/>
        <v>0</v>
      </c>
      <c r="BE65" s="477">
        <f t="shared" si="168"/>
        <v>0</v>
      </c>
      <c r="BF65" s="477">
        <f t="shared" si="168"/>
        <v>0</v>
      </c>
      <c r="BG65" s="84"/>
    </row>
    <row r="66" spans="1:60" s="29" customFormat="1" ht="14.65" customHeight="1">
      <c r="A66" s="228"/>
      <c r="B66" s="192" t="s">
        <v>30</v>
      </c>
      <c r="C66" s="192"/>
      <c r="D66" s="185"/>
      <c r="E66" s="189"/>
      <c r="F66" s="216"/>
      <c r="G66" s="194">
        <f>G67</f>
        <v>29865</v>
      </c>
      <c r="H66" s="194">
        <f t="shared" si="167"/>
        <v>29000</v>
      </c>
      <c r="I66" s="194"/>
      <c r="J66" s="194"/>
      <c r="K66" s="194"/>
      <c r="L66" s="194">
        <f t="shared" si="167"/>
        <v>9045</v>
      </c>
      <c r="M66" s="194">
        <f t="shared" si="167"/>
        <v>6545</v>
      </c>
      <c r="N66" s="194">
        <f t="shared" si="167"/>
        <v>15000</v>
      </c>
      <c r="O66" s="194">
        <f t="shared" si="167"/>
        <v>15000</v>
      </c>
      <c r="P66" s="194">
        <f t="shared" si="167"/>
        <v>0</v>
      </c>
      <c r="Q66" s="477">
        <f t="shared" si="167"/>
        <v>0</v>
      </c>
      <c r="R66" s="477">
        <f t="shared" si="167"/>
        <v>15000</v>
      </c>
      <c r="S66" s="477">
        <f t="shared" si="167"/>
        <v>0</v>
      </c>
      <c r="T66" s="477">
        <f t="shared" si="167"/>
        <v>0</v>
      </c>
      <c r="U66" s="477">
        <f t="shared" si="167"/>
        <v>11196</v>
      </c>
      <c r="V66" s="477">
        <f t="shared" si="167"/>
        <v>0</v>
      </c>
      <c r="W66" s="477">
        <f t="shared" si="167"/>
        <v>0</v>
      </c>
      <c r="X66" s="477">
        <f t="shared" si="167"/>
        <v>3804</v>
      </c>
      <c r="Y66" s="477">
        <f t="shared" si="167"/>
        <v>0</v>
      </c>
      <c r="Z66" s="477">
        <f t="shared" si="167"/>
        <v>0</v>
      </c>
      <c r="AA66" s="477">
        <f t="shared" si="167"/>
        <v>3804</v>
      </c>
      <c r="AB66" s="477">
        <f t="shared" si="167"/>
        <v>0</v>
      </c>
      <c r="AC66" s="477">
        <f t="shared" si="167"/>
        <v>0</v>
      </c>
      <c r="AD66" s="477">
        <f t="shared" si="167"/>
        <v>0</v>
      </c>
      <c r="AE66" s="477">
        <f t="shared" si="167"/>
        <v>0</v>
      </c>
      <c r="AF66" s="477">
        <f t="shared" si="167"/>
        <v>0</v>
      </c>
      <c r="AG66" s="477">
        <f t="shared" si="167"/>
        <v>0</v>
      </c>
      <c r="AH66" s="477">
        <f t="shared" si="167"/>
        <v>0</v>
      </c>
      <c r="AI66" s="477">
        <f t="shared" si="167"/>
        <v>0</v>
      </c>
      <c r="AJ66" s="477">
        <f t="shared" si="167"/>
        <v>0</v>
      </c>
      <c r="AK66" s="477">
        <f t="shared" si="167"/>
        <v>0</v>
      </c>
      <c r="AL66" s="477">
        <f t="shared" si="167"/>
        <v>0</v>
      </c>
      <c r="AM66" s="477">
        <f t="shared" si="167"/>
        <v>0</v>
      </c>
      <c r="AN66" s="477">
        <f t="shared" si="167"/>
        <v>0</v>
      </c>
      <c r="AO66" s="477">
        <f t="shared" si="167"/>
        <v>0</v>
      </c>
      <c r="AP66" s="477">
        <f t="shared" si="167"/>
        <v>0</v>
      </c>
      <c r="AQ66" s="477">
        <f t="shared" si="167"/>
        <v>0</v>
      </c>
      <c r="AR66" s="472">
        <f t="shared" si="167"/>
        <v>0</v>
      </c>
      <c r="AS66" s="477">
        <f t="shared" si="167"/>
        <v>0</v>
      </c>
      <c r="AT66" s="477">
        <f t="shared" si="167"/>
        <v>0</v>
      </c>
      <c r="AU66" s="477">
        <f t="shared" si="167"/>
        <v>0</v>
      </c>
      <c r="AV66" s="182">
        <f t="shared" si="167"/>
        <v>15000</v>
      </c>
      <c r="AW66" s="194">
        <f t="shared" si="167"/>
        <v>0</v>
      </c>
      <c r="AX66" s="194">
        <f t="shared" si="167"/>
        <v>0</v>
      </c>
      <c r="AY66" s="194">
        <f t="shared" si="167"/>
        <v>0</v>
      </c>
      <c r="AZ66" s="194">
        <f t="shared" si="167"/>
        <v>0</v>
      </c>
      <c r="BA66" s="194">
        <f t="shared" si="167"/>
        <v>0</v>
      </c>
      <c r="BB66" s="194">
        <f t="shared" si="168"/>
        <v>0</v>
      </c>
      <c r="BC66" s="477">
        <f t="shared" si="168"/>
        <v>0</v>
      </c>
      <c r="BD66" s="477">
        <f t="shared" si="168"/>
        <v>0</v>
      </c>
      <c r="BE66" s="477">
        <f t="shared" si="168"/>
        <v>0</v>
      </c>
      <c r="BF66" s="477">
        <f t="shared" si="168"/>
        <v>0</v>
      </c>
      <c r="BG66" s="84"/>
    </row>
    <row r="67" spans="1:60" s="29" customFormat="1" ht="29.1" customHeight="1">
      <c r="A67" s="228" t="s">
        <v>29</v>
      </c>
      <c r="B67" s="215" t="s">
        <v>262</v>
      </c>
      <c r="C67" s="215"/>
      <c r="D67" s="185"/>
      <c r="E67" s="189"/>
      <c r="F67" s="216"/>
      <c r="G67" s="194">
        <f>G69</f>
        <v>29865</v>
      </c>
      <c r="H67" s="194">
        <f t="shared" ref="H67:BF67" si="169">H69</f>
        <v>29000</v>
      </c>
      <c r="I67" s="194"/>
      <c r="J67" s="194"/>
      <c r="K67" s="194"/>
      <c r="L67" s="194">
        <f t="shared" si="169"/>
        <v>9045</v>
      </c>
      <c r="M67" s="194">
        <f t="shared" si="169"/>
        <v>6545</v>
      </c>
      <c r="N67" s="194">
        <f t="shared" si="169"/>
        <v>15000</v>
      </c>
      <c r="O67" s="194">
        <f t="shared" si="169"/>
        <v>15000</v>
      </c>
      <c r="P67" s="194">
        <f t="shared" si="169"/>
        <v>0</v>
      </c>
      <c r="Q67" s="477">
        <f t="shared" si="169"/>
        <v>0</v>
      </c>
      <c r="R67" s="477">
        <f t="shared" si="169"/>
        <v>15000</v>
      </c>
      <c r="S67" s="477">
        <f t="shared" si="169"/>
        <v>0</v>
      </c>
      <c r="T67" s="477">
        <f t="shared" si="169"/>
        <v>0</v>
      </c>
      <c r="U67" s="477">
        <f t="shared" si="169"/>
        <v>11196</v>
      </c>
      <c r="V67" s="477">
        <f t="shared" si="169"/>
        <v>0</v>
      </c>
      <c r="W67" s="477">
        <f t="shared" si="169"/>
        <v>0</v>
      </c>
      <c r="X67" s="477">
        <f t="shared" si="169"/>
        <v>3804</v>
      </c>
      <c r="Y67" s="477">
        <f t="shared" si="169"/>
        <v>0</v>
      </c>
      <c r="Z67" s="477">
        <f t="shared" si="169"/>
        <v>0</v>
      </c>
      <c r="AA67" s="477">
        <f t="shared" si="169"/>
        <v>3804</v>
      </c>
      <c r="AB67" s="477">
        <f t="shared" si="169"/>
        <v>0</v>
      </c>
      <c r="AC67" s="477">
        <f t="shared" si="169"/>
        <v>0</v>
      </c>
      <c r="AD67" s="477">
        <f t="shared" si="169"/>
        <v>0</v>
      </c>
      <c r="AE67" s="477">
        <f t="shared" si="169"/>
        <v>0</v>
      </c>
      <c r="AF67" s="477">
        <f t="shared" si="169"/>
        <v>0</v>
      </c>
      <c r="AG67" s="477">
        <f t="shared" si="169"/>
        <v>0</v>
      </c>
      <c r="AH67" s="477">
        <f t="shared" si="169"/>
        <v>0</v>
      </c>
      <c r="AI67" s="477">
        <f t="shared" si="169"/>
        <v>0</v>
      </c>
      <c r="AJ67" s="477">
        <f t="shared" si="169"/>
        <v>0</v>
      </c>
      <c r="AK67" s="477">
        <f t="shared" si="169"/>
        <v>0</v>
      </c>
      <c r="AL67" s="477">
        <f t="shared" si="169"/>
        <v>0</v>
      </c>
      <c r="AM67" s="477">
        <f t="shared" si="169"/>
        <v>0</v>
      </c>
      <c r="AN67" s="477">
        <f t="shared" si="169"/>
        <v>0</v>
      </c>
      <c r="AO67" s="477">
        <f t="shared" si="169"/>
        <v>0</v>
      </c>
      <c r="AP67" s="477">
        <f t="shared" si="169"/>
        <v>0</v>
      </c>
      <c r="AQ67" s="477">
        <f t="shared" si="169"/>
        <v>0</v>
      </c>
      <c r="AR67" s="472">
        <f t="shared" si="169"/>
        <v>0</v>
      </c>
      <c r="AS67" s="477">
        <f t="shared" si="169"/>
        <v>0</v>
      </c>
      <c r="AT67" s="477">
        <f t="shared" si="169"/>
        <v>0</v>
      </c>
      <c r="AU67" s="477">
        <f t="shared" si="169"/>
        <v>0</v>
      </c>
      <c r="AV67" s="182">
        <f t="shared" si="169"/>
        <v>15000</v>
      </c>
      <c r="AW67" s="194">
        <f t="shared" si="169"/>
        <v>0</v>
      </c>
      <c r="AX67" s="194">
        <f t="shared" si="169"/>
        <v>0</v>
      </c>
      <c r="AY67" s="194">
        <f t="shared" si="169"/>
        <v>0</v>
      </c>
      <c r="AZ67" s="194">
        <f t="shared" si="169"/>
        <v>0</v>
      </c>
      <c r="BA67" s="194">
        <f t="shared" si="169"/>
        <v>0</v>
      </c>
      <c r="BB67" s="194">
        <f t="shared" si="169"/>
        <v>0</v>
      </c>
      <c r="BC67" s="477">
        <f t="shared" si="169"/>
        <v>0</v>
      </c>
      <c r="BD67" s="477">
        <f t="shared" si="169"/>
        <v>0</v>
      </c>
      <c r="BE67" s="477">
        <f t="shared" si="169"/>
        <v>0</v>
      </c>
      <c r="BF67" s="477">
        <f t="shared" si="169"/>
        <v>0</v>
      </c>
      <c r="BG67" s="84"/>
    </row>
    <row r="68" spans="1:60" s="42" customFormat="1" ht="12.6" customHeight="1">
      <c r="A68" s="235"/>
      <c r="B68" s="229" t="s">
        <v>24</v>
      </c>
      <c r="C68" s="229"/>
      <c r="D68" s="204"/>
      <c r="E68" s="246"/>
      <c r="F68" s="230"/>
      <c r="G68" s="207">
        <f>G69</f>
        <v>29865</v>
      </c>
      <c r="H68" s="207">
        <f t="shared" ref="H68:BF68" si="170">H69</f>
        <v>29000</v>
      </c>
      <c r="I68" s="207"/>
      <c r="J68" s="207"/>
      <c r="K68" s="207"/>
      <c r="L68" s="207">
        <f t="shared" si="170"/>
        <v>9045</v>
      </c>
      <c r="M68" s="207">
        <f t="shared" si="170"/>
        <v>6545</v>
      </c>
      <c r="N68" s="207">
        <f t="shared" si="170"/>
        <v>15000</v>
      </c>
      <c r="O68" s="207">
        <f t="shared" si="170"/>
        <v>15000</v>
      </c>
      <c r="P68" s="207">
        <f t="shared" si="170"/>
        <v>0</v>
      </c>
      <c r="Q68" s="490">
        <f t="shared" si="170"/>
        <v>0</v>
      </c>
      <c r="R68" s="490">
        <f t="shared" si="170"/>
        <v>15000</v>
      </c>
      <c r="S68" s="490">
        <f t="shared" si="170"/>
        <v>0</v>
      </c>
      <c r="T68" s="490">
        <f t="shared" si="170"/>
        <v>0</v>
      </c>
      <c r="U68" s="490">
        <f t="shared" si="170"/>
        <v>11196</v>
      </c>
      <c r="V68" s="490">
        <f t="shared" si="170"/>
        <v>0</v>
      </c>
      <c r="W68" s="490">
        <f t="shared" si="170"/>
        <v>0</v>
      </c>
      <c r="X68" s="490">
        <f t="shared" si="170"/>
        <v>3804</v>
      </c>
      <c r="Y68" s="490">
        <f t="shared" si="170"/>
        <v>0</v>
      </c>
      <c r="Z68" s="490">
        <f t="shared" si="170"/>
        <v>0</v>
      </c>
      <c r="AA68" s="490">
        <f t="shared" si="170"/>
        <v>3804</v>
      </c>
      <c r="AB68" s="490">
        <f t="shared" si="170"/>
        <v>0</v>
      </c>
      <c r="AC68" s="490">
        <f t="shared" si="170"/>
        <v>0</v>
      </c>
      <c r="AD68" s="490">
        <f t="shared" si="170"/>
        <v>0</v>
      </c>
      <c r="AE68" s="490">
        <f t="shared" si="170"/>
        <v>0</v>
      </c>
      <c r="AF68" s="490">
        <f t="shared" si="170"/>
        <v>0</v>
      </c>
      <c r="AG68" s="490">
        <f t="shared" si="170"/>
        <v>0</v>
      </c>
      <c r="AH68" s="490">
        <f t="shared" si="170"/>
        <v>0</v>
      </c>
      <c r="AI68" s="490">
        <f t="shared" si="170"/>
        <v>0</v>
      </c>
      <c r="AJ68" s="490">
        <f t="shared" si="170"/>
        <v>0</v>
      </c>
      <c r="AK68" s="490">
        <f t="shared" si="170"/>
        <v>0</v>
      </c>
      <c r="AL68" s="490">
        <f t="shared" si="170"/>
        <v>0</v>
      </c>
      <c r="AM68" s="490">
        <f t="shared" si="170"/>
        <v>0</v>
      </c>
      <c r="AN68" s="490">
        <f t="shared" si="170"/>
        <v>0</v>
      </c>
      <c r="AO68" s="490">
        <f t="shared" si="170"/>
        <v>0</v>
      </c>
      <c r="AP68" s="490">
        <f t="shared" si="170"/>
        <v>0</v>
      </c>
      <c r="AQ68" s="490">
        <f t="shared" si="170"/>
        <v>0</v>
      </c>
      <c r="AR68" s="475">
        <f t="shared" si="170"/>
        <v>0</v>
      </c>
      <c r="AS68" s="490">
        <f t="shared" si="170"/>
        <v>0</v>
      </c>
      <c r="AT68" s="490">
        <f t="shared" si="170"/>
        <v>0</v>
      </c>
      <c r="AU68" s="490">
        <f t="shared" si="170"/>
        <v>0</v>
      </c>
      <c r="AV68" s="208">
        <f t="shared" si="170"/>
        <v>15000</v>
      </c>
      <c r="AW68" s="207">
        <f t="shared" si="170"/>
        <v>0</v>
      </c>
      <c r="AX68" s="207">
        <f t="shared" si="170"/>
        <v>0</v>
      </c>
      <c r="AY68" s="207">
        <f t="shared" si="170"/>
        <v>0</v>
      </c>
      <c r="AZ68" s="207">
        <f t="shared" si="170"/>
        <v>0</v>
      </c>
      <c r="BA68" s="207">
        <f t="shared" si="170"/>
        <v>0</v>
      </c>
      <c r="BB68" s="207">
        <f t="shared" si="170"/>
        <v>0</v>
      </c>
      <c r="BC68" s="490">
        <f t="shared" si="170"/>
        <v>0</v>
      </c>
      <c r="BD68" s="490">
        <f t="shared" si="170"/>
        <v>0</v>
      </c>
      <c r="BE68" s="490">
        <f t="shared" si="170"/>
        <v>0</v>
      </c>
      <c r="BF68" s="490">
        <f t="shared" si="170"/>
        <v>0</v>
      </c>
      <c r="BG68" s="118"/>
    </row>
    <row r="69" spans="1:60" s="29" customFormat="1" ht="24" customHeight="1">
      <c r="A69" s="189">
        <v>1</v>
      </c>
      <c r="B69" s="184" t="s">
        <v>142</v>
      </c>
      <c r="C69" s="184"/>
      <c r="D69" s="185"/>
      <c r="E69" s="189" t="s">
        <v>166</v>
      </c>
      <c r="F69" s="189" t="s">
        <v>200</v>
      </c>
      <c r="G69" s="186">
        <v>29865</v>
      </c>
      <c r="H69" s="186">
        <v>29000</v>
      </c>
      <c r="I69" s="186"/>
      <c r="J69" s="186"/>
      <c r="K69" s="186"/>
      <c r="L69" s="186">
        <v>9045</v>
      </c>
      <c r="M69" s="186">
        <v>6545</v>
      </c>
      <c r="N69" s="110">
        <f t="shared" ref="N69" si="171">O69</f>
        <v>15000</v>
      </c>
      <c r="O69" s="186">
        <v>15000</v>
      </c>
      <c r="P69" s="186">
        <v>0</v>
      </c>
      <c r="Q69" s="488"/>
      <c r="R69" s="479">
        <v>15000</v>
      </c>
      <c r="S69" s="648"/>
      <c r="T69" s="479"/>
      <c r="U69" s="479">
        <v>11196</v>
      </c>
      <c r="V69" s="648"/>
      <c r="W69" s="479"/>
      <c r="X69" s="473">
        <f>R69-U69</f>
        <v>3804</v>
      </c>
      <c r="Y69" s="473"/>
      <c r="Z69" s="473"/>
      <c r="AA69" s="479">
        <v>3804</v>
      </c>
      <c r="AB69" s="648"/>
      <c r="AC69" s="479"/>
      <c r="AD69" s="479">
        <f>AE69+AF69</f>
        <v>0</v>
      </c>
      <c r="AE69" s="655"/>
      <c r="AF69" s="656"/>
      <c r="AG69" s="541">
        <f>AH69+AI69</f>
        <v>0</v>
      </c>
      <c r="AH69" s="648"/>
      <c r="AI69" s="488"/>
      <c r="AJ69" s="473">
        <f>AD69-AG69</f>
        <v>0</v>
      </c>
      <c r="AK69" s="473"/>
      <c r="AL69" s="473"/>
      <c r="AM69" s="488"/>
      <c r="AN69" s="648"/>
      <c r="AO69" s="488"/>
      <c r="AP69" s="471">
        <f t="shared" ref="AP69" si="172">AQ69+AR69</f>
        <v>0</v>
      </c>
      <c r="AQ69" s="648"/>
      <c r="AR69" s="492"/>
      <c r="AS69" s="541">
        <f>AP69</f>
        <v>0</v>
      </c>
      <c r="AT69" s="653">
        <f>AQ69</f>
        <v>0</v>
      </c>
      <c r="AU69" s="652">
        <f>AR69</f>
        <v>0</v>
      </c>
      <c r="AV69" s="111">
        <f t="shared" ref="AV69" si="173">R69+AD69+AP69</f>
        <v>15000</v>
      </c>
      <c r="AW69" s="111">
        <f t="shared" ref="AW69" si="174">S69+AE69+AQ69</f>
        <v>0</v>
      </c>
      <c r="AX69" s="111">
        <f t="shared" ref="AX69" si="175">T69+AF69+AR69</f>
        <v>0</v>
      </c>
      <c r="AY69" s="86">
        <f t="shared" ref="AY69" si="176">AZ69</f>
        <v>0</v>
      </c>
      <c r="AZ69" s="144">
        <f t="shared" ref="AZ69" si="177">O69-AV69</f>
        <v>0</v>
      </c>
      <c r="BA69" s="86">
        <f t="shared" ref="BA69" si="178">P69-AW69</f>
        <v>0</v>
      </c>
      <c r="BB69" s="85">
        <f t="shared" ref="BB69" si="179">Q69-AX69</f>
        <v>0</v>
      </c>
      <c r="BC69" s="683">
        <f t="shared" ref="BC69" si="180">BD69</f>
        <v>0</v>
      </c>
      <c r="BD69" s="683">
        <f t="shared" ref="BD69" si="181">AZ69</f>
        <v>0</v>
      </c>
      <c r="BE69" s="488"/>
      <c r="BF69" s="488"/>
      <c r="BG69" s="84"/>
      <c r="BH69" s="29" t="s">
        <v>347</v>
      </c>
    </row>
    <row r="70" spans="1:60" s="29" customFormat="1" ht="34.15" customHeight="1">
      <c r="A70" s="228" t="s">
        <v>144</v>
      </c>
      <c r="B70" s="247" t="s">
        <v>145</v>
      </c>
      <c r="C70" s="247"/>
      <c r="D70" s="185"/>
      <c r="E70" s="183"/>
      <c r="F70" s="191"/>
      <c r="G70" s="194">
        <f>G71+G73</f>
        <v>85027</v>
      </c>
      <c r="H70" s="194">
        <f t="shared" ref="H70:BF70" si="182">H71+H73</f>
        <v>37395.4</v>
      </c>
      <c r="I70" s="194"/>
      <c r="J70" s="194"/>
      <c r="K70" s="194"/>
      <c r="L70" s="194">
        <f t="shared" si="182"/>
        <v>17000</v>
      </c>
      <c r="M70" s="194">
        <f t="shared" si="182"/>
        <v>13000</v>
      </c>
      <c r="N70" s="194">
        <f t="shared" si="182"/>
        <v>16000</v>
      </c>
      <c r="O70" s="194">
        <f t="shared" si="182"/>
        <v>16000</v>
      </c>
      <c r="P70" s="194">
        <f t="shared" si="182"/>
        <v>0</v>
      </c>
      <c r="Q70" s="477">
        <f t="shared" si="182"/>
        <v>0</v>
      </c>
      <c r="R70" s="477">
        <f t="shared" si="182"/>
        <v>14000</v>
      </c>
      <c r="S70" s="477">
        <f t="shared" si="182"/>
        <v>0</v>
      </c>
      <c r="T70" s="477">
        <f t="shared" si="182"/>
        <v>0</v>
      </c>
      <c r="U70" s="477">
        <f t="shared" si="182"/>
        <v>10920</v>
      </c>
      <c r="V70" s="477">
        <f t="shared" si="182"/>
        <v>0</v>
      </c>
      <c r="W70" s="477">
        <f t="shared" si="182"/>
        <v>0</v>
      </c>
      <c r="X70" s="477">
        <f t="shared" si="182"/>
        <v>3080</v>
      </c>
      <c r="Y70" s="477">
        <f t="shared" si="182"/>
        <v>0</v>
      </c>
      <c r="Z70" s="477">
        <f t="shared" si="182"/>
        <v>0</v>
      </c>
      <c r="AA70" s="477">
        <f t="shared" si="182"/>
        <v>2718</v>
      </c>
      <c r="AB70" s="477">
        <f t="shared" si="182"/>
        <v>0</v>
      </c>
      <c r="AC70" s="477">
        <f t="shared" si="182"/>
        <v>0</v>
      </c>
      <c r="AD70" s="477">
        <f t="shared" si="182"/>
        <v>2000</v>
      </c>
      <c r="AE70" s="477">
        <f t="shared" si="182"/>
        <v>0</v>
      </c>
      <c r="AF70" s="477">
        <f t="shared" si="182"/>
        <v>0</v>
      </c>
      <c r="AG70" s="477">
        <f t="shared" si="182"/>
        <v>2000</v>
      </c>
      <c r="AH70" s="477">
        <f t="shared" si="182"/>
        <v>0</v>
      </c>
      <c r="AI70" s="477">
        <f t="shared" si="182"/>
        <v>0</v>
      </c>
      <c r="AJ70" s="477">
        <f t="shared" si="182"/>
        <v>0</v>
      </c>
      <c r="AK70" s="477">
        <f t="shared" si="182"/>
        <v>0</v>
      </c>
      <c r="AL70" s="477">
        <f t="shared" si="182"/>
        <v>0</v>
      </c>
      <c r="AM70" s="477">
        <f t="shared" si="182"/>
        <v>0</v>
      </c>
      <c r="AN70" s="477">
        <f t="shared" si="182"/>
        <v>0</v>
      </c>
      <c r="AO70" s="477">
        <f t="shared" si="182"/>
        <v>0</v>
      </c>
      <c r="AP70" s="477">
        <f t="shared" si="182"/>
        <v>0</v>
      </c>
      <c r="AQ70" s="477">
        <f t="shared" si="182"/>
        <v>0</v>
      </c>
      <c r="AR70" s="472">
        <f t="shared" si="182"/>
        <v>0</v>
      </c>
      <c r="AS70" s="477">
        <f t="shared" si="182"/>
        <v>0</v>
      </c>
      <c r="AT70" s="477">
        <f t="shared" si="182"/>
        <v>0</v>
      </c>
      <c r="AU70" s="477">
        <f t="shared" si="182"/>
        <v>0</v>
      </c>
      <c r="AV70" s="182">
        <f t="shared" si="182"/>
        <v>16000</v>
      </c>
      <c r="AW70" s="194">
        <f t="shared" si="182"/>
        <v>0</v>
      </c>
      <c r="AX70" s="194">
        <f t="shared" si="182"/>
        <v>0</v>
      </c>
      <c r="AY70" s="194">
        <f t="shared" si="182"/>
        <v>0</v>
      </c>
      <c r="AZ70" s="194">
        <f t="shared" si="182"/>
        <v>0</v>
      </c>
      <c r="BA70" s="194">
        <f t="shared" si="182"/>
        <v>0</v>
      </c>
      <c r="BB70" s="194">
        <f t="shared" si="182"/>
        <v>0</v>
      </c>
      <c r="BC70" s="477">
        <f t="shared" si="182"/>
        <v>0</v>
      </c>
      <c r="BD70" s="477">
        <f t="shared" si="182"/>
        <v>0</v>
      </c>
      <c r="BE70" s="477">
        <f t="shared" si="182"/>
        <v>0</v>
      </c>
      <c r="BF70" s="477">
        <f t="shared" si="182"/>
        <v>0</v>
      </c>
      <c r="BG70" s="84"/>
    </row>
    <row r="71" spans="1:60" s="29" customFormat="1" ht="13.15" customHeight="1">
      <c r="A71" s="248"/>
      <c r="B71" s="215" t="s">
        <v>31</v>
      </c>
      <c r="C71" s="215"/>
      <c r="D71" s="185"/>
      <c r="E71" s="189"/>
      <c r="F71" s="191"/>
      <c r="G71" s="194">
        <f>G72</f>
        <v>0</v>
      </c>
      <c r="H71" s="194">
        <f t="shared" ref="H71:O71" si="183">H72</f>
        <v>0</v>
      </c>
      <c r="I71" s="194"/>
      <c r="J71" s="194"/>
      <c r="K71" s="194"/>
      <c r="L71" s="194">
        <f t="shared" si="183"/>
        <v>0</v>
      </c>
      <c r="M71" s="194">
        <f t="shared" si="183"/>
        <v>0</v>
      </c>
      <c r="N71" s="194">
        <f t="shared" si="183"/>
        <v>2000</v>
      </c>
      <c r="O71" s="194">
        <f t="shared" si="183"/>
        <v>2000</v>
      </c>
      <c r="P71" s="194">
        <f>P72</f>
        <v>0</v>
      </c>
      <c r="Q71" s="477">
        <f t="shared" ref="Q71:S71" si="184">Q72</f>
        <v>0</v>
      </c>
      <c r="R71" s="477">
        <f t="shared" si="184"/>
        <v>2000</v>
      </c>
      <c r="S71" s="477">
        <f t="shared" si="184"/>
        <v>0</v>
      </c>
      <c r="T71" s="477">
        <f>T72</f>
        <v>0</v>
      </c>
      <c r="U71" s="477">
        <f t="shared" ref="U71:BF71" si="185">U72</f>
        <v>1638</v>
      </c>
      <c r="V71" s="477">
        <f t="shared" si="185"/>
        <v>0</v>
      </c>
      <c r="W71" s="477">
        <f t="shared" si="185"/>
        <v>0</v>
      </c>
      <c r="X71" s="477">
        <f t="shared" si="185"/>
        <v>362</v>
      </c>
      <c r="Y71" s="477">
        <f t="shared" si="185"/>
        <v>0</v>
      </c>
      <c r="Z71" s="477">
        <f t="shared" si="185"/>
        <v>0</v>
      </c>
      <c r="AA71" s="477">
        <f t="shared" si="185"/>
        <v>0</v>
      </c>
      <c r="AB71" s="477">
        <f t="shared" si="185"/>
        <v>0</v>
      </c>
      <c r="AC71" s="477">
        <f t="shared" si="185"/>
        <v>0</v>
      </c>
      <c r="AD71" s="477">
        <f t="shared" si="185"/>
        <v>0</v>
      </c>
      <c r="AE71" s="477">
        <f t="shared" si="185"/>
        <v>0</v>
      </c>
      <c r="AF71" s="477">
        <f t="shared" si="185"/>
        <v>0</v>
      </c>
      <c r="AG71" s="477">
        <f t="shared" si="185"/>
        <v>0</v>
      </c>
      <c r="AH71" s="477">
        <f t="shared" si="185"/>
        <v>0</v>
      </c>
      <c r="AI71" s="477">
        <f t="shared" si="185"/>
        <v>0</v>
      </c>
      <c r="AJ71" s="477">
        <f t="shared" si="185"/>
        <v>0</v>
      </c>
      <c r="AK71" s="477">
        <f t="shared" si="185"/>
        <v>0</v>
      </c>
      <c r="AL71" s="477">
        <f t="shared" si="185"/>
        <v>0</v>
      </c>
      <c r="AM71" s="477">
        <f t="shared" si="185"/>
        <v>0</v>
      </c>
      <c r="AN71" s="477">
        <f t="shared" si="185"/>
        <v>0</v>
      </c>
      <c r="AO71" s="477">
        <f t="shared" si="185"/>
        <v>0</v>
      </c>
      <c r="AP71" s="477">
        <f t="shared" si="185"/>
        <v>0</v>
      </c>
      <c r="AQ71" s="477">
        <f t="shared" si="185"/>
        <v>0</v>
      </c>
      <c r="AR71" s="472">
        <f t="shared" si="185"/>
        <v>0</v>
      </c>
      <c r="AS71" s="477">
        <f t="shared" si="185"/>
        <v>0</v>
      </c>
      <c r="AT71" s="477">
        <f t="shared" si="185"/>
        <v>0</v>
      </c>
      <c r="AU71" s="477">
        <f t="shared" si="185"/>
        <v>0</v>
      </c>
      <c r="AV71" s="182">
        <f t="shared" si="185"/>
        <v>2000</v>
      </c>
      <c r="AW71" s="194">
        <f t="shared" si="185"/>
        <v>0</v>
      </c>
      <c r="AX71" s="194">
        <f t="shared" si="185"/>
        <v>0</v>
      </c>
      <c r="AY71" s="194">
        <f t="shared" si="185"/>
        <v>0</v>
      </c>
      <c r="AZ71" s="194">
        <f t="shared" si="185"/>
        <v>0</v>
      </c>
      <c r="BA71" s="194">
        <f t="shared" si="185"/>
        <v>0</v>
      </c>
      <c r="BB71" s="194">
        <f t="shared" si="185"/>
        <v>0</v>
      </c>
      <c r="BC71" s="477">
        <f t="shared" si="185"/>
        <v>0</v>
      </c>
      <c r="BD71" s="477">
        <f t="shared" si="185"/>
        <v>0</v>
      </c>
      <c r="BE71" s="477">
        <f t="shared" si="185"/>
        <v>0</v>
      </c>
      <c r="BF71" s="477">
        <f t="shared" si="185"/>
        <v>0</v>
      </c>
      <c r="BG71" s="84"/>
    </row>
    <row r="72" spans="1:60" s="29" customFormat="1" ht="23.65" customHeight="1">
      <c r="A72" s="183">
        <v>1</v>
      </c>
      <c r="B72" s="249" t="s">
        <v>147</v>
      </c>
      <c r="C72" s="249"/>
      <c r="D72" s="179" t="s">
        <v>164</v>
      </c>
      <c r="E72" s="179" t="s">
        <v>169</v>
      </c>
      <c r="F72" s="179"/>
      <c r="G72" s="186"/>
      <c r="H72" s="201"/>
      <c r="I72" s="201"/>
      <c r="J72" s="201"/>
      <c r="K72" s="201"/>
      <c r="L72" s="186"/>
      <c r="M72" s="186"/>
      <c r="N72" s="110">
        <f>O72</f>
        <v>2000</v>
      </c>
      <c r="O72" s="186">
        <v>2000</v>
      </c>
      <c r="P72" s="186">
        <v>0</v>
      </c>
      <c r="Q72" s="488"/>
      <c r="R72" s="479">
        <v>2000</v>
      </c>
      <c r="S72" s="648"/>
      <c r="T72" s="479"/>
      <c r="U72" s="479">
        <v>1638</v>
      </c>
      <c r="V72" s="648"/>
      <c r="W72" s="479"/>
      <c r="X72" s="473">
        <f>R72-U72</f>
        <v>362</v>
      </c>
      <c r="Y72" s="473"/>
      <c r="Z72" s="473"/>
      <c r="AA72" s="479">
        <f t="shared" ref="AA72" si="186">AB72+AC72</f>
        <v>0</v>
      </c>
      <c r="AB72" s="648"/>
      <c r="AC72" s="656"/>
      <c r="AD72" s="479">
        <f>AE72+AF72</f>
        <v>0</v>
      </c>
      <c r="AE72" s="655"/>
      <c r="AF72" s="656"/>
      <c r="AG72" s="541">
        <f>AH72+AI72</f>
        <v>0</v>
      </c>
      <c r="AH72" s="648"/>
      <c r="AI72" s="488"/>
      <c r="AJ72" s="473">
        <f>AD72-AG72</f>
        <v>0</v>
      </c>
      <c r="AK72" s="473"/>
      <c r="AL72" s="473"/>
      <c r="AM72" s="488"/>
      <c r="AN72" s="648"/>
      <c r="AO72" s="488"/>
      <c r="AP72" s="471">
        <f t="shared" ref="AP72" si="187">AQ72+AR72</f>
        <v>0</v>
      </c>
      <c r="AQ72" s="648"/>
      <c r="AR72" s="492"/>
      <c r="AS72" s="541">
        <f>AP72</f>
        <v>0</v>
      </c>
      <c r="AT72" s="653">
        <f>AQ72</f>
        <v>0</v>
      </c>
      <c r="AU72" s="652">
        <f>AR72</f>
        <v>0</v>
      </c>
      <c r="AV72" s="111">
        <f t="shared" ref="AV72" si="188">R72+AD72+AP72</f>
        <v>2000</v>
      </c>
      <c r="AW72" s="111">
        <f t="shared" ref="AW72" si="189">S72+AE72+AQ72</f>
        <v>0</v>
      </c>
      <c r="AX72" s="111">
        <f t="shared" ref="AX72" si="190">T72+AF72+AR72</f>
        <v>0</v>
      </c>
      <c r="AY72" s="86">
        <f t="shared" ref="AY72" si="191">AZ72</f>
        <v>0</v>
      </c>
      <c r="AZ72" s="144">
        <f t="shared" ref="AZ72" si="192">O72-AV72</f>
        <v>0</v>
      </c>
      <c r="BA72" s="86">
        <f t="shared" ref="BA72" si="193">P72-AW72</f>
        <v>0</v>
      </c>
      <c r="BB72" s="85">
        <f t="shared" ref="BB72" si="194">Q72-AX72</f>
        <v>0</v>
      </c>
      <c r="BC72" s="683">
        <f t="shared" ref="BC72" si="195">BD72</f>
        <v>0</v>
      </c>
      <c r="BD72" s="683">
        <f t="shared" ref="BD72" si="196">AZ72</f>
        <v>0</v>
      </c>
      <c r="BE72" s="488"/>
      <c r="BF72" s="488"/>
      <c r="BG72" s="84"/>
      <c r="BH72" s="29" t="s">
        <v>358</v>
      </c>
    </row>
    <row r="73" spans="1:60" s="29" customFormat="1" ht="12.6" customHeight="1">
      <c r="A73" s="228"/>
      <c r="B73" s="247" t="s">
        <v>30</v>
      </c>
      <c r="C73" s="247"/>
      <c r="D73" s="185"/>
      <c r="E73" s="183"/>
      <c r="F73" s="191"/>
      <c r="G73" s="194">
        <f>G74</f>
        <v>85027</v>
      </c>
      <c r="H73" s="194">
        <f t="shared" ref="H73:BA75" si="197">H74</f>
        <v>37395.4</v>
      </c>
      <c r="I73" s="194"/>
      <c r="J73" s="194"/>
      <c r="K73" s="194"/>
      <c r="L73" s="194">
        <f t="shared" si="197"/>
        <v>17000</v>
      </c>
      <c r="M73" s="194">
        <f t="shared" si="197"/>
        <v>13000</v>
      </c>
      <c r="N73" s="194">
        <f t="shared" si="197"/>
        <v>14000</v>
      </c>
      <c r="O73" s="194">
        <f t="shared" si="197"/>
        <v>14000</v>
      </c>
      <c r="P73" s="194">
        <f t="shared" si="197"/>
        <v>0</v>
      </c>
      <c r="Q73" s="477">
        <f t="shared" si="197"/>
        <v>0</v>
      </c>
      <c r="R73" s="477">
        <f t="shared" si="197"/>
        <v>12000</v>
      </c>
      <c r="S73" s="477">
        <f t="shared" si="197"/>
        <v>0</v>
      </c>
      <c r="T73" s="477">
        <f t="shared" si="197"/>
        <v>0</v>
      </c>
      <c r="U73" s="477">
        <f t="shared" si="197"/>
        <v>9282</v>
      </c>
      <c r="V73" s="477">
        <f t="shared" si="197"/>
        <v>0</v>
      </c>
      <c r="W73" s="477">
        <f t="shared" si="197"/>
        <v>0</v>
      </c>
      <c r="X73" s="477">
        <f t="shared" si="197"/>
        <v>2718</v>
      </c>
      <c r="Y73" s="477">
        <f t="shared" si="197"/>
        <v>0</v>
      </c>
      <c r="Z73" s="477">
        <f t="shared" si="197"/>
        <v>0</v>
      </c>
      <c r="AA73" s="477">
        <f t="shared" si="197"/>
        <v>2718</v>
      </c>
      <c r="AB73" s="477">
        <f t="shared" si="197"/>
        <v>0</v>
      </c>
      <c r="AC73" s="477">
        <f t="shared" si="197"/>
        <v>0</v>
      </c>
      <c r="AD73" s="477">
        <f t="shared" si="197"/>
        <v>2000</v>
      </c>
      <c r="AE73" s="477">
        <f t="shared" si="197"/>
        <v>0</v>
      </c>
      <c r="AF73" s="477">
        <f t="shared" si="197"/>
        <v>0</v>
      </c>
      <c r="AG73" s="477">
        <f t="shared" si="197"/>
        <v>2000</v>
      </c>
      <c r="AH73" s="477">
        <f t="shared" si="197"/>
        <v>0</v>
      </c>
      <c r="AI73" s="477">
        <f t="shared" si="197"/>
        <v>0</v>
      </c>
      <c r="AJ73" s="477">
        <f t="shared" si="197"/>
        <v>0</v>
      </c>
      <c r="AK73" s="477">
        <f t="shared" si="197"/>
        <v>0</v>
      </c>
      <c r="AL73" s="477">
        <f t="shared" si="197"/>
        <v>0</v>
      </c>
      <c r="AM73" s="477">
        <f t="shared" si="197"/>
        <v>0</v>
      </c>
      <c r="AN73" s="477">
        <f t="shared" si="197"/>
        <v>0</v>
      </c>
      <c r="AO73" s="477">
        <f t="shared" si="197"/>
        <v>0</v>
      </c>
      <c r="AP73" s="477">
        <f t="shared" si="197"/>
        <v>0</v>
      </c>
      <c r="AQ73" s="477">
        <f t="shared" si="197"/>
        <v>0</v>
      </c>
      <c r="AR73" s="472">
        <f t="shared" si="197"/>
        <v>0</v>
      </c>
      <c r="AS73" s="477">
        <f t="shared" si="197"/>
        <v>0</v>
      </c>
      <c r="AT73" s="477">
        <f t="shared" si="197"/>
        <v>0</v>
      </c>
      <c r="AU73" s="477">
        <f t="shared" si="197"/>
        <v>0</v>
      </c>
      <c r="AV73" s="182">
        <f t="shared" si="197"/>
        <v>14000</v>
      </c>
      <c r="AW73" s="194">
        <f t="shared" si="197"/>
        <v>0</v>
      </c>
      <c r="AX73" s="194">
        <f t="shared" si="197"/>
        <v>0</v>
      </c>
      <c r="AY73" s="194">
        <f t="shared" si="197"/>
        <v>0</v>
      </c>
      <c r="AZ73" s="194">
        <f t="shared" si="197"/>
        <v>0</v>
      </c>
      <c r="BA73" s="194">
        <f t="shared" si="197"/>
        <v>0</v>
      </c>
      <c r="BB73" s="194">
        <f t="shared" ref="BB73:BF75" si="198">BB74</f>
        <v>0</v>
      </c>
      <c r="BC73" s="477">
        <f t="shared" si="198"/>
        <v>0</v>
      </c>
      <c r="BD73" s="477">
        <f t="shared" si="198"/>
        <v>0</v>
      </c>
      <c r="BE73" s="477">
        <f t="shared" si="198"/>
        <v>0</v>
      </c>
      <c r="BF73" s="477">
        <f t="shared" si="198"/>
        <v>0</v>
      </c>
      <c r="BG73" s="84"/>
    </row>
    <row r="74" spans="1:60" s="29" customFormat="1" ht="34.5" customHeight="1">
      <c r="A74" s="248" t="s">
        <v>29</v>
      </c>
      <c r="B74" s="192" t="s">
        <v>263</v>
      </c>
      <c r="C74" s="192"/>
      <c r="D74" s="185"/>
      <c r="E74" s="183"/>
      <c r="F74" s="191"/>
      <c r="G74" s="194">
        <f>G75</f>
        <v>85027</v>
      </c>
      <c r="H74" s="194">
        <f t="shared" si="197"/>
        <v>37395.4</v>
      </c>
      <c r="I74" s="194"/>
      <c r="J74" s="194"/>
      <c r="K74" s="194"/>
      <c r="L74" s="194">
        <f t="shared" si="197"/>
        <v>17000</v>
      </c>
      <c r="M74" s="194">
        <f t="shared" si="197"/>
        <v>13000</v>
      </c>
      <c r="N74" s="194">
        <f t="shared" si="197"/>
        <v>14000</v>
      </c>
      <c r="O74" s="194">
        <f t="shared" si="197"/>
        <v>14000</v>
      </c>
      <c r="P74" s="194">
        <f t="shared" si="197"/>
        <v>0</v>
      </c>
      <c r="Q74" s="477">
        <f t="shared" si="197"/>
        <v>0</v>
      </c>
      <c r="R74" s="477">
        <f t="shared" si="197"/>
        <v>12000</v>
      </c>
      <c r="S74" s="477">
        <f t="shared" si="197"/>
        <v>0</v>
      </c>
      <c r="T74" s="477">
        <f t="shared" si="197"/>
        <v>0</v>
      </c>
      <c r="U74" s="477">
        <f t="shared" si="197"/>
        <v>9282</v>
      </c>
      <c r="V74" s="477">
        <f t="shared" si="197"/>
        <v>0</v>
      </c>
      <c r="W74" s="477">
        <f t="shared" si="197"/>
        <v>0</v>
      </c>
      <c r="X74" s="477">
        <f t="shared" si="197"/>
        <v>2718</v>
      </c>
      <c r="Y74" s="477">
        <f t="shared" si="197"/>
        <v>0</v>
      </c>
      <c r="Z74" s="477">
        <f t="shared" si="197"/>
        <v>0</v>
      </c>
      <c r="AA74" s="477">
        <f t="shared" si="197"/>
        <v>2718</v>
      </c>
      <c r="AB74" s="477">
        <f t="shared" si="197"/>
        <v>0</v>
      </c>
      <c r="AC74" s="477">
        <f t="shared" si="197"/>
        <v>0</v>
      </c>
      <c r="AD74" s="477">
        <f t="shared" si="197"/>
        <v>2000</v>
      </c>
      <c r="AE74" s="477">
        <f t="shared" si="197"/>
        <v>0</v>
      </c>
      <c r="AF74" s="477">
        <f t="shared" si="197"/>
        <v>0</v>
      </c>
      <c r="AG74" s="477">
        <f t="shared" si="197"/>
        <v>2000</v>
      </c>
      <c r="AH74" s="477">
        <f t="shared" si="197"/>
        <v>0</v>
      </c>
      <c r="AI74" s="477">
        <f t="shared" si="197"/>
        <v>0</v>
      </c>
      <c r="AJ74" s="477">
        <f t="shared" si="197"/>
        <v>0</v>
      </c>
      <c r="AK74" s="477">
        <f t="shared" si="197"/>
        <v>0</v>
      </c>
      <c r="AL74" s="477">
        <f t="shared" si="197"/>
        <v>0</v>
      </c>
      <c r="AM74" s="477">
        <f t="shared" si="197"/>
        <v>0</v>
      </c>
      <c r="AN74" s="477">
        <f t="shared" si="197"/>
        <v>0</v>
      </c>
      <c r="AO74" s="477">
        <f t="shared" si="197"/>
        <v>0</v>
      </c>
      <c r="AP74" s="477">
        <f t="shared" si="197"/>
        <v>0</v>
      </c>
      <c r="AQ74" s="477">
        <f t="shared" si="197"/>
        <v>0</v>
      </c>
      <c r="AR74" s="472">
        <f t="shared" si="197"/>
        <v>0</v>
      </c>
      <c r="AS74" s="477">
        <f t="shared" si="197"/>
        <v>0</v>
      </c>
      <c r="AT74" s="477">
        <f t="shared" si="197"/>
        <v>0</v>
      </c>
      <c r="AU74" s="477">
        <f t="shared" si="197"/>
        <v>0</v>
      </c>
      <c r="AV74" s="182">
        <f t="shared" si="197"/>
        <v>14000</v>
      </c>
      <c r="AW74" s="194">
        <f t="shared" si="197"/>
        <v>0</v>
      </c>
      <c r="AX74" s="194">
        <f t="shared" si="197"/>
        <v>0</v>
      </c>
      <c r="AY74" s="194">
        <f t="shared" si="197"/>
        <v>0</v>
      </c>
      <c r="AZ74" s="194">
        <f t="shared" si="197"/>
        <v>0</v>
      </c>
      <c r="BA74" s="194">
        <f t="shared" si="197"/>
        <v>0</v>
      </c>
      <c r="BB74" s="194">
        <f t="shared" si="198"/>
        <v>0</v>
      </c>
      <c r="BC74" s="477">
        <f t="shared" si="198"/>
        <v>0</v>
      </c>
      <c r="BD74" s="477">
        <f t="shared" si="198"/>
        <v>0</v>
      </c>
      <c r="BE74" s="477">
        <f t="shared" si="198"/>
        <v>0</v>
      </c>
      <c r="BF74" s="477">
        <f t="shared" si="198"/>
        <v>0</v>
      </c>
      <c r="BG74" s="84"/>
    </row>
    <row r="75" spans="1:60" s="42" customFormat="1" ht="13.15" customHeight="1">
      <c r="A75" s="250"/>
      <c r="B75" s="203" t="s">
        <v>25</v>
      </c>
      <c r="C75" s="203"/>
      <c r="D75" s="204"/>
      <c r="E75" s="205"/>
      <c r="F75" s="202"/>
      <c r="G75" s="207">
        <f>G76</f>
        <v>85027</v>
      </c>
      <c r="H75" s="207">
        <f t="shared" si="197"/>
        <v>37395.4</v>
      </c>
      <c r="I75" s="207"/>
      <c r="J75" s="207"/>
      <c r="K75" s="207"/>
      <c r="L75" s="207">
        <f t="shared" si="197"/>
        <v>17000</v>
      </c>
      <c r="M75" s="207">
        <f t="shared" si="197"/>
        <v>13000</v>
      </c>
      <c r="N75" s="207">
        <f t="shared" si="197"/>
        <v>14000</v>
      </c>
      <c r="O75" s="207">
        <f t="shared" si="197"/>
        <v>14000</v>
      </c>
      <c r="P75" s="207">
        <f t="shared" si="197"/>
        <v>0</v>
      </c>
      <c r="Q75" s="490">
        <f t="shared" si="197"/>
        <v>0</v>
      </c>
      <c r="R75" s="490">
        <f t="shared" si="197"/>
        <v>12000</v>
      </c>
      <c r="S75" s="490">
        <f t="shared" si="197"/>
        <v>0</v>
      </c>
      <c r="T75" s="490">
        <f t="shared" si="197"/>
        <v>0</v>
      </c>
      <c r="U75" s="490">
        <f t="shared" si="197"/>
        <v>9282</v>
      </c>
      <c r="V75" s="490">
        <f t="shared" si="197"/>
        <v>0</v>
      </c>
      <c r="W75" s="490">
        <f t="shared" si="197"/>
        <v>0</v>
      </c>
      <c r="X75" s="490">
        <f t="shared" si="197"/>
        <v>2718</v>
      </c>
      <c r="Y75" s="490">
        <f t="shared" si="197"/>
        <v>0</v>
      </c>
      <c r="Z75" s="490">
        <f t="shared" si="197"/>
        <v>0</v>
      </c>
      <c r="AA75" s="490">
        <f t="shared" si="197"/>
        <v>2718</v>
      </c>
      <c r="AB75" s="490">
        <f t="shared" si="197"/>
        <v>0</v>
      </c>
      <c r="AC75" s="490">
        <f t="shared" si="197"/>
        <v>0</v>
      </c>
      <c r="AD75" s="490">
        <f t="shared" si="197"/>
        <v>2000</v>
      </c>
      <c r="AE75" s="490">
        <f t="shared" si="197"/>
        <v>0</v>
      </c>
      <c r="AF75" s="490">
        <f t="shared" si="197"/>
        <v>0</v>
      </c>
      <c r="AG75" s="490">
        <f t="shared" si="197"/>
        <v>2000</v>
      </c>
      <c r="AH75" s="490">
        <f t="shared" si="197"/>
        <v>0</v>
      </c>
      <c r="AI75" s="490">
        <f t="shared" si="197"/>
        <v>0</v>
      </c>
      <c r="AJ75" s="490">
        <f t="shared" si="197"/>
        <v>0</v>
      </c>
      <c r="AK75" s="490">
        <f t="shared" si="197"/>
        <v>0</v>
      </c>
      <c r="AL75" s="490">
        <f t="shared" si="197"/>
        <v>0</v>
      </c>
      <c r="AM75" s="490">
        <f t="shared" si="197"/>
        <v>0</v>
      </c>
      <c r="AN75" s="490">
        <f t="shared" si="197"/>
        <v>0</v>
      </c>
      <c r="AO75" s="490">
        <f t="shared" si="197"/>
        <v>0</v>
      </c>
      <c r="AP75" s="490">
        <f t="shared" si="197"/>
        <v>0</v>
      </c>
      <c r="AQ75" s="490">
        <f t="shared" si="197"/>
        <v>0</v>
      </c>
      <c r="AR75" s="475">
        <f t="shared" si="197"/>
        <v>0</v>
      </c>
      <c r="AS75" s="490">
        <f t="shared" si="197"/>
        <v>0</v>
      </c>
      <c r="AT75" s="490">
        <f t="shared" si="197"/>
        <v>0</v>
      </c>
      <c r="AU75" s="490">
        <f t="shared" si="197"/>
        <v>0</v>
      </c>
      <c r="AV75" s="208">
        <f t="shared" si="197"/>
        <v>14000</v>
      </c>
      <c r="AW75" s="207">
        <f t="shared" si="197"/>
        <v>0</v>
      </c>
      <c r="AX75" s="207">
        <f t="shared" si="197"/>
        <v>0</v>
      </c>
      <c r="AY75" s="207">
        <f t="shared" si="197"/>
        <v>0</v>
      </c>
      <c r="AZ75" s="207">
        <f t="shared" si="197"/>
        <v>0</v>
      </c>
      <c r="BA75" s="207">
        <f t="shared" si="197"/>
        <v>0</v>
      </c>
      <c r="BB75" s="207">
        <f t="shared" si="198"/>
        <v>0</v>
      </c>
      <c r="BC75" s="490">
        <f t="shared" si="198"/>
        <v>0</v>
      </c>
      <c r="BD75" s="490">
        <f t="shared" si="198"/>
        <v>0</v>
      </c>
      <c r="BE75" s="490">
        <f t="shared" si="198"/>
        <v>0</v>
      </c>
      <c r="BF75" s="490">
        <f t="shared" si="198"/>
        <v>0</v>
      </c>
      <c r="BG75" s="118"/>
    </row>
    <row r="76" spans="1:60" s="29" customFormat="1" ht="34.15" customHeight="1">
      <c r="A76" s="189">
        <v>1</v>
      </c>
      <c r="B76" s="209" t="s">
        <v>146</v>
      </c>
      <c r="C76" s="209"/>
      <c r="D76" s="185"/>
      <c r="E76" s="189" t="s">
        <v>172</v>
      </c>
      <c r="F76" s="190" t="s">
        <v>201</v>
      </c>
      <c r="G76" s="186">
        <v>85027</v>
      </c>
      <c r="H76" s="186">
        <v>37395.4</v>
      </c>
      <c r="I76" s="186"/>
      <c r="J76" s="186"/>
      <c r="K76" s="186"/>
      <c r="L76" s="186">
        <v>17000</v>
      </c>
      <c r="M76" s="186">
        <v>13000</v>
      </c>
      <c r="N76" s="110">
        <f t="shared" ref="N76" si="199">O76</f>
        <v>14000</v>
      </c>
      <c r="O76" s="186">
        <v>14000</v>
      </c>
      <c r="P76" s="186">
        <v>0</v>
      </c>
      <c r="Q76" s="488"/>
      <c r="R76" s="479">
        <v>12000</v>
      </c>
      <c r="S76" s="648"/>
      <c r="T76" s="479"/>
      <c r="U76" s="479">
        <v>9282</v>
      </c>
      <c r="V76" s="648"/>
      <c r="W76" s="479"/>
      <c r="X76" s="473">
        <f>R76-U76</f>
        <v>2718</v>
      </c>
      <c r="Y76" s="473">
        <f>S76-V76</f>
        <v>0</v>
      </c>
      <c r="Z76" s="473">
        <f>T76-W76</f>
        <v>0</v>
      </c>
      <c r="AA76" s="479">
        <v>2718</v>
      </c>
      <c r="AB76" s="648"/>
      <c r="AC76" s="479"/>
      <c r="AD76" s="479">
        <v>2000</v>
      </c>
      <c r="AE76" s="655"/>
      <c r="AF76" s="479"/>
      <c r="AG76" s="541">
        <v>2000</v>
      </c>
      <c r="AH76" s="648"/>
      <c r="AI76" s="541"/>
      <c r="AJ76" s="473">
        <f>AD76-AG76</f>
        <v>0</v>
      </c>
      <c r="AK76" s="473"/>
      <c r="AL76" s="473"/>
      <c r="AM76" s="488"/>
      <c r="AN76" s="648"/>
      <c r="AO76" s="488"/>
      <c r="AP76" s="471">
        <f t="shared" ref="AP76" si="200">AQ76+AR76</f>
        <v>0</v>
      </c>
      <c r="AQ76" s="648"/>
      <c r="AR76" s="492"/>
      <c r="AS76" s="541">
        <f>AP76</f>
        <v>0</v>
      </c>
      <c r="AT76" s="653">
        <f>AQ76</f>
        <v>0</v>
      </c>
      <c r="AU76" s="652">
        <f>AR76</f>
        <v>0</v>
      </c>
      <c r="AV76" s="111">
        <f t="shared" ref="AV76" si="201">R76+AD76+AP76</f>
        <v>14000</v>
      </c>
      <c r="AW76" s="111">
        <f t="shared" ref="AW76" si="202">S76+AE76+AQ76</f>
        <v>0</v>
      </c>
      <c r="AX76" s="111">
        <f t="shared" ref="AX76" si="203">T76+AF76+AR76</f>
        <v>0</v>
      </c>
      <c r="AY76" s="86">
        <f t="shared" ref="AY76" si="204">AZ76</f>
        <v>0</v>
      </c>
      <c r="AZ76" s="144">
        <f t="shared" ref="AZ76" si="205">O76-AV76</f>
        <v>0</v>
      </c>
      <c r="BA76" s="86">
        <f t="shared" ref="BA76" si="206">P76-AW76</f>
        <v>0</v>
      </c>
      <c r="BB76" s="85">
        <f t="shared" ref="BB76" si="207">Q76-AX76</f>
        <v>0</v>
      </c>
      <c r="BC76" s="683">
        <f t="shared" ref="BC76" si="208">BD76</f>
        <v>0</v>
      </c>
      <c r="BD76" s="683">
        <f t="shared" ref="BD76" si="209">AZ76</f>
        <v>0</v>
      </c>
      <c r="BE76" s="488"/>
      <c r="BF76" s="488"/>
      <c r="BG76" s="84"/>
      <c r="BH76" s="29" t="s">
        <v>358</v>
      </c>
    </row>
    <row r="77" spans="1:60" s="29" customFormat="1" ht="30" customHeight="1">
      <c r="A77" s="191" t="s">
        <v>143</v>
      </c>
      <c r="B77" s="251" t="s">
        <v>148</v>
      </c>
      <c r="C77" s="251"/>
      <c r="D77" s="185"/>
      <c r="E77" s="183"/>
      <c r="F77" s="191"/>
      <c r="G77" s="194">
        <f>G78</f>
        <v>75030</v>
      </c>
      <c r="H77" s="194">
        <f t="shared" ref="H77:BA80" si="210">H78</f>
        <v>60024</v>
      </c>
      <c r="I77" s="194"/>
      <c r="J77" s="194"/>
      <c r="K77" s="194"/>
      <c r="L77" s="194">
        <f t="shared" si="210"/>
        <v>51460</v>
      </c>
      <c r="M77" s="194">
        <f t="shared" si="210"/>
        <v>42960</v>
      </c>
      <c r="N77" s="194">
        <f t="shared" si="210"/>
        <v>17000</v>
      </c>
      <c r="O77" s="194">
        <f t="shared" si="210"/>
        <v>17000</v>
      </c>
      <c r="P77" s="194">
        <f t="shared" si="210"/>
        <v>0</v>
      </c>
      <c r="Q77" s="477">
        <f t="shared" si="210"/>
        <v>0</v>
      </c>
      <c r="R77" s="477">
        <f t="shared" si="210"/>
        <v>17000</v>
      </c>
      <c r="S77" s="477">
        <f t="shared" si="210"/>
        <v>0</v>
      </c>
      <c r="T77" s="477">
        <f t="shared" si="210"/>
        <v>0</v>
      </c>
      <c r="U77" s="477">
        <f t="shared" si="210"/>
        <v>13343</v>
      </c>
      <c r="V77" s="477">
        <f t="shared" si="210"/>
        <v>0</v>
      </c>
      <c r="W77" s="477">
        <f t="shared" si="210"/>
        <v>0</v>
      </c>
      <c r="X77" s="477">
        <f t="shared" si="210"/>
        <v>3657</v>
      </c>
      <c r="Y77" s="477">
        <f t="shared" si="210"/>
        <v>0</v>
      </c>
      <c r="Z77" s="477">
        <f t="shared" si="210"/>
        <v>0</v>
      </c>
      <c r="AA77" s="477">
        <f t="shared" si="210"/>
        <v>445</v>
      </c>
      <c r="AB77" s="477">
        <f t="shared" si="210"/>
        <v>0</v>
      </c>
      <c r="AC77" s="477">
        <f t="shared" si="210"/>
        <v>0</v>
      </c>
      <c r="AD77" s="477">
        <f t="shared" si="210"/>
        <v>0</v>
      </c>
      <c r="AE77" s="477">
        <f t="shared" si="210"/>
        <v>0</v>
      </c>
      <c r="AF77" s="477">
        <f t="shared" si="210"/>
        <v>0</v>
      </c>
      <c r="AG77" s="477">
        <f t="shared" si="210"/>
        <v>0</v>
      </c>
      <c r="AH77" s="477">
        <f t="shared" si="210"/>
        <v>0</v>
      </c>
      <c r="AI77" s="477">
        <f t="shared" si="210"/>
        <v>0</v>
      </c>
      <c r="AJ77" s="477">
        <f t="shared" si="210"/>
        <v>0</v>
      </c>
      <c r="AK77" s="477">
        <f t="shared" si="210"/>
        <v>0</v>
      </c>
      <c r="AL77" s="477">
        <f t="shared" si="210"/>
        <v>0</v>
      </c>
      <c r="AM77" s="477">
        <f t="shared" si="210"/>
        <v>0</v>
      </c>
      <c r="AN77" s="477">
        <f t="shared" si="210"/>
        <v>0</v>
      </c>
      <c r="AO77" s="477">
        <f t="shared" si="210"/>
        <v>0</v>
      </c>
      <c r="AP77" s="477">
        <f t="shared" si="210"/>
        <v>0</v>
      </c>
      <c r="AQ77" s="477">
        <f t="shared" si="210"/>
        <v>0</v>
      </c>
      <c r="AR77" s="472">
        <f t="shared" si="210"/>
        <v>0</v>
      </c>
      <c r="AS77" s="477">
        <f t="shared" si="210"/>
        <v>0</v>
      </c>
      <c r="AT77" s="477">
        <f t="shared" si="210"/>
        <v>0</v>
      </c>
      <c r="AU77" s="477">
        <f t="shared" si="210"/>
        <v>0</v>
      </c>
      <c r="AV77" s="182">
        <f t="shared" si="210"/>
        <v>17000</v>
      </c>
      <c r="AW77" s="194">
        <f t="shared" si="210"/>
        <v>0</v>
      </c>
      <c r="AX77" s="194">
        <f t="shared" si="210"/>
        <v>0</v>
      </c>
      <c r="AY77" s="194">
        <f t="shared" si="210"/>
        <v>0</v>
      </c>
      <c r="AZ77" s="194">
        <f t="shared" si="210"/>
        <v>0</v>
      </c>
      <c r="BA77" s="194">
        <f t="shared" si="210"/>
        <v>0</v>
      </c>
      <c r="BB77" s="194">
        <f t="shared" ref="BB77:BF80" si="211">BB78</f>
        <v>0</v>
      </c>
      <c r="BC77" s="477">
        <f t="shared" si="211"/>
        <v>0</v>
      </c>
      <c r="BD77" s="477">
        <f t="shared" si="211"/>
        <v>0</v>
      </c>
      <c r="BE77" s="477">
        <f t="shared" si="211"/>
        <v>0</v>
      </c>
      <c r="BF77" s="477">
        <f t="shared" si="211"/>
        <v>0</v>
      </c>
      <c r="BG77" s="84"/>
    </row>
    <row r="78" spans="1:60" s="29" customFormat="1" ht="16.5" customHeight="1">
      <c r="A78" s="191"/>
      <c r="B78" s="251" t="s">
        <v>30</v>
      </c>
      <c r="C78" s="251"/>
      <c r="D78" s="185"/>
      <c r="E78" s="183"/>
      <c r="F78" s="191"/>
      <c r="G78" s="194">
        <f>G79</f>
        <v>75030</v>
      </c>
      <c r="H78" s="194">
        <f t="shared" si="210"/>
        <v>60024</v>
      </c>
      <c r="I78" s="194"/>
      <c r="J78" s="194"/>
      <c r="K78" s="194"/>
      <c r="L78" s="194">
        <f t="shared" si="210"/>
        <v>51460</v>
      </c>
      <c r="M78" s="194">
        <f t="shared" si="210"/>
        <v>42960</v>
      </c>
      <c r="N78" s="194">
        <f t="shared" si="210"/>
        <v>17000</v>
      </c>
      <c r="O78" s="194">
        <f t="shared" si="210"/>
        <v>17000</v>
      </c>
      <c r="P78" s="194">
        <f t="shared" si="210"/>
        <v>0</v>
      </c>
      <c r="Q78" s="477">
        <f t="shared" si="210"/>
        <v>0</v>
      </c>
      <c r="R78" s="477">
        <f t="shared" si="210"/>
        <v>17000</v>
      </c>
      <c r="S78" s="477">
        <f t="shared" si="210"/>
        <v>0</v>
      </c>
      <c r="T78" s="477">
        <f t="shared" si="210"/>
        <v>0</v>
      </c>
      <c r="U78" s="477">
        <f t="shared" si="210"/>
        <v>13343</v>
      </c>
      <c r="V78" s="477">
        <f t="shared" si="210"/>
        <v>0</v>
      </c>
      <c r="W78" s="477">
        <f t="shared" si="210"/>
        <v>0</v>
      </c>
      <c r="X78" s="477">
        <f t="shared" si="210"/>
        <v>3657</v>
      </c>
      <c r="Y78" s="477">
        <f t="shared" si="210"/>
        <v>0</v>
      </c>
      <c r="Z78" s="477">
        <f t="shared" si="210"/>
        <v>0</v>
      </c>
      <c r="AA78" s="477">
        <f t="shared" si="210"/>
        <v>445</v>
      </c>
      <c r="AB78" s="477">
        <f t="shared" si="210"/>
        <v>0</v>
      </c>
      <c r="AC78" s="477">
        <f t="shared" si="210"/>
        <v>0</v>
      </c>
      <c r="AD78" s="477">
        <f t="shared" si="210"/>
        <v>0</v>
      </c>
      <c r="AE78" s="477">
        <f t="shared" si="210"/>
        <v>0</v>
      </c>
      <c r="AF78" s="477">
        <f t="shared" si="210"/>
        <v>0</v>
      </c>
      <c r="AG78" s="477">
        <f t="shared" si="210"/>
        <v>0</v>
      </c>
      <c r="AH78" s="477">
        <f t="shared" si="210"/>
        <v>0</v>
      </c>
      <c r="AI78" s="477">
        <f t="shared" si="210"/>
        <v>0</v>
      </c>
      <c r="AJ78" s="477">
        <f t="shared" si="210"/>
        <v>0</v>
      </c>
      <c r="AK78" s="477">
        <f t="shared" si="210"/>
        <v>0</v>
      </c>
      <c r="AL78" s="477">
        <f t="shared" si="210"/>
        <v>0</v>
      </c>
      <c r="AM78" s="477">
        <f t="shared" si="210"/>
        <v>0</v>
      </c>
      <c r="AN78" s="477">
        <f t="shared" si="210"/>
        <v>0</v>
      </c>
      <c r="AO78" s="477">
        <f t="shared" si="210"/>
        <v>0</v>
      </c>
      <c r="AP78" s="477">
        <f t="shared" si="210"/>
        <v>0</v>
      </c>
      <c r="AQ78" s="477">
        <f t="shared" si="210"/>
        <v>0</v>
      </c>
      <c r="AR78" s="472">
        <f t="shared" si="210"/>
        <v>0</v>
      </c>
      <c r="AS78" s="477">
        <f t="shared" si="210"/>
        <v>0</v>
      </c>
      <c r="AT78" s="477">
        <f t="shared" si="210"/>
        <v>0</v>
      </c>
      <c r="AU78" s="477">
        <f t="shared" si="210"/>
        <v>0</v>
      </c>
      <c r="AV78" s="182">
        <f t="shared" si="210"/>
        <v>17000</v>
      </c>
      <c r="AW78" s="194">
        <f t="shared" si="210"/>
        <v>0</v>
      </c>
      <c r="AX78" s="194">
        <f t="shared" si="210"/>
        <v>0</v>
      </c>
      <c r="AY78" s="194">
        <f t="shared" si="210"/>
        <v>0</v>
      </c>
      <c r="AZ78" s="194">
        <f t="shared" si="210"/>
        <v>0</v>
      </c>
      <c r="BA78" s="194">
        <f t="shared" si="210"/>
        <v>0</v>
      </c>
      <c r="BB78" s="194">
        <f t="shared" si="211"/>
        <v>0</v>
      </c>
      <c r="BC78" s="477">
        <f t="shared" si="211"/>
        <v>0</v>
      </c>
      <c r="BD78" s="477">
        <f t="shared" si="211"/>
        <v>0</v>
      </c>
      <c r="BE78" s="477">
        <f t="shared" si="211"/>
        <v>0</v>
      </c>
      <c r="BF78" s="477">
        <f t="shared" si="211"/>
        <v>0</v>
      </c>
      <c r="BG78" s="84"/>
    </row>
    <row r="79" spans="1:60" s="29" customFormat="1" ht="36.6" customHeight="1">
      <c r="A79" s="191" t="s">
        <v>29</v>
      </c>
      <c r="B79" s="215" t="s">
        <v>264</v>
      </c>
      <c r="C79" s="215"/>
      <c r="D79" s="185"/>
      <c r="E79" s="183"/>
      <c r="F79" s="191"/>
      <c r="G79" s="194">
        <f>G80</f>
        <v>75030</v>
      </c>
      <c r="H79" s="194">
        <f t="shared" si="210"/>
        <v>60024</v>
      </c>
      <c r="I79" s="194"/>
      <c r="J79" s="194"/>
      <c r="K79" s="194"/>
      <c r="L79" s="194">
        <f t="shared" si="210"/>
        <v>51460</v>
      </c>
      <c r="M79" s="194">
        <f t="shared" si="210"/>
        <v>42960</v>
      </c>
      <c r="N79" s="194">
        <f t="shared" si="210"/>
        <v>17000</v>
      </c>
      <c r="O79" s="194">
        <f t="shared" si="210"/>
        <v>17000</v>
      </c>
      <c r="P79" s="194">
        <f t="shared" si="210"/>
        <v>0</v>
      </c>
      <c r="Q79" s="477">
        <f t="shared" si="210"/>
        <v>0</v>
      </c>
      <c r="R79" s="477">
        <f t="shared" si="210"/>
        <v>17000</v>
      </c>
      <c r="S79" s="477">
        <f t="shared" si="210"/>
        <v>0</v>
      </c>
      <c r="T79" s="477">
        <f t="shared" si="210"/>
        <v>0</v>
      </c>
      <c r="U79" s="477">
        <f t="shared" si="210"/>
        <v>13343</v>
      </c>
      <c r="V79" s="477">
        <f t="shared" si="210"/>
        <v>0</v>
      </c>
      <c r="W79" s="477">
        <f t="shared" si="210"/>
        <v>0</v>
      </c>
      <c r="X79" s="477">
        <f t="shared" si="210"/>
        <v>3657</v>
      </c>
      <c r="Y79" s="477">
        <f t="shared" si="210"/>
        <v>0</v>
      </c>
      <c r="Z79" s="477">
        <f t="shared" si="210"/>
        <v>0</v>
      </c>
      <c r="AA79" s="477">
        <f t="shared" si="210"/>
        <v>445</v>
      </c>
      <c r="AB79" s="477">
        <f t="shared" si="210"/>
        <v>0</v>
      </c>
      <c r="AC79" s="477">
        <f t="shared" si="210"/>
        <v>0</v>
      </c>
      <c r="AD79" s="477">
        <f t="shared" si="210"/>
        <v>0</v>
      </c>
      <c r="AE79" s="477">
        <f t="shared" si="210"/>
        <v>0</v>
      </c>
      <c r="AF79" s="477">
        <f t="shared" si="210"/>
        <v>0</v>
      </c>
      <c r="AG79" s="477">
        <f t="shared" si="210"/>
        <v>0</v>
      </c>
      <c r="AH79" s="477">
        <f t="shared" si="210"/>
        <v>0</v>
      </c>
      <c r="AI79" s="477">
        <f t="shared" si="210"/>
        <v>0</v>
      </c>
      <c r="AJ79" s="477">
        <f t="shared" si="210"/>
        <v>0</v>
      </c>
      <c r="AK79" s="477">
        <f t="shared" si="210"/>
        <v>0</v>
      </c>
      <c r="AL79" s="477">
        <f t="shared" si="210"/>
        <v>0</v>
      </c>
      <c r="AM79" s="477">
        <f t="shared" si="210"/>
        <v>0</v>
      </c>
      <c r="AN79" s="477">
        <f t="shared" si="210"/>
        <v>0</v>
      </c>
      <c r="AO79" s="477">
        <f t="shared" si="210"/>
        <v>0</v>
      </c>
      <c r="AP79" s="477">
        <f t="shared" si="210"/>
        <v>0</v>
      </c>
      <c r="AQ79" s="477">
        <f t="shared" si="210"/>
        <v>0</v>
      </c>
      <c r="AR79" s="472">
        <f t="shared" si="210"/>
        <v>0</v>
      </c>
      <c r="AS79" s="477">
        <f t="shared" si="210"/>
        <v>0</v>
      </c>
      <c r="AT79" s="477">
        <f t="shared" si="210"/>
        <v>0</v>
      </c>
      <c r="AU79" s="477">
        <f t="shared" si="210"/>
        <v>0</v>
      </c>
      <c r="AV79" s="182">
        <f t="shared" si="210"/>
        <v>17000</v>
      </c>
      <c r="AW79" s="194">
        <f t="shared" si="210"/>
        <v>0</v>
      </c>
      <c r="AX79" s="194">
        <f t="shared" si="210"/>
        <v>0</v>
      </c>
      <c r="AY79" s="194">
        <f t="shared" si="210"/>
        <v>0</v>
      </c>
      <c r="AZ79" s="194">
        <f t="shared" si="210"/>
        <v>0</v>
      </c>
      <c r="BA79" s="194">
        <f t="shared" si="210"/>
        <v>0</v>
      </c>
      <c r="BB79" s="194">
        <f t="shared" si="211"/>
        <v>0</v>
      </c>
      <c r="BC79" s="477">
        <f t="shared" si="211"/>
        <v>0</v>
      </c>
      <c r="BD79" s="477">
        <f t="shared" si="211"/>
        <v>0</v>
      </c>
      <c r="BE79" s="477">
        <f t="shared" si="211"/>
        <v>0</v>
      </c>
      <c r="BF79" s="477">
        <f t="shared" si="211"/>
        <v>0</v>
      </c>
      <c r="BG79" s="84"/>
    </row>
    <row r="80" spans="1:60" s="42" customFormat="1" ht="11.65" customHeight="1">
      <c r="A80" s="202"/>
      <c r="B80" s="229" t="s">
        <v>25</v>
      </c>
      <c r="C80" s="229"/>
      <c r="D80" s="204"/>
      <c r="E80" s="205"/>
      <c r="F80" s="202"/>
      <c r="G80" s="207">
        <f>G81</f>
        <v>75030</v>
      </c>
      <c r="H80" s="207">
        <f t="shared" si="210"/>
        <v>60024</v>
      </c>
      <c r="I80" s="207"/>
      <c r="J80" s="207"/>
      <c r="K80" s="207"/>
      <c r="L80" s="207">
        <f t="shared" si="210"/>
        <v>51460</v>
      </c>
      <c r="M80" s="207">
        <f t="shared" si="210"/>
        <v>42960</v>
      </c>
      <c r="N80" s="207">
        <f t="shared" si="210"/>
        <v>17000</v>
      </c>
      <c r="O80" s="207">
        <f t="shared" si="210"/>
        <v>17000</v>
      </c>
      <c r="P80" s="207">
        <f t="shared" si="210"/>
        <v>0</v>
      </c>
      <c r="Q80" s="490">
        <f t="shared" si="210"/>
        <v>0</v>
      </c>
      <c r="R80" s="490">
        <f t="shared" si="210"/>
        <v>17000</v>
      </c>
      <c r="S80" s="490">
        <f t="shared" si="210"/>
        <v>0</v>
      </c>
      <c r="T80" s="490">
        <f t="shared" si="210"/>
        <v>0</v>
      </c>
      <c r="U80" s="490">
        <f t="shared" si="210"/>
        <v>13343</v>
      </c>
      <c r="V80" s="490">
        <f t="shared" si="210"/>
        <v>0</v>
      </c>
      <c r="W80" s="490">
        <f t="shared" si="210"/>
        <v>0</v>
      </c>
      <c r="X80" s="490">
        <f t="shared" si="210"/>
        <v>3657</v>
      </c>
      <c r="Y80" s="490">
        <f t="shared" si="210"/>
        <v>0</v>
      </c>
      <c r="Z80" s="490">
        <f t="shared" si="210"/>
        <v>0</v>
      </c>
      <c r="AA80" s="490">
        <f t="shared" si="210"/>
        <v>445</v>
      </c>
      <c r="AB80" s="490">
        <f t="shared" si="210"/>
        <v>0</v>
      </c>
      <c r="AC80" s="490">
        <f t="shared" si="210"/>
        <v>0</v>
      </c>
      <c r="AD80" s="490">
        <f t="shared" si="210"/>
        <v>0</v>
      </c>
      <c r="AE80" s="490">
        <f t="shared" si="210"/>
        <v>0</v>
      </c>
      <c r="AF80" s="490">
        <f t="shared" si="210"/>
        <v>0</v>
      </c>
      <c r="AG80" s="490">
        <f t="shared" si="210"/>
        <v>0</v>
      </c>
      <c r="AH80" s="490">
        <f t="shared" si="210"/>
        <v>0</v>
      </c>
      <c r="AI80" s="490">
        <f t="shared" si="210"/>
        <v>0</v>
      </c>
      <c r="AJ80" s="490">
        <f t="shared" si="210"/>
        <v>0</v>
      </c>
      <c r="AK80" s="490">
        <f t="shared" si="210"/>
        <v>0</v>
      </c>
      <c r="AL80" s="490">
        <f t="shared" si="210"/>
        <v>0</v>
      </c>
      <c r="AM80" s="490">
        <f t="shared" si="210"/>
        <v>0</v>
      </c>
      <c r="AN80" s="490">
        <f t="shared" si="210"/>
        <v>0</v>
      </c>
      <c r="AO80" s="490">
        <f t="shared" si="210"/>
        <v>0</v>
      </c>
      <c r="AP80" s="490">
        <f t="shared" si="210"/>
        <v>0</v>
      </c>
      <c r="AQ80" s="490">
        <f t="shared" si="210"/>
        <v>0</v>
      </c>
      <c r="AR80" s="475">
        <f t="shared" si="210"/>
        <v>0</v>
      </c>
      <c r="AS80" s="490">
        <f t="shared" si="210"/>
        <v>0</v>
      </c>
      <c r="AT80" s="490">
        <f t="shared" si="210"/>
        <v>0</v>
      </c>
      <c r="AU80" s="490">
        <f t="shared" si="210"/>
        <v>0</v>
      </c>
      <c r="AV80" s="208">
        <f t="shared" si="210"/>
        <v>17000</v>
      </c>
      <c r="AW80" s="207">
        <f t="shared" si="210"/>
        <v>0</v>
      </c>
      <c r="AX80" s="207">
        <f t="shared" si="210"/>
        <v>0</v>
      </c>
      <c r="AY80" s="207">
        <f t="shared" si="210"/>
        <v>0</v>
      </c>
      <c r="AZ80" s="207">
        <f t="shared" si="210"/>
        <v>0</v>
      </c>
      <c r="BA80" s="207">
        <f t="shared" si="210"/>
        <v>0</v>
      </c>
      <c r="BB80" s="207">
        <f t="shared" si="211"/>
        <v>0</v>
      </c>
      <c r="BC80" s="490">
        <f t="shared" si="211"/>
        <v>0</v>
      </c>
      <c r="BD80" s="490">
        <f t="shared" si="211"/>
        <v>0</v>
      </c>
      <c r="BE80" s="490">
        <f t="shared" si="211"/>
        <v>0</v>
      </c>
      <c r="BF80" s="490">
        <f t="shared" si="211"/>
        <v>0</v>
      </c>
      <c r="BG80" s="118"/>
    </row>
    <row r="81" spans="1:60" s="29" customFormat="1" ht="24.6" customHeight="1">
      <c r="A81" s="183">
        <v>1</v>
      </c>
      <c r="B81" s="200" t="s">
        <v>149</v>
      </c>
      <c r="C81" s="200"/>
      <c r="D81" s="233"/>
      <c r="E81" s="210" t="s">
        <v>174</v>
      </c>
      <c r="F81" s="252" t="s">
        <v>202</v>
      </c>
      <c r="G81" s="186">
        <v>75030</v>
      </c>
      <c r="H81" s="186">
        <v>60024</v>
      </c>
      <c r="I81" s="186"/>
      <c r="J81" s="186"/>
      <c r="K81" s="186"/>
      <c r="L81" s="186">
        <v>51460</v>
      </c>
      <c r="M81" s="186">
        <v>42960</v>
      </c>
      <c r="N81" s="110">
        <f t="shared" ref="N81" si="212">O81</f>
        <v>17000</v>
      </c>
      <c r="O81" s="186">
        <v>17000</v>
      </c>
      <c r="P81" s="186">
        <v>0</v>
      </c>
      <c r="Q81" s="488"/>
      <c r="R81" s="479">
        <v>17000</v>
      </c>
      <c r="S81" s="648"/>
      <c r="T81" s="479"/>
      <c r="U81" s="479">
        <v>13343</v>
      </c>
      <c r="V81" s="648"/>
      <c r="W81" s="479"/>
      <c r="X81" s="473">
        <f>R81-U81</f>
        <v>3657</v>
      </c>
      <c r="Y81" s="473"/>
      <c r="Z81" s="473"/>
      <c r="AA81" s="479">
        <v>445</v>
      </c>
      <c r="AB81" s="648"/>
      <c r="AC81" s="479"/>
      <c r="AD81" s="479">
        <f>AE81+AF81</f>
        <v>0</v>
      </c>
      <c r="AE81" s="655"/>
      <c r="AF81" s="656"/>
      <c r="AG81" s="541">
        <f>AH81+AI81</f>
        <v>0</v>
      </c>
      <c r="AH81" s="648"/>
      <c r="AI81" s="488"/>
      <c r="AJ81" s="473">
        <f>AD81-AG81</f>
        <v>0</v>
      </c>
      <c r="AK81" s="473"/>
      <c r="AL81" s="473"/>
      <c r="AM81" s="488"/>
      <c r="AN81" s="648"/>
      <c r="AO81" s="488"/>
      <c r="AP81" s="471">
        <f t="shared" ref="AP81" si="213">AQ81+AR81</f>
        <v>0</v>
      </c>
      <c r="AQ81" s="648"/>
      <c r="AR81" s="492"/>
      <c r="AS81" s="541">
        <f>AP81</f>
        <v>0</v>
      </c>
      <c r="AT81" s="653">
        <f>AQ81</f>
        <v>0</v>
      </c>
      <c r="AU81" s="652">
        <f>AR81</f>
        <v>0</v>
      </c>
      <c r="AV81" s="111">
        <f t="shared" ref="AV81" si="214">R81+AD81+AP81</f>
        <v>17000</v>
      </c>
      <c r="AW81" s="111">
        <f t="shared" ref="AW81" si="215">S81+AE81+AQ81</f>
        <v>0</v>
      </c>
      <c r="AX81" s="111">
        <f t="shared" ref="AX81" si="216">T81+AF81+AR81</f>
        <v>0</v>
      </c>
      <c r="AY81" s="86">
        <f t="shared" ref="AY81" si="217">AZ81</f>
        <v>0</v>
      </c>
      <c r="AZ81" s="144">
        <f t="shared" ref="AZ81" si="218">O81-AV81</f>
        <v>0</v>
      </c>
      <c r="BA81" s="86">
        <f t="shared" ref="BA81" si="219">P81-AW81</f>
        <v>0</v>
      </c>
      <c r="BB81" s="85">
        <f t="shared" ref="BB81" si="220">Q81-AX81</f>
        <v>0</v>
      </c>
      <c r="BC81" s="683">
        <f t="shared" ref="BC81" si="221">BD81</f>
        <v>0</v>
      </c>
      <c r="BD81" s="683">
        <f t="shared" ref="BD81" si="222">AZ81</f>
        <v>0</v>
      </c>
      <c r="BE81" s="488"/>
      <c r="BF81" s="488"/>
      <c r="BG81" s="84"/>
      <c r="BH81" s="29" t="s">
        <v>359</v>
      </c>
    </row>
    <row r="82" spans="1:60" s="29" customFormat="1" ht="49.5" customHeight="1">
      <c r="A82" s="191" t="s">
        <v>150</v>
      </c>
      <c r="B82" s="253" t="s">
        <v>151</v>
      </c>
      <c r="C82" s="253"/>
      <c r="D82" s="185"/>
      <c r="E82" s="183"/>
      <c r="F82" s="191"/>
      <c r="G82" s="194">
        <f>G83</f>
        <v>797119</v>
      </c>
      <c r="H82" s="194">
        <f t="shared" ref="H82:BF82" si="223">H83</f>
        <v>795842</v>
      </c>
      <c r="I82" s="194"/>
      <c r="J82" s="194"/>
      <c r="K82" s="194"/>
      <c r="L82" s="194">
        <f t="shared" si="223"/>
        <v>293209</v>
      </c>
      <c r="M82" s="194">
        <f t="shared" si="223"/>
        <v>293209</v>
      </c>
      <c r="N82" s="194">
        <f t="shared" si="223"/>
        <v>314000</v>
      </c>
      <c r="O82" s="194">
        <f t="shared" si="223"/>
        <v>314000</v>
      </c>
      <c r="P82" s="194">
        <f t="shared" si="223"/>
        <v>35600</v>
      </c>
      <c r="Q82" s="477">
        <f t="shared" si="223"/>
        <v>0</v>
      </c>
      <c r="R82" s="477">
        <f t="shared" si="223"/>
        <v>110000</v>
      </c>
      <c r="S82" s="477">
        <f t="shared" si="223"/>
        <v>0</v>
      </c>
      <c r="T82" s="477">
        <f t="shared" si="223"/>
        <v>0</v>
      </c>
      <c r="U82" s="477">
        <f t="shared" si="223"/>
        <v>104101</v>
      </c>
      <c r="V82" s="477">
        <f t="shared" si="223"/>
        <v>0</v>
      </c>
      <c r="W82" s="477">
        <f t="shared" si="223"/>
        <v>0</v>
      </c>
      <c r="X82" s="477">
        <f t="shared" si="223"/>
        <v>5899</v>
      </c>
      <c r="Y82" s="477">
        <f t="shared" si="223"/>
        <v>0</v>
      </c>
      <c r="Z82" s="477">
        <f t="shared" si="223"/>
        <v>0</v>
      </c>
      <c r="AA82" s="477">
        <f t="shared" si="223"/>
        <v>5899</v>
      </c>
      <c r="AB82" s="477">
        <f t="shared" si="223"/>
        <v>0</v>
      </c>
      <c r="AC82" s="477">
        <f t="shared" si="223"/>
        <v>0</v>
      </c>
      <c r="AD82" s="477">
        <f t="shared" si="223"/>
        <v>0</v>
      </c>
      <c r="AE82" s="477">
        <f t="shared" si="223"/>
        <v>0</v>
      </c>
      <c r="AF82" s="477">
        <f t="shared" si="223"/>
        <v>0</v>
      </c>
      <c r="AG82" s="477">
        <f t="shared" si="223"/>
        <v>0</v>
      </c>
      <c r="AH82" s="477">
        <f t="shared" si="223"/>
        <v>0</v>
      </c>
      <c r="AI82" s="477">
        <f t="shared" si="223"/>
        <v>0</v>
      </c>
      <c r="AJ82" s="477">
        <f t="shared" si="223"/>
        <v>0</v>
      </c>
      <c r="AK82" s="477">
        <f t="shared" si="223"/>
        <v>0</v>
      </c>
      <c r="AL82" s="477">
        <f t="shared" si="223"/>
        <v>0</v>
      </c>
      <c r="AM82" s="477">
        <f t="shared" si="223"/>
        <v>0</v>
      </c>
      <c r="AN82" s="477">
        <f t="shared" si="223"/>
        <v>0</v>
      </c>
      <c r="AO82" s="477">
        <f t="shared" si="223"/>
        <v>0</v>
      </c>
      <c r="AP82" s="477">
        <f t="shared" si="223"/>
        <v>0</v>
      </c>
      <c r="AQ82" s="477">
        <f t="shared" si="223"/>
        <v>0</v>
      </c>
      <c r="AR82" s="472">
        <f t="shared" si="223"/>
        <v>0</v>
      </c>
      <c r="AS82" s="477">
        <f t="shared" si="223"/>
        <v>0</v>
      </c>
      <c r="AT82" s="477">
        <f t="shared" si="223"/>
        <v>0</v>
      </c>
      <c r="AU82" s="477">
        <f t="shared" si="223"/>
        <v>0</v>
      </c>
      <c r="AV82" s="182">
        <f t="shared" si="223"/>
        <v>110000</v>
      </c>
      <c r="AW82" s="194">
        <f t="shared" si="223"/>
        <v>0</v>
      </c>
      <c r="AX82" s="194">
        <f t="shared" si="223"/>
        <v>0</v>
      </c>
      <c r="AY82" s="194">
        <f t="shared" si="223"/>
        <v>204000</v>
      </c>
      <c r="AZ82" s="194">
        <f t="shared" si="223"/>
        <v>204000</v>
      </c>
      <c r="BA82" s="194">
        <f t="shared" si="223"/>
        <v>35600</v>
      </c>
      <c r="BB82" s="194">
        <f t="shared" si="223"/>
        <v>0</v>
      </c>
      <c r="BC82" s="477">
        <f t="shared" si="223"/>
        <v>397000</v>
      </c>
      <c r="BD82" s="477">
        <f t="shared" si="223"/>
        <v>397000</v>
      </c>
      <c r="BE82" s="477">
        <f t="shared" si="223"/>
        <v>35600</v>
      </c>
      <c r="BF82" s="477">
        <f t="shared" si="223"/>
        <v>0</v>
      </c>
      <c r="BG82" s="84"/>
    </row>
    <row r="83" spans="1:60" s="29" customFormat="1" ht="15" customHeight="1">
      <c r="A83" s="191"/>
      <c r="B83" s="253" t="s">
        <v>30</v>
      </c>
      <c r="C83" s="253"/>
      <c r="D83" s="185"/>
      <c r="E83" s="183"/>
      <c r="F83" s="191"/>
      <c r="G83" s="194">
        <f>G84+G88</f>
        <v>797119</v>
      </c>
      <c r="H83" s="194">
        <f t="shared" ref="H83:BF83" si="224">H84+H88</f>
        <v>795842</v>
      </c>
      <c r="I83" s="194"/>
      <c r="J83" s="194"/>
      <c r="K83" s="194"/>
      <c r="L83" s="194">
        <f t="shared" si="224"/>
        <v>293209</v>
      </c>
      <c r="M83" s="194">
        <f t="shared" si="224"/>
        <v>293209</v>
      </c>
      <c r="N83" s="194">
        <f t="shared" si="224"/>
        <v>314000</v>
      </c>
      <c r="O83" s="194">
        <f t="shared" si="224"/>
        <v>314000</v>
      </c>
      <c r="P83" s="194">
        <f t="shared" si="224"/>
        <v>35600</v>
      </c>
      <c r="Q83" s="477">
        <f t="shared" si="224"/>
        <v>0</v>
      </c>
      <c r="R83" s="477">
        <f t="shared" si="224"/>
        <v>110000</v>
      </c>
      <c r="S83" s="477">
        <f t="shared" si="224"/>
        <v>0</v>
      </c>
      <c r="T83" s="477">
        <f t="shared" si="224"/>
        <v>0</v>
      </c>
      <c r="U83" s="477">
        <f t="shared" si="224"/>
        <v>104101</v>
      </c>
      <c r="V83" s="477">
        <f t="shared" si="224"/>
        <v>0</v>
      </c>
      <c r="W83" s="477">
        <f t="shared" si="224"/>
        <v>0</v>
      </c>
      <c r="X83" s="477">
        <f t="shared" si="224"/>
        <v>5899</v>
      </c>
      <c r="Y83" s="477">
        <f t="shared" si="224"/>
        <v>0</v>
      </c>
      <c r="Z83" s="477">
        <f t="shared" si="224"/>
        <v>0</v>
      </c>
      <c r="AA83" s="477">
        <f t="shared" si="224"/>
        <v>5899</v>
      </c>
      <c r="AB83" s="477">
        <f t="shared" si="224"/>
        <v>0</v>
      </c>
      <c r="AC83" s="477">
        <f t="shared" si="224"/>
        <v>0</v>
      </c>
      <c r="AD83" s="477">
        <f t="shared" si="224"/>
        <v>0</v>
      </c>
      <c r="AE83" s="477">
        <f t="shared" si="224"/>
        <v>0</v>
      </c>
      <c r="AF83" s="477">
        <f t="shared" si="224"/>
        <v>0</v>
      </c>
      <c r="AG83" s="477">
        <f t="shared" si="224"/>
        <v>0</v>
      </c>
      <c r="AH83" s="477">
        <f t="shared" si="224"/>
        <v>0</v>
      </c>
      <c r="AI83" s="477">
        <f t="shared" si="224"/>
        <v>0</v>
      </c>
      <c r="AJ83" s="477">
        <f t="shared" si="224"/>
        <v>0</v>
      </c>
      <c r="AK83" s="477">
        <f t="shared" si="224"/>
        <v>0</v>
      </c>
      <c r="AL83" s="477">
        <f t="shared" si="224"/>
        <v>0</v>
      </c>
      <c r="AM83" s="477">
        <f t="shared" si="224"/>
        <v>0</v>
      </c>
      <c r="AN83" s="477">
        <f t="shared" si="224"/>
        <v>0</v>
      </c>
      <c r="AO83" s="477">
        <f t="shared" si="224"/>
        <v>0</v>
      </c>
      <c r="AP83" s="477">
        <f t="shared" si="224"/>
        <v>0</v>
      </c>
      <c r="AQ83" s="477">
        <f t="shared" si="224"/>
        <v>0</v>
      </c>
      <c r="AR83" s="472">
        <f t="shared" si="224"/>
        <v>0</v>
      </c>
      <c r="AS83" s="477">
        <f t="shared" si="224"/>
        <v>0</v>
      </c>
      <c r="AT83" s="477">
        <f t="shared" si="224"/>
        <v>0</v>
      </c>
      <c r="AU83" s="477">
        <f t="shared" si="224"/>
        <v>0</v>
      </c>
      <c r="AV83" s="182">
        <f t="shared" si="224"/>
        <v>110000</v>
      </c>
      <c r="AW83" s="194">
        <f t="shared" si="224"/>
        <v>0</v>
      </c>
      <c r="AX83" s="194">
        <f t="shared" si="224"/>
        <v>0</v>
      </c>
      <c r="AY83" s="194">
        <f t="shared" si="224"/>
        <v>204000</v>
      </c>
      <c r="AZ83" s="194">
        <f t="shared" si="224"/>
        <v>204000</v>
      </c>
      <c r="BA83" s="194">
        <f t="shared" si="224"/>
        <v>35600</v>
      </c>
      <c r="BB83" s="194">
        <f t="shared" si="224"/>
        <v>0</v>
      </c>
      <c r="BC83" s="477">
        <f t="shared" si="224"/>
        <v>397000</v>
      </c>
      <c r="BD83" s="477">
        <f t="shared" si="224"/>
        <v>397000</v>
      </c>
      <c r="BE83" s="477">
        <f t="shared" si="224"/>
        <v>35600</v>
      </c>
      <c r="BF83" s="477">
        <f t="shared" si="224"/>
        <v>0</v>
      </c>
      <c r="BG83" s="84"/>
    </row>
    <row r="84" spans="1:60" s="29" customFormat="1" ht="35.1" customHeight="1">
      <c r="A84" s="214" t="s">
        <v>29</v>
      </c>
      <c r="B84" s="215" t="s">
        <v>111</v>
      </c>
      <c r="C84" s="215"/>
      <c r="D84" s="185"/>
      <c r="E84" s="189"/>
      <c r="F84" s="191"/>
      <c r="G84" s="194">
        <f>G85</f>
        <v>455842</v>
      </c>
      <c r="H84" s="194">
        <f t="shared" ref="H84:BF84" si="225">H85</f>
        <v>455842</v>
      </c>
      <c r="I84" s="194"/>
      <c r="J84" s="194"/>
      <c r="K84" s="194"/>
      <c r="L84" s="194">
        <f t="shared" si="225"/>
        <v>293209</v>
      </c>
      <c r="M84" s="194">
        <f t="shared" si="225"/>
        <v>293209</v>
      </c>
      <c r="N84" s="194">
        <f t="shared" si="225"/>
        <v>200000</v>
      </c>
      <c r="O84" s="194">
        <f t="shared" si="225"/>
        <v>200000</v>
      </c>
      <c r="P84" s="194">
        <f t="shared" si="225"/>
        <v>35600</v>
      </c>
      <c r="Q84" s="477">
        <f t="shared" si="225"/>
        <v>0</v>
      </c>
      <c r="R84" s="477">
        <f t="shared" si="225"/>
        <v>100000</v>
      </c>
      <c r="S84" s="477">
        <f t="shared" si="225"/>
        <v>0</v>
      </c>
      <c r="T84" s="477">
        <f t="shared" si="225"/>
        <v>0</v>
      </c>
      <c r="U84" s="477">
        <f t="shared" si="225"/>
        <v>94101</v>
      </c>
      <c r="V84" s="477">
        <f t="shared" si="225"/>
        <v>0</v>
      </c>
      <c r="W84" s="477">
        <f t="shared" si="225"/>
        <v>0</v>
      </c>
      <c r="X84" s="477">
        <f t="shared" si="225"/>
        <v>5899</v>
      </c>
      <c r="Y84" s="477">
        <f t="shared" si="225"/>
        <v>0</v>
      </c>
      <c r="Z84" s="477">
        <f t="shared" si="225"/>
        <v>0</v>
      </c>
      <c r="AA84" s="477">
        <f t="shared" si="225"/>
        <v>5899</v>
      </c>
      <c r="AB84" s="477">
        <f t="shared" si="225"/>
        <v>0</v>
      </c>
      <c r="AC84" s="477">
        <f t="shared" si="225"/>
        <v>0</v>
      </c>
      <c r="AD84" s="477">
        <f t="shared" si="225"/>
        <v>0</v>
      </c>
      <c r="AE84" s="477">
        <f t="shared" si="225"/>
        <v>0</v>
      </c>
      <c r="AF84" s="477">
        <f t="shared" si="225"/>
        <v>0</v>
      </c>
      <c r="AG84" s="477">
        <f t="shared" si="225"/>
        <v>0</v>
      </c>
      <c r="AH84" s="477">
        <f t="shared" si="225"/>
        <v>0</v>
      </c>
      <c r="AI84" s="477">
        <f t="shared" si="225"/>
        <v>0</v>
      </c>
      <c r="AJ84" s="477">
        <f t="shared" si="225"/>
        <v>0</v>
      </c>
      <c r="AK84" s="477">
        <f t="shared" si="225"/>
        <v>0</v>
      </c>
      <c r="AL84" s="477">
        <f t="shared" si="225"/>
        <v>0</v>
      </c>
      <c r="AM84" s="477">
        <f t="shared" si="225"/>
        <v>0</v>
      </c>
      <c r="AN84" s="477">
        <f t="shared" si="225"/>
        <v>0</v>
      </c>
      <c r="AO84" s="477">
        <f t="shared" si="225"/>
        <v>0</v>
      </c>
      <c r="AP84" s="477">
        <f t="shared" si="225"/>
        <v>0</v>
      </c>
      <c r="AQ84" s="477">
        <f t="shared" si="225"/>
        <v>0</v>
      </c>
      <c r="AR84" s="472">
        <f t="shared" si="225"/>
        <v>0</v>
      </c>
      <c r="AS84" s="477">
        <f t="shared" si="225"/>
        <v>0</v>
      </c>
      <c r="AT84" s="477">
        <f t="shared" si="225"/>
        <v>0</v>
      </c>
      <c r="AU84" s="477">
        <f t="shared" si="225"/>
        <v>0</v>
      </c>
      <c r="AV84" s="182">
        <f t="shared" si="225"/>
        <v>100000</v>
      </c>
      <c r="AW84" s="194">
        <f t="shared" si="225"/>
        <v>0</v>
      </c>
      <c r="AX84" s="194">
        <f t="shared" si="225"/>
        <v>0</v>
      </c>
      <c r="AY84" s="194">
        <f t="shared" si="225"/>
        <v>100000</v>
      </c>
      <c r="AZ84" s="194">
        <f t="shared" si="225"/>
        <v>100000</v>
      </c>
      <c r="BA84" s="194">
        <f t="shared" si="225"/>
        <v>35600</v>
      </c>
      <c r="BB84" s="194">
        <f t="shared" si="225"/>
        <v>0</v>
      </c>
      <c r="BC84" s="477">
        <f t="shared" si="225"/>
        <v>100000</v>
      </c>
      <c r="BD84" s="477">
        <f t="shared" si="225"/>
        <v>100000</v>
      </c>
      <c r="BE84" s="477">
        <f t="shared" si="225"/>
        <v>35600</v>
      </c>
      <c r="BF84" s="477">
        <f t="shared" si="225"/>
        <v>0</v>
      </c>
      <c r="BG84" s="84"/>
    </row>
    <row r="85" spans="1:60" s="42" customFormat="1" ht="12.6" customHeight="1">
      <c r="A85" s="239"/>
      <c r="B85" s="229" t="s">
        <v>25</v>
      </c>
      <c r="C85" s="229"/>
      <c r="D85" s="204"/>
      <c r="E85" s="246"/>
      <c r="F85" s="202"/>
      <c r="G85" s="207">
        <f>SUM(G86:G87)</f>
        <v>455842</v>
      </c>
      <c r="H85" s="207">
        <f t="shared" ref="H85:BF85" si="226">SUM(H86:H87)</f>
        <v>455842</v>
      </c>
      <c r="I85" s="207"/>
      <c r="J85" s="207"/>
      <c r="K85" s="207"/>
      <c r="L85" s="207">
        <f t="shared" si="226"/>
        <v>293209</v>
      </c>
      <c r="M85" s="207">
        <f t="shared" si="226"/>
        <v>293209</v>
      </c>
      <c r="N85" s="207">
        <f t="shared" si="226"/>
        <v>200000</v>
      </c>
      <c r="O85" s="207">
        <f t="shared" si="226"/>
        <v>200000</v>
      </c>
      <c r="P85" s="207">
        <f t="shared" si="226"/>
        <v>35600</v>
      </c>
      <c r="Q85" s="490">
        <f t="shared" si="226"/>
        <v>0</v>
      </c>
      <c r="R85" s="490">
        <f t="shared" si="226"/>
        <v>100000</v>
      </c>
      <c r="S85" s="490">
        <f t="shared" si="226"/>
        <v>0</v>
      </c>
      <c r="T85" s="490">
        <f t="shared" si="226"/>
        <v>0</v>
      </c>
      <c r="U85" s="490">
        <f t="shared" si="226"/>
        <v>94101</v>
      </c>
      <c r="V85" s="490">
        <f t="shared" si="226"/>
        <v>0</v>
      </c>
      <c r="W85" s="490">
        <f t="shared" si="226"/>
        <v>0</v>
      </c>
      <c r="X85" s="490">
        <f t="shared" si="226"/>
        <v>5899</v>
      </c>
      <c r="Y85" s="490">
        <f t="shared" si="226"/>
        <v>0</v>
      </c>
      <c r="Z85" s="490">
        <f t="shared" si="226"/>
        <v>0</v>
      </c>
      <c r="AA85" s="490">
        <f t="shared" si="226"/>
        <v>5899</v>
      </c>
      <c r="AB85" s="490">
        <f t="shared" si="226"/>
        <v>0</v>
      </c>
      <c r="AC85" s="490">
        <f t="shared" si="226"/>
        <v>0</v>
      </c>
      <c r="AD85" s="490">
        <f t="shared" si="226"/>
        <v>0</v>
      </c>
      <c r="AE85" s="490">
        <f t="shared" si="226"/>
        <v>0</v>
      </c>
      <c r="AF85" s="490">
        <f t="shared" si="226"/>
        <v>0</v>
      </c>
      <c r="AG85" s="490">
        <f t="shared" si="226"/>
        <v>0</v>
      </c>
      <c r="AH85" s="490">
        <f t="shared" si="226"/>
        <v>0</v>
      </c>
      <c r="AI85" s="490">
        <f t="shared" si="226"/>
        <v>0</v>
      </c>
      <c r="AJ85" s="490">
        <f t="shared" si="226"/>
        <v>0</v>
      </c>
      <c r="AK85" s="490">
        <f t="shared" si="226"/>
        <v>0</v>
      </c>
      <c r="AL85" s="490">
        <f t="shared" si="226"/>
        <v>0</v>
      </c>
      <c r="AM85" s="490">
        <f t="shared" si="226"/>
        <v>0</v>
      </c>
      <c r="AN85" s="490">
        <f t="shared" si="226"/>
        <v>0</v>
      </c>
      <c r="AO85" s="490">
        <f t="shared" si="226"/>
        <v>0</v>
      </c>
      <c r="AP85" s="490">
        <f t="shared" si="226"/>
        <v>0</v>
      </c>
      <c r="AQ85" s="490">
        <f t="shared" si="226"/>
        <v>0</v>
      </c>
      <c r="AR85" s="475">
        <f t="shared" si="226"/>
        <v>0</v>
      </c>
      <c r="AS85" s="490">
        <f t="shared" si="226"/>
        <v>0</v>
      </c>
      <c r="AT85" s="490">
        <f t="shared" si="226"/>
        <v>0</v>
      </c>
      <c r="AU85" s="490">
        <f t="shared" si="226"/>
        <v>0</v>
      </c>
      <c r="AV85" s="208">
        <f t="shared" si="226"/>
        <v>100000</v>
      </c>
      <c r="AW85" s="207">
        <f t="shared" si="226"/>
        <v>0</v>
      </c>
      <c r="AX85" s="207">
        <f t="shared" si="226"/>
        <v>0</v>
      </c>
      <c r="AY85" s="207">
        <f t="shared" si="226"/>
        <v>100000</v>
      </c>
      <c r="AZ85" s="207">
        <f t="shared" si="226"/>
        <v>100000</v>
      </c>
      <c r="BA85" s="207">
        <f t="shared" si="226"/>
        <v>35600</v>
      </c>
      <c r="BB85" s="207">
        <f t="shared" si="226"/>
        <v>0</v>
      </c>
      <c r="BC85" s="490">
        <f t="shared" si="226"/>
        <v>100000</v>
      </c>
      <c r="BD85" s="490">
        <f t="shared" si="226"/>
        <v>100000</v>
      </c>
      <c r="BE85" s="490">
        <f t="shared" si="226"/>
        <v>35600</v>
      </c>
      <c r="BF85" s="490">
        <f t="shared" si="226"/>
        <v>0</v>
      </c>
      <c r="BG85" s="118"/>
    </row>
    <row r="86" spans="1:60" s="29" customFormat="1" ht="34.15" customHeight="1">
      <c r="A86" s="183">
        <v>1</v>
      </c>
      <c r="B86" s="184" t="s">
        <v>152</v>
      </c>
      <c r="C86" s="184"/>
      <c r="D86" s="185"/>
      <c r="E86" s="189" t="s">
        <v>175</v>
      </c>
      <c r="F86" s="190" t="s">
        <v>203</v>
      </c>
      <c r="G86" s="186">
        <v>62555</v>
      </c>
      <c r="H86" s="186">
        <v>62555</v>
      </c>
      <c r="I86" s="190" t="s">
        <v>361</v>
      </c>
      <c r="J86" s="186">
        <v>62555</v>
      </c>
      <c r="K86" s="186">
        <v>62555</v>
      </c>
      <c r="L86" s="186">
        <v>50209</v>
      </c>
      <c r="M86" s="186">
        <v>50209</v>
      </c>
      <c r="N86" s="110">
        <f t="shared" ref="N86:N90" si="227">O86</f>
        <v>5000</v>
      </c>
      <c r="O86" s="186">
        <v>5000</v>
      </c>
      <c r="P86" s="186">
        <v>0</v>
      </c>
      <c r="Q86" s="488"/>
      <c r="R86" s="479">
        <v>5000</v>
      </c>
      <c r="S86" s="648"/>
      <c r="T86" s="479"/>
      <c r="U86" s="479">
        <v>5000</v>
      </c>
      <c r="V86" s="648"/>
      <c r="W86" s="479"/>
      <c r="X86" s="473">
        <f t="shared" ref="X86:X87" si="228">R86-U86</f>
        <v>0</v>
      </c>
      <c r="Y86" s="473"/>
      <c r="Z86" s="473"/>
      <c r="AA86" s="479">
        <f t="shared" ref="AA86" si="229">AB86+AC86</f>
        <v>0</v>
      </c>
      <c r="AB86" s="648"/>
      <c r="AC86" s="492"/>
      <c r="AD86" s="479">
        <f>AE86+AF86</f>
        <v>0</v>
      </c>
      <c r="AE86" s="655"/>
      <c r="AF86" s="656"/>
      <c r="AG86" s="541">
        <f>AH86+AI86</f>
        <v>0</v>
      </c>
      <c r="AH86" s="648"/>
      <c r="AI86" s="488"/>
      <c r="AJ86" s="473">
        <f t="shared" ref="AJ86:AJ87" si="230">AD86-AG86</f>
        <v>0</v>
      </c>
      <c r="AK86" s="473"/>
      <c r="AL86" s="473"/>
      <c r="AM86" s="488"/>
      <c r="AN86" s="648"/>
      <c r="AO86" s="488"/>
      <c r="AP86" s="471">
        <f t="shared" ref="AP86:AP87" si="231">AQ86+AR86</f>
        <v>0</v>
      </c>
      <c r="AQ86" s="648"/>
      <c r="AR86" s="492"/>
      <c r="AS86" s="541">
        <f t="shared" ref="AS86:AU87" si="232">AP86</f>
        <v>0</v>
      </c>
      <c r="AT86" s="653">
        <f t="shared" si="232"/>
        <v>0</v>
      </c>
      <c r="AU86" s="652">
        <f t="shared" si="232"/>
        <v>0</v>
      </c>
      <c r="AV86" s="111">
        <f t="shared" ref="AV86:AV87" si="233">R86+AD86+AP86</f>
        <v>5000</v>
      </c>
      <c r="AW86" s="111">
        <f t="shared" ref="AW86" si="234">S86+AE86+AQ86</f>
        <v>0</v>
      </c>
      <c r="AX86" s="111">
        <f t="shared" ref="AX86" si="235">T86+AF86+AR86</f>
        <v>0</v>
      </c>
      <c r="AY86" s="86">
        <f t="shared" ref="AY86:AY87" si="236">AZ86</f>
        <v>0</v>
      </c>
      <c r="AZ86" s="144">
        <f t="shared" ref="AZ86:AZ87" si="237">O86-AV86</f>
        <v>0</v>
      </c>
      <c r="BA86" s="86">
        <f t="shared" ref="BA86:BA87" si="238">P86-AW86</f>
        <v>0</v>
      </c>
      <c r="BB86" s="85">
        <f t="shared" ref="BB86:BB87" si="239">Q86-AX86</f>
        <v>0</v>
      </c>
      <c r="BC86" s="683">
        <f t="shared" ref="BC86:BC87" si="240">BD86</f>
        <v>0</v>
      </c>
      <c r="BD86" s="683">
        <f t="shared" ref="BD86" si="241">AZ86</f>
        <v>0</v>
      </c>
      <c r="BE86" s="488"/>
      <c r="BF86" s="488"/>
      <c r="BG86" s="84"/>
      <c r="BH86" s="29" t="s">
        <v>343</v>
      </c>
    </row>
    <row r="87" spans="1:60" s="29" customFormat="1" ht="26.65" customHeight="1">
      <c r="A87" s="183">
        <v>2</v>
      </c>
      <c r="B87" s="184" t="s">
        <v>153</v>
      </c>
      <c r="C87" s="184"/>
      <c r="D87" s="185"/>
      <c r="E87" s="189" t="s">
        <v>176</v>
      </c>
      <c r="F87" s="190" t="s">
        <v>360</v>
      </c>
      <c r="G87" s="186">
        <v>393287</v>
      </c>
      <c r="H87" s="186">
        <v>393287</v>
      </c>
      <c r="I87" s="190" t="s">
        <v>204</v>
      </c>
      <c r="J87" s="186">
        <v>598490</v>
      </c>
      <c r="K87" s="186">
        <v>598490</v>
      </c>
      <c r="L87" s="186">
        <v>243000</v>
      </c>
      <c r="M87" s="186">
        <v>243000</v>
      </c>
      <c r="N87" s="110">
        <f t="shared" si="227"/>
        <v>195000</v>
      </c>
      <c r="O87" s="186">
        <f>180000+15000</f>
        <v>195000</v>
      </c>
      <c r="P87" s="186">
        <v>35600</v>
      </c>
      <c r="Q87" s="488"/>
      <c r="R87" s="479">
        <v>95000</v>
      </c>
      <c r="S87" s="648"/>
      <c r="T87" s="479"/>
      <c r="U87" s="479">
        <v>89101</v>
      </c>
      <c r="V87" s="648"/>
      <c r="W87" s="479"/>
      <c r="X87" s="473">
        <f t="shared" si="228"/>
        <v>5899</v>
      </c>
      <c r="Y87" s="473"/>
      <c r="Z87" s="473"/>
      <c r="AA87" s="479">
        <v>5899</v>
      </c>
      <c r="AB87" s="648"/>
      <c r="AC87" s="479"/>
      <c r="AD87" s="479">
        <f>AE87+AF87</f>
        <v>0</v>
      </c>
      <c r="AE87" s="655"/>
      <c r="AF87" s="656"/>
      <c r="AG87" s="541">
        <f>AH87+AI87</f>
        <v>0</v>
      </c>
      <c r="AH87" s="648"/>
      <c r="AI87" s="488"/>
      <c r="AJ87" s="473">
        <f t="shared" si="230"/>
        <v>0</v>
      </c>
      <c r="AK87" s="473"/>
      <c r="AL87" s="473"/>
      <c r="AM87" s="488"/>
      <c r="AN87" s="648"/>
      <c r="AO87" s="488"/>
      <c r="AP87" s="471">
        <f t="shared" si="231"/>
        <v>0</v>
      </c>
      <c r="AQ87" s="648"/>
      <c r="AR87" s="492"/>
      <c r="AS87" s="541">
        <f t="shared" si="232"/>
        <v>0</v>
      </c>
      <c r="AT87" s="653">
        <f t="shared" si="232"/>
        <v>0</v>
      </c>
      <c r="AU87" s="652">
        <f t="shared" si="232"/>
        <v>0</v>
      </c>
      <c r="AV87" s="111">
        <f t="shared" si="233"/>
        <v>95000</v>
      </c>
      <c r="AW87" s="111">
        <f t="shared" ref="AW87" si="242">S87+AE87+AQ87</f>
        <v>0</v>
      </c>
      <c r="AX87" s="111">
        <f t="shared" ref="AX87" si="243">T87+AF87+AR87</f>
        <v>0</v>
      </c>
      <c r="AY87" s="86">
        <f t="shared" si="236"/>
        <v>100000</v>
      </c>
      <c r="AZ87" s="144">
        <f t="shared" si="237"/>
        <v>100000</v>
      </c>
      <c r="BA87" s="86">
        <f t="shared" si="238"/>
        <v>35600</v>
      </c>
      <c r="BB87" s="85">
        <f t="shared" si="239"/>
        <v>0</v>
      </c>
      <c r="BC87" s="683">
        <f t="shared" si="240"/>
        <v>100000</v>
      </c>
      <c r="BD87" s="683">
        <f>'b1-16-20TW'!BV95</f>
        <v>100000</v>
      </c>
      <c r="BE87" s="683">
        <f>'b1-16-20TW'!BW95</f>
        <v>35600</v>
      </c>
      <c r="BF87" s="488"/>
      <c r="BG87" s="84"/>
      <c r="BH87" s="29" t="s">
        <v>343</v>
      </c>
    </row>
    <row r="88" spans="1:60" s="29" customFormat="1" ht="24.6" customHeight="1">
      <c r="A88" s="214" t="s">
        <v>28</v>
      </c>
      <c r="B88" s="215" t="s">
        <v>126</v>
      </c>
      <c r="C88" s="215"/>
      <c r="D88" s="185"/>
      <c r="E88" s="189"/>
      <c r="F88" s="191"/>
      <c r="G88" s="194">
        <f t="shared" ref="G88:M88" si="244">G90</f>
        <v>341277</v>
      </c>
      <c r="H88" s="194">
        <f t="shared" si="244"/>
        <v>340000</v>
      </c>
      <c r="I88" s="194"/>
      <c r="J88" s="194"/>
      <c r="K88" s="194"/>
      <c r="L88" s="194">
        <f t="shared" si="244"/>
        <v>0</v>
      </c>
      <c r="M88" s="194">
        <f t="shared" si="244"/>
        <v>0</v>
      </c>
      <c r="N88" s="194">
        <f>N89</f>
        <v>114000</v>
      </c>
      <c r="O88" s="194">
        <f t="shared" ref="O88:BF88" si="245">O89</f>
        <v>114000</v>
      </c>
      <c r="P88" s="194">
        <f t="shared" si="245"/>
        <v>0</v>
      </c>
      <c r="Q88" s="477">
        <f t="shared" si="245"/>
        <v>0</v>
      </c>
      <c r="R88" s="477">
        <f t="shared" si="245"/>
        <v>10000</v>
      </c>
      <c r="S88" s="477">
        <f t="shared" si="245"/>
        <v>0</v>
      </c>
      <c r="T88" s="477">
        <f t="shared" si="245"/>
        <v>0</v>
      </c>
      <c r="U88" s="477">
        <f t="shared" si="245"/>
        <v>10000</v>
      </c>
      <c r="V88" s="477">
        <f t="shared" si="245"/>
        <v>0</v>
      </c>
      <c r="W88" s="477">
        <f t="shared" si="245"/>
        <v>0</v>
      </c>
      <c r="X88" s="477">
        <f t="shared" si="245"/>
        <v>0</v>
      </c>
      <c r="Y88" s="477">
        <f t="shared" si="245"/>
        <v>0</v>
      </c>
      <c r="Z88" s="477">
        <f t="shared" si="245"/>
        <v>0</v>
      </c>
      <c r="AA88" s="477">
        <f t="shared" si="245"/>
        <v>0</v>
      </c>
      <c r="AB88" s="477">
        <f t="shared" si="245"/>
        <v>0</v>
      </c>
      <c r="AC88" s="477">
        <f t="shared" si="245"/>
        <v>0</v>
      </c>
      <c r="AD88" s="477">
        <f t="shared" si="245"/>
        <v>0</v>
      </c>
      <c r="AE88" s="477">
        <f t="shared" si="245"/>
        <v>0</v>
      </c>
      <c r="AF88" s="477">
        <f t="shared" si="245"/>
        <v>0</v>
      </c>
      <c r="AG88" s="477">
        <f t="shared" si="245"/>
        <v>0</v>
      </c>
      <c r="AH88" s="477">
        <f t="shared" si="245"/>
        <v>0</v>
      </c>
      <c r="AI88" s="477">
        <f t="shared" si="245"/>
        <v>0</v>
      </c>
      <c r="AJ88" s="477">
        <f t="shared" si="245"/>
        <v>0</v>
      </c>
      <c r="AK88" s="477">
        <f t="shared" si="245"/>
        <v>0</v>
      </c>
      <c r="AL88" s="477">
        <f t="shared" si="245"/>
        <v>0</v>
      </c>
      <c r="AM88" s="477">
        <f t="shared" si="245"/>
        <v>0</v>
      </c>
      <c r="AN88" s="477">
        <f t="shared" si="245"/>
        <v>0</v>
      </c>
      <c r="AO88" s="477">
        <f t="shared" si="245"/>
        <v>0</v>
      </c>
      <c r="AP88" s="477">
        <f t="shared" si="245"/>
        <v>0</v>
      </c>
      <c r="AQ88" s="477">
        <f t="shared" si="245"/>
        <v>0</v>
      </c>
      <c r="AR88" s="472">
        <f t="shared" si="245"/>
        <v>0</v>
      </c>
      <c r="AS88" s="477">
        <f t="shared" si="245"/>
        <v>0</v>
      </c>
      <c r="AT88" s="477">
        <f t="shared" si="245"/>
        <v>0</v>
      </c>
      <c r="AU88" s="477">
        <f t="shared" si="245"/>
        <v>0</v>
      </c>
      <c r="AV88" s="182">
        <f t="shared" si="245"/>
        <v>10000</v>
      </c>
      <c r="AW88" s="194">
        <f t="shared" si="245"/>
        <v>0</v>
      </c>
      <c r="AX88" s="194">
        <f t="shared" si="245"/>
        <v>0</v>
      </c>
      <c r="AY88" s="194">
        <f t="shared" si="245"/>
        <v>104000</v>
      </c>
      <c r="AZ88" s="194">
        <f t="shared" si="245"/>
        <v>104000</v>
      </c>
      <c r="BA88" s="194">
        <f t="shared" si="245"/>
        <v>0</v>
      </c>
      <c r="BB88" s="194">
        <f t="shared" si="245"/>
        <v>0</v>
      </c>
      <c r="BC88" s="477">
        <f t="shared" si="245"/>
        <v>297000</v>
      </c>
      <c r="BD88" s="477">
        <f t="shared" si="245"/>
        <v>297000</v>
      </c>
      <c r="BE88" s="477">
        <f t="shared" si="245"/>
        <v>0</v>
      </c>
      <c r="BF88" s="477">
        <f t="shared" si="245"/>
        <v>0</v>
      </c>
      <c r="BG88" s="84"/>
    </row>
    <row r="89" spans="1:60" s="42" customFormat="1" ht="14.65" customHeight="1">
      <c r="A89" s="239"/>
      <c r="B89" s="229" t="s">
        <v>25</v>
      </c>
      <c r="C89" s="229"/>
      <c r="D89" s="204"/>
      <c r="E89" s="246"/>
      <c r="F89" s="202"/>
      <c r="G89" s="207">
        <f>G90</f>
        <v>341277</v>
      </c>
      <c r="H89" s="207">
        <f t="shared" ref="H89:BF89" si="246">H90</f>
        <v>340000</v>
      </c>
      <c r="I89" s="207"/>
      <c r="J89" s="207"/>
      <c r="K89" s="207"/>
      <c r="L89" s="207">
        <f t="shared" si="246"/>
        <v>0</v>
      </c>
      <c r="M89" s="207">
        <f t="shared" si="246"/>
        <v>0</v>
      </c>
      <c r="N89" s="207">
        <f t="shared" si="246"/>
        <v>114000</v>
      </c>
      <c r="O89" s="207">
        <f t="shared" si="246"/>
        <v>114000</v>
      </c>
      <c r="P89" s="207">
        <f t="shared" si="246"/>
        <v>0</v>
      </c>
      <c r="Q89" s="490">
        <f t="shared" si="246"/>
        <v>0</v>
      </c>
      <c r="R89" s="490">
        <f t="shared" si="246"/>
        <v>10000</v>
      </c>
      <c r="S89" s="490">
        <f t="shared" si="246"/>
        <v>0</v>
      </c>
      <c r="T89" s="490">
        <f t="shared" si="246"/>
        <v>0</v>
      </c>
      <c r="U89" s="490">
        <f t="shared" si="246"/>
        <v>10000</v>
      </c>
      <c r="V89" s="490">
        <f t="shared" si="246"/>
        <v>0</v>
      </c>
      <c r="W89" s="490">
        <f t="shared" si="246"/>
        <v>0</v>
      </c>
      <c r="X89" s="490">
        <f t="shared" si="246"/>
        <v>0</v>
      </c>
      <c r="Y89" s="490">
        <f t="shared" si="246"/>
        <v>0</v>
      </c>
      <c r="Z89" s="490">
        <f t="shared" si="246"/>
        <v>0</v>
      </c>
      <c r="AA89" s="490">
        <f t="shared" si="246"/>
        <v>0</v>
      </c>
      <c r="AB89" s="490">
        <f t="shared" si="246"/>
        <v>0</v>
      </c>
      <c r="AC89" s="490">
        <f t="shared" si="246"/>
        <v>0</v>
      </c>
      <c r="AD89" s="490">
        <f t="shared" si="246"/>
        <v>0</v>
      </c>
      <c r="AE89" s="490">
        <f t="shared" si="246"/>
        <v>0</v>
      </c>
      <c r="AF89" s="490">
        <f t="shared" si="246"/>
        <v>0</v>
      </c>
      <c r="AG89" s="490">
        <f t="shared" si="246"/>
        <v>0</v>
      </c>
      <c r="AH89" s="490">
        <f t="shared" si="246"/>
        <v>0</v>
      </c>
      <c r="AI89" s="490">
        <f t="shared" si="246"/>
        <v>0</v>
      </c>
      <c r="AJ89" s="490">
        <f t="shared" si="246"/>
        <v>0</v>
      </c>
      <c r="AK89" s="490">
        <f t="shared" si="246"/>
        <v>0</v>
      </c>
      <c r="AL89" s="490">
        <f t="shared" si="246"/>
        <v>0</v>
      </c>
      <c r="AM89" s="490">
        <f t="shared" si="246"/>
        <v>0</v>
      </c>
      <c r="AN89" s="490">
        <f t="shared" si="246"/>
        <v>0</v>
      </c>
      <c r="AO89" s="490">
        <f t="shared" si="246"/>
        <v>0</v>
      </c>
      <c r="AP89" s="490">
        <f t="shared" si="246"/>
        <v>0</v>
      </c>
      <c r="AQ89" s="490">
        <f t="shared" si="246"/>
        <v>0</v>
      </c>
      <c r="AR89" s="475">
        <f t="shared" si="246"/>
        <v>0</v>
      </c>
      <c r="AS89" s="490">
        <f t="shared" si="246"/>
        <v>0</v>
      </c>
      <c r="AT89" s="490">
        <f t="shared" si="246"/>
        <v>0</v>
      </c>
      <c r="AU89" s="490">
        <f t="shared" si="246"/>
        <v>0</v>
      </c>
      <c r="AV89" s="208">
        <f t="shared" si="246"/>
        <v>10000</v>
      </c>
      <c r="AW89" s="207">
        <f t="shared" si="246"/>
        <v>0</v>
      </c>
      <c r="AX89" s="207">
        <f t="shared" si="246"/>
        <v>0</v>
      </c>
      <c r="AY89" s="207">
        <f t="shared" si="246"/>
        <v>104000</v>
      </c>
      <c r="AZ89" s="207">
        <f t="shared" si="246"/>
        <v>104000</v>
      </c>
      <c r="BA89" s="207">
        <f t="shared" si="246"/>
        <v>0</v>
      </c>
      <c r="BB89" s="207">
        <f t="shared" si="246"/>
        <v>0</v>
      </c>
      <c r="BC89" s="490">
        <f t="shared" si="246"/>
        <v>297000</v>
      </c>
      <c r="BD89" s="490">
        <f t="shared" si="246"/>
        <v>297000</v>
      </c>
      <c r="BE89" s="490">
        <f t="shared" si="246"/>
        <v>0</v>
      </c>
      <c r="BF89" s="490">
        <f t="shared" si="246"/>
        <v>0</v>
      </c>
      <c r="BG89" s="118"/>
    </row>
    <row r="90" spans="1:60" s="29" customFormat="1" ht="31.15" customHeight="1">
      <c r="A90" s="183">
        <v>1</v>
      </c>
      <c r="B90" s="200" t="s">
        <v>154</v>
      </c>
      <c r="C90" s="200"/>
      <c r="D90" s="179"/>
      <c r="E90" s="179" t="s">
        <v>169</v>
      </c>
      <c r="F90" s="179" t="s">
        <v>205</v>
      </c>
      <c r="G90" s="186">
        <v>341277</v>
      </c>
      <c r="H90" s="201">
        <v>340000</v>
      </c>
      <c r="I90" s="201"/>
      <c r="J90" s="201"/>
      <c r="K90" s="201"/>
      <c r="L90" s="186"/>
      <c r="M90" s="186"/>
      <c r="N90" s="110">
        <f t="shared" si="227"/>
        <v>114000</v>
      </c>
      <c r="O90" s="187">
        <v>114000</v>
      </c>
      <c r="P90" s="187">
        <v>0</v>
      </c>
      <c r="Q90" s="488"/>
      <c r="R90" s="479">
        <v>10000</v>
      </c>
      <c r="S90" s="648"/>
      <c r="T90" s="479"/>
      <c r="U90" s="479">
        <v>10000</v>
      </c>
      <c r="V90" s="648"/>
      <c r="W90" s="479"/>
      <c r="X90" s="473">
        <f>R90-U90</f>
        <v>0</v>
      </c>
      <c r="Y90" s="473">
        <f>S90-V90</f>
        <v>0</v>
      </c>
      <c r="Z90" s="473">
        <f>T90-W90</f>
        <v>0</v>
      </c>
      <c r="AA90" s="479">
        <f t="shared" ref="AA90" si="247">AB90+AC90</f>
        <v>0</v>
      </c>
      <c r="AB90" s="648"/>
      <c r="AC90" s="492"/>
      <c r="AD90" s="479">
        <f>AE90+AF90</f>
        <v>0</v>
      </c>
      <c r="AE90" s="655"/>
      <c r="AF90" s="656"/>
      <c r="AG90" s="541">
        <f>AH90+AI90</f>
        <v>0</v>
      </c>
      <c r="AH90" s="648"/>
      <c r="AI90" s="488"/>
      <c r="AJ90" s="473">
        <f>AD90-AG90</f>
        <v>0</v>
      </c>
      <c r="AK90" s="473"/>
      <c r="AL90" s="473"/>
      <c r="AM90" s="488"/>
      <c r="AN90" s="648"/>
      <c r="AO90" s="488"/>
      <c r="AP90" s="471">
        <f t="shared" ref="AP90" si="248">AQ90+AR90</f>
        <v>0</v>
      </c>
      <c r="AQ90" s="648"/>
      <c r="AR90" s="492"/>
      <c r="AS90" s="541">
        <f>AP90</f>
        <v>0</v>
      </c>
      <c r="AT90" s="653">
        <f>AQ90</f>
        <v>0</v>
      </c>
      <c r="AU90" s="652">
        <f>AR90</f>
        <v>0</v>
      </c>
      <c r="AV90" s="111">
        <f t="shared" ref="AV90" si="249">R90+AD90+AP90</f>
        <v>10000</v>
      </c>
      <c r="AW90" s="111">
        <f t="shared" ref="AW90" si="250">S90+AE90+AQ90</f>
        <v>0</v>
      </c>
      <c r="AX90" s="111">
        <f t="shared" ref="AX90" si="251">T90+AF90+AR90</f>
        <v>0</v>
      </c>
      <c r="AY90" s="86">
        <f t="shared" ref="AY90" si="252">AZ90</f>
        <v>104000</v>
      </c>
      <c r="AZ90" s="144">
        <f t="shared" ref="AZ90" si="253">O90-AV90</f>
        <v>104000</v>
      </c>
      <c r="BA90" s="86">
        <f t="shared" ref="BA90" si="254">P90-AW90</f>
        <v>0</v>
      </c>
      <c r="BB90" s="85">
        <f t="shared" ref="BB90" si="255">Q90-AX90</f>
        <v>0</v>
      </c>
      <c r="BC90" s="683">
        <f t="shared" ref="BC90" si="256">BD90</f>
        <v>297000</v>
      </c>
      <c r="BD90" s="683">
        <f>'b1-16-20TW'!BV98</f>
        <v>297000</v>
      </c>
      <c r="BE90" s="683">
        <f>BA90</f>
        <v>0</v>
      </c>
      <c r="BF90" s="488"/>
      <c r="BG90" s="84"/>
      <c r="BH90" s="29" t="s">
        <v>344</v>
      </c>
    </row>
    <row r="96" spans="1:60" ht="23.65" customHeight="1">
      <c r="A96" s="84" t="s">
        <v>407</v>
      </c>
      <c r="B96" s="254" t="s">
        <v>372</v>
      </c>
      <c r="C96" s="83"/>
      <c r="D96" s="84"/>
      <c r="E96" s="84"/>
      <c r="F96" s="83"/>
      <c r="G96" s="108">
        <f t="shared" ref="G96:BF96" si="257">G97+G106+G111</f>
        <v>2788720</v>
      </c>
      <c r="H96" s="108">
        <f t="shared" si="257"/>
        <v>2626133</v>
      </c>
      <c r="I96" s="108"/>
      <c r="J96" s="108"/>
      <c r="K96" s="108"/>
      <c r="L96" s="108">
        <f t="shared" si="257"/>
        <v>195892</v>
      </c>
      <c r="M96" s="108">
        <f t="shared" si="257"/>
        <v>195892</v>
      </c>
      <c r="N96" s="108">
        <f t="shared" si="257"/>
        <v>792000</v>
      </c>
      <c r="O96" s="108">
        <f t="shared" si="257"/>
        <v>792000</v>
      </c>
      <c r="P96" s="108">
        <f t="shared" si="257"/>
        <v>0</v>
      </c>
      <c r="Q96" s="471">
        <f t="shared" si="257"/>
        <v>0</v>
      </c>
      <c r="R96" s="471">
        <f t="shared" si="257"/>
        <v>253675</v>
      </c>
      <c r="S96" s="471">
        <f t="shared" si="257"/>
        <v>0</v>
      </c>
      <c r="T96" s="471">
        <f t="shared" si="257"/>
        <v>0</v>
      </c>
      <c r="U96" s="471">
        <f t="shared" si="257"/>
        <v>223953</v>
      </c>
      <c r="V96" s="471">
        <f t="shared" si="257"/>
        <v>0</v>
      </c>
      <c r="W96" s="471">
        <f t="shared" si="257"/>
        <v>0</v>
      </c>
      <c r="X96" s="471">
        <f t="shared" si="257"/>
        <v>29722</v>
      </c>
      <c r="Y96" s="471">
        <f t="shared" si="257"/>
        <v>0</v>
      </c>
      <c r="Z96" s="471">
        <f t="shared" si="257"/>
        <v>0</v>
      </c>
      <c r="AA96" s="471">
        <f t="shared" si="257"/>
        <v>29722</v>
      </c>
      <c r="AB96" s="471">
        <f t="shared" si="257"/>
        <v>0</v>
      </c>
      <c r="AC96" s="471">
        <f t="shared" si="257"/>
        <v>0</v>
      </c>
      <c r="AD96" s="471">
        <f t="shared" si="257"/>
        <v>277000</v>
      </c>
      <c r="AE96" s="471">
        <f t="shared" si="257"/>
        <v>0</v>
      </c>
      <c r="AF96" s="471">
        <f t="shared" si="257"/>
        <v>0</v>
      </c>
      <c r="AG96" s="471">
        <f t="shared" si="257"/>
        <v>11875</v>
      </c>
      <c r="AH96" s="471">
        <f t="shared" si="257"/>
        <v>0</v>
      </c>
      <c r="AI96" s="471">
        <f t="shared" si="257"/>
        <v>1354</v>
      </c>
      <c r="AJ96" s="471">
        <f t="shared" si="257"/>
        <v>265125</v>
      </c>
      <c r="AK96" s="471">
        <f t="shared" si="257"/>
        <v>0</v>
      </c>
      <c r="AL96" s="471">
        <f t="shared" si="257"/>
        <v>0</v>
      </c>
      <c r="AM96" s="471">
        <f t="shared" si="257"/>
        <v>265125</v>
      </c>
      <c r="AN96" s="471">
        <f t="shared" si="257"/>
        <v>0</v>
      </c>
      <c r="AO96" s="471">
        <f t="shared" si="257"/>
        <v>0</v>
      </c>
      <c r="AP96" s="471">
        <f t="shared" si="257"/>
        <v>515000</v>
      </c>
      <c r="AQ96" s="471">
        <f t="shared" si="257"/>
        <v>0</v>
      </c>
      <c r="AR96" s="471">
        <f t="shared" si="257"/>
        <v>0</v>
      </c>
      <c r="AS96" s="471">
        <f t="shared" si="257"/>
        <v>515000</v>
      </c>
      <c r="AT96" s="471">
        <f t="shared" si="257"/>
        <v>0</v>
      </c>
      <c r="AU96" s="471">
        <f t="shared" si="257"/>
        <v>0</v>
      </c>
      <c r="AV96" s="108">
        <f t="shared" si="257"/>
        <v>792000</v>
      </c>
      <c r="AW96" s="108">
        <f t="shared" si="257"/>
        <v>0</v>
      </c>
      <c r="AX96" s="108">
        <f t="shared" si="257"/>
        <v>0</v>
      </c>
      <c r="AY96" s="108">
        <f t="shared" si="257"/>
        <v>0</v>
      </c>
      <c r="AZ96" s="108">
        <f t="shared" si="257"/>
        <v>0</v>
      </c>
      <c r="BA96" s="108">
        <f t="shared" si="257"/>
        <v>0</v>
      </c>
      <c r="BB96" s="108">
        <f t="shared" si="257"/>
        <v>0</v>
      </c>
      <c r="BC96" s="471">
        <f t="shared" si="257"/>
        <v>53000</v>
      </c>
      <c r="BD96" s="471">
        <f t="shared" si="257"/>
        <v>53000</v>
      </c>
      <c r="BE96" s="471">
        <f t="shared" si="257"/>
        <v>0</v>
      </c>
      <c r="BF96" s="471">
        <f t="shared" si="257"/>
        <v>0</v>
      </c>
      <c r="BG96" s="137"/>
    </row>
    <row r="97" spans="1:59" ht="13.5" customHeight="1">
      <c r="A97" s="84" t="s">
        <v>2</v>
      </c>
      <c r="B97" s="254" t="s">
        <v>255</v>
      </c>
      <c r="C97" s="254"/>
      <c r="D97" s="84"/>
      <c r="E97" s="84"/>
      <c r="F97" s="83"/>
      <c r="G97" s="108">
        <f>G98</f>
        <v>1797427</v>
      </c>
      <c r="H97" s="108">
        <f t="shared" ref="H97:BA99" si="258">H98</f>
        <v>1746133</v>
      </c>
      <c r="I97" s="108"/>
      <c r="J97" s="108"/>
      <c r="K97" s="108"/>
      <c r="L97" s="108">
        <f t="shared" si="258"/>
        <v>195892</v>
      </c>
      <c r="M97" s="108">
        <f t="shared" si="258"/>
        <v>195892</v>
      </c>
      <c r="N97" s="108">
        <f t="shared" si="258"/>
        <v>0</v>
      </c>
      <c r="O97" s="108">
        <f t="shared" si="258"/>
        <v>0</v>
      </c>
      <c r="P97" s="108">
        <f t="shared" si="258"/>
        <v>0</v>
      </c>
      <c r="Q97" s="471">
        <f t="shared" si="258"/>
        <v>0</v>
      </c>
      <c r="R97" s="471">
        <f t="shared" si="258"/>
        <v>253675</v>
      </c>
      <c r="S97" s="471">
        <f t="shared" si="258"/>
        <v>0</v>
      </c>
      <c r="T97" s="471">
        <f t="shared" si="258"/>
        <v>0</v>
      </c>
      <c r="U97" s="471">
        <f t="shared" si="258"/>
        <v>223953</v>
      </c>
      <c r="V97" s="471">
        <f t="shared" si="258"/>
        <v>0</v>
      </c>
      <c r="W97" s="471">
        <f t="shared" si="258"/>
        <v>0</v>
      </c>
      <c r="X97" s="471">
        <f t="shared" si="258"/>
        <v>29722</v>
      </c>
      <c r="Y97" s="471">
        <f t="shared" si="258"/>
        <v>0</v>
      </c>
      <c r="Z97" s="471">
        <f t="shared" si="258"/>
        <v>0</v>
      </c>
      <c r="AA97" s="471">
        <f t="shared" si="258"/>
        <v>29722</v>
      </c>
      <c r="AB97" s="471">
        <f t="shared" si="258"/>
        <v>0</v>
      </c>
      <c r="AC97" s="471">
        <f t="shared" si="258"/>
        <v>0</v>
      </c>
      <c r="AD97" s="471">
        <f t="shared" si="258"/>
        <v>0</v>
      </c>
      <c r="AE97" s="471">
        <f t="shared" si="258"/>
        <v>0</v>
      </c>
      <c r="AF97" s="471">
        <f t="shared" si="258"/>
        <v>0</v>
      </c>
      <c r="AG97" s="471">
        <f t="shared" si="258"/>
        <v>0</v>
      </c>
      <c r="AH97" s="471">
        <f t="shared" si="258"/>
        <v>0</v>
      </c>
      <c r="AI97" s="471">
        <f t="shared" si="258"/>
        <v>0</v>
      </c>
      <c r="AJ97" s="471">
        <f t="shared" si="258"/>
        <v>0</v>
      </c>
      <c r="AK97" s="471">
        <f t="shared" si="258"/>
        <v>0</v>
      </c>
      <c r="AL97" s="471">
        <f t="shared" si="258"/>
        <v>0</v>
      </c>
      <c r="AM97" s="471">
        <f t="shared" si="258"/>
        <v>0</v>
      </c>
      <c r="AN97" s="471">
        <f t="shared" si="258"/>
        <v>0</v>
      </c>
      <c r="AO97" s="471">
        <f t="shared" si="258"/>
        <v>0</v>
      </c>
      <c r="AP97" s="471">
        <f t="shared" si="258"/>
        <v>0</v>
      </c>
      <c r="AQ97" s="471">
        <f t="shared" si="258"/>
        <v>0</v>
      </c>
      <c r="AR97" s="471">
        <f t="shared" si="258"/>
        <v>0</v>
      </c>
      <c r="AS97" s="471">
        <f t="shared" si="258"/>
        <v>0</v>
      </c>
      <c r="AT97" s="471">
        <f t="shared" si="258"/>
        <v>0</v>
      </c>
      <c r="AU97" s="471">
        <f t="shared" si="258"/>
        <v>0</v>
      </c>
      <c r="AV97" s="108">
        <f t="shared" si="258"/>
        <v>0</v>
      </c>
      <c r="AW97" s="108">
        <f t="shared" si="258"/>
        <v>0</v>
      </c>
      <c r="AX97" s="108">
        <f t="shared" si="258"/>
        <v>0</v>
      </c>
      <c r="AY97" s="108">
        <f t="shared" si="258"/>
        <v>0</v>
      </c>
      <c r="AZ97" s="108">
        <f t="shared" si="258"/>
        <v>0</v>
      </c>
      <c r="BA97" s="108">
        <f t="shared" si="258"/>
        <v>0</v>
      </c>
      <c r="BB97" s="108">
        <f t="shared" ref="BB97:BF98" si="259">BB98</f>
        <v>0</v>
      </c>
      <c r="BC97" s="471">
        <f t="shared" si="259"/>
        <v>0</v>
      </c>
      <c r="BD97" s="471">
        <f t="shared" si="259"/>
        <v>0</v>
      </c>
      <c r="BE97" s="471">
        <f t="shared" si="259"/>
        <v>0</v>
      </c>
      <c r="BF97" s="471">
        <f t="shared" si="259"/>
        <v>0</v>
      </c>
      <c r="BG97" s="137"/>
    </row>
    <row r="98" spans="1:59" ht="14.1" customHeight="1">
      <c r="A98" s="84"/>
      <c r="B98" s="254" t="s">
        <v>30</v>
      </c>
      <c r="C98" s="254"/>
      <c r="D98" s="84"/>
      <c r="E98" s="84"/>
      <c r="F98" s="83"/>
      <c r="G98" s="108">
        <f>G99</f>
        <v>1797427</v>
      </c>
      <c r="H98" s="108">
        <f t="shared" si="258"/>
        <v>1746133</v>
      </c>
      <c r="I98" s="108"/>
      <c r="J98" s="108"/>
      <c r="K98" s="108"/>
      <c r="L98" s="108">
        <f t="shared" si="258"/>
        <v>195892</v>
      </c>
      <c r="M98" s="108">
        <f t="shared" si="258"/>
        <v>195892</v>
      </c>
      <c r="N98" s="108">
        <f t="shared" si="258"/>
        <v>0</v>
      </c>
      <c r="O98" s="108">
        <f t="shared" si="258"/>
        <v>0</v>
      </c>
      <c r="P98" s="108">
        <f t="shared" si="258"/>
        <v>0</v>
      </c>
      <c r="Q98" s="471">
        <f t="shared" si="258"/>
        <v>0</v>
      </c>
      <c r="R98" s="471">
        <f t="shared" si="258"/>
        <v>253675</v>
      </c>
      <c r="S98" s="471">
        <f t="shared" si="258"/>
        <v>0</v>
      </c>
      <c r="T98" s="471">
        <f t="shared" si="258"/>
        <v>0</v>
      </c>
      <c r="U98" s="471">
        <f t="shared" si="258"/>
        <v>223953</v>
      </c>
      <c r="V98" s="471">
        <f t="shared" si="258"/>
        <v>0</v>
      </c>
      <c r="W98" s="471">
        <f t="shared" si="258"/>
        <v>0</v>
      </c>
      <c r="X98" s="471">
        <f t="shared" si="258"/>
        <v>29722</v>
      </c>
      <c r="Y98" s="471">
        <f t="shared" si="258"/>
        <v>0</v>
      </c>
      <c r="Z98" s="471">
        <f t="shared" si="258"/>
        <v>0</v>
      </c>
      <c r="AA98" s="471">
        <f t="shared" si="258"/>
        <v>29722</v>
      </c>
      <c r="AB98" s="471">
        <f t="shared" si="258"/>
        <v>0</v>
      </c>
      <c r="AC98" s="471">
        <f t="shared" si="258"/>
        <v>0</v>
      </c>
      <c r="AD98" s="471">
        <f t="shared" si="258"/>
        <v>0</v>
      </c>
      <c r="AE98" s="471">
        <f t="shared" si="258"/>
        <v>0</v>
      </c>
      <c r="AF98" s="471">
        <f t="shared" si="258"/>
        <v>0</v>
      </c>
      <c r="AG98" s="471">
        <f t="shared" si="258"/>
        <v>0</v>
      </c>
      <c r="AH98" s="471">
        <f t="shared" si="258"/>
        <v>0</v>
      </c>
      <c r="AI98" s="471">
        <f t="shared" si="258"/>
        <v>0</v>
      </c>
      <c r="AJ98" s="471">
        <f t="shared" si="258"/>
        <v>0</v>
      </c>
      <c r="AK98" s="471">
        <f t="shared" si="258"/>
        <v>0</v>
      </c>
      <c r="AL98" s="471">
        <f t="shared" si="258"/>
        <v>0</v>
      </c>
      <c r="AM98" s="471">
        <f t="shared" si="258"/>
        <v>0</v>
      </c>
      <c r="AN98" s="471">
        <f t="shared" si="258"/>
        <v>0</v>
      </c>
      <c r="AO98" s="471">
        <f t="shared" si="258"/>
        <v>0</v>
      </c>
      <c r="AP98" s="471">
        <f t="shared" si="258"/>
        <v>0</v>
      </c>
      <c r="AQ98" s="471">
        <f t="shared" si="258"/>
        <v>0</v>
      </c>
      <c r="AR98" s="471">
        <f t="shared" si="258"/>
        <v>0</v>
      </c>
      <c r="AS98" s="471">
        <f t="shared" si="258"/>
        <v>0</v>
      </c>
      <c r="AT98" s="471">
        <f t="shared" si="258"/>
        <v>0</v>
      </c>
      <c r="AU98" s="471">
        <f t="shared" si="258"/>
        <v>0</v>
      </c>
      <c r="AV98" s="108">
        <f t="shared" si="258"/>
        <v>0</v>
      </c>
      <c r="AW98" s="108">
        <f t="shared" si="258"/>
        <v>0</v>
      </c>
      <c r="AX98" s="108">
        <f t="shared" si="258"/>
        <v>0</v>
      </c>
      <c r="AY98" s="108">
        <f t="shared" si="258"/>
        <v>0</v>
      </c>
      <c r="AZ98" s="108">
        <f t="shared" si="258"/>
        <v>0</v>
      </c>
      <c r="BA98" s="108">
        <f t="shared" si="258"/>
        <v>0</v>
      </c>
      <c r="BB98" s="108">
        <f t="shared" si="259"/>
        <v>0</v>
      </c>
      <c r="BC98" s="471">
        <f t="shared" si="259"/>
        <v>0</v>
      </c>
      <c r="BD98" s="471">
        <f t="shared" si="259"/>
        <v>0</v>
      </c>
      <c r="BE98" s="471">
        <f t="shared" si="259"/>
        <v>0</v>
      </c>
      <c r="BF98" s="471">
        <f t="shared" si="259"/>
        <v>0</v>
      </c>
      <c r="BG98" s="137"/>
    </row>
    <row r="99" spans="1:59" ht="34.15" customHeight="1">
      <c r="A99" s="84" t="s">
        <v>29</v>
      </c>
      <c r="B99" s="192" t="s">
        <v>256</v>
      </c>
      <c r="C99" s="192"/>
      <c r="D99" s="84"/>
      <c r="E99" s="84"/>
      <c r="F99" s="83"/>
      <c r="G99" s="108">
        <f>G100</f>
        <v>1797427</v>
      </c>
      <c r="H99" s="108">
        <f t="shared" si="258"/>
        <v>1746133</v>
      </c>
      <c r="I99" s="108"/>
      <c r="J99" s="108"/>
      <c r="K99" s="108"/>
      <c r="L99" s="108">
        <f t="shared" si="258"/>
        <v>195892</v>
      </c>
      <c r="M99" s="108">
        <f t="shared" si="258"/>
        <v>195892</v>
      </c>
      <c r="N99" s="108">
        <f t="shared" si="258"/>
        <v>0</v>
      </c>
      <c r="O99" s="108">
        <f t="shared" si="258"/>
        <v>0</v>
      </c>
      <c r="P99" s="108">
        <f t="shared" si="258"/>
        <v>0</v>
      </c>
      <c r="Q99" s="471">
        <f t="shared" si="258"/>
        <v>0</v>
      </c>
      <c r="R99" s="471">
        <f t="shared" si="258"/>
        <v>253675</v>
      </c>
      <c r="S99" s="471">
        <f t="shared" si="258"/>
        <v>0</v>
      </c>
      <c r="T99" s="471">
        <f t="shared" si="258"/>
        <v>0</v>
      </c>
      <c r="U99" s="471">
        <f t="shared" si="258"/>
        <v>223953</v>
      </c>
      <c r="V99" s="471">
        <f t="shared" si="258"/>
        <v>0</v>
      </c>
      <c r="W99" s="471">
        <f t="shared" si="258"/>
        <v>0</v>
      </c>
      <c r="X99" s="471">
        <f t="shared" si="258"/>
        <v>29722</v>
      </c>
      <c r="Y99" s="471">
        <f t="shared" si="258"/>
        <v>0</v>
      </c>
      <c r="Z99" s="471">
        <f t="shared" si="258"/>
        <v>0</v>
      </c>
      <c r="AA99" s="471">
        <f t="shared" si="258"/>
        <v>29722</v>
      </c>
      <c r="AB99" s="471">
        <f t="shared" si="258"/>
        <v>0</v>
      </c>
      <c r="AC99" s="471">
        <f t="shared" si="258"/>
        <v>0</v>
      </c>
      <c r="AD99" s="471">
        <f t="shared" si="258"/>
        <v>0</v>
      </c>
      <c r="AE99" s="471">
        <f t="shared" si="258"/>
        <v>0</v>
      </c>
      <c r="AF99" s="471">
        <f t="shared" si="258"/>
        <v>0</v>
      </c>
      <c r="AG99" s="471">
        <f t="shared" si="258"/>
        <v>0</v>
      </c>
      <c r="AH99" s="471">
        <f t="shared" si="258"/>
        <v>0</v>
      </c>
      <c r="AI99" s="471">
        <f t="shared" si="258"/>
        <v>0</v>
      </c>
      <c r="AJ99" s="471">
        <f t="shared" si="258"/>
        <v>0</v>
      </c>
      <c r="AK99" s="471">
        <f t="shared" si="258"/>
        <v>0</v>
      </c>
      <c r="AL99" s="471">
        <f t="shared" si="258"/>
        <v>0</v>
      </c>
      <c r="AM99" s="471">
        <f t="shared" si="258"/>
        <v>0</v>
      </c>
      <c r="AN99" s="471">
        <f t="shared" si="258"/>
        <v>0</v>
      </c>
      <c r="AO99" s="471">
        <f t="shared" si="258"/>
        <v>0</v>
      </c>
      <c r="AP99" s="471">
        <f t="shared" si="258"/>
        <v>0</v>
      </c>
      <c r="AQ99" s="471">
        <f t="shared" si="258"/>
        <v>0</v>
      </c>
      <c r="AR99" s="471">
        <f t="shared" si="258"/>
        <v>0</v>
      </c>
      <c r="AS99" s="471">
        <f t="shared" si="258"/>
        <v>0</v>
      </c>
      <c r="AT99" s="471">
        <f t="shared" si="258"/>
        <v>0</v>
      </c>
      <c r="AU99" s="471">
        <f t="shared" si="258"/>
        <v>0</v>
      </c>
      <c r="AV99" s="108">
        <f t="shared" si="258"/>
        <v>0</v>
      </c>
      <c r="AW99" s="108">
        <f t="shared" si="258"/>
        <v>0</v>
      </c>
      <c r="AX99" s="108">
        <f t="shared" si="258"/>
        <v>0</v>
      </c>
      <c r="AY99" s="108">
        <f t="shared" si="258"/>
        <v>0</v>
      </c>
      <c r="AZ99" s="108">
        <f t="shared" si="258"/>
        <v>0</v>
      </c>
      <c r="BA99" s="108">
        <f t="shared" si="258"/>
        <v>0</v>
      </c>
      <c r="BB99" s="108"/>
      <c r="BC99" s="471"/>
      <c r="BD99" s="471"/>
      <c r="BE99" s="471"/>
      <c r="BF99" s="471"/>
      <c r="BG99" s="137"/>
    </row>
    <row r="100" spans="1:59" ht="14.1" customHeight="1">
      <c r="A100" s="118"/>
      <c r="B100" s="203" t="s">
        <v>25</v>
      </c>
      <c r="C100" s="203"/>
      <c r="D100" s="118"/>
      <c r="E100" s="118"/>
      <c r="F100" s="138"/>
      <c r="G100" s="139">
        <f>SUM(G101:G103)</f>
        <v>1797427</v>
      </c>
      <c r="H100" s="139">
        <f t="shared" ref="H100:BF100" si="260">SUM(H101:H103)</f>
        <v>1746133</v>
      </c>
      <c r="I100" s="139"/>
      <c r="J100" s="139"/>
      <c r="K100" s="139"/>
      <c r="L100" s="139">
        <f t="shared" si="260"/>
        <v>195892</v>
      </c>
      <c r="M100" s="139">
        <f t="shared" si="260"/>
        <v>195892</v>
      </c>
      <c r="N100" s="139">
        <f t="shared" si="260"/>
        <v>0</v>
      </c>
      <c r="O100" s="139">
        <f t="shared" si="260"/>
        <v>0</v>
      </c>
      <c r="P100" s="139">
        <f t="shared" si="260"/>
        <v>0</v>
      </c>
      <c r="Q100" s="478">
        <f t="shared" si="260"/>
        <v>0</v>
      </c>
      <c r="R100" s="478">
        <f t="shared" si="260"/>
        <v>253675</v>
      </c>
      <c r="S100" s="478">
        <f t="shared" si="260"/>
        <v>0</v>
      </c>
      <c r="T100" s="478">
        <f t="shared" si="260"/>
        <v>0</v>
      </c>
      <c r="U100" s="478">
        <f t="shared" si="260"/>
        <v>223953</v>
      </c>
      <c r="V100" s="478">
        <f t="shared" si="260"/>
        <v>0</v>
      </c>
      <c r="W100" s="478">
        <f t="shared" si="260"/>
        <v>0</v>
      </c>
      <c r="X100" s="478">
        <f t="shared" si="260"/>
        <v>29722</v>
      </c>
      <c r="Y100" s="478">
        <f t="shared" si="260"/>
        <v>0</v>
      </c>
      <c r="Z100" s="478">
        <f t="shared" si="260"/>
        <v>0</v>
      </c>
      <c r="AA100" s="478">
        <f t="shared" si="260"/>
        <v>29722</v>
      </c>
      <c r="AB100" s="478">
        <f t="shared" si="260"/>
        <v>0</v>
      </c>
      <c r="AC100" s="478">
        <f t="shared" si="260"/>
        <v>0</v>
      </c>
      <c r="AD100" s="478">
        <f t="shared" si="260"/>
        <v>0</v>
      </c>
      <c r="AE100" s="478">
        <f t="shared" si="260"/>
        <v>0</v>
      </c>
      <c r="AF100" s="478">
        <f t="shared" si="260"/>
        <v>0</v>
      </c>
      <c r="AG100" s="478">
        <f t="shared" si="260"/>
        <v>0</v>
      </c>
      <c r="AH100" s="478">
        <f t="shared" si="260"/>
        <v>0</v>
      </c>
      <c r="AI100" s="478">
        <f t="shared" si="260"/>
        <v>0</v>
      </c>
      <c r="AJ100" s="478">
        <f t="shared" si="260"/>
        <v>0</v>
      </c>
      <c r="AK100" s="478">
        <f t="shared" si="260"/>
        <v>0</v>
      </c>
      <c r="AL100" s="478">
        <f t="shared" si="260"/>
        <v>0</v>
      </c>
      <c r="AM100" s="478">
        <f t="shared" si="260"/>
        <v>0</v>
      </c>
      <c r="AN100" s="478">
        <f t="shared" si="260"/>
        <v>0</v>
      </c>
      <c r="AO100" s="478">
        <f t="shared" si="260"/>
        <v>0</v>
      </c>
      <c r="AP100" s="478">
        <f t="shared" si="260"/>
        <v>0</v>
      </c>
      <c r="AQ100" s="478">
        <f t="shared" si="260"/>
        <v>0</v>
      </c>
      <c r="AR100" s="478">
        <f t="shared" si="260"/>
        <v>0</v>
      </c>
      <c r="AS100" s="478">
        <f t="shared" si="260"/>
        <v>0</v>
      </c>
      <c r="AT100" s="478">
        <f t="shared" si="260"/>
        <v>0</v>
      </c>
      <c r="AU100" s="478">
        <f t="shared" si="260"/>
        <v>0</v>
      </c>
      <c r="AV100" s="139">
        <f t="shared" si="260"/>
        <v>0</v>
      </c>
      <c r="AW100" s="139">
        <f t="shared" si="260"/>
        <v>0</v>
      </c>
      <c r="AX100" s="139">
        <f t="shared" si="260"/>
        <v>0</v>
      </c>
      <c r="AY100" s="139">
        <f t="shared" si="260"/>
        <v>0</v>
      </c>
      <c r="AZ100" s="139">
        <f t="shared" si="260"/>
        <v>0</v>
      </c>
      <c r="BA100" s="139">
        <f t="shared" si="260"/>
        <v>0</v>
      </c>
      <c r="BB100" s="139">
        <f t="shared" si="260"/>
        <v>0</v>
      </c>
      <c r="BC100" s="478">
        <f t="shared" si="260"/>
        <v>0</v>
      </c>
      <c r="BD100" s="478">
        <f t="shared" si="260"/>
        <v>0</v>
      </c>
      <c r="BE100" s="478">
        <f t="shared" si="260"/>
        <v>0</v>
      </c>
      <c r="BF100" s="478">
        <f t="shared" si="260"/>
        <v>0</v>
      </c>
      <c r="BG100" s="140"/>
    </row>
    <row r="101" spans="1:59" ht="36">
      <c r="A101" s="122">
        <v>1</v>
      </c>
      <c r="B101" s="141" t="s">
        <v>206</v>
      </c>
      <c r="C101" s="142"/>
      <c r="D101" s="122" t="s">
        <v>207</v>
      </c>
      <c r="E101" s="122" t="s">
        <v>208</v>
      </c>
      <c r="F101" s="142" t="s">
        <v>209</v>
      </c>
      <c r="G101" s="110">
        <v>929608</v>
      </c>
      <c r="H101" s="114">
        <v>927981</v>
      </c>
      <c r="I101" s="114"/>
      <c r="J101" s="114"/>
      <c r="K101" s="114"/>
      <c r="L101" s="115"/>
      <c r="M101" s="114"/>
      <c r="N101" s="115"/>
      <c r="O101" s="114"/>
      <c r="P101" s="115"/>
      <c r="Q101" s="493"/>
      <c r="R101" s="493">
        <v>1000</v>
      </c>
      <c r="S101" s="654"/>
      <c r="T101" s="493"/>
      <c r="U101" s="493">
        <v>1000</v>
      </c>
      <c r="V101" s="654"/>
      <c r="W101" s="493"/>
      <c r="X101" s="541">
        <f>R101-U101</f>
        <v>0</v>
      </c>
      <c r="Y101" s="541"/>
      <c r="Z101" s="541"/>
      <c r="AA101" s="654"/>
      <c r="AB101" s="654"/>
      <c r="AC101" s="493"/>
      <c r="AD101" s="541"/>
      <c r="AE101" s="654"/>
      <c r="AF101" s="660"/>
      <c r="AG101" s="654"/>
      <c r="AH101" s="654"/>
      <c r="AI101" s="654"/>
      <c r="AJ101" s="480"/>
      <c r="AK101" s="654"/>
      <c r="AL101" s="493"/>
      <c r="AM101" s="654"/>
      <c r="AN101" s="493"/>
      <c r="AO101" s="654"/>
      <c r="AP101" s="530"/>
      <c r="AQ101" s="654"/>
      <c r="AR101" s="480"/>
      <c r="AS101" s="541"/>
      <c r="AT101" s="541"/>
      <c r="AU101" s="541"/>
      <c r="AV101" s="112"/>
      <c r="AW101" s="110"/>
      <c r="AX101" s="110"/>
      <c r="AY101" s="110"/>
      <c r="AZ101" s="144">
        <f t="shared" ref="AZ101:AZ105" si="261">O101-AV101</f>
        <v>0</v>
      </c>
      <c r="BA101" s="110"/>
      <c r="BB101" s="110"/>
      <c r="BC101" s="480"/>
      <c r="BD101" s="480"/>
      <c r="BE101" s="480"/>
      <c r="BF101" s="480"/>
      <c r="BG101" s="145"/>
    </row>
    <row r="102" spans="1:59" ht="36">
      <c r="A102" s="122">
        <v>2</v>
      </c>
      <c r="B102" s="141" t="s">
        <v>265</v>
      </c>
      <c r="C102" s="142"/>
      <c r="D102" s="122" t="s">
        <v>210</v>
      </c>
      <c r="E102" s="122" t="s">
        <v>175</v>
      </c>
      <c r="F102" s="142" t="s">
        <v>211</v>
      </c>
      <c r="G102" s="110">
        <v>395146</v>
      </c>
      <c r="H102" s="110">
        <v>345479</v>
      </c>
      <c r="I102" s="110"/>
      <c r="J102" s="110"/>
      <c r="K102" s="110"/>
      <c r="L102" s="110">
        <f>M102</f>
        <v>195892</v>
      </c>
      <c r="M102" s="114">
        <v>195892</v>
      </c>
      <c r="N102" s="114"/>
      <c r="O102" s="114"/>
      <c r="P102" s="115"/>
      <c r="Q102" s="493"/>
      <c r="R102" s="493">
        <v>129560</v>
      </c>
      <c r="S102" s="654"/>
      <c r="T102" s="493"/>
      <c r="U102" s="493">
        <v>99838</v>
      </c>
      <c r="V102" s="654"/>
      <c r="W102" s="493"/>
      <c r="X102" s="541">
        <f t="shared" ref="X102:X105" si="262">R102-U102</f>
        <v>29722</v>
      </c>
      <c r="Y102" s="541"/>
      <c r="Z102" s="541"/>
      <c r="AA102" s="541">
        <v>29722</v>
      </c>
      <c r="AB102" s="654"/>
      <c r="AC102" s="493"/>
      <c r="AD102" s="541"/>
      <c r="AE102" s="654"/>
      <c r="AF102" s="660"/>
      <c r="AG102" s="654"/>
      <c r="AH102" s="654"/>
      <c r="AI102" s="654"/>
      <c r="AJ102" s="480"/>
      <c r="AK102" s="654"/>
      <c r="AL102" s="493"/>
      <c r="AM102" s="654"/>
      <c r="AN102" s="493"/>
      <c r="AO102" s="654"/>
      <c r="AP102" s="530"/>
      <c r="AQ102" s="654"/>
      <c r="AR102" s="480"/>
      <c r="AS102" s="541"/>
      <c r="AT102" s="541"/>
      <c r="AU102" s="541"/>
      <c r="AV102" s="112"/>
      <c r="AW102" s="110"/>
      <c r="AX102" s="110"/>
      <c r="AY102" s="110"/>
      <c r="AZ102" s="144">
        <f t="shared" si="261"/>
        <v>0</v>
      </c>
      <c r="BA102" s="110"/>
      <c r="BB102" s="110"/>
      <c r="BC102" s="480"/>
      <c r="BD102" s="480"/>
      <c r="BE102" s="480"/>
      <c r="BF102" s="480"/>
      <c r="BG102" s="145"/>
    </row>
    <row r="103" spans="1:59" ht="35.1" customHeight="1">
      <c r="A103" s="122">
        <v>3</v>
      </c>
      <c r="B103" s="141" t="s">
        <v>212</v>
      </c>
      <c r="C103" s="142"/>
      <c r="D103" s="122" t="s">
        <v>213</v>
      </c>
      <c r="E103" s="122" t="s">
        <v>214</v>
      </c>
      <c r="F103" s="142" t="s">
        <v>215</v>
      </c>
      <c r="G103" s="110">
        <v>472673</v>
      </c>
      <c r="H103" s="110">
        <v>472673</v>
      </c>
      <c r="I103" s="110"/>
      <c r="J103" s="110"/>
      <c r="K103" s="110"/>
      <c r="L103" s="115"/>
      <c r="M103" s="114"/>
      <c r="N103" s="115"/>
      <c r="O103" s="114"/>
      <c r="P103" s="115"/>
      <c r="Q103" s="493"/>
      <c r="R103" s="493">
        <f>R104+R105</f>
        <v>123115</v>
      </c>
      <c r="S103" s="654"/>
      <c r="T103" s="493"/>
      <c r="U103" s="493">
        <f>U104+U105</f>
        <v>123115</v>
      </c>
      <c r="V103" s="654"/>
      <c r="W103" s="493"/>
      <c r="X103" s="541">
        <f t="shared" si="262"/>
        <v>0</v>
      </c>
      <c r="Y103" s="541"/>
      <c r="Z103" s="541"/>
      <c r="AA103" s="654"/>
      <c r="AB103" s="654"/>
      <c r="AC103" s="493"/>
      <c r="AD103" s="541"/>
      <c r="AE103" s="654"/>
      <c r="AF103" s="660"/>
      <c r="AG103" s="654"/>
      <c r="AH103" s="654"/>
      <c r="AI103" s="654"/>
      <c r="AJ103" s="480"/>
      <c r="AK103" s="654"/>
      <c r="AL103" s="493"/>
      <c r="AM103" s="654"/>
      <c r="AN103" s="493"/>
      <c r="AO103" s="654"/>
      <c r="AP103" s="530"/>
      <c r="AQ103" s="654"/>
      <c r="AR103" s="480"/>
      <c r="AS103" s="541"/>
      <c r="AT103" s="541"/>
      <c r="AU103" s="541"/>
      <c r="AV103" s="110"/>
      <c r="AW103" s="110"/>
      <c r="AX103" s="110"/>
      <c r="AY103" s="110"/>
      <c r="AZ103" s="144">
        <f t="shared" si="261"/>
        <v>0</v>
      </c>
      <c r="BA103" s="110"/>
      <c r="BB103" s="110"/>
      <c r="BC103" s="480"/>
      <c r="BD103" s="480"/>
      <c r="BE103" s="480"/>
      <c r="BF103" s="480"/>
      <c r="BG103" s="145"/>
    </row>
    <row r="104" spans="1:59" ht="31.15" customHeight="1">
      <c r="A104" s="146" t="s">
        <v>218</v>
      </c>
      <c r="B104" s="141" t="s">
        <v>216</v>
      </c>
      <c r="C104" s="142"/>
      <c r="D104" s="122"/>
      <c r="E104" s="122"/>
      <c r="F104" s="142"/>
      <c r="G104" s="115"/>
      <c r="H104" s="114"/>
      <c r="I104" s="114"/>
      <c r="J104" s="114"/>
      <c r="K104" s="114"/>
      <c r="L104" s="115"/>
      <c r="M104" s="114"/>
      <c r="N104" s="115"/>
      <c r="O104" s="114"/>
      <c r="P104" s="115"/>
      <c r="Q104" s="493"/>
      <c r="R104" s="493">
        <v>103115</v>
      </c>
      <c r="S104" s="654"/>
      <c r="T104" s="493"/>
      <c r="U104" s="493">
        <v>103115</v>
      </c>
      <c r="V104" s="654"/>
      <c r="W104" s="493"/>
      <c r="X104" s="541">
        <f t="shared" si="262"/>
        <v>0</v>
      </c>
      <c r="Y104" s="541"/>
      <c r="Z104" s="541"/>
      <c r="AA104" s="654"/>
      <c r="AB104" s="654"/>
      <c r="AC104" s="493"/>
      <c r="AD104" s="541"/>
      <c r="AE104" s="654"/>
      <c r="AF104" s="660"/>
      <c r="AG104" s="654"/>
      <c r="AH104" s="654"/>
      <c r="AI104" s="654"/>
      <c r="AJ104" s="480"/>
      <c r="AK104" s="654"/>
      <c r="AL104" s="493"/>
      <c r="AM104" s="654"/>
      <c r="AN104" s="493"/>
      <c r="AO104" s="654"/>
      <c r="AP104" s="530"/>
      <c r="AQ104" s="654"/>
      <c r="AR104" s="480"/>
      <c r="AS104" s="541"/>
      <c r="AT104" s="541"/>
      <c r="AU104" s="541"/>
      <c r="AV104" s="110"/>
      <c r="AW104" s="110"/>
      <c r="AX104" s="110"/>
      <c r="AY104" s="110"/>
      <c r="AZ104" s="144">
        <f t="shared" si="261"/>
        <v>0</v>
      </c>
      <c r="BA104" s="110"/>
      <c r="BB104" s="110"/>
      <c r="BC104" s="480"/>
      <c r="BD104" s="480"/>
      <c r="BE104" s="480"/>
      <c r="BF104" s="480"/>
      <c r="BG104" s="145"/>
    </row>
    <row r="105" spans="1:59" ht="28.15" customHeight="1">
      <c r="A105" s="146" t="s">
        <v>218</v>
      </c>
      <c r="B105" s="141" t="s">
        <v>217</v>
      </c>
      <c r="C105" s="142"/>
      <c r="D105" s="122"/>
      <c r="E105" s="122"/>
      <c r="F105" s="142"/>
      <c r="G105" s="115"/>
      <c r="H105" s="114"/>
      <c r="I105" s="114"/>
      <c r="J105" s="114"/>
      <c r="K105" s="114"/>
      <c r="L105" s="115"/>
      <c r="M105" s="114"/>
      <c r="N105" s="115"/>
      <c r="O105" s="114"/>
      <c r="P105" s="115"/>
      <c r="Q105" s="493"/>
      <c r="R105" s="493">
        <v>20000</v>
      </c>
      <c r="S105" s="654"/>
      <c r="T105" s="493"/>
      <c r="U105" s="493">
        <v>20000</v>
      </c>
      <c r="V105" s="654"/>
      <c r="W105" s="493"/>
      <c r="X105" s="541">
        <f t="shared" si="262"/>
        <v>0</v>
      </c>
      <c r="Y105" s="541"/>
      <c r="Z105" s="541"/>
      <c r="AA105" s="654"/>
      <c r="AB105" s="654"/>
      <c r="AC105" s="493"/>
      <c r="AD105" s="541"/>
      <c r="AE105" s="654"/>
      <c r="AF105" s="660"/>
      <c r="AG105" s="654"/>
      <c r="AH105" s="654"/>
      <c r="AI105" s="654"/>
      <c r="AJ105" s="480"/>
      <c r="AK105" s="654"/>
      <c r="AL105" s="493"/>
      <c r="AM105" s="654"/>
      <c r="AN105" s="493"/>
      <c r="AO105" s="654"/>
      <c r="AP105" s="530"/>
      <c r="AQ105" s="654"/>
      <c r="AR105" s="480"/>
      <c r="AS105" s="541"/>
      <c r="AT105" s="541"/>
      <c r="AU105" s="541"/>
      <c r="AV105" s="110"/>
      <c r="AW105" s="110"/>
      <c r="AX105" s="110"/>
      <c r="AY105" s="110"/>
      <c r="AZ105" s="144">
        <f t="shared" si="261"/>
        <v>0</v>
      </c>
      <c r="BA105" s="110"/>
      <c r="BB105" s="110"/>
      <c r="BC105" s="480"/>
      <c r="BD105" s="480"/>
      <c r="BE105" s="480"/>
      <c r="BF105" s="480"/>
      <c r="BG105" s="145"/>
    </row>
    <row r="106" spans="1:59" ht="13.5" customHeight="1">
      <c r="A106" s="147" t="s">
        <v>3</v>
      </c>
      <c r="B106" s="148" t="s">
        <v>58</v>
      </c>
      <c r="C106" s="148"/>
      <c r="D106" s="122"/>
      <c r="E106" s="122"/>
      <c r="F106" s="142"/>
      <c r="G106" s="108">
        <f>G107</f>
        <v>950018</v>
      </c>
      <c r="H106" s="108">
        <f t="shared" ref="H106:BA109" si="263">H107</f>
        <v>850000</v>
      </c>
      <c r="I106" s="108"/>
      <c r="J106" s="108"/>
      <c r="K106" s="108"/>
      <c r="L106" s="108">
        <f t="shared" si="263"/>
        <v>0</v>
      </c>
      <c r="M106" s="108">
        <f t="shared" si="263"/>
        <v>0</v>
      </c>
      <c r="N106" s="108">
        <f t="shared" si="263"/>
        <v>765000</v>
      </c>
      <c r="O106" s="108">
        <f t="shared" si="263"/>
        <v>765000</v>
      </c>
      <c r="P106" s="108">
        <f t="shared" si="263"/>
        <v>0</v>
      </c>
      <c r="Q106" s="471">
        <f t="shared" si="263"/>
        <v>0</v>
      </c>
      <c r="R106" s="471">
        <f t="shared" si="263"/>
        <v>0</v>
      </c>
      <c r="S106" s="471">
        <f t="shared" si="263"/>
        <v>0</v>
      </c>
      <c r="T106" s="471">
        <f t="shared" si="263"/>
        <v>0</v>
      </c>
      <c r="U106" s="471">
        <f t="shared" si="263"/>
        <v>0</v>
      </c>
      <c r="V106" s="471">
        <f t="shared" si="263"/>
        <v>0</v>
      </c>
      <c r="W106" s="471">
        <f t="shared" si="263"/>
        <v>0</v>
      </c>
      <c r="X106" s="471">
        <f t="shared" si="263"/>
        <v>0</v>
      </c>
      <c r="Y106" s="471">
        <f t="shared" si="263"/>
        <v>0</v>
      </c>
      <c r="Z106" s="471">
        <f t="shared" si="263"/>
        <v>0</v>
      </c>
      <c r="AA106" s="471">
        <f t="shared" si="263"/>
        <v>0</v>
      </c>
      <c r="AB106" s="471">
        <f t="shared" si="263"/>
        <v>0</v>
      </c>
      <c r="AC106" s="471">
        <f t="shared" si="263"/>
        <v>0</v>
      </c>
      <c r="AD106" s="471">
        <f t="shared" si="263"/>
        <v>250000</v>
      </c>
      <c r="AE106" s="471">
        <f t="shared" si="263"/>
        <v>0</v>
      </c>
      <c r="AF106" s="471">
        <f t="shared" si="263"/>
        <v>0</v>
      </c>
      <c r="AG106" s="471">
        <f t="shared" si="263"/>
        <v>10521</v>
      </c>
      <c r="AH106" s="471">
        <f t="shared" si="263"/>
        <v>0</v>
      </c>
      <c r="AI106" s="471">
        <f t="shared" si="263"/>
        <v>0</v>
      </c>
      <c r="AJ106" s="471">
        <f t="shared" si="263"/>
        <v>239479</v>
      </c>
      <c r="AK106" s="471">
        <f t="shared" si="263"/>
        <v>0</v>
      </c>
      <c r="AL106" s="471">
        <f t="shared" si="263"/>
        <v>0</v>
      </c>
      <c r="AM106" s="471">
        <f t="shared" si="263"/>
        <v>239479</v>
      </c>
      <c r="AN106" s="471">
        <f t="shared" si="263"/>
        <v>0</v>
      </c>
      <c r="AO106" s="471">
        <f t="shared" si="263"/>
        <v>0</v>
      </c>
      <c r="AP106" s="471">
        <f t="shared" si="263"/>
        <v>515000</v>
      </c>
      <c r="AQ106" s="471">
        <f t="shared" si="263"/>
        <v>0</v>
      </c>
      <c r="AR106" s="471">
        <f t="shared" si="263"/>
        <v>0</v>
      </c>
      <c r="AS106" s="471">
        <f t="shared" si="263"/>
        <v>515000</v>
      </c>
      <c r="AT106" s="471">
        <f t="shared" si="263"/>
        <v>0</v>
      </c>
      <c r="AU106" s="471">
        <f t="shared" si="263"/>
        <v>0</v>
      </c>
      <c r="AV106" s="108">
        <f t="shared" si="263"/>
        <v>765000</v>
      </c>
      <c r="AW106" s="108">
        <f t="shared" si="263"/>
        <v>0</v>
      </c>
      <c r="AX106" s="108">
        <f t="shared" si="263"/>
        <v>0</v>
      </c>
      <c r="AY106" s="108">
        <f t="shared" si="263"/>
        <v>0</v>
      </c>
      <c r="AZ106" s="108">
        <f t="shared" si="263"/>
        <v>0</v>
      </c>
      <c r="BA106" s="108">
        <f t="shared" si="263"/>
        <v>0</v>
      </c>
      <c r="BB106" s="108">
        <f t="shared" ref="BB106:BF109" si="264">BB107</f>
        <v>0</v>
      </c>
      <c r="BC106" s="471">
        <f t="shared" si="264"/>
        <v>50000</v>
      </c>
      <c r="BD106" s="471">
        <f t="shared" si="264"/>
        <v>50000</v>
      </c>
      <c r="BE106" s="471">
        <f t="shared" si="264"/>
        <v>0</v>
      </c>
      <c r="BF106" s="471">
        <f t="shared" si="264"/>
        <v>0</v>
      </c>
      <c r="BG106" s="145"/>
    </row>
    <row r="107" spans="1:59" ht="11.65" customHeight="1">
      <c r="A107" s="147"/>
      <c r="B107" s="254" t="s">
        <v>30</v>
      </c>
      <c r="C107" s="254"/>
      <c r="D107" s="122"/>
      <c r="E107" s="122"/>
      <c r="F107" s="142"/>
      <c r="G107" s="108">
        <f>G108</f>
        <v>950018</v>
      </c>
      <c r="H107" s="108">
        <f t="shared" si="263"/>
        <v>850000</v>
      </c>
      <c r="I107" s="108"/>
      <c r="J107" s="108"/>
      <c r="K107" s="108"/>
      <c r="L107" s="108">
        <f t="shared" si="263"/>
        <v>0</v>
      </c>
      <c r="M107" s="108">
        <f t="shared" si="263"/>
        <v>0</v>
      </c>
      <c r="N107" s="108">
        <f t="shared" si="263"/>
        <v>765000</v>
      </c>
      <c r="O107" s="108">
        <f t="shared" si="263"/>
        <v>765000</v>
      </c>
      <c r="P107" s="108">
        <f t="shared" si="263"/>
        <v>0</v>
      </c>
      <c r="Q107" s="471">
        <f t="shared" si="263"/>
        <v>0</v>
      </c>
      <c r="R107" s="471">
        <f t="shared" si="263"/>
        <v>0</v>
      </c>
      <c r="S107" s="471">
        <f t="shared" si="263"/>
        <v>0</v>
      </c>
      <c r="T107" s="471">
        <f t="shared" si="263"/>
        <v>0</v>
      </c>
      <c r="U107" s="471">
        <f t="shared" si="263"/>
        <v>0</v>
      </c>
      <c r="V107" s="471">
        <f t="shared" si="263"/>
        <v>0</v>
      </c>
      <c r="W107" s="471">
        <f t="shared" si="263"/>
        <v>0</v>
      </c>
      <c r="X107" s="471">
        <f t="shared" si="263"/>
        <v>0</v>
      </c>
      <c r="Y107" s="471">
        <f t="shared" si="263"/>
        <v>0</v>
      </c>
      <c r="Z107" s="471">
        <f t="shared" si="263"/>
        <v>0</v>
      </c>
      <c r="AA107" s="471">
        <f t="shared" si="263"/>
        <v>0</v>
      </c>
      <c r="AB107" s="471">
        <f t="shared" si="263"/>
        <v>0</v>
      </c>
      <c r="AC107" s="471">
        <f t="shared" si="263"/>
        <v>0</v>
      </c>
      <c r="AD107" s="471">
        <f t="shared" si="263"/>
        <v>250000</v>
      </c>
      <c r="AE107" s="471">
        <f t="shared" si="263"/>
        <v>0</v>
      </c>
      <c r="AF107" s="471">
        <f t="shared" si="263"/>
        <v>0</v>
      </c>
      <c r="AG107" s="471">
        <f t="shared" si="263"/>
        <v>10521</v>
      </c>
      <c r="AH107" s="471">
        <f t="shared" si="263"/>
        <v>0</v>
      </c>
      <c r="AI107" s="471">
        <f t="shared" si="263"/>
        <v>0</v>
      </c>
      <c r="AJ107" s="471">
        <f t="shared" si="263"/>
        <v>239479</v>
      </c>
      <c r="AK107" s="471">
        <f t="shared" si="263"/>
        <v>0</v>
      </c>
      <c r="AL107" s="471">
        <f t="shared" si="263"/>
        <v>0</v>
      </c>
      <c r="AM107" s="471">
        <f t="shared" si="263"/>
        <v>239479</v>
      </c>
      <c r="AN107" s="471">
        <f t="shared" si="263"/>
        <v>0</v>
      </c>
      <c r="AO107" s="471">
        <f t="shared" si="263"/>
        <v>0</v>
      </c>
      <c r="AP107" s="471">
        <f t="shared" si="263"/>
        <v>515000</v>
      </c>
      <c r="AQ107" s="471">
        <f t="shared" si="263"/>
        <v>0</v>
      </c>
      <c r="AR107" s="471">
        <f t="shared" si="263"/>
        <v>0</v>
      </c>
      <c r="AS107" s="471">
        <f t="shared" si="263"/>
        <v>515000</v>
      </c>
      <c r="AT107" s="471">
        <f t="shared" si="263"/>
        <v>0</v>
      </c>
      <c r="AU107" s="471">
        <f t="shared" si="263"/>
        <v>0</v>
      </c>
      <c r="AV107" s="108">
        <f t="shared" si="263"/>
        <v>765000</v>
      </c>
      <c r="AW107" s="108">
        <f t="shared" si="263"/>
        <v>0</v>
      </c>
      <c r="AX107" s="108">
        <f t="shared" si="263"/>
        <v>0</v>
      </c>
      <c r="AY107" s="108">
        <f t="shared" si="263"/>
        <v>0</v>
      </c>
      <c r="AZ107" s="108">
        <f t="shared" si="263"/>
        <v>0</v>
      </c>
      <c r="BA107" s="108">
        <f t="shared" si="263"/>
        <v>0</v>
      </c>
      <c r="BB107" s="108">
        <f t="shared" si="264"/>
        <v>0</v>
      </c>
      <c r="BC107" s="471">
        <f t="shared" si="264"/>
        <v>50000</v>
      </c>
      <c r="BD107" s="471">
        <f t="shared" si="264"/>
        <v>50000</v>
      </c>
      <c r="BE107" s="471">
        <f t="shared" si="264"/>
        <v>0</v>
      </c>
      <c r="BF107" s="471">
        <f t="shared" si="264"/>
        <v>0</v>
      </c>
      <c r="BG107" s="145"/>
    </row>
    <row r="108" spans="1:59" ht="36">
      <c r="A108" s="147" t="s">
        <v>29</v>
      </c>
      <c r="B108" s="192" t="s">
        <v>266</v>
      </c>
      <c r="C108" s="192"/>
      <c r="D108" s="122"/>
      <c r="E108" s="122"/>
      <c r="F108" s="142"/>
      <c r="G108" s="108">
        <f>G109</f>
        <v>950018</v>
      </c>
      <c r="H108" s="108">
        <f t="shared" si="263"/>
        <v>850000</v>
      </c>
      <c r="I108" s="108"/>
      <c r="J108" s="108"/>
      <c r="K108" s="108"/>
      <c r="L108" s="108">
        <f t="shared" si="263"/>
        <v>0</v>
      </c>
      <c r="M108" s="108">
        <f t="shared" si="263"/>
        <v>0</v>
      </c>
      <c r="N108" s="108">
        <f t="shared" si="263"/>
        <v>765000</v>
      </c>
      <c r="O108" s="108">
        <f t="shared" si="263"/>
        <v>765000</v>
      </c>
      <c r="P108" s="108">
        <f t="shared" si="263"/>
        <v>0</v>
      </c>
      <c r="Q108" s="471">
        <f t="shared" si="263"/>
        <v>0</v>
      </c>
      <c r="R108" s="471">
        <f t="shared" si="263"/>
        <v>0</v>
      </c>
      <c r="S108" s="471">
        <f t="shared" si="263"/>
        <v>0</v>
      </c>
      <c r="T108" s="471">
        <f t="shared" si="263"/>
        <v>0</v>
      </c>
      <c r="U108" s="471">
        <f t="shared" si="263"/>
        <v>0</v>
      </c>
      <c r="V108" s="471">
        <f t="shared" si="263"/>
        <v>0</v>
      </c>
      <c r="W108" s="471">
        <f t="shared" si="263"/>
        <v>0</v>
      </c>
      <c r="X108" s="471">
        <f t="shared" si="263"/>
        <v>0</v>
      </c>
      <c r="Y108" s="471">
        <f t="shared" si="263"/>
        <v>0</v>
      </c>
      <c r="Z108" s="471">
        <f t="shared" si="263"/>
        <v>0</v>
      </c>
      <c r="AA108" s="471">
        <f t="shared" si="263"/>
        <v>0</v>
      </c>
      <c r="AB108" s="471">
        <f t="shared" si="263"/>
        <v>0</v>
      </c>
      <c r="AC108" s="471">
        <f t="shared" si="263"/>
        <v>0</v>
      </c>
      <c r="AD108" s="471">
        <f t="shared" si="263"/>
        <v>250000</v>
      </c>
      <c r="AE108" s="471">
        <f t="shared" si="263"/>
        <v>0</v>
      </c>
      <c r="AF108" s="471">
        <f t="shared" si="263"/>
        <v>0</v>
      </c>
      <c r="AG108" s="471">
        <f t="shared" si="263"/>
        <v>10521</v>
      </c>
      <c r="AH108" s="471">
        <f t="shared" si="263"/>
        <v>0</v>
      </c>
      <c r="AI108" s="471">
        <f t="shared" si="263"/>
        <v>0</v>
      </c>
      <c r="AJ108" s="471">
        <f t="shared" si="263"/>
        <v>239479</v>
      </c>
      <c r="AK108" s="471">
        <f t="shared" si="263"/>
        <v>0</v>
      </c>
      <c r="AL108" s="471">
        <f t="shared" si="263"/>
        <v>0</v>
      </c>
      <c r="AM108" s="471">
        <f t="shared" si="263"/>
        <v>239479</v>
      </c>
      <c r="AN108" s="471">
        <f t="shared" si="263"/>
        <v>0</v>
      </c>
      <c r="AO108" s="471">
        <f t="shared" si="263"/>
        <v>0</v>
      </c>
      <c r="AP108" s="471">
        <f t="shared" si="263"/>
        <v>515000</v>
      </c>
      <c r="AQ108" s="471">
        <f t="shared" si="263"/>
        <v>0</v>
      </c>
      <c r="AR108" s="471">
        <f t="shared" si="263"/>
        <v>0</v>
      </c>
      <c r="AS108" s="471">
        <f t="shared" si="263"/>
        <v>515000</v>
      </c>
      <c r="AT108" s="471">
        <f t="shared" si="263"/>
        <v>0</v>
      </c>
      <c r="AU108" s="471">
        <f t="shared" si="263"/>
        <v>0</v>
      </c>
      <c r="AV108" s="108">
        <f t="shared" si="263"/>
        <v>765000</v>
      </c>
      <c r="AW108" s="108">
        <f t="shared" si="263"/>
        <v>0</v>
      </c>
      <c r="AX108" s="108">
        <f t="shared" si="263"/>
        <v>0</v>
      </c>
      <c r="AY108" s="108">
        <f t="shared" si="263"/>
        <v>0</v>
      </c>
      <c r="AZ108" s="108">
        <f t="shared" si="263"/>
        <v>0</v>
      </c>
      <c r="BA108" s="108">
        <f t="shared" si="263"/>
        <v>0</v>
      </c>
      <c r="BB108" s="108">
        <f t="shared" si="264"/>
        <v>0</v>
      </c>
      <c r="BC108" s="471">
        <f t="shared" si="264"/>
        <v>50000</v>
      </c>
      <c r="BD108" s="471">
        <f t="shared" si="264"/>
        <v>50000</v>
      </c>
      <c r="BE108" s="471">
        <f t="shared" si="264"/>
        <v>0</v>
      </c>
      <c r="BF108" s="471">
        <f t="shared" si="264"/>
        <v>0</v>
      </c>
      <c r="BG108" s="145"/>
    </row>
    <row r="109" spans="1:59" ht="14.1" customHeight="1">
      <c r="A109" s="149"/>
      <c r="B109" s="203" t="s">
        <v>25</v>
      </c>
      <c r="C109" s="203"/>
      <c r="D109" s="150"/>
      <c r="E109" s="150"/>
      <c r="F109" s="151"/>
      <c r="G109" s="139">
        <f>G110</f>
        <v>950018</v>
      </c>
      <c r="H109" s="139">
        <f t="shared" si="263"/>
        <v>850000</v>
      </c>
      <c r="I109" s="139"/>
      <c r="J109" s="139"/>
      <c r="K109" s="139"/>
      <c r="L109" s="139">
        <f t="shared" si="263"/>
        <v>0</v>
      </c>
      <c r="M109" s="139">
        <f t="shared" si="263"/>
        <v>0</v>
      </c>
      <c r="N109" s="139">
        <f t="shared" si="263"/>
        <v>765000</v>
      </c>
      <c r="O109" s="139">
        <f t="shared" si="263"/>
        <v>765000</v>
      </c>
      <c r="P109" s="139">
        <f t="shared" si="263"/>
        <v>0</v>
      </c>
      <c r="Q109" s="478">
        <f t="shared" si="263"/>
        <v>0</v>
      </c>
      <c r="R109" s="478">
        <f t="shared" si="263"/>
        <v>0</v>
      </c>
      <c r="S109" s="478">
        <f t="shared" si="263"/>
        <v>0</v>
      </c>
      <c r="T109" s="478">
        <f t="shared" si="263"/>
        <v>0</v>
      </c>
      <c r="U109" s="478">
        <f t="shared" si="263"/>
        <v>0</v>
      </c>
      <c r="V109" s="478">
        <f t="shared" si="263"/>
        <v>0</v>
      </c>
      <c r="W109" s="478">
        <f t="shared" si="263"/>
        <v>0</v>
      </c>
      <c r="X109" s="478">
        <f t="shared" si="263"/>
        <v>0</v>
      </c>
      <c r="Y109" s="478">
        <f t="shared" si="263"/>
        <v>0</v>
      </c>
      <c r="Z109" s="478">
        <f t="shared" si="263"/>
        <v>0</v>
      </c>
      <c r="AA109" s="478">
        <f t="shared" si="263"/>
        <v>0</v>
      </c>
      <c r="AB109" s="478">
        <f t="shared" si="263"/>
        <v>0</v>
      </c>
      <c r="AC109" s="478">
        <f t="shared" si="263"/>
        <v>0</v>
      </c>
      <c r="AD109" s="478">
        <f t="shared" si="263"/>
        <v>250000</v>
      </c>
      <c r="AE109" s="478">
        <f t="shared" si="263"/>
        <v>0</v>
      </c>
      <c r="AF109" s="478">
        <f t="shared" si="263"/>
        <v>0</v>
      </c>
      <c r="AG109" s="478">
        <f t="shared" si="263"/>
        <v>10521</v>
      </c>
      <c r="AH109" s="478">
        <f t="shared" si="263"/>
        <v>0</v>
      </c>
      <c r="AI109" s="478">
        <f t="shared" si="263"/>
        <v>0</v>
      </c>
      <c r="AJ109" s="478">
        <f t="shared" si="263"/>
        <v>239479</v>
      </c>
      <c r="AK109" s="478">
        <f t="shared" si="263"/>
        <v>0</v>
      </c>
      <c r="AL109" s="478">
        <f t="shared" si="263"/>
        <v>0</v>
      </c>
      <c r="AM109" s="478">
        <f t="shared" si="263"/>
        <v>239479</v>
      </c>
      <c r="AN109" s="478">
        <f t="shared" si="263"/>
        <v>0</v>
      </c>
      <c r="AO109" s="478">
        <f t="shared" si="263"/>
        <v>0</v>
      </c>
      <c r="AP109" s="478">
        <f t="shared" si="263"/>
        <v>515000</v>
      </c>
      <c r="AQ109" s="478">
        <f t="shared" si="263"/>
        <v>0</v>
      </c>
      <c r="AR109" s="478">
        <f t="shared" si="263"/>
        <v>0</v>
      </c>
      <c r="AS109" s="478">
        <f t="shared" si="263"/>
        <v>515000</v>
      </c>
      <c r="AT109" s="478">
        <f t="shared" si="263"/>
        <v>0</v>
      </c>
      <c r="AU109" s="478">
        <f t="shared" si="263"/>
        <v>0</v>
      </c>
      <c r="AV109" s="139">
        <f t="shared" si="263"/>
        <v>765000</v>
      </c>
      <c r="AW109" s="139">
        <f t="shared" si="263"/>
        <v>0</v>
      </c>
      <c r="AX109" s="139">
        <f t="shared" si="263"/>
        <v>0</v>
      </c>
      <c r="AY109" s="139">
        <f t="shared" si="263"/>
        <v>0</v>
      </c>
      <c r="AZ109" s="139">
        <f t="shared" si="263"/>
        <v>0</v>
      </c>
      <c r="BA109" s="139">
        <f t="shared" si="263"/>
        <v>0</v>
      </c>
      <c r="BB109" s="139">
        <f t="shared" si="264"/>
        <v>0</v>
      </c>
      <c r="BC109" s="478">
        <f t="shared" si="264"/>
        <v>50000</v>
      </c>
      <c r="BD109" s="478">
        <f t="shared" si="264"/>
        <v>50000</v>
      </c>
      <c r="BE109" s="478">
        <f t="shared" si="264"/>
        <v>0</v>
      </c>
      <c r="BF109" s="478">
        <f t="shared" si="264"/>
        <v>0</v>
      </c>
      <c r="BG109" s="152"/>
    </row>
    <row r="110" spans="1:59" ht="40.15" customHeight="1">
      <c r="A110" s="153">
        <v>1</v>
      </c>
      <c r="B110" s="154" t="s">
        <v>219</v>
      </c>
      <c r="C110" s="154"/>
      <c r="D110" s="122"/>
      <c r="E110" s="122"/>
      <c r="F110" s="155" t="s">
        <v>237</v>
      </c>
      <c r="G110" s="156">
        <v>950018</v>
      </c>
      <c r="H110" s="156">
        <v>850000</v>
      </c>
      <c r="I110" s="156"/>
      <c r="J110" s="156"/>
      <c r="K110" s="156"/>
      <c r="L110" s="115"/>
      <c r="M110" s="114"/>
      <c r="N110" s="110">
        <f>O110</f>
        <v>765000</v>
      </c>
      <c r="O110" s="156">
        <v>765000</v>
      </c>
      <c r="P110" s="115"/>
      <c r="Q110" s="494"/>
      <c r="R110" s="654"/>
      <c r="S110" s="654"/>
      <c r="T110" s="493"/>
      <c r="U110" s="654"/>
      <c r="V110" s="654"/>
      <c r="W110" s="493"/>
      <c r="X110" s="654"/>
      <c r="Y110" s="654"/>
      <c r="Z110" s="493"/>
      <c r="AA110" s="654"/>
      <c r="AB110" s="654"/>
      <c r="AC110" s="493"/>
      <c r="AD110" s="660">
        <v>250000</v>
      </c>
      <c r="AE110" s="654"/>
      <c r="AF110" s="660"/>
      <c r="AG110" s="541">
        <v>10521</v>
      </c>
      <c r="AH110" s="654"/>
      <c r="AI110" s="541"/>
      <c r="AJ110" s="473">
        <f t="shared" ref="AJ110" si="265">AD110-AG110</f>
        <v>239479</v>
      </c>
      <c r="AK110" s="654"/>
      <c r="AL110" s="493"/>
      <c r="AM110" s="541">
        <f>AJ110</f>
        <v>239479</v>
      </c>
      <c r="AN110" s="493"/>
      <c r="AO110" s="480"/>
      <c r="AP110" s="480">
        <v>515000</v>
      </c>
      <c r="AQ110" s="654"/>
      <c r="AR110" s="480"/>
      <c r="AS110" s="541">
        <f>AP110</f>
        <v>515000</v>
      </c>
      <c r="AT110" s="541"/>
      <c r="AU110" s="541"/>
      <c r="AV110" s="111">
        <f t="shared" ref="AV110" si="266">R110+AD110+AP110</f>
        <v>765000</v>
      </c>
      <c r="AW110" s="111">
        <f t="shared" ref="AW110" si="267">S110+AE110+AQ110</f>
        <v>0</v>
      </c>
      <c r="AX110" s="111">
        <f t="shared" ref="AX110" si="268">T110+AF110+AR110</f>
        <v>0</v>
      </c>
      <c r="AY110" s="86">
        <f t="shared" ref="AY110" si="269">AZ110</f>
        <v>0</v>
      </c>
      <c r="AZ110" s="144"/>
      <c r="BA110" s="86">
        <f t="shared" ref="BA110" si="270">P110-AW110</f>
        <v>0</v>
      </c>
      <c r="BB110" s="85">
        <f t="shared" ref="BB110" si="271">Q110-AX110</f>
        <v>0</v>
      </c>
      <c r="BC110" s="480">
        <v>50000</v>
      </c>
      <c r="BD110" s="480">
        <v>50000</v>
      </c>
      <c r="BE110" s="480"/>
      <c r="BF110" s="480"/>
      <c r="BG110" s="371" t="s">
        <v>374</v>
      </c>
    </row>
    <row r="111" spans="1:59" ht="34.15" customHeight="1">
      <c r="A111" s="147" t="s">
        <v>12</v>
      </c>
      <c r="B111" s="148" t="s">
        <v>220</v>
      </c>
      <c r="C111" s="148"/>
      <c r="D111" s="122"/>
      <c r="E111" s="122"/>
      <c r="F111" s="155"/>
      <c r="G111" s="157">
        <f>G112</f>
        <v>41275</v>
      </c>
      <c r="H111" s="157">
        <f t="shared" ref="H111:BA113" si="272">H112</f>
        <v>30000</v>
      </c>
      <c r="I111" s="157"/>
      <c r="J111" s="157"/>
      <c r="K111" s="157"/>
      <c r="L111" s="157">
        <f t="shared" si="272"/>
        <v>0</v>
      </c>
      <c r="M111" s="157">
        <f t="shared" si="272"/>
        <v>0</v>
      </c>
      <c r="N111" s="157">
        <f t="shared" si="272"/>
        <v>27000</v>
      </c>
      <c r="O111" s="157">
        <f t="shared" si="272"/>
        <v>27000</v>
      </c>
      <c r="P111" s="157">
        <f t="shared" si="272"/>
        <v>0</v>
      </c>
      <c r="Q111" s="481">
        <f t="shared" si="272"/>
        <v>0</v>
      </c>
      <c r="R111" s="481">
        <f t="shared" si="272"/>
        <v>0</v>
      </c>
      <c r="S111" s="481">
        <f t="shared" si="272"/>
        <v>0</v>
      </c>
      <c r="T111" s="481">
        <f t="shared" si="272"/>
        <v>0</v>
      </c>
      <c r="U111" s="481">
        <f t="shared" si="272"/>
        <v>0</v>
      </c>
      <c r="V111" s="481">
        <f t="shared" si="272"/>
        <v>0</v>
      </c>
      <c r="W111" s="481">
        <f t="shared" si="272"/>
        <v>0</v>
      </c>
      <c r="X111" s="481">
        <f t="shared" si="272"/>
        <v>0</v>
      </c>
      <c r="Y111" s="481">
        <f t="shared" si="272"/>
        <v>0</v>
      </c>
      <c r="Z111" s="481">
        <f t="shared" si="272"/>
        <v>0</v>
      </c>
      <c r="AA111" s="481">
        <f t="shared" si="272"/>
        <v>0</v>
      </c>
      <c r="AB111" s="481">
        <f t="shared" si="272"/>
        <v>0</v>
      </c>
      <c r="AC111" s="481">
        <f t="shared" si="272"/>
        <v>0</v>
      </c>
      <c r="AD111" s="481">
        <f t="shared" si="272"/>
        <v>27000</v>
      </c>
      <c r="AE111" s="481">
        <f t="shared" si="272"/>
        <v>0</v>
      </c>
      <c r="AF111" s="481">
        <f t="shared" si="272"/>
        <v>0</v>
      </c>
      <c r="AG111" s="481">
        <f t="shared" si="272"/>
        <v>1354</v>
      </c>
      <c r="AH111" s="481">
        <f t="shared" si="272"/>
        <v>0</v>
      </c>
      <c r="AI111" s="481">
        <f t="shared" si="272"/>
        <v>1354</v>
      </c>
      <c r="AJ111" s="481">
        <f t="shared" si="272"/>
        <v>25646</v>
      </c>
      <c r="AK111" s="481">
        <f t="shared" si="272"/>
        <v>0</v>
      </c>
      <c r="AL111" s="481">
        <f t="shared" si="272"/>
        <v>0</v>
      </c>
      <c r="AM111" s="481">
        <f t="shared" si="272"/>
        <v>25646</v>
      </c>
      <c r="AN111" s="481">
        <f t="shared" si="272"/>
        <v>0</v>
      </c>
      <c r="AO111" s="481">
        <f t="shared" si="272"/>
        <v>0</v>
      </c>
      <c r="AP111" s="481">
        <f t="shared" si="272"/>
        <v>0</v>
      </c>
      <c r="AQ111" s="481">
        <f t="shared" si="272"/>
        <v>0</v>
      </c>
      <c r="AR111" s="481">
        <f t="shared" si="272"/>
        <v>0</v>
      </c>
      <c r="AS111" s="481">
        <f t="shared" si="272"/>
        <v>0</v>
      </c>
      <c r="AT111" s="481">
        <f t="shared" si="272"/>
        <v>0</v>
      </c>
      <c r="AU111" s="481">
        <f t="shared" si="272"/>
        <v>0</v>
      </c>
      <c r="AV111" s="157">
        <f t="shared" si="272"/>
        <v>27000</v>
      </c>
      <c r="AW111" s="157">
        <f t="shared" si="272"/>
        <v>0</v>
      </c>
      <c r="AX111" s="157">
        <f t="shared" si="272"/>
        <v>0</v>
      </c>
      <c r="AY111" s="157">
        <f t="shared" si="272"/>
        <v>0</v>
      </c>
      <c r="AZ111" s="157">
        <f t="shared" si="272"/>
        <v>0</v>
      </c>
      <c r="BA111" s="157">
        <f t="shared" si="272"/>
        <v>0</v>
      </c>
      <c r="BB111" s="157">
        <f t="shared" ref="BB111:BF113" si="273">BB112</f>
        <v>0</v>
      </c>
      <c r="BC111" s="481">
        <f t="shared" si="273"/>
        <v>3000</v>
      </c>
      <c r="BD111" s="481">
        <f t="shared" si="273"/>
        <v>3000</v>
      </c>
      <c r="BE111" s="481">
        <f t="shared" si="273"/>
        <v>0</v>
      </c>
      <c r="BF111" s="481">
        <f t="shared" si="273"/>
        <v>0</v>
      </c>
      <c r="BG111" s="371" t="s">
        <v>374</v>
      </c>
    </row>
    <row r="112" spans="1:59" ht="18.600000000000001" customHeight="1">
      <c r="A112" s="147"/>
      <c r="B112" s="254" t="s">
        <v>30</v>
      </c>
      <c r="C112" s="254"/>
      <c r="D112" s="122"/>
      <c r="E112" s="122"/>
      <c r="F112" s="155"/>
      <c r="G112" s="157">
        <f>G113</f>
        <v>41275</v>
      </c>
      <c r="H112" s="157">
        <f t="shared" si="272"/>
        <v>30000</v>
      </c>
      <c r="I112" s="157"/>
      <c r="J112" s="157"/>
      <c r="K112" s="157"/>
      <c r="L112" s="157">
        <f t="shared" si="272"/>
        <v>0</v>
      </c>
      <c r="M112" s="157">
        <f t="shared" si="272"/>
        <v>0</v>
      </c>
      <c r="N112" s="157">
        <f t="shared" si="272"/>
        <v>27000</v>
      </c>
      <c r="O112" s="157">
        <f t="shared" si="272"/>
        <v>27000</v>
      </c>
      <c r="P112" s="157">
        <f t="shared" si="272"/>
        <v>0</v>
      </c>
      <c r="Q112" s="481">
        <f t="shared" si="272"/>
        <v>0</v>
      </c>
      <c r="R112" s="481">
        <f t="shared" si="272"/>
        <v>0</v>
      </c>
      <c r="S112" s="481">
        <f t="shared" si="272"/>
        <v>0</v>
      </c>
      <c r="T112" s="481">
        <f t="shared" si="272"/>
        <v>0</v>
      </c>
      <c r="U112" s="481">
        <f t="shared" si="272"/>
        <v>0</v>
      </c>
      <c r="V112" s="481">
        <f t="shared" si="272"/>
        <v>0</v>
      </c>
      <c r="W112" s="481">
        <f t="shared" si="272"/>
        <v>0</v>
      </c>
      <c r="X112" s="481">
        <f t="shared" si="272"/>
        <v>0</v>
      </c>
      <c r="Y112" s="481">
        <f t="shared" si="272"/>
        <v>0</v>
      </c>
      <c r="Z112" s="481">
        <f t="shared" si="272"/>
        <v>0</v>
      </c>
      <c r="AA112" s="481">
        <f t="shared" si="272"/>
        <v>0</v>
      </c>
      <c r="AB112" s="481">
        <f t="shared" si="272"/>
        <v>0</v>
      </c>
      <c r="AC112" s="481">
        <f t="shared" si="272"/>
        <v>0</v>
      </c>
      <c r="AD112" s="481">
        <f t="shared" si="272"/>
        <v>27000</v>
      </c>
      <c r="AE112" s="481">
        <f t="shared" si="272"/>
        <v>0</v>
      </c>
      <c r="AF112" s="481">
        <f t="shared" si="272"/>
        <v>0</v>
      </c>
      <c r="AG112" s="481">
        <f t="shared" si="272"/>
        <v>1354</v>
      </c>
      <c r="AH112" s="481">
        <f t="shared" si="272"/>
        <v>0</v>
      </c>
      <c r="AI112" s="481">
        <f t="shared" si="272"/>
        <v>1354</v>
      </c>
      <c r="AJ112" s="481">
        <f t="shared" si="272"/>
        <v>25646</v>
      </c>
      <c r="AK112" s="481">
        <f t="shared" si="272"/>
        <v>0</v>
      </c>
      <c r="AL112" s="481">
        <f t="shared" si="272"/>
        <v>0</v>
      </c>
      <c r="AM112" s="481">
        <f t="shared" si="272"/>
        <v>25646</v>
      </c>
      <c r="AN112" s="481">
        <f t="shared" si="272"/>
        <v>0</v>
      </c>
      <c r="AO112" s="481">
        <f t="shared" si="272"/>
        <v>0</v>
      </c>
      <c r="AP112" s="481">
        <f t="shared" si="272"/>
        <v>0</v>
      </c>
      <c r="AQ112" s="481">
        <f t="shared" si="272"/>
        <v>0</v>
      </c>
      <c r="AR112" s="481">
        <f t="shared" si="272"/>
        <v>0</v>
      </c>
      <c r="AS112" s="481">
        <f t="shared" si="272"/>
        <v>0</v>
      </c>
      <c r="AT112" s="481">
        <f t="shared" si="272"/>
        <v>0</v>
      </c>
      <c r="AU112" s="481">
        <f t="shared" si="272"/>
        <v>0</v>
      </c>
      <c r="AV112" s="157">
        <f t="shared" si="272"/>
        <v>27000</v>
      </c>
      <c r="AW112" s="157">
        <f t="shared" si="272"/>
        <v>0</v>
      </c>
      <c r="AX112" s="157">
        <f t="shared" si="272"/>
        <v>0</v>
      </c>
      <c r="AY112" s="157">
        <f t="shared" si="272"/>
        <v>0</v>
      </c>
      <c r="AZ112" s="157">
        <f t="shared" si="272"/>
        <v>0</v>
      </c>
      <c r="BA112" s="157">
        <f t="shared" si="272"/>
        <v>0</v>
      </c>
      <c r="BB112" s="157">
        <f t="shared" si="273"/>
        <v>0</v>
      </c>
      <c r="BC112" s="481">
        <f t="shared" si="273"/>
        <v>3000</v>
      </c>
      <c r="BD112" s="481">
        <f t="shared" si="273"/>
        <v>3000</v>
      </c>
      <c r="BE112" s="481">
        <f t="shared" si="273"/>
        <v>0</v>
      </c>
      <c r="BF112" s="481">
        <f t="shared" si="273"/>
        <v>0</v>
      </c>
      <c r="BG112" s="145"/>
    </row>
    <row r="113" spans="1:59" ht="35.65" customHeight="1">
      <c r="A113" s="147" t="s">
        <v>29</v>
      </c>
      <c r="B113" s="192" t="s">
        <v>266</v>
      </c>
      <c r="C113" s="192"/>
      <c r="D113" s="122"/>
      <c r="E113" s="122"/>
      <c r="F113" s="155"/>
      <c r="G113" s="157">
        <f>G114</f>
        <v>41275</v>
      </c>
      <c r="H113" s="157">
        <f t="shared" si="272"/>
        <v>30000</v>
      </c>
      <c r="I113" s="157"/>
      <c r="J113" s="157"/>
      <c r="K113" s="157"/>
      <c r="L113" s="157">
        <f t="shared" si="272"/>
        <v>0</v>
      </c>
      <c r="M113" s="157">
        <f t="shared" si="272"/>
        <v>0</v>
      </c>
      <c r="N113" s="157">
        <f t="shared" si="272"/>
        <v>27000</v>
      </c>
      <c r="O113" s="157">
        <f t="shared" si="272"/>
        <v>27000</v>
      </c>
      <c r="P113" s="157">
        <f t="shared" si="272"/>
        <v>0</v>
      </c>
      <c r="Q113" s="481">
        <f t="shared" si="272"/>
        <v>0</v>
      </c>
      <c r="R113" s="481">
        <f t="shared" si="272"/>
        <v>0</v>
      </c>
      <c r="S113" s="481">
        <f t="shared" si="272"/>
        <v>0</v>
      </c>
      <c r="T113" s="481">
        <f t="shared" si="272"/>
        <v>0</v>
      </c>
      <c r="U113" s="481">
        <f t="shared" si="272"/>
        <v>0</v>
      </c>
      <c r="V113" s="481">
        <f t="shared" si="272"/>
        <v>0</v>
      </c>
      <c r="W113" s="481">
        <f t="shared" si="272"/>
        <v>0</v>
      </c>
      <c r="X113" s="481">
        <f t="shared" si="272"/>
        <v>0</v>
      </c>
      <c r="Y113" s="481">
        <f t="shared" si="272"/>
        <v>0</v>
      </c>
      <c r="Z113" s="481">
        <f t="shared" si="272"/>
        <v>0</v>
      </c>
      <c r="AA113" s="481">
        <f t="shared" si="272"/>
        <v>0</v>
      </c>
      <c r="AB113" s="481">
        <f t="shared" si="272"/>
        <v>0</v>
      </c>
      <c r="AC113" s="481">
        <f t="shared" si="272"/>
        <v>0</v>
      </c>
      <c r="AD113" s="481">
        <f t="shared" si="272"/>
        <v>27000</v>
      </c>
      <c r="AE113" s="481">
        <f t="shared" si="272"/>
        <v>0</v>
      </c>
      <c r="AF113" s="481">
        <f t="shared" si="272"/>
        <v>0</v>
      </c>
      <c r="AG113" s="481">
        <f t="shared" si="272"/>
        <v>1354</v>
      </c>
      <c r="AH113" s="481">
        <f t="shared" si="272"/>
        <v>0</v>
      </c>
      <c r="AI113" s="481">
        <f t="shared" si="272"/>
        <v>1354</v>
      </c>
      <c r="AJ113" s="481">
        <f t="shared" si="272"/>
        <v>25646</v>
      </c>
      <c r="AK113" s="481">
        <f t="shared" si="272"/>
        <v>0</v>
      </c>
      <c r="AL113" s="481">
        <f t="shared" si="272"/>
        <v>0</v>
      </c>
      <c r="AM113" s="481">
        <f t="shared" si="272"/>
        <v>25646</v>
      </c>
      <c r="AN113" s="481">
        <f t="shared" si="272"/>
        <v>0</v>
      </c>
      <c r="AO113" s="481">
        <f t="shared" si="272"/>
        <v>0</v>
      </c>
      <c r="AP113" s="481">
        <f t="shared" si="272"/>
        <v>0</v>
      </c>
      <c r="AQ113" s="481">
        <f t="shared" si="272"/>
        <v>0</v>
      </c>
      <c r="AR113" s="481">
        <f t="shared" si="272"/>
        <v>0</v>
      </c>
      <c r="AS113" s="481">
        <f t="shared" si="272"/>
        <v>0</v>
      </c>
      <c r="AT113" s="481">
        <f t="shared" si="272"/>
        <v>0</v>
      </c>
      <c r="AU113" s="481">
        <f t="shared" si="272"/>
        <v>0</v>
      </c>
      <c r="AV113" s="157">
        <f t="shared" si="272"/>
        <v>27000</v>
      </c>
      <c r="AW113" s="157">
        <f t="shared" si="272"/>
        <v>0</v>
      </c>
      <c r="AX113" s="157">
        <f t="shared" si="272"/>
        <v>0</v>
      </c>
      <c r="AY113" s="157">
        <f t="shared" si="272"/>
        <v>0</v>
      </c>
      <c r="AZ113" s="157">
        <f t="shared" si="272"/>
        <v>0</v>
      </c>
      <c r="BA113" s="157">
        <f t="shared" si="272"/>
        <v>0</v>
      </c>
      <c r="BB113" s="157">
        <f t="shared" si="273"/>
        <v>0</v>
      </c>
      <c r="BC113" s="481">
        <f t="shared" si="273"/>
        <v>3000</v>
      </c>
      <c r="BD113" s="481">
        <f t="shared" si="273"/>
        <v>3000</v>
      </c>
      <c r="BE113" s="481">
        <f t="shared" si="273"/>
        <v>0</v>
      </c>
      <c r="BF113" s="481">
        <f t="shared" si="273"/>
        <v>0</v>
      </c>
      <c r="BG113" s="145"/>
    </row>
    <row r="114" spans="1:59" ht="20.100000000000001" customHeight="1">
      <c r="A114" s="149"/>
      <c r="B114" s="203" t="s">
        <v>24</v>
      </c>
      <c r="C114" s="203"/>
      <c r="D114" s="150"/>
      <c r="E114" s="150"/>
      <c r="F114" s="158"/>
      <c r="G114" s="159">
        <f t="shared" ref="G114:AO114" si="274">SUM(G115:G130)</f>
        <v>41275</v>
      </c>
      <c r="H114" s="159">
        <f t="shared" si="274"/>
        <v>30000</v>
      </c>
      <c r="I114" s="159"/>
      <c r="J114" s="159"/>
      <c r="K114" s="159"/>
      <c r="L114" s="159">
        <f t="shared" si="274"/>
        <v>0</v>
      </c>
      <c r="M114" s="159">
        <f t="shared" si="274"/>
        <v>0</v>
      </c>
      <c r="N114" s="159">
        <f t="shared" si="274"/>
        <v>27000</v>
      </c>
      <c r="O114" s="159">
        <f t="shared" si="274"/>
        <v>27000</v>
      </c>
      <c r="P114" s="159">
        <f t="shared" si="274"/>
        <v>0</v>
      </c>
      <c r="Q114" s="482">
        <f t="shared" si="274"/>
        <v>0</v>
      </c>
      <c r="R114" s="482">
        <f t="shared" si="274"/>
        <v>0</v>
      </c>
      <c r="S114" s="482">
        <f t="shared" si="274"/>
        <v>0</v>
      </c>
      <c r="T114" s="482">
        <f t="shared" si="274"/>
        <v>0</v>
      </c>
      <c r="U114" s="482">
        <f t="shared" si="274"/>
        <v>0</v>
      </c>
      <c r="V114" s="482">
        <f t="shared" si="274"/>
        <v>0</v>
      </c>
      <c r="W114" s="482">
        <f t="shared" si="274"/>
        <v>0</v>
      </c>
      <c r="X114" s="482">
        <f t="shared" si="274"/>
        <v>0</v>
      </c>
      <c r="Y114" s="482">
        <f t="shared" si="274"/>
        <v>0</v>
      </c>
      <c r="Z114" s="482">
        <f t="shared" si="274"/>
        <v>0</v>
      </c>
      <c r="AA114" s="482">
        <f t="shared" si="274"/>
        <v>0</v>
      </c>
      <c r="AB114" s="482">
        <f t="shared" si="274"/>
        <v>0</v>
      </c>
      <c r="AC114" s="482">
        <f t="shared" si="274"/>
        <v>0</v>
      </c>
      <c r="AD114" s="482">
        <f t="shared" si="274"/>
        <v>27000</v>
      </c>
      <c r="AE114" s="482">
        <f t="shared" si="274"/>
        <v>0</v>
      </c>
      <c r="AF114" s="482">
        <f t="shared" si="274"/>
        <v>0</v>
      </c>
      <c r="AG114" s="482">
        <f t="shared" si="274"/>
        <v>1354</v>
      </c>
      <c r="AH114" s="482">
        <f t="shared" si="274"/>
        <v>0</v>
      </c>
      <c r="AI114" s="482">
        <f t="shared" si="274"/>
        <v>1354</v>
      </c>
      <c r="AJ114" s="482">
        <f t="shared" si="274"/>
        <v>25646</v>
      </c>
      <c r="AK114" s="482">
        <f t="shared" si="274"/>
        <v>0</v>
      </c>
      <c r="AL114" s="482">
        <f t="shared" si="274"/>
        <v>0</v>
      </c>
      <c r="AM114" s="482">
        <f t="shared" si="274"/>
        <v>25646</v>
      </c>
      <c r="AN114" s="482">
        <f t="shared" si="274"/>
        <v>0</v>
      </c>
      <c r="AO114" s="482">
        <f t="shared" si="274"/>
        <v>0</v>
      </c>
      <c r="AP114" s="482">
        <f t="shared" ref="AP114:BF114" si="275">SUM(AP115:AP130)</f>
        <v>0</v>
      </c>
      <c r="AQ114" s="482">
        <f t="shared" si="275"/>
        <v>0</v>
      </c>
      <c r="AR114" s="482">
        <f t="shared" si="275"/>
        <v>0</v>
      </c>
      <c r="AS114" s="482">
        <f t="shared" si="275"/>
        <v>0</v>
      </c>
      <c r="AT114" s="482">
        <f t="shared" si="275"/>
        <v>0</v>
      </c>
      <c r="AU114" s="482">
        <f t="shared" si="275"/>
        <v>0</v>
      </c>
      <c r="AV114" s="159">
        <f t="shared" si="275"/>
        <v>27000</v>
      </c>
      <c r="AW114" s="159">
        <f t="shared" si="275"/>
        <v>0</v>
      </c>
      <c r="AX114" s="159">
        <f t="shared" si="275"/>
        <v>0</v>
      </c>
      <c r="AY114" s="159">
        <f t="shared" si="275"/>
        <v>0</v>
      </c>
      <c r="AZ114" s="159">
        <f t="shared" si="275"/>
        <v>0</v>
      </c>
      <c r="BA114" s="159">
        <f t="shared" si="275"/>
        <v>0</v>
      </c>
      <c r="BB114" s="159">
        <f t="shared" si="275"/>
        <v>0</v>
      </c>
      <c r="BC114" s="482">
        <f t="shared" si="275"/>
        <v>3000</v>
      </c>
      <c r="BD114" s="482">
        <f t="shared" si="275"/>
        <v>3000</v>
      </c>
      <c r="BE114" s="482">
        <f t="shared" si="275"/>
        <v>0</v>
      </c>
      <c r="BF114" s="482">
        <f t="shared" si="275"/>
        <v>0</v>
      </c>
      <c r="BG114" s="152"/>
    </row>
    <row r="115" spans="1:59" ht="27" customHeight="1">
      <c r="A115" s="153">
        <v>1</v>
      </c>
      <c r="B115" s="154" t="s">
        <v>221</v>
      </c>
      <c r="C115" s="154"/>
      <c r="D115" s="122"/>
      <c r="E115" s="122"/>
      <c r="F115" s="155" t="s">
        <v>238</v>
      </c>
      <c r="G115" s="156">
        <v>1309</v>
      </c>
      <c r="H115" s="160">
        <v>1150</v>
      </c>
      <c r="I115" s="160"/>
      <c r="J115" s="160"/>
      <c r="K115" s="160"/>
      <c r="L115" s="115"/>
      <c r="M115" s="114"/>
      <c r="N115" s="113">
        <f>O115</f>
        <v>1035</v>
      </c>
      <c r="O115" s="144">
        <f>H115*0.9</f>
        <v>1035</v>
      </c>
      <c r="P115" s="115"/>
      <c r="Q115" s="494"/>
      <c r="R115" s="654"/>
      <c r="S115" s="654"/>
      <c r="T115" s="493"/>
      <c r="U115" s="654"/>
      <c r="V115" s="654"/>
      <c r="W115" s="493"/>
      <c r="X115" s="654"/>
      <c r="Y115" s="654"/>
      <c r="Z115" s="493"/>
      <c r="AA115" s="654"/>
      <c r="AB115" s="654"/>
      <c r="AC115" s="493"/>
      <c r="AD115" s="541">
        <f>O115</f>
        <v>1035</v>
      </c>
      <c r="AE115" s="654"/>
      <c r="AF115" s="661"/>
      <c r="AG115" s="654">
        <f t="shared" ref="AG115:AG130" si="276">AH115+AI115</f>
        <v>0</v>
      </c>
      <c r="AH115" s="654"/>
      <c r="AI115" s="654"/>
      <c r="AJ115" s="473">
        <f t="shared" ref="AJ115:AJ130" si="277">AD115-AG115</f>
        <v>1035</v>
      </c>
      <c r="AK115" s="654"/>
      <c r="AL115" s="493"/>
      <c r="AM115" s="541">
        <f>AJ115</f>
        <v>1035</v>
      </c>
      <c r="AN115" s="493"/>
      <c r="AO115" s="480"/>
      <c r="AP115" s="530"/>
      <c r="AQ115" s="654"/>
      <c r="AR115" s="480"/>
      <c r="AS115" s="541"/>
      <c r="AT115" s="541"/>
      <c r="AU115" s="541"/>
      <c r="AV115" s="111">
        <f t="shared" ref="AV115" si="278">R115+AD115+AP115</f>
        <v>1035</v>
      </c>
      <c r="AW115" s="111">
        <f t="shared" ref="AW115" si="279">S115+AE115+AQ115</f>
        <v>0</v>
      </c>
      <c r="AX115" s="111">
        <f t="shared" ref="AX115" si="280">T115+AF115+AR115</f>
        <v>0</v>
      </c>
      <c r="AY115" s="86">
        <f t="shared" ref="AY115:AY130" si="281">AZ115</f>
        <v>0</v>
      </c>
      <c r="AZ115" s="144">
        <f t="shared" ref="AZ115:AZ130" si="282">O115-AV115</f>
        <v>0</v>
      </c>
      <c r="BA115" s="86">
        <f t="shared" ref="BA115" si="283">P115-AW115</f>
        <v>0</v>
      </c>
      <c r="BB115" s="85">
        <f t="shared" ref="BB115" si="284">Q115-AX115</f>
        <v>0</v>
      </c>
      <c r="BC115" s="480">
        <f>BD115</f>
        <v>115</v>
      </c>
      <c r="BD115" s="480">
        <f>H115*0.1</f>
        <v>115</v>
      </c>
      <c r="BE115" s="480"/>
      <c r="BF115" s="480"/>
      <c r="BG115" s="145"/>
    </row>
    <row r="116" spans="1:59" ht="27" customHeight="1">
      <c r="A116" s="153">
        <f t="shared" ref="A116:A128" si="285">+A115+1</f>
        <v>2</v>
      </c>
      <c r="B116" s="154" t="s">
        <v>222</v>
      </c>
      <c r="C116" s="154"/>
      <c r="D116" s="122"/>
      <c r="E116" s="122"/>
      <c r="F116" s="155" t="s">
        <v>239</v>
      </c>
      <c r="G116" s="156">
        <v>1941</v>
      </c>
      <c r="H116" s="160">
        <v>1725</v>
      </c>
      <c r="I116" s="160"/>
      <c r="J116" s="160"/>
      <c r="K116" s="160"/>
      <c r="L116" s="115"/>
      <c r="M116" s="114"/>
      <c r="N116" s="113">
        <f t="shared" ref="N116:N130" si="286">O116</f>
        <v>1552.5</v>
      </c>
      <c r="O116" s="144">
        <f t="shared" ref="O116:O130" si="287">H116*0.9</f>
        <v>1552.5</v>
      </c>
      <c r="P116" s="115"/>
      <c r="Q116" s="494"/>
      <c r="R116" s="654"/>
      <c r="S116" s="654"/>
      <c r="T116" s="493"/>
      <c r="U116" s="654"/>
      <c r="V116" s="654"/>
      <c r="W116" s="493"/>
      <c r="X116" s="654"/>
      <c r="Y116" s="654"/>
      <c r="Z116" s="493"/>
      <c r="AA116" s="654"/>
      <c r="AB116" s="654"/>
      <c r="AC116" s="493"/>
      <c r="AD116" s="541">
        <f t="shared" ref="AD116:AD130" si="288">O116</f>
        <v>1552.5</v>
      </c>
      <c r="AE116" s="654"/>
      <c r="AF116" s="661"/>
      <c r="AG116" s="654">
        <f t="shared" si="276"/>
        <v>0</v>
      </c>
      <c r="AH116" s="654"/>
      <c r="AI116" s="654"/>
      <c r="AJ116" s="473">
        <f t="shared" si="277"/>
        <v>1552.5</v>
      </c>
      <c r="AK116" s="654"/>
      <c r="AL116" s="493"/>
      <c r="AM116" s="541">
        <f t="shared" ref="AM116:AM130" si="289">AJ116</f>
        <v>1552.5</v>
      </c>
      <c r="AN116" s="493"/>
      <c r="AO116" s="480"/>
      <c r="AP116" s="530"/>
      <c r="AQ116" s="654"/>
      <c r="AR116" s="480"/>
      <c r="AS116" s="541"/>
      <c r="AT116" s="541"/>
      <c r="AU116" s="541"/>
      <c r="AV116" s="111">
        <f t="shared" ref="AV116:AV130" si="290">R116+AD116+AP116</f>
        <v>1552.5</v>
      </c>
      <c r="AW116" s="111">
        <f t="shared" ref="AW116:AW130" si="291">S116+AE116+AQ116</f>
        <v>0</v>
      </c>
      <c r="AX116" s="111">
        <f t="shared" ref="AX116:AX130" si="292">T116+AF116+AR116</f>
        <v>0</v>
      </c>
      <c r="AY116" s="86">
        <f t="shared" si="281"/>
        <v>0</v>
      </c>
      <c r="AZ116" s="144">
        <f t="shared" si="282"/>
        <v>0</v>
      </c>
      <c r="BA116" s="86">
        <f t="shared" ref="BA116:BA130" si="293">P116-AW116</f>
        <v>0</v>
      </c>
      <c r="BB116" s="85">
        <f t="shared" ref="BB116:BB130" si="294">Q116-AX116</f>
        <v>0</v>
      </c>
      <c r="BC116" s="480">
        <f t="shared" ref="BC116:BC130" si="295">BD116</f>
        <v>172.5</v>
      </c>
      <c r="BD116" s="480">
        <f t="shared" ref="BD116:BD130" si="296">H116*0.1</f>
        <v>172.5</v>
      </c>
      <c r="BE116" s="480"/>
      <c r="BF116" s="480"/>
      <c r="BG116" s="145"/>
    </row>
    <row r="117" spans="1:59" ht="27" customHeight="1">
      <c r="A117" s="153">
        <v>3</v>
      </c>
      <c r="B117" s="154" t="s">
        <v>223</v>
      </c>
      <c r="C117" s="154"/>
      <c r="D117" s="122"/>
      <c r="E117" s="122"/>
      <c r="F117" s="155" t="s">
        <v>240</v>
      </c>
      <c r="G117" s="156">
        <v>1481</v>
      </c>
      <c r="H117" s="160">
        <v>1150</v>
      </c>
      <c r="I117" s="160"/>
      <c r="J117" s="160"/>
      <c r="K117" s="160"/>
      <c r="L117" s="115"/>
      <c r="M117" s="114"/>
      <c r="N117" s="113">
        <f t="shared" si="286"/>
        <v>1035</v>
      </c>
      <c r="O117" s="144">
        <f t="shared" si="287"/>
        <v>1035</v>
      </c>
      <c r="P117" s="115"/>
      <c r="Q117" s="494"/>
      <c r="R117" s="654"/>
      <c r="S117" s="654"/>
      <c r="T117" s="493"/>
      <c r="U117" s="654"/>
      <c r="V117" s="654"/>
      <c r="W117" s="493"/>
      <c r="X117" s="654"/>
      <c r="Y117" s="654"/>
      <c r="Z117" s="493"/>
      <c r="AA117" s="654"/>
      <c r="AB117" s="654"/>
      <c r="AC117" s="493"/>
      <c r="AD117" s="541">
        <f t="shared" si="288"/>
        <v>1035</v>
      </c>
      <c r="AE117" s="654"/>
      <c r="AF117" s="661"/>
      <c r="AG117" s="654">
        <f t="shared" si="276"/>
        <v>87</v>
      </c>
      <c r="AH117" s="654"/>
      <c r="AI117" s="654">
        <v>87</v>
      </c>
      <c r="AJ117" s="473">
        <f t="shared" si="277"/>
        <v>948</v>
      </c>
      <c r="AK117" s="654"/>
      <c r="AL117" s="493"/>
      <c r="AM117" s="541">
        <f t="shared" si="289"/>
        <v>948</v>
      </c>
      <c r="AN117" s="493"/>
      <c r="AO117" s="480"/>
      <c r="AP117" s="530"/>
      <c r="AQ117" s="654"/>
      <c r="AR117" s="480"/>
      <c r="AS117" s="541"/>
      <c r="AT117" s="541"/>
      <c r="AU117" s="541"/>
      <c r="AV117" s="111">
        <f t="shared" si="290"/>
        <v>1035</v>
      </c>
      <c r="AW117" s="111">
        <f t="shared" si="291"/>
        <v>0</v>
      </c>
      <c r="AX117" s="111">
        <f t="shared" si="292"/>
        <v>0</v>
      </c>
      <c r="AY117" s="86">
        <f t="shared" si="281"/>
        <v>0</v>
      </c>
      <c r="AZ117" s="144">
        <f t="shared" si="282"/>
        <v>0</v>
      </c>
      <c r="BA117" s="86">
        <f t="shared" si="293"/>
        <v>0</v>
      </c>
      <c r="BB117" s="85">
        <f t="shared" si="294"/>
        <v>0</v>
      </c>
      <c r="BC117" s="480">
        <f t="shared" si="295"/>
        <v>115</v>
      </c>
      <c r="BD117" s="480">
        <f t="shared" si="296"/>
        <v>115</v>
      </c>
      <c r="BE117" s="480"/>
      <c r="BF117" s="480"/>
      <c r="BG117" s="145"/>
    </row>
    <row r="118" spans="1:59" ht="27" customHeight="1">
      <c r="A118" s="153">
        <f t="shared" si="285"/>
        <v>4</v>
      </c>
      <c r="B118" s="154" t="s">
        <v>224</v>
      </c>
      <c r="C118" s="154"/>
      <c r="D118" s="84"/>
      <c r="E118" s="84"/>
      <c r="F118" s="155" t="s">
        <v>241</v>
      </c>
      <c r="G118" s="156">
        <v>2403</v>
      </c>
      <c r="H118" s="160">
        <v>1800</v>
      </c>
      <c r="I118" s="160"/>
      <c r="J118" s="160"/>
      <c r="K118" s="160"/>
      <c r="L118" s="161"/>
      <c r="M118" s="116"/>
      <c r="N118" s="113">
        <f t="shared" si="286"/>
        <v>1620</v>
      </c>
      <c r="O118" s="144">
        <f t="shared" si="287"/>
        <v>1620</v>
      </c>
      <c r="P118" s="161"/>
      <c r="Q118" s="494"/>
      <c r="R118" s="662"/>
      <c r="S118" s="662"/>
      <c r="T118" s="655"/>
      <c r="U118" s="662"/>
      <c r="V118" s="662"/>
      <c r="W118" s="655"/>
      <c r="X118" s="662"/>
      <c r="Y118" s="662"/>
      <c r="Z118" s="655"/>
      <c r="AA118" s="662"/>
      <c r="AB118" s="662"/>
      <c r="AC118" s="655"/>
      <c r="AD118" s="541">
        <f t="shared" si="288"/>
        <v>1620</v>
      </c>
      <c r="AE118" s="662"/>
      <c r="AF118" s="661"/>
      <c r="AG118" s="654">
        <f t="shared" si="276"/>
        <v>117</v>
      </c>
      <c r="AH118" s="654"/>
      <c r="AI118" s="654">
        <v>117</v>
      </c>
      <c r="AJ118" s="473">
        <f t="shared" si="277"/>
        <v>1503</v>
      </c>
      <c r="AK118" s="654"/>
      <c r="AL118" s="493"/>
      <c r="AM118" s="541">
        <f t="shared" si="289"/>
        <v>1503</v>
      </c>
      <c r="AN118" s="655"/>
      <c r="AO118" s="480"/>
      <c r="AP118" s="530"/>
      <c r="AQ118" s="654"/>
      <c r="AR118" s="480"/>
      <c r="AS118" s="541"/>
      <c r="AT118" s="541"/>
      <c r="AU118" s="541"/>
      <c r="AV118" s="111">
        <f t="shared" si="290"/>
        <v>1620</v>
      </c>
      <c r="AW118" s="111">
        <f t="shared" si="291"/>
        <v>0</v>
      </c>
      <c r="AX118" s="111">
        <f t="shared" si="292"/>
        <v>0</v>
      </c>
      <c r="AY118" s="86">
        <f t="shared" si="281"/>
        <v>0</v>
      </c>
      <c r="AZ118" s="144">
        <f t="shared" si="282"/>
        <v>0</v>
      </c>
      <c r="BA118" s="86">
        <f t="shared" si="293"/>
        <v>0</v>
      </c>
      <c r="BB118" s="85">
        <f t="shared" si="294"/>
        <v>0</v>
      </c>
      <c r="BC118" s="480">
        <f t="shared" si="295"/>
        <v>180</v>
      </c>
      <c r="BD118" s="480">
        <f t="shared" si="296"/>
        <v>180</v>
      </c>
      <c r="BE118" s="650"/>
      <c r="BF118" s="650"/>
      <c r="BG118" s="137"/>
    </row>
    <row r="119" spans="1:59" ht="27" customHeight="1">
      <c r="A119" s="153">
        <v>6</v>
      </c>
      <c r="B119" s="154" t="s">
        <v>226</v>
      </c>
      <c r="C119" s="154"/>
      <c r="D119" s="84"/>
      <c r="E119" s="84"/>
      <c r="F119" s="155" t="s">
        <v>243</v>
      </c>
      <c r="G119" s="156">
        <v>3202</v>
      </c>
      <c r="H119" s="160">
        <v>2900</v>
      </c>
      <c r="I119" s="160"/>
      <c r="J119" s="160"/>
      <c r="K119" s="160"/>
      <c r="L119" s="161"/>
      <c r="M119" s="116"/>
      <c r="N119" s="113">
        <f t="shared" si="286"/>
        <v>2610</v>
      </c>
      <c r="O119" s="144">
        <f>H119*0.9</f>
        <v>2610</v>
      </c>
      <c r="P119" s="161"/>
      <c r="Q119" s="494"/>
      <c r="R119" s="662"/>
      <c r="S119" s="662"/>
      <c r="T119" s="655"/>
      <c r="U119" s="662"/>
      <c r="V119" s="662"/>
      <c r="W119" s="655"/>
      <c r="X119" s="662"/>
      <c r="Y119" s="662"/>
      <c r="Z119" s="655"/>
      <c r="AA119" s="662"/>
      <c r="AB119" s="662"/>
      <c r="AC119" s="655"/>
      <c r="AD119" s="541">
        <f>O119</f>
        <v>2610</v>
      </c>
      <c r="AE119" s="662"/>
      <c r="AF119" s="661"/>
      <c r="AG119" s="654">
        <f t="shared" si="276"/>
        <v>0</v>
      </c>
      <c r="AH119" s="654"/>
      <c r="AI119" s="654"/>
      <c r="AJ119" s="473">
        <f t="shared" si="277"/>
        <v>2610</v>
      </c>
      <c r="AK119" s="654"/>
      <c r="AL119" s="493"/>
      <c r="AM119" s="541">
        <f t="shared" si="289"/>
        <v>2610</v>
      </c>
      <c r="AN119" s="655"/>
      <c r="AO119" s="480"/>
      <c r="AP119" s="530"/>
      <c r="AQ119" s="654"/>
      <c r="AR119" s="480"/>
      <c r="AS119" s="541"/>
      <c r="AT119" s="541"/>
      <c r="AU119" s="541"/>
      <c r="AV119" s="111">
        <f t="shared" si="290"/>
        <v>2610</v>
      </c>
      <c r="AW119" s="111">
        <f t="shared" si="291"/>
        <v>0</v>
      </c>
      <c r="AX119" s="111">
        <f t="shared" si="292"/>
        <v>0</v>
      </c>
      <c r="AY119" s="86">
        <f t="shared" si="281"/>
        <v>0</v>
      </c>
      <c r="AZ119" s="144">
        <f t="shared" si="282"/>
        <v>0</v>
      </c>
      <c r="BA119" s="86">
        <f t="shared" si="293"/>
        <v>0</v>
      </c>
      <c r="BB119" s="85">
        <f t="shared" si="294"/>
        <v>0</v>
      </c>
      <c r="BC119" s="480">
        <f t="shared" si="295"/>
        <v>290</v>
      </c>
      <c r="BD119" s="480">
        <f t="shared" si="296"/>
        <v>290</v>
      </c>
      <c r="BE119" s="650"/>
      <c r="BF119" s="650"/>
      <c r="BG119" s="137"/>
    </row>
    <row r="120" spans="1:59" ht="27" customHeight="1">
      <c r="A120" s="153">
        <f>+A118+1</f>
        <v>5</v>
      </c>
      <c r="B120" s="154" t="s">
        <v>225</v>
      </c>
      <c r="C120" s="154"/>
      <c r="D120" s="84"/>
      <c r="E120" s="84"/>
      <c r="F120" s="155" t="s">
        <v>242</v>
      </c>
      <c r="G120" s="156">
        <v>2330</v>
      </c>
      <c r="H120" s="160">
        <v>1800</v>
      </c>
      <c r="I120" s="160"/>
      <c r="J120" s="160"/>
      <c r="K120" s="160"/>
      <c r="L120" s="161"/>
      <c r="M120" s="116"/>
      <c r="N120" s="113">
        <f t="shared" si="286"/>
        <v>1620</v>
      </c>
      <c r="O120" s="144">
        <f t="shared" si="287"/>
        <v>1620</v>
      </c>
      <c r="P120" s="161"/>
      <c r="Q120" s="494"/>
      <c r="R120" s="662"/>
      <c r="S120" s="662"/>
      <c r="T120" s="655"/>
      <c r="U120" s="662"/>
      <c r="V120" s="662"/>
      <c r="W120" s="655"/>
      <c r="X120" s="662"/>
      <c r="Y120" s="662"/>
      <c r="Z120" s="655"/>
      <c r="AA120" s="662"/>
      <c r="AB120" s="662"/>
      <c r="AC120" s="655"/>
      <c r="AD120" s="541">
        <f t="shared" si="288"/>
        <v>1620</v>
      </c>
      <c r="AE120" s="662"/>
      <c r="AF120" s="661"/>
      <c r="AG120" s="654">
        <f t="shared" si="276"/>
        <v>114</v>
      </c>
      <c r="AH120" s="654"/>
      <c r="AI120" s="654">
        <v>114</v>
      </c>
      <c r="AJ120" s="473">
        <f t="shared" si="277"/>
        <v>1506</v>
      </c>
      <c r="AK120" s="654"/>
      <c r="AL120" s="493"/>
      <c r="AM120" s="541">
        <f t="shared" si="289"/>
        <v>1506</v>
      </c>
      <c r="AN120" s="655"/>
      <c r="AO120" s="480"/>
      <c r="AP120" s="530"/>
      <c r="AQ120" s="654"/>
      <c r="AR120" s="480"/>
      <c r="AS120" s="541"/>
      <c r="AT120" s="541"/>
      <c r="AU120" s="541"/>
      <c r="AV120" s="111">
        <f t="shared" si="290"/>
        <v>1620</v>
      </c>
      <c r="AW120" s="111">
        <f t="shared" si="291"/>
        <v>0</v>
      </c>
      <c r="AX120" s="111">
        <f t="shared" si="292"/>
        <v>0</v>
      </c>
      <c r="AY120" s="86">
        <f t="shared" si="281"/>
        <v>0</v>
      </c>
      <c r="AZ120" s="144">
        <f t="shared" si="282"/>
        <v>0</v>
      </c>
      <c r="BA120" s="86">
        <f t="shared" si="293"/>
        <v>0</v>
      </c>
      <c r="BB120" s="85">
        <f t="shared" si="294"/>
        <v>0</v>
      </c>
      <c r="BC120" s="480">
        <f t="shared" si="295"/>
        <v>180</v>
      </c>
      <c r="BD120" s="480">
        <f t="shared" si="296"/>
        <v>180</v>
      </c>
      <c r="BE120" s="650"/>
      <c r="BF120" s="650"/>
      <c r="BG120" s="137"/>
    </row>
    <row r="121" spans="1:59" ht="27" customHeight="1">
      <c r="A121" s="153">
        <v>7</v>
      </c>
      <c r="B121" s="154" t="s">
        <v>227</v>
      </c>
      <c r="C121" s="154"/>
      <c r="D121" s="84"/>
      <c r="E121" s="84"/>
      <c r="F121" s="155" t="s">
        <v>244</v>
      </c>
      <c r="G121" s="156">
        <v>3303</v>
      </c>
      <c r="H121" s="160">
        <v>2300</v>
      </c>
      <c r="I121" s="160"/>
      <c r="J121" s="160"/>
      <c r="K121" s="160"/>
      <c r="L121" s="161"/>
      <c r="M121" s="116"/>
      <c r="N121" s="113">
        <f t="shared" si="286"/>
        <v>2070</v>
      </c>
      <c r="O121" s="144">
        <f t="shared" si="287"/>
        <v>2070</v>
      </c>
      <c r="P121" s="161"/>
      <c r="Q121" s="494"/>
      <c r="R121" s="662"/>
      <c r="S121" s="662"/>
      <c r="T121" s="655"/>
      <c r="U121" s="662"/>
      <c r="V121" s="662"/>
      <c r="W121" s="655"/>
      <c r="X121" s="662"/>
      <c r="Y121" s="662"/>
      <c r="Z121" s="655"/>
      <c r="AA121" s="662"/>
      <c r="AB121" s="662"/>
      <c r="AC121" s="655"/>
      <c r="AD121" s="541">
        <f t="shared" si="288"/>
        <v>2070</v>
      </c>
      <c r="AE121" s="662"/>
      <c r="AF121" s="661"/>
      <c r="AG121" s="654">
        <f t="shared" si="276"/>
        <v>275</v>
      </c>
      <c r="AH121" s="654"/>
      <c r="AI121" s="663">
        <v>275</v>
      </c>
      <c r="AJ121" s="473">
        <f t="shared" si="277"/>
        <v>1795</v>
      </c>
      <c r="AK121" s="654"/>
      <c r="AL121" s="493"/>
      <c r="AM121" s="541">
        <f t="shared" si="289"/>
        <v>1795</v>
      </c>
      <c r="AN121" s="655"/>
      <c r="AO121" s="480"/>
      <c r="AP121" s="530"/>
      <c r="AQ121" s="654"/>
      <c r="AR121" s="480"/>
      <c r="AS121" s="541"/>
      <c r="AT121" s="541"/>
      <c r="AU121" s="541"/>
      <c r="AV121" s="111">
        <f t="shared" si="290"/>
        <v>2070</v>
      </c>
      <c r="AW121" s="111">
        <f t="shared" si="291"/>
        <v>0</v>
      </c>
      <c r="AX121" s="111">
        <f t="shared" si="292"/>
        <v>0</v>
      </c>
      <c r="AY121" s="86">
        <f t="shared" si="281"/>
        <v>0</v>
      </c>
      <c r="AZ121" s="144">
        <f t="shared" si="282"/>
        <v>0</v>
      </c>
      <c r="BA121" s="86">
        <f t="shared" si="293"/>
        <v>0</v>
      </c>
      <c r="BB121" s="85">
        <f t="shared" si="294"/>
        <v>0</v>
      </c>
      <c r="BC121" s="480">
        <f t="shared" si="295"/>
        <v>230</v>
      </c>
      <c r="BD121" s="480">
        <f t="shared" si="296"/>
        <v>230</v>
      </c>
      <c r="BE121" s="650"/>
      <c r="BF121" s="650"/>
      <c r="BG121" s="137"/>
    </row>
    <row r="122" spans="1:59" ht="27" customHeight="1">
      <c r="A122" s="153">
        <f t="shared" si="285"/>
        <v>8</v>
      </c>
      <c r="B122" s="154" t="s">
        <v>228</v>
      </c>
      <c r="C122" s="154"/>
      <c r="D122" s="84"/>
      <c r="E122" s="84"/>
      <c r="F122" s="155" t="s">
        <v>245</v>
      </c>
      <c r="G122" s="156">
        <v>1811</v>
      </c>
      <c r="H122" s="160">
        <v>1150</v>
      </c>
      <c r="I122" s="160"/>
      <c r="J122" s="160"/>
      <c r="K122" s="160"/>
      <c r="L122" s="161"/>
      <c r="M122" s="116"/>
      <c r="N122" s="113">
        <f t="shared" si="286"/>
        <v>1035</v>
      </c>
      <c r="O122" s="144">
        <f t="shared" si="287"/>
        <v>1035</v>
      </c>
      <c r="P122" s="161"/>
      <c r="Q122" s="494"/>
      <c r="R122" s="662"/>
      <c r="S122" s="662"/>
      <c r="T122" s="655"/>
      <c r="U122" s="662"/>
      <c r="V122" s="662"/>
      <c r="W122" s="655"/>
      <c r="X122" s="662"/>
      <c r="Y122" s="662"/>
      <c r="Z122" s="655"/>
      <c r="AA122" s="662"/>
      <c r="AB122" s="662"/>
      <c r="AC122" s="655"/>
      <c r="AD122" s="541">
        <f t="shared" si="288"/>
        <v>1035</v>
      </c>
      <c r="AE122" s="662"/>
      <c r="AF122" s="661"/>
      <c r="AG122" s="654">
        <f t="shared" si="276"/>
        <v>171</v>
      </c>
      <c r="AH122" s="654"/>
      <c r="AI122" s="654">
        <v>171</v>
      </c>
      <c r="AJ122" s="473">
        <f t="shared" si="277"/>
        <v>864</v>
      </c>
      <c r="AK122" s="654"/>
      <c r="AL122" s="493"/>
      <c r="AM122" s="541">
        <f t="shared" si="289"/>
        <v>864</v>
      </c>
      <c r="AN122" s="655"/>
      <c r="AO122" s="480"/>
      <c r="AP122" s="530"/>
      <c r="AQ122" s="654"/>
      <c r="AR122" s="480"/>
      <c r="AS122" s="541"/>
      <c r="AT122" s="541"/>
      <c r="AU122" s="541"/>
      <c r="AV122" s="111">
        <f t="shared" si="290"/>
        <v>1035</v>
      </c>
      <c r="AW122" s="111">
        <f t="shared" si="291"/>
        <v>0</v>
      </c>
      <c r="AX122" s="111">
        <f t="shared" si="292"/>
        <v>0</v>
      </c>
      <c r="AY122" s="86">
        <f t="shared" si="281"/>
        <v>0</v>
      </c>
      <c r="AZ122" s="144">
        <f t="shared" si="282"/>
        <v>0</v>
      </c>
      <c r="BA122" s="86">
        <f t="shared" si="293"/>
        <v>0</v>
      </c>
      <c r="BB122" s="85">
        <f t="shared" si="294"/>
        <v>0</v>
      </c>
      <c r="BC122" s="480">
        <f t="shared" si="295"/>
        <v>115</v>
      </c>
      <c r="BD122" s="480">
        <f t="shared" si="296"/>
        <v>115</v>
      </c>
      <c r="BE122" s="650"/>
      <c r="BF122" s="650"/>
      <c r="BG122" s="137"/>
    </row>
    <row r="123" spans="1:59" ht="27" customHeight="1">
      <c r="A123" s="153">
        <f t="shared" si="285"/>
        <v>9</v>
      </c>
      <c r="B123" s="154" t="s">
        <v>229</v>
      </c>
      <c r="C123" s="154"/>
      <c r="D123" s="84"/>
      <c r="E123" s="84"/>
      <c r="F123" s="155" t="s">
        <v>246</v>
      </c>
      <c r="G123" s="156">
        <v>1687</v>
      </c>
      <c r="H123" s="160">
        <v>1150</v>
      </c>
      <c r="I123" s="160"/>
      <c r="J123" s="160"/>
      <c r="K123" s="160"/>
      <c r="L123" s="161"/>
      <c r="M123" s="116"/>
      <c r="N123" s="113">
        <f t="shared" si="286"/>
        <v>1035</v>
      </c>
      <c r="O123" s="144">
        <f t="shared" si="287"/>
        <v>1035</v>
      </c>
      <c r="P123" s="161"/>
      <c r="Q123" s="494"/>
      <c r="R123" s="662"/>
      <c r="S123" s="662"/>
      <c r="T123" s="655"/>
      <c r="U123" s="662"/>
      <c r="V123" s="662"/>
      <c r="W123" s="655"/>
      <c r="X123" s="662"/>
      <c r="Y123" s="662"/>
      <c r="Z123" s="655"/>
      <c r="AA123" s="662"/>
      <c r="AB123" s="662"/>
      <c r="AC123" s="655"/>
      <c r="AD123" s="541">
        <f t="shared" si="288"/>
        <v>1035</v>
      </c>
      <c r="AE123" s="662"/>
      <c r="AF123" s="661"/>
      <c r="AG123" s="654">
        <f t="shared" si="276"/>
        <v>155</v>
      </c>
      <c r="AH123" s="654"/>
      <c r="AI123" s="480">
        <v>155</v>
      </c>
      <c r="AJ123" s="473">
        <f t="shared" si="277"/>
        <v>880</v>
      </c>
      <c r="AK123" s="654"/>
      <c r="AL123" s="493"/>
      <c r="AM123" s="541">
        <f t="shared" si="289"/>
        <v>880</v>
      </c>
      <c r="AN123" s="655"/>
      <c r="AO123" s="480"/>
      <c r="AP123" s="530"/>
      <c r="AQ123" s="654"/>
      <c r="AR123" s="480"/>
      <c r="AS123" s="541"/>
      <c r="AT123" s="541"/>
      <c r="AU123" s="541"/>
      <c r="AV123" s="111">
        <f t="shared" si="290"/>
        <v>1035</v>
      </c>
      <c r="AW123" s="111">
        <f t="shared" si="291"/>
        <v>0</v>
      </c>
      <c r="AX123" s="111">
        <f t="shared" si="292"/>
        <v>0</v>
      </c>
      <c r="AY123" s="86">
        <f t="shared" si="281"/>
        <v>0</v>
      </c>
      <c r="AZ123" s="144">
        <f t="shared" si="282"/>
        <v>0</v>
      </c>
      <c r="BA123" s="86">
        <f t="shared" si="293"/>
        <v>0</v>
      </c>
      <c r="BB123" s="85">
        <f t="shared" si="294"/>
        <v>0</v>
      </c>
      <c r="BC123" s="480">
        <f t="shared" si="295"/>
        <v>115</v>
      </c>
      <c r="BD123" s="480">
        <f t="shared" si="296"/>
        <v>115</v>
      </c>
      <c r="BE123" s="650"/>
      <c r="BF123" s="650"/>
      <c r="BG123" s="137"/>
    </row>
    <row r="124" spans="1:59" ht="27" customHeight="1">
      <c r="A124" s="153">
        <f t="shared" si="285"/>
        <v>10</v>
      </c>
      <c r="B124" s="154" t="s">
        <v>230</v>
      </c>
      <c r="C124" s="154"/>
      <c r="D124" s="84"/>
      <c r="E124" s="84"/>
      <c r="F124" s="155" t="s">
        <v>247</v>
      </c>
      <c r="G124" s="156">
        <v>2802</v>
      </c>
      <c r="H124" s="160">
        <v>2250</v>
      </c>
      <c r="I124" s="160"/>
      <c r="J124" s="160"/>
      <c r="K124" s="160"/>
      <c r="L124" s="161"/>
      <c r="M124" s="116"/>
      <c r="N124" s="113">
        <f t="shared" si="286"/>
        <v>2025</v>
      </c>
      <c r="O124" s="144">
        <f t="shared" si="287"/>
        <v>2025</v>
      </c>
      <c r="P124" s="161"/>
      <c r="Q124" s="494"/>
      <c r="R124" s="662"/>
      <c r="S124" s="662"/>
      <c r="T124" s="655"/>
      <c r="U124" s="662"/>
      <c r="V124" s="662"/>
      <c r="W124" s="655"/>
      <c r="X124" s="662"/>
      <c r="Y124" s="662"/>
      <c r="Z124" s="655"/>
      <c r="AA124" s="662"/>
      <c r="AB124" s="662"/>
      <c r="AC124" s="655"/>
      <c r="AD124" s="541">
        <f t="shared" si="288"/>
        <v>2025</v>
      </c>
      <c r="AE124" s="662"/>
      <c r="AF124" s="661"/>
      <c r="AG124" s="654">
        <f t="shared" si="276"/>
        <v>255</v>
      </c>
      <c r="AH124" s="654"/>
      <c r="AI124" s="480">
        <v>255</v>
      </c>
      <c r="AJ124" s="473">
        <f t="shared" si="277"/>
        <v>1770</v>
      </c>
      <c r="AK124" s="654"/>
      <c r="AL124" s="493"/>
      <c r="AM124" s="541">
        <f t="shared" si="289"/>
        <v>1770</v>
      </c>
      <c r="AN124" s="655"/>
      <c r="AO124" s="480"/>
      <c r="AP124" s="530"/>
      <c r="AQ124" s="654"/>
      <c r="AR124" s="480"/>
      <c r="AS124" s="541"/>
      <c r="AT124" s="541"/>
      <c r="AU124" s="541"/>
      <c r="AV124" s="111">
        <f t="shared" si="290"/>
        <v>2025</v>
      </c>
      <c r="AW124" s="111">
        <f t="shared" si="291"/>
        <v>0</v>
      </c>
      <c r="AX124" s="111">
        <f t="shared" si="292"/>
        <v>0</v>
      </c>
      <c r="AY124" s="86">
        <f t="shared" si="281"/>
        <v>0</v>
      </c>
      <c r="AZ124" s="144">
        <f t="shared" si="282"/>
        <v>0</v>
      </c>
      <c r="BA124" s="86">
        <f t="shared" si="293"/>
        <v>0</v>
      </c>
      <c r="BB124" s="85">
        <f t="shared" si="294"/>
        <v>0</v>
      </c>
      <c r="BC124" s="480">
        <f t="shared" si="295"/>
        <v>225</v>
      </c>
      <c r="BD124" s="480">
        <f t="shared" si="296"/>
        <v>225</v>
      </c>
      <c r="BE124" s="650"/>
      <c r="BF124" s="650"/>
      <c r="BG124" s="137"/>
    </row>
    <row r="125" spans="1:59" ht="27" customHeight="1">
      <c r="A125" s="153">
        <f t="shared" si="285"/>
        <v>11</v>
      </c>
      <c r="B125" s="154" t="s">
        <v>231</v>
      </c>
      <c r="C125" s="154"/>
      <c r="D125" s="84"/>
      <c r="E125" s="84"/>
      <c r="F125" s="155" t="s">
        <v>248</v>
      </c>
      <c r="G125" s="156">
        <v>2750</v>
      </c>
      <c r="H125" s="160">
        <v>2250</v>
      </c>
      <c r="I125" s="160"/>
      <c r="J125" s="160"/>
      <c r="K125" s="160"/>
      <c r="L125" s="161"/>
      <c r="M125" s="116"/>
      <c r="N125" s="113">
        <f t="shared" si="286"/>
        <v>2025</v>
      </c>
      <c r="O125" s="144">
        <f t="shared" si="287"/>
        <v>2025</v>
      </c>
      <c r="P125" s="161"/>
      <c r="Q125" s="494"/>
      <c r="R125" s="662"/>
      <c r="S125" s="662"/>
      <c r="T125" s="655"/>
      <c r="U125" s="662"/>
      <c r="V125" s="662"/>
      <c r="W125" s="655"/>
      <c r="X125" s="662"/>
      <c r="Y125" s="662"/>
      <c r="Z125" s="655"/>
      <c r="AA125" s="662"/>
      <c r="AB125" s="662"/>
      <c r="AC125" s="655"/>
      <c r="AD125" s="541">
        <f t="shared" si="288"/>
        <v>2025</v>
      </c>
      <c r="AE125" s="662"/>
      <c r="AF125" s="661"/>
      <c r="AG125" s="654">
        <f t="shared" si="276"/>
        <v>180</v>
      </c>
      <c r="AH125" s="654"/>
      <c r="AI125" s="480">
        <v>180</v>
      </c>
      <c r="AJ125" s="473">
        <f t="shared" si="277"/>
        <v>1845</v>
      </c>
      <c r="AK125" s="654"/>
      <c r="AL125" s="493"/>
      <c r="AM125" s="541">
        <f t="shared" si="289"/>
        <v>1845</v>
      </c>
      <c r="AN125" s="655"/>
      <c r="AO125" s="480"/>
      <c r="AP125" s="530"/>
      <c r="AQ125" s="654"/>
      <c r="AR125" s="480"/>
      <c r="AS125" s="541"/>
      <c r="AT125" s="541"/>
      <c r="AU125" s="541"/>
      <c r="AV125" s="111">
        <f t="shared" si="290"/>
        <v>2025</v>
      </c>
      <c r="AW125" s="111">
        <f t="shared" si="291"/>
        <v>0</v>
      </c>
      <c r="AX125" s="111">
        <f t="shared" si="292"/>
        <v>0</v>
      </c>
      <c r="AY125" s="86">
        <f t="shared" si="281"/>
        <v>0</v>
      </c>
      <c r="AZ125" s="144">
        <f t="shared" si="282"/>
        <v>0</v>
      </c>
      <c r="BA125" s="86">
        <f t="shared" si="293"/>
        <v>0</v>
      </c>
      <c r="BB125" s="85">
        <f t="shared" si="294"/>
        <v>0</v>
      </c>
      <c r="BC125" s="480">
        <f t="shared" si="295"/>
        <v>225</v>
      </c>
      <c r="BD125" s="480">
        <f t="shared" si="296"/>
        <v>225</v>
      </c>
      <c r="BE125" s="650"/>
      <c r="BF125" s="650"/>
      <c r="BG125" s="137"/>
    </row>
    <row r="126" spans="1:59" ht="27" customHeight="1">
      <c r="A126" s="153">
        <v>12</v>
      </c>
      <c r="B126" s="154" t="s">
        <v>232</v>
      </c>
      <c r="C126" s="154"/>
      <c r="D126" s="83"/>
      <c r="E126" s="83"/>
      <c r="F126" s="155" t="s">
        <v>249</v>
      </c>
      <c r="G126" s="156">
        <v>4424</v>
      </c>
      <c r="H126" s="160">
        <v>2875</v>
      </c>
      <c r="I126" s="160"/>
      <c r="J126" s="160"/>
      <c r="K126" s="160"/>
      <c r="L126" s="116"/>
      <c r="M126" s="116"/>
      <c r="N126" s="113">
        <f t="shared" si="286"/>
        <v>2587.5</v>
      </c>
      <c r="O126" s="144">
        <f t="shared" si="287"/>
        <v>2587.5</v>
      </c>
      <c r="P126" s="116"/>
      <c r="Q126" s="494"/>
      <c r="R126" s="655"/>
      <c r="S126" s="655"/>
      <c r="T126" s="655"/>
      <c r="U126" s="655"/>
      <c r="V126" s="655"/>
      <c r="W126" s="655"/>
      <c r="X126" s="655"/>
      <c r="Y126" s="655"/>
      <c r="Z126" s="655"/>
      <c r="AA126" s="655"/>
      <c r="AB126" s="655"/>
      <c r="AC126" s="655"/>
      <c r="AD126" s="541">
        <f t="shared" si="288"/>
        <v>2587.5</v>
      </c>
      <c r="AE126" s="655"/>
      <c r="AF126" s="661"/>
      <c r="AG126" s="654">
        <f t="shared" si="276"/>
        <v>0</v>
      </c>
      <c r="AH126" s="654"/>
      <c r="AI126" s="654"/>
      <c r="AJ126" s="473">
        <f t="shared" si="277"/>
        <v>2587.5</v>
      </c>
      <c r="AK126" s="654"/>
      <c r="AL126" s="493"/>
      <c r="AM126" s="541">
        <f t="shared" si="289"/>
        <v>2587.5</v>
      </c>
      <c r="AN126" s="655"/>
      <c r="AO126" s="480"/>
      <c r="AP126" s="530"/>
      <c r="AQ126" s="654"/>
      <c r="AR126" s="480"/>
      <c r="AS126" s="541"/>
      <c r="AT126" s="541"/>
      <c r="AU126" s="541"/>
      <c r="AV126" s="111">
        <f t="shared" si="290"/>
        <v>2587.5</v>
      </c>
      <c r="AW126" s="111">
        <f t="shared" si="291"/>
        <v>0</v>
      </c>
      <c r="AX126" s="111">
        <f t="shared" si="292"/>
        <v>0</v>
      </c>
      <c r="AY126" s="86">
        <f t="shared" si="281"/>
        <v>0</v>
      </c>
      <c r="AZ126" s="144">
        <f t="shared" si="282"/>
        <v>0</v>
      </c>
      <c r="BA126" s="86">
        <f t="shared" si="293"/>
        <v>0</v>
      </c>
      <c r="BB126" s="85">
        <f t="shared" si="294"/>
        <v>0</v>
      </c>
      <c r="BC126" s="480">
        <f t="shared" si="295"/>
        <v>287.5</v>
      </c>
      <c r="BD126" s="480">
        <f t="shared" si="296"/>
        <v>287.5</v>
      </c>
      <c r="BE126" s="650"/>
      <c r="BF126" s="650"/>
      <c r="BG126" s="137"/>
    </row>
    <row r="127" spans="1:59" ht="27" customHeight="1">
      <c r="A127" s="153">
        <f t="shared" si="285"/>
        <v>13</v>
      </c>
      <c r="B127" s="154" t="s">
        <v>233</v>
      </c>
      <c r="C127" s="154"/>
      <c r="D127" s="142"/>
      <c r="E127" s="142"/>
      <c r="F127" s="155" t="s">
        <v>250</v>
      </c>
      <c r="G127" s="156">
        <v>2098</v>
      </c>
      <c r="H127" s="160">
        <v>1150</v>
      </c>
      <c r="I127" s="160"/>
      <c r="J127" s="160"/>
      <c r="K127" s="160"/>
      <c r="L127" s="114"/>
      <c r="M127" s="114"/>
      <c r="N127" s="113">
        <f t="shared" si="286"/>
        <v>1035</v>
      </c>
      <c r="O127" s="144">
        <f t="shared" si="287"/>
        <v>1035</v>
      </c>
      <c r="P127" s="114"/>
      <c r="Q127" s="494"/>
      <c r="R127" s="493"/>
      <c r="S127" s="493"/>
      <c r="T127" s="493"/>
      <c r="U127" s="493"/>
      <c r="V127" s="493"/>
      <c r="W127" s="493"/>
      <c r="X127" s="493"/>
      <c r="Y127" s="493"/>
      <c r="Z127" s="493"/>
      <c r="AA127" s="493"/>
      <c r="AB127" s="493"/>
      <c r="AC127" s="493"/>
      <c r="AD127" s="541">
        <f t="shared" si="288"/>
        <v>1035</v>
      </c>
      <c r="AE127" s="493"/>
      <c r="AF127" s="661"/>
      <c r="AG127" s="654">
        <f t="shared" si="276"/>
        <v>0</v>
      </c>
      <c r="AH127" s="654"/>
      <c r="AI127" s="654"/>
      <c r="AJ127" s="473">
        <f t="shared" si="277"/>
        <v>1035</v>
      </c>
      <c r="AK127" s="654"/>
      <c r="AL127" s="493"/>
      <c r="AM127" s="541">
        <f t="shared" si="289"/>
        <v>1035</v>
      </c>
      <c r="AN127" s="493"/>
      <c r="AO127" s="480"/>
      <c r="AP127" s="530"/>
      <c r="AQ127" s="654"/>
      <c r="AR127" s="480"/>
      <c r="AS127" s="541"/>
      <c r="AT127" s="541"/>
      <c r="AU127" s="541"/>
      <c r="AV127" s="111">
        <f t="shared" si="290"/>
        <v>1035</v>
      </c>
      <c r="AW127" s="111">
        <f t="shared" si="291"/>
        <v>0</v>
      </c>
      <c r="AX127" s="111">
        <f t="shared" si="292"/>
        <v>0</v>
      </c>
      <c r="AY127" s="86">
        <f t="shared" si="281"/>
        <v>0</v>
      </c>
      <c r="AZ127" s="144">
        <f t="shared" si="282"/>
        <v>0</v>
      </c>
      <c r="BA127" s="86">
        <f t="shared" si="293"/>
        <v>0</v>
      </c>
      <c r="BB127" s="85">
        <f t="shared" si="294"/>
        <v>0</v>
      </c>
      <c r="BC127" s="480">
        <f t="shared" si="295"/>
        <v>115</v>
      </c>
      <c r="BD127" s="480">
        <f t="shared" si="296"/>
        <v>115</v>
      </c>
      <c r="BE127" s="480"/>
      <c r="BF127" s="480"/>
      <c r="BG127" s="145"/>
    </row>
    <row r="128" spans="1:59" ht="27" customHeight="1">
      <c r="A128" s="153">
        <f t="shared" si="285"/>
        <v>14</v>
      </c>
      <c r="B128" s="154" t="s">
        <v>234</v>
      </c>
      <c r="C128" s="154"/>
      <c r="D128" s="142"/>
      <c r="E128" s="142"/>
      <c r="F128" s="155" t="s">
        <v>251</v>
      </c>
      <c r="G128" s="156">
        <v>4520</v>
      </c>
      <c r="H128" s="160">
        <v>3150</v>
      </c>
      <c r="I128" s="160"/>
      <c r="J128" s="160"/>
      <c r="K128" s="160"/>
      <c r="L128" s="114"/>
      <c r="M128" s="114"/>
      <c r="N128" s="113">
        <f t="shared" si="286"/>
        <v>2835</v>
      </c>
      <c r="O128" s="144">
        <f t="shared" si="287"/>
        <v>2835</v>
      </c>
      <c r="P128" s="114"/>
      <c r="Q128" s="494"/>
      <c r="R128" s="493"/>
      <c r="S128" s="493"/>
      <c r="T128" s="493"/>
      <c r="U128" s="493"/>
      <c r="V128" s="493"/>
      <c r="W128" s="493"/>
      <c r="X128" s="493"/>
      <c r="Y128" s="493"/>
      <c r="Z128" s="493"/>
      <c r="AA128" s="493"/>
      <c r="AB128" s="493"/>
      <c r="AC128" s="493"/>
      <c r="AD128" s="541">
        <f t="shared" si="288"/>
        <v>2835</v>
      </c>
      <c r="AE128" s="493"/>
      <c r="AF128" s="661"/>
      <c r="AG128" s="654">
        <f t="shared" si="276"/>
        <v>0</v>
      </c>
      <c r="AH128" s="654"/>
      <c r="AI128" s="654"/>
      <c r="AJ128" s="473">
        <f t="shared" si="277"/>
        <v>2835</v>
      </c>
      <c r="AK128" s="654"/>
      <c r="AL128" s="493"/>
      <c r="AM128" s="541">
        <f t="shared" si="289"/>
        <v>2835</v>
      </c>
      <c r="AN128" s="493"/>
      <c r="AO128" s="480"/>
      <c r="AP128" s="530"/>
      <c r="AQ128" s="654"/>
      <c r="AR128" s="480"/>
      <c r="AS128" s="541"/>
      <c r="AT128" s="541"/>
      <c r="AU128" s="541"/>
      <c r="AV128" s="111">
        <f t="shared" si="290"/>
        <v>2835</v>
      </c>
      <c r="AW128" s="111">
        <f t="shared" si="291"/>
        <v>0</v>
      </c>
      <c r="AX128" s="111">
        <f t="shared" si="292"/>
        <v>0</v>
      </c>
      <c r="AY128" s="86">
        <f t="shared" si="281"/>
        <v>0</v>
      </c>
      <c r="AZ128" s="144">
        <f t="shared" si="282"/>
        <v>0</v>
      </c>
      <c r="BA128" s="86">
        <f t="shared" si="293"/>
        <v>0</v>
      </c>
      <c r="BB128" s="85">
        <f t="shared" si="294"/>
        <v>0</v>
      </c>
      <c r="BC128" s="480">
        <f t="shared" si="295"/>
        <v>315</v>
      </c>
      <c r="BD128" s="480">
        <f t="shared" si="296"/>
        <v>315</v>
      </c>
      <c r="BE128" s="480"/>
      <c r="BF128" s="480"/>
      <c r="BG128" s="145"/>
    </row>
    <row r="129" spans="1:59" ht="27" customHeight="1">
      <c r="A129" s="153">
        <v>15</v>
      </c>
      <c r="B129" s="154" t="s">
        <v>235</v>
      </c>
      <c r="C129" s="154"/>
      <c r="D129" s="162"/>
      <c r="E129" s="162"/>
      <c r="F129" s="155" t="s">
        <v>252</v>
      </c>
      <c r="G129" s="156">
        <v>3892</v>
      </c>
      <c r="H129" s="160">
        <v>2300</v>
      </c>
      <c r="I129" s="160"/>
      <c r="J129" s="160"/>
      <c r="K129" s="160"/>
      <c r="L129" s="163"/>
      <c r="M129" s="163"/>
      <c r="N129" s="113">
        <f t="shared" si="286"/>
        <v>2070</v>
      </c>
      <c r="O129" s="144">
        <f t="shared" si="287"/>
        <v>2070</v>
      </c>
      <c r="P129" s="163"/>
      <c r="Q129" s="494"/>
      <c r="R129" s="664"/>
      <c r="S129" s="664"/>
      <c r="T129" s="664"/>
      <c r="U129" s="664"/>
      <c r="V129" s="664"/>
      <c r="W129" s="664"/>
      <c r="X129" s="664"/>
      <c r="Y129" s="664"/>
      <c r="Z129" s="664"/>
      <c r="AA129" s="664"/>
      <c r="AB129" s="664"/>
      <c r="AC129" s="664"/>
      <c r="AD129" s="541">
        <f t="shared" si="288"/>
        <v>2070</v>
      </c>
      <c r="AE129" s="664"/>
      <c r="AF129" s="661"/>
      <c r="AG129" s="654">
        <f t="shared" si="276"/>
        <v>0</v>
      </c>
      <c r="AH129" s="654"/>
      <c r="AI129" s="654"/>
      <c r="AJ129" s="473">
        <f t="shared" si="277"/>
        <v>2070</v>
      </c>
      <c r="AK129" s="654"/>
      <c r="AL129" s="493"/>
      <c r="AM129" s="541">
        <f t="shared" si="289"/>
        <v>2070</v>
      </c>
      <c r="AN129" s="664"/>
      <c r="AO129" s="480"/>
      <c r="AP129" s="530"/>
      <c r="AQ129" s="654"/>
      <c r="AR129" s="480"/>
      <c r="AS129" s="541"/>
      <c r="AT129" s="541"/>
      <c r="AU129" s="541"/>
      <c r="AV129" s="111">
        <f t="shared" si="290"/>
        <v>2070</v>
      </c>
      <c r="AW129" s="111">
        <f t="shared" si="291"/>
        <v>0</v>
      </c>
      <c r="AX129" s="111">
        <f t="shared" si="292"/>
        <v>0</v>
      </c>
      <c r="AY129" s="86">
        <f t="shared" si="281"/>
        <v>0</v>
      </c>
      <c r="AZ129" s="144">
        <f t="shared" si="282"/>
        <v>0</v>
      </c>
      <c r="BA129" s="86">
        <f t="shared" si="293"/>
        <v>0</v>
      </c>
      <c r="BB129" s="85">
        <f t="shared" si="294"/>
        <v>0</v>
      </c>
      <c r="BC129" s="480">
        <f t="shared" si="295"/>
        <v>230</v>
      </c>
      <c r="BD129" s="480">
        <f t="shared" si="296"/>
        <v>230</v>
      </c>
      <c r="BE129" s="664"/>
      <c r="BF129" s="664"/>
      <c r="BG129" s="164"/>
    </row>
    <row r="130" spans="1:59" ht="27" customHeight="1">
      <c r="A130" s="153">
        <f>+A129+1</f>
        <v>16</v>
      </c>
      <c r="B130" s="154" t="s">
        <v>236</v>
      </c>
      <c r="C130" s="154"/>
      <c r="D130" s="165"/>
      <c r="E130" s="165"/>
      <c r="F130" s="155" t="s">
        <v>253</v>
      </c>
      <c r="G130" s="156">
        <v>1322</v>
      </c>
      <c r="H130" s="160">
        <v>900</v>
      </c>
      <c r="I130" s="160"/>
      <c r="J130" s="160"/>
      <c r="K130" s="160"/>
      <c r="L130" s="166"/>
      <c r="M130" s="166"/>
      <c r="N130" s="113">
        <f t="shared" si="286"/>
        <v>810</v>
      </c>
      <c r="O130" s="144">
        <f t="shared" si="287"/>
        <v>810</v>
      </c>
      <c r="P130" s="166"/>
      <c r="Q130" s="494"/>
      <c r="R130" s="532"/>
      <c r="S130" s="532"/>
      <c r="T130" s="532"/>
      <c r="U130" s="532"/>
      <c r="V130" s="532"/>
      <c r="W130" s="532"/>
      <c r="X130" s="532"/>
      <c r="Y130" s="532"/>
      <c r="Z130" s="532"/>
      <c r="AA130" s="532"/>
      <c r="AB130" s="532"/>
      <c r="AC130" s="532"/>
      <c r="AD130" s="541">
        <f t="shared" si="288"/>
        <v>810</v>
      </c>
      <c r="AE130" s="532"/>
      <c r="AF130" s="661"/>
      <c r="AG130" s="654">
        <f t="shared" si="276"/>
        <v>0</v>
      </c>
      <c r="AH130" s="654"/>
      <c r="AI130" s="654"/>
      <c r="AJ130" s="473">
        <f t="shared" si="277"/>
        <v>810</v>
      </c>
      <c r="AK130" s="654"/>
      <c r="AL130" s="493"/>
      <c r="AM130" s="541">
        <f t="shared" si="289"/>
        <v>810</v>
      </c>
      <c r="AN130" s="532"/>
      <c r="AO130" s="480"/>
      <c r="AP130" s="530"/>
      <c r="AQ130" s="654"/>
      <c r="AR130" s="480"/>
      <c r="AS130" s="541"/>
      <c r="AT130" s="541"/>
      <c r="AU130" s="541"/>
      <c r="AV130" s="111">
        <f t="shared" si="290"/>
        <v>810</v>
      </c>
      <c r="AW130" s="111">
        <f t="shared" si="291"/>
        <v>0</v>
      </c>
      <c r="AX130" s="111">
        <f t="shared" si="292"/>
        <v>0</v>
      </c>
      <c r="AY130" s="86">
        <f t="shared" si="281"/>
        <v>0</v>
      </c>
      <c r="AZ130" s="144">
        <f t="shared" si="282"/>
        <v>0</v>
      </c>
      <c r="BA130" s="86">
        <f t="shared" si="293"/>
        <v>0</v>
      </c>
      <c r="BB130" s="85">
        <f t="shared" si="294"/>
        <v>0</v>
      </c>
      <c r="BC130" s="480">
        <f t="shared" si="295"/>
        <v>90</v>
      </c>
      <c r="BD130" s="480">
        <f t="shared" si="296"/>
        <v>90</v>
      </c>
      <c r="BE130" s="532"/>
      <c r="BF130" s="532"/>
      <c r="BG130" s="167"/>
    </row>
    <row r="131" spans="1:59" s="1213" customFormat="1" ht="26.1" hidden="1" customHeight="1">
      <c r="A131" s="1206" t="s">
        <v>408</v>
      </c>
      <c r="B131" s="1207" t="s">
        <v>405</v>
      </c>
      <c r="C131" s="1208"/>
      <c r="D131" s="1209"/>
      <c r="E131" s="1209"/>
      <c r="F131" s="1210">
        <f>F132+F136+F138</f>
        <v>0</v>
      </c>
      <c r="G131" s="1210">
        <f t="shared" ref="G131:P131" si="297">G132+G136+G138</f>
        <v>0</v>
      </c>
      <c r="H131" s="1210">
        <f t="shared" si="297"/>
        <v>0</v>
      </c>
      <c r="I131" s="1210">
        <f t="shared" si="297"/>
        <v>0</v>
      </c>
      <c r="J131" s="1210">
        <f t="shared" si="297"/>
        <v>0</v>
      </c>
      <c r="K131" s="1210">
        <f t="shared" si="297"/>
        <v>0</v>
      </c>
      <c r="L131" s="1210">
        <f t="shared" si="297"/>
        <v>0</v>
      </c>
      <c r="M131" s="1210">
        <f t="shared" si="297"/>
        <v>0</v>
      </c>
      <c r="N131" s="1210">
        <f>O131</f>
        <v>26259</v>
      </c>
      <c r="O131" s="1210">
        <f t="shared" si="297"/>
        <v>26259</v>
      </c>
      <c r="P131" s="1210">
        <f t="shared" si="297"/>
        <v>0</v>
      </c>
      <c r="Q131" s="1210">
        <f t="shared" ref="Q131" si="298">Q132+Q136+Q138</f>
        <v>0</v>
      </c>
      <c r="R131" s="1211">
        <f t="shared" ref="R131" si="299">R132+R136+R138</f>
        <v>0</v>
      </c>
      <c r="S131" s="1211">
        <f t="shared" ref="S131" si="300">S132+S136+S138</f>
        <v>0</v>
      </c>
      <c r="T131" s="1211">
        <f t="shared" ref="T131" si="301">T132+T136+T138</f>
        <v>0</v>
      </c>
      <c r="U131" s="1211">
        <f t="shared" ref="U131" si="302">U132+U136+U138</f>
        <v>0</v>
      </c>
      <c r="V131" s="1211">
        <f t="shared" ref="V131" si="303">V132+V136+V138</f>
        <v>0</v>
      </c>
      <c r="W131" s="1211">
        <f t="shared" ref="W131" si="304">W132+W136+W138</f>
        <v>0</v>
      </c>
      <c r="X131" s="1211">
        <f t="shared" ref="X131" si="305">X132+X136+X138</f>
        <v>0</v>
      </c>
      <c r="Y131" s="1211">
        <f t="shared" ref="Y131:Z131" si="306">Y132+Y136+Y138</f>
        <v>0</v>
      </c>
      <c r="Z131" s="1211">
        <f t="shared" si="306"/>
        <v>0</v>
      </c>
      <c r="AA131" s="1211">
        <f t="shared" ref="AA131" si="307">AA132+AA136+AA138</f>
        <v>0</v>
      </c>
      <c r="AB131" s="1211">
        <f t="shared" ref="AB131" si="308">AB132+AB136+AB138</f>
        <v>0</v>
      </c>
      <c r="AC131" s="1211">
        <f t="shared" ref="AC131" si="309">AC132+AC136+AC138</f>
        <v>0</v>
      </c>
      <c r="AD131" s="1211">
        <f t="shared" ref="AD131" si="310">AD132+AD136+AD138</f>
        <v>259</v>
      </c>
      <c r="AE131" s="1211">
        <f t="shared" ref="AE131" si="311">AE132+AE136+AE138</f>
        <v>0</v>
      </c>
      <c r="AF131" s="1211">
        <f t="shared" ref="AF131" si="312">AF132+AF136+AF138</f>
        <v>0</v>
      </c>
      <c r="AG131" s="1211">
        <f t="shared" ref="AG131" si="313">AG132+AG136+AG138</f>
        <v>0</v>
      </c>
      <c r="AH131" s="1211">
        <f t="shared" ref="AH131" si="314">AH132+AH136+AH138</f>
        <v>0</v>
      </c>
      <c r="AI131" s="1211">
        <f t="shared" ref="AI131:AJ131" si="315">AI132+AI136+AI138</f>
        <v>0</v>
      </c>
      <c r="AJ131" s="1211">
        <f t="shared" si="315"/>
        <v>0</v>
      </c>
      <c r="AK131" s="1211">
        <f t="shared" ref="AK131" si="316">AK132+AK136+AK138</f>
        <v>0</v>
      </c>
      <c r="AL131" s="1211">
        <f t="shared" ref="AL131" si="317">AL132+AL136+AL138</f>
        <v>0</v>
      </c>
      <c r="AM131" s="1211">
        <f t="shared" ref="AM131" si="318">AM132+AM136+AM138</f>
        <v>0</v>
      </c>
      <c r="AN131" s="1211">
        <f t="shared" ref="AN131" si="319">AN132+AN136+AN138</f>
        <v>0</v>
      </c>
      <c r="AO131" s="1211">
        <f t="shared" ref="AO131" si="320">AO132+AO136+AO138</f>
        <v>0</v>
      </c>
      <c r="AP131" s="1211">
        <f t="shared" ref="AP131" si="321">AP132+AP136+AP138</f>
        <v>10259</v>
      </c>
      <c r="AQ131" s="1211">
        <f t="shared" ref="AQ131" si="322">AQ132+AQ136+AQ138</f>
        <v>0</v>
      </c>
      <c r="AR131" s="1211">
        <f t="shared" ref="AR131" si="323">AR132+AR136+AR138</f>
        <v>0</v>
      </c>
      <c r="AS131" s="1211">
        <f t="shared" ref="AS131:AT131" si="324">AS132+AS136+AS138</f>
        <v>0</v>
      </c>
      <c r="AT131" s="1211">
        <f t="shared" si="324"/>
        <v>0</v>
      </c>
      <c r="AU131" s="1211">
        <f t="shared" ref="AU131" si="325">AU132+AU136+AU138</f>
        <v>0</v>
      </c>
      <c r="AV131" s="1210">
        <f t="shared" ref="AV131" si="326">AV132+AV136+AV138</f>
        <v>10518</v>
      </c>
      <c r="AW131" s="1210">
        <f t="shared" ref="AW131" si="327">AW132+AW136+AW138</f>
        <v>0</v>
      </c>
      <c r="AX131" s="1210">
        <f t="shared" ref="AX131" si="328">AX132+AX136+AX138</f>
        <v>0</v>
      </c>
      <c r="AY131" s="1210">
        <f>AZ131</f>
        <v>15741</v>
      </c>
      <c r="AZ131" s="1210">
        <f t="shared" ref="AZ131" si="329">AZ132+AZ136+AZ138</f>
        <v>15741</v>
      </c>
      <c r="BA131" s="1210">
        <f t="shared" ref="BA131" si="330">BA132+BA136+BA138</f>
        <v>0</v>
      </c>
      <c r="BB131" s="1210">
        <f t="shared" ref="BB131" si="331">BB132+BB136+BB138</f>
        <v>0</v>
      </c>
      <c r="BC131" s="1211">
        <f>BD131</f>
        <v>15741</v>
      </c>
      <c r="BD131" s="1211">
        <f>AZ131</f>
        <v>15741</v>
      </c>
      <c r="BE131" s="1211">
        <f t="shared" ref="BE131" si="332">BE132+BE136+BE138</f>
        <v>0</v>
      </c>
      <c r="BF131" s="1211">
        <f t="shared" ref="BF131" si="333">BF132+BF136+BF138</f>
        <v>0</v>
      </c>
      <c r="BG131" s="1212"/>
    </row>
    <row r="132" spans="1:59" ht="24.75" hidden="1">
      <c r="A132" s="464">
        <v>1</v>
      </c>
      <c r="B132" s="466" t="s">
        <v>406</v>
      </c>
      <c r="C132" s="631"/>
      <c r="D132" s="632"/>
      <c r="E132" s="632"/>
      <c r="F132" s="633"/>
      <c r="G132" s="634"/>
      <c r="H132" s="635"/>
      <c r="I132" s="635"/>
      <c r="J132" s="635"/>
      <c r="K132" s="635"/>
      <c r="L132" s="522"/>
      <c r="M132" s="522"/>
      <c r="N132" s="522"/>
      <c r="O132" s="175">
        <f>O133+O134+O135</f>
        <v>26259</v>
      </c>
      <c r="P132" s="175">
        <f t="shared" ref="P132:AD132" si="334">P133+P134+P135</f>
        <v>0</v>
      </c>
      <c r="Q132" s="175">
        <f t="shared" si="334"/>
        <v>0</v>
      </c>
      <c r="R132" s="647">
        <f t="shared" si="334"/>
        <v>0</v>
      </c>
      <c r="S132" s="647">
        <f t="shared" si="334"/>
        <v>0</v>
      </c>
      <c r="T132" s="647">
        <f t="shared" si="334"/>
        <v>0</v>
      </c>
      <c r="U132" s="647">
        <f t="shared" si="334"/>
        <v>0</v>
      </c>
      <c r="V132" s="647">
        <f t="shared" si="334"/>
        <v>0</v>
      </c>
      <c r="W132" s="647">
        <f t="shared" si="334"/>
        <v>0</v>
      </c>
      <c r="X132" s="647">
        <f t="shared" si="334"/>
        <v>0</v>
      </c>
      <c r="Y132" s="647">
        <f t="shared" si="334"/>
        <v>0</v>
      </c>
      <c r="Z132" s="647">
        <f t="shared" si="334"/>
        <v>0</v>
      </c>
      <c r="AA132" s="647">
        <f t="shared" si="334"/>
        <v>0</v>
      </c>
      <c r="AB132" s="647">
        <f t="shared" si="334"/>
        <v>0</v>
      </c>
      <c r="AC132" s="647">
        <f t="shared" si="334"/>
        <v>0</v>
      </c>
      <c r="AD132" s="647">
        <f t="shared" si="334"/>
        <v>259</v>
      </c>
      <c r="AE132" s="647">
        <f>AE133+AE134+AE135</f>
        <v>0</v>
      </c>
      <c r="AF132" s="647">
        <f t="shared" ref="AF132" si="335">AF133+AF134+AF135</f>
        <v>0</v>
      </c>
      <c r="AG132" s="647">
        <f t="shared" ref="AG132" si="336">AG133+AG134+AG135</f>
        <v>0</v>
      </c>
      <c r="AH132" s="647">
        <f t="shared" ref="AH132" si="337">AH133+AH134+AH135</f>
        <v>0</v>
      </c>
      <c r="AI132" s="647">
        <f t="shared" ref="AI132" si="338">AI133+AI134+AI135</f>
        <v>0</v>
      </c>
      <c r="AJ132" s="647">
        <f t="shared" ref="AJ132" si="339">AJ133+AJ134+AJ135</f>
        <v>0</v>
      </c>
      <c r="AK132" s="647">
        <f t="shared" ref="AK132" si="340">AK133+AK134+AK135</f>
        <v>0</v>
      </c>
      <c r="AL132" s="647">
        <f t="shared" ref="AL132" si="341">AL133+AL134+AL135</f>
        <v>0</v>
      </c>
      <c r="AM132" s="647">
        <f t="shared" ref="AM132" si="342">AM133+AM134+AM135</f>
        <v>0</v>
      </c>
      <c r="AN132" s="647">
        <f t="shared" ref="AN132" si="343">AN133+AN134+AN135</f>
        <v>0</v>
      </c>
      <c r="AO132" s="647">
        <f t="shared" ref="AO132" si="344">AO133+AO134+AO135</f>
        <v>0</v>
      </c>
      <c r="AP132" s="647">
        <f t="shared" ref="AP132" si="345">AP133+AP134+AP135</f>
        <v>10259</v>
      </c>
      <c r="AQ132" s="647">
        <f>AQ133+AQ134+AQ135</f>
        <v>0</v>
      </c>
      <c r="AR132" s="647">
        <f t="shared" ref="AR132" si="346">AR133+AR134+AR135</f>
        <v>0</v>
      </c>
      <c r="AS132" s="647">
        <f t="shared" ref="AS132" si="347">AS133+AS134+AS135</f>
        <v>0</v>
      </c>
      <c r="AT132" s="647">
        <f t="shared" ref="AT132" si="348">AT133+AT134+AT135</f>
        <v>0</v>
      </c>
      <c r="AU132" s="647">
        <f t="shared" ref="AU132" si="349">AU133+AU134+AU135</f>
        <v>0</v>
      </c>
      <c r="AV132" s="175">
        <f t="shared" ref="AV132" si="350">AV133+AV134+AV135</f>
        <v>10518</v>
      </c>
      <c r="AW132" s="175">
        <f>AW133+AW134+AW135</f>
        <v>0</v>
      </c>
      <c r="AX132" s="175">
        <f t="shared" ref="AX132" si="351">AX133+AX134+AX135</f>
        <v>0</v>
      </c>
      <c r="AY132" s="175">
        <f t="shared" ref="AY132" si="352">AY133+AY134+AY135</f>
        <v>0</v>
      </c>
      <c r="AZ132" s="175">
        <f t="shared" ref="AZ132" si="353">AZ133+AZ134+AZ135</f>
        <v>15741</v>
      </c>
      <c r="BA132" s="175">
        <f t="shared" ref="BA132" si="354">BA133+BA134+BA135</f>
        <v>0</v>
      </c>
      <c r="BB132" s="175">
        <f t="shared" ref="BB132" si="355">BB133+BB134+BB135</f>
        <v>0</v>
      </c>
      <c r="BC132" s="647">
        <f t="shared" ref="BC132" si="356">BC133+BC134+BC135</f>
        <v>0</v>
      </c>
      <c r="BD132" s="647">
        <f t="shared" ref="BD132" si="357">BD133+BD134+BD135</f>
        <v>0</v>
      </c>
      <c r="BE132" s="647">
        <f>BE133+BE134+BE135</f>
        <v>0</v>
      </c>
      <c r="BF132" s="647">
        <f t="shared" ref="BF132" si="358">BF133+BF134+BF135</f>
        <v>0</v>
      </c>
      <c r="BG132" s="641"/>
    </row>
    <row r="133" spans="1:59" ht="16.5" hidden="1">
      <c r="A133" s="521" t="s">
        <v>399</v>
      </c>
      <c r="B133" s="465" t="s">
        <v>269</v>
      </c>
      <c r="C133" s="631"/>
      <c r="D133" s="632"/>
      <c r="E133" s="632"/>
      <c r="F133" s="633"/>
      <c r="G133" s="634"/>
      <c r="H133" s="635"/>
      <c r="I133" s="635"/>
      <c r="J133" s="635"/>
      <c r="K133" s="635"/>
      <c r="L133" s="522"/>
      <c r="M133" s="522"/>
      <c r="N133" s="522"/>
      <c r="O133" s="144">
        <v>19500</v>
      </c>
      <c r="P133" s="144"/>
      <c r="Q133" s="636"/>
      <c r="R133" s="665"/>
      <c r="S133" s="665"/>
      <c r="T133" s="665"/>
      <c r="U133" s="665"/>
      <c r="V133" s="665"/>
      <c r="W133" s="665"/>
      <c r="X133" s="665"/>
      <c r="Y133" s="665"/>
      <c r="Z133" s="665"/>
      <c r="AA133" s="665"/>
      <c r="AB133" s="665"/>
      <c r="AC133" s="665"/>
      <c r="AD133" s="666"/>
      <c r="AE133" s="665"/>
      <c r="AF133" s="667"/>
      <c r="AG133" s="668"/>
      <c r="AH133" s="668"/>
      <c r="AI133" s="668"/>
      <c r="AJ133" s="638"/>
      <c r="AK133" s="668"/>
      <c r="AL133" s="669"/>
      <c r="AM133" s="666"/>
      <c r="AN133" s="665"/>
      <c r="AO133" s="670"/>
      <c r="AP133" s="671">
        <f>'Nhap TH1'!AP145</f>
        <v>10259</v>
      </c>
      <c r="AQ133" s="668"/>
      <c r="AR133" s="670"/>
      <c r="AS133" s="666"/>
      <c r="AT133" s="666"/>
      <c r="AU133" s="666"/>
      <c r="AV133" s="111">
        <f t="shared" ref="AV133:AV135" si="359">R133+AD133+AP133</f>
        <v>10259</v>
      </c>
      <c r="AW133" s="637"/>
      <c r="AX133" s="637"/>
      <c r="AY133" s="639"/>
      <c r="AZ133" s="144">
        <f t="shared" ref="AZ133:AZ135" si="360">O133-AV133</f>
        <v>9241</v>
      </c>
      <c r="BA133" s="639"/>
      <c r="BB133" s="640"/>
      <c r="BC133" s="670"/>
      <c r="BD133" s="670"/>
      <c r="BE133" s="665"/>
      <c r="BF133" s="665"/>
      <c r="BG133" s="641"/>
    </row>
    <row r="134" spans="1:59" ht="33" hidden="1">
      <c r="A134" s="521" t="s">
        <v>400</v>
      </c>
      <c r="B134" s="465" t="s">
        <v>270</v>
      </c>
      <c r="C134" s="631"/>
      <c r="D134" s="632"/>
      <c r="E134" s="632"/>
      <c r="F134" s="633"/>
      <c r="G134" s="634"/>
      <c r="H134" s="635"/>
      <c r="I134" s="635"/>
      <c r="J134" s="635"/>
      <c r="K134" s="635"/>
      <c r="L134" s="522"/>
      <c r="M134" s="522"/>
      <c r="N134" s="522"/>
      <c r="O134" s="144">
        <v>259</v>
      </c>
      <c r="P134" s="144"/>
      <c r="Q134" s="636"/>
      <c r="R134" s="665"/>
      <c r="S134" s="665"/>
      <c r="T134" s="665"/>
      <c r="U134" s="665"/>
      <c r="V134" s="665"/>
      <c r="W134" s="665"/>
      <c r="X134" s="665"/>
      <c r="Y134" s="665"/>
      <c r="Z134" s="665"/>
      <c r="AA134" s="665"/>
      <c r="AB134" s="665"/>
      <c r="AC134" s="665"/>
      <c r="AD134" s="666">
        <f>'Nhap TH1'!AD146</f>
        <v>259</v>
      </c>
      <c r="AE134" s="665"/>
      <c r="AF134" s="667"/>
      <c r="AG134" s="668"/>
      <c r="AH134" s="668"/>
      <c r="AI134" s="668"/>
      <c r="AJ134" s="638"/>
      <c r="AK134" s="668"/>
      <c r="AL134" s="669"/>
      <c r="AM134" s="666"/>
      <c r="AN134" s="665"/>
      <c r="AO134" s="670"/>
      <c r="AP134" s="671"/>
      <c r="AQ134" s="668"/>
      <c r="AR134" s="670"/>
      <c r="AS134" s="666"/>
      <c r="AT134" s="666"/>
      <c r="AU134" s="666"/>
      <c r="AV134" s="111">
        <f t="shared" si="359"/>
        <v>259</v>
      </c>
      <c r="AW134" s="637"/>
      <c r="AX134" s="637"/>
      <c r="AY134" s="639"/>
      <c r="AZ134" s="144">
        <f t="shared" si="360"/>
        <v>0</v>
      </c>
      <c r="BA134" s="639"/>
      <c r="BB134" s="640"/>
      <c r="BC134" s="670"/>
      <c r="BD134" s="670"/>
      <c r="BE134" s="665"/>
      <c r="BF134" s="665"/>
      <c r="BG134" s="641"/>
    </row>
    <row r="135" spans="1:59" hidden="1">
      <c r="A135" s="521" t="s">
        <v>401</v>
      </c>
      <c r="B135" s="465" t="s">
        <v>271</v>
      </c>
      <c r="C135" s="631"/>
      <c r="D135" s="632"/>
      <c r="E135" s="632"/>
      <c r="F135" s="633"/>
      <c r="G135" s="634"/>
      <c r="H135" s="635"/>
      <c r="I135" s="635"/>
      <c r="J135" s="635"/>
      <c r="K135" s="635"/>
      <c r="L135" s="522"/>
      <c r="M135" s="522"/>
      <c r="N135" s="522"/>
      <c r="O135" s="144">
        <v>6500</v>
      </c>
      <c r="P135" s="144"/>
      <c r="Q135" s="636"/>
      <c r="R135" s="665"/>
      <c r="S135" s="665"/>
      <c r="T135" s="665"/>
      <c r="U135" s="665"/>
      <c r="V135" s="665"/>
      <c r="W135" s="665"/>
      <c r="X135" s="665"/>
      <c r="Y135" s="665"/>
      <c r="Z135" s="665"/>
      <c r="AA135" s="665"/>
      <c r="AB135" s="665"/>
      <c r="AC135" s="665"/>
      <c r="AD135" s="666"/>
      <c r="AE135" s="665"/>
      <c r="AF135" s="667"/>
      <c r="AG135" s="668"/>
      <c r="AH135" s="668"/>
      <c r="AI135" s="668"/>
      <c r="AJ135" s="638"/>
      <c r="AK135" s="668"/>
      <c r="AL135" s="669"/>
      <c r="AM135" s="666"/>
      <c r="AN135" s="665"/>
      <c r="AO135" s="670"/>
      <c r="AP135" s="671"/>
      <c r="AQ135" s="668"/>
      <c r="AR135" s="670"/>
      <c r="AS135" s="666"/>
      <c r="AT135" s="666"/>
      <c r="AU135" s="666"/>
      <c r="AV135" s="111">
        <f t="shared" si="359"/>
        <v>0</v>
      </c>
      <c r="AW135" s="637"/>
      <c r="AX135" s="637"/>
      <c r="AY135" s="639"/>
      <c r="AZ135" s="144">
        <f t="shared" si="360"/>
        <v>6500</v>
      </c>
      <c r="BA135" s="639"/>
      <c r="BB135" s="640"/>
      <c r="BC135" s="670"/>
      <c r="BD135" s="670"/>
      <c r="BE135" s="665"/>
      <c r="BF135" s="665"/>
      <c r="BG135" s="641"/>
    </row>
    <row r="136" spans="1:59" ht="24.75" hidden="1">
      <c r="A136" s="464">
        <v>2</v>
      </c>
      <c r="B136" s="520" t="s">
        <v>272</v>
      </c>
      <c r="C136" s="631"/>
      <c r="D136" s="632"/>
      <c r="E136" s="632"/>
      <c r="F136" s="633"/>
      <c r="G136" s="634"/>
      <c r="H136" s="635"/>
      <c r="I136" s="635"/>
      <c r="J136" s="635"/>
      <c r="K136" s="635"/>
      <c r="L136" s="522"/>
      <c r="M136" s="522"/>
      <c r="N136" s="522"/>
      <c r="O136" s="166"/>
      <c r="P136" s="144"/>
      <c r="Q136" s="636"/>
      <c r="R136" s="665"/>
      <c r="S136" s="665"/>
      <c r="T136" s="665"/>
      <c r="U136" s="665"/>
      <c r="V136" s="665"/>
      <c r="W136" s="665"/>
      <c r="X136" s="665"/>
      <c r="Y136" s="665"/>
      <c r="Z136" s="665"/>
      <c r="AA136" s="665"/>
      <c r="AB136" s="665"/>
      <c r="AC136" s="665"/>
      <c r="AD136" s="666"/>
      <c r="AE136" s="665"/>
      <c r="AF136" s="667"/>
      <c r="AG136" s="668"/>
      <c r="AH136" s="668"/>
      <c r="AI136" s="668"/>
      <c r="AJ136" s="638"/>
      <c r="AK136" s="668"/>
      <c r="AL136" s="669"/>
      <c r="AM136" s="666"/>
      <c r="AN136" s="665"/>
      <c r="AO136" s="670"/>
      <c r="AP136" s="671"/>
      <c r="AQ136" s="668"/>
      <c r="AR136" s="670"/>
      <c r="AS136" s="666"/>
      <c r="AT136" s="666"/>
      <c r="AU136" s="666"/>
      <c r="AV136" s="637"/>
      <c r="AW136" s="637"/>
      <c r="AX136" s="637"/>
      <c r="AY136" s="639"/>
      <c r="AZ136" s="523"/>
      <c r="BA136" s="639"/>
      <c r="BB136" s="640"/>
      <c r="BC136" s="670"/>
      <c r="BD136" s="670"/>
      <c r="BE136" s="665"/>
      <c r="BF136" s="665"/>
      <c r="BG136" s="641"/>
    </row>
    <row r="137" spans="1:59" ht="41.25" hidden="1">
      <c r="A137" s="521" t="s">
        <v>399</v>
      </c>
      <c r="B137" s="465" t="s">
        <v>273</v>
      </c>
      <c r="C137" s="631"/>
      <c r="D137" s="632"/>
      <c r="E137" s="632"/>
      <c r="F137" s="633"/>
      <c r="G137" s="634"/>
      <c r="H137" s="635"/>
      <c r="I137" s="635"/>
      <c r="J137" s="635"/>
      <c r="K137" s="635"/>
      <c r="L137" s="522"/>
      <c r="M137" s="522"/>
      <c r="N137" s="522"/>
      <c r="O137" s="166"/>
      <c r="P137" s="144"/>
      <c r="Q137" s="636"/>
      <c r="R137" s="665"/>
      <c r="S137" s="665"/>
      <c r="T137" s="665"/>
      <c r="U137" s="665"/>
      <c r="V137" s="665"/>
      <c r="W137" s="665"/>
      <c r="X137" s="665"/>
      <c r="Y137" s="665"/>
      <c r="Z137" s="665"/>
      <c r="AA137" s="665"/>
      <c r="AB137" s="665"/>
      <c r="AC137" s="665"/>
      <c r="AD137" s="666"/>
      <c r="AE137" s="665"/>
      <c r="AF137" s="667"/>
      <c r="AG137" s="668"/>
      <c r="AH137" s="668"/>
      <c r="AI137" s="668"/>
      <c r="AJ137" s="638"/>
      <c r="AK137" s="668"/>
      <c r="AL137" s="669"/>
      <c r="AM137" s="666"/>
      <c r="AN137" s="665"/>
      <c r="AO137" s="670"/>
      <c r="AP137" s="671"/>
      <c r="AQ137" s="668"/>
      <c r="AR137" s="670"/>
      <c r="AS137" s="666"/>
      <c r="AT137" s="666"/>
      <c r="AU137" s="666"/>
      <c r="AV137" s="637"/>
      <c r="AW137" s="637"/>
      <c r="AX137" s="637"/>
      <c r="AY137" s="639"/>
      <c r="AZ137" s="523"/>
      <c r="BA137" s="639"/>
      <c r="BB137" s="640"/>
      <c r="BC137" s="670"/>
      <c r="BD137" s="670"/>
      <c r="BE137" s="665"/>
      <c r="BF137" s="665"/>
      <c r="BG137" s="641"/>
    </row>
    <row r="138" spans="1:59" ht="16.5" hidden="1">
      <c r="A138" s="464">
        <v>3</v>
      </c>
      <c r="B138" s="520" t="s">
        <v>274</v>
      </c>
      <c r="C138" s="631"/>
      <c r="D138" s="632"/>
      <c r="E138" s="632"/>
      <c r="F138" s="633"/>
      <c r="G138" s="634"/>
      <c r="H138" s="635"/>
      <c r="I138" s="635"/>
      <c r="J138" s="635"/>
      <c r="K138" s="635"/>
      <c r="L138" s="522"/>
      <c r="M138" s="522"/>
      <c r="N138" s="522"/>
      <c r="O138" s="166"/>
      <c r="P138" s="144"/>
      <c r="Q138" s="636"/>
      <c r="R138" s="665"/>
      <c r="S138" s="665"/>
      <c r="T138" s="665"/>
      <c r="U138" s="665"/>
      <c r="V138" s="665"/>
      <c r="W138" s="665"/>
      <c r="X138" s="665"/>
      <c r="Y138" s="665"/>
      <c r="Z138" s="665"/>
      <c r="AA138" s="665"/>
      <c r="AB138" s="665"/>
      <c r="AC138" s="665"/>
      <c r="AD138" s="666"/>
      <c r="AE138" s="665"/>
      <c r="AF138" s="667"/>
      <c r="AG138" s="668"/>
      <c r="AH138" s="668"/>
      <c r="AI138" s="668"/>
      <c r="AJ138" s="638"/>
      <c r="AK138" s="668"/>
      <c r="AL138" s="669"/>
      <c r="AM138" s="666"/>
      <c r="AN138" s="665"/>
      <c r="AO138" s="670"/>
      <c r="AP138" s="671"/>
      <c r="AQ138" s="668"/>
      <c r="AR138" s="670"/>
      <c r="AS138" s="666"/>
      <c r="AT138" s="666"/>
      <c r="AU138" s="666"/>
      <c r="AV138" s="637"/>
      <c r="AW138" s="637"/>
      <c r="AX138" s="637"/>
      <c r="AY138" s="639"/>
      <c r="AZ138" s="523"/>
      <c r="BA138" s="639"/>
      <c r="BB138" s="640"/>
      <c r="BC138" s="670"/>
      <c r="BD138" s="670"/>
      <c r="BE138" s="665"/>
      <c r="BF138" s="665"/>
      <c r="BG138" s="641"/>
    </row>
    <row r="139" spans="1:59" ht="24.75" hidden="1">
      <c r="A139" s="521" t="s">
        <v>399</v>
      </c>
      <c r="B139" s="465" t="s">
        <v>275</v>
      </c>
      <c r="C139" s="631"/>
      <c r="D139" s="632"/>
      <c r="E139" s="632"/>
      <c r="F139" s="633"/>
      <c r="G139" s="634"/>
      <c r="H139" s="635"/>
      <c r="I139" s="635"/>
      <c r="J139" s="635"/>
      <c r="K139" s="635"/>
      <c r="L139" s="522"/>
      <c r="M139" s="522"/>
      <c r="N139" s="522"/>
      <c r="O139" s="166"/>
      <c r="P139" s="144"/>
      <c r="Q139" s="636"/>
      <c r="R139" s="665"/>
      <c r="S139" s="665"/>
      <c r="T139" s="665"/>
      <c r="U139" s="665"/>
      <c r="V139" s="665"/>
      <c r="W139" s="665"/>
      <c r="X139" s="665"/>
      <c r="Y139" s="665"/>
      <c r="Z139" s="665"/>
      <c r="AA139" s="665"/>
      <c r="AB139" s="665"/>
      <c r="AC139" s="665"/>
      <c r="AD139" s="666"/>
      <c r="AE139" s="665"/>
      <c r="AF139" s="667"/>
      <c r="AG139" s="668"/>
      <c r="AH139" s="668"/>
      <c r="AI139" s="668"/>
      <c r="AJ139" s="638"/>
      <c r="AK139" s="668"/>
      <c r="AL139" s="669"/>
      <c r="AM139" s="666"/>
      <c r="AN139" s="665"/>
      <c r="AO139" s="670"/>
      <c r="AP139" s="671"/>
      <c r="AQ139" s="668"/>
      <c r="AR139" s="670"/>
      <c r="AS139" s="666"/>
      <c r="AT139" s="666"/>
      <c r="AU139" s="666"/>
      <c r="AV139" s="637"/>
      <c r="AW139" s="637"/>
      <c r="AX139" s="637"/>
      <c r="AY139" s="639"/>
      <c r="AZ139" s="523"/>
      <c r="BA139" s="639"/>
      <c r="BB139" s="640"/>
      <c r="BC139" s="670"/>
      <c r="BD139" s="670"/>
      <c r="BE139" s="665"/>
      <c r="BF139" s="665"/>
      <c r="BG139" s="641"/>
    </row>
    <row r="140" spans="1:59" ht="16.5" hidden="1">
      <c r="A140" s="521" t="s">
        <v>400</v>
      </c>
      <c r="B140" s="465" t="s">
        <v>276</v>
      </c>
      <c r="C140" s="631"/>
      <c r="D140" s="632"/>
      <c r="E140" s="632"/>
      <c r="F140" s="633"/>
      <c r="G140" s="634"/>
      <c r="H140" s="635"/>
      <c r="I140" s="635"/>
      <c r="J140" s="635"/>
      <c r="K140" s="635"/>
      <c r="L140" s="522"/>
      <c r="M140" s="522"/>
      <c r="N140" s="522"/>
      <c r="O140" s="166"/>
      <c r="P140" s="144"/>
      <c r="Q140" s="636"/>
      <c r="R140" s="665"/>
      <c r="S140" s="665"/>
      <c r="T140" s="665"/>
      <c r="U140" s="665"/>
      <c r="V140" s="665"/>
      <c r="W140" s="665"/>
      <c r="X140" s="665"/>
      <c r="Y140" s="665"/>
      <c r="Z140" s="665"/>
      <c r="AA140" s="665"/>
      <c r="AB140" s="665"/>
      <c r="AC140" s="665"/>
      <c r="AD140" s="666"/>
      <c r="AE140" s="665"/>
      <c r="AF140" s="667"/>
      <c r="AG140" s="668"/>
      <c r="AH140" s="668"/>
      <c r="AI140" s="668"/>
      <c r="AJ140" s="638"/>
      <c r="AK140" s="668"/>
      <c r="AL140" s="669"/>
      <c r="AM140" s="666"/>
      <c r="AN140" s="665"/>
      <c r="AO140" s="670"/>
      <c r="AP140" s="671"/>
      <c r="AQ140" s="668"/>
      <c r="AR140" s="670"/>
      <c r="AS140" s="666"/>
      <c r="AT140" s="666"/>
      <c r="AU140" s="666"/>
      <c r="AV140" s="637"/>
      <c r="AW140" s="637"/>
      <c r="AX140" s="637"/>
      <c r="AY140" s="639"/>
      <c r="AZ140" s="523"/>
      <c r="BA140" s="639"/>
      <c r="BB140" s="640"/>
      <c r="BC140" s="670"/>
      <c r="BD140" s="670"/>
      <c r="BE140" s="665"/>
      <c r="BF140" s="665"/>
      <c r="BG140" s="641"/>
    </row>
    <row r="141" spans="1:59" ht="16.5" hidden="1">
      <c r="A141" s="521" t="s">
        <v>401</v>
      </c>
      <c r="B141" s="465" t="s">
        <v>277</v>
      </c>
      <c r="C141" s="631"/>
      <c r="D141" s="632"/>
      <c r="E141" s="632"/>
      <c r="F141" s="633"/>
      <c r="G141" s="634"/>
      <c r="H141" s="635"/>
      <c r="I141" s="635"/>
      <c r="J141" s="635"/>
      <c r="K141" s="635"/>
      <c r="L141" s="522"/>
      <c r="M141" s="522"/>
      <c r="N141" s="522"/>
      <c r="O141" s="166"/>
      <c r="P141" s="144"/>
      <c r="Q141" s="636"/>
      <c r="R141" s="665"/>
      <c r="S141" s="665"/>
      <c r="T141" s="665"/>
      <c r="U141" s="665"/>
      <c r="V141" s="665"/>
      <c r="W141" s="665"/>
      <c r="X141" s="665"/>
      <c r="Y141" s="665"/>
      <c r="Z141" s="665"/>
      <c r="AA141" s="665"/>
      <c r="AB141" s="665"/>
      <c r="AC141" s="665"/>
      <c r="AD141" s="666"/>
      <c r="AE141" s="665"/>
      <c r="AF141" s="667"/>
      <c r="AG141" s="668"/>
      <c r="AH141" s="668"/>
      <c r="AI141" s="668"/>
      <c r="AJ141" s="638"/>
      <c r="AK141" s="668"/>
      <c r="AL141" s="669"/>
      <c r="AM141" s="666"/>
      <c r="AN141" s="665"/>
      <c r="AO141" s="670"/>
      <c r="AP141" s="671"/>
      <c r="AQ141" s="668"/>
      <c r="AR141" s="670"/>
      <c r="AS141" s="666"/>
      <c r="AT141" s="666"/>
      <c r="AU141" s="666"/>
      <c r="AV141" s="637"/>
      <c r="AW141" s="637"/>
      <c r="AX141" s="637"/>
      <c r="AY141" s="639"/>
      <c r="AZ141" s="523"/>
      <c r="BA141" s="639"/>
      <c r="BB141" s="640"/>
      <c r="BC141" s="670"/>
      <c r="BD141" s="670"/>
      <c r="BE141" s="665"/>
      <c r="BF141" s="665"/>
      <c r="BG141" s="641"/>
    </row>
    <row r="142" spans="1:59" ht="16.5" hidden="1">
      <c r="A142" s="521" t="s">
        <v>402</v>
      </c>
      <c r="B142" s="465" t="s">
        <v>278</v>
      </c>
      <c r="C142" s="631"/>
      <c r="D142" s="632"/>
      <c r="E142" s="632"/>
      <c r="F142" s="633"/>
      <c r="G142" s="634"/>
      <c r="H142" s="635"/>
      <c r="I142" s="635"/>
      <c r="J142" s="635"/>
      <c r="K142" s="635"/>
      <c r="L142" s="522"/>
      <c r="M142" s="522"/>
      <c r="N142" s="522"/>
      <c r="O142" s="166"/>
      <c r="P142" s="166"/>
      <c r="Q142" s="636"/>
      <c r="R142" s="665"/>
      <c r="S142" s="665"/>
      <c r="T142" s="665"/>
      <c r="U142" s="665"/>
      <c r="V142" s="665"/>
      <c r="W142" s="665"/>
      <c r="X142" s="665"/>
      <c r="Y142" s="665"/>
      <c r="Z142" s="665"/>
      <c r="AA142" s="665"/>
      <c r="AB142" s="665"/>
      <c r="AC142" s="665"/>
      <c r="AD142" s="666"/>
      <c r="AE142" s="665"/>
      <c r="AF142" s="667"/>
      <c r="AG142" s="668"/>
      <c r="AH142" s="668"/>
      <c r="AI142" s="668"/>
      <c r="AJ142" s="638"/>
      <c r="AK142" s="668"/>
      <c r="AL142" s="669"/>
      <c r="AM142" s="666"/>
      <c r="AN142" s="665"/>
      <c r="AO142" s="670"/>
      <c r="AP142" s="671"/>
      <c r="AQ142" s="668"/>
      <c r="AR142" s="670"/>
      <c r="AS142" s="666"/>
      <c r="AT142" s="666"/>
      <c r="AU142" s="666"/>
      <c r="AV142" s="637"/>
      <c r="AW142" s="637"/>
      <c r="AX142" s="637"/>
      <c r="AY142" s="639"/>
      <c r="AZ142" s="523"/>
      <c r="BA142" s="639"/>
      <c r="BB142" s="640"/>
      <c r="BC142" s="670"/>
      <c r="BD142" s="670"/>
      <c r="BE142" s="665"/>
      <c r="BF142" s="665"/>
      <c r="BG142" s="641"/>
    </row>
    <row r="143" spans="1:59" ht="15" customHeight="1">
      <c r="A143" s="168"/>
      <c r="B143" s="169"/>
      <c r="C143" s="169"/>
      <c r="D143" s="170"/>
      <c r="E143" s="170"/>
      <c r="F143" s="170"/>
      <c r="G143" s="171"/>
      <c r="H143" s="171"/>
      <c r="I143" s="171"/>
      <c r="J143" s="171"/>
      <c r="K143" s="171"/>
      <c r="L143" s="171"/>
      <c r="M143" s="171"/>
      <c r="N143" s="171"/>
      <c r="O143" s="171"/>
      <c r="P143" s="171"/>
      <c r="Q143" s="495"/>
      <c r="R143" s="495"/>
      <c r="S143" s="495"/>
      <c r="T143" s="495"/>
      <c r="U143" s="495"/>
      <c r="V143" s="495"/>
      <c r="W143" s="495"/>
      <c r="X143" s="495"/>
      <c r="Y143" s="495"/>
      <c r="Z143" s="495"/>
      <c r="AA143" s="495"/>
      <c r="AB143" s="495"/>
      <c r="AC143" s="495"/>
      <c r="AD143" s="495"/>
      <c r="AE143" s="495"/>
      <c r="AF143" s="672"/>
      <c r="AG143" s="495"/>
      <c r="AH143" s="495"/>
      <c r="AI143" s="495"/>
      <c r="AJ143" s="495"/>
      <c r="AK143" s="495"/>
      <c r="AL143" s="495"/>
      <c r="AM143" s="495"/>
      <c r="AN143" s="495"/>
      <c r="AO143" s="495"/>
      <c r="AP143" s="495"/>
      <c r="AQ143" s="495"/>
      <c r="AR143" s="483"/>
      <c r="AS143" s="483"/>
      <c r="AT143" s="483"/>
      <c r="AU143" s="483"/>
      <c r="AV143" s="172"/>
      <c r="AW143" s="172"/>
      <c r="AX143" s="172"/>
      <c r="AY143" s="172"/>
      <c r="AZ143" s="172"/>
      <c r="BA143" s="172"/>
      <c r="BB143" s="172"/>
      <c r="BC143" s="483"/>
      <c r="BD143" s="483"/>
      <c r="BE143" s="483"/>
      <c r="BF143" s="483"/>
      <c r="BG143" s="172"/>
    </row>
    <row r="144" spans="1:59">
      <c r="A144" s="35"/>
      <c r="B144" s="28"/>
      <c r="C144" s="28"/>
      <c r="D144" s="28"/>
      <c r="E144" s="28"/>
      <c r="F144" s="28"/>
      <c r="G144" s="28"/>
      <c r="H144" s="28"/>
      <c r="I144" s="28"/>
      <c r="J144" s="28"/>
      <c r="K144" s="28"/>
      <c r="L144" s="28"/>
      <c r="M144" s="28"/>
      <c r="N144" s="28"/>
      <c r="O144" s="28"/>
      <c r="P144" s="28"/>
      <c r="Q144" s="496"/>
      <c r="R144" s="484"/>
      <c r="S144" s="496"/>
      <c r="T144" s="484"/>
      <c r="U144" s="496"/>
      <c r="V144" s="496"/>
      <c r="W144" s="496"/>
      <c r="X144" s="484"/>
      <c r="Y144" s="484"/>
      <c r="Z144" s="484"/>
      <c r="AA144" s="496"/>
      <c r="AB144" s="496"/>
      <c r="AC144" s="484"/>
      <c r="AD144" s="496"/>
      <c r="AE144" s="496"/>
      <c r="AF144" s="484"/>
      <c r="AG144" s="496"/>
      <c r="AH144" s="496"/>
      <c r="AI144" s="496"/>
      <c r="AJ144" s="496"/>
      <c r="AK144" s="496"/>
      <c r="AL144" s="496"/>
      <c r="AM144" s="496"/>
      <c r="AN144" s="496"/>
      <c r="AO144" s="496"/>
      <c r="AP144" s="496"/>
      <c r="AQ144" s="496"/>
      <c r="AR144" s="484"/>
      <c r="AS144" s="496"/>
      <c r="AT144" s="496"/>
      <c r="AU144" s="496"/>
      <c r="AV144" s="39"/>
      <c r="AW144" s="28"/>
      <c r="AX144" s="28"/>
      <c r="AY144" s="28"/>
      <c r="AZ144" s="28"/>
      <c r="BA144" s="28"/>
      <c r="BB144" s="28"/>
      <c r="BC144" s="496"/>
      <c r="BD144" s="496"/>
      <c r="BE144" s="496"/>
      <c r="BF144" s="496"/>
      <c r="BG144" s="28"/>
    </row>
    <row r="145" spans="1:60">
      <c r="A145" s="35"/>
      <c r="B145" s="28"/>
      <c r="C145" s="28"/>
      <c r="D145" s="28"/>
      <c r="E145" s="28"/>
      <c r="F145" s="28"/>
      <c r="G145" s="28"/>
      <c r="H145" s="28"/>
      <c r="I145" s="28"/>
      <c r="J145" s="28"/>
      <c r="K145" s="28"/>
      <c r="L145" s="28"/>
      <c r="M145" s="28"/>
      <c r="N145" s="28"/>
      <c r="O145" s="28"/>
      <c r="P145" s="28"/>
      <c r="Q145" s="496"/>
      <c r="R145" s="484"/>
      <c r="S145" s="496"/>
      <c r="T145" s="484"/>
      <c r="U145" s="496"/>
      <c r="V145" s="496"/>
      <c r="W145" s="496"/>
      <c r="X145" s="484"/>
      <c r="Y145" s="484"/>
      <c r="Z145" s="484"/>
      <c r="AA145" s="496"/>
      <c r="AB145" s="496"/>
      <c r="AC145" s="484"/>
      <c r="AD145" s="496"/>
      <c r="AE145" s="496"/>
      <c r="AF145" s="484"/>
      <c r="AG145" s="496"/>
      <c r="AH145" s="496"/>
      <c r="AI145" s="496"/>
      <c r="AJ145" s="496"/>
      <c r="AK145" s="496"/>
      <c r="AL145" s="496"/>
      <c r="AM145" s="496"/>
      <c r="AN145" s="496"/>
      <c r="AO145" s="496"/>
      <c r="AP145" s="496"/>
      <c r="AQ145" s="496"/>
      <c r="AR145" s="484"/>
      <c r="AS145" s="496"/>
      <c r="AT145" s="496"/>
      <c r="AU145" s="496"/>
      <c r="AV145" s="39"/>
      <c r="AW145" s="28"/>
      <c r="AX145" s="28"/>
      <c r="AY145" s="28"/>
      <c r="AZ145" s="28"/>
      <c r="BA145" s="28"/>
      <c r="BB145" s="28"/>
      <c r="BC145" s="496"/>
      <c r="BD145" s="496"/>
      <c r="BE145" s="496"/>
      <c r="BF145" s="496"/>
      <c r="BG145" s="28"/>
    </row>
    <row r="146" spans="1:60">
      <c r="A146" s="35"/>
      <c r="B146" s="28"/>
      <c r="C146" s="28"/>
      <c r="D146" s="28"/>
      <c r="E146" s="28"/>
      <c r="F146" s="28"/>
      <c r="G146" s="28"/>
      <c r="H146" s="28"/>
      <c r="I146" s="28"/>
      <c r="J146" s="28"/>
      <c r="K146" s="28"/>
      <c r="L146" s="28"/>
      <c r="M146" s="28"/>
      <c r="N146" s="28"/>
      <c r="O146" s="28"/>
      <c r="P146" s="28"/>
      <c r="Q146" s="496"/>
      <c r="R146" s="484"/>
      <c r="S146" s="496"/>
      <c r="T146" s="484"/>
      <c r="U146" s="496"/>
      <c r="V146" s="496"/>
      <c r="W146" s="496"/>
      <c r="X146" s="484"/>
      <c r="Y146" s="484"/>
      <c r="Z146" s="484"/>
      <c r="AA146" s="496"/>
      <c r="AB146" s="496"/>
      <c r="AC146" s="484"/>
      <c r="AD146" s="496"/>
      <c r="AE146" s="496"/>
      <c r="AF146" s="484"/>
      <c r="AG146" s="496"/>
      <c r="AH146" s="496"/>
      <c r="AI146" s="496"/>
      <c r="AJ146" s="496"/>
      <c r="AK146" s="496"/>
      <c r="AL146" s="496"/>
      <c r="AM146" s="496"/>
      <c r="AN146" s="496"/>
      <c r="AO146" s="496"/>
      <c r="AP146" s="496"/>
      <c r="AQ146" s="496"/>
      <c r="AR146" s="484"/>
      <c r="AS146" s="496"/>
      <c r="AT146" s="496"/>
      <c r="AU146" s="496"/>
      <c r="AV146" s="39"/>
      <c r="AW146" s="28"/>
      <c r="AX146" s="28"/>
      <c r="AY146" s="28"/>
      <c r="AZ146" s="28"/>
      <c r="BA146" s="28"/>
      <c r="BB146" s="28"/>
      <c r="BC146" s="496"/>
      <c r="BD146" s="496"/>
      <c r="BE146" s="496"/>
      <c r="BF146" s="496"/>
      <c r="BG146" s="28"/>
    </row>
    <row r="147" spans="1:60">
      <c r="A147" s="35"/>
      <c r="B147" s="28"/>
      <c r="C147" s="28"/>
      <c r="D147" s="28"/>
      <c r="E147" s="28"/>
      <c r="F147" s="28"/>
      <c r="G147" s="28"/>
      <c r="H147" s="28"/>
      <c r="I147" s="28"/>
      <c r="J147" s="28"/>
      <c r="K147" s="28"/>
      <c r="L147" s="28"/>
      <c r="M147" s="28"/>
      <c r="N147" s="28"/>
      <c r="O147" s="28"/>
      <c r="P147" s="28"/>
      <c r="Q147" s="496"/>
      <c r="R147" s="484"/>
      <c r="S147" s="496"/>
      <c r="T147" s="484"/>
      <c r="U147" s="496"/>
      <c r="V147" s="496"/>
      <c r="W147" s="496"/>
      <c r="X147" s="484"/>
      <c r="Y147" s="484"/>
      <c r="Z147" s="484"/>
      <c r="AA147" s="496"/>
      <c r="AB147" s="496"/>
      <c r="AC147" s="484"/>
      <c r="AD147" s="496"/>
      <c r="AE147" s="496"/>
      <c r="AF147" s="484"/>
      <c r="AG147" s="496"/>
      <c r="AH147" s="496"/>
      <c r="AI147" s="496"/>
      <c r="AJ147" s="496"/>
      <c r="AK147" s="496"/>
      <c r="AL147" s="496"/>
      <c r="AM147" s="496"/>
      <c r="AN147" s="496"/>
      <c r="AO147" s="496"/>
      <c r="AP147" s="496"/>
      <c r="AQ147" s="496"/>
      <c r="AR147" s="484"/>
      <c r="AS147" s="496"/>
      <c r="AT147" s="496"/>
      <c r="AU147" s="496"/>
      <c r="AV147" s="39"/>
      <c r="AW147" s="28"/>
      <c r="AX147" s="28"/>
      <c r="AY147" s="28"/>
      <c r="AZ147" s="28"/>
      <c r="BA147" s="28"/>
      <c r="BB147" s="28"/>
      <c r="BC147" s="496"/>
      <c r="BD147" s="496"/>
      <c r="BE147" s="496"/>
      <c r="BF147" s="496"/>
      <c r="BG147" s="28"/>
    </row>
    <row r="148" spans="1:60">
      <c r="A148" s="35"/>
      <c r="B148" s="28"/>
      <c r="C148" s="28"/>
      <c r="D148" s="28"/>
      <c r="E148" s="28"/>
      <c r="F148" s="28"/>
      <c r="G148" s="28"/>
      <c r="H148" s="28"/>
      <c r="I148" s="28"/>
      <c r="J148" s="28"/>
      <c r="K148" s="28"/>
      <c r="L148" s="28"/>
      <c r="M148" s="28"/>
      <c r="N148" s="28"/>
      <c r="O148" s="28"/>
      <c r="P148" s="28"/>
      <c r="Q148" s="496"/>
      <c r="R148" s="484"/>
      <c r="S148" s="496"/>
      <c r="T148" s="484"/>
      <c r="U148" s="496"/>
      <c r="V148" s="496"/>
      <c r="W148" s="496"/>
      <c r="X148" s="484"/>
      <c r="Y148" s="484"/>
      <c r="Z148" s="484"/>
      <c r="AA148" s="496"/>
      <c r="AB148" s="496"/>
      <c r="AC148" s="484"/>
      <c r="AD148" s="496"/>
      <c r="AE148" s="496"/>
      <c r="AF148" s="484"/>
      <c r="AG148" s="496"/>
      <c r="AH148" s="496"/>
      <c r="AI148" s="496"/>
      <c r="AJ148" s="496"/>
      <c r="AK148" s="496"/>
      <c r="AL148" s="496"/>
      <c r="AM148" s="496"/>
      <c r="AN148" s="496"/>
      <c r="AO148" s="496"/>
      <c r="AP148" s="496"/>
      <c r="AQ148" s="496"/>
      <c r="AR148" s="484"/>
      <c r="AS148" s="496"/>
      <c r="AT148" s="496"/>
      <c r="AU148" s="496"/>
      <c r="AV148" s="39"/>
      <c r="AW148" s="28"/>
      <c r="AX148" s="28"/>
      <c r="AY148" s="28"/>
      <c r="AZ148" s="28"/>
      <c r="BA148" s="28"/>
      <c r="BB148" s="28"/>
      <c r="BC148" s="496"/>
      <c r="BD148" s="496"/>
      <c r="BE148" s="496"/>
      <c r="BF148" s="496"/>
      <c r="BG148" s="28"/>
    </row>
    <row r="149" spans="1:60">
      <c r="A149" s="35"/>
      <c r="B149" s="28"/>
      <c r="C149" s="28"/>
      <c r="D149" s="28"/>
      <c r="E149" s="28"/>
      <c r="F149" s="28"/>
      <c r="G149" s="28"/>
      <c r="H149" s="28"/>
      <c r="I149" s="28"/>
      <c r="J149" s="28"/>
      <c r="K149" s="28"/>
      <c r="L149" s="28"/>
      <c r="M149" s="28"/>
      <c r="N149" s="28"/>
      <c r="O149" s="28"/>
      <c r="P149" s="28"/>
      <c r="Q149" s="496"/>
      <c r="R149" s="484"/>
      <c r="S149" s="496"/>
      <c r="T149" s="484"/>
      <c r="U149" s="496"/>
      <c r="V149" s="496"/>
      <c r="W149" s="496"/>
      <c r="X149" s="484"/>
      <c r="Y149" s="484"/>
      <c r="Z149" s="484"/>
      <c r="AA149" s="496"/>
      <c r="AB149" s="496"/>
      <c r="AC149" s="484"/>
      <c r="AD149" s="496"/>
      <c r="AE149" s="496"/>
      <c r="AF149" s="484"/>
      <c r="AG149" s="496"/>
      <c r="AH149" s="496"/>
      <c r="AI149" s="496"/>
      <c r="AJ149" s="496"/>
      <c r="AK149" s="496"/>
      <c r="AL149" s="496"/>
      <c r="AM149" s="496"/>
      <c r="AN149" s="496"/>
      <c r="AO149" s="496"/>
      <c r="AP149" s="496"/>
      <c r="AQ149" s="496"/>
      <c r="AR149" s="484"/>
      <c r="AS149" s="496"/>
      <c r="AT149" s="496"/>
      <c r="AU149" s="496"/>
      <c r="AV149" s="39"/>
      <c r="AW149" s="28"/>
      <c r="AX149" s="28"/>
      <c r="AY149" s="28"/>
      <c r="AZ149" s="28"/>
      <c r="BA149" s="28"/>
      <c r="BB149" s="28"/>
      <c r="BC149" s="496"/>
      <c r="BD149" s="496"/>
      <c r="BE149" s="496"/>
      <c r="BF149" s="496"/>
      <c r="BG149" s="28"/>
    </row>
    <row r="150" spans="1:60">
      <c r="A150" s="35"/>
      <c r="B150" s="28"/>
      <c r="C150" s="28"/>
      <c r="D150" s="28"/>
      <c r="E150" s="28"/>
      <c r="F150" s="28"/>
      <c r="G150" s="28"/>
      <c r="H150" s="28"/>
      <c r="I150" s="28"/>
      <c r="J150" s="28"/>
      <c r="K150" s="28"/>
      <c r="L150" s="28"/>
      <c r="M150" s="28"/>
      <c r="N150" s="28"/>
      <c r="O150" s="28"/>
      <c r="P150" s="28"/>
      <c r="Q150" s="496"/>
      <c r="R150" s="484"/>
      <c r="S150" s="496"/>
      <c r="T150" s="484"/>
      <c r="U150" s="496"/>
      <c r="V150" s="496"/>
      <c r="W150" s="496"/>
      <c r="X150" s="484"/>
      <c r="Y150" s="484"/>
      <c r="Z150" s="484"/>
      <c r="AA150" s="496"/>
      <c r="AB150" s="496"/>
      <c r="AC150" s="484"/>
      <c r="AD150" s="496"/>
      <c r="AE150" s="496"/>
      <c r="AF150" s="484"/>
      <c r="AG150" s="496"/>
      <c r="AH150" s="496"/>
      <c r="AI150" s="496"/>
      <c r="AJ150" s="496"/>
      <c r="AK150" s="496"/>
      <c r="AL150" s="496"/>
      <c r="AM150" s="496"/>
      <c r="AN150" s="496"/>
      <c r="AO150" s="496"/>
      <c r="AP150" s="496"/>
      <c r="AQ150" s="496"/>
      <c r="AR150" s="484"/>
      <c r="AS150" s="496"/>
      <c r="AT150" s="496"/>
      <c r="AU150" s="496"/>
      <c r="AV150" s="39"/>
      <c r="AW150" s="28"/>
      <c r="AX150" s="28"/>
      <c r="AY150" s="28"/>
      <c r="AZ150" s="28"/>
      <c r="BA150" s="28"/>
      <c r="BB150" s="28"/>
      <c r="BC150" s="496"/>
      <c r="BD150" s="496"/>
      <c r="BE150" s="496"/>
      <c r="BF150" s="496"/>
      <c r="BG150" s="28"/>
    </row>
    <row r="151" spans="1:60">
      <c r="A151" s="35"/>
      <c r="B151" s="28"/>
      <c r="C151" s="28"/>
      <c r="D151" s="28"/>
      <c r="E151" s="28"/>
      <c r="F151" s="28"/>
      <c r="G151" s="28"/>
      <c r="H151" s="28"/>
      <c r="I151" s="28"/>
      <c r="J151" s="28"/>
      <c r="K151" s="28"/>
      <c r="L151" s="28"/>
      <c r="M151" s="28"/>
      <c r="N151" s="28"/>
      <c r="O151" s="28"/>
      <c r="P151" s="28"/>
      <c r="Q151" s="496"/>
      <c r="R151" s="484"/>
      <c r="S151" s="496"/>
      <c r="T151" s="484"/>
      <c r="U151" s="496"/>
      <c r="V151" s="496"/>
      <c r="W151" s="496"/>
      <c r="X151" s="484"/>
      <c r="Y151" s="484"/>
      <c r="Z151" s="484"/>
      <c r="AA151" s="496"/>
      <c r="AB151" s="496"/>
      <c r="AC151" s="484"/>
      <c r="AD151" s="496"/>
      <c r="AE151" s="496"/>
      <c r="AF151" s="484"/>
      <c r="AG151" s="496"/>
      <c r="AH151" s="496"/>
      <c r="AI151" s="496"/>
      <c r="AJ151" s="496"/>
      <c r="AK151" s="496"/>
      <c r="AL151" s="496"/>
      <c r="AM151" s="496"/>
      <c r="AN151" s="496"/>
      <c r="AO151" s="496"/>
      <c r="AP151" s="496"/>
      <c r="AQ151" s="496"/>
      <c r="AR151" s="484"/>
      <c r="AS151" s="496"/>
      <c r="AT151" s="496"/>
      <c r="AU151" s="496"/>
      <c r="AV151" s="39"/>
      <c r="AW151" s="28"/>
      <c r="AX151" s="28"/>
      <c r="AY151" s="28"/>
      <c r="AZ151" s="28"/>
      <c r="BA151" s="28"/>
      <c r="BB151" s="28"/>
      <c r="BC151" s="496"/>
      <c r="BD151" s="496"/>
      <c r="BE151" s="496"/>
      <c r="BF151" s="496"/>
      <c r="BG151" s="28"/>
    </row>
    <row r="152" spans="1:60" s="688" customFormat="1" ht="44.1" customHeight="1">
      <c r="A152" s="1094" t="s">
        <v>366</v>
      </c>
      <c r="B152" s="1095" t="s">
        <v>367</v>
      </c>
      <c r="C152" s="1095"/>
      <c r="D152" s="1096"/>
      <c r="E152" s="1097"/>
      <c r="F152" s="1094"/>
      <c r="G152" s="689">
        <f>G153</f>
        <v>399874</v>
      </c>
      <c r="H152" s="689">
        <f t="shared" ref="H152:BF153" si="361">H153</f>
        <v>399874</v>
      </c>
      <c r="I152" s="689"/>
      <c r="J152" s="689"/>
      <c r="K152" s="689"/>
      <c r="L152" s="689">
        <f t="shared" si="361"/>
        <v>0</v>
      </c>
      <c r="M152" s="689">
        <f t="shared" si="361"/>
        <v>0</v>
      </c>
      <c r="N152" s="689"/>
      <c r="O152" s="689"/>
      <c r="P152" s="689">
        <f t="shared" si="361"/>
        <v>0</v>
      </c>
      <c r="Q152" s="690">
        <f t="shared" si="361"/>
        <v>0</v>
      </c>
      <c r="R152" s="690">
        <f t="shared" si="361"/>
        <v>0</v>
      </c>
      <c r="S152" s="690">
        <f t="shared" si="361"/>
        <v>0</v>
      </c>
      <c r="T152" s="690">
        <f t="shared" si="361"/>
        <v>0</v>
      </c>
      <c r="U152" s="690">
        <f t="shared" si="361"/>
        <v>0</v>
      </c>
      <c r="V152" s="690">
        <f t="shared" si="361"/>
        <v>0</v>
      </c>
      <c r="W152" s="690">
        <f t="shared" si="361"/>
        <v>0</v>
      </c>
      <c r="X152" s="690">
        <f t="shared" si="361"/>
        <v>0</v>
      </c>
      <c r="Y152" s="690">
        <f t="shared" si="361"/>
        <v>0</v>
      </c>
      <c r="Z152" s="690">
        <f t="shared" si="361"/>
        <v>0</v>
      </c>
      <c r="AA152" s="690">
        <f t="shared" si="361"/>
        <v>0</v>
      </c>
      <c r="AB152" s="690">
        <f t="shared" si="361"/>
        <v>0</v>
      </c>
      <c r="AC152" s="690">
        <f t="shared" si="361"/>
        <v>0</v>
      </c>
      <c r="AD152" s="690">
        <f t="shared" si="361"/>
        <v>50000</v>
      </c>
      <c r="AE152" s="690">
        <f t="shared" si="361"/>
        <v>0</v>
      </c>
      <c r="AF152" s="690">
        <f t="shared" si="361"/>
        <v>0</v>
      </c>
      <c r="AG152" s="690">
        <f t="shared" si="361"/>
        <v>0</v>
      </c>
      <c r="AH152" s="690">
        <f t="shared" si="361"/>
        <v>0</v>
      </c>
      <c r="AI152" s="690">
        <f t="shared" si="361"/>
        <v>0</v>
      </c>
      <c r="AJ152" s="690">
        <f t="shared" si="361"/>
        <v>50000</v>
      </c>
      <c r="AK152" s="690">
        <f t="shared" si="361"/>
        <v>0</v>
      </c>
      <c r="AL152" s="690">
        <f t="shared" si="361"/>
        <v>0</v>
      </c>
      <c r="AM152" s="690">
        <f t="shared" si="361"/>
        <v>50000</v>
      </c>
      <c r="AN152" s="690">
        <f t="shared" si="361"/>
        <v>0</v>
      </c>
      <c r="AO152" s="690">
        <f t="shared" si="361"/>
        <v>0</v>
      </c>
      <c r="AP152" s="690">
        <f t="shared" si="361"/>
        <v>0</v>
      </c>
      <c r="AQ152" s="690">
        <f t="shared" si="361"/>
        <v>0</v>
      </c>
      <c r="AR152" s="690">
        <f t="shared" si="361"/>
        <v>0</v>
      </c>
      <c r="AS152" s="690">
        <f t="shared" si="361"/>
        <v>0</v>
      </c>
      <c r="AT152" s="690">
        <f t="shared" si="361"/>
        <v>0</v>
      </c>
      <c r="AU152" s="690">
        <f t="shared" si="361"/>
        <v>0</v>
      </c>
      <c r="AV152" s="689">
        <f t="shared" si="361"/>
        <v>50000</v>
      </c>
      <c r="AW152" s="689">
        <f t="shared" si="361"/>
        <v>0</v>
      </c>
      <c r="AX152" s="689">
        <f t="shared" si="361"/>
        <v>0</v>
      </c>
      <c r="AY152" s="689">
        <f t="shared" si="361"/>
        <v>50000</v>
      </c>
      <c r="AZ152" s="689">
        <f t="shared" si="361"/>
        <v>50000</v>
      </c>
      <c r="BA152" s="689">
        <f t="shared" si="361"/>
        <v>0</v>
      </c>
      <c r="BB152" s="689">
        <f t="shared" si="361"/>
        <v>0</v>
      </c>
      <c r="BC152" s="690">
        <f t="shared" si="361"/>
        <v>50000</v>
      </c>
      <c r="BD152" s="690">
        <f t="shared" si="361"/>
        <v>50000</v>
      </c>
      <c r="BE152" s="690">
        <f t="shared" si="361"/>
        <v>0</v>
      </c>
      <c r="BF152" s="690">
        <f t="shared" si="361"/>
        <v>0</v>
      </c>
      <c r="BG152" s="687"/>
    </row>
    <row r="153" spans="1:60" s="29" customFormat="1" ht="14.65" customHeight="1">
      <c r="A153" s="191"/>
      <c r="B153" s="253" t="s">
        <v>30</v>
      </c>
      <c r="C153" s="253"/>
      <c r="D153" s="185"/>
      <c r="E153" s="183"/>
      <c r="F153" s="191"/>
      <c r="G153" s="194">
        <f>G154</f>
        <v>399874</v>
      </c>
      <c r="H153" s="194">
        <f t="shared" si="361"/>
        <v>399874</v>
      </c>
      <c r="I153" s="194">
        <f t="shared" si="361"/>
        <v>0</v>
      </c>
      <c r="J153" s="194">
        <f t="shared" si="361"/>
        <v>0</v>
      </c>
      <c r="K153" s="194">
        <f t="shared" si="361"/>
        <v>0</v>
      </c>
      <c r="L153" s="194">
        <f t="shared" si="361"/>
        <v>0</v>
      </c>
      <c r="M153" s="194">
        <f t="shared" si="361"/>
        <v>0</v>
      </c>
      <c r="N153" s="194">
        <f t="shared" si="361"/>
        <v>0</v>
      </c>
      <c r="O153" s="194">
        <f t="shared" si="361"/>
        <v>0</v>
      </c>
      <c r="P153" s="194">
        <f t="shared" si="361"/>
        <v>0</v>
      </c>
      <c r="Q153" s="477">
        <f t="shared" si="361"/>
        <v>0</v>
      </c>
      <c r="R153" s="477">
        <f t="shared" si="361"/>
        <v>0</v>
      </c>
      <c r="S153" s="477">
        <f t="shared" si="361"/>
        <v>0</v>
      </c>
      <c r="T153" s="477">
        <f t="shared" si="361"/>
        <v>0</v>
      </c>
      <c r="U153" s="477">
        <f t="shared" si="361"/>
        <v>0</v>
      </c>
      <c r="V153" s="477">
        <f t="shared" si="361"/>
        <v>0</v>
      </c>
      <c r="W153" s="477">
        <f t="shared" si="361"/>
        <v>0</v>
      </c>
      <c r="X153" s="477">
        <f t="shared" si="361"/>
        <v>0</v>
      </c>
      <c r="Y153" s="477">
        <f t="shared" si="361"/>
        <v>0</v>
      </c>
      <c r="Z153" s="477">
        <f t="shared" si="361"/>
        <v>0</v>
      </c>
      <c r="AA153" s="477">
        <f t="shared" si="361"/>
        <v>0</v>
      </c>
      <c r="AB153" s="477">
        <f t="shared" si="361"/>
        <v>0</v>
      </c>
      <c r="AC153" s="477">
        <f t="shared" si="361"/>
        <v>0</v>
      </c>
      <c r="AD153" s="477">
        <f t="shared" si="361"/>
        <v>50000</v>
      </c>
      <c r="AE153" s="477">
        <f t="shared" si="361"/>
        <v>0</v>
      </c>
      <c r="AF153" s="477">
        <f t="shared" si="361"/>
        <v>0</v>
      </c>
      <c r="AG153" s="477">
        <f t="shared" si="361"/>
        <v>0</v>
      </c>
      <c r="AH153" s="477">
        <f t="shared" si="361"/>
        <v>0</v>
      </c>
      <c r="AI153" s="477">
        <f t="shared" si="361"/>
        <v>0</v>
      </c>
      <c r="AJ153" s="477">
        <f t="shared" si="361"/>
        <v>50000</v>
      </c>
      <c r="AK153" s="477">
        <f t="shared" si="361"/>
        <v>0</v>
      </c>
      <c r="AL153" s="477">
        <f t="shared" si="361"/>
        <v>0</v>
      </c>
      <c r="AM153" s="477">
        <f t="shared" si="361"/>
        <v>50000</v>
      </c>
      <c r="AN153" s="477">
        <f t="shared" si="361"/>
        <v>0</v>
      </c>
      <c r="AO153" s="477">
        <f t="shared" si="361"/>
        <v>0</v>
      </c>
      <c r="AP153" s="477">
        <f t="shared" si="361"/>
        <v>0</v>
      </c>
      <c r="AQ153" s="477">
        <f t="shared" si="361"/>
        <v>0</v>
      </c>
      <c r="AR153" s="477">
        <f t="shared" si="361"/>
        <v>0</v>
      </c>
      <c r="AS153" s="477">
        <f t="shared" si="361"/>
        <v>0</v>
      </c>
      <c r="AT153" s="477">
        <f t="shared" si="361"/>
        <v>0</v>
      </c>
      <c r="AU153" s="477">
        <f t="shared" si="361"/>
        <v>0</v>
      </c>
      <c r="AV153" s="194">
        <f t="shared" si="361"/>
        <v>50000</v>
      </c>
      <c r="AW153" s="194">
        <f t="shared" si="361"/>
        <v>0</v>
      </c>
      <c r="AX153" s="194">
        <f t="shared" si="361"/>
        <v>0</v>
      </c>
      <c r="AY153" s="194">
        <f t="shared" si="361"/>
        <v>50000</v>
      </c>
      <c r="AZ153" s="194">
        <f t="shared" si="361"/>
        <v>50000</v>
      </c>
      <c r="BA153" s="194">
        <f t="shared" si="361"/>
        <v>0</v>
      </c>
      <c r="BB153" s="194">
        <f t="shared" si="361"/>
        <v>0</v>
      </c>
      <c r="BC153" s="477">
        <f t="shared" si="361"/>
        <v>50000</v>
      </c>
      <c r="BD153" s="477">
        <f t="shared" si="361"/>
        <v>50000</v>
      </c>
      <c r="BE153" s="477">
        <f t="shared" si="361"/>
        <v>0</v>
      </c>
      <c r="BF153" s="477">
        <f t="shared" si="361"/>
        <v>0</v>
      </c>
      <c r="BG153" s="84"/>
    </row>
    <row r="154" spans="1:60" s="29" customFormat="1" ht="48" customHeight="1">
      <c r="A154" s="214" t="s">
        <v>29</v>
      </c>
      <c r="B154" s="253" t="s">
        <v>368</v>
      </c>
      <c r="C154" s="215"/>
      <c r="D154" s="185"/>
      <c r="E154" s="189"/>
      <c r="F154" s="191"/>
      <c r="G154" s="194">
        <f>G155</f>
        <v>399874</v>
      </c>
      <c r="H154" s="194">
        <f t="shared" ref="H154:BF154" si="362">H155</f>
        <v>399874</v>
      </c>
      <c r="I154" s="194"/>
      <c r="J154" s="194"/>
      <c r="K154" s="194"/>
      <c r="L154" s="194">
        <f t="shared" si="362"/>
        <v>0</v>
      </c>
      <c r="M154" s="194">
        <f t="shared" si="362"/>
        <v>0</v>
      </c>
      <c r="N154" s="194">
        <f t="shared" si="362"/>
        <v>0</v>
      </c>
      <c r="O154" s="194">
        <f t="shared" si="362"/>
        <v>0</v>
      </c>
      <c r="P154" s="194">
        <f t="shared" si="362"/>
        <v>0</v>
      </c>
      <c r="Q154" s="477">
        <f t="shared" si="362"/>
        <v>0</v>
      </c>
      <c r="R154" s="477">
        <f t="shared" si="362"/>
        <v>0</v>
      </c>
      <c r="S154" s="477">
        <f t="shared" si="362"/>
        <v>0</v>
      </c>
      <c r="T154" s="477">
        <f t="shared" si="362"/>
        <v>0</v>
      </c>
      <c r="U154" s="477">
        <f t="shared" si="362"/>
        <v>0</v>
      </c>
      <c r="V154" s="477">
        <f t="shared" si="362"/>
        <v>0</v>
      </c>
      <c r="W154" s="477">
        <f t="shared" si="362"/>
        <v>0</v>
      </c>
      <c r="X154" s="477">
        <f t="shared" si="362"/>
        <v>0</v>
      </c>
      <c r="Y154" s="477">
        <f t="shared" si="362"/>
        <v>0</v>
      </c>
      <c r="Z154" s="477">
        <f t="shared" si="362"/>
        <v>0</v>
      </c>
      <c r="AA154" s="477">
        <f t="shared" si="362"/>
        <v>0</v>
      </c>
      <c r="AB154" s="477">
        <f t="shared" si="362"/>
        <v>0</v>
      </c>
      <c r="AC154" s="477">
        <f t="shared" si="362"/>
        <v>0</v>
      </c>
      <c r="AD154" s="477">
        <f t="shared" si="362"/>
        <v>50000</v>
      </c>
      <c r="AE154" s="477">
        <f t="shared" si="362"/>
        <v>0</v>
      </c>
      <c r="AF154" s="477">
        <f t="shared" si="362"/>
        <v>0</v>
      </c>
      <c r="AG154" s="477">
        <f t="shared" si="362"/>
        <v>0</v>
      </c>
      <c r="AH154" s="477">
        <f t="shared" si="362"/>
        <v>0</v>
      </c>
      <c r="AI154" s="477">
        <f t="shared" si="362"/>
        <v>0</v>
      </c>
      <c r="AJ154" s="477">
        <f t="shared" si="362"/>
        <v>50000</v>
      </c>
      <c r="AK154" s="477">
        <f t="shared" si="362"/>
        <v>0</v>
      </c>
      <c r="AL154" s="477">
        <f t="shared" si="362"/>
        <v>0</v>
      </c>
      <c r="AM154" s="477">
        <f t="shared" si="362"/>
        <v>50000</v>
      </c>
      <c r="AN154" s="477">
        <f t="shared" si="362"/>
        <v>0</v>
      </c>
      <c r="AO154" s="477">
        <f t="shared" si="362"/>
        <v>0</v>
      </c>
      <c r="AP154" s="477">
        <f t="shared" si="362"/>
        <v>0</v>
      </c>
      <c r="AQ154" s="477">
        <f t="shared" si="362"/>
        <v>0</v>
      </c>
      <c r="AR154" s="472">
        <f t="shared" si="362"/>
        <v>0</v>
      </c>
      <c r="AS154" s="477">
        <f t="shared" si="362"/>
        <v>0</v>
      </c>
      <c r="AT154" s="477">
        <f t="shared" si="362"/>
        <v>0</v>
      </c>
      <c r="AU154" s="477">
        <f t="shared" si="362"/>
        <v>0</v>
      </c>
      <c r="AV154" s="182">
        <f t="shared" si="362"/>
        <v>50000</v>
      </c>
      <c r="AW154" s="194">
        <f t="shared" si="362"/>
        <v>0</v>
      </c>
      <c r="AX154" s="194">
        <f t="shared" si="362"/>
        <v>0</v>
      </c>
      <c r="AY154" s="194">
        <f t="shared" si="362"/>
        <v>50000</v>
      </c>
      <c r="AZ154" s="194">
        <f t="shared" si="362"/>
        <v>50000</v>
      </c>
      <c r="BA154" s="194">
        <f t="shared" si="362"/>
        <v>0</v>
      </c>
      <c r="BB154" s="194">
        <f t="shared" si="362"/>
        <v>0</v>
      </c>
      <c r="BC154" s="477">
        <f t="shared" si="362"/>
        <v>50000</v>
      </c>
      <c r="BD154" s="477">
        <f t="shared" si="362"/>
        <v>50000</v>
      </c>
      <c r="BE154" s="477">
        <f t="shared" si="362"/>
        <v>0</v>
      </c>
      <c r="BF154" s="477">
        <f t="shared" si="362"/>
        <v>0</v>
      </c>
      <c r="BG154" s="84"/>
    </row>
    <row r="155" spans="1:60" s="42" customFormat="1" ht="12.6" customHeight="1">
      <c r="A155" s="239"/>
      <c r="B155" s="229" t="s">
        <v>25</v>
      </c>
      <c r="C155" s="229"/>
      <c r="D155" s="204"/>
      <c r="E155" s="246"/>
      <c r="F155" s="202"/>
      <c r="G155" s="207">
        <f>SUM(G156:G156)</f>
        <v>399874</v>
      </c>
      <c r="H155" s="207">
        <f>SUM(H156:H156)</f>
        <v>399874</v>
      </c>
      <c r="I155" s="207"/>
      <c r="J155" s="207"/>
      <c r="K155" s="207"/>
      <c r="L155" s="207">
        <f t="shared" ref="L155:BF155" si="363">SUM(L156:L156)</f>
        <v>0</v>
      </c>
      <c r="M155" s="207">
        <f t="shared" si="363"/>
        <v>0</v>
      </c>
      <c r="N155" s="207">
        <f t="shared" si="363"/>
        <v>0</v>
      </c>
      <c r="O155" s="207">
        <f t="shared" si="363"/>
        <v>0</v>
      </c>
      <c r="P155" s="207">
        <f t="shared" si="363"/>
        <v>0</v>
      </c>
      <c r="Q155" s="490">
        <f t="shared" si="363"/>
        <v>0</v>
      </c>
      <c r="R155" s="490">
        <f t="shared" si="363"/>
        <v>0</v>
      </c>
      <c r="S155" s="490">
        <f t="shared" si="363"/>
        <v>0</v>
      </c>
      <c r="T155" s="490">
        <f t="shared" si="363"/>
        <v>0</v>
      </c>
      <c r="U155" s="490">
        <f t="shared" si="363"/>
        <v>0</v>
      </c>
      <c r="V155" s="490">
        <f t="shared" si="363"/>
        <v>0</v>
      </c>
      <c r="W155" s="490">
        <f t="shared" si="363"/>
        <v>0</v>
      </c>
      <c r="X155" s="490">
        <f t="shared" si="363"/>
        <v>0</v>
      </c>
      <c r="Y155" s="490">
        <f t="shared" si="363"/>
        <v>0</v>
      </c>
      <c r="Z155" s="490">
        <f t="shared" si="363"/>
        <v>0</v>
      </c>
      <c r="AA155" s="490">
        <f t="shared" si="363"/>
        <v>0</v>
      </c>
      <c r="AB155" s="490">
        <f t="shared" si="363"/>
        <v>0</v>
      </c>
      <c r="AC155" s="490">
        <f t="shared" si="363"/>
        <v>0</v>
      </c>
      <c r="AD155" s="490">
        <f t="shared" si="363"/>
        <v>50000</v>
      </c>
      <c r="AE155" s="490">
        <f t="shared" si="363"/>
        <v>0</v>
      </c>
      <c r="AF155" s="490">
        <f t="shared" si="363"/>
        <v>0</v>
      </c>
      <c r="AG155" s="490">
        <f t="shared" si="363"/>
        <v>0</v>
      </c>
      <c r="AH155" s="490">
        <f t="shared" si="363"/>
        <v>0</v>
      </c>
      <c r="AI155" s="490">
        <f t="shared" si="363"/>
        <v>0</v>
      </c>
      <c r="AJ155" s="490">
        <f t="shared" si="363"/>
        <v>50000</v>
      </c>
      <c r="AK155" s="490">
        <f t="shared" si="363"/>
        <v>0</v>
      </c>
      <c r="AL155" s="490">
        <f t="shared" si="363"/>
        <v>0</v>
      </c>
      <c r="AM155" s="490">
        <f t="shared" si="363"/>
        <v>50000</v>
      </c>
      <c r="AN155" s="490">
        <f t="shared" si="363"/>
        <v>0</v>
      </c>
      <c r="AO155" s="490">
        <f t="shared" si="363"/>
        <v>0</v>
      </c>
      <c r="AP155" s="490">
        <f t="shared" si="363"/>
        <v>0</v>
      </c>
      <c r="AQ155" s="490">
        <f t="shared" si="363"/>
        <v>0</v>
      </c>
      <c r="AR155" s="475">
        <f t="shared" si="363"/>
        <v>0</v>
      </c>
      <c r="AS155" s="490">
        <f t="shared" si="363"/>
        <v>0</v>
      </c>
      <c r="AT155" s="490">
        <f t="shared" si="363"/>
        <v>0</v>
      </c>
      <c r="AU155" s="490">
        <f t="shared" si="363"/>
        <v>0</v>
      </c>
      <c r="AV155" s="208">
        <f t="shared" si="363"/>
        <v>50000</v>
      </c>
      <c r="AW155" s="207">
        <f t="shared" si="363"/>
        <v>0</v>
      </c>
      <c r="AX155" s="207">
        <f t="shared" si="363"/>
        <v>0</v>
      </c>
      <c r="AY155" s="207">
        <f t="shared" si="363"/>
        <v>50000</v>
      </c>
      <c r="AZ155" s="207">
        <f t="shared" si="363"/>
        <v>50000</v>
      </c>
      <c r="BA155" s="207">
        <f t="shared" si="363"/>
        <v>0</v>
      </c>
      <c r="BB155" s="207">
        <f t="shared" si="363"/>
        <v>0</v>
      </c>
      <c r="BC155" s="490">
        <f t="shared" si="363"/>
        <v>50000</v>
      </c>
      <c r="BD155" s="490">
        <f t="shared" si="363"/>
        <v>50000</v>
      </c>
      <c r="BE155" s="490">
        <f t="shared" si="363"/>
        <v>0</v>
      </c>
      <c r="BF155" s="490">
        <f t="shared" si="363"/>
        <v>0</v>
      </c>
      <c r="BG155" s="118"/>
    </row>
    <row r="156" spans="1:60" s="1115" customFormat="1" ht="23.65" customHeight="1">
      <c r="A156" s="1100">
        <v>1</v>
      </c>
      <c r="B156" s="1101" t="s">
        <v>412</v>
      </c>
      <c r="C156" s="1102"/>
      <c r="D156" s="1103"/>
      <c r="E156" s="1104" t="s">
        <v>175</v>
      </c>
      <c r="F156" s="1105" t="s">
        <v>370</v>
      </c>
      <c r="G156" s="1106">
        <v>399874</v>
      </c>
      <c r="H156" s="1106">
        <v>399874</v>
      </c>
      <c r="I156" s="1107">
        <v>100000</v>
      </c>
      <c r="J156" s="1107">
        <v>100000</v>
      </c>
      <c r="K156" s="1108"/>
      <c r="L156" s="1108"/>
      <c r="M156" s="1108"/>
      <c r="N156" s="1107"/>
      <c r="O156" s="1107"/>
      <c r="P156" s="1108">
        <v>0</v>
      </c>
      <c r="Q156" s="1109"/>
      <c r="R156" s="609"/>
      <c r="S156" s="1110"/>
      <c r="T156" s="609"/>
      <c r="U156" s="609"/>
      <c r="V156" s="1110"/>
      <c r="W156" s="609"/>
      <c r="X156" s="685">
        <f t="shared" ref="X156" si="364">R156-U156</f>
        <v>0</v>
      </c>
      <c r="Y156" s="685"/>
      <c r="Z156" s="685"/>
      <c r="AA156" s="609">
        <f t="shared" ref="AA156" si="365">AB156+AC156</f>
        <v>0</v>
      </c>
      <c r="AB156" s="1110"/>
      <c r="AC156" s="1109"/>
      <c r="AD156" s="609">
        <v>50000</v>
      </c>
      <c r="AE156" s="610"/>
      <c r="AF156" s="1111"/>
      <c r="AG156" s="609">
        <f>AH156+AI156</f>
        <v>0</v>
      </c>
      <c r="AH156" s="1110"/>
      <c r="AI156" s="1109"/>
      <c r="AJ156" s="685">
        <f t="shared" ref="AJ156" si="366">AD156-AG156</f>
        <v>50000</v>
      </c>
      <c r="AK156" s="685"/>
      <c r="AL156" s="685"/>
      <c r="AM156" s="685">
        <v>50000</v>
      </c>
      <c r="AN156" s="1110"/>
      <c r="AO156" s="1109"/>
      <c r="AP156" s="1112">
        <f t="shared" ref="AP156" si="367">AQ156+AR156</f>
        <v>0</v>
      </c>
      <c r="AQ156" s="1110"/>
      <c r="AR156" s="1109"/>
      <c r="AS156" s="609">
        <f t="shared" ref="AS156" si="368">AP156</f>
        <v>0</v>
      </c>
      <c r="AT156" s="686">
        <f t="shared" ref="AT156" si="369">AQ156</f>
        <v>0</v>
      </c>
      <c r="AU156" s="1113">
        <f t="shared" ref="AU156" si="370">AR156</f>
        <v>0</v>
      </c>
      <c r="AV156" s="685">
        <f t="shared" ref="AV156" si="371">R156+AD156+AP156</f>
        <v>50000</v>
      </c>
      <c r="AW156" s="685">
        <f t="shared" ref="AW156" si="372">S156+AE156+AQ156</f>
        <v>0</v>
      </c>
      <c r="AX156" s="685">
        <f t="shared" ref="AX156" si="373">T156+AF156+AR156</f>
        <v>0</v>
      </c>
      <c r="AY156" s="685">
        <v>50000</v>
      </c>
      <c r="AZ156" s="684">
        <v>50000</v>
      </c>
      <c r="BA156" s="685">
        <f t="shared" ref="BA156" si="374">P156-AW156</f>
        <v>0</v>
      </c>
      <c r="BB156" s="1114">
        <f t="shared" ref="BB156" si="375">Q156-AX156</f>
        <v>0</v>
      </c>
      <c r="BC156" s="685">
        <f t="shared" ref="BC156" si="376">BD156</f>
        <v>50000</v>
      </c>
      <c r="BD156" s="685">
        <v>50000</v>
      </c>
      <c r="BE156" s="1109"/>
      <c r="BF156" s="1109"/>
      <c r="BG156" s="1109" t="s">
        <v>371</v>
      </c>
      <c r="BH156" s="1115" t="s">
        <v>345</v>
      </c>
    </row>
    <row r="157" spans="1:60">
      <c r="A157" s="35"/>
      <c r="B157" s="28"/>
      <c r="C157" s="28"/>
      <c r="D157" s="28"/>
      <c r="E157" s="28"/>
      <c r="F157" s="28"/>
      <c r="G157" s="28"/>
      <c r="H157" s="28"/>
      <c r="I157" s="28"/>
      <c r="J157" s="28"/>
      <c r="K157" s="28"/>
      <c r="L157" s="28"/>
      <c r="M157" s="28"/>
      <c r="N157" s="28"/>
      <c r="O157" s="28"/>
      <c r="P157" s="28"/>
      <c r="Q157" s="496"/>
      <c r="R157" s="484"/>
      <c r="S157" s="496"/>
      <c r="T157" s="484"/>
      <c r="U157" s="496"/>
      <c r="V157" s="496"/>
      <c r="W157" s="496"/>
      <c r="X157" s="484"/>
      <c r="Y157" s="484"/>
      <c r="Z157" s="484"/>
      <c r="AA157" s="496"/>
      <c r="AB157" s="496"/>
      <c r="AC157" s="484"/>
      <c r="AD157" s="496"/>
      <c r="AE157" s="496"/>
      <c r="AF157" s="484"/>
      <c r="AG157" s="496"/>
      <c r="AH157" s="496"/>
      <c r="AI157" s="496"/>
      <c r="AJ157" s="496"/>
      <c r="AK157" s="496"/>
      <c r="AL157" s="496"/>
      <c r="AM157" s="496"/>
      <c r="AN157" s="496"/>
      <c r="AO157" s="496"/>
      <c r="AP157" s="496"/>
      <c r="AQ157" s="496"/>
      <c r="AR157" s="484"/>
      <c r="AS157" s="496"/>
      <c r="AT157" s="496"/>
      <c r="AU157" s="496"/>
      <c r="AV157" s="39"/>
      <c r="AW157" s="28"/>
      <c r="AX157" s="28"/>
      <c r="AY157" s="28"/>
      <c r="AZ157" s="28"/>
      <c r="BA157" s="28"/>
      <c r="BB157" s="28"/>
      <c r="BC157" s="496"/>
      <c r="BD157" s="496"/>
      <c r="BE157" s="496"/>
      <c r="BF157" s="496"/>
      <c r="BG157" s="28"/>
    </row>
    <row r="158" spans="1:60">
      <c r="A158" s="35"/>
      <c r="B158" s="28"/>
      <c r="C158" s="28"/>
      <c r="D158" s="28"/>
      <c r="E158" s="28"/>
      <c r="F158" s="28"/>
      <c r="G158" s="28"/>
      <c r="H158" s="28"/>
      <c r="I158" s="28"/>
      <c r="J158" s="28"/>
      <c r="K158" s="28"/>
      <c r="L158" s="28"/>
      <c r="M158" s="28"/>
      <c r="N158" s="28"/>
      <c r="O158" s="28"/>
      <c r="P158" s="28"/>
      <c r="Q158" s="496"/>
      <c r="R158" s="484"/>
      <c r="S158" s="496"/>
      <c r="T158" s="484"/>
      <c r="U158" s="496"/>
      <c r="V158" s="496"/>
      <c r="W158" s="496"/>
      <c r="X158" s="484"/>
      <c r="Y158" s="484"/>
      <c r="Z158" s="484"/>
      <c r="AA158" s="496"/>
      <c r="AB158" s="496"/>
      <c r="AC158" s="484"/>
      <c r="AD158" s="496"/>
      <c r="AE158" s="496"/>
      <c r="AF158" s="484"/>
      <c r="AG158" s="496"/>
      <c r="AH158" s="496"/>
      <c r="AI158" s="496"/>
      <c r="AJ158" s="496"/>
      <c r="AK158" s="496"/>
      <c r="AL158" s="496"/>
      <c r="AM158" s="496"/>
      <c r="AN158" s="496"/>
      <c r="AO158" s="496"/>
      <c r="AP158" s="496"/>
      <c r="AQ158" s="496"/>
      <c r="AR158" s="484"/>
      <c r="AS158" s="496"/>
      <c r="AT158" s="496"/>
      <c r="AU158" s="496"/>
      <c r="AV158" s="39"/>
      <c r="AW158" s="28"/>
      <c r="AX158" s="28"/>
      <c r="AY158" s="28"/>
      <c r="AZ158" s="28"/>
      <c r="BA158" s="28"/>
      <c r="BB158" s="28"/>
      <c r="BC158" s="496"/>
      <c r="BD158" s="496"/>
      <c r="BE158" s="496"/>
      <c r="BF158" s="496"/>
      <c r="BG158" s="28"/>
    </row>
    <row r="159" spans="1:60">
      <c r="A159" s="35"/>
      <c r="B159" s="28"/>
      <c r="C159" s="28"/>
      <c r="D159" s="28"/>
      <c r="E159" s="28"/>
      <c r="F159" s="28"/>
      <c r="G159" s="28"/>
      <c r="H159" s="28"/>
      <c r="I159" s="28"/>
      <c r="J159" s="28"/>
      <c r="K159" s="28"/>
      <c r="L159" s="28"/>
      <c r="M159" s="28"/>
      <c r="N159" s="28"/>
      <c r="O159" s="28"/>
      <c r="P159" s="28"/>
      <c r="Q159" s="496"/>
      <c r="R159" s="484"/>
      <c r="S159" s="496"/>
      <c r="T159" s="484"/>
      <c r="U159" s="496"/>
      <c r="V159" s="496"/>
      <c r="W159" s="496"/>
      <c r="X159" s="484"/>
      <c r="Y159" s="484"/>
      <c r="Z159" s="484"/>
      <c r="AA159" s="496"/>
      <c r="AB159" s="496"/>
      <c r="AC159" s="484"/>
      <c r="AD159" s="496"/>
      <c r="AE159" s="496"/>
      <c r="AF159" s="484"/>
      <c r="AG159" s="496"/>
      <c r="AH159" s="496"/>
      <c r="AI159" s="496"/>
      <c r="AJ159" s="496"/>
      <c r="AK159" s="496"/>
      <c r="AL159" s="496"/>
      <c r="AM159" s="496"/>
      <c r="AN159" s="496"/>
      <c r="AO159" s="496"/>
      <c r="AP159" s="496"/>
      <c r="AQ159" s="496"/>
      <c r="AR159" s="484"/>
      <c r="AS159" s="496"/>
      <c r="AT159" s="496"/>
      <c r="AU159" s="496"/>
      <c r="AV159" s="39"/>
      <c r="AW159" s="28"/>
      <c r="AX159" s="28"/>
      <c r="AY159" s="28"/>
      <c r="AZ159" s="28"/>
      <c r="BA159" s="28"/>
      <c r="BB159" s="28"/>
      <c r="BC159" s="496"/>
      <c r="BD159" s="496"/>
      <c r="BE159" s="496"/>
      <c r="BF159" s="496"/>
      <c r="BG159" s="28"/>
    </row>
    <row r="160" spans="1:60">
      <c r="A160" s="35"/>
      <c r="B160" s="28"/>
      <c r="C160" s="28"/>
      <c r="D160" s="28"/>
      <c r="E160" s="28"/>
      <c r="F160" s="28"/>
      <c r="G160" s="28"/>
      <c r="H160" s="28"/>
      <c r="I160" s="28"/>
      <c r="J160" s="28"/>
      <c r="K160" s="28"/>
      <c r="L160" s="28"/>
      <c r="M160" s="28"/>
      <c r="N160" s="28"/>
      <c r="O160" s="28"/>
      <c r="P160" s="28"/>
      <c r="Q160" s="496"/>
      <c r="R160" s="484"/>
      <c r="S160" s="496"/>
      <c r="T160" s="484"/>
      <c r="U160" s="496"/>
      <c r="V160" s="496"/>
      <c r="W160" s="496"/>
      <c r="X160" s="484"/>
      <c r="Y160" s="484"/>
      <c r="Z160" s="484"/>
      <c r="AA160" s="496"/>
      <c r="AB160" s="496"/>
      <c r="AC160" s="484"/>
      <c r="AD160" s="496"/>
      <c r="AE160" s="496"/>
      <c r="AF160" s="484"/>
      <c r="AG160" s="496"/>
      <c r="AH160" s="496"/>
      <c r="AI160" s="496"/>
      <c r="AJ160" s="496"/>
      <c r="AK160" s="496"/>
      <c r="AL160" s="496"/>
      <c r="AM160" s="496"/>
      <c r="AN160" s="496"/>
      <c r="AO160" s="496"/>
      <c r="AP160" s="496"/>
      <c r="AQ160" s="496"/>
      <c r="AR160" s="484"/>
      <c r="AS160" s="496"/>
      <c r="AT160" s="496"/>
      <c r="AU160" s="496"/>
      <c r="AV160" s="39"/>
      <c r="AW160" s="28"/>
      <c r="AX160" s="28"/>
      <c r="AY160" s="28"/>
      <c r="AZ160" s="28"/>
      <c r="BA160" s="28"/>
      <c r="BB160" s="28"/>
      <c r="BC160" s="496"/>
      <c r="BD160" s="496"/>
      <c r="BE160" s="496"/>
      <c r="BF160" s="496"/>
      <c r="BG160" s="28"/>
    </row>
    <row r="161" spans="1:59">
      <c r="A161" s="35"/>
      <c r="B161" s="28"/>
      <c r="C161" s="28"/>
      <c r="D161" s="28"/>
      <c r="E161" s="28"/>
      <c r="F161" s="28"/>
      <c r="G161" s="28"/>
      <c r="H161" s="28"/>
      <c r="I161" s="28"/>
      <c r="J161" s="28"/>
      <c r="K161" s="28"/>
      <c r="L161" s="28"/>
      <c r="M161" s="28"/>
      <c r="N161" s="28"/>
      <c r="O161" s="28"/>
      <c r="P161" s="28"/>
      <c r="Q161" s="496"/>
      <c r="R161" s="484"/>
      <c r="S161" s="496"/>
      <c r="T161" s="484"/>
      <c r="U161" s="496"/>
      <c r="V161" s="496"/>
      <c r="W161" s="496"/>
      <c r="X161" s="484"/>
      <c r="Y161" s="484"/>
      <c r="Z161" s="484"/>
      <c r="AA161" s="496"/>
      <c r="AB161" s="496"/>
      <c r="AC161" s="484"/>
      <c r="AD161" s="496"/>
      <c r="AE161" s="496"/>
      <c r="AF161" s="484"/>
      <c r="AG161" s="496"/>
      <c r="AH161" s="496"/>
      <c r="AI161" s="496"/>
      <c r="AJ161" s="496"/>
      <c r="AK161" s="496"/>
      <c r="AL161" s="496"/>
      <c r="AM161" s="496"/>
      <c r="AN161" s="496"/>
      <c r="AO161" s="496"/>
      <c r="AP161" s="496"/>
      <c r="AQ161" s="496"/>
      <c r="AR161" s="484"/>
      <c r="AS161" s="496"/>
      <c r="AT161" s="496"/>
      <c r="AU161" s="496"/>
      <c r="AV161" s="39"/>
      <c r="AW161" s="28"/>
      <c r="AX161" s="28"/>
      <c r="AY161" s="28"/>
      <c r="AZ161" s="28"/>
      <c r="BA161" s="28"/>
      <c r="BB161" s="28"/>
      <c r="BC161" s="496"/>
      <c r="BD161" s="496"/>
      <c r="BE161" s="496"/>
      <c r="BF161" s="496"/>
      <c r="BG161" s="28"/>
    </row>
    <row r="162" spans="1:59">
      <c r="A162" s="35"/>
      <c r="B162" s="28"/>
      <c r="C162" s="28"/>
      <c r="D162" s="28"/>
      <c r="E162" s="28"/>
      <c r="F162" s="28"/>
      <c r="G162" s="28"/>
      <c r="H162" s="28"/>
      <c r="I162" s="28"/>
      <c r="J162" s="28"/>
      <c r="K162" s="28"/>
      <c r="L162" s="28"/>
      <c r="M162" s="28"/>
      <c r="N162" s="28"/>
      <c r="O162" s="28"/>
      <c r="P162" s="28"/>
      <c r="Q162" s="496"/>
      <c r="R162" s="484"/>
      <c r="S162" s="496"/>
      <c r="T162" s="484"/>
      <c r="U162" s="496"/>
      <c r="V162" s="496"/>
      <c r="W162" s="496"/>
      <c r="X162" s="484"/>
      <c r="Y162" s="484"/>
      <c r="Z162" s="484"/>
      <c r="AA162" s="496"/>
      <c r="AB162" s="496"/>
      <c r="AC162" s="484"/>
      <c r="AD162" s="496"/>
      <c r="AE162" s="496"/>
      <c r="AF162" s="484"/>
      <c r="AG162" s="496"/>
      <c r="AH162" s="496"/>
      <c r="AI162" s="496"/>
      <c r="AJ162" s="496"/>
      <c r="AK162" s="496"/>
      <c r="AL162" s="496"/>
      <c r="AM162" s="496"/>
      <c r="AN162" s="496"/>
      <c r="AO162" s="496"/>
      <c r="AP162" s="496"/>
      <c r="AQ162" s="496"/>
      <c r="AR162" s="484"/>
      <c r="AS162" s="496"/>
      <c r="AT162" s="496"/>
      <c r="AU162" s="496"/>
      <c r="AV162" s="39"/>
      <c r="AW162" s="28"/>
      <c r="AX162" s="28"/>
      <c r="AY162" s="28"/>
      <c r="AZ162" s="28"/>
      <c r="BA162" s="28"/>
      <c r="BB162" s="28"/>
      <c r="BC162" s="496"/>
      <c r="BD162" s="496"/>
      <c r="BE162" s="496"/>
      <c r="BF162" s="496"/>
      <c r="BG162" s="28"/>
    </row>
    <row r="163" spans="1:59">
      <c r="A163" s="35"/>
      <c r="B163" s="28"/>
      <c r="C163" s="28"/>
      <c r="D163" s="28"/>
      <c r="E163" s="28"/>
      <c r="F163" s="28"/>
      <c r="G163" s="28"/>
      <c r="H163" s="28"/>
      <c r="I163" s="28"/>
      <c r="J163" s="28"/>
      <c r="K163" s="28"/>
      <c r="L163" s="28"/>
      <c r="M163" s="28"/>
      <c r="N163" s="28"/>
      <c r="O163" s="28"/>
      <c r="P163" s="28"/>
      <c r="Q163" s="496"/>
      <c r="R163" s="484"/>
      <c r="S163" s="496"/>
      <c r="T163" s="484"/>
      <c r="U163" s="496"/>
      <c r="V163" s="496"/>
      <c r="W163" s="496"/>
      <c r="X163" s="484"/>
      <c r="Y163" s="484"/>
      <c r="Z163" s="484"/>
      <c r="AA163" s="496"/>
      <c r="AB163" s="496"/>
      <c r="AC163" s="484"/>
      <c r="AD163" s="496"/>
      <c r="AE163" s="496"/>
      <c r="AF163" s="484"/>
      <c r="AG163" s="496"/>
      <c r="AH163" s="496"/>
      <c r="AI163" s="496"/>
      <c r="AJ163" s="496"/>
      <c r="AK163" s="496"/>
      <c r="AL163" s="496"/>
      <c r="AM163" s="496"/>
      <c r="AN163" s="496"/>
      <c r="AO163" s="496"/>
      <c r="AP163" s="496"/>
      <c r="AQ163" s="496"/>
      <c r="AR163" s="484"/>
      <c r="AS163" s="496"/>
      <c r="AT163" s="496"/>
      <c r="AU163" s="496"/>
      <c r="AV163" s="39"/>
      <c r="AW163" s="28"/>
      <c r="AX163" s="28"/>
      <c r="AY163" s="28"/>
      <c r="AZ163" s="28"/>
      <c r="BA163" s="28"/>
      <c r="BB163" s="28"/>
      <c r="BC163" s="496"/>
      <c r="BD163" s="496"/>
      <c r="BE163" s="496"/>
      <c r="BF163" s="496"/>
      <c r="BG163" s="28"/>
    </row>
    <row r="164" spans="1:59">
      <c r="A164" s="35"/>
      <c r="B164" s="28"/>
      <c r="C164" s="28"/>
      <c r="D164" s="28"/>
      <c r="E164" s="28"/>
      <c r="F164" s="28"/>
      <c r="G164" s="28"/>
      <c r="H164" s="28"/>
      <c r="I164" s="28"/>
      <c r="J164" s="28"/>
      <c r="K164" s="28"/>
      <c r="L164" s="28"/>
      <c r="M164" s="28"/>
      <c r="N164" s="28"/>
      <c r="O164" s="28"/>
      <c r="P164" s="28"/>
      <c r="Q164" s="496"/>
      <c r="R164" s="484"/>
      <c r="S164" s="496"/>
      <c r="T164" s="484"/>
      <c r="U164" s="496"/>
      <c r="V164" s="496"/>
      <c r="W164" s="496"/>
      <c r="X164" s="484"/>
      <c r="Y164" s="484"/>
      <c r="Z164" s="484"/>
      <c r="AA164" s="496"/>
      <c r="AB164" s="496"/>
      <c r="AC164" s="484"/>
      <c r="AD164" s="496"/>
      <c r="AE164" s="496"/>
      <c r="AF164" s="484"/>
      <c r="AG164" s="496"/>
      <c r="AH164" s="496"/>
      <c r="AI164" s="496"/>
      <c r="AJ164" s="496"/>
      <c r="AK164" s="496"/>
      <c r="AL164" s="496"/>
      <c r="AM164" s="496"/>
      <c r="AN164" s="496"/>
      <c r="AO164" s="496"/>
      <c r="AP164" s="496"/>
      <c r="AQ164" s="496"/>
      <c r="AR164" s="484"/>
      <c r="AS164" s="496"/>
      <c r="AT164" s="496"/>
      <c r="AU164" s="496"/>
      <c r="AV164" s="39"/>
      <c r="AW164" s="28"/>
      <c r="AX164" s="28"/>
      <c r="AY164" s="28"/>
      <c r="AZ164" s="28"/>
      <c r="BA164" s="28"/>
      <c r="BB164" s="28"/>
      <c r="BC164" s="496"/>
      <c r="BD164" s="496"/>
      <c r="BE164" s="496"/>
      <c r="BF164" s="496"/>
      <c r="BG164" s="28"/>
    </row>
    <row r="165" spans="1:59">
      <c r="A165" s="35"/>
      <c r="B165" s="28"/>
      <c r="C165" s="28"/>
      <c r="D165" s="28"/>
      <c r="E165" s="28"/>
      <c r="F165" s="28"/>
      <c r="G165" s="28"/>
      <c r="H165" s="28"/>
      <c r="I165" s="28"/>
      <c r="J165" s="28"/>
      <c r="K165" s="28"/>
      <c r="L165" s="28"/>
      <c r="M165" s="28"/>
      <c r="N165" s="28"/>
      <c r="O165" s="28"/>
      <c r="P165" s="28"/>
      <c r="Q165" s="496"/>
      <c r="R165" s="484"/>
      <c r="S165" s="496"/>
      <c r="T165" s="484"/>
      <c r="U165" s="496"/>
      <c r="V165" s="496"/>
      <c r="W165" s="496"/>
      <c r="X165" s="484"/>
      <c r="Y165" s="484"/>
      <c r="Z165" s="484"/>
      <c r="AA165" s="496"/>
      <c r="AB165" s="496"/>
      <c r="AC165" s="484"/>
      <c r="AD165" s="496"/>
      <c r="AE165" s="496"/>
      <c r="AF165" s="484"/>
      <c r="AG165" s="496"/>
      <c r="AH165" s="496"/>
      <c r="AI165" s="496"/>
      <c r="AJ165" s="496"/>
      <c r="AK165" s="496"/>
      <c r="AL165" s="496"/>
      <c r="AM165" s="496"/>
      <c r="AN165" s="496"/>
      <c r="AO165" s="496"/>
      <c r="AP165" s="496"/>
      <c r="AQ165" s="496"/>
      <c r="AR165" s="484"/>
      <c r="AS165" s="496"/>
      <c r="AT165" s="496"/>
      <c r="AU165" s="496"/>
      <c r="AV165" s="39"/>
      <c r="AW165" s="28"/>
      <c r="AX165" s="28"/>
      <c r="AY165" s="28"/>
      <c r="AZ165" s="28"/>
      <c r="BA165" s="28"/>
      <c r="BB165" s="28"/>
      <c r="BC165" s="496"/>
      <c r="BD165" s="496"/>
      <c r="BE165" s="496"/>
      <c r="BF165" s="496"/>
      <c r="BG165" s="28"/>
    </row>
    <row r="166" spans="1:59">
      <c r="A166" s="35"/>
      <c r="B166" s="28"/>
      <c r="C166" s="28"/>
      <c r="D166" s="28"/>
      <c r="E166" s="28"/>
      <c r="F166" s="28"/>
      <c r="G166" s="28"/>
      <c r="H166" s="28"/>
      <c r="I166" s="28"/>
      <c r="J166" s="28"/>
      <c r="K166" s="28"/>
      <c r="L166" s="28"/>
      <c r="M166" s="28"/>
      <c r="N166" s="28"/>
      <c r="O166" s="28"/>
      <c r="P166" s="28"/>
      <c r="Q166" s="496"/>
      <c r="R166" s="484"/>
      <c r="S166" s="496"/>
      <c r="T166" s="484"/>
      <c r="U166" s="496"/>
      <c r="V166" s="496"/>
      <c r="W166" s="496"/>
      <c r="X166" s="484"/>
      <c r="Y166" s="484"/>
      <c r="Z166" s="484"/>
      <c r="AA166" s="496"/>
      <c r="AB166" s="496"/>
      <c r="AC166" s="484"/>
      <c r="AD166" s="496"/>
      <c r="AE166" s="496"/>
      <c r="AF166" s="484"/>
      <c r="AG166" s="496"/>
      <c r="AH166" s="496"/>
      <c r="AI166" s="496"/>
      <c r="AJ166" s="496"/>
      <c r="AK166" s="496"/>
      <c r="AL166" s="496"/>
      <c r="AM166" s="496"/>
      <c r="AN166" s="496"/>
      <c r="AO166" s="496"/>
      <c r="AP166" s="496"/>
      <c r="AQ166" s="496"/>
      <c r="AR166" s="484"/>
      <c r="AS166" s="496"/>
      <c r="AT166" s="496"/>
      <c r="AU166" s="496"/>
      <c r="AV166" s="39"/>
      <c r="AW166" s="28"/>
      <c r="AX166" s="28"/>
      <c r="AY166" s="28"/>
      <c r="AZ166" s="28"/>
      <c r="BA166" s="28"/>
      <c r="BB166" s="28"/>
      <c r="BC166" s="496"/>
      <c r="BD166" s="496"/>
      <c r="BE166" s="496"/>
      <c r="BF166" s="496"/>
      <c r="BG166" s="28"/>
    </row>
    <row r="167" spans="1:59">
      <c r="A167" s="35"/>
      <c r="B167" s="28"/>
      <c r="C167" s="28"/>
      <c r="D167" s="28"/>
      <c r="E167" s="28"/>
      <c r="F167" s="28"/>
      <c r="G167" s="28"/>
      <c r="H167" s="28"/>
      <c r="I167" s="28"/>
      <c r="J167" s="28"/>
      <c r="K167" s="28"/>
      <c r="L167" s="28"/>
      <c r="M167" s="28"/>
      <c r="N167" s="28"/>
      <c r="O167" s="28"/>
      <c r="P167" s="28"/>
      <c r="Q167" s="496"/>
      <c r="R167" s="484"/>
      <c r="S167" s="496"/>
      <c r="T167" s="484"/>
      <c r="U167" s="496"/>
      <c r="V167" s="496"/>
      <c r="W167" s="496"/>
      <c r="X167" s="484"/>
      <c r="Y167" s="484"/>
      <c r="Z167" s="484"/>
      <c r="AA167" s="496"/>
      <c r="AB167" s="496"/>
      <c r="AC167" s="484"/>
      <c r="AD167" s="496"/>
      <c r="AE167" s="496"/>
      <c r="AF167" s="484"/>
      <c r="AG167" s="496"/>
      <c r="AH167" s="496"/>
      <c r="AI167" s="496"/>
      <c r="AJ167" s="496"/>
      <c r="AK167" s="496"/>
      <c r="AL167" s="496"/>
      <c r="AM167" s="496"/>
      <c r="AN167" s="496"/>
      <c r="AO167" s="496"/>
      <c r="AP167" s="496"/>
      <c r="AQ167" s="496"/>
      <c r="AR167" s="484"/>
      <c r="AS167" s="496"/>
      <c r="AT167" s="496"/>
      <c r="AU167" s="496"/>
      <c r="AV167" s="39"/>
      <c r="AW167" s="28"/>
      <c r="AX167" s="28"/>
      <c r="AY167" s="28"/>
      <c r="AZ167" s="28"/>
      <c r="BA167" s="28"/>
      <c r="BB167" s="28"/>
      <c r="BC167" s="496"/>
      <c r="BD167" s="496"/>
      <c r="BE167" s="496"/>
      <c r="BF167" s="496"/>
      <c r="BG167" s="28"/>
    </row>
    <row r="168" spans="1:59">
      <c r="A168" s="35"/>
      <c r="B168" s="28"/>
      <c r="C168" s="28"/>
      <c r="D168" s="28"/>
      <c r="E168" s="28"/>
      <c r="F168" s="28"/>
      <c r="G168" s="28"/>
      <c r="H168" s="28"/>
      <c r="I168" s="28"/>
      <c r="J168" s="28"/>
      <c r="K168" s="28"/>
      <c r="L168" s="28"/>
      <c r="M168" s="28"/>
      <c r="N168" s="28"/>
      <c r="O168" s="28"/>
      <c r="P168" s="28"/>
      <c r="Q168" s="496"/>
      <c r="R168" s="484"/>
      <c r="S168" s="496"/>
      <c r="T168" s="484"/>
      <c r="U168" s="496"/>
      <c r="V168" s="496"/>
      <c r="W168" s="496"/>
      <c r="X168" s="484"/>
      <c r="Y168" s="484"/>
      <c r="Z168" s="484"/>
      <c r="AA168" s="496"/>
      <c r="AB168" s="496"/>
      <c r="AC168" s="484"/>
      <c r="AD168" s="496"/>
      <c r="AE168" s="496"/>
      <c r="AF168" s="484"/>
      <c r="AG168" s="496"/>
      <c r="AH168" s="496"/>
      <c r="AI168" s="496"/>
      <c r="AJ168" s="496"/>
      <c r="AK168" s="496"/>
      <c r="AL168" s="496"/>
      <c r="AM168" s="496"/>
      <c r="AN168" s="496"/>
      <c r="AO168" s="496"/>
      <c r="AP168" s="496"/>
      <c r="AQ168" s="496"/>
      <c r="AR168" s="484"/>
      <c r="AS168" s="496"/>
      <c r="AT168" s="496"/>
      <c r="AU168" s="496"/>
      <c r="AV168" s="39"/>
      <c r="AW168" s="28"/>
      <c r="AX168" s="28"/>
      <c r="AY168" s="28"/>
      <c r="AZ168" s="28"/>
      <c r="BA168" s="28"/>
      <c r="BB168" s="28"/>
      <c r="BC168" s="496"/>
      <c r="BD168" s="496"/>
      <c r="BE168" s="496"/>
      <c r="BF168" s="496"/>
      <c r="BG168" s="28"/>
    </row>
    <row r="169" spans="1:59">
      <c r="A169" s="35"/>
      <c r="B169" s="28"/>
      <c r="C169" s="28"/>
      <c r="D169" s="28"/>
      <c r="E169" s="28"/>
      <c r="F169" s="28"/>
      <c r="G169" s="28"/>
      <c r="H169" s="28"/>
      <c r="I169" s="28"/>
      <c r="J169" s="28"/>
      <c r="K169" s="28"/>
      <c r="L169" s="28"/>
      <c r="M169" s="28"/>
      <c r="N169" s="28"/>
      <c r="O169" s="28"/>
      <c r="P169" s="28"/>
      <c r="Q169" s="496"/>
      <c r="R169" s="484"/>
      <c r="S169" s="496"/>
      <c r="T169" s="484"/>
      <c r="U169" s="496"/>
      <c r="V169" s="496"/>
      <c r="W169" s="496"/>
      <c r="X169" s="484"/>
      <c r="Y169" s="484"/>
      <c r="Z169" s="484"/>
      <c r="AA169" s="496"/>
      <c r="AB169" s="496"/>
      <c r="AC169" s="484"/>
      <c r="AD169" s="496"/>
      <c r="AE169" s="496"/>
      <c r="AF169" s="484"/>
      <c r="AG169" s="496"/>
      <c r="AH169" s="496"/>
      <c r="AI169" s="496"/>
      <c r="AJ169" s="496"/>
      <c r="AK169" s="496"/>
      <c r="AL169" s="496"/>
      <c r="AM169" s="496"/>
      <c r="AN169" s="496"/>
      <c r="AO169" s="496"/>
      <c r="AP169" s="496"/>
      <c r="AQ169" s="496"/>
      <c r="AR169" s="484"/>
      <c r="AS169" s="496"/>
      <c r="AT169" s="496"/>
      <c r="AU169" s="496"/>
      <c r="AV169" s="39"/>
      <c r="AW169" s="28"/>
      <c r="AX169" s="28"/>
      <c r="AY169" s="28"/>
      <c r="AZ169" s="28"/>
      <c r="BA169" s="28"/>
      <c r="BB169" s="28"/>
      <c r="BC169" s="496"/>
      <c r="BD169" s="496"/>
      <c r="BE169" s="496"/>
      <c r="BF169" s="496"/>
      <c r="BG169" s="28"/>
    </row>
    <row r="170" spans="1:59">
      <c r="A170" s="35"/>
      <c r="B170" s="28"/>
      <c r="C170" s="28"/>
      <c r="D170" s="28"/>
      <c r="E170" s="28"/>
      <c r="F170" s="28"/>
      <c r="G170" s="28"/>
      <c r="H170" s="28"/>
      <c r="I170" s="28"/>
      <c r="J170" s="28"/>
      <c r="K170" s="28"/>
      <c r="L170" s="28"/>
      <c r="M170" s="28"/>
      <c r="N170" s="28"/>
      <c r="O170" s="28"/>
      <c r="P170" s="28"/>
      <c r="Q170" s="496"/>
      <c r="R170" s="484"/>
      <c r="S170" s="496"/>
      <c r="T170" s="484"/>
      <c r="U170" s="496"/>
      <c r="V170" s="496"/>
      <c r="W170" s="496"/>
      <c r="X170" s="484"/>
      <c r="Y170" s="484"/>
      <c r="Z170" s="484"/>
      <c r="AA170" s="496"/>
      <c r="AB170" s="496"/>
      <c r="AC170" s="484"/>
      <c r="AD170" s="496"/>
      <c r="AE170" s="496"/>
      <c r="AF170" s="484"/>
      <c r="AG170" s="496"/>
      <c r="AH170" s="496"/>
      <c r="AI170" s="496"/>
      <c r="AJ170" s="496"/>
      <c r="AK170" s="496"/>
      <c r="AL170" s="496"/>
      <c r="AM170" s="496"/>
      <c r="AN170" s="496"/>
      <c r="AO170" s="496"/>
      <c r="AP170" s="496"/>
      <c r="AQ170" s="496"/>
      <c r="AR170" s="484"/>
      <c r="AS170" s="496"/>
      <c r="AT170" s="496"/>
      <c r="AU170" s="496"/>
      <c r="AV170" s="39"/>
      <c r="AW170" s="28"/>
      <c r="AX170" s="28"/>
      <c r="AY170" s="28"/>
      <c r="AZ170" s="28"/>
      <c r="BA170" s="28"/>
      <c r="BB170" s="28"/>
      <c r="BC170" s="496"/>
      <c r="BD170" s="496"/>
      <c r="BE170" s="496"/>
      <c r="BF170" s="496"/>
      <c r="BG170" s="28"/>
    </row>
    <row r="171" spans="1:59">
      <c r="A171" s="35"/>
      <c r="B171" s="28"/>
      <c r="C171" s="28"/>
      <c r="D171" s="28"/>
      <c r="E171" s="28"/>
      <c r="F171" s="28"/>
      <c r="G171" s="28"/>
      <c r="H171" s="28"/>
      <c r="I171" s="28"/>
      <c r="J171" s="28"/>
      <c r="K171" s="28"/>
      <c r="L171" s="28"/>
      <c r="M171" s="28"/>
      <c r="N171" s="28"/>
      <c r="O171" s="28"/>
      <c r="P171" s="28"/>
      <c r="Q171" s="496"/>
      <c r="R171" s="484"/>
      <c r="S171" s="496"/>
      <c r="T171" s="484"/>
      <c r="U171" s="496"/>
      <c r="V171" s="496"/>
      <c r="W171" s="496"/>
      <c r="X171" s="484"/>
      <c r="Y171" s="484"/>
      <c r="Z171" s="484"/>
      <c r="AA171" s="496"/>
      <c r="AB171" s="496"/>
      <c r="AC171" s="484"/>
      <c r="AD171" s="496"/>
      <c r="AE171" s="496"/>
      <c r="AF171" s="484"/>
      <c r="AG171" s="496"/>
      <c r="AH171" s="496"/>
      <c r="AI171" s="496"/>
      <c r="AJ171" s="496"/>
      <c r="AK171" s="496"/>
      <c r="AL171" s="496"/>
      <c r="AM171" s="496"/>
      <c r="AN171" s="496"/>
      <c r="AO171" s="496"/>
      <c r="AP171" s="496"/>
      <c r="AQ171" s="496"/>
      <c r="AR171" s="484"/>
      <c r="AS171" s="496"/>
      <c r="AT171" s="496"/>
      <c r="AU171" s="496"/>
      <c r="AV171" s="39"/>
      <c r="AW171" s="28"/>
      <c r="AX171" s="28"/>
      <c r="AY171" s="28"/>
      <c r="AZ171" s="28"/>
      <c r="BA171" s="28"/>
      <c r="BB171" s="28"/>
      <c r="BC171" s="496"/>
      <c r="BD171" s="496"/>
      <c r="BE171" s="496"/>
      <c r="BF171" s="496"/>
      <c r="BG171" s="28"/>
    </row>
    <row r="172" spans="1:59">
      <c r="A172" s="35"/>
      <c r="B172" s="28"/>
      <c r="C172" s="28"/>
      <c r="D172" s="28"/>
      <c r="E172" s="28"/>
      <c r="F172" s="28"/>
      <c r="G172" s="28"/>
      <c r="H172" s="28"/>
      <c r="I172" s="28"/>
      <c r="J172" s="28"/>
      <c r="K172" s="28"/>
      <c r="L172" s="28"/>
      <c r="M172" s="28"/>
      <c r="N172" s="28"/>
      <c r="O172" s="28"/>
      <c r="P172" s="28"/>
      <c r="Q172" s="496"/>
      <c r="R172" s="484"/>
      <c r="S172" s="496"/>
      <c r="T172" s="484"/>
      <c r="U172" s="496"/>
      <c r="V172" s="496"/>
      <c r="W172" s="496"/>
      <c r="X172" s="484"/>
      <c r="Y172" s="484"/>
      <c r="Z172" s="484"/>
      <c r="AA172" s="496"/>
      <c r="AB172" s="496"/>
      <c r="AC172" s="484"/>
      <c r="AD172" s="496"/>
      <c r="AE172" s="496"/>
      <c r="AF172" s="484"/>
      <c r="AG172" s="496"/>
      <c r="AH172" s="496"/>
      <c r="AI172" s="496"/>
      <c r="AJ172" s="496"/>
      <c r="AK172" s="496"/>
      <c r="AL172" s="496"/>
      <c r="AM172" s="496"/>
      <c r="AN172" s="496"/>
      <c r="AO172" s="496"/>
      <c r="AP172" s="496"/>
      <c r="AQ172" s="496"/>
      <c r="AR172" s="484"/>
      <c r="AS172" s="496"/>
      <c r="AT172" s="496"/>
      <c r="AU172" s="496"/>
      <c r="AV172" s="39"/>
      <c r="AW172" s="28"/>
      <c r="AX172" s="28"/>
      <c r="AY172" s="28"/>
      <c r="AZ172" s="28"/>
      <c r="BA172" s="28"/>
      <c r="BB172" s="28"/>
      <c r="BC172" s="496"/>
      <c r="BD172" s="496"/>
      <c r="BE172" s="496"/>
      <c r="BF172" s="496"/>
      <c r="BG172" s="28"/>
    </row>
    <row r="173" spans="1:59">
      <c r="A173" s="35"/>
      <c r="B173" s="28"/>
      <c r="C173" s="28"/>
      <c r="D173" s="28"/>
      <c r="E173" s="28"/>
      <c r="F173" s="28"/>
      <c r="G173" s="28"/>
      <c r="H173" s="28"/>
      <c r="I173" s="28"/>
      <c r="J173" s="28"/>
      <c r="K173" s="28"/>
      <c r="L173" s="28"/>
      <c r="M173" s="28"/>
      <c r="N173" s="28"/>
      <c r="O173" s="28"/>
      <c r="P173" s="28"/>
      <c r="Q173" s="496"/>
      <c r="R173" s="484"/>
      <c r="S173" s="496"/>
      <c r="T173" s="484"/>
      <c r="U173" s="496"/>
      <c r="V173" s="496"/>
      <c r="W173" s="496"/>
      <c r="X173" s="484"/>
      <c r="Y173" s="484"/>
      <c r="Z173" s="484"/>
      <c r="AA173" s="496"/>
      <c r="AB173" s="496"/>
      <c r="AC173" s="484"/>
      <c r="AD173" s="496"/>
      <c r="AE173" s="496"/>
      <c r="AF173" s="484"/>
      <c r="AG173" s="496"/>
      <c r="AH173" s="496"/>
      <c r="AI173" s="496"/>
      <c r="AJ173" s="496"/>
      <c r="AK173" s="496"/>
      <c r="AL173" s="496"/>
      <c r="AM173" s="496"/>
      <c r="AN173" s="496"/>
      <c r="AO173" s="496"/>
      <c r="AP173" s="496"/>
      <c r="AQ173" s="496"/>
      <c r="AR173" s="484"/>
      <c r="AS173" s="496"/>
      <c r="AT173" s="496"/>
      <c r="AU173" s="496"/>
      <c r="AV173" s="39"/>
      <c r="AW173" s="28"/>
      <c r="AX173" s="28"/>
      <c r="AY173" s="28"/>
      <c r="AZ173" s="28"/>
      <c r="BA173" s="28"/>
      <c r="BB173" s="28"/>
      <c r="BC173" s="496"/>
      <c r="BD173" s="496"/>
      <c r="BE173" s="496"/>
      <c r="BF173" s="496"/>
      <c r="BG173" s="28"/>
    </row>
    <row r="174" spans="1:59">
      <c r="A174" s="35"/>
      <c r="B174" s="28"/>
      <c r="C174" s="28"/>
      <c r="D174" s="28"/>
      <c r="E174" s="28"/>
      <c r="F174" s="28"/>
      <c r="G174" s="28"/>
      <c r="H174" s="28"/>
      <c r="I174" s="28"/>
      <c r="J174" s="28"/>
      <c r="K174" s="28"/>
      <c r="L174" s="28"/>
      <c r="M174" s="28"/>
      <c r="N174" s="28"/>
      <c r="O174" s="28"/>
      <c r="P174" s="28"/>
      <c r="Q174" s="496"/>
      <c r="R174" s="484"/>
      <c r="S174" s="496"/>
      <c r="T174" s="484"/>
      <c r="U174" s="496"/>
      <c r="V174" s="496"/>
      <c r="W174" s="496"/>
      <c r="X174" s="484"/>
      <c r="Y174" s="484"/>
      <c r="Z174" s="484"/>
      <c r="AA174" s="496"/>
      <c r="AB174" s="496"/>
      <c r="AC174" s="484"/>
      <c r="AD174" s="496"/>
      <c r="AE174" s="496"/>
      <c r="AF174" s="484"/>
      <c r="AG174" s="496"/>
      <c r="AH174" s="496"/>
      <c r="AI174" s="496"/>
      <c r="AJ174" s="496"/>
      <c r="AK174" s="496"/>
      <c r="AL174" s="496"/>
      <c r="AM174" s="496"/>
      <c r="AN174" s="496"/>
      <c r="AO174" s="496"/>
      <c r="AP174" s="496"/>
      <c r="AQ174" s="496"/>
      <c r="AR174" s="484"/>
      <c r="AS174" s="496"/>
      <c r="AT174" s="496"/>
      <c r="AU174" s="496"/>
      <c r="AV174" s="39"/>
      <c r="AW174" s="28"/>
      <c r="AX174" s="28"/>
      <c r="AY174" s="28"/>
      <c r="AZ174" s="28"/>
      <c r="BA174" s="28"/>
      <c r="BB174" s="28"/>
      <c r="BC174" s="496"/>
      <c r="BD174" s="496"/>
      <c r="BE174" s="496"/>
      <c r="BF174" s="496"/>
      <c r="BG174" s="28"/>
    </row>
    <row r="175" spans="1:59">
      <c r="A175" s="35"/>
      <c r="B175" s="28"/>
      <c r="C175" s="28"/>
      <c r="D175" s="28"/>
      <c r="E175" s="28"/>
      <c r="F175" s="28"/>
      <c r="G175" s="28"/>
      <c r="H175" s="28"/>
      <c r="I175" s="28"/>
      <c r="J175" s="28"/>
      <c r="K175" s="28"/>
      <c r="L175" s="28"/>
      <c r="M175" s="28"/>
      <c r="N175" s="28"/>
      <c r="O175" s="28"/>
      <c r="P175" s="28"/>
      <c r="Q175" s="496"/>
      <c r="R175" s="484"/>
      <c r="S175" s="496"/>
      <c r="T175" s="484"/>
      <c r="U175" s="496"/>
      <c r="V175" s="496"/>
      <c r="W175" s="496"/>
      <c r="X175" s="484"/>
      <c r="Y175" s="484"/>
      <c r="Z175" s="484"/>
      <c r="AA175" s="496"/>
      <c r="AB175" s="496"/>
      <c r="AC175" s="484"/>
      <c r="AD175" s="496"/>
      <c r="AE175" s="496"/>
      <c r="AF175" s="484"/>
      <c r="AG175" s="496"/>
      <c r="AH175" s="496"/>
      <c r="AI175" s="496"/>
      <c r="AJ175" s="496"/>
      <c r="AK175" s="496"/>
      <c r="AL175" s="496"/>
      <c r="AM175" s="496"/>
      <c r="AN175" s="496"/>
      <c r="AO175" s="496"/>
      <c r="AP175" s="496"/>
      <c r="AQ175" s="496"/>
      <c r="AR175" s="484"/>
      <c r="AS175" s="496"/>
      <c r="AT175" s="496"/>
      <c r="AU175" s="496"/>
      <c r="AV175" s="39"/>
      <c r="AW175" s="28"/>
      <c r="AX175" s="28"/>
      <c r="AY175" s="28"/>
      <c r="AZ175" s="28"/>
      <c r="BA175" s="28"/>
      <c r="BB175" s="28"/>
      <c r="BC175" s="496"/>
      <c r="BD175" s="496"/>
      <c r="BE175" s="496"/>
      <c r="BF175" s="496"/>
      <c r="BG175" s="28"/>
    </row>
    <row r="176" spans="1:59">
      <c r="A176" s="35"/>
      <c r="B176" s="28"/>
      <c r="C176" s="28"/>
      <c r="D176" s="28"/>
      <c r="E176" s="28"/>
      <c r="F176" s="28"/>
      <c r="G176" s="28"/>
      <c r="H176" s="28"/>
      <c r="I176" s="28"/>
      <c r="J176" s="28"/>
      <c r="K176" s="28"/>
      <c r="L176" s="28"/>
      <c r="M176" s="28"/>
      <c r="N176" s="28"/>
      <c r="O176" s="28"/>
      <c r="P176" s="28"/>
      <c r="Q176" s="496"/>
      <c r="R176" s="484"/>
      <c r="S176" s="496"/>
      <c r="T176" s="484"/>
      <c r="U176" s="496"/>
      <c r="V176" s="496"/>
      <c r="W176" s="496"/>
      <c r="X176" s="484"/>
      <c r="Y176" s="484"/>
      <c r="Z176" s="484"/>
      <c r="AA176" s="496"/>
      <c r="AB176" s="496"/>
      <c r="AC176" s="484"/>
      <c r="AD176" s="496"/>
      <c r="AE176" s="496"/>
      <c r="AF176" s="484"/>
      <c r="AG176" s="496"/>
      <c r="AH176" s="496"/>
      <c r="AI176" s="496"/>
      <c r="AJ176" s="496"/>
      <c r="AK176" s="496"/>
      <c r="AL176" s="496"/>
      <c r="AM176" s="496"/>
      <c r="AN176" s="496"/>
      <c r="AO176" s="496"/>
      <c r="AP176" s="496"/>
      <c r="AQ176" s="496"/>
      <c r="AR176" s="484"/>
      <c r="AS176" s="496"/>
      <c r="AT176" s="496"/>
      <c r="AU176" s="496"/>
      <c r="AV176" s="39"/>
      <c r="AW176" s="28"/>
      <c r="AX176" s="28"/>
      <c r="AY176" s="28"/>
      <c r="AZ176" s="28"/>
      <c r="BA176" s="28"/>
      <c r="BB176" s="28"/>
      <c r="BC176" s="496"/>
      <c r="BD176" s="496"/>
      <c r="BE176" s="496"/>
      <c r="BF176" s="496"/>
      <c r="BG176" s="28"/>
    </row>
    <row r="177" spans="1:59">
      <c r="A177" s="35"/>
      <c r="B177" s="28"/>
      <c r="C177" s="28"/>
      <c r="D177" s="28"/>
      <c r="E177" s="28"/>
      <c r="F177" s="28"/>
      <c r="G177" s="28"/>
      <c r="H177" s="28"/>
      <c r="I177" s="28"/>
      <c r="J177" s="28"/>
      <c r="K177" s="28"/>
      <c r="L177" s="28"/>
      <c r="M177" s="28"/>
      <c r="N177" s="28"/>
      <c r="O177" s="28"/>
      <c r="P177" s="28"/>
      <c r="Q177" s="496"/>
      <c r="R177" s="484"/>
      <c r="S177" s="496"/>
      <c r="T177" s="484"/>
      <c r="U177" s="496"/>
      <c r="V177" s="496"/>
      <c r="W177" s="496"/>
      <c r="X177" s="484"/>
      <c r="Y177" s="484"/>
      <c r="Z177" s="484"/>
      <c r="AA177" s="496"/>
      <c r="AB177" s="496"/>
      <c r="AC177" s="484"/>
      <c r="AD177" s="496"/>
      <c r="AE177" s="496"/>
      <c r="AF177" s="484"/>
      <c r="AG177" s="496"/>
      <c r="AH177" s="496"/>
      <c r="AI177" s="496"/>
      <c r="AJ177" s="496"/>
      <c r="AK177" s="496"/>
      <c r="AL177" s="496"/>
      <c r="AM177" s="496"/>
      <c r="AN177" s="496"/>
      <c r="AO177" s="496"/>
      <c r="AP177" s="496"/>
      <c r="AQ177" s="496"/>
      <c r="AR177" s="484"/>
      <c r="AS177" s="496"/>
      <c r="AT177" s="496"/>
      <c r="AU177" s="496"/>
      <c r="AV177" s="39"/>
      <c r="AW177" s="28"/>
      <c r="AX177" s="28"/>
      <c r="AY177" s="28"/>
      <c r="AZ177" s="28"/>
      <c r="BA177" s="28"/>
      <c r="BB177" s="28"/>
      <c r="BC177" s="496"/>
      <c r="BD177" s="496"/>
      <c r="BE177" s="496"/>
      <c r="BF177" s="496"/>
      <c r="BG177" s="28"/>
    </row>
    <row r="178" spans="1:59">
      <c r="A178" s="35"/>
      <c r="B178" s="28"/>
      <c r="C178" s="28"/>
      <c r="D178" s="28"/>
      <c r="E178" s="28"/>
      <c r="F178" s="28"/>
      <c r="G178" s="28"/>
      <c r="H178" s="28"/>
      <c r="I178" s="28"/>
      <c r="J178" s="28"/>
      <c r="K178" s="28"/>
      <c r="L178" s="28"/>
      <c r="M178" s="28"/>
      <c r="N178" s="28"/>
      <c r="O178" s="28"/>
      <c r="P178" s="28"/>
      <c r="Q178" s="496"/>
      <c r="R178" s="484"/>
      <c r="S178" s="496"/>
      <c r="T178" s="484"/>
      <c r="U178" s="496"/>
      <c r="V178" s="496"/>
      <c r="W178" s="496"/>
      <c r="X178" s="484"/>
      <c r="Y178" s="484"/>
      <c r="Z178" s="484"/>
      <c r="AA178" s="496"/>
      <c r="AB178" s="496"/>
      <c r="AC178" s="484"/>
      <c r="AD178" s="496"/>
      <c r="AE178" s="496"/>
      <c r="AF178" s="484"/>
      <c r="AG178" s="496"/>
      <c r="AH178" s="496"/>
      <c r="AI178" s="496"/>
      <c r="AJ178" s="496"/>
      <c r="AK178" s="496"/>
      <c r="AL178" s="496"/>
      <c r="AM178" s="496"/>
      <c r="AN178" s="496"/>
      <c r="AO178" s="496"/>
      <c r="AP178" s="496"/>
      <c r="AQ178" s="496"/>
      <c r="AR178" s="484"/>
      <c r="AS178" s="496"/>
      <c r="AT178" s="496"/>
      <c r="AU178" s="496"/>
      <c r="AV178" s="39"/>
      <c r="AW178" s="28"/>
      <c r="AX178" s="28"/>
      <c r="AY178" s="28"/>
      <c r="AZ178" s="28"/>
      <c r="BA178" s="28"/>
      <c r="BB178" s="28"/>
      <c r="BC178" s="496"/>
      <c r="BD178" s="496"/>
      <c r="BE178" s="496"/>
      <c r="BF178" s="496"/>
      <c r="BG178" s="28"/>
    </row>
    <row r="179" spans="1:59">
      <c r="A179" s="35"/>
      <c r="B179" s="28"/>
      <c r="C179" s="28"/>
      <c r="D179" s="28"/>
      <c r="E179" s="28"/>
      <c r="F179" s="28"/>
      <c r="G179" s="28"/>
      <c r="H179" s="28"/>
      <c r="I179" s="28"/>
      <c r="J179" s="28"/>
      <c r="K179" s="28"/>
      <c r="L179" s="28"/>
      <c r="M179" s="28"/>
      <c r="N179" s="28"/>
      <c r="O179" s="28"/>
      <c r="P179" s="28"/>
      <c r="Q179" s="496"/>
      <c r="R179" s="484"/>
      <c r="S179" s="496"/>
      <c r="T179" s="484"/>
      <c r="U179" s="496"/>
      <c r="V179" s="496"/>
      <c r="W179" s="496"/>
      <c r="X179" s="484"/>
      <c r="Y179" s="484"/>
      <c r="Z179" s="484"/>
      <c r="AA179" s="496"/>
      <c r="AB179" s="496"/>
      <c r="AC179" s="484"/>
      <c r="AD179" s="496"/>
      <c r="AE179" s="496"/>
      <c r="AF179" s="484"/>
      <c r="AG179" s="496"/>
      <c r="AH179" s="496"/>
      <c r="AI179" s="496"/>
      <c r="AJ179" s="496"/>
      <c r="AK179" s="496"/>
      <c r="AL179" s="496"/>
      <c r="AM179" s="496"/>
      <c r="AN179" s="496"/>
      <c r="AO179" s="496"/>
      <c r="AP179" s="496"/>
      <c r="AQ179" s="496"/>
      <c r="AR179" s="484"/>
      <c r="AS179" s="496"/>
      <c r="AT179" s="496"/>
      <c r="AU179" s="496"/>
      <c r="AV179" s="39"/>
      <c r="AW179" s="28"/>
      <c r="AX179" s="28"/>
      <c r="AY179" s="28"/>
      <c r="AZ179" s="28"/>
      <c r="BA179" s="28"/>
      <c r="BB179" s="28"/>
      <c r="BC179" s="496"/>
      <c r="BD179" s="496"/>
      <c r="BE179" s="496"/>
      <c r="BF179" s="496"/>
      <c r="BG179" s="28"/>
    </row>
    <row r="180" spans="1:59">
      <c r="A180" s="35"/>
      <c r="B180" s="28"/>
      <c r="C180" s="28"/>
      <c r="D180" s="28"/>
      <c r="E180" s="28"/>
      <c r="F180" s="28"/>
      <c r="G180" s="28"/>
      <c r="H180" s="28"/>
      <c r="I180" s="28"/>
      <c r="J180" s="28"/>
      <c r="K180" s="28"/>
      <c r="L180" s="28"/>
      <c r="M180" s="28"/>
      <c r="N180" s="28"/>
      <c r="O180" s="28"/>
      <c r="P180" s="28"/>
      <c r="Q180" s="496"/>
      <c r="R180" s="484"/>
      <c r="S180" s="496"/>
      <c r="T180" s="484"/>
      <c r="U180" s="496"/>
      <c r="V180" s="496"/>
      <c r="W180" s="496"/>
      <c r="X180" s="484"/>
      <c r="Y180" s="484"/>
      <c r="Z180" s="484"/>
      <c r="AA180" s="496"/>
      <c r="AB180" s="496"/>
      <c r="AC180" s="484"/>
      <c r="AD180" s="496"/>
      <c r="AE180" s="496"/>
      <c r="AF180" s="484"/>
      <c r="AG180" s="496"/>
      <c r="AH180" s="496"/>
      <c r="AI180" s="496"/>
      <c r="AJ180" s="496"/>
      <c r="AK180" s="496"/>
      <c r="AL180" s="496"/>
      <c r="AM180" s="496"/>
      <c r="AN180" s="496"/>
      <c r="AO180" s="496"/>
      <c r="AP180" s="496"/>
      <c r="AQ180" s="496"/>
      <c r="AR180" s="484"/>
      <c r="AS180" s="496"/>
      <c r="AT180" s="496"/>
      <c r="AU180" s="496"/>
      <c r="AV180" s="39"/>
      <c r="AW180" s="28"/>
      <c r="AX180" s="28"/>
      <c r="AY180" s="28"/>
      <c r="AZ180" s="28"/>
      <c r="BA180" s="28"/>
      <c r="BB180" s="28"/>
      <c r="BC180" s="496"/>
      <c r="BD180" s="496"/>
      <c r="BE180" s="496"/>
      <c r="BF180" s="496"/>
      <c r="BG180" s="28"/>
    </row>
    <row r="181" spans="1:59">
      <c r="A181" s="35"/>
      <c r="B181" s="28"/>
      <c r="C181" s="28"/>
      <c r="D181" s="28"/>
      <c r="E181" s="28"/>
      <c r="F181" s="28"/>
      <c r="G181" s="28"/>
      <c r="H181" s="28"/>
      <c r="I181" s="28"/>
      <c r="J181" s="28"/>
      <c r="K181" s="28"/>
      <c r="L181" s="28"/>
      <c r="M181" s="28"/>
      <c r="N181" s="28"/>
      <c r="O181" s="28"/>
      <c r="P181" s="28"/>
      <c r="Q181" s="496"/>
      <c r="R181" s="484"/>
      <c r="S181" s="496"/>
      <c r="T181" s="484"/>
      <c r="U181" s="496"/>
      <c r="V181" s="496"/>
      <c r="W181" s="496"/>
      <c r="X181" s="484"/>
      <c r="Y181" s="484"/>
      <c r="Z181" s="484"/>
      <c r="AA181" s="496"/>
      <c r="AB181" s="496"/>
      <c r="AC181" s="484"/>
      <c r="AD181" s="496"/>
      <c r="AE181" s="496"/>
      <c r="AF181" s="484"/>
      <c r="AG181" s="496"/>
      <c r="AH181" s="496"/>
      <c r="AI181" s="496"/>
      <c r="AJ181" s="496"/>
      <c r="AK181" s="496"/>
      <c r="AL181" s="496"/>
      <c r="AM181" s="496"/>
      <c r="AN181" s="496"/>
      <c r="AO181" s="496"/>
      <c r="AP181" s="496"/>
      <c r="AQ181" s="496"/>
      <c r="AR181" s="484"/>
      <c r="AS181" s="496"/>
      <c r="AT181" s="496"/>
      <c r="AU181" s="496"/>
      <c r="AV181" s="39"/>
      <c r="AW181" s="28"/>
      <c r="AX181" s="28"/>
      <c r="AY181" s="28"/>
      <c r="AZ181" s="28"/>
      <c r="BA181" s="28"/>
      <c r="BB181" s="28"/>
      <c r="BC181" s="496"/>
      <c r="BD181" s="496"/>
      <c r="BE181" s="496"/>
      <c r="BF181" s="496"/>
      <c r="BG181" s="28"/>
    </row>
    <row r="182" spans="1:59">
      <c r="A182" s="35"/>
      <c r="B182" s="28"/>
      <c r="C182" s="28"/>
      <c r="D182" s="28"/>
      <c r="E182" s="28"/>
      <c r="F182" s="28"/>
      <c r="G182" s="28"/>
      <c r="H182" s="28"/>
      <c r="I182" s="28"/>
      <c r="J182" s="28"/>
      <c r="K182" s="28"/>
      <c r="L182" s="28"/>
      <c r="M182" s="28"/>
      <c r="N182" s="28"/>
      <c r="O182" s="28"/>
      <c r="P182" s="28"/>
      <c r="Q182" s="496"/>
      <c r="R182" s="484"/>
      <c r="S182" s="496"/>
      <c r="T182" s="484"/>
      <c r="U182" s="496"/>
      <c r="V182" s="496"/>
      <c r="W182" s="496"/>
      <c r="X182" s="484"/>
      <c r="Y182" s="484"/>
      <c r="Z182" s="484"/>
      <c r="AA182" s="496"/>
      <c r="AB182" s="496"/>
      <c r="AC182" s="484"/>
      <c r="AD182" s="496"/>
      <c r="AE182" s="496"/>
      <c r="AF182" s="484"/>
      <c r="AG182" s="496"/>
      <c r="AH182" s="496"/>
      <c r="AI182" s="496"/>
      <c r="AJ182" s="496"/>
      <c r="AK182" s="496"/>
      <c r="AL182" s="496"/>
      <c r="AM182" s="496"/>
      <c r="AN182" s="496"/>
      <c r="AO182" s="496"/>
      <c r="AP182" s="496"/>
      <c r="AQ182" s="496"/>
      <c r="AR182" s="484"/>
      <c r="AS182" s="496"/>
      <c r="AT182" s="496"/>
      <c r="AU182" s="496"/>
      <c r="AV182" s="39"/>
      <c r="AW182" s="28"/>
      <c r="AX182" s="28"/>
      <c r="AY182" s="28"/>
      <c r="AZ182" s="28"/>
      <c r="BA182" s="28"/>
      <c r="BB182" s="28"/>
      <c r="BC182" s="496"/>
      <c r="BD182" s="496"/>
      <c r="BE182" s="496"/>
      <c r="BF182" s="496"/>
      <c r="BG182" s="28"/>
    </row>
    <row r="183" spans="1:59">
      <c r="A183" s="35"/>
      <c r="B183" s="28"/>
      <c r="C183" s="28"/>
      <c r="D183" s="28"/>
      <c r="E183" s="28"/>
      <c r="F183" s="28"/>
      <c r="G183" s="28"/>
      <c r="H183" s="28"/>
      <c r="I183" s="28"/>
      <c r="J183" s="28"/>
      <c r="K183" s="28"/>
      <c r="L183" s="28"/>
      <c r="M183" s="28"/>
      <c r="N183" s="28"/>
      <c r="O183" s="28"/>
      <c r="P183" s="28"/>
      <c r="Q183" s="496"/>
      <c r="R183" s="484"/>
      <c r="S183" s="496"/>
      <c r="T183" s="484"/>
      <c r="U183" s="496"/>
      <c r="V183" s="496"/>
      <c r="W183" s="496"/>
      <c r="X183" s="484"/>
      <c r="Y183" s="484"/>
      <c r="Z183" s="484"/>
      <c r="AA183" s="496"/>
      <c r="AB183" s="496"/>
      <c r="AC183" s="484"/>
      <c r="AD183" s="496"/>
      <c r="AE183" s="496"/>
      <c r="AF183" s="484"/>
      <c r="AG183" s="496"/>
      <c r="AH183" s="496"/>
      <c r="AI183" s="496"/>
      <c r="AJ183" s="496"/>
      <c r="AK183" s="496"/>
      <c r="AL183" s="496"/>
      <c r="AM183" s="496"/>
      <c r="AN183" s="496"/>
      <c r="AO183" s="496"/>
      <c r="AP183" s="496"/>
      <c r="AQ183" s="496"/>
      <c r="AR183" s="484"/>
      <c r="AS183" s="496"/>
      <c r="AT183" s="496"/>
      <c r="AU183" s="496"/>
      <c r="AV183" s="39"/>
      <c r="AW183" s="28"/>
      <c r="AX183" s="28"/>
      <c r="AY183" s="28"/>
      <c r="AZ183" s="28"/>
      <c r="BA183" s="28"/>
      <c r="BB183" s="28"/>
      <c r="BC183" s="496"/>
      <c r="BD183" s="496"/>
      <c r="BE183" s="496"/>
      <c r="BF183" s="496"/>
      <c r="BG183" s="28"/>
    </row>
    <row r="184" spans="1:59">
      <c r="A184" s="35"/>
      <c r="B184" s="28"/>
      <c r="C184" s="28"/>
      <c r="D184" s="28"/>
      <c r="E184" s="28"/>
      <c r="F184" s="28"/>
      <c r="G184" s="28"/>
      <c r="H184" s="28"/>
      <c r="I184" s="28"/>
      <c r="J184" s="28"/>
      <c r="K184" s="28"/>
      <c r="L184" s="28"/>
      <c r="M184" s="28"/>
      <c r="N184" s="28"/>
      <c r="O184" s="28"/>
      <c r="P184" s="28"/>
      <c r="Q184" s="496"/>
      <c r="R184" s="484"/>
      <c r="S184" s="496"/>
      <c r="T184" s="484"/>
      <c r="U184" s="496"/>
      <c r="V184" s="496"/>
      <c r="W184" s="496"/>
      <c r="X184" s="484"/>
      <c r="Y184" s="484"/>
      <c r="Z184" s="484"/>
      <c r="AA184" s="496"/>
      <c r="AB184" s="496"/>
      <c r="AC184" s="484"/>
      <c r="AD184" s="496"/>
      <c r="AE184" s="496"/>
      <c r="AF184" s="484"/>
      <c r="AG184" s="496"/>
      <c r="AH184" s="496"/>
      <c r="AI184" s="496"/>
      <c r="AJ184" s="496"/>
      <c r="AK184" s="496"/>
      <c r="AL184" s="496"/>
      <c r="AM184" s="496"/>
      <c r="AN184" s="496"/>
      <c r="AO184" s="496"/>
      <c r="AP184" s="496"/>
      <c r="AQ184" s="496"/>
      <c r="AR184" s="484"/>
      <c r="AS184" s="496"/>
      <c r="AT184" s="496"/>
      <c r="AU184" s="496"/>
      <c r="AV184" s="39"/>
      <c r="AW184" s="28"/>
      <c r="AX184" s="28"/>
      <c r="AY184" s="28"/>
      <c r="AZ184" s="28"/>
      <c r="BA184" s="28"/>
      <c r="BB184" s="28"/>
      <c r="BC184" s="496"/>
      <c r="BD184" s="496"/>
      <c r="BE184" s="496"/>
      <c r="BF184" s="496"/>
      <c r="BG184" s="28"/>
    </row>
    <row r="185" spans="1:59">
      <c r="A185" s="35"/>
      <c r="B185" s="28"/>
      <c r="C185" s="28"/>
      <c r="D185" s="28"/>
      <c r="E185" s="28"/>
      <c r="F185" s="28"/>
      <c r="G185" s="28"/>
      <c r="H185" s="28"/>
      <c r="I185" s="28"/>
      <c r="J185" s="28"/>
      <c r="K185" s="28"/>
      <c r="L185" s="28"/>
      <c r="M185" s="28"/>
      <c r="N185" s="28"/>
      <c r="O185" s="28"/>
      <c r="P185" s="28"/>
      <c r="Q185" s="496"/>
      <c r="R185" s="484"/>
      <c r="S185" s="496"/>
      <c r="T185" s="484"/>
      <c r="U185" s="496"/>
      <c r="V185" s="496"/>
      <c r="W185" s="496"/>
      <c r="X185" s="484"/>
      <c r="Y185" s="484"/>
      <c r="Z185" s="484"/>
      <c r="AA185" s="496"/>
      <c r="AB185" s="496"/>
      <c r="AC185" s="484"/>
      <c r="AD185" s="496"/>
      <c r="AE185" s="496"/>
      <c r="AF185" s="484"/>
      <c r="AG185" s="496"/>
      <c r="AH185" s="496"/>
      <c r="AI185" s="496"/>
      <c r="AJ185" s="496"/>
      <c r="AK185" s="496"/>
      <c r="AL185" s="496"/>
      <c r="AM185" s="496"/>
      <c r="AN185" s="496"/>
      <c r="AO185" s="496"/>
      <c r="AP185" s="496"/>
      <c r="AQ185" s="496"/>
      <c r="AR185" s="484"/>
      <c r="AS185" s="496"/>
      <c r="AT185" s="496"/>
      <c r="AU185" s="496"/>
      <c r="AV185" s="39"/>
      <c r="AW185" s="28"/>
      <c r="AX185" s="28"/>
      <c r="AY185" s="28"/>
      <c r="AZ185" s="28"/>
      <c r="BA185" s="28"/>
      <c r="BB185" s="28"/>
      <c r="BC185" s="496"/>
      <c r="BD185" s="496"/>
      <c r="BE185" s="496"/>
      <c r="BF185" s="496"/>
      <c r="BG185" s="28"/>
    </row>
    <row r="186" spans="1:59">
      <c r="A186" s="35"/>
      <c r="B186" s="28"/>
      <c r="C186" s="28"/>
      <c r="D186" s="28"/>
      <c r="E186" s="28"/>
      <c r="F186" s="28"/>
      <c r="G186" s="28"/>
      <c r="H186" s="28"/>
      <c r="I186" s="28"/>
      <c r="J186" s="28"/>
      <c r="K186" s="28"/>
      <c r="L186" s="28"/>
      <c r="M186" s="28"/>
      <c r="N186" s="28"/>
      <c r="O186" s="28"/>
      <c r="P186" s="28"/>
      <c r="Q186" s="496"/>
      <c r="R186" s="484"/>
      <c r="S186" s="496"/>
      <c r="T186" s="484"/>
      <c r="U186" s="496"/>
      <c r="V186" s="496"/>
      <c r="W186" s="496"/>
      <c r="X186" s="484"/>
      <c r="Y186" s="484"/>
      <c r="Z186" s="484"/>
      <c r="AA186" s="496"/>
      <c r="AB186" s="496"/>
      <c r="AC186" s="484"/>
      <c r="AD186" s="496"/>
      <c r="AE186" s="496"/>
      <c r="AF186" s="484"/>
      <c r="AG186" s="496"/>
      <c r="AH186" s="496"/>
      <c r="AI186" s="496"/>
      <c r="AJ186" s="496"/>
      <c r="AK186" s="496"/>
      <c r="AL186" s="496"/>
      <c r="AM186" s="496"/>
      <c r="AN186" s="496"/>
      <c r="AO186" s="496"/>
      <c r="AP186" s="496"/>
      <c r="AQ186" s="496"/>
      <c r="AR186" s="484"/>
      <c r="AS186" s="496"/>
      <c r="AT186" s="496"/>
      <c r="AU186" s="496"/>
      <c r="AV186" s="39"/>
      <c r="AW186" s="28"/>
      <c r="AX186" s="28"/>
      <c r="AY186" s="28"/>
      <c r="AZ186" s="28"/>
      <c r="BA186" s="28"/>
      <c r="BB186" s="28"/>
      <c r="BC186" s="496"/>
      <c r="BD186" s="496"/>
      <c r="BE186" s="496"/>
      <c r="BF186" s="496"/>
      <c r="BG186" s="28"/>
    </row>
    <row r="187" spans="1:59">
      <c r="A187" s="35"/>
      <c r="B187" s="28"/>
      <c r="C187" s="28"/>
      <c r="D187" s="28"/>
      <c r="E187" s="28"/>
      <c r="F187" s="28"/>
      <c r="G187" s="28"/>
      <c r="H187" s="28"/>
      <c r="I187" s="28"/>
      <c r="J187" s="28"/>
      <c r="K187" s="28"/>
      <c r="L187" s="28"/>
      <c r="M187" s="28"/>
      <c r="N187" s="28"/>
      <c r="O187" s="28"/>
      <c r="P187" s="28"/>
      <c r="Q187" s="496"/>
      <c r="R187" s="484"/>
      <c r="S187" s="496"/>
      <c r="T187" s="484"/>
      <c r="U187" s="496"/>
      <c r="V187" s="496"/>
      <c r="W187" s="496"/>
      <c r="X187" s="484"/>
      <c r="Y187" s="484"/>
      <c r="Z187" s="484"/>
      <c r="AA187" s="496"/>
      <c r="AB187" s="496"/>
      <c r="AC187" s="484"/>
      <c r="AD187" s="496"/>
      <c r="AE187" s="496"/>
      <c r="AF187" s="484"/>
      <c r="AG187" s="496"/>
      <c r="AH187" s="496"/>
      <c r="AI187" s="496"/>
      <c r="AJ187" s="496"/>
      <c r="AK187" s="496"/>
      <c r="AL187" s="496"/>
      <c r="AM187" s="496"/>
      <c r="AN187" s="496"/>
      <c r="AO187" s="496"/>
      <c r="AP187" s="496"/>
      <c r="AQ187" s="496"/>
      <c r="AR187" s="484"/>
      <c r="AS187" s="496"/>
      <c r="AT187" s="496"/>
      <c r="AU187" s="496"/>
      <c r="AV187" s="39"/>
      <c r="AW187" s="28"/>
      <c r="AX187" s="28"/>
      <c r="AY187" s="28"/>
      <c r="AZ187" s="28"/>
      <c r="BA187" s="28"/>
      <c r="BB187" s="28"/>
      <c r="BC187" s="496"/>
      <c r="BD187" s="496"/>
      <c r="BE187" s="496"/>
      <c r="BF187" s="496"/>
      <c r="BG187" s="28"/>
    </row>
    <row r="188" spans="1:59">
      <c r="A188" s="35"/>
      <c r="B188" s="28"/>
      <c r="C188" s="28"/>
      <c r="D188" s="28"/>
      <c r="E188" s="28"/>
      <c r="F188" s="28"/>
      <c r="G188" s="28"/>
      <c r="H188" s="28"/>
      <c r="I188" s="28"/>
      <c r="J188" s="28"/>
      <c r="K188" s="28"/>
      <c r="L188" s="28"/>
      <c r="M188" s="28"/>
      <c r="N188" s="28"/>
      <c r="O188" s="28"/>
      <c r="P188" s="28"/>
      <c r="Q188" s="496"/>
      <c r="R188" s="484"/>
      <c r="S188" s="496"/>
      <c r="T188" s="484"/>
      <c r="U188" s="496"/>
      <c r="V188" s="496"/>
      <c r="W188" s="496"/>
      <c r="X188" s="484"/>
      <c r="Y188" s="484"/>
      <c r="Z188" s="484"/>
      <c r="AA188" s="496"/>
      <c r="AB188" s="496"/>
      <c r="AC188" s="484"/>
      <c r="AD188" s="496"/>
      <c r="AE188" s="496"/>
      <c r="AF188" s="484"/>
      <c r="AG188" s="496"/>
      <c r="AH188" s="496"/>
      <c r="AI188" s="496"/>
      <c r="AJ188" s="496"/>
      <c r="AK188" s="496"/>
      <c r="AL188" s="496"/>
      <c r="AM188" s="496"/>
      <c r="AN188" s="496"/>
      <c r="AO188" s="496"/>
      <c r="AP188" s="496"/>
      <c r="AQ188" s="496"/>
      <c r="AR188" s="484"/>
      <c r="AS188" s="496"/>
      <c r="AT188" s="496"/>
      <c r="AU188" s="496"/>
      <c r="AV188" s="39"/>
      <c r="AW188" s="28"/>
      <c r="AX188" s="28"/>
      <c r="AY188" s="28"/>
      <c r="AZ188" s="28"/>
      <c r="BA188" s="28"/>
      <c r="BB188" s="28"/>
      <c r="BC188" s="496"/>
      <c r="BD188" s="496"/>
      <c r="BE188" s="496"/>
      <c r="BF188" s="496"/>
      <c r="BG188" s="28"/>
    </row>
    <row r="189" spans="1:59">
      <c r="A189" s="35"/>
      <c r="B189" s="28"/>
      <c r="C189" s="28"/>
      <c r="D189" s="28"/>
      <c r="E189" s="28"/>
      <c r="F189" s="28"/>
      <c r="G189" s="28"/>
      <c r="H189" s="28"/>
      <c r="I189" s="28"/>
      <c r="J189" s="28"/>
      <c r="K189" s="28"/>
      <c r="L189" s="28"/>
      <c r="M189" s="28"/>
      <c r="N189" s="28"/>
      <c r="O189" s="28"/>
      <c r="P189" s="28"/>
      <c r="Q189" s="496"/>
      <c r="R189" s="484"/>
      <c r="S189" s="496"/>
      <c r="T189" s="484"/>
      <c r="U189" s="496"/>
      <c r="V189" s="496"/>
      <c r="W189" s="496"/>
      <c r="X189" s="484"/>
      <c r="Y189" s="484"/>
      <c r="Z189" s="484"/>
      <c r="AA189" s="496"/>
      <c r="AB189" s="496"/>
      <c r="AC189" s="484"/>
      <c r="AD189" s="496"/>
      <c r="AE189" s="496"/>
      <c r="AF189" s="484"/>
      <c r="AG189" s="496"/>
      <c r="AH189" s="496"/>
      <c r="AI189" s="496"/>
      <c r="AJ189" s="496"/>
      <c r="AK189" s="496"/>
      <c r="AL189" s="496"/>
      <c r="AM189" s="496"/>
      <c r="AN189" s="496"/>
      <c r="AO189" s="496"/>
      <c r="AP189" s="496"/>
      <c r="AQ189" s="496"/>
      <c r="AR189" s="484"/>
      <c r="AS189" s="496"/>
      <c r="AT189" s="496"/>
      <c r="AU189" s="496"/>
      <c r="AV189" s="39"/>
      <c r="AW189" s="28"/>
      <c r="AX189" s="28"/>
      <c r="AY189" s="28"/>
      <c r="AZ189" s="28"/>
      <c r="BA189" s="28"/>
      <c r="BB189" s="28"/>
      <c r="BC189" s="496"/>
      <c r="BD189" s="496"/>
      <c r="BE189" s="496"/>
      <c r="BF189" s="496"/>
      <c r="BG189" s="28"/>
    </row>
    <row r="190" spans="1:59">
      <c r="A190" s="35"/>
      <c r="B190" s="28"/>
      <c r="C190" s="28"/>
      <c r="D190" s="28"/>
      <c r="E190" s="28"/>
      <c r="F190" s="28"/>
      <c r="G190" s="28"/>
      <c r="H190" s="28"/>
      <c r="I190" s="28"/>
      <c r="J190" s="28"/>
      <c r="K190" s="28"/>
      <c r="L190" s="28"/>
      <c r="M190" s="28"/>
      <c r="N190" s="28"/>
      <c r="O190" s="28"/>
      <c r="P190" s="28"/>
      <c r="Q190" s="496"/>
      <c r="R190" s="484"/>
      <c r="S190" s="496"/>
      <c r="T190" s="484"/>
      <c r="U190" s="496"/>
      <c r="V190" s="496"/>
      <c r="W190" s="496"/>
      <c r="X190" s="484"/>
      <c r="Y190" s="484"/>
      <c r="Z190" s="484"/>
      <c r="AA190" s="496"/>
      <c r="AB190" s="496"/>
      <c r="AC190" s="484"/>
      <c r="AD190" s="496"/>
      <c r="AE190" s="496"/>
      <c r="AF190" s="484"/>
      <c r="AG190" s="496"/>
      <c r="AH190" s="496"/>
      <c r="AI190" s="496"/>
      <c r="AJ190" s="496"/>
      <c r="AK190" s="496"/>
      <c r="AL190" s="496"/>
      <c r="AM190" s="496"/>
      <c r="AN190" s="496"/>
      <c r="AO190" s="496"/>
      <c r="AP190" s="496"/>
      <c r="AQ190" s="496"/>
      <c r="AR190" s="484"/>
      <c r="AS190" s="496"/>
      <c r="AT190" s="496"/>
      <c r="AU190" s="496"/>
      <c r="AV190" s="39"/>
      <c r="AW190" s="28"/>
      <c r="AX190" s="28"/>
      <c r="AY190" s="28"/>
      <c r="AZ190" s="28"/>
      <c r="BA190" s="28"/>
      <c r="BB190" s="28"/>
      <c r="BC190" s="496"/>
      <c r="BD190" s="496"/>
      <c r="BE190" s="496"/>
      <c r="BF190" s="496"/>
      <c r="BG190" s="28"/>
    </row>
    <row r="191" spans="1:59">
      <c r="A191" s="35"/>
      <c r="B191" s="28"/>
      <c r="C191" s="28"/>
      <c r="D191" s="28"/>
      <c r="E191" s="28"/>
      <c r="F191" s="28"/>
      <c r="G191" s="28"/>
      <c r="H191" s="28"/>
      <c r="I191" s="28"/>
      <c r="J191" s="28"/>
      <c r="K191" s="28"/>
      <c r="L191" s="28"/>
      <c r="M191" s="28"/>
      <c r="N191" s="28"/>
      <c r="O191" s="28"/>
      <c r="P191" s="28"/>
      <c r="Q191" s="496"/>
      <c r="R191" s="484"/>
      <c r="S191" s="496"/>
      <c r="T191" s="484"/>
      <c r="U191" s="496"/>
      <c r="V191" s="496"/>
      <c r="W191" s="496"/>
      <c r="X191" s="484"/>
      <c r="Y191" s="484"/>
      <c r="Z191" s="484"/>
      <c r="AA191" s="496"/>
      <c r="AB191" s="496"/>
      <c r="AC191" s="484"/>
      <c r="AD191" s="496"/>
      <c r="AE191" s="496"/>
      <c r="AF191" s="484"/>
      <c r="AG191" s="496"/>
      <c r="AH191" s="496"/>
      <c r="AI191" s="496"/>
      <c r="AJ191" s="496"/>
      <c r="AK191" s="496"/>
      <c r="AL191" s="496"/>
      <c r="AM191" s="496"/>
      <c r="AN191" s="496"/>
      <c r="AO191" s="496"/>
      <c r="AP191" s="496"/>
      <c r="AQ191" s="496"/>
      <c r="AR191" s="484"/>
      <c r="AS191" s="496"/>
      <c r="AT191" s="496"/>
      <c r="AU191" s="496"/>
      <c r="AV191" s="39"/>
      <c r="AW191" s="28"/>
      <c r="AX191" s="28"/>
      <c r="AY191" s="28"/>
      <c r="AZ191" s="28"/>
      <c r="BA191" s="28"/>
      <c r="BB191" s="28"/>
      <c r="BC191" s="496"/>
      <c r="BD191" s="496"/>
      <c r="BE191" s="496"/>
      <c r="BF191" s="496"/>
      <c r="BG191" s="28"/>
    </row>
    <row r="192" spans="1:59">
      <c r="A192" s="35"/>
      <c r="B192" s="28"/>
      <c r="C192" s="28"/>
      <c r="D192" s="28"/>
      <c r="E192" s="28"/>
      <c r="F192" s="28"/>
      <c r="G192" s="28"/>
      <c r="H192" s="28"/>
      <c r="I192" s="28"/>
      <c r="J192" s="28"/>
      <c r="K192" s="28"/>
      <c r="L192" s="28"/>
      <c r="M192" s="28"/>
      <c r="N192" s="28"/>
      <c r="O192" s="28"/>
      <c r="P192" s="28"/>
      <c r="Q192" s="496"/>
      <c r="R192" s="484"/>
      <c r="S192" s="496"/>
      <c r="T192" s="484"/>
      <c r="U192" s="496"/>
      <c r="V192" s="496"/>
      <c r="W192" s="496"/>
      <c r="X192" s="484"/>
      <c r="Y192" s="484"/>
      <c r="Z192" s="484"/>
      <c r="AA192" s="496"/>
      <c r="AB192" s="496"/>
      <c r="AC192" s="484"/>
      <c r="AD192" s="496"/>
      <c r="AE192" s="496"/>
      <c r="AF192" s="484"/>
      <c r="AG192" s="496"/>
      <c r="AH192" s="496"/>
      <c r="AI192" s="496"/>
      <c r="AJ192" s="496"/>
      <c r="AK192" s="496"/>
      <c r="AL192" s="496"/>
      <c r="AM192" s="496"/>
      <c r="AN192" s="496"/>
      <c r="AO192" s="496"/>
      <c r="AP192" s="496"/>
      <c r="AQ192" s="496"/>
      <c r="AR192" s="484"/>
      <c r="AS192" s="496"/>
      <c r="AT192" s="496"/>
      <c r="AU192" s="496"/>
      <c r="AV192" s="39"/>
      <c r="AW192" s="28"/>
      <c r="AX192" s="28"/>
      <c r="AY192" s="28"/>
      <c r="AZ192" s="28"/>
      <c r="BA192" s="28"/>
      <c r="BB192" s="28"/>
      <c r="BC192" s="496"/>
      <c r="BD192" s="496"/>
      <c r="BE192" s="496"/>
      <c r="BF192" s="496"/>
      <c r="BG192" s="28"/>
    </row>
    <row r="193" spans="1:59">
      <c r="A193" s="35"/>
      <c r="B193" s="28"/>
      <c r="C193" s="28"/>
      <c r="D193" s="28"/>
      <c r="E193" s="28"/>
      <c r="F193" s="28"/>
      <c r="G193" s="28"/>
      <c r="H193" s="28"/>
      <c r="I193" s="28"/>
      <c r="J193" s="28"/>
      <c r="K193" s="28"/>
      <c r="L193" s="28"/>
      <c r="M193" s="28"/>
      <c r="N193" s="28"/>
      <c r="O193" s="28"/>
      <c r="P193" s="28"/>
      <c r="Q193" s="496"/>
      <c r="R193" s="484"/>
      <c r="S193" s="496"/>
      <c r="T193" s="484"/>
      <c r="U193" s="496"/>
      <c r="V193" s="496"/>
      <c r="W193" s="496"/>
      <c r="X193" s="484"/>
      <c r="Y193" s="484"/>
      <c r="Z193" s="484"/>
      <c r="AA193" s="496"/>
      <c r="AB193" s="496"/>
      <c r="AC193" s="484"/>
      <c r="AD193" s="496"/>
      <c r="AE193" s="496"/>
      <c r="AF193" s="484"/>
      <c r="AG193" s="496"/>
      <c r="AH193" s="496"/>
      <c r="AI193" s="496"/>
      <c r="AJ193" s="496"/>
      <c r="AK193" s="496"/>
      <c r="AL193" s="496"/>
      <c r="AM193" s="496"/>
      <c r="AN193" s="496"/>
      <c r="AO193" s="496"/>
      <c r="AP193" s="496"/>
      <c r="AQ193" s="496"/>
      <c r="AR193" s="484"/>
      <c r="AS193" s="496"/>
      <c r="AT193" s="496"/>
      <c r="AU193" s="496"/>
      <c r="AV193" s="39"/>
      <c r="AW193" s="28"/>
      <c r="AX193" s="28"/>
      <c r="AY193" s="28"/>
      <c r="AZ193" s="28"/>
      <c r="BA193" s="28"/>
      <c r="BB193" s="28"/>
      <c r="BC193" s="496"/>
      <c r="BD193" s="496"/>
      <c r="BE193" s="496"/>
      <c r="BF193" s="496"/>
      <c r="BG193" s="28"/>
    </row>
    <row r="194" spans="1:59">
      <c r="A194" s="35"/>
      <c r="B194" s="28"/>
      <c r="C194" s="28"/>
      <c r="D194" s="28"/>
      <c r="E194" s="28"/>
      <c r="F194" s="28"/>
      <c r="G194" s="28"/>
      <c r="H194" s="28"/>
      <c r="I194" s="28"/>
      <c r="J194" s="28"/>
      <c r="K194" s="28"/>
      <c r="L194" s="28"/>
      <c r="M194" s="28"/>
      <c r="N194" s="28"/>
      <c r="O194" s="28"/>
      <c r="P194" s="28"/>
      <c r="Q194" s="496"/>
      <c r="R194" s="484"/>
      <c r="S194" s="496"/>
      <c r="T194" s="484"/>
      <c r="U194" s="496"/>
      <c r="V194" s="496"/>
      <c r="W194" s="496"/>
      <c r="X194" s="484"/>
      <c r="Y194" s="484"/>
      <c r="Z194" s="484"/>
      <c r="AA194" s="496"/>
      <c r="AB194" s="496"/>
      <c r="AC194" s="484"/>
      <c r="AD194" s="496"/>
      <c r="AE194" s="496"/>
      <c r="AF194" s="484"/>
      <c r="AG194" s="496"/>
      <c r="AH194" s="496"/>
      <c r="AI194" s="496"/>
      <c r="AJ194" s="496"/>
      <c r="AK194" s="496"/>
      <c r="AL194" s="496"/>
      <c r="AM194" s="496"/>
      <c r="AN194" s="496"/>
      <c r="AO194" s="496"/>
      <c r="AP194" s="496"/>
      <c r="AQ194" s="496"/>
      <c r="AR194" s="484"/>
      <c r="AS194" s="496"/>
      <c r="AT194" s="496"/>
      <c r="AU194" s="496"/>
      <c r="AV194" s="39"/>
      <c r="AW194" s="28"/>
      <c r="AX194" s="28"/>
      <c r="AY194" s="28"/>
      <c r="AZ194" s="28"/>
      <c r="BA194" s="28"/>
      <c r="BB194" s="28"/>
      <c r="BC194" s="496"/>
      <c r="BD194" s="496"/>
      <c r="BE194" s="496"/>
      <c r="BF194" s="496"/>
      <c r="BG194" s="28"/>
    </row>
    <row r="195" spans="1:59">
      <c r="A195" s="35"/>
      <c r="B195" s="28"/>
      <c r="C195" s="28"/>
      <c r="D195" s="28"/>
      <c r="E195" s="28"/>
      <c r="F195" s="28"/>
      <c r="G195" s="28"/>
      <c r="H195" s="28"/>
      <c r="I195" s="28"/>
      <c r="J195" s="28"/>
      <c r="K195" s="28"/>
      <c r="L195" s="28"/>
      <c r="M195" s="28"/>
      <c r="N195" s="28"/>
      <c r="O195" s="28"/>
      <c r="P195" s="28"/>
      <c r="Q195" s="496"/>
      <c r="R195" s="484"/>
      <c r="S195" s="496"/>
      <c r="T195" s="484"/>
      <c r="U195" s="496"/>
      <c r="V195" s="496"/>
      <c r="W195" s="496"/>
      <c r="X195" s="484"/>
      <c r="Y195" s="484"/>
      <c r="Z195" s="484"/>
      <c r="AA195" s="496"/>
      <c r="AB195" s="496"/>
      <c r="AC195" s="484"/>
      <c r="AD195" s="496"/>
      <c r="AE195" s="496"/>
      <c r="AF195" s="484"/>
      <c r="AG195" s="496"/>
      <c r="AH195" s="496"/>
      <c r="AI195" s="496"/>
      <c r="AJ195" s="496"/>
      <c r="AK195" s="496"/>
      <c r="AL195" s="496"/>
      <c r="AM195" s="496"/>
      <c r="AN195" s="496"/>
      <c r="AO195" s="496"/>
      <c r="AP195" s="496"/>
      <c r="AQ195" s="496"/>
      <c r="AR195" s="484"/>
      <c r="AS195" s="496"/>
      <c r="AT195" s="496"/>
      <c r="AU195" s="496"/>
      <c r="AV195" s="39"/>
      <c r="AW195" s="28"/>
      <c r="AX195" s="28"/>
      <c r="AY195" s="28"/>
      <c r="AZ195" s="28"/>
      <c r="BA195" s="28"/>
      <c r="BB195" s="28"/>
      <c r="BC195" s="496"/>
      <c r="BD195" s="496"/>
      <c r="BE195" s="496"/>
      <c r="BF195" s="496"/>
      <c r="BG195" s="28"/>
    </row>
    <row r="196" spans="1:59">
      <c r="A196" s="35"/>
      <c r="B196" s="28"/>
      <c r="C196" s="28"/>
      <c r="D196" s="28"/>
      <c r="E196" s="28"/>
      <c r="F196" s="28"/>
      <c r="G196" s="28"/>
      <c r="H196" s="28"/>
      <c r="I196" s="28"/>
      <c r="J196" s="28"/>
      <c r="K196" s="28"/>
      <c r="L196" s="28"/>
      <c r="M196" s="28"/>
      <c r="N196" s="28"/>
      <c r="O196" s="28"/>
      <c r="P196" s="28"/>
      <c r="Q196" s="496"/>
      <c r="R196" s="484"/>
      <c r="S196" s="496"/>
      <c r="T196" s="484"/>
      <c r="U196" s="496"/>
      <c r="V196" s="496"/>
      <c r="W196" s="496"/>
      <c r="X196" s="484"/>
      <c r="Y196" s="484"/>
      <c r="Z196" s="484"/>
      <c r="AA196" s="496"/>
      <c r="AB196" s="496"/>
      <c r="AC196" s="484"/>
      <c r="AD196" s="496"/>
      <c r="AE196" s="496"/>
      <c r="AF196" s="484"/>
      <c r="AG196" s="496"/>
      <c r="AH196" s="496"/>
      <c r="AI196" s="496"/>
      <c r="AJ196" s="496"/>
      <c r="AK196" s="496"/>
      <c r="AL196" s="496"/>
      <c r="AM196" s="496"/>
      <c r="AN196" s="496"/>
      <c r="AO196" s="496"/>
      <c r="AP196" s="496"/>
      <c r="AQ196" s="496"/>
      <c r="AR196" s="484"/>
      <c r="AS196" s="496"/>
      <c r="AT196" s="496"/>
      <c r="AU196" s="496"/>
      <c r="AV196" s="39"/>
      <c r="AW196" s="28"/>
      <c r="AX196" s="28"/>
      <c r="AY196" s="28"/>
      <c r="AZ196" s="28"/>
      <c r="BA196" s="28"/>
      <c r="BB196" s="28"/>
      <c r="BC196" s="496"/>
      <c r="BD196" s="496"/>
      <c r="BE196" s="496"/>
      <c r="BF196" s="496"/>
      <c r="BG196" s="28"/>
    </row>
    <row r="197" spans="1:59">
      <c r="A197" s="35"/>
      <c r="B197" s="28"/>
      <c r="C197" s="28"/>
      <c r="D197" s="28"/>
      <c r="E197" s="28"/>
      <c r="F197" s="28"/>
      <c r="G197" s="28"/>
      <c r="H197" s="28"/>
      <c r="I197" s="28"/>
      <c r="J197" s="28"/>
      <c r="K197" s="28"/>
      <c r="L197" s="28"/>
      <c r="M197" s="28"/>
      <c r="N197" s="28"/>
      <c r="O197" s="28"/>
      <c r="P197" s="28"/>
      <c r="Q197" s="496"/>
      <c r="R197" s="484"/>
      <c r="S197" s="496"/>
      <c r="T197" s="484"/>
      <c r="U197" s="496"/>
      <c r="V197" s="496"/>
      <c r="W197" s="496"/>
      <c r="X197" s="484"/>
      <c r="Y197" s="484"/>
      <c r="Z197" s="484"/>
      <c r="AA197" s="496"/>
      <c r="AB197" s="496"/>
      <c r="AC197" s="484"/>
      <c r="AD197" s="496"/>
      <c r="AE197" s="496"/>
      <c r="AF197" s="484"/>
      <c r="AG197" s="496"/>
      <c r="AH197" s="496"/>
      <c r="AI197" s="496"/>
      <c r="AJ197" s="496"/>
      <c r="AK197" s="496"/>
      <c r="AL197" s="496"/>
      <c r="AM197" s="496"/>
      <c r="AN197" s="496"/>
      <c r="AO197" s="496"/>
      <c r="AP197" s="496"/>
      <c r="AQ197" s="496"/>
      <c r="AR197" s="484"/>
      <c r="AS197" s="496"/>
      <c r="AT197" s="496"/>
      <c r="AU197" s="496"/>
      <c r="AV197" s="39"/>
      <c r="AW197" s="28"/>
      <c r="AX197" s="28"/>
      <c r="AY197" s="28"/>
      <c r="AZ197" s="28"/>
      <c r="BA197" s="28"/>
      <c r="BB197" s="28"/>
      <c r="BC197" s="496"/>
      <c r="BD197" s="496"/>
      <c r="BE197" s="496"/>
      <c r="BF197" s="496"/>
      <c r="BG197" s="28"/>
    </row>
    <row r="198" spans="1:59">
      <c r="A198" s="35"/>
      <c r="B198" s="28"/>
      <c r="C198" s="28"/>
      <c r="D198" s="28"/>
      <c r="E198" s="28"/>
      <c r="F198" s="28"/>
      <c r="G198" s="28"/>
      <c r="H198" s="28"/>
      <c r="I198" s="28"/>
      <c r="J198" s="28"/>
      <c r="K198" s="28"/>
      <c r="L198" s="28"/>
      <c r="M198" s="28"/>
      <c r="N198" s="28"/>
      <c r="O198" s="28"/>
      <c r="P198" s="28"/>
      <c r="Q198" s="496"/>
      <c r="R198" s="484"/>
      <c r="S198" s="496"/>
      <c r="T198" s="484"/>
      <c r="U198" s="496"/>
      <c r="V198" s="496"/>
      <c r="W198" s="496"/>
      <c r="X198" s="484"/>
      <c r="Y198" s="484"/>
      <c r="Z198" s="484"/>
      <c r="AA198" s="496"/>
      <c r="AB198" s="496"/>
      <c r="AC198" s="484"/>
      <c r="AD198" s="496"/>
      <c r="AE198" s="496"/>
      <c r="AF198" s="484"/>
      <c r="AG198" s="496"/>
      <c r="AH198" s="496"/>
      <c r="AI198" s="496"/>
      <c r="AJ198" s="496"/>
      <c r="AK198" s="496"/>
      <c r="AL198" s="496"/>
      <c r="AM198" s="496"/>
      <c r="AN198" s="496"/>
      <c r="AO198" s="496"/>
      <c r="AP198" s="496"/>
      <c r="AQ198" s="496"/>
      <c r="AR198" s="484"/>
      <c r="AS198" s="496"/>
      <c r="AT198" s="496"/>
      <c r="AU198" s="496"/>
      <c r="AV198" s="39"/>
      <c r="AW198" s="28"/>
      <c r="AX198" s="28"/>
      <c r="AY198" s="28"/>
      <c r="AZ198" s="28"/>
      <c r="BA198" s="28"/>
      <c r="BB198" s="28"/>
      <c r="BC198" s="496"/>
      <c r="BD198" s="496"/>
      <c r="BE198" s="496"/>
      <c r="BF198" s="496"/>
      <c r="BG198" s="28"/>
    </row>
    <row r="199" spans="1:59">
      <c r="A199" s="35"/>
      <c r="B199" s="28"/>
      <c r="C199" s="28"/>
      <c r="D199" s="28"/>
      <c r="E199" s="28"/>
      <c r="F199" s="28"/>
      <c r="G199" s="28"/>
      <c r="H199" s="28"/>
      <c r="I199" s="28"/>
      <c r="J199" s="28"/>
      <c r="K199" s="28"/>
      <c r="L199" s="28"/>
      <c r="M199" s="28"/>
      <c r="N199" s="28"/>
      <c r="O199" s="28"/>
      <c r="P199" s="28"/>
      <c r="Q199" s="496"/>
      <c r="R199" s="484"/>
      <c r="S199" s="496"/>
      <c r="T199" s="484"/>
      <c r="U199" s="496"/>
      <c r="V199" s="496"/>
      <c r="W199" s="496"/>
      <c r="X199" s="484"/>
      <c r="Y199" s="484"/>
      <c r="Z199" s="484"/>
      <c r="AA199" s="496"/>
      <c r="AB199" s="496"/>
      <c r="AC199" s="484"/>
      <c r="AD199" s="496"/>
      <c r="AE199" s="496"/>
      <c r="AF199" s="484"/>
      <c r="AG199" s="496"/>
      <c r="AH199" s="496"/>
      <c r="AI199" s="496"/>
      <c r="AJ199" s="496"/>
      <c r="AK199" s="496"/>
      <c r="AL199" s="496"/>
      <c r="AM199" s="496"/>
      <c r="AN199" s="496"/>
      <c r="AO199" s="496"/>
      <c r="AP199" s="496"/>
      <c r="AQ199" s="496"/>
      <c r="AR199" s="484"/>
      <c r="AS199" s="496"/>
      <c r="AT199" s="496"/>
      <c r="AU199" s="496"/>
      <c r="AV199" s="39"/>
      <c r="AW199" s="28"/>
      <c r="AX199" s="28"/>
      <c r="AY199" s="28"/>
      <c r="AZ199" s="28"/>
      <c r="BA199" s="28"/>
      <c r="BB199" s="28"/>
      <c r="BC199" s="496"/>
      <c r="BD199" s="496"/>
      <c r="BE199" s="496"/>
      <c r="BF199" s="496"/>
      <c r="BG199" s="28"/>
    </row>
    <row r="200" spans="1:59">
      <c r="A200" s="35"/>
      <c r="B200" s="28"/>
      <c r="C200" s="28"/>
      <c r="D200" s="28"/>
      <c r="E200" s="28"/>
      <c r="F200" s="28"/>
      <c r="G200" s="28"/>
      <c r="H200" s="28"/>
      <c r="I200" s="28"/>
      <c r="J200" s="28"/>
      <c r="K200" s="28"/>
      <c r="L200" s="28"/>
      <c r="M200" s="28"/>
      <c r="N200" s="28"/>
      <c r="O200" s="28"/>
      <c r="P200" s="28"/>
      <c r="Q200" s="496"/>
      <c r="R200" s="484"/>
      <c r="S200" s="496"/>
      <c r="T200" s="484"/>
      <c r="U200" s="496"/>
      <c r="V200" s="496"/>
      <c r="W200" s="496"/>
      <c r="X200" s="484"/>
      <c r="Y200" s="484"/>
      <c r="Z200" s="484"/>
      <c r="AA200" s="496"/>
      <c r="AB200" s="496"/>
      <c r="AC200" s="484"/>
      <c r="AD200" s="496"/>
      <c r="AE200" s="496"/>
      <c r="AF200" s="484"/>
      <c r="AG200" s="496"/>
      <c r="AH200" s="496"/>
      <c r="AI200" s="496"/>
      <c r="AJ200" s="496"/>
      <c r="AK200" s="496"/>
      <c r="AL200" s="496"/>
      <c r="AM200" s="496"/>
      <c r="AN200" s="496"/>
      <c r="AO200" s="496"/>
      <c r="AP200" s="496"/>
      <c r="AQ200" s="496"/>
      <c r="AR200" s="484"/>
      <c r="AS200" s="496"/>
      <c r="AT200" s="496"/>
      <c r="AU200" s="496"/>
      <c r="AV200" s="39"/>
      <c r="AW200" s="28"/>
      <c r="AX200" s="28"/>
      <c r="AY200" s="28"/>
      <c r="AZ200" s="28"/>
      <c r="BA200" s="28"/>
      <c r="BB200" s="28"/>
      <c r="BC200" s="496"/>
      <c r="BD200" s="496"/>
      <c r="BE200" s="496"/>
      <c r="BF200" s="496"/>
      <c r="BG200" s="28"/>
    </row>
    <row r="201" spans="1:59">
      <c r="A201" s="35"/>
      <c r="B201" s="28"/>
      <c r="C201" s="28"/>
      <c r="D201" s="28"/>
      <c r="E201" s="28"/>
      <c r="F201" s="28"/>
      <c r="G201" s="28"/>
      <c r="H201" s="28"/>
      <c r="I201" s="28"/>
      <c r="J201" s="28"/>
      <c r="K201" s="28"/>
      <c r="L201" s="28"/>
      <c r="M201" s="28"/>
      <c r="N201" s="28"/>
      <c r="O201" s="28"/>
      <c r="P201" s="28"/>
      <c r="Q201" s="496"/>
      <c r="R201" s="484"/>
      <c r="S201" s="496"/>
      <c r="T201" s="484"/>
      <c r="U201" s="496"/>
      <c r="V201" s="496"/>
      <c r="W201" s="496"/>
      <c r="X201" s="484"/>
      <c r="Y201" s="484"/>
      <c r="Z201" s="484"/>
      <c r="AA201" s="496"/>
      <c r="AB201" s="496"/>
      <c r="AC201" s="484"/>
      <c r="AD201" s="496"/>
      <c r="AE201" s="496"/>
      <c r="AF201" s="484"/>
      <c r="AG201" s="496"/>
      <c r="AH201" s="496"/>
      <c r="AI201" s="496"/>
      <c r="AJ201" s="496"/>
      <c r="AK201" s="496"/>
      <c r="AL201" s="496"/>
      <c r="AM201" s="496"/>
      <c r="AN201" s="496"/>
      <c r="AO201" s="496"/>
      <c r="AP201" s="496"/>
      <c r="AQ201" s="496"/>
      <c r="AR201" s="484"/>
      <c r="AS201" s="496"/>
      <c r="AT201" s="496"/>
      <c r="AU201" s="496"/>
      <c r="AV201" s="39"/>
      <c r="AW201" s="28"/>
      <c r="AX201" s="28"/>
      <c r="AY201" s="28"/>
      <c r="AZ201" s="28"/>
      <c r="BA201" s="28"/>
      <c r="BB201" s="28"/>
      <c r="BC201" s="496"/>
      <c r="BD201" s="496"/>
      <c r="BE201" s="496"/>
      <c r="BF201" s="496"/>
      <c r="BG201" s="28"/>
    </row>
    <row r="202" spans="1:59">
      <c r="A202" s="35"/>
      <c r="B202" s="28"/>
      <c r="C202" s="28"/>
      <c r="D202" s="28"/>
      <c r="E202" s="28"/>
      <c r="F202" s="28"/>
      <c r="G202" s="28"/>
      <c r="H202" s="28"/>
      <c r="I202" s="28"/>
      <c r="J202" s="28"/>
      <c r="K202" s="28"/>
      <c r="L202" s="28"/>
      <c r="M202" s="28"/>
      <c r="N202" s="28"/>
      <c r="O202" s="28"/>
      <c r="P202" s="28"/>
      <c r="Q202" s="496"/>
      <c r="R202" s="484"/>
      <c r="S202" s="496"/>
      <c r="T202" s="484"/>
      <c r="U202" s="496"/>
      <c r="V202" s="496"/>
      <c r="W202" s="496"/>
      <c r="X202" s="484"/>
      <c r="Y202" s="484"/>
      <c r="Z202" s="484"/>
      <c r="AA202" s="496"/>
      <c r="AB202" s="496"/>
      <c r="AC202" s="484"/>
      <c r="AD202" s="496"/>
      <c r="AE202" s="496"/>
      <c r="AF202" s="484"/>
      <c r="AG202" s="496"/>
      <c r="AH202" s="496"/>
      <c r="AI202" s="496"/>
      <c r="AJ202" s="496"/>
      <c r="AK202" s="496"/>
      <c r="AL202" s="496"/>
      <c r="AM202" s="496"/>
      <c r="AN202" s="496"/>
      <c r="AO202" s="496"/>
      <c r="AP202" s="496"/>
      <c r="AQ202" s="496"/>
      <c r="AR202" s="484"/>
      <c r="AS202" s="496"/>
      <c r="AT202" s="496"/>
      <c r="AU202" s="496"/>
      <c r="AV202" s="39"/>
      <c r="AW202" s="28"/>
      <c r="AX202" s="28"/>
      <c r="AY202" s="28"/>
      <c r="AZ202" s="28"/>
      <c r="BA202" s="28"/>
      <c r="BB202" s="28"/>
      <c r="BC202" s="496"/>
      <c r="BD202" s="496"/>
      <c r="BE202" s="496"/>
      <c r="BF202" s="496"/>
      <c r="BG202" s="28"/>
    </row>
    <row r="203" spans="1:59">
      <c r="A203" s="35"/>
      <c r="B203" s="28"/>
      <c r="C203" s="28"/>
      <c r="D203" s="28"/>
      <c r="E203" s="28"/>
      <c r="F203" s="28"/>
      <c r="G203" s="28"/>
      <c r="H203" s="28"/>
      <c r="I203" s="28"/>
      <c r="J203" s="28"/>
      <c r="K203" s="28"/>
      <c r="L203" s="28"/>
      <c r="M203" s="28"/>
      <c r="N203" s="28"/>
      <c r="O203" s="28"/>
      <c r="P203" s="28"/>
      <c r="Q203" s="496"/>
      <c r="R203" s="484"/>
      <c r="S203" s="496"/>
      <c r="T203" s="484"/>
      <c r="U203" s="496"/>
      <c r="V203" s="496"/>
      <c r="W203" s="496"/>
      <c r="X203" s="484"/>
      <c r="Y203" s="484"/>
      <c r="Z203" s="484"/>
      <c r="AA203" s="496"/>
      <c r="AB203" s="496"/>
      <c r="AC203" s="484"/>
      <c r="AD203" s="496"/>
      <c r="AE203" s="496"/>
      <c r="AF203" s="484"/>
      <c r="AG203" s="496"/>
      <c r="AH203" s="496"/>
      <c r="AI203" s="496"/>
      <c r="AJ203" s="496"/>
      <c r="AK203" s="496"/>
      <c r="AL203" s="496"/>
      <c r="AM203" s="496"/>
      <c r="AN203" s="496"/>
      <c r="AO203" s="496"/>
      <c r="AP203" s="496"/>
      <c r="AQ203" s="496"/>
      <c r="AR203" s="484"/>
      <c r="AS203" s="496"/>
      <c r="AT203" s="496"/>
      <c r="AU203" s="496"/>
      <c r="AV203" s="39"/>
      <c r="AW203" s="28"/>
      <c r="AX203" s="28"/>
      <c r="AY203" s="28"/>
      <c r="AZ203" s="28"/>
      <c r="BA203" s="28"/>
      <c r="BB203" s="28"/>
      <c r="BC203" s="496"/>
      <c r="BD203" s="496"/>
      <c r="BE203" s="496"/>
      <c r="BF203" s="496"/>
      <c r="BG203" s="28"/>
    </row>
    <row r="204" spans="1:59">
      <c r="A204" s="35"/>
      <c r="B204" s="28"/>
      <c r="C204" s="28"/>
      <c r="D204" s="28"/>
      <c r="E204" s="28"/>
      <c r="F204" s="28"/>
      <c r="G204" s="28"/>
      <c r="H204" s="28"/>
      <c r="I204" s="28"/>
      <c r="J204" s="28"/>
      <c r="K204" s="28"/>
      <c r="L204" s="28"/>
      <c r="M204" s="28"/>
      <c r="N204" s="28"/>
      <c r="O204" s="28"/>
      <c r="P204" s="28"/>
      <c r="Q204" s="496"/>
      <c r="R204" s="484"/>
      <c r="S204" s="496"/>
      <c r="T204" s="484"/>
      <c r="U204" s="496"/>
      <c r="V204" s="496"/>
      <c r="W204" s="496"/>
      <c r="X204" s="484"/>
      <c r="Y204" s="484"/>
      <c r="Z204" s="484"/>
      <c r="AA204" s="496"/>
      <c r="AB204" s="496"/>
      <c r="AC204" s="484"/>
      <c r="AD204" s="496"/>
      <c r="AE204" s="496"/>
      <c r="AF204" s="484"/>
      <c r="AG204" s="496"/>
      <c r="AH204" s="496"/>
      <c r="AI204" s="496"/>
      <c r="AJ204" s="496"/>
      <c r="AK204" s="496"/>
      <c r="AL204" s="496"/>
      <c r="AM204" s="496"/>
      <c r="AN204" s="496"/>
      <c r="AO204" s="496"/>
      <c r="AP204" s="496"/>
      <c r="AQ204" s="496"/>
      <c r="AR204" s="484"/>
      <c r="AS204" s="496"/>
      <c r="AT204" s="496"/>
      <c r="AU204" s="496"/>
      <c r="AV204" s="39"/>
      <c r="AW204" s="28"/>
      <c r="AX204" s="28"/>
      <c r="AY204" s="28"/>
      <c r="AZ204" s="28"/>
      <c r="BA204" s="28"/>
      <c r="BB204" s="28"/>
      <c r="BC204" s="496"/>
      <c r="BD204" s="496"/>
      <c r="BE204" s="496"/>
      <c r="BF204" s="496"/>
      <c r="BG204" s="28"/>
    </row>
    <row r="205" spans="1:59">
      <c r="A205" s="35"/>
      <c r="B205" s="28"/>
      <c r="C205" s="28"/>
      <c r="D205" s="28"/>
      <c r="E205" s="28"/>
      <c r="F205" s="28"/>
      <c r="G205" s="28"/>
      <c r="H205" s="28"/>
      <c r="I205" s="28"/>
      <c r="J205" s="28"/>
      <c r="K205" s="28"/>
      <c r="L205" s="28"/>
      <c r="M205" s="28"/>
      <c r="N205" s="28"/>
      <c r="O205" s="28"/>
      <c r="P205" s="28"/>
      <c r="Q205" s="496"/>
      <c r="R205" s="484"/>
      <c r="S205" s="496"/>
      <c r="T205" s="484"/>
      <c r="U205" s="496"/>
      <c r="V205" s="496"/>
      <c r="W205" s="496"/>
      <c r="X205" s="484"/>
      <c r="Y205" s="484"/>
      <c r="Z205" s="484"/>
      <c r="AA205" s="496"/>
      <c r="AB205" s="496"/>
      <c r="AC205" s="484"/>
      <c r="AD205" s="496"/>
      <c r="AE205" s="496"/>
      <c r="AF205" s="484"/>
      <c r="AG205" s="496"/>
      <c r="AH205" s="496"/>
      <c r="AI205" s="496"/>
      <c r="AJ205" s="496"/>
      <c r="AK205" s="496"/>
      <c r="AL205" s="496"/>
      <c r="AM205" s="496"/>
      <c r="AN205" s="496"/>
      <c r="AO205" s="496"/>
      <c r="AP205" s="496"/>
      <c r="AQ205" s="496"/>
      <c r="AR205" s="484"/>
      <c r="AS205" s="496"/>
      <c r="AT205" s="496"/>
      <c r="AU205" s="496"/>
      <c r="AV205" s="39"/>
      <c r="AW205" s="28"/>
      <c r="AX205" s="28"/>
      <c r="AY205" s="28"/>
      <c r="AZ205" s="28"/>
      <c r="BA205" s="28"/>
      <c r="BB205" s="28"/>
      <c r="BC205" s="496"/>
      <c r="BD205" s="496"/>
      <c r="BE205" s="496"/>
      <c r="BF205" s="496"/>
      <c r="BG205" s="28"/>
    </row>
    <row r="206" spans="1:59">
      <c r="A206" s="35"/>
      <c r="B206" s="28"/>
      <c r="C206" s="28"/>
      <c r="D206" s="28"/>
      <c r="E206" s="28"/>
      <c r="F206" s="28"/>
      <c r="G206" s="28"/>
      <c r="H206" s="28"/>
      <c r="I206" s="28"/>
      <c r="J206" s="28"/>
      <c r="K206" s="28"/>
      <c r="L206" s="28"/>
      <c r="M206" s="28"/>
      <c r="N206" s="28"/>
      <c r="O206" s="28"/>
      <c r="P206" s="28"/>
      <c r="Q206" s="496"/>
      <c r="R206" s="484"/>
      <c r="S206" s="496"/>
      <c r="T206" s="484"/>
      <c r="U206" s="496"/>
      <c r="V206" s="496"/>
      <c r="W206" s="496"/>
      <c r="X206" s="484"/>
      <c r="Y206" s="484"/>
      <c r="Z206" s="484"/>
      <c r="AA206" s="496"/>
      <c r="AB206" s="496"/>
      <c r="AC206" s="484"/>
      <c r="AD206" s="496"/>
      <c r="AE206" s="496"/>
      <c r="AF206" s="484"/>
      <c r="AG206" s="496"/>
      <c r="AH206" s="496"/>
      <c r="AI206" s="496"/>
      <c r="AJ206" s="496"/>
      <c r="AK206" s="496"/>
      <c r="AL206" s="496"/>
      <c r="AM206" s="496"/>
      <c r="AN206" s="496"/>
      <c r="AO206" s="496"/>
      <c r="AP206" s="496"/>
      <c r="AQ206" s="496"/>
      <c r="AR206" s="484"/>
      <c r="AS206" s="496"/>
      <c r="AT206" s="496"/>
      <c r="AU206" s="496"/>
      <c r="AV206" s="39"/>
      <c r="AW206" s="28"/>
      <c r="AX206" s="28"/>
      <c r="AY206" s="28"/>
      <c r="AZ206" s="28"/>
      <c r="BA206" s="28"/>
      <c r="BB206" s="28"/>
      <c r="BC206" s="496"/>
      <c r="BD206" s="496"/>
      <c r="BE206" s="496"/>
      <c r="BF206" s="496"/>
      <c r="BG206" s="28"/>
    </row>
    <row r="207" spans="1:59">
      <c r="A207" s="35"/>
      <c r="B207" s="28"/>
      <c r="C207" s="28"/>
      <c r="D207" s="28"/>
      <c r="E207" s="28"/>
      <c r="F207" s="28"/>
      <c r="G207" s="28"/>
      <c r="H207" s="28"/>
      <c r="I207" s="28"/>
      <c r="J207" s="28"/>
      <c r="K207" s="28"/>
      <c r="L207" s="28"/>
      <c r="M207" s="28"/>
      <c r="N207" s="28"/>
      <c r="O207" s="28"/>
      <c r="P207" s="28"/>
      <c r="Q207" s="496"/>
      <c r="R207" s="484"/>
      <c r="S207" s="496"/>
      <c r="T207" s="484"/>
      <c r="U207" s="496"/>
      <c r="V207" s="496"/>
      <c r="W207" s="496"/>
      <c r="X207" s="484"/>
      <c r="Y207" s="484"/>
      <c r="Z207" s="484"/>
      <c r="AA207" s="496"/>
      <c r="AB207" s="496"/>
      <c r="AC207" s="484"/>
      <c r="AD207" s="496"/>
      <c r="AE207" s="496"/>
      <c r="AF207" s="484"/>
      <c r="AG207" s="496"/>
      <c r="AH207" s="496"/>
      <c r="AI207" s="496"/>
      <c r="AJ207" s="496"/>
      <c r="AK207" s="496"/>
      <c r="AL207" s="496"/>
      <c r="AM207" s="496"/>
      <c r="AN207" s="496"/>
      <c r="AO207" s="496"/>
      <c r="AP207" s="496"/>
      <c r="AQ207" s="496"/>
      <c r="AR207" s="484"/>
      <c r="AS207" s="496"/>
      <c r="AT207" s="496"/>
      <c r="AU207" s="496"/>
      <c r="AV207" s="39"/>
      <c r="AW207" s="28"/>
      <c r="AX207" s="28"/>
      <c r="AY207" s="28"/>
      <c r="AZ207" s="28"/>
      <c r="BA207" s="28"/>
      <c r="BB207" s="28"/>
      <c r="BC207" s="496"/>
      <c r="BD207" s="496"/>
      <c r="BE207" s="496"/>
      <c r="BF207" s="496"/>
      <c r="BG207" s="28"/>
    </row>
    <row r="208" spans="1:59">
      <c r="A208" s="35"/>
      <c r="B208" s="28"/>
      <c r="C208" s="28"/>
      <c r="D208" s="28"/>
      <c r="E208" s="28"/>
      <c r="F208" s="28"/>
      <c r="G208" s="28"/>
      <c r="H208" s="28"/>
      <c r="I208" s="28"/>
      <c r="J208" s="28"/>
      <c r="K208" s="28"/>
      <c r="L208" s="28"/>
      <c r="M208" s="28"/>
      <c r="N208" s="28"/>
      <c r="O208" s="28"/>
      <c r="P208" s="28"/>
      <c r="Q208" s="496"/>
      <c r="R208" s="484"/>
      <c r="S208" s="496"/>
      <c r="T208" s="484"/>
      <c r="U208" s="496"/>
      <c r="V208" s="496"/>
      <c r="W208" s="496"/>
      <c r="X208" s="484"/>
      <c r="Y208" s="484"/>
      <c r="Z208" s="484"/>
      <c r="AA208" s="496"/>
      <c r="AB208" s="496"/>
      <c r="AC208" s="484"/>
      <c r="AD208" s="496"/>
      <c r="AE208" s="496"/>
      <c r="AF208" s="484"/>
      <c r="AG208" s="496"/>
      <c r="AH208" s="496"/>
      <c r="AI208" s="496"/>
      <c r="AJ208" s="496"/>
      <c r="AK208" s="496"/>
      <c r="AL208" s="496"/>
      <c r="AM208" s="496"/>
      <c r="AN208" s="496"/>
      <c r="AO208" s="496"/>
      <c r="AP208" s="496"/>
      <c r="AQ208" s="496"/>
      <c r="AR208" s="484"/>
      <c r="AS208" s="496"/>
      <c r="AT208" s="496"/>
      <c r="AU208" s="496"/>
      <c r="AV208" s="39"/>
      <c r="AW208" s="28"/>
      <c r="AX208" s="28"/>
      <c r="AY208" s="28"/>
      <c r="AZ208" s="28"/>
      <c r="BA208" s="28"/>
      <c r="BB208" s="28"/>
      <c r="BC208" s="496"/>
      <c r="BD208" s="496"/>
      <c r="BE208" s="496"/>
      <c r="BF208" s="496"/>
      <c r="BG208" s="28"/>
    </row>
    <row r="209" spans="1:59">
      <c r="A209" s="35"/>
      <c r="B209" s="28"/>
      <c r="C209" s="28"/>
      <c r="D209" s="28"/>
      <c r="E209" s="28"/>
      <c r="F209" s="28"/>
      <c r="G209" s="28"/>
      <c r="H209" s="28"/>
      <c r="I209" s="28"/>
      <c r="J209" s="28"/>
      <c r="K209" s="28"/>
      <c r="L209" s="28"/>
      <c r="M209" s="28"/>
      <c r="N209" s="28"/>
      <c r="O209" s="28"/>
      <c r="P209" s="28"/>
      <c r="Q209" s="496"/>
      <c r="R209" s="484"/>
      <c r="S209" s="496"/>
      <c r="T209" s="484"/>
      <c r="U209" s="496"/>
      <c r="V209" s="496"/>
      <c r="W209" s="496"/>
      <c r="X209" s="484"/>
      <c r="Y209" s="484"/>
      <c r="Z209" s="484"/>
      <c r="AA209" s="496"/>
      <c r="AB209" s="496"/>
      <c r="AC209" s="484"/>
      <c r="AD209" s="496"/>
      <c r="AE209" s="496"/>
      <c r="AF209" s="484"/>
      <c r="AG209" s="496"/>
      <c r="AH209" s="496"/>
      <c r="AI209" s="496"/>
      <c r="AJ209" s="496"/>
      <c r="AK209" s="496"/>
      <c r="AL209" s="496"/>
      <c r="AM209" s="496"/>
      <c r="AN209" s="496"/>
      <c r="AO209" s="496"/>
      <c r="AP209" s="496"/>
      <c r="AQ209" s="496"/>
      <c r="AR209" s="484"/>
      <c r="AS209" s="496"/>
      <c r="AT209" s="496"/>
      <c r="AU209" s="496"/>
      <c r="AV209" s="39"/>
      <c r="AW209" s="28"/>
      <c r="AX209" s="28"/>
      <c r="AY209" s="28"/>
      <c r="AZ209" s="28"/>
      <c r="BA209" s="28"/>
      <c r="BB209" s="28"/>
      <c r="BC209" s="496"/>
      <c r="BD209" s="496"/>
      <c r="BE209" s="496"/>
      <c r="BF209" s="496"/>
      <c r="BG209" s="28"/>
    </row>
    <row r="210" spans="1:59">
      <c r="A210" s="35"/>
      <c r="B210" s="28"/>
      <c r="C210" s="28"/>
      <c r="D210" s="28"/>
      <c r="E210" s="28"/>
      <c r="F210" s="28"/>
      <c r="G210" s="28"/>
      <c r="H210" s="28"/>
      <c r="I210" s="28"/>
      <c r="J210" s="28"/>
      <c r="K210" s="28"/>
      <c r="L210" s="28"/>
      <c r="M210" s="28"/>
      <c r="N210" s="28"/>
      <c r="O210" s="28"/>
      <c r="P210" s="28"/>
      <c r="Q210" s="496"/>
      <c r="R210" s="484"/>
      <c r="S210" s="496"/>
      <c r="T210" s="484"/>
      <c r="U210" s="496"/>
      <c r="V210" s="496"/>
      <c r="W210" s="496"/>
      <c r="X210" s="484"/>
      <c r="Y210" s="484"/>
      <c r="Z210" s="484"/>
      <c r="AA210" s="496"/>
      <c r="AB210" s="496"/>
      <c r="AC210" s="484"/>
      <c r="AD210" s="496"/>
      <c r="AE210" s="496"/>
      <c r="AF210" s="484"/>
      <c r="AG210" s="496"/>
      <c r="AH210" s="496"/>
      <c r="AI210" s="496"/>
      <c r="AJ210" s="496"/>
      <c r="AK210" s="496"/>
      <c r="AL210" s="496"/>
      <c r="AM210" s="496"/>
      <c r="AN210" s="496"/>
      <c r="AO210" s="496"/>
      <c r="AP210" s="496"/>
      <c r="AQ210" s="496"/>
      <c r="AR210" s="484"/>
      <c r="AS210" s="496"/>
      <c r="AT210" s="496"/>
      <c r="AU210" s="496"/>
      <c r="AV210" s="39"/>
      <c r="AW210" s="28"/>
      <c r="AX210" s="28"/>
      <c r="AY210" s="28"/>
      <c r="AZ210" s="28"/>
      <c r="BA210" s="28"/>
      <c r="BB210" s="28"/>
      <c r="BC210" s="496"/>
      <c r="BD210" s="496"/>
      <c r="BE210" s="496"/>
      <c r="BF210" s="496"/>
      <c r="BG210" s="28"/>
    </row>
    <row r="211" spans="1:59">
      <c r="A211" s="35"/>
      <c r="B211" s="28"/>
      <c r="C211" s="28"/>
      <c r="D211" s="28"/>
      <c r="E211" s="28"/>
      <c r="F211" s="28"/>
      <c r="G211" s="28"/>
      <c r="H211" s="28"/>
      <c r="I211" s="28"/>
      <c r="J211" s="28"/>
      <c r="K211" s="28"/>
      <c r="L211" s="28"/>
      <c r="M211" s="28"/>
      <c r="N211" s="28"/>
      <c r="O211" s="28"/>
      <c r="P211" s="28"/>
      <c r="Q211" s="496"/>
      <c r="R211" s="484"/>
      <c r="S211" s="496"/>
      <c r="T211" s="484"/>
      <c r="U211" s="496"/>
      <c r="V211" s="496"/>
      <c r="W211" s="496"/>
      <c r="X211" s="484"/>
      <c r="Y211" s="484"/>
      <c r="Z211" s="484"/>
      <c r="AA211" s="496"/>
      <c r="AB211" s="496"/>
      <c r="AC211" s="484"/>
      <c r="AD211" s="496"/>
      <c r="AE211" s="496"/>
      <c r="AF211" s="484"/>
      <c r="AG211" s="496"/>
      <c r="AH211" s="496"/>
      <c r="AI211" s="496"/>
      <c r="AJ211" s="496"/>
      <c r="AK211" s="496"/>
      <c r="AL211" s="496"/>
      <c r="AM211" s="496"/>
      <c r="AN211" s="496"/>
      <c r="AO211" s="496"/>
      <c r="AP211" s="496"/>
      <c r="AQ211" s="496"/>
      <c r="AR211" s="484"/>
      <c r="AS211" s="496"/>
      <c r="AT211" s="496"/>
      <c r="AU211" s="496"/>
      <c r="AV211" s="39"/>
      <c r="AW211" s="28"/>
      <c r="AX211" s="28"/>
      <c r="AY211" s="28"/>
      <c r="AZ211" s="28"/>
      <c r="BA211" s="28"/>
      <c r="BB211" s="28"/>
      <c r="BC211" s="496"/>
      <c r="BD211" s="496"/>
      <c r="BE211" s="496"/>
      <c r="BF211" s="496"/>
      <c r="BG211" s="28"/>
    </row>
    <row r="212" spans="1:59">
      <c r="A212" s="35"/>
      <c r="B212" s="28"/>
      <c r="C212" s="28"/>
      <c r="D212" s="28"/>
      <c r="E212" s="28"/>
      <c r="F212" s="28"/>
      <c r="G212" s="28"/>
      <c r="H212" s="28"/>
      <c r="I212" s="28"/>
      <c r="J212" s="28"/>
      <c r="K212" s="28"/>
      <c r="L212" s="28"/>
      <c r="M212" s="28"/>
      <c r="N212" s="28"/>
      <c r="O212" s="28"/>
      <c r="P212" s="28"/>
      <c r="Q212" s="496"/>
      <c r="R212" s="484"/>
      <c r="S212" s="496"/>
      <c r="T212" s="484"/>
      <c r="U212" s="496"/>
      <c r="V212" s="496"/>
      <c r="W212" s="496"/>
      <c r="X212" s="484"/>
      <c r="Y212" s="484"/>
      <c r="Z212" s="484"/>
      <c r="AA212" s="496"/>
      <c r="AB212" s="496"/>
      <c r="AC212" s="484"/>
      <c r="AD212" s="496"/>
      <c r="AE212" s="496"/>
      <c r="AF212" s="484"/>
      <c r="AG212" s="496"/>
      <c r="AH212" s="496"/>
      <c r="AI212" s="496"/>
      <c r="AJ212" s="496"/>
      <c r="AK212" s="496"/>
      <c r="AL212" s="496"/>
      <c r="AM212" s="496"/>
      <c r="AN212" s="496"/>
      <c r="AO212" s="496"/>
      <c r="AP212" s="496"/>
      <c r="AQ212" s="496"/>
      <c r="AR212" s="484"/>
      <c r="AS212" s="496"/>
      <c r="AT212" s="496"/>
      <c r="AU212" s="496"/>
      <c r="AV212" s="39"/>
      <c r="AW212" s="28"/>
      <c r="AX212" s="28"/>
      <c r="AY212" s="28"/>
      <c r="AZ212" s="28"/>
      <c r="BA212" s="28"/>
      <c r="BB212" s="28"/>
      <c r="BC212" s="496"/>
      <c r="BD212" s="496"/>
      <c r="BE212" s="496"/>
      <c r="BF212" s="496"/>
      <c r="BG212" s="28"/>
    </row>
    <row r="213" spans="1:59">
      <c r="A213" s="35"/>
      <c r="B213" s="28"/>
      <c r="C213" s="28"/>
      <c r="D213" s="28"/>
      <c r="E213" s="28"/>
      <c r="F213" s="28"/>
      <c r="G213" s="28"/>
      <c r="H213" s="28"/>
      <c r="I213" s="28"/>
      <c r="J213" s="28"/>
      <c r="K213" s="28"/>
      <c r="L213" s="28"/>
      <c r="M213" s="28"/>
      <c r="N213" s="28"/>
      <c r="O213" s="28"/>
      <c r="P213" s="28"/>
      <c r="Q213" s="496"/>
      <c r="R213" s="484"/>
      <c r="S213" s="496"/>
      <c r="T213" s="484"/>
      <c r="U213" s="496"/>
      <c r="V213" s="496"/>
      <c r="W213" s="496"/>
      <c r="X213" s="484"/>
      <c r="Y213" s="484"/>
      <c r="Z213" s="484"/>
      <c r="AA213" s="496"/>
      <c r="AB213" s="496"/>
      <c r="AC213" s="484"/>
      <c r="AD213" s="496"/>
      <c r="AE213" s="496"/>
      <c r="AF213" s="484"/>
      <c r="AG213" s="496"/>
      <c r="AH213" s="496"/>
      <c r="AI213" s="496"/>
      <c r="AJ213" s="496"/>
      <c r="AK213" s="496"/>
      <c r="AL213" s="496"/>
      <c r="AM213" s="496"/>
      <c r="AN213" s="496"/>
      <c r="AO213" s="496"/>
      <c r="AP213" s="496"/>
      <c r="AQ213" s="496"/>
      <c r="AR213" s="484"/>
      <c r="AS213" s="496"/>
      <c r="AT213" s="496"/>
      <c r="AU213" s="496"/>
      <c r="AV213" s="39"/>
      <c r="AW213" s="28"/>
      <c r="AX213" s="28"/>
      <c r="AY213" s="28"/>
      <c r="AZ213" s="28"/>
      <c r="BA213" s="28"/>
      <c r="BB213" s="28"/>
      <c r="BC213" s="496"/>
      <c r="BD213" s="496"/>
      <c r="BE213" s="496"/>
      <c r="BF213" s="496"/>
      <c r="BG213" s="28"/>
    </row>
    <row r="214" spans="1:59">
      <c r="A214" s="35"/>
      <c r="B214" s="28"/>
      <c r="C214" s="28"/>
      <c r="D214" s="28"/>
      <c r="E214" s="28"/>
      <c r="F214" s="28"/>
      <c r="G214" s="28"/>
      <c r="H214" s="28"/>
      <c r="I214" s="28"/>
      <c r="J214" s="28"/>
      <c r="K214" s="28"/>
      <c r="L214" s="28"/>
      <c r="M214" s="28"/>
      <c r="N214" s="28"/>
      <c r="O214" s="28"/>
      <c r="P214" s="28"/>
      <c r="Q214" s="496"/>
      <c r="R214" s="484"/>
      <c r="S214" s="496"/>
      <c r="T214" s="484"/>
      <c r="U214" s="496"/>
      <c r="V214" s="496"/>
      <c r="W214" s="496"/>
      <c r="X214" s="484"/>
      <c r="Y214" s="484"/>
      <c r="Z214" s="484"/>
      <c r="AA214" s="496"/>
      <c r="AB214" s="496"/>
      <c r="AC214" s="484"/>
      <c r="AD214" s="496"/>
      <c r="AE214" s="496"/>
      <c r="AF214" s="484"/>
      <c r="AG214" s="496"/>
      <c r="AH214" s="496"/>
      <c r="AI214" s="496"/>
      <c r="AJ214" s="496"/>
      <c r="AK214" s="496"/>
      <c r="AL214" s="496"/>
      <c r="AM214" s="496"/>
      <c r="AN214" s="496"/>
      <c r="AO214" s="496"/>
      <c r="AP214" s="496"/>
      <c r="AQ214" s="496"/>
      <c r="AR214" s="484"/>
      <c r="AS214" s="496"/>
      <c r="AT214" s="496"/>
      <c r="AU214" s="496"/>
      <c r="AV214" s="39"/>
      <c r="AW214" s="28"/>
      <c r="AX214" s="28"/>
      <c r="AY214" s="28"/>
      <c r="AZ214" s="28"/>
      <c r="BA214" s="28"/>
      <c r="BB214" s="28"/>
      <c r="BC214" s="496"/>
      <c r="BD214" s="496"/>
      <c r="BE214" s="496"/>
      <c r="BF214" s="496"/>
      <c r="BG214" s="28"/>
    </row>
    <row r="215" spans="1:59">
      <c r="A215" s="35"/>
      <c r="B215" s="28"/>
      <c r="C215" s="28"/>
      <c r="D215" s="28"/>
      <c r="E215" s="28"/>
      <c r="F215" s="28"/>
      <c r="G215" s="28"/>
      <c r="H215" s="28"/>
      <c r="I215" s="28"/>
      <c r="J215" s="28"/>
      <c r="K215" s="28"/>
      <c r="L215" s="28"/>
      <c r="M215" s="28"/>
      <c r="N215" s="28"/>
      <c r="O215" s="28"/>
      <c r="P215" s="28"/>
      <c r="Q215" s="496"/>
      <c r="R215" s="484"/>
      <c r="S215" s="496"/>
      <c r="T215" s="484"/>
      <c r="U215" s="496"/>
      <c r="V215" s="496"/>
      <c r="W215" s="496"/>
      <c r="X215" s="484"/>
      <c r="Y215" s="484"/>
      <c r="Z215" s="484"/>
      <c r="AA215" s="496"/>
      <c r="AB215" s="496"/>
      <c r="AC215" s="484"/>
      <c r="AD215" s="496"/>
      <c r="AE215" s="496"/>
      <c r="AF215" s="484"/>
      <c r="AG215" s="496"/>
      <c r="AH215" s="496"/>
      <c r="AI215" s="496"/>
      <c r="AJ215" s="496"/>
      <c r="AK215" s="496"/>
      <c r="AL215" s="496"/>
      <c r="AM215" s="496"/>
      <c r="AN215" s="496"/>
      <c r="AO215" s="496"/>
      <c r="AP215" s="496"/>
      <c r="AQ215" s="496"/>
      <c r="AR215" s="484"/>
      <c r="AS215" s="496"/>
      <c r="AT215" s="496"/>
      <c r="AU215" s="496"/>
      <c r="AV215" s="39"/>
      <c r="AW215" s="28"/>
      <c r="AX215" s="28"/>
      <c r="AY215" s="28"/>
      <c r="AZ215" s="28"/>
      <c r="BA215" s="28"/>
      <c r="BB215" s="28"/>
      <c r="BC215" s="496"/>
      <c r="BD215" s="496"/>
      <c r="BE215" s="496"/>
      <c r="BF215" s="496"/>
      <c r="BG215" s="28"/>
    </row>
    <row r="216" spans="1:59">
      <c r="A216" s="35"/>
      <c r="B216" s="28"/>
      <c r="C216" s="28"/>
      <c r="D216" s="28"/>
      <c r="E216" s="28"/>
      <c r="F216" s="28"/>
      <c r="G216" s="28"/>
      <c r="H216" s="28"/>
      <c r="I216" s="28"/>
      <c r="J216" s="28"/>
      <c r="K216" s="28"/>
      <c r="L216" s="28"/>
      <c r="M216" s="28"/>
      <c r="N216" s="28"/>
      <c r="O216" s="28"/>
      <c r="P216" s="28"/>
      <c r="Q216" s="496"/>
      <c r="R216" s="484"/>
      <c r="S216" s="496"/>
      <c r="T216" s="484"/>
      <c r="U216" s="496"/>
      <c r="V216" s="496"/>
      <c r="W216" s="496"/>
      <c r="X216" s="484"/>
      <c r="Y216" s="484"/>
      <c r="Z216" s="484"/>
      <c r="AA216" s="496"/>
      <c r="AB216" s="496"/>
      <c r="AC216" s="484"/>
      <c r="AD216" s="496"/>
      <c r="AE216" s="496"/>
      <c r="AF216" s="484"/>
      <c r="AG216" s="496"/>
      <c r="AH216" s="496"/>
      <c r="AI216" s="496"/>
      <c r="AJ216" s="496"/>
      <c r="AK216" s="496"/>
      <c r="AL216" s="496"/>
      <c r="AM216" s="496"/>
      <c r="AN216" s="496"/>
      <c r="AO216" s="496"/>
      <c r="AP216" s="496"/>
      <c r="AQ216" s="496"/>
      <c r="AR216" s="484"/>
      <c r="AS216" s="496"/>
      <c r="AT216" s="496"/>
      <c r="AU216" s="496"/>
      <c r="AV216" s="39"/>
      <c r="AW216" s="28"/>
      <c r="AX216" s="28"/>
      <c r="AY216" s="28"/>
      <c r="AZ216" s="28"/>
      <c r="BA216" s="28"/>
      <c r="BB216" s="28"/>
      <c r="BC216" s="496"/>
      <c r="BD216" s="496"/>
      <c r="BE216" s="496"/>
      <c r="BF216" s="496"/>
      <c r="BG216" s="28"/>
    </row>
    <row r="217" spans="1:59">
      <c r="A217" s="35"/>
      <c r="B217" s="28"/>
      <c r="C217" s="28"/>
      <c r="D217" s="28"/>
      <c r="E217" s="28"/>
      <c r="F217" s="28"/>
      <c r="G217" s="28"/>
      <c r="H217" s="28"/>
      <c r="I217" s="28"/>
      <c r="J217" s="28"/>
      <c r="K217" s="28"/>
      <c r="L217" s="28"/>
      <c r="M217" s="28"/>
      <c r="N217" s="28"/>
      <c r="O217" s="28"/>
      <c r="P217" s="28"/>
      <c r="Q217" s="496"/>
      <c r="R217" s="484"/>
      <c r="S217" s="496"/>
      <c r="T217" s="484"/>
      <c r="U217" s="496"/>
      <c r="V217" s="496"/>
      <c r="W217" s="496"/>
      <c r="X217" s="484"/>
      <c r="Y217" s="484"/>
      <c r="Z217" s="484"/>
      <c r="AA217" s="496"/>
      <c r="AB217" s="496"/>
      <c r="AC217" s="484"/>
      <c r="AD217" s="496"/>
      <c r="AE217" s="496"/>
      <c r="AF217" s="484"/>
      <c r="AG217" s="496"/>
      <c r="AH217" s="496"/>
      <c r="AI217" s="496"/>
      <c r="AJ217" s="496"/>
      <c r="AK217" s="496"/>
      <c r="AL217" s="496"/>
      <c r="AM217" s="496"/>
      <c r="AN217" s="496"/>
      <c r="AO217" s="496"/>
      <c r="AP217" s="496"/>
      <c r="AQ217" s="496"/>
      <c r="AR217" s="484"/>
      <c r="AS217" s="496"/>
      <c r="AT217" s="496"/>
      <c r="AU217" s="496"/>
      <c r="AV217" s="39"/>
      <c r="AW217" s="28"/>
      <c r="AX217" s="28"/>
      <c r="AY217" s="28"/>
      <c r="AZ217" s="28"/>
      <c r="BA217" s="28"/>
      <c r="BB217" s="28"/>
      <c r="BC217" s="496"/>
      <c r="BD217" s="496"/>
      <c r="BE217" s="496"/>
      <c r="BF217" s="496"/>
      <c r="BG217" s="28"/>
    </row>
    <row r="218" spans="1:59">
      <c r="A218" s="35"/>
      <c r="B218" s="28"/>
      <c r="C218" s="28"/>
      <c r="D218" s="28"/>
      <c r="E218" s="28"/>
      <c r="F218" s="28"/>
      <c r="G218" s="28"/>
      <c r="H218" s="28"/>
      <c r="I218" s="28"/>
      <c r="J218" s="28"/>
      <c r="K218" s="28"/>
      <c r="L218" s="28"/>
      <c r="M218" s="28"/>
      <c r="N218" s="28"/>
      <c r="O218" s="28"/>
      <c r="P218" s="28"/>
      <c r="Q218" s="496"/>
      <c r="R218" s="484"/>
      <c r="S218" s="496"/>
      <c r="T218" s="484"/>
      <c r="U218" s="496"/>
      <c r="V218" s="496"/>
      <c r="W218" s="496"/>
      <c r="X218" s="484"/>
      <c r="Y218" s="484"/>
      <c r="Z218" s="484"/>
      <c r="AA218" s="496"/>
      <c r="AB218" s="496"/>
      <c r="AC218" s="484"/>
      <c r="AD218" s="496"/>
      <c r="AE218" s="496"/>
      <c r="AF218" s="484"/>
      <c r="AG218" s="496"/>
      <c r="AH218" s="496"/>
      <c r="AI218" s="496"/>
      <c r="AJ218" s="496"/>
      <c r="AK218" s="496"/>
      <c r="AL218" s="496"/>
      <c r="AM218" s="496"/>
      <c r="AN218" s="496"/>
      <c r="AO218" s="496"/>
      <c r="AP218" s="496"/>
      <c r="AQ218" s="496"/>
      <c r="AR218" s="484"/>
      <c r="AS218" s="496"/>
      <c r="AT218" s="496"/>
      <c r="AU218" s="496"/>
      <c r="AV218" s="39"/>
      <c r="AW218" s="28"/>
      <c r="AX218" s="28"/>
      <c r="AY218" s="28"/>
      <c r="AZ218" s="28"/>
      <c r="BA218" s="28"/>
      <c r="BB218" s="28"/>
      <c r="BC218" s="496"/>
      <c r="BD218" s="496"/>
      <c r="BE218" s="496"/>
      <c r="BF218" s="496"/>
      <c r="BG218" s="28"/>
    </row>
    <row r="219" spans="1:59">
      <c r="A219" s="35"/>
      <c r="B219" s="28"/>
      <c r="C219" s="28"/>
      <c r="D219" s="28"/>
      <c r="E219" s="28"/>
      <c r="F219" s="28"/>
      <c r="G219" s="28"/>
      <c r="H219" s="28"/>
      <c r="I219" s="28"/>
      <c r="J219" s="28"/>
      <c r="K219" s="28"/>
      <c r="L219" s="28"/>
      <c r="M219" s="28"/>
      <c r="N219" s="28"/>
      <c r="O219" s="28"/>
      <c r="P219" s="28"/>
      <c r="Q219" s="496"/>
      <c r="R219" s="484"/>
      <c r="S219" s="496"/>
      <c r="T219" s="484"/>
      <c r="U219" s="496"/>
      <c r="V219" s="496"/>
      <c r="W219" s="496"/>
      <c r="X219" s="484"/>
      <c r="Y219" s="484"/>
      <c r="Z219" s="484"/>
      <c r="AA219" s="496"/>
      <c r="AB219" s="496"/>
      <c r="AC219" s="484"/>
      <c r="AD219" s="496"/>
      <c r="AE219" s="496"/>
      <c r="AF219" s="484"/>
      <c r="AG219" s="496"/>
      <c r="AH219" s="496"/>
      <c r="AI219" s="496"/>
      <c r="AJ219" s="496"/>
      <c r="AK219" s="496"/>
      <c r="AL219" s="496"/>
      <c r="AM219" s="496"/>
      <c r="AN219" s="496"/>
      <c r="AO219" s="496"/>
      <c r="AP219" s="496"/>
      <c r="AQ219" s="496"/>
      <c r="AR219" s="484"/>
      <c r="AS219" s="496"/>
      <c r="AT219" s="496"/>
      <c r="AU219" s="496"/>
      <c r="AV219" s="39"/>
      <c r="AW219" s="28"/>
      <c r="AX219" s="28"/>
      <c r="AY219" s="28"/>
      <c r="AZ219" s="28"/>
      <c r="BA219" s="28"/>
      <c r="BB219" s="28"/>
      <c r="BC219" s="496"/>
      <c r="BD219" s="496"/>
      <c r="BE219" s="496"/>
      <c r="BF219" s="496"/>
      <c r="BG219" s="28"/>
    </row>
    <row r="220" spans="1:59">
      <c r="A220" s="35"/>
      <c r="B220" s="28"/>
      <c r="C220" s="28"/>
      <c r="D220" s="28"/>
      <c r="E220" s="28"/>
      <c r="F220" s="28"/>
      <c r="G220" s="28"/>
      <c r="H220" s="28"/>
      <c r="I220" s="28"/>
      <c r="J220" s="28"/>
      <c r="K220" s="28"/>
      <c r="L220" s="28"/>
      <c r="M220" s="28"/>
      <c r="N220" s="28"/>
      <c r="O220" s="28"/>
      <c r="P220" s="28"/>
      <c r="Q220" s="496"/>
      <c r="R220" s="484"/>
      <c r="S220" s="496"/>
      <c r="T220" s="484"/>
      <c r="U220" s="496"/>
      <c r="V220" s="496"/>
      <c r="W220" s="496"/>
      <c r="X220" s="484"/>
      <c r="Y220" s="484"/>
      <c r="Z220" s="484"/>
      <c r="AA220" s="496"/>
      <c r="AB220" s="496"/>
      <c r="AC220" s="484"/>
      <c r="AD220" s="496"/>
      <c r="AE220" s="496"/>
      <c r="AF220" s="484"/>
      <c r="AG220" s="496"/>
      <c r="AH220" s="496"/>
      <c r="AI220" s="496"/>
      <c r="AJ220" s="496"/>
      <c r="AK220" s="496"/>
      <c r="AL220" s="496"/>
      <c r="AM220" s="496"/>
      <c r="AN220" s="496"/>
      <c r="AO220" s="496"/>
      <c r="AP220" s="496"/>
      <c r="AQ220" s="496"/>
      <c r="AR220" s="484"/>
      <c r="AS220" s="496"/>
      <c r="AT220" s="496"/>
      <c r="AU220" s="496"/>
      <c r="AV220" s="39"/>
      <c r="AW220" s="28"/>
      <c r="AX220" s="28"/>
      <c r="AY220" s="28"/>
      <c r="AZ220" s="28"/>
      <c r="BA220" s="28"/>
      <c r="BB220" s="28"/>
      <c r="BC220" s="496"/>
      <c r="BD220" s="496"/>
      <c r="BE220" s="496"/>
      <c r="BF220" s="496"/>
      <c r="BG220" s="28"/>
    </row>
    <row r="221" spans="1:59">
      <c r="A221" s="35"/>
      <c r="B221" s="28"/>
      <c r="C221" s="28"/>
      <c r="D221" s="28"/>
      <c r="E221" s="28"/>
      <c r="F221" s="28"/>
      <c r="G221" s="28"/>
      <c r="H221" s="28"/>
      <c r="I221" s="28"/>
      <c r="J221" s="28"/>
      <c r="K221" s="28"/>
      <c r="L221" s="28"/>
      <c r="M221" s="28"/>
      <c r="N221" s="28"/>
      <c r="O221" s="28"/>
      <c r="P221" s="28"/>
      <c r="Q221" s="496"/>
      <c r="R221" s="484"/>
      <c r="S221" s="496"/>
      <c r="T221" s="484"/>
      <c r="U221" s="496"/>
      <c r="V221" s="496"/>
      <c r="W221" s="496"/>
      <c r="X221" s="484"/>
      <c r="Y221" s="484"/>
      <c r="Z221" s="484"/>
      <c r="AA221" s="496"/>
      <c r="AB221" s="496"/>
      <c r="AC221" s="484"/>
      <c r="AD221" s="496"/>
      <c r="AE221" s="496"/>
      <c r="AF221" s="484"/>
      <c r="AG221" s="496"/>
      <c r="AH221" s="496"/>
      <c r="AI221" s="496"/>
      <c r="AJ221" s="496"/>
      <c r="AK221" s="496"/>
      <c r="AL221" s="496"/>
      <c r="AM221" s="496"/>
      <c r="AN221" s="496"/>
      <c r="AO221" s="496"/>
      <c r="AP221" s="496"/>
      <c r="AQ221" s="496"/>
      <c r="AR221" s="484"/>
      <c r="AS221" s="496"/>
      <c r="AT221" s="496"/>
      <c r="AU221" s="496"/>
      <c r="AV221" s="39"/>
      <c r="AW221" s="28"/>
      <c r="AX221" s="28"/>
      <c r="AY221" s="28"/>
      <c r="AZ221" s="28"/>
      <c r="BA221" s="28"/>
      <c r="BB221" s="28"/>
      <c r="BC221" s="496"/>
      <c r="BD221" s="496"/>
      <c r="BE221" s="496"/>
      <c r="BF221" s="496"/>
      <c r="BG221" s="28"/>
    </row>
    <row r="222" spans="1:59">
      <c r="A222" s="35"/>
      <c r="B222" s="28"/>
      <c r="C222" s="28"/>
      <c r="D222" s="28"/>
      <c r="E222" s="28"/>
      <c r="F222" s="28"/>
      <c r="G222" s="28"/>
      <c r="H222" s="28"/>
      <c r="I222" s="28"/>
      <c r="J222" s="28"/>
      <c r="K222" s="28"/>
      <c r="L222" s="28"/>
      <c r="M222" s="28"/>
      <c r="N222" s="28"/>
      <c r="O222" s="28"/>
      <c r="P222" s="28"/>
      <c r="Q222" s="496"/>
      <c r="R222" s="484"/>
      <c r="S222" s="496"/>
      <c r="T222" s="484"/>
      <c r="U222" s="496"/>
      <c r="V222" s="496"/>
      <c r="W222" s="496"/>
      <c r="X222" s="484"/>
      <c r="Y222" s="484"/>
      <c r="Z222" s="484"/>
      <c r="AA222" s="496"/>
      <c r="AB222" s="496"/>
      <c r="AC222" s="484"/>
      <c r="AD222" s="496"/>
      <c r="AE222" s="496"/>
      <c r="AF222" s="484"/>
      <c r="AG222" s="496"/>
      <c r="AH222" s="496"/>
      <c r="AI222" s="496"/>
      <c r="AJ222" s="496"/>
      <c r="AK222" s="496"/>
      <c r="AL222" s="496"/>
      <c r="AM222" s="496"/>
      <c r="AN222" s="496"/>
      <c r="AO222" s="496"/>
      <c r="AP222" s="496"/>
      <c r="AQ222" s="496"/>
      <c r="AR222" s="484"/>
      <c r="AS222" s="496"/>
      <c r="AT222" s="496"/>
      <c r="AU222" s="496"/>
      <c r="AV222" s="39"/>
      <c r="AW222" s="28"/>
      <c r="AX222" s="28"/>
      <c r="AY222" s="28"/>
      <c r="AZ222" s="28"/>
      <c r="BA222" s="28"/>
      <c r="BB222" s="28"/>
      <c r="BC222" s="496"/>
      <c r="BD222" s="496"/>
      <c r="BE222" s="496"/>
      <c r="BF222" s="496"/>
      <c r="BG222" s="28"/>
    </row>
    <row r="223" spans="1:59">
      <c r="A223" s="35"/>
      <c r="B223" s="28"/>
      <c r="C223" s="28"/>
      <c r="D223" s="28"/>
      <c r="E223" s="28"/>
      <c r="F223" s="28"/>
      <c r="G223" s="28"/>
      <c r="H223" s="28"/>
      <c r="I223" s="28"/>
      <c r="J223" s="28"/>
      <c r="K223" s="28"/>
      <c r="L223" s="28"/>
      <c r="M223" s="28"/>
      <c r="N223" s="28"/>
      <c r="O223" s="28"/>
      <c r="P223" s="28"/>
      <c r="Q223" s="496"/>
      <c r="R223" s="484"/>
      <c r="S223" s="496"/>
      <c r="T223" s="484"/>
      <c r="U223" s="496"/>
      <c r="V223" s="496"/>
      <c r="W223" s="496"/>
      <c r="X223" s="484"/>
      <c r="Y223" s="484"/>
      <c r="Z223" s="484"/>
      <c r="AA223" s="496"/>
      <c r="AB223" s="496"/>
      <c r="AC223" s="484"/>
      <c r="AD223" s="496"/>
      <c r="AE223" s="496"/>
      <c r="AF223" s="484"/>
      <c r="AG223" s="496"/>
      <c r="AH223" s="496"/>
      <c r="AI223" s="496"/>
      <c r="AJ223" s="496"/>
      <c r="AK223" s="496"/>
      <c r="AL223" s="496"/>
      <c r="AM223" s="496"/>
      <c r="AN223" s="496"/>
      <c r="AO223" s="496"/>
      <c r="AP223" s="496"/>
      <c r="AQ223" s="496"/>
      <c r="AR223" s="484"/>
      <c r="AS223" s="496"/>
      <c r="AT223" s="496"/>
      <c r="AU223" s="496"/>
      <c r="AV223" s="39"/>
      <c r="AW223" s="28"/>
      <c r="AX223" s="28"/>
      <c r="AY223" s="28"/>
      <c r="AZ223" s="28"/>
      <c r="BA223" s="28"/>
      <c r="BB223" s="28"/>
      <c r="BC223" s="496"/>
      <c r="BD223" s="496"/>
      <c r="BE223" s="496"/>
      <c r="BF223" s="496"/>
      <c r="BG223" s="28"/>
    </row>
    <row r="224" spans="1:59">
      <c r="A224" s="35"/>
      <c r="B224" s="28"/>
      <c r="C224" s="28"/>
      <c r="D224" s="28"/>
      <c r="E224" s="28"/>
      <c r="F224" s="28"/>
      <c r="G224" s="28"/>
      <c r="H224" s="28"/>
      <c r="I224" s="28"/>
      <c r="J224" s="28"/>
      <c r="K224" s="28"/>
      <c r="L224" s="28"/>
      <c r="M224" s="28"/>
      <c r="N224" s="28"/>
      <c r="O224" s="28"/>
      <c r="P224" s="28"/>
      <c r="Q224" s="496"/>
      <c r="R224" s="484"/>
      <c r="S224" s="496"/>
      <c r="T224" s="484"/>
      <c r="U224" s="496"/>
      <c r="V224" s="496"/>
      <c r="W224" s="496"/>
      <c r="X224" s="484"/>
      <c r="Y224" s="484"/>
      <c r="Z224" s="484"/>
      <c r="AA224" s="496"/>
      <c r="AB224" s="496"/>
      <c r="AC224" s="484"/>
      <c r="AD224" s="496"/>
      <c r="AE224" s="496"/>
      <c r="AF224" s="484"/>
      <c r="AG224" s="496"/>
      <c r="AH224" s="496"/>
      <c r="AI224" s="496"/>
      <c r="AJ224" s="496"/>
      <c r="AK224" s="496"/>
      <c r="AL224" s="496"/>
      <c r="AM224" s="496"/>
      <c r="AN224" s="496"/>
      <c r="AO224" s="496"/>
      <c r="AP224" s="496"/>
      <c r="AQ224" s="496"/>
      <c r="AR224" s="484"/>
      <c r="AS224" s="496"/>
      <c r="AT224" s="496"/>
      <c r="AU224" s="496"/>
      <c r="AV224" s="39"/>
      <c r="AW224" s="28"/>
      <c r="AX224" s="28"/>
      <c r="AY224" s="28"/>
      <c r="AZ224" s="28"/>
      <c r="BA224" s="28"/>
      <c r="BB224" s="28"/>
      <c r="BC224" s="496"/>
      <c r="BD224" s="496"/>
      <c r="BE224" s="496"/>
      <c r="BF224" s="496"/>
      <c r="BG224" s="28"/>
    </row>
    <row r="225" spans="1:59">
      <c r="A225" s="35"/>
      <c r="B225" s="28"/>
      <c r="C225" s="28"/>
      <c r="D225" s="28"/>
      <c r="E225" s="28"/>
      <c r="F225" s="28"/>
      <c r="G225" s="28"/>
      <c r="H225" s="28"/>
      <c r="I225" s="28"/>
      <c r="J225" s="28"/>
      <c r="K225" s="28"/>
      <c r="L225" s="28"/>
      <c r="M225" s="28"/>
      <c r="N225" s="28"/>
      <c r="O225" s="28"/>
      <c r="P225" s="28"/>
      <c r="Q225" s="496"/>
      <c r="R225" s="484"/>
      <c r="S225" s="496"/>
      <c r="T225" s="484"/>
      <c r="U225" s="496"/>
      <c r="V225" s="496"/>
      <c r="W225" s="496"/>
      <c r="X225" s="484"/>
      <c r="Y225" s="484"/>
      <c r="Z225" s="484"/>
      <c r="AA225" s="496"/>
      <c r="AB225" s="496"/>
      <c r="AC225" s="484"/>
      <c r="AD225" s="496"/>
      <c r="AE225" s="496"/>
      <c r="AF225" s="484"/>
      <c r="AG225" s="496"/>
      <c r="AH225" s="496"/>
      <c r="AI225" s="496"/>
      <c r="AJ225" s="496"/>
      <c r="AK225" s="496"/>
      <c r="AL225" s="496"/>
      <c r="AM225" s="496"/>
      <c r="AN225" s="496"/>
      <c r="AO225" s="496"/>
      <c r="AP225" s="496"/>
      <c r="AQ225" s="496"/>
      <c r="AR225" s="484"/>
      <c r="AS225" s="496"/>
      <c r="AT225" s="496"/>
      <c r="AU225" s="496"/>
      <c r="AV225" s="39"/>
      <c r="AW225" s="28"/>
      <c r="AX225" s="28"/>
      <c r="AY225" s="28"/>
      <c r="AZ225" s="28"/>
      <c r="BA225" s="28"/>
      <c r="BB225" s="28"/>
      <c r="BC225" s="496"/>
      <c r="BD225" s="496"/>
      <c r="BE225" s="496"/>
      <c r="BF225" s="496"/>
      <c r="BG225" s="28"/>
    </row>
    <row r="226" spans="1:59">
      <c r="A226" s="35"/>
      <c r="B226" s="28"/>
      <c r="C226" s="28"/>
      <c r="D226" s="28"/>
      <c r="E226" s="28"/>
      <c r="F226" s="28"/>
      <c r="G226" s="28"/>
      <c r="H226" s="28"/>
      <c r="I226" s="28"/>
      <c r="J226" s="28"/>
      <c r="K226" s="28"/>
      <c r="L226" s="28"/>
      <c r="M226" s="28"/>
      <c r="N226" s="28"/>
      <c r="O226" s="28"/>
      <c r="P226" s="28"/>
      <c r="Q226" s="496"/>
      <c r="R226" s="484"/>
      <c r="S226" s="496"/>
      <c r="T226" s="484"/>
      <c r="U226" s="496"/>
      <c r="V226" s="496"/>
      <c r="W226" s="496"/>
      <c r="X226" s="484"/>
      <c r="Y226" s="484"/>
      <c r="Z226" s="484"/>
      <c r="AA226" s="496"/>
      <c r="AB226" s="496"/>
      <c r="AC226" s="484"/>
      <c r="AD226" s="496"/>
      <c r="AE226" s="496"/>
      <c r="AF226" s="484"/>
      <c r="AG226" s="496"/>
      <c r="AH226" s="496"/>
      <c r="AI226" s="496"/>
      <c r="AJ226" s="496"/>
      <c r="AK226" s="496"/>
      <c r="AL226" s="496"/>
      <c r="AM226" s="496"/>
      <c r="AN226" s="496"/>
      <c r="AO226" s="496"/>
      <c r="AP226" s="496"/>
      <c r="AQ226" s="496"/>
      <c r="AR226" s="484"/>
      <c r="AS226" s="496"/>
      <c r="AT226" s="496"/>
      <c r="AU226" s="496"/>
      <c r="AV226" s="39"/>
      <c r="AW226" s="28"/>
      <c r="AX226" s="28"/>
      <c r="AY226" s="28"/>
      <c r="AZ226" s="28"/>
      <c r="BA226" s="28"/>
      <c r="BB226" s="28"/>
      <c r="BC226" s="496"/>
      <c r="BD226" s="496"/>
      <c r="BE226" s="496"/>
      <c r="BF226" s="496"/>
      <c r="BG226" s="28"/>
    </row>
    <row r="227" spans="1:59">
      <c r="A227" s="35"/>
      <c r="B227" s="28"/>
      <c r="C227" s="28"/>
      <c r="D227" s="28"/>
      <c r="E227" s="28"/>
      <c r="F227" s="28"/>
      <c r="G227" s="28"/>
      <c r="H227" s="28"/>
      <c r="I227" s="28"/>
      <c r="J227" s="28"/>
      <c r="K227" s="28"/>
      <c r="L227" s="28"/>
      <c r="M227" s="28"/>
      <c r="N227" s="28"/>
      <c r="O227" s="28"/>
      <c r="P227" s="28"/>
      <c r="Q227" s="496"/>
      <c r="R227" s="484"/>
      <c r="S227" s="496"/>
      <c r="T227" s="484"/>
      <c r="U227" s="496"/>
      <c r="V227" s="496"/>
      <c r="W227" s="496"/>
      <c r="X227" s="484"/>
      <c r="Y227" s="484"/>
      <c r="Z227" s="484"/>
      <c r="AA227" s="496"/>
      <c r="AB227" s="496"/>
      <c r="AC227" s="484"/>
      <c r="AD227" s="496"/>
      <c r="AE227" s="496"/>
      <c r="AF227" s="484"/>
      <c r="AG227" s="496"/>
      <c r="AH227" s="496"/>
      <c r="AI227" s="496"/>
      <c r="AJ227" s="496"/>
      <c r="AK227" s="496"/>
      <c r="AL227" s="496"/>
      <c r="AM227" s="496"/>
      <c r="AN227" s="496"/>
      <c r="AO227" s="496"/>
      <c r="AP227" s="496"/>
      <c r="AQ227" s="496"/>
      <c r="AR227" s="484"/>
      <c r="AS227" s="496"/>
      <c r="AT227" s="496"/>
      <c r="AU227" s="496"/>
      <c r="AV227" s="39"/>
      <c r="AW227" s="28"/>
      <c r="AX227" s="28"/>
      <c r="AY227" s="28"/>
      <c r="AZ227" s="28"/>
      <c r="BA227" s="28"/>
      <c r="BB227" s="28"/>
      <c r="BC227" s="496"/>
      <c r="BD227" s="496"/>
      <c r="BE227" s="496"/>
      <c r="BF227" s="496"/>
      <c r="BG227" s="28"/>
    </row>
    <row r="228" spans="1:59">
      <c r="A228" s="35"/>
      <c r="B228" s="28"/>
      <c r="C228" s="28"/>
      <c r="D228" s="28"/>
      <c r="E228" s="28"/>
      <c r="F228" s="28"/>
      <c r="G228" s="28"/>
      <c r="H228" s="28"/>
      <c r="I228" s="28"/>
      <c r="J228" s="28"/>
      <c r="K228" s="28"/>
      <c r="L228" s="28"/>
      <c r="M228" s="28"/>
      <c r="N228" s="28"/>
      <c r="O228" s="28"/>
      <c r="P228" s="28"/>
      <c r="Q228" s="496"/>
      <c r="R228" s="484"/>
      <c r="S228" s="496"/>
      <c r="T228" s="484"/>
      <c r="U228" s="496"/>
      <c r="V228" s="496"/>
      <c r="W228" s="496"/>
      <c r="X228" s="484"/>
      <c r="Y228" s="484"/>
      <c r="Z228" s="484"/>
      <c r="AA228" s="496"/>
      <c r="AB228" s="496"/>
      <c r="AC228" s="484"/>
      <c r="AD228" s="496"/>
      <c r="AE228" s="496"/>
      <c r="AF228" s="484"/>
      <c r="AG228" s="496"/>
      <c r="AH228" s="496"/>
      <c r="AI228" s="496"/>
      <c r="AJ228" s="496"/>
      <c r="AK228" s="496"/>
      <c r="AL228" s="496"/>
      <c r="AM228" s="496"/>
      <c r="AN228" s="496"/>
      <c r="AO228" s="496"/>
      <c r="AP228" s="496"/>
      <c r="AQ228" s="496"/>
      <c r="AR228" s="484"/>
      <c r="AS228" s="496"/>
      <c r="AT228" s="496"/>
      <c r="AU228" s="496"/>
      <c r="AV228" s="39"/>
      <c r="AW228" s="28"/>
      <c r="AX228" s="28"/>
      <c r="AY228" s="28"/>
      <c r="AZ228" s="28"/>
      <c r="BA228" s="28"/>
      <c r="BB228" s="28"/>
      <c r="BC228" s="496"/>
      <c r="BD228" s="496"/>
      <c r="BE228" s="496"/>
      <c r="BF228" s="496"/>
      <c r="BG228" s="28"/>
    </row>
    <row r="229" spans="1:59">
      <c r="A229" s="35"/>
      <c r="B229" s="28"/>
      <c r="C229" s="28"/>
      <c r="D229" s="28"/>
      <c r="E229" s="28"/>
      <c r="F229" s="28"/>
      <c r="G229" s="28"/>
      <c r="H229" s="28"/>
      <c r="I229" s="28"/>
      <c r="J229" s="28"/>
      <c r="K229" s="28"/>
      <c r="L229" s="28"/>
      <c r="M229" s="28"/>
      <c r="N229" s="28"/>
      <c r="O229" s="28"/>
      <c r="P229" s="28"/>
      <c r="Q229" s="496"/>
      <c r="R229" s="484"/>
      <c r="S229" s="496"/>
      <c r="T229" s="484"/>
      <c r="U229" s="496"/>
      <c r="V229" s="496"/>
      <c r="W229" s="496"/>
      <c r="X229" s="484"/>
      <c r="Y229" s="484"/>
      <c r="Z229" s="484"/>
      <c r="AA229" s="496"/>
      <c r="AB229" s="496"/>
      <c r="AC229" s="484"/>
      <c r="AD229" s="496"/>
      <c r="AE229" s="496"/>
      <c r="AF229" s="484"/>
      <c r="AG229" s="496"/>
      <c r="AH229" s="496"/>
      <c r="AI229" s="496"/>
      <c r="AJ229" s="496"/>
      <c r="AK229" s="496"/>
      <c r="AL229" s="496"/>
      <c r="AM229" s="496"/>
      <c r="AN229" s="496"/>
      <c r="AO229" s="496"/>
      <c r="AP229" s="496"/>
      <c r="AQ229" s="496"/>
      <c r="AR229" s="484"/>
      <c r="AS229" s="496"/>
      <c r="AT229" s="496"/>
      <c r="AU229" s="496"/>
      <c r="AV229" s="39"/>
      <c r="AW229" s="28"/>
      <c r="AX229" s="28"/>
      <c r="AY229" s="28"/>
      <c r="AZ229" s="28"/>
      <c r="BA229" s="28"/>
      <c r="BB229" s="28"/>
      <c r="BC229" s="496"/>
      <c r="BD229" s="496"/>
      <c r="BE229" s="496"/>
      <c r="BF229" s="496"/>
      <c r="BG229" s="28"/>
    </row>
    <row r="230" spans="1:59">
      <c r="A230" s="35"/>
      <c r="B230" s="28"/>
      <c r="C230" s="28"/>
      <c r="D230" s="28"/>
      <c r="E230" s="28"/>
      <c r="F230" s="28"/>
      <c r="G230" s="28"/>
      <c r="H230" s="28"/>
      <c r="I230" s="28"/>
      <c r="J230" s="28"/>
      <c r="K230" s="28"/>
      <c r="L230" s="28"/>
      <c r="M230" s="28"/>
      <c r="N230" s="28"/>
      <c r="O230" s="28"/>
      <c r="P230" s="28"/>
      <c r="Q230" s="496"/>
      <c r="R230" s="484"/>
      <c r="S230" s="496"/>
      <c r="T230" s="484"/>
      <c r="U230" s="496"/>
      <c r="V230" s="496"/>
      <c r="W230" s="496"/>
      <c r="X230" s="484"/>
      <c r="Y230" s="484"/>
      <c r="Z230" s="484"/>
      <c r="AA230" s="496"/>
      <c r="AB230" s="496"/>
      <c r="AC230" s="484"/>
      <c r="AD230" s="496"/>
      <c r="AE230" s="496"/>
      <c r="AF230" s="484"/>
      <c r="AG230" s="496"/>
      <c r="AH230" s="496"/>
      <c r="AI230" s="496"/>
      <c r="AJ230" s="496"/>
      <c r="AK230" s="496"/>
      <c r="AL230" s="496"/>
      <c r="AM230" s="496"/>
      <c r="AN230" s="496"/>
      <c r="AO230" s="496"/>
      <c r="AP230" s="496"/>
      <c r="AQ230" s="496"/>
      <c r="AR230" s="484"/>
      <c r="AS230" s="496"/>
      <c r="AT230" s="496"/>
      <c r="AU230" s="496"/>
      <c r="AV230" s="39"/>
      <c r="AW230" s="28"/>
      <c r="AX230" s="28"/>
      <c r="AY230" s="28"/>
      <c r="AZ230" s="28"/>
      <c r="BA230" s="28"/>
      <c r="BB230" s="28"/>
      <c r="BC230" s="496"/>
      <c r="BD230" s="496"/>
      <c r="BE230" s="496"/>
      <c r="BF230" s="496"/>
      <c r="BG230" s="28"/>
    </row>
    <row r="231" spans="1:59">
      <c r="A231" s="35"/>
      <c r="B231" s="28"/>
      <c r="C231" s="28"/>
      <c r="D231" s="28"/>
      <c r="E231" s="28"/>
      <c r="F231" s="28"/>
      <c r="G231" s="28"/>
      <c r="H231" s="28"/>
      <c r="I231" s="28"/>
      <c r="J231" s="28"/>
      <c r="K231" s="28"/>
      <c r="L231" s="28"/>
      <c r="M231" s="28"/>
      <c r="N231" s="28"/>
      <c r="O231" s="28"/>
      <c r="P231" s="28"/>
      <c r="Q231" s="496"/>
      <c r="R231" s="484"/>
      <c r="S231" s="496"/>
      <c r="T231" s="484"/>
      <c r="U231" s="496"/>
      <c r="V231" s="496"/>
      <c r="W231" s="496"/>
      <c r="X231" s="484"/>
      <c r="Y231" s="484"/>
      <c r="Z231" s="484"/>
      <c r="AA231" s="496"/>
      <c r="AB231" s="496"/>
      <c r="AC231" s="484"/>
      <c r="AD231" s="496"/>
      <c r="AE231" s="496"/>
      <c r="AF231" s="484"/>
      <c r="AG231" s="496"/>
      <c r="AH231" s="496"/>
      <c r="AI231" s="496"/>
      <c r="AJ231" s="496"/>
      <c r="AK231" s="496"/>
      <c r="AL231" s="496"/>
      <c r="AM231" s="496"/>
      <c r="AN231" s="496"/>
      <c r="AO231" s="496"/>
      <c r="AP231" s="496"/>
      <c r="AQ231" s="496"/>
      <c r="AR231" s="484"/>
      <c r="AS231" s="496"/>
      <c r="AT231" s="496"/>
      <c r="AU231" s="496"/>
      <c r="AV231" s="39"/>
      <c r="AW231" s="28"/>
      <c r="AX231" s="28"/>
      <c r="AY231" s="28"/>
      <c r="AZ231" s="28"/>
      <c r="BA231" s="28"/>
      <c r="BB231" s="28"/>
      <c r="BC231" s="496"/>
      <c r="BD231" s="496"/>
      <c r="BE231" s="496"/>
      <c r="BF231" s="496"/>
      <c r="BG231" s="28"/>
    </row>
    <row r="232" spans="1:59">
      <c r="A232" s="35"/>
      <c r="B232" s="28"/>
      <c r="C232" s="28"/>
      <c r="D232" s="28"/>
      <c r="E232" s="28"/>
      <c r="F232" s="28"/>
      <c r="G232" s="28"/>
      <c r="H232" s="28"/>
      <c r="I232" s="28"/>
      <c r="J232" s="28"/>
      <c r="K232" s="28"/>
      <c r="L232" s="28"/>
      <c r="M232" s="28"/>
      <c r="N232" s="28"/>
      <c r="O232" s="28"/>
      <c r="P232" s="28"/>
      <c r="Q232" s="496"/>
      <c r="R232" s="484"/>
      <c r="S232" s="496"/>
      <c r="T232" s="484"/>
      <c r="U232" s="496"/>
      <c r="V232" s="496"/>
      <c r="W232" s="496"/>
      <c r="X232" s="484"/>
      <c r="Y232" s="484"/>
      <c r="Z232" s="484"/>
      <c r="AA232" s="496"/>
      <c r="AB232" s="496"/>
      <c r="AC232" s="484"/>
      <c r="AD232" s="496"/>
      <c r="AE232" s="496"/>
      <c r="AF232" s="484"/>
      <c r="AG232" s="496"/>
      <c r="AH232" s="496"/>
      <c r="AI232" s="496"/>
      <c r="AJ232" s="496"/>
      <c r="AK232" s="496"/>
      <c r="AL232" s="496"/>
      <c r="AM232" s="496"/>
      <c r="AN232" s="496"/>
      <c r="AO232" s="496"/>
      <c r="AP232" s="496"/>
      <c r="AQ232" s="496"/>
      <c r="AR232" s="484"/>
      <c r="AS232" s="496"/>
      <c r="AT232" s="496"/>
      <c r="AU232" s="496"/>
      <c r="AV232" s="39"/>
      <c r="AW232" s="28"/>
      <c r="AX232" s="28"/>
      <c r="AY232" s="28"/>
      <c r="AZ232" s="28"/>
      <c r="BA232" s="28"/>
      <c r="BB232" s="28"/>
      <c r="BC232" s="496"/>
      <c r="BD232" s="496"/>
      <c r="BE232" s="496"/>
      <c r="BF232" s="496"/>
      <c r="BG232" s="28"/>
    </row>
    <row r="233" spans="1:59">
      <c r="A233" s="35"/>
      <c r="B233" s="28"/>
      <c r="C233" s="28"/>
      <c r="D233" s="28"/>
      <c r="E233" s="28"/>
      <c r="F233" s="28"/>
      <c r="G233" s="28"/>
      <c r="H233" s="28"/>
      <c r="I233" s="28"/>
      <c r="J233" s="28"/>
      <c r="K233" s="28"/>
      <c r="L233" s="28"/>
      <c r="M233" s="28"/>
      <c r="N233" s="28"/>
      <c r="O233" s="28"/>
      <c r="P233" s="28"/>
      <c r="Q233" s="496"/>
      <c r="R233" s="484"/>
      <c r="S233" s="496"/>
      <c r="T233" s="484"/>
      <c r="U233" s="496"/>
      <c r="V233" s="496"/>
      <c r="W233" s="496"/>
      <c r="X233" s="484"/>
      <c r="Y233" s="484"/>
      <c r="Z233" s="484"/>
      <c r="AA233" s="496"/>
      <c r="AB233" s="496"/>
      <c r="AC233" s="484"/>
      <c r="AD233" s="496"/>
      <c r="AE233" s="496"/>
      <c r="AF233" s="484"/>
      <c r="AG233" s="496"/>
      <c r="AH233" s="496"/>
      <c r="AI233" s="496"/>
      <c r="AJ233" s="496"/>
      <c r="AK233" s="496"/>
      <c r="AL233" s="496"/>
      <c r="AM233" s="496"/>
      <c r="AN233" s="496"/>
      <c r="AO233" s="496"/>
      <c r="AP233" s="496"/>
      <c r="AQ233" s="496"/>
      <c r="AR233" s="484"/>
      <c r="AS233" s="496"/>
      <c r="AT233" s="496"/>
      <c r="AU233" s="496"/>
      <c r="AV233" s="39"/>
      <c r="AW233" s="28"/>
      <c r="AX233" s="28"/>
      <c r="AY233" s="28"/>
      <c r="AZ233" s="28"/>
      <c r="BA233" s="28"/>
      <c r="BB233" s="28"/>
      <c r="BC233" s="496"/>
      <c r="BD233" s="496"/>
      <c r="BE233" s="496"/>
      <c r="BF233" s="496"/>
      <c r="BG233" s="28"/>
    </row>
    <row r="234" spans="1:59">
      <c r="A234" s="35"/>
      <c r="B234" s="28"/>
      <c r="C234" s="28"/>
      <c r="D234" s="28"/>
      <c r="E234" s="28"/>
      <c r="F234" s="28"/>
      <c r="G234" s="28"/>
      <c r="H234" s="28"/>
      <c r="I234" s="28"/>
      <c r="J234" s="28"/>
      <c r="K234" s="28"/>
      <c r="L234" s="28"/>
      <c r="M234" s="28"/>
      <c r="N234" s="28"/>
      <c r="O234" s="28"/>
      <c r="P234" s="28"/>
      <c r="Q234" s="496"/>
      <c r="R234" s="484"/>
      <c r="S234" s="496"/>
      <c r="T234" s="484"/>
      <c r="U234" s="496"/>
      <c r="V234" s="496"/>
      <c r="W234" s="496"/>
      <c r="X234" s="484"/>
      <c r="Y234" s="484"/>
      <c r="Z234" s="484"/>
      <c r="AA234" s="496"/>
      <c r="AB234" s="496"/>
      <c r="AC234" s="484"/>
      <c r="AD234" s="496"/>
      <c r="AE234" s="496"/>
      <c r="AF234" s="484"/>
      <c r="AG234" s="496"/>
      <c r="AH234" s="496"/>
      <c r="AI234" s="496"/>
      <c r="AJ234" s="496"/>
      <c r="AK234" s="496"/>
      <c r="AL234" s="496"/>
      <c r="AM234" s="496"/>
      <c r="AN234" s="496"/>
      <c r="AO234" s="496"/>
      <c r="AP234" s="496"/>
      <c r="AQ234" s="496"/>
      <c r="AR234" s="484"/>
      <c r="AS234" s="496"/>
      <c r="AT234" s="496"/>
      <c r="AU234" s="496"/>
      <c r="AV234" s="39"/>
      <c r="AW234" s="28"/>
      <c r="AX234" s="28"/>
      <c r="AY234" s="28"/>
      <c r="AZ234" s="28"/>
      <c r="BA234" s="28"/>
      <c r="BB234" s="28"/>
      <c r="BC234" s="496"/>
      <c r="BD234" s="496"/>
      <c r="BE234" s="496"/>
      <c r="BF234" s="496"/>
      <c r="BG234" s="28"/>
    </row>
    <row r="235" spans="1:59">
      <c r="A235" s="35"/>
      <c r="B235" s="28"/>
      <c r="C235" s="28"/>
      <c r="D235" s="28"/>
      <c r="E235" s="28"/>
      <c r="F235" s="28"/>
      <c r="G235" s="28"/>
      <c r="H235" s="28"/>
      <c r="I235" s="28"/>
      <c r="J235" s="28"/>
      <c r="K235" s="28"/>
      <c r="L235" s="28"/>
      <c r="M235" s="28"/>
      <c r="N235" s="28"/>
      <c r="O235" s="28"/>
      <c r="P235" s="28"/>
      <c r="Q235" s="496"/>
      <c r="R235" s="484"/>
      <c r="S235" s="496"/>
      <c r="T235" s="484"/>
      <c r="U235" s="496"/>
      <c r="V235" s="496"/>
      <c r="W235" s="496"/>
      <c r="X235" s="484"/>
      <c r="Y235" s="484"/>
      <c r="Z235" s="484"/>
      <c r="AA235" s="496"/>
      <c r="AB235" s="496"/>
      <c r="AC235" s="484"/>
      <c r="AD235" s="496"/>
      <c r="AE235" s="496"/>
      <c r="AF235" s="484"/>
      <c r="AG235" s="496"/>
      <c r="AH235" s="496"/>
      <c r="AI235" s="496"/>
      <c r="AJ235" s="496"/>
      <c r="AK235" s="496"/>
      <c r="AL235" s="496"/>
      <c r="AM235" s="496"/>
      <c r="AN235" s="496"/>
      <c r="AO235" s="496"/>
      <c r="AP235" s="496"/>
      <c r="AQ235" s="496"/>
      <c r="AR235" s="484"/>
      <c r="AS235" s="496"/>
      <c r="AT235" s="496"/>
      <c r="AU235" s="496"/>
      <c r="AV235" s="39"/>
      <c r="AW235" s="28"/>
      <c r="AX235" s="28"/>
      <c r="AY235" s="28"/>
      <c r="AZ235" s="28"/>
      <c r="BA235" s="28"/>
      <c r="BB235" s="28"/>
      <c r="BC235" s="496"/>
      <c r="BD235" s="496"/>
      <c r="BE235" s="496"/>
      <c r="BF235" s="496"/>
      <c r="BG235" s="28"/>
    </row>
    <row r="236" spans="1:59">
      <c r="A236" s="35"/>
      <c r="B236" s="28"/>
      <c r="C236" s="28"/>
      <c r="D236" s="28"/>
      <c r="E236" s="28"/>
      <c r="F236" s="28"/>
      <c r="G236" s="28"/>
      <c r="H236" s="28"/>
      <c r="I236" s="28"/>
      <c r="J236" s="28"/>
      <c r="K236" s="28"/>
      <c r="L236" s="28"/>
      <c r="M236" s="28"/>
      <c r="N236" s="28"/>
      <c r="O236" s="28"/>
      <c r="P236" s="28"/>
      <c r="Q236" s="496"/>
      <c r="R236" s="484"/>
      <c r="S236" s="496"/>
      <c r="T236" s="484"/>
      <c r="U236" s="496"/>
      <c r="V236" s="496"/>
      <c r="W236" s="496"/>
      <c r="X236" s="484"/>
      <c r="Y236" s="484"/>
      <c r="Z236" s="484"/>
      <c r="AA236" s="496"/>
      <c r="AB236" s="496"/>
      <c r="AC236" s="484"/>
      <c r="AD236" s="496"/>
      <c r="AE236" s="496"/>
      <c r="AF236" s="484"/>
      <c r="AG236" s="496"/>
      <c r="AH236" s="496"/>
      <c r="AI236" s="496"/>
      <c r="AJ236" s="496"/>
      <c r="AK236" s="496"/>
      <c r="AL236" s="496"/>
      <c r="AM236" s="496"/>
      <c r="AN236" s="496"/>
      <c r="AO236" s="496"/>
      <c r="AP236" s="496"/>
      <c r="AQ236" s="496"/>
      <c r="AR236" s="484"/>
      <c r="AS236" s="496"/>
      <c r="AT236" s="496"/>
      <c r="AU236" s="496"/>
      <c r="AV236" s="39"/>
      <c r="AW236" s="28"/>
      <c r="AX236" s="28"/>
      <c r="AY236" s="28"/>
      <c r="AZ236" s="28"/>
      <c r="BA236" s="28"/>
      <c r="BB236" s="28"/>
      <c r="BC236" s="496"/>
      <c r="BD236" s="496"/>
      <c r="BE236" s="496"/>
      <c r="BF236" s="496"/>
      <c r="BG236" s="28"/>
    </row>
    <row r="237" spans="1:59">
      <c r="A237" s="35"/>
      <c r="B237" s="28"/>
      <c r="C237" s="28"/>
      <c r="D237" s="28"/>
      <c r="E237" s="28"/>
      <c r="F237" s="28"/>
      <c r="G237" s="28"/>
      <c r="H237" s="28"/>
      <c r="I237" s="28"/>
      <c r="J237" s="28"/>
      <c r="K237" s="28"/>
      <c r="L237" s="28"/>
      <c r="M237" s="28"/>
      <c r="N237" s="28"/>
      <c r="O237" s="28"/>
      <c r="P237" s="28"/>
      <c r="Q237" s="496"/>
      <c r="R237" s="484"/>
      <c r="S237" s="496"/>
      <c r="T237" s="484"/>
      <c r="U237" s="496"/>
      <c r="V237" s="496"/>
      <c r="W237" s="496"/>
      <c r="X237" s="484"/>
      <c r="Y237" s="484"/>
      <c r="Z237" s="484"/>
      <c r="AA237" s="496"/>
      <c r="AB237" s="496"/>
      <c r="AC237" s="484"/>
      <c r="AD237" s="496"/>
      <c r="AE237" s="496"/>
      <c r="AF237" s="484"/>
      <c r="AG237" s="496"/>
      <c r="AH237" s="496"/>
      <c r="AI237" s="496"/>
      <c r="AJ237" s="496"/>
      <c r="AK237" s="496"/>
      <c r="AL237" s="496"/>
      <c r="AM237" s="496"/>
      <c r="AN237" s="496"/>
      <c r="AO237" s="496"/>
      <c r="AP237" s="496"/>
      <c r="AQ237" s="496"/>
      <c r="AR237" s="484"/>
      <c r="AS237" s="496"/>
      <c r="AT237" s="496"/>
      <c r="AU237" s="496"/>
      <c r="AV237" s="39"/>
      <c r="AW237" s="28"/>
      <c r="AX237" s="28"/>
      <c r="AY237" s="28"/>
      <c r="AZ237" s="28"/>
      <c r="BA237" s="28"/>
      <c r="BB237" s="28"/>
      <c r="BC237" s="496"/>
      <c r="BD237" s="496"/>
      <c r="BE237" s="496"/>
      <c r="BF237" s="496"/>
      <c r="BG237" s="28"/>
    </row>
    <row r="238" spans="1:59">
      <c r="A238" s="35"/>
      <c r="B238" s="28"/>
      <c r="C238" s="28"/>
      <c r="D238" s="28"/>
      <c r="E238" s="28"/>
      <c r="F238" s="28"/>
      <c r="G238" s="28"/>
      <c r="H238" s="28"/>
      <c r="I238" s="28"/>
      <c r="J238" s="28"/>
      <c r="K238" s="28"/>
      <c r="L238" s="28"/>
      <c r="M238" s="28"/>
      <c r="N238" s="28"/>
      <c r="O238" s="28"/>
      <c r="P238" s="28"/>
      <c r="Q238" s="496"/>
      <c r="R238" s="484"/>
      <c r="S238" s="496"/>
      <c r="T238" s="484"/>
      <c r="U238" s="496"/>
      <c r="V238" s="496"/>
      <c r="W238" s="496"/>
      <c r="X238" s="484"/>
      <c r="Y238" s="484"/>
      <c r="Z238" s="484"/>
      <c r="AA238" s="496"/>
      <c r="AB238" s="496"/>
      <c r="AC238" s="484"/>
      <c r="AD238" s="496"/>
      <c r="AE238" s="496"/>
      <c r="AF238" s="484"/>
      <c r="AG238" s="496"/>
      <c r="AH238" s="496"/>
      <c r="AI238" s="496"/>
      <c r="AJ238" s="496"/>
      <c r="AK238" s="496"/>
      <c r="AL238" s="496"/>
      <c r="AM238" s="496"/>
      <c r="AN238" s="496"/>
      <c r="AO238" s="496"/>
      <c r="AP238" s="496"/>
      <c r="AQ238" s="496"/>
      <c r="AR238" s="484"/>
      <c r="AS238" s="496"/>
      <c r="AT238" s="496"/>
      <c r="AU238" s="496"/>
      <c r="AV238" s="39"/>
      <c r="AW238" s="28"/>
      <c r="AX238" s="28"/>
      <c r="AY238" s="28"/>
      <c r="AZ238" s="28"/>
      <c r="BA238" s="28"/>
      <c r="BB238" s="28"/>
      <c r="BC238" s="496"/>
      <c r="BD238" s="496"/>
      <c r="BE238" s="496"/>
      <c r="BF238" s="496"/>
      <c r="BG238" s="28"/>
    </row>
    <row r="239" spans="1:59">
      <c r="A239" s="35"/>
      <c r="B239" s="28"/>
      <c r="C239" s="28"/>
      <c r="D239" s="28"/>
      <c r="E239" s="28"/>
      <c r="F239" s="28"/>
      <c r="G239" s="28"/>
      <c r="H239" s="28"/>
      <c r="I239" s="28"/>
      <c r="J239" s="28"/>
      <c r="K239" s="28"/>
      <c r="L239" s="28"/>
      <c r="M239" s="28"/>
      <c r="N239" s="28"/>
      <c r="O239" s="28"/>
      <c r="P239" s="28"/>
      <c r="Q239" s="496"/>
      <c r="R239" s="484"/>
      <c r="S239" s="496"/>
      <c r="T239" s="484"/>
      <c r="U239" s="496"/>
      <c r="V239" s="496"/>
      <c r="W239" s="496"/>
      <c r="X239" s="484"/>
      <c r="Y239" s="484"/>
      <c r="Z239" s="484"/>
      <c r="AA239" s="496"/>
      <c r="AB239" s="496"/>
      <c r="AC239" s="484"/>
      <c r="AD239" s="496"/>
      <c r="AE239" s="496"/>
      <c r="AF239" s="484"/>
      <c r="AG239" s="496"/>
      <c r="AH239" s="496"/>
      <c r="AI239" s="496"/>
      <c r="AJ239" s="496"/>
      <c r="AK239" s="496"/>
      <c r="AL239" s="496"/>
      <c r="AM239" s="496"/>
      <c r="AN239" s="496"/>
      <c r="AO239" s="496"/>
      <c r="AP239" s="496"/>
      <c r="AQ239" s="496"/>
      <c r="AR239" s="484"/>
      <c r="AS239" s="496"/>
      <c r="AT239" s="496"/>
      <c r="AU239" s="496"/>
      <c r="AV239" s="39"/>
      <c r="AW239" s="28"/>
      <c r="AX239" s="28"/>
      <c r="AY239" s="28"/>
      <c r="AZ239" s="28"/>
      <c r="BA239" s="28"/>
      <c r="BB239" s="28"/>
      <c r="BC239" s="496"/>
      <c r="BD239" s="496"/>
      <c r="BE239" s="496"/>
      <c r="BF239" s="496"/>
      <c r="BG239" s="28"/>
    </row>
    <row r="240" spans="1:59">
      <c r="A240" s="35"/>
      <c r="B240" s="28"/>
      <c r="C240" s="28"/>
      <c r="D240" s="28"/>
      <c r="E240" s="28"/>
      <c r="F240" s="28"/>
      <c r="G240" s="28"/>
      <c r="H240" s="28"/>
      <c r="I240" s="28"/>
      <c r="J240" s="28"/>
      <c r="K240" s="28"/>
      <c r="L240" s="28"/>
      <c r="M240" s="28"/>
      <c r="N240" s="28"/>
      <c r="O240" s="28"/>
      <c r="P240" s="28"/>
      <c r="Q240" s="496"/>
      <c r="R240" s="484"/>
      <c r="S240" s="496"/>
      <c r="T240" s="484"/>
      <c r="U240" s="496"/>
      <c r="V240" s="496"/>
      <c r="W240" s="496"/>
      <c r="X240" s="484"/>
      <c r="Y240" s="484"/>
      <c r="Z240" s="484"/>
      <c r="AA240" s="496"/>
      <c r="AB240" s="496"/>
      <c r="AC240" s="484"/>
      <c r="AD240" s="496"/>
      <c r="AE240" s="496"/>
      <c r="AF240" s="484"/>
      <c r="AG240" s="496"/>
      <c r="AH240" s="496"/>
      <c r="AI240" s="496"/>
      <c r="AJ240" s="496"/>
      <c r="AK240" s="496"/>
      <c r="AL240" s="496"/>
      <c r="AM240" s="496"/>
      <c r="AN240" s="496"/>
      <c r="AO240" s="496"/>
      <c r="AP240" s="496"/>
      <c r="AQ240" s="496"/>
      <c r="AR240" s="484"/>
      <c r="AS240" s="496"/>
      <c r="AT240" s="496"/>
      <c r="AU240" s="496"/>
      <c r="AV240" s="39"/>
      <c r="AW240" s="28"/>
      <c r="AX240" s="28"/>
      <c r="AY240" s="28"/>
      <c r="AZ240" s="28"/>
      <c r="BA240" s="28"/>
      <c r="BB240" s="28"/>
      <c r="BC240" s="496"/>
      <c r="BD240" s="496"/>
      <c r="BE240" s="496"/>
      <c r="BF240" s="496"/>
      <c r="BG240" s="28"/>
    </row>
    <row r="241" spans="1:59">
      <c r="A241" s="35"/>
      <c r="B241" s="28"/>
      <c r="C241" s="28"/>
      <c r="D241" s="28"/>
      <c r="E241" s="28"/>
      <c r="F241" s="28"/>
      <c r="G241" s="28"/>
      <c r="H241" s="28"/>
      <c r="I241" s="28"/>
      <c r="J241" s="28"/>
      <c r="K241" s="28"/>
      <c r="L241" s="28"/>
      <c r="M241" s="28"/>
      <c r="N241" s="28"/>
      <c r="O241" s="28"/>
      <c r="P241" s="28"/>
      <c r="Q241" s="496"/>
      <c r="R241" s="484"/>
      <c r="S241" s="496"/>
      <c r="T241" s="484"/>
      <c r="U241" s="496"/>
      <c r="V241" s="496"/>
      <c r="W241" s="496"/>
      <c r="X241" s="484"/>
      <c r="Y241" s="484"/>
      <c r="Z241" s="484"/>
      <c r="AA241" s="496"/>
      <c r="AB241" s="496"/>
      <c r="AC241" s="484"/>
      <c r="AD241" s="496"/>
      <c r="AE241" s="496"/>
      <c r="AF241" s="484"/>
      <c r="AG241" s="496"/>
      <c r="AH241" s="496"/>
      <c r="AI241" s="496"/>
      <c r="AJ241" s="496"/>
      <c r="AK241" s="496"/>
      <c r="AL241" s="496"/>
      <c r="AM241" s="496"/>
      <c r="AN241" s="496"/>
      <c r="AO241" s="496"/>
      <c r="AP241" s="496"/>
      <c r="AQ241" s="496"/>
      <c r="AR241" s="484"/>
      <c r="AS241" s="496"/>
      <c r="AT241" s="496"/>
      <c r="AU241" s="496"/>
      <c r="AV241" s="39"/>
      <c r="AW241" s="28"/>
      <c r="AX241" s="28"/>
      <c r="AY241" s="28"/>
      <c r="AZ241" s="28"/>
      <c r="BA241" s="28"/>
      <c r="BB241" s="28"/>
      <c r="BC241" s="496"/>
      <c r="BD241" s="496"/>
      <c r="BE241" s="496"/>
      <c r="BF241" s="496"/>
      <c r="BG241" s="28"/>
    </row>
    <row r="242" spans="1:59">
      <c r="A242" s="35"/>
      <c r="B242" s="28"/>
      <c r="C242" s="28"/>
      <c r="D242" s="28"/>
      <c r="E242" s="28"/>
      <c r="F242" s="28"/>
      <c r="G242" s="28"/>
      <c r="H242" s="28"/>
      <c r="I242" s="28"/>
      <c r="J242" s="28"/>
      <c r="K242" s="28"/>
      <c r="L242" s="28"/>
      <c r="M242" s="28"/>
      <c r="N242" s="28"/>
      <c r="O242" s="28"/>
      <c r="P242" s="28"/>
      <c r="Q242" s="496"/>
      <c r="R242" s="484"/>
      <c r="S242" s="496"/>
      <c r="T242" s="484"/>
      <c r="U242" s="496"/>
      <c r="V242" s="496"/>
      <c r="W242" s="496"/>
      <c r="X242" s="484"/>
      <c r="Y242" s="484"/>
      <c r="Z242" s="484"/>
      <c r="AA242" s="496"/>
      <c r="AB242" s="496"/>
      <c r="AC242" s="484"/>
      <c r="AD242" s="496"/>
      <c r="AE242" s="496"/>
      <c r="AF242" s="484"/>
      <c r="AG242" s="496"/>
      <c r="AH242" s="496"/>
      <c r="AI242" s="496"/>
      <c r="AJ242" s="496"/>
      <c r="AK242" s="496"/>
      <c r="AL242" s="496"/>
      <c r="AM242" s="496"/>
      <c r="AN242" s="496"/>
      <c r="AO242" s="496"/>
      <c r="AP242" s="496"/>
      <c r="AQ242" s="496"/>
      <c r="AR242" s="484"/>
      <c r="AS242" s="496"/>
      <c r="AT242" s="496"/>
      <c r="AU242" s="496"/>
      <c r="AV242" s="39"/>
      <c r="AW242" s="28"/>
      <c r="AX242" s="28"/>
      <c r="AY242" s="28"/>
      <c r="AZ242" s="28"/>
      <c r="BA242" s="28"/>
      <c r="BB242" s="28"/>
      <c r="BC242" s="496"/>
      <c r="BD242" s="496"/>
      <c r="BE242" s="496"/>
      <c r="BF242" s="496"/>
      <c r="BG242" s="28"/>
    </row>
    <row r="243" spans="1:59">
      <c r="A243" s="35"/>
      <c r="B243" s="28"/>
      <c r="C243" s="28"/>
      <c r="D243" s="28"/>
      <c r="E243" s="28"/>
      <c r="F243" s="28"/>
      <c r="G243" s="28"/>
      <c r="H243" s="28"/>
      <c r="I243" s="28"/>
      <c r="J243" s="28"/>
      <c r="K243" s="28"/>
      <c r="L243" s="28"/>
      <c r="M243" s="28"/>
      <c r="N243" s="28"/>
      <c r="O243" s="28"/>
      <c r="P243" s="28"/>
      <c r="Q243" s="496"/>
      <c r="R243" s="484"/>
      <c r="S243" s="496"/>
      <c r="T243" s="484"/>
      <c r="U243" s="496"/>
      <c r="V243" s="496"/>
      <c r="W243" s="496"/>
      <c r="X243" s="484"/>
      <c r="Y243" s="484"/>
      <c r="Z243" s="484"/>
      <c r="AA243" s="496"/>
      <c r="AB243" s="496"/>
      <c r="AC243" s="484"/>
      <c r="AD243" s="496"/>
      <c r="AE243" s="496"/>
      <c r="AF243" s="484"/>
      <c r="AG243" s="496"/>
      <c r="AH243" s="496"/>
      <c r="AI243" s="496"/>
      <c r="AJ243" s="496"/>
      <c r="AK243" s="496"/>
      <c r="AL243" s="496"/>
      <c r="AM243" s="496"/>
      <c r="AN243" s="496"/>
      <c r="AO243" s="496"/>
      <c r="AP243" s="496"/>
      <c r="AQ243" s="496"/>
      <c r="AR243" s="484"/>
      <c r="AS243" s="496"/>
      <c r="AT243" s="496"/>
      <c r="AU243" s="496"/>
      <c r="AV243" s="39"/>
      <c r="AW243" s="28"/>
      <c r="AX243" s="28"/>
      <c r="AY243" s="28"/>
      <c r="AZ243" s="28"/>
      <c r="BA243" s="28"/>
      <c r="BB243" s="28"/>
      <c r="BC243" s="496"/>
      <c r="BD243" s="496"/>
      <c r="BE243" s="496"/>
      <c r="BF243" s="496"/>
      <c r="BG243" s="28"/>
    </row>
    <row r="244" spans="1:59">
      <c r="A244" s="35"/>
      <c r="B244" s="28"/>
      <c r="C244" s="28"/>
      <c r="D244" s="28"/>
      <c r="E244" s="28"/>
      <c r="F244" s="28"/>
      <c r="G244" s="28"/>
      <c r="H244" s="28"/>
      <c r="I244" s="28"/>
      <c r="J244" s="28"/>
      <c r="K244" s="28"/>
      <c r="L244" s="28"/>
      <c r="M244" s="28"/>
      <c r="N244" s="28"/>
      <c r="O244" s="28"/>
      <c r="P244" s="28"/>
      <c r="Q244" s="496"/>
      <c r="R244" s="484"/>
      <c r="S244" s="496"/>
      <c r="T244" s="484"/>
      <c r="U244" s="496"/>
      <c r="V244" s="496"/>
      <c r="W244" s="496"/>
      <c r="X244" s="484"/>
      <c r="Y244" s="484"/>
      <c r="Z244" s="484"/>
      <c r="AA244" s="496"/>
      <c r="AB244" s="496"/>
      <c r="AC244" s="484"/>
      <c r="AD244" s="496"/>
      <c r="AE244" s="496"/>
      <c r="AF244" s="484"/>
      <c r="AG244" s="496"/>
      <c r="AH244" s="496"/>
      <c r="AI244" s="496"/>
      <c r="AJ244" s="496"/>
      <c r="AK244" s="496"/>
      <c r="AL244" s="496"/>
      <c r="AM244" s="496"/>
      <c r="AN244" s="496"/>
      <c r="AO244" s="496"/>
      <c r="AP244" s="496"/>
      <c r="AQ244" s="496"/>
      <c r="AR244" s="484"/>
      <c r="AS244" s="496"/>
      <c r="AT244" s="496"/>
      <c r="AU244" s="496"/>
      <c r="AV244" s="39"/>
      <c r="AW244" s="28"/>
      <c r="AX244" s="28"/>
      <c r="AY244" s="28"/>
      <c r="AZ244" s="28"/>
      <c r="BA244" s="28"/>
      <c r="BB244" s="28"/>
      <c r="BC244" s="496"/>
      <c r="BD244" s="496"/>
      <c r="BE244" s="496"/>
      <c r="BF244" s="496"/>
      <c r="BG244" s="28"/>
    </row>
    <row r="245" spans="1:59">
      <c r="A245" s="35"/>
      <c r="B245" s="28"/>
      <c r="C245" s="28"/>
      <c r="D245" s="28"/>
      <c r="E245" s="28"/>
      <c r="F245" s="28"/>
      <c r="G245" s="28"/>
      <c r="H245" s="28"/>
      <c r="I245" s="28"/>
      <c r="J245" s="28"/>
      <c r="K245" s="28"/>
      <c r="L245" s="28"/>
      <c r="M245" s="28"/>
      <c r="N245" s="28"/>
      <c r="O245" s="28"/>
      <c r="P245" s="28"/>
      <c r="Q245" s="496"/>
      <c r="R245" s="484"/>
      <c r="S245" s="496"/>
      <c r="T245" s="484"/>
      <c r="U245" s="496"/>
      <c r="V245" s="496"/>
      <c r="W245" s="496"/>
      <c r="X245" s="484"/>
      <c r="Y245" s="484"/>
      <c r="Z245" s="484"/>
      <c r="AA245" s="496"/>
      <c r="AB245" s="496"/>
      <c r="AC245" s="484"/>
      <c r="AD245" s="496"/>
      <c r="AE245" s="496"/>
      <c r="AF245" s="484"/>
      <c r="AG245" s="496"/>
      <c r="AH245" s="496"/>
      <c r="AI245" s="496"/>
      <c r="AJ245" s="496"/>
      <c r="AK245" s="496"/>
      <c r="AL245" s="496"/>
      <c r="AM245" s="496"/>
      <c r="AN245" s="496"/>
      <c r="AO245" s="496"/>
      <c r="AP245" s="496"/>
      <c r="AQ245" s="496"/>
      <c r="AR245" s="484"/>
      <c r="AS245" s="496"/>
      <c r="AT245" s="496"/>
      <c r="AU245" s="496"/>
      <c r="AV245" s="39"/>
      <c r="AW245" s="28"/>
      <c r="AX245" s="28"/>
      <c r="AY245" s="28"/>
      <c r="AZ245" s="28"/>
      <c r="BA245" s="28"/>
      <c r="BB245" s="28"/>
      <c r="BC245" s="496"/>
      <c r="BD245" s="496"/>
      <c r="BE245" s="496"/>
      <c r="BF245" s="496"/>
      <c r="BG245" s="28"/>
    </row>
    <row r="246" spans="1:59">
      <c r="A246" s="35"/>
      <c r="B246" s="28"/>
      <c r="C246" s="28"/>
      <c r="D246" s="28"/>
      <c r="E246" s="28"/>
      <c r="F246" s="28"/>
      <c r="G246" s="28"/>
      <c r="H246" s="28"/>
      <c r="I246" s="28"/>
      <c r="J246" s="28"/>
      <c r="K246" s="28"/>
      <c r="L246" s="28"/>
      <c r="M246" s="28"/>
      <c r="N246" s="28"/>
      <c r="O246" s="28"/>
      <c r="P246" s="28"/>
      <c r="Q246" s="496"/>
      <c r="R246" s="484"/>
      <c r="S246" s="496"/>
      <c r="T246" s="484"/>
      <c r="U246" s="496"/>
      <c r="V246" s="496"/>
      <c r="W246" s="496"/>
      <c r="X246" s="484"/>
      <c r="Y246" s="484"/>
      <c r="Z246" s="484"/>
      <c r="AA246" s="496"/>
      <c r="AB246" s="496"/>
      <c r="AC246" s="484"/>
      <c r="AD246" s="496"/>
      <c r="AE246" s="496"/>
      <c r="AF246" s="484"/>
      <c r="AG246" s="496"/>
      <c r="AH246" s="496"/>
      <c r="AI246" s="496"/>
      <c r="AJ246" s="496"/>
      <c r="AK246" s="496"/>
      <c r="AL246" s="496"/>
      <c r="AM246" s="496"/>
      <c r="AN246" s="496"/>
      <c r="AO246" s="496"/>
      <c r="AP246" s="496"/>
      <c r="AQ246" s="496"/>
      <c r="AR246" s="484"/>
      <c r="AS246" s="496"/>
      <c r="AT246" s="496"/>
      <c r="AU246" s="496"/>
      <c r="AV246" s="39"/>
      <c r="AW246" s="28"/>
      <c r="AX246" s="28"/>
      <c r="AY246" s="28"/>
      <c r="AZ246" s="28"/>
      <c r="BA246" s="28"/>
      <c r="BB246" s="28"/>
      <c r="BC246" s="496"/>
      <c r="BD246" s="496"/>
      <c r="BE246" s="496"/>
      <c r="BF246" s="496"/>
      <c r="BG246" s="28"/>
    </row>
    <row r="247" spans="1:59">
      <c r="A247" s="35"/>
      <c r="B247" s="28"/>
      <c r="C247" s="28"/>
      <c r="D247" s="28"/>
      <c r="E247" s="28"/>
      <c r="F247" s="28"/>
      <c r="G247" s="28"/>
      <c r="H247" s="28"/>
      <c r="I247" s="28"/>
      <c r="J247" s="28"/>
      <c r="K247" s="28"/>
      <c r="L247" s="28"/>
      <c r="M247" s="28"/>
      <c r="N247" s="28"/>
      <c r="O247" s="28"/>
      <c r="P247" s="28"/>
      <c r="Q247" s="496"/>
      <c r="R247" s="484"/>
      <c r="S247" s="496"/>
      <c r="T247" s="484"/>
      <c r="U247" s="496"/>
      <c r="V247" s="496"/>
      <c r="W247" s="496"/>
      <c r="X247" s="484"/>
      <c r="Y247" s="484"/>
      <c r="Z247" s="484"/>
      <c r="AA247" s="496"/>
      <c r="AB247" s="496"/>
      <c r="AC247" s="484"/>
      <c r="AD247" s="496"/>
      <c r="AE247" s="496"/>
      <c r="AF247" s="484"/>
      <c r="AG247" s="496"/>
      <c r="AH247" s="496"/>
      <c r="AI247" s="496"/>
      <c r="AJ247" s="496"/>
      <c r="AK247" s="496"/>
      <c r="AL247" s="496"/>
      <c r="AM247" s="496"/>
      <c r="AN247" s="496"/>
      <c r="AO247" s="496"/>
      <c r="AP247" s="496"/>
      <c r="AQ247" s="496"/>
      <c r="AR247" s="484"/>
      <c r="AS247" s="496"/>
      <c r="AT247" s="496"/>
      <c r="AU247" s="496"/>
      <c r="AV247" s="39"/>
      <c r="AW247" s="28"/>
      <c r="AX247" s="28"/>
      <c r="AY247" s="28"/>
      <c r="AZ247" s="28"/>
      <c r="BA247" s="28"/>
      <c r="BB247" s="28"/>
      <c r="BC247" s="496"/>
      <c r="BD247" s="496"/>
      <c r="BE247" s="496"/>
      <c r="BF247" s="496"/>
      <c r="BG247" s="28"/>
    </row>
    <row r="248" spans="1:59">
      <c r="A248" s="35"/>
      <c r="B248" s="28"/>
      <c r="C248" s="28"/>
      <c r="D248" s="28"/>
      <c r="E248" s="28"/>
      <c r="F248" s="28"/>
      <c r="G248" s="28"/>
      <c r="H248" s="28"/>
      <c r="I248" s="28"/>
      <c r="J248" s="28"/>
      <c r="K248" s="28"/>
      <c r="L248" s="28"/>
      <c r="M248" s="28"/>
      <c r="N248" s="28"/>
      <c r="O248" s="28"/>
      <c r="P248" s="28"/>
      <c r="Q248" s="496"/>
      <c r="R248" s="484"/>
      <c r="S248" s="496"/>
      <c r="T248" s="484"/>
      <c r="U248" s="496"/>
      <c r="V248" s="496"/>
      <c r="W248" s="496"/>
      <c r="X248" s="484"/>
      <c r="Y248" s="484"/>
      <c r="Z248" s="484"/>
      <c r="AA248" s="496"/>
      <c r="AB248" s="496"/>
      <c r="AC248" s="484"/>
      <c r="AD248" s="496"/>
      <c r="AE248" s="496"/>
      <c r="AF248" s="484"/>
      <c r="AG248" s="496"/>
      <c r="AH248" s="496"/>
      <c r="AI248" s="496"/>
      <c r="AJ248" s="496"/>
      <c r="AK248" s="496"/>
      <c r="AL248" s="496"/>
      <c r="AM248" s="496"/>
      <c r="AN248" s="496"/>
      <c r="AO248" s="496"/>
      <c r="AP248" s="496"/>
      <c r="AQ248" s="496"/>
      <c r="AR248" s="484"/>
      <c r="AS248" s="496"/>
      <c r="AT248" s="496"/>
      <c r="AU248" s="496"/>
      <c r="AV248" s="39"/>
      <c r="AW248" s="28"/>
      <c r="AX248" s="28"/>
      <c r="AY248" s="28"/>
      <c r="AZ248" s="28"/>
      <c r="BA248" s="28"/>
      <c r="BB248" s="28"/>
      <c r="BC248" s="496"/>
      <c r="BD248" s="496"/>
      <c r="BE248" s="496"/>
      <c r="BF248" s="496"/>
      <c r="BG248" s="28"/>
    </row>
    <row r="249" spans="1:59">
      <c r="A249" s="35"/>
      <c r="B249" s="28"/>
      <c r="C249" s="28"/>
      <c r="D249" s="28"/>
      <c r="E249" s="28"/>
      <c r="F249" s="28"/>
      <c r="G249" s="28"/>
      <c r="H249" s="28"/>
      <c r="I249" s="28"/>
      <c r="J249" s="28"/>
      <c r="K249" s="28"/>
      <c r="L249" s="28"/>
      <c r="M249" s="28"/>
      <c r="N249" s="28"/>
      <c r="O249" s="28"/>
      <c r="P249" s="28"/>
      <c r="Q249" s="496"/>
      <c r="R249" s="484"/>
      <c r="S249" s="496"/>
      <c r="T249" s="484"/>
      <c r="U249" s="496"/>
      <c r="V249" s="496"/>
      <c r="W249" s="496"/>
      <c r="X249" s="484"/>
      <c r="Y249" s="484"/>
      <c r="Z249" s="484"/>
      <c r="AA249" s="496"/>
      <c r="AB249" s="496"/>
      <c r="AC249" s="484"/>
      <c r="AD249" s="496"/>
      <c r="AE249" s="496"/>
      <c r="AF249" s="484"/>
      <c r="AG249" s="496"/>
      <c r="AH249" s="496"/>
      <c r="AI249" s="496"/>
      <c r="AJ249" s="496"/>
      <c r="AK249" s="496"/>
      <c r="AL249" s="496"/>
      <c r="AM249" s="496"/>
      <c r="AN249" s="496"/>
      <c r="AO249" s="496"/>
      <c r="AP249" s="496"/>
      <c r="AQ249" s="496"/>
      <c r="AR249" s="484"/>
      <c r="AS249" s="496"/>
      <c r="AT249" s="496"/>
      <c r="AU249" s="496"/>
      <c r="AV249" s="39"/>
      <c r="AW249" s="28"/>
      <c r="AX249" s="28"/>
      <c r="AY249" s="28"/>
      <c r="AZ249" s="28"/>
      <c r="BA249" s="28"/>
      <c r="BB249" s="28"/>
      <c r="BC249" s="496"/>
      <c r="BD249" s="496"/>
      <c r="BE249" s="496"/>
      <c r="BF249" s="496"/>
      <c r="BG249" s="28"/>
    </row>
    <row r="250" spans="1:59">
      <c r="A250" s="35"/>
      <c r="B250" s="28"/>
      <c r="C250" s="28"/>
      <c r="D250" s="28"/>
      <c r="E250" s="28"/>
      <c r="F250" s="28"/>
      <c r="G250" s="28"/>
      <c r="H250" s="28"/>
      <c r="I250" s="28"/>
      <c r="J250" s="28"/>
      <c r="K250" s="28"/>
      <c r="L250" s="28"/>
      <c r="M250" s="28"/>
      <c r="N250" s="28"/>
      <c r="O250" s="28"/>
      <c r="P250" s="28"/>
      <c r="Q250" s="496"/>
      <c r="R250" s="484"/>
      <c r="S250" s="496"/>
      <c r="T250" s="484"/>
      <c r="U250" s="496"/>
      <c r="V250" s="496"/>
      <c r="W250" s="496"/>
      <c r="X250" s="484"/>
      <c r="Y250" s="484"/>
      <c r="Z250" s="484"/>
      <c r="AA250" s="496"/>
      <c r="AB250" s="496"/>
      <c r="AC250" s="484"/>
      <c r="AD250" s="496"/>
      <c r="AE250" s="496"/>
      <c r="AF250" s="484"/>
      <c r="AG250" s="496"/>
      <c r="AH250" s="496"/>
      <c r="AI250" s="496"/>
      <c r="AJ250" s="496"/>
      <c r="AK250" s="496"/>
      <c r="AL250" s="496"/>
      <c r="AM250" s="496"/>
      <c r="AN250" s="496"/>
      <c r="AO250" s="496"/>
      <c r="AP250" s="496"/>
      <c r="AQ250" s="496"/>
      <c r="AR250" s="484"/>
      <c r="AS250" s="496"/>
      <c r="AT250" s="496"/>
      <c r="AU250" s="496"/>
      <c r="AV250" s="39"/>
      <c r="AW250" s="28"/>
      <c r="AX250" s="28"/>
      <c r="AY250" s="28"/>
      <c r="AZ250" s="28"/>
      <c r="BA250" s="28"/>
      <c r="BB250" s="28"/>
      <c r="BC250" s="496"/>
      <c r="BD250" s="496"/>
      <c r="BE250" s="496"/>
      <c r="BF250" s="496"/>
      <c r="BG250" s="28"/>
    </row>
    <row r="251" spans="1:59">
      <c r="A251" s="35"/>
      <c r="B251" s="28"/>
      <c r="C251" s="28"/>
      <c r="D251" s="28"/>
      <c r="E251" s="28"/>
      <c r="F251" s="28"/>
      <c r="G251" s="28"/>
      <c r="H251" s="28"/>
      <c r="I251" s="28"/>
      <c r="J251" s="28"/>
      <c r="K251" s="28"/>
      <c r="L251" s="28"/>
      <c r="M251" s="28"/>
      <c r="N251" s="28"/>
      <c r="O251" s="28"/>
      <c r="P251" s="28"/>
      <c r="Q251" s="496"/>
      <c r="R251" s="484"/>
      <c r="S251" s="496"/>
      <c r="T251" s="484"/>
      <c r="U251" s="496"/>
      <c r="V251" s="496"/>
      <c r="W251" s="496"/>
      <c r="X251" s="484"/>
      <c r="Y251" s="484"/>
      <c r="Z251" s="484"/>
      <c r="AA251" s="496"/>
      <c r="AB251" s="496"/>
      <c r="AC251" s="484"/>
      <c r="AD251" s="496"/>
      <c r="AE251" s="496"/>
      <c r="AF251" s="484"/>
      <c r="AG251" s="496"/>
      <c r="AH251" s="496"/>
      <c r="AI251" s="496"/>
      <c r="AJ251" s="496"/>
      <c r="AK251" s="496"/>
      <c r="AL251" s="496"/>
      <c r="AM251" s="496"/>
      <c r="AN251" s="496"/>
      <c r="AO251" s="496"/>
      <c r="AP251" s="496"/>
      <c r="AQ251" s="496"/>
      <c r="AR251" s="484"/>
      <c r="AS251" s="496"/>
      <c r="AT251" s="496"/>
      <c r="AU251" s="496"/>
      <c r="AV251" s="39"/>
      <c r="AW251" s="28"/>
      <c r="AX251" s="28"/>
      <c r="AY251" s="28"/>
      <c r="AZ251" s="28"/>
      <c r="BA251" s="28"/>
      <c r="BB251" s="28"/>
      <c r="BC251" s="496"/>
      <c r="BD251" s="496"/>
      <c r="BE251" s="496"/>
      <c r="BF251" s="496"/>
      <c r="BG251" s="28"/>
    </row>
    <row r="252" spans="1:59">
      <c r="A252" s="35"/>
      <c r="B252" s="28"/>
      <c r="C252" s="28"/>
      <c r="D252" s="28"/>
      <c r="E252" s="28"/>
      <c r="F252" s="28"/>
      <c r="G252" s="28"/>
      <c r="H252" s="28"/>
      <c r="I252" s="28"/>
      <c r="J252" s="28"/>
      <c r="K252" s="28"/>
      <c r="L252" s="28"/>
      <c r="M252" s="28"/>
      <c r="N252" s="28"/>
      <c r="O252" s="28"/>
      <c r="P252" s="28"/>
      <c r="Q252" s="496"/>
      <c r="R252" s="484"/>
      <c r="S252" s="496"/>
      <c r="T252" s="484"/>
      <c r="U252" s="496"/>
      <c r="V252" s="496"/>
      <c r="W252" s="496"/>
      <c r="X252" s="484"/>
      <c r="Y252" s="484"/>
      <c r="Z252" s="484"/>
      <c r="AA252" s="496"/>
      <c r="AB252" s="496"/>
      <c r="AC252" s="484"/>
      <c r="AD252" s="496"/>
      <c r="AE252" s="496"/>
      <c r="AF252" s="484"/>
      <c r="AG252" s="496"/>
      <c r="AH252" s="496"/>
      <c r="AI252" s="496"/>
      <c r="AJ252" s="496"/>
      <c r="AK252" s="496"/>
      <c r="AL252" s="496"/>
      <c r="AM252" s="496"/>
      <c r="AN252" s="496"/>
      <c r="AO252" s="496"/>
      <c r="AP252" s="496"/>
      <c r="AQ252" s="496"/>
      <c r="AR252" s="484"/>
      <c r="AS252" s="496"/>
      <c r="AT252" s="496"/>
      <c r="AU252" s="496"/>
      <c r="AV252" s="39"/>
      <c r="AW252" s="28"/>
      <c r="AX252" s="28"/>
      <c r="AY252" s="28"/>
      <c r="AZ252" s="28"/>
      <c r="BA252" s="28"/>
      <c r="BB252" s="28"/>
      <c r="BC252" s="496"/>
      <c r="BD252" s="496"/>
      <c r="BE252" s="496"/>
      <c r="BF252" s="496"/>
      <c r="BG252" s="28"/>
    </row>
    <row r="253" spans="1:59">
      <c r="A253" s="35"/>
      <c r="B253" s="28"/>
      <c r="C253" s="28"/>
      <c r="D253" s="28"/>
      <c r="E253" s="28"/>
      <c r="F253" s="28"/>
      <c r="G253" s="28"/>
      <c r="H253" s="28"/>
      <c r="I253" s="28"/>
      <c r="J253" s="28"/>
      <c r="K253" s="28"/>
      <c r="L253" s="28"/>
      <c r="M253" s="28"/>
      <c r="N253" s="28"/>
      <c r="O253" s="28"/>
      <c r="P253" s="28"/>
      <c r="Q253" s="496"/>
      <c r="R253" s="484"/>
      <c r="S253" s="496"/>
      <c r="T253" s="484"/>
      <c r="U253" s="496"/>
      <c r="V253" s="496"/>
      <c r="W253" s="496"/>
      <c r="X253" s="484"/>
      <c r="Y253" s="484"/>
      <c r="Z253" s="484"/>
      <c r="AA253" s="496"/>
      <c r="AB253" s="496"/>
      <c r="AC253" s="484"/>
      <c r="AD253" s="496"/>
      <c r="AE253" s="496"/>
      <c r="AF253" s="484"/>
      <c r="AG253" s="496"/>
      <c r="AH253" s="496"/>
      <c r="AI253" s="496"/>
      <c r="AJ253" s="496"/>
      <c r="AK253" s="496"/>
      <c r="AL253" s="496"/>
      <c r="AM253" s="496"/>
      <c r="AN253" s="496"/>
      <c r="AO253" s="496"/>
      <c r="AP253" s="496"/>
      <c r="AQ253" s="496"/>
      <c r="AR253" s="484"/>
      <c r="AS253" s="496"/>
      <c r="AT253" s="496"/>
      <c r="AU253" s="496"/>
      <c r="AV253" s="39"/>
      <c r="AW253" s="28"/>
      <c r="AX253" s="28"/>
      <c r="AY253" s="28"/>
      <c r="AZ253" s="28"/>
      <c r="BA253" s="28"/>
      <c r="BB253" s="28"/>
      <c r="BC253" s="496"/>
      <c r="BD253" s="496"/>
      <c r="BE253" s="496"/>
      <c r="BF253" s="496"/>
      <c r="BG253" s="28"/>
    </row>
    <row r="254" spans="1:59">
      <c r="A254" s="35"/>
      <c r="B254" s="28"/>
      <c r="C254" s="28"/>
      <c r="D254" s="28"/>
      <c r="E254" s="28"/>
      <c r="F254" s="28"/>
      <c r="G254" s="28"/>
      <c r="H254" s="28"/>
      <c r="I254" s="28"/>
      <c r="J254" s="28"/>
      <c r="K254" s="28"/>
      <c r="L254" s="28"/>
      <c r="M254" s="28"/>
      <c r="N254" s="28"/>
      <c r="O254" s="28"/>
      <c r="P254" s="28"/>
      <c r="Q254" s="496"/>
      <c r="R254" s="484"/>
      <c r="S254" s="496"/>
      <c r="T254" s="484"/>
      <c r="U254" s="496"/>
      <c r="V254" s="496"/>
      <c r="W254" s="496"/>
      <c r="X254" s="484"/>
      <c r="Y254" s="484"/>
      <c r="Z254" s="484"/>
      <c r="AA254" s="496"/>
      <c r="AB254" s="496"/>
      <c r="AC254" s="484"/>
      <c r="AD254" s="496"/>
      <c r="AE254" s="496"/>
      <c r="AF254" s="484"/>
      <c r="AG254" s="496"/>
      <c r="AH254" s="496"/>
      <c r="AI254" s="496"/>
      <c r="AJ254" s="496"/>
      <c r="AK254" s="496"/>
      <c r="AL254" s="496"/>
      <c r="AM254" s="496"/>
      <c r="AN254" s="496"/>
      <c r="AO254" s="496"/>
      <c r="AP254" s="496"/>
      <c r="AQ254" s="496"/>
      <c r="AR254" s="484"/>
      <c r="AS254" s="496"/>
      <c r="AT254" s="496"/>
      <c r="AU254" s="496"/>
      <c r="AV254" s="39"/>
      <c r="AW254" s="28"/>
      <c r="AX254" s="28"/>
      <c r="AY254" s="28"/>
      <c r="AZ254" s="28"/>
      <c r="BA254" s="28"/>
      <c r="BB254" s="28"/>
      <c r="BC254" s="496"/>
      <c r="BD254" s="496"/>
      <c r="BE254" s="496"/>
      <c r="BF254" s="496"/>
      <c r="BG254" s="28"/>
    </row>
    <row r="255" spans="1:59">
      <c r="A255" s="35"/>
      <c r="B255" s="28"/>
      <c r="C255" s="28"/>
      <c r="D255" s="28"/>
      <c r="E255" s="28"/>
      <c r="F255" s="28"/>
      <c r="G255" s="28"/>
      <c r="H255" s="28"/>
      <c r="I255" s="28"/>
      <c r="J255" s="28"/>
      <c r="K255" s="28"/>
      <c r="L255" s="28"/>
      <c r="M255" s="28"/>
      <c r="N255" s="28"/>
      <c r="O255" s="28"/>
      <c r="P255" s="28"/>
      <c r="Q255" s="496"/>
      <c r="R255" s="484"/>
      <c r="S255" s="496"/>
      <c r="T255" s="484"/>
      <c r="U255" s="496"/>
      <c r="V255" s="496"/>
      <c r="W255" s="496"/>
      <c r="X255" s="484"/>
      <c r="Y255" s="484"/>
      <c r="Z255" s="484"/>
      <c r="AA255" s="496"/>
      <c r="AB255" s="496"/>
      <c r="AC255" s="484"/>
      <c r="AD255" s="496"/>
      <c r="AE255" s="496"/>
      <c r="AF255" s="484"/>
      <c r="AG255" s="496"/>
      <c r="AH255" s="496"/>
      <c r="AI255" s="496"/>
      <c r="AJ255" s="496"/>
      <c r="AK255" s="496"/>
      <c r="AL255" s="496"/>
      <c r="AM255" s="496"/>
      <c r="AN255" s="496"/>
      <c r="AO255" s="496"/>
      <c r="AP255" s="496"/>
      <c r="AQ255" s="496"/>
      <c r="AR255" s="484"/>
      <c r="AS255" s="496"/>
      <c r="AT255" s="496"/>
      <c r="AU255" s="496"/>
      <c r="AV255" s="39"/>
      <c r="AW255" s="28"/>
      <c r="AX255" s="28"/>
      <c r="AY255" s="28"/>
      <c r="AZ255" s="28"/>
      <c r="BA255" s="28"/>
      <c r="BB255" s="28"/>
      <c r="BC255" s="496"/>
      <c r="BD255" s="496"/>
      <c r="BE255" s="496"/>
      <c r="BF255" s="496"/>
      <c r="BG255" s="28"/>
    </row>
    <row r="256" spans="1:59">
      <c r="A256" s="35"/>
      <c r="B256" s="28"/>
      <c r="C256" s="28"/>
      <c r="D256" s="28"/>
      <c r="E256" s="28"/>
      <c r="F256" s="28"/>
      <c r="G256" s="28"/>
      <c r="H256" s="28"/>
      <c r="I256" s="28"/>
      <c r="J256" s="28"/>
      <c r="K256" s="28"/>
      <c r="L256" s="28"/>
      <c r="M256" s="28"/>
      <c r="N256" s="28"/>
      <c r="O256" s="28"/>
      <c r="P256" s="28"/>
      <c r="Q256" s="496"/>
      <c r="R256" s="484"/>
      <c r="S256" s="496"/>
      <c r="T256" s="484"/>
      <c r="U256" s="496"/>
      <c r="V256" s="496"/>
      <c r="W256" s="496"/>
      <c r="X256" s="484"/>
      <c r="Y256" s="484"/>
      <c r="Z256" s="484"/>
      <c r="AA256" s="496"/>
      <c r="AB256" s="496"/>
      <c r="AC256" s="484"/>
      <c r="AD256" s="496"/>
      <c r="AE256" s="496"/>
      <c r="AF256" s="484"/>
      <c r="AG256" s="496"/>
      <c r="AH256" s="496"/>
      <c r="AI256" s="496"/>
      <c r="AJ256" s="496"/>
      <c r="AK256" s="496"/>
      <c r="AL256" s="496"/>
      <c r="AM256" s="496"/>
      <c r="AN256" s="496"/>
      <c r="AO256" s="496"/>
      <c r="AP256" s="496"/>
      <c r="AQ256" s="496"/>
      <c r="AR256" s="484"/>
      <c r="AS256" s="496"/>
      <c r="AT256" s="496"/>
      <c r="AU256" s="496"/>
      <c r="AV256" s="39"/>
      <c r="AW256" s="28"/>
      <c r="AX256" s="28"/>
      <c r="AY256" s="28"/>
      <c r="AZ256" s="28"/>
      <c r="BA256" s="28"/>
      <c r="BB256" s="28"/>
      <c r="BC256" s="496"/>
      <c r="BD256" s="496"/>
      <c r="BE256" s="496"/>
      <c r="BF256" s="496"/>
      <c r="BG256" s="28"/>
    </row>
    <row r="257" spans="1:59">
      <c r="A257" s="35"/>
      <c r="B257" s="28"/>
      <c r="C257" s="28"/>
      <c r="D257" s="28"/>
      <c r="E257" s="28"/>
      <c r="F257" s="28"/>
      <c r="G257" s="28"/>
      <c r="H257" s="28"/>
      <c r="I257" s="28"/>
      <c r="J257" s="28"/>
      <c r="K257" s="28"/>
      <c r="L257" s="28"/>
      <c r="M257" s="28"/>
      <c r="N257" s="28"/>
      <c r="O257" s="28"/>
      <c r="P257" s="28"/>
      <c r="Q257" s="496"/>
      <c r="R257" s="484"/>
      <c r="S257" s="496"/>
      <c r="T257" s="484"/>
      <c r="U257" s="496"/>
      <c r="V257" s="496"/>
      <c r="W257" s="496"/>
      <c r="X257" s="484"/>
      <c r="Y257" s="484"/>
      <c r="Z257" s="484"/>
      <c r="AA257" s="496"/>
      <c r="AB257" s="496"/>
      <c r="AC257" s="484"/>
      <c r="AD257" s="496"/>
      <c r="AE257" s="496"/>
      <c r="AF257" s="484"/>
      <c r="AG257" s="496"/>
      <c r="AH257" s="496"/>
      <c r="AI257" s="496"/>
      <c r="AJ257" s="496"/>
      <c r="AK257" s="496"/>
      <c r="AL257" s="496"/>
      <c r="AM257" s="496"/>
      <c r="AN257" s="496"/>
      <c r="AO257" s="496"/>
      <c r="AP257" s="496"/>
      <c r="AQ257" s="496"/>
      <c r="AR257" s="484"/>
      <c r="AS257" s="496"/>
      <c r="AT257" s="496"/>
      <c r="AU257" s="496"/>
      <c r="AV257" s="39"/>
      <c r="AW257" s="28"/>
      <c r="AX257" s="28"/>
      <c r="AY257" s="28"/>
      <c r="AZ257" s="28"/>
      <c r="BA257" s="28"/>
      <c r="BB257" s="28"/>
      <c r="BC257" s="496"/>
      <c r="BD257" s="496"/>
      <c r="BE257" s="496"/>
      <c r="BF257" s="496"/>
      <c r="BG257" s="28"/>
    </row>
    <row r="258" spans="1:59">
      <c r="A258" s="35"/>
      <c r="B258" s="28"/>
      <c r="C258" s="28"/>
      <c r="D258" s="28"/>
      <c r="E258" s="28"/>
      <c r="F258" s="28"/>
      <c r="G258" s="28"/>
      <c r="H258" s="28"/>
      <c r="I258" s="28"/>
      <c r="J258" s="28"/>
      <c r="K258" s="28"/>
      <c r="L258" s="28"/>
      <c r="M258" s="28"/>
      <c r="N258" s="28"/>
      <c r="O258" s="28"/>
      <c r="P258" s="28"/>
      <c r="Q258" s="496"/>
      <c r="R258" s="484"/>
      <c r="S258" s="496"/>
      <c r="T258" s="484"/>
      <c r="U258" s="496"/>
      <c r="V258" s="496"/>
      <c r="W258" s="496"/>
      <c r="X258" s="484"/>
      <c r="Y258" s="484"/>
      <c r="Z258" s="484"/>
      <c r="AA258" s="496"/>
      <c r="AB258" s="496"/>
      <c r="AC258" s="484"/>
      <c r="AD258" s="496"/>
      <c r="AE258" s="496"/>
      <c r="AF258" s="484"/>
      <c r="AG258" s="496"/>
      <c r="AH258" s="496"/>
      <c r="AI258" s="496"/>
      <c r="AJ258" s="496"/>
      <c r="AK258" s="496"/>
      <c r="AL258" s="496"/>
      <c r="AM258" s="496"/>
      <c r="AN258" s="496"/>
      <c r="AO258" s="496"/>
      <c r="AP258" s="496"/>
      <c r="AQ258" s="496"/>
      <c r="AR258" s="484"/>
      <c r="AS258" s="496"/>
      <c r="AT258" s="496"/>
      <c r="AU258" s="496"/>
      <c r="AV258" s="39"/>
      <c r="AW258" s="28"/>
      <c r="AX258" s="28"/>
      <c r="AY258" s="28"/>
      <c r="AZ258" s="28"/>
      <c r="BA258" s="28"/>
      <c r="BB258" s="28"/>
      <c r="BC258" s="496"/>
      <c r="BD258" s="496"/>
      <c r="BE258" s="496"/>
      <c r="BF258" s="496"/>
      <c r="BG258" s="28"/>
    </row>
    <row r="259" spans="1:59">
      <c r="A259" s="35"/>
      <c r="B259" s="28"/>
      <c r="C259" s="28"/>
      <c r="D259" s="28"/>
      <c r="E259" s="28"/>
      <c r="F259" s="28"/>
      <c r="G259" s="28"/>
      <c r="H259" s="28"/>
      <c r="I259" s="28"/>
      <c r="J259" s="28"/>
      <c r="K259" s="28"/>
      <c r="L259" s="28"/>
      <c r="M259" s="28"/>
      <c r="N259" s="28"/>
      <c r="O259" s="28"/>
      <c r="P259" s="28"/>
      <c r="Q259" s="496"/>
      <c r="R259" s="484"/>
      <c r="S259" s="496"/>
      <c r="T259" s="484"/>
      <c r="U259" s="496"/>
      <c r="V259" s="496"/>
      <c r="W259" s="496"/>
      <c r="X259" s="484"/>
      <c r="Y259" s="484"/>
      <c r="Z259" s="484"/>
      <c r="AA259" s="496"/>
      <c r="AB259" s="496"/>
      <c r="AC259" s="484"/>
      <c r="AD259" s="496"/>
      <c r="AE259" s="496"/>
      <c r="AF259" s="484"/>
      <c r="AG259" s="496"/>
      <c r="AH259" s="496"/>
      <c r="AI259" s="496"/>
      <c r="AJ259" s="496"/>
      <c r="AK259" s="496"/>
      <c r="AL259" s="496"/>
      <c r="AM259" s="496"/>
      <c r="AN259" s="496"/>
      <c r="AO259" s="496"/>
      <c r="AP259" s="496"/>
      <c r="AQ259" s="496"/>
      <c r="AR259" s="484"/>
      <c r="AS259" s="496"/>
      <c r="AT259" s="496"/>
      <c r="AU259" s="496"/>
      <c r="AV259" s="39"/>
      <c r="AW259" s="28"/>
      <c r="AX259" s="28"/>
      <c r="AY259" s="28"/>
      <c r="AZ259" s="28"/>
      <c r="BA259" s="28"/>
      <c r="BB259" s="28"/>
      <c r="BC259" s="496"/>
      <c r="BD259" s="496"/>
      <c r="BE259" s="496"/>
      <c r="BF259" s="496"/>
      <c r="BG259" s="28"/>
    </row>
    <row r="260" spans="1:59">
      <c r="A260" s="35"/>
      <c r="B260" s="28"/>
      <c r="C260" s="28"/>
      <c r="D260" s="28"/>
      <c r="E260" s="28"/>
      <c r="F260" s="28"/>
      <c r="G260" s="28"/>
      <c r="H260" s="28"/>
      <c r="I260" s="28"/>
      <c r="J260" s="28"/>
      <c r="K260" s="28"/>
      <c r="L260" s="28"/>
      <c r="M260" s="28"/>
      <c r="N260" s="28"/>
      <c r="O260" s="28"/>
      <c r="P260" s="28"/>
      <c r="Q260" s="496"/>
      <c r="R260" s="484"/>
      <c r="S260" s="496"/>
      <c r="T260" s="484"/>
      <c r="U260" s="496"/>
      <c r="V260" s="496"/>
      <c r="W260" s="496"/>
      <c r="X260" s="484"/>
      <c r="Y260" s="484"/>
      <c r="Z260" s="484"/>
      <c r="AA260" s="496"/>
      <c r="AB260" s="496"/>
      <c r="AC260" s="484"/>
      <c r="AD260" s="496"/>
      <c r="AE260" s="496"/>
      <c r="AF260" s="484"/>
      <c r="AG260" s="496"/>
      <c r="AH260" s="496"/>
      <c r="AI260" s="496"/>
      <c r="AJ260" s="496"/>
      <c r="AK260" s="496"/>
      <c r="AL260" s="496"/>
      <c r="AM260" s="496"/>
      <c r="AN260" s="496"/>
      <c r="AO260" s="496"/>
      <c r="AP260" s="496"/>
      <c r="AQ260" s="496"/>
      <c r="AR260" s="484"/>
      <c r="AS260" s="496"/>
      <c r="AT260" s="496"/>
      <c r="AU260" s="496"/>
      <c r="AV260" s="39"/>
      <c r="AW260" s="28"/>
      <c r="AX260" s="28"/>
      <c r="AY260" s="28"/>
      <c r="AZ260" s="28"/>
      <c r="BA260" s="28"/>
      <c r="BB260" s="28"/>
      <c r="BC260" s="496"/>
      <c r="BD260" s="496"/>
      <c r="BE260" s="496"/>
      <c r="BF260" s="496"/>
      <c r="BG260" s="28"/>
    </row>
    <row r="261" spans="1:59">
      <c r="A261" s="35"/>
      <c r="B261" s="28"/>
      <c r="C261" s="28"/>
      <c r="D261" s="28"/>
      <c r="E261" s="28"/>
      <c r="F261" s="28"/>
      <c r="G261" s="28"/>
      <c r="H261" s="28"/>
      <c r="I261" s="28"/>
      <c r="J261" s="28"/>
      <c r="K261" s="28"/>
      <c r="L261" s="28"/>
      <c r="M261" s="28"/>
      <c r="N261" s="28"/>
      <c r="O261" s="28"/>
      <c r="P261" s="28"/>
      <c r="Q261" s="496"/>
      <c r="R261" s="484"/>
      <c r="S261" s="496"/>
      <c r="T261" s="484"/>
      <c r="U261" s="496"/>
      <c r="V261" s="496"/>
      <c r="W261" s="496"/>
      <c r="X261" s="484"/>
      <c r="Y261" s="484"/>
      <c r="Z261" s="484"/>
      <c r="AA261" s="496"/>
      <c r="AB261" s="496"/>
      <c r="AC261" s="484"/>
      <c r="AD261" s="496"/>
      <c r="AE261" s="496"/>
      <c r="AF261" s="484"/>
      <c r="AG261" s="496"/>
      <c r="AH261" s="496"/>
      <c r="AI261" s="496"/>
      <c r="AJ261" s="496"/>
      <c r="AK261" s="496"/>
      <c r="AL261" s="496"/>
      <c r="AM261" s="496"/>
      <c r="AN261" s="496"/>
      <c r="AO261" s="496"/>
      <c r="AP261" s="496"/>
      <c r="AQ261" s="496"/>
      <c r="AR261" s="484"/>
      <c r="AS261" s="496"/>
      <c r="AT261" s="496"/>
      <c r="AU261" s="496"/>
      <c r="AV261" s="39"/>
      <c r="AW261" s="28"/>
      <c r="AX261" s="28"/>
      <c r="AY261" s="28"/>
      <c r="AZ261" s="28"/>
      <c r="BA261" s="28"/>
      <c r="BB261" s="28"/>
      <c r="BC261" s="496"/>
      <c r="BD261" s="496"/>
      <c r="BE261" s="496"/>
      <c r="BF261" s="496"/>
      <c r="BG261" s="28"/>
    </row>
    <row r="262" spans="1:59">
      <c r="A262" s="35"/>
      <c r="B262" s="28"/>
      <c r="C262" s="28"/>
      <c r="D262" s="28"/>
      <c r="E262" s="28"/>
      <c r="F262" s="28"/>
      <c r="G262" s="28"/>
      <c r="H262" s="28"/>
      <c r="I262" s="28"/>
      <c r="J262" s="28"/>
      <c r="K262" s="28"/>
      <c r="L262" s="28"/>
      <c r="M262" s="28"/>
      <c r="N262" s="28"/>
      <c r="O262" s="28"/>
      <c r="P262" s="28"/>
      <c r="Q262" s="496"/>
      <c r="R262" s="484"/>
      <c r="S262" s="496"/>
      <c r="T262" s="484"/>
      <c r="U262" s="496"/>
      <c r="V262" s="496"/>
      <c r="W262" s="496"/>
      <c r="X262" s="484"/>
      <c r="Y262" s="484"/>
      <c r="Z262" s="484"/>
      <c r="AA262" s="496"/>
      <c r="AB262" s="496"/>
      <c r="AC262" s="484"/>
      <c r="AD262" s="496"/>
      <c r="AE262" s="496"/>
      <c r="AF262" s="484"/>
      <c r="AG262" s="496"/>
      <c r="AH262" s="496"/>
      <c r="AI262" s="496"/>
      <c r="AJ262" s="496"/>
      <c r="AK262" s="496"/>
      <c r="AL262" s="496"/>
      <c r="AM262" s="496"/>
      <c r="AN262" s="496"/>
      <c r="AO262" s="496"/>
      <c r="AP262" s="496"/>
      <c r="AQ262" s="496"/>
      <c r="AR262" s="484"/>
      <c r="AS262" s="496"/>
      <c r="AT262" s="496"/>
      <c r="AU262" s="496"/>
      <c r="AV262" s="39"/>
      <c r="AW262" s="28"/>
      <c r="AX262" s="28"/>
      <c r="AY262" s="28"/>
      <c r="AZ262" s="28"/>
      <c r="BA262" s="28"/>
      <c r="BB262" s="28"/>
      <c r="BC262" s="496"/>
      <c r="BD262" s="496"/>
      <c r="BE262" s="496"/>
      <c r="BF262" s="496"/>
      <c r="BG262" s="28"/>
    </row>
    <row r="263" spans="1:59">
      <c r="A263" s="35"/>
      <c r="B263" s="28"/>
      <c r="C263" s="28"/>
      <c r="D263" s="28"/>
      <c r="E263" s="28"/>
      <c r="F263" s="28"/>
      <c r="G263" s="28"/>
      <c r="H263" s="28"/>
      <c r="I263" s="28"/>
      <c r="J263" s="28"/>
      <c r="K263" s="28"/>
      <c r="L263" s="28"/>
      <c r="M263" s="28"/>
      <c r="N263" s="28"/>
      <c r="O263" s="28"/>
      <c r="P263" s="28"/>
      <c r="Q263" s="496"/>
      <c r="R263" s="484"/>
      <c r="S263" s="496"/>
      <c r="T263" s="484"/>
      <c r="U263" s="496"/>
      <c r="V263" s="496"/>
      <c r="W263" s="496"/>
      <c r="X263" s="484"/>
      <c r="Y263" s="484"/>
      <c r="Z263" s="484"/>
      <c r="AA263" s="496"/>
      <c r="AB263" s="496"/>
      <c r="AC263" s="484"/>
      <c r="AD263" s="496"/>
      <c r="AE263" s="496"/>
      <c r="AF263" s="484"/>
      <c r="AG263" s="496"/>
      <c r="AH263" s="496"/>
      <c r="AI263" s="496"/>
      <c r="AJ263" s="496"/>
      <c r="AK263" s="496"/>
      <c r="AL263" s="496"/>
      <c r="AM263" s="496"/>
      <c r="AN263" s="496"/>
      <c r="AO263" s="496"/>
      <c r="AP263" s="496"/>
      <c r="AQ263" s="496"/>
      <c r="AR263" s="484"/>
      <c r="AS263" s="496"/>
      <c r="AT263" s="496"/>
      <c r="AU263" s="496"/>
      <c r="AV263" s="39"/>
      <c r="AW263" s="28"/>
      <c r="AX263" s="28"/>
      <c r="AY263" s="28"/>
      <c r="AZ263" s="28"/>
      <c r="BA263" s="28"/>
      <c r="BB263" s="28"/>
      <c r="BC263" s="496"/>
      <c r="BD263" s="496"/>
      <c r="BE263" s="496"/>
      <c r="BF263" s="496"/>
      <c r="BG263" s="28"/>
    </row>
    <row r="264" spans="1:59">
      <c r="A264" s="35"/>
      <c r="B264" s="28"/>
      <c r="C264" s="28"/>
      <c r="D264" s="28"/>
      <c r="E264" s="28"/>
      <c r="F264" s="28"/>
      <c r="G264" s="28"/>
      <c r="H264" s="28"/>
      <c r="I264" s="28"/>
      <c r="J264" s="28"/>
      <c r="K264" s="28"/>
      <c r="L264" s="28"/>
      <c r="M264" s="28"/>
      <c r="N264" s="28"/>
      <c r="O264" s="28"/>
      <c r="P264" s="28"/>
      <c r="Q264" s="496"/>
      <c r="R264" s="484"/>
      <c r="S264" s="496"/>
      <c r="T264" s="484"/>
      <c r="U264" s="496"/>
      <c r="V264" s="496"/>
      <c r="W264" s="496"/>
      <c r="X264" s="484"/>
      <c r="Y264" s="484"/>
      <c r="Z264" s="484"/>
      <c r="AA264" s="496"/>
      <c r="AB264" s="496"/>
      <c r="AC264" s="484"/>
      <c r="AD264" s="496"/>
      <c r="AE264" s="496"/>
      <c r="AF264" s="484"/>
      <c r="AG264" s="496"/>
      <c r="AH264" s="496"/>
      <c r="AI264" s="496"/>
      <c r="AJ264" s="496"/>
      <c r="AK264" s="496"/>
      <c r="AL264" s="496"/>
      <c r="AM264" s="496"/>
      <c r="AN264" s="496"/>
      <c r="AO264" s="496"/>
      <c r="AP264" s="496"/>
      <c r="AQ264" s="496"/>
      <c r="AR264" s="484"/>
      <c r="AS264" s="496"/>
      <c r="AT264" s="496"/>
      <c r="AU264" s="496"/>
      <c r="AV264" s="39"/>
      <c r="AW264" s="28"/>
      <c r="AX264" s="28"/>
      <c r="AY264" s="28"/>
      <c r="AZ264" s="28"/>
      <c r="BA264" s="28"/>
      <c r="BB264" s="28"/>
      <c r="BC264" s="496"/>
      <c r="BD264" s="496"/>
      <c r="BE264" s="496"/>
      <c r="BF264" s="496"/>
      <c r="BG264" s="28"/>
    </row>
    <row r="265" spans="1:59">
      <c r="A265" s="35"/>
      <c r="B265" s="28"/>
      <c r="C265" s="28"/>
      <c r="D265" s="28"/>
      <c r="E265" s="28"/>
      <c r="F265" s="28"/>
      <c r="G265" s="28"/>
      <c r="H265" s="28"/>
      <c r="I265" s="28"/>
      <c r="J265" s="28"/>
      <c r="K265" s="28"/>
      <c r="L265" s="28"/>
      <c r="M265" s="28"/>
      <c r="N265" s="28"/>
      <c r="O265" s="28"/>
      <c r="P265" s="28"/>
      <c r="Q265" s="496"/>
      <c r="R265" s="484"/>
      <c r="S265" s="496"/>
      <c r="T265" s="484"/>
      <c r="U265" s="496"/>
      <c r="V265" s="496"/>
      <c r="W265" s="496"/>
      <c r="X265" s="484"/>
      <c r="Y265" s="484"/>
      <c r="Z265" s="484"/>
      <c r="AA265" s="496"/>
      <c r="AB265" s="496"/>
      <c r="AC265" s="484"/>
      <c r="AD265" s="496"/>
      <c r="AE265" s="496"/>
      <c r="AF265" s="484"/>
      <c r="AG265" s="496"/>
      <c r="AH265" s="496"/>
      <c r="AI265" s="496"/>
      <c r="AJ265" s="496"/>
      <c r="AK265" s="496"/>
      <c r="AL265" s="496"/>
      <c r="AM265" s="496"/>
      <c r="AN265" s="496"/>
      <c r="AO265" s="496"/>
      <c r="AP265" s="496"/>
      <c r="AQ265" s="496"/>
      <c r="AR265" s="484"/>
      <c r="AS265" s="496"/>
      <c r="AT265" s="496"/>
      <c r="AU265" s="496"/>
      <c r="AV265" s="39"/>
      <c r="AW265" s="28"/>
      <c r="AX265" s="28"/>
      <c r="AY265" s="28"/>
      <c r="AZ265" s="28"/>
      <c r="BA265" s="28"/>
      <c r="BB265" s="28"/>
      <c r="BC265" s="496"/>
      <c r="BD265" s="496"/>
      <c r="BE265" s="496"/>
      <c r="BF265" s="496"/>
      <c r="BG265" s="28"/>
    </row>
    <row r="266" spans="1:59">
      <c r="A266" s="35"/>
      <c r="B266" s="28"/>
      <c r="C266" s="28"/>
      <c r="D266" s="28"/>
      <c r="E266" s="28"/>
      <c r="F266" s="28"/>
      <c r="G266" s="28"/>
      <c r="H266" s="28"/>
      <c r="I266" s="28"/>
      <c r="J266" s="28"/>
      <c r="K266" s="28"/>
      <c r="L266" s="28"/>
      <c r="M266" s="28"/>
      <c r="N266" s="28"/>
      <c r="O266" s="28"/>
      <c r="P266" s="28"/>
      <c r="Q266" s="496"/>
      <c r="R266" s="484"/>
      <c r="S266" s="496"/>
      <c r="T266" s="484"/>
      <c r="U266" s="496"/>
      <c r="V266" s="496"/>
      <c r="W266" s="496"/>
      <c r="X266" s="484"/>
      <c r="Y266" s="484"/>
      <c r="Z266" s="484"/>
      <c r="AA266" s="496"/>
      <c r="AB266" s="496"/>
      <c r="AC266" s="484"/>
      <c r="AD266" s="496"/>
      <c r="AE266" s="496"/>
      <c r="AF266" s="484"/>
      <c r="AG266" s="496"/>
      <c r="AH266" s="496"/>
      <c r="AI266" s="496"/>
      <c r="AJ266" s="496"/>
      <c r="AK266" s="496"/>
      <c r="AL266" s="496"/>
      <c r="AM266" s="496"/>
      <c r="AN266" s="496"/>
      <c r="AO266" s="496"/>
      <c r="AP266" s="496"/>
      <c r="AQ266" s="496"/>
      <c r="AR266" s="484"/>
      <c r="AS266" s="496"/>
      <c r="AT266" s="496"/>
      <c r="AU266" s="496"/>
      <c r="AV266" s="39"/>
      <c r="AW266" s="28"/>
      <c r="AX266" s="28"/>
      <c r="AY266" s="28"/>
      <c r="AZ266" s="28"/>
      <c r="BA266" s="28"/>
      <c r="BB266" s="28"/>
      <c r="BC266" s="496"/>
      <c r="BD266" s="496"/>
      <c r="BE266" s="496"/>
      <c r="BF266" s="496"/>
      <c r="BG266" s="28"/>
    </row>
    <row r="267" spans="1:59">
      <c r="A267" s="35"/>
      <c r="B267" s="28"/>
      <c r="C267" s="28"/>
      <c r="D267" s="28"/>
      <c r="E267" s="28"/>
      <c r="F267" s="28"/>
      <c r="G267" s="28"/>
      <c r="H267" s="28"/>
      <c r="I267" s="28"/>
      <c r="J267" s="28"/>
      <c r="K267" s="28"/>
      <c r="L267" s="28"/>
      <c r="M267" s="28"/>
      <c r="N267" s="28"/>
      <c r="O267" s="28"/>
      <c r="P267" s="28"/>
      <c r="Q267" s="496"/>
      <c r="R267" s="484"/>
      <c r="S267" s="496"/>
      <c r="T267" s="484"/>
      <c r="U267" s="496"/>
      <c r="V267" s="496"/>
      <c r="W267" s="496"/>
      <c r="X267" s="484"/>
      <c r="Y267" s="484"/>
      <c r="Z267" s="484"/>
      <c r="AA267" s="496"/>
      <c r="AB267" s="496"/>
      <c r="AC267" s="484"/>
      <c r="AD267" s="496"/>
      <c r="AE267" s="496"/>
      <c r="AF267" s="484"/>
      <c r="AG267" s="496"/>
      <c r="AH267" s="496"/>
      <c r="AI267" s="496"/>
      <c r="AJ267" s="496"/>
      <c r="AK267" s="496"/>
      <c r="AL267" s="496"/>
      <c r="AM267" s="496"/>
      <c r="AN267" s="496"/>
      <c r="AO267" s="496"/>
      <c r="AP267" s="496"/>
      <c r="AQ267" s="496"/>
      <c r="AR267" s="484"/>
      <c r="AS267" s="496"/>
      <c r="AT267" s="496"/>
      <c r="AU267" s="496"/>
      <c r="AV267" s="39"/>
      <c r="AW267" s="28"/>
      <c r="AX267" s="28"/>
      <c r="AY267" s="28"/>
      <c r="AZ267" s="28"/>
      <c r="BA267" s="28"/>
      <c r="BB267" s="28"/>
      <c r="BC267" s="496"/>
      <c r="BD267" s="496"/>
      <c r="BE267" s="496"/>
      <c r="BF267" s="496"/>
      <c r="BG267" s="28"/>
    </row>
    <row r="268" spans="1:59">
      <c r="A268" s="35"/>
      <c r="B268" s="28"/>
      <c r="C268" s="28"/>
      <c r="D268" s="28"/>
      <c r="E268" s="28"/>
      <c r="F268" s="28"/>
      <c r="G268" s="28"/>
      <c r="H268" s="28"/>
      <c r="I268" s="28"/>
      <c r="J268" s="28"/>
      <c r="K268" s="28"/>
      <c r="L268" s="28"/>
      <c r="M268" s="28"/>
      <c r="N268" s="28"/>
      <c r="O268" s="28"/>
      <c r="P268" s="28"/>
      <c r="Q268" s="496"/>
      <c r="R268" s="484"/>
      <c r="S268" s="496"/>
      <c r="T268" s="484"/>
      <c r="U268" s="496"/>
      <c r="V268" s="496"/>
      <c r="W268" s="496"/>
      <c r="X268" s="484"/>
      <c r="Y268" s="484"/>
      <c r="Z268" s="484"/>
      <c r="AA268" s="496"/>
      <c r="AB268" s="496"/>
      <c r="AC268" s="484"/>
      <c r="AD268" s="496"/>
      <c r="AE268" s="496"/>
      <c r="AF268" s="484"/>
      <c r="AG268" s="496"/>
      <c r="AH268" s="496"/>
      <c r="AI268" s="496"/>
      <c r="AJ268" s="496"/>
      <c r="AK268" s="496"/>
      <c r="AL268" s="496"/>
      <c r="AM268" s="496"/>
      <c r="AN268" s="496"/>
      <c r="AO268" s="496"/>
      <c r="AP268" s="496"/>
      <c r="AQ268" s="496"/>
      <c r="AR268" s="484"/>
      <c r="AS268" s="496"/>
      <c r="AT268" s="496"/>
      <c r="AU268" s="496"/>
      <c r="AV268" s="39"/>
      <c r="AW268" s="28"/>
      <c r="AX268" s="28"/>
      <c r="AY268" s="28"/>
      <c r="AZ268" s="28"/>
      <c r="BA268" s="28"/>
      <c r="BB268" s="28"/>
      <c r="BC268" s="496"/>
      <c r="BD268" s="496"/>
      <c r="BE268" s="496"/>
      <c r="BF268" s="496"/>
      <c r="BG268" s="28"/>
    </row>
    <row r="269" spans="1:59">
      <c r="A269" s="35"/>
      <c r="B269" s="28"/>
      <c r="C269" s="28"/>
      <c r="D269" s="28"/>
      <c r="E269" s="28"/>
      <c r="F269" s="28"/>
      <c r="G269" s="28"/>
      <c r="H269" s="28"/>
      <c r="I269" s="28"/>
      <c r="J269" s="28"/>
      <c r="K269" s="28"/>
      <c r="L269" s="28"/>
      <c r="M269" s="28"/>
      <c r="N269" s="28"/>
      <c r="O269" s="28"/>
      <c r="P269" s="28"/>
      <c r="Q269" s="496"/>
      <c r="R269" s="484"/>
      <c r="S269" s="496"/>
      <c r="T269" s="484"/>
      <c r="U269" s="496"/>
      <c r="V269" s="496"/>
      <c r="W269" s="496"/>
      <c r="X269" s="484"/>
      <c r="Y269" s="484"/>
      <c r="Z269" s="484"/>
      <c r="AA269" s="496"/>
      <c r="AB269" s="496"/>
      <c r="AC269" s="484"/>
      <c r="AD269" s="496"/>
      <c r="AE269" s="496"/>
      <c r="AF269" s="484"/>
      <c r="AG269" s="496"/>
      <c r="AH269" s="496"/>
      <c r="AI269" s="496"/>
      <c r="AJ269" s="496"/>
      <c r="AK269" s="496"/>
      <c r="AL269" s="496"/>
      <c r="AM269" s="496"/>
      <c r="AN269" s="496"/>
      <c r="AO269" s="496"/>
      <c r="AP269" s="496"/>
      <c r="AQ269" s="496"/>
      <c r="AR269" s="484"/>
      <c r="AS269" s="496"/>
      <c r="AT269" s="496"/>
      <c r="AU269" s="496"/>
      <c r="AV269" s="39"/>
      <c r="AW269" s="28"/>
      <c r="AX269" s="28"/>
      <c r="AY269" s="28"/>
      <c r="AZ269" s="28"/>
      <c r="BA269" s="28"/>
      <c r="BB269" s="28"/>
      <c r="BC269" s="496"/>
      <c r="BD269" s="496"/>
      <c r="BE269" s="496"/>
      <c r="BF269" s="496"/>
      <c r="BG269" s="28"/>
    </row>
    <row r="270" spans="1:59">
      <c r="A270" s="35"/>
      <c r="B270" s="28"/>
      <c r="C270" s="28"/>
      <c r="D270" s="28"/>
      <c r="E270" s="28"/>
      <c r="F270" s="28"/>
      <c r="G270" s="28"/>
      <c r="H270" s="28"/>
      <c r="I270" s="28"/>
      <c r="J270" s="28"/>
      <c r="K270" s="28"/>
      <c r="L270" s="28"/>
      <c r="M270" s="28"/>
      <c r="N270" s="28"/>
      <c r="O270" s="28"/>
      <c r="P270" s="28"/>
      <c r="Q270" s="496"/>
      <c r="R270" s="484"/>
      <c r="S270" s="496"/>
      <c r="T270" s="484"/>
      <c r="U270" s="496"/>
      <c r="V270" s="496"/>
      <c r="W270" s="496"/>
      <c r="X270" s="484"/>
      <c r="Y270" s="484"/>
      <c r="Z270" s="484"/>
      <c r="AA270" s="496"/>
      <c r="AB270" s="496"/>
      <c r="AC270" s="484"/>
      <c r="AD270" s="496"/>
      <c r="AE270" s="496"/>
      <c r="AF270" s="484"/>
      <c r="AG270" s="496"/>
      <c r="AH270" s="496"/>
      <c r="AI270" s="496"/>
      <c r="AJ270" s="496"/>
      <c r="AK270" s="496"/>
      <c r="AL270" s="496"/>
      <c r="AM270" s="496"/>
      <c r="AN270" s="496"/>
      <c r="AO270" s="496"/>
      <c r="AP270" s="496"/>
      <c r="AQ270" s="496"/>
      <c r="AR270" s="484"/>
      <c r="AS270" s="496"/>
      <c r="AT270" s="496"/>
      <c r="AU270" s="496"/>
      <c r="AV270" s="39"/>
      <c r="AW270" s="28"/>
      <c r="AX270" s="28"/>
      <c r="AY270" s="28"/>
      <c r="AZ270" s="28"/>
      <c r="BA270" s="28"/>
      <c r="BB270" s="28"/>
      <c r="BC270" s="496"/>
      <c r="BD270" s="496"/>
      <c r="BE270" s="496"/>
      <c r="BF270" s="496"/>
      <c r="BG270" s="28"/>
    </row>
    <row r="271" spans="1:59">
      <c r="A271" s="35"/>
      <c r="B271" s="28"/>
      <c r="C271" s="28"/>
      <c r="D271" s="28"/>
      <c r="E271" s="28"/>
      <c r="F271" s="28"/>
      <c r="G271" s="28"/>
      <c r="H271" s="28"/>
      <c r="I271" s="28"/>
      <c r="J271" s="28"/>
      <c r="K271" s="28"/>
      <c r="L271" s="28"/>
      <c r="M271" s="28"/>
      <c r="N271" s="28"/>
      <c r="O271" s="28"/>
      <c r="P271" s="28"/>
      <c r="Q271" s="496"/>
      <c r="R271" s="484"/>
      <c r="S271" s="496"/>
      <c r="T271" s="484"/>
      <c r="U271" s="496"/>
      <c r="V271" s="496"/>
      <c r="W271" s="496"/>
      <c r="X271" s="484"/>
      <c r="Y271" s="484"/>
      <c r="Z271" s="484"/>
      <c r="AA271" s="496"/>
      <c r="AB271" s="496"/>
      <c r="AC271" s="484"/>
      <c r="AD271" s="496"/>
      <c r="AE271" s="496"/>
      <c r="AF271" s="484"/>
      <c r="AG271" s="496"/>
      <c r="AH271" s="496"/>
      <c r="AI271" s="496"/>
      <c r="AJ271" s="496"/>
      <c r="AK271" s="496"/>
      <c r="AL271" s="496"/>
      <c r="AM271" s="496"/>
      <c r="AN271" s="496"/>
      <c r="AO271" s="496"/>
      <c r="AP271" s="496"/>
      <c r="AQ271" s="496"/>
      <c r="AR271" s="484"/>
      <c r="AS271" s="496"/>
      <c r="AT271" s="496"/>
      <c r="AU271" s="496"/>
      <c r="AV271" s="39"/>
      <c r="AW271" s="28"/>
      <c r="AX271" s="28"/>
      <c r="AY271" s="28"/>
      <c r="AZ271" s="28"/>
      <c r="BA271" s="28"/>
      <c r="BB271" s="28"/>
      <c r="BC271" s="496"/>
      <c r="BD271" s="496"/>
      <c r="BE271" s="496"/>
      <c r="BF271" s="496"/>
      <c r="BG271" s="28"/>
    </row>
    <row r="272" spans="1:59">
      <c r="A272" s="35"/>
      <c r="B272" s="28"/>
      <c r="C272" s="28"/>
      <c r="D272" s="28"/>
      <c r="E272" s="28"/>
      <c r="F272" s="28"/>
      <c r="G272" s="28"/>
      <c r="H272" s="28"/>
      <c r="I272" s="28"/>
      <c r="J272" s="28"/>
      <c r="K272" s="28"/>
      <c r="L272" s="28"/>
      <c r="M272" s="28"/>
      <c r="N272" s="28"/>
      <c r="O272" s="28"/>
      <c r="P272" s="28"/>
      <c r="Q272" s="496"/>
      <c r="R272" s="484"/>
      <c r="S272" s="496"/>
      <c r="T272" s="484"/>
      <c r="U272" s="496"/>
      <c r="V272" s="496"/>
      <c r="W272" s="496"/>
      <c r="X272" s="484"/>
      <c r="Y272" s="484"/>
      <c r="Z272" s="484"/>
      <c r="AA272" s="496"/>
      <c r="AB272" s="496"/>
      <c r="AC272" s="484"/>
      <c r="AD272" s="496"/>
      <c r="AE272" s="496"/>
      <c r="AF272" s="484"/>
      <c r="AG272" s="496"/>
      <c r="AH272" s="496"/>
      <c r="AI272" s="496"/>
      <c r="AJ272" s="496"/>
      <c r="AK272" s="496"/>
      <c r="AL272" s="496"/>
      <c r="AM272" s="496"/>
      <c r="AN272" s="496"/>
      <c r="AO272" s="496"/>
      <c r="AP272" s="496"/>
      <c r="AQ272" s="496"/>
      <c r="AR272" s="484"/>
      <c r="AS272" s="496"/>
      <c r="AT272" s="496"/>
      <c r="AU272" s="496"/>
      <c r="AV272" s="39"/>
      <c r="AW272" s="28"/>
      <c r="AX272" s="28"/>
      <c r="AY272" s="28"/>
      <c r="AZ272" s="28"/>
      <c r="BA272" s="28"/>
      <c r="BB272" s="28"/>
      <c r="BC272" s="496"/>
      <c r="BD272" s="496"/>
      <c r="BE272" s="496"/>
      <c r="BF272" s="496"/>
      <c r="BG272" s="28"/>
    </row>
    <row r="273" spans="1:59">
      <c r="A273" s="35"/>
      <c r="B273" s="28"/>
      <c r="C273" s="28"/>
      <c r="D273" s="28"/>
      <c r="E273" s="28"/>
      <c r="F273" s="28"/>
      <c r="G273" s="28"/>
      <c r="H273" s="28"/>
      <c r="I273" s="28"/>
      <c r="J273" s="28"/>
      <c r="K273" s="28"/>
      <c r="L273" s="28"/>
      <c r="M273" s="28"/>
      <c r="N273" s="28"/>
      <c r="O273" s="28"/>
      <c r="P273" s="28"/>
      <c r="Q273" s="496"/>
      <c r="R273" s="484"/>
      <c r="S273" s="496"/>
      <c r="T273" s="484"/>
      <c r="U273" s="496"/>
      <c r="V273" s="496"/>
      <c r="W273" s="496"/>
      <c r="X273" s="484"/>
      <c r="Y273" s="484"/>
      <c r="Z273" s="484"/>
      <c r="AA273" s="496"/>
      <c r="AB273" s="496"/>
      <c r="AC273" s="484"/>
      <c r="AD273" s="496"/>
      <c r="AE273" s="496"/>
      <c r="AF273" s="484"/>
      <c r="AG273" s="496"/>
      <c r="AH273" s="496"/>
      <c r="AI273" s="496"/>
      <c r="AJ273" s="496"/>
      <c r="AK273" s="496"/>
      <c r="AL273" s="496"/>
      <c r="AM273" s="496"/>
      <c r="AN273" s="496"/>
      <c r="AO273" s="496"/>
      <c r="AP273" s="496"/>
      <c r="AQ273" s="496"/>
      <c r="AR273" s="484"/>
      <c r="AS273" s="496"/>
      <c r="AT273" s="496"/>
      <c r="AU273" s="496"/>
      <c r="AV273" s="39"/>
      <c r="AW273" s="28"/>
      <c r="AX273" s="28"/>
      <c r="AY273" s="28"/>
      <c r="AZ273" s="28"/>
      <c r="BA273" s="28"/>
      <c r="BB273" s="28"/>
      <c r="BC273" s="496"/>
      <c r="BD273" s="496"/>
      <c r="BE273" s="496"/>
      <c r="BF273" s="496"/>
      <c r="BG273" s="28"/>
    </row>
    <row r="274" spans="1:59">
      <c r="A274" s="35"/>
      <c r="B274" s="28"/>
      <c r="C274" s="28"/>
      <c r="D274" s="28"/>
      <c r="E274" s="28"/>
      <c r="F274" s="28"/>
      <c r="G274" s="28"/>
      <c r="H274" s="28"/>
      <c r="I274" s="28"/>
      <c r="J274" s="28"/>
      <c r="K274" s="28"/>
      <c r="L274" s="28"/>
      <c r="M274" s="28"/>
      <c r="N274" s="28"/>
      <c r="O274" s="28"/>
      <c r="P274" s="28"/>
      <c r="Q274" s="496"/>
      <c r="R274" s="484"/>
      <c r="S274" s="496"/>
      <c r="T274" s="484"/>
      <c r="U274" s="496"/>
      <c r="V274" s="496"/>
      <c r="W274" s="496"/>
      <c r="X274" s="484"/>
      <c r="Y274" s="484"/>
      <c r="Z274" s="484"/>
      <c r="AA274" s="496"/>
      <c r="AB274" s="496"/>
      <c r="AC274" s="484"/>
      <c r="AD274" s="496"/>
      <c r="AE274" s="496"/>
      <c r="AF274" s="484"/>
      <c r="AG274" s="496"/>
      <c r="AH274" s="496"/>
      <c r="AI274" s="496"/>
      <c r="AJ274" s="496"/>
      <c r="AK274" s="496"/>
      <c r="AL274" s="496"/>
      <c r="AM274" s="496"/>
      <c r="AN274" s="496"/>
      <c r="AO274" s="496"/>
      <c r="AP274" s="496"/>
      <c r="AQ274" s="496"/>
      <c r="AR274" s="484"/>
      <c r="AS274" s="496"/>
      <c r="AT274" s="496"/>
      <c r="AU274" s="496"/>
      <c r="AV274" s="39"/>
      <c r="AW274" s="28"/>
      <c r="AX274" s="28"/>
      <c r="AY274" s="28"/>
      <c r="AZ274" s="28"/>
      <c r="BA274" s="28"/>
      <c r="BB274" s="28"/>
      <c r="BC274" s="496"/>
      <c r="BD274" s="496"/>
      <c r="BE274" s="496"/>
      <c r="BF274" s="496"/>
      <c r="BG274" s="28"/>
    </row>
    <row r="275" spans="1:59">
      <c r="A275" s="35"/>
      <c r="B275" s="28"/>
      <c r="C275" s="28"/>
      <c r="D275" s="28"/>
      <c r="E275" s="28"/>
      <c r="F275" s="28"/>
      <c r="G275" s="28"/>
      <c r="H275" s="28"/>
      <c r="I275" s="28"/>
      <c r="J275" s="28"/>
      <c r="K275" s="28"/>
      <c r="L275" s="28"/>
      <c r="M275" s="28"/>
      <c r="N275" s="28"/>
      <c r="O275" s="28"/>
      <c r="P275" s="28"/>
      <c r="Q275" s="496"/>
      <c r="R275" s="484"/>
      <c r="S275" s="496"/>
      <c r="T275" s="484"/>
      <c r="U275" s="496"/>
      <c r="V275" s="496"/>
      <c r="W275" s="496"/>
      <c r="X275" s="484"/>
      <c r="Y275" s="484"/>
      <c r="Z275" s="484"/>
      <c r="AA275" s="496"/>
      <c r="AB275" s="496"/>
      <c r="AC275" s="484"/>
      <c r="AD275" s="496"/>
      <c r="AE275" s="496"/>
      <c r="AF275" s="484"/>
      <c r="AG275" s="496"/>
      <c r="AH275" s="496"/>
      <c r="AI275" s="496"/>
      <c r="AJ275" s="496"/>
      <c r="AK275" s="496"/>
      <c r="AL275" s="496"/>
      <c r="AM275" s="496"/>
      <c r="AN275" s="496"/>
      <c r="AO275" s="496"/>
      <c r="AP275" s="496"/>
      <c r="AQ275" s="496"/>
      <c r="AR275" s="484"/>
      <c r="AS275" s="496"/>
      <c r="AT275" s="496"/>
      <c r="AU275" s="496"/>
      <c r="AV275" s="39"/>
      <c r="AW275" s="28"/>
      <c r="AX275" s="28"/>
      <c r="AY275" s="28"/>
      <c r="AZ275" s="28"/>
      <c r="BA275" s="28"/>
      <c r="BB275" s="28"/>
      <c r="BC275" s="496"/>
      <c r="BD275" s="496"/>
      <c r="BE275" s="496"/>
      <c r="BF275" s="496"/>
      <c r="BG275" s="28"/>
    </row>
    <row r="276" spans="1:59">
      <c r="A276" s="35"/>
      <c r="B276" s="28"/>
      <c r="C276" s="28"/>
      <c r="D276" s="28"/>
      <c r="E276" s="28"/>
      <c r="F276" s="28"/>
      <c r="G276" s="28"/>
      <c r="H276" s="28"/>
      <c r="I276" s="28"/>
      <c r="J276" s="28"/>
      <c r="K276" s="28"/>
      <c r="L276" s="28"/>
      <c r="M276" s="28"/>
      <c r="N276" s="28"/>
      <c r="O276" s="28"/>
      <c r="P276" s="28"/>
      <c r="Q276" s="496"/>
      <c r="R276" s="484"/>
      <c r="S276" s="496"/>
      <c r="T276" s="484"/>
      <c r="U276" s="496"/>
      <c r="V276" s="496"/>
      <c r="W276" s="496"/>
      <c r="X276" s="484"/>
      <c r="Y276" s="484"/>
      <c r="Z276" s="484"/>
      <c r="AA276" s="496"/>
      <c r="AB276" s="496"/>
      <c r="AC276" s="484"/>
      <c r="AD276" s="496"/>
      <c r="AE276" s="496"/>
      <c r="AF276" s="484"/>
      <c r="AG276" s="496"/>
      <c r="AH276" s="496"/>
      <c r="AI276" s="496"/>
      <c r="AJ276" s="496"/>
      <c r="AK276" s="496"/>
      <c r="AL276" s="496"/>
      <c r="AM276" s="496"/>
      <c r="AN276" s="496"/>
      <c r="AO276" s="496"/>
      <c r="AP276" s="496"/>
      <c r="AQ276" s="496"/>
      <c r="AR276" s="484"/>
      <c r="AS276" s="496"/>
      <c r="AT276" s="496"/>
      <c r="AU276" s="496"/>
      <c r="AV276" s="39"/>
      <c r="AW276" s="28"/>
      <c r="AX276" s="28"/>
      <c r="AY276" s="28"/>
      <c r="AZ276" s="28"/>
      <c r="BA276" s="28"/>
      <c r="BB276" s="28"/>
      <c r="BC276" s="496"/>
      <c r="BD276" s="496"/>
      <c r="BE276" s="496"/>
      <c r="BF276" s="496"/>
      <c r="BG276" s="28"/>
    </row>
    <row r="277" spans="1:59">
      <c r="A277" s="35"/>
      <c r="B277" s="28"/>
      <c r="C277" s="28"/>
      <c r="D277" s="28"/>
      <c r="E277" s="28"/>
      <c r="F277" s="28"/>
      <c r="G277" s="28"/>
      <c r="H277" s="28"/>
      <c r="I277" s="28"/>
      <c r="J277" s="28"/>
      <c r="K277" s="28"/>
      <c r="L277" s="28"/>
      <c r="M277" s="28"/>
      <c r="N277" s="28"/>
      <c r="O277" s="28"/>
      <c r="P277" s="28"/>
      <c r="Q277" s="496"/>
      <c r="R277" s="484"/>
      <c r="S277" s="496"/>
      <c r="T277" s="484"/>
      <c r="U277" s="496"/>
      <c r="V277" s="496"/>
      <c r="W277" s="496"/>
      <c r="X277" s="484"/>
      <c r="Y277" s="484"/>
      <c r="Z277" s="484"/>
      <c r="AA277" s="496"/>
      <c r="AB277" s="496"/>
      <c r="AC277" s="484"/>
      <c r="AD277" s="496"/>
      <c r="AE277" s="496"/>
      <c r="AF277" s="484"/>
      <c r="AG277" s="496"/>
      <c r="AH277" s="496"/>
      <c r="AI277" s="496"/>
      <c r="AJ277" s="496"/>
      <c r="AK277" s="496"/>
      <c r="AL277" s="496"/>
      <c r="AM277" s="496"/>
      <c r="AN277" s="496"/>
      <c r="AO277" s="496"/>
      <c r="AP277" s="496"/>
      <c r="AQ277" s="496"/>
      <c r="AR277" s="484"/>
      <c r="AS277" s="496"/>
      <c r="AT277" s="496"/>
      <c r="AU277" s="496"/>
      <c r="AV277" s="39"/>
      <c r="AW277" s="28"/>
      <c r="AX277" s="28"/>
      <c r="AY277" s="28"/>
      <c r="AZ277" s="28"/>
      <c r="BA277" s="28"/>
      <c r="BB277" s="28"/>
      <c r="BC277" s="496"/>
      <c r="BD277" s="496"/>
      <c r="BE277" s="496"/>
      <c r="BF277" s="496"/>
      <c r="BG277" s="28"/>
    </row>
    <row r="278" spans="1:59">
      <c r="A278" s="35"/>
      <c r="B278" s="28"/>
      <c r="C278" s="28"/>
      <c r="D278" s="28"/>
      <c r="E278" s="28"/>
      <c r="F278" s="28"/>
      <c r="G278" s="28"/>
      <c r="H278" s="28"/>
      <c r="I278" s="28"/>
      <c r="J278" s="28"/>
      <c r="K278" s="28"/>
      <c r="L278" s="28"/>
      <c r="M278" s="28"/>
      <c r="N278" s="28"/>
      <c r="O278" s="28"/>
      <c r="P278" s="28"/>
      <c r="Q278" s="496"/>
      <c r="R278" s="484"/>
      <c r="S278" s="496"/>
      <c r="T278" s="484"/>
      <c r="U278" s="496"/>
      <c r="V278" s="496"/>
      <c r="W278" s="496"/>
      <c r="X278" s="484"/>
      <c r="Y278" s="484"/>
      <c r="Z278" s="484"/>
      <c r="AA278" s="496"/>
      <c r="AB278" s="496"/>
      <c r="AC278" s="484"/>
      <c r="AD278" s="496"/>
      <c r="AE278" s="496"/>
      <c r="AF278" s="484"/>
      <c r="AG278" s="496"/>
      <c r="AH278" s="496"/>
      <c r="AI278" s="496"/>
      <c r="AJ278" s="496"/>
      <c r="AK278" s="496"/>
      <c r="AL278" s="496"/>
      <c r="AM278" s="496"/>
      <c r="AN278" s="496"/>
      <c r="AO278" s="496"/>
      <c r="AP278" s="496"/>
      <c r="AQ278" s="496"/>
      <c r="AR278" s="484"/>
      <c r="AS278" s="496"/>
      <c r="AT278" s="496"/>
      <c r="AU278" s="496"/>
      <c r="AV278" s="39"/>
      <c r="AW278" s="28"/>
      <c r="AX278" s="28"/>
      <c r="AY278" s="28"/>
      <c r="AZ278" s="28"/>
      <c r="BA278" s="28"/>
      <c r="BB278" s="28"/>
      <c r="BC278" s="496"/>
      <c r="BD278" s="496"/>
      <c r="BE278" s="496"/>
      <c r="BF278" s="496"/>
      <c r="BG278" s="28"/>
    </row>
    <row r="279" spans="1:59">
      <c r="A279" s="35"/>
      <c r="B279" s="28"/>
      <c r="C279" s="28"/>
      <c r="D279" s="28"/>
      <c r="E279" s="28"/>
      <c r="F279" s="28"/>
      <c r="G279" s="28"/>
      <c r="H279" s="28"/>
      <c r="I279" s="28"/>
      <c r="J279" s="28"/>
      <c r="K279" s="28"/>
      <c r="L279" s="28"/>
      <c r="M279" s="28"/>
      <c r="N279" s="28"/>
      <c r="O279" s="28"/>
      <c r="P279" s="28"/>
      <c r="Q279" s="496"/>
      <c r="R279" s="484"/>
      <c r="S279" s="496"/>
      <c r="T279" s="484"/>
      <c r="U279" s="496"/>
      <c r="V279" s="496"/>
      <c r="W279" s="496"/>
      <c r="X279" s="484"/>
      <c r="Y279" s="484"/>
      <c r="Z279" s="484"/>
      <c r="AA279" s="496"/>
      <c r="AB279" s="496"/>
      <c r="AC279" s="484"/>
      <c r="AD279" s="496"/>
      <c r="AE279" s="496"/>
      <c r="AF279" s="484"/>
      <c r="AG279" s="496"/>
      <c r="AH279" s="496"/>
      <c r="AI279" s="496"/>
      <c r="AJ279" s="496"/>
      <c r="AK279" s="496"/>
      <c r="AL279" s="496"/>
      <c r="AM279" s="496"/>
      <c r="AN279" s="496"/>
      <c r="AO279" s="496"/>
      <c r="AP279" s="496"/>
      <c r="AQ279" s="496"/>
      <c r="AR279" s="484"/>
      <c r="AS279" s="496"/>
      <c r="AT279" s="496"/>
      <c r="AU279" s="496"/>
      <c r="AV279" s="39"/>
      <c r="AW279" s="28"/>
      <c r="AX279" s="28"/>
      <c r="AY279" s="28"/>
      <c r="AZ279" s="28"/>
      <c r="BA279" s="28"/>
      <c r="BB279" s="28"/>
      <c r="BC279" s="496"/>
      <c r="BD279" s="496"/>
      <c r="BE279" s="496"/>
      <c r="BF279" s="496"/>
      <c r="BG279" s="28"/>
    </row>
    <row r="280" spans="1:59">
      <c r="A280" s="35"/>
      <c r="B280" s="28"/>
      <c r="C280" s="28"/>
      <c r="D280" s="28"/>
      <c r="E280" s="28"/>
      <c r="F280" s="28"/>
      <c r="G280" s="28"/>
      <c r="H280" s="28"/>
      <c r="I280" s="28"/>
      <c r="J280" s="28"/>
      <c r="K280" s="28"/>
      <c r="L280" s="28"/>
      <c r="M280" s="28"/>
      <c r="N280" s="28"/>
      <c r="O280" s="28"/>
      <c r="P280" s="28"/>
      <c r="Q280" s="496"/>
      <c r="R280" s="484"/>
      <c r="S280" s="496"/>
      <c r="T280" s="484"/>
      <c r="U280" s="496"/>
      <c r="V280" s="496"/>
      <c r="W280" s="496"/>
      <c r="X280" s="484"/>
      <c r="Y280" s="484"/>
      <c r="Z280" s="484"/>
      <c r="AA280" s="496"/>
      <c r="AB280" s="496"/>
      <c r="AC280" s="484"/>
      <c r="AD280" s="496"/>
      <c r="AE280" s="496"/>
      <c r="AF280" s="484"/>
      <c r="AG280" s="496"/>
      <c r="AH280" s="496"/>
      <c r="AI280" s="496"/>
      <c r="AJ280" s="496"/>
      <c r="AK280" s="496"/>
      <c r="AL280" s="496"/>
      <c r="AM280" s="496"/>
      <c r="AN280" s="496"/>
      <c r="AO280" s="496"/>
      <c r="AP280" s="496"/>
      <c r="AQ280" s="496"/>
      <c r="AR280" s="484"/>
      <c r="AS280" s="496"/>
      <c r="AT280" s="496"/>
      <c r="AU280" s="496"/>
      <c r="AV280" s="39"/>
      <c r="AW280" s="28"/>
      <c r="AX280" s="28"/>
      <c r="AY280" s="28"/>
      <c r="AZ280" s="28"/>
      <c r="BA280" s="28"/>
      <c r="BB280" s="28"/>
      <c r="BC280" s="496"/>
      <c r="BD280" s="496"/>
      <c r="BE280" s="496"/>
      <c r="BF280" s="496"/>
      <c r="BG280" s="28"/>
    </row>
    <row r="281" spans="1:59">
      <c r="A281" s="35"/>
      <c r="B281" s="28"/>
      <c r="C281" s="28"/>
      <c r="D281" s="28"/>
      <c r="E281" s="28"/>
      <c r="F281" s="28"/>
      <c r="G281" s="28"/>
      <c r="H281" s="28"/>
      <c r="I281" s="28"/>
      <c r="J281" s="28"/>
      <c r="K281" s="28"/>
      <c r="L281" s="28"/>
      <c r="M281" s="28"/>
      <c r="N281" s="28"/>
      <c r="O281" s="28"/>
      <c r="P281" s="28"/>
      <c r="Q281" s="496"/>
      <c r="R281" s="484"/>
      <c r="S281" s="496"/>
      <c r="T281" s="484"/>
      <c r="U281" s="496"/>
      <c r="V281" s="496"/>
      <c r="W281" s="496"/>
      <c r="X281" s="484"/>
      <c r="Y281" s="484"/>
      <c r="Z281" s="484"/>
      <c r="AA281" s="496"/>
      <c r="AB281" s="496"/>
      <c r="AC281" s="484"/>
      <c r="AD281" s="496"/>
      <c r="AE281" s="496"/>
      <c r="AF281" s="484"/>
      <c r="AG281" s="496"/>
      <c r="AH281" s="496"/>
      <c r="AI281" s="496"/>
      <c r="AJ281" s="496"/>
      <c r="AK281" s="496"/>
      <c r="AL281" s="496"/>
      <c r="AM281" s="496"/>
      <c r="AN281" s="496"/>
      <c r="AO281" s="496"/>
      <c r="AP281" s="496"/>
      <c r="AQ281" s="496"/>
      <c r="AR281" s="484"/>
      <c r="AS281" s="496"/>
      <c r="AT281" s="496"/>
      <c r="AU281" s="496"/>
      <c r="AV281" s="39"/>
      <c r="AW281" s="28"/>
      <c r="AX281" s="28"/>
      <c r="AY281" s="28"/>
      <c r="AZ281" s="28"/>
      <c r="BA281" s="28"/>
      <c r="BB281" s="28"/>
      <c r="BC281" s="496"/>
      <c r="BD281" s="496"/>
      <c r="BE281" s="496"/>
      <c r="BF281" s="496"/>
      <c r="BG281" s="28"/>
    </row>
    <row r="282" spans="1:59">
      <c r="A282" s="35"/>
      <c r="B282" s="28"/>
      <c r="C282" s="28"/>
      <c r="D282" s="28"/>
      <c r="E282" s="28"/>
      <c r="F282" s="28"/>
      <c r="G282" s="28"/>
      <c r="H282" s="28"/>
      <c r="I282" s="28"/>
      <c r="J282" s="28"/>
      <c r="K282" s="28"/>
      <c r="L282" s="28"/>
      <c r="M282" s="28"/>
      <c r="N282" s="28"/>
      <c r="O282" s="28"/>
      <c r="P282" s="28"/>
      <c r="Q282" s="496"/>
      <c r="R282" s="484"/>
      <c r="S282" s="496"/>
      <c r="T282" s="484"/>
      <c r="U282" s="496"/>
      <c r="V282" s="496"/>
      <c r="W282" s="496"/>
      <c r="X282" s="484"/>
      <c r="Y282" s="484"/>
      <c r="Z282" s="484"/>
      <c r="AA282" s="496"/>
      <c r="AB282" s="496"/>
      <c r="AC282" s="484"/>
      <c r="AD282" s="496"/>
      <c r="AE282" s="496"/>
      <c r="AF282" s="484"/>
      <c r="AG282" s="496"/>
      <c r="AH282" s="496"/>
      <c r="AI282" s="496"/>
      <c r="AJ282" s="496"/>
      <c r="AK282" s="496"/>
      <c r="AL282" s="496"/>
      <c r="AM282" s="496"/>
      <c r="AN282" s="496"/>
      <c r="AO282" s="496"/>
      <c r="AP282" s="496"/>
      <c r="AQ282" s="496"/>
      <c r="AR282" s="484"/>
      <c r="AS282" s="496"/>
      <c r="AT282" s="496"/>
      <c r="AU282" s="496"/>
      <c r="AV282" s="39"/>
      <c r="AW282" s="28"/>
      <c r="AX282" s="28"/>
      <c r="AY282" s="28"/>
      <c r="AZ282" s="28"/>
      <c r="BA282" s="28"/>
      <c r="BB282" s="28"/>
      <c r="BC282" s="496"/>
      <c r="BD282" s="496"/>
      <c r="BE282" s="496"/>
      <c r="BF282" s="496"/>
      <c r="BG282" s="28"/>
    </row>
    <row r="283" spans="1:59">
      <c r="A283" s="35"/>
      <c r="B283" s="28"/>
      <c r="C283" s="28"/>
      <c r="D283" s="28"/>
      <c r="E283" s="28"/>
      <c r="F283" s="28"/>
      <c r="G283" s="28"/>
      <c r="H283" s="28"/>
      <c r="I283" s="28"/>
      <c r="J283" s="28"/>
      <c r="K283" s="28"/>
      <c r="L283" s="28"/>
      <c r="M283" s="28"/>
      <c r="N283" s="28"/>
      <c r="O283" s="28"/>
      <c r="P283" s="28"/>
      <c r="Q283" s="496"/>
      <c r="R283" s="484"/>
      <c r="S283" s="496"/>
      <c r="T283" s="484"/>
      <c r="U283" s="496"/>
      <c r="V283" s="496"/>
      <c r="W283" s="496"/>
      <c r="X283" s="484"/>
      <c r="Y283" s="484"/>
      <c r="Z283" s="484"/>
      <c r="AA283" s="496"/>
      <c r="AB283" s="496"/>
      <c r="AC283" s="484"/>
      <c r="AD283" s="496"/>
      <c r="AE283" s="496"/>
      <c r="AF283" s="484"/>
      <c r="AG283" s="496"/>
      <c r="AH283" s="496"/>
      <c r="AI283" s="496"/>
      <c r="AJ283" s="496"/>
      <c r="AK283" s="496"/>
      <c r="AL283" s="496"/>
      <c r="AM283" s="496"/>
      <c r="AN283" s="496"/>
      <c r="AO283" s="496"/>
      <c r="AP283" s="496"/>
      <c r="AQ283" s="496"/>
      <c r="AR283" s="484"/>
      <c r="AS283" s="496"/>
      <c r="AT283" s="496"/>
      <c r="AU283" s="496"/>
      <c r="AV283" s="39"/>
      <c r="AW283" s="28"/>
      <c r="AX283" s="28"/>
      <c r="AY283" s="28"/>
      <c r="AZ283" s="28"/>
      <c r="BA283" s="28"/>
      <c r="BB283" s="28"/>
      <c r="BC283" s="496"/>
      <c r="BD283" s="496"/>
      <c r="BE283" s="496"/>
      <c r="BF283" s="496"/>
      <c r="BG283" s="28"/>
    </row>
    <row r="284" spans="1:59">
      <c r="A284" s="35"/>
      <c r="B284" s="28"/>
      <c r="C284" s="28"/>
      <c r="D284" s="28"/>
      <c r="E284" s="28"/>
      <c r="F284" s="28"/>
      <c r="G284" s="28"/>
      <c r="H284" s="28"/>
      <c r="I284" s="28"/>
      <c r="J284" s="28"/>
      <c r="K284" s="28"/>
      <c r="L284" s="28"/>
      <c r="M284" s="28"/>
      <c r="N284" s="28"/>
      <c r="O284" s="28"/>
      <c r="P284" s="28"/>
      <c r="Q284" s="496"/>
      <c r="R284" s="484"/>
      <c r="S284" s="496"/>
      <c r="T284" s="484"/>
      <c r="U284" s="496"/>
      <c r="V284" s="496"/>
      <c r="W284" s="496"/>
      <c r="X284" s="484"/>
      <c r="Y284" s="484"/>
      <c r="Z284" s="484"/>
      <c r="AA284" s="496"/>
      <c r="AB284" s="496"/>
      <c r="AC284" s="484"/>
      <c r="AD284" s="496"/>
      <c r="AE284" s="496"/>
      <c r="AF284" s="484"/>
      <c r="AG284" s="496"/>
      <c r="AH284" s="496"/>
      <c r="AI284" s="496"/>
      <c r="AJ284" s="496"/>
      <c r="AK284" s="496"/>
      <c r="AL284" s="496"/>
      <c r="AM284" s="496"/>
      <c r="AN284" s="496"/>
      <c r="AO284" s="496"/>
      <c r="AP284" s="496"/>
      <c r="AQ284" s="496"/>
      <c r="AR284" s="484"/>
      <c r="AS284" s="496"/>
      <c r="AT284" s="496"/>
      <c r="AU284" s="496"/>
      <c r="AV284" s="39"/>
      <c r="AW284" s="28"/>
      <c r="AX284" s="28"/>
      <c r="AY284" s="28"/>
      <c r="AZ284" s="28"/>
      <c r="BA284" s="28"/>
      <c r="BB284" s="28"/>
      <c r="BC284" s="496"/>
      <c r="BD284" s="496"/>
      <c r="BE284" s="496"/>
      <c r="BF284" s="496"/>
      <c r="BG284" s="28"/>
    </row>
    <row r="285" spans="1:59">
      <c r="A285" s="35"/>
      <c r="B285" s="28"/>
      <c r="C285" s="28"/>
      <c r="D285" s="28"/>
      <c r="E285" s="28"/>
      <c r="F285" s="28"/>
      <c r="G285" s="28"/>
      <c r="H285" s="28"/>
      <c r="I285" s="28"/>
      <c r="J285" s="28"/>
      <c r="K285" s="28"/>
      <c r="L285" s="28"/>
      <c r="M285" s="28"/>
      <c r="N285" s="28"/>
      <c r="O285" s="28"/>
      <c r="P285" s="28"/>
      <c r="Q285" s="496"/>
      <c r="R285" s="484"/>
      <c r="S285" s="496"/>
      <c r="T285" s="484"/>
      <c r="U285" s="496"/>
      <c r="V285" s="496"/>
      <c r="W285" s="496"/>
      <c r="X285" s="484"/>
      <c r="Y285" s="484"/>
      <c r="Z285" s="484"/>
      <c r="AA285" s="496"/>
      <c r="AB285" s="496"/>
      <c r="AC285" s="484"/>
      <c r="AD285" s="496"/>
      <c r="AE285" s="496"/>
      <c r="AF285" s="484"/>
      <c r="AG285" s="496"/>
      <c r="AH285" s="496"/>
      <c r="AI285" s="496"/>
      <c r="AJ285" s="496"/>
      <c r="AK285" s="496"/>
      <c r="AL285" s="496"/>
      <c r="AM285" s="496"/>
      <c r="AN285" s="496"/>
      <c r="AO285" s="496"/>
      <c r="AP285" s="496"/>
      <c r="AQ285" s="496"/>
      <c r="AR285" s="484"/>
      <c r="AS285" s="496"/>
      <c r="AT285" s="496"/>
      <c r="AU285" s="496"/>
      <c r="AV285" s="39"/>
      <c r="AW285" s="28"/>
      <c r="AX285" s="28"/>
      <c r="AY285" s="28"/>
      <c r="AZ285" s="28"/>
      <c r="BA285" s="28"/>
      <c r="BB285" s="28"/>
      <c r="BC285" s="496"/>
      <c r="BD285" s="496"/>
      <c r="BE285" s="496"/>
      <c r="BF285" s="496"/>
      <c r="BG285" s="28"/>
    </row>
    <row r="286" spans="1:59">
      <c r="A286" s="35"/>
      <c r="B286" s="28"/>
      <c r="C286" s="28"/>
      <c r="D286" s="28"/>
      <c r="E286" s="28"/>
      <c r="F286" s="28"/>
      <c r="G286" s="28"/>
      <c r="H286" s="28"/>
      <c r="I286" s="28"/>
      <c r="J286" s="28"/>
      <c r="K286" s="28"/>
      <c r="L286" s="28"/>
      <c r="M286" s="28"/>
      <c r="N286" s="28"/>
      <c r="O286" s="28"/>
      <c r="P286" s="28"/>
      <c r="Q286" s="496"/>
      <c r="R286" s="484"/>
      <c r="S286" s="496"/>
      <c r="T286" s="484"/>
      <c r="U286" s="496"/>
      <c r="V286" s="496"/>
      <c r="W286" s="496"/>
      <c r="X286" s="484"/>
      <c r="Y286" s="484"/>
      <c r="Z286" s="484"/>
      <c r="AA286" s="496"/>
      <c r="AB286" s="496"/>
      <c r="AC286" s="484"/>
      <c r="AD286" s="496"/>
      <c r="AE286" s="496"/>
      <c r="AF286" s="484"/>
      <c r="AG286" s="496"/>
      <c r="AH286" s="496"/>
      <c r="AI286" s="496"/>
      <c r="AJ286" s="496"/>
      <c r="AK286" s="496"/>
      <c r="AL286" s="496"/>
      <c r="AM286" s="496"/>
      <c r="AN286" s="496"/>
      <c r="AO286" s="496"/>
      <c r="AP286" s="496"/>
      <c r="AQ286" s="496"/>
      <c r="AR286" s="484"/>
      <c r="AS286" s="496"/>
      <c r="AT286" s="496"/>
      <c r="AU286" s="496"/>
      <c r="AV286" s="39"/>
      <c r="AW286" s="28"/>
      <c r="AX286" s="28"/>
      <c r="AY286" s="28"/>
      <c r="AZ286" s="28"/>
      <c r="BA286" s="28"/>
      <c r="BB286" s="28"/>
      <c r="BC286" s="496"/>
      <c r="BD286" s="496"/>
      <c r="BE286" s="496"/>
      <c r="BF286" s="496"/>
      <c r="BG286" s="28"/>
    </row>
    <row r="287" spans="1:59">
      <c r="A287" s="35"/>
      <c r="B287" s="28"/>
      <c r="C287" s="28"/>
      <c r="D287" s="28"/>
      <c r="E287" s="28"/>
      <c r="F287" s="28"/>
      <c r="G287" s="28"/>
      <c r="H287" s="28"/>
      <c r="I287" s="28"/>
      <c r="J287" s="28"/>
      <c r="K287" s="28"/>
      <c r="L287" s="28"/>
      <c r="M287" s="28"/>
      <c r="N287" s="28"/>
      <c r="O287" s="28"/>
      <c r="P287" s="28"/>
      <c r="Q287" s="496"/>
      <c r="R287" s="484"/>
      <c r="S287" s="496"/>
      <c r="T287" s="484"/>
      <c r="U287" s="496"/>
      <c r="V287" s="496"/>
      <c r="W287" s="496"/>
      <c r="X287" s="484"/>
      <c r="Y287" s="484"/>
      <c r="Z287" s="484"/>
      <c r="AA287" s="496"/>
      <c r="AB287" s="496"/>
      <c r="AC287" s="484"/>
      <c r="AD287" s="496"/>
      <c r="AE287" s="496"/>
      <c r="AF287" s="484"/>
      <c r="AG287" s="496"/>
      <c r="AH287" s="496"/>
      <c r="AI287" s="496"/>
      <c r="AJ287" s="496"/>
      <c r="AK287" s="496"/>
      <c r="AL287" s="496"/>
      <c r="AM287" s="496"/>
      <c r="AN287" s="496"/>
      <c r="AO287" s="496"/>
      <c r="AP287" s="496"/>
      <c r="AQ287" s="496"/>
      <c r="AR287" s="484"/>
      <c r="AS287" s="496"/>
      <c r="AT287" s="496"/>
      <c r="AU287" s="496"/>
      <c r="AV287" s="39"/>
      <c r="AW287" s="28"/>
      <c r="AX287" s="28"/>
      <c r="AY287" s="28"/>
      <c r="AZ287" s="28"/>
      <c r="BA287" s="28"/>
      <c r="BB287" s="28"/>
      <c r="BC287" s="496"/>
      <c r="BD287" s="496"/>
      <c r="BE287" s="496"/>
      <c r="BF287" s="496"/>
      <c r="BG287" s="28"/>
    </row>
    <row r="288" spans="1:59">
      <c r="A288" s="35"/>
      <c r="B288" s="28"/>
      <c r="C288" s="28"/>
      <c r="D288" s="28"/>
      <c r="E288" s="28"/>
      <c r="F288" s="28"/>
      <c r="G288" s="28"/>
      <c r="H288" s="28"/>
      <c r="I288" s="28"/>
      <c r="J288" s="28"/>
      <c r="K288" s="28"/>
      <c r="L288" s="28"/>
      <c r="M288" s="28"/>
      <c r="N288" s="28"/>
      <c r="O288" s="28"/>
      <c r="P288" s="28"/>
      <c r="Q288" s="496"/>
      <c r="R288" s="484"/>
      <c r="S288" s="496"/>
      <c r="T288" s="484"/>
      <c r="U288" s="496"/>
      <c r="V288" s="496"/>
      <c r="W288" s="496"/>
      <c r="X288" s="484"/>
      <c r="Y288" s="484"/>
      <c r="Z288" s="484"/>
      <c r="AA288" s="496"/>
      <c r="AB288" s="496"/>
      <c r="AC288" s="484"/>
      <c r="AD288" s="496"/>
      <c r="AE288" s="496"/>
      <c r="AF288" s="484"/>
      <c r="AG288" s="496"/>
      <c r="AH288" s="496"/>
      <c r="AI288" s="496"/>
      <c r="AJ288" s="496"/>
      <c r="AK288" s="496"/>
      <c r="AL288" s="496"/>
      <c r="AM288" s="496"/>
      <c r="AN288" s="496"/>
      <c r="AO288" s="496"/>
      <c r="AP288" s="496"/>
      <c r="AQ288" s="496"/>
      <c r="AR288" s="484"/>
      <c r="AS288" s="496"/>
      <c r="AT288" s="496"/>
      <c r="AU288" s="496"/>
      <c r="AV288" s="39"/>
      <c r="AW288" s="28"/>
      <c r="AX288" s="28"/>
      <c r="AY288" s="28"/>
      <c r="AZ288" s="28"/>
      <c r="BA288" s="28"/>
      <c r="BB288" s="28"/>
      <c r="BC288" s="496"/>
      <c r="BD288" s="496"/>
      <c r="BE288" s="496"/>
      <c r="BF288" s="496"/>
      <c r="BG288" s="28"/>
    </row>
    <row r="289" spans="1:59">
      <c r="A289" s="35"/>
      <c r="B289" s="28"/>
      <c r="C289" s="28"/>
      <c r="D289" s="28"/>
      <c r="E289" s="28"/>
      <c r="F289" s="28"/>
      <c r="G289" s="28"/>
      <c r="H289" s="28"/>
      <c r="I289" s="28"/>
      <c r="J289" s="28"/>
      <c r="K289" s="28"/>
      <c r="L289" s="28"/>
      <c r="M289" s="28"/>
      <c r="N289" s="28"/>
      <c r="O289" s="28"/>
      <c r="P289" s="28"/>
      <c r="Q289" s="496"/>
      <c r="R289" s="484"/>
      <c r="S289" s="496"/>
      <c r="T289" s="484"/>
      <c r="U289" s="496"/>
      <c r="V289" s="496"/>
      <c r="W289" s="496"/>
      <c r="X289" s="484"/>
      <c r="Y289" s="484"/>
      <c r="Z289" s="484"/>
      <c r="AA289" s="496"/>
      <c r="AB289" s="496"/>
      <c r="AC289" s="484"/>
      <c r="AD289" s="496"/>
      <c r="AE289" s="496"/>
      <c r="AF289" s="484"/>
      <c r="AG289" s="496"/>
      <c r="AH289" s="496"/>
      <c r="AI289" s="496"/>
      <c r="AJ289" s="496"/>
      <c r="AK289" s="496"/>
      <c r="AL289" s="496"/>
      <c r="AM289" s="496"/>
      <c r="AN289" s="496"/>
      <c r="AO289" s="496"/>
      <c r="AP289" s="496"/>
      <c r="AQ289" s="496"/>
      <c r="AR289" s="484"/>
      <c r="AS289" s="496"/>
      <c r="AT289" s="496"/>
      <c r="AU289" s="496"/>
      <c r="AV289" s="39"/>
      <c r="AW289" s="28"/>
      <c r="AX289" s="28"/>
      <c r="AY289" s="28"/>
      <c r="AZ289" s="28"/>
      <c r="BA289" s="28"/>
      <c r="BB289" s="28"/>
      <c r="BC289" s="496"/>
      <c r="BD289" s="496"/>
      <c r="BE289" s="496"/>
      <c r="BF289" s="496"/>
      <c r="BG289" s="28"/>
    </row>
    <row r="290" spans="1:59">
      <c r="A290" s="35"/>
      <c r="B290" s="28"/>
      <c r="C290" s="28"/>
      <c r="D290" s="28"/>
      <c r="E290" s="28"/>
      <c r="F290" s="28"/>
      <c r="G290" s="28"/>
      <c r="H290" s="28"/>
      <c r="I290" s="28"/>
      <c r="J290" s="28"/>
      <c r="K290" s="28"/>
      <c r="L290" s="28"/>
      <c r="M290" s="28"/>
      <c r="N290" s="28"/>
      <c r="O290" s="28"/>
      <c r="P290" s="28"/>
      <c r="Q290" s="496"/>
      <c r="R290" s="484"/>
      <c r="S290" s="496"/>
      <c r="T290" s="484"/>
      <c r="U290" s="496"/>
      <c r="V290" s="496"/>
      <c r="W290" s="496"/>
      <c r="X290" s="484"/>
      <c r="Y290" s="484"/>
      <c r="Z290" s="484"/>
      <c r="AA290" s="496"/>
      <c r="AB290" s="496"/>
      <c r="AC290" s="484"/>
      <c r="AD290" s="496"/>
      <c r="AE290" s="496"/>
      <c r="AF290" s="484"/>
      <c r="AG290" s="496"/>
      <c r="AH290" s="496"/>
      <c r="AI290" s="496"/>
      <c r="AJ290" s="496"/>
      <c r="AK290" s="496"/>
      <c r="AL290" s="496"/>
      <c r="AM290" s="496"/>
      <c r="AN290" s="496"/>
      <c r="AO290" s="496"/>
      <c r="AP290" s="496"/>
      <c r="AQ290" s="496"/>
      <c r="AR290" s="484"/>
      <c r="AS290" s="496"/>
      <c r="AT290" s="496"/>
      <c r="AU290" s="496"/>
      <c r="AV290" s="39"/>
      <c r="AW290" s="28"/>
      <c r="AX290" s="28"/>
      <c r="AY290" s="28"/>
      <c r="AZ290" s="28"/>
      <c r="BA290" s="28"/>
      <c r="BB290" s="28"/>
      <c r="BC290" s="496"/>
      <c r="BD290" s="496"/>
      <c r="BE290" s="496"/>
      <c r="BF290" s="496"/>
      <c r="BG290" s="28"/>
    </row>
    <row r="291" spans="1:59">
      <c r="A291" s="35"/>
      <c r="B291" s="28"/>
      <c r="C291" s="28"/>
      <c r="D291" s="28"/>
      <c r="E291" s="28"/>
      <c r="F291" s="28"/>
      <c r="G291" s="28"/>
      <c r="H291" s="28"/>
      <c r="I291" s="28"/>
      <c r="J291" s="28"/>
      <c r="K291" s="28"/>
      <c r="L291" s="28"/>
      <c r="M291" s="28"/>
      <c r="N291" s="28"/>
      <c r="O291" s="28"/>
      <c r="P291" s="28"/>
      <c r="Q291" s="496"/>
      <c r="R291" s="484"/>
      <c r="S291" s="496"/>
      <c r="T291" s="484"/>
      <c r="U291" s="496"/>
      <c r="V291" s="496"/>
      <c r="W291" s="496"/>
      <c r="X291" s="484"/>
      <c r="Y291" s="484"/>
      <c r="Z291" s="484"/>
      <c r="AA291" s="496"/>
      <c r="AB291" s="496"/>
      <c r="AC291" s="484"/>
      <c r="AD291" s="496"/>
      <c r="AE291" s="496"/>
      <c r="AF291" s="484"/>
      <c r="AG291" s="496"/>
      <c r="AH291" s="496"/>
      <c r="AI291" s="496"/>
      <c r="AJ291" s="496"/>
      <c r="AK291" s="496"/>
      <c r="AL291" s="496"/>
      <c r="AM291" s="496"/>
      <c r="AN291" s="496"/>
      <c r="AO291" s="496"/>
      <c r="AP291" s="496"/>
      <c r="AQ291" s="496"/>
      <c r="AR291" s="484"/>
      <c r="AS291" s="496"/>
      <c r="AT291" s="496"/>
      <c r="AU291" s="496"/>
      <c r="AV291" s="39"/>
      <c r="AW291" s="28"/>
      <c r="AX291" s="28"/>
      <c r="AY291" s="28"/>
      <c r="AZ291" s="28"/>
      <c r="BA291" s="28"/>
      <c r="BB291" s="28"/>
      <c r="BC291" s="496"/>
      <c r="BD291" s="496"/>
      <c r="BE291" s="496"/>
      <c r="BF291" s="496"/>
      <c r="BG291" s="28"/>
    </row>
    <row r="292" spans="1:59">
      <c r="A292" s="35"/>
      <c r="B292" s="28"/>
      <c r="C292" s="28"/>
      <c r="D292" s="28"/>
      <c r="E292" s="28"/>
      <c r="F292" s="28"/>
      <c r="G292" s="28"/>
      <c r="H292" s="28"/>
      <c r="I292" s="28"/>
      <c r="J292" s="28"/>
      <c r="K292" s="28"/>
      <c r="L292" s="28"/>
      <c r="M292" s="28"/>
      <c r="N292" s="28"/>
      <c r="O292" s="28"/>
      <c r="P292" s="28"/>
      <c r="Q292" s="496"/>
      <c r="R292" s="484"/>
      <c r="S292" s="496"/>
      <c r="T292" s="484"/>
      <c r="U292" s="496"/>
      <c r="V292" s="496"/>
      <c r="W292" s="496"/>
      <c r="X292" s="484"/>
      <c r="Y292" s="484"/>
      <c r="Z292" s="484"/>
      <c r="AA292" s="496"/>
      <c r="AB292" s="496"/>
      <c r="AC292" s="484"/>
      <c r="AD292" s="496"/>
      <c r="AE292" s="496"/>
      <c r="AF292" s="484"/>
      <c r="AG292" s="496"/>
      <c r="AH292" s="496"/>
      <c r="AI292" s="496"/>
      <c r="AJ292" s="496"/>
      <c r="AK292" s="496"/>
      <c r="AL292" s="496"/>
      <c r="AM292" s="496"/>
      <c r="AN292" s="496"/>
      <c r="AO292" s="496"/>
      <c r="AP292" s="496"/>
      <c r="AQ292" s="496"/>
      <c r="AR292" s="484"/>
      <c r="AS292" s="496"/>
      <c r="AT292" s="496"/>
      <c r="AU292" s="496"/>
      <c r="AV292" s="39"/>
      <c r="AW292" s="28"/>
      <c r="AX292" s="28"/>
      <c r="AY292" s="28"/>
      <c r="AZ292" s="28"/>
      <c r="BA292" s="28"/>
      <c r="BB292" s="28"/>
      <c r="BC292" s="496"/>
      <c r="BD292" s="496"/>
      <c r="BE292" s="496"/>
      <c r="BF292" s="496"/>
      <c r="BG292" s="28"/>
    </row>
    <row r="293" spans="1:59">
      <c r="A293" s="35"/>
      <c r="B293" s="28"/>
      <c r="C293" s="28"/>
      <c r="D293" s="28"/>
      <c r="E293" s="28"/>
      <c r="F293" s="28"/>
      <c r="G293" s="28"/>
      <c r="H293" s="28"/>
      <c r="I293" s="28"/>
      <c r="J293" s="28"/>
      <c r="K293" s="28"/>
      <c r="L293" s="28"/>
      <c r="M293" s="28"/>
      <c r="N293" s="28"/>
      <c r="O293" s="28"/>
      <c r="P293" s="28"/>
      <c r="Q293" s="496"/>
      <c r="R293" s="484"/>
      <c r="S293" s="496"/>
      <c r="T293" s="484"/>
      <c r="U293" s="496"/>
      <c r="V293" s="496"/>
      <c r="W293" s="496"/>
      <c r="X293" s="484"/>
      <c r="Y293" s="484"/>
      <c r="Z293" s="484"/>
      <c r="AA293" s="496"/>
      <c r="AB293" s="496"/>
      <c r="AC293" s="484"/>
      <c r="AD293" s="496"/>
      <c r="AE293" s="496"/>
      <c r="AF293" s="484"/>
      <c r="AG293" s="496"/>
      <c r="AH293" s="496"/>
      <c r="AI293" s="496"/>
      <c r="AJ293" s="496"/>
      <c r="AK293" s="496"/>
      <c r="AL293" s="496"/>
      <c r="AM293" s="496"/>
      <c r="AN293" s="496"/>
      <c r="AO293" s="496"/>
      <c r="AP293" s="496"/>
      <c r="AQ293" s="496"/>
      <c r="AR293" s="484"/>
      <c r="AS293" s="496"/>
      <c r="AT293" s="496"/>
      <c r="AU293" s="496"/>
      <c r="AV293" s="39"/>
      <c r="AW293" s="28"/>
      <c r="AX293" s="28"/>
      <c r="AY293" s="28"/>
      <c r="AZ293" s="28"/>
      <c r="BA293" s="28"/>
      <c r="BB293" s="28"/>
      <c r="BC293" s="496"/>
      <c r="BD293" s="496"/>
      <c r="BE293" s="496"/>
      <c r="BF293" s="496"/>
      <c r="BG293" s="28"/>
    </row>
    <row r="294" spans="1:59">
      <c r="A294" s="35"/>
      <c r="B294" s="28"/>
      <c r="C294" s="28"/>
      <c r="D294" s="28"/>
      <c r="E294" s="28"/>
      <c r="F294" s="28"/>
      <c r="G294" s="28"/>
      <c r="H294" s="28"/>
      <c r="I294" s="28"/>
      <c r="J294" s="28"/>
      <c r="K294" s="28"/>
      <c r="L294" s="28"/>
      <c r="M294" s="28"/>
      <c r="N294" s="28"/>
      <c r="O294" s="28"/>
      <c r="P294" s="28"/>
      <c r="Q294" s="496"/>
      <c r="R294" s="484"/>
      <c r="S294" s="496"/>
      <c r="T294" s="484"/>
      <c r="U294" s="496"/>
      <c r="V294" s="496"/>
      <c r="W294" s="496"/>
      <c r="X294" s="484"/>
      <c r="Y294" s="484"/>
      <c r="Z294" s="484"/>
      <c r="AA294" s="496"/>
      <c r="AB294" s="496"/>
      <c r="AC294" s="484"/>
      <c r="AD294" s="496"/>
      <c r="AE294" s="496"/>
      <c r="AF294" s="484"/>
      <c r="AG294" s="496"/>
      <c r="AH294" s="496"/>
      <c r="AI294" s="496"/>
      <c r="AJ294" s="496"/>
      <c r="AK294" s="496"/>
      <c r="AL294" s="496"/>
      <c r="AM294" s="496"/>
      <c r="AN294" s="496"/>
      <c r="AO294" s="496"/>
      <c r="AP294" s="496"/>
      <c r="AQ294" s="496"/>
      <c r="AR294" s="484"/>
      <c r="AS294" s="496"/>
      <c r="AT294" s="496"/>
      <c r="AU294" s="496"/>
      <c r="AV294" s="39"/>
      <c r="AW294" s="28"/>
      <c r="AX294" s="28"/>
      <c r="AY294" s="28"/>
      <c r="AZ294" s="28"/>
      <c r="BA294" s="28"/>
      <c r="BB294" s="28"/>
      <c r="BC294" s="496"/>
      <c r="BD294" s="496"/>
      <c r="BE294" s="496"/>
      <c r="BF294" s="496"/>
      <c r="BG294" s="28"/>
    </row>
    <row r="295" spans="1:59">
      <c r="A295" s="35"/>
      <c r="B295" s="28"/>
      <c r="C295" s="28"/>
      <c r="D295" s="28"/>
      <c r="E295" s="28"/>
      <c r="F295" s="28"/>
      <c r="G295" s="28"/>
      <c r="H295" s="28"/>
      <c r="I295" s="28"/>
      <c r="J295" s="28"/>
      <c r="K295" s="28"/>
      <c r="L295" s="28"/>
      <c r="M295" s="28"/>
      <c r="N295" s="28"/>
      <c r="O295" s="28"/>
      <c r="P295" s="28"/>
      <c r="Q295" s="496"/>
      <c r="R295" s="484"/>
      <c r="S295" s="496"/>
      <c r="T295" s="484"/>
      <c r="U295" s="496"/>
      <c r="V295" s="496"/>
      <c r="W295" s="496"/>
      <c r="X295" s="484"/>
      <c r="Y295" s="484"/>
      <c r="Z295" s="484"/>
      <c r="AA295" s="496"/>
      <c r="AB295" s="496"/>
      <c r="AC295" s="484"/>
      <c r="AD295" s="496"/>
      <c r="AE295" s="496"/>
      <c r="AF295" s="484"/>
      <c r="AG295" s="496"/>
      <c r="AH295" s="496"/>
      <c r="AI295" s="496"/>
      <c r="AJ295" s="496"/>
      <c r="AK295" s="496"/>
      <c r="AL295" s="496"/>
      <c r="AM295" s="496"/>
      <c r="AN295" s="496"/>
      <c r="AO295" s="496"/>
      <c r="AP295" s="496"/>
      <c r="AQ295" s="496"/>
      <c r="AR295" s="484"/>
      <c r="AS295" s="496"/>
      <c r="AT295" s="496"/>
      <c r="AU295" s="496"/>
      <c r="AV295" s="39"/>
      <c r="AW295" s="28"/>
      <c r="AX295" s="28"/>
      <c r="AY295" s="28"/>
      <c r="AZ295" s="28"/>
      <c r="BA295" s="28"/>
      <c r="BB295" s="28"/>
      <c r="BC295" s="496"/>
      <c r="BD295" s="496"/>
      <c r="BE295" s="496"/>
      <c r="BF295" s="496"/>
      <c r="BG295" s="28"/>
    </row>
    <row r="296" spans="1:59">
      <c r="A296" s="35"/>
      <c r="B296" s="28"/>
      <c r="C296" s="28"/>
      <c r="D296" s="28"/>
      <c r="E296" s="28"/>
      <c r="F296" s="28"/>
      <c r="G296" s="28"/>
      <c r="H296" s="28"/>
      <c r="I296" s="28"/>
      <c r="J296" s="28"/>
      <c r="K296" s="28"/>
      <c r="L296" s="28"/>
      <c r="M296" s="28"/>
      <c r="N296" s="28"/>
      <c r="O296" s="28"/>
      <c r="P296" s="28"/>
      <c r="Q296" s="496"/>
      <c r="R296" s="484"/>
      <c r="S296" s="496"/>
      <c r="T296" s="484"/>
      <c r="U296" s="496"/>
      <c r="V296" s="496"/>
      <c r="W296" s="496"/>
      <c r="X296" s="484"/>
      <c r="Y296" s="484"/>
      <c r="Z296" s="484"/>
      <c r="AA296" s="496"/>
      <c r="AB296" s="496"/>
      <c r="AC296" s="484"/>
      <c r="AD296" s="496"/>
      <c r="AE296" s="496"/>
      <c r="AF296" s="484"/>
      <c r="AG296" s="496"/>
      <c r="AH296" s="496"/>
      <c r="AI296" s="496"/>
      <c r="AJ296" s="496"/>
      <c r="AK296" s="496"/>
      <c r="AL296" s="496"/>
      <c r="AM296" s="496"/>
      <c r="AN296" s="496"/>
      <c r="AO296" s="496"/>
      <c r="AP296" s="496"/>
      <c r="AQ296" s="496"/>
      <c r="AR296" s="484"/>
      <c r="AS296" s="496"/>
      <c r="AT296" s="496"/>
      <c r="AU296" s="496"/>
      <c r="AV296" s="39"/>
      <c r="AW296" s="28"/>
      <c r="AX296" s="28"/>
      <c r="AY296" s="28"/>
      <c r="AZ296" s="28"/>
      <c r="BA296" s="28"/>
      <c r="BB296" s="28"/>
      <c r="BC296" s="496"/>
      <c r="BD296" s="496"/>
      <c r="BE296" s="496"/>
      <c r="BF296" s="496"/>
      <c r="BG296" s="28"/>
    </row>
    <row r="297" spans="1:59">
      <c r="A297" s="35"/>
      <c r="B297" s="28"/>
      <c r="C297" s="28"/>
      <c r="D297" s="28"/>
      <c r="E297" s="28"/>
      <c r="F297" s="28"/>
      <c r="G297" s="28"/>
      <c r="H297" s="28"/>
      <c r="I297" s="28"/>
      <c r="J297" s="28"/>
      <c r="K297" s="28"/>
      <c r="L297" s="28"/>
      <c r="M297" s="28"/>
      <c r="N297" s="28"/>
      <c r="O297" s="28"/>
      <c r="P297" s="28"/>
      <c r="Q297" s="496"/>
      <c r="R297" s="484"/>
      <c r="S297" s="496"/>
      <c r="T297" s="484"/>
      <c r="U297" s="496"/>
      <c r="V297" s="496"/>
      <c r="W297" s="496"/>
      <c r="X297" s="484"/>
      <c r="Y297" s="484"/>
      <c r="Z297" s="484"/>
      <c r="AA297" s="496"/>
      <c r="AB297" s="496"/>
      <c r="AC297" s="484"/>
      <c r="AD297" s="496"/>
      <c r="AE297" s="496"/>
      <c r="AF297" s="484"/>
      <c r="AG297" s="496"/>
      <c r="AH297" s="496"/>
      <c r="AI297" s="496"/>
      <c r="AJ297" s="496"/>
      <c r="AK297" s="496"/>
      <c r="AL297" s="496"/>
      <c r="AM297" s="496"/>
      <c r="AN297" s="496"/>
      <c r="AO297" s="496"/>
      <c r="AP297" s="496"/>
      <c r="AQ297" s="496"/>
      <c r="AR297" s="484"/>
      <c r="AS297" s="496"/>
      <c r="AT297" s="496"/>
      <c r="AU297" s="496"/>
      <c r="AV297" s="39"/>
      <c r="AW297" s="28"/>
      <c r="AX297" s="28"/>
      <c r="AY297" s="28"/>
      <c r="AZ297" s="28"/>
      <c r="BA297" s="28"/>
      <c r="BB297" s="28"/>
      <c r="BC297" s="496"/>
      <c r="BD297" s="496"/>
      <c r="BE297" s="496"/>
      <c r="BF297" s="496"/>
      <c r="BG297" s="28"/>
    </row>
    <row r="298" spans="1:59">
      <c r="A298" s="35"/>
      <c r="B298" s="28"/>
      <c r="C298" s="28"/>
      <c r="D298" s="28"/>
      <c r="E298" s="28"/>
      <c r="F298" s="28"/>
      <c r="G298" s="28"/>
      <c r="H298" s="28"/>
      <c r="I298" s="28"/>
      <c r="J298" s="28"/>
      <c r="K298" s="28"/>
      <c r="L298" s="28"/>
      <c r="M298" s="28"/>
      <c r="N298" s="28"/>
      <c r="O298" s="28"/>
      <c r="P298" s="28"/>
      <c r="Q298" s="496"/>
      <c r="R298" s="484"/>
      <c r="S298" s="496"/>
      <c r="T298" s="484"/>
      <c r="U298" s="496"/>
      <c r="V298" s="496"/>
      <c r="W298" s="496"/>
      <c r="X298" s="484"/>
      <c r="Y298" s="484"/>
      <c r="Z298" s="484"/>
      <c r="AA298" s="496"/>
      <c r="AB298" s="496"/>
      <c r="AC298" s="484"/>
      <c r="AD298" s="496"/>
      <c r="AE298" s="496"/>
      <c r="AF298" s="484"/>
      <c r="AG298" s="496"/>
      <c r="AH298" s="496"/>
      <c r="AI298" s="496"/>
      <c r="AJ298" s="496"/>
      <c r="AK298" s="496"/>
      <c r="AL298" s="496"/>
      <c r="AM298" s="496"/>
      <c r="AN298" s="496"/>
      <c r="AO298" s="496"/>
      <c r="AP298" s="496"/>
      <c r="AQ298" s="496"/>
      <c r="AR298" s="484"/>
      <c r="AS298" s="496"/>
      <c r="AT298" s="496"/>
      <c r="AU298" s="496"/>
      <c r="AV298" s="39"/>
      <c r="AW298" s="28"/>
      <c r="AX298" s="28"/>
      <c r="AY298" s="28"/>
      <c r="AZ298" s="28"/>
      <c r="BA298" s="28"/>
      <c r="BB298" s="28"/>
      <c r="BC298" s="496"/>
      <c r="BD298" s="496"/>
      <c r="BE298" s="496"/>
      <c r="BF298" s="496"/>
      <c r="BG298" s="28"/>
    </row>
    <row r="299" spans="1:59">
      <c r="A299" s="35"/>
      <c r="B299" s="28"/>
      <c r="C299" s="28"/>
      <c r="D299" s="28"/>
      <c r="E299" s="28"/>
      <c r="F299" s="28"/>
      <c r="G299" s="28"/>
      <c r="H299" s="28"/>
      <c r="I299" s="28"/>
      <c r="J299" s="28"/>
      <c r="K299" s="28"/>
      <c r="L299" s="28"/>
      <c r="M299" s="28"/>
      <c r="N299" s="28"/>
      <c r="O299" s="28"/>
      <c r="P299" s="28"/>
      <c r="Q299" s="496"/>
      <c r="R299" s="484"/>
      <c r="S299" s="496"/>
      <c r="T299" s="484"/>
      <c r="U299" s="496"/>
      <c r="V299" s="496"/>
      <c r="W299" s="496"/>
      <c r="X299" s="484"/>
      <c r="Y299" s="484"/>
      <c r="Z299" s="484"/>
      <c r="AA299" s="496"/>
      <c r="AB299" s="496"/>
      <c r="AC299" s="484"/>
      <c r="AD299" s="496"/>
      <c r="AE299" s="496"/>
      <c r="AF299" s="484"/>
      <c r="AG299" s="496"/>
      <c r="AH299" s="496"/>
      <c r="AI299" s="496"/>
      <c r="AJ299" s="496"/>
      <c r="AK299" s="496"/>
      <c r="AL299" s="496"/>
      <c r="AM299" s="496"/>
      <c r="AN299" s="496"/>
      <c r="AO299" s="496"/>
      <c r="AP299" s="496"/>
      <c r="AQ299" s="496"/>
      <c r="AR299" s="484"/>
      <c r="AS299" s="496"/>
      <c r="AT299" s="496"/>
      <c r="AU299" s="496"/>
      <c r="AV299" s="39"/>
      <c r="AW299" s="28"/>
      <c r="AX299" s="28"/>
      <c r="AY299" s="28"/>
      <c r="AZ299" s="28"/>
      <c r="BA299" s="28"/>
      <c r="BB299" s="28"/>
      <c r="BC299" s="496"/>
      <c r="BD299" s="496"/>
      <c r="BE299" s="496"/>
      <c r="BF299" s="496"/>
      <c r="BG299" s="28"/>
    </row>
    <row r="300" spans="1:59">
      <c r="A300" s="35"/>
      <c r="B300" s="28"/>
      <c r="C300" s="28"/>
      <c r="D300" s="28"/>
      <c r="E300" s="28"/>
      <c r="F300" s="28"/>
      <c r="G300" s="28"/>
      <c r="H300" s="28"/>
      <c r="I300" s="28"/>
      <c r="J300" s="28"/>
      <c r="K300" s="28"/>
      <c r="L300" s="28"/>
      <c r="M300" s="28"/>
      <c r="N300" s="28"/>
      <c r="O300" s="28"/>
      <c r="P300" s="28"/>
      <c r="Q300" s="496"/>
      <c r="R300" s="484"/>
      <c r="S300" s="496"/>
      <c r="T300" s="484"/>
      <c r="U300" s="496"/>
      <c r="V300" s="496"/>
      <c r="W300" s="496"/>
      <c r="X300" s="484"/>
      <c r="Y300" s="484"/>
      <c r="Z300" s="484"/>
      <c r="AA300" s="496"/>
      <c r="AB300" s="496"/>
      <c r="AC300" s="484"/>
      <c r="AD300" s="496"/>
      <c r="AE300" s="496"/>
      <c r="AF300" s="484"/>
      <c r="AG300" s="496"/>
      <c r="AH300" s="496"/>
      <c r="AI300" s="496"/>
      <c r="AJ300" s="496"/>
      <c r="AK300" s="496"/>
      <c r="AL300" s="496"/>
      <c r="AM300" s="496"/>
      <c r="AN300" s="496"/>
      <c r="AO300" s="496"/>
      <c r="AP300" s="496"/>
      <c r="AQ300" s="496"/>
      <c r="AR300" s="484"/>
      <c r="AS300" s="496"/>
      <c r="AT300" s="496"/>
      <c r="AU300" s="496"/>
      <c r="AV300" s="39"/>
      <c r="AW300" s="28"/>
      <c r="AX300" s="28"/>
      <c r="AY300" s="28"/>
      <c r="AZ300" s="28"/>
      <c r="BA300" s="28"/>
      <c r="BB300" s="28"/>
      <c r="BC300" s="496"/>
      <c r="BD300" s="496"/>
      <c r="BE300" s="496"/>
      <c r="BF300" s="496"/>
      <c r="BG300" s="28"/>
    </row>
    <row r="301" spans="1:59">
      <c r="A301" s="35"/>
      <c r="B301" s="28"/>
      <c r="C301" s="28"/>
      <c r="D301" s="28"/>
      <c r="E301" s="28"/>
      <c r="F301" s="28"/>
      <c r="G301" s="28"/>
      <c r="H301" s="28"/>
      <c r="I301" s="28"/>
      <c r="J301" s="28"/>
      <c r="K301" s="28"/>
      <c r="L301" s="28"/>
      <c r="M301" s="28"/>
      <c r="N301" s="28"/>
      <c r="O301" s="28"/>
      <c r="P301" s="28"/>
      <c r="Q301" s="496"/>
      <c r="R301" s="484"/>
      <c r="S301" s="496"/>
      <c r="T301" s="484"/>
      <c r="U301" s="496"/>
      <c r="V301" s="496"/>
      <c r="W301" s="496"/>
      <c r="X301" s="484"/>
      <c r="Y301" s="484"/>
      <c r="Z301" s="484"/>
      <c r="AA301" s="496"/>
      <c r="AB301" s="496"/>
      <c r="AC301" s="484"/>
      <c r="AD301" s="496"/>
      <c r="AE301" s="496"/>
      <c r="AF301" s="484"/>
      <c r="AG301" s="496"/>
      <c r="AH301" s="496"/>
      <c r="AI301" s="496"/>
      <c r="AJ301" s="496"/>
      <c r="AK301" s="496"/>
      <c r="AL301" s="496"/>
      <c r="AM301" s="496"/>
      <c r="AN301" s="496"/>
      <c r="AO301" s="496"/>
      <c r="AP301" s="496"/>
      <c r="AQ301" s="496"/>
      <c r="AR301" s="484"/>
      <c r="AS301" s="496"/>
      <c r="AT301" s="496"/>
      <c r="AU301" s="496"/>
      <c r="AV301" s="39"/>
      <c r="AW301" s="28"/>
      <c r="AX301" s="28"/>
      <c r="AY301" s="28"/>
      <c r="AZ301" s="28"/>
      <c r="BA301" s="28"/>
      <c r="BB301" s="28"/>
      <c r="BC301" s="496"/>
      <c r="BD301" s="496"/>
      <c r="BE301" s="496"/>
      <c r="BF301" s="496"/>
      <c r="BG301" s="28"/>
    </row>
    <row r="302" spans="1:59">
      <c r="A302" s="35"/>
      <c r="B302" s="28"/>
      <c r="C302" s="28"/>
      <c r="D302" s="28"/>
      <c r="E302" s="28"/>
      <c r="F302" s="28"/>
      <c r="G302" s="28"/>
      <c r="H302" s="28"/>
      <c r="I302" s="28"/>
      <c r="J302" s="28"/>
      <c r="K302" s="28"/>
      <c r="L302" s="28"/>
      <c r="M302" s="28"/>
      <c r="N302" s="28"/>
      <c r="O302" s="28"/>
      <c r="P302" s="28"/>
      <c r="Q302" s="496"/>
      <c r="R302" s="484"/>
      <c r="S302" s="496"/>
      <c r="T302" s="484"/>
      <c r="U302" s="496"/>
      <c r="V302" s="496"/>
      <c r="W302" s="496"/>
      <c r="X302" s="484"/>
      <c r="Y302" s="484"/>
      <c r="Z302" s="484"/>
      <c r="AA302" s="496"/>
      <c r="AB302" s="496"/>
      <c r="AC302" s="484"/>
      <c r="AD302" s="496"/>
      <c r="AE302" s="496"/>
      <c r="AF302" s="484"/>
      <c r="AG302" s="496"/>
      <c r="AH302" s="496"/>
      <c r="AI302" s="496"/>
      <c r="AJ302" s="496"/>
      <c r="AK302" s="496"/>
      <c r="AL302" s="496"/>
      <c r="AM302" s="496"/>
      <c r="AN302" s="496"/>
      <c r="AO302" s="496"/>
      <c r="AP302" s="496"/>
      <c r="AQ302" s="496"/>
      <c r="AR302" s="484"/>
      <c r="AS302" s="496"/>
      <c r="AT302" s="496"/>
      <c r="AU302" s="496"/>
      <c r="AV302" s="39"/>
      <c r="AW302" s="28"/>
      <c r="AX302" s="28"/>
      <c r="AY302" s="28"/>
      <c r="AZ302" s="28"/>
      <c r="BA302" s="28"/>
      <c r="BB302" s="28"/>
      <c r="BC302" s="496"/>
      <c r="BD302" s="496"/>
      <c r="BE302" s="496"/>
      <c r="BF302" s="496"/>
      <c r="BG302" s="28"/>
    </row>
    <row r="303" spans="1:59">
      <c r="A303" s="35"/>
      <c r="B303" s="28"/>
      <c r="C303" s="28"/>
      <c r="D303" s="28"/>
      <c r="E303" s="28"/>
      <c r="F303" s="28"/>
      <c r="G303" s="28"/>
      <c r="H303" s="28"/>
      <c r="I303" s="28"/>
      <c r="J303" s="28"/>
      <c r="K303" s="28"/>
      <c r="L303" s="28"/>
      <c r="M303" s="28"/>
      <c r="N303" s="28"/>
      <c r="O303" s="28"/>
      <c r="P303" s="28"/>
      <c r="Q303" s="496"/>
      <c r="R303" s="484"/>
      <c r="S303" s="496"/>
      <c r="T303" s="484"/>
      <c r="U303" s="496"/>
      <c r="V303" s="496"/>
      <c r="W303" s="496"/>
      <c r="X303" s="484"/>
      <c r="Y303" s="484"/>
      <c r="Z303" s="484"/>
      <c r="AA303" s="496"/>
      <c r="AB303" s="496"/>
      <c r="AC303" s="484"/>
      <c r="AD303" s="496"/>
      <c r="AE303" s="496"/>
      <c r="AF303" s="484"/>
      <c r="AG303" s="496"/>
      <c r="AH303" s="496"/>
      <c r="AI303" s="496"/>
      <c r="AJ303" s="496"/>
      <c r="AK303" s="496"/>
      <c r="AL303" s="496"/>
      <c r="AM303" s="496"/>
      <c r="AN303" s="496"/>
      <c r="AO303" s="496"/>
      <c r="AP303" s="496"/>
      <c r="AQ303" s="496"/>
      <c r="AR303" s="484"/>
      <c r="AS303" s="496"/>
      <c r="AT303" s="496"/>
      <c r="AU303" s="496"/>
      <c r="AV303" s="39"/>
      <c r="AW303" s="28"/>
      <c r="AX303" s="28"/>
      <c r="AY303" s="28"/>
      <c r="AZ303" s="28"/>
      <c r="BA303" s="28"/>
      <c r="BB303" s="28"/>
      <c r="BC303" s="496"/>
      <c r="BD303" s="496"/>
      <c r="BE303" s="496"/>
      <c r="BF303" s="496"/>
      <c r="BG303" s="28"/>
    </row>
    <row r="304" spans="1:59">
      <c r="A304" s="35"/>
      <c r="B304" s="28"/>
      <c r="C304" s="28"/>
      <c r="D304" s="28"/>
      <c r="E304" s="28"/>
      <c r="F304" s="28"/>
      <c r="G304" s="28"/>
      <c r="H304" s="28"/>
      <c r="I304" s="28"/>
      <c r="J304" s="28"/>
      <c r="K304" s="28"/>
      <c r="L304" s="28"/>
      <c r="M304" s="28"/>
      <c r="N304" s="28"/>
      <c r="O304" s="28"/>
      <c r="P304" s="28"/>
      <c r="Q304" s="496"/>
      <c r="R304" s="484"/>
      <c r="S304" s="496"/>
      <c r="T304" s="484"/>
      <c r="U304" s="496"/>
      <c r="V304" s="496"/>
      <c r="W304" s="496"/>
      <c r="X304" s="484"/>
      <c r="Y304" s="484"/>
      <c r="Z304" s="484"/>
      <c r="AA304" s="496"/>
      <c r="AB304" s="496"/>
      <c r="AC304" s="484"/>
      <c r="AD304" s="496"/>
      <c r="AE304" s="496"/>
      <c r="AF304" s="484"/>
      <c r="AG304" s="496"/>
      <c r="AH304" s="496"/>
      <c r="AI304" s="496"/>
      <c r="AJ304" s="496"/>
      <c r="AK304" s="496"/>
      <c r="AL304" s="496"/>
      <c r="AM304" s="496"/>
      <c r="AN304" s="496"/>
      <c r="AO304" s="496"/>
      <c r="AP304" s="496"/>
      <c r="AQ304" s="496"/>
      <c r="AR304" s="484"/>
      <c r="AS304" s="496"/>
      <c r="AT304" s="496"/>
      <c r="AU304" s="496"/>
      <c r="AV304" s="39"/>
      <c r="AW304" s="28"/>
      <c r="AX304" s="28"/>
      <c r="AY304" s="28"/>
      <c r="AZ304" s="28"/>
      <c r="BA304" s="28"/>
      <c r="BB304" s="28"/>
      <c r="BC304" s="496"/>
      <c r="BD304" s="496"/>
      <c r="BE304" s="496"/>
      <c r="BF304" s="496"/>
      <c r="BG304" s="28"/>
    </row>
    <row r="305" spans="1:59">
      <c r="A305" s="35"/>
      <c r="B305" s="28"/>
      <c r="C305" s="28"/>
      <c r="D305" s="28"/>
      <c r="E305" s="28"/>
      <c r="F305" s="28"/>
      <c r="G305" s="28"/>
      <c r="H305" s="28"/>
      <c r="I305" s="28"/>
      <c r="J305" s="28"/>
      <c r="K305" s="28"/>
      <c r="L305" s="28"/>
      <c r="M305" s="28"/>
      <c r="N305" s="28"/>
      <c r="O305" s="28"/>
      <c r="P305" s="28"/>
      <c r="Q305" s="496"/>
      <c r="R305" s="484"/>
      <c r="S305" s="496"/>
      <c r="T305" s="484"/>
      <c r="U305" s="496"/>
      <c r="V305" s="496"/>
      <c r="W305" s="496"/>
      <c r="X305" s="484"/>
      <c r="Y305" s="484"/>
      <c r="Z305" s="484"/>
      <c r="AA305" s="496"/>
      <c r="AB305" s="496"/>
      <c r="AC305" s="484"/>
      <c r="AD305" s="496"/>
      <c r="AE305" s="496"/>
      <c r="AF305" s="484"/>
      <c r="AG305" s="496"/>
      <c r="AH305" s="496"/>
      <c r="AI305" s="496"/>
      <c r="AJ305" s="496"/>
      <c r="AK305" s="496"/>
      <c r="AL305" s="496"/>
      <c r="AM305" s="496"/>
      <c r="AN305" s="496"/>
      <c r="AO305" s="496"/>
      <c r="AP305" s="496"/>
      <c r="AQ305" s="496"/>
      <c r="AR305" s="484"/>
      <c r="AS305" s="496"/>
      <c r="AT305" s="496"/>
      <c r="AU305" s="496"/>
      <c r="AV305" s="39"/>
      <c r="AW305" s="28"/>
      <c r="AX305" s="28"/>
      <c r="AY305" s="28"/>
      <c r="AZ305" s="28"/>
      <c r="BA305" s="28"/>
      <c r="BB305" s="28"/>
      <c r="BC305" s="496"/>
      <c r="BD305" s="496"/>
      <c r="BE305" s="496"/>
      <c r="BF305" s="496"/>
      <c r="BG305" s="28"/>
    </row>
    <row r="306" spans="1:59">
      <c r="A306" s="35"/>
      <c r="B306" s="28"/>
      <c r="C306" s="28"/>
      <c r="D306" s="28"/>
      <c r="E306" s="28"/>
      <c r="F306" s="28"/>
      <c r="G306" s="28"/>
      <c r="H306" s="28"/>
      <c r="I306" s="28"/>
      <c r="J306" s="28"/>
      <c r="K306" s="28"/>
      <c r="L306" s="28"/>
      <c r="M306" s="28"/>
      <c r="N306" s="28"/>
      <c r="O306" s="28"/>
      <c r="P306" s="28"/>
      <c r="Q306" s="496"/>
      <c r="R306" s="484"/>
      <c r="S306" s="496"/>
      <c r="T306" s="484"/>
      <c r="U306" s="496"/>
      <c r="V306" s="496"/>
      <c r="W306" s="496"/>
      <c r="X306" s="484"/>
      <c r="Y306" s="484"/>
      <c r="Z306" s="484"/>
      <c r="AA306" s="496"/>
      <c r="AB306" s="496"/>
      <c r="AC306" s="484"/>
      <c r="AD306" s="496"/>
      <c r="AE306" s="496"/>
      <c r="AF306" s="484"/>
      <c r="AG306" s="496"/>
      <c r="AH306" s="496"/>
      <c r="AI306" s="496"/>
      <c r="AJ306" s="496"/>
      <c r="AK306" s="496"/>
      <c r="AL306" s="496"/>
      <c r="AM306" s="496"/>
      <c r="AN306" s="496"/>
      <c r="AO306" s="496"/>
      <c r="AP306" s="496"/>
      <c r="AQ306" s="496"/>
      <c r="AR306" s="484"/>
      <c r="AS306" s="496"/>
      <c r="AT306" s="496"/>
      <c r="AU306" s="496"/>
      <c r="AV306" s="39"/>
      <c r="AW306" s="28"/>
      <c r="AX306" s="28"/>
      <c r="AY306" s="28"/>
      <c r="AZ306" s="28"/>
      <c r="BA306" s="28"/>
      <c r="BB306" s="28"/>
      <c r="BC306" s="496"/>
      <c r="BD306" s="496"/>
      <c r="BE306" s="496"/>
      <c r="BF306" s="496"/>
      <c r="BG306" s="28"/>
    </row>
    <row r="307" spans="1:59">
      <c r="A307" s="35"/>
      <c r="B307" s="28"/>
      <c r="C307" s="28"/>
      <c r="D307" s="28"/>
      <c r="E307" s="28"/>
      <c r="F307" s="28"/>
      <c r="G307" s="28"/>
      <c r="H307" s="28"/>
      <c r="I307" s="28"/>
      <c r="J307" s="28"/>
      <c r="K307" s="28"/>
      <c r="L307" s="28"/>
      <c r="M307" s="28"/>
      <c r="N307" s="28"/>
      <c r="O307" s="28"/>
      <c r="P307" s="28"/>
      <c r="Q307" s="496"/>
      <c r="R307" s="484"/>
      <c r="S307" s="496"/>
      <c r="T307" s="484"/>
      <c r="U307" s="496"/>
      <c r="V307" s="496"/>
      <c r="W307" s="496"/>
      <c r="X307" s="484"/>
      <c r="Y307" s="484"/>
      <c r="Z307" s="484"/>
      <c r="AA307" s="496"/>
      <c r="AB307" s="496"/>
      <c r="AC307" s="484"/>
      <c r="AD307" s="496"/>
      <c r="AE307" s="496"/>
      <c r="AF307" s="484"/>
      <c r="AG307" s="496"/>
      <c r="AH307" s="496"/>
      <c r="AI307" s="496"/>
      <c r="AJ307" s="496"/>
      <c r="AK307" s="496"/>
      <c r="AL307" s="496"/>
      <c r="AM307" s="496"/>
      <c r="AN307" s="496"/>
      <c r="AO307" s="496"/>
      <c r="AP307" s="496"/>
      <c r="AQ307" s="496"/>
      <c r="AR307" s="484"/>
      <c r="AS307" s="496"/>
      <c r="AT307" s="496"/>
      <c r="AU307" s="496"/>
      <c r="AV307" s="39"/>
      <c r="AW307" s="28"/>
      <c r="AX307" s="28"/>
      <c r="AY307" s="28"/>
      <c r="AZ307" s="28"/>
      <c r="BA307" s="28"/>
      <c r="BB307" s="28"/>
      <c r="BC307" s="496"/>
      <c r="BD307" s="496"/>
      <c r="BE307" s="496"/>
      <c r="BF307" s="496"/>
      <c r="BG307" s="28"/>
    </row>
    <row r="308" spans="1:59">
      <c r="A308" s="35"/>
      <c r="B308" s="28"/>
      <c r="C308" s="28"/>
      <c r="D308" s="28"/>
      <c r="E308" s="28"/>
      <c r="F308" s="28"/>
      <c r="G308" s="28"/>
      <c r="H308" s="28"/>
      <c r="I308" s="28"/>
      <c r="J308" s="28"/>
      <c r="K308" s="28"/>
      <c r="L308" s="28"/>
      <c r="M308" s="28"/>
      <c r="N308" s="28"/>
      <c r="O308" s="28"/>
      <c r="P308" s="28"/>
      <c r="Q308" s="496"/>
      <c r="R308" s="484"/>
      <c r="S308" s="496"/>
      <c r="T308" s="484"/>
      <c r="U308" s="496"/>
      <c r="V308" s="496"/>
      <c r="W308" s="496"/>
      <c r="X308" s="484"/>
      <c r="Y308" s="484"/>
      <c r="Z308" s="484"/>
      <c r="AA308" s="496"/>
      <c r="AB308" s="496"/>
      <c r="AC308" s="484"/>
      <c r="AD308" s="496"/>
      <c r="AE308" s="496"/>
      <c r="AF308" s="484"/>
      <c r="AG308" s="496"/>
      <c r="AH308" s="496"/>
      <c r="AI308" s="496"/>
      <c r="AJ308" s="496"/>
      <c r="AK308" s="496"/>
      <c r="AL308" s="496"/>
      <c r="AM308" s="496"/>
      <c r="AN308" s="496"/>
      <c r="AO308" s="496"/>
      <c r="AP308" s="496"/>
      <c r="AQ308" s="496"/>
      <c r="AR308" s="484"/>
      <c r="AS308" s="496"/>
      <c r="AT308" s="496"/>
      <c r="AU308" s="496"/>
      <c r="AV308" s="39"/>
      <c r="AW308" s="28"/>
      <c r="AX308" s="28"/>
      <c r="AY308" s="28"/>
      <c r="AZ308" s="28"/>
      <c r="BA308" s="28"/>
      <c r="BB308" s="28"/>
      <c r="BC308" s="496"/>
      <c r="BD308" s="496"/>
      <c r="BE308" s="496"/>
      <c r="BF308" s="496"/>
      <c r="BG308" s="28"/>
    </row>
    <row r="309" spans="1:59">
      <c r="A309" s="35"/>
      <c r="B309" s="28"/>
      <c r="C309" s="28"/>
      <c r="D309" s="28"/>
      <c r="E309" s="28"/>
      <c r="F309" s="28"/>
      <c r="G309" s="28"/>
      <c r="H309" s="28"/>
      <c r="I309" s="28"/>
      <c r="J309" s="28"/>
      <c r="K309" s="28"/>
      <c r="L309" s="28"/>
      <c r="M309" s="28"/>
      <c r="N309" s="28"/>
      <c r="O309" s="28"/>
      <c r="P309" s="28"/>
      <c r="Q309" s="496"/>
      <c r="R309" s="484"/>
      <c r="S309" s="496"/>
      <c r="T309" s="484"/>
      <c r="U309" s="496"/>
      <c r="V309" s="496"/>
      <c r="W309" s="496"/>
      <c r="X309" s="484"/>
      <c r="Y309" s="484"/>
      <c r="Z309" s="484"/>
      <c r="AA309" s="496"/>
      <c r="AB309" s="496"/>
      <c r="AC309" s="484"/>
      <c r="AD309" s="496"/>
      <c r="AE309" s="496"/>
      <c r="AF309" s="484"/>
      <c r="AG309" s="496"/>
      <c r="AH309" s="496"/>
      <c r="AI309" s="496"/>
      <c r="AJ309" s="496"/>
      <c r="AK309" s="496"/>
      <c r="AL309" s="496"/>
      <c r="AM309" s="496"/>
      <c r="AN309" s="496"/>
      <c r="AO309" s="496"/>
      <c r="AP309" s="496"/>
      <c r="AQ309" s="496"/>
      <c r="AR309" s="484"/>
      <c r="AS309" s="496"/>
      <c r="AT309" s="496"/>
      <c r="AU309" s="496"/>
      <c r="AV309" s="39"/>
      <c r="AW309" s="28"/>
      <c r="AX309" s="28"/>
      <c r="AY309" s="28"/>
      <c r="AZ309" s="28"/>
      <c r="BA309" s="28"/>
      <c r="BB309" s="28"/>
      <c r="BC309" s="496"/>
      <c r="BD309" s="496"/>
      <c r="BE309" s="496"/>
      <c r="BF309" s="496"/>
      <c r="BG309" s="28"/>
    </row>
    <row r="310" spans="1:59">
      <c r="A310" s="35"/>
      <c r="B310" s="28"/>
      <c r="C310" s="28"/>
      <c r="D310" s="28"/>
      <c r="E310" s="28"/>
      <c r="F310" s="28"/>
      <c r="G310" s="28"/>
      <c r="H310" s="28"/>
      <c r="I310" s="28"/>
      <c r="J310" s="28"/>
      <c r="K310" s="28"/>
      <c r="L310" s="28"/>
      <c r="M310" s="28"/>
      <c r="N310" s="28"/>
      <c r="O310" s="28"/>
      <c r="P310" s="28"/>
      <c r="Q310" s="496"/>
      <c r="R310" s="484"/>
      <c r="S310" s="496"/>
      <c r="T310" s="484"/>
      <c r="U310" s="496"/>
      <c r="V310" s="496"/>
      <c r="W310" s="496"/>
      <c r="X310" s="484"/>
      <c r="Y310" s="484"/>
      <c r="Z310" s="484"/>
      <c r="AA310" s="496"/>
      <c r="AB310" s="496"/>
      <c r="AC310" s="484"/>
      <c r="AD310" s="496"/>
      <c r="AE310" s="496"/>
      <c r="AF310" s="484"/>
      <c r="AG310" s="496"/>
      <c r="AH310" s="496"/>
      <c r="AI310" s="496"/>
      <c r="AJ310" s="496"/>
      <c r="AK310" s="496"/>
      <c r="AL310" s="496"/>
      <c r="AM310" s="496"/>
      <c r="AN310" s="496"/>
      <c r="AO310" s="496"/>
      <c r="AP310" s="496"/>
      <c r="AQ310" s="496"/>
      <c r="AR310" s="484"/>
      <c r="AS310" s="496"/>
      <c r="AT310" s="496"/>
      <c r="AU310" s="496"/>
      <c r="AV310" s="39"/>
      <c r="AW310" s="28"/>
      <c r="AX310" s="28"/>
      <c r="AY310" s="28"/>
      <c r="AZ310" s="28"/>
      <c r="BA310" s="28"/>
      <c r="BB310" s="28"/>
      <c r="BC310" s="496"/>
      <c r="BD310" s="496"/>
      <c r="BE310" s="496"/>
      <c r="BF310" s="496"/>
      <c r="BG310" s="28"/>
    </row>
    <row r="311" spans="1:59">
      <c r="A311" s="35"/>
      <c r="B311" s="28"/>
      <c r="C311" s="28"/>
      <c r="D311" s="28"/>
      <c r="E311" s="28"/>
      <c r="F311" s="28"/>
      <c r="G311" s="28"/>
      <c r="H311" s="28"/>
      <c r="I311" s="28"/>
      <c r="J311" s="28"/>
      <c r="K311" s="28"/>
      <c r="L311" s="28"/>
      <c r="M311" s="28"/>
      <c r="N311" s="28"/>
      <c r="O311" s="28"/>
      <c r="P311" s="28"/>
      <c r="Q311" s="496"/>
      <c r="R311" s="484"/>
      <c r="S311" s="496"/>
      <c r="T311" s="484"/>
      <c r="U311" s="496"/>
      <c r="V311" s="496"/>
      <c r="W311" s="496"/>
      <c r="X311" s="484"/>
      <c r="Y311" s="484"/>
      <c r="Z311" s="484"/>
      <c r="AA311" s="496"/>
      <c r="AB311" s="496"/>
      <c r="AC311" s="484"/>
      <c r="AD311" s="496"/>
      <c r="AE311" s="496"/>
      <c r="AF311" s="484"/>
      <c r="AG311" s="496"/>
      <c r="AH311" s="496"/>
      <c r="AI311" s="496"/>
      <c r="AJ311" s="496"/>
      <c r="AK311" s="496"/>
      <c r="AL311" s="496"/>
      <c r="AM311" s="496"/>
      <c r="AN311" s="496"/>
      <c r="AO311" s="496"/>
      <c r="AP311" s="496"/>
      <c r="AQ311" s="496"/>
      <c r="AR311" s="484"/>
      <c r="AS311" s="496"/>
      <c r="AT311" s="496"/>
      <c r="AU311" s="496"/>
      <c r="AV311" s="39"/>
      <c r="AW311" s="28"/>
      <c r="AX311" s="28"/>
      <c r="AY311" s="28"/>
      <c r="AZ311" s="28"/>
      <c r="BA311" s="28"/>
      <c r="BB311" s="28"/>
      <c r="BC311" s="496"/>
      <c r="BD311" s="496"/>
      <c r="BE311" s="496"/>
      <c r="BF311" s="496"/>
      <c r="BG311" s="28"/>
    </row>
    <row r="312" spans="1:59">
      <c r="A312" s="35"/>
      <c r="B312" s="28"/>
      <c r="C312" s="28"/>
      <c r="D312" s="28"/>
      <c r="E312" s="28"/>
      <c r="F312" s="28"/>
      <c r="G312" s="28"/>
      <c r="H312" s="28"/>
      <c r="I312" s="28"/>
      <c r="J312" s="28"/>
      <c r="K312" s="28"/>
      <c r="L312" s="28"/>
      <c r="M312" s="28"/>
      <c r="N312" s="28"/>
      <c r="O312" s="28"/>
      <c r="P312" s="28"/>
      <c r="Q312" s="496"/>
      <c r="R312" s="484"/>
      <c r="S312" s="496"/>
      <c r="T312" s="484"/>
      <c r="U312" s="496"/>
      <c r="V312" s="496"/>
      <c r="W312" s="496"/>
      <c r="X312" s="484"/>
      <c r="Y312" s="484"/>
      <c r="Z312" s="484"/>
      <c r="AA312" s="496"/>
      <c r="AB312" s="496"/>
      <c r="AC312" s="484"/>
      <c r="AD312" s="496"/>
      <c r="AE312" s="496"/>
      <c r="AF312" s="484"/>
      <c r="AG312" s="496"/>
      <c r="AH312" s="496"/>
      <c r="AI312" s="496"/>
      <c r="AJ312" s="496"/>
      <c r="AK312" s="496"/>
      <c r="AL312" s="496"/>
      <c r="AM312" s="496"/>
      <c r="AN312" s="496"/>
      <c r="AO312" s="496"/>
      <c r="AP312" s="496"/>
      <c r="AQ312" s="496"/>
      <c r="AR312" s="484"/>
      <c r="AS312" s="496"/>
      <c r="AT312" s="496"/>
      <c r="AU312" s="496"/>
      <c r="AV312" s="39"/>
      <c r="AW312" s="28"/>
      <c r="AX312" s="28"/>
      <c r="AY312" s="28"/>
      <c r="AZ312" s="28"/>
      <c r="BA312" s="28"/>
      <c r="BB312" s="28"/>
      <c r="BC312" s="496"/>
      <c r="BD312" s="496"/>
      <c r="BE312" s="496"/>
      <c r="BF312" s="496"/>
      <c r="BG312" s="28"/>
    </row>
    <row r="313" spans="1:59">
      <c r="A313" s="35"/>
      <c r="B313" s="28"/>
      <c r="C313" s="28"/>
      <c r="D313" s="28"/>
      <c r="E313" s="28"/>
      <c r="F313" s="28"/>
      <c r="G313" s="28"/>
      <c r="H313" s="28"/>
      <c r="I313" s="28"/>
      <c r="J313" s="28"/>
      <c r="K313" s="28"/>
      <c r="L313" s="28"/>
      <c r="M313" s="28"/>
      <c r="N313" s="28"/>
      <c r="O313" s="28"/>
      <c r="P313" s="28"/>
      <c r="Q313" s="496"/>
      <c r="R313" s="484"/>
      <c r="S313" s="496"/>
      <c r="T313" s="484"/>
      <c r="U313" s="496"/>
      <c r="V313" s="496"/>
      <c r="W313" s="496"/>
      <c r="X313" s="484"/>
      <c r="Y313" s="484"/>
      <c r="Z313" s="484"/>
      <c r="AA313" s="496"/>
      <c r="AB313" s="496"/>
      <c r="AC313" s="484"/>
      <c r="AD313" s="496"/>
      <c r="AE313" s="496"/>
      <c r="AF313" s="484"/>
      <c r="AG313" s="496"/>
      <c r="AH313" s="496"/>
      <c r="AI313" s="496"/>
      <c r="AJ313" s="496"/>
      <c r="AK313" s="496"/>
      <c r="AL313" s="496"/>
      <c r="AM313" s="496"/>
      <c r="AN313" s="496"/>
      <c r="AO313" s="496"/>
      <c r="AP313" s="496"/>
      <c r="AQ313" s="496"/>
      <c r="AR313" s="484"/>
      <c r="AS313" s="496"/>
      <c r="AT313" s="496"/>
      <c r="AU313" s="496"/>
      <c r="AV313" s="39"/>
      <c r="AW313" s="28"/>
      <c r="AX313" s="28"/>
      <c r="AY313" s="28"/>
      <c r="AZ313" s="28"/>
      <c r="BA313" s="28"/>
      <c r="BB313" s="28"/>
      <c r="BC313" s="496"/>
      <c r="BD313" s="496"/>
      <c r="BE313" s="496"/>
      <c r="BF313" s="496"/>
      <c r="BG313" s="28"/>
    </row>
    <row r="314" spans="1:59">
      <c r="A314" s="35"/>
      <c r="B314" s="28"/>
      <c r="C314" s="28"/>
      <c r="D314" s="28"/>
      <c r="E314" s="28"/>
      <c r="F314" s="28"/>
      <c r="G314" s="28"/>
      <c r="H314" s="28"/>
      <c r="I314" s="28"/>
      <c r="J314" s="28"/>
      <c r="K314" s="28"/>
      <c r="L314" s="28"/>
      <c r="M314" s="28"/>
      <c r="N314" s="28"/>
      <c r="O314" s="28"/>
      <c r="P314" s="28"/>
      <c r="Q314" s="496"/>
      <c r="R314" s="484"/>
      <c r="S314" s="496"/>
      <c r="T314" s="484"/>
      <c r="U314" s="496"/>
      <c r="V314" s="496"/>
      <c r="W314" s="496"/>
      <c r="X314" s="484"/>
      <c r="Y314" s="484"/>
      <c r="Z314" s="484"/>
      <c r="AA314" s="496"/>
      <c r="AB314" s="496"/>
      <c r="AC314" s="484"/>
      <c r="AD314" s="496"/>
      <c r="AE314" s="496"/>
      <c r="AF314" s="484"/>
      <c r="AG314" s="496"/>
      <c r="AH314" s="496"/>
      <c r="AI314" s="496"/>
      <c r="AJ314" s="496"/>
      <c r="AK314" s="496"/>
      <c r="AL314" s="496"/>
      <c r="AM314" s="496"/>
      <c r="AN314" s="496"/>
      <c r="AO314" s="496"/>
      <c r="AP314" s="496"/>
      <c r="AQ314" s="496"/>
      <c r="AR314" s="484"/>
      <c r="AS314" s="496"/>
      <c r="AT314" s="496"/>
      <c r="AU314" s="496"/>
      <c r="AV314" s="39"/>
      <c r="AW314" s="28"/>
      <c r="AX314" s="28"/>
      <c r="AY314" s="28"/>
      <c r="AZ314" s="28"/>
      <c r="BA314" s="28"/>
      <c r="BB314" s="28"/>
      <c r="BC314" s="496"/>
      <c r="BD314" s="496"/>
      <c r="BE314" s="496"/>
      <c r="BF314" s="496"/>
      <c r="BG314" s="28"/>
    </row>
    <row r="315" spans="1:59">
      <c r="A315" s="35"/>
      <c r="B315" s="28"/>
      <c r="C315" s="28"/>
      <c r="D315" s="28"/>
      <c r="E315" s="28"/>
      <c r="F315" s="28"/>
      <c r="G315" s="28"/>
      <c r="H315" s="28"/>
      <c r="I315" s="28"/>
      <c r="J315" s="28"/>
      <c r="K315" s="28"/>
      <c r="L315" s="28"/>
      <c r="M315" s="28"/>
      <c r="N315" s="28"/>
      <c r="O315" s="28"/>
      <c r="P315" s="28"/>
      <c r="Q315" s="496"/>
      <c r="R315" s="484"/>
      <c r="S315" s="496"/>
      <c r="T315" s="484"/>
      <c r="U315" s="496"/>
      <c r="V315" s="496"/>
      <c r="W315" s="496"/>
      <c r="X315" s="484"/>
      <c r="Y315" s="484"/>
      <c r="Z315" s="484"/>
      <c r="AA315" s="496"/>
      <c r="AB315" s="496"/>
      <c r="AC315" s="484"/>
      <c r="AD315" s="496"/>
      <c r="AE315" s="496"/>
      <c r="AF315" s="484"/>
      <c r="AG315" s="496"/>
      <c r="AH315" s="496"/>
      <c r="AI315" s="496"/>
      <c r="AJ315" s="496"/>
      <c r="AK315" s="496"/>
      <c r="AL315" s="496"/>
      <c r="AM315" s="496"/>
      <c r="AN315" s="496"/>
      <c r="AO315" s="496"/>
      <c r="AP315" s="496"/>
      <c r="AQ315" s="496"/>
      <c r="AR315" s="484"/>
      <c r="AS315" s="496"/>
      <c r="AT315" s="496"/>
      <c r="AU315" s="496"/>
      <c r="AV315" s="39"/>
      <c r="AW315" s="28"/>
      <c r="AX315" s="28"/>
      <c r="AY315" s="28"/>
      <c r="AZ315" s="28"/>
      <c r="BA315" s="28"/>
      <c r="BB315" s="28"/>
      <c r="BC315" s="496"/>
      <c r="BD315" s="496"/>
      <c r="BE315" s="496"/>
      <c r="BF315" s="496"/>
      <c r="BG315" s="28"/>
    </row>
    <row r="316" spans="1:59">
      <c r="A316" s="35"/>
      <c r="B316" s="28"/>
      <c r="C316" s="28"/>
      <c r="D316" s="28"/>
      <c r="E316" s="28"/>
      <c r="F316" s="28"/>
      <c r="G316" s="28"/>
      <c r="H316" s="28"/>
      <c r="I316" s="28"/>
      <c r="J316" s="28"/>
      <c r="K316" s="28"/>
      <c r="L316" s="28"/>
      <c r="M316" s="28"/>
      <c r="N316" s="28"/>
      <c r="O316" s="28"/>
      <c r="P316" s="28"/>
      <c r="Q316" s="496"/>
      <c r="R316" s="484"/>
      <c r="S316" s="496"/>
      <c r="T316" s="484"/>
      <c r="U316" s="496"/>
      <c r="V316" s="496"/>
      <c r="W316" s="496"/>
      <c r="X316" s="484"/>
      <c r="Y316" s="484"/>
      <c r="Z316" s="484"/>
      <c r="AA316" s="496"/>
      <c r="AB316" s="496"/>
      <c r="AC316" s="484"/>
      <c r="AD316" s="496"/>
      <c r="AE316" s="496"/>
      <c r="AF316" s="484"/>
      <c r="AG316" s="496"/>
      <c r="AH316" s="496"/>
      <c r="AI316" s="496"/>
      <c r="AJ316" s="496"/>
      <c r="AK316" s="496"/>
      <c r="AL316" s="496"/>
      <c r="AM316" s="496"/>
      <c r="AN316" s="496"/>
      <c r="AO316" s="496"/>
      <c r="AP316" s="496"/>
      <c r="AQ316" s="496"/>
      <c r="AR316" s="484"/>
      <c r="AS316" s="496"/>
      <c r="AT316" s="496"/>
      <c r="AU316" s="496"/>
      <c r="AV316" s="39"/>
      <c r="AW316" s="28"/>
      <c r="AX316" s="28"/>
      <c r="AY316" s="28"/>
      <c r="AZ316" s="28"/>
      <c r="BA316" s="28"/>
      <c r="BB316" s="28"/>
      <c r="BC316" s="496"/>
      <c r="BD316" s="496"/>
      <c r="BE316" s="496"/>
      <c r="BF316" s="496"/>
      <c r="BG316" s="28"/>
    </row>
    <row r="317" spans="1:59">
      <c r="A317" s="35"/>
      <c r="B317" s="28"/>
      <c r="C317" s="28"/>
      <c r="D317" s="28"/>
      <c r="E317" s="28"/>
      <c r="F317" s="28"/>
      <c r="G317" s="28"/>
      <c r="H317" s="28"/>
      <c r="I317" s="28"/>
      <c r="J317" s="28"/>
      <c r="K317" s="28"/>
      <c r="L317" s="28"/>
      <c r="M317" s="28"/>
      <c r="N317" s="28"/>
      <c r="O317" s="28"/>
      <c r="P317" s="28"/>
      <c r="Q317" s="496"/>
      <c r="R317" s="484"/>
      <c r="S317" s="496"/>
      <c r="T317" s="484"/>
      <c r="U317" s="496"/>
      <c r="V317" s="496"/>
      <c r="W317" s="496"/>
      <c r="X317" s="484"/>
      <c r="Y317" s="484"/>
      <c r="Z317" s="484"/>
      <c r="AA317" s="496"/>
      <c r="AB317" s="496"/>
      <c r="AC317" s="484"/>
      <c r="AD317" s="496"/>
      <c r="AE317" s="496"/>
      <c r="AF317" s="484"/>
      <c r="AG317" s="496"/>
      <c r="AH317" s="496"/>
      <c r="AI317" s="496"/>
      <c r="AJ317" s="496"/>
      <c r="AK317" s="496"/>
      <c r="AL317" s="496"/>
      <c r="AM317" s="496"/>
      <c r="AN317" s="496"/>
      <c r="AO317" s="496"/>
      <c r="AP317" s="496"/>
      <c r="AQ317" s="496"/>
      <c r="AR317" s="484"/>
      <c r="AS317" s="496"/>
      <c r="AT317" s="496"/>
      <c r="AU317" s="496"/>
      <c r="AV317" s="39"/>
      <c r="AW317" s="28"/>
      <c r="AX317" s="28"/>
      <c r="AY317" s="28"/>
      <c r="AZ317" s="28"/>
      <c r="BA317" s="28"/>
      <c r="BB317" s="28"/>
      <c r="BC317" s="496"/>
      <c r="BD317" s="496"/>
      <c r="BE317" s="496"/>
      <c r="BF317" s="496"/>
      <c r="BG317" s="28"/>
    </row>
    <row r="318" spans="1:59">
      <c r="A318" s="35"/>
      <c r="B318" s="28"/>
      <c r="C318" s="28"/>
      <c r="D318" s="28"/>
      <c r="E318" s="28"/>
      <c r="F318" s="28"/>
      <c r="G318" s="28"/>
      <c r="H318" s="28"/>
      <c r="I318" s="28"/>
      <c r="J318" s="28"/>
      <c r="K318" s="28"/>
      <c r="L318" s="28"/>
      <c r="M318" s="28"/>
      <c r="N318" s="28"/>
      <c r="O318" s="28"/>
      <c r="P318" s="28"/>
      <c r="Q318" s="496"/>
      <c r="R318" s="484"/>
      <c r="S318" s="496"/>
      <c r="T318" s="484"/>
      <c r="U318" s="496"/>
      <c r="V318" s="496"/>
      <c r="W318" s="496"/>
      <c r="X318" s="484"/>
      <c r="Y318" s="484"/>
      <c r="Z318" s="484"/>
      <c r="AA318" s="496"/>
      <c r="AB318" s="496"/>
      <c r="AC318" s="484"/>
      <c r="AD318" s="496"/>
      <c r="AE318" s="496"/>
      <c r="AF318" s="484"/>
      <c r="AG318" s="496"/>
      <c r="AH318" s="496"/>
      <c r="AI318" s="496"/>
      <c r="AJ318" s="496"/>
      <c r="AK318" s="496"/>
      <c r="AL318" s="496"/>
      <c r="AM318" s="496"/>
      <c r="AN318" s="496"/>
      <c r="AO318" s="496"/>
      <c r="AP318" s="496"/>
      <c r="AQ318" s="496"/>
      <c r="AR318" s="484"/>
      <c r="AS318" s="496"/>
      <c r="AT318" s="496"/>
      <c r="AU318" s="496"/>
      <c r="AV318" s="39"/>
      <c r="AW318" s="28"/>
      <c r="AX318" s="28"/>
      <c r="AY318" s="28"/>
      <c r="AZ318" s="28"/>
      <c r="BA318" s="28"/>
      <c r="BB318" s="28"/>
      <c r="BC318" s="496"/>
      <c r="BD318" s="496"/>
      <c r="BE318" s="496"/>
      <c r="BF318" s="496"/>
      <c r="BG318" s="28"/>
    </row>
    <row r="319" spans="1:59">
      <c r="A319" s="35"/>
      <c r="B319" s="28"/>
      <c r="C319" s="28"/>
      <c r="D319" s="28"/>
      <c r="E319" s="28"/>
      <c r="F319" s="28"/>
      <c r="G319" s="28"/>
      <c r="H319" s="28"/>
      <c r="I319" s="28"/>
      <c r="J319" s="28"/>
      <c r="K319" s="28"/>
      <c r="L319" s="28"/>
      <c r="M319" s="28"/>
      <c r="N319" s="28"/>
      <c r="O319" s="28"/>
      <c r="P319" s="28"/>
      <c r="Q319" s="496"/>
      <c r="R319" s="484"/>
      <c r="S319" s="496"/>
      <c r="T319" s="484"/>
      <c r="U319" s="496"/>
      <c r="V319" s="496"/>
      <c r="W319" s="496"/>
      <c r="X319" s="484"/>
      <c r="Y319" s="484"/>
      <c r="Z319" s="484"/>
      <c r="AA319" s="496"/>
      <c r="AB319" s="496"/>
      <c r="AC319" s="484"/>
      <c r="AD319" s="496"/>
      <c r="AE319" s="496"/>
      <c r="AF319" s="484"/>
      <c r="AG319" s="496"/>
      <c r="AH319" s="496"/>
      <c r="AI319" s="496"/>
      <c r="AJ319" s="496"/>
      <c r="AK319" s="496"/>
      <c r="AL319" s="496"/>
      <c r="AM319" s="496"/>
      <c r="AN319" s="496"/>
      <c r="AO319" s="496"/>
      <c r="AP319" s="496"/>
      <c r="AQ319" s="496"/>
      <c r="AR319" s="484"/>
      <c r="AS319" s="496"/>
      <c r="AT319" s="496"/>
      <c r="AU319" s="496"/>
      <c r="AV319" s="39"/>
      <c r="AW319" s="28"/>
      <c r="AX319" s="28"/>
      <c r="AY319" s="28"/>
      <c r="AZ319" s="28"/>
      <c r="BA319" s="28"/>
      <c r="BB319" s="28"/>
      <c r="BC319" s="496"/>
      <c r="BD319" s="496"/>
      <c r="BE319" s="496"/>
      <c r="BF319" s="496"/>
      <c r="BG319" s="28"/>
    </row>
    <row r="320" spans="1:59">
      <c r="A320" s="35"/>
      <c r="B320" s="28"/>
      <c r="C320" s="28"/>
      <c r="D320" s="28"/>
      <c r="E320" s="28"/>
      <c r="F320" s="28"/>
      <c r="G320" s="28"/>
      <c r="H320" s="28"/>
      <c r="I320" s="28"/>
      <c r="J320" s="28"/>
      <c r="K320" s="28"/>
      <c r="L320" s="28"/>
      <c r="M320" s="28"/>
      <c r="N320" s="28"/>
      <c r="O320" s="28"/>
      <c r="P320" s="28"/>
      <c r="Q320" s="496"/>
      <c r="R320" s="484"/>
      <c r="S320" s="496"/>
      <c r="T320" s="484"/>
      <c r="U320" s="496"/>
      <c r="V320" s="496"/>
      <c r="W320" s="496"/>
      <c r="X320" s="484"/>
      <c r="Y320" s="484"/>
      <c r="Z320" s="484"/>
      <c r="AA320" s="496"/>
      <c r="AB320" s="496"/>
      <c r="AC320" s="484"/>
      <c r="AD320" s="496"/>
      <c r="AE320" s="496"/>
      <c r="AF320" s="484"/>
      <c r="AG320" s="496"/>
      <c r="AH320" s="496"/>
      <c r="AI320" s="496"/>
      <c r="AJ320" s="496"/>
      <c r="AK320" s="496"/>
      <c r="AL320" s="496"/>
      <c r="AM320" s="496"/>
      <c r="AN320" s="496"/>
      <c r="AO320" s="496"/>
      <c r="AP320" s="496"/>
      <c r="AQ320" s="496"/>
      <c r="AR320" s="484"/>
      <c r="AS320" s="496"/>
      <c r="AT320" s="496"/>
      <c r="AU320" s="496"/>
      <c r="AV320" s="39"/>
      <c r="AW320" s="28"/>
      <c r="AX320" s="28"/>
      <c r="AY320" s="28"/>
      <c r="AZ320" s="28"/>
      <c r="BA320" s="28"/>
      <c r="BB320" s="28"/>
      <c r="BC320" s="496"/>
      <c r="BD320" s="496"/>
      <c r="BE320" s="496"/>
      <c r="BF320" s="496"/>
      <c r="BG320" s="28"/>
    </row>
    <row r="321" spans="1:59">
      <c r="A321" s="35"/>
      <c r="B321" s="28"/>
      <c r="C321" s="28"/>
      <c r="D321" s="28"/>
      <c r="E321" s="28"/>
      <c r="F321" s="28"/>
      <c r="G321" s="28"/>
      <c r="H321" s="28"/>
      <c r="I321" s="28"/>
      <c r="J321" s="28"/>
      <c r="K321" s="28"/>
      <c r="L321" s="28"/>
      <c r="M321" s="28"/>
      <c r="N321" s="28"/>
      <c r="O321" s="28"/>
      <c r="P321" s="28"/>
      <c r="Q321" s="496"/>
      <c r="R321" s="484"/>
      <c r="S321" s="496"/>
      <c r="T321" s="484"/>
      <c r="U321" s="496"/>
      <c r="V321" s="496"/>
      <c r="W321" s="496"/>
      <c r="X321" s="484"/>
      <c r="Y321" s="484"/>
      <c r="Z321" s="484"/>
      <c r="AA321" s="496"/>
      <c r="AB321" s="496"/>
      <c r="AC321" s="484"/>
      <c r="AD321" s="496"/>
      <c r="AE321" s="496"/>
      <c r="AF321" s="484"/>
      <c r="AG321" s="496"/>
      <c r="AH321" s="496"/>
      <c r="AI321" s="496"/>
      <c r="AJ321" s="496"/>
      <c r="AK321" s="496"/>
      <c r="AL321" s="496"/>
      <c r="AM321" s="496"/>
      <c r="AN321" s="496"/>
      <c r="AO321" s="496"/>
      <c r="AP321" s="496"/>
      <c r="AQ321" s="496"/>
      <c r="AR321" s="484"/>
      <c r="AS321" s="496"/>
      <c r="AT321" s="496"/>
      <c r="AU321" s="496"/>
      <c r="AV321" s="39"/>
      <c r="AW321" s="28"/>
      <c r="AX321" s="28"/>
      <c r="AY321" s="28"/>
      <c r="AZ321" s="28"/>
      <c r="BA321" s="28"/>
      <c r="BB321" s="28"/>
      <c r="BC321" s="496"/>
      <c r="BD321" s="496"/>
      <c r="BE321" s="496"/>
      <c r="BF321" s="496"/>
      <c r="BG321" s="28"/>
    </row>
    <row r="322" spans="1:59">
      <c r="A322" s="35"/>
      <c r="B322" s="28"/>
      <c r="C322" s="28"/>
      <c r="D322" s="28"/>
      <c r="E322" s="28"/>
      <c r="F322" s="28"/>
      <c r="G322" s="28"/>
      <c r="H322" s="28"/>
      <c r="I322" s="28"/>
      <c r="J322" s="28"/>
      <c r="K322" s="28"/>
      <c r="L322" s="28"/>
      <c r="M322" s="28"/>
      <c r="N322" s="28"/>
      <c r="O322" s="28"/>
      <c r="P322" s="28"/>
      <c r="Q322" s="496"/>
      <c r="R322" s="484"/>
      <c r="S322" s="496"/>
      <c r="T322" s="484"/>
      <c r="U322" s="496"/>
      <c r="V322" s="496"/>
      <c r="W322" s="496"/>
      <c r="X322" s="484"/>
      <c r="Y322" s="484"/>
      <c r="Z322" s="484"/>
      <c r="AA322" s="496"/>
      <c r="AB322" s="496"/>
      <c r="AC322" s="484"/>
      <c r="AD322" s="496"/>
      <c r="AE322" s="496"/>
      <c r="AF322" s="484"/>
      <c r="AG322" s="496"/>
      <c r="AH322" s="496"/>
      <c r="AI322" s="496"/>
      <c r="AJ322" s="496"/>
      <c r="AK322" s="496"/>
      <c r="AL322" s="496"/>
      <c r="AM322" s="496"/>
      <c r="AN322" s="496"/>
      <c r="AO322" s="496"/>
      <c r="AP322" s="496"/>
      <c r="AQ322" s="496"/>
      <c r="AR322" s="484"/>
      <c r="AS322" s="496"/>
      <c r="AT322" s="496"/>
      <c r="AU322" s="496"/>
      <c r="AV322" s="39"/>
      <c r="AW322" s="28"/>
      <c r="AX322" s="28"/>
      <c r="AY322" s="28"/>
      <c r="AZ322" s="28"/>
      <c r="BA322" s="28"/>
      <c r="BB322" s="28"/>
      <c r="BC322" s="496"/>
      <c r="BD322" s="496"/>
      <c r="BE322" s="496"/>
      <c r="BF322" s="496"/>
      <c r="BG322" s="28"/>
    </row>
    <row r="323" spans="1:59">
      <c r="A323" s="35"/>
      <c r="B323" s="28"/>
      <c r="C323" s="28"/>
      <c r="D323" s="28"/>
      <c r="E323" s="28"/>
      <c r="F323" s="28"/>
      <c r="G323" s="28"/>
      <c r="H323" s="28"/>
      <c r="I323" s="28"/>
      <c r="J323" s="28"/>
      <c r="K323" s="28"/>
      <c r="L323" s="28"/>
      <c r="M323" s="28"/>
      <c r="N323" s="28"/>
      <c r="O323" s="28"/>
      <c r="P323" s="28"/>
      <c r="Q323" s="496"/>
      <c r="R323" s="484"/>
      <c r="S323" s="496"/>
      <c r="T323" s="484"/>
      <c r="U323" s="496"/>
      <c r="V323" s="496"/>
      <c r="W323" s="496"/>
      <c r="X323" s="484"/>
      <c r="Y323" s="484"/>
      <c r="Z323" s="484"/>
      <c r="AA323" s="496"/>
      <c r="AB323" s="496"/>
      <c r="AC323" s="484"/>
      <c r="AD323" s="496"/>
      <c r="AE323" s="496"/>
      <c r="AF323" s="484"/>
      <c r="AG323" s="496"/>
      <c r="AH323" s="496"/>
      <c r="AI323" s="496"/>
      <c r="AJ323" s="496"/>
      <c r="AK323" s="496"/>
      <c r="AL323" s="496"/>
      <c r="AM323" s="496"/>
      <c r="AN323" s="496"/>
      <c r="AO323" s="496"/>
      <c r="AP323" s="496"/>
      <c r="AQ323" s="496"/>
      <c r="AR323" s="484"/>
      <c r="AS323" s="496"/>
      <c r="AT323" s="496"/>
      <c r="AU323" s="496"/>
      <c r="AV323" s="39"/>
      <c r="AW323" s="28"/>
      <c r="AX323" s="28"/>
      <c r="AY323" s="28"/>
      <c r="AZ323" s="28"/>
      <c r="BA323" s="28"/>
      <c r="BB323" s="28"/>
      <c r="BC323" s="496"/>
      <c r="BD323" s="496"/>
      <c r="BE323" s="496"/>
      <c r="BF323" s="496"/>
      <c r="BG323" s="28"/>
    </row>
    <row r="324" spans="1:59">
      <c r="A324" s="35"/>
      <c r="B324" s="28"/>
      <c r="C324" s="28"/>
      <c r="D324" s="28"/>
      <c r="E324" s="28"/>
      <c r="F324" s="28"/>
      <c r="G324" s="28"/>
      <c r="H324" s="28"/>
      <c r="I324" s="28"/>
      <c r="J324" s="28"/>
      <c r="K324" s="28"/>
      <c r="L324" s="28"/>
      <c r="M324" s="28"/>
      <c r="N324" s="28"/>
      <c r="O324" s="28"/>
      <c r="P324" s="28"/>
      <c r="Q324" s="496"/>
      <c r="R324" s="484"/>
      <c r="S324" s="496"/>
      <c r="T324" s="484"/>
      <c r="U324" s="496"/>
      <c r="V324" s="496"/>
      <c r="W324" s="496"/>
      <c r="X324" s="484"/>
      <c r="Y324" s="484"/>
      <c r="Z324" s="484"/>
      <c r="AA324" s="496"/>
      <c r="AB324" s="496"/>
      <c r="AC324" s="484"/>
      <c r="AD324" s="496"/>
      <c r="AE324" s="496"/>
      <c r="AF324" s="484"/>
      <c r="AG324" s="496"/>
      <c r="AH324" s="496"/>
      <c r="AI324" s="496"/>
      <c r="AJ324" s="496"/>
      <c r="AK324" s="496"/>
      <c r="AL324" s="496"/>
      <c r="AM324" s="496"/>
      <c r="AN324" s="496"/>
      <c r="AO324" s="496"/>
      <c r="AP324" s="496"/>
      <c r="AQ324" s="496"/>
      <c r="AR324" s="484"/>
      <c r="AS324" s="496"/>
      <c r="AT324" s="496"/>
      <c r="AU324" s="496"/>
      <c r="AV324" s="39"/>
      <c r="AW324" s="28"/>
      <c r="AX324" s="28"/>
      <c r="AY324" s="28"/>
      <c r="AZ324" s="28"/>
      <c r="BA324" s="28"/>
      <c r="BB324" s="28"/>
      <c r="BC324" s="496"/>
      <c r="BD324" s="496"/>
      <c r="BE324" s="496"/>
      <c r="BF324" s="496"/>
      <c r="BG324" s="28"/>
    </row>
    <row r="325" spans="1:59">
      <c r="A325" s="35"/>
      <c r="B325" s="28"/>
      <c r="C325" s="28"/>
      <c r="D325" s="28"/>
      <c r="E325" s="28"/>
      <c r="F325" s="28"/>
      <c r="G325" s="28"/>
      <c r="H325" s="28"/>
      <c r="I325" s="28"/>
      <c r="J325" s="28"/>
      <c r="K325" s="28"/>
      <c r="L325" s="28"/>
      <c r="M325" s="28"/>
      <c r="N325" s="28"/>
      <c r="O325" s="28"/>
      <c r="P325" s="28"/>
      <c r="Q325" s="496"/>
      <c r="R325" s="484"/>
      <c r="S325" s="496"/>
      <c r="T325" s="484"/>
      <c r="U325" s="496"/>
      <c r="V325" s="496"/>
      <c r="W325" s="496"/>
      <c r="X325" s="484"/>
      <c r="Y325" s="484"/>
      <c r="Z325" s="484"/>
      <c r="AA325" s="496"/>
      <c r="AB325" s="496"/>
      <c r="AC325" s="484"/>
      <c r="AD325" s="496"/>
      <c r="AE325" s="496"/>
      <c r="AF325" s="484"/>
      <c r="AG325" s="496"/>
      <c r="AH325" s="496"/>
      <c r="AI325" s="496"/>
      <c r="AJ325" s="496"/>
      <c r="AK325" s="496"/>
      <c r="AL325" s="496"/>
      <c r="AM325" s="496"/>
      <c r="AN325" s="496"/>
      <c r="AO325" s="496"/>
      <c r="AP325" s="496"/>
      <c r="AQ325" s="496"/>
      <c r="AR325" s="484"/>
      <c r="AS325" s="496"/>
      <c r="AT325" s="496"/>
      <c r="AU325" s="496"/>
      <c r="AV325" s="39"/>
      <c r="AW325" s="28"/>
      <c r="AX325" s="28"/>
      <c r="AY325" s="28"/>
      <c r="AZ325" s="28"/>
      <c r="BA325" s="28"/>
      <c r="BB325" s="28"/>
      <c r="BC325" s="496"/>
      <c r="BD325" s="496"/>
      <c r="BE325" s="496"/>
      <c r="BF325" s="496"/>
      <c r="BG325" s="28"/>
    </row>
    <row r="326" spans="1:59">
      <c r="A326" s="35"/>
      <c r="B326" s="28"/>
      <c r="C326" s="28"/>
      <c r="D326" s="28"/>
      <c r="E326" s="28"/>
      <c r="F326" s="28"/>
      <c r="G326" s="28"/>
      <c r="H326" s="28"/>
      <c r="I326" s="28"/>
      <c r="J326" s="28"/>
      <c r="K326" s="28"/>
      <c r="L326" s="28"/>
      <c r="M326" s="28"/>
      <c r="N326" s="28"/>
      <c r="O326" s="28"/>
      <c r="P326" s="28"/>
      <c r="Q326" s="496"/>
      <c r="R326" s="484"/>
      <c r="S326" s="496"/>
      <c r="T326" s="484"/>
      <c r="U326" s="496"/>
      <c r="V326" s="496"/>
      <c r="W326" s="496"/>
      <c r="X326" s="484"/>
      <c r="Y326" s="484"/>
      <c r="Z326" s="484"/>
      <c r="AA326" s="496"/>
      <c r="AB326" s="496"/>
      <c r="AC326" s="484"/>
      <c r="AD326" s="496"/>
      <c r="AE326" s="496"/>
      <c r="AF326" s="484"/>
      <c r="AG326" s="496"/>
      <c r="AH326" s="496"/>
      <c r="AI326" s="496"/>
      <c r="AJ326" s="496"/>
      <c r="AK326" s="496"/>
      <c r="AL326" s="496"/>
      <c r="AM326" s="496"/>
      <c r="AN326" s="496"/>
      <c r="AO326" s="496"/>
      <c r="AP326" s="496"/>
      <c r="AQ326" s="496"/>
      <c r="AR326" s="484"/>
      <c r="AS326" s="496"/>
      <c r="AT326" s="496"/>
      <c r="AU326" s="496"/>
      <c r="AV326" s="39"/>
      <c r="AW326" s="28"/>
      <c r="AX326" s="28"/>
      <c r="AY326" s="28"/>
      <c r="AZ326" s="28"/>
      <c r="BA326" s="28"/>
      <c r="BB326" s="28"/>
      <c r="BC326" s="496"/>
      <c r="BD326" s="496"/>
      <c r="BE326" s="496"/>
      <c r="BF326" s="496"/>
      <c r="BG326" s="28"/>
    </row>
    <row r="327" spans="1:59">
      <c r="A327" s="35"/>
      <c r="B327" s="28"/>
      <c r="C327" s="28"/>
      <c r="D327" s="28"/>
      <c r="E327" s="28"/>
      <c r="F327" s="28"/>
      <c r="G327" s="28"/>
      <c r="H327" s="28"/>
      <c r="I327" s="28"/>
      <c r="J327" s="28"/>
      <c r="K327" s="28"/>
      <c r="L327" s="28"/>
      <c r="M327" s="28"/>
      <c r="N327" s="28"/>
      <c r="O327" s="28"/>
      <c r="P327" s="28"/>
      <c r="Q327" s="496"/>
      <c r="R327" s="484"/>
      <c r="S327" s="496"/>
      <c r="T327" s="484"/>
      <c r="U327" s="496"/>
      <c r="V327" s="496"/>
      <c r="W327" s="496"/>
      <c r="X327" s="484"/>
      <c r="Y327" s="484"/>
      <c r="Z327" s="484"/>
      <c r="AA327" s="496"/>
      <c r="AB327" s="496"/>
      <c r="AC327" s="484"/>
      <c r="AD327" s="496"/>
      <c r="AE327" s="496"/>
      <c r="AF327" s="484"/>
      <c r="AG327" s="496"/>
      <c r="AH327" s="496"/>
      <c r="AI327" s="496"/>
      <c r="AJ327" s="496"/>
      <c r="AK327" s="496"/>
      <c r="AL327" s="496"/>
      <c r="AM327" s="496"/>
      <c r="AN327" s="496"/>
      <c r="AO327" s="496"/>
      <c r="AP327" s="496"/>
      <c r="AQ327" s="496"/>
      <c r="AR327" s="484"/>
      <c r="AS327" s="496"/>
      <c r="AT327" s="496"/>
      <c r="AU327" s="496"/>
      <c r="AV327" s="39"/>
      <c r="AW327" s="28"/>
      <c r="AX327" s="28"/>
      <c r="AY327" s="28"/>
      <c r="AZ327" s="28"/>
      <c r="BA327" s="28"/>
      <c r="BB327" s="28"/>
      <c r="BC327" s="496"/>
      <c r="BD327" s="496"/>
      <c r="BE327" s="496"/>
      <c r="BF327" s="496"/>
      <c r="BG327" s="28"/>
    </row>
    <row r="328" spans="1:59">
      <c r="A328" s="35"/>
      <c r="B328" s="28"/>
      <c r="C328" s="28"/>
      <c r="D328" s="28"/>
      <c r="E328" s="28"/>
      <c r="F328" s="28"/>
      <c r="G328" s="28"/>
      <c r="H328" s="28"/>
      <c r="I328" s="28"/>
      <c r="J328" s="28"/>
      <c r="K328" s="28"/>
      <c r="L328" s="28"/>
      <c r="M328" s="28"/>
      <c r="N328" s="28"/>
      <c r="O328" s="28"/>
      <c r="P328" s="28"/>
      <c r="Q328" s="496"/>
      <c r="R328" s="484"/>
      <c r="S328" s="496"/>
      <c r="T328" s="484"/>
      <c r="U328" s="496"/>
      <c r="V328" s="496"/>
      <c r="W328" s="496"/>
      <c r="X328" s="484"/>
      <c r="Y328" s="484"/>
      <c r="Z328" s="484"/>
      <c r="AA328" s="496"/>
      <c r="AB328" s="496"/>
      <c r="AC328" s="484"/>
      <c r="AD328" s="496"/>
      <c r="AE328" s="496"/>
      <c r="AF328" s="484"/>
      <c r="AG328" s="496"/>
      <c r="AH328" s="496"/>
      <c r="AI328" s="496"/>
      <c r="AJ328" s="496"/>
      <c r="AK328" s="496"/>
      <c r="AL328" s="496"/>
      <c r="AM328" s="496"/>
      <c r="AN328" s="496"/>
      <c r="AO328" s="496"/>
      <c r="AP328" s="496"/>
      <c r="AQ328" s="496"/>
      <c r="AR328" s="484"/>
      <c r="AS328" s="496"/>
      <c r="AT328" s="496"/>
      <c r="AU328" s="496"/>
      <c r="AV328" s="39"/>
      <c r="AW328" s="28"/>
      <c r="AX328" s="28"/>
      <c r="AY328" s="28"/>
      <c r="AZ328" s="28"/>
      <c r="BA328" s="28"/>
      <c r="BB328" s="28"/>
      <c r="BC328" s="496"/>
      <c r="BD328" s="496"/>
      <c r="BE328" s="496"/>
      <c r="BF328" s="496"/>
      <c r="BG328" s="28"/>
    </row>
    <row r="329" spans="1:59">
      <c r="A329" s="35"/>
      <c r="B329" s="28"/>
      <c r="C329" s="28"/>
      <c r="D329" s="28"/>
      <c r="E329" s="28"/>
      <c r="F329" s="28"/>
      <c r="G329" s="28"/>
      <c r="H329" s="28"/>
      <c r="I329" s="28"/>
      <c r="J329" s="28"/>
      <c r="K329" s="28"/>
      <c r="L329" s="28"/>
      <c r="M329" s="28"/>
      <c r="N329" s="28"/>
      <c r="O329" s="28"/>
      <c r="P329" s="28"/>
      <c r="Q329" s="496"/>
      <c r="R329" s="484"/>
      <c r="S329" s="496"/>
      <c r="T329" s="484"/>
      <c r="U329" s="496"/>
      <c r="V329" s="496"/>
      <c r="W329" s="496"/>
      <c r="X329" s="484"/>
      <c r="Y329" s="484"/>
      <c r="Z329" s="484"/>
      <c r="AA329" s="496"/>
      <c r="AB329" s="496"/>
      <c r="AC329" s="484"/>
      <c r="AD329" s="496"/>
      <c r="AE329" s="496"/>
      <c r="AF329" s="484"/>
      <c r="AG329" s="496"/>
      <c r="AH329" s="496"/>
      <c r="AI329" s="496"/>
      <c r="AJ329" s="496"/>
      <c r="AK329" s="496"/>
      <c r="AL329" s="496"/>
      <c r="AM329" s="496"/>
      <c r="AN329" s="496"/>
      <c r="AO329" s="496"/>
      <c r="AP329" s="496"/>
      <c r="AQ329" s="496"/>
      <c r="AR329" s="484"/>
      <c r="AS329" s="496"/>
      <c r="AT329" s="496"/>
      <c r="AU329" s="496"/>
      <c r="AV329" s="39"/>
      <c r="AW329" s="28"/>
      <c r="AX329" s="28"/>
      <c r="AY329" s="28"/>
      <c r="AZ329" s="28"/>
      <c r="BA329" s="28"/>
      <c r="BB329" s="28"/>
      <c r="BC329" s="496"/>
      <c r="BD329" s="496"/>
      <c r="BE329" s="496"/>
      <c r="BF329" s="496"/>
      <c r="BG329" s="28"/>
    </row>
    <row r="330" spans="1:59">
      <c r="A330" s="35"/>
      <c r="B330" s="28"/>
      <c r="C330" s="28"/>
      <c r="D330" s="28"/>
      <c r="E330" s="28"/>
      <c r="F330" s="28"/>
      <c r="G330" s="28"/>
      <c r="H330" s="28"/>
      <c r="I330" s="28"/>
      <c r="J330" s="28"/>
      <c r="K330" s="28"/>
      <c r="L330" s="28"/>
      <c r="M330" s="28"/>
      <c r="N330" s="28"/>
      <c r="O330" s="28"/>
      <c r="P330" s="28"/>
      <c r="Q330" s="496"/>
      <c r="R330" s="484"/>
      <c r="S330" s="496"/>
      <c r="T330" s="484"/>
      <c r="U330" s="496"/>
      <c r="V330" s="496"/>
      <c r="W330" s="496"/>
      <c r="X330" s="484"/>
      <c r="Y330" s="484"/>
      <c r="Z330" s="484"/>
      <c r="AA330" s="496"/>
      <c r="AB330" s="496"/>
      <c r="AC330" s="484"/>
      <c r="AD330" s="496"/>
      <c r="AE330" s="496"/>
      <c r="AF330" s="484"/>
      <c r="AG330" s="496"/>
      <c r="AH330" s="496"/>
      <c r="AI330" s="496"/>
      <c r="AJ330" s="496"/>
      <c r="AK330" s="496"/>
      <c r="AL330" s="496"/>
      <c r="AM330" s="496"/>
      <c r="AN330" s="496"/>
      <c r="AO330" s="496"/>
      <c r="AP330" s="496"/>
      <c r="AQ330" s="496"/>
      <c r="AR330" s="484"/>
      <c r="AS330" s="496"/>
      <c r="AT330" s="496"/>
      <c r="AU330" s="496"/>
      <c r="AV330" s="39"/>
      <c r="AW330" s="28"/>
      <c r="AX330" s="28"/>
      <c r="AY330" s="28"/>
      <c r="AZ330" s="28"/>
      <c r="BA330" s="28"/>
      <c r="BB330" s="28"/>
      <c r="BC330" s="496"/>
      <c r="BD330" s="496"/>
      <c r="BE330" s="496"/>
      <c r="BF330" s="496"/>
      <c r="BG330" s="28"/>
    </row>
    <row r="331" spans="1:59">
      <c r="A331" s="35"/>
      <c r="B331" s="28"/>
      <c r="C331" s="28"/>
      <c r="D331" s="28"/>
      <c r="E331" s="28"/>
      <c r="F331" s="28"/>
      <c r="G331" s="28"/>
      <c r="H331" s="28"/>
      <c r="I331" s="28"/>
      <c r="J331" s="28"/>
      <c r="K331" s="28"/>
      <c r="L331" s="28"/>
      <c r="M331" s="28"/>
      <c r="N331" s="28"/>
      <c r="O331" s="28"/>
      <c r="P331" s="28"/>
      <c r="Q331" s="496"/>
      <c r="R331" s="484"/>
      <c r="S331" s="496"/>
      <c r="T331" s="484"/>
      <c r="U331" s="496"/>
      <c r="V331" s="496"/>
      <c r="W331" s="496"/>
      <c r="X331" s="484"/>
      <c r="Y331" s="484"/>
      <c r="Z331" s="484"/>
      <c r="AA331" s="496"/>
      <c r="AB331" s="496"/>
      <c r="AC331" s="484"/>
      <c r="AD331" s="496"/>
      <c r="AE331" s="496"/>
      <c r="AF331" s="484"/>
      <c r="AG331" s="496"/>
      <c r="AH331" s="496"/>
      <c r="AI331" s="496"/>
      <c r="AJ331" s="496"/>
      <c r="AK331" s="496"/>
      <c r="AL331" s="496"/>
      <c r="AM331" s="496"/>
      <c r="AN331" s="496"/>
      <c r="AO331" s="496"/>
      <c r="AP331" s="496"/>
      <c r="AQ331" s="496"/>
      <c r="AR331" s="484"/>
      <c r="AS331" s="496"/>
      <c r="AT331" s="496"/>
      <c r="AU331" s="496"/>
      <c r="AV331" s="39"/>
      <c r="AW331" s="28"/>
      <c r="AX331" s="28"/>
      <c r="AY331" s="28"/>
      <c r="AZ331" s="28"/>
      <c r="BA331" s="28"/>
      <c r="BB331" s="28"/>
      <c r="BC331" s="496"/>
      <c r="BD331" s="496"/>
      <c r="BE331" s="496"/>
      <c r="BF331" s="496"/>
      <c r="BG331" s="28"/>
    </row>
    <row r="332" spans="1:59">
      <c r="A332" s="35"/>
      <c r="B332" s="28"/>
      <c r="C332" s="28"/>
      <c r="D332" s="28"/>
      <c r="E332" s="28"/>
      <c r="F332" s="28"/>
      <c r="G332" s="28"/>
      <c r="H332" s="28"/>
      <c r="I332" s="28"/>
      <c r="J332" s="28"/>
      <c r="K332" s="28"/>
      <c r="L332" s="28"/>
      <c r="M332" s="28"/>
      <c r="N332" s="28"/>
      <c r="O332" s="28"/>
      <c r="P332" s="28"/>
      <c r="Q332" s="496"/>
      <c r="R332" s="484"/>
      <c r="S332" s="496"/>
      <c r="T332" s="484"/>
      <c r="U332" s="496"/>
      <c r="V332" s="496"/>
      <c r="W332" s="496"/>
      <c r="X332" s="484"/>
      <c r="Y332" s="484"/>
      <c r="Z332" s="484"/>
      <c r="AA332" s="496"/>
      <c r="AB332" s="496"/>
      <c r="AC332" s="484"/>
      <c r="AD332" s="496"/>
      <c r="AE332" s="496"/>
      <c r="AF332" s="484"/>
      <c r="AG332" s="496"/>
      <c r="AH332" s="496"/>
      <c r="AI332" s="496"/>
      <c r="AJ332" s="496"/>
      <c r="AK332" s="496"/>
      <c r="AL332" s="496"/>
      <c r="AM332" s="496"/>
      <c r="AN332" s="496"/>
      <c r="AO332" s="496"/>
      <c r="AP332" s="496"/>
      <c r="AQ332" s="496"/>
      <c r="AR332" s="484"/>
      <c r="AS332" s="496"/>
      <c r="AT332" s="496"/>
      <c r="AU332" s="496"/>
      <c r="AV332" s="39"/>
      <c r="AW332" s="28"/>
      <c r="AX332" s="28"/>
      <c r="AY332" s="28"/>
      <c r="AZ332" s="28"/>
      <c r="BA332" s="28"/>
      <c r="BB332" s="28"/>
      <c r="BC332" s="496"/>
      <c r="BD332" s="496"/>
      <c r="BE332" s="496"/>
      <c r="BF332" s="496"/>
      <c r="BG332" s="28"/>
    </row>
    <row r="333" spans="1:59">
      <c r="A333" s="35"/>
      <c r="B333" s="28"/>
      <c r="C333" s="28"/>
      <c r="D333" s="28"/>
      <c r="E333" s="28"/>
      <c r="F333" s="28"/>
      <c r="G333" s="28"/>
      <c r="H333" s="28"/>
      <c r="I333" s="28"/>
      <c r="J333" s="28"/>
      <c r="K333" s="28"/>
      <c r="L333" s="28"/>
      <c r="M333" s="28"/>
      <c r="N333" s="28"/>
      <c r="O333" s="28"/>
      <c r="P333" s="28"/>
      <c r="Q333" s="496"/>
      <c r="R333" s="484"/>
      <c r="S333" s="496"/>
      <c r="T333" s="484"/>
      <c r="U333" s="496"/>
      <c r="V333" s="496"/>
      <c r="W333" s="496"/>
      <c r="X333" s="484"/>
      <c r="Y333" s="484"/>
      <c r="Z333" s="484"/>
      <c r="AA333" s="496"/>
      <c r="AB333" s="496"/>
      <c r="AC333" s="484"/>
      <c r="AD333" s="496"/>
      <c r="AE333" s="496"/>
      <c r="AF333" s="484"/>
      <c r="AG333" s="496"/>
      <c r="AH333" s="496"/>
      <c r="AI333" s="496"/>
      <c r="AJ333" s="496"/>
      <c r="AK333" s="496"/>
      <c r="AL333" s="496"/>
      <c r="AM333" s="496"/>
      <c r="AN333" s="496"/>
      <c r="AO333" s="496"/>
      <c r="AP333" s="496"/>
      <c r="AQ333" s="496"/>
      <c r="AR333" s="484"/>
      <c r="AS333" s="496"/>
      <c r="AT333" s="496"/>
      <c r="AU333" s="496"/>
      <c r="AV333" s="39"/>
      <c r="AW333" s="28"/>
      <c r="AX333" s="28"/>
      <c r="AY333" s="28"/>
      <c r="AZ333" s="28"/>
      <c r="BA333" s="28"/>
      <c r="BB333" s="28"/>
      <c r="BC333" s="496"/>
      <c r="BD333" s="496"/>
      <c r="BE333" s="496"/>
      <c r="BF333" s="496"/>
      <c r="BG333" s="28"/>
    </row>
    <row r="334" spans="1:59">
      <c r="A334" s="35"/>
      <c r="B334" s="28"/>
      <c r="C334" s="28"/>
      <c r="D334" s="28"/>
      <c r="E334" s="28"/>
      <c r="F334" s="28"/>
      <c r="G334" s="28"/>
      <c r="H334" s="28"/>
      <c r="I334" s="28"/>
      <c r="J334" s="28"/>
      <c r="K334" s="28"/>
      <c r="L334" s="28"/>
      <c r="M334" s="28"/>
      <c r="N334" s="28"/>
      <c r="O334" s="28"/>
      <c r="P334" s="28"/>
      <c r="Q334" s="496"/>
      <c r="R334" s="484"/>
      <c r="S334" s="496"/>
      <c r="T334" s="484"/>
      <c r="U334" s="496"/>
      <c r="V334" s="496"/>
      <c r="W334" s="496"/>
      <c r="X334" s="484"/>
      <c r="Y334" s="484"/>
      <c r="Z334" s="484"/>
      <c r="AA334" s="496"/>
      <c r="AB334" s="496"/>
      <c r="AC334" s="484"/>
      <c r="AD334" s="496"/>
      <c r="AE334" s="496"/>
      <c r="AF334" s="484"/>
      <c r="AG334" s="496"/>
      <c r="AH334" s="496"/>
      <c r="AI334" s="496"/>
      <c r="AJ334" s="496"/>
      <c r="AK334" s="496"/>
      <c r="AL334" s="496"/>
      <c r="AM334" s="496"/>
      <c r="AN334" s="496"/>
      <c r="AO334" s="496"/>
      <c r="AP334" s="496"/>
      <c r="AQ334" s="496"/>
      <c r="AR334" s="484"/>
      <c r="AS334" s="496"/>
      <c r="AT334" s="496"/>
      <c r="AU334" s="496"/>
      <c r="AV334" s="39"/>
      <c r="AW334" s="28"/>
      <c r="AX334" s="28"/>
      <c r="AY334" s="28"/>
      <c r="AZ334" s="28"/>
      <c r="BA334" s="28"/>
      <c r="BB334" s="28"/>
      <c r="BC334" s="496"/>
      <c r="BD334" s="496"/>
      <c r="BE334" s="496"/>
      <c r="BF334" s="496"/>
      <c r="BG334" s="28"/>
    </row>
    <row r="335" spans="1:59">
      <c r="A335" s="35"/>
      <c r="B335" s="28"/>
      <c r="C335" s="28"/>
      <c r="D335" s="28"/>
      <c r="E335" s="28"/>
      <c r="F335" s="28"/>
      <c r="G335" s="28"/>
      <c r="H335" s="28"/>
      <c r="I335" s="28"/>
      <c r="J335" s="28"/>
      <c r="K335" s="28"/>
      <c r="L335" s="28"/>
      <c r="M335" s="28"/>
      <c r="N335" s="28"/>
      <c r="O335" s="28"/>
      <c r="P335" s="28"/>
      <c r="Q335" s="496"/>
      <c r="R335" s="484"/>
      <c r="S335" s="496"/>
      <c r="T335" s="484"/>
      <c r="U335" s="496"/>
      <c r="V335" s="496"/>
      <c r="W335" s="496"/>
      <c r="X335" s="484"/>
      <c r="Y335" s="484"/>
      <c r="Z335" s="484"/>
      <c r="AA335" s="496"/>
      <c r="AB335" s="496"/>
      <c r="AC335" s="484"/>
      <c r="AD335" s="496"/>
      <c r="AE335" s="496"/>
      <c r="AF335" s="484"/>
      <c r="AG335" s="496"/>
      <c r="AH335" s="496"/>
      <c r="AI335" s="496"/>
      <c r="AJ335" s="496"/>
      <c r="AK335" s="496"/>
      <c r="AL335" s="496"/>
      <c r="AM335" s="496"/>
      <c r="AN335" s="496"/>
      <c r="AO335" s="496"/>
      <c r="AP335" s="496"/>
      <c r="AQ335" s="496"/>
      <c r="AR335" s="484"/>
      <c r="AS335" s="496"/>
      <c r="AT335" s="496"/>
      <c r="AU335" s="496"/>
      <c r="AV335" s="39"/>
      <c r="AW335" s="28"/>
      <c r="AX335" s="28"/>
      <c r="AY335" s="28"/>
      <c r="AZ335" s="28"/>
      <c r="BA335" s="28"/>
      <c r="BB335" s="28"/>
      <c r="BC335" s="496"/>
      <c r="BD335" s="496"/>
      <c r="BE335" s="496"/>
      <c r="BF335" s="496"/>
      <c r="BG335" s="28"/>
    </row>
    <row r="336" spans="1:59">
      <c r="A336" s="35"/>
      <c r="B336" s="28"/>
      <c r="C336" s="28"/>
      <c r="D336" s="28"/>
      <c r="E336" s="28"/>
      <c r="F336" s="28"/>
      <c r="G336" s="28"/>
      <c r="H336" s="28"/>
      <c r="I336" s="28"/>
      <c r="J336" s="28"/>
      <c r="K336" s="28"/>
      <c r="L336" s="28"/>
      <c r="M336" s="28"/>
      <c r="N336" s="28"/>
      <c r="O336" s="28"/>
      <c r="P336" s="28"/>
      <c r="Q336" s="496"/>
      <c r="R336" s="484"/>
      <c r="S336" s="496"/>
      <c r="T336" s="484"/>
      <c r="U336" s="496"/>
      <c r="V336" s="496"/>
      <c r="W336" s="496"/>
      <c r="X336" s="484"/>
      <c r="Y336" s="484"/>
      <c r="Z336" s="484"/>
      <c r="AA336" s="496"/>
      <c r="AB336" s="496"/>
      <c r="AC336" s="484"/>
      <c r="AD336" s="496"/>
      <c r="AE336" s="496"/>
      <c r="AF336" s="484"/>
      <c r="AG336" s="496"/>
      <c r="AH336" s="496"/>
      <c r="AI336" s="496"/>
      <c r="AJ336" s="496"/>
      <c r="AK336" s="496"/>
      <c r="AL336" s="496"/>
      <c r="AM336" s="496"/>
      <c r="AN336" s="496"/>
      <c r="AO336" s="496"/>
      <c r="AP336" s="496"/>
      <c r="AQ336" s="496"/>
      <c r="AR336" s="484"/>
      <c r="AS336" s="496"/>
      <c r="AT336" s="496"/>
      <c r="AU336" s="496"/>
      <c r="AV336" s="39"/>
      <c r="AW336" s="28"/>
      <c r="AX336" s="28"/>
      <c r="AY336" s="28"/>
      <c r="AZ336" s="28"/>
      <c r="BA336" s="28"/>
      <c r="BB336" s="28"/>
      <c r="BC336" s="496"/>
      <c r="BD336" s="496"/>
      <c r="BE336" s="496"/>
      <c r="BF336" s="496"/>
      <c r="BG336" s="28"/>
    </row>
    <row r="337" spans="1:59">
      <c r="A337" s="35"/>
      <c r="B337" s="28"/>
      <c r="C337" s="28"/>
      <c r="D337" s="28"/>
      <c r="E337" s="28"/>
      <c r="F337" s="28"/>
      <c r="G337" s="28"/>
      <c r="H337" s="28"/>
      <c r="I337" s="28"/>
      <c r="J337" s="28"/>
      <c r="K337" s="28"/>
      <c r="L337" s="28"/>
      <c r="M337" s="28"/>
      <c r="N337" s="28"/>
      <c r="O337" s="28"/>
      <c r="P337" s="28"/>
      <c r="Q337" s="496"/>
      <c r="R337" s="484"/>
      <c r="S337" s="496"/>
      <c r="T337" s="484"/>
      <c r="U337" s="496"/>
      <c r="V337" s="496"/>
      <c r="W337" s="496"/>
      <c r="X337" s="484"/>
      <c r="Y337" s="484"/>
      <c r="Z337" s="484"/>
      <c r="AA337" s="496"/>
      <c r="AB337" s="496"/>
      <c r="AC337" s="484"/>
      <c r="AD337" s="496"/>
      <c r="AE337" s="496"/>
      <c r="AF337" s="484"/>
      <c r="AG337" s="496"/>
      <c r="AH337" s="496"/>
      <c r="AI337" s="496"/>
      <c r="AJ337" s="496"/>
      <c r="AK337" s="496"/>
      <c r="AL337" s="496"/>
      <c r="AM337" s="496"/>
      <c r="AN337" s="496"/>
      <c r="AO337" s="496"/>
      <c r="AP337" s="496"/>
      <c r="AQ337" s="496"/>
      <c r="AR337" s="484"/>
      <c r="AS337" s="496"/>
      <c r="AT337" s="496"/>
      <c r="AU337" s="496"/>
      <c r="AV337" s="39"/>
      <c r="AW337" s="28"/>
      <c r="AX337" s="28"/>
      <c r="AY337" s="28"/>
      <c r="AZ337" s="28"/>
      <c r="BA337" s="28"/>
      <c r="BB337" s="28"/>
      <c r="BC337" s="496"/>
      <c r="BD337" s="496"/>
      <c r="BE337" s="496"/>
      <c r="BF337" s="496"/>
      <c r="BG337" s="28"/>
    </row>
    <row r="338" spans="1:59">
      <c r="A338" s="35"/>
      <c r="B338" s="28"/>
      <c r="C338" s="28"/>
      <c r="D338" s="28"/>
      <c r="E338" s="28"/>
      <c r="F338" s="28"/>
      <c r="G338" s="28"/>
      <c r="H338" s="28"/>
      <c r="I338" s="28"/>
      <c r="J338" s="28"/>
      <c r="K338" s="28"/>
      <c r="L338" s="28"/>
      <c r="M338" s="28"/>
      <c r="N338" s="28"/>
      <c r="O338" s="28"/>
      <c r="P338" s="28"/>
      <c r="Q338" s="496"/>
      <c r="R338" s="484"/>
      <c r="S338" s="496"/>
      <c r="T338" s="484"/>
      <c r="U338" s="496"/>
      <c r="V338" s="496"/>
      <c r="W338" s="496"/>
      <c r="X338" s="484"/>
      <c r="Y338" s="484"/>
      <c r="Z338" s="484"/>
      <c r="AA338" s="496"/>
      <c r="AB338" s="496"/>
      <c r="AC338" s="484"/>
      <c r="AD338" s="496"/>
      <c r="AE338" s="496"/>
      <c r="AF338" s="484"/>
      <c r="AG338" s="496"/>
      <c r="AH338" s="496"/>
      <c r="AI338" s="496"/>
      <c r="AJ338" s="496"/>
      <c r="AK338" s="496"/>
      <c r="AL338" s="496"/>
      <c r="AM338" s="496"/>
      <c r="AN338" s="496"/>
      <c r="AO338" s="496"/>
      <c r="AP338" s="496"/>
      <c r="AQ338" s="496"/>
      <c r="AR338" s="484"/>
      <c r="AS338" s="496"/>
      <c r="AT338" s="496"/>
      <c r="AU338" s="496"/>
      <c r="AV338" s="39"/>
      <c r="AW338" s="28"/>
      <c r="AX338" s="28"/>
      <c r="AY338" s="28"/>
      <c r="AZ338" s="28"/>
      <c r="BA338" s="28"/>
      <c r="BB338" s="28"/>
      <c r="BC338" s="496"/>
      <c r="BD338" s="496"/>
      <c r="BE338" s="496"/>
      <c r="BF338" s="496"/>
      <c r="BG338" s="28"/>
    </row>
    <row r="339" spans="1:59">
      <c r="A339" s="35"/>
      <c r="B339" s="28"/>
      <c r="C339" s="28"/>
      <c r="D339" s="28"/>
      <c r="E339" s="28"/>
      <c r="F339" s="28"/>
      <c r="G339" s="28"/>
      <c r="H339" s="28"/>
      <c r="I339" s="28"/>
      <c r="J339" s="28"/>
      <c r="K339" s="28"/>
      <c r="L339" s="28"/>
      <c r="M339" s="28"/>
      <c r="N339" s="28"/>
      <c r="O339" s="28"/>
      <c r="P339" s="28"/>
      <c r="Q339" s="496"/>
      <c r="R339" s="484"/>
      <c r="S339" s="496"/>
      <c r="T339" s="484"/>
      <c r="U339" s="496"/>
      <c r="V339" s="496"/>
      <c r="W339" s="496"/>
      <c r="X339" s="484"/>
      <c r="Y339" s="484"/>
      <c r="Z339" s="484"/>
      <c r="AA339" s="496"/>
      <c r="AB339" s="496"/>
      <c r="AC339" s="484"/>
      <c r="AD339" s="496"/>
      <c r="AE339" s="496"/>
      <c r="AF339" s="484"/>
      <c r="AG339" s="496"/>
      <c r="AH339" s="496"/>
      <c r="AI339" s="496"/>
      <c r="AJ339" s="496"/>
      <c r="AK339" s="496"/>
      <c r="AL339" s="496"/>
      <c r="AM339" s="496"/>
      <c r="AN339" s="496"/>
      <c r="AO339" s="496"/>
      <c r="AP339" s="496"/>
      <c r="AQ339" s="496"/>
      <c r="AR339" s="484"/>
      <c r="AS339" s="496"/>
      <c r="AT339" s="496"/>
      <c r="AU339" s="496"/>
      <c r="AV339" s="39"/>
      <c r="AW339" s="28"/>
      <c r="AX339" s="28"/>
      <c r="AY339" s="28"/>
      <c r="AZ339" s="28"/>
      <c r="BA339" s="28"/>
      <c r="BB339" s="28"/>
      <c r="BC339" s="496"/>
      <c r="BD339" s="496"/>
      <c r="BE339" s="496"/>
      <c r="BF339" s="496"/>
      <c r="BG339" s="28"/>
    </row>
    <row r="340" spans="1:59">
      <c r="A340" s="35"/>
      <c r="B340" s="28"/>
      <c r="C340" s="28"/>
      <c r="D340" s="28"/>
      <c r="E340" s="28"/>
      <c r="F340" s="28"/>
      <c r="G340" s="28"/>
      <c r="H340" s="28"/>
      <c r="I340" s="28"/>
      <c r="J340" s="28"/>
      <c r="K340" s="28"/>
      <c r="L340" s="28"/>
      <c r="M340" s="28"/>
      <c r="N340" s="28"/>
      <c r="O340" s="28"/>
      <c r="P340" s="28"/>
      <c r="Q340" s="496"/>
      <c r="R340" s="484"/>
      <c r="S340" s="496"/>
      <c r="T340" s="484"/>
      <c r="U340" s="496"/>
      <c r="V340" s="496"/>
      <c r="W340" s="496"/>
      <c r="X340" s="484"/>
      <c r="Y340" s="484"/>
      <c r="Z340" s="484"/>
      <c r="AA340" s="496"/>
      <c r="AB340" s="496"/>
      <c r="AC340" s="484"/>
      <c r="AD340" s="496"/>
      <c r="AE340" s="496"/>
      <c r="AF340" s="484"/>
      <c r="AG340" s="496"/>
      <c r="AH340" s="496"/>
      <c r="AI340" s="496"/>
      <c r="AJ340" s="496"/>
      <c r="AK340" s="496"/>
      <c r="AL340" s="496"/>
      <c r="AM340" s="496"/>
      <c r="AN340" s="496"/>
      <c r="AO340" s="496"/>
      <c r="AP340" s="496"/>
      <c r="AQ340" s="496"/>
      <c r="AR340" s="484"/>
      <c r="AS340" s="496"/>
      <c r="AT340" s="496"/>
      <c r="AU340" s="496"/>
      <c r="AV340" s="39"/>
      <c r="AW340" s="28"/>
      <c r="AX340" s="28"/>
      <c r="AY340" s="28"/>
      <c r="AZ340" s="28"/>
      <c r="BA340" s="28"/>
      <c r="BB340" s="28"/>
      <c r="BC340" s="496"/>
      <c r="BD340" s="496"/>
      <c r="BE340" s="496"/>
      <c r="BF340" s="496"/>
      <c r="BG340" s="28"/>
    </row>
    <row r="341" spans="1:59">
      <c r="A341" s="35"/>
      <c r="B341" s="28"/>
      <c r="C341" s="28"/>
      <c r="D341" s="28"/>
      <c r="E341" s="28"/>
      <c r="F341" s="28"/>
      <c r="G341" s="28"/>
      <c r="H341" s="28"/>
      <c r="I341" s="28"/>
      <c r="J341" s="28"/>
      <c r="K341" s="28"/>
      <c r="L341" s="28"/>
      <c r="M341" s="28"/>
      <c r="N341" s="28"/>
      <c r="O341" s="28"/>
      <c r="P341" s="28"/>
      <c r="Q341" s="496"/>
      <c r="R341" s="484"/>
      <c r="S341" s="496"/>
      <c r="T341" s="484"/>
      <c r="U341" s="496"/>
      <c r="V341" s="496"/>
      <c r="W341" s="496"/>
      <c r="X341" s="484"/>
      <c r="Y341" s="484"/>
      <c r="Z341" s="484"/>
      <c r="AA341" s="496"/>
      <c r="AB341" s="496"/>
      <c r="AC341" s="484"/>
      <c r="AD341" s="496"/>
      <c r="AE341" s="496"/>
      <c r="AF341" s="484"/>
      <c r="AG341" s="496"/>
      <c r="AH341" s="496"/>
      <c r="AI341" s="496"/>
      <c r="AJ341" s="496"/>
      <c r="AK341" s="496"/>
      <c r="AL341" s="496"/>
      <c r="AM341" s="496"/>
      <c r="AN341" s="496"/>
      <c r="AO341" s="496"/>
      <c r="AP341" s="496"/>
      <c r="AQ341" s="496"/>
      <c r="AR341" s="484"/>
      <c r="AS341" s="496"/>
      <c r="AT341" s="496"/>
      <c r="AU341" s="496"/>
      <c r="AV341" s="39"/>
      <c r="AW341" s="28"/>
      <c r="AX341" s="28"/>
      <c r="AY341" s="28"/>
      <c r="AZ341" s="28"/>
      <c r="BA341" s="28"/>
      <c r="BB341" s="28"/>
      <c r="BC341" s="496"/>
      <c r="BD341" s="496"/>
      <c r="BE341" s="496"/>
      <c r="BF341" s="496"/>
      <c r="BG341" s="28"/>
    </row>
    <row r="342" spans="1:59">
      <c r="A342" s="35"/>
      <c r="B342" s="28"/>
      <c r="C342" s="28"/>
      <c r="D342" s="28"/>
      <c r="E342" s="28"/>
      <c r="F342" s="28"/>
      <c r="G342" s="28"/>
      <c r="H342" s="28"/>
      <c r="I342" s="28"/>
      <c r="J342" s="28"/>
      <c r="K342" s="28"/>
      <c r="L342" s="28"/>
      <c r="M342" s="28"/>
      <c r="N342" s="28"/>
      <c r="O342" s="28"/>
      <c r="P342" s="28"/>
      <c r="Q342" s="496"/>
      <c r="R342" s="484"/>
      <c r="S342" s="496"/>
      <c r="T342" s="484"/>
      <c r="U342" s="496"/>
      <c r="V342" s="496"/>
      <c r="W342" s="496"/>
      <c r="X342" s="484"/>
      <c r="Y342" s="484"/>
      <c r="Z342" s="484"/>
      <c r="AA342" s="496"/>
      <c r="AB342" s="496"/>
      <c r="AC342" s="484"/>
      <c r="AD342" s="496"/>
      <c r="AE342" s="496"/>
      <c r="AF342" s="484"/>
      <c r="AG342" s="496"/>
      <c r="AH342" s="496"/>
      <c r="AI342" s="496"/>
      <c r="AJ342" s="496"/>
      <c r="AK342" s="496"/>
      <c r="AL342" s="496"/>
      <c r="AM342" s="496"/>
      <c r="AN342" s="496"/>
      <c r="AO342" s="496"/>
      <c r="AP342" s="496"/>
      <c r="AQ342" s="496"/>
      <c r="AR342" s="484"/>
      <c r="AS342" s="496"/>
      <c r="AT342" s="496"/>
      <c r="AU342" s="496"/>
      <c r="AV342" s="39"/>
      <c r="AW342" s="28"/>
      <c r="AX342" s="28"/>
      <c r="AY342" s="28"/>
      <c r="AZ342" s="28"/>
      <c r="BA342" s="28"/>
      <c r="BB342" s="28"/>
      <c r="BC342" s="496"/>
      <c r="BD342" s="496"/>
      <c r="BE342" s="496"/>
      <c r="BF342" s="496"/>
      <c r="BG342" s="28"/>
    </row>
    <row r="343" spans="1:59">
      <c r="A343" s="35"/>
      <c r="B343" s="28"/>
      <c r="C343" s="28"/>
      <c r="D343" s="28"/>
      <c r="E343" s="28"/>
      <c r="F343" s="28"/>
      <c r="G343" s="28"/>
      <c r="H343" s="28"/>
      <c r="I343" s="28"/>
      <c r="J343" s="28"/>
      <c r="K343" s="28"/>
      <c r="L343" s="28"/>
      <c r="M343" s="28"/>
      <c r="N343" s="28"/>
      <c r="O343" s="28"/>
      <c r="P343" s="28"/>
      <c r="Q343" s="496"/>
      <c r="R343" s="484"/>
      <c r="S343" s="496"/>
      <c r="T343" s="484"/>
      <c r="U343" s="496"/>
      <c r="V343" s="496"/>
      <c r="W343" s="496"/>
      <c r="X343" s="484"/>
      <c r="Y343" s="484"/>
      <c r="Z343" s="484"/>
      <c r="AA343" s="496"/>
      <c r="AB343" s="496"/>
      <c r="AC343" s="484"/>
      <c r="AD343" s="496"/>
      <c r="AE343" s="496"/>
      <c r="AF343" s="484"/>
      <c r="AG343" s="496"/>
      <c r="AH343" s="496"/>
      <c r="AI343" s="496"/>
      <c r="AJ343" s="496"/>
      <c r="AK343" s="496"/>
      <c r="AL343" s="496"/>
      <c r="AM343" s="496"/>
      <c r="AN343" s="496"/>
      <c r="AO343" s="496"/>
      <c r="AP343" s="496"/>
      <c r="AQ343" s="496"/>
      <c r="AR343" s="484"/>
      <c r="AS343" s="496"/>
      <c r="AT343" s="496"/>
      <c r="AU343" s="496"/>
      <c r="AV343" s="39"/>
      <c r="AW343" s="28"/>
      <c r="AX343" s="28"/>
      <c r="AY343" s="28"/>
      <c r="AZ343" s="28"/>
      <c r="BA343" s="28"/>
      <c r="BB343" s="28"/>
      <c r="BC343" s="496"/>
      <c r="BD343" s="496"/>
      <c r="BE343" s="496"/>
      <c r="BF343" s="496"/>
      <c r="BG343" s="28"/>
    </row>
    <row r="344" spans="1:59">
      <c r="A344" s="35"/>
      <c r="B344" s="28"/>
      <c r="C344" s="28"/>
      <c r="D344" s="28"/>
      <c r="E344" s="28"/>
      <c r="F344" s="28"/>
      <c r="G344" s="28"/>
      <c r="H344" s="28"/>
      <c r="I344" s="28"/>
      <c r="J344" s="28"/>
      <c r="K344" s="28"/>
      <c r="L344" s="28"/>
      <c r="M344" s="28"/>
      <c r="N344" s="28"/>
      <c r="O344" s="28"/>
      <c r="P344" s="28"/>
      <c r="Q344" s="496"/>
      <c r="R344" s="484"/>
      <c r="S344" s="496"/>
      <c r="T344" s="484"/>
      <c r="U344" s="496"/>
      <c r="V344" s="496"/>
      <c r="W344" s="496"/>
      <c r="X344" s="484"/>
      <c r="Y344" s="484"/>
      <c r="Z344" s="484"/>
      <c r="AA344" s="496"/>
      <c r="AB344" s="496"/>
      <c r="AC344" s="484"/>
      <c r="AD344" s="496"/>
      <c r="AE344" s="496"/>
      <c r="AF344" s="484"/>
      <c r="AG344" s="496"/>
      <c r="AH344" s="496"/>
      <c r="AI344" s="496"/>
      <c r="AJ344" s="496"/>
      <c r="AK344" s="496"/>
      <c r="AL344" s="496"/>
      <c r="AM344" s="496"/>
      <c r="AN344" s="496"/>
      <c r="AO344" s="496"/>
      <c r="AP344" s="496"/>
      <c r="AQ344" s="496"/>
      <c r="AR344" s="484"/>
      <c r="AS344" s="496"/>
      <c r="AT344" s="496"/>
      <c r="AU344" s="496"/>
      <c r="AV344" s="39"/>
      <c r="AW344" s="28"/>
      <c r="AX344" s="28"/>
      <c r="AY344" s="28"/>
      <c r="AZ344" s="28"/>
      <c r="BA344" s="28"/>
      <c r="BB344" s="28"/>
      <c r="BC344" s="496"/>
      <c r="BD344" s="496"/>
      <c r="BE344" s="496"/>
      <c r="BF344" s="496"/>
      <c r="BG344" s="28"/>
    </row>
    <row r="345" spans="1:59">
      <c r="A345" s="35"/>
      <c r="B345" s="28"/>
      <c r="C345" s="28"/>
      <c r="D345" s="28"/>
      <c r="E345" s="28"/>
      <c r="F345" s="28"/>
      <c r="G345" s="28"/>
      <c r="H345" s="28"/>
      <c r="I345" s="28"/>
      <c r="J345" s="28"/>
      <c r="K345" s="28"/>
      <c r="L345" s="28"/>
      <c r="M345" s="28"/>
      <c r="N345" s="28"/>
      <c r="O345" s="28"/>
      <c r="P345" s="28"/>
      <c r="Q345" s="496"/>
      <c r="R345" s="484"/>
      <c r="S345" s="496"/>
      <c r="T345" s="484"/>
      <c r="U345" s="496"/>
      <c r="V345" s="496"/>
      <c r="W345" s="496"/>
      <c r="X345" s="484"/>
      <c r="Y345" s="484"/>
      <c r="Z345" s="484"/>
      <c r="AA345" s="496"/>
      <c r="AB345" s="496"/>
      <c r="AC345" s="484"/>
      <c r="AD345" s="496"/>
      <c r="AE345" s="496"/>
      <c r="AF345" s="484"/>
      <c r="AG345" s="496"/>
      <c r="AH345" s="496"/>
      <c r="AI345" s="496"/>
      <c r="AJ345" s="496"/>
      <c r="AK345" s="496"/>
      <c r="AL345" s="496"/>
      <c r="AM345" s="496"/>
      <c r="AN345" s="496"/>
      <c r="AO345" s="496"/>
      <c r="AP345" s="496"/>
      <c r="AQ345" s="496"/>
      <c r="AR345" s="484"/>
      <c r="AS345" s="496"/>
      <c r="AT345" s="496"/>
      <c r="AU345" s="496"/>
      <c r="AV345" s="39"/>
      <c r="AW345" s="28"/>
      <c r="AX345" s="28"/>
      <c r="AY345" s="28"/>
      <c r="AZ345" s="28"/>
      <c r="BA345" s="28"/>
      <c r="BB345" s="28"/>
      <c r="BC345" s="496"/>
      <c r="BD345" s="496"/>
      <c r="BE345" s="496"/>
      <c r="BF345" s="496"/>
      <c r="BG345" s="28"/>
    </row>
    <row r="346" spans="1:59">
      <c r="A346" s="35"/>
      <c r="B346" s="28"/>
      <c r="C346" s="28"/>
      <c r="D346" s="28"/>
      <c r="E346" s="28"/>
      <c r="F346" s="28"/>
      <c r="G346" s="28"/>
      <c r="H346" s="28"/>
      <c r="I346" s="28"/>
      <c r="J346" s="28"/>
      <c r="K346" s="28"/>
      <c r="L346" s="28"/>
      <c r="M346" s="28"/>
      <c r="N346" s="28"/>
      <c r="O346" s="28"/>
      <c r="P346" s="28"/>
      <c r="Q346" s="496"/>
      <c r="R346" s="484"/>
      <c r="S346" s="496"/>
      <c r="T346" s="484"/>
      <c r="U346" s="496"/>
      <c r="V346" s="496"/>
      <c r="W346" s="496"/>
      <c r="X346" s="484"/>
      <c r="Y346" s="484"/>
      <c r="Z346" s="484"/>
      <c r="AA346" s="496"/>
      <c r="AB346" s="496"/>
      <c r="AC346" s="484"/>
      <c r="AD346" s="496"/>
      <c r="AE346" s="496"/>
      <c r="AF346" s="484"/>
      <c r="AG346" s="496"/>
      <c r="AH346" s="496"/>
      <c r="AI346" s="496"/>
      <c r="AJ346" s="496"/>
      <c r="AK346" s="496"/>
      <c r="AL346" s="496"/>
      <c r="AM346" s="496"/>
      <c r="AN346" s="496"/>
      <c r="AO346" s="496"/>
      <c r="AP346" s="496"/>
      <c r="AQ346" s="496"/>
      <c r="AR346" s="484"/>
      <c r="AS346" s="496"/>
      <c r="AT346" s="496"/>
      <c r="AU346" s="496"/>
      <c r="AV346" s="39"/>
      <c r="AW346" s="28"/>
      <c r="AX346" s="28"/>
      <c r="AY346" s="28"/>
      <c r="AZ346" s="28"/>
      <c r="BA346" s="28"/>
      <c r="BB346" s="28"/>
      <c r="BC346" s="496"/>
      <c r="BD346" s="496"/>
      <c r="BE346" s="496"/>
      <c r="BF346" s="496"/>
      <c r="BG346" s="28"/>
    </row>
    <row r="347" spans="1:59">
      <c r="A347" s="35"/>
      <c r="B347" s="28"/>
      <c r="C347" s="28"/>
      <c r="D347" s="28"/>
      <c r="E347" s="28"/>
      <c r="F347" s="28"/>
      <c r="G347" s="28"/>
      <c r="H347" s="28"/>
      <c r="I347" s="28"/>
      <c r="J347" s="28"/>
      <c r="K347" s="28"/>
      <c r="L347" s="28"/>
      <c r="M347" s="28"/>
      <c r="N347" s="28"/>
      <c r="O347" s="28"/>
      <c r="P347" s="28"/>
      <c r="Q347" s="496"/>
      <c r="R347" s="484"/>
      <c r="S347" s="496"/>
      <c r="T347" s="484"/>
      <c r="U347" s="496"/>
      <c r="V347" s="496"/>
      <c r="W347" s="496"/>
      <c r="X347" s="484"/>
      <c r="Y347" s="484"/>
      <c r="Z347" s="484"/>
      <c r="AA347" s="496"/>
      <c r="AB347" s="496"/>
      <c r="AC347" s="484"/>
      <c r="AD347" s="496"/>
      <c r="AE347" s="496"/>
      <c r="AF347" s="484"/>
      <c r="AG347" s="496"/>
      <c r="AH347" s="496"/>
      <c r="AI347" s="496"/>
      <c r="AJ347" s="496"/>
      <c r="AK347" s="496"/>
      <c r="AL347" s="496"/>
      <c r="AM347" s="496"/>
      <c r="AN347" s="496"/>
      <c r="AO347" s="496"/>
      <c r="AP347" s="496"/>
      <c r="AQ347" s="496"/>
      <c r="AR347" s="484"/>
      <c r="AS347" s="496"/>
      <c r="AT347" s="496"/>
      <c r="AU347" s="496"/>
      <c r="AV347" s="39"/>
      <c r="AW347" s="28"/>
      <c r="AX347" s="28"/>
      <c r="AY347" s="28"/>
      <c r="AZ347" s="28"/>
      <c r="BA347" s="28"/>
      <c r="BB347" s="28"/>
      <c r="BC347" s="496"/>
      <c r="BD347" s="496"/>
      <c r="BE347" s="496"/>
      <c r="BF347" s="496"/>
      <c r="BG347" s="28"/>
    </row>
    <row r="348" spans="1:59">
      <c r="A348" s="35"/>
      <c r="B348" s="28"/>
      <c r="C348" s="28"/>
      <c r="D348" s="28"/>
      <c r="E348" s="28"/>
      <c r="F348" s="28"/>
      <c r="G348" s="28"/>
      <c r="H348" s="28"/>
      <c r="I348" s="28"/>
      <c r="J348" s="28"/>
      <c r="K348" s="28"/>
      <c r="L348" s="28"/>
      <c r="M348" s="28"/>
      <c r="N348" s="28"/>
      <c r="O348" s="28"/>
      <c r="P348" s="28"/>
      <c r="Q348" s="496"/>
      <c r="R348" s="484"/>
      <c r="S348" s="496"/>
      <c r="T348" s="484"/>
      <c r="U348" s="496"/>
      <c r="V348" s="496"/>
      <c r="W348" s="496"/>
      <c r="X348" s="484"/>
      <c r="Y348" s="484"/>
      <c r="Z348" s="484"/>
      <c r="AA348" s="496"/>
      <c r="AB348" s="496"/>
      <c r="AC348" s="484"/>
      <c r="AD348" s="496"/>
      <c r="AE348" s="496"/>
      <c r="AF348" s="484"/>
      <c r="AG348" s="496"/>
      <c r="AH348" s="496"/>
      <c r="AI348" s="496"/>
      <c r="AJ348" s="496"/>
      <c r="AK348" s="496"/>
      <c r="AL348" s="496"/>
      <c r="AM348" s="496"/>
      <c r="AN348" s="496"/>
      <c r="AO348" s="496"/>
      <c r="AP348" s="496"/>
      <c r="AQ348" s="496"/>
      <c r="AR348" s="484"/>
      <c r="AS348" s="496"/>
      <c r="AT348" s="496"/>
      <c r="AU348" s="496"/>
      <c r="AV348" s="39"/>
      <c r="AW348" s="28"/>
      <c r="AX348" s="28"/>
      <c r="AY348" s="28"/>
      <c r="AZ348" s="28"/>
      <c r="BA348" s="28"/>
      <c r="BB348" s="28"/>
      <c r="BC348" s="496"/>
      <c r="BD348" s="496"/>
      <c r="BE348" s="496"/>
      <c r="BF348" s="496"/>
      <c r="BG348" s="28"/>
    </row>
    <row r="349" spans="1:59">
      <c r="A349" s="35"/>
      <c r="B349" s="28"/>
      <c r="C349" s="28"/>
      <c r="D349" s="28"/>
      <c r="E349" s="28"/>
      <c r="F349" s="28"/>
      <c r="G349" s="28"/>
      <c r="H349" s="28"/>
      <c r="I349" s="28"/>
      <c r="J349" s="28"/>
      <c r="K349" s="28"/>
      <c r="L349" s="28"/>
      <c r="M349" s="28"/>
      <c r="N349" s="28"/>
      <c r="O349" s="28"/>
      <c r="P349" s="28"/>
      <c r="Q349" s="496"/>
      <c r="R349" s="484"/>
      <c r="S349" s="496"/>
      <c r="T349" s="484"/>
      <c r="U349" s="496"/>
      <c r="V349" s="496"/>
      <c r="W349" s="496"/>
      <c r="X349" s="484"/>
      <c r="Y349" s="484"/>
      <c r="Z349" s="484"/>
      <c r="AA349" s="496"/>
      <c r="AB349" s="496"/>
      <c r="AC349" s="484"/>
      <c r="AD349" s="496"/>
      <c r="AE349" s="496"/>
      <c r="AF349" s="484"/>
      <c r="AG349" s="496"/>
      <c r="AH349" s="496"/>
      <c r="AI349" s="496"/>
      <c r="AJ349" s="496"/>
      <c r="AK349" s="496"/>
      <c r="AL349" s="496"/>
      <c r="AM349" s="496"/>
      <c r="AN349" s="496"/>
      <c r="AO349" s="496"/>
      <c r="AP349" s="496"/>
      <c r="AQ349" s="496"/>
      <c r="AR349" s="484"/>
      <c r="AS349" s="496"/>
      <c r="AT349" s="496"/>
      <c r="AU349" s="496"/>
      <c r="AV349" s="39"/>
      <c r="AW349" s="28"/>
      <c r="AX349" s="28"/>
      <c r="AY349" s="28"/>
      <c r="AZ349" s="28"/>
      <c r="BA349" s="28"/>
      <c r="BB349" s="28"/>
      <c r="BC349" s="496"/>
      <c r="BD349" s="496"/>
      <c r="BE349" s="496"/>
      <c r="BF349" s="496"/>
      <c r="BG349" s="28"/>
    </row>
    <row r="350" spans="1:59">
      <c r="A350" s="35"/>
      <c r="B350" s="28"/>
      <c r="C350" s="28"/>
      <c r="D350" s="28"/>
      <c r="E350" s="28"/>
      <c r="F350" s="28"/>
      <c r="G350" s="28"/>
      <c r="H350" s="28"/>
      <c r="I350" s="28"/>
      <c r="J350" s="28"/>
      <c r="K350" s="28"/>
      <c r="L350" s="28"/>
      <c r="M350" s="28"/>
      <c r="N350" s="28"/>
      <c r="O350" s="28"/>
      <c r="P350" s="28"/>
      <c r="Q350" s="496"/>
      <c r="R350" s="484"/>
      <c r="S350" s="496"/>
      <c r="T350" s="484"/>
      <c r="U350" s="496"/>
      <c r="V350" s="496"/>
      <c r="W350" s="496"/>
      <c r="X350" s="484"/>
      <c r="Y350" s="484"/>
      <c r="Z350" s="484"/>
      <c r="AA350" s="496"/>
      <c r="AB350" s="496"/>
      <c r="AC350" s="484"/>
      <c r="AD350" s="496"/>
      <c r="AE350" s="496"/>
      <c r="AF350" s="484"/>
      <c r="AG350" s="496"/>
      <c r="AH350" s="496"/>
      <c r="AI350" s="496"/>
      <c r="AJ350" s="496"/>
      <c r="AK350" s="496"/>
      <c r="AL350" s="496"/>
      <c r="AM350" s="496"/>
      <c r="AN350" s="496"/>
      <c r="AO350" s="496"/>
      <c r="AP350" s="496"/>
      <c r="AQ350" s="496"/>
      <c r="AR350" s="484"/>
      <c r="AS350" s="496"/>
      <c r="AT350" s="496"/>
      <c r="AU350" s="496"/>
      <c r="AV350" s="39"/>
      <c r="AW350" s="28"/>
      <c r="AX350" s="28"/>
      <c r="AY350" s="28"/>
      <c r="AZ350" s="28"/>
      <c r="BA350" s="28"/>
      <c r="BB350" s="28"/>
      <c r="BC350" s="496"/>
      <c r="BD350" s="496"/>
      <c r="BE350" s="496"/>
      <c r="BF350" s="496"/>
      <c r="BG350" s="28"/>
    </row>
    <row r="351" spans="1:59">
      <c r="A351" s="35"/>
      <c r="B351" s="28"/>
      <c r="C351" s="28"/>
      <c r="D351" s="28"/>
      <c r="E351" s="28"/>
      <c r="F351" s="28"/>
      <c r="G351" s="28"/>
      <c r="H351" s="28"/>
      <c r="I351" s="28"/>
      <c r="J351" s="28"/>
      <c r="K351" s="28"/>
      <c r="L351" s="28"/>
      <c r="M351" s="28"/>
      <c r="N351" s="28"/>
      <c r="O351" s="28"/>
      <c r="P351" s="28"/>
      <c r="Q351" s="496"/>
      <c r="R351" s="484"/>
      <c r="S351" s="496"/>
      <c r="T351" s="484"/>
      <c r="U351" s="496"/>
      <c r="V351" s="496"/>
      <c r="W351" s="496"/>
      <c r="X351" s="484"/>
      <c r="Y351" s="484"/>
      <c r="Z351" s="484"/>
      <c r="AA351" s="496"/>
      <c r="AB351" s="496"/>
      <c r="AC351" s="484"/>
      <c r="AD351" s="496"/>
      <c r="AE351" s="496"/>
      <c r="AF351" s="484"/>
      <c r="AG351" s="496"/>
      <c r="AH351" s="496"/>
      <c r="AI351" s="496"/>
      <c r="AJ351" s="496"/>
      <c r="AK351" s="496"/>
      <c r="AL351" s="496"/>
      <c r="AM351" s="496"/>
      <c r="AN351" s="496"/>
      <c r="AO351" s="496"/>
      <c r="AP351" s="496"/>
      <c r="AQ351" s="496"/>
      <c r="AR351" s="484"/>
      <c r="AS351" s="496"/>
      <c r="AT351" s="496"/>
      <c r="AU351" s="496"/>
      <c r="AV351" s="39"/>
      <c r="AW351" s="28"/>
      <c r="AX351" s="28"/>
      <c r="AY351" s="28"/>
      <c r="AZ351" s="28"/>
      <c r="BA351" s="28"/>
      <c r="BB351" s="28"/>
      <c r="BC351" s="496"/>
      <c r="BD351" s="496"/>
      <c r="BE351" s="496"/>
      <c r="BF351" s="496"/>
      <c r="BG351" s="28"/>
    </row>
    <row r="352" spans="1:59">
      <c r="A352" s="35"/>
      <c r="B352" s="28"/>
      <c r="C352" s="28"/>
      <c r="D352" s="28"/>
      <c r="E352" s="28"/>
      <c r="F352" s="28"/>
      <c r="G352" s="28"/>
      <c r="H352" s="28"/>
      <c r="I352" s="28"/>
      <c r="J352" s="28"/>
      <c r="K352" s="28"/>
      <c r="L352" s="28"/>
      <c r="M352" s="28"/>
      <c r="N352" s="28"/>
      <c r="O352" s="28"/>
      <c r="P352" s="28"/>
      <c r="Q352" s="496"/>
      <c r="R352" s="484"/>
      <c r="S352" s="496"/>
      <c r="T352" s="484"/>
      <c r="U352" s="496"/>
      <c r="V352" s="496"/>
      <c r="W352" s="496"/>
      <c r="X352" s="484"/>
      <c r="Y352" s="484"/>
      <c r="Z352" s="484"/>
      <c r="AA352" s="496"/>
      <c r="AB352" s="496"/>
      <c r="AC352" s="484"/>
      <c r="AD352" s="496"/>
      <c r="AE352" s="496"/>
      <c r="AF352" s="484"/>
      <c r="AG352" s="496"/>
      <c r="AH352" s="496"/>
      <c r="AI352" s="496"/>
      <c r="AJ352" s="496"/>
      <c r="AK352" s="496"/>
      <c r="AL352" s="496"/>
      <c r="AM352" s="496"/>
      <c r="AN352" s="496"/>
      <c r="AO352" s="496"/>
      <c r="AP352" s="496"/>
      <c r="AQ352" s="496"/>
      <c r="AR352" s="484"/>
      <c r="AS352" s="496"/>
      <c r="AT352" s="496"/>
      <c r="AU352" s="496"/>
      <c r="AV352" s="39"/>
      <c r="AW352" s="28"/>
      <c r="AX352" s="28"/>
      <c r="AY352" s="28"/>
      <c r="AZ352" s="28"/>
      <c r="BA352" s="28"/>
      <c r="BB352" s="28"/>
      <c r="BC352" s="496"/>
      <c r="BD352" s="496"/>
      <c r="BE352" s="496"/>
      <c r="BF352" s="496"/>
      <c r="BG352" s="28"/>
    </row>
    <row r="353" spans="1:59">
      <c r="A353" s="35"/>
      <c r="B353" s="28"/>
      <c r="C353" s="28"/>
      <c r="D353" s="28"/>
      <c r="E353" s="28"/>
      <c r="F353" s="28"/>
      <c r="G353" s="28"/>
      <c r="H353" s="28"/>
      <c r="I353" s="28"/>
      <c r="J353" s="28"/>
      <c r="K353" s="28"/>
      <c r="L353" s="28"/>
      <c r="M353" s="28"/>
      <c r="N353" s="28"/>
      <c r="O353" s="28"/>
      <c r="P353" s="28"/>
      <c r="Q353" s="496"/>
      <c r="R353" s="484"/>
      <c r="S353" s="496"/>
      <c r="T353" s="484"/>
      <c r="U353" s="496"/>
      <c r="V353" s="496"/>
      <c r="W353" s="496"/>
      <c r="X353" s="484"/>
      <c r="Y353" s="484"/>
      <c r="Z353" s="484"/>
      <c r="AA353" s="496"/>
      <c r="AB353" s="496"/>
      <c r="AC353" s="484"/>
      <c r="AD353" s="496"/>
      <c r="AE353" s="496"/>
      <c r="AF353" s="484"/>
      <c r="AG353" s="496"/>
      <c r="AH353" s="496"/>
      <c r="AI353" s="496"/>
      <c r="AJ353" s="496"/>
      <c r="AK353" s="496"/>
      <c r="AL353" s="496"/>
      <c r="AM353" s="496"/>
      <c r="AN353" s="496"/>
      <c r="AO353" s="496"/>
      <c r="AP353" s="496"/>
      <c r="AQ353" s="496"/>
      <c r="AR353" s="484"/>
      <c r="AS353" s="496"/>
      <c r="AT353" s="496"/>
      <c r="AU353" s="496"/>
      <c r="AV353" s="39"/>
      <c r="AW353" s="28"/>
      <c r="AX353" s="28"/>
      <c r="AY353" s="28"/>
      <c r="AZ353" s="28"/>
      <c r="BA353" s="28"/>
      <c r="BB353" s="28"/>
      <c r="BC353" s="496"/>
      <c r="BD353" s="496"/>
      <c r="BE353" s="496"/>
      <c r="BF353" s="496"/>
      <c r="BG353" s="28"/>
    </row>
    <row r="354" spans="1:59">
      <c r="A354" s="35"/>
      <c r="B354" s="28"/>
      <c r="C354" s="28"/>
      <c r="D354" s="28"/>
      <c r="E354" s="28"/>
      <c r="F354" s="28"/>
      <c r="G354" s="28"/>
      <c r="H354" s="28"/>
      <c r="I354" s="28"/>
      <c r="J354" s="28"/>
      <c r="K354" s="28"/>
      <c r="L354" s="28"/>
      <c r="M354" s="28"/>
      <c r="N354" s="28"/>
      <c r="O354" s="28"/>
      <c r="P354" s="28"/>
      <c r="Q354" s="496"/>
      <c r="R354" s="484"/>
      <c r="S354" s="496"/>
      <c r="T354" s="484"/>
      <c r="U354" s="496"/>
      <c r="V354" s="496"/>
      <c r="W354" s="496"/>
      <c r="X354" s="484"/>
      <c r="Y354" s="484"/>
      <c r="Z354" s="484"/>
      <c r="AA354" s="496"/>
      <c r="AB354" s="496"/>
      <c r="AC354" s="484"/>
      <c r="AD354" s="496"/>
      <c r="AE354" s="496"/>
      <c r="AF354" s="484"/>
      <c r="AG354" s="496"/>
      <c r="AH354" s="496"/>
      <c r="AI354" s="496"/>
      <c r="AJ354" s="496"/>
      <c r="AK354" s="496"/>
      <c r="AL354" s="496"/>
      <c r="AM354" s="496"/>
      <c r="AN354" s="496"/>
      <c r="AO354" s="496"/>
      <c r="AP354" s="496"/>
      <c r="AQ354" s="496"/>
      <c r="AR354" s="484"/>
      <c r="AS354" s="496"/>
      <c r="AT354" s="496"/>
      <c r="AU354" s="496"/>
      <c r="AV354" s="39"/>
      <c r="AW354" s="28"/>
      <c r="AX354" s="28"/>
      <c r="AY354" s="28"/>
      <c r="AZ354" s="28"/>
      <c r="BA354" s="28"/>
      <c r="BB354" s="28"/>
      <c r="BC354" s="496"/>
      <c r="BD354" s="496"/>
      <c r="BE354" s="496"/>
      <c r="BF354" s="496"/>
      <c r="BG354" s="28"/>
    </row>
    <row r="355" spans="1:59">
      <c r="A355" s="35"/>
      <c r="B355" s="28"/>
      <c r="C355" s="28"/>
      <c r="D355" s="28"/>
      <c r="E355" s="28"/>
      <c r="F355" s="28"/>
      <c r="G355" s="28"/>
      <c r="H355" s="28"/>
      <c r="I355" s="28"/>
      <c r="J355" s="28"/>
      <c r="K355" s="28"/>
      <c r="L355" s="28"/>
      <c r="M355" s="28"/>
      <c r="N355" s="28"/>
      <c r="O355" s="28"/>
      <c r="P355" s="28"/>
      <c r="Q355" s="496"/>
      <c r="R355" s="484"/>
      <c r="S355" s="496"/>
      <c r="T355" s="484"/>
      <c r="U355" s="496"/>
      <c r="V355" s="496"/>
      <c r="W355" s="496"/>
      <c r="X355" s="484"/>
      <c r="Y355" s="484"/>
      <c r="Z355" s="484"/>
      <c r="AA355" s="496"/>
      <c r="AB355" s="496"/>
      <c r="AC355" s="484"/>
      <c r="AD355" s="496"/>
      <c r="AE355" s="496"/>
      <c r="AF355" s="484"/>
      <c r="AG355" s="496"/>
      <c r="AH355" s="496"/>
      <c r="AI355" s="496"/>
      <c r="AJ355" s="496"/>
      <c r="AK355" s="496"/>
      <c r="AL355" s="496"/>
      <c r="AM355" s="496"/>
      <c r="AN355" s="496"/>
      <c r="AO355" s="496"/>
      <c r="AP355" s="496"/>
      <c r="AQ355" s="496"/>
      <c r="AR355" s="484"/>
      <c r="AS355" s="496"/>
      <c r="AT355" s="496"/>
      <c r="AU355" s="496"/>
      <c r="AV355" s="39"/>
      <c r="AW355" s="28"/>
      <c r="AX355" s="28"/>
      <c r="AY355" s="28"/>
      <c r="AZ355" s="28"/>
      <c r="BA355" s="28"/>
      <c r="BB355" s="28"/>
      <c r="BC355" s="496"/>
      <c r="BD355" s="496"/>
      <c r="BE355" s="496"/>
      <c r="BF355" s="496"/>
      <c r="BG355" s="28"/>
    </row>
    <row r="356" spans="1:59">
      <c r="A356" s="35"/>
      <c r="B356" s="28"/>
      <c r="C356" s="28"/>
      <c r="D356" s="28"/>
      <c r="E356" s="28"/>
      <c r="F356" s="28"/>
      <c r="G356" s="28"/>
      <c r="H356" s="28"/>
      <c r="I356" s="28"/>
      <c r="J356" s="28"/>
      <c r="K356" s="28"/>
      <c r="L356" s="28"/>
      <c r="M356" s="28"/>
      <c r="N356" s="28"/>
      <c r="O356" s="28"/>
      <c r="P356" s="28"/>
      <c r="Q356" s="496"/>
      <c r="R356" s="484"/>
      <c r="S356" s="496"/>
      <c r="T356" s="484"/>
      <c r="U356" s="496"/>
      <c r="V356" s="496"/>
      <c r="W356" s="496"/>
      <c r="X356" s="484"/>
      <c r="Y356" s="484"/>
      <c r="Z356" s="484"/>
      <c r="AA356" s="496"/>
      <c r="AB356" s="496"/>
      <c r="AC356" s="484"/>
      <c r="AD356" s="496"/>
      <c r="AE356" s="496"/>
      <c r="AF356" s="484"/>
      <c r="AG356" s="496"/>
      <c r="AH356" s="496"/>
      <c r="AI356" s="496"/>
      <c r="AJ356" s="496"/>
      <c r="AK356" s="496"/>
      <c r="AL356" s="496"/>
      <c r="AM356" s="496"/>
      <c r="AN356" s="496"/>
      <c r="AO356" s="496"/>
      <c r="AP356" s="496"/>
      <c r="AQ356" s="496"/>
      <c r="AR356" s="484"/>
      <c r="AS356" s="496"/>
      <c r="AT356" s="496"/>
      <c r="AU356" s="496"/>
      <c r="AV356" s="39"/>
      <c r="AW356" s="28"/>
      <c r="AX356" s="28"/>
      <c r="AY356" s="28"/>
      <c r="AZ356" s="28"/>
      <c r="BA356" s="28"/>
      <c r="BB356" s="28"/>
      <c r="BC356" s="496"/>
      <c r="BD356" s="496"/>
      <c r="BE356" s="496"/>
      <c r="BF356" s="496"/>
      <c r="BG356" s="28"/>
    </row>
    <row r="357" spans="1:59">
      <c r="A357" s="35"/>
      <c r="B357" s="28"/>
      <c r="C357" s="28"/>
      <c r="D357" s="28"/>
      <c r="E357" s="28"/>
      <c r="F357" s="28"/>
      <c r="G357" s="28"/>
      <c r="H357" s="28"/>
      <c r="I357" s="28"/>
      <c r="J357" s="28"/>
      <c r="K357" s="28"/>
      <c r="L357" s="28"/>
      <c r="M357" s="28"/>
      <c r="N357" s="28"/>
      <c r="O357" s="28"/>
      <c r="P357" s="28"/>
      <c r="Q357" s="496"/>
      <c r="R357" s="484"/>
      <c r="S357" s="496"/>
      <c r="T357" s="484"/>
      <c r="U357" s="496"/>
      <c r="V357" s="496"/>
      <c r="W357" s="496"/>
      <c r="X357" s="484"/>
      <c r="Y357" s="484"/>
      <c r="Z357" s="484"/>
      <c r="AA357" s="496"/>
      <c r="AB357" s="496"/>
      <c r="AC357" s="484"/>
      <c r="AD357" s="496"/>
      <c r="AE357" s="496"/>
      <c r="AF357" s="484"/>
      <c r="AG357" s="496"/>
      <c r="AH357" s="496"/>
      <c r="AI357" s="496"/>
      <c r="AJ357" s="496"/>
      <c r="AK357" s="496"/>
      <c r="AL357" s="496"/>
      <c r="AM357" s="496"/>
      <c r="AN357" s="496"/>
      <c r="AO357" s="496"/>
      <c r="AP357" s="496"/>
      <c r="AQ357" s="496"/>
      <c r="AR357" s="484"/>
      <c r="AS357" s="496"/>
      <c r="AT357" s="496"/>
      <c r="AU357" s="496"/>
      <c r="AV357" s="39"/>
      <c r="AW357" s="28"/>
      <c r="AX357" s="28"/>
      <c r="AY357" s="28"/>
      <c r="AZ357" s="28"/>
      <c r="BA357" s="28"/>
      <c r="BB357" s="28"/>
      <c r="BC357" s="496"/>
      <c r="BD357" s="496"/>
      <c r="BE357" s="496"/>
      <c r="BF357" s="496"/>
      <c r="BG357" s="28"/>
    </row>
    <row r="358" spans="1:59">
      <c r="A358" s="35"/>
      <c r="B358" s="28"/>
      <c r="C358" s="28"/>
      <c r="D358" s="28"/>
      <c r="E358" s="28"/>
      <c r="F358" s="28"/>
      <c r="G358" s="28"/>
      <c r="H358" s="28"/>
      <c r="I358" s="28"/>
      <c r="J358" s="28"/>
      <c r="K358" s="28"/>
      <c r="L358" s="28"/>
      <c r="M358" s="28"/>
      <c r="N358" s="28"/>
      <c r="O358" s="28"/>
      <c r="P358" s="28"/>
      <c r="Q358" s="496"/>
      <c r="R358" s="484"/>
      <c r="S358" s="496"/>
      <c r="T358" s="484"/>
      <c r="U358" s="496"/>
      <c r="V358" s="496"/>
      <c r="W358" s="496"/>
      <c r="X358" s="484"/>
      <c r="Y358" s="484"/>
      <c r="Z358" s="484"/>
      <c r="AA358" s="496"/>
      <c r="AB358" s="496"/>
      <c r="AC358" s="484"/>
      <c r="AD358" s="496"/>
      <c r="AE358" s="496"/>
      <c r="AF358" s="484"/>
      <c r="AG358" s="496"/>
      <c r="AH358" s="496"/>
      <c r="AI358" s="496"/>
      <c r="AJ358" s="496"/>
      <c r="AK358" s="496"/>
      <c r="AL358" s="496"/>
      <c r="AM358" s="496"/>
      <c r="AN358" s="496"/>
      <c r="AO358" s="496"/>
      <c r="AP358" s="496"/>
      <c r="AQ358" s="496"/>
      <c r="AR358" s="484"/>
      <c r="AS358" s="496"/>
      <c r="AT358" s="496"/>
      <c r="AU358" s="496"/>
      <c r="AV358" s="39"/>
      <c r="AW358" s="28"/>
      <c r="AX358" s="28"/>
      <c r="AY358" s="28"/>
      <c r="AZ358" s="28"/>
      <c r="BA358" s="28"/>
      <c r="BB358" s="28"/>
      <c r="BC358" s="496"/>
      <c r="BD358" s="496"/>
      <c r="BE358" s="496"/>
      <c r="BF358" s="496"/>
      <c r="BG358" s="28"/>
    </row>
    <row r="359" spans="1:59">
      <c r="A359" s="35"/>
      <c r="B359" s="28"/>
      <c r="C359" s="28"/>
      <c r="D359" s="28"/>
      <c r="E359" s="28"/>
      <c r="F359" s="28"/>
      <c r="G359" s="28"/>
      <c r="H359" s="28"/>
      <c r="I359" s="28"/>
      <c r="J359" s="28"/>
      <c r="K359" s="28"/>
      <c r="L359" s="28"/>
      <c r="M359" s="28"/>
      <c r="N359" s="28"/>
      <c r="O359" s="28"/>
      <c r="P359" s="28"/>
      <c r="Q359" s="496"/>
      <c r="R359" s="484"/>
      <c r="S359" s="496"/>
      <c r="T359" s="484"/>
      <c r="U359" s="496"/>
      <c r="V359" s="496"/>
      <c r="W359" s="496"/>
      <c r="X359" s="484"/>
      <c r="Y359" s="484"/>
      <c r="Z359" s="484"/>
      <c r="AA359" s="496"/>
      <c r="AB359" s="496"/>
      <c r="AC359" s="484"/>
      <c r="AD359" s="496"/>
      <c r="AE359" s="496"/>
      <c r="AF359" s="484"/>
      <c r="AG359" s="496"/>
      <c r="AH359" s="496"/>
      <c r="AI359" s="496"/>
      <c r="AJ359" s="496"/>
      <c r="AK359" s="496"/>
      <c r="AL359" s="496"/>
      <c r="AM359" s="496"/>
      <c r="AN359" s="496"/>
      <c r="AO359" s="496"/>
      <c r="AP359" s="496"/>
      <c r="AQ359" s="496"/>
      <c r="AR359" s="484"/>
      <c r="AS359" s="496"/>
      <c r="AT359" s="496"/>
      <c r="AU359" s="496"/>
      <c r="AV359" s="39"/>
      <c r="AW359" s="28"/>
      <c r="AX359" s="28"/>
      <c r="AY359" s="28"/>
      <c r="AZ359" s="28"/>
      <c r="BA359" s="28"/>
      <c r="BB359" s="28"/>
      <c r="BC359" s="496"/>
      <c r="BD359" s="496"/>
      <c r="BE359" s="496"/>
      <c r="BF359" s="496"/>
      <c r="BG359" s="28"/>
    </row>
    <row r="360" spans="1:59">
      <c r="A360" s="35"/>
      <c r="B360" s="28"/>
      <c r="C360" s="28"/>
      <c r="D360" s="28"/>
      <c r="E360" s="28"/>
      <c r="F360" s="28"/>
      <c r="G360" s="28"/>
      <c r="H360" s="28"/>
      <c r="I360" s="28"/>
      <c r="J360" s="28"/>
      <c r="K360" s="28"/>
      <c r="L360" s="28"/>
      <c r="M360" s="28"/>
      <c r="N360" s="28"/>
      <c r="O360" s="28"/>
      <c r="P360" s="28"/>
      <c r="Q360" s="496"/>
      <c r="R360" s="484"/>
      <c r="S360" s="496"/>
      <c r="T360" s="484"/>
      <c r="U360" s="496"/>
      <c r="V360" s="496"/>
      <c r="W360" s="496"/>
      <c r="X360" s="484"/>
      <c r="Y360" s="484"/>
      <c r="Z360" s="484"/>
      <c r="AA360" s="496"/>
      <c r="AB360" s="496"/>
      <c r="AC360" s="484"/>
      <c r="AD360" s="496"/>
      <c r="AE360" s="496"/>
      <c r="AF360" s="484"/>
      <c r="AG360" s="496"/>
      <c r="AH360" s="496"/>
      <c r="AI360" s="496"/>
      <c r="AJ360" s="496"/>
      <c r="AK360" s="496"/>
      <c r="AL360" s="496"/>
      <c r="AM360" s="496"/>
      <c r="AN360" s="496"/>
      <c r="AO360" s="496"/>
      <c r="AP360" s="496"/>
      <c r="AQ360" s="496"/>
      <c r="AR360" s="484"/>
      <c r="AS360" s="496"/>
      <c r="AT360" s="496"/>
      <c r="AU360" s="496"/>
      <c r="AV360" s="39"/>
      <c r="AW360" s="28"/>
      <c r="AX360" s="28"/>
      <c r="AY360" s="28"/>
      <c r="AZ360" s="28"/>
      <c r="BA360" s="28"/>
      <c r="BB360" s="28"/>
      <c r="BC360" s="496"/>
      <c r="BD360" s="496"/>
      <c r="BE360" s="496"/>
      <c r="BF360" s="496"/>
      <c r="BG360" s="28"/>
    </row>
    <row r="361" spans="1:59">
      <c r="A361" s="35"/>
      <c r="B361" s="28"/>
      <c r="C361" s="28"/>
      <c r="D361" s="28"/>
      <c r="E361" s="28"/>
      <c r="F361" s="28"/>
      <c r="G361" s="28"/>
      <c r="H361" s="28"/>
      <c r="I361" s="28"/>
      <c r="J361" s="28"/>
      <c r="K361" s="28"/>
      <c r="L361" s="28"/>
      <c r="M361" s="28"/>
      <c r="N361" s="28"/>
      <c r="O361" s="28"/>
      <c r="P361" s="28"/>
      <c r="Q361" s="496"/>
      <c r="R361" s="484"/>
      <c r="S361" s="496"/>
      <c r="T361" s="484"/>
      <c r="U361" s="496"/>
      <c r="V361" s="496"/>
      <c r="W361" s="496"/>
      <c r="X361" s="484"/>
      <c r="Y361" s="484"/>
      <c r="Z361" s="484"/>
      <c r="AA361" s="496"/>
      <c r="AB361" s="496"/>
      <c r="AC361" s="484"/>
      <c r="AD361" s="496"/>
      <c r="AE361" s="496"/>
      <c r="AF361" s="484"/>
      <c r="AG361" s="496"/>
      <c r="AH361" s="496"/>
      <c r="AI361" s="496"/>
      <c r="AJ361" s="496"/>
      <c r="AK361" s="496"/>
      <c r="AL361" s="496"/>
      <c r="AM361" s="496"/>
      <c r="AN361" s="496"/>
      <c r="AO361" s="496"/>
      <c r="AP361" s="496"/>
      <c r="AQ361" s="496"/>
      <c r="AR361" s="484"/>
      <c r="AS361" s="496"/>
      <c r="AT361" s="496"/>
      <c r="AU361" s="496"/>
      <c r="AV361" s="39"/>
      <c r="AW361" s="28"/>
      <c r="AX361" s="28"/>
      <c r="AY361" s="28"/>
      <c r="AZ361" s="28"/>
      <c r="BA361" s="28"/>
      <c r="BB361" s="28"/>
      <c r="BC361" s="496"/>
      <c r="BD361" s="496"/>
      <c r="BE361" s="496"/>
      <c r="BF361" s="496"/>
      <c r="BG361" s="28"/>
    </row>
    <row r="362" spans="1:59">
      <c r="A362" s="35"/>
      <c r="B362" s="28"/>
      <c r="C362" s="28"/>
      <c r="D362" s="28"/>
      <c r="E362" s="28"/>
      <c r="F362" s="28"/>
      <c r="G362" s="28"/>
      <c r="H362" s="28"/>
      <c r="I362" s="28"/>
      <c r="J362" s="28"/>
      <c r="K362" s="28"/>
      <c r="L362" s="28"/>
      <c r="M362" s="28"/>
      <c r="N362" s="28"/>
      <c r="O362" s="28"/>
      <c r="P362" s="28"/>
      <c r="Q362" s="496"/>
      <c r="R362" s="484"/>
      <c r="S362" s="496"/>
      <c r="T362" s="484"/>
      <c r="U362" s="496"/>
      <c r="V362" s="496"/>
      <c r="W362" s="496"/>
      <c r="X362" s="484"/>
      <c r="Y362" s="484"/>
      <c r="Z362" s="484"/>
      <c r="AA362" s="496"/>
      <c r="AB362" s="496"/>
      <c r="AC362" s="484"/>
      <c r="AD362" s="496"/>
      <c r="AE362" s="496"/>
      <c r="AF362" s="484"/>
      <c r="AG362" s="496"/>
      <c r="AH362" s="496"/>
      <c r="AI362" s="496"/>
      <c r="AJ362" s="496"/>
      <c r="AK362" s="496"/>
      <c r="AL362" s="496"/>
      <c r="AM362" s="496"/>
      <c r="AN362" s="496"/>
      <c r="AO362" s="496"/>
      <c r="AP362" s="496"/>
      <c r="AQ362" s="496"/>
      <c r="AR362" s="484"/>
      <c r="AS362" s="496"/>
      <c r="AT362" s="496"/>
      <c r="AU362" s="496"/>
      <c r="AV362" s="39"/>
      <c r="AW362" s="28"/>
      <c r="AX362" s="28"/>
      <c r="AY362" s="28"/>
      <c r="AZ362" s="28"/>
      <c r="BA362" s="28"/>
      <c r="BB362" s="28"/>
      <c r="BC362" s="496"/>
      <c r="BD362" s="496"/>
      <c r="BE362" s="496"/>
      <c r="BF362" s="496"/>
      <c r="BG362" s="28"/>
    </row>
    <row r="363" spans="1:59">
      <c r="A363" s="35"/>
      <c r="B363" s="28"/>
      <c r="C363" s="28"/>
      <c r="D363" s="28"/>
      <c r="E363" s="28"/>
      <c r="F363" s="28"/>
      <c r="G363" s="28"/>
      <c r="H363" s="28"/>
      <c r="I363" s="28"/>
      <c r="J363" s="28"/>
      <c r="K363" s="28"/>
      <c r="L363" s="28"/>
      <c r="M363" s="28"/>
      <c r="N363" s="28"/>
      <c r="O363" s="28"/>
      <c r="P363" s="28"/>
      <c r="Q363" s="496"/>
      <c r="R363" s="484"/>
      <c r="S363" s="496"/>
      <c r="T363" s="484"/>
      <c r="U363" s="496"/>
      <c r="V363" s="496"/>
      <c r="W363" s="496"/>
      <c r="X363" s="484"/>
      <c r="Y363" s="484"/>
      <c r="Z363" s="484"/>
      <c r="AA363" s="496"/>
      <c r="AB363" s="496"/>
      <c r="AC363" s="484"/>
      <c r="AD363" s="496"/>
      <c r="AE363" s="496"/>
      <c r="AF363" s="484"/>
      <c r="AG363" s="496"/>
      <c r="AH363" s="496"/>
      <c r="AI363" s="496"/>
      <c r="AJ363" s="496"/>
      <c r="AK363" s="496"/>
      <c r="AL363" s="496"/>
      <c r="AM363" s="496"/>
      <c r="AN363" s="496"/>
      <c r="AO363" s="496"/>
      <c r="AP363" s="496"/>
      <c r="AQ363" s="496"/>
      <c r="AR363" s="484"/>
      <c r="AS363" s="496"/>
      <c r="AT363" s="496"/>
      <c r="AU363" s="496"/>
      <c r="AV363" s="39"/>
      <c r="AW363" s="28"/>
      <c r="AX363" s="28"/>
      <c r="AY363" s="28"/>
      <c r="AZ363" s="28"/>
      <c r="BA363" s="28"/>
      <c r="BB363" s="28"/>
      <c r="BC363" s="496"/>
      <c r="BD363" s="496"/>
      <c r="BE363" s="496"/>
      <c r="BF363" s="496"/>
      <c r="BG363" s="28"/>
    </row>
    <row r="364" spans="1:59">
      <c r="A364" s="35"/>
      <c r="B364" s="28"/>
      <c r="C364" s="28"/>
      <c r="D364" s="28"/>
      <c r="E364" s="28"/>
      <c r="F364" s="28"/>
      <c r="G364" s="28"/>
      <c r="H364" s="28"/>
      <c r="I364" s="28"/>
      <c r="J364" s="28"/>
      <c r="K364" s="28"/>
      <c r="L364" s="28"/>
      <c r="M364" s="28"/>
      <c r="N364" s="28"/>
      <c r="O364" s="28"/>
      <c r="P364" s="28"/>
      <c r="Q364" s="496"/>
      <c r="R364" s="484"/>
      <c r="S364" s="496"/>
      <c r="T364" s="484"/>
      <c r="U364" s="496"/>
      <c r="V364" s="496"/>
      <c r="W364" s="496"/>
      <c r="X364" s="484"/>
      <c r="Y364" s="484"/>
      <c r="Z364" s="484"/>
      <c r="AA364" s="496"/>
      <c r="AB364" s="496"/>
      <c r="AC364" s="484"/>
      <c r="AD364" s="496"/>
      <c r="AE364" s="496"/>
      <c r="AF364" s="484"/>
      <c r="AG364" s="496"/>
      <c r="AH364" s="496"/>
      <c r="AI364" s="496"/>
      <c r="AJ364" s="496"/>
      <c r="AK364" s="496"/>
      <c r="AL364" s="496"/>
      <c r="AM364" s="496"/>
      <c r="AN364" s="496"/>
      <c r="AO364" s="496"/>
      <c r="AP364" s="496"/>
      <c r="AQ364" s="496"/>
      <c r="AR364" s="484"/>
      <c r="AS364" s="496"/>
      <c r="AT364" s="496"/>
      <c r="AU364" s="496"/>
      <c r="AV364" s="39"/>
      <c r="AW364" s="28"/>
      <c r="AX364" s="28"/>
      <c r="AY364" s="28"/>
      <c r="AZ364" s="28"/>
      <c r="BA364" s="28"/>
      <c r="BB364" s="28"/>
      <c r="BC364" s="496"/>
      <c r="BD364" s="496"/>
      <c r="BE364" s="496"/>
      <c r="BF364" s="496"/>
      <c r="BG364" s="28"/>
    </row>
    <row r="365" spans="1:59">
      <c r="A365" s="35"/>
      <c r="B365" s="28"/>
      <c r="C365" s="28"/>
      <c r="D365" s="28"/>
      <c r="E365" s="28"/>
      <c r="F365" s="28"/>
      <c r="G365" s="28"/>
      <c r="H365" s="28"/>
      <c r="I365" s="28"/>
      <c r="J365" s="28"/>
      <c r="K365" s="28"/>
      <c r="L365" s="28"/>
      <c r="M365" s="28"/>
      <c r="N365" s="28"/>
      <c r="O365" s="28"/>
      <c r="P365" s="28"/>
      <c r="Q365" s="496"/>
      <c r="R365" s="484"/>
      <c r="S365" s="496"/>
      <c r="T365" s="484"/>
      <c r="U365" s="496"/>
      <c r="V365" s="496"/>
      <c r="W365" s="496"/>
      <c r="X365" s="484"/>
      <c r="Y365" s="484"/>
      <c r="Z365" s="484"/>
      <c r="AA365" s="496"/>
      <c r="AB365" s="496"/>
      <c r="AC365" s="484"/>
      <c r="AD365" s="496"/>
      <c r="AE365" s="496"/>
      <c r="AF365" s="484"/>
      <c r="AG365" s="496"/>
      <c r="AH365" s="496"/>
      <c r="AI365" s="496"/>
      <c r="AJ365" s="496"/>
      <c r="AK365" s="496"/>
      <c r="AL365" s="496"/>
      <c r="AM365" s="496"/>
      <c r="AN365" s="496"/>
      <c r="AO365" s="496"/>
      <c r="AP365" s="496"/>
      <c r="AQ365" s="496"/>
      <c r="AR365" s="484"/>
      <c r="AS365" s="496"/>
      <c r="AT365" s="496"/>
      <c r="AU365" s="496"/>
      <c r="AV365" s="39"/>
      <c r="AW365" s="28"/>
      <c r="AX365" s="28"/>
      <c r="AY365" s="28"/>
      <c r="AZ365" s="28"/>
      <c r="BA365" s="28"/>
      <c r="BB365" s="28"/>
      <c r="BC365" s="496"/>
      <c r="BD365" s="496"/>
      <c r="BE365" s="496"/>
      <c r="BF365" s="496"/>
      <c r="BG365" s="28"/>
    </row>
    <row r="366" spans="1:59">
      <c r="A366" s="35"/>
      <c r="B366" s="28"/>
      <c r="C366" s="28"/>
      <c r="D366" s="28"/>
      <c r="E366" s="28"/>
      <c r="F366" s="28"/>
      <c r="G366" s="28"/>
      <c r="H366" s="28"/>
      <c r="I366" s="28"/>
      <c r="J366" s="28"/>
      <c r="K366" s="28"/>
      <c r="L366" s="28"/>
      <c r="M366" s="28"/>
      <c r="N366" s="28"/>
      <c r="O366" s="28"/>
      <c r="P366" s="28"/>
      <c r="Q366" s="496"/>
      <c r="R366" s="484"/>
      <c r="S366" s="496"/>
      <c r="T366" s="484"/>
      <c r="U366" s="496"/>
      <c r="V366" s="496"/>
      <c r="W366" s="496"/>
      <c r="X366" s="484"/>
      <c r="Y366" s="484"/>
      <c r="Z366" s="484"/>
      <c r="AA366" s="496"/>
      <c r="AB366" s="496"/>
      <c r="AC366" s="484"/>
      <c r="AD366" s="496"/>
      <c r="AE366" s="496"/>
      <c r="AF366" s="484"/>
      <c r="AG366" s="496"/>
      <c r="AH366" s="496"/>
      <c r="AI366" s="496"/>
      <c r="AJ366" s="496"/>
      <c r="AK366" s="496"/>
      <c r="AL366" s="496"/>
      <c r="AM366" s="496"/>
      <c r="AN366" s="496"/>
      <c r="AO366" s="496"/>
      <c r="AP366" s="496"/>
      <c r="AQ366" s="496"/>
      <c r="AR366" s="484"/>
      <c r="AS366" s="496"/>
      <c r="AT366" s="496"/>
      <c r="AU366" s="496"/>
      <c r="AV366" s="39"/>
      <c r="AW366" s="28"/>
      <c r="AX366" s="28"/>
      <c r="AY366" s="28"/>
      <c r="AZ366" s="28"/>
      <c r="BA366" s="28"/>
      <c r="BB366" s="28"/>
      <c r="BC366" s="496"/>
      <c r="BD366" s="496"/>
      <c r="BE366" s="496"/>
      <c r="BF366" s="496"/>
      <c r="BG366" s="28"/>
    </row>
    <row r="367" spans="1:59">
      <c r="A367" s="35"/>
      <c r="B367" s="28"/>
      <c r="C367" s="28"/>
      <c r="D367" s="28"/>
      <c r="E367" s="28"/>
      <c r="F367" s="28"/>
      <c r="G367" s="28"/>
      <c r="H367" s="28"/>
      <c r="I367" s="28"/>
      <c r="J367" s="28"/>
      <c r="K367" s="28"/>
      <c r="L367" s="28"/>
      <c r="M367" s="28"/>
      <c r="N367" s="28"/>
      <c r="O367" s="28"/>
      <c r="P367" s="28"/>
      <c r="Q367" s="496"/>
      <c r="R367" s="484"/>
      <c r="S367" s="496"/>
      <c r="T367" s="484"/>
      <c r="U367" s="496"/>
      <c r="V367" s="496"/>
      <c r="W367" s="496"/>
      <c r="X367" s="484"/>
      <c r="Y367" s="484"/>
      <c r="Z367" s="484"/>
      <c r="AA367" s="496"/>
      <c r="AB367" s="496"/>
      <c r="AC367" s="484"/>
      <c r="AD367" s="496"/>
      <c r="AE367" s="496"/>
      <c r="AF367" s="484"/>
      <c r="AG367" s="496"/>
      <c r="AH367" s="496"/>
      <c r="AI367" s="496"/>
      <c r="AJ367" s="496"/>
      <c r="AK367" s="496"/>
      <c r="AL367" s="496"/>
      <c r="AM367" s="496"/>
      <c r="AN367" s="496"/>
      <c r="AO367" s="496"/>
      <c r="AP367" s="496"/>
      <c r="AQ367" s="496"/>
      <c r="AR367" s="484"/>
      <c r="AS367" s="496"/>
      <c r="AT367" s="496"/>
      <c r="AU367" s="496"/>
      <c r="AV367" s="39"/>
      <c r="AW367" s="28"/>
      <c r="AX367" s="28"/>
      <c r="AY367" s="28"/>
      <c r="AZ367" s="28"/>
      <c r="BA367" s="28"/>
      <c r="BB367" s="28"/>
      <c r="BC367" s="496"/>
      <c r="BD367" s="496"/>
      <c r="BE367" s="496"/>
      <c r="BF367" s="496"/>
      <c r="BG367" s="28"/>
    </row>
    <row r="368" spans="1:59">
      <c r="A368" s="35"/>
      <c r="B368" s="28"/>
      <c r="C368" s="28"/>
      <c r="D368" s="28"/>
      <c r="E368" s="28"/>
      <c r="F368" s="28"/>
      <c r="G368" s="28"/>
      <c r="H368" s="28"/>
      <c r="I368" s="28"/>
      <c r="J368" s="28"/>
      <c r="K368" s="28"/>
      <c r="L368" s="28"/>
      <c r="M368" s="28"/>
      <c r="N368" s="28"/>
      <c r="O368" s="28"/>
      <c r="P368" s="28"/>
      <c r="Q368" s="496"/>
      <c r="R368" s="484"/>
      <c r="S368" s="496"/>
      <c r="T368" s="484"/>
      <c r="U368" s="496"/>
      <c r="V368" s="496"/>
      <c r="W368" s="496"/>
      <c r="X368" s="484"/>
      <c r="Y368" s="484"/>
      <c r="Z368" s="484"/>
      <c r="AA368" s="496"/>
      <c r="AB368" s="496"/>
      <c r="AC368" s="484"/>
      <c r="AD368" s="496"/>
      <c r="AE368" s="496"/>
      <c r="AF368" s="484"/>
      <c r="AG368" s="496"/>
      <c r="AH368" s="496"/>
      <c r="AI368" s="496"/>
      <c r="AJ368" s="496"/>
      <c r="AK368" s="496"/>
      <c r="AL368" s="496"/>
      <c r="AM368" s="496"/>
      <c r="AN368" s="496"/>
      <c r="AO368" s="496"/>
      <c r="AP368" s="496"/>
      <c r="AQ368" s="496"/>
      <c r="AR368" s="484"/>
      <c r="AS368" s="496"/>
      <c r="AT368" s="496"/>
      <c r="AU368" s="496"/>
      <c r="AV368" s="39"/>
      <c r="AW368" s="28"/>
      <c r="AX368" s="28"/>
      <c r="AY368" s="28"/>
      <c r="AZ368" s="28"/>
      <c r="BA368" s="28"/>
      <c r="BB368" s="28"/>
      <c r="BC368" s="496"/>
      <c r="BD368" s="496"/>
      <c r="BE368" s="496"/>
      <c r="BF368" s="496"/>
      <c r="BG368" s="28"/>
    </row>
    <row r="369" spans="1:59">
      <c r="A369" s="35"/>
      <c r="B369" s="28"/>
      <c r="C369" s="28"/>
      <c r="D369" s="28"/>
      <c r="E369" s="28"/>
      <c r="F369" s="28"/>
      <c r="G369" s="28"/>
      <c r="H369" s="28"/>
      <c r="I369" s="28"/>
      <c r="J369" s="28"/>
      <c r="K369" s="28"/>
      <c r="L369" s="28"/>
      <c r="M369" s="28"/>
      <c r="N369" s="28"/>
      <c r="O369" s="28"/>
      <c r="P369" s="28"/>
      <c r="Q369" s="496"/>
      <c r="R369" s="484"/>
      <c r="S369" s="496"/>
      <c r="T369" s="484"/>
      <c r="U369" s="496"/>
      <c r="V369" s="496"/>
      <c r="W369" s="496"/>
      <c r="X369" s="484"/>
      <c r="Y369" s="484"/>
      <c r="Z369" s="484"/>
      <c r="AA369" s="496"/>
      <c r="AB369" s="496"/>
      <c r="AC369" s="484"/>
      <c r="AD369" s="496"/>
      <c r="AE369" s="496"/>
      <c r="AF369" s="484"/>
      <c r="AG369" s="496"/>
      <c r="AH369" s="496"/>
      <c r="AI369" s="496"/>
      <c r="AJ369" s="496"/>
      <c r="AK369" s="496"/>
      <c r="AL369" s="496"/>
      <c r="AM369" s="496"/>
      <c r="AN369" s="496"/>
      <c r="AO369" s="496"/>
      <c r="AP369" s="496"/>
      <c r="AQ369" s="496"/>
      <c r="AR369" s="484"/>
      <c r="AS369" s="496"/>
      <c r="AT369" s="496"/>
      <c r="AU369" s="496"/>
      <c r="AV369" s="39"/>
      <c r="AW369" s="28"/>
      <c r="AX369" s="28"/>
      <c r="AY369" s="28"/>
      <c r="AZ369" s="28"/>
      <c r="BA369" s="28"/>
      <c r="BB369" s="28"/>
      <c r="BC369" s="496"/>
      <c r="BD369" s="496"/>
      <c r="BE369" s="496"/>
      <c r="BF369" s="496"/>
      <c r="BG369" s="28"/>
    </row>
    <row r="370" spans="1:59">
      <c r="A370" s="35"/>
      <c r="B370" s="28"/>
      <c r="C370" s="28"/>
      <c r="D370" s="28"/>
      <c r="E370" s="28"/>
      <c r="F370" s="28"/>
      <c r="G370" s="28"/>
      <c r="H370" s="28"/>
      <c r="I370" s="28"/>
      <c r="J370" s="28"/>
      <c r="K370" s="28"/>
      <c r="L370" s="28"/>
      <c r="M370" s="28"/>
      <c r="N370" s="28"/>
      <c r="O370" s="28"/>
      <c r="P370" s="28"/>
      <c r="Q370" s="496"/>
      <c r="R370" s="484"/>
      <c r="S370" s="496"/>
      <c r="T370" s="484"/>
      <c r="U370" s="496"/>
      <c r="V370" s="496"/>
      <c r="W370" s="496"/>
      <c r="X370" s="484"/>
      <c r="Y370" s="484"/>
      <c r="Z370" s="484"/>
      <c r="AA370" s="496"/>
      <c r="AB370" s="496"/>
      <c r="AC370" s="484"/>
      <c r="AD370" s="496"/>
      <c r="AE370" s="496"/>
      <c r="AF370" s="484"/>
      <c r="AG370" s="496"/>
      <c r="AH370" s="496"/>
      <c r="AI370" s="496"/>
      <c r="AJ370" s="496"/>
      <c r="AK370" s="496"/>
      <c r="AL370" s="496"/>
      <c r="AM370" s="496"/>
      <c r="AN370" s="496"/>
      <c r="AO370" s="496"/>
      <c r="AP370" s="496"/>
      <c r="AQ370" s="496"/>
      <c r="AR370" s="484"/>
      <c r="AS370" s="496"/>
      <c r="AT370" s="496"/>
      <c r="AU370" s="496"/>
      <c r="AV370" s="39"/>
      <c r="AW370" s="28"/>
      <c r="AX370" s="28"/>
      <c r="AY370" s="28"/>
      <c r="AZ370" s="28"/>
      <c r="BA370" s="28"/>
      <c r="BB370" s="28"/>
      <c r="BC370" s="496"/>
      <c r="BD370" s="496"/>
      <c r="BE370" s="496"/>
      <c r="BF370" s="496"/>
      <c r="BG370" s="28"/>
    </row>
    <row r="371" spans="1:59">
      <c r="A371" s="35"/>
      <c r="B371" s="28"/>
      <c r="C371" s="28"/>
      <c r="D371" s="28"/>
      <c r="E371" s="28"/>
      <c r="F371" s="28"/>
      <c r="G371" s="28"/>
      <c r="H371" s="28"/>
      <c r="I371" s="28"/>
      <c r="J371" s="28"/>
      <c r="K371" s="28"/>
      <c r="L371" s="28"/>
      <c r="M371" s="28"/>
      <c r="N371" s="28"/>
      <c r="O371" s="28"/>
      <c r="P371" s="28"/>
      <c r="Q371" s="496"/>
      <c r="R371" s="484"/>
      <c r="S371" s="496"/>
      <c r="T371" s="484"/>
      <c r="U371" s="496"/>
      <c r="V371" s="496"/>
      <c r="W371" s="496"/>
      <c r="X371" s="484"/>
      <c r="Y371" s="484"/>
      <c r="Z371" s="484"/>
      <c r="AA371" s="496"/>
      <c r="AB371" s="496"/>
      <c r="AC371" s="484"/>
      <c r="AD371" s="496"/>
      <c r="AE371" s="496"/>
      <c r="AF371" s="484"/>
      <c r="AG371" s="496"/>
      <c r="AH371" s="496"/>
      <c r="AI371" s="496"/>
      <c r="AJ371" s="496"/>
      <c r="AK371" s="496"/>
      <c r="AL371" s="496"/>
      <c r="AM371" s="496"/>
      <c r="AN371" s="496"/>
      <c r="AO371" s="496"/>
      <c r="AP371" s="496"/>
      <c r="AQ371" s="496"/>
      <c r="AR371" s="484"/>
      <c r="AS371" s="496"/>
      <c r="AT371" s="496"/>
      <c r="AU371" s="496"/>
      <c r="AV371" s="39"/>
      <c r="AW371" s="28"/>
      <c r="AX371" s="28"/>
      <c r="AY371" s="28"/>
      <c r="AZ371" s="28"/>
      <c r="BA371" s="28"/>
      <c r="BB371" s="28"/>
      <c r="BC371" s="496"/>
      <c r="BD371" s="496"/>
      <c r="BE371" s="496"/>
      <c r="BF371" s="496"/>
      <c r="BG371" s="28"/>
    </row>
    <row r="372" spans="1:59">
      <c r="A372" s="35"/>
      <c r="B372" s="28"/>
      <c r="C372" s="28"/>
      <c r="D372" s="28"/>
      <c r="E372" s="28"/>
      <c r="F372" s="28"/>
      <c r="G372" s="28"/>
      <c r="H372" s="28"/>
      <c r="I372" s="28"/>
      <c r="J372" s="28"/>
      <c r="K372" s="28"/>
      <c r="L372" s="28"/>
      <c r="M372" s="28"/>
      <c r="N372" s="28"/>
      <c r="O372" s="28"/>
      <c r="P372" s="28"/>
      <c r="Q372" s="496"/>
      <c r="R372" s="484"/>
      <c r="S372" s="496"/>
      <c r="T372" s="484"/>
      <c r="U372" s="496"/>
      <c r="V372" s="496"/>
      <c r="W372" s="496"/>
      <c r="X372" s="484"/>
      <c r="Y372" s="484"/>
      <c r="Z372" s="484"/>
      <c r="AA372" s="496"/>
      <c r="AB372" s="496"/>
      <c r="AC372" s="484"/>
      <c r="AD372" s="496"/>
      <c r="AE372" s="496"/>
      <c r="AF372" s="484"/>
      <c r="AG372" s="496"/>
      <c r="AH372" s="496"/>
      <c r="AI372" s="496"/>
      <c r="AJ372" s="496"/>
      <c r="AK372" s="496"/>
      <c r="AL372" s="496"/>
      <c r="AM372" s="496"/>
      <c r="AN372" s="496"/>
      <c r="AO372" s="496"/>
      <c r="AP372" s="496"/>
      <c r="AQ372" s="496"/>
      <c r="AR372" s="484"/>
      <c r="AS372" s="496"/>
      <c r="AT372" s="496"/>
      <c r="AU372" s="496"/>
      <c r="AV372" s="39"/>
      <c r="AW372" s="28"/>
      <c r="AX372" s="28"/>
      <c r="AY372" s="28"/>
      <c r="AZ372" s="28"/>
      <c r="BA372" s="28"/>
      <c r="BB372" s="28"/>
      <c r="BC372" s="496"/>
      <c r="BD372" s="496"/>
      <c r="BE372" s="496"/>
      <c r="BF372" s="496"/>
      <c r="BG372" s="28"/>
    </row>
    <row r="373" spans="1:59">
      <c r="A373" s="35"/>
      <c r="B373" s="28"/>
      <c r="C373" s="28"/>
      <c r="D373" s="28"/>
      <c r="E373" s="28"/>
      <c r="F373" s="28"/>
      <c r="G373" s="28"/>
      <c r="H373" s="28"/>
      <c r="I373" s="28"/>
      <c r="J373" s="28"/>
      <c r="K373" s="28"/>
      <c r="L373" s="28"/>
      <c r="M373" s="28"/>
      <c r="N373" s="28"/>
      <c r="O373" s="28"/>
      <c r="P373" s="28"/>
      <c r="Q373" s="496"/>
      <c r="R373" s="484"/>
      <c r="S373" s="496"/>
      <c r="T373" s="484"/>
      <c r="U373" s="496"/>
      <c r="V373" s="496"/>
      <c r="W373" s="496"/>
      <c r="X373" s="484"/>
      <c r="Y373" s="484"/>
      <c r="Z373" s="484"/>
      <c r="AA373" s="496"/>
      <c r="AB373" s="496"/>
      <c r="AC373" s="484"/>
      <c r="AD373" s="496"/>
      <c r="AE373" s="496"/>
      <c r="AF373" s="484"/>
      <c r="AG373" s="496"/>
      <c r="AH373" s="496"/>
      <c r="AI373" s="496"/>
      <c r="AJ373" s="496"/>
      <c r="AK373" s="496"/>
      <c r="AL373" s="496"/>
      <c r="AM373" s="496"/>
      <c r="AN373" s="496"/>
      <c r="AO373" s="496"/>
      <c r="AP373" s="496"/>
      <c r="AQ373" s="496"/>
      <c r="AR373" s="484"/>
      <c r="AS373" s="496"/>
      <c r="AT373" s="496"/>
      <c r="AU373" s="496"/>
      <c r="AV373" s="39"/>
      <c r="AW373" s="28"/>
      <c r="AX373" s="28"/>
      <c r="AY373" s="28"/>
      <c r="AZ373" s="28"/>
      <c r="BA373" s="28"/>
      <c r="BB373" s="28"/>
      <c r="BC373" s="496"/>
      <c r="BD373" s="496"/>
      <c r="BE373" s="496"/>
      <c r="BF373" s="496"/>
      <c r="BG373" s="28"/>
    </row>
    <row r="374" spans="1:59">
      <c r="A374" s="35"/>
      <c r="B374" s="28"/>
      <c r="C374" s="28"/>
      <c r="D374" s="28"/>
      <c r="E374" s="28"/>
      <c r="F374" s="28"/>
      <c r="G374" s="28"/>
      <c r="H374" s="28"/>
      <c r="I374" s="28"/>
      <c r="J374" s="28"/>
      <c r="K374" s="28"/>
      <c r="L374" s="28"/>
      <c r="M374" s="28"/>
      <c r="N374" s="28"/>
      <c r="O374" s="28"/>
      <c r="P374" s="28"/>
      <c r="Q374" s="496"/>
      <c r="R374" s="484"/>
      <c r="S374" s="496"/>
      <c r="T374" s="484"/>
      <c r="U374" s="496"/>
      <c r="V374" s="496"/>
      <c r="W374" s="496"/>
      <c r="X374" s="484"/>
      <c r="Y374" s="484"/>
      <c r="Z374" s="484"/>
      <c r="AA374" s="496"/>
      <c r="AB374" s="496"/>
      <c r="AC374" s="484"/>
      <c r="AD374" s="496"/>
      <c r="AE374" s="496"/>
      <c r="AF374" s="484"/>
      <c r="AG374" s="496"/>
      <c r="AH374" s="496"/>
      <c r="AI374" s="496"/>
      <c r="AJ374" s="496"/>
      <c r="AK374" s="496"/>
      <c r="AL374" s="496"/>
      <c r="AM374" s="496"/>
      <c r="AN374" s="496"/>
      <c r="AO374" s="496"/>
      <c r="AP374" s="496"/>
      <c r="AQ374" s="496"/>
      <c r="AR374" s="484"/>
      <c r="AS374" s="496"/>
      <c r="AT374" s="496"/>
      <c r="AU374" s="496"/>
      <c r="AV374" s="39"/>
      <c r="AW374" s="28"/>
      <c r="AX374" s="28"/>
      <c r="AY374" s="28"/>
      <c r="AZ374" s="28"/>
      <c r="BA374" s="28"/>
      <c r="BB374" s="28"/>
      <c r="BC374" s="496"/>
      <c r="BD374" s="496"/>
      <c r="BE374" s="496"/>
      <c r="BF374" s="496"/>
      <c r="BG374" s="28"/>
    </row>
    <row r="375" spans="1:59">
      <c r="A375" s="35"/>
      <c r="B375" s="28"/>
      <c r="C375" s="28"/>
      <c r="D375" s="28"/>
      <c r="E375" s="28"/>
      <c r="F375" s="28"/>
      <c r="G375" s="28"/>
      <c r="H375" s="28"/>
      <c r="I375" s="28"/>
      <c r="J375" s="28"/>
      <c r="K375" s="28"/>
      <c r="L375" s="28"/>
      <c r="M375" s="28"/>
      <c r="N375" s="28"/>
      <c r="O375" s="28"/>
      <c r="P375" s="28"/>
      <c r="Q375" s="496"/>
      <c r="R375" s="484"/>
      <c r="S375" s="496"/>
      <c r="T375" s="484"/>
      <c r="U375" s="496"/>
      <c r="V375" s="496"/>
      <c r="W375" s="496"/>
      <c r="X375" s="484"/>
      <c r="Y375" s="484"/>
      <c r="Z375" s="484"/>
      <c r="AA375" s="496"/>
      <c r="AB375" s="496"/>
      <c r="AC375" s="484"/>
      <c r="AD375" s="496"/>
      <c r="AE375" s="496"/>
      <c r="AF375" s="484"/>
      <c r="AG375" s="496"/>
      <c r="AH375" s="496"/>
      <c r="AI375" s="496"/>
      <c r="AJ375" s="496"/>
      <c r="AK375" s="496"/>
      <c r="AL375" s="496"/>
      <c r="AM375" s="496"/>
      <c r="AN375" s="496"/>
      <c r="AO375" s="496"/>
      <c r="AP375" s="496"/>
      <c r="AQ375" s="496"/>
      <c r="AR375" s="484"/>
      <c r="AS375" s="496"/>
      <c r="AT375" s="496"/>
      <c r="AU375" s="496"/>
      <c r="AV375" s="39"/>
      <c r="AW375" s="28"/>
      <c r="AX375" s="28"/>
      <c r="AY375" s="28"/>
      <c r="AZ375" s="28"/>
      <c r="BA375" s="28"/>
      <c r="BB375" s="28"/>
      <c r="BC375" s="496"/>
      <c r="BD375" s="496"/>
      <c r="BE375" s="496"/>
      <c r="BF375" s="496"/>
      <c r="BG375" s="28"/>
    </row>
    <row r="376" spans="1:59">
      <c r="A376" s="35"/>
      <c r="B376" s="28"/>
      <c r="C376" s="28"/>
      <c r="D376" s="28"/>
      <c r="E376" s="28"/>
      <c r="F376" s="28"/>
      <c r="G376" s="28"/>
      <c r="H376" s="28"/>
      <c r="I376" s="28"/>
      <c r="J376" s="28"/>
      <c r="K376" s="28"/>
      <c r="L376" s="28"/>
      <c r="M376" s="28"/>
      <c r="N376" s="28"/>
      <c r="O376" s="28"/>
      <c r="P376" s="28"/>
      <c r="Q376" s="496"/>
      <c r="R376" s="484"/>
      <c r="S376" s="496"/>
      <c r="T376" s="484"/>
      <c r="U376" s="496"/>
      <c r="V376" s="496"/>
      <c r="W376" s="496"/>
      <c r="X376" s="484"/>
      <c r="Y376" s="484"/>
      <c r="Z376" s="484"/>
      <c r="AA376" s="496"/>
      <c r="AB376" s="496"/>
      <c r="AC376" s="484"/>
      <c r="AD376" s="496"/>
      <c r="AE376" s="496"/>
      <c r="AF376" s="484"/>
      <c r="AG376" s="496"/>
      <c r="AH376" s="496"/>
      <c r="AI376" s="496"/>
      <c r="AJ376" s="496"/>
      <c r="AK376" s="496"/>
      <c r="AL376" s="496"/>
      <c r="AM376" s="496"/>
      <c r="AN376" s="496"/>
      <c r="AO376" s="496"/>
      <c r="AP376" s="496"/>
      <c r="AQ376" s="496"/>
      <c r="AR376" s="484"/>
      <c r="AS376" s="496"/>
      <c r="AT376" s="496"/>
      <c r="AU376" s="496"/>
      <c r="AV376" s="39"/>
      <c r="AW376" s="28"/>
      <c r="AX376" s="28"/>
      <c r="AY376" s="28"/>
      <c r="AZ376" s="28"/>
      <c r="BA376" s="28"/>
      <c r="BB376" s="28"/>
      <c r="BC376" s="496"/>
      <c r="BD376" s="496"/>
      <c r="BE376" s="496"/>
      <c r="BF376" s="496"/>
      <c r="BG376" s="28"/>
    </row>
    <row r="377" spans="1:59">
      <c r="A377" s="35"/>
      <c r="B377" s="28"/>
      <c r="C377" s="28"/>
      <c r="D377" s="28"/>
      <c r="E377" s="28"/>
      <c r="F377" s="28"/>
      <c r="G377" s="28"/>
      <c r="H377" s="28"/>
      <c r="I377" s="28"/>
      <c r="J377" s="28"/>
      <c r="K377" s="28"/>
      <c r="L377" s="28"/>
      <c r="M377" s="28"/>
      <c r="N377" s="28"/>
      <c r="O377" s="28"/>
      <c r="P377" s="28"/>
      <c r="Q377" s="496"/>
      <c r="R377" s="484"/>
      <c r="S377" s="496"/>
      <c r="T377" s="484"/>
      <c r="U377" s="496"/>
      <c r="V377" s="496"/>
      <c r="W377" s="496"/>
      <c r="X377" s="484"/>
      <c r="Y377" s="484"/>
      <c r="Z377" s="484"/>
      <c r="AA377" s="496"/>
      <c r="AB377" s="496"/>
      <c r="AC377" s="484"/>
      <c r="AD377" s="496"/>
      <c r="AE377" s="496"/>
      <c r="AF377" s="484"/>
      <c r="AG377" s="496"/>
      <c r="AH377" s="496"/>
      <c r="AI377" s="496"/>
      <c r="AJ377" s="496"/>
      <c r="AK377" s="496"/>
      <c r="AL377" s="496"/>
      <c r="AM377" s="496"/>
      <c r="AN377" s="496"/>
      <c r="AO377" s="496"/>
      <c r="AP377" s="496"/>
      <c r="AQ377" s="496"/>
      <c r="AR377" s="484"/>
      <c r="AS377" s="496"/>
      <c r="AT377" s="496"/>
      <c r="AU377" s="496"/>
      <c r="AV377" s="39"/>
      <c r="AW377" s="28"/>
      <c r="AX377" s="28"/>
      <c r="AY377" s="28"/>
      <c r="AZ377" s="28"/>
      <c r="BA377" s="28"/>
      <c r="BB377" s="28"/>
      <c r="BC377" s="496"/>
      <c r="BD377" s="496"/>
      <c r="BE377" s="496"/>
      <c r="BF377" s="496"/>
      <c r="BG377" s="28"/>
    </row>
    <row r="378" spans="1:59">
      <c r="A378" s="35"/>
      <c r="B378" s="28"/>
      <c r="C378" s="28"/>
      <c r="D378" s="28"/>
      <c r="E378" s="28"/>
      <c r="F378" s="28"/>
      <c r="G378" s="28"/>
      <c r="H378" s="28"/>
      <c r="I378" s="28"/>
      <c r="J378" s="28"/>
      <c r="K378" s="28"/>
      <c r="L378" s="28"/>
      <c r="M378" s="28"/>
      <c r="N378" s="28"/>
      <c r="O378" s="28"/>
      <c r="P378" s="28"/>
      <c r="Q378" s="496"/>
      <c r="R378" s="484"/>
      <c r="S378" s="496"/>
      <c r="T378" s="484"/>
      <c r="U378" s="496"/>
      <c r="V378" s="496"/>
      <c r="W378" s="496"/>
      <c r="X378" s="484"/>
      <c r="Y378" s="484"/>
      <c r="Z378" s="484"/>
      <c r="AA378" s="496"/>
      <c r="AB378" s="496"/>
      <c r="AC378" s="484"/>
      <c r="AD378" s="496"/>
      <c r="AE378" s="496"/>
      <c r="AF378" s="484"/>
      <c r="AG378" s="496"/>
      <c r="AH378" s="496"/>
      <c r="AI378" s="496"/>
      <c r="AJ378" s="496"/>
      <c r="AK378" s="496"/>
      <c r="AL378" s="496"/>
      <c r="AM378" s="496"/>
      <c r="AN378" s="496"/>
      <c r="AO378" s="496"/>
      <c r="AP378" s="496"/>
      <c r="AQ378" s="496"/>
      <c r="AR378" s="484"/>
      <c r="AS378" s="496"/>
      <c r="AT378" s="496"/>
      <c r="AU378" s="496"/>
      <c r="AV378" s="39"/>
      <c r="AW378" s="28"/>
      <c r="AX378" s="28"/>
      <c r="AY378" s="28"/>
      <c r="AZ378" s="28"/>
      <c r="BA378" s="28"/>
      <c r="BB378" s="28"/>
      <c r="BC378" s="496"/>
      <c r="BD378" s="496"/>
      <c r="BE378" s="496"/>
      <c r="BF378" s="496"/>
      <c r="BG378" s="28"/>
    </row>
    <row r="379" spans="1:59">
      <c r="A379" s="35"/>
      <c r="B379" s="28"/>
      <c r="C379" s="28"/>
      <c r="D379" s="28"/>
      <c r="E379" s="28"/>
      <c r="F379" s="28"/>
      <c r="G379" s="28"/>
      <c r="H379" s="28"/>
      <c r="I379" s="28"/>
      <c r="J379" s="28"/>
      <c r="K379" s="28"/>
      <c r="L379" s="28"/>
      <c r="M379" s="28"/>
      <c r="N379" s="28"/>
      <c r="O379" s="28"/>
      <c r="P379" s="28"/>
      <c r="Q379" s="496"/>
      <c r="R379" s="484"/>
      <c r="S379" s="496"/>
      <c r="T379" s="484"/>
      <c r="U379" s="496"/>
      <c r="V379" s="496"/>
      <c r="W379" s="496"/>
      <c r="X379" s="484"/>
      <c r="Y379" s="484"/>
      <c r="Z379" s="484"/>
      <c r="AA379" s="496"/>
      <c r="AB379" s="496"/>
      <c r="AC379" s="484"/>
      <c r="AD379" s="496"/>
      <c r="AE379" s="496"/>
      <c r="AF379" s="484"/>
      <c r="AG379" s="496"/>
      <c r="AH379" s="496"/>
      <c r="AI379" s="496"/>
      <c r="AJ379" s="496"/>
      <c r="AK379" s="496"/>
      <c r="AL379" s="496"/>
      <c r="AM379" s="496"/>
      <c r="AN379" s="496"/>
      <c r="AO379" s="496"/>
      <c r="AP379" s="496"/>
      <c r="AQ379" s="496"/>
      <c r="AR379" s="484"/>
      <c r="AS379" s="496"/>
      <c r="AT379" s="496"/>
      <c r="AU379" s="496"/>
      <c r="AV379" s="39"/>
      <c r="AW379" s="28"/>
      <c r="AX379" s="28"/>
      <c r="AY379" s="28"/>
      <c r="AZ379" s="28"/>
      <c r="BA379" s="28"/>
      <c r="BB379" s="28"/>
      <c r="BC379" s="496"/>
      <c r="BD379" s="496"/>
      <c r="BE379" s="496"/>
      <c r="BF379" s="496"/>
      <c r="BG379" s="28"/>
    </row>
    <row r="380" spans="1:59">
      <c r="A380" s="35"/>
      <c r="B380" s="28"/>
      <c r="C380" s="28"/>
      <c r="D380" s="28"/>
      <c r="E380" s="28"/>
      <c r="F380" s="28"/>
      <c r="G380" s="28"/>
      <c r="H380" s="28"/>
      <c r="I380" s="28"/>
      <c r="J380" s="28"/>
      <c r="K380" s="28"/>
      <c r="L380" s="28"/>
      <c r="M380" s="28"/>
      <c r="N380" s="28"/>
      <c r="O380" s="28"/>
      <c r="P380" s="28"/>
      <c r="Q380" s="496"/>
      <c r="R380" s="484"/>
      <c r="S380" s="496"/>
      <c r="T380" s="484"/>
      <c r="U380" s="496"/>
      <c r="V380" s="496"/>
      <c r="W380" s="496"/>
      <c r="X380" s="484"/>
      <c r="Y380" s="484"/>
      <c r="Z380" s="484"/>
      <c r="AA380" s="496"/>
      <c r="AB380" s="496"/>
      <c r="AC380" s="484"/>
      <c r="AD380" s="496"/>
      <c r="AE380" s="496"/>
      <c r="AF380" s="484"/>
      <c r="AG380" s="496"/>
      <c r="AH380" s="496"/>
      <c r="AI380" s="496"/>
      <c r="AJ380" s="496"/>
      <c r="AK380" s="496"/>
      <c r="AL380" s="496"/>
      <c r="AM380" s="496"/>
      <c r="AN380" s="496"/>
      <c r="AO380" s="496"/>
      <c r="AP380" s="496"/>
      <c r="AQ380" s="496"/>
      <c r="AR380" s="484"/>
      <c r="AS380" s="496"/>
      <c r="AT380" s="496"/>
      <c r="AU380" s="496"/>
      <c r="AV380" s="39"/>
      <c r="AW380" s="28"/>
      <c r="AX380" s="28"/>
      <c r="AY380" s="28"/>
      <c r="AZ380" s="28"/>
      <c r="BA380" s="28"/>
      <c r="BB380" s="28"/>
      <c r="BC380" s="496"/>
      <c r="BD380" s="496"/>
      <c r="BE380" s="496"/>
      <c r="BF380" s="496"/>
      <c r="BG380" s="28"/>
    </row>
    <row r="381" spans="1:59">
      <c r="A381" s="35"/>
      <c r="B381" s="28"/>
      <c r="C381" s="28"/>
      <c r="D381" s="28"/>
      <c r="E381" s="28"/>
      <c r="F381" s="28"/>
      <c r="G381" s="28"/>
      <c r="H381" s="28"/>
      <c r="I381" s="28"/>
      <c r="J381" s="28"/>
      <c r="K381" s="28"/>
      <c r="L381" s="28"/>
      <c r="M381" s="28"/>
      <c r="N381" s="28"/>
      <c r="O381" s="28"/>
      <c r="P381" s="28"/>
      <c r="Q381" s="496"/>
      <c r="R381" s="484"/>
      <c r="S381" s="496"/>
      <c r="T381" s="484"/>
      <c r="U381" s="496"/>
      <c r="V381" s="496"/>
      <c r="W381" s="496"/>
      <c r="X381" s="484"/>
      <c r="Y381" s="484"/>
      <c r="Z381" s="484"/>
      <c r="AA381" s="496"/>
      <c r="AB381" s="496"/>
      <c r="AC381" s="484"/>
      <c r="AD381" s="496"/>
      <c r="AE381" s="496"/>
      <c r="AF381" s="484"/>
      <c r="AG381" s="496"/>
      <c r="AH381" s="496"/>
      <c r="AI381" s="496"/>
      <c r="AJ381" s="496"/>
      <c r="AK381" s="496"/>
      <c r="AL381" s="496"/>
      <c r="AM381" s="496"/>
      <c r="AN381" s="496"/>
      <c r="AO381" s="496"/>
      <c r="AP381" s="496"/>
      <c r="AQ381" s="496"/>
      <c r="AR381" s="484"/>
      <c r="AS381" s="496"/>
      <c r="AT381" s="496"/>
      <c r="AU381" s="496"/>
      <c r="AV381" s="39"/>
      <c r="AW381" s="28"/>
      <c r="AX381" s="28"/>
      <c r="AY381" s="28"/>
      <c r="AZ381" s="28"/>
      <c r="BA381" s="28"/>
      <c r="BB381" s="28"/>
      <c r="BC381" s="496"/>
      <c r="BD381" s="496"/>
      <c r="BE381" s="496"/>
      <c r="BF381" s="496"/>
      <c r="BG381" s="28"/>
    </row>
    <row r="382" spans="1:59">
      <c r="A382" s="35"/>
      <c r="B382" s="28"/>
      <c r="C382" s="28"/>
      <c r="D382" s="28"/>
      <c r="E382" s="28"/>
      <c r="F382" s="28"/>
      <c r="G382" s="28"/>
      <c r="H382" s="28"/>
      <c r="I382" s="28"/>
      <c r="J382" s="28"/>
      <c r="K382" s="28"/>
      <c r="L382" s="28"/>
      <c r="M382" s="28"/>
      <c r="N382" s="28"/>
      <c r="O382" s="28"/>
      <c r="P382" s="28"/>
      <c r="Q382" s="496"/>
      <c r="R382" s="484"/>
      <c r="S382" s="496"/>
      <c r="T382" s="484"/>
      <c r="U382" s="496"/>
      <c r="V382" s="496"/>
      <c r="W382" s="496"/>
      <c r="X382" s="484"/>
      <c r="Y382" s="484"/>
      <c r="Z382" s="484"/>
      <c r="AA382" s="496"/>
      <c r="AB382" s="496"/>
      <c r="AC382" s="484"/>
      <c r="AD382" s="496"/>
      <c r="AE382" s="496"/>
      <c r="AF382" s="484"/>
      <c r="AG382" s="496"/>
      <c r="AH382" s="496"/>
      <c r="AI382" s="496"/>
      <c r="AJ382" s="496"/>
      <c r="AK382" s="496"/>
      <c r="AL382" s="496"/>
      <c r="AM382" s="496"/>
      <c r="AN382" s="496"/>
      <c r="AO382" s="496"/>
      <c r="AP382" s="496"/>
      <c r="AQ382" s="496"/>
      <c r="AR382" s="484"/>
      <c r="AS382" s="496"/>
      <c r="AT382" s="496"/>
      <c r="AU382" s="496"/>
      <c r="AV382" s="39"/>
      <c r="AW382" s="28"/>
      <c r="AX382" s="28"/>
      <c r="AY382" s="28"/>
      <c r="AZ382" s="28"/>
      <c r="BA382" s="28"/>
      <c r="BB382" s="28"/>
      <c r="BC382" s="496"/>
      <c r="BD382" s="496"/>
      <c r="BE382" s="496"/>
      <c r="BF382" s="496"/>
      <c r="BG382" s="28"/>
    </row>
    <row r="383" spans="1:59">
      <c r="A383" s="35"/>
      <c r="B383" s="28"/>
      <c r="C383" s="28"/>
      <c r="D383" s="28"/>
      <c r="E383" s="28"/>
      <c r="F383" s="28"/>
      <c r="G383" s="28"/>
      <c r="H383" s="28"/>
      <c r="I383" s="28"/>
      <c r="J383" s="28"/>
      <c r="K383" s="28"/>
      <c r="L383" s="28"/>
      <c r="M383" s="28"/>
      <c r="N383" s="28"/>
      <c r="O383" s="28"/>
      <c r="P383" s="28"/>
      <c r="Q383" s="496"/>
      <c r="R383" s="484"/>
      <c r="S383" s="496"/>
      <c r="T383" s="484"/>
      <c r="U383" s="496"/>
      <c r="V383" s="496"/>
      <c r="W383" s="496"/>
      <c r="X383" s="484"/>
      <c r="Y383" s="484"/>
      <c r="Z383" s="484"/>
      <c r="AA383" s="496"/>
      <c r="AB383" s="496"/>
      <c r="AC383" s="484"/>
      <c r="AD383" s="496"/>
      <c r="AE383" s="496"/>
      <c r="AF383" s="484"/>
      <c r="AG383" s="496"/>
      <c r="AH383" s="496"/>
      <c r="AI383" s="496"/>
      <c r="AJ383" s="496"/>
      <c r="AK383" s="496"/>
      <c r="AL383" s="496"/>
      <c r="AM383" s="496"/>
      <c r="AN383" s="496"/>
      <c r="AO383" s="496"/>
      <c r="AP383" s="496"/>
      <c r="AQ383" s="496"/>
      <c r="AR383" s="484"/>
      <c r="AS383" s="496"/>
      <c r="AT383" s="496"/>
      <c r="AU383" s="496"/>
      <c r="AV383" s="39"/>
      <c r="AW383" s="28"/>
      <c r="AX383" s="28"/>
      <c r="AY383" s="28"/>
      <c r="AZ383" s="28"/>
      <c r="BA383" s="28"/>
      <c r="BB383" s="28"/>
      <c r="BC383" s="496"/>
      <c r="BD383" s="496"/>
      <c r="BE383" s="496"/>
      <c r="BF383" s="496"/>
      <c r="BG383" s="28"/>
    </row>
    <row r="384" spans="1:59">
      <c r="A384" s="35"/>
      <c r="B384" s="28"/>
      <c r="C384" s="28"/>
      <c r="D384" s="28"/>
      <c r="E384" s="28"/>
      <c r="F384" s="28"/>
      <c r="G384" s="28"/>
      <c r="H384" s="28"/>
      <c r="I384" s="28"/>
      <c r="J384" s="28"/>
      <c r="K384" s="28"/>
      <c r="L384" s="28"/>
      <c r="M384" s="28"/>
      <c r="N384" s="28"/>
      <c r="O384" s="28"/>
      <c r="P384" s="28"/>
      <c r="Q384" s="496"/>
      <c r="R384" s="484"/>
      <c r="S384" s="496"/>
      <c r="T384" s="484"/>
      <c r="U384" s="496"/>
      <c r="V384" s="496"/>
      <c r="W384" s="496"/>
      <c r="X384" s="484"/>
      <c r="Y384" s="484"/>
      <c r="Z384" s="484"/>
      <c r="AA384" s="496"/>
      <c r="AB384" s="496"/>
      <c r="AC384" s="484"/>
      <c r="AD384" s="496"/>
      <c r="AE384" s="496"/>
      <c r="AF384" s="484"/>
      <c r="AG384" s="496"/>
      <c r="AH384" s="496"/>
      <c r="AI384" s="496"/>
      <c r="AJ384" s="496"/>
      <c r="AK384" s="496"/>
      <c r="AL384" s="496"/>
      <c r="AM384" s="496"/>
      <c r="AN384" s="496"/>
      <c r="AO384" s="496"/>
      <c r="AP384" s="496"/>
      <c r="AQ384" s="496"/>
      <c r="AR384" s="484"/>
      <c r="AS384" s="496"/>
      <c r="AT384" s="496"/>
      <c r="AU384" s="496"/>
      <c r="AV384" s="39"/>
      <c r="AW384" s="28"/>
      <c r="AX384" s="28"/>
      <c r="AY384" s="28"/>
      <c r="AZ384" s="28"/>
      <c r="BA384" s="28"/>
      <c r="BB384" s="28"/>
      <c r="BC384" s="496"/>
      <c r="BD384" s="496"/>
      <c r="BE384" s="496"/>
      <c r="BF384" s="496"/>
      <c r="BG384" s="28"/>
    </row>
    <row r="385" spans="1:59">
      <c r="A385" s="35"/>
      <c r="B385" s="28"/>
      <c r="C385" s="28"/>
      <c r="D385" s="28"/>
      <c r="E385" s="28"/>
      <c r="F385" s="28"/>
      <c r="G385" s="28"/>
      <c r="H385" s="28"/>
      <c r="I385" s="28"/>
      <c r="J385" s="28"/>
      <c r="K385" s="28"/>
      <c r="L385" s="28"/>
      <c r="M385" s="28"/>
      <c r="N385" s="28"/>
      <c r="O385" s="28"/>
      <c r="P385" s="28"/>
      <c r="Q385" s="496"/>
      <c r="R385" s="484"/>
      <c r="S385" s="496"/>
      <c r="T385" s="484"/>
      <c r="U385" s="496"/>
      <c r="V385" s="496"/>
      <c r="W385" s="496"/>
      <c r="X385" s="484"/>
      <c r="Y385" s="484"/>
      <c r="Z385" s="484"/>
      <c r="AA385" s="496"/>
      <c r="AB385" s="496"/>
      <c r="AC385" s="484"/>
      <c r="AD385" s="496"/>
      <c r="AE385" s="496"/>
      <c r="AF385" s="484"/>
      <c r="AG385" s="496"/>
      <c r="AH385" s="496"/>
      <c r="AI385" s="496"/>
      <c r="AJ385" s="496"/>
      <c r="AK385" s="496"/>
      <c r="AL385" s="496"/>
      <c r="AM385" s="496"/>
      <c r="AN385" s="496"/>
      <c r="AO385" s="496"/>
      <c r="AP385" s="496"/>
      <c r="AQ385" s="496"/>
      <c r="AR385" s="484"/>
      <c r="AS385" s="496"/>
      <c r="AT385" s="496"/>
      <c r="AU385" s="496"/>
      <c r="AV385" s="39"/>
      <c r="AW385" s="28"/>
      <c r="AX385" s="28"/>
      <c r="AY385" s="28"/>
      <c r="AZ385" s="28"/>
      <c r="BA385" s="28"/>
      <c r="BB385" s="28"/>
      <c r="BC385" s="496"/>
      <c r="BD385" s="496"/>
      <c r="BE385" s="496"/>
      <c r="BF385" s="496"/>
      <c r="BG385" s="28"/>
    </row>
    <row r="386" spans="1:59">
      <c r="A386" s="35"/>
      <c r="B386" s="28"/>
      <c r="C386" s="28"/>
      <c r="D386" s="28"/>
      <c r="E386" s="28"/>
      <c r="F386" s="28"/>
      <c r="G386" s="28"/>
      <c r="H386" s="28"/>
      <c r="I386" s="28"/>
      <c r="J386" s="28"/>
      <c r="K386" s="28"/>
      <c r="L386" s="28"/>
      <c r="M386" s="28"/>
      <c r="N386" s="28"/>
      <c r="O386" s="28"/>
      <c r="P386" s="28"/>
      <c r="Q386" s="496"/>
      <c r="R386" s="484"/>
      <c r="S386" s="496"/>
      <c r="T386" s="484"/>
      <c r="U386" s="496"/>
      <c r="V386" s="496"/>
      <c r="W386" s="496"/>
      <c r="X386" s="484"/>
      <c r="Y386" s="484"/>
      <c r="Z386" s="484"/>
      <c r="AA386" s="496"/>
      <c r="AB386" s="496"/>
      <c r="AC386" s="484"/>
      <c r="AD386" s="496"/>
      <c r="AE386" s="496"/>
      <c r="AF386" s="484"/>
      <c r="AG386" s="496"/>
      <c r="AH386" s="496"/>
      <c r="AI386" s="496"/>
      <c r="AJ386" s="496"/>
      <c r="AK386" s="496"/>
      <c r="AL386" s="496"/>
      <c r="AM386" s="496"/>
      <c r="AN386" s="496"/>
      <c r="AO386" s="496"/>
      <c r="AP386" s="496"/>
      <c r="AQ386" s="496"/>
      <c r="AR386" s="484"/>
      <c r="AS386" s="496"/>
      <c r="AT386" s="496"/>
      <c r="AU386" s="496"/>
      <c r="AV386" s="39"/>
      <c r="AW386" s="28"/>
      <c r="AX386" s="28"/>
      <c r="AY386" s="28"/>
      <c r="AZ386" s="28"/>
      <c r="BA386" s="28"/>
      <c r="BB386" s="28"/>
      <c r="BC386" s="496"/>
      <c r="BD386" s="496"/>
      <c r="BE386" s="496"/>
      <c r="BF386" s="496"/>
      <c r="BG386" s="28"/>
    </row>
    <row r="387" spans="1:59">
      <c r="A387" s="35"/>
      <c r="B387" s="28"/>
      <c r="C387" s="28"/>
      <c r="D387" s="28"/>
      <c r="E387" s="28"/>
      <c r="F387" s="28"/>
      <c r="G387" s="28"/>
      <c r="H387" s="28"/>
      <c r="I387" s="28"/>
      <c r="J387" s="28"/>
      <c r="K387" s="28"/>
      <c r="L387" s="28"/>
      <c r="M387" s="28"/>
      <c r="N387" s="28"/>
      <c r="O387" s="28"/>
      <c r="P387" s="28"/>
      <c r="Q387" s="496"/>
      <c r="R387" s="484"/>
      <c r="S387" s="496"/>
      <c r="T387" s="484"/>
      <c r="U387" s="496"/>
      <c r="V387" s="496"/>
      <c r="W387" s="496"/>
      <c r="X387" s="484"/>
      <c r="Y387" s="484"/>
      <c r="Z387" s="484"/>
      <c r="AA387" s="496"/>
      <c r="AB387" s="496"/>
      <c r="AC387" s="484"/>
      <c r="AD387" s="496"/>
      <c r="AE387" s="496"/>
      <c r="AF387" s="484"/>
      <c r="AG387" s="496"/>
      <c r="AH387" s="496"/>
      <c r="AI387" s="496"/>
      <c r="AJ387" s="496"/>
      <c r="AK387" s="496"/>
      <c r="AL387" s="496"/>
      <c r="AM387" s="496"/>
      <c r="AN387" s="496"/>
      <c r="AO387" s="496"/>
      <c r="AP387" s="496"/>
      <c r="AQ387" s="496"/>
      <c r="AR387" s="484"/>
      <c r="AS387" s="496"/>
      <c r="AT387" s="496"/>
      <c r="AU387" s="496"/>
      <c r="AV387" s="39"/>
      <c r="AW387" s="28"/>
      <c r="AX387" s="28"/>
      <c r="AY387" s="28"/>
      <c r="AZ387" s="28"/>
      <c r="BA387" s="28"/>
      <c r="BB387" s="28"/>
      <c r="BC387" s="496"/>
      <c r="BD387" s="496"/>
      <c r="BE387" s="496"/>
      <c r="BF387" s="496"/>
      <c r="BG387" s="28"/>
    </row>
    <row r="388" spans="1:59">
      <c r="A388" s="35"/>
      <c r="B388" s="28"/>
      <c r="C388" s="28"/>
      <c r="D388" s="28"/>
      <c r="E388" s="28"/>
      <c r="F388" s="28"/>
      <c r="G388" s="28"/>
      <c r="H388" s="28"/>
      <c r="I388" s="28"/>
      <c r="J388" s="28"/>
      <c r="K388" s="28"/>
      <c r="L388" s="28"/>
      <c r="M388" s="28"/>
      <c r="N388" s="28"/>
      <c r="O388" s="28"/>
      <c r="P388" s="28"/>
      <c r="Q388" s="496"/>
      <c r="R388" s="484"/>
      <c r="S388" s="496"/>
      <c r="T388" s="484"/>
      <c r="U388" s="496"/>
      <c r="V388" s="496"/>
      <c r="W388" s="496"/>
      <c r="X388" s="484"/>
      <c r="Y388" s="484"/>
      <c r="Z388" s="484"/>
      <c r="AA388" s="496"/>
      <c r="AB388" s="496"/>
      <c r="AC388" s="484"/>
      <c r="AD388" s="496"/>
      <c r="AE388" s="496"/>
      <c r="AF388" s="484"/>
      <c r="AG388" s="496"/>
      <c r="AH388" s="496"/>
      <c r="AI388" s="496"/>
      <c r="AJ388" s="496"/>
      <c r="AK388" s="496"/>
      <c r="AL388" s="496"/>
      <c r="AM388" s="496"/>
      <c r="AN388" s="496"/>
      <c r="AO388" s="496"/>
      <c r="AP388" s="496"/>
      <c r="AQ388" s="496"/>
      <c r="AR388" s="484"/>
      <c r="AS388" s="496"/>
      <c r="AT388" s="496"/>
      <c r="AU388" s="496"/>
      <c r="AV388" s="39"/>
      <c r="AW388" s="28"/>
      <c r="AX388" s="28"/>
      <c r="AY388" s="28"/>
      <c r="AZ388" s="28"/>
      <c r="BA388" s="28"/>
      <c r="BB388" s="28"/>
      <c r="BC388" s="496"/>
      <c r="BD388" s="496"/>
      <c r="BE388" s="496"/>
      <c r="BF388" s="496"/>
      <c r="BG388" s="28"/>
    </row>
    <row r="389" spans="1:59">
      <c r="A389" s="35"/>
      <c r="B389" s="28"/>
      <c r="C389" s="28"/>
      <c r="D389" s="28"/>
      <c r="E389" s="28"/>
      <c r="F389" s="28"/>
      <c r="G389" s="28"/>
      <c r="H389" s="28"/>
      <c r="I389" s="28"/>
      <c r="J389" s="28"/>
      <c r="K389" s="28"/>
      <c r="L389" s="28"/>
      <c r="M389" s="28"/>
      <c r="N389" s="28"/>
      <c r="O389" s="28"/>
      <c r="P389" s="28"/>
      <c r="Q389" s="496"/>
      <c r="R389" s="484"/>
      <c r="S389" s="496"/>
      <c r="T389" s="484"/>
      <c r="U389" s="496"/>
      <c r="V389" s="496"/>
      <c r="W389" s="496"/>
      <c r="X389" s="484"/>
      <c r="Y389" s="484"/>
      <c r="Z389" s="484"/>
      <c r="AA389" s="496"/>
      <c r="AB389" s="496"/>
      <c r="AC389" s="484"/>
      <c r="AD389" s="496"/>
      <c r="AE389" s="496"/>
      <c r="AF389" s="484"/>
      <c r="AG389" s="496"/>
      <c r="AH389" s="496"/>
      <c r="AI389" s="496"/>
      <c r="AJ389" s="496"/>
      <c r="AK389" s="496"/>
      <c r="AL389" s="496"/>
      <c r="AM389" s="496"/>
      <c r="AN389" s="496"/>
      <c r="AO389" s="496"/>
      <c r="AP389" s="496"/>
      <c r="AQ389" s="496"/>
      <c r="AR389" s="484"/>
      <c r="AS389" s="496"/>
      <c r="AT389" s="496"/>
      <c r="AU389" s="496"/>
      <c r="AV389" s="39"/>
      <c r="AW389" s="28"/>
      <c r="AX389" s="28"/>
      <c r="AY389" s="28"/>
      <c r="AZ389" s="28"/>
      <c r="BA389" s="28"/>
      <c r="BB389" s="28"/>
      <c r="BC389" s="496"/>
      <c r="BD389" s="496"/>
      <c r="BE389" s="496"/>
      <c r="BF389" s="496"/>
      <c r="BG389" s="28"/>
    </row>
    <row r="390" spans="1:59">
      <c r="A390" s="35"/>
      <c r="B390" s="28"/>
      <c r="C390" s="28"/>
      <c r="D390" s="28"/>
      <c r="E390" s="28"/>
      <c r="F390" s="28"/>
      <c r="G390" s="28"/>
      <c r="H390" s="28"/>
      <c r="I390" s="28"/>
      <c r="J390" s="28"/>
      <c r="K390" s="28"/>
      <c r="L390" s="28"/>
      <c r="M390" s="28"/>
      <c r="N390" s="28"/>
      <c r="O390" s="28"/>
      <c r="P390" s="28"/>
      <c r="Q390" s="496"/>
      <c r="R390" s="484"/>
      <c r="S390" s="496"/>
      <c r="T390" s="484"/>
      <c r="U390" s="496"/>
      <c r="V390" s="496"/>
      <c r="W390" s="496"/>
      <c r="X390" s="484"/>
      <c r="Y390" s="484"/>
      <c r="Z390" s="484"/>
      <c r="AA390" s="496"/>
      <c r="AB390" s="496"/>
      <c r="AC390" s="484"/>
      <c r="AD390" s="496"/>
      <c r="AE390" s="496"/>
      <c r="AF390" s="484"/>
      <c r="AG390" s="496"/>
      <c r="AH390" s="496"/>
      <c r="AI390" s="496"/>
      <c r="AJ390" s="496"/>
      <c r="AK390" s="496"/>
      <c r="AL390" s="496"/>
      <c r="AM390" s="496"/>
      <c r="AN390" s="496"/>
      <c r="AO390" s="496"/>
      <c r="AP390" s="496"/>
      <c r="AQ390" s="496"/>
      <c r="AR390" s="484"/>
      <c r="AS390" s="496"/>
      <c r="AT390" s="496"/>
      <c r="AU390" s="496"/>
      <c r="AV390" s="39"/>
      <c r="AW390" s="28"/>
      <c r="AX390" s="28"/>
      <c r="AY390" s="28"/>
      <c r="AZ390" s="28"/>
      <c r="BA390" s="28"/>
      <c r="BB390" s="28"/>
      <c r="BC390" s="496"/>
      <c r="BD390" s="496"/>
      <c r="BE390" s="496"/>
      <c r="BF390" s="496"/>
      <c r="BG390" s="28"/>
    </row>
    <row r="391" spans="1:59">
      <c r="A391" s="35"/>
      <c r="B391" s="28"/>
      <c r="C391" s="28"/>
      <c r="D391" s="28"/>
      <c r="E391" s="28"/>
      <c r="F391" s="28"/>
      <c r="G391" s="28"/>
      <c r="H391" s="28"/>
      <c r="I391" s="28"/>
      <c r="J391" s="28"/>
      <c r="K391" s="28"/>
      <c r="L391" s="28"/>
      <c r="M391" s="28"/>
      <c r="N391" s="28"/>
      <c r="O391" s="28"/>
      <c r="P391" s="28"/>
      <c r="Q391" s="496"/>
      <c r="R391" s="484"/>
      <c r="S391" s="496"/>
      <c r="T391" s="484"/>
      <c r="U391" s="496"/>
      <c r="V391" s="496"/>
      <c r="W391" s="496"/>
      <c r="X391" s="484"/>
      <c r="Y391" s="484"/>
      <c r="Z391" s="484"/>
      <c r="AA391" s="496"/>
      <c r="AB391" s="496"/>
      <c r="AC391" s="484"/>
      <c r="AD391" s="496"/>
      <c r="AE391" s="496"/>
      <c r="AF391" s="484"/>
      <c r="AG391" s="496"/>
      <c r="AH391" s="496"/>
      <c r="AI391" s="496"/>
      <c r="AJ391" s="496"/>
      <c r="AK391" s="496"/>
      <c r="AL391" s="496"/>
      <c r="AM391" s="496"/>
      <c r="AN391" s="496"/>
      <c r="AO391" s="496"/>
      <c r="AP391" s="496"/>
      <c r="AQ391" s="496"/>
      <c r="AR391" s="484"/>
      <c r="AS391" s="496"/>
      <c r="AT391" s="496"/>
      <c r="AU391" s="496"/>
      <c r="AV391" s="39"/>
      <c r="AW391" s="28"/>
      <c r="AX391" s="28"/>
      <c r="AY391" s="28"/>
      <c r="AZ391" s="28"/>
      <c r="BA391" s="28"/>
      <c r="BB391" s="28"/>
      <c r="BC391" s="496"/>
      <c r="BD391" s="496"/>
      <c r="BE391" s="496"/>
      <c r="BF391" s="496"/>
      <c r="BG391" s="28"/>
    </row>
    <row r="392" spans="1:59">
      <c r="A392" s="35"/>
      <c r="B392" s="28"/>
      <c r="C392" s="28"/>
      <c r="D392" s="28"/>
      <c r="E392" s="28"/>
      <c r="F392" s="28"/>
      <c r="G392" s="28"/>
      <c r="H392" s="28"/>
      <c r="I392" s="28"/>
      <c r="J392" s="28"/>
      <c r="K392" s="28"/>
      <c r="L392" s="28"/>
      <c r="M392" s="28"/>
      <c r="N392" s="28"/>
      <c r="O392" s="28"/>
      <c r="P392" s="28"/>
      <c r="Q392" s="496"/>
      <c r="R392" s="484"/>
      <c r="S392" s="496"/>
      <c r="T392" s="484"/>
      <c r="U392" s="496"/>
      <c r="V392" s="496"/>
      <c r="W392" s="496"/>
      <c r="X392" s="484"/>
      <c r="Y392" s="484"/>
      <c r="Z392" s="484"/>
      <c r="AA392" s="496"/>
      <c r="AB392" s="496"/>
      <c r="AC392" s="484"/>
      <c r="AD392" s="496"/>
      <c r="AE392" s="496"/>
      <c r="AF392" s="484"/>
      <c r="AG392" s="496"/>
      <c r="AH392" s="496"/>
      <c r="AI392" s="496"/>
      <c r="AJ392" s="496"/>
      <c r="AK392" s="496"/>
      <c r="AL392" s="496"/>
      <c r="AM392" s="496"/>
      <c r="AN392" s="496"/>
      <c r="AO392" s="496"/>
      <c r="AP392" s="496"/>
      <c r="AQ392" s="496"/>
      <c r="AR392" s="484"/>
      <c r="AS392" s="496"/>
      <c r="AT392" s="496"/>
      <c r="AU392" s="496"/>
      <c r="AV392" s="39"/>
      <c r="AW392" s="28"/>
      <c r="AX392" s="28"/>
      <c r="AY392" s="28"/>
      <c r="AZ392" s="28"/>
      <c r="BA392" s="28"/>
      <c r="BB392" s="28"/>
      <c r="BC392" s="496"/>
      <c r="BD392" s="496"/>
      <c r="BE392" s="496"/>
      <c r="BF392" s="496"/>
      <c r="BG392" s="28"/>
    </row>
    <row r="393" spans="1:59">
      <c r="A393" s="35"/>
      <c r="B393" s="28"/>
      <c r="C393" s="28"/>
      <c r="D393" s="28"/>
      <c r="E393" s="28"/>
      <c r="F393" s="28"/>
      <c r="G393" s="28"/>
      <c r="H393" s="28"/>
      <c r="I393" s="28"/>
      <c r="J393" s="28"/>
      <c r="K393" s="28"/>
      <c r="L393" s="28"/>
      <c r="M393" s="28"/>
      <c r="N393" s="28"/>
      <c r="O393" s="28"/>
      <c r="P393" s="28"/>
      <c r="Q393" s="496"/>
      <c r="R393" s="484"/>
      <c r="S393" s="496"/>
      <c r="T393" s="484"/>
      <c r="U393" s="496"/>
      <c r="V393" s="496"/>
      <c r="W393" s="496"/>
      <c r="X393" s="484"/>
      <c r="Y393" s="484"/>
      <c r="Z393" s="484"/>
      <c r="AA393" s="496"/>
      <c r="AB393" s="496"/>
      <c r="AC393" s="484"/>
      <c r="AD393" s="496"/>
      <c r="AE393" s="496"/>
      <c r="AF393" s="484"/>
      <c r="AG393" s="496"/>
      <c r="AH393" s="496"/>
      <c r="AI393" s="496"/>
      <c r="AJ393" s="496"/>
      <c r="AK393" s="496"/>
      <c r="AL393" s="496"/>
      <c r="AM393" s="496"/>
      <c r="AN393" s="496"/>
      <c r="AO393" s="496"/>
      <c r="AP393" s="496"/>
      <c r="AQ393" s="496"/>
      <c r="AR393" s="484"/>
      <c r="AS393" s="496"/>
      <c r="AT393" s="496"/>
      <c r="AU393" s="496"/>
      <c r="AV393" s="39"/>
      <c r="AW393" s="28"/>
      <c r="AX393" s="28"/>
      <c r="AY393" s="28"/>
      <c r="AZ393" s="28"/>
      <c r="BA393" s="28"/>
      <c r="BB393" s="28"/>
      <c r="BC393" s="496"/>
      <c r="BD393" s="496"/>
      <c r="BE393" s="496"/>
      <c r="BF393" s="496"/>
      <c r="BG393" s="28"/>
    </row>
    <row r="394" spans="1:59">
      <c r="A394" s="35"/>
      <c r="B394" s="28"/>
      <c r="C394" s="28"/>
      <c r="D394" s="28"/>
      <c r="E394" s="28"/>
      <c r="F394" s="28"/>
      <c r="G394" s="28"/>
      <c r="H394" s="28"/>
      <c r="I394" s="28"/>
      <c r="J394" s="28"/>
      <c r="K394" s="28"/>
      <c r="L394" s="28"/>
      <c r="M394" s="28"/>
      <c r="N394" s="28"/>
      <c r="O394" s="28"/>
      <c r="P394" s="28"/>
      <c r="Q394" s="496"/>
      <c r="R394" s="484"/>
      <c r="S394" s="496"/>
      <c r="T394" s="484"/>
      <c r="U394" s="496"/>
      <c r="V394" s="496"/>
      <c r="W394" s="496"/>
      <c r="X394" s="484"/>
      <c r="Y394" s="484"/>
      <c r="Z394" s="484"/>
      <c r="AA394" s="496"/>
      <c r="AB394" s="496"/>
      <c r="AC394" s="484"/>
      <c r="AD394" s="496"/>
      <c r="AE394" s="496"/>
      <c r="AF394" s="484"/>
      <c r="AG394" s="496"/>
      <c r="AH394" s="496"/>
      <c r="AI394" s="496"/>
      <c r="AJ394" s="496"/>
      <c r="AK394" s="496"/>
      <c r="AL394" s="496"/>
      <c r="AM394" s="496"/>
      <c r="AN394" s="496"/>
      <c r="AO394" s="496"/>
      <c r="AP394" s="496"/>
      <c r="AQ394" s="496"/>
      <c r="AR394" s="484"/>
      <c r="AS394" s="496"/>
      <c r="AT394" s="496"/>
      <c r="AU394" s="496"/>
      <c r="AV394" s="39"/>
      <c r="AW394" s="28"/>
      <c r="AX394" s="28"/>
      <c r="AY394" s="28"/>
      <c r="AZ394" s="28"/>
      <c r="BA394" s="28"/>
      <c r="BB394" s="28"/>
      <c r="BC394" s="496"/>
      <c r="BD394" s="496"/>
      <c r="BE394" s="496"/>
      <c r="BF394" s="496"/>
      <c r="BG394" s="28"/>
    </row>
    <row r="395" spans="1:59">
      <c r="A395" s="35"/>
      <c r="B395" s="28"/>
      <c r="C395" s="28"/>
      <c r="D395" s="28"/>
      <c r="E395" s="28"/>
      <c r="F395" s="28"/>
      <c r="G395" s="28"/>
      <c r="H395" s="28"/>
      <c r="I395" s="28"/>
      <c r="J395" s="28"/>
      <c r="K395" s="28"/>
      <c r="L395" s="28"/>
      <c r="M395" s="28"/>
      <c r="N395" s="28"/>
      <c r="O395" s="28"/>
      <c r="P395" s="28"/>
      <c r="Q395" s="496"/>
      <c r="R395" s="484"/>
      <c r="S395" s="496"/>
      <c r="T395" s="484"/>
      <c r="U395" s="496"/>
      <c r="V395" s="496"/>
      <c r="W395" s="496"/>
      <c r="X395" s="484"/>
      <c r="Y395" s="484"/>
      <c r="Z395" s="484"/>
      <c r="AA395" s="496"/>
      <c r="AB395" s="496"/>
      <c r="AC395" s="484"/>
      <c r="AD395" s="496"/>
      <c r="AE395" s="496"/>
      <c r="AF395" s="484"/>
      <c r="AG395" s="496"/>
      <c r="AH395" s="496"/>
      <c r="AI395" s="496"/>
      <c r="AJ395" s="496"/>
      <c r="AK395" s="496"/>
      <c r="AL395" s="496"/>
      <c r="AM395" s="496"/>
      <c r="AN395" s="496"/>
      <c r="AO395" s="496"/>
      <c r="AP395" s="496"/>
      <c r="AQ395" s="496"/>
      <c r="AR395" s="484"/>
      <c r="AS395" s="496"/>
      <c r="AT395" s="496"/>
      <c r="AU395" s="496"/>
      <c r="AV395" s="39"/>
      <c r="AW395" s="28"/>
      <c r="AX395" s="28"/>
      <c r="AY395" s="28"/>
      <c r="AZ395" s="28"/>
      <c r="BA395" s="28"/>
      <c r="BB395" s="28"/>
      <c r="BC395" s="496"/>
      <c r="BD395" s="496"/>
      <c r="BE395" s="496"/>
      <c r="BF395" s="496"/>
      <c r="BG395" s="28"/>
    </row>
    <row r="396" spans="1:59">
      <c r="A396" s="35"/>
      <c r="B396" s="28"/>
      <c r="C396" s="28"/>
      <c r="D396" s="28"/>
      <c r="E396" s="28"/>
      <c r="F396" s="28"/>
      <c r="G396" s="28"/>
      <c r="H396" s="28"/>
      <c r="I396" s="28"/>
      <c r="J396" s="28"/>
      <c r="K396" s="28"/>
      <c r="L396" s="28"/>
      <c r="M396" s="28"/>
      <c r="N396" s="28"/>
      <c r="O396" s="28"/>
      <c r="P396" s="28"/>
      <c r="Q396" s="496"/>
      <c r="R396" s="484"/>
      <c r="S396" s="496"/>
      <c r="T396" s="484"/>
      <c r="U396" s="496"/>
      <c r="V396" s="496"/>
      <c r="W396" s="496"/>
      <c r="X396" s="484"/>
      <c r="Y396" s="484"/>
      <c r="Z396" s="484"/>
      <c r="AA396" s="496"/>
      <c r="AB396" s="496"/>
      <c r="AC396" s="484"/>
      <c r="AD396" s="496"/>
      <c r="AE396" s="496"/>
      <c r="AF396" s="484"/>
      <c r="AG396" s="496"/>
      <c r="AH396" s="496"/>
      <c r="AI396" s="496"/>
      <c r="AJ396" s="496"/>
      <c r="AK396" s="496"/>
      <c r="AL396" s="496"/>
      <c r="AM396" s="496"/>
      <c r="AN396" s="496"/>
      <c r="AO396" s="496"/>
      <c r="AP396" s="496"/>
      <c r="AQ396" s="496"/>
      <c r="AR396" s="484"/>
      <c r="AS396" s="496"/>
      <c r="AT396" s="496"/>
      <c r="AU396" s="496"/>
      <c r="AV396" s="39"/>
      <c r="AW396" s="28"/>
      <c r="AX396" s="28"/>
      <c r="AY396" s="28"/>
      <c r="AZ396" s="28"/>
      <c r="BA396" s="28"/>
      <c r="BB396" s="28"/>
      <c r="BC396" s="496"/>
      <c r="BD396" s="496"/>
      <c r="BE396" s="496"/>
      <c r="BF396" s="496"/>
      <c r="BG396" s="28"/>
    </row>
    <row r="397" spans="1:59">
      <c r="A397" s="35"/>
      <c r="B397" s="28"/>
      <c r="C397" s="28"/>
      <c r="D397" s="28"/>
      <c r="E397" s="28"/>
      <c r="F397" s="28"/>
      <c r="G397" s="28"/>
      <c r="H397" s="28"/>
      <c r="I397" s="28"/>
      <c r="J397" s="28"/>
      <c r="K397" s="28"/>
      <c r="L397" s="28"/>
      <c r="M397" s="28"/>
      <c r="N397" s="28"/>
      <c r="O397" s="28"/>
      <c r="P397" s="28"/>
      <c r="Q397" s="496"/>
      <c r="R397" s="484"/>
      <c r="S397" s="496"/>
      <c r="T397" s="484"/>
      <c r="U397" s="496"/>
      <c r="V397" s="496"/>
      <c r="W397" s="496"/>
      <c r="X397" s="484"/>
      <c r="Y397" s="484"/>
      <c r="Z397" s="484"/>
      <c r="AA397" s="496"/>
      <c r="AB397" s="496"/>
      <c r="AC397" s="484"/>
      <c r="AD397" s="496"/>
      <c r="AE397" s="496"/>
      <c r="AF397" s="484"/>
      <c r="AG397" s="496"/>
      <c r="AH397" s="496"/>
      <c r="AI397" s="496"/>
      <c r="AJ397" s="496"/>
      <c r="AK397" s="496"/>
      <c r="AL397" s="496"/>
      <c r="AM397" s="496"/>
      <c r="AN397" s="496"/>
      <c r="AO397" s="496"/>
      <c r="AP397" s="496"/>
      <c r="AQ397" s="496"/>
      <c r="AR397" s="484"/>
      <c r="AS397" s="496"/>
      <c r="AT397" s="496"/>
      <c r="AU397" s="496"/>
      <c r="AV397" s="39"/>
      <c r="AW397" s="28"/>
      <c r="AX397" s="28"/>
      <c r="AY397" s="28"/>
      <c r="AZ397" s="28"/>
      <c r="BA397" s="28"/>
      <c r="BB397" s="28"/>
      <c r="BC397" s="496"/>
      <c r="BD397" s="496"/>
      <c r="BE397" s="496"/>
      <c r="BF397" s="496"/>
      <c r="BG397" s="28"/>
    </row>
    <row r="398" spans="1:59">
      <c r="A398" s="35"/>
      <c r="B398" s="28"/>
      <c r="C398" s="28"/>
      <c r="D398" s="28"/>
      <c r="E398" s="28"/>
      <c r="F398" s="28"/>
      <c r="G398" s="28"/>
      <c r="H398" s="28"/>
      <c r="I398" s="28"/>
      <c r="J398" s="28"/>
      <c r="K398" s="28"/>
      <c r="L398" s="28"/>
      <c r="M398" s="28"/>
      <c r="N398" s="28"/>
      <c r="O398" s="28"/>
      <c r="P398" s="28"/>
      <c r="Q398" s="496"/>
      <c r="R398" s="484"/>
      <c r="S398" s="496"/>
      <c r="T398" s="484"/>
      <c r="U398" s="496"/>
      <c r="V398" s="496"/>
      <c r="W398" s="496"/>
      <c r="X398" s="484"/>
      <c r="Y398" s="484"/>
      <c r="Z398" s="484"/>
      <c r="AA398" s="496"/>
      <c r="AB398" s="496"/>
      <c r="AC398" s="484"/>
      <c r="AD398" s="496"/>
      <c r="AE398" s="496"/>
      <c r="AF398" s="484"/>
      <c r="AG398" s="496"/>
      <c r="AH398" s="496"/>
      <c r="AI398" s="496"/>
      <c r="AJ398" s="496"/>
      <c r="AK398" s="496"/>
      <c r="AL398" s="496"/>
      <c r="AM398" s="496"/>
      <c r="AN398" s="496"/>
      <c r="AO398" s="496"/>
      <c r="AP398" s="496"/>
      <c r="AQ398" s="496"/>
      <c r="AR398" s="484"/>
      <c r="AS398" s="496"/>
      <c r="AT398" s="496"/>
      <c r="AU398" s="496"/>
      <c r="AV398" s="39"/>
      <c r="AW398" s="28"/>
      <c r="AX398" s="28"/>
      <c r="AY398" s="28"/>
      <c r="AZ398" s="28"/>
      <c r="BA398" s="28"/>
      <c r="BB398" s="28"/>
      <c r="BC398" s="496"/>
      <c r="BD398" s="496"/>
      <c r="BE398" s="496"/>
      <c r="BF398" s="496"/>
      <c r="BG398" s="28"/>
    </row>
    <row r="399" spans="1:59">
      <c r="A399" s="35"/>
      <c r="B399" s="28"/>
      <c r="C399" s="28"/>
      <c r="D399" s="28"/>
      <c r="E399" s="28"/>
      <c r="F399" s="28"/>
      <c r="G399" s="28"/>
      <c r="H399" s="28"/>
      <c r="I399" s="28"/>
      <c r="J399" s="28"/>
      <c r="K399" s="28"/>
      <c r="L399" s="28"/>
      <c r="M399" s="28"/>
      <c r="N399" s="28"/>
      <c r="O399" s="28"/>
      <c r="P399" s="28"/>
      <c r="Q399" s="496"/>
      <c r="R399" s="484"/>
      <c r="S399" s="496"/>
      <c r="T399" s="484"/>
      <c r="U399" s="496"/>
      <c r="V399" s="496"/>
      <c r="W399" s="496"/>
      <c r="X399" s="484"/>
      <c r="Y399" s="484"/>
      <c r="Z399" s="484"/>
      <c r="AA399" s="496"/>
      <c r="AB399" s="496"/>
      <c r="AC399" s="484"/>
      <c r="AD399" s="496"/>
      <c r="AE399" s="496"/>
      <c r="AF399" s="484"/>
      <c r="AG399" s="496"/>
      <c r="AH399" s="496"/>
      <c r="AI399" s="496"/>
      <c r="AJ399" s="496"/>
      <c r="AK399" s="496"/>
      <c r="AL399" s="496"/>
      <c r="AM399" s="496"/>
      <c r="AN399" s="496"/>
      <c r="AO399" s="496"/>
      <c r="AP399" s="496"/>
      <c r="AQ399" s="496"/>
      <c r="AR399" s="484"/>
      <c r="AS399" s="496"/>
      <c r="AT399" s="496"/>
      <c r="AU399" s="496"/>
      <c r="AV399" s="39"/>
      <c r="AW399" s="28"/>
      <c r="AX399" s="28"/>
      <c r="AY399" s="28"/>
      <c r="AZ399" s="28"/>
      <c r="BA399" s="28"/>
      <c r="BB399" s="28"/>
      <c r="BC399" s="496"/>
      <c r="BD399" s="496"/>
      <c r="BE399" s="496"/>
      <c r="BF399" s="496"/>
      <c r="BG399" s="28"/>
    </row>
    <row r="400" spans="1:59">
      <c r="A400" s="35"/>
      <c r="B400" s="28"/>
      <c r="C400" s="28"/>
      <c r="D400" s="28"/>
      <c r="E400" s="28"/>
      <c r="F400" s="28"/>
      <c r="G400" s="28"/>
      <c r="H400" s="28"/>
      <c r="I400" s="28"/>
      <c r="J400" s="28"/>
      <c r="K400" s="28"/>
      <c r="L400" s="28"/>
      <c r="M400" s="28"/>
      <c r="N400" s="28"/>
      <c r="O400" s="28"/>
      <c r="P400" s="28"/>
      <c r="Q400" s="496"/>
      <c r="R400" s="484"/>
      <c r="S400" s="496"/>
      <c r="T400" s="484"/>
      <c r="U400" s="496"/>
      <c r="V400" s="496"/>
      <c r="W400" s="496"/>
      <c r="X400" s="484"/>
      <c r="Y400" s="484"/>
      <c r="Z400" s="484"/>
      <c r="AA400" s="496"/>
      <c r="AB400" s="496"/>
      <c r="AC400" s="484"/>
      <c r="AD400" s="496"/>
      <c r="AE400" s="496"/>
      <c r="AF400" s="484"/>
      <c r="AG400" s="496"/>
      <c r="AH400" s="496"/>
      <c r="AI400" s="496"/>
      <c r="AJ400" s="496"/>
      <c r="AK400" s="496"/>
      <c r="AL400" s="496"/>
      <c r="AM400" s="496"/>
      <c r="AN400" s="496"/>
      <c r="AO400" s="496"/>
      <c r="AP400" s="496"/>
      <c r="AQ400" s="496"/>
      <c r="AR400" s="484"/>
      <c r="AS400" s="496"/>
      <c r="AT400" s="496"/>
      <c r="AU400" s="496"/>
      <c r="AV400" s="39"/>
      <c r="AW400" s="28"/>
      <c r="AX400" s="28"/>
      <c r="AY400" s="28"/>
      <c r="AZ400" s="28"/>
      <c r="BA400" s="28"/>
      <c r="BB400" s="28"/>
      <c r="BC400" s="496"/>
      <c r="BD400" s="496"/>
      <c r="BE400" s="496"/>
      <c r="BF400" s="496"/>
      <c r="BG400" s="28"/>
    </row>
    <row r="401" spans="1:59">
      <c r="A401" s="35"/>
      <c r="B401" s="28"/>
      <c r="C401" s="28"/>
      <c r="D401" s="28"/>
      <c r="E401" s="28"/>
      <c r="F401" s="28"/>
      <c r="G401" s="28"/>
      <c r="H401" s="28"/>
      <c r="I401" s="28"/>
      <c r="J401" s="28"/>
      <c r="K401" s="28"/>
      <c r="L401" s="28"/>
      <c r="M401" s="28"/>
      <c r="N401" s="28"/>
      <c r="O401" s="28"/>
      <c r="P401" s="28"/>
      <c r="Q401" s="496"/>
      <c r="R401" s="484"/>
      <c r="S401" s="496"/>
      <c r="T401" s="484"/>
      <c r="U401" s="496"/>
      <c r="V401" s="496"/>
      <c r="W401" s="496"/>
      <c r="X401" s="484"/>
      <c r="Y401" s="484"/>
      <c r="Z401" s="484"/>
      <c r="AA401" s="496"/>
      <c r="AB401" s="496"/>
      <c r="AC401" s="484"/>
      <c r="AD401" s="496"/>
      <c r="AE401" s="496"/>
      <c r="AF401" s="484"/>
      <c r="AG401" s="496"/>
      <c r="AH401" s="496"/>
      <c r="AI401" s="496"/>
      <c r="AJ401" s="496"/>
      <c r="AK401" s="496"/>
      <c r="AL401" s="496"/>
      <c r="AM401" s="496"/>
      <c r="AN401" s="496"/>
      <c r="AO401" s="496"/>
      <c r="AP401" s="496"/>
      <c r="AQ401" s="496"/>
      <c r="AR401" s="484"/>
      <c r="AS401" s="496"/>
      <c r="AT401" s="496"/>
      <c r="AU401" s="496"/>
      <c r="AV401" s="39"/>
      <c r="AW401" s="28"/>
      <c r="AX401" s="28"/>
      <c r="AY401" s="28"/>
      <c r="AZ401" s="28"/>
      <c r="BA401" s="28"/>
      <c r="BB401" s="28"/>
      <c r="BC401" s="496"/>
      <c r="BD401" s="496"/>
      <c r="BE401" s="496"/>
      <c r="BF401" s="496"/>
      <c r="BG401" s="28"/>
    </row>
    <row r="402" spans="1:59">
      <c r="A402" s="35"/>
      <c r="B402" s="28"/>
      <c r="C402" s="28"/>
      <c r="D402" s="28"/>
      <c r="E402" s="28"/>
      <c r="F402" s="28"/>
      <c r="G402" s="28"/>
      <c r="H402" s="28"/>
      <c r="I402" s="28"/>
      <c r="J402" s="28"/>
      <c r="K402" s="28"/>
      <c r="L402" s="28"/>
      <c r="M402" s="28"/>
      <c r="N402" s="28"/>
      <c r="O402" s="28"/>
      <c r="P402" s="28"/>
      <c r="Q402" s="496"/>
      <c r="R402" s="484"/>
      <c r="S402" s="496"/>
      <c r="T402" s="484"/>
      <c r="U402" s="496"/>
      <c r="V402" s="496"/>
      <c r="W402" s="496"/>
      <c r="X402" s="484"/>
      <c r="Y402" s="484"/>
      <c r="Z402" s="484"/>
      <c r="AA402" s="496"/>
      <c r="AB402" s="496"/>
      <c r="AC402" s="484"/>
      <c r="AD402" s="496"/>
      <c r="AE402" s="496"/>
      <c r="AF402" s="484"/>
      <c r="AG402" s="496"/>
      <c r="AH402" s="496"/>
      <c r="AI402" s="496"/>
      <c r="AJ402" s="496"/>
      <c r="AK402" s="496"/>
      <c r="AL402" s="496"/>
      <c r="AM402" s="496"/>
      <c r="AN402" s="496"/>
      <c r="AO402" s="496"/>
      <c r="AP402" s="496"/>
      <c r="AQ402" s="496"/>
      <c r="AR402" s="484"/>
      <c r="AS402" s="496"/>
      <c r="AT402" s="496"/>
      <c r="AU402" s="496"/>
      <c r="AV402" s="39"/>
      <c r="AW402" s="28"/>
      <c r="AX402" s="28"/>
      <c r="AY402" s="28"/>
      <c r="AZ402" s="28"/>
      <c r="BA402" s="28"/>
      <c r="BB402" s="28"/>
      <c r="BC402" s="496"/>
      <c r="BD402" s="496"/>
      <c r="BE402" s="496"/>
      <c r="BF402" s="496"/>
      <c r="BG402" s="28"/>
    </row>
    <row r="403" spans="1:59">
      <c r="A403" s="35"/>
      <c r="B403" s="28"/>
      <c r="C403" s="28"/>
      <c r="D403" s="28"/>
      <c r="E403" s="28"/>
      <c r="F403" s="28"/>
      <c r="G403" s="28"/>
      <c r="H403" s="28"/>
      <c r="I403" s="28"/>
      <c r="J403" s="28"/>
      <c r="K403" s="28"/>
      <c r="L403" s="28"/>
      <c r="M403" s="28"/>
      <c r="N403" s="28"/>
      <c r="O403" s="28"/>
      <c r="P403" s="28"/>
      <c r="Q403" s="496"/>
      <c r="R403" s="484"/>
      <c r="S403" s="496"/>
      <c r="T403" s="484"/>
      <c r="U403" s="496"/>
      <c r="V403" s="496"/>
      <c r="W403" s="496"/>
      <c r="X403" s="484"/>
      <c r="Y403" s="484"/>
      <c r="Z403" s="484"/>
      <c r="AA403" s="496"/>
      <c r="AB403" s="496"/>
      <c r="AC403" s="484"/>
      <c r="AD403" s="496"/>
      <c r="AE403" s="496"/>
      <c r="AF403" s="484"/>
      <c r="AG403" s="496"/>
      <c r="AH403" s="496"/>
      <c r="AI403" s="496"/>
      <c r="AJ403" s="496"/>
      <c r="AK403" s="496"/>
      <c r="AL403" s="496"/>
      <c r="AM403" s="496"/>
      <c r="AN403" s="496"/>
      <c r="AO403" s="496"/>
      <c r="AP403" s="496"/>
      <c r="AQ403" s="496"/>
      <c r="AR403" s="484"/>
      <c r="AS403" s="496"/>
      <c r="AT403" s="496"/>
      <c r="AU403" s="496"/>
      <c r="AV403" s="39"/>
      <c r="AW403" s="28"/>
      <c r="AX403" s="28"/>
      <c r="AY403" s="28"/>
      <c r="AZ403" s="28"/>
      <c r="BA403" s="28"/>
      <c r="BB403" s="28"/>
      <c r="BC403" s="496"/>
      <c r="BD403" s="496"/>
      <c r="BE403" s="496"/>
      <c r="BF403" s="496"/>
      <c r="BG403" s="28"/>
    </row>
    <row r="404" spans="1:59">
      <c r="A404" s="35"/>
      <c r="B404" s="28"/>
      <c r="C404" s="28"/>
      <c r="D404" s="28"/>
      <c r="E404" s="28"/>
      <c r="F404" s="28"/>
      <c r="G404" s="28"/>
      <c r="H404" s="28"/>
      <c r="I404" s="28"/>
      <c r="J404" s="28"/>
      <c r="K404" s="28"/>
      <c r="L404" s="28"/>
      <c r="M404" s="28"/>
      <c r="N404" s="28"/>
      <c r="O404" s="28"/>
      <c r="P404" s="28"/>
      <c r="Q404" s="496"/>
      <c r="R404" s="484"/>
      <c r="S404" s="496"/>
      <c r="T404" s="484"/>
      <c r="U404" s="496"/>
      <c r="V404" s="496"/>
      <c r="W404" s="496"/>
      <c r="X404" s="484"/>
      <c r="Y404" s="484"/>
      <c r="Z404" s="484"/>
      <c r="AA404" s="496"/>
      <c r="AB404" s="496"/>
      <c r="AC404" s="484"/>
      <c r="AD404" s="496"/>
      <c r="AE404" s="496"/>
      <c r="AF404" s="484"/>
      <c r="AG404" s="496"/>
      <c r="AH404" s="496"/>
      <c r="AI404" s="496"/>
      <c r="AJ404" s="496"/>
      <c r="AK404" s="496"/>
      <c r="AL404" s="496"/>
      <c r="AM404" s="496"/>
      <c r="AN404" s="496"/>
      <c r="AO404" s="496"/>
      <c r="AP404" s="496"/>
      <c r="AQ404" s="496"/>
      <c r="AR404" s="484"/>
      <c r="AS404" s="496"/>
      <c r="AT404" s="496"/>
      <c r="AU404" s="496"/>
      <c r="AV404" s="39"/>
      <c r="AW404" s="28"/>
      <c r="AX404" s="28"/>
      <c r="AY404" s="28"/>
      <c r="AZ404" s="28"/>
      <c r="BA404" s="28"/>
      <c r="BB404" s="28"/>
      <c r="BC404" s="496"/>
      <c r="BD404" s="496"/>
      <c r="BE404" s="496"/>
      <c r="BF404" s="496"/>
      <c r="BG404" s="28"/>
    </row>
    <row r="405" spans="1:59">
      <c r="A405" s="35"/>
      <c r="B405" s="28"/>
      <c r="C405" s="28"/>
      <c r="D405" s="28"/>
      <c r="E405" s="28"/>
      <c r="F405" s="28"/>
      <c r="G405" s="28"/>
      <c r="H405" s="28"/>
      <c r="I405" s="28"/>
      <c r="J405" s="28"/>
      <c r="K405" s="28"/>
      <c r="L405" s="28"/>
      <c r="M405" s="28"/>
      <c r="N405" s="28"/>
      <c r="O405" s="28"/>
      <c r="P405" s="28"/>
      <c r="Q405" s="496"/>
      <c r="R405" s="484"/>
      <c r="S405" s="496"/>
      <c r="T405" s="484"/>
      <c r="U405" s="496"/>
      <c r="V405" s="496"/>
      <c r="W405" s="496"/>
      <c r="X405" s="484"/>
      <c r="Y405" s="484"/>
      <c r="Z405" s="484"/>
      <c r="AA405" s="496"/>
      <c r="AB405" s="496"/>
      <c r="AC405" s="484"/>
      <c r="AD405" s="496"/>
      <c r="AE405" s="496"/>
      <c r="AF405" s="484"/>
      <c r="AG405" s="496"/>
      <c r="AH405" s="496"/>
      <c r="AI405" s="496"/>
      <c r="AJ405" s="496"/>
      <c r="AK405" s="496"/>
      <c r="AL405" s="496"/>
      <c r="AM405" s="496"/>
      <c r="AN405" s="496"/>
      <c r="AO405" s="496"/>
      <c r="AP405" s="496"/>
      <c r="AQ405" s="496"/>
      <c r="AR405" s="484"/>
      <c r="AS405" s="496"/>
      <c r="AT405" s="496"/>
      <c r="AU405" s="496"/>
      <c r="AV405" s="39"/>
      <c r="AW405" s="28"/>
      <c r="AX405" s="28"/>
      <c r="AY405" s="28"/>
      <c r="AZ405" s="28"/>
      <c r="BA405" s="28"/>
      <c r="BB405" s="28"/>
      <c r="BC405" s="496"/>
      <c r="BD405" s="496"/>
      <c r="BE405" s="496"/>
      <c r="BF405" s="496"/>
      <c r="BG405" s="28"/>
    </row>
    <row r="406" spans="1:59">
      <c r="A406" s="35"/>
      <c r="B406" s="28"/>
      <c r="C406" s="28"/>
      <c r="D406" s="28"/>
      <c r="E406" s="28"/>
      <c r="F406" s="28"/>
      <c r="G406" s="28"/>
      <c r="H406" s="28"/>
      <c r="I406" s="28"/>
      <c r="J406" s="28"/>
      <c r="K406" s="28"/>
      <c r="L406" s="28"/>
      <c r="M406" s="28"/>
      <c r="N406" s="28"/>
      <c r="O406" s="28"/>
      <c r="P406" s="28"/>
      <c r="Q406" s="496"/>
      <c r="R406" s="484"/>
      <c r="S406" s="496"/>
      <c r="T406" s="484"/>
      <c r="U406" s="496"/>
      <c r="V406" s="496"/>
      <c r="W406" s="496"/>
      <c r="X406" s="484"/>
      <c r="Y406" s="484"/>
      <c r="Z406" s="484"/>
      <c r="AA406" s="496"/>
      <c r="AB406" s="496"/>
      <c r="AC406" s="484"/>
      <c r="AD406" s="496"/>
      <c r="AE406" s="496"/>
      <c r="AF406" s="484"/>
      <c r="AG406" s="496"/>
      <c r="AH406" s="496"/>
      <c r="AI406" s="496"/>
      <c r="AJ406" s="496"/>
      <c r="AK406" s="496"/>
      <c r="AL406" s="496"/>
      <c r="AM406" s="496"/>
      <c r="AN406" s="496"/>
      <c r="AO406" s="496"/>
      <c r="AP406" s="496"/>
      <c r="AQ406" s="496"/>
      <c r="AR406" s="484"/>
      <c r="AS406" s="496"/>
      <c r="AT406" s="496"/>
      <c r="AU406" s="496"/>
      <c r="AV406" s="39"/>
      <c r="AW406" s="28"/>
      <c r="AX406" s="28"/>
      <c r="AY406" s="28"/>
      <c r="AZ406" s="28"/>
      <c r="BA406" s="28"/>
      <c r="BB406" s="28"/>
      <c r="BC406" s="496"/>
      <c r="BD406" s="496"/>
      <c r="BE406" s="496"/>
      <c r="BF406" s="496"/>
      <c r="BG406" s="28"/>
    </row>
    <row r="407" spans="1:59">
      <c r="A407" s="35"/>
      <c r="B407" s="28"/>
      <c r="C407" s="28"/>
      <c r="D407" s="28"/>
      <c r="E407" s="28"/>
      <c r="F407" s="28"/>
      <c r="G407" s="28"/>
      <c r="H407" s="28"/>
      <c r="I407" s="28"/>
      <c r="J407" s="28"/>
      <c r="K407" s="28"/>
      <c r="L407" s="28"/>
      <c r="M407" s="28"/>
      <c r="N407" s="28"/>
      <c r="O407" s="28"/>
      <c r="P407" s="28"/>
      <c r="Q407" s="496"/>
      <c r="R407" s="484"/>
      <c r="S407" s="496"/>
      <c r="T407" s="484"/>
      <c r="U407" s="496"/>
      <c r="V407" s="496"/>
      <c r="W407" s="496"/>
      <c r="X407" s="484"/>
      <c r="Y407" s="484"/>
      <c r="Z407" s="484"/>
      <c r="AA407" s="496"/>
      <c r="AB407" s="496"/>
      <c r="AC407" s="484"/>
      <c r="AD407" s="496"/>
      <c r="AE407" s="496"/>
      <c r="AF407" s="484"/>
      <c r="AG407" s="496"/>
      <c r="AH407" s="496"/>
      <c r="AI407" s="496"/>
      <c r="AJ407" s="496"/>
      <c r="AK407" s="496"/>
      <c r="AL407" s="496"/>
      <c r="AM407" s="496"/>
      <c r="AN407" s="496"/>
      <c r="AO407" s="496"/>
      <c r="AP407" s="496"/>
      <c r="AQ407" s="496"/>
      <c r="AR407" s="484"/>
      <c r="AS407" s="496"/>
      <c r="AT407" s="496"/>
      <c r="AU407" s="496"/>
      <c r="AV407" s="39"/>
      <c r="AW407" s="28"/>
      <c r="AX407" s="28"/>
      <c r="AY407" s="28"/>
      <c r="AZ407" s="28"/>
      <c r="BA407" s="28"/>
      <c r="BB407" s="28"/>
      <c r="BC407" s="496"/>
      <c r="BD407" s="496"/>
      <c r="BE407" s="496"/>
      <c r="BF407" s="496"/>
      <c r="BG407" s="28"/>
    </row>
    <row r="408" spans="1:59">
      <c r="A408" s="35"/>
      <c r="B408" s="28"/>
      <c r="C408" s="28"/>
      <c r="D408" s="28"/>
      <c r="E408" s="28"/>
      <c r="F408" s="28"/>
      <c r="G408" s="28"/>
      <c r="H408" s="28"/>
      <c r="I408" s="28"/>
      <c r="J408" s="28"/>
      <c r="K408" s="28"/>
      <c r="L408" s="28"/>
      <c r="M408" s="28"/>
      <c r="N408" s="28"/>
      <c r="O408" s="28"/>
      <c r="P408" s="28"/>
      <c r="Q408" s="496"/>
      <c r="R408" s="484"/>
      <c r="S408" s="496"/>
      <c r="T408" s="484"/>
      <c r="U408" s="496"/>
      <c r="V408" s="496"/>
      <c r="W408" s="496"/>
      <c r="X408" s="484"/>
      <c r="Y408" s="484"/>
      <c r="Z408" s="484"/>
      <c r="AA408" s="496"/>
      <c r="AB408" s="496"/>
      <c r="AC408" s="484"/>
      <c r="AD408" s="496"/>
      <c r="AE408" s="496"/>
      <c r="AF408" s="484"/>
      <c r="AG408" s="496"/>
      <c r="AH408" s="496"/>
      <c r="AI408" s="496"/>
      <c r="AJ408" s="496"/>
      <c r="AK408" s="496"/>
      <c r="AL408" s="496"/>
      <c r="AM408" s="496"/>
      <c r="AN408" s="496"/>
      <c r="AO408" s="496"/>
      <c r="AP408" s="496"/>
      <c r="AQ408" s="496"/>
      <c r="AR408" s="484"/>
      <c r="AS408" s="496"/>
      <c r="AT408" s="496"/>
      <c r="AU408" s="496"/>
      <c r="AV408" s="39"/>
      <c r="AW408" s="28"/>
      <c r="AX408" s="28"/>
      <c r="AY408" s="28"/>
      <c r="AZ408" s="28"/>
      <c r="BA408" s="28"/>
      <c r="BB408" s="28"/>
      <c r="BC408" s="496"/>
      <c r="BD408" s="496"/>
      <c r="BE408" s="496"/>
      <c r="BF408" s="496"/>
      <c r="BG408" s="28"/>
    </row>
    <row r="409" spans="1:59">
      <c r="A409" s="35"/>
      <c r="B409" s="28"/>
      <c r="C409" s="28"/>
      <c r="D409" s="28"/>
      <c r="E409" s="28"/>
      <c r="F409" s="28"/>
      <c r="G409" s="28"/>
      <c r="H409" s="28"/>
      <c r="I409" s="28"/>
      <c r="J409" s="28"/>
      <c r="K409" s="28"/>
      <c r="L409" s="28"/>
      <c r="M409" s="28"/>
      <c r="N409" s="28"/>
      <c r="O409" s="28"/>
      <c r="P409" s="28"/>
      <c r="Q409" s="496"/>
      <c r="R409" s="484"/>
      <c r="S409" s="496"/>
      <c r="T409" s="484"/>
      <c r="U409" s="496"/>
      <c r="V409" s="496"/>
      <c r="W409" s="496"/>
      <c r="X409" s="484"/>
      <c r="Y409" s="484"/>
      <c r="Z409" s="484"/>
      <c r="AA409" s="496"/>
      <c r="AB409" s="496"/>
      <c r="AC409" s="484"/>
      <c r="AD409" s="496"/>
      <c r="AE409" s="496"/>
      <c r="AF409" s="484"/>
      <c r="AG409" s="496"/>
      <c r="AH409" s="496"/>
      <c r="AI409" s="496"/>
      <c r="AJ409" s="496"/>
      <c r="AK409" s="496"/>
      <c r="AL409" s="496"/>
      <c r="AM409" s="496"/>
      <c r="AN409" s="496"/>
      <c r="AO409" s="496"/>
      <c r="AP409" s="496"/>
      <c r="AQ409" s="496"/>
      <c r="AR409" s="484"/>
      <c r="AS409" s="496"/>
      <c r="AT409" s="496"/>
      <c r="AU409" s="496"/>
      <c r="AV409" s="39"/>
      <c r="AW409" s="28"/>
      <c r="AX409" s="28"/>
      <c r="AY409" s="28"/>
      <c r="AZ409" s="28"/>
      <c r="BA409" s="28"/>
      <c r="BB409" s="28"/>
      <c r="BC409" s="496"/>
      <c r="BD409" s="496"/>
      <c r="BE409" s="496"/>
      <c r="BF409" s="496"/>
      <c r="BG409" s="28"/>
    </row>
    <row r="410" spans="1:59">
      <c r="A410" s="35"/>
      <c r="B410" s="28"/>
      <c r="C410" s="28"/>
      <c r="D410" s="28"/>
      <c r="E410" s="28"/>
      <c r="F410" s="28"/>
      <c r="G410" s="28"/>
      <c r="H410" s="28"/>
      <c r="I410" s="28"/>
      <c r="J410" s="28"/>
      <c r="K410" s="28"/>
      <c r="L410" s="28"/>
      <c r="M410" s="28"/>
      <c r="N410" s="28"/>
      <c r="O410" s="28"/>
      <c r="P410" s="28"/>
      <c r="Q410" s="496"/>
      <c r="R410" s="484"/>
      <c r="S410" s="496"/>
      <c r="T410" s="484"/>
      <c r="U410" s="496"/>
      <c r="V410" s="496"/>
      <c r="W410" s="496"/>
      <c r="X410" s="484"/>
      <c r="Y410" s="484"/>
      <c r="Z410" s="484"/>
      <c r="AA410" s="496"/>
      <c r="AB410" s="496"/>
      <c r="AC410" s="484"/>
      <c r="AD410" s="496"/>
      <c r="AE410" s="496"/>
      <c r="AF410" s="484"/>
      <c r="AG410" s="496"/>
      <c r="AH410" s="496"/>
      <c r="AI410" s="496"/>
      <c r="AJ410" s="496"/>
      <c r="AK410" s="496"/>
      <c r="AL410" s="496"/>
      <c r="AM410" s="496"/>
      <c r="AN410" s="496"/>
      <c r="AO410" s="496"/>
      <c r="AP410" s="496"/>
      <c r="AQ410" s="496"/>
      <c r="AR410" s="484"/>
      <c r="AS410" s="496"/>
      <c r="AT410" s="496"/>
      <c r="AU410" s="496"/>
      <c r="AV410" s="39"/>
      <c r="AW410" s="28"/>
      <c r="AX410" s="28"/>
      <c r="AY410" s="28"/>
      <c r="AZ410" s="28"/>
      <c r="BA410" s="28"/>
      <c r="BB410" s="28"/>
      <c r="BC410" s="496"/>
      <c r="BD410" s="496"/>
      <c r="BE410" s="496"/>
      <c r="BF410" s="496"/>
      <c r="BG410" s="28"/>
    </row>
    <row r="411" spans="1:59">
      <c r="A411" s="35"/>
      <c r="B411" s="28"/>
      <c r="C411" s="28"/>
      <c r="D411" s="28"/>
      <c r="E411" s="28"/>
      <c r="F411" s="28"/>
      <c r="G411" s="28"/>
      <c r="H411" s="28"/>
      <c r="I411" s="28"/>
      <c r="J411" s="28"/>
      <c r="K411" s="28"/>
      <c r="L411" s="28"/>
      <c r="M411" s="28"/>
      <c r="N411" s="28"/>
      <c r="O411" s="28"/>
      <c r="P411" s="28"/>
      <c r="Q411" s="496"/>
      <c r="R411" s="484"/>
      <c r="S411" s="496"/>
      <c r="T411" s="484"/>
      <c r="U411" s="496"/>
      <c r="V411" s="496"/>
      <c r="W411" s="496"/>
      <c r="X411" s="484"/>
      <c r="Y411" s="484"/>
      <c r="Z411" s="484"/>
      <c r="AA411" s="496"/>
      <c r="AB411" s="496"/>
      <c r="AC411" s="484"/>
      <c r="AD411" s="496"/>
      <c r="AE411" s="496"/>
      <c r="AF411" s="484"/>
      <c r="AG411" s="496"/>
      <c r="AH411" s="496"/>
      <c r="AI411" s="496"/>
      <c r="AJ411" s="496"/>
      <c r="AK411" s="496"/>
      <c r="AL411" s="496"/>
      <c r="AM411" s="496"/>
      <c r="AN411" s="496"/>
      <c r="AO411" s="496"/>
      <c r="AP411" s="496"/>
      <c r="AQ411" s="496"/>
      <c r="AR411" s="484"/>
      <c r="AS411" s="496"/>
      <c r="AT411" s="496"/>
      <c r="AU411" s="496"/>
      <c r="AV411" s="39"/>
      <c r="AW411" s="28"/>
      <c r="AX411" s="28"/>
      <c r="AY411" s="28"/>
      <c r="AZ411" s="28"/>
      <c r="BA411" s="28"/>
      <c r="BB411" s="28"/>
      <c r="BC411" s="496"/>
      <c r="BD411" s="496"/>
      <c r="BE411" s="496"/>
      <c r="BF411" s="496"/>
      <c r="BG411" s="28"/>
    </row>
    <row r="412" spans="1:59">
      <c r="A412" s="35"/>
      <c r="B412" s="28"/>
      <c r="C412" s="28"/>
      <c r="D412" s="28"/>
      <c r="E412" s="28"/>
      <c r="F412" s="28"/>
      <c r="G412" s="28"/>
      <c r="H412" s="28"/>
      <c r="I412" s="28"/>
      <c r="J412" s="28"/>
      <c r="K412" s="28"/>
      <c r="L412" s="28"/>
      <c r="M412" s="28"/>
      <c r="N412" s="28"/>
      <c r="O412" s="28"/>
      <c r="P412" s="28"/>
      <c r="Q412" s="496"/>
      <c r="R412" s="484"/>
      <c r="S412" s="496"/>
      <c r="T412" s="484"/>
      <c r="U412" s="496"/>
      <c r="V412" s="496"/>
      <c r="W412" s="496"/>
      <c r="X412" s="484"/>
      <c r="Y412" s="484"/>
      <c r="Z412" s="484"/>
      <c r="AA412" s="496"/>
      <c r="AB412" s="496"/>
      <c r="AC412" s="484"/>
      <c r="AD412" s="496"/>
      <c r="AE412" s="496"/>
      <c r="AF412" s="484"/>
      <c r="AG412" s="496"/>
      <c r="AH412" s="496"/>
      <c r="AI412" s="496"/>
      <c r="AJ412" s="496"/>
      <c r="AK412" s="496"/>
      <c r="AL412" s="496"/>
      <c r="AM412" s="496"/>
      <c r="AN412" s="496"/>
      <c r="AO412" s="496"/>
      <c r="AP412" s="496"/>
      <c r="AQ412" s="496"/>
      <c r="AR412" s="484"/>
      <c r="AS412" s="496"/>
      <c r="AT412" s="496"/>
      <c r="AU412" s="496"/>
      <c r="AV412" s="39"/>
      <c r="AW412" s="28"/>
      <c r="AX412" s="28"/>
      <c r="AY412" s="28"/>
      <c r="AZ412" s="28"/>
      <c r="BA412" s="28"/>
      <c r="BB412" s="28"/>
      <c r="BC412" s="496"/>
      <c r="BD412" s="496"/>
      <c r="BE412" s="496"/>
      <c r="BF412" s="496"/>
      <c r="BG412" s="28"/>
    </row>
    <row r="413" spans="1:59">
      <c r="A413" s="35"/>
      <c r="B413" s="28"/>
      <c r="C413" s="28"/>
      <c r="D413" s="28"/>
      <c r="E413" s="28"/>
      <c r="F413" s="28"/>
      <c r="G413" s="28"/>
      <c r="H413" s="28"/>
      <c r="I413" s="28"/>
      <c r="J413" s="28"/>
      <c r="K413" s="28"/>
      <c r="L413" s="28"/>
      <c r="M413" s="28"/>
      <c r="N413" s="28"/>
      <c r="O413" s="28"/>
      <c r="P413" s="28"/>
      <c r="Q413" s="496"/>
      <c r="R413" s="484"/>
      <c r="S413" s="496"/>
      <c r="T413" s="484"/>
      <c r="U413" s="496"/>
      <c r="V413" s="496"/>
      <c r="W413" s="496"/>
      <c r="X413" s="484"/>
      <c r="Y413" s="484"/>
      <c r="Z413" s="484"/>
      <c r="AA413" s="496"/>
      <c r="AB413" s="496"/>
      <c r="AC413" s="484"/>
      <c r="AD413" s="496"/>
      <c r="AE413" s="496"/>
      <c r="AF413" s="484"/>
      <c r="AG413" s="496"/>
      <c r="AH413" s="496"/>
      <c r="AI413" s="496"/>
      <c r="AJ413" s="496"/>
      <c r="AK413" s="496"/>
      <c r="AL413" s="496"/>
      <c r="AM413" s="496"/>
      <c r="AN413" s="496"/>
      <c r="AO413" s="496"/>
      <c r="AP413" s="496"/>
      <c r="AQ413" s="496"/>
      <c r="AR413" s="484"/>
      <c r="AS413" s="496"/>
      <c r="AT413" s="496"/>
      <c r="AU413" s="496"/>
      <c r="AV413" s="39"/>
      <c r="AW413" s="28"/>
      <c r="AX413" s="28"/>
      <c r="AY413" s="28"/>
      <c r="AZ413" s="28"/>
      <c r="BA413" s="28"/>
      <c r="BB413" s="28"/>
      <c r="BC413" s="496"/>
      <c r="BD413" s="496"/>
      <c r="BE413" s="496"/>
      <c r="BF413" s="496"/>
      <c r="BG413" s="28"/>
    </row>
    <row r="414" spans="1:59">
      <c r="A414" s="35"/>
      <c r="B414" s="28"/>
      <c r="C414" s="28"/>
      <c r="D414" s="28"/>
      <c r="E414" s="28"/>
      <c r="F414" s="28"/>
      <c r="G414" s="28"/>
      <c r="H414" s="28"/>
      <c r="I414" s="28"/>
      <c r="J414" s="28"/>
      <c r="K414" s="28"/>
      <c r="L414" s="28"/>
      <c r="M414" s="28"/>
      <c r="N414" s="28"/>
      <c r="O414" s="28"/>
      <c r="P414" s="28"/>
      <c r="Q414" s="496"/>
      <c r="R414" s="484"/>
      <c r="S414" s="496"/>
      <c r="T414" s="484"/>
      <c r="U414" s="496"/>
      <c r="V414" s="496"/>
      <c r="W414" s="496"/>
      <c r="X414" s="484"/>
      <c r="Y414" s="484"/>
      <c r="Z414" s="484"/>
      <c r="AA414" s="496"/>
      <c r="AB414" s="496"/>
      <c r="AC414" s="484"/>
      <c r="AD414" s="496"/>
      <c r="AE414" s="496"/>
      <c r="AF414" s="484"/>
      <c r="AG414" s="496"/>
      <c r="AH414" s="496"/>
      <c r="AI414" s="496"/>
      <c r="AJ414" s="496"/>
      <c r="AK414" s="496"/>
      <c r="AL414" s="496"/>
      <c r="AM414" s="496"/>
      <c r="AN414" s="496"/>
      <c r="AO414" s="496"/>
      <c r="AP414" s="496"/>
      <c r="AQ414" s="496"/>
      <c r="AR414" s="484"/>
      <c r="AS414" s="496"/>
      <c r="AT414" s="496"/>
      <c r="AU414" s="496"/>
      <c r="AV414" s="39"/>
      <c r="AW414" s="28"/>
      <c r="AX414" s="28"/>
      <c r="AY414" s="28"/>
      <c r="AZ414" s="28"/>
      <c r="BA414" s="28"/>
      <c r="BB414" s="28"/>
      <c r="BC414" s="496"/>
      <c r="BD414" s="496"/>
      <c r="BE414" s="496"/>
      <c r="BF414" s="496"/>
      <c r="BG414" s="28"/>
    </row>
    <row r="415" spans="1:59">
      <c r="A415" s="35"/>
      <c r="B415" s="28"/>
      <c r="C415" s="28"/>
      <c r="D415" s="28"/>
      <c r="E415" s="28"/>
      <c r="F415" s="28"/>
      <c r="G415" s="28"/>
      <c r="H415" s="28"/>
      <c r="I415" s="28"/>
      <c r="J415" s="28"/>
      <c r="K415" s="28"/>
      <c r="L415" s="28"/>
      <c r="M415" s="28"/>
      <c r="N415" s="28"/>
      <c r="O415" s="28"/>
      <c r="P415" s="28"/>
      <c r="Q415" s="496"/>
      <c r="R415" s="484"/>
      <c r="S415" s="496"/>
      <c r="T415" s="484"/>
      <c r="U415" s="496"/>
      <c r="V415" s="496"/>
      <c r="W415" s="496"/>
      <c r="X415" s="484"/>
      <c r="Y415" s="484"/>
      <c r="Z415" s="484"/>
      <c r="AA415" s="496"/>
      <c r="AB415" s="496"/>
      <c r="AC415" s="484"/>
      <c r="AD415" s="496"/>
      <c r="AE415" s="496"/>
      <c r="AF415" s="484"/>
      <c r="AG415" s="496"/>
      <c r="AH415" s="496"/>
      <c r="AI415" s="496"/>
      <c r="AJ415" s="496"/>
      <c r="AK415" s="496"/>
      <c r="AL415" s="496"/>
      <c r="AM415" s="496"/>
      <c r="AN415" s="496"/>
      <c r="AO415" s="496"/>
      <c r="AP415" s="496"/>
      <c r="AQ415" s="496"/>
      <c r="AR415" s="484"/>
      <c r="AS415" s="496"/>
      <c r="AT415" s="496"/>
      <c r="AU415" s="496"/>
      <c r="AV415" s="39"/>
      <c r="AW415" s="28"/>
      <c r="AX415" s="28"/>
      <c r="AY415" s="28"/>
      <c r="AZ415" s="28"/>
      <c r="BA415" s="28"/>
      <c r="BB415" s="28"/>
      <c r="BC415" s="496"/>
      <c r="BD415" s="496"/>
      <c r="BE415" s="496"/>
      <c r="BF415" s="496"/>
      <c r="BG415" s="28"/>
    </row>
    <row r="416" spans="1:59">
      <c r="A416" s="35"/>
      <c r="B416" s="28"/>
      <c r="C416" s="28"/>
      <c r="D416" s="28"/>
      <c r="E416" s="28"/>
      <c r="F416" s="28"/>
      <c r="G416" s="28"/>
      <c r="H416" s="28"/>
      <c r="I416" s="28"/>
      <c r="J416" s="28"/>
      <c r="K416" s="28"/>
      <c r="L416" s="28"/>
      <c r="M416" s="28"/>
      <c r="N416" s="28"/>
      <c r="O416" s="28"/>
      <c r="P416" s="28"/>
      <c r="Q416" s="496"/>
      <c r="R416" s="484"/>
      <c r="S416" s="496"/>
      <c r="T416" s="484"/>
      <c r="U416" s="496"/>
      <c r="V416" s="496"/>
      <c r="W416" s="496"/>
      <c r="X416" s="484"/>
      <c r="Y416" s="484"/>
      <c r="Z416" s="484"/>
      <c r="AA416" s="496"/>
      <c r="AB416" s="496"/>
      <c r="AC416" s="484"/>
      <c r="AD416" s="496"/>
      <c r="AE416" s="496"/>
      <c r="AF416" s="484"/>
      <c r="AG416" s="496"/>
      <c r="AH416" s="496"/>
      <c r="AI416" s="496"/>
      <c r="AJ416" s="496"/>
      <c r="AK416" s="496"/>
      <c r="AL416" s="496"/>
      <c r="AM416" s="496"/>
      <c r="AN416" s="496"/>
      <c r="AO416" s="496"/>
      <c r="AP416" s="496"/>
      <c r="AQ416" s="496"/>
      <c r="AR416" s="484"/>
      <c r="AS416" s="496"/>
      <c r="AT416" s="496"/>
      <c r="AU416" s="496"/>
      <c r="AV416" s="39"/>
      <c r="AW416" s="28"/>
      <c r="AX416" s="28"/>
      <c r="AY416" s="28"/>
      <c r="AZ416" s="28"/>
      <c r="BA416" s="28"/>
      <c r="BB416" s="28"/>
      <c r="BC416" s="496"/>
      <c r="BD416" s="496"/>
      <c r="BE416" s="496"/>
      <c r="BF416" s="496"/>
      <c r="BG416" s="28"/>
    </row>
    <row r="417" spans="1:59">
      <c r="A417" s="35"/>
      <c r="B417" s="28"/>
      <c r="C417" s="28"/>
      <c r="D417" s="28"/>
      <c r="E417" s="28"/>
      <c r="F417" s="28"/>
      <c r="G417" s="28"/>
      <c r="H417" s="28"/>
      <c r="I417" s="28"/>
      <c r="J417" s="28"/>
      <c r="K417" s="28"/>
      <c r="L417" s="28"/>
      <c r="M417" s="28"/>
      <c r="N417" s="28"/>
      <c r="O417" s="28"/>
      <c r="P417" s="28"/>
      <c r="Q417" s="496"/>
      <c r="R417" s="484"/>
      <c r="S417" s="496"/>
      <c r="T417" s="484"/>
      <c r="U417" s="496"/>
      <c r="V417" s="496"/>
      <c r="W417" s="496"/>
      <c r="X417" s="484"/>
      <c r="Y417" s="484"/>
      <c r="Z417" s="484"/>
      <c r="AA417" s="496"/>
      <c r="AB417" s="496"/>
      <c r="AC417" s="484"/>
      <c r="AD417" s="496"/>
      <c r="AE417" s="496"/>
      <c r="AF417" s="484"/>
      <c r="AG417" s="496"/>
      <c r="AH417" s="496"/>
      <c r="AI417" s="496"/>
      <c r="AJ417" s="496"/>
      <c r="AK417" s="496"/>
      <c r="AL417" s="496"/>
      <c r="AM417" s="496"/>
      <c r="AN417" s="496"/>
      <c r="AO417" s="496"/>
      <c r="AP417" s="496"/>
      <c r="AQ417" s="496"/>
      <c r="AR417" s="484"/>
      <c r="AS417" s="496"/>
      <c r="AT417" s="496"/>
      <c r="AU417" s="496"/>
      <c r="AV417" s="39"/>
      <c r="AW417" s="28"/>
      <c r="AX417" s="28"/>
      <c r="AY417" s="28"/>
      <c r="AZ417" s="28"/>
      <c r="BA417" s="28"/>
      <c r="BB417" s="28"/>
      <c r="BC417" s="496"/>
      <c r="BD417" s="496"/>
      <c r="BE417" s="496"/>
      <c r="BF417" s="496"/>
      <c r="BG417" s="28"/>
    </row>
    <row r="418" spans="1:59">
      <c r="A418" s="35"/>
      <c r="B418" s="28"/>
      <c r="C418" s="28"/>
      <c r="D418" s="28"/>
      <c r="E418" s="28"/>
      <c r="F418" s="28"/>
      <c r="G418" s="28"/>
      <c r="H418" s="28"/>
      <c r="I418" s="28"/>
      <c r="J418" s="28"/>
      <c r="K418" s="28"/>
      <c r="L418" s="28"/>
      <c r="M418" s="28"/>
      <c r="N418" s="28"/>
      <c r="O418" s="28"/>
      <c r="P418" s="28"/>
      <c r="Q418" s="496"/>
      <c r="R418" s="484"/>
      <c r="S418" s="496"/>
      <c r="T418" s="484"/>
      <c r="U418" s="496"/>
      <c r="V418" s="496"/>
      <c r="W418" s="496"/>
      <c r="X418" s="484"/>
      <c r="Y418" s="484"/>
      <c r="Z418" s="484"/>
      <c r="AA418" s="496"/>
      <c r="AB418" s="496"/>
      <c r="AC418" s="484"/>
      <c r="AD418" s="496"/>
      <c r="AE418" s="496"/>
      <c r="AF418" s="484"/>
      <c r="AG418" s="496"/>
      <c r="AH418" s="496"/>
      <c r="AI418" s="496"/>
      <c r="AJ418" s="496"/>
      <c r="AK418" s="496"/>
      <c r="AL418" s="496"/>
      <c r="AM418" s="496"/>
      <c r="AN418" s="496"/>
      <c r="AO418" s="496"/>
      <c r="AP418" s="496"/>
      <c r="AQ418" s="496"/>
      <c r="AR418" s="484"/>
      <c r="AS418" s="496"/>
      <c r="AT418" s="496"/>
      <c r="AU418" s="496"/>
      <c r="AV418" s="39"/>
      <c r="AW418" s="28"/>
      <c r="AX418" s="28"/>
      <c r="AY418" s="28"/>
      <c r="AZ418" s="28"/>
      <c r="BA418" s="28"/>
      <c r="BB418" s="28"/>
      <c r="BC418" s="496"/>
      <c r="BD418" s="496"/>
      <c r="BE418" s="496"/>
      <c r="BF418" s="496"/>
      <c r="BG418" s="28"/>
    </row>
    <row r="419" spans="1:59">
      <c r="A419" s="35"/>
      <c r="B419" s="28"/>
      <c r="C419" s="28"/>
      <c r="D419" s="28"/>
      <c r="E419" s="28"/>
      <c r="F419" s="28"/>
      <c r="G419" s="28"/>
      <c r="H419" s="28"/>
      <c r="I419" s="28"/>
      <c r="J419" s="28"/>
      <c r="K419" s="28"/>
      <c r="L419" s="28"/>
      <c r="M419" s="28"/>
      <c r="N419" s="28"/>
      <c r="O419" s="28"/>
      <c r="P419" s="28"/>
      <c r="Q419" s="496"/>
      <c r="R419" s="484"/>
      <c r="S419" s="496"/>
      <c r="T419" s="484"/>
      <c r="U419" s="496"/>
      <c r="V419" s="496"/>
      <c r="W419" s="496"/>
      <c r="X419" s="484"/>
      <c r="Y419" s="484"/>
      <c r="Z419" s="484"/>
      <c r="AA419" s="496"/>
      <c r="AB419" s="496"/>
      <c r="AC419" s="484"/>
      <c r="AD419" s="496"/>
      <c r="AE419" s="496"/>
      <c r="AF419" s="484"/>
      <c r="AG419" s="496"/>
      <c r="AH419" s="496"/>
      <c r="AI419" s="496"/>
      <c r="AJ419" s="496"/>
      <c r="AK419" s="496"/>
      <c r="AL419" s="496"/>
      <c r="AM419" s="496"/>
      <c r="AN419" s="496"/>
      <c r="AO419" s="496"/>
      <c r="AP419" s="496"/>
      <c r="AQ419" s="496"/>
      <c r="AR419" s="484"/>
      <c r="AS419" s="496"/>
      <c r="AT419" s="496"/>
      <c r="AU419" s="496"/>
      <c r="AV419" s="39"/>
      <c r="AW419" s="28"/>
      <c r="AX419" s="28"/>
      <c r="AY419" s="28"/>
      <c r="AZ419" s="28"/>
      <c r="BA419" s="28"/>
      <c r="BB419" s="28"/>
      <c r="BC419" s="496"/>
      <c r="BD419" s="496"/>
      <c r="BE419" s="496"/>
      <c r="BF419" s="496"/>
      <c r="BG419" s="28"/>
    </row>
    <row r="420" spans="1:59">
      <c r="A420" s="35"/>
      <c r="B420" s="28"/>
      <c r="C420" s="28"/>
      <c r="D420" s="28"/>
      <c r="E420" s="28"/>
      <c r="F420" s="28"/>
      <c r="G420" s="28"/>
      <c r="H420" s="28"/>
      <c r="I420" s="28"/>
      <c r="J420" s="28"/>
      <c r="K420" s="28"/>
      <c r="L420" s="28"/>
      <c r="M420" s="28"/>
      <c r="N420" s="28"/>
      <c r="O420" s="28"/>
      <c r="P420" s="28"/>
      <c r="Q420" s="496"/>
      <c r="R420" s="484"/>
      <c r="S420" s="496"/>
      <c r="T420" s="484"/>
      <c r="U420" s="496"/>
      <c r="V420" s="496"/>
      <c r="W420" s="496"/>
      <c r="X420" s="484"/>
      <c r="Y420" s="484"/>
      <c r="Z420" s="484"/>
      <c r="AA420" s="496"/>
      <c r="AB420" s="496"/>
      <c r="AC420" s="484"/>
      <c r="AD420" s="496"/>
      <c r="AE420" s="496"/>
      <c r="AF420" s="484"/>
      <c r="AG420" s="496"/>
      <c r="AH420" s="496"/>
      <c r="AI420" s="496"/>
      <c r="AJ420" s="496"/>
      <c r="AK420" s="496"/>
      <c r="AL420" s="496"/>
      <c r="AM420" s="496"/>
      <c r="AN420" s="496"/>
      <c r="AO420" s="496"/>
      <c r="AP420" s="496"/>
      <c r="AQ420" s="496"/>
      <c r="AR420" s="484"/>
      <c r="AS420" s="496"/>
      <c r="AT420" s="496"/>
      <c r="AU420" s="496"/>
      <c r="AV420" s="39"/>
      <c r="AW420" s="28"/>
      <c r="AX420" s="28"/>
      <c r="AY420" s="28"/>
      <c r="AZ420" s="28"/>
      <c r="BA420" s="28"/>
      <c r="BB420" s="28"/>
      <c r="BC420" s="496"/>
      <c r="BD420" s="496"/>
      <c r="BE420" s="496"/>
      <c r="BF420" s="496"/>
      <c r="BG420" s="28"/>
    </row>
    <row r="421" spans="1:59">
      <c r="A421" s="35"/>
      <c r="B421" s="28"/>
      <c r="C421" s="28"/>
      <c r="D421" s="28"/>
      <c r="E421" s="28"/>
      <c r="F421" s="28"/>
      <c r="G421" s="28"/>
      <c r="H421" s="28"/>
      <c r="I421" s="28"/>
      <c r="J421" s="28"/>
      <c r="K421" s="28"/>
      <c r="L421" s="28"/>
      <c r="M421" s="28"/>
      <c r="N421" s="28"/>
      <c r="O421" s="28"/>
      <c r="P421" s="28"/>
      <c r="Q421" s="496"/>
      <c r="R421" s="484"/>
      <c r="S421" s="496"/>
      <c r="T421" s="484"/>
      <c r="U421" s="496"/>
      <c r="V421" s="496"/>
      <c r="W421" s="496"/>
      <c r="X421" s="484"/>
      <c r="Y421" s="484"/>
      <c r="Z421" s="484"/>
      <c r="AA421" s="496"/>
      <c r="AB421" s="496"/>
      <c r="AC421" s="484"/>
      <c r="AD421" s="496"/>
      <c r="AE421" s="496"/>
      <c r="AF421" s="484"/>
      <c r="AG421" s="496"/>
      <c r="AH421" s="496"/>
      <c r="AI421" s="496"/>
      <c r="AJ421" s="496"/>
      <c r="AK421" s="496"/>
      <c r="AL421" s="496"/>
      <c r="AM421" s="496"/>
      <c r="AN421" s="496"/>
      <c r="AO421" s="496"/>
      <c r="AP421" s="496"/>
      <c r="AQ421" s="496"/>
      <c r="AR421" s="484"/>
      <c r="AS421" s="496"/>
      <c r="AT421" s="496"/>
      <c r="AU421" s="496"/>
      <c r="AV421" s="39"/>
      <c r="AW421" s="28"/>
      <c r="AX421" s="28"/>
      <c r="AY421" s="28"/>
      <c r="AZ421" s="28"/>
      <c r="BA421" s="28"/>
      <c r="BB421" s="28"/>
      <c r="BC421" s="496"/>
      <c r="BD421" s="496"/>
      <c r="BE421" s="496"/>
      <c r="BF421" s="496"/>
      <c r="BG421" s="28"/>
    </row>
    <row r="422" spans="1:59">
      <c r="A422" s="35"/>
      <c r="B422" s="28"/>
      <c r="C422" s="28"/>
      <c r="D422" s="28"/>
      <c r="E422" s="28"/>
      <c r="F422" s="28"/>
      <c r="G422" s="28"/>
      <c r="H422" s="28"/>
      <c r="I422" s="28"/>
      <c r="J422" s="28"/>
      <c r="K422" s="28"/>
      <c r="L422" s="28"/>
      <c r="M422" s="28"/>
      <c r="N422" s="28"/>
      <c r="O422" s="28"/>
      <c r="P422" s="28"/>
      <c r="Q422" s="496"/>
      <c r="R422" s="484"/>
      <c r="S422" s="496"/>
      <c r="T422" s="484"/>
      <c r="U422" s="496"/>
      <c r="V422" s="496"/>
      <c r="W422" s="496"/>
      <c r="X422" s="484"/>
      <c r="Y422" s="484"/>
      <c r="Z422" s="484"/>
      <c r="AA422" s="496"/>
      <c r="AB422" s="496"/>
      <c r="AC422" s="484"/>
      <c r="AD422" s="496"/>
      <c r="AE422" s="496"/>
      <c r="AF422" s="484"/>
      <c r="AG422" s="496"/>
      <c r="AH422" s="496"/>
      <c r="AI422" s="496"/>
      <c r="AJ422" s="496"/>
      <c r="AK422" s="496"/>
      <c r="AL422" s="496"/>
      <c r="AM422" s="496"/>
      <c r="AN422" s="496"/>
      <c r="AO422" s="496"/>
      <c r="AP422" s="496"/>
      <c r="AQ422" s="496"/>
      <c r="AR422" s="484"/>
      <c r="AS422" s="496"/>
      <c r="AT422" s="496"/>
      <c r="AU422" s="496"/>
      <c r="AV422" s="39"/>
      <c r="AW422" s="28"/>
      <c r="AX422" s="28"/>
      <c r="AY422" s="28"/>
      <c r="AZ422" s="28"/>
      <c r="BA422" s="28"/>
      <c r="BB422" s="28"/>
      <c r="BC422" s="496"/>
      <c r="BD422" s="496"/>
      <c r="BE422" s="496"/>
      <c r="BF422" s="496"/>
      <c r="BG422" s="28"/>
    </row>
    <row r="423" spans="1:59">
      <c r="A423" s="35"/>
      <c r="B423" s="28"/>
      <c r="C423" s="28"/>
      <c r="D423" s="28"/>
      <c r="E423" s="28"/>
      <c r="F423" s="28"/>
      <c r="G423" s="28"/>
      <c r="H423" s="28"/>
      <c r="I423" s="28"/>
      <c r="J423" s="28"/>
      <c r="K423" s="28"/>
      <c r="L423" s="28"/>
      <c r="M423" s="28"/>
      <c r="N423" s="28"/>
      <c r="O423" s="28"/>
      <c r="P423" s="28"/>
      <c r="Q423" s="496"/>
      <c r="R423" s="484"/>
      <c r="S423" s="496"/>
      <c r="T423" s="484"/>
      <c r="U423" s="496"/>
      <c r="V423" s="496"/>
      <c r="W423" s="496"/>
      <c r="X423" s="484"/>
      <c r="Y423" s="484"/>
      <c r="Z423" s="484"/>
      <c r="AA423" s="496"/>
      <c r="AB423" s="496"/>
      <c r="AC423" s="484"/>
      <c r="AD423" s="496"/>
      <c r="AE423" s="496"/>
      <c r="AF423" s="484"/>
      <c r="AG423" s="496"/>
      <c r="AH423" s="496"/>
      <c r="AI423" s="496"/>
      <c r="AJ423" s="496"/>
      <c r="AK423" s="496"/>
      <c r="AL423" s="496"/>
      <c r="AM423" s="496"/>
      <c r="AN423" s="496"/>
      <c r="AO423" s="496"/>
      <c r="AP423" s="496"/>
      <c r="AQ423" s="496"/>
      <c r="AR423" s="484"/>
      <c r="AS423" s="496"/>
      <c r="AT423" s="496"/>
      <c r="AU423" s="496"/>
      <c r="AV423" s="39"/>
      <c r="AW423" s="28"/>
      <c r="AX423" s="28"/>
      <c r="AY423" s="28"/>
      <c r="AZ423" s="28"/>
      <c r="BA423" s="28"/>
      <c r="BB423" s="28"/>
      <c r="BC423" s="496"/>
      <c r="BD423" s="496"/>
      <c r="BE423" s="496"/>
      <c r="BF423" s="496"/>
      <c r="BG423" s="28"/>
    </row>
    <row r="424" spans="1:59">
      <c r="A424" s="35"/>
      <c r="B424" s="28"/>
      <c r="C424" s="28"/>
      <c r="D424" s="28"/>
      <c r="E424" s="28"/>
      <c r="F424" s="28"/>
      <c r="G424" s="28"/>
      <c r="H424" s="28"/>
      <c r="I424" s="28"/>
      <c r="J424" s="28"/>
      <c r="K424" s="28"/>
      <c r="L424" s="28"/>
      <c r="M424" s="28"/>
      <c r="N424" s="28"/>
      <c r="O424" s="28"/>
      <c r="P424" s="28"/>
      <c r="Q424" s="496"/>
      <c r="R424" s="484"/>
      <c r="S424" s="496"/>
      <c r="T424" s="484"/>
      <c r="U424" s="496"/>
      <c r="V424" s="496"/>
      <c r="W424" s="496"/>
      <c r="X424" s="484"/>
      <c r="Y424" s="484"/>
      <c r="Z424" s="484"/>
      <c r="AA424" s="496"/>
      <c r="AB424" s="496"/>
      <c r="AC424" s="484"/>
      <c r="AD424" s="496"/>
      <c r="AE424" s="496"/>
      <c r="AF424" s="484"/>
      <c r="AG424" s="496"/>
      <c r="AH424" s="496"/>
      <c r="AI424" s="496"/>
      <c r="AJ424" s="496"/>
      <c r="AK424" s="496"/>
      <c r="AL424" s="496"/>
      <c r="AM424" s="496"/>
      <c r="AN424" s="496"/>
      <c r="AO424" s="496"/>
      <c r="AP424" s="496"/>
      <c r="AQ424" s="496"/>
      <c r="AR424" s="484"/>
      <c r="AS424" s="496"/>
      <c r="AT424" s="496"/>
      <c r="AU424" s="496"/>
      <c r="AV424" s="39"/>
      <c r="AW424" s="28"/>
      <c r="AX424" s="28"/>
      <c r="AY424" s="28"/>
      <c r="AZ424" s="28"/>
      <c r="BA424" s="28"/>
      <c r="BB424" s="28"/>
      <c r="BC424" s="496"/>
      <c r="BD424" s="496"/>
      <c r="BE424" s="496"/>
      <c r="BF424" s="496"/>
      <c r="BG424" s="28"/>
    </row>
    <row r="425" spans="1:59">
      <c r="A425" s="35"/>
      <c r="B425" s="28"/>
      <c r="C425" s="28"/>
      <c r="D425" s="28"/>
      <c r="E425" s="28"/>
      <c r="F425" s="28"/>
      <c r="G425" s="28"/>
      <c r="H425" s="28"/>
      <c r="I425" s="28"/>
      <c r="J425" s="28"/>
      <c r="K425" s="28"/>
      <c r="L425" s="28"/>
      <c r="M425" s="28"/>
      <c r="N425" s="28"/>
      <c r="O425" s="28"/>
      <c r="P425" s="28"/>
      <c r="Q425" s="496"/>
      <c r="R425" s="484"/>
      <c r="S425" s="496"/>
      <c r="T425" s="484"/>
      <c r="U425" s="496"/>
      <c r="V425" s="496"/>
      <c r="W425" s="496"/>
      <c r="X425" s="484"/>
      <c r="Y425" s="484"/>
      <c r="Z425" s="484"/>
      <c r="AA425" s="496"/>
      <c r="AB425" s="496"/>
      <c r="AC425" s="484"/>
      <c r="AD425" s="496"/>
      <c r="AE425" s="496"/>
      <c r="AF425" s="484"/>
      <c r="AG425" s="496"/>
      <c r="AH425" s="496"/>
      <c r="AI425" s="496"/>
      <c r="AJ425" s="496"/>
      <c r="AK425" s="496"/>
      <c r="AL425" s="496"/>
      <c r="AM425" s="496"/>
      <c r="AN425" s="496"/>
      <c r="AO425" s="496"/>
      <c r="AP425" s="496"/>
      <c r="AQ425" s="496"/>
      <c r="AR425" s="484"/>
      <c r="AS425" s="496"/>
      <c r="AT425" s="496"/>
      <c r="AU425" s="496"/>
      <c r="AV425" s="39"/>
      <c r="AW425" s="28"/>
      <c r="AX425" s="28"/>
      <c r="AY425" s="28"/>
      <c r="AZ425" s="28"/>
      <c r="BA425" s="28"/>
      <c r="BB425" s="28"/>
      <c r="BC425" s="496"/>
      <c r="BD425" s="496"/>
      <c r="BE425" s="496"/>
      <c r="BF425" s="496"/>
      <c r="BG425" s="28"/>
    </row>
    <row r="426" spans="1:59">
      <c r="A426" s="35"/>
      <c r="B426" s="28"/>
      <c r="C426" s="28"/>
      <c r="D426" s="28"/>
      <c r="E426" s="28"/>
      <c r="F426" s="28"/>
      <c r="G426" s="28"/>
      <c r="H426" s="28"/>
      <c r="I426" s="28"/>
      <c r="J426" s="28"/>
      <c r="K426" s="28"/>
      <c r="L426" s="28"/>
      <c r="M426" s="28"/>
      <c r="N426" s="28"/>
      <c r="O426" s="28"/>
      <c r="P426" s="28"/>
      <c r="Q426" s="496"/>
      <c r="R426" s="484"/>
      <c r="S426" s="496"/>
      <c r="T426" s="484"/>
      <c r="U426" s="496"/>
      <c r="V426" s="496"/>
      <c r="W426" s="496"/>
      <c r="X426" s="484"/>
      <c r="Y426" s="484"/>
      <c r="Z426" s="484"/>
      <c r="AA426" s="496"/>
      <c r="AB426" s="496"/>
      <c r="AC426" s="484"/>
      <c r="AD426" s="496"/>
      <c r="AE426" s="496"/>
      <c r="AF426" s="484"/>
      <c r="AG426" s="496"/>
      <c r="AH426" s="496"/>
      <c r="AI426" s="496"/>
      <c r="AJ426" s="496"/>
      <c r="AK426" s="496"/>
      <c r="AL426" s="496"/>
      <c r="AM426" s="496"/>
      <c r="AN426" s="496"/>
      <c r="AO426" s="496"/>
      <c r="AP426" s="496"/>
      <c r="AQ426" s="496"/>
      <c r="AR426" s="484"/>
      <c r="AS426" s="496"/>
      <c r="AT426" s="496"/>
      <c r="AU426" s="496"/>
      <c r="AV426" s="39"/>
      <c r="AW426" s="28"/>
      <c r="AX426" s="28"/>
      <c r="AY426" s="28"/>
      <c r="AZ426" s="28"/>
      <c r="BA426" s="28"/>
      <c r="BB426" s="28"/>
      <c r="BC426" s="496"/>
      <c r="BD426" s="496"/>
      <c r="BE426" s="496"/>
      <c r="BF426" s="496"/>
      <c r="BG426" s="28"/>
    </row>
    <row r="427" spans="1:59">
      <c r="A427" s="35"/>
      <c r="B427" s="28"/>
      <c r="C427" s="28"/>
      <c r="D427" s="28"/>
      <c r="E427" s="28"/>
      <c r="F427" s="28"/>
      <c r="G427" s="28"/>
      <c r="H427" s="28"/>
      <c r="I427" s="28"/>
      <c r="J427" s="28"/>
      <c r="K427" s="28"/>
      <c r="L427" s="28"/>
      <c r="M427" s="28"/>
      <c r="N427" s="28"/>
      <c r="O427" s="28"/>
      <c r="P427" s="28"/>
      <c r="Q427" s="496"/>
      <c r="R427" s="484"/>
      <c r="S427" s="496"/>
      <c r="T427" s="484"/>
      <c r="U427" s="496"/>
      <c r="V427" s="496"/>
      <c r="W427" s="496"/>
      <c r="X427" s="484"/>
      <c r="Y427" s="484"/>
      <c r="Z427" s="484"/>
      <c r="AA427" s="496"/>
      <c r="AB427" s="496"/>
      <c r="AC427" s="484"/>
      <c r="AD427" s="496"/>
      <c r="AE427" s="496"/>
      <c r="AF427" s="484"/>
      <c r="AG427" s="496"/>
      <c r="AH427" s="496"/>
      <c r="AI427" s="496"/>
      <c r="AJ427" s="496"/>
      <c r="AK427" s="496"/>
      <c r="AL427" s="496"/>
      <c r="AM427" s="496"/>
      <c r="AN427" s="496"/>
      <c r="AO427" s="496"/>
      <c r="AP427" s="496"/>
      <c r="AQ427" s="496"/>
      <c r="AR427" s="484"/>
      <c r="AS427" s="496"/>
      <c r="AT427" s="496"/>
      <c r="AU427" s="496"/>
      <c r="AV427" s="39"/>
      <c r="AW427" s="28"/>
      <c r="AX427" s="28"/>
      <c r="AY427" s="28"/>
      <c r="AZ427" s="28"/>
      <c r="BA427" s="28"/>
      <c r="BB427" s="28"/>
      <c r="BC427" s="496"/>
      <c r="BD427" s="496"/>
      <c r="BE427" s="496"/>
      <c r="BF427" s="496"/>
      <c r="BG427" s="28"/>
    </row>
    <row r="428" spans="1:59">
      <c r="A428" s="35"/>
      <c r="B428" s="28"/>
      <c r="C428" s="28"/>
      <c r="D428" s="28"/>
      <c r="E428" s="28"/>
      <c r="F428" s="28"/>
      <c r="G428" s="28"/>
      <c r="H428" s="28"/>
      <c r="I428" s="28"/>
      <c r="J428" s="28"/>
      <c r="K428" s="28"/>
      <c r="L428" s="28"/>
      <c r="M428" s="28"/>
      <c r="N428" s="28"/>
      <c r="O428" s="28"/>
      <c r="P428" s="28"/>
      <c r="Q428" s="496"/>
      <c r="R428" s="484"/>
      <c r="S428" s="496"/>
      <c r="T428" s="484"/>
      <c r="U428" s="496"/>
      <c r="V428" s="496"/>
      <c r="W428" s="496"/>
      <c r="X428" s="484"/>
      <c r="Y428" s="484"/>
      <c r="Z428" s="484"/>
      <c r="AA428" s="496"/>
      <c r="AB428" s="496"/>
      <c r="AC428" s="484"/>
      <c r="AD428" s="496"/>
      <c r="AE428" s="496"/>
      <c r="AF428" s="484"/>
      <c r="AG428" s="496"/>
      <c r="AH428" s="496"/>
      <c r="AI428" s="496"/>
      <c r="AJ428" s="496"/>
      <c r="AK428" s="496"/>
      <c r="AL428" s="496"/>
      <c r="AM428" s="496"/>
      <c r="AN428" s="496"/>
      <c r="AO428" s="496"/>
      <c r="AP428" s="496"/>
      <c r="AQ428" s="496"/>
      <c r="AR428" s="484"/>
      <c r="AS428" s="496"/>
      <c r="AT428" s="496"/>
      <c r="AU428" s="496"/>
      <c r="AV428" s="39"/>
      <c r="AW428" s="28"/>
      <c r="AX428" s="28"/>
      <c r="AY428" s="28"/>
      <c r="AZ428" s="28"/>
      <c r="BA428" s="28"/>
      <c r="BB428" s="28"/>
      <c r="BC428" s="496"/>
      <c r="BD428" s="496"/>
      <c r="BE428" s="496"/>
      <c r="BF428" s="496"/>
      <c r="BG428" s="28"/>
    </row>
    <row r="429" spans="1:59">
      <c r="A429" s="35"/>
      <c r="B429" s="28"/>
      <c r="C429" s="28"/>
      <c r="D429" s="28"/>
      <c r="E429" s="28"/>
      <c r="F429" s="28"/>
      <c r="G429" s="28"/>
      <c r="H429" s="28"/>
      <c r="I429" s="28"/>
      <c r="J429" s="28"/>
      <c r="K429" s="28"/>
      <c r="L429" s="28"/>
      <c r="M429" s="28"/>
      <c r="N429" s="28"/>
      <c r="O429" s="28"/>
      <c r="P429" s="28"/>
      <c r="Q429" s="496"/>
      <c r="R429" s="484"/>
      <c r="S429" s="496"/>
      <c r="T429" s="484"/>
      <c r="U429" s="496"/>
      <c r="V429" s="496"/>
      <c r="W429" s="496"/>
      <c r="X429" s="484"/>
      <c r="Y429" s="484"/>
      <c r="Z429" s="484"/>
      <c r="AA429" s="496"/>
      <c r="AB429" s="496"/>
      <c r="AC429" s="484"/>
      <c r="AD429" s="496"/>
      <c r="AE429" s="496"/>
      <c r="AF429" s="484"/>
      <c r="AG429" s="496"/>
      <c r="AH429" s="496"/>
      <c r="AI429" s="496"/>
      <c r="AJ429" s="496"/>
      <c r="AK429" s="496"/>
      <c r="AL429" s="496"/>
      <c r="AM429" s="496"/>
      <c r="AN429" s="496"/>
      <c r="AO429" s="496"/>
      <c r="AP429" s="496"/>
      <c r="AQ429" s="496"/>
      <c r="AR429" s="484"/>
      <c r="AS429" s="496"/>
      <c r="AT429" s="496"/>
      <c r="AU429" s="496"/>
      <c r="AV429" s="39"/>
      <c r="AW429" s="28"/>
      <c r="AX429" s="28"/>
      <c r="AY429" s="28"/>
      <c r="AZ429" s="28"/>
      <c r="BA429" s="28"/>
      <c r="BB429" s="28"/>
      <c r="BC429" s="496"/>
      <c r="BD429" s="496"/>
      <c r="BE429" s="496"/>
      <c r="BF429" s="496"/>
      <c r="BG429" s="28"/>
    </row>
    <row r="430" spans="1:59">
      <c r="A430" s="35"/>
      <c r="B430" s="28"/>
      <c r="C430" s="28"/>
      <c r="D430" s="28"/>
      <c r="E430" s="28"/>
      <c r="F430" s="28"/>
      <c r="G430" s="28"/>
      <c r="H430" s="28"/>
      <c r="I430" s="28"/>
      <c r="J430" s="28"/>
      <c r="K430" s="28"/>
      <c r="L430" s="28"/>
      <c r="M430" s="28"/>
      <c r="N430" s="28"/>
      <c r="O430" s="28"/>
      <c r="P430" s="28"/>
      <c r="Q430" s="496"/>
      <c r="R430" s="484"/>
      <c r="S430" s="496"/>
      <c r="T430" s="484"/>
      <c r="U430" s="496"/>
      <c r="V430" s="496"/>
      <c r="W430" s="496"/>
      <c r="X430" s="484"/>
      <c r="Y430" s="484"/>
      <c r="Z430" s="484"/>
      <c r="AA430" s="496"/>
      <c r="AB430" s="496"/>
      <c r="AC430" s="484"/>
      <c r="AD430" s="496"/>
      <c r="AE430" s="496"/>
      <c r="AF430" s="484"/>
      <c r="AG430" s="496"/>
      <c r="AH430" s="496"/>
      <c r="AI430" s="496"/>
      <c r="AJ430" s="496"/>
      <c r="AK430" s="496"/>
      <c r="AL430" s="496"/>
      <c r="AM430" s="496"/>
      <c r="AN430" s="496"/>
      <c r="AO430" s="496"/>
      <c r="AP430" s="496"/>
      <c r="AQ430" s="496"/>
      <c r="AR430" s="484"/>
      <c r="AS430" s="496"/>
      <c r="AT430" s="496"/>
      <c r="AU430" s="496"/>
      <c r="AV430" s="39"/>
      <c r="AW430" s="28"/>
      <c r="AX430" s="28"/>
      <c r="AY430" s="28"/>
      <c r="AZ430" s="28"/>
      <c r="BA430" s="28"/>
      <c r="BB430" s="28"/>
      <c r="BC430" s="496"/>
      <c r="BD430" s="496"/>
      <c r="BE430" s="496"/>
      <c r="BF430" s="496"/>
      <c r="BG430" s="28"/>
    </row>
    <row r="431" spans="1:59">
      <c r="A431" s="35"/>
      <c r="B431" s="28"/>
      <c r="C431" s="28"/>
      <c r="D431" s="28"/>
      <c r="E431" s="28"/>
      <c r="F431" s="28"/>
      <c r="G431" s="28"/>
      <c r="H431" s="28"/>
      <c r="I431" s="28"/>
      <c r="J431" s="28"/>
      <c r="K431" s="28"/>
      <c r="L431" s="28"/>
      <c r="M431" s="28"/>
      <c r="N431" s="28"/>
      <c r="O431" s="28"/>
      <c r="P431" s="28"/>
      <c r="Q431" s="496"/>
      <c r="R431" s="484"/>
      <c r="S431" s="496"/>
      <c r="T431" s="484"/>
      <c r="U431" s="496"/>
      <c r="V431" s="496"/>
      <c r="W431" s="496"/>
      <c r="X431" s="484"/>
      <c r="Y431" s="484"/>
      <c r="Z431" s="484"/>
      <c r="AA431" s="496"/>
      <c r="AB431" s="496"/>
      <c r="AC431" s="484"/>
      <c r="AD431" s="496"/>
      <c r="AE431" s="496"/>
      <c r="AF431" s="484"/>
      <c r="AG431" s="496"/>
      <c r="AH431" s="496"/>
      <c r="AI431" s="496"/>
      <c r="AJ431" s="496"/>
      <c r="AK431" s="496"/>
      <c r="AL431" s="496"/>
      <c r="AM431" s="496"/>
      <c r="AN431" s="496"/>
      <c r="AO431" s="496"/>
      <c r="AP431" s="496"/>
      <c r="AQ431" s="496"/>
      <c r="AR431" s="484"/>
      <c r="AS431" s="496"/>
      <c r="AT431" s="496"/>
      <c r="AU431" s="496"/>
      <c r="AV431" s="39"/>
      <c r="AW431" s="28"/>
      <c r="AX431" s="28"/>
      <c r="AY431" s="28"/>
      <c r="AZ431" s="28"/>
      <c r="BA431" s="28"/>
      <c r="BB431" s="28"/>
      <c r="BC431" s="496"/>
      <c r="BD431" s="496"/>
      <c r="BE431" s="496"/>
      <c r="BF431" s="496"/>
      <c r="BG431" s="28"/>
    </row>
    <row r="432" spans="1:59">
      <c r="A432" s="35"/>
      <c r="B432" s="28"/>
      <c r="C432" s="28"/>
      <c r="D432" s="28"/>
      <c r="E432" s="28"/>
      <c r="F432" s="28"/>
      <c r="G432" s="28"/>
      <c r="H432" s="28"/>
      <c r="I432" s="28"/>
      <c r="J432" s="28"/>
      <c r="K432" s="28"/>
      <c r="L432" s="28"/>
      <c r="M432" s="28"/>
      <c r="N432" s="28"/>
      <c r="O432" s="28"/>
      <c r="P432" s="28"/>
      <c r="Q432" s="496"/>
      <c r="R432" s="484"/>
      <c r="S432" s="496"/>
      <c r="T432" s="484"/>
      <c r="U432" s="496"/>
      <c r="V432" s="496"/>
      <c r="W432" s="496"/>
      <c r="X432" s="484"/>
      <c r="Y432" s="484"/>
      <c r="Z432" s="484"/>
      <c r="AA432" s="496"/>
      <c r="AB432" s="496"/>
      <c r="AC432" s="484"/>
      <c r="AD432" s="496"/>
      <c r="AE432" s="496"/>
      <c r="AF432" s="484"/>
      <c r="AG432" s="496"/>
      <c r="AH432" s="496"/>
      <c r="AI432" s="496"/>
      <c r="AJ432" s="496"/>
      <c r="AK432" s="496"/>
      <c r="AL432" s="496"/>
      <c r="AM432" s="496"/>
      <c r="AN432" s="496"/>
      <c r="AO432" s="496"/>
      <c r="AP432" s="496"/>
      <c r="AQ432" s="496"/>
      <c r="AR432" s="484"/>
      <c r="AS432" s="496"/>
      <c r="AT432" s="496"/>
      <c r="AU432" s="496"/>
      <c r="AV432" s="39"/>
      <c r="AW432" s="28"/>
      <c r="AX432" s="28"/>
      <c r="AY432" s="28"/>
      <c r="AZ432" s="28"/>
      <c r="BA432" s="28"/>
      <c r="BB432" s="28"/>
      <c r="BC432" s="496"/>
      <c r="BD432" s="496"/>
      <c r="BE432" s="496"/>
      <c r="BF432" s="496"/>
      <c r="BG432" s="28"/>
    </row>
    <row r="433" spans="1:59">
      <c r="A433" s="35"/>
      <c r="B433" s="28"/>
      <c r="C433" s="28"/>
      <c r="D433" s="28"/>
      <c r="E433" s="28"/>
      <c r="F433" s="28"/>
      <c r="G433" s="28"/>
      <c r="H433" s="28"/>
      <c r="I433" s="28"/>
      <c r="J433" s="28"/>
      <c r="K433" s="28"/>
      <c r="L433" s="28"/>
      <c r="M433" s="28"/>
      <c r="N433" s="28"/>
      <c r="O433" s="28"/>
      <c r="P433" s="28"/>
      <c r="Q433" s="496"/>
      <c r="R433" s="484"/>
      <c r="S433" s="496"/>
      <c r="T433" s="484"/>
      <c r="U433" s="496"/>
      <c r="V433" s="496"/>
      <c r="W433" s="496"/>
      <c r="X433" s="484"/>
      <c r="Y433" s="484"/>
      <c r="Z433" s="484"/>
      <c r="AA433" s="496"/>
      <c r="AB433" s="496"/>
      <c r="AC433" s="484"/>
      <c r="AD433" s="496"/>
      <c r="AE433" s="496"/>
      <c r="AF433" s="484"/>
      <c r="AG433" s="496"/>
      <c r="AH433" s="496"/>
      <c r="AI433" s="496"/>
      <c r="AJ433" s="496"/>
      <c r="AK433" s="496"/>
      <c r="AL433" s="496"/>
      <c r="AM433" s="496"/>
      <c r="AN433" s="496"/>
      <c r="AO433" s="496"/>
      <c r="AP433" s="496"/>
      <c r="AQ433" s="496"/>
      <c r="AR433" s="484"/>
      <c r="AS433" s="496"/>
      <c r="AT433" s="496"/>
      <c r="AU433" s="496"/>
      <c r="AV433" s="39"/>
      <c r="AW433" s="28"/>
      <c r="AX433" s="28"/>
      <c r="AY433" s="28"/>
      <c r="AZ433" s="28"/>
      <c r="BA433" s="28"/>
      <c r="BB433" s="28"/>
      <c r="BC433" s="496"/>
      <c r="BD433" s="496"/>
      <c r="BE433" s="496"/>
      <c r="BF433" s="496"/>
      <c r="BG433" s="28"/>
    </row>
    <row r="434" spans="1:59">
      <c r="A434" s="35"/>
      <c r="B434" s="28"/>
      <c r="C434" s="28"/>
      <c r="D434" s="28"/>
      <c r="E434" s="28"/>
      <c r="F434" s="28"/>
      <c r="G434" s="28"/>
      <c r="H434" s="28"/>
      <c r="I434" s="28"/>
      <c r="J434" s="28"/>
      <c r="K434" s="28"/>
      <c r="L434" s="28"/>
      <c r="M434" s="28"/>
      <c r="N434" s="28"/>
      <c r="O434" s="28"/>
      <c r="P434" s="28"/>
      <c r="Q434" s="496"/>
      <c r="R434" s="484"/>
      <c r="S434" s="496"/>
      <c r="T434" s="484"/>
      <c r="U434" s="496"/>
      <c r="V434" s="496"/>
      <c r="W434" s="496"/>
      <c r="X434" s="484"/>
      <c r="Y434" s="484"/>
      <c r="Z434" s="484"/>
      <c r="AA434" s="496"/>
      <c r="AB434" s="496"/>
      <c r="AC434" s="484"/>
      <c r="AD434" s="496"/>
      <c r="AE434" s="496"/>
      <c r="AF434" s="484"/>
      <c r="AG434" s="496"/>
      <c r="AH434" s="496"/>
      <c r="AI434" s="496"/>
      <c r="AJ434" s="496"/>
      <c r="AK434" s="496"/>
      <c r="AL434" s="496"/>
      <c r="AM434" s="496"/>
      <c r="AN434" s="496"/>
      <c r="AO434" s="496"/>
      <c r="AP434" s="496"/>
      <c r="AQ434" s="496"/>
      <c r="AR434" s="484"/>
      <c r="AS434" s="496"/>
      <c r="AT434" s="496"/>
      <c r="AU434" s="496"/>
      <c r="AV434" s="39"/>
      <c r="AW434" s="28"/>
      <c r="AX434" s="28"/>
      <c r="AY434" s="28"/>
      <c r="AZ434" s="28"/>
      <c r="BA434" s="28"/>
      <c r="BB434" s="28"/>
      <c r="BC434" s="496"/>
      <c r="BD434" s="496"/>
      <c r="BE434" s="496"/>
      <c r="BF434" s="496"/>
      <c r="BG434" s="28"/>
    </row>
    <row r="435" spans="1:59">
      <c r="A435" s="35"/>
      <c r="B435" s="28"/>
      <c r="C435" s="28"/>
      <c r="D435" s="28"/>
      <c r="E435" s="28"/>
      <c r="F435" s="28"/>
      <c r="G435" s="28"/>
      <c r="H435" s="28"/>
      <c r="I435" s="28"/>
      <c r="J435" s="28"/>
      <c r="K435" s="28"/>
      <c r="L435" s="28"/>
      <c r="M435" s="28"/>
      <c r="N435" s="28"/>
      <c r="O435" s="28"/>
      <c r="P435" s="28"/>
      <c r="Q435" s="496"/>
      <c r="R435" s="484"/>
      <c r="S435" s="496"/>
      <c r="T435" s="484"/>
      <c r="U435" s="496"/>
      <c r="V435" s="496"/>
      <c r="W435" s="496"/>
      <c r="X435" s="484"/>
      <c r="Y435" s="484"/>
      <c r="Z435" s="484"/>
      <c r="AA435" s="496"/>
      <c r="AB435" s="496"/>
      <c r="AC435" s="484"/>
      <c r="AD435" s="496"/>
      <c r="AE435" s="496"/>
      <c r="AF435" s="484"/>
      <c r="AG435" s="496"/>
      <c r="AH435" s="496"/>
      <c r="AI435" s="496"/>
      <c r="AJ435" s="496"/>
      <c r="AK435" s="496"/>
      <c r="AL435" s="496"/>
      <c r="AM435" s="496"/>
      <c r="AN435" s="496"/>
      <c r="AO435" s="496"/>
      <c r="AP435" s="496"/>
      <c r="AQ435" s="496"/>
      <c r="AR435" s="484"/>
      <c r="AS435" s="496"/>
      <c r="AT435" s="496"/>
      <c r="AU435" s="496"/>
      <c r="AV435" s="39"/>
      <c r="AW435" s="28"/>
      <c r="AX435" s="28"/>
      <c r="AY435" s="28"/>
      <c r="AZ435" s="28"/>
      <c r="BA435" s="28"/>
      <c r="BB435" s="28"/>
      <c r="BC435" s="496"/>
      <c r="BD435" s="496"/>
      <c r="BE435" s="496"/>
      <c r="BF435" s="496"/>
      <c r="BG435" s="28"/>
    </row>
    <row r="436" spans="1:59">
      <c r="A436" s="35"/>
      <c r="B436" s="28"/>
      <c r="C436" s="28"/>
      <c r="D436" s="28"/>
      <c r="E436" s="28"/>
      <c r="F436" s="28"/>
      <c r="G436" s="28"/>
      <c r="H436" s="28"/>
      <c r="I436" s="28"/>
      <c r="J436" s="28"/>
      <c r="K436" s="28"/>
      <c r="L436" s="28"/>
      <c r="M436" s="28"/>
      <c r="N436" s="28"/>
      <c r="O436" s="28"/>
      <c r="P436" s="28"/>
      <c r="Q436" s="496"/>
      <c r="R436" s="484"/>
      <c r="S436" s="496"/>
      <c r="T436" s="484"/>
      <c r="U436" s="496"/>
      <c r="V436" s="496"/>
      <c r="W436" s="496"/>
      <c r="X436" s="484"/>
      <c r="Y436" s="484"/>
      <c r="Z436" s="484"/>
      <c r="AA436" s="496"/>
      <c r="AB436" s="496"/>
      <c r="AC436" s="484"/>
      <c r="AD436" s="496"/>
      <c r="AE436" s="496"/>
      <c r="AF436" s="484"/>
      <c r="AG436" s="496"/>
      <c r="AH436" s="496"/>
      <c r="AI436" s="496"/>
      <c r="AJ436" s="496"/>
      <c r="AK436" s="496"/>
      <c r="AL436" s="496"/>
      <c r="AM436" s="496"/>
      <c r="AN436" s="496"/>
      <c r="AO436" s="496"/>
      <c r="AP436" s="496"/>
      <c r="AQ436" s="496"/>
      <c r="AR436" s="484"/>
      <c r="AS436" s="496"/>
      <c r="AT436" s="496"/>
      <c r="AU436" s="496"/>
      <c r="AV436" s="39"/>
      <c r="AW436" s="28"/>
      <c r="AX436" s="28"/>
      <c r="AY436" s="28"/>
      <c r="AZ436" s="28"/>
      <c r="BA436" s="28"/>
      <c r="BB436" s="28"/>
      <c r="BC436" s="496"/>
      <c r="BD436" s="496"/>
      <c r="BE436" s="496"/>
      <c r="BF436" s="496"/>
      <c r="BG436" s="28"/>
    </row>
    <row r="437" spans="1:59">
      <c r="A437" s="35"/>
      <c r="B437" s="28"/>
      <c r="C437" s="28"/>
      <c r="D437" s="28"/>
      <c r="E437" s="28"/>
      <c r="F437" s="28"/>
      <c r="G437" s="28"/>
      <c r="H437" s="28"/>
      <c r="I437" s="28"/>
      <c r="J437" s="28"/>
      <c r="K437" s="28"/>
      <c r="L437" s="28"/>
      <c r="M437" s="28"/>
      <c r="N437" s="28"/>
      <c r="O437" s="28"/>
      <c r="P437" s="28"/>
      <c r="Q437" s="496"/>
      <c r="R437" s="484"/>
      <c r="S437" s="496"/>
      <c r="T437" s="484"/>
      <c r="U437" s="496"/>
      <c r="V437" s="496"/>
      <c r="W437" s="496"/>
      <c r="X437" s="484"/>
      <c r="Y437" s="484"/>
      <c r="Z437" s="484"/>
      <c r="AA437" s="496"/>
      <c r="AB437" s="496"/>
      <c r="AC437" s="484"/>
      <c r="AD437" s="496"/>
      <c r="AE437" s="496"/>
      <c r="AF437" s="484"/>
      <c r="AG437" s="496"/>
      <c r="AH437" s="496"/>
      <c r="AI437" s="496"/>
      <c r="AJ437" s="496"/>
      <c r="AK437" s="496"/>
      <c r="AL437" s="496"/>
      <c r="AM437" s="496"/>
      <c r="AN437" s="496"/>
      <c r="AO437" s="496"/>
      <c r="AP437" s="496"/>
      <c r="AQ437" s="496"/>
      <c r="AR437" s="484"/>
      <c r="AS437" s="496"/>
      <c r="AT437" s="496"/>
      <c r="AU437" s="496"/>
      <c r="AV437" s="39"/>
      <c r="AW437" s="28"/>
      <c r="AX437" s="28"/>
      <c r="AY437" s="28"/>
      <c r="AZ437" s="28"/>
      <c r="BA437" s="28"/>
      <c r="BB437" s="28"/>
      <c r="BC437" s="496"/>
      <c r="BD437" s="496"/>
      <c r="BE437" s="496"/>
      <c r="BF437" s="496"/>
      <c r="BG437" s="28"/>
    </row>
    <row r="438" spans="1:59">
      <c r="A438" s="35"/>
      <c r="B438" s="28"/>
      <c r="C438" s="28"/>
      <c r="D438" s="28"/>
      <c r="E438" s="28"/>
      <c r="F438" s="28"/>
      <c r="G438" s="28"/>
      <c r="H438" s="28"/>
      <c r="I438" s="28"/>
      <c r="J438" s="28"/>
      <c r="K438" s="28"/>
      <c r="L438" s="28"/>
      <c r="M438" s="28"/>
      <c r="N438" s="28"/>
      <c r="O438" s="28"/>
      <c r="P438" s="28"/>
      <c r="Q438" s="496"/>
      <c r="R438" s="484"/>
      <c r="S438" s="496"/>
      <c r="T438" s="484"/>
      <c r="U438" s="496"/>
      <c r="V438" s="496"/>
      <c r="W438" s="496"/>
      <c r="X438" s="484"/>
      <c r="Y438" s="484"/>
      <c r="Z438" s="484"/>
      <c r="AA438" s="496"/>
      <c r="AB438" s="496"/>
      <c r="AC438" s="484"/>
      <c r="AD438" s="496"/>
      <c r="AE438" s="496"/>
      <c r="AF438" s="484"/>
      <c r="AG438" s="496"/>
      <c r="AH438" s="496"/>
      <c r="AI438" s="496"/>
      <c r="AJ438" s="496"/>
      <c r="AK438" s="496"/>
      <c r="AL438" s="496"/>
      <c r="AM438" s="496"/>
      <c r="AN438" s="496"/>
      <c r="AO438" s="496"/>
      <c r="AP438" s="496"/>
      <c r="AQ438" s="496"/>
      <c r="AR438" s="484"/>
      <c r="AS438" s="496"/>
      <c r="AT438" s="496"/>
      <c r="AU438" s="496"/>
      <c r="AV438" s="39"/>
      <c r="AW438" s="28"/>
      <c r="AX438" s="28"/>
      <c r="AY438" s="28"/>
      <c r="AZ438" s="28"/>
      <c r="BA438" s="28"/>
      <c r="BB438" s="28"/>
      <c r="BC438" s="496"/>
      <c r="BD438" s="496"/>
      <c r="BE438" s="496"/>
      <c r="BF438" s="496"/>
      <c r="BG438" s="28"/>
    </row>
    <row r="439" spans="1:59">
      <c r="A439" s="35"/>
      <c r="B439" s="28"/>
      <c r="C439" s="28"/>
      <c r="D439" s="28"/>
      <c r="E439" s="28"/>
      <c r="F439" s="28"/>
      <c r="G439" s="28"/>
      <c r="H439" s="28"/>
      <c r="I439" s="28"/>
      <c r="J439" s="28"/>
      <c r="K439" s="28"/>
      <c r="L439" s="28"/>
      <c r="M439" s="28"/>
      <c r="N439" s="28"/>
      <c r="O439" s="28"/>
      <c r="P439" s="28"/>
      <c r="Q439" s="496"/>
      <c r="R439" s="484"/>
      <c r="S439" s="496"/>
      <c r="T439" s="484"/>
      <c r="U439" s="496"/>
      <c r="V439" s="496"/>
      <c r="W439" s="496"/>
      <c r="X439" s="484"/>
      <c r="Y439" s="484"/>
      <c r="Z439" s="484"/>
      <c r="AA439" s="496"/>
      <c r="AB439" s="496"/>
      <c r="AC439" s="484"/>
      <c r="AD439" s="496"/>
      <c r="AE439" s="496"/>
      <c r="AF439" s="484"/>
      <c r="AG439" s="496"/>
      <c r="AH439" s="496"/>
      <c r="AI439" s="496"/>
      <c r="AJ439" s="496"/>
      <c r="AK439" s="496"/>
      <c r="AL439" s="496"/>
      <c r="AM439" s="496"/>
      <c r="AN439" s="496"/>
      <c r="AO439" s="496"/>
      <c r="AP439" s="496"/>
      <c r="AQ439" s="496"/>
      <c r="AR439" s="484"/>
      <c r="AS439" s="496"/>
      <c r="AT439" s="496"/>
      <c r="AU439" s="496"/>
      <c r="AV439" s="39"/>
      <c r="AW439" s="28"/>
      <c r="AX439" s="28"/>
      <c r="AY439" s="28"/>
      <c r="AZ439" s="28"/>
      <c r="BA439" s="28"/>
      <c r="BB439" s="28"/>
      <c r="BC439" s="496"/>
      <c r="BD439" s="496"/>
      <c r="BE439" s="496"/>
      <c r="BF439" s="496"/>
      <c r="BG439" s="28"/>
    </row>
    <row r="440" spans="1:59">
      <c r="A440" s="35"/>
      <c r="B440" s="28"/>
      <c r="C440" s="28"/>
      <c r="D440" s="28"/>
      <c r="E440" s="28"/>
      <c r="F440" s="28"/>
      <c r="G440" s="28"/>
      <c r="H440" s="28"/>
      <c r="I440" s="28"/>
      <c r="J440" s="28"/>
      <c r="K440" s="28"/>
      <c r="L440" s="28"/>
      <c r="M440" s="28"/>
      <c r="N440" s="28"/>
      <c r="O440" s="28"/>
      <c r="P440" s="28"/>
      <c r="Q440" s="496"/>
      <c r="R440" s="484"/>
      <c r="S440" s="496"/>
      <c r="T440" s="484"/>
      <c r="U440" s="496"/>
      <c r="V440" s="496"/>
      <c r="W440" s="496"/>
      <c r="X440" s="484"/>
      <c r="Y440" s="484"/>
      <c r="Z440" s="484"/>
      <c r="AA440" s="496"/>
      <c r="AB440" s="496"/>
      <c r="AC440" s="484"/>
      <c r="AD440" s="496"/>
      <c r="AE440" s="496"/>
      <c r="AF440" s="484"/>
      <c r="AG440" s="496"/>
      <c r="AH440" s="496"/>
      <c r="AI440" s="496"/>
      <c r="AJ440" s="496"/>
      <c r="AK440" s="496"/>
      <c r="AL440" s="496"/>
      <c r="AM440" s="496"/>
      <c r="AN440" s="496"/>
      <c r="AO440" s="496"/>
      <c r="AP440" s="496"/>
      <c r="AQ440" s="496"/>
      <c r="AR440" s="484"/>
      <c r="AS440" s="496"/>
      <c r="AT440" s="496"/>
      <c r="AU440" s="496"/>
      <c r="AV440" s="39"/>
      <c r="AW440" s="28"/>
      <c r="AX440" s="28"/>
      <c r="AY440" s="28"/>
      <c r="AZ440" s="28"/>
      <c r="BA440" s="28"/>
      <c r="BB440" s="28"/>
      <c r="BC440" s="496"/>
      <c r="BD440" s="496"/>
      <c r="BE440" s="496"/>
      <c r="BF440" s="496"/>
      <c r="BG440" s="28"/>
    </row>
    <row r="441" spans="1:59">
      <c r="A441" s="35"/>
      <c r="B441" s="28"/>
      <c r="C441" s="28"/>
      <c r="D441" s="28"/>
      <c r="E441" s="28"/>
      <c r="F441" s="28"/>
      <c r="G441" s="28"/>
      <c r="H441" s="28"/>
      <c r="I441" s="28"/>
      <c r="J441" s="28"/>
      <c r="K441" s="28"/>
      <c r="L441" s="28"/>
      <c r="M441" s="28"/>
      <c r="N441" s="28"/>
      <c r="O441" s="28"/>
      <c r="P441" s="28"/>
      <c r="Q441" s="496"/>
      <c r="R441" s="484"/>
      <c r="S441" s="496"/>
      <c r="T441" s="484"/>
      <c r="U441" s="496"/>
      <c r="V441" s="496"/>
      <c r="W441" s="496"/>
      <c r="X441" s="484"/>
      <c r="Y441" s="484"/>
      <c r="Z441" s="484"/>
      <c r="AA441" s="496"/>
      <c r="AB441" s="496"/>
      <c r="AC441" s="484"/>
      <c r="AD441" s="496"/>
      <c r="AE441" s="496"/>
      <c r="AF441" s="484"/>
      <c r="AG441" s="496"/>
      <c r="AH441" s="496"/>
      <c r="AI441" s="496"/>
      <c r="AJ441" s="496"/>
      <c r="AK441" s="496"/>
      <c r="AL441" s="496"/>
      <c r="AM441" s="496"/>
      <c r="AN441" s="496"/>
      <c r="AO441" s="496"/>
      <c r="AP441" s="496"/>
      <c r="AQ441" s="496"/>
      <c r="AR441" s="484"/>
      <c r="AS441" s="496"/>
      <c r="AT441" s="496"/>
      <c r="AU441" s="496"/>
      <c r="AV441" s="39"/>
      <c r="AW441" s="28"/>
      <c r="AX441" s="28"/>
      <c r="AY441" s="28"/>
      <c r="AZ441" s="28"/>
      <c r="BA441" s="28"/>
      <c r="BB441" s="28"/>
      <c r="BC441" s="496"/>
      <c r="BD441" s="496"/>
      <c r="BE441" s="496"/>
      <c r="BF441" s="496"/>
      <c r="BG441" s="28"/>
    </row>
    <row r="442" spans="1:59">
      <c r="A442" s="35"/>
      <c r="B442" s="28"/>
      <c r="C442" s="28"/>
      <c r="D442" s="28"/>
      <c r="E442" s="28"/>
      <c r="F442" s="28"/>
      <c r="G442" s="28"/>
      <c r="H442" s="28"/>
      <c r="I442" s="28"/>
      <c r="J442" s="28"/>
      <c r="K442" s="28"/>
      <c r="L442" s="28"/>
      <c r="M442" s="28"/>
      <c r="N442" s="28"/>
      <c r="O442" s="28"/>
      <c r="P442" s="28"/>
      <c r="Q442" s="496"/>
      <c r="R442" s="484"/>
      <c r="S442" s="496"/>
      <c r="T442" s="484"/>
      <c r="U442" s="496"/>
      <c r="V442" s="496"/>
      <c r="W442" s="496"/>
      <c r="X442" s="484"/>
      <c r="Y442" s="484"/>
      <c r="Z442" s="484"/>
      <c r="AA442" s="496"/>
      <c r="AB442" s="496"/>
      <c r="AC442" s="484"/>
      <c r="AD442" s="496"/>
      <c r="AE442" s="496"/>
      <c r="AF442" s="484"/>
      <c r="AG442" s="496"/>
      <c r="AH442" s="496"/>
      <c r="AI442" s="496"/>
      <c r="AJ442" s="496"/>
      <c r="AK442" s="496"/>
      <c r="AL442" s="496"/>
      <c r="AM442" s="496"/>
      <c r="AN442" s="496"/>
      <c r="AO442" s="496"/>
      <c r="AP442" s="496"/>
      <c r="AQ442" s="496"/>
      <c r="AR442" s="484"/>
      <c r="AS442" s="496"/>
      <c r="AT442" s="496"/>
      <c r="AU442" s="496"/>
      <c r="AV442" s="39"/>
      <c r="AW442" s="28"/>
      <c r="AX442" s="28"/>
      <c r="AY442" s="28"/>
      <c r="AZ442" s="28"/>
      <c r="BA442" s="28"/>
      <c r="BB442" s="28"/>
      <c r="BC442" s="496"/>
      <c r="BD442" s="496"/>
      <c r="BE442" s="496"/>
      <c r="BF442" s="496"/>
      <c r="BG442" s="28"/>
    </row>
    <row r="443" spans="1:59">
      <c r="A443" s="35"/>
      <c r="B443" s="28"/>
      <c r="C443" s="28"/>
      <c r="D443" s="28"/>
      <c r="E443" s="28"/>
      <c r="F443" s="28"/>
      <c r="G443" s="28"/>
      <c r="H443" s="28"/>
      <c r="I443" s="28"/>
      <c r="J443" s="28"/>
      <c r="K443" s="28"/>
      <c r="L443" s="28"/>
      <c r="M443" s="28"/>
      <c r="N443" s="28"/>
      <c r="O443" s="28"/>
      <c r="P443" s="28"/>
      <c r="Q443" s="496"/>
      <c r="R443" s="484"/>
      <c r="S443" s="496"/>
      <c r="T443" s="484"/>
      <c r="U443" s="496"/>
      <c r="V443" s="496"/>
      <c r="W443" s="496"/>
      <c r="X443" s="484"/>
      <c r="Y443" s="484"/>
      <c r="Z443" s="484"/>
      <c r="AA443" s="496"/>
      <c r="AB443" s="496"/>
      <c r="AC443" s="484"/>
      <c r="AD443" s="496"/>
      <c r="AE443" s="496"/>
      <c r="AF443" s="484"/>
      <c r="AG443" s="496"/>
      <c r="AH443" s="496"/>
      <c r="AI443" s="496"/>
      <c r="AJ443" s="496"/>
      <c r="AK443" s="496"/>
      <c r="AL443" s="496"/>
      <c r="AM443" s="496"/>
      <c r="AN443" s="496"/>
      <c r="AO443" s="496"/>
      <c r="AP443" s="496"/>
      <c r="AQ443" s="496"/>
      <c r="AR443" s="484"/>
      <c r="AS443" s="496"/>
      <c r="AT443" s="496"/>
      <c r="AU443" s="496"/>
      <c r="AV443" s="39"/>
      <c r="AW443" s="28"/>
      <c r="AX443" s="28"/>
      <c r="AY443" s="28"/>
      <c r="AZ443" s="28"/>
      <c r="BA443" s="28"/>
      <c r="BB443" s="28"/>
      <c r="BC443" s="496"/>
      <c r="BD443" s="496"/>
      <c r="BE443" s="496"/>
      <c r="BF443" s="496"/>
      <c r="BG443" s="28"/>
    </row>
    <row r="444" spans="1:59">
      <c r="A444" s="35"/>
      <c r="B444" s="28"/>
      <c r="C444" s="28"/>
      <c r="D444" s="28"/>
      <c r="E444" s="28"/>
      <c r="F444" s="28"/>
      <c r="G444" s="28"/>
      <c r="H444" s="28"/>
      <c r="I444" s="28"/>
      <c r="J444" s="28"/>
      <c r="K444" s="28"/>
      <c r="L444" s="28"/>
      <c r="M444" s="28"/>
      <c r="N444" s="28"/>
      <c r="O444" s="28"/>
      <c r="P444" s="28"/>
      <c r="Q444" s="496"/>
      <c r="R444" s="484"/>
      <c r="S444" s="496"/>
      <c r="T444" s="484"/>
      <c r="U444" s="496"/>
      <c r="V444" s="496"/>
      <c r="W444" s="496"/>
      <c r="X444" s="484"/>
      <c r="Y444" s="484"/>
      <c r="Z444" s="484"/>
      <c r="AA444" s="496"/>
      <c r="AB444" s="496"/>
      <c r="AC444" s="484"/>
      <c r="AD444" s="496"/>
      <c r="AE444" s="496"/>
      <c r="AF444" s="484"/>
      <c r="AG444" s="496"/>
      <c r="AH444" s="496"/>
      <c r="AI444" s="496"/>
      <c r="AJ444" s="496"/>
      <c r="AK444" s="496"/>
      <c r="AL444" s="496"/>
      <c r="AM444" s="496"/>
      <c r="AN444" s="496"/>
      <c r="AO444" s="496"/>
      <c r="AP444" s="496"/>
      <c r="AQ444" s="496"/>
      <c r="AR444" s="484"/>
      <c r="AS444" s="496"/>
      <c r="AT444" s="496"/>
      <c r="AU444" s="496"/>
      <c r="AV444" s="39"/>
      <c r="AW444" s="28"/>
      <c r="AX444" s="28"/>
      <c r="AY444" s="28"/>
      <c r="AZ444" s="28"/>
      <c r="BA444" s="28"/>
      <c r="BB444" s="28"/>
      <c r="BC444" s="496"/>
      <c r="BD444" s="496"/>
      <c r="BE444" s="496"/>
      <c r="BF444" s="496"/>
      <c r="BG444" s="28"/>
    </row>
    <row r="445" spans="1:59">
      <c r="A445" s="35"/>
      <c r="B445" s="28"/>
      <c r="C445" s="28"/>
      <c r="D445" s="28"/>
      <c r="E445" s="28"/>
      <c r="F445" s="28"/>
      <c r="G445" s="28"/>
      <c r="H445" s="28"/>
      <c r="I445" s="28"/>
      <c r="J445" s="28"/>
      <c r="K445" s="28"/>
      <c r="L445" s="28"/>
      <c r="M445" s="28"/>
      <c r="N445" s="28"/>
      <c r="O445" s="28"/>
      <c r="P445" s="28"/>
      <c r="Q445" s="496"/>
      <c r="R445" s="484"/>
      <c r="S445" s="496"/>
      <c r="T445" s="484"/>
      <c r="U445" s="496"/>
      <c r="V445" s="496"/>
      <c r="W445" s="496"/>
      <c r="X445" s="484"/>
      <c r="Y445" s="484"/>
      <c r="Z445" s="484"/>
      <c r="AA445" s="496"/>
      <c r="AB445" s="496"/>
      <c r="AC445" s="484"/>
      <c r="AD445" s="496"/>
      <c r="AE445" s="496"/>
      <c r="AF445" s="484"/>
      <c r="AG445" s="496"/>
      <c r="AH445" s="496"/>
      <c r="AI445" s="496"/>
      <c r="AJ445" s="496"/>
      <c r="AK445" s="496"/>
      <c r="AL445" s="496"/>
      <c r="AM445" s="496"/>
      <c r="AN445" s="496"/>
      <c r="AO445" s="496"/>
      <c r="AP445" s="496"/>
      <c r="AQ445" s="496"/>
      <c r="AR445" s="484"/>
      <c r="AS445" s="496"/>
      <c r="AT445" s="496"/>
      <c r="AU445" s="496"/>
      <c r="AV445" s="39"/>
      <c r="AW445" s="28"/>
      <c r="AX445" s="28"/>
      <c r="AY445" s="28"/>
      <c r="AZ445" s="28"/>
      <c r="BA445" s="28"/>
      <c r="BB445" s="28"/>
      <c r="BC445" s="496"/>
      <c r="BD445" s="496"/>
      <c r="BE445" s="496"/>
      <c r="BF445" s="496"/>
      <c r="BG445" s="28"/>
    </row>
    <row r="446" spans="1:59">
      <c r="A446" s="35"/>
      <c r="B446" s="28"/>
      <c r="C446" s="28"/>
      <c r="D446" s="28"/>
      <c r="E446" s="28"/>
      <c r="F446" s="28"/>
      <c r="G446" s="28"/>
      <c r="H446" s="28"/>
      <c r="I446" s="28"/>
      <c r="J446" s="28"/>
      <c r="K446" s="28"/>
      <c r="L446" s="28"/>
      <c r="M446" s="28"/>
      <c r="N446" s="28"/>
      <c r="O446" s="28"/>
      <c r="P446" s="28"/>
      <c r="Q446" s="496"/>
      <c r="R446" s="484"/>
      <c r="S446" s="496"/>
      <c r="T446" s="484"/>
      <c r="U446" s="496"/>
      <c r="V446" s="496"/>
      <c r="W446" s="496"/>
      <c r="X446" s="484"/>
      <c r="Y446" s="484"/>
      <c r="Z446" s="484"/>
      <c r="AA446" s="496"/>
      <c r="AB446" s="496"/>
      <c r="AC446" s="484"/>
      <c r="AD446" s="496"/>
      <c r="AE446" s="496"/>
      <c r="AF446" s="484"/>
      <c r="AG446" s="496"/>
      <c r="AH446" s="496"/>
      <c r="AI446" s="496"/>
      <c r="AJ446" s="496"/>
      <c r="AK446" s="496"/>
      <c r="AL446" s="496"/>
      <c r="AM446" s="496"/>
      <c r="AN446" s="496"/>
      <c r="AO446" s="496"/>
      <c r="AP446" s="496"/>
      <c r="AQ446" s="496"/>
      <c r="AR446" s="484"/>
      <c r="AS446" s="496"/>
      <c r="AT446" s="496"/>
      <c r="AU446" s="496"/>
      <c r="AV446" s="39"/>
      <c r="AW446" s="28"/>
      <c r="AX446" s="28"/>
      <c r="AY446" s="28"/>
      <c r="AZ446" s="28"/>
      <c r="BA446" s="28"/>
      <c r="BB446" s="28"/>
      <c r="BC446" s="496"/>
      <c r="BD446" s="496"/>
      <c r="BE446" s="496"/>
      <c r="BF446" s="496"/>
      <c r="BG446" s="28"/>
    </row>
    <row r="447" spans="1:59">
      <c r="A447" s="35"/>
      <c r="B447" s="28"/>
      <c r="C447" s="28"/>
      <c r="D447" s="28"/>
      <c r="E447" s="28"/>
      <c r="F447" s="28"/>
      <c r="G447" s="28"/>
      <c r="H447" s="28"/>
      <c r="I447" s="28"/>
      <c r="J447" s="28"/>
      <c r="K447" s="28"/>
      <c r="L447" s="28"/>
      <c r="M447" s="28"/>
      <c r="N447" s="28"/>
      <c r="O447" s="28"/>
      <c r="P447" s="28"/>
      <c r="Q447" s="496"/>
      <c r="R447" s="484"/>
      <c r="S447" s="496"/>
      <c r="T447" s="484"/>
      <c r="U447" s="496"/>
      <c r="V447" s="496"/>
      <c r="W447" s="496"/>
      <c r="X447" s="484"/>
      <c r="Y447" s="484"/>
      <c r="Z447" s="484"/>
      <c r="AA447" s="496"/>
      <c r="AB447" s="496"/>
      <c r="AC447" s="484"/>
      <c r="AD447" s="496"/>
      <c r="AE447" s="496"/>
      <c r="AF447" s="484"/>
      <c r="AG447" s="496"/>
      <c r="AH447" s="496"/>
      <c r="AI447" s="496"/>
      <c r="AJ447" s="496"/>
      <c r="AK447" s="496"/>
      <c r="AL447" s="496"/>
      <c r="AM447" s="496"/>
      <c r="AN447" s="496"/>
      <c r="AO447" s="496"/>
      <c r="AP447" s="496"/>
      <c r="AQ447" s="496"/>
      <c r="AR447" s="484"/>
      <c r="AS447" s="496"/>
      <c r="AT447" s="496"/>
      <c r="AU447" s="496"/>
      <c r="AV447" s="39"/>
      <c r="AW447" s="28"/>
      <c r="AX447" s="28"/>
      <c r="AY447" s="28"/>
      <c r="AZ447" s="28"/>
      <c r="BA447" s="28"/>
      <c r="BB447" s="28"/>
      <c r="BC447" s="496"/>
      <c r="BD447" s="496"/>
      <c r="BE447" s="496"/>
      <c r="BF447" s="496"/>
      <c r="BG447" s="28"/>
    </row>
  </sheetData>
  <mergeCells count="95">
    <mergeCell ref="A1:BG1"/>
    <mergeCell ref="A2:BG2"/>
    <mergeCell ref="A3:BG3"/>
    <mergeCell ref="A4:A7"/>
    <mergeCell ref="B4:B7"/>
    <mergeCell ref="D4:D7"/>
    <mergeCell ref="E4:E7"/>
    <mergeCell ref="F4:H4"/>
    <mergeCell ref="L4:M4"/>
    <mergeCell ref="N4:Q4"/>
    <mergeCell ref="I4:K4"/>
    <mergeCell ref="I5:I7"/>
    <mergeCell ref="J5:K5"/>
    <mergeCell ref="J6:J7"/>
    <mergeCell ref="K6:K7"/>
    <mergeCell ref="AY4:BB4"/>
    <mergeCell ref="AZ5:BB5"/>
    <mergeCell ref="AZ6:AZ7"/>
    <mergeCell ref="BA6:BB6"/>
    <mergeCell ref="BC4:BF4"/>
    <mergeCell ref="BC5:BC7"/>
    <mergeCell ref="BD5:BF5"/>
    <mergeCell ref="BD6:BD7"/>
    <mergeCell ref="R5:R7"/>
    <mergeCell ref="AJ4:AL4"/>
    <mergeCell ref="AM4:AO4"/>
    <mergeCell ref="AP4:AR4"/>
    <mergeCell ref="AS4:AU4"/>
    <mergeCell ref="R4:T4"/>
    <mergeCell ref="U4:W4"/>
    <mergeCell ref="X4:Z4"/>
    <mergeCell ref="AA4:AC4"/>
    <mergeCell ref="AD4:AF4"/>
    <mergeCell ref="AG4:AI4"/>
    <mergeCell ref="S5:T5"/>
    <mergeCell ref="U5:U7"/>
    <mergeCell ref="V5:W5"/>
    <mergeCell ref="X5:X7"/>
    <mergeCell ref="AE6:AE7"/>
    <mergeCell ref="AF6:AF7"/>
    <mergeCell ref="AT5:AU5"/>
    <mergeCell ref="AV5:AV7"/>
    <mergeCell ref="AW5:AX5"/>
    <mergeCell ref="AT6:AT7"/>
    <mergeCell ref="AU6:AU7"/>
    <mergeCell ref="AW6:AW7"/>
    <mergeCell ref="AK5:AL5"/>
    <mergeCell ref="Y5:Z5"/>
    <mergeCell ref="AA5:AA7"/>
    <mergeCell ref="Z6:Z7"/>
    <mergeCell ref="BG4:BG7"/>
    <mergeCell ref="AQ5:AR5"/>
    <mergeCell ref="AS5:AS7"/>
    <mergeCell ref="AQ6:AQ7"/>
    <mergeCell ref="AR6:AR7"/>
    <mergeCell ref="AB5:AC5"/>
    <mergeCell ref="AD5:AD7"/>
    <mergeCell ref="AE5:AF5"/>
    <mergeCell ref="AG5:AG7"/>
    <mergeCell ref="AH5:AI5"/>
    <mergeCell ref="AJ5:AJ7"/>
    <mergeCell ref="AB6:AB7"/>
    <mergeCell ref="AC6:AC7"/>
    <mergeCell ref="S6:S7"/>
    <mergeCell ref="T6:T7"/>
    <mergeCell ref="V6:V7"/>
    <mergeCell ref="W6:W7"/>
    <mergeCell ref="Y6:Y7"/>
    <mergeCell ref="C4:C7"/>
    <mergeCell ref="G6:G7"/>
    <mergeCell ref="H6:H7"/>
    <mergeCell ref="O6:O7"/>
    <mergeCell ref="P6:Q6"/>
    <mergeCell ref="F5:F7"/>
    <mergeCell ref="G5:H5"/>
    <mergeCell ref="L5:L7"/>
    <mergeCell ref="M5:M7"/>
    <mergeCell ref="N5:N7"/>
    <mergeCell ref="O5:Q5"/>
    <mergeCell ref="BK6:BK7"/>
    <mergeCell ref="BL6:BM6"/>
    <mergeCell ref="AH6:AH7"/>
    <mergeCell ref="AI6:AI7"/>
    <mergeCell ref="AK6:AK7"/>
    <mergeCell ref="AL6:AL7"/>
    <mergeCell ref="AN6:AN7"/>
    <mergeCell ref="AO6:AO7"/>
    <mergeCell ref="AX6:AX7"/>
    <mergeCell ref="AM5:AM7"/>
    <mergeCell ref="AN5:AO5"/>
    <mergeCell ref="AP5:AP7"/>
    <mergeCell ref="BK4:BM5"/>
    <mergeCell ref="AV4:AX4"/>
    <mergeCell ref="BE6:BF6"/>
    <mergeCell ref="AY5:AY7"/>
  </mergeCells>
  <pageMargins left="0.27" right="0.26" top="0.4" bottom="0.42" header="0.3" footer="0.26"/>
  <pageSetup paperSize="9" orientation="landscape" horizontalDpi="0" verticalDpi="0" r:id="rId1"/>
  <headerFooter>
    <oddFooter>&amp;CPage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N37"/>
  <sheetViews>
    <sheetView topLeftCell="C1" zoomScale="94" zoomScaleNormal="94" workbookViewId="0">
      <selection activeCell="M4" sqref="M1:M1048576"/>
    </sheetView>
  </sheetViews>
  <sheetFormatPr defaultColWidth="8.7109375" defaultRowHeight="12"/>
  <cols>
    <col min="1" max="1" width="4.28515625" style="1682" customWidth="1"/>
    <col min="2" max="2" width="27.7109375" style="1682" customWidth="1"/>
    <col min="3" max="3" width="10.7109375" style="1682" customWidth="1"/>
    <col min="4" max="4" width="11.7109375" style="1682" customWidth="1"/>
    <col min="5" max="5" width="8.7109375" style="1682"/>
    <col min="6" max="7" width="10.7109375" style="1682" customWidth="1"/>
    <col min="8" max="8" width="8.7109375" style="1682"/>
    <col min="9" max="9" width="10.7109375" style="1682" customWidth="1"/>
    <col min="10" max="10" width="9.42578125" style="1682" customWidth="1"/>
    <col min="11" max="11" width="8.7109375" style="1682"/>
    <col min="12" max="12" width="7.7109375" style="1682" customWidth="1"/>
    <col min="13" max="13" width="9.28515625" style="1682" hidden="1" customWidth="1"/>
    <col min="14" max="14" width="9.7109375" style="1682" bestFit="1" customWidth="1"/>
    <col min="15" max="16384" width="8.7109375" style="1682"/>
  </cols>
  <sheetData>
    <row r="2" spans="1:13" ht="15">
      <c r="A2" s="3073" t="s">
        <v>444</v>
      </c>
      <c r="B2" s="3074"/>
      <c r="C2" s="3074"/>
      <c r="D2" s="3074"/>
      <c r="E2" s="3074"/>
      <c r="F2" s="3074"/>
      <c r="G2" s="3074"/>
      <c r="H2" s="3074"/>
      <c r="I2" s="3074"/>
      <c r="J2" s="3074"/>
      <c r="K2" s="3074"/>
      <c r="L2" s="3074"/>
    </row>
    <row r="3" spans="1:13" ht="15">
      <c r="A3" s="3073" t="s">
        <v>579</v>
      </c>
      <c r="B3" s="3077"/>
      <c r="C3" s="3077"/>
      <c r="D3" s="3077"/>
      <c r="E3" s="3077"/>
      <c r="F3" s="3077"/>
      <c r="G3" s="3077"/>
      <c r="H3" s="3077"/>
      <c r="I3" s="3077"/>
      <c r="J3" s="3077"/>
      <c r="K3" s="3077"/>
      <c r="L3" s="3077"/>
    </row>
    <row r="4" spans="1:13" ht="15">
      <c r="K4" s="3075" t="s">
        <v>301</v>
      </c>
      <c r="L4" s="3076"/>
    </row>
    <row r="5" spans="1:13" ht="13.15" customHeight="1">
      <c r="A5" s="2964" t="s">
        <v>54</v>
      </c>
      <c r="B5" s="2955" t="s">
        <v>362</v>
      </c>
      <c r="C5" s="3072" t="s">
        <v>450</v>
      </c>
      <c r="D5" s="3072"/>
      <c r="E5" s="3072"/>
      <c r="F5" s="3072" t="s">
        <v>365</v>
      </c>
      <c r="G5" s="3072"/>
      <c r="H5" s="3072"/>
      <c r="I5" s="3072" t="s">
        <v>364</v>
      </c>
      <c r="J5" s="3072"/>
      <c r="K5" s="3072"/>
      <c r="L5" s="2955" t="s">
        <v>4</v>
      </c>
    </row>
    <row r="6" spans="1:13" ht="25.15" customHeight="1">
      <c r="A6" s="2964"/>
      <c r="B6" s="2955"/>
      <c r="C6" s="3072"/>
      <c r="D6" s="3072"/>
      <c r="E6" s="3072"/>
      <c r="F6" s="3072"/>
      <c r="G6" s="3072"/>
      <c r="H6" s="3072"/>
      <c r="I6" s="3072"/>
      <c r="J6" s="3072"/>
      <c r="K6" s="3072"/>
      <c r="L6" s="2955"/>
    </row>
    <row r="7" spans="1:13">
      <c r="A7" s="2964"/>
      <c r="B7" s="2955"/>
      <c r="C7" s="3072" t="s">
        <v>1</v>
      </c>
      <c r="D7" s="3072" t="s">
        <v>56</v>
      </c>
      <c r="E7" s="3072" t="s">
        <v>363</v>
      </c>
      <c r="F7" s="3072" t="s">
        <v>1</v>
      </c>
      <c r="G7" s="3072" t="s">
        <v>56</v>
      </c>
      <c r="H7" s="3072" t="s">
        <v>363</v>
      </c>
      <c r="I7" s="3072" t="s">
        <v>1</v>
      </c>
      <c r="J7" s="3072" t="s">
        <v>56</v>
      </c>
      <c r="K7" s="3072" t="s">
        <v>363</v>
      </c>
      <c r="L7" s="2955"/>
    </row>
    <row r="8" spans="1:13">
      <c r="A8" s="2964"/>
      <c r="B8" s="2955"/>
      <c r="C8" s="3072"/>
      <c r="D8" s="3072"/>
      <c r="E8" s="3072"/>
      <c r="F8" s="3072"/>
      <c r="G8" s="3072"/>
      <c r="H8" s="3072"/>
      <c r="I8" s="3072"/>
      <c r="J8" s="3072"/>
      <c r="K8" s="3072"/>
      <c r="L8" s="2955"/>
    </row>
    <row r="9" spans="1:13">
      <c r="A9" s="261"/>
      <c r="B9" s="300" t="s">
        <v>331</v>
      </c>
      <c r="C9" s="1683">
        <f>C10+C16</f>
        <v>13442363.444444444</v>
      </c>
      <c r="D9" s="1683">
        <f t="shared" ref="D9:E9" si="0">D10+D16</f>
        <v>12871386.444444444</v>
      </c>
      <c r="E9" s="1683">
        <f t="shared" si="0"/>
        <v>570977</v>
      </c>
      <c r="F9" s="1683">
        <f>F10+F16</f>
        <v>3604739</v>
      </c>
      <c r="G9" s="1683">
        <f>G10+G16</f>
        <v>3392575</v>
      </c>
      <c r="H9" s="1683">
        <f>H10+H16</f>
        <v>123976</v>
      </c>
      <c r="I9" s="1683">
        <f t="shared" ref="I9" si="1">I10+I16</f>
        <v>3604739</v>
      </c>
      <c r="J9" s="1683">
        <f>J10+J16</f>
        <v>3392575</v>
      </c>
      <c r="K9" s="1683">
        <f t="shared" ref="K9" si="2">K10+K16</f>
        <v>123976</v>
      </c>
      <c r="L9" s="1684"/>
    </row>
    <row r="10" spans="1:13">
      <c r="A10" s="269" t="s">
        <v>22</v>
      </c>
      <c r="B10" s="270" t="s">
        <v>306</v>
      </c>
      <c r="C10" s="101">
        <f>C11+C15</f>
        <v>9593333</v>
      </c>
      <c r="D10" s="101">
        <f t="shared" ref="D10:K10" si="3">D11+D15</f>
        <v>9593333</v>
      </c>
      <c r="E10" s="101">
        <f t="shared" si="3"/>
        <v>0</v>
      </c>
      <c r="F10" s="101">
        <f t="shared" si="3"/>
        <v>2240000</v>
      </c>
      <c r="G10" s="101">
        <f t="shared" si="3"/>
        <v>2240000</v>
      </c>
      <c r="H10" s="101">
        <f t="shared" si="3"/>
        <v>0</v>
      </c>
      <c r="I10" s="101">
        <f t="shared" si="3"/>
        <v>2240000</v>
      </c>
      <c r="J10" s="101">
        <f t="shared" si="3"/>
        <v>2240000</v>
      </c>
      <c r="K10" s="101">
        <f t="shared" si="3"/>
        <v>0</v>
      </c>
      <c r="L10" s="279"/>
      <c r="M10" s="1688">
        <f>H9+G9</f>
        <v>3516551</v>
      </c>
    </row>
    <row r="11" spans="1:13">
      <c r="A11" s="274" t="s">
        <v>2</v>
      </c>
      <c r="B11" s="275" t="s">
        <v>307</v>
      </c>
      <c r="C11" s="681">
        <f>C12+C13+C14</f>
        <v>6223333</v>
      </c>
      <c r="D11" s="681">
        <f t="shared" ref="D11:K11" si="4">D12+D13+D14</f>
        <v>6223333</v>
      </c>
      <c r="E11" s="681">
        <f t="shared" si="4"/>
        <v>0</v>
      </c>
      <c r="F11" s="681">
        <f t="shared" si="4"/>
        <v>1410000</v>
      </c>
      <c r="G11" s="681">
        <f t="shared" si="4"/>
        <v>1410000</v>
      </c>
      <c r="H11" s="681">
        <f t="shared" si="4"/>
        <v>0</v>
      </c>
      <c r="I11" s="681">
        <f t="shared" si="4"/>
        <v>1410000</v>
      </c>
      <c r="J11" s="681">
        <f t="shared" si="4"/>
        <v>1410000</v>
      </c>
      <c r="K11" s="681">
        <f t="shared" si="4"/>
        <v>0</v>
      </c>
      <c r="L11" s="279"/>
    </row>
    <row r="12" spans="1:13" ht="24">
      <c r="A12" s="276">
        <v>1</v>
      </c>
      <c r="B12" s="277" t="s">
        <v>97</v>
      </c>
      <c r="C12" s="97">
        <f>D12+E12</f>
        <v>2708889</v>
      </c>
      <c r="D12" s="97">
        <f>'b4-16-20TH2'!N11</f>
        <v>2708889</v>
      </c>
      <c r="E12" s="1685"/>
      <c r="F12" s="97">
        <f>G12+H12</f>
        <v>590000</v>
      </c>
      <c r="G12" s="97">
        <f>'b4-16-20TH'!BB11</f>
        <v>590000</v>
      </c>
      <c r="H12" s="279"/>
      <c r="I12" s="97">
        <f>J12+K12</f>
        <v>590000</v>
      </c>
      <c r="J12" s="97">
        <f>G12</f>
        <v>590000</v>
      </c>
      <c r="K12" s="279"/>
      <c r="L12" s="279"/>
    </row>
    <row r="13" spans="1:13">
      <c r="A13" s="276">
        <v>2</v>
      </c>
      <c r="B13" s="277" t="s">
        <v>308</v>
      </c>
      <c r="C13" s="97">
        <f t="shared" ref="C13:C15" si="5">D13+E13</f>
        <v>3514444</v>
      </c>
      <c r="D13" s="97">
        <f>'b4-16-20TH2'!N12</f>
        <v>3514444</v>
      </c>
      <c r="E13" s="1685"/>
      <c r="F13" s="97">
        <f>G13+H13</f>
        <v>700000</v>
      </c>
      <c r="G13" s="97">
        <f>'b4-16-20TH'!BB12</f>
        <v>700000</v>
      </c>
      <c r="H13" s="279"/>
      <c r="I13" s="97">
        <f>J13+K13</f>
        <v>700000</v>
      </c>
      <c r="J13" s="97">
        <f t="shared" ref="J13:J15" si="6">G13</f>
        <v>700000</v>
      </c>
      <c r="K13" s="279"/>
      <c r="L13" s="279"/>
    </row>
    <row r="14" spans="1:13" ht="25.5" customHeight="1">
      <c r="A14" s="276">
        <v>3</v>
      </c>
      <c r="B14" s="277" t="s">
        <v>309</v>
      </c>
      <c r="C14" s="100">
        <f t="shared" si="5"/>
        <v>0</v>
      </c>
      <c r="D14" s="100">
        <f>'Nhap TH1'!O15</f>
        <v>0</v>
      </c>
      <c r="E14" s="279"/>
      <c r="F14" s="100">
        <f>G14+H14</f>
        <v>120000</v>
      </c>
      <c r="G14" s="100">
        <f>'b4-16-20TH'!BB14</f>
        <v>120000</v>
      </c>
      <c r="H14" s="279"/>
      <c r="I14" s="100">
        <f>J14+K14</f>
        <v>120000</v>
      </c>
      <c r="J14" s="97">
        <f>G14</f>
        <v>120000</v>
      </c>
      <c r="K14" s="279"/>
      <c r="L14" s="279"/>
    </row>
    <row r="15" spans="1:13" s="1687" customFormat="1" ht="17.100000000000001" customHeight="1">
      <c r="A15" s="274" t="s">
        <v>3</v>
      </c>
      <c r="B15" s="275" t="s">
        <v>310</v>
      </c>
      <c r="C15" s="681">
        <f t="shared" si="5"/>
        <v>3370000</v>
      </c>
      <c r="D15" s="98">
        <f>'b4-16-20TH2'!N13</f>
        <v>3370000</v>
      </c>
      <c r="E15" s="1686"/>
      <c r="F15" s="98">
        <f>G15+H15</f>
        <v>830000</v>
      </c>
      <c r="G15" s="98">
        <f>'b4-16-20TH'!BB13</f>
        <v>830000</v>
      </c>
      <c r="H15" s="1686"/>
      <c r="I15" s="98">
        <f>J15+K15</f>
        <v>830000</v>
      </c>
      <c r="J15" s="98">
        <f t="shared" si="6"/>
        <v>830000</v>
      </c>
      <c r="K15" s="1686"/>
      <c r="L15" s="1686"/>
    </row>
    <row r="16" spans="1:13" ht="16.149999999999999" customHeight="1">
      <c r="A16" s="269" t="s">
        <v>23</v>
      </c>
      <c r="B16" s="280" t="s">
        <v>311</v>
      </c>
      <c r="C16" s="101">
        <f>C17+C20+C21+C27+C29</f>
        <v>3849030.4444444445</v>
      </c>
      <c r="D16" s="101">
        <f t="shared" ref="D16:K16" si="7">D17+D20+D21+D27+D29</f>
        <v>3278053.4444444445</v>
      </c>
      <c r="E16" s="101">
        <f t="shared" si="7"/>
        <v>570977</v>
      </c>
      <c r="F16" s="101">
        <f t="shared" si="7"/>
        <v>1364739</v>
      </c>
      <c r="G16" s="101">
        <f t="shared" si="7"/>
        <v>1152575</v>
      </c>
      <c r="H16" s="101">
        <f t="shared" si="7"/>
        <v>123976</v>
      </c>
      <c r="I16" s="101">
        <f t="shared" si="7"/>
        <v>1364739</v>
      </c>
      <c r="J16" s="101">
        <f t="shared" si="7"/>
        <v>1152575</v>
      </c>
      <c r="K16" s="101">
        <f t="shared" si="7"/>
        <v>123976</v>
      </c>
      <c r="L16" s="279"/>
    </row>
    <row r="17" spans="1:14" ht="24">
      <c r="A17" s="281" t="s">
        <v>2</v>
      </c>
      <c r="B17" s="282" t="s">
        <v>312</v>
      </c>
      <c r="C17" s="101">
        <f>C18+C19</f>
        <v>468501.11111111112</v>
      </c>
      <c r="D17" s="101">
        <f t="shared" ref="D17:K17" si="8">D18+D19</f>
        <v>468501.11111111112</v>
      </c>
      <c r="E17" s="101">
        <f t="shared" si="8"/>
        <v>0</v>
      </c>
      <c r="F17" s="101">
        <f t="shared" si="8"/>
        <v>132000</v>
      </c>
      <c r="G17" s="101">
        <f t="shared" si="8"/>
        <v>132000</v>
      </c>
      <c r="H17" s="101">
        <f t="shared" si="8"/>
        <v>0</v>
      </c>
      <c r="I17" s="99">
        <f t="shared" si="8"/>
        <v>132000</v>
      </c>
      <c r="J17" s="101">
        <f t="shared" si="8"/>
        <v>132000</v>
      </c>
      <c r="K17" s="101">
        <f t="shared" si="8"/>
        <v>0</v>
      </c>
      <c r="L17" s="279"/>
      <c r="N17" s="1688"/>
    </row>
    <row r="18" spans="1:14" ht="24">
      <c r="A18" s="287">
        <v>1</v>
      </c>
      <c r="B18" s="288" t="s">
        <v>313</v>
      </c>
      <c r="C18" s="97">
        <f t="shared" ref="C18:C21" si="9">D18+E18</f>
        <v>392900</v>
      </c>
      <c r="D18" s="1689">
        <f>'b4-16-20TH2'!N22+'b4-16-20TH2'!N25</f>
        <v>392900</v>
      </c>
      <c r="E18" s="279"/>
      <c r="F18" s="1689">
        <f>G18+H18</f>
        <v>120000</v>
      </c>
      <c r="G18" s="97">
        <f>'b4-16-20TH'!BB21</f>
        <v>120000</v>
      </c>
      <c r="H18" s="279"/>
      <c r="I18" s="100">
        <f>J18+K18</f>
        <v>120000</v>
      </c>
      <c r="J18" s="97">
        <f>G18</f>
        <v>120000</v>
      </c>
      <c r="K18" s="279"/>
      <c r="L18" s="279"/>
    </row>
    <row r="19" spans="1:14" ht="29.1" customHeight="1">
      <c r="A19" s="287">
        <v>2</v>
      </c>
      <c r="B19" s="288" t="s">
        <v>314</v>
      </c>
      <c r="C19" s="97">
        <f t="shared" si="9"/>
        <v>75601.111111111109</v>
      </c>
      <c r="D19" s="1689">
        <f>'b4-16-20TH2'!N21+'b4-16-20TH2'!N24</f>
        <v>75601.111111111109</v>
      </c>
      <c r="E19" s="279"/>
      <c r="F19" s="1689">
        <f>G19+H19</f>
        <v>12000</v>
      </c>
      <c r="G19" s="97">
        <f>'b4-16-20TH'!BB20</f>
        <v>12000</v>
      </c>
      <c r="H19" s="279"/>
      <c r="I19" s="100">
        <f>J19+K19</f>
        <v>12000</v>
      </c>
      <c r="J19" s="97">
        <f>G19</f>
        <v>12000</v>
      </c>
      <c r="K19" s="279"/>
      <c r="L19" s="279"/>
    </row>
    <row r="20" spans="1:14" s="1694" customFormat="1" ht="41.65" customHeight="1">
      <c r="A20" s="1690" t="s">
        <v>3</v>
      </c>
      <c r="B20" s="1691" t="s">
        <v>315</v>
      </c>
      <c r="C20" s="1098">
        <f t="shared" si="9"/>
        <v>22752</v>
      </c>
      <c r="D20" s="1098">
        <f>'b4-16-20TH2'!N26</f>
        <v>22752</v>
      </c>
      <c r="E20" s="1692"/>
      <c r="F20" s="1099">
        <f>G20+H20</f>
        <v>0</v>
      </c>
      <c r="G20" s="1692"/>
      <c r="H20" s="1692"/>
      <c r="I20" s="1099">
        <f>J20+K20</f>
        <v>0</v>
      </c>
      <c r="J20" s="1692"/>
      <c r="K20" s="1692"/>
      <c r="L20" s="1692"/>
      <c r="M20" s="1693">
        <f>F21+F17</f>
        <v>1086000</v>
      </c>
      <c r="N20" s="1693">
        <f>M20+G29</f>
        <v>1099575</v>
      </c>
    </row>
    <row r="21" spans="1:14" s="1687" customFormat="1" ht="20.100000000000001" customHeight="1">
      <c r="A21" s="281" t="s">
        <v>12</v>
      </c>
      <c r="B21" s="282" t="s">
        <v>316</v>
      </c>
      <c r="C21" s="98">
        <f t="shared" si="9"/>
        <v>1877623.3333333333</v>
      </c>
      <c r="D21" s="1695">
        <f>'b4-16-20TH2'!N29</f>
        <v>1877623.3333333333</v>
      </c>
      <c r="E21" s="1686"/>
      <c r="F21" s="98">
        <f>G21+H21</f>
        <v>954000</v>
      </c>
      <c r="G21" s="98">
        <f>'b4-16-20TH'!BB28</f>
        <v>954000</v>
      </c>
      <c r="H21" s="98"/>
      <c r="I21" s="98">
        <f>J21+K21</f>
        <v>954000</v>
      </c>
      <c r="J21" s="98">
        <f>G21</f>
        <v>954000</v>
      </c>
      <c r="K21" s="98"/>
      <c r="L21" s="1686"/>
    </row>
    <row r="22" spans="1:14" ht="24" hidden="1">
      <c r="A22" s="287" t="s">
        <v>29</v>
      </c>
      <c r="B22" s="288" t="s">
        <v>317</v>
      </c>
      <c r="C22" s="279"/>
      <c r="D22" s="279"/>
      <c r="E22" s="279"/>
      <c r="F22" s="279"/>
      <c r="G22" s="279"/>
      <c r="H22" s="279"/>
      <c r="I22" s="279"/>
      <c r="J22" s="279"/>
      <c r="K22" s="279"/>
      <c r="L22" s="279"/>
    </row>
    <row r="23" spans="1:14" ht="24" hidden="1">
      <c r="A23" s="287" t="s">
        <v>28</v>
      </c>
      <c r="B23" s="288" t="s">
        <v>125</v>
      </c>
      <c r="C23" s="279"/>
      <c r="D23" s="279"/>
      <c r="E23" s="279"/>
      <c r="F23" s="279"/>
      <c r="G23" s="279"/>
      <c r="H23" s="279"/>
      <c r="I23" s="279"/>
      <c r="J23" s="279"/>
      <c r="K23" s="279"/>
      <c r="L23" s="279"/>
    </row>
    <row r="24" spans="1:14" ht="36" hidden="1">
      <c r="A24" s="287" t="s">
        <v>27</v>
      </c>
      <c r="B24" s="288" t="s">
        <v>320</v>
      </c>
      <c r="C24" s="279"/>
      <c r="D24" s="279"/>
      <c r="E24" s="279"/>
      <c r="F24" s="279"/>
      <c r="G24" s="279"/>
      <c r="H24" s="279"/>
      <c r="I24" s="279"/>
      <c r="J24" s="279"/>
      <c r="K24" s="279"/>
      <c r="L24" s="279"/>
    </row>
    <row r="25" spans="1:14" ht="24" hidden="1">
      <c r="A25" s="287" t="s">
        <v>26</v>
      </c>
      <c r="B25" s="288" t="s">
        <v>332</v>
      </c>
      <c r="C25" s="279"/>
      <c r="D25" s="279"/>
      <c r="E25" s="279"/>
      <c r="F25" s="279"/>
      <c r="G25" s="279"/>
      <c r="H25" s="279"/>
      <c r="I25" s="279"/>
      <c r="J25" s="279"/>
      <c r="K25" s="279"/>
      <c r="L25" s="279"/>
    </row>
    <row r="26" spans="1:14" ht="48" hidden="1">
      <c r="A26" s="287" t="s">
        <v>321</v>
      </c>
      <c r="B26" s="288" t="s">
        <v>333</v>
      </c>
      <c r="C26" s="279"/>
      <c r="D26" s="279"/>
      <c r="E26" s="279"/>
      <c r="F26" s="279"/>
      <c r="G26" s="279"/>
      <c r="H26" s="279"/>
      <c r="I26" s="279"/>
      <c r="J26" s="279"/>
      <c r="K26" s="279"/>
      <c r="L26" s="279"/>
    </row>
    <row r="27" spans="1:14" s="1697" customFormat="1" ht="60" customHeight="1">
      <c r="A27" s="269" t="s">
        <v>13</v>
      </c>
      <c r="B27" s="270" t="s">
        <v>334</v>
      </c>
      <c r="C27" s="283">
        <f>D27+E27</f>
        <v>880000</v>
      </c>
      <c r="D27" s="283">
        <f>'b4-16-20TH2'!N108</f>
        <v>880000</v>
      </c>
      <c r="E27" s="283"/>
      <c r="F27" s="101">
        <f>G27+H27</f>
        <v>53000</v>
      </c>
      <c r="G27" s="283">
        <f>'b4-16-20TH2'!BB108</f>
        <v>53000</v>
      </c>
      <c r="H27" s="283"/>
      <c r="I27" s="101">
        <f>J27+K27</f>
        <v>53000</v>
      </c>
      <c r="J27" s="101">
        <f>G27</f>
        <v>53000</v>
      </c>
      <c r="K27" s="283"/>
      <c r="L27" s="1696" t="s">
        <v>575</v>
      </c>
    </row>
    <row r="28" spans="1:14" hidden="1">
      <c r="A28" s="291">
        <v>1</v>
      </c>
      <c r="B28" s="279" t="s">
        <v>335</v>
      </c>
      <c r="C28" s="279"/>
      <c r="D28" s="279"/>
      <c r="E28" s="279"/>
      <c r="F28" s="279"/>
      <c r="G28" s="279"/>
      <c r="H28" s="279"/>
      <c r="I28" s="279"/>
      <c r="J28" s="279"/>
      <c r="K28" s="279"/>
      <c r="L28" s="279"/>
    </row>
    <row r="29" spans="1:14" s="1697" customFormat="1" ht="23.65" customHeight="1">
      <c r="A29" s="269" t="s">
        <v>140</v>
      </c>
      <c r="B29" s="270" t="s">
        <v>326</v>
      </c>
      <c r="C29" s="283">
        <f>D29+E29</f>
        <v>600154</v>
      </c>
      <c r="D29" s="283">
        <v>29177</v>
      </c>
      <c r="E29" s="283">
        <v>570977</v>
      </c>
      <c r="F29" s="101">
        <f>'b9-ODA19'!CE13</f>
        <v>225739</v>
      </c>
      <c r="G29" s="283">
        <f>'b9-ODA19'!CG13</f>
        <v>13575</v>
      </c>
      <c r="H29" s="283">
        <f>'b9-ODA19'!CI13</f>
        <v>123976</v>
      </c>
      <c r="I29" s="101">
        <f>'b9-ODA19'!CL13</f>
        <v>225739</v>
      </c>
      <c r="J29" s="283">
        <f>G29</f>
        <v>13575</v>
      </c>
      <c r="K29" s="283">
        <f>'b9-ODA19'!CP13</f>
        <v>123976</v>
      </c>
      <c r="L29" s="1698"/>
      <c r="M29" s="1700">
        <f>H29+G29</f>
        <v>137551</v>
      </c>
    </row>
    <row r="30" spans="1:14" ht="48" hidden="1">
      <c r="A30" s="291">
        <v>1</v>
      </c>
      <c r="B30" s="96" t="s">
        <v>273</v>
      </c>
      <c r="C30" s="279"/>
      <c r="D30" s="279"/>
      <c r="E30" s="279"/>
      <c r="F30" s="279"/>
      <c r="G30" s="279"/>
      <c r="H30" s="279"/>
      <c r="I30" s="279"/>
      <c r="J30" s="279"/>
      <c r="K30" s="279"/>
      <c r="L30" s="279"/>
    </row>
    <row r="31" spans="1:14" ht="24" hidden="1">
      <c r="A31" s="291">
        <v>2</v>
      </c>
      <c r="B31" s="292" t="s">
        <v>327</v>
      </c>
      <c r="C31" s="279"/>
      <c r="D31" s="279"/>
      <c r="E31" s="279"/>
      <c r="F31" s="279"/>
      <c r="G31" s="279"/>
      <c r="H31" s="279"/>
      <c r="I31" s="279"/>
      <c r="J31" s="279"/>
      <c r="K31" s="279"/>
      <c r="L31" s="279"/>
    </row>
    <row r="32" spans="1:14" ht="24" hidden="1">
      <c r="A32" s="291">
        <v>3</v>
      </c>
      <c r="B32" s="292" t="s">
        <v>328</v>
      </c>
      <c r="C32" s="279"/>
      <c r="D32" s="279"/>
      <c r="E32" s="279"/>
      <c r="F32" s="279"/>
      <c r="G32" s="279"/>
      <c r="H32" s="279"/>
      <c r="I32" s="279"/>
      <c r="J32" s="279"/>
      <c r="K32" s="279"/>
      <c r="L32" s="279"/>
    </row>
    <row r="33" spans="1:12" hidden="1">
      <c r="A33" s="291">
        <v>4</v>
      </c>
      <c r="B33" s="292" t="s">
        <v>271</v>
      </c>
      <c r="C33" s="279"/>
      <c r="D33" s="279"/>
      <c r="E33" s="279"/>
      <c r="F33" s="279"/>
      <c r="G33" s="279"/>
      <c r="H33" s="279"/>
      <c r="I33" s="279"/>
      <c r="J33" s="279"/>
      <c r="K33" s="279"/>
      <c r="L33" s="279"/>
    </row>
    <row r="34" spans="1:12" ht="24" hidden="1">
      <c r="A34" s="291">
        <v>5</v>
      </c>
      <c r="B34" s="292" t="s">
        <v>329</v>
      </c>
      <c r="C34" s="279"/>
      <c r="D34" s="279"/>
      <c r="E34" s="279"/>
      <c r="F34" s="279"/>
      <c r="G34" s="279"/>
      <c r="H34" s="279"/>
      <c r="I34" s="279"/>
      <c r="J34" s="279"/>
      <c r="K34" s="279"/>
      <c r="L34" s="279"/>
    </row>
    <row r="35" spans="1:12" ht="24" hidden="1">
      <c r="A35" s="291">
        <v>6</v>
      </c>
      <c r="B35" s="292" t="s">
        <v>330</v>
      </c>
      <c r="C35" s="279"/>
      <c r="D35" s="279"/>
      <c r="E35" s="279"/>
      <c r="F35" s="279"/>
      <c r="G35" s="279"/>
      <c r="H35" s="279"/>
      <c r="I35" s="279"/>
      <c r="J35" s="279"/>
      <c r="K35" s="279"/>
      <c r="L35" s="279"/>
    </row>
    <row r="36" spans="1:12" ht="24" hidden="1">
      <c r="A36" s="291">
        <v>7</v>
      </c>
      <c r="B36" s="292" t="s">
        <v>269</v>
      </c>
      <c r="C36" s="279"/>
      <c r="D36" s="279"/>
      <c r="E36" s="279"/>
      <c r="F36" s="279"/>
      <c r="G36" s="279"/>
      <c r="H36" s="279"/>
      <c r="I36" s="279"/>
      <c r="J36" s="279"/>
      <c r="K36" s="279"/>
      <c r="L36" s="279"/>
    </row>
    <row r="37" spans="1:12">
      <c r="A37" s="1699"/>
      <c r="B37" s="1699"/>
      <c r="C37" s="1699"/>
      <c r="D37" s="1699"/>
      <c r="E37" s="1699"/>
      <c r="F37" s="1699"/>
      <c r="G37" s="1699"/>
      <c r="H37" s="1699"/>
      <c r="I37" s="1699"/>
      <c r="J37" s="1699"/>
      <c r="K37" s="1699"/>
      <c r="L37" s="1699"/>
    </row>
  </sheetData>
  <mergeCells count="18">
    <mergeCell ref="I7:I8"/>
    <mergeCell ref="A3:L3"/>
    <mergeCell ref="J7:J8"/>
    <mergeCell ref="K7:K8"/>
    <mergeCell ref="A2:L2"/>
    <mergeCell ref="K4:L4"/>
    <mergeCell ref="A5:A8"/>
    <mergeCell ref="B5:B8"/>
    <mergeCell ref="C5:E6"/>
    <mergeCell ref="C7:C8"/>
    <mergeCell ref="D7:D8"/>
    <mergeCell ref="E7:E8"/>
    <mergeCell ref="L5:L8"/>
    <mergeCell ref="F5:H6"/>
    <mergeCell ref="F7:F8"/>
    <mergeCell ref="G7:G8"/>
    <mergeCell ref="H7:H8"/>
    <mergeCell ref="I5:K6"/>
  </mergeCells>
  <pageMargins left="0.36" right="0.19" top="0.38" bottom="0.4" header="0.3" footer="0.3"/>
  <pageSetup orientation="landscape"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6"/>
  <sheetViews>
    <sheetView topLeftCell="A7" zoomScale="96" zoomScaleNormal="96" workbookViewId="0">
      <selection activeCell="A4" sqref="A4:CS4"/>
    </sheetView>
  </sheetViews>
  <sheetFormatPr defaultColWidth="10.42578125" defaultRowHeight="11.25"/>
  <cols>
    <col min="1" max="1" width="3.7109375" style="1234" customWidth="1"/>
    <col min="2" max="2" width="18.7109375" style="1235" customWidth="1"/>
    <col min="3" max="3" width="12.7109375" style="1234" hidden="1" customWidth="1"/>
    <col min="4" max="4" width="13.42578125" style="1234" hidden="1" customWidth="1"/>
    <col min="5" max="5" width="9.42578125" style="1234" hidden="1" customWidth="1"/>
    <col min="6" max="6" width="5.7109375" style="1234" customWidth="1"/>
    <col min="7" max="7" width="8" style="1234" customWidth="1"/>
    <col min="8" max="8" width="8.42578125" style="1234" customWidth="1"/>
    <col min="9" max="9" width="8.7109375" style="1236" customWidth="1"/>
    <col min="10" max="10" width="8.28515625" style="1236" customWidth="1"/>
    <col min="11" max="11" width="7.42578125" style="1236" customWidth="1"/>
    <col min="12" max="12" width="7.28515625" style="1236" customWidth="1"/>
    <col min="13" max="13" width="6.42578125" style="1234" customWidth="1"/>
    <col min="14" max="14" width="8.42578125" style="1236" customWidth="1"/>
    <col min="15" max="15" width="7.42578125" style="1236" customWidth="1"/>
    <col min="16" max="16" width="17.28515625" style="1236" hidden="1" customWidth="1"/>
    <col min="17" max="17" width="19" style="1236" hidden="1" customWidth="1"/>
    <col min="18" max="18" width="15.7109375" style="1236" hidden="1" customWidth="1"/>
    <col min="19" max="19" width="16.42578125" style="1236" hidden="1" customWidth="1"/>
    <col min="20" max="20" width="17.7109375" style="1236" hidden="1" customWidth="1"/>
    <col min="21" max="21" width="11.42578125" style="1236" hidden="1" customWidth="1"/>
    <col min="22" max="22" width="11.28515625" style="1236" hidden="1" customWidth="1"/>
    <col min="23" max="23" width="13.7109375" style="1236" hidden="1" customWidth="1"/>
    <col min="24" max="24" width="15" style="1236" hidden="1" customWidth="1"/>
    <col min="25" max="25" width="14.7109375" style="1236" hidden="1" customWidth="1"/>
    <col min="26" max="26" width="15.28515625" style="1236" hidden="1" customWidth="1"/>
    <col min="27" max="27" width="12.28515625" style="1236" hidden="1" customWidth="1"/>
    <col min="28" max="28" width="10.42578125" style="1237" hidden="1" customWidth="1"/>
    <col min="29" max="29" width="13.7109375" style="1236" hidden="1" customWidth="1"/>
    <col min="30" max="30" width="13.42578125" style="1236" hidden="1" customWidth="1"/>
    <col min="31" max="31" width="15.7109375" style="1236" hidden="1" customWidth="1"/>
    <col min="32" max="33" width="13.42578125" style="1236" hidden="1" customWidth="1"/>
    <col min="34" max="34" width="15.28515625" style="1236" hidden="1" customWidth="1"/>
    <col min="35" max="35" width="15" style="1236" hidden="1" customWidth="1"/>
    <col min="36" max="36" width="16.42578125" style="1236" hidden="1" customWidth="1"/>
    <col min="37" max="37" width="15.28515625" style="1236" hidden="1" customWidth="1"/>
    <col min="38" max="38" width="16" style="1236" hidden="1" customWidth="1"/>
    <col min="39" max="39" width="15.28515625" style="1236" hidden="1" customWidth="1"/>
    <col min="40" max="40" width="15.7109375" style="1236" hidden="1" customWidth="1"/>
    <col min="41" max="41" width="16.42578125" style="1236" hidden="1" customWidth="1"/>
    <col min="42" max="42" width="17.28515625" style="1236" hidden="1" customWidth="1"/>
    <col min="43" max="43" width="7" style="1236" customWidth="1"/>
    <col min="44" max="44" width="6.42578125" style="1236" customWidth="1"/>
    <col min="45" max="45" width="5.42578125" style="1236" customWidth="1"/>
    <col min="46" max="46" width="6.7109375" style="1236" customWidth="1"/>
    <col min="47" max="47" width="12.7109375" style="1238" hidden="1" customWidth="1"/>
    <col min="48" max="48" width="13.7109375" style="1238" hidden="1" customWidth="1"/>
    <col min="49" max="49" width="15.42578125" style="1238" hidden="1" customWidth="1"/>
    <col min="50" max="50" width="16.42578125" style="1239" hidden="1" customWidth="1"/>
    <col min="51" max="51" width="14.28515625" style="1238" hidden="1" customWidth="1"/>
    <col min="52" max="53" width="14.28515625" style="1240" hidden="1" customWidth="1"/>
    <col min="54" max="54" width="31" style="1240" hidden="1" customWidth="1"/>
    <col min="55" max="60" width="15.28515625" style="1236" hidden="1" customWidth="1"/>
    <col min="61" max="61" width="15.28515625" style="1240" hidden="1" customWidth="1"/>
    <col min="62" max="63" width="0" style="1217" hidden="1" customWidth="1"/>
    <col min="64" max="64" width="6.42578125" style="1244" hidden="1" customWidth="1"/>
    <col min="65" max="65" width="6.28515625" style="1244" hidden="1" customWidth="1"/>
    <col min="66" max="66" width="6.7109375" style="1244" hidden="1" customWidth="1"/>
    <col min="67" max="67" width="7.42578125" style="1244" hidden="1" customWidth="1"/>
    <col min="68" max="68" width="6" style="1244" hidden="1" customWidth="1"/>
    <col min="69" max="75" width="6.28515625" style="1244" hidden="1" customWidth="1"/>
    <col min="76" max="78" width="6.28515625" style="1244" customWidth="1"/>
    <col min="79" max="79" width="7.42578125" style="1244" customWidth="1"/>
    <col min="80" max="82" width="6.28515625" style="1244" customWidth="1"/>
    <col min="83" max="83" width="7.28515625" style="1217" customWidth="1"/>
    <col min="84" max="84" width="6.7109375" style="1217" customWidth="1"/>
    <col min="85" max="85" width="7.42578125" style="1217" customWidth="1"/>
    <col min="86" max="86" width="6.7109375" style="1217" customWidth="1"/>
    <col min="87" max="87" width="8.7109375" style="1217" customWidth="1"/>
    <col min="88" max="88" width="6.42578125" style="1217" customWidth="1"/>
    <col min="89" max="89" width="4.42578125" style="1217" customWidth="1"/>
    <col min="90" max="90" width="7" style="1217" customWidth="1"/>
    <col min="91" max="91" width="6.28515625" style="1217" customWidth="1"/>
    <col min="92" max="92" width="6.42578125" style="1217" customWidth="1"/>
    <col min="93" max="93" width="6.7109375" style="1217" customWidth="1"/>
    <col min="94" max="94" width="5.7109375" style="1217" customWidth="1"/>
    <col min="95" max="95" width="5.42578125" style="1217" customWidth="1"/>
    <col min="96" max="96" width="5.28515625" style="1217" customWidth="1"/>
    <col min="97" max="97" width="3.42578125" style="1217" customWidth="1"/>
    <col min="98" max="268" width="10.42578125" style="1217"/>
    <col min="269" max="269" width="5.28515625" style="1217" customWidth="1"/>
    <col min="270" max="270" width="41.7109375" style="1217" customWidth="1"/>
    <col min="271" max="273" width="0" style="1217" hidden="1" customWidth="1"/>
    <col min="274" max="274" width="8.28515625" style="1217" customWidth="1"/>
    <col min="275" max="275" width="12.7109375" style="1217" customWidth="1"/>
    <col min="276" max="276" width="11.7109375" style="1217" customWidth="1"/>
    <col min="277" max="277" width="11.42578125" style="1217" customWidth="1"/>
    <col min="278" max="278" width="10" style="1217" customWidth="1"/>
    <col min="279" max="279" width="9.42578125" style="1217" customWidth="1"/>
    <col min="280" max="280" width="10.42578125" style="1217" customWidth="1"/>
    <col min="281" max="281" width="6.42578125" style="1217" customWidth="1"/>
    <col min="282" max="283" width="11.28515625" style="1217" customWidth="1"/>
    <col min="284" max="310" width="0" style="1217" hidden="1" customWidth="1"/>
    <col min="311" max="313" width="8.28515625" style="1217" customWidth="1"/>
    <col min="314" max="314" width="10" style="1217" customWidth="1"/>
    <col min="315" max="331" width="0" style="1217" hidden="1" customWidth="1"/>
    <col min="332" max="524" width="10.42578125" style="1217"/>
    <col min="525" max="525" width="5.28515625" style="1217" customWidth="1"/>
    <col min="526" max="526" width="41.7109375" style="1217" customWidth="1"/>
    <col min="527" max="529" width="0" style="1217" hidden="1" customWidth="1"/>
    <col min="530" max="530" width="8.28515625" style="1217" customWidth="1"/>
    <col min="531" max="531" width="12.7109375" style="1217" customWidth="1"/>
    <col min="532" max="532" width="11.7109375" style="1217" customWidth="1"/>
    <col min="533" max="533" width="11.42578125" style="1217" customWidth="1"/>
    <col min="534" max="534" width="10" style="1217" customWidth="1"/>
    <col min="535" max="535" width="9.42578125" style="1217" customWidth="1"/>
    <col min="536" max="536" width="10.42578125" style="1217" customWidth="1"/>
    <col min="537" max="537" width="6.42578125" style="1217" customWidth="1"/>
    <col min="538" max="539" width="11.28515625" style="1217" customWidth="1"/>
    <col min="540" max="566" width="0" style="1217" hidden="1" customWidth="1"/>
    <col min="567" max="569" width="8.28515625" style="1217" customWidth="1"/>
    <col min="570" max="570" width="10" style="1217" customWidth="1"/>
    <col min="571" max="587" width="0" style="1217" hidden="1" customWidth="1"/>
    <col min="588" max="780" width="10.42578125" style="1217"/>
    <col min="781" max="781" width="5.28515625" style="1217" customWidth="1"/>
    <col min="782" max="782" width="41.7109375" style="1217" customWidth="1"/>
    <col min="783" max="785" width="0" style="1217" hidden="1" customWidth="1"/>
    <col min="786" max="786" width="8.28515625" style="1217" customWidth="1"/>
    <col min="787" max="787" width="12.7109375" style="1217" customWidth="1"/>
    <col min="788" max="788" width="11.7109375" style="1217" customWidth="1"/>
    <col min="789" max="789" width="11.42578125" style="1217" customWidth="1"/>
    <col min="790" max="790" width="10" style="1217" customWidth="1"/>
    <col min="791" max="791" width="9.42578125" style="1217" customWidth="1"/>
    <col min="792" max="792" width="10.42578125" style="1217" customWidth="1"/>
    <col min="793" max="793" width="6.42578125" style="1217" customWidth="1"/>
    <col min="794" max="795" width="11.28515625" style="1217" customWidth="1"/>
    <col min="796" max="822" width="0" style="1217" hidden="1" customWidth="1"/>
    <col min="823" max="825" width="8.28515625" style="1217" customWidth="1"/>
    <col min="826" max="826" width="10" style="1217" customWidth="1"/>
    <col min="827" max="843" width="0" style="1217" hidden="1" customWidth="1"/>
    <col min="844" max="1036" width="10.42578125" style="1217"/>
    <col min="1037" max="1037" width="5.28515625" style="1217" customWidth="1"/>
    <col min="1038" max="1038" width="41.7109375" style="1217" customWidth="1"/>
    <col min="1039" max="1041" width="0" style="1217" hidden="1" customWidth="1"/>
    <col min="1042" max="1042" width="8.28515625" style="1217" customWidth="1"/>
    <col min="1043" max="1043" width="12.7109375" style="1217" customWidth="1"/>
    <col min="1044" max="1044" width="11.7109375" style="1217" customWidth="1"/>
    <col min="1045" max="1045" width="11.42578125" style="1217" customWidth="1"/>
    <col min="1046" max="1046" width="10" style="1217" customWidth="1"/>
    <col min="1047" max="1047" width="9.42578125" style="1217" customWidth="1"/>
    <col min="1048" max="1048" width="10.42578125" style="1217" customWidth="1"/>
    <col min="1049" max="1049" width="6.42578125" style="1217" customWidth="1"/>
    <col min="1050" max="1051" width="11.28515625" style="1217" customWidth="1"/>
    <col min="1052" max="1078" width="0" style="1217" hidden="1" customWidth="1"/>
    <col min="1079" max="1081" width="8.28515625" style="1217" customWidth="1"/>
    <col min="1082" max="1082" width="10" style="1217" customWidth="1"/>
    <col min="1083" max="1099" width="0" style="1217" hidden="1" customWidth="1"/>
    <col min="1100" max="1292" width="10.42578125" style="1217"/>
    <col min="1293" max="1293" width="5.28515625" style="1217" customWidth="1"/>
    <col min="1294" max="1294" width="41.7109375" style="1217" customWidth="1"/>
    <col min="1295" max="1297" width="0" style="1217" hidden="1" customWidth="1"/>
    <col min="1298" max="1298" width="8.28515625" style="1217" customWidth="1"/>
    <col min="1299" max="1299" width="12.7109375" style="1217" customWidth="1"/>
    <col min="1300" max="1300" width="11.7109375" style="1217" customWidth="1"/>
    <col min="1301" max="1301" width="11.42578125" style="1217" customWidth="1"/>
    <col min="1302" max="1302" width="10" style="1217" customWidth="1"/>
    <col min="1303" max="1303" width="9.42578125" style="1217" customWidth="1"/>
    <col min="1304" max="1304" width="10.42578125" style="1217" customWidth="1"/>
    <col min="1305" max="1305" width="6.42578125" style="1217" customWidth="1"/>
    <col min="1306" max="1307" width="11.28515625" style="1217" customWidth="1"/>
    <col min="1308" max="1334" width="0" style="1217" hidden="1" customWidth="1"/>
    <col min="1335" max="1337" width="8.28515625" style="1217" customWidth="1"/>
    <col min="1338" max="1338" width="10" style="1217" customWidth="1"/>
    <col min="1339" max="1355" width="0" style="1217" hidden="1" customWidth="1"/>
    <col min="1356" max="1548" width="10.42578125" style="1217"/>
    <col min="1549" max="1549" width="5.28515625" style="1217" customWidth="1"/>
    <col min="1550" max="1550" width="41.7109375" style="1217" customWidth="1"/>
    <col min="1551" max="1553" width="0" style="1217" hidden="1" customWidth="1"/>
    <col min="1554" max="1554" width="8.28515625" style="1217" customWidth="1"/>
    <col min="1555" max="1555" width="12.7109375" style="1217" customWidth="1"/>
    <col min="1556" max="1556" width="11.7109375" style="1217" customWidth="1"/>
    <col min="1557" max="1557" width="11.42578125" style="1217" customWidth="1"/>
    <col min="1558" max="1558" width="10" style="1217" customWidth="1"/>
    <col min="1559" max="1559" width="9.42578125" style="1217" customWidth="1"/>
    <col min="1560" max="1560" width="10.42578125" style="1217" customWidth="1"/>
    <col min="1561" max="1561" width="6.42578125" style="1217" customWidth="1"/>
    <col min="1562" max="1563" width="11.28515625" style="1217" customWidth="1"/>
    <col min="1564" max="1590" width="0" style="1217" hidden="1" customWidth="1"/>
    <col min="1591" max="1593" width="8.28515625" style="1217" customWidth="1"/>
    <col min="1594" max="1594" width="10" style="1217" customWidth="1"/>
    <col min="1595" max="1611" width="0" style="1217" hidden="1" customWidth="1"/>
    <col min="1612" max="1804" width="10.42578125" style="1217"/>
    <col min="1805" max="1805" width="5.28515625" style="1217" customWidth="1"/>
    <col min="1806" max="1806" width="41.7109375" style="1217" customWidth="1"/>
    <col min="1807" max="1809" width="0" style="1217" hidden="1" customWidth="1"/>
    <col min="1810" max="1810" width="8.28515625" style="1217" customWidth="1"/>
    <col min="1811" max="1811" width="12.7109375" style="1217" customWidth="1"/>
    <col min="1812" max="1812" width="11.7109375" style="1217" customWidth="1"/>
    <col min="1813" max="1813" width="11.42578125" style="1217" customWidth="1"/>
    <col min="1814" max="1814" width="10" style="1217" customWidth="1"/>
    <col min="1815" max="1815" width="9.42578125" style="1217" customWidth="1"/>
    <col min="1816" max="1816" width="10.42578125" style="1217" customWidth="1"/>
    <col min="1817" max="1817" width="6.42578125" style="1217" customWidth="1"/>
    <col min="1818" max="1819" width="11.28515625" style="1217" customWidth="1"/>
    <col min="1820" max="1846" width="0" style="1217" hidden="1" customWidth="1"/>
    <col min="1847" max="1849" width="8.28515625" style="1217" customWidth="1"/>
    <col min="1850" max="1850" width="10" style="1217" customWidth="1"/>
    <col min="1851" max="1867" width="0" style="1217" hidden="1" customWidth="1"/>
    <col min="1868" max="2060" width="10.42578125" style="1217"/>
    <col min="2061" max="2061" width="5.28515625" style="1217" customWidth="1"/>
    <col min="2062" max="2062" width="41.7109375" style="1217" customWidth="1"/>
    <col min="2063" max="2065" width="0" style="1217" hidden="1" customWidth="1"/>
    <col min="2066" max="2066" width="8.28515625" style="1217" customWidth="1"/>
    <col min="2067" max="2067" width="12.7109375" style="1217" customWidth="1"/>
    <col min="2068" max="2068" width="11.7109375" style="1217" customWidth="1"/>
    <col min="2069" max="2069" width="11.42578125" style="1217" customWidth="1"/>
    <col min="2070" max="2070" width="10" style="1217" customWidth="1"/>
    <col min="2071" max="2071" width="9.42578125" style="1217" customWidth="1"/>
    <col min="2072" max="2072" width="10.42578125" style="1217" customWidth="1"/>
    <col min="2073" max="2073" width="6.42578125" style="1217" customWidth="1"/>
    <col min="2074" max="2075" width="11.28515625" style="1217" customWidth="1"/>
    <col min="2076" max="2102" width="0" style="1217" hidden="1" customWidth="1"/>
    <col min="2103" max="2105" width="8.28515625" style="1217" customWidth="1"/>
    <col min="2106" max="2106" width="10" style="1217" customWidth="1"/>
    <col min="2107" max="2123" width="0" style="1217" hidden="1" customWidth="1"/>
    <col min="2124" max="2316" width="10.42578125" style="1217"/>
    <col min="2317" max="2317" width="5.28515625" style="1217" customWidth="1"/>
    <col min="2318" max="2318" width="41.7109375" style="1217" customWidth="1"/>
    <col min="2319" max="2321" width="0" style="1217" hidden="1" customWidth="1"/>
    <col min="2322" max="2322" width="8.28515625" style="1217" customWidth="1"/>
    <col min="2323" max="2323" width="12.7109375" style="1217" customWidth="1"/>
    <col min="2324" max="2324" width="11.7109375" style="1217" customWidth="1"/>
    <col min="2325" max="2325" width="11.42578125" style="1217" customWidth="1"/>
    <col min="2326" max="2326" width="10" style="1217" customWidth="1"/>
    <col min="2327" max="2327" width="9.42578125" style="1217" customWidth="1"/>
    <col min="2328" max="2328" width="10.42578125" style="1217" customWidth="1"/>
    <col min="2329" max="2329" width="6.42578125" style="1217" customWidth="1"/>
    <col min="2330" max="2331" width="11.28515625" style="1217" customWidth="1"/>
    <col min="2332" max="2358" width="0" style="1217" hidden="1" customWidth="1"/>
    <col min="2359" max="2361" width="8.28515625" style="1217" customWidth="1"/>
    <col min="2362" max="2362" width="10" style="1217" customWidth="1"/>
    <col min="2363" max="2379" width="0" style="1217" hidden="1" customWidth="1"/>
    <col min="2380" max="2572" width="10.42578125" style="1217"/>
    <col min="2573" max="2573" width="5.28515625" style="1217" customWidth="1"/>
    <col min="2574" max="2574" width="41.7109375" style="1217" customWidth="1"/>
    <col min="2575" max="2577" width="0" style="1217" hidden="1" customWidth="1"/>
    <col min="2578" max="2578" width="8.28515625" style="1217" customWidth="1"/>
    <col min="2579" max="2579" width="12.7109375" style="1217" customWidth="1"/>
    <col min="2580" max="2580" width="11.7109375" style="1217" customWidth="1"/>
    <col min="2581" max="2581" width="11.42578125" style="1217" customWidth="1"/>
    <col min="2582" max="2582" width="10" style="1217" customWidth="1"/>
    <col min="2583" max="2583" width="9.42578125" style="1217" customWidth="1"/>
    <col min="2584" max="2584" width="10.42578125" style="1217" customWidth="1"/>
    <col min="2585" max="2585" width="6.42578125" style="1217" customWidth="1"/>
    <col min="2586" max="2587" width="11.28515625" style="1217" customWidth="1"/>
    <col min="2588" max="2614" width="0" style="1217" hidden="1" customWidth="1"/>
    <col min="2615" max="2617" width="8.28515625" style="1217" customWidth="1"/>
    <col min="2618" max="2618" width="10" style="1217" customWidth="1"/>
    <col min="2619" max="2635" width="0" style="1217" hidden="1" customWidth="1"/>
    <col min="2636" max="2828" width="10.42578125" style="1217"/>
    <col min="2829" max="2829" width="5.28515625" style="1217" customWidth="1"/>
    <col min="2830" max="2830" width="41.7109375" style="1217" customWidth="1"/>
    <col min="2831" max="2833" width="0" style="1217" hidden="1" customWidth="1"/>
    <col min="2834" max="2834" width="8.28515625" style="1217" customWidth="1"/>
    <col min="2835" max="2835" width="12.7109375" style="1217" customWidth="1"/>
    <col min="2836" max="2836" width="11.7109375" style="1217" customWidth="1"/>
    <col min="2837" max="2837" width="11.42578125" style="1217" customWidth="1"/>
    <col min="2838" max="2838" width="10" style="1217" customWidth="1"/>
    <col min="2839" max="2839" width="9.42578125" style="1217" customWidth="1"/>
    <col min="2840" max="2840" width="10.42578125" style="1217" customWidth="1"/>
    <col min="2841" max="2841" width="6.42578125" style="1217" customWidth="1"/>
    <col min="2842" max="2843" width="11.28515625" style="1217" customWidth="1"/>
    <col min="2844" max="2870" width="0" style="1217" hidden="1" customWidth="1"/>
    <col min="2871" max="2873" width="8.28515625" style="1217" customWidth="1"/>
    <col min="2874" max="2874" width="10" style="1217" customWidth="1"/>
    <col min="2875" max="2891" width="0" style="1217" hidden="1" customWidth="1"/>
    <col min="2892" max="3084" width="10.42578125" style="1217"/>
    <col min="3085" max="3085" width="5.28515625" style="1217" customWidth="1"/>
    <col min="3086" max="3086" width="41.7109375" style="1217" customWidth="1"/>
    <col min="3087" max="3089" width="0" style="1217" hidden="1" customWidth="1"/>
    <col min="3090" max="3090" width="8.28515625" style="1217" customWidth="1"/>
    <col min="3091" max="3091" width="12.7109375" style="1217" customWidth="1"/>
    <col min="3092" max="3092" width="11.7109375" style="1217" customWidth="1"/>
    <col min="3093" max="3093" width="11.42578125" style="1217" customWidth="1"/>
    <col min="3094" max="3094" width="10" style="1217" customWidth="1"/>
    <col min="3095" max="3095" width="9.42578125" style="1217" customWidth="1"/>
    <col min="3096" max="3096" width="10.42578125" style="1217" customWidth="1"/>
    <col min="3097" max="3097" width="6.42578125" style="1217" customWidth="1"/>
    <col min="3098" max="3099" width="11.28515625" style="1217" customWidth="1"/>
    <col min="3100" max="3126" width="0" style="1217" hidden="1" customWidth="1"/>
    <col min="3127" max="3129" width="8.28515625" style="1217" customWidth="1"/>
    <col min="3130" max="3130" width="10" style="1217" customWidth="1"/>
    <col min="3131" max="3147" width="0" style="1217" hidden="1" customWidth="1"/>
    <col min="3148" max="3340" width="10.42578125" style="1217"/>
    <col min="3341" max="3341" width="5.28515625" style="1217" customWidth="1"/>
    <col min="3342" max="3342" width="41.7109375" style="1217" customWidth="1"/>
    <col min="3343" max="3345" width="0" style="1217" hidden="1" customWidth="1"/>
    <col min="3346" max="3346" width="8.28515625" style="1217" customWidth="1"/>
    <col min="3347" max="3347" width="12.7109375" style="1217" customWidth="1"/>
    <col min="3348" max="3348" width="11.7109375" style="1217" customWidth="1"/>
    <col min="3349" max="3349" width="11.42578125" style="1217" customWidth="1"/>
    <col min="3350" max="3350" width="10" style="1217" customWidth="1"/>
    <col min="3351" max="3351" width="9.42578125" style="1217" customWidth="1"/>
    <col min="3352" max="3352" width="10.42578125" style="1217" customWidth="1"/>
    <col min="3353" max="3353" width="6.42578125" style="1217" customWidth="1"/>
    <col min="3354" max="3355" width="11.28515625" style="1217" customWidth="1"/>
    <col min="3356" max="3382" width="0" style="1217" hidden="1" customWidth="1"/>
    <col min="3383" max="3385" width="8.28515625" style="1217" customWidth="1"/>
    <col min="3386" max="3386" width="10" style="1217" customWidth="1"/>
    <col min="3387" max="3403" width="0" style="1217" hidden="1" customWidth="1"/>
    <col min="3404" max="3596" width="10.42578125" style="1217"/>
    <col min="3597" max="3597" width="5.28515625" style="1217" customWidth="1"/>
    <col min="3598" max="3598" width="41.7109375" style="1217" customWidth="1"/>
    <col min="3599" max="3601" width="0" style="1217" hidden="1" customWidth="1"/>
    <col min="3602" max="3602" width="8.28515625" style="1217" customWidth="1"/>
    <col min="3603" max="3603" width="12.7109375" style="1217" customWidth="1"/>
    <col min="3604" max="3604" width="11.7109375" style="1217" customWidth="1"/>
    <col min="3605" max="3605" width="11.42578125" style="1217" customWidth="1"/>
    <col min="3606" max="3606" width="10" style="1217" customWidth="1"/>
    <col min="3607" max="3607" width="9.42578125" style="1217" customWidth="1"/>
    <col min="3608" max="3608" width="10.42578125" style="1217" customWidth="1"/>
    <col min="3609" max="3609" width="6.42578125" style="1217" customWidth="1"/>
    <col min="3610" max="3611" width="11.28515625" style="1217" customWidth="1"/>
    <col min="3612" max="3638" width="0" style="1217" hidden="1" customWidth="1"/>
    <col min="3639" max="3641" width="8.28515625" style="1217" customWidth="1"/>
    <col min="3642" max="3642" width="10" style="1217" customWidth="1"/>
    <col min="3643" max="3659" width="0" style="1217" hidden="1" customWidth="1"/>
    <col min="3660" max="3852" width="10.42578125" style="1217"/>
    <col min="3853" max="3853" width="5.28515625" style="1217" customWidth="1"/>
    <col min="3854" max="3854" width="41.7109375" style="1217" customWidth="1"/>
    <col min="3855" max="3857" width="0" style="1217" hidden="1" customWidth="1"/>
    <col min="3858" max="3858" width="8.28515625" style="1217" customWidth="1"/>
    <col min="3859" max="3859" width="12.7109375" style="1217" customWidth="1"/>
    <col min="3860" max="3860" width="11.7109375" style="1217" customWidth="1"/>
    <col min="3861" max="3861" width="11.42578125" style="1217" customWidth="1"/>
    <col min="3862" max="3862" width="10" style="1217" customWidth="1"/>
    <col min="3863" max="3863" width="9.42578125" style="1217" customWidth="1"/>
    <col min="3864" max="3864" width="10.42578125" style="1217" customWidth="1"/>
    <col min="3865" max="3865" width="6.42578125" style="1217" customWidth="1"/>
    <col min="3866" max="3867" width="11.28515625" style="1217" customWidth="1"/>
    <col min="3868" max="3894" width="0" style="1217" hidden="1" customWidth="1"/>
    <col min="3895" max="3897" width="8.28515625" style="1217" customWidth="1"/>
    <col min="3898" max="3898" width="10" style="1217" customWidth="1"/>
    <col min="3899" max="3915" width="0" style="1217" hidden="1" customWidth="1"/>
    <col min="3916" max="4108" width="10.42578125" style="1217"/>
    <col min="4109" max="4109" width="5.28515625" style="1217" customWidth="1"/>
    <col min="4110" max="4110" width="41.7109375" style="1217" customWidth="1"/>
    <col min="4111" max="4113" width="0" style="1217" hidden="1" customWidth="1"/>
    <col min="4114" max="4114" width="8.28515625" style="1217" customWidth="1"/>
    <col min="4115" max="4115" width="12.7109375" style="1217" customWidth="1"/>
    <col min="4116" max="4116" width="11.7109375" style="1217" customWidth="1"/>
    <col min="4117" max="4117" width="11.42578125" style="1217" customWidth="1"/>
    <col min="4118" max="4118" width="10" style="1217" customWidth="1"/>
    <col min="4119" max="4119" width="9.42578125" style="1217" customWidth="1"/>
    <col min="4120" max="4120" width="10.42578125" style="1217" customWidth="1"/>
    <col min="4121" max="4121" width="6.42578125" style="1217" customWidth="1"/>
    <col min="4122" max="4123" width="11.28515625" style="1217" customWidth="1"/>
    <col min="4124" max="4150" width="0" style="1217" hidden="1" customWidth="1"/>
    <col min="4151" max="4153" width="8.28515625" style="1217" customWidth="1"/>
    <col min="4154" max="4154" width="10" style="1217" customWidth="1"/>
    <col min="4155" max="4171" width="0" style="1217" hidden="1" customWidth="1"/>
    <col min="4172" max="4364" width="10.42578125" style="1217"/>
    <col min="4365" max="4365" width="5.28515625" style="1217" customWidth="1"/>
    <col min="4366" max="4366" width="41.7109375" style="1217" customWidth="1"/>
    <col min="4367" max="4369" width="0" style="1217" hidden="1" customWidth="1"/>
    <col min="4370" max="4370" width="8.28515625" style="1217" customWidth="1"/>
    <col min="4371" max="4371" width="12.7109375" style="1217" customWidth="1"/>
    <col min="4372" max="4372" width="11.7109375" style="1217" customWidth="1"/>
    <col min="4373" max="4373" width="11.42578125" style="1217" customWidth="1"/>
    <col min="4374" max="4374" width="10" style="1217" customWidth="1"/>
    <col min="4375" max="4375" width="9.42578125" style="1217" customWidth="1"/>
    <col min="4376" max="4376" width="10.42578125" style="1217" customWidth="1"/>
    <col min="4377" max="4377" width="6.42578125" style="1217" customWidth="1"/>
    <col min="4378" max="4379" width="11.28515625" style="1217" customWidth="1"/>
    <col min="4380" max="4406" width="0" style="1217" hidden="1" customWidth="1"/>
    <col min="4407" max="4409" width="8.28515625" style="1217" customWidth="1"/>
    <col min="4410" max="4410" width="10" style="1217" customWidth="1"/>
    <col min="4411" max="4427" width="0" style="1217" hidden="1" customWidth="1"/>
    <col min="4428" max="4620" width="10.42578125" style="1217"/>
    <col min="4621" max="4621" width="5.28515625" style="1217" customWidth="1"/>
    <col min="4622" max="4622" width="41.7109375" style="1217" customWidth="1"/>
    <col min="4623" max="4625" width="0" style="1217" hidden="1" customWidth="1"/>
    <col min="4626" max="4626" width="8.28515625" style="1217" customWidth="1"/>
    <col min="4627" max="4627" width="12.7109375" style="1217" customWidth="1"/>
    <col min="4628" max="4628" width="11.7109375" style="1217" customWidth="1"/>
    <col min="4629" max="4629" width="11.42578125" style="1217" customWidth="1"/>
    <col min="4630" max="4630" width="10" style="1217" customWidth="1"/>
    <col min="4631" max="4631" width="9.42578125" style="1217" customWidth="1"/>
    <col min="4632" max="4632" width="10.42578125" style="1217" customWidth="1"/>
    <col min="4633" max="4633" width="6.42578125" style="1217" customWidth="1"/>
    <col min="4634" max="4635" width="11.28515625" style="1217" customWidth="1"/>
    <col min="4636" max="4662" width="0" style="1217" hidden="1" customWidth="1"/>
    <col min="4663" max="4665" width="8.28515625" style="1217" customWidth="1"/>
    <col min="4666" max="4666" width="10" style="1217" customWidth="1"/>
    <col min="4667" max="4683" width="0" style="1217" hidden="1" customWidth="1"/>
    <col min="4684" max="4876" width="10.42578125" style="1217"/>
    <col min="4877" max="4877" width="5.28515625" style="1217" customWidth="1"/>
    <col min="4878" max="4878" width="41.7109375" style="1217" customWidth="1"/>
    <col min="4879" max="4881" width="0" style="1217" hidden="1" customWidth="1"/>
    <col min="4882" max="4882" width="8.28515625" style="1217" customWidth="1"/>
    <col min="4883" max="4883" width="12.7109375" style="1217" customWidth="1"/>
    <col min="4884" max="4884" width="11.7109375" style="1217" customWidth="1"/>
    <col min="4885" max="4885" width="11.42578125" style="1217" customWidth="1"/>
    <col min="4886" max="4886" width="10" style="1217" customWidth="1"/>
    <col min="4887" max="4887" width="9.42578125" style="1217" customWidth="1"/>
    <col min="4888" max="4888" width="10.42578125" style="1217" customWidth="1"/>
    <col min="4889" max="4889" width="6.42578125" style="1217" customWidth="1"/>
    <col min="4890" max="4891" width="11.28515625" style="1217" customWidth="1"/>
    <col min="4892" max="4918" width="0" style="1217" hidden="1" customWidth="1"/>
    <col min="4919" max="4921" width="8.28515625" style="1217" customWidth="1"/>
    <col min="4922" max="4922" width="10" style="1217" customWidth="1"/>
    <col min="4923" max="4939" width="0" style="1217" hidden="1" customWidth="1"/>
    <col min="4940" max="5132" width="10.42578125" style="1217"/>
    <col min="5133" max="5133" width="5.28515625" style="1217" customWidth="1"/>
    <col min="5134" max="5134" width="41.7109375" style="1217" customWidth="1"/>
    <col min="5135" max="5137" width="0" style="1217" hidden="1" customWidth="1"/>
    <col min="5138" max="5138" width="8.28515625" style="1217" customWidth="1"/>
    <col min="5139" max="5139" width="12.7109375" style="1217" customWidth="1"/>
    <col min="5140" max="5140" width="11.7109375" style="1217" customWidth="1"/>
    <col min="5141" max="5141" width="11.42578125" style="1217" customWidth="1"/>
    <col min="5142" max="5142" width="10" style="1217" customWidth="1"/>
    <col min="5143" max="5143" width="9.42578125" style="1217" customWidth="1"/>
    <col min="5144" max="5144" width="10.42578125" style="1217" customWidth="1"/>
    <col min="5145" max="5145" width="6.42578125" style="1217" customWidth="1"/>
    <col min="5146" max="5147" width="11.28515625" style="1217" customWidth="1"/>
    <col min="5148" max="5174" width="0" style="1217" hidden="1" customWidth="1"/>
    <col min="5175" max="5177" width="8.28515625" style="1217" customWidth="1"/>
    <col min="5178" max="5178" width="10" style="1217" customWidth="1"/>
    <col min="5179" max="5195" width="0" style="1217" hidden="1" customWidth="1"/>
    <col min="5196" max="5388" width="10.42578125" style="1217"/>
    <col min="5389" max="5389" width="5.28515625" style="1217" customWidth="1"/>
    <col min="5390" max="5390" width="41.7109375" style="1217" customWidth="1"/>
    <col min="5391" max="5393" width="0" style="1217" hidden="1" customWidth="1"/>
    <col min="5394" max="5394" width="8.28515625" style="1217" customWidth="1"/>
    <col min="5395" max="5395" width="12.7109375" style="1217" customWidth="1"/>
    <col min="5396" max="5396" width="11.7109375" style="1217" customWidth="1"/>
    <col min="5397" max="5397" width="11.42578125" style="1217" customWidth="1"/>
    <col min="5398" max="5398" width="10" style="1217" customWidth="1"/>
    <col min="5399" max="5399" width="9.42578125" style="1217" customWidth="1"/>
    <col min="5400" max="5400" width="10.42578125" style="1217" customWidth="1"/>
    <col min="5401" max="5401" width="6.42578125" style="1217" customWidth="1"/>
    <col min="5402" max="5403" width="11.28515625" style="1217" customWidth="1"/>
    <col min="5404" max="5430" width="0" style="1217" hidden="1" customWidth="1"/>
    <col min="5431" max="5433" width="8.28515625" style="1217" customWidth="1"/>
    <col min="5434" max="5434" width="10" style="1217" customWidth="1"/>
    <col min="5435" max="5451" width="0" style="1217" hidden="1" customWidth="1"/>
    <col min="5452" max="5644" width="10.42578125" style="1217"/>
    <col min="5645" max="5645" width="5.28515625" style="1217" customWidth="1"/>
    <col min="5646" max="5646" width="41.7109375" style="1217" customWidth="1"/>
    <col min="5647" max="5649" width="0" style="1217" hidden="1" customWidth="1"/>
    <col min="5650" max="5650" width="8.28515625" style="1217" customWidth="1"/>
    <col min="5651" max="5651" width="12.7109375" style="1217" customWidth="1"/>
    <col min="5652" max="5652" width="11.7109375" style="1217" customWidth="1"/>
    <col min="5653" max="5653" width="11.42578125" style="1217" customWidth="1"/>
    <col min="5654" max="5654" width="10" style="1217" customWidth="1"/>
    <col min="5655" max="5655" width="9.42578125" style="1217" customWidth="1"/>
    <col min="5656" max="5656" width="10.42578125" style="1217" customWidth="1"/>
    <col min="5657" max="5657" width="6.42578125" style="1217" customWidth="1"/>
    <col min="5658" max="5659" width="11.28515625" style="1217" customWidth="1"/>
    <col min="5660" max="5686" width="0" style="1217" hidden="1" customWidth="1"/>
    <col min="5687" max="5689" width="8.28515625" style="1217" customWidth="1"/>
    <col min="5690" max="5690" width="10" style="1217" customWidth="1"/>
    <col min="5691" max="5707" width="0" style="1217" hidden="1" customWidth="1"/>
    <col min="5708" max="5900" width="10.42578125" style="1217"/>
    <col min="5901" max="5901" width="5.28515625" style="1217" customWidth="1"/>
    <col min="5902" max="5902" width="41.7109375" style="1217" customWidth="1"/>
    <col min="5903" max="5905" width="0" style="1217" hidden="1" customWidth="1"/>
    <col min="5906" max="5906" width="8.28515625" style="1217" customWidth="1"/>
    <col min="5907" max="5907" width="12.7109375" style="1217" customWidth="1"/>
    <col min="5908" max="5908" width="11.7109375" style="1217" customWidth="1"/>
    <col min="5909" max="5909" width="11.42578125" style="1217" customWidth="1"/>
    <col min="5910" max="5910" width="10" style="1217" customWidth="1"/>
    <col min="5911" max="5911" width="9.42578125" style="1217" customWidth="1"/>
    <col min="5912" max="5912" width="10.42578125" style="1217" customWidth="1"/>
    <col min="5913" max="5913" width="6.42578125" style="1217" customWidth="1"/>
    <col min="5914" max="5915" width="11.28515625" style="1217" customWidth="1"/>
    <col min="5916" max="5942" width="0" style="1217" hidden="1" customWidth="1"/>
    <col min="5943" max="5945" width="8.28515625" style="1217" customWidth="1"/>
    <col min="5946" max="5946" width="10" style="1217" customWidth="1"/>
    <col min="5947" max="5963" width="0" style="1217" hidden="1" customWidth="1"/>
    <col min="5964" max="6156" width="10.42578125" style="1217"/>
    <col min="6157" max="6157" width="5.28515625" style="1217" customWidth="1"/>
    <col min="6158" max="6158" width="41.7109375" style="1217" customWidth="1"/>
    <col min="6159" max="6161" width="0" style="1217" hidden="1" customWidth="1"/>
    <col min="6162" max="6162" width="8.28515625" style="1217" customWidth="1"/>
    <col min="6163" max="6163" width="12.7109375" style="1217" customWidth="1"/>
    <col min="6164" max="6164" width="11.7109375" style="1217" customWidth="1"/>
    <col min="6165" max="6165" width="11.42578125" style="1217" customWidth="1"/>
    <col min="6166" max="6166" width="10" style="1217" customWidth="1"/>
    <col min="6167" max="6167" width="9.42578125" style="1217" customWidth="1"/>
    <col min="6168" max="6168" width="10.42578125" style="1217" customWidth="1"/>
    <col min="6169" max="6169" width="6.42578125" style="1217" customWidth="1"/>
    <col min="6170" max="6171" width="11.28515625" style="1217" customWidth="1"/>
    <col min="6172" max="6198" width="0" style="1217" hidden="1" customWidth="1"/>
    <col min="6199" max="6201" width="8.28515625" style="1217" customWidth="1"/>
    <col min="6202" max="6202" width="10" style="1217" customWidth="1"/>
    <col min="6203" max="6219" width="0" style="1217" hidden="1" customWidth="1"/>
    <col min="6220" max="6412" width="10.42578125" style="1217"/>
    <col min="6413" max="6413" width="5.28515625" style="1217" customWidth="1"/>
    <col min="6414" max="6414" width="41.7109375" style="1217" customWidth="1"/>
    <col min="6415" max="6417" width="0" style="1217" hidden="1" customWidth="1"/>
    <col min="6418" max="6418" width="8.28515625" style="1217" customWidth="1"/>
    <col min="6419" max="6419" width="12.7109375" style="1217" customWidth="1"/>
    <col min="6420" max="6420" width="11.7109375" style="1217" customWidth="1"/>
    <col min="6421" max="6421" width="11.42578125" style="1217" customWidth="1"/>
    <col min="6422" max="6422" width="10" style="1217" customWidth="1"/>
    <col min="6423" max="6423" width="9.42578125" style="1217" customWidth="1"/>
    <col min="6424" max="6424" width="10.42578125" style="1217" customWidth="1"/>
    <col min="6425" max="6425" width="6.42578125" style="1217" customWidth="1"/>
    <col min="6426" max="6427" width="11.28515625" style="1217" customWidth="1"/>
    <col min="6428" max="6454" width="0" style="1217" hidden="1" customWidth="1"/>
    <col min="6455" max="6457" width="8.28515625" style="1217" customWidth="1"/>
    <col min="6458" max="6458" width="10" style="1217" customWidth="1"/>
    <col min="6459" max="6475" width="0" style="1217" hidden="1" customWidth="1"/>
    <col min="6476" max="6668" width="10.42578125" style="1217"/>
    <col min="6669" max="6669" width="5.28515625" style="1217" customWidth="1"/>
    <col min="6670" max="6670" width="41.7109375" style="1217" customWidth="1"/>
    <col min="6671" max="6673" width="0" style="1217" hidden="1" customWidth="1"/>
    <col min="6674" max="6674" width="8.28515625" style="1217" customWidth="1"/>
    <col min="6675" max="6675" width="12.7109375" style="1217" customWidth="1"/>
    <col min="6676" max="6676" width="11.7109375" style="1217" customWidth="1"/>
    <col min="6677" max="6677" width="11.42578125" style="1217" customWidth="1"/>
    <col min="6678" max="6678" width="10" style="1217" customWidth="1"/>
    <col min="6679" max="6679" width="9.42578125" style="1217" customWidth="1"/>
    <col min="6680" max="6680" width="10.42578125" style="1217" customWidth="1"/>
    <col min="6681" max="6681" width="6.42578125" style="1217" customWidth="1"/>
    <col min="6682" max="6683" width="11.28515625" style="1217" customWidth="1"/>
    <col min="6684" max="6710" width="0" style="1217" hidden="1" customWidth="1"/>
    <col min="6711" max="6713" width="8.28515625" style="1217" customWidth="1"/>
    <col min="6714" max="6714" width="10" style="1217" customWidth="1"/>
    <col min="6715" max="6731" width="0" style="1217" hidden="1" customWidth="1"/>
    <col min="6732" max="6924" width="10.42578125" style="1217"/>
    <col min="6925" max="6925" width="5.28515625" style="1217" customWidth="1"/>
    <col min="6926" max="6926" width="41.7109375" style="1217" customWidth="1"/>
    <col min="6927" max="6929" width="0" style="1217" hidden="1" customWidth="1"/>
    <col min="6930" max="6930" width="8.28515625" style="1217" customWidth="1"/>
    <col min="6931" max="6931" width="12.7109375" style="1217" customWidth="1"/>
    <col min="6932" max="6932" width="11.7109375" style="1217" customWidth="1"/>
    <col min="6933" max="6933" width="11.42578125" style="1217" customWidth="1"/>
    <col min="6934" max="6934" width="10" style="1217" customWidth="1"/>
    <col min="6935" max="6935" width="9.42578125" style="1217" customWidth="1"/>
    <col min="6936" max="6936" width="10.42578125" style="1217" customWidth="1"/>
    <col min="6937" max="6937" width="6.42578125" style="1217" customWidth="1"/>
    <col min="6938" max="6939" width="11.28515625" style="1217" customWidth="1"/>
    <col min="6940" max="6966" width="0" style="1217" hidden="1" customWidth="1"/>
    <col min="6967" max="6969" width="8.28515625" style="1217" customWidth="1"/>
    <col min="6970" max="6970" width="10" style="1217" customWidth="1"/>
    <col min="6971" max="6987" width="0" style="1217" hidden="1" customWidth="1"/>
    <col min="6988" max="7180" width="10.42578125" style="1217"/>
    <col min="7181" max="7181" width="5.28515625" style="1217" customWidth="1"/>
    <col min="7182" max="7182" width="41.7109375" style="1217" customWidth="1"/>
    <col min="7183" max="7185" width="0" style="1217" hidden="1" customWidth="1"/>
    <col min="7186" max="7186" width="8.28515625" style="1217" customWidth="1"/>
    <col min="7187" max="7187" width="12.7109375" style="1217" customWidth="1"/>
    <col min="7188" max="7188" width="11.7109375" style="1217" customWidth="1"/>
    <col min="7189" max="7189" width="11.42578125" style="1217" customWidth="1"/>
    <col min="7190" max="7190" width="10" style="1217" customWidth="1"/>
    <col min="7191" max="7191" width="9.42578125" style="1217" customWidth="1"/>
    <col min="7192" max="7192" width="10.42578125" style="1217" customWidth="1"/>
    <col min="7193" max="7193" width="6.42578125" style="1217" customWidth="1"/>
    <col min="7194" max="7195" width="11.28515625" style="1217" customWidth="1"/>
    <col min="7196" max="7222" width="0" style="1217" hidden="1" customWidth="1"/>
    <col min="7223" max="7225" width="8.28515625" style="1217" customWidth="1"/>
    <col min="7226" max="7226" width="10" style="1217" customWidth="1"/>
    <col min="7227" max="7243" width="0" style="1217" hidden="1" customWidth="1"/>
    <col min="7244" max="7436" width="10.42578125" style="1217"/>
    <col min="7437" max="7437" width="5.28515625" style="1217" customWidth="1"/>
    <col min="7438" max="7438" width="41.7109375" style="1217" customWidth="1"/>
    <col min="7439" max="7441" width="0" style="1217" hidden="1" customWidth="1"/>
    <col min="7442" max="7442" width="8.28515625" style="1217" customWidth="1"/>
    <col min="7443" max="7443" width="12.7109375" style="1217" customWidth="1"/>
    <col min="7444" max="7444" width="11.7109375" style="1217" customWidth="1"/>
    <col min="7445" max="7445" width="11.42578125" style="1217" customWidth="1"/>
    <col min="7446" max="7446" width="10" style="1217" customWidth="1"/>
    <col min="7447" max="7447" width="9.42578125" style="1217" customWidth="1"/>
    <col min="7448" max="7448" width="10.42578125" style="1217" customWidth="1"/>
    <col min="7449" max="7449" width="6.42578125" style="1217" customWidth="1"/>
    <col min="7450" max="7451" width="11.28515625" style="1217" customWidth="1"/>
    <col min="7452" max="7478" width="0" style="1217" hidden="1" customWidth="1"/>
    <col min="7479" max="7481" width="8.28515625" style="1217" customWidth="1"/>
    <col min="7482" max="7482" width="10" style="1217" customWidth="1"/>
    <col min="7483" max="7499" width="0" style="1217" hidden="1" customWidth="1"/>
    <col min="7500" max="7692" width="10.42578125" style="1217"/>
    <col min="7693" max="7693" width="5.28515625" style="1217" customWidth="1"/>
    <col min="7694" max="7694" width="41.7109375" style="1217" customWidth="1"/>
    <col min="7695" max="7697" width="0" style="1217" hidden="1" customWidth="1"/>
    <col min="7698" max="7698" width="8.28515625" style="1217" customWidth="1"/>
    <col min="7699" max="7699" width="12.7109375" style="1217" customWidth="1"/>
    <col min="7700" max="7700" width="11.7109375" style="1217" customWidth="1"/>
    <col min="7701" max="7701" width="11.42578125" style="1217" customWidth="1"/>
    <col min="7702" max="7702" width="10" style="1217" customWidth="1"/>
    <col min="7703" max="7703" width="9.42578125" style="1217" customWidth="1"/>
    <col min="7704" max="7704" width="10.42578125" style="1217" customWidth="1"/>
    <col min="7705" max="7705" width="6.42578125" style="1217" customWidth="1"/>
    <col min="7706" max="7707" width="11.28515625" style="1217" customWidth="1"/>
    <col min="7708" max="7734" width="0" style="1217" hidden="1" customWidth="1"/>
    <col min="7735" max="7737" width="8.28515625" style="1217" customWidth="1"/>
    <col min="7738" max="7738" width="10" style="1217" customWidth="1"/>
    <col min="7739" max="7755" width="0" style="1217" hidden="1" customWidth="1"/>
    <col min="7756" max="7948" width="10.42578125" style="1217"/>
    <col min="7949" max="7949" width="5.28515625" style="1217" customWidth="1"/>
    <col min="7950" max="7950" width="41.7109375" style="1217" customWidth="1"/>
    <col min="7951" max="7953" width="0" style="1217" hidden="1" customWidth="1"/>
    <col min="7954" max="7954" width="8.28515625" style="1217" customWidth="1"/>
    <col min="7955" max="7955" width="12.7109375" style="1217" customWidth="1"/>
    <col min="7956" max="7956" width="11.7109375" style="1217" customWidth="1"/>
    <col min="7957" max="7957" width="11.42578125" style="1217" customWidth="1"/>
    <col min="7958" max="7958" width="10" style="1217" customWidth="1"/>
    <col min="7959" max="7959" width="9.42578125" style="1217" customWidth="1"/>
    <col min="7960" max="7960" width="10.42578125" style="1217" customWidth="1"/>
    <col min="7961" max="7961" width="6.42578125" style="1217" customWidth="1"/>
    <col min="7962" max="7963" width="11.28515625" style="1217" customWidth="1"/>
    <col min="7964" max="7990" width="0" style="1217" hidden="1" customWidth="1"/>
    <col min="7991" max="7993" width="8.28515625" style="1217" customWidth="1"/>
    <col min="7994" max="7994" width="10" style="1217" customWidth="1"/>
    <col min="7995" max="8011" width="0" style="1217" hidden="1" customWidth="1"/>
    <col min="8012" max="8204" width="10.42578125" style="1217"/>
    <col min="8205" max="8205" width="5.28515625" style="1217" customWidth="1"/>
    <col min="8206" max="8206" width="41.7109375" style="1217" customWidth="1"/>
    <col min="8207" max="8209" width="0" style="1217" hidden="1" customWidth="1"/>
    <col min="8210" max="8210" width="8.28515625" style="1217" customWidth="1"/>
    <col min="8211" max="8211" width="12.7109375" style="1217" customWidth="1"/>
    <col min="8212" max="8212" width="11.7109375" style="1217" customWidth="1"/>
    <col min="8213" max="8213" width="11.42578125" style="1217" customWidth="1"/>
    <col min="8214" max="8214" width="10" style="1217" customWidth="1"/>
    <col min="8215" max="8215" width="9.42578125" style="1217" customWidth="1"/>
    <col min="8216" max="8216" width="10.42578125" style="1217" customWidth="1"/>
    <col min="8217" max="8217" width="6.42578125" style="1217" customWidth="1"/>
    <col min="8218" max="8219" width="11.28515625" style="1217" customWidth="1"/>
    <col min="8220" max="8246" width="0" style="1217" hidden="1" customWidth="1"/>
    <col min="8247" max="8249" width="8.28515625" style="1217" customWidth="1"/>
    <col min="8250" max="8250" width="10" style="1217" customWidth="1"/>
    <col min="8251" max="8267" width="0" style="1217" hidden="1" customWidth="1"/>
    <col min="8268" max="8460" width="10.42578125" style="1217"/>
    <col min="8461" max="8461" width="5.28515625" style="1217" customWidth="1"/>
    <col min="8462" max="8462" width="41.7109375" style="1217" customWidth="1"/>
    <col min="8463" max="8465" width="0" style="1217" hidden="1" customWidth="1"/>
    <col min="8466" max="8466" width="8.28515625" style="1217" customWidth="1"/>
    <col min="8467" max="8467" width="12.7109375" style="1217" customWidth="1"/>
    <col min="8468" max="8468" width="11.7109375" style="1217" customWidth="1"/>
    <col min="8469" max="8469" width="11.42578125" style="1217" customWidth="1"/>
    <col min="8470" max="8470" width="10" style="1217" customWidth="1"/>
    <col min="8471" max="8471" width="9.42578125" style="1217" customWidth="1"/>
    <col min="8472" max="8472" width="10.42578125" style="1217" customWidth="1"/>
    <col min="8473" max="8473" width="6.42578125" style="1217" customWidth="1"/>
    <col min="8474" max="8475" width="11.28515625" style="1217" customWidth="1"/>
    <col min="8476" max="8502" width="0" style="1217" hidden="1" customWidth="1"/>
    <col min="8503" max="8505" width="8.28515625" style="1217" customWidth="1"/>
    <col min="8506" max="8506" width="10" style="1217" customWidth="1"/>
    <col min="8507" max="8523" width="0" style="1217" hidden="1" customWidth="1"/>
    <col min="8524" max="8716" width="10.42578125" style="1217"/>
    <col min="8717" max="8717" width="5.28515625" style="1217" customWidth="1"/>
    <col min="8718" max="8718" width="41.7109375" style="1217" customWidth="1"/>
    <col min="8719" max="8721" width="0" style="1217" hidden="1" customWidth="1"/>
    <col min="8722" max="8722" width="8.28515625" style="1217" customWidth="1"/>
    <col min="8723" max="8723" width="12.7109375" style="1217" customWidth="1"/>
    <col min="8724" max="8724" width="11.7109375" style="1217" customWidth="1"/>
    <col min="8725" max="8725" width="11.42578125" style="1217" customWidth="1"/>
    <col min="8726" max="8726" width="10" style="1217" customWidth="1"/>
    <col min="8727" max="8727" width="9.42578125" style="1217" customWidth="1"/>
    <col min="8728" max="8728" width="10.42578125" style="1217" customWidth="1"/>
    <col min="8729" max="8729" width="6.42578125" style="1217" customWidth="1"/>
    <col min="8730" max="8731" width="11.28515625" style="1217" customWidth="1"/>
    <col min="8732" max="8758" width="0" style="1217" hidden="1" customWidth="1"/>
    <col min="8759" max="8761" width="8.28515625" style="1217" customWidth="1"/>
    <col min="8762" max="8762" width="10" style="1217" customWidth="1"/>
    <col min="8763" max="8779" width="0" style="1217" hidden="1" customWidth="1"/>
    <col min="8780" max="8972" width="10.42578125" style="1217"/>
    <col min="8973" max="8973" width="5.28515625" style="1217" customWidth="1"/>
    <col min="8974" max="8974" width="41.7109375" style="1217" customWidth="1"/>
    <col min="8975" max="8977" width="0" style="1217" hidden="1" customWidth="1"/>
    <col min="8978" max="8978" width="8.28515625" style="1217" customWidth="1"/>
    <col min="8979" max="8979" width="12.7109375" style="1217" customWidth="1"/>
    <col min="8980" max="8980" width="11.7109375" style="1217" customWidth="1"/>
    <col min="8981" max="8981" width="11.42578125" style="1217" customWidth="1"/>
    <col min="8982" max="8982" width="10" style="1217" customWidth="1"/>
    <col min="8983" max="8983" width="9.42578125" style="1217" customWidth="1"/>
    <col min="8984" max="8984" width="10.42578125" style="1217" customWidth="1"/>
    <col min="8985" max="8985" width="6.42578125" style="1217" customWidth="1"/>
    <col min="8986" max="8987" width="11.28515625" style="1217" customWidth="1"/>
    <col min="8988" max="9014" width="0" style="1217" hidden="1" customWidth="1"/>
    <col min="9015" max="9017" width="8.28515625" style="1217" customWidth="1"/>
    <col min="9018" max="9018" width="10" style="1217" customWidth="1"/>
    <col min="9019" max="9035" width="0" style="1217" hidden="1" customWidth="1"/>
    <col min="9036" max="9228" width="10.42578125" style="1217"/>
    <col min="9229" max="9229" width="5.28515625" style="1217" customWidth="1"/>
    <col min="9230" max="9230" width="41.7109375" style="1217" customWidth="1"/>
    <col min="9231" max="9233" width="0" style="1217" hidden="1" customWidth="1"/>
    <col min="9234" max="9234" width="8.28515625" style="1217" customWidth="1"/>
    <col min="9235" max="9235" width="12.7109375" style="1217" customWidth="1"/>
    <col min="9236" max="9236" width="11.7109375" style="1217" customWidth="1"/>
    <col min="9237" max="9237" width="11.42578125" style="1217" customWidth="1"/>
    <col min="9238" max="9238" width="10" style="1217" customWidth="1"/>
    <col min="9239" max="9239" width="9.42578125" style="1217" customWidth="1"/>
    <col min="9240" max="9240" width="10.42578125" style="1217" customWidth="1"/>
    <col min="9241" max="9241" width="6.42578125" style="1217" customWidth="1"/>
    <col min="9242" max="9243" width="11.28515625" style="1217" customWidth="1"/>
    <col min="9244" max="9270" width="0" style="1217" hidden="1" customWidth="1"/>
    <col min="9271" max="9273" width="8.28515625" style="1217" customWidth="1"/>
    <col min="9274" max="9274" width="10" style="1217" customWidth="1"/>
    <col min="9275" max="9291" width="0" style="1217" hidden="1" customWidth="1"/>
    <col min="9292" max="9484" width="10.42578125" style="1217"/>
    <col min="9485" max="9485" width="5.28515625" style="1217" customWidth="1"/>
    <col min="9486" max="9486" width="41.7109375" style="1217" customWidth="1"/>
    <col min="9487" max="9489" width="0" style="1217" hidden="1" customWidth="1"/>
    <col min="9490" max="9490" width="8.28515625" style="1217" customWidth="1"/>
    <col min="9491" max="9491" width="12.7109375" style="1217" customWidth="1"/>
    <col min="9492" max="9492" width="11.7109375" style="1217" customWidth="1"/>
    <col min="9493" max="9493" width="11.42578125" style="1217" customWidth="1"/>
    <col min="9494" max="9494" width="10" style="1217" customWidth="1"/>
    <col min="9495" max="9495" width="9.42578125" style="1217" customWidth="1"/>
    <col min="9496" max="9496" width="10.42578125" style="1217" customWidth="1"/>
    <col min="9497" max="9497" width="6.42578125" style="1217" customWidth="1"/>
    <col min="9498" max="9499" width="11.28515625" style="1217" customWidth="1"/>
    <col min="9500" max="9526" width="0" style="1217" hidden="1" customWidth="1"/>
    <col min="9527" max="9529" width="8.28515625" style="1217" customWidth="1"/>
    <col min="9530" max="9530" width="10" style="1217" customWidth="1"/>
    <col min="9531" max="9547" width="0" style="1217" hidden="1" customWidth="1"/>
    <col min="9548" max="9740" width="10.42578125" style="1217"/>
    <col min="9741" max="9741" width="5.28515625" style="1217" customWidth="1"/>
    <col min="9742" max="9742" width="41.7109375" style="1217" customWidth="1"/>
    <col min="9743" max="9745" width="0" style="1217" hidden="1" customWidth="1"/>
    <col min="9746" max="9746" width="8.28515625" style="1217" customWidth="1"/>
    <col min="9747" max="9747" width="12.7109375" style="1217" customWidth="1"/>
    <col min="9748" max="9748" width="11.7109375" style="1217" customWidth="1"/>
    <col min="9749" max="9749" width="11.42578125" style="1217" customWidth="1"/>
    <col min="9750" max="9750" width="10" style="1217" customWidth="1"/>
    <col min="9751" max="9751" width="9.42578125" style="1217" customWidth="1"/>
    <col min="9752" max="9752" width="10.42578125" style="1217" customWidth="1"/>
    <col min="9753" max="9753" width="6.42578125" style="1217" customWidth="1"/>
    <col min="9754" max="9755" width="11.28515625" style="1217" customWidth="1"/>
    <col min="9756" max="9782" width="0" style="1217" hidden="1" customWidth="1"/>
    <col min="9783" max="9785" width="8.28515625" style="1217" customWidth="1"/>
    <col min="9786" max="9786" width="10" style="1217" customWidth="1"/>
    <col min="9787" max="9803" width="0" style="1217" hidden="1" customWidth="1"/>
    <col min="9804" max="9996" width="10.42578125" style="1217"/>
    <col min="9997" max="9997" width="5.28515625" style="1217" customWidth="1"/>
    <col min="9998" max="9998" width="41.7109375" style="1217" customWidth="1"/>
    <col min="9999" max="10001" width="0" style="1217" hidden="1" customWidth="1"/>
    <col min="10002" max="10002" width="8.28515625" style="1217" customWidth="1"/>
    <col min="10003" max="10003" width="12.7109375" style="1217" customWidth="1"/>
    <col min="10004" max="10004" width="11.7109375" style="1217" customWidth="1"/>
    <col min="10005" max="10005" width="11.42578125" style="1217" customWidth="1"/>
    <col min="10006" max="10006" width="10" style="1217" customWidth="1"/>
    <col min="10007" max="10007" width="9.42578125" style="1217" customWidth="1"/>
    <col min="10008" max="10008" width="10.42578125" style="1217" customWidth="1"/>
    <col min="10009" max="10009" width="6.42578125" style="1217" customWidth="1"/>
    <col min="10010" max="10011" width="11.28515625" style="1217" customWidth="1"/>
    <col min="10012" max="10038" width="0" style="1217" hidden="1" customWidth="1"/>
    <col min="10039" max="10041" width="8.28515625" style="1217" customWidth="1"/>
    <col min="10042" max="10042" width="10" style="1217" customWidth="1"/>
    <col min="10043" max="10059" width="0" style="1217" hidden="1" customWidth="1"/>
    <col min="10060" max="10252" width="10.42578125" style="1217"/>
    <col min="10253" max="10253" width="5.28515625" style="1217" customWidth="1"/>
    <col min="10254" max="10254" width="41.7109375" style="1217" customWidth="1"/>
    <col min="10255" max="10257" width="0" style="1217" hidden="1" customWidth="1"/>
    <col min="10258" max="10258" width="8.28515625" style="1217" customWidth="1"/>
    <col min="10259" max="10259" width="12.7109375" style="1217" customWidth="1"/>
    <col min="10260" max="10260" width="11.7109375" style="1217" customWidth="1"/>
    <col min="10261" max="10261" width="11.42578125" style="1217" customWidth="1"/>
    <col min="10262" max="10262" width="10" style="1217" customWidth="1"/>
    <col min="10263" max="10263" width="9.42578125" style="1217" customWidth="1"/>
    <col min="10264" max="10264" width="10.42578125" style="1217" customWidth="1"/>
    <col min="10265" max="10265" width="6.42578125" style="1217" customWidth="1"/>
    <col min="10266" max="10267" width="11.28515625" style="1217" customWidth="1"/>
    <col min="10268" max="10294" width="0" style="1217" hidden="1" customWidth="1"/>
    <col min="10295" max="10297" width="8.28515625" style="1217" customWidth="1"/>
    <col min="10298" max="10298" width="10" style="1217" customWidth="1"/>
    <col min="10299" max="10315" width="0" style="1217" hidden="1" customWidth="1"/>
    <col min="10316" max="10508" width="10.42578125" style="1217"/>
    <col min="10509" max="10509" width="5.28515625" style="1217" customWidth="1"/>
    <col min="10510" max="10510" width="41.7109375" style="1217" customWidth="1"/>
    <col min="10511" max="10513" width="0" style="1217" hidden="1" customWidth="1"/>
    <col min="10514" max="10514" width="8.28515625" style="1217" customWidth="1"/>
    <col min="10515" max="10515" width="12.7109375" style="1217" customWidth="1"/>
    <col min="10516" max="10516" width="11.7109375" style="1217" customWidth="1"/>
    <col min="10517" max="10517" width="11.42578125" style="1217" customWidth="1"/>
    <col min="10518" max="10518" width="10" style="1217" customWidth="1"/>
    <col min="10519" max="10519" width="9.42578125" style="1217" customWidth="1"/>
    <col min="10520" max="10520" width="10.42578125" style="1217" customWidth="1"/>
    <col min="10521" max="10521" width="6.42578125" style="1217" customWidth="1"/>
    <col min="10522" max="10523" width="11.28515625" style="1217" customWidth="1"/>
    <col min="10524" max="10550" width="0" style="1217" hidden="1" customWidth="1"/>
    <col min="10551" max="10553" width="8.28515625" style="1217" customWidth="1"/>
    <col min="10554" max="10554" width="10" style="1217" customWidth="1"/>
    <col min="10555" max="10571" width="0" style="1217" hidden="1" customWidth="1"/>
    <col min="10572" max="10764" width="10.42578125" style="1217"/>
    <col min="10765" max="10765" width="5.28515625" style="1217" customWidth="1"/>
    <col min="10766" max="10766" width="41.7109375" style="1217" customWidth="1"/>
    <col min="10767" max="10769" width="0" style="1217" hidden="1" customWidth="1"/>
    <col min="10770" max="10770" width="8.28515625" style="1217" customWidth="1"/>
    <col min="10771" max="10771" width="12.7109375" style="1217" customWidth="1"/>
    <col min="10772" max="10772" width="11.7109375" style="1217" customWidth="1"/>
    <col min="10773" max="10773" width="11.42578125" style="1217" customWidth="1"/>
    <col min="10774" max="10774" width="10" style="1217" customWidth="1"/>
    <col min="10775" max="10775" width="9.42578125" style="1217" customWidth="1"/>
    <col min="10776" max="10776" width="10.42578125" style="1217" customWidth="1"/>
    <col min="10777" max="10777" width="6.42578125" style="1217" customWidth="1"/>
    <col min="10778" max="10779" width="11.28515625" style="1217" customWidth="1"/>
    <col min="10780" max="10806" width="0" style="1217" hidden="1" customWidth="1"/>
    <col min="10807" max="10809" width="8.28515625" style="1217" customWidth="1"/>
    <col min="10810" max="10810" width="10" style="1217" customWidth="1"/>
    <col min="10811" max="10827" width="0" style="1217" hidden="1" customWidth="1"/>
    <col min="10828" max="11020" width="10.42578125" style="1217"/>
    <col min="11021" max="11021" width="5.28515625" style="1217" customWidth="1"/>
    <col min="11022" max="11022" width="41.7109375" style="1217" customWidth="1"/>
    <col min="11023" max="11025" width="0" style="1217" hidden="1" customWidth="1"/>
    <col min="11026" max="11026" width="8.28515625" style="1217" customWidth="1"/>
    <col min="11027" max="11027" width="12.7109375" style="1217" customWidth="1"/>
    <col min="11028" max="11028" width="11.7109375" style="1217" customWidth="1"/>
    <col min="11029" max="11029" width="11.42578125" style="1217" customWidth="1"/>
    <col min="11030" max="11030" width="10" style="1217" customWidth="1"/>
    <col min="11031" max="11031" width="9.42578125" style="1217" customWidth="1"/>
    <col min="11032" max="11032" width="10.42578125" style="1217" customWidth="1"/>
    <col min="11033" max="11033" width="6.42578125" style="1217" customWidth="1"/>
    <col min="11034" max="11035" width="11.28515625" style="1217" customWidth="1"/>
    <col min="11036" max="11062" width="0" style="1217" hidden="1" customWidth="1"/>
    <col min="11063" max="11065" width="8.28515625" style="1217" customWidth="1"/>
    <col min="11066" max="11066" width="10" style="1217" customWidth="1"/>
    <col min="11067" max="11083" width="0" style="1217" hidden="1" customWidth="1"/>
    <col min="11084" max="11276" width="10.42578125" style="1217"/>
    <col min="11277" max="11277" width="5.28515625" style="1217" customWidth="1"/>
    <col min="11278" max="11278" width="41.7109375" style="1217" customWidth="1"/>
    <col min="11279" max="11281" width="0" style="1217" hidden="1" customWidth="1"/>
    <col min="11282" max="11282" width="8.28515625" style="1217" customWidth="1"/>
    <col min="11283" max="11283" width="12.7109375" style="1217" customWidth="1"/>
    <col min="11284" max="11284" width="11.7109375" style="1217" customWidth="1"/>
    <col min="11285" max="11285" width="11.42578125" style="1217" customWidth="1"/>
    <col min="11286" max="11286" width="10" style="1217" customWidth="1"/>
    <col min="11287" max="11287" width="9.42578125" style="1217" customWidth="1"/>
    <col min="11288" max="11288" width="10.42578125" style="1217" customWidth="1"/>
    <col min="11289" max="11289" width="6.42578125" style="1217" customWidth="1"/>
    <col min="11290" max="11291" width="11.28515625" style="1217" customWidth="1"/>
    <col min="11292" max="11318" width="0" style="1217" hidden="1" customWidth="1"/>
    <col min="11319" max="11321" width="8.28515625" style="1217" customWidth="1"/>
    <col min="11322" max="11322" width="10" style="1217" customWidth="1"/>
    <col min="11323" max="11339" width="0" style="1217" hidden="1" customWidth="1"/>
    <col min="11340" max="11532" width="10.42578125" style="1217"/>
    <col min="11533" max="11533" width="5.28515625" style="1217" customWidth="1"/>
    <col min="11534" max="11534" width="41.7109375" style="1217" customWidth="1"/>
    <col min="11535" max="11537" width="0" style="1217" hidden="1" customWidth="1"/>
    <col min="11538" max="11538" width="8.28515625" style="1217" customWidth="1"/>
    <col min="11539" max="11539" width="12.7109375" style="1217" customWidth="1"/>
    <col min="11540" max="11540" width="11.7109375" style="1217" customWidth="1"/>
    <col min="11541" max="11541" width="11.42578125" style="1217" customWidth="1"/>
    <col min="11542" max="11542" width="10" style="1217" customWidth="1"/>
    <col min="11543" max="11543" width="9.42578125" style="1217" customWidth="1"/>
    <col min="11544" max="11544" width="10.42578125" style="1217" customWidth="1"/>
    <col min="11545" max="11545" width="6.42578125" style="1217" customWidth="1"/>
    <col min="11546" max="11547" width="11.28515625" style="1217" customWidth="1"/>
    <col min="11548" max="11574" width="0" style="1217" hidden="1" customWidth="1"/>
    <col min="11575" max="11577" width="8.28515625" style="1217" customWidth="1"/>
    <col min="11578" max="11578" width="10" style="1217" customWidth="1"/>
    <col min="11579" max="11595" width="0" style="1217" hidden="1" customWidth="1"/>
    <col min="11596" max="11788" width="10.42578125" style="1217"/>
    <col min="11789" max="11789" width="5.28515625" style="1217" customWidth="1"/>
    <col min="11790" max="11790" width="41.7109375" style="1217" customWidth="1"/>
    <col min="11791" max="11793" width="0" style="1217" hidden="1" customWidth="1"/>
    <col min="11794" max="11794" width="8.28515625" style="1217" customWidth="1"/>
    <col min="11795" max="11795" width="12.7109375" style="1217" customWidth="1"/>
    <col min="11796" max="11796" width="11.7109375" style="1217" customWidth="1"/>
    <col min="11797" max="11797" width="11.42578125" style="1217" customWidth="1"/>
    <col min="11798" max="11798" width="10" style="1217" customWidth="1"/>
    <col min="11799" max="11799" width="9.42578125" style="1217" customWidth="1"/>
    <col min="11800" max="11800" width="10.42578125" style="1217" customWidth="1"/>
    <col min="11801" max="11801" width="6.42578125" style="1217" customWidth="1"/>
    <col min="11802" max="11803" width="11.28515625" style="1217" customWidth="1"/>
    <col min="11804" max="11830" width="0" style="1217" hidden="1" customWidth="1"/>
    <col min="11831" max="11833" width="8.28515625" style="1217" customWidth="1"/>
    <col min="11834" max="11834" width="10" style="1217" customWidth="1"/>
    <col min="11835" max="11851" width="0" style="1217" hidden="1" customWidth="1"/>
    <col min="11852" max="12044" width="10.42578125" style="1217"/>
    <col min="12045" max="12045" width="5.28515625" style="1217" customWidth="1"/>
    <col min="12046" max="12046" width="41.7109375" style="1217" customWidth="1"/>
    <col min="12047" max="12049" width="0" style="1217" hidden="1" customWidth="1"/>
    <col min="12050" max="12050" width="8.28515625" style="1217" customWidth="1"/>
    <col min="12051" max="12051" width="12.7109375" style="1217" customWidth="1"/>
    <col min="12052" max="12052" width="11.7109375" style="1217" customWidth="1"/>
    <col min="12053" max="12053" width="11.42578125" style="1217" customWidth="1"/>
    <col min="12054" max="12054" width="10" style="1217" customWidth="1"/>
    <col min="12055" max="12055" width="9.42578125" style="1217" customWidth="1"/>
    <col min="12056" max="12056" width="10.42578125" style="1217" customWidth="1"/>
    <col min="12057" max="12057" width="6.42578125" style="1217" customWidth="1"/>
    <col min="12058" max="12059" width="11.28515625" style="1217" customWidth="1"/>
    <col min="12060" max="12086" width="0" style="1217" hidden="1" customWidth="1"/>
    <col min="12087" max="12089" width="8.28515625" style="1217" customWidth="1"/>
    <col min="12090" max="12090" width="10" style="1217" customWidth="1"/>
    <col min="12091" max="12107" width="0" style="1217" hidden="1" customWidth="1"/>
    <col min="12108" max="12300" width="10.42578125" style="1217"/>
    <col min="12301" max="12301" width="5.28515625" style="1217" customWidth="1"/>
    <col min="12302" max="12302" width="41.7109375" style="1217" customWidth="1"/>
    <col min="12303" max="12305" width="0" style="1217" hidden="1" customWidth="1"/>
    <col min="12306" max="12306" width="8.28515625" style="1217" customWidth="1"/>
    <col min="12307" max="12307" width="12.7109375" style="1217" customWidth="1"/>
    <col min="12308" max="12308" width="11.7109375" style="1217" customWidth="1"/>
    <col min="12309" max="12309" width="11.42578125" style="1217" customWidth="1"/>
    <col min="12310" max="12310" width="10" style="1217" customWidth="1"/>
    <col min="12311" max="12311" width="9.42578125" style="1217" customWidth="1"/>
    <col min="12312" max="12312" width="10.42578125" style="1217" customWidth="1"/>
    <col min="12313" max="12313" width="6.42578125" style="1217" customWidth="1"/>
    <col min="12314" max="12315" width="11.28515625" style="1217" customWidth="1"/>
    <col min="12316" max="12342" width="0" style="1217" hidden="1" customWidth="1"/>
    <col min="12343" max="12345" width="8.28515625" style="1217" customWidth="1"/>
    <col min="12346" max="12346" width="10" style="1217" customWidth="1"/>
    <col min="12347" max="12363" width="0" style="1217" hidden="1" customWidth="1"/>
    <col min="12364" max="12556" width="10.42578125" style="1217"/>
    <col min="12557" max="12557" width="5.28515625" style="1217" customWidth="1"/>
    <col min="12558" max="12558" width="41.7109375" style="1217" customWidth="1"/>
    <col min="12559" max="12561" width="0" style="1217" hidden="1" customWidth="1"/>
    <col min="12562" max="12562" width="8.28515625" style="1217" customWidth="1"/>
    <col min="12563" max="12563" width="12.7109375" style="1217" customWidth="1"/>
    <col min="12564" max="12564" width="11.7109375" style="1217" customWidth="1"/>
    <col min="12565" max="12565" width="11.42578125" style="1217" customWidth="1"/>
    <col min="12566" max="12566" width="10" style="1217" customWidth="1"/>
    <col min="12567" max="12567" width="9.42578125" style="1217" customWidth="1"/>
    <col min="12568" max="12568" width="10.42578125" style="1217" customWidth="1"/>
    <col min="12569" max="12569" width="6.42578125" style="1217" customWidth="1"/>
    <col min="12570" max="12571" width="11.28515625" style="1217" customWidth="1"/>
    <col min="12572" max="12598" width="0" style="1217" hidden="1" customWidth="1"/>
    <col min="12599" max="12601" width="8.28515625" style="1217" customWidth="1"/>
    <col min="12602" max="12602" width="10" style="1217" customWidth="1"/>
    <col min="12603" max="12619" width="0" style="1217" hidden="1" customWidth="1"/>
    <col min="12620" max="12812" width="10.42578125" style="1217"/>
    <col min="12813" max="12813" width="5.28515625" style="1217" customWidth="1"/>
    <col min="12814" max="12814" width="41.7109375" style="1217" customWidth="1"/>
    <col min="12815" max="12817" width="0" style="1217" hidden="1" customWidth="1"/>
    <col min="12818" max="12818" width="8.28515625" style="1217" customWidth="1"/>
    <col min="12819" max="12819" width="12.7109375" style="1217" customWidth="1"/>
    <col min="12820" max="12820" width="11.7109375" style="1217" customWidth="1"/>
    <col min="12821" max="12821" width="11.42578125" style="1217" customWidth="1"/>
    <col min="12822" max="12822" width="10" style="1217" customWidth="1"/>
    <col min="12823" max="12823" width="9.42578125" style="1217" customWidth="1"/>
    <col min="12824" max="12824" width="10.42578125" style="1217" customWidth="1"/>
    <col min="12825" max="12825" width="6.42578125" style="1217" customWidth="1"/>
    <col min="12826" max="12827" width="11.28515625" style="1217" customWidth="1"/>
    <col min="12828" max="12854" width="0" style="1217" hidden="1" customWidth="1"/>
    <col min="12855" max="12857" width="8.28515625" style="1217" customWidth="1"/>
    <col min="12858" max="12858" width="10" style="1217" customWidth="1"/>
    <col min="12859" max="12875" width="0" style="1217" hidden="1" customWidth="1"/>
    <col min="12876" max="13068" width="10.42578125" style="1217"/>
    <col min="13069" max="13069" width="5.28515625" style="1217" customWidth="1"/>
    <col min="13070" max="13070" width="41.7109375" style="1217" customWidth="1"/>
    <col min="13071" max="13073" width="0" style="1217" hidden="1" customWidth="1"/>
    <col min="13074" max="13074" width="8.28515625" style="1217" customWidth="1"/>
    <col min="13075" max="13075" width="12.7109375" style="1217" customWidth="1"/>
    <col min="13076" max="13076" width="11.7109375" style="1217" customWidth="1"/>
    <col min="13077" max="13077" width="11.42578125" style="1217" customWidth="1"/>
    <col min="13078" max="13078" width="10" style="1217" customWidth="1"/>
    <col min="13079" max="13079" width="9.42578125" style="1217" customWidth="1"/>
    <col min="13080" max="13080" width="10.42578125" style="1217" customWidth="1"/>
    <col min="13081" max="13081" width="6.42578125" style="1217" customWidth="1"/>
    <col min="13082" max="13083" width="11.28515625" style="1217" customWidth="1"/>
    <col min="13084" max="13110" width="0" style="1217" hidden="1" customWidth="1"/>
    <col min="13111" max="13113" width="8.28515625" style="1217" customWidth="1"/>
    <col min="13114" max="13114" width="10" style="1217" customWidth="1"/>
    <col min="13115" max="13131" width="0" style="1217" hidden="1" customWidth="1"/>
    <col min="13132" max="13324" width="10.42578125" style="1217"/>
    <col min="13325" max="13325" width="5.28515625" style="1217" customWidth="1"/>
    <col min="13326" max="13326" width="41.7109375" style="1217" customWidth="1"/>
    <col min="13327" max="13329" width="0" style="1217" hidden="1" customWidth="1"/>
    <col min="13330" max="13330" width="8.28515625" style="1217" customWidth="1"/>
    <col min="13331" max="13331" width="12.7109375" style="1217" customWidth="1"/>
    <col min="13332" max="13332" width="11.7109375" style="1217" customWidth="1"/>
    <col min="13333" max="13333" width="11.42578125" style="1217" customWidth="1"/>
    <col min="13334" max="13334" width="10" style="1217" customWidth="1"/>
    <col min="13335" max="13335" width="9.42578125" style="1217" customWidth="1"/>
    <col min="13336" max="13336" width="10.42578125" style="1217" customWidth="1"/>
    <col min="13337" max="13337" width="6.42578125" style="1217" customWidth="1"/>
    <col min="13338" max="13339" width="11.28515625" style="1217" customWidth="1"/>
    <col min="13340" max="13366" width="0" style="1217" hidden="1" customWidth="1"/>
    <col min="13367" max="13369" width="8.28515625" style="1217" customWidth="1"/>
    <col min="13370" max="13370" width="10" style="1217" customWidth="1"/>
    <col min="13371" max="13387" width="0" style="1217" hidden="1" customWidth="1"/>
    <col min="13388" max="13580" width="10.42578125" style="1217"/>
    <col min="13581" max="13581" width="5.28515625" style="1217" customWidth="1"/>
    <col min="13582" max="13582" width="41.7109375" style="1217" customWidth="1"/>
    <col min="13583" max="13585" width="0" style="1217" hidden="1" customWidth="1"/>
    <col min="13586" max="13586" width="8.28515625" style="1217" customWidth="1"/>
    <col min="13587" max="13587" width="12.7109375" style="1217" customWidth="1"/>
    <col min="13588" max="13588" width="11.7109375" style="1217" customWidth="1"/>
    <col min="13589" max="13589" width="11.42578125" style="1217" customWidth="1"/>
    <col min="13590" max="13590" width="10" style="1217" customWidth="1"/>
    <col min="13591" max="13591" width="9.42578125" style="1217" customWidth="1"/>
    <col min="13592" max="13592" width="10.42578125" style="1217" customWidth="1"/>
    <col min="13593" max="13593" width="6.42578125" style="1217" customWidth="1"/>
    <col min="13594" max="13595" width="11.28515625" style="1217" customWidth="1"/>
    <col min="13596" max="13622" width="0" style="1217" hidden="1" customWidth="1"/>
    <col min="13623" max="13625" width="8.28515625" style="1217" customWidth="1"/>
    <col min="13626" max="13626" width="10" style="1217" customWidth="1"/>
    <col min="13627" max="13643" width="0" style="1217" hidden="1" customWidth="1"/>
    <col min="13644" max="13836" width="10.42578125" style="1217"/>
    <col min="13837" max="13837" width="5.28515625" style="1217" customWidth="1"/>
    <col min="13838" max="13838" width="41.7109375" style="1217" customWidth="1"/>
    <col min="13839" max="13841" width="0" style="1217" hidden="1" customWidth="1"/>
    <col min="13842" max="13842" width="8.28515625" style="1217" customWidth="1"/>
    <col min="13843" max="13843" width="12.7109375" style="1217" customWidth="1"/>
    <col min="13844" max="13844" width="11.7109375" style="1217" customWidth="1"/>
    <col min="13845" max="13845" width="11.42578125" style="1217" customWidth="1"/>
    <col min="13846" max="13846" width="10" style="1217" customWidth="1"/>
    <col min="13847" max="13847" width="9.42578125" style="1217" customWidth="1"/>
    <col min="13848" max="13848" width="10.42578125" style="1217" customWidth="1"/>
    <col min="13849" max="13849" width="6.42578125" style="1217" customWidth="1"/>
    <col min="13850" max="13851" width="11.28515625" style="1217" customWidth="1"/>
    <col min="13852" max="13878" width="0" style="1217" hidden="1" customWidth="1"/>
    <col min="13879" max="13881" width="8.28515625" style="1217" customWidth="1"/>
    <col min="13882" max="13882" width="10" style="1217" customWidth="1"/>
    <col min="13883" max="13899" width="0" style="1217" hidden="1" customWidth="1"/>
    <col min="13900" max="14092" width="10.42578125" style="1217"/>
    <col min="14093" max="14093" width="5.28515625" style="1217" customWidth="1"/>
    <col min="14094" max="14094" width="41.7109375" style="1217" customWidth="1"/>
    <col min="14095" max="14097" width="0" style="1217" hidden="1" customWidth="1"/>
    <col min="14098" max="14098" width="8.28515625" style="1217" customWidth="1"/>
    <col min="14099" max="14099" width="12.7109375" style="1217" customWidth="1"/>
    <col min="14100" max="14100" width="11.7109375" style="1217" customWidth="1"/>
    <col min="14101" max="14101" width="11.42578125" style="1217" customWidth="1"/>
    <col min="14102" max="14102" width="10" style="1217" customWidth="1"/>
    <col min="14103" max="14103" width="9.42578125" style="1217" customWidth="1"/>
    <col min="14104" max="14104" width="10.42578125" style="1217" customWidth="1"/>
    <col min="14105" max="14105" width="6.42578125" style="1217" customWidth="1"/>
    <col min="14106" max="14107" width="11.28515625" style="1217" customWidth="1"/>
    <col min="14108" max="14134" width="0" style="1217" hidden="1" customWidth="1"/>
    <col min="14135" max="14137" width="8.28515625" style="1217" customWidth="1"/>
    <col min="14138" max="14138" width="10" style="1217" customWidth="1"/>
    <col min="14139" max="14155" width="0" style="1217" hidden="1" customWidth="1"/>
    <col min="14156" max="14348" width="10.42578125" style="1217"/>
    <col min="14349" max="14349" width="5.28515625" style="1217" customWidth="1"/>
    <col min="14350" max="14350" width="41.7109375" style="1217" customWidth="1"/>
    <col min="14351" max="14353" width="0" style="1217" hidden="1" customWidth="1"/>
    <col min="14354" max="14354" width="8.28515625" style="1217" customWidth="1"/>
    <col min="14355" max="14355" width="12.7109375" style="1217" customWidth="1"/>
    <col min="14356" max="14356" width="11.7109375" style="1217" customWidth="1"/>
    <col min="14357" max="14357" width="11.42578125" style="1217" customWidth="1"/>
    <col min="14358" max="14358" width="10" style="1217" customWidth="1"/>
    <col min="14359" max="14359" width="9.42578125" style="1217" customWidth="1"/>
    <col min="14360" max="14360" width="10.42578125" style="1217" customWidth="1"/>
    <col min="14361" max="14361" width="6.42578125" style="1217" customWidth="1"/>
    <col min="14362" max="14363" width="11.28515625" style="1217" customWidth="1"/>
    <col min="14364" max="14390" width="0" style="1217" hidden="1" customWidth="1"/>
    <col min="14391" max="14393" width="8.28515625" style="1217" customWidth="1"/>
    <col min="14394" max="14394" width="10" style="1217" customWidth="1"/>
    <col min="14395" max="14411" width="0" style="1217" hidden="1" customWidth="1"/>
    <col min="14412" max="14604" width="10.42578125" style="1217"/>
    <col min="14605" max="14605" width="5.28515625" style="1217" customWidth="1"/>
    <col min="14606" max="14606" width="41.7109375" style="1217" customWidth="1"/>
    <col min="14607" max="14609" width="0" style="1217" hidden="1" customWidth="1"/>
    <col min="14610" max="14610" width="8.28515625" style="1217" customWidth="1"/>
    <col min="14611" max="14611" width="12.7109375" style="1217" customWidth="1"/>
    <col min="14612" max="14612" width="11.7109375" style="1217" customWidth="1"/>
    <col min="14613" max="14613" width="11.42578125" style="1217" customWidth="1"/>
    <col min="14614" max="14614" width="10" style="1217" customWidth="1"/>
    <col min="14615" max="14615" width="9.42578125" style="1217" customWidth="1"/>
    <col min="14616" max="14616" width="10.42578125" style="1217" customWidth="1"/>
    <col min="14617" max="14617" width="6.42578125" style="1217" customWidth="1"/>
    <col min="14618" max="14619" width="11.28515625" style="1217" customWidth="1"/>
    <col min="14620" max="14646" width="0" style="1217" hidden="1" customWidth="1"/>
    <col min="14647" max="14649" width="8.28515625" style="1217" customWidth="1"/>
    <col min="14650" max="14650" width="10" style="1217" customWidth="1"/>
    <col min="14651" max="14667" width="0" style="1217" hidden="1" customWidth="1"/>
    <col min="14668" max="14860" width="10.42578125" style="1217"/>
    <col min="14861" max="14861" width="5.28515625" style="1217" customWidth="1"/>
    <col min="14862" max="14862" width="41.7109375" style="1217" customWidth="1"/>
    <col min="14863" max="14865" width="0" style="1217" hidden="1" customWidth="1"/>
    <col min="14866" max="14866" width="8.28515625" style="1217" customWidth="1"/>
    <col min="14867" max="14867" width="12.7109375" style="1217" customWidth="1"/>
    <col min="14868" max="14868" width="11.7109375" style="1217" customWidth="1"/>
    <col min="14869" max="14869" width="11.42578125" style="1217" customWidth="1"/>
    <col min="14870" max="14870" width="10" style="1217" customWidth="1"/>
    <col min="14871" max="14871" width="9.42578125" style="1217" customWidth="1"/>
    <col min="14872" max="14872" width="10.42578125" style="1217" customWidth="1"/>
    <col min="14873" max="14873" width="6.42578125" style="1217" customWidth="1"/>
    <col min="14874" max="14875" width="11.28515625" style="1217" customWidth="1"/>
    <col min="14876" max="14902" width="0" style="1217" hidden="1" customWidth="1"/>
    <col min="14903" max="14905" width="8.28515625" style="1217" customWidth="1"/>
    <col min="14906" max="14906" width="10" style="1217" customWidth="1"/>
    <col min="14907" max="14923" width="0" style="1217" hidden="1" customWidth="1"/>
    <col min="14924" max="15116" width="10.42578125" style="1217"/>
    <col min="15117" max="15117" width="5.28515625" style="1217" customWidth="1"/>
    <col min="15118" max="15118" width="41.7109375" style="1217" customWidth="1"/>
    <col min="15119" max="15121" width="0" style="1217" hidden="1" customWidth="1"/>
    <col min="15122" max="15122" width="8.28515625" style="1217" customWidth="1"/>
    <col min="15123" max="15123" width="12.7109375" style="1217" customWidth="1"/>
    <col min="15124" max="15124" width="11.7109375" style="1217" customWidth="1"/>
    <col min="15125" max="15125" width="11.42578125" style="1217" customWidth="1"/>
    <col min="15126" max="15126" width="10" style="1217" customWidth="1"/>
    <col min="15127" max="15127" width="9.42578125" style="1217" customWidth="1"/>
    <col min="15128" max="15128" width="10.42578125" style="1217" customWidth="1"/>
    <col min="15129" max="15129" width="6.42578125" style="1217" customWidth="1"/>
    <col min="15130" max="15131" width="11.28515625" style="1217" customWidth="1"/>
    <col min="15132" max="15158" width="0" style="1217" hidden="1" customWidth="1"/>
    <col min="15159" max="15161" width="8.28515625" style="1217" customWidth="1"/>
    <col min="15162" max="15162" width="10" style="1217" customWidth="1"/>
    <col min="15163" max="15179" width="0" style="1217" hidden="1" customWidth="1"/>
    <col min="15180" max="15372" width="10.42578125" style="1217"/>
    <col min="15373" max="15373" width="5.28515625" style="1217" customWidth="1"/>
    <col min="15374" max="15374" width="41.7109375" style="1217" customWidth="1"/>
    <col min="15375" max="15377" width="0" style="1217" hidden="1" customWidth="1"/>
    <col min="15378" max="15378" width="8.28515625" style="1217" customWidth="1"/>
    <col min="15379" max="15379" width="12.7109375" style="1217" customWidth="1"/>
    <col min="15380" max="15380" width="11.7109375" style="1217" customWidth="1"/>
    <col min="15381" max="15381" width="11.42578125" style="1217" customWidth="1"/>
    <col min="15382" max="15382" width="10" style="1217" customWidth="1"/>
    <col min="15383" max="15383" width="9.42578125" style="1217" customWidth="1"/>
    <col min="15384" max="15384" width="10.42578125" style="1217" customWidth="1"/>
    <col min="15385" max="15385" width="6.42578125" style="1217" customWidth="1"/>
    <col min="15386" max="15387" width="11.28515625" style="1217" customWidth="1"/>
    <col min="15388" max="15414" width="0" style="1217" hidden="1" customWidth="1"/>
    <col min="15415" max="15417" width="8.28515625" style="1217" customWidth="1"/>
    <col min="15418" max="15418" width="10" style="1217" customWidth="1"/>
    <col min="15419" max="15435" width="0" style="1217" hidden="1" customWidth="1"/>
    <col min="15436" max="15628" width="10.42578125" style="1217"/>
    <col min="15629" max="15629" width="5.28515625" style="1217" customWidth="1"/>
    <col min="15630" max="15630" width="41.7109375" style="1217" customWidth="1"/>
    <col min="15631" max="15633" width="0" style="1217" hidden="1" customWidth="1"/>
    <col min="15634" max="15634" width="8.28515625" style="1217" customWidth="1"/>
    <col min="15635" max="15635" width="12.7109375" style="1217" customWidth="1"/>
    <col min="15636" max="15636" width="11.7109375" style="1217" customWidth="1"/>
    <col min="15637" max="15637" width="11.42578125" style="1217" customWidth="1"/>
    <col min="15638" max="15638" width="10" style="1217" customWidth="1"/>
    <col min="15639" max="15639" width="9.42578125" style="1217" customWidth="1"/>
    <col min="15640" max="15640" width="10.42578125" style="1217" customWidth="1"/>
    <col min="15641" max="15641" width="6.42578125" style="1217" customWidth="1"/>
    <col min="15642" max="15643" width="11.28515625" style="1217" customWidth="1"/>
    <col min="15644" max="15670" width="0" style="1217" hidden="1" customWidth="1"/>
    <col min="15671" max="15673" width="8.28515625" style="1217" customWidth="1"/>
    <col min="15674" max="15674" width="10" style="1217" customWidth="1"/>
    <col min="15675" max="15691" width="0" style="1217" hidden="1" customWidth="1"/>
    <col min="15692" max="15884" width="10.42578125" style="1217"/>
    <col min="15885" max="15885" width="5.28515625" style="1217" customWidth="1"/>
    <col min="15886" max="15886" width="41.7109375" style="1217" customWidth="1"/>
    <col min="15887" max="15889" width="0" style="1217" hidden="1" customWidth="1"/>
    <col min="15890" max="15890" width="8.28515625" style="1217" customWidth="1"/>
    <col min="15891" max="15891" width="12.7109375" style="1217" customWidth="1"/>
    <col min="15892" max="15892" width="11.7109375" style="1217" customWidth="1"/>
    <col min="15893" max="15893" width="11.42578125" style="1217" customWidth="1"/>
    <col min="15894" max="15894" width="10" style="1217" customWidth="1"/>
    <col min="15895" max="15895" width="9.42578125" style="1217" customWidth="1"/>
    <col min="15896" max="15896" width="10.42578125" style="1217" customWidth="1"/>
    <col min="15897" max="15897" width="6.42578125" style="1217" customWidth="1"/>
    <col min="15898" max="15899" width="11.28515625" style="1217" customWidth="1"/>
    <col min="15900" max="15926" width="0" style="1217" hidden="1" customWidth="1"/>
    <col min="15927" max="15929" width="8.28515625" style="1217" customWidth="1"/>
    <col min="15930" max="15930" width="10" style="1217" customWidth="1"/>
    <col min="15931" max="15947" width="0" style="1217" hidden="1" customWidth="1"/>
    <col min="15948" max="16140" width="10.42578125" style="1217"/>
    <col min="16141" max="16141" width="5.28515625" style="1217" customWidth="1"/>
    <col min="16142" max="16142" width="41.7109375" style="1217" customWidth="1"/>
    <col min="16143" max="16145" width="0" style="1217" hidden="1" customWidth="1"/>
    <col min="16146" max="16146" width="8.28515625" style="1217" customWidth="1"/>
    <col min="16147" max="16147" width="12.7109375" style="1217" customWidth="1"/>
    <col min="16148" max="16148" width="11.7109375" style="1217" customWidth="1"/>
    <col min="16149" max="16149" width="11.42578125" style="1217" customWidth="1"/>
    <col min="16150" max="16150" width="10" style="1217" customWidth="1"/>
    <col min="16151" max="16151" width="9.42578125" style="1217" customWidth="1"/>
    <col min="16152" max="16152" width="10.42578125" style="1217" customWidth="1"/>
    <col min="16153" max="16153" width="6.42578125" style="1217" customWidth="1"/>
    <col min="16154" max="16155" width="11.28515625" style="1217" customWidth="1"/>
    <col min="16156" max="16182" width="0" style="1217" hidden="1" customWidth="1"/>
    <col min="16183" max="16185" width="8.28515625" style="1217" customWidth="1"/>
    <col min="16186" max="16186" width="10" style="1217" customWidth="1"/>
    <col min="16187" max="16203" width="0" style="1217" hidden="1" customWidth="1"/>
    <col min="16204" max="16384" width="10.42578125" style="1217"/>
  </cols>
  <sheetData>
    <row r="1" spans="1:97" s="1216" customFormat="1">
      <c r="A1" s="3078"/>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078"/>
      <c r="AW1" s="3078"/>
      <c r="AX1" s="3078"/>
      <c r="AY1" s="3078"/>
      <c r="AZ1" s="3078"/>
      <c r="BA1" s="3078"/>
      <c r="BB1" s="3078"/>
      <c r="BC1" s="1214"/>
      <c r="BD1" s="1214"/>
      <c r="BE1" s="1214"/>
      <c r="BF1" s="1214"/>
      <c r="BG1" s="1214"/>
      <c r="BH1" s="1214"/>
      <c r="BI1" s="1215"/>
      <c r="BL1" s="1241"/>
      <c r="BM1" s="1241"/>
      <c r="BN1" s="1241"/>
      <c r="BO1" s="1241"/>
      <c r="BP1" s="1241"/>
      <c r="BQ1" s="1241"/>
      <c r="BR1" s="1241"/>
      <c r="BS1" s="1241"/>
      <c r="BT1" s="1241"/>
      <c r="BU1" s="1241"/>
      <c r="BV1" s="1241"/>
      <c r="BW1" s="1241"/>
      <c r="BX1" s="1241"/>
      <c r="BY1" s="1241"/>
      <c r="BZ1" s="1241"/>
      <c r="CA1" s="1241"/>
      <c r="CB1" s="1241"/>
      <c r="CC1" s="1241"/>
      <c r="CD1" s="1241"/>
    </row>
    <row r="2" spans="1:97" ht="16.5" customHeight="1">
      <c r="A2" s="3079" t="s">
        <v>580</v>
      </c>
      <c r="B2" s="3079"/>
      <c r="C2" s="3079"/>
      <c r="D2" s="3079"/>
      <c r="E2" s="3079"/>
      <c r="F2" s="3079"/>
      <c r="G2" s="3079"/>
      <c r="H2" s="3079"/>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079"/>
      <c r="AZ2" s="3079"/>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c r="CF2" s="3079"/>
      <c r="CG2" s="3079"/>
      <c r="CH2" s="3079"/>
      <c r="CI2" s="3079"/>
      <c r="CJ2" s="3079"/>
      <c r="CK2" s="3079"/>
      <c r="CL2" s="3079"/>
      <c r="CM2" s="3079"/>
      <c r="CN2" s="3079"/>
      <c r="CO2" s="3079"/>
      <c r="CP2" s="3079"/>
      <c r="CQ2" s="3079"/>
      <c r="CR2" s="3079"/>
      <c r="CS2" s="3079"/>
    </row>
    <row r="3" spans="1:97" ht="16.5" customHeight="1">
      <c r="A3" s="3080" t="s">
        <v>512</v>
      </c>
      <c r="B3" s="3080"/>
      <c r="C3" s="3080"/>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080"/>
      <c r="AZ3" s="3080"/>
      <c r="BA3" s="3080"/>
      <c r="BB3" s="3080"/>
      <c r="BC3" s="3080"/>
      <c r="BD3" s="3080"/>
      <c r="BE3" s="3080"/>
      <c r="BF3" s="3080"/>
      <c r="BG3" s="3080"/>
      <c r="BH3" s="3080"/>
      <c r="BI3" s="3080"/>
      <c r="BJ3" s="3080"/>
      <c r="BK3" s="3080"/>
      <c r="BL3" s="3080"/>
      <c r="BM3" s="3080"/>
      <c r="BN3" s="3080"/>
      <c r="BO3" s="3080"/>
      <c r="BP3" s="3080"/>
      <c r="BQ3" s="3080"/>
      <c r="BR3" s="3080"/>
      <c r="BS3" s="3080"/>
      <c r="BT3" s="3080"/>
      <c r="BU3" s="3080"/>
      <c r="BV3" s="3080"/>
      <c r="BW3" s="3080"/>
      <c r="BX3" s="3080"/>
      <c r="BY3" s="3080"/>
      <c r="BZ3" s="3080"/>
      <c r="CA3" s="3080"/>
      <c r="CB3" s="3080"/>
      <c r="CC3" s="3080"/>
      <c r="CD3" s="3080"/>
      <c r="CE3" s="3080"/>
      <c r="CF3" s="3080"/>
      <c r="CG3" s="3080"/>
      <c r="CH3" s="3080"/>
      <c r="CI3" s="3080"/>
      <c r="CJ3" s="3080"/>
      <c r="CK3" s="3080"/>
      <c r="CL3" s="3080"/>
      <c r="CM3" s="3080"/>
      <c r="CN3" s="3080"/>
      <c r="CO3" s="3080"/>
      <c r="CP3" s="3080"/>
      <c r="CQ3" s="3080"/>
      <c r="CR3" s="3080"/>
      <c r="CS3" s="3080"/>
    </row>
    <row r="4" spans="1:97" ht="16.5" customHeight="1">
      <c r="A4" s="3081" t="s">
        <v>0</v>
      </c>
      <c r="B4" s="3081"/>
      <c r="C4" s="3081"/>
      <c r="D4" s="3081"/>
      <c r="E4" s="3081"/>
      <c r="F4" s="3081"/>
      <c r="G4" s="3081"/>
      <c r="H4" s="3081"/>
      <c r="I4" s="3081"/>
      <c r="J4" s="3081"/>
      <c r="K4" s="3081"/>
      <c r="L4" s="3081"/>
      <c r="M4" s="3081"/>
      <c r="N4" s="3081"/>
      <c r="O4" s="3081"/>
      <c r="P4" s="3081"/>
      <c r="Q4" s="3081"/>
      <c r="R4" s="3081"/>
      <c r="S4" s="3081"/>
      <c r="T4" s="3081"/>
      <c r="U4" s="3081"/>
      <c r="V4" s="3081"/>
      <c r="W4" s="3081"/>
      <c r="X4" s="3081"/>
      <c r="Y4" s="3081"/>
      <c r="Z4" s="3081"/>
      <c r="AA4" s="3081"/>
      <c r="AB4" s="3081"/>
      <c r="AC4" s="3081"/>
      <c r="AD4" s="3081"/>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081"/>
      <c r="BB4" s="3081"/>
      <c r="BC4" s="3081"/>
      <c r="BD4" s="3081"/>
      <c r="BE4" s="3081"/>
      <c r="BF4" s="3081"/>
      <c r="BG4" s="3081"/>
      <c r="BH4" s="3081"/>
      <c r="BI4" s="3081"/>
      <c r="BJ4" s="3081"/>
      <c r="BK4" s="3081"/>
      <c r="BL4" s="3081"/>
      <c r="BM4" s="3081"/>
      <c r="BN4" s="3081"/>
      <c r="BO4" s="3081"/>
      <c r="BP4" s="3081"/>
      <c r="BQ4" s="3081"/>
      <c r="BR4" s="3081"/>
      <c r="BS4" s="3081"/>
      <c r="BT4" s="3081"/>
      <c r="BU4" s="3081"/>
      <c r="BV4" s="3081"/>
      <c r="BW4" s="3081"/>
      <c r="BX4" s="3081"/>
      <c r="BY4" s="3081"/>
      <c r="BZ4" s="3081"/>
      <c r="CA4" s="3081"/>
      <c r="CB4" s="3081"/>
      <c r="CC4" s="3081"/>
      <c r="CD4" s="3081"/>
      <c r="CE4" s="3081"/>
      <c r="CF4" s="3081"/>
      <c r="CG4" s="3081"/>
      <c r="CH4" s="3081"/>
      <c r="CI4" s="3081"/>
      <c r="CJ4" s="3081"/>
      <c r="CK4" s="3081"/>
      <c r="CL4" s="3081"/>
      <c r="CM4" s="3081"/>
      <c r="CN4" s="3081"/>
      <c r="CO4" s="3081"/>
      <c r="CP4" s="3081"/>
      <c r="CQ4" s="3081"/>
      <c r="CR4" s="3081"/>
      <c r="CS4" s="3081"/>
    </row>
    <row r="5" spans="1:97" s="1223" customFormat="1" ht="42">
      <c r="A5" s="3082" t="s">
        <v>268</v>
      </c>
      <c r="B5" s="3082" t="s">
        <v>14</v>
      </c>
      <c r="C5" s="3082" t="s">
        <v>15</v>
      </c>
      <c r="D5" s="3082" t="s">
        <v>16</v>
      </c>
      <c r="E5" s="3082" t="s">
        <v>17</v>
      </c>
      <c r="F5" s="3082" t="s">
        <v>45</v>
      </c>
      <c r="G5" s="3082" t="s">
        <v>46</v>
      </c>
      <c r="H5" s="3082" t="s">
        <v>513</v>
      </c>
      <c r="I5" s="3082"/>
      <c r="J5" s="3082"/>
      <c r="K5" s="3082"/>
      <c r="L5" s="3082"/>
      <c r="M5" s="3082"/>
      <c r="N5" s="3082"/>
      <c r="O5" s="3082"/>
      <c r="P5" s="3082" t="s">
        <v>550</v>
      </c>
      <c r="Q5" s="3082"/>
      <c r="R5" s="3082"/>
      <c r="S5" s="3082"/>
      <c r="T5" s="3082"/>
      <c r="U5" s="3082" t="s">
        <v>514</v>
      </c>
      <c r="V5" s="3082"/>
      <c r="W5" s="3082"/>
      <c r="X5" s="3082"/>
      <c r="Y5" s="3082"/>
      <c r="Z5" s="3082" t="s">
        <v>515</v>
      </c>
      <c r="AA5" s="3082"/>
      <c r="AB5" s="3082"/>
      <c r="AC5" s="3082"/>
      <c r="AD5" s="3082"/>
      <c r="AE5" s="3082" t="s">
        <v>516</v>
      </c>
      <c r="AF5" s="3082"/>
      <c r="AG5" s="3082"/>
      <c r="AH5" s="3082"/>
      <c r="AI5" s="3082"/>
      <c r="AJ5" s="3082" t="s">
        <v>517</v>
      </c>
      <c r="AK5" s="3082"/>
      <c r="AL5" s="3082"/>
      <c r="AM5" s="3082"/>
      <c r="AN5" s="1218" t="s">
        <v>518</v>
      </c>
      <c r="AO5" s="1218"/>
      <c r="AP5" s="1218"/>
      <c r="AQ5" s="3082" t="s">
        <v>451</v>
      </c>
      <c r="AR5" s="3082"/>
      <c r="AS5" s="3082"/>
      <c r="AT5" s="3082"/>
      <c r="AU5" s="1219"/>
      <c r="AV5" s="1219"/>
      <c r="AW5" s="1220"/>
      <c r="AX5" s="3084" t="s">
        <v>519</v>
      </c>
      <c r="AY5" s="1220"/>
      <c r="AZ5" s="1221"/>
      <c r="BA5" s="1222"/>
      <c r="BB5" s="3082" t="s">
        <v>4</v>
      </c>
      <c r="BC5" s="3082" t="s">
        <v>520</v>
      </c>
      <c r="BD5" s="3082"/>
      <c r="BE5" s="3082" t="s">
        <v>521</v>
      </c>
      <c r="BF5" s="3082"/>
      <c r="BG5" s="3082" t="s">
        <v>522</v>
      </c>
      <c r="BH5" s="3082"/>
      <c r="BL5" s="3088" t="s">
        <v>523</v>
      </c>
      <c r="BM5" s="3116"/>
      <c r="BN5" s="3116"/>
      <c r="BO5" s="3116"/>
      <c r="BP5" s="3116"/>
      <c r="BQ5" s="3116"/>
      <c r="BR5" s="3117"/>
      <c r="BS5" s="3088" t="s">
        <v>557</v>
      </c>
      <c r="BT5" s="3089"/>
      <c r="BU5" s="3089"/>
      <c r="BV5" s="3089"/>
      <c r="BW5" s="3090"/>
      <c r="BX5" s="3088" t="s">
        <v>562</v>
      </c>
      <c r="BY5" s="3116"/>
      <c r="BZ5" s="3116"/>
      <c r="CA5" s="3116"/>
      <c r="CB5" s="3116"/>
      <c r="CC5" s="3116"/>
      <c r="CD5" s="3117"/>
      <c r="CE5" s="3097" t="s">
        <v>563</v>
      </c>
      <c r="CF5" s="3098"/>
      <c r="CG5" s="3098"/>
      <c r="CH5" s="3098"/>
      <c r="CI5" s="3098"/>
      <c r="CJ5" s="3098"/>
      <c r="CK5" s="3099"/>
      <c r="CL5" s="3097" t="s">
        <v>564</v>
      </c>
      <c r="CM5" s="3098"/>
      <c r="CN5" s="3098"/>
      <c r="CO5" s="3098"/>
      <c r="CP5" s="3098"/>
      <c r="CQ5" s="3098"/>
      <c r="CR5" s="3099"/>
      <c r="CS5" s="3133" t="s">
        <v>4</v>
      </c>
    </row>
    <row r="6" spans="1:97" s="1223" customFormat="1" ht="10.5" hidden="1" customHeight="1">
      <c r="A6" s="3082"/>
      <c r="B6" s="3082"/>
      <c r="C6" s="3082"/>
      <c r="D6" s="3082"/>
      <c r="E6" s="3082"/>
      <c r="F6" s="3082"/>
      <c r="G6" s="3082"/>
      <c r="H6" s="3082"/>
      <c r="I6" s="3082"/>
      <c r="J6" s="3082"/>
      <c r="K6" s="3082"/>
      <c r="L6" s="3082"/>
      <c r="M6" s="3082"/>
      <c r="N6" s="3082"/>
      <c r="O6" s="3082"/>
      <c r="P6" s="3082"/>
      <c r="Q6" s="3082"/>
      <c r="R6" s="3082"/>
      <c r="S6" s="3082"/>
      <c r="T6" s="3082"/>
      <c r="U6" s="3082"/>
      <c r="V6" s="3082"/>
      <c r="W6" s="3082"/>
      <c r="X6" s="3082"/>
      <c r="Y6" s="3082"/>
      <c r="Z6" s="3082"/>
      <c r="AA6" s="3082"/>
      <c r="AB6" s="3082"/>
      <c r="AC6" s="3082"/>
      <c r="AD6" s="3082"/>
      <c r="AE6" s="3082"/>
      <c r="AF6" s="3082"/>
      <c r="AG6" s="3082"/>
      <c r="AH6" s="3082"/>
      <c r="AI6" s="3082"/>
      <c r="AJ6" s="3082"/>
      <c r="AK6" s="3082"/>
      <c r="AL6" s="3082"/>
      <c r="AM6" s="3082"/>
      <c r="AN6" s="3082" t="s">
        <v>524</v>
      </c>
      <c r="AO6" s="3082"/>
      <c r="AP6" s="3082"/>
      <c r="AQ6" s="3082"/>
      <c r="AR6" s="3082"/>
      <c r="AS6" s="3082"/>
      <c r="AT6" s="3082"/>
      <c r="AU6" s="1224"/>
      <c r="AV6" s="1224"/>
      <c r="AW6" s="1225"/>
      <c r="AX6" s="3084"/>
      <c r="AY6" s="1225"/>
      <c r="AZ6" s="3082" t="s">
        <v>525</v>
      </c>
      <c r="BA6" s="3082"/>
      <c r="BB6" s="3082"/>
      <c r="BC6" s="3082"/>
      <c r="BD6" s="3082"/>
      <c r="BE6" s="3082"/>
      <c r="BF6" s="3082"/>
      <c r="BG6" s="3082"/>
      <c r="BH6" s="3082"/>
      <c r="BL6" s="3118"/>
      <c r="BM6" s="3119"/>
      <c r="BN6" s="3119"/>
      <c r="BO6" s="3119"/>
      <c r="BP6" s="3119"/>
      <c r="BQ6" s="3119"/>
      <c r="BR6" s="3120"/>
      <c r="BS6" s="3091"/>
      <c r="BT6" s="3092"/>
      <c r="BU6" s="3092"/>
      <c r="BV6" s="3092"/>
      <c r="BW6" s="3093"/>
      <c r="BX6" s="3118"/>
      <c r="BY6" s="3119"/>
      <c r="BZ6" s="3119"/>
      <c r="CA6" s="3119"/>
      <c r="CB6" s="3119"/>
      <c r="CC6" s="3119"/>
      <c r="CD6" s="3120"/>
      <c r="CE6" s="3100"/>
      <c r="CF6" s="3101"/>
      <c r="CG6" s="3101"/>
      <c r="CH6" s="3101"/>
      <c r="CI6" s="3101"/>
      <c r="CJ6" s="3101"/>
      <c r="CK6" s="3102"/>
      <c r="CL6" s="3100"/>
      <c r="CM6" s="3101"/>
      <c r="CN6" s="3101"/>
      <c r="CO6" s="3101"/>
      <c r="CP6" s="3101"/>
      <c r="CQ6" s="3101"/>
      <c r="CR6" s="3102"/>
      <c r="CS6" s="3134"/>
    </row>
    <row r="7" spans="1:97" s="1223" customFormat="1" ht="21">
      <c r="A7" s="3082"/>
      <c r="B7" s="3082"/>
      <c r="C7" s="3082"/>
      <c r="D7" s="3082"/>
      <c r="E7" s="3082"/>
      <c r="F7" s="3082"/>
      <c r="G7" s="3082"/>
      <c r="H7" s="3082" t="s">
        <v>18</v>
      </c>
      <c r="I7" s="3082" t="s">
        <v>19</v>
      </c>
      <c r="J7" s="3082"/>
      <c r="K7" s="3082"/>
      <c r="L7" s="3082"/>
      <c r="M7" s="3082"/>
      <c r="N7" s="3082"/>
      <c r="O7" s="3082"/>
      <c r="P7" s="3082" t="s">
        <v>551</v>
      </c>
      <c r="Q7" s="3082" t="s">
        <v>11</v>
      </c>
      <c r="R7" s="3082"/>
      <c r="S7" s="3082"/>
      <c r="T7" s="3082"/>
      <c r="U7" s="3082" t="s">
        <v>551</v>
      </c>
      <c r="V7" s="3082" t="s">
        <v>11</v>
      </c>
      <c r="W7" s="3082"/>
      <c r="X7" s="3082"/>
      <c r="Y7" s="3082"/>
      <c r="Z7" s="3082" t="s">
        <v>20</v>
      </c>
      <c r="AA7" s="3082" t="s">
        <v>11</v>
      </c>
      <c r="AB7" s="3082"/>
      <c r="AC7" s="3082"/>
      <c r="AD7" s="3082"/>
      <c r="AE7" s="3082" t="s">
        <v>551</v>
      </c>
      <c r="AF7" s="3082" t="s">
        <v>11</v>
      </c>
      <c r="AG7" s="3082"/>
      <c r="AH7" s="3082"/>
      <c r="AI7" s="3082"/>
      <c r="AJ7" s="3082" t="s">
        <v>551</v>
      </c>
      <c r="AK7" s="3082" t="s">
        <v>5</v>
      </c>
      <c r="AL7" s="3082"/>
      <c r="AM7" s="3082"/>
      <c r="AN7" s="3082" t="s">
        <v>552</v>
      </c>
      <c r="AO7" s="3082"/>
      <c r="AP7" s="3082" t="s">
        <v>553</v>
      </c>
      <c r="AQ7" s="3082"/>
      <c r="AR7" s="3082"/>
      <c r="AS7" s="3082"/>
      <c r="AT7" s="3082"/>
      <c r="AU7" s="3135" t="s">
        <v>526</v>
      </c>
      <c r="AV7" s="3136"/>
      <c r="AW7" s="3136"/>
      <c r="AX7" s="3084"/>
      <c r="AY7" s="1220" t="s">
        <v>527</v>
      </c>
      <c r="AZ7" s="3082" t="s">
        <v>452</v>
      </c>
      <c r="BA7" s="3082" t="s">
        <v>528</v>
      </c>
      <c r="BB7" s="3082"/>
      <c r="BC7" s="3082"/>
      <c r="BD7" s="3082"/>
      <c r="BE7" s="3082"/>
      <c r="BF7" s="3082"/>
      <c r="BG7" s="3082"/>
      <c r="BH7" s="3082"/>
      <c r="BL7" s="3121"/>
      <c r="BM7" s="3122"/>
      <c r="BN7" s="3122"/>
      <c r="BO7" s="3122"/>
      <c r="BP7" s="3122"/>
      <c r="BQ7" s="3122"/>
      <c r="BR7" s="3123"/>
      <c r="BS7" s="3094"/>
      <c r="BT7" s="3095"/>
      <c r="BU7" s="3095"/>
      <c r="BV7" s="3095"/>
      <c r="BW7" s="3096"/>
      <c r="BX7" s="3121"/>
      <c r="BY7" s="3122"/>
      <c r="BZ7" s="3122"/>
      <c r="CA7" s="3122"/>
      <c r="CB7" s="3122"/>
      <c r="CC7" s="3122"/>
      <c r="CD7" s="3123"/>
      <c r="CE7" s="3103"/>
      <c r="CF7" s="3104"/>
      <c r="CG7" s="3104"/>
      <c r="CH7" s="3104"/>
      <c r="CI7" s="3104"/>
      <c r="CJ7" s="3104"/>
      <c r="CK7" s="3105"/>
      <c r="CL7" s="3103"/>
      <c r="CM7" s="3104"/>
      <c r="CN7" s="3104"/>
      <c r="CO7" s="3104"/>
      <c r="CP7" s="3104"/>
      <c r="CQ7" s="3104"/>
      <c r="CR7" s="3105"/>
      <c r="CS7" s="3134"/>
    </row>
    <row r="8" spans="1:97" s="1223" customFormat="1" ht="20.100000000000001" customHeight="1">
      <c r="A8" s="3082"/>
      <c r="B8" s="3082"/>
      <c r="C8" s="3082"/>
      <c r="D8" s="3082"/>
      <c r="E8" s="3082"/>
      <c r="F8" s="3082"/>
      <c r="G8" s="3082"/>
      <c r="H8" s="3082"/>
      <c r="I8" s="3082" t="s">
        <v>20</v>
      </c>
      <c r="J8" s="3082" t="s">
        <v>11</v>
      </c>
      <c r="K8" s="3082"/>
      <c r="L8" s="3082"/>
      <c r="M8" s="3082"/>
      <c r="N8" s="3082"/>
      <c r="O8" s="3082"/>
      <c r="P8" s="3082"/>
      <c r="Q8" s="3082" t="s">
        <v>554</v>
      </c>
      <c r="R8" s="3082"/>
      <c r="S8" s="3082"/>
      <c r="T8" s="3082" t="s">
        <v>555</v>
      </c>
      <c r="U8" s="3082"/>
      <c r="V8" s="3082" t="s">
        <v>554</v>
      </c>
      <c r="W8" s="3082"/>
      <c r="X8" s="3082"/>
      <c r="Y8" s="3082" t="s">
        <v>553</v>
      </c>
      <c r="Z8" s="3082"/>
      <c r="AA8" s="3082" t="s">
        <v>529</v>
      </c>
      <c r="AB8" s="3082"/>
      <c r="AC8" s="3082"/>
      <c r="AD8" s="3082" t="s">
        <v>528</v>
      </c>
      <c r="AE8" s="3082"/>
      <c r="AF8" s="3082" t="s">
        <v>554</v>
      </c>
      <c r="AG8" s="3082"/>
      <c r="AH8" s="3082"/>
      <c r="AI8" s="3082" t="s">
        <v>553</v>
      </c>
      <c r="AJ8" s="3082"/>
      <c r="AK8" s="3082" t="s">
        <v>554</v>
      </c>
      <c r="AL8" s="3082"/>
      <c r="AM8" s="3082" t="s">
        <v>553</v>
      </c>
      <c r="AN8" s="3082" t="s">
        <v>1</v>
      </c>
      <c r="AO8" s="3082" t="s">
        <v>454</v>
      </c>
      <c r="AP8" s="3082"/>
      <c r="AQ8" s="3082" t="s">
        <v>452</v>
      </c>
      <c r="AR8" s="3082"/>
      <c r="AS8" s="3083" t="s">
        <v>530</v>
      </c>
      <c r="AT8" s="3082" t="s">
        <v>528</v>
      </c>
      <c r="AU8" s="3135" t="s">
        <v>452</v>
      </c>
      <c r="AV8" s="1226"/>
      <c r="AW8" s="3136" t="s">
        <v>528</v>
      </c>
      <c r="AX8" s="3084"/>
      <c r="AY8" s="1227"/>
      <c r="AZ8" s="3082"/>
      <c r="BA8" s="3082"/>
      <c r="BB8" s="3082"/>
      <c r="BC8" s="3082"/>
      <c r="BD8" s="3082"/>
      <c r="BE8" s="3082"/>
      <c r="BF8" s="3082"/>
      <c r="BG8" s="3082"/>
      <c r="BH8" s="3082"/>
      <c r="BL8" s="3124" t="s">
        <v>20</v>
      </c>
      <c r="BM8" s="3126" t="s">
        <v>11</v>
      </c>
      <c r="BN8" s="3127"/>
      <c r="BO8" s="3127"/>
      <c r="BP8" s="3127"/>
      <c r="BQ8" s="3127"/>
      <c r="BR8" s="3128"/>
      <c r="BS8" s="3106" t="s">
        <v>20</v>
      </c>
      <c r="BT8" s="3108" t="s">
        <v>8</v>
      </c>
      <c r="BU8" s="3109"/>
      <c r="BV8" s="3109"/>
      <c r="BW8" s="3110"/>
      <c r="BX8" s="3124" t="s">
        <v>20</v>
      </c>
      <c r="BY8" s="3126" t="s">
        <v>11</v>
      </c>
      <c r="BZ8" s="3127"/>
      <c r="CA8" s="3127"/>
      <c r="CB8" s="3127"/>
      <c r="CC8" s="3127"/>
      <c r="CD8" s="3128"/>
      <c r="CE8" s="3133" t="s">
        <v>20</v>
      </c>
      <c r="CF8" s="3140" t="s">
        <v>11</v>
      </c>
      <c r="CG8" s="3141"/>
      <c r="CH8" s="3141"/>
      <c r="CI8" s="3141"/>
      <c r="CJ8" s="3141"/>
      <c r="CK8" s="3142"/>
      <c r="CL8" s="3133" t="s">
        <v>20</v>
      </c>
      <c r="CM8" s="3140" t="s">
        <v>11</v>
      </c>
      <c r="CN8" s="3141"/>
      <c r="CO8" s="3141"/>
      <c r="CP8" s="3141"/>
      <c r="CQ8" s="3141"/>
      <c r="CR8" s="3142"/>
      <c r="CS8" s="3134"/>
    </row>
    <row r="9" spans="1:97" s="1223" customFormat="1" ht="21" customHeight="1">
      <c r="A9" s="3082"/>
      <c r="B9" s="3082"/>
      <c r="C9" s="3082"/>
      <c r="D9" s="3082"/>
      <c r="E9" s="3082"/>
      <c r="F9" s="3082"/>
      <c r="G9" s="3082"/>
      <c r="H9" s="3082"/>
      <c r="I9" s="3082"/>
      <c r="J9" s="3082" t="s">
        <v>529</v>
      </c>
      <c r="K9" s="3082"/>
      <c r="L9" s="3082"/>
      <c r="M9" s="3082" t="s">
        <v>531</v>
      </c>
      <c r="N9" s="3082"/>
      <c r="O9" s="3082"/>
      <c r="P9" s="3082"/>
      <c r="Q9" s="3082"/>
      <c r="R9" s="3082"/>
      <c r="S9" s="3082"/>
      <c r="T9" s="3082"/>
      <c r="U9" s="3082"/>
      <c r="V9" s="3082"/>
      <c r="W9" s="3082"/>
      <c r="X9" s="3082"/>
      <c r="Y9" s="3082"/>
      <c r="Z9" s="3082"/>
      <c r="AA9" s="3082" t="s">
        <v>1</v>
      </c>
      <c r="AB9" s="3082" t="s">
        <v>33</v>
      </c>
      <c r="AC9" s="3082"/>
      <c r="AD9" s="3082"/>
      <c r="AE9" s="3082"/>
      <c r="AF9" s="3082" t="s">
        <v>556</v>
      </c>
      <c r="AG9" s="3082" t="s">
        <v>5</v>
      </c>
      <c r="AH9" s="3082"/>
      <c r="AI9" s="3082"/>
      <c r="AJ9" s="3082"/>
      <c r="AK9" s="3082" t="s">
        <v>1</v>
      </c>
      <c r="AL9" s="3082" t="s">
        <v>33</v>
      </c>
      <c r="AM9" s="3082"/>
      <c r="AN9" s="3082"/>
      <c r="AO9" s="3082"/>
      <c r="AP9" s="3082"/>
      <c r="AQ9" s="3082" t="s">
        <v>1</v>
      </c>
      <c r="AR9" s="3082" t="s">
        <v>454</v>
      </c>
      <c r="AS9" s="3137"/>
      <c r="AT9" s="3082"/>
      <c r="AU9" s="3135"/>
      <c r="AV9" s="1226" t="s">
        <v>454</v>
      </c>
      <c r="AW9" s="3136"/>
      <c r="AX9" s="3084"/>
      <c r="AY9" s="1227"/>
      <c r="AZ9" s="3082"/>
      <c r="BA9" s="3082"/>
      <c r="BB9" s="3082"/>
      <c r="BC9" s="3083" t="s">
        <v>532</v>
      </c>
      <c r="BD9" s="3082" t="s">
        <v>533</v>
      </c>
      <c r="BE9" s="3083" t="s">
        <v>532</v>
      </c>
      <c r="BF9" s="3082" t="s">
        <v>533</v>
      </c>
      <c r="BG9" s="3083" t="s">
        <v>532</v>
      </c>
      <c r="BH9" s="3082" t="s">
        <v>533</v>
      </c>
      <c r="BL9" s="3125"/>
      <c r="BM9" s="3111" t="s">
        <v>48</v>
      </c>
      <c r="BN9" s="3112"/>
      <c r="BO9" s="3113"/>
      <c r="BP9" s="3111" t="s">
        <v>379</v>
      </c>
      <c r="BQ9" s="3112"/>
      <c r="BR9" s="3113"/>
      <c r="BS9" s="3107"/>
      <c r="BT9" s="3108" t="s">
        <v>558</v>
      </c>
      <c r="BU9" s="3109"/>
      <c r="BV9" s="3110"/>
      <c r="BW9" s="3106" t="s">
        <v>559</v>
      </c>
      <c r="BX9" s="3125"/>
      <c r="BY9" s="3111" t="s">
        <v>48</v>
      </c>
      <c r="BZ9" s="3112"/>
      <c r="CA9" s="3113"/>
      <c r="CB9" s="3111" t="s">
        <v>379</v>
      </c>
      <c r="CC9" s="3112"/>
      <c r="CD9" s="3113"/>
      <c r="CE9" s="3134"/>
      <c r="CF9" s="3144" t="s">
        <v>48</v>
      </c>
      <c r="CG9" s="3145"/>
      <c r="CH9" s="3146"/>
      <c r="CI9" s="3144" t="s">
        <v>379</v>
      </c>
      <c r="CJ9" s="3145"/>
      <c r="CK9" s="3146"/>
      <c r="CL9" s="3134"/>
      <c r="CM9" s="3144" t="s">
        <v>48</v>
      </c>
      <c r="CN9" s="3145"/>
      <c r="CO9" s="3146"/>
      <c r="CP9" s="3144" t="s">
        <v>379</v>
      </c>
      <c r="CQ9" s="3145"/>
      <c r="CR9" s="3146"/>
      <c r="CS9" s="3134"/>
    </row>
    <row r="10" spans="1:97" s="1223" customFormat="1" ht="13.15" hidden="1" customHeight="1">
      <c r="A10" s="3082"/>
      <c r="B10" s="3082"/>
      <c r="C10" s="3082"/>
      <c r="D10" s="3082"/>
      <c r="E10" s="3082"/>
      <c r="F10" s="3082"/>
      <c r="G10" s="3082"/>
      <c r="H10" s="3082"/>
      <c r="I10" s="3082"/>
      <c r="J10" s="3082"/>
      <c r="K10" s="3082"/>
      <c r="L10" s="3082"/>
      <c r="M10" s="3082"/>
      <c r="N10" s="3082"/>
      <c r="O10" s="3082"/>
      <c r="P10" s="3082"/>
      <c r="Q10" s="3082" t="s">
        <v>556</v>
      </c>
      <c r="R10" s="3082" t="s">
        <v>52</v>
      </c>
      <c r="S10" s="3082" t="s">
        <v>534</v>
      </c>
      <c r="T10" s="3082"/>
      <c r="U10" s="3082"/>
      <c r="V10" s="3082" t="s">
        <v>556</v>
      </c>
      <c r="W10" s="3082" t="s">
        <v>52</v>
      </c>
      <c r="X10" s="3082" t="s">
        <v>534</v>
      </c>
      <c r="Y10" s="3082"/>
      <c r="Z10" s="3082"/>
      <c r="AA10" s="3082"/>
      <c r="AB10" s="3082"/>
      <c r="AC10" s="3082"/>
      <c r="AD10" s="3082"/>
      <c r="AE10" s="3082"/>
      <c r="AF10" s="3082"/>
      <c r="AG10" s="3082" t="s">
        <v>52</v>
      </c>
      <c r="AH10" s="3082"/>
      <c r="AI10" s="3082"/>
      <c r="AJ10" s="3082"/>
      <c r="AK10" s="3082"/>
      <c r="AL10" s="3082"/>
      <c r="AM10" s="3082"/>
      <c r="AN10" s="3082"/>
      <c r="AO10" s="3082"/>
      <c r="AP10" s="3082"/>
      <c r="AQ10" s="3082"/>
      <c r="AR10" s="3082"/>
      <c r="AS10" s="3137"/>
      <c r="AT10" s="3082"/>
      <c r="AU10" s="3135"/>
      <c r="AV10" s="1226"/>
      <c r="AW10" s="3136"/>
      <c r="AX10" s="3084"/>
      <c r="AY10" s="1227"/>
      <c r="AZ10" s="3082"/>
      <c r="BA10" s="3082"/>
      <c r="BB10" s="3082"/>
      <c r="BC10" s="3137"/>
      <c r="BD10" s="3082"/>
      <c r="BE10" s="3137"/>
      <c r="BF10" s="3082"/>
      <c r="BG10" s="3137"/>
      <c r="BH10" s="3082"/>
      <c r="BL10" s="3125"/>
      <c r="BM10" s="3129" t="s">
        <v>1</v>
      </c>
      <c r="BN10" s="3111" t="s">
        <v>535</v>
      </c>
      <c r="BO10" s="3113"/>
      <c r="BP10" s="3131" t="s">
        <v>1</v>
      </c>
      <c r="BQ10" s="3111" t="s">
        <v>536</v>
      </c>
      <c r="BR10" s="3113"/>
      <c r="BS10" s="3107"/>
      <c r="BT10" s="1242"/>
      <c r="BU10" s="1242"/>
      <c r="BV10" s="1242"/>
      <c r="BW10" s="3107"/>
      <c r="BX10" s="3125"/>
      <c r="BY10" s="3129" t="s">
        <v>1</v>
      </c>
      <c r="BZ10" s="3111" t="s">
        <v>535</v>
      </c>
      <c r="CA10" s="3113"/>
      <c r="CB10" s="3131" t="s">
        <v>1</v>
      </c>
      <c r="CC10" s="3111" t="s">
        <v>536</v>
      </c>
      <c r="CD10" s="3113"/>
      <c r="CE10" s="3134"/>
      <c r="CF10" s="3138" t="s">
        <v>1</v>
      </c>
      <c r="CG10" s="3144" t="s">
        <v>535</v>
      </c>
      <c r="CH10" s="3146"/>
      <c r="CI10" s="3151" t="s">
        <v>1</v>
      </c>
      <c r="CJ10" s="3144" t="s">
        <v>536</v>
      </c>
      <c r="CK10" s="3146"/>
      <c r="CL10" s="3134"/>
      <c r="CM10" s="3138" t="s">
        <v>1</v>
      </c>
      <c r="CN10" s="3144" t="s">
        <v>535</v>
      </c>
      <c r="CO10" s="3146"/>
      <c r="CP10" s="3151" t="s">
        <v>1</v>
      </c>
      <c r="CQ10" s="3144" t="s">
        <v>536</v>
      </c>
      <c r="CR10" s="3146"/>
      <c r="CS10" s="3134"/>
    </row>
    <row r="11" spans="1:97" s="1223" customFormat="1" ht="17.649999999999999" customHeight="1">
      <c r="A11" s="3082"/>
      <c r="B11" s="3082"/>
      <c r="C11" s="3082"/>
      <c r="D11" s="3082"/>
      <c r="E11" s="3082"/>
      <c r="F11" s="3082"/>
      <c r="G11" s="3082"/>
      <c r="H11" s="3082"/>
      <c r="I11" s="3082"/>
      <c r="J11" s="3082" t="s">
        <v>1</v>
      </c>
      <c r="K11" s="3082" t="s">
        <v>8</v>
      </c>
      <c r="L11" s="3082"/>
      <c r="M11" s="3138" t="s">
        <v>50</v>
      </c>
      <c r="N11" s="3082" t="s">
        <v>51</v>
      </c>
      <c r="O11" s="3082"/>
      <c r="P11" s="3082"/>
      <c r="Q11" s="3082"/>
      <c r="R11" s="3082"/>
      <c r="S11" s="3082"/>
      <c r="T11" s="3082"/>
      <c r="U11" s="3082"/>
      <c r="V11" s="3082"/>
      <c r="W11" s="3082"/>
      <c r="X11" s="3082"/>
      <c r="Y11" s="3082"/>
      <c r="Z11" s="3082"/>
      <c r="AA11" s="3082"/>
      <c r="AB11" s="3149" t="s">
        <v>1</v>
      </c>
      <c r="AC11" s="3082" t="s">
        <v>454</v>
      </c>
      <c r="AD11" s="3082"/>
      <c r="AE11" s="3082"/>
      <c r="AF11" s="3082"/>
      <c r="AG11" s="3082" t="s">
        <v>1</v>
      </c>
      <c r="AH11" s="3082" t="s">
        <v>454</v>
      </c>
      <c r="AI11" s="3082"/>
      <c r="AJ11" s="3082"/>
      <c r="AK11" s="3082"/>
      <c r="AL11" s="3082"/>
      <c r="AM11" s="3082"/>
      <c r="AN11" s="3082"/>
      <c r="AO11" s="3082"/>
      <c r="AP11" s="3082"/>
      <c r="AQ11" s="3082"/>
      <c r="AR11" s="3082"/>
      <c r="AS11" s="3137"/>
      <c r="AT11" s="3082"/>
      <c r="AU11" s="3135"/>
      <c r="AV11" s="1226"/>
      <c r="AW11" s="3136"/>
      <c r="AX11" s="3084"/>
      <c r="AY11" s="1227"/>
      <c r="AZ11" s="3082"/>
      <c r="BA11" s="3082"/>
      <c r="BB11" s="3082"/>
      <c r="BC11" s="3137"/>
      <c r="BD11" s="3082"/>
      <c r="BE11" s="3137"/>
      <c r="BF11" s="3082"/>
      <c r="BG11" s="3137"/>
      <c r="BH11" s="3082"/>
      <c r="BL11" s="3125"/>
      <c r="BM11" s="3130"/>
      <c r="BN11" s="3114" t="s">
        <v>537</v>
      </c>
      <c r="BO11" s="3115"/>
      <c r="BP11" s="3132"/>
      <c r="BQ11" s="3114" t="s">
        <v>535</v>
      </c>
      <c r="BR11" s="3115"/>
      <c r="BS11" s="3107"/>
      <c r="BT11" s="3106" t="s">
        <v>560</v>
      </c>
      <c r="BU11" s="3108" t="s">
        <v>5</v>
      </c>
      <c r="BV11" s="3110"/>
      <c r="BW11" s="3107"/>
      <c r="BX11" s="3125"/>
      <c r="BY11" s="3130"/>
      <c r="BZ11" s="3114" t="s">
        <v>537</v>
      </c>
      <c r="CA11" s="3115"/>
      <c r="CB11" s="3132"/>
      <c r="CC11" s="3114" t="s">
        <v>535</v>
      </c>
      <c r="CD11" s="3115"/>
      <c r="CE11" s="3134"/>
      <c r="CF11" s="3139"/>
      <c r="CG11" s="3086" t="s">
        <v>537</v>
      </c>
      <c r="CH11" s="3087"/>
      <c r="CI11" s="3152"/>
      <c r="CJ11" s="3086" t="s">
        <v>535</v>
      </c>
      <c r="CK11" s="3087"/>
      <c r="CL11" s="3134"/>
      <c r="CM11" s="3139"/>
      <c r="CN11" s="3086" t="s">
        <v>537</v>
      </c>
      <c r="CO11" s="3087"/>
      <c r="CP11" s="3152"/>
      <c r="CQ11" s="3086" t="s">
        <v>535</v>
      </c>
      <c r="CR11" s="3087"/>
      <c r="CS11" s="3134"/>
    </row>
    <row r="12" spans="1:97" s="1223" customFormat="1" ht="63">
      <c r="A12" s="3083"/>
      <c r="B12" s="3083"/>
      <c r="C12" s="3083"/>
      <c r="D12" s="3083"/>
      <c r="E12" s="3083"/>
      <c r="F12" s="3083"/>
      <c r="G12" s="3083"/>
      <c r="H12" s="3083"/>
      <c r="I12" s="3083"/>
      <c r="J12" s="3083"/>
      <c r="K12" s="1228" t="s">
        <v>52</v>
      </c>
      <c r="L12" s="1228" t="s">
        <v>534</v>
      </c>
      <c r="M12" s="3139"/>
      <c r="N12" s="1228" t="s">
        <v>1</v>
      </c>
      <c r="O12" s="1228" t="s">
        <v>538</v>
      </c>
      <c r="P12" s="3083"/>
      <c r="Q12" s="3083"/>
      <c r="R12" s="3083"/>
      <c r="S12" s="3083"/>
      <c r="T12" s="3083"/>
      <c r="U12" s="3083"/>
      <c r="V12" s="3083"/>
      <c r="W12" s="3083"/>
      <c r="X12" s="3083"/>
      <c r="Y12" s="3083"/>
      <c r="Z12" s="3083"/>
      <c r="AA12" s="3083"/>
      <c r="AB12" s="3150"/>
      <c r="AC12" s="3083"/>
      <c r="AD12" s="3083"/>
      <c r="AE12" s="3083"/>
      <c r="AF12" s="3083"/>
      <c r="AG12" s="3083"/>
      <c r="AH12" s="3083"/>
      <c r="AI12" s="3083"/>
      <c r="AJ12" s="3083"/>
      <c r="AK12" s="3083"/>
      <c r="AL12" s="3083"/>
      <c r="AM12" s="3083"/>
      <c r="AN12" s="3083"/>
      <c r="AO12" s="3083"/>
      <c r="AP12" s="3083"/>
      <c r="AQ12" s="3083"/>
      <c r="AR12" s="3083"/>
      <c r="AS12" s="3137"/>
      <c r="AT12" s="3083"/>
      <c r="AU12" s="3147"/>
      <c r="AV12" s="1229"/>
      <c r="AW12" s="3148"/>
      <c r="AX12" s="3085"/>
      <c r="AY12" s="1227"/>
      <c r="AZ12" s="3083"/>
      <c r="BA12" s="3083"/>
      <c r="BB12" s="3083"/>
      <c r="BC12" s="3137"/>
      <c r="BD12" s="3083"/>
      <c r="BE12" s="3137"/>
      <c r="BF12" s="3083"/>
      <c r="BG12" s="3137"/>
      <c r="BH12" s="3083"/>
      <c r="BL12" s="3125"/>
      <c r="BM12" s="3130"/>
      <c r="BN12" s="1247" t="s">
        <v>1</v>
      </c>
      <c r="BO12" s="1246" t="s">
        <v>539</v>
      </c>
      <c r="BP12" s="3132"/>
      <c r="BQ12" s="1246" t="s">
        <v>540</v>
      </c>
      <c r="BR12" s="1246" t="s">
        <v>541</v>
      </c>
      <c r="BS12" s="3107"/>
      <c r="BT12" s="3143"/>
      <c r="BU12" s="1243" t="s">
        <v>561</v>
      </c>
      <c r="BV12" s="1243" t="s">
        <v>10</v>
      </c>
      <c r="BW12" s="3107"/>
      <c r="BX12" s="3125"/>
      <c r="BY12" s="3130"/>
      <c r="BZ12" s="1245" t="s">
        <v>1</v>
      </c>
      <c r="CA12" s="1246" t="s">
        <v>539</v>
      </c>
      <c r="CB12" s="3132"/>
      <c r="CC12" s="1246" t="s">
        <v>540</v>
      </c>
      <c r="CD12" s="1246" t="s">
        <v>541</v>
      </c>
      <c r="CE12" s="3134"/>
      <c r="CF12" s="3139"/>
      <c r="CG12" s="1230" t="s">
        <v>1</v>
      </c>
      <c r="CH12" s="1231" t="s">
        <v>539</v>
      </c>
      <c r="CI12" s="3152"/>
      <c r="CJ12" s="1231" t="s">
        <v>540</v>
      </c>
      <c r="CK12" s="1231" t="s">
        <v>541</v>
      </c>
      <c r="CL12" s="3134"/>
      <c r="CM12" s="3139"/>
      <c r="CN12" s="1230" t="s">
        <v>1</v>
      </c>
      <c r="CO12" s="1231" t="s">
        <v>539</v>
      </c>
      <c r="CP12" s="3152"/>
      <c r="CQ12" s="1231" t="s">
        <v>540</v>
      </c>
      <c r="CR12" s="1231" t="s">
        <v>541</v>
      </c>
      <c r="CS12" s="3134"/>
    </row>
    <row r="13" spans="1:97" s="1232" customFormat="1">
      <c r="A13" s="1616"/>
      <c r="B13" s="1617" t="s">
        <v>1</v>
      </c>
      <c r="C13" s="1618"/>
      <c r="D13" s="1618"/>
      <c r="E13" s="1618"/>
      <c r="F13" s="1618"/>
      <c r="G13" s="1618"/>
      <c r="H13" s="1618"/>
      <c r="I13" s="1619">
        <f t="shared" ref="I13:CF13" si="0">I15+I19+I21</f>
        <v>2878129</v>
      </c>
      <c r="J13" s="1619">
        <f t="shared" si="0"/>
        <v>887469</v>
      </c>
      <c r="K13" s="1619">
        <f t="shared" si="0"/>
        <v>427612.5</v>
      </c>
      <c r="L13" s="1619">
        <f t="shared" si="0"/>
        <v>401174</v>
      </c>
      <c r="M13" s="1619"/>
      <c r="N13" s="1619">
        <f t="shared" si="0"/>
        <v>1990691</v>
      </c>
      <c r="O13" s="1619">
        <f t="shared" si="0"/>
        <v>1844866</v>
      </c>
      <c r="P13" s="1619">
        <f t="shared" si="0"/>
        <v>0</v>
      </c>
      <c r="Q13" s="1619">
        <f t="shared" si="0"/>
        <v>0</v>
      </c>
      <c r="R13" s="1619">
        <f t="shared" si="0"/>
        <v>0</v>
      </c>
      <c r="S13" s="1619">
        <f t="shared" si="0"/>
        <v>0</v>
      </c>
      <c r="T13" s="1619">
        <f t="shared" si="0"/>
        <v>0</v>
      </c>
      <c r="U13" s="1619">
        <f t="shared" si="0"/>
        <v>20415</v>
      </c>
      <c r="V13" s="1619">
        <f t="shared" si="0"/>
        <v>13872</v>
      </c>
      <c r="W13" s="1619">
        <f t="shared" si="0"/>
        <v>13000</v>
      </c>
      <c r="X13" s="1619">
        <f t="shared" si="0"/>
        <v>0</v>
      </c>
      <c r="Y13" s="1619">
        <f t="shared" si="0"/>
        <v>11543</v>
      </c>
      <c r="Z13" s="1619">
        <f t="shared" si="0"/>
        <v>706147</v>
      </c>
      <c r="AA13" s="1619">
        <f t="shared" si="0"/>
        <v>74368</v>
      </c>
      <c r="AB13" s="1619">
        <f t="shared" si="0"/>
        <v>74368</v>
      </c>
      <c r="AC13" s="1619">
        <f t="shared" si="0"/>
        <v>38924</v>
      </c>
      <c r="AD13" s="1619">
        <f t="shared" si="0"/>
        <v>637500</v>
      </c>
      <c r="AE13" s="1619">
        <f t="shared" si="0"/>
        <v>23000</v>
      </c>
      <c r="AF13" s="1619">
        <f t="shared" si="0"/>
        <v>11000</v>
      </c>
      <c r="AG13" s="1619">
        <f t="shared" si="0"/>
        <v>11000</v>
      </c>
      <c r="AH13" s="1619">
        <f t="shared" si="0"/>
        <v>4500</v>
      </c>
      <c r="AI13" s="1619">
        <f t="shared" si="0"/>
        <v>12000</v>
      </c>
      <c r="AJ13" s="1619">
        <f t="shared" si="0"/>
        <v>10259</v>
      </c>
      <c r="AK13" s="1619">
        <f t="shared" si="0"/>
        <v>259</v>
      </c>
      <c r="AL13" s="1619">
        <f t="shared" si="0"/>
        <v>259</v>
      </c>
      <c r="AM13" s="1619">
        <f t="shared" si="0"/>
        <v>10000</v>
      </c>
      <c r="AN13" s="1619">
        <f t="shared" si="0"/>
        <v>0</v>
      </c>
      <c r="AO13" s="1619">
        <f t="shared" si="0"/>
        <v>0</v>
      </c>
      <c r="AP13" s="1619">
        <f t="shared" si="0"/>
        <v>0</v>
      </c>
      <c r="AQ13" s="1619">
        <f t="shared" si="0"/>
        <v>26259</v>
      </c>
      <c r="AR13" s="1619">
        <f t="shared" si="0"/>
        <v>19500</v>
      </c>
      <c r="AS13" s="1619">
        <f t="shared" si="0"/>
        <v>0</v>
      </c>
      <c r="AT13" s="1619">
        <f t="shared" si="0"/>
        <v>513879</v>
      </c>
      <c r="AU13" s="1619">
        <f t="shared" si="0"/>
        <v>28685</v>
      </c>
      <c r="AV13" s="1619">
        <f t="shared" si="0"/>
        <v>0</v>
      </c>
      <c r="AW13" s="1619">
        <f t="shared" si="0"/>
        <v>112821</v>
      </c>
      <c r="AX13" s="1619">
        <f t="shared" si="0"/>
        <v>0</v>
      </c>
      <c r="AY13" s="1619">
        <f t="shared" si="0"/>
        <v>0</v>
      </c>
      <c r="AZ13" s="1619">
        <f t="shared" si="0"/>
        <v>0</v>
      </c>
      <c r="BA13" s="1619">
        <f t="shared" si="0"/>
        <v>0</v>
      </c>
      <c r="BB13" s="1619">
        <f t="shared" si="0"/>
        <v>0</v>
      </c>
      <c r="BC13" s="1619">
        <f t="shared" si="0"/>
        <v>390349.5</v>
      </c>
      <c r="BD13" s="1619">
        <f t="shared" si="0"/>
        <v>1246225</v>
      </c>
      <c r="BE13" s="1619">
        <f t="shared" si="0"/>
        <v>15000</v>
      </c>
      <c r="BF13" s="1619">
        <f t="shared" si="0"/>
        <v>118826</v>
      </c>
      <c r="BG13" s="1619">
        <f t="shared" si="0"/>
        <v>19424</v>
      </c>
      <c r="BH13" s="1619">
        <f t="shared" si="0"/>
        <v>0</v>
      </c>
      <c r="BI13" s="1619">
        <f t="shared" si="0"/>
        <v>0</v>
      </c>
      <c r="BJ13" s="1619">
        <f t="shared" si="0"/>
        <v>0</v>
      </c>
      <c r="BK13" s="1619">
        <f t="shared" si="0"/>
        <v>0</v>
      </c>
      <c r="BL13" s="1620">
        <f t="shared" si="0"/>
        <v>170456</v>
      </c>
      <c r="BM13" s="1620">
        <f t="shared" si="0"/>
        <v>14959</v>
      </c>
      <c r="BN13" s="1620">
        <f t="shared" si="0"/>
        <v>11259</v>
      </c>
      <c r="BO13" s="1620">
        <f t="shared" si="0"/>
        <v>4500</v>
      </c>
      <c r="BP13" s="1621">
        <f t="shared" si="0"/>
        <v>155497</v>
      </c>
      <c r="BQ13" s="1621">
        <f t="shared" si="0"/>
        <v>39817</v>
      </c>
      <c r="BR13" s="1621">
        <f t="shared" si="0"/>
        <v>2438</v>
      </c>
      <c r="BS13" s="1621">
        <f t="shared" si="0"/>
        <v>154898</v>
      </c>
      <c r="BT13" s="1621">
        <f t="shared" si="0"/>
        <v>10259</v>
      </c>
      <c r="BU13" s="1621">
        <f t="shared" si="0"/>
        <v>10259</v>
      </c>
      <c r="BV13" s="1621">
        <f t="shared" si="0"/>
        <v>0</v>
      </c>
      <c r="BW13" s="1621">
        <f t="shared" si="0"/>
        <v>123059</v>
      </c>
      <c r="BX13" s="1621">
        <f t="shared" si="0"/>
        <v>325354</v>
      </c>
      <c r="BY13" s="1621">
        <f t="shared" si="0"/>
        <v>21518</v>
      </c>
      <c r="BZ13" s="1621">
        <f t="shared" si="0"/>
        <v>14759</v>
      </c>
      <c r="CA13" s="1621">
        <f t="shared" si="0"/>
        <v>0</v>
      </c>
      <c r="CB13" s="1621">
        <f t="shared" si="0"/>
        <v>278556</v>
      </c>
      <c r="CC13" s="1621">
        <f t="shared" si="0"/>
        <v>0</v>
      </c>
      <c r="CD13" s="1621">
        <f t="shared" si="0"/>
        <v>0</v>
      </c>
      <c r="CE13" s="1622">
        <f t="shared" si="0"/>
        <v>225739</v>
      </c>
      <c r="CF13" s="1622">
        <f t="shared" si="0"/>
        <v>101763</v>
      </c>
      <c r="CG13" s="1622">
        <f t="shared" ref="CG13:CR13" si="1">CG15+CG19+CG21</f>
        <v>13575</v>
      </c>
      <c r="CH13" s="1622">
        <f t="shared" si="1"/>
        <v>0</v>
      </c>
      <c r="CI13" s="1622">
        <f t="shared" si="1"/>
        <v>123976</v>
      </c>
      <c r="CJ13" s="1622">
        <f t="shared" si="1"/>
        <v>0</v>
      </c>
      <c r="CK13" s="1622">
        <f t="shared" si="1"/>
        <v>0</v>
      </c>
      <c r="CL13" s="1622">
        <f t="shared" si="1"/>
        <v>225739</v>
      </c>
      <c r="CM13" s="1622">
        <f t="shared" si="1"/>
        <v>101763</v>
      </c>
      <c r="CN13" s="1622">
        <f t="shared" si="1"/>
        <v>13575</v>
      </c>
      <c r="CO13" s="1622">
        <f t="shared" si="1"/>
        <v>0</v>
      </c>
      <c r="CP13" s="1622">
        <f t="shared" si="1"/>
        <v>123976</v>
      </c>
      <c r="CQ13" s="1622">
        <f t="shared" si="1"/>
        <v>0</v>
      </c>
      <c r="CR13" s="1622">
        <f t="shared" si="1"/>
        <v>0</v>
      </c>
      <c r="CS13" s="1623"/>
    </row>
    <row r="14" spans="1:97" s="1223" customFormat="1" ht="21" hidden="1">
      <c r="A14" s="1278" t="s">
        <v>381</v>
      </c>
      <c r="B14" s="1279" t="s">
        <v>542</v>
      </c>
      <c r="C14" s="1278"/>
      <c r="D14" s="1278"/>
      <c r="E14" s="1278"/>
      <c r="F14" s="1278"/>
      <c r="G14" s="1280"/>
      <c r="H14" s="1280"/>
      <c r="I14" s="1281">
        <f>I15</f>
        <v>2231811</v>
      </c>
      <c r="J14" s="1281">
        <f t="shared" ref="J14:AS14" si="2">J15</f>
        <v>833217</v>
      </c>
      <c r="K14" s="1281">
        <f t="shared" si="2"/>
        <v>416608.5</v>
      </c>
      <c r="L14" s="1281"/>
      <c r="M14" s="1282"/>
      <c r="N14" s="1281">
        <f t="shared" si="2"/>
        <v>1398594</v>
      </c>
      <c r="O14" s="1281">
        <f t="shared" si="2"/>
        <v>1398594</v>
      </c>
      <c r="P14" s="1281"/>
      <c r="Q14" s="1281"/>
      <c r="R14" s="1281"/>
      <c r="S14" s="1281"/>
      <c r="T14" s="1281"/>
      <c r="U14" s="1281">
        <f t="shared" si="2"/>
        <v>20415</v>
      </c>
      <c r="V14" s="1281">
        <f t="shared" si="2"/>
        <v>13872</v>
      </c>
      <c r="W14" s="1281">
        <f t="shared" si="2"/>
        <v>13000</v>
      </c>
      <c r="X14" s="1281"/>
      <c r="Y14" s="1281">
        <f t="shared" si="2"/>
        <v>11543</v>
      </c>
      <c r="Z14" s="1281">
        <f t="shared" si="2"/>
        <v>322294</v>
      </c>
      <c r="AA14" s="1281">
        <f t="shared" si="2"/>
        <v>74368</v>
      </c>
      <c r="AB14" s="1283">
        <f>AB15</f>
        <v>74368</v>
      </c>
      <c r="AC14" s="1281">
        <f t="shared" si="2"/>
        <v>38924</v>
      </c>
      <c r="AD14" s="1281">
        <f t="shared" si="2"/>
        <v>253647</v>
      </c>
      <c r="AE14" s="1281">
        <f t="shared" si="2"/>
        <v>23000</v>
      </c>
      <c r="AF14" s="1281">
        <f t="shared" si="2"/>
        <v>11000</v>
      </c>
      <c r="AG14" s="1281">
        <f t="shared" si="2"/>
        <v>11000</v>
      </c>
      <c r="AH14" s="1281">
        <f t="shared" si="2"/>
        <v>4500</v>
      </c>
      <c r="AI14" s="1281">
        <f t="shared" si="2"/>
        <v>12000</v>
      </c>
      <c r="AJ14" s="1281">
        <f t="shared" si="2"/>
        <v>10259</v>
      </c>
      <c r="AK14" s="1281">
        <f t="shared" si="2"/>
        <v>259</v>
      </c>
      <c r="AL14" s="1281">
        <f t="shared" si="2"/>
        <v>259</v>
      </c>
      <c r="AM14" s="1281">
        <f t="shared" si="2"/>
        <v>10000</v>
      </c>
      <c r="AN14" s="1281">
        <v>83000</v>
      </c>
      <c r="AO14" s="1281">
        <f t="shared" si="2"/>
        <v>0</v>
      </c>
      <c r="AP14" s="1281">
        <v>253647</v>
      </c>
      <c r="AQ14" s="1281">
        <f t="shared" si="2"/>
        <v>26259</v>
      </c>
      <c r="AR14" s="1281">
        <f t="shared" si="2"/>
        <v>19500</v>
      </c>
      <c r="AS14" s="1281">
        <f t="shared" si="2"/>
        <v>0</v>
      </c>
      <c r="AT14" s="1281">
        <f>AT15+AT19</f>
        <v>150348</v>
      </c>
      <c r="AU14" s="1281">
        <f t="shared" ref="AU14:CR14" si="3">AU15+AU19</f>
        <v>28685</v>
      </c>
      <c r="AV14" s="1281">
        <f t="shared" si="3"/>
        <v>0</v>
      </c>
      <c r="AW14" s="1281">
        <f t="shared" si="3"/>
        <v>112821</v>
      </c>
      <c r="AX14" s="1281">
        <f t="shared" si="3"/>
        <v>0</v>
      </c>
      <c r="AY14" s="1281">
        <f t="shared" si="3"/>
        <v>0</v>
      </c>
      <c r="AZ14" s="1281">
        <f t="shared" si="3"/>
        <v>0</v>
      </c>
      <c r="BA14" s="1281">
        <f t="shared" si="3"/>
        <v>0</v>
      </c>
      <c r="BB14" s="1281">
        <f t="shared" si="3"/>
        <v>0</v>
      </c>
      <c r="BC14" s="1281">
        <f t="shared" si="3"/>
        <v>390349.5</v>
      </c>
      <c r="BD14" s="1281">
        <f t="shared" si="3"/>
        <v>1246225</v>
      </c>
      <c r="BE14" s="1281">
        <f t="shared" si="3"/>
        <v>15000</v>
      </c>
      <c r="BF14" s="1281">
        <f t="shared" si="3"/>
        <v>118826</v>
      </c>
      <c r="BG14" s="1281">
        <f t="shared" si="3"/>
        <v>19424</v>
      </c>
      <c r="BH14" s="1281">
        <f t="shared" si="3"/>
        <v>0</v>
      </c>
      <c r="BI14" s="1281">
        <f t="shared" si="3"/>
        <v>0</v>
      </c>
      <c r="BJ14" s="1281">
        <f t="shared" si="3"/>
        <v>0</v>
      </c>
      <c r="BK14" s="1281">
        <f t="shared" si="3"/>
        <v>0</v>
      </c>
      <c r="BL14" s="1284">
        <f t="shared" si="3"/>
        <v>123781</v>
      </c>
      <c r="BM14" s="1284">
        <f t="shared" si="3"/>
        <v>11259</v>
      </c>
      <c r="BN14" s="1284">
        <f t="shared" si="3"/>
        <v>11259</v>
      </c>
      <c r="BO14" s="1284">
        <f t="shared" si="3"/>
        <v>4500</v>
      </c>
      <c r="BP14" s="1285">
        <f t="shared" si="3"/>
        <v>112522</v>
      </c>
      <c r="BQ14" s="1285">
        <f t="shared" si="3"/>
        <v>9522</v>
      </c>
      <c r="BR14" s="1285">
        <f t="shared" si="3"/>
        <v>0</v>
      </c>
      <c r="BS14" s="1285">
        <f t="shared" si="3"/>
        <v>52155</v>
      </c>
      <c r="BT14" s="1285">
        <f t="shared" si="3"/>
        <v>10259</v>
      </c>
      <c r="BU14" s="1285">
        <f t="shared" si="3"/>
        <v>10259</v>
      </c>
      <c r="BV14" s="1285">
        <f t="shared" si="3"/>
        <v>0</v>
      </c>
      <c r="BW14" s="1285">
        <f t="shared" si="3"/>
        <v>41896</v>
      </c>
      <c r="BX14" s="1285">
        <f t="shared" si="3"/>
        <v>175936</v>
      </c>
      <c r="BY14" s="1285">
        <f t="shared" si="3"/>
        <v>21518</v>
      </c>
      <c r="BZ14" s="1285">
        <f t="shared" si="3"/>
        <v>14759</v>
      </c>
      <c r="CA14" s="1285">
        <f t="shared" si="3"/>
        <v>0</v>
      </c>
      <c r="CB14" s="1285">
        <f t="shared" si="3"/>
        <v>154418</v>
      </c>
      <c r="CC14" s="1285">
        <f t="shared" si="3"/>
        <v>0</v>
      </c>
      <c r="CD14" s="1285">
        <f t="shared" si="3"/>
        <v>0</v>
      </c>
      <c r="CE14" s="1286">
        <f t="shared" si="3"/>
        <v>81851</v>
      </c>
      <c r="CF14" s="1286">
        <f t="shared" si="3"/>
        <v>10075</v>
      </c>
      <c r="CG14" s="1286">
        <f t="shared" si="3"/>
        <v>10075</v>
      </c>
      <c r="CH14" s="1286">
        <f t="shared" si="3"/>
        <v>0</v>
      </c>
      <c r="CI14" s="1286">
        <f t="shared" si="3"/>
        <v>71776</v>
      </c>
      <c r="CJ14" s="1286">
        <f t="shared" si="3"/>
        <v>0</v>
      </c>
      <c r="CK14" s="1286">
        <f t="shared" si="3"/>
        <v>0</v>
      </c>
      <c r="CL14" s="1286">
        <f t="shared" si="3"/>
        <v>81851</v>
      </c>
      <c r="CM14" s="1286">
        <f t="shared" si="3"/>
        <v>10075</v>
      </c>
      <c r="CN14" s="1286">
        <f t="shared" si="3"/>
        <v>10075</v>
      </c>
      <c r="CO14" s="1286">
        <f t="shared" si="3"/>
        <v>0</v>
      </c>
      <c r="CP14" s="1286">
        <f t="shared" si="3"/>
        <v>71776</v>
      </c>
      <c r="CQ14" s="1286">
        <f t="shared" si="3"/>
        <v>0</v>
      </c>
      <c r="CR14" s="1286">
        <f t="shared" si="3"/>
        <v>0</v>
      </c>
      <c r="CS14" s="1287"/>
    </row>
    <row r="15" spans="1:97" s="1223" customFormat="1" ht="20.65" customHeight="1">
      <c r="A15" s="1278" t="s">
        <v>2</v>
      </c>
      <c r="B15" s="1288" t="s">
        <v>543</v>
      </c>
      <c r="C15" s="1278"/>
      <c r="D15" s="1278"/>
      <c r="E15" s="1278"/>
      <c r="F15" s="1278"/>
      <c r="G15" s="1280"/>
      <c r="H15" s="1280"/>
      <c r="I15" s="1281">
        <f t="shared" ref="I15:AT15" si="4">SUM(I16:I18)</f>
        <v>2231811</v>
      </c>
      <c r="J15" s="1281">
        <f t="shared" si="4"/>
        <v>833217</v>
      </c>
      <c r="K15" s="1281">
        <f t="shared" si="4"/>
        <v>416608.5</v>
      </c>
      <c r="L15" s="1281">
        <f t="shared" si="4"/>
        <v>367200</v>
      </c>
      <c r="M15" s="1282"/>
      <c r="N15" s="1281">
        <f t="shared" si="4"/>
        <v>1398594</v>
      </c>
      <c r="O15" s="1281">
        <f t="shared" si="4"/>
        <v>1398594</v>
      </c>
      <c r="P15" s="1281">
        <f t="shared" si="4"/>
        <v>0</v>
      </c>
      <c r="Q15" s="1281">
        <f t="shared" si="4"/>
        <v>0</v>
      </c>
      <c r="R15" s="1281">
        <f t="shared" si="4"/>
        <v>0</v>
      </c>
      <c r="S15" s="1281">
        <f t="shared" si="4"/>
        <v>0</v>
      </c>
      <c r="T15" s="1281">
        <f t="shared" si="4"/>
        <v>0</v>
      </c>
      <c r="U15" s="1281">
        <f t="shared" si="4"/>
        <v>20415</v>
      </c>
      <c r="V15" s="1281">
        <f t="shared" si="4"/>
        <v>13872</v>
      </c>
      <c r="W15" s="1281">
        <f t="shared" si="4"/>
        <v>13000</v>
      </c>
      <c r="X15" s="1281">
        <f t="shared" si="4"/>
        <v>0</v>
      </c>
      <c r="Y15" s="1281">
        <f t="shared" si="4"/>
        <v>11543</v>
      </c>
      <c r="Z15" s="1281">
        <f t="shared" si="4"/>
        <v>322294</v>
      </c>
      <c r="AA15" s="1281">
        <f t="shared" si="4"/>
        <v>74368</v>
      </c>
      <c r="AB15" s="1283">
        <f t="shared" si="4"/>
        <v>74368</v>
      </c>
      <c r="AC15" s="1281">
        <f t="shared" si="4"/>
        <v>38924</v>
      </c>
      <c r="AD15" s="1281">
        <f t="shared" si="4"/>
        <v>253647</v>
      </c>
      <c r="AE15" s="1281">
        <f t="shared" si="4"/>
        <v>23000</v>
      </c>
      <c r="AF15" s="1281">
        <f t="shared" si="4"/>
        <v>11000</v>
      </c>
      <c r="AG15" s="1281">
        <f t="shared" si="4"/>
        <v>11000</v>
      </c>
      <c r="AH15" s="1281">
        <f t="shared" si="4"/>
        <v>4500</v>
      </c>
      <c r="AI15" s="1281">
        <f t="shared" si="4"/>
        <v>12000</v>
      </c>
      <c r="AJ15" s="1281">
        <f t="shared" si="4"/>
        <v>10259</v>
      </c>
      <c r="AK15" s="1281">
        <f t="shared" si="4"/>
        <v>259</v>
      </c>
      <c r="AL15" s="1281">
        <f t="shared" si="4"/>
        <v>259</v>
      </c>
      <c r="AM15" s="1281">
        <f t="shared" si="4"/>
        <v>10000</v>
      </c>
      <c r="AN15" s="1281">
        <f t="shared" si="4"/>
        <v>0</v>
      </c>
      <c r="AO15" s="1281">
        <f t="shared" si="4"/>
        <v>0</v>
      </c>
      <c r="AP15" s="1281">
        <f t="shared" si="4"/>
        <v>0</v>
      </c>
      <c r="AQ15" s="1281">
        <f t="shared" si="4"/>
        <v>26259</v>
      </c>
      <c r="AR15" s="1281">
        <f t="shared" si="4"/>
        <v>19500</v>
      </c>
      <c r="AS15" s="1281">
        <f t="shared" si="4"/>
        <v>0</v>
      </c>
      <c r="AT15" s="1281">
        <f t="shared" si="4"/>
        <v>140826</v>
      </c>
      <c r="AU15" s="1281">
        <f t="shared" ref="AU15:CR15" si="5">SUM(AU16:AU18)</f>
        <v>28685</v>
      </c>
      <c r="AV15" s="1281">
        <f t="shared" si="5"/>
        <v>0</v>
      </c>
      <c r="AW15" s="1281">
        <f t="shared" si="5"/>
        <v>112821</v>
      </c>
      <c r="AX15" s="1281">
        <f t="shared" si="5"/>
        <v>0</v>
      </c>
      <c r="AY15" s="1281">
        <f t="shared" si="5"/>
        <v>0</v>
      </c>
      <c r="AZ15" s="1281">
        <f t="shared" si="5"/>
        <v>0</v>
      </c>
      <c r="BA15" s="1281">
        <f t="shared" si="5"/>
        <v>0</v>
      </c>
      <c r="BB15" s="1281">
        <f t="shared" si="5"/>
        <v>0</v>
      </c>
      <c r="BC15" s="1281">
        <f t="shared" si="5"/>
        <v>390349.5</v>
      </c>
      <c r="BD15" s="1281">
        <f t="shared" si="5"/>
        <v>1246225</v>
      </c>
      <c r="BE15" s="1281">
        <f t="shared" si="5"/>
        <v>15000</v>
      </c>
      <c r="BF15" s="1281">
        <f t="shared" si="5"/>
        <v>118826</v>
      </c>
      <c r="BG15" s="1281">
        <f t="shared" si="5"/>
        <v>19424</v>
      </c>
      <c r="BH15" s="1281">
        <f t="shared" si="5"/>
        <v>0</v>
      </c>
      <c r="BI15" s="1281">
        <f t="shared" si="5"/>
        <v>0</v>
      </c>
      <c r="BJ15" s="1281">
        <f t="shared" si="5"/>
        <v>0</v>
      </c>
      <c r="BK15" s="1281">
        <f t="shared" si="5"/>
        <v>0</v>
      </c>
      <c r="BL15" s="1284">
        <f t="shared" si="5"/>
        <v>114259</v>
      </c>
      <c r="BM15" s="1284">
        <f t="shared" si="5"/>
        <v>11259</v>
      </c>
      <c r="BN15" s="1284">
        <f t="shared" si="5"/>
        <v>11259</v>
      </c>
      <c r="BO15" s="1284">
        <f t="shared" si="5"/>
        <v>4500</v>
      </c>
      <c r="BP15" s="1285">
        <f t="shared" si="5"/>
        <v>103000</v>
      </c>
      <c r="BQ15" s="1285">
        <f t="shared" si="5"/>
        <v>0</v>
      </c>
      <c r="BR15" s="1285">
        <f t="shared" si="5"/>
        <v>0</v>
      </c>
      <c r="BS15" s="1285">
        <f t="shared" si="5"/>
        <v>52155</v>
      </c>
      <c r="BT15" s="1285">
        <f t="shared" si="5"/>
        <v>10259</v>
      </c>
      <c r="BU15" s="1285">
        <f t="shared" si="5"/>
        <v>10259</v>
      </c>
      <c r="BV15" s="1285">
        <f t="shared" si="5"/>
        <v>0</v>
      </c>
      <c r="BW15" s="1285">
        <f t="shared" si="5"/>
        <v>41896</v>
      </c>
      <c r="BX15" s="1285">
        <f t="shared" si="5"/>
        <v>166414</v>
      </c>
      <c r="BY15" s="1285">
        <f t="shared" si="5"/>
        <v>21518</v>
      </c>
      <c r="BZ15" s="1285">
        <f t="shared" si="5"/>
        <v>14759</v>
      </c>
      <c r="CA15" s="1285">
        <f t="shared" si="5"/>
        <v>0</v>
      </c>
      <c r="CB15" s="1285">
        <f t="shared" si="5"/>
        <v>144896</v>
      </c>
      <c r="CC15" s="1285">
        <f t="shared" si="5"/>
        <v>0</v>
      </c>
      <c r="CD15" s="1285">
        <f t="shared" si="5"/>
        <v>0</v>
      </c>
      <c r="CE15" s="1286">
        <f t="shared" si="5"/>
        <v>81851</v>
      </c>
      <c r="CF15" s="1286">
        <f t="shared" si="5"/>
        <v>10075</v>
      </c>
      <c r="CG15" s="1286">
        <f t="shared" si="5"/>
        <v>10075</v>
      </c>
      <c r="CH15" s="1286">
        <f t="shared" si="5"/>
        <v>0</v>
      </c>
      <c r="CI15" s="1286">
        <f t="shared" si="5"/>
        <v>71776</v>
      </c>
      <c r="CJ15" s="1286">
        <f t="shared" si="5"/>
        <v>0</v>
      </c>
      <c r="CK15" s="1286">
        <f t="shared" si="5"/>
        <v>0</v>
      </c>
      <c r="CL15" s="1286">
        <f t="shared" si="5"/>
        <v>81851</v>
      </c>
      <c r="CM15" s="1286">
        <f t="shared" si="5"/>
        <v>10075</v>
      </c>
      <c r="CN15" s="1286">
        <f t="shared" si="5"/>
        <v>10075</v>
      </c>
      <c r="CO15" s="1286">
        <f t="shared" si="5"/>
        <v>0</v>
      </c>
      <c r="CP15" s="1286">
        <f t="shared" si="5"/>
        <v>71776</v>
      </c>
      <c r="CQ15" s="1286">
        <f t="shared" si="5"/>
        <v>0</v>
      </c>
      <c r="CR15" s="1286">
        <f t="shared" si="5"/>
        <v>0</v>
      </c>
      <c r="CS15" s="1287"/>
    </row>
    <row r="16" spans="1:97" s="1233" customFormat="1" ht="23.65" customHeight="1">
      <c r="A16" s="1289" t="s">
        <v>21</v>
      </c>
      <c r="B16" s="1290" t="s">
        <v>269</v>
      </c>
      <c r="C16" s="1291"/>
      <c r="D16" s="1291"/>
      <c r="E16" s="1292"/>
      <c r="F16" s="1292"/>
      <c r="G16" s="1293"/>
      <c r="H16" s="1294" t="s">
        <v>283</v>
      </c>
      <c r="I16" s="1295">
        <v>1547230</v>
      </c>
      <c r="J16" s="1295">
        <v>734400</v>
      </c>
      <c r="K16" s="1295">
        <v>367200</v>
      </c>
      <c r="L16" s="1295">
        <f>J16-K16</f>
        <v>367200</v>
      </c>
      <c r="M16" s="1296" t="s">
        <v>544</v>
      </c>
      <c r="N16" s="1295">
        <v>812830</v>
      </c>
      <c r="O16" s="1295">
        <v>812830</v>
      </c>
      <c r="P16" s="1297"/>
      <c r="Q16" s="1297"/>
      <c r="R16" s="1297"/>
      <c r="S16" s="1297"/>
      <c r="T16" s="1297"/>
      <c r="U16" s="1297"/>
      <c r="V16" s="1297"/>
      <c r="W16" s="1297"/>
      <c r="X16" s="1297"/>
      <c r="Y16" s="1297"/>
      <c r="Z16" s="1297">
        <f>74368-41165</f>
        <v>33203</v>
      </c>
      <c r="AA16" s="1297">
        <v>38924</v>
      </c>
      <c r="AB16" s="1298">
        <v>38924</v>
      </c>
      <c r="AC16" s="1297">
        <v>38924</v>
      </c>
      <c r="AD16" s="1297"/>
      <c r="AE16" s="1297">
        <v>4500</v>
      </c>
      <c r="AF16" s="1297">
        <v>4500</v>
      </c>
      <c r="AG16" s="1297">
        <v>4500</v>
      </c>
      <c r="AH16" s="1297">
        <v>4500</v>
      </c>
      <c r="AI16" s="1297"/>
      <c r="AJ16" s="1297"/>
      <c r="AK16" s="1297"/>
      <c r="AL16" s="1297"/>
      <c r="AM16" s="1297"/>
      <c r="AN16" s="1297"/>
      <c r="AO16" s="1297"/>
      <c r="AP16" s="1297"/>
      <c r="AQ16" s="1297">
        <f>AR16</f>
        <v>19500</v>
      </c>
      <c r="AR16" s="1297">
        <v>19500</v>
      </c>
      <c r="AS16" s="1297"/>
      <c r="AT16" s="1297"/>
      <c r="AU16" s="1299"/>
      <c r="AV16" s="1299"/>
      <c r="AW16" s="1299"/>
      <c r="AX16" s="1300"/>
      <c r="AY16" s="1299"/>
      <c r="AZ16" s="1297"/>
      <c r="BA16" s="1297"/>
      <c r="BB16" s="1301" t="s">
        <v>545</v>
      </c>
      <c r="BC16" s="1301">
        <f>K16-R16-AQ16</f>
        <v>347700</v>
      </c>
      <c r="BD16" s="1301">
        <f>O16-Y16-AT16</f>
        <v>812830</v>
      </c>
      <c r="BE16" s="1301">
        <f>AQ16-AG16-AL16</f>
        <v>15000</v>
      </c>
      <c r="BF16" s="1301">
        <f>AT16-AM16-AI16</f>
        <v>0</v>
      </c>
      <c r="BG16" s="1301">
        <f>AB16-AQ16-AU16-AZ16</f>
        <v>19424</v>
      </c>
      <c r="BH16" s="1301">
        <f>AD16-AT16-AW16-BA16</f>
        <v>0</v>
      </c>
      <c r="BI16" s="1301"/>
      <c r="BJ16" s="1301"/>
      <c r="BK16" s="1301"/>
      <c r="BL16" s="1302">
        <f>BM16</f>
        <v>4500</v>
      </c>
      <c r="BM16" s="1303">
        <f>BO16</f>
        <v>4500</v>
      </c>
      <c r="BN16" s="1303">
        <f>BO16</f>
        <v>4500</v>
      </c>
      <c r="BO16" s="1303">
        <v>4500</v>
      </c>
      <c r="BP16" s="1303"/>
      <c r="BQ16" s="1303"/>
      <c r="BR16" s="1303"/>
      <c r="BS16" s="1303">
        <v>10259</v>
      </c>
      <c r="BT16" s="1303">
        <v>10259</v>
      </c>
      <c r="BU16" s="1303">
        <v>10259</v>
      </c>
      <c r="BV16" s="1303"/>
      <c r="BW16" s="1303"/>
      <c r="BX16" s="1303">
        <f>BL16+BS16</f>
        <v>14759</v>
      </c>
      <c r="BY16" s="1303">
        <f>BN16+BT16</f>
        <v>14759</v>
      </c>
      <c r="BZ16" s="1303">
        <f>BO16+BU16</f>
        <v>14759</v>
      </c>
      <c r="CA16" s="1303"/>
      <c r="CB16" s="1303">
        <f>BP16+BW16</f>
        <v>0</v>
      </c>
      <c r="CC16" s="1303"/>
      <c r="CD16" s="1303"/>
      <c r="CE16" s="1297">
        <f>CF16</f>
        <v>0</v>
      </c>
      <c r="CF16" s="1297">
        <f>CH16</f>
        <v>0</v>
      </c>
      <c r="CG16" s="1297"/>
      <c r="CH16" s="1297"/>
      <c r="CI16" s="1297"/>
      <c r="CJ16" s="1297"/>
      <c r="CK16" s="1297"/>
      <c r="CL16" s="1297">
        <f>CM16</f>
        <v>0</v>
      </c>
      <c r="CM16" s="1297">
        <f>CO16</f>
        <v>0</v>
      </c>
      <c r="CN16" s="1297"/>
      <c r="CO16" s="1297"/>
      <c r="CP16" s="1297"/>
      <c r="CQ16" s="1297"/>
      <c r="CR16" s="1297"/>
      <c r="CS16" s="1297"/>
    </row>
    <row r="17" spans="1:97" s="1233" customFormat="1" ht="56.25">
      <c r="A17" s="1289">
        <v>2</v>
      </c>
      <c r="B17" s="1290" t="s">
        <v>270</v>
      </c>
      <c r="C17" s="1291"/>
      <c r="D17" s="1291"/>
      <c r="E17" s="1292" t="s">
        <v>279</v>
      </c>
      <c r="F17" s="1292" t="s">
        <v>291</v>
      </c>
      <c r="G17" s="1293" t="s">
        <v>292</v>
      </c>
      <c r="H17" s="1292" t="s">
        <v>284</v>
      </c>
      <c r="I17" s="1297">
        <v>153881</v>
      </c>
      <c r="J17" s="1297">
        <v>20517</v>
      </c>
      <c r="K17" s="1297">
        <v>10258.5</v>
      </c>
      <c r="L17" s="1297"/>
      <c r="M17" s="1301"/>
      <c r="N17" s="1297">
        <v>133364</v>
      </c>
      <c r="O17" s="1297">
        <v>133364</v>
      </c>
      <c r="P17" s="1297"/>
      <c r="Q17" s="1297"/>
      <c r="R17" s="1297"/>
      <c r="S17" s="1297"/>
      <c r="T17" s="1297"/>
      <c r="U17" s="1297">
        <v>16543</v>
      </c>
      <c r="V17" s="1297">
        <v>10000</v>
      </c>
      <c r="W17" s="1297">
        <v>10000</v>
      </c>
      <c r="X17" s="1297"/>
      <c r="Y17" s="1297">
        <v>11543</v>
      </c>
      <c r="Z17" s="1297">
        <f>AA17+AD17</f>
        <v>113080</v>
      </c>
      <c r="AA17" s="1297">
        <v>259</v>
      </c>
      <c r="AB17" s="1297">
        <v>259</v>
      </c>
      <c r="AC17" s="1297"/>
      <c r="AD17" s="1297">
        <v>112821</v>
      </c>
      <c r="AE17" s="1297">
        <v>9000</v>
      </c>
      <c r="AF17" s="1297"/>
      <c r="AG17" s="1297"/>
      <c r="AH17" s="1297"/>
      <c r="AI17" s="1297">
        <v>9000</v>
      </c>
      <c r="AJ17" s="1297">
        <f>AK17+AM17</f>
        <v>259</v>
      </c>
      <c r="AK17" s="1297">
        <v>259</v>
      </c>
      <c r="AL17" s="1297">
        <v>259</v>
      </c>
      <c r="AM17" s="1297"/>
      <c r="AN17" s="1297"/>
      <c r="AO17" s="1297"/>
      <c r="AP17" s="1297"/>
      <c r="AQ17" s="1297">
        <v>259</v>
      </c>
      <c r="AR17" s="1297"/>
      <c r="AS17" s="1297"/>
      <c r="AT17" s="1297"/>
      <c r="AU17" s="1299">
        <f>AB17-AG17-AL17</f>
        <v>0</v>
      </c>
      <c r="AV17" s="1299"/>
      <c r="AW17" s="1299">
        <f>AD17</f>
        <v>112821</v>
      </c>
      <c r="AX17" s="1300"/>
      <c r="AY17" s="1299"/>
      <c r="AZ17" s="1297"/>
      <c r="BA17" s="1297"/>
      <c r="BB17" s="1301" t="s">
        <v>546</v>
      </c>
      <c r="BC17" s="1304">
        <f>K17-R17-AQ17</f>
        <v>9999.5</v>
      </c>
      <c r="BD17" s="1304">
        <f>O17-Y17-AT17</f>
        <v>121821</v>
      </c>
      <c r="BE17" s="1304">
        <f>AQ17-AG17-AL17</f>
        <v>0</v>
      </c>
      <c r="BF17" s="1304">
        <f>AT17-AM17-AI17</f>
        <v>-9000</v>
      </c>
      <c r="BG17" s="1304">
        <f>AB17-AQ17-AU17-AZ17</f>
        <v>0</v>
      </c>
      <c r="BH17" s="1304">
        <f>AD17-AT17-AW17-BA17</f>
        <v>0</v>
      </c>
      <c r="BI17" s="1301"/>
      <c r="BJ17" s="1301"/>
      <c r="BK17" s="1301"/>
      <c r="BL17" s="1302">
        <f>BM17</f>
        <v>259</v>
      </c>
      <c r="BM17" s="1303">
        <f>BN17</f>
        <v>259</v>
      </c>
      <c r="BN17" s="1303">
        <v>259</v>
      </c>
      <c r="BO17" s="1303"/>
      <c r="BP17" s="1303"/>
      <c r="BQ17" s="1303"/>
      <c r="BR17" s="1303"/>
      <c r="BS17" s="1303"/>
      <c r="BT17" s="1303"/>
      <c r="BU17" s="1303"/>
      <c r="BV17" s="1303"/>
      <c r="BW17" s="1303"/>
      <c r="BX17" s="1303">
        <f t="shared" ref="BX17:BX25" si="6">BL17+BS17</f>
        <v>259</v>
      </c>
      <c r="BY17" s="1303">
        <f t="shared" ref="BY17:BY25" si="7">BN17+BT17</f>
        <v>259</v>
      </c>
      <c r="BZ17" s="1303">
        <f t="shared" ref="BZ17:BZ25" si="8">BO17+BU17</f>
        <v>0</v>
      </c>
      <c r="CA17" s="1303"/>
      <c r="CB17" s="1303">
        <f t="shared" ref="CB17:CB25" si="9">BP17+BW17</f>
        <v>0</v>
      </c>
      <c r="CC17" s="1303"/>
      <c r="CD17" s="1303"/>
      <c r="CE17" s="1297">
        <f>CF17+CI17</f>
        <v>0</v>
      </c>
      <c r="CF17" s="1297"/>
      <c r="CG17" s="1297"/>
      <c r="CH17" s="1297"/>
      <c r="CI17" s="1297">
        <f>CJ17</f>
        <v>0</v>
      </c>
      <c r="CJ17" s="1297"/>
      <c r="CK17" s="1297"/>
      <c r="CL17" s="1297">
        <f>CM17+CP17</f>
        <v>0</v>
      </c>
      <c r="CM17" s="1297"/>
      <c r="CN17" s="1297"/>
      <c r="CO17" s="1297"/>
      <c r="CP17" s="1297">
        <f>CQ17</f>
        <v>0</v>
      </c>
      <c r="CQ17" s="1297"/>
      <c r="CR17" s="1297"/>
      <c r="CS17" s="1297"/>
    </row>
    <row r="18" spans="1:97" s="1233" customFormat="1" ht="90">
      <c r="A18" s="1289">
        <v>3</v>
      </c>
      <c r="B18" s="1290" t="s">
        <v>271</v>
      </c>
      <c r="C18" s="1305"/>
      <c r="D18" s="1305"/>
      <c r="E18" s="1291" t="s">
        <v>280</v>
      </c>
      <c r="F18" s="1291" t="s">
        <v>293</v>
      </c>
      <c r="G18" s="1291" t="s">
        <v>547</v>
      </c>
      <c r="H18" s="1292" t="s">
        <v>548</v>
      </c>
      <c r="I18" s="1297">
        <v>530700</v>
      </c>
      <c r="J18" s="1297">
        <v>78300</v>
      </c>
      <c r="K18" s="1297">
        <v>39150</v>
      </c>
      <c r="L18" s="1297"/>
      <c r="M18" s="1301"/>
      <c r="N18" s="1297">
        <v>452400</v>
      </c>
      <c r="O18" s="1297">
        <v>452400</v>
      </c>
      <c r="P18" s="1297"/>
      <c r="Q18" s="1297"/>
      <c r="R18" s="1297"/>
      <c r="S18" s="1297"/>
      <c r="T18" s="1297"/>
      <c r="U18" s="1297">
        <v>3872</v>
      </c>
      <c r="V18" s="1297">
        <v>3872</v>
      </c>
      <c r="W18" s="1297">
        <v>3000</v>
      </c>
      <c r="X18" s="1297"/>
      <c r="Y18" s="1297">
        <v>0</v>
      </c>
      <c r="Z18" s="1297">
        <f>AA18+AD18</f>
        <v>176011</v>
      </c>
      <c r="AA18" s="1297">
        <v>35185</v>
      </c>
      <c r="AB18" s="1298">
        <v>35185</v>
      </c>
      <c r="AC18" s="1297"/>
      <c r="AD18" s="1297">
        <v>140826</v>
      </c>
      <c r="AE18" s="1297">
        <v>9500</v>
      </c>
      <c r="AF18" s="1297">
        <v>6500</v>
      </c>
      <c r="AG18" s="1297">
        <v>6500</v>
      </c>
      <c r="AH18" s="1297"/>
      <c r="AI18" s="1297">
        <v>3000</v>
      </c>
      <c r="AJ18" s="1297">
        <f>AK18+AM18</f>
        <v>10000</v>
      </c>
      <c r="AK18" s="1297"/>
      <c r="AL18" s="1297"/>
      <c r="AM18" s="1297">
        <v>10000</v>
      </c>
      <c r="AN18" s="1297"/>
      <c r="AO18" s="1297"/>
      <c r="AP18" s="1297"/>
      <c r="AQ18" s="1297">
        <f>AG18</f>
        <v>6500</v>
      </c>
      <c r="AR18" s="1297"/>
      <c r="AS18" s="1297"/>
      <c r="AT18" s="1297">
        <f>AD18</f>
        <v>140826</v>
      </c>
      <c r="AU18" s="1299">
        <f>AB18-AG18-AL18</f>
        <v>28685</v>
      </c>
      <c r="AV18" s="1299"/>
      <c r="AW18" s="1299"/>
      <c r="AX18" s="1300"/>
      <c r="AY18" s="1299"/>
      <c r="AZ18" s="1297"/>
      <c r="BA18" s="1297"/>
      <c r="BB18" s="1301" t="s">
        <v>549</v>
      </c>
      <c r="BC18" s="1304">
        <f>K18-R18-AQ18</f>
        <v>32650</v>
      </c>
      <c r="BD18" s="1304">
        <f>O18-Y18-AT18</f>
        <v>311574</v>
      </c>
      <c r="BE18" s="1304">
        <f>AQ18-AG18-AL18</f>
        <v>0</v>
      </c>
      <c r="BF18" s="1304">
        <f>AT18-AM18-AI18</f>
        <v>127826</v>
      </c>
      <c r="BG18" s="1304">
        <f>AB18-AQ18-AU18-AZ18</f>
        <v>0</v>
      </c>
      <c r="BH18" s="1304">
        <f>AD18-AT18-AW18-BA18</f>
        <v>0</v>
      </c>
      <c r="BI18" s="1301"/>
      <c r="BJ18" s="1301"/>
      <c r="BK18" s="1301"/>
      <c r="BL18" s="1306">
        <v>109500</v>
      </c>
      <c r="BM18" s="1307">
        <v>6500</v>
      </c>
      <c r="BN18" s="1307">
        <v>6500</v>
      </c>
      <c r="BO18" s="1307"/>
      <c r="BP18" s="1307">
        <v>103000</v>
      </c>
      <c r="BQ18" s="1307"/>
      <c r="BR18" s="1307"/>
      <c r="BS18" s="1303">
        <v>41896</v>
      </c>
      <c r="BT18" s="1303"/>
      <c r="BU18" s="1303"/>
      <c r="BV18" s="1303"/>
      <c r="BW18" s="1303">
        <v>41896</v>
      </c>
      <c r="BX18" s="1303">
        <f t="shared" si="6"/>
        <v>151396</v>
      </c>
      <c r="BY18" s="1303">
        <f t="shared" si="7"/>
        <v>6500</v>
      </c>
      <c r="BZ18" s="1303">
        <f t="shared" si="8"/>
        <v>0</v>
      </c>
      <c r="CA18" s="1307"/>
      <c r="CB18" s="1303">
        <f t="shared" si="9"/>
        <v>144896</v>
      </c>
      <c r="CC18" s="1307"/>
      <c r="CD18" s="1307"/>
      <c r="CE18" s="1308">
        <f>CG18+CI18</f>
        <v>81851</v>
      </c>
      <c r="CF18" s="1308">
        <f>CG18</f>
        <v>10075</v>
      </c>
      <c r="CG18" s="1308">
        <v>10075</v>
      </c>
      <c r="CH18" s="1308"/>
      <c r="CI18" s="1308">
        <v>71776</v>
      </c>
      <c r="CJ18" s="1309"/>
      <c r="CK18" s="1309"/>
      <c r="CL18" s="1308">
        <f>CM18+CP18</f>
        <v>81851</v>
      </c>
      <c r="CM18" s="1308">
        <f>CN18</f>
        <v>10075</v>
      </c>
      <c r="CN18" s="1308">
        <f>CG18</f>
        <v>10075</v>
      </c>
      <c r="CO18" s="1308"/>
      <c r="CP18" s="1308">
        <f>CI18</f>
        <v>71776</v>
      </c>
      <c r="CQ18" s="1309"/>
      <c r="CR18" s="1309"/>
      <c r="CS18" s="1309"/>
    </row>
    <row r="19" spans="1:97" s="1233" customFormat="1" ht="35.65" customHeight="1">
      <c r="A19" s="1310" t="s">
        <v>3</v>
      </c>
      <c r="B19" s="1288" t="s">
        <v>272</v>
      </c>
      <c r="C19" s="1305"/>
      <c r="D19" s="1305"/>
      <c r="E19" s="1291"/>
      <c r="F19" s="1291"/>
      <c r="G19" s="1291"/>
      <c r="H19" s="1292"/>
      <c r="I19" s="1311">
        <f>I20</f>
        <v>55754</v>
      </c>
      <c r="J19" s="1311">
        <f t="shared" ref="J19:CG19" si="10">J20</f>
        <v>3754</v>
      </c>
      <c r="K19" s="1311">
        <f t="shared" si="10"/>
        <v>0</v>
      </c>
      <c r="L19" s="1311">
        <f t="shared" si="10"/>
        <v>0</v>
      </c>
      <c r="M19" s="1311"/>
      <c r="N19" s="1311">
        <f t="shared" si="10"/>
        <v>52000</v>
      </c>
      <c r="O19" s="1311">
        <f t="shared" si="10"/>
        <v>0</v>
      </c>
      <c r="P19" s="1311">
        <f t="shared" si="10"/>
        <v>0</v>
      </c>
      <c r="Q19" s="1311">
        <f t="shared" si="10"/>
        <v>0</v>
      </c>
      <c r="R19" s="1311">
        <f t="shared" si="10"/>
        <v>0</v>
      </c>
      <c r="S19" s="1311">
        <f t="shared" si="10"/>
        <v>0</v>
      </c>
      <c r="T19" s="1311">
        <f t="shared" si="10"/>
        <v>0</v>
      </c>
      <c r="U19" s="1311">
        <f t="shared" si="10"/>
        <v>0</v>
      </c>
      <c r="V19" s="1311">
        <f t="shared" si="10"/>
        <v>0</v>
      </c>
      <c r="W19" s="1311">
        <f t="shared" si="10"/>
        <v>0</v>
      </c>
      <c r="X19" s="1311">
        <f t="shared" si="10"/>
        <v>0</v>
      </c>
      <c r="Y19" s="1311">
        <f t="shared" si="10"/>
        <v>0</v>
      </c>
      <c r="Z19" s="1311">
        <f t="shared" si="10"/>
        <v>9522</v>
      </c>
      <c r="AA19" s="1311">
        <f t="shared" si="10"/>
        <v>0</v>
      </c>
      <c r="AB19" s="1311">
        <f t="shared" si="10"/>
        <v>0</v>
      </c>
      <c r="AC19" s="1311">
        <f t="shared" si="10"/>
        <v>0</v>
      </c>
      <c r="AD19" s="1311">
        <f t="shared" si="10"/>
        <v>9522</v>
      </c>
      <c r="AE19" s="1311">
        <f t="shared" si="10"/>
        <v>0</v>
      </c>
      <c r="AF19" s="1311">
        <f t="shared" si="10"/>
        <v>0</v>
      </c>
      <c r="AG19" s="1311">
        <f t="shared" si="10"/>
        <v>0</v>
      </c>
      <c r="AH19" s="1311">
        <f t="shared" si="10"/>
        <v>0</v>
      </c>
      <c r="AI19" s="1311">
        <f t="shared" si="10"/>
        <v>0</v>
      </c>
      <c r="AJ19" s="1311">
        <f t="shared" si="10"/>
        <v>0</v>
      </c>
      <c r="AK19" s="1311">
        <f t="shared" si="10"/>
        <v>0</v>
      </c>
      <c r="AL19" s="1311">
        <f t="shared" si="10"/>
        <v>0</v>
      </c>
      <c r="AM19" s="1311">
        <f t="shared" si="10"/>
        <v>0</v>
      </c>
      <c r="AN19" s="1311">
        <f t="shared" si="10"/>
        <v>0</v>
      </c>
      <c r="AO19" s="1311">
        <f t="shared" si="10"/>
        <v>0</v>
      </c>
      <c r="AP19" s="1311">
        <f t="shared" si="10"/>
        <v>0</v>
      </c>
      <c r="AQ19" s="1311">
        <f t="shared" si="10"/>
        <v>0</v>
      </c>
      <c r="AR19" s="1311">
        <f t="shared" si="10"/>
        <v>0</v>
      </c>
      <c r="AS19" s="1311">
        <f t="shared" si="10"/>
        <v>0</v>
      </c>
      <c r="AT19" s="1311">
        <f t="shared" si="10"/>
        <v>9522</v>
      </c>
      <c r="AU19" s="1311">
        <f t="shared" si="10"/>
        <v>0</v>
      </c>
      <c r="AV19" s="1311">
        <f t="shared" si="10"/>
        <v>0</v>
      </c>
      <c r="AW19" s="1311">
        <f t="shared" si="10"/>
        <v>0</v>
      </c>
      <c r="AX19" s="1311">
        <f t="shared" si="10"/>
        <v>0</v>
      </c>
      <c r="AY19" s="1311">
        <f t="shared" si="10"/>
        <v>0</v>
      </c>
      <c r="AZ19" s="1311">
        <f t="shared" si="10"/>
        <v>0</v>
      </c>
      <c r="BA19" s="1311">
        <f t="shared" si="10"/>
        <v>0</v>
      </c>
      <c r="BB19" s="1311">
        <f t="shared" si="10"/>
        <v>0</v>
      </c>
      <c r="BC19" s="1311">
        <f t="shared" si="10"/>
        <v>0</v>
      </c>
      <c r="BD19" s="1311">
        <f t="shared" si="10"/>
        <v>0</v>
      </c>
      <c r="BE19" s="1311">
        <f t="shared" si="10"/>
        <v>0</v>
      </c>
      <c r="BF19" s="1311">
        <f t="shared" si="10"/>
        <v>0</v>
      </c>
      <c r="BG19" s="1311">
        <f t="shared" si="10"/>
        <v>0</v>
      </c>
      <c r="BH19" s="1311">
        <f t="shared" si="10"/>
        <v>0</v>
      </c>
      <c r="BI19" s="1311">
        <f t="shared" si="10"/>
        <v>0</v>
      </c>
      <c r="BJ19" s="1311">
        <f t="shared" si="10"/>
        <v>0</v>
      </c>
      <c r="BK19" s="1311">
        <f t="shared" si="10"/>
        <v>0</v>
      </c>
      <c r="BL19" s="1312">
        <f t="shared" si="10"/>
        <v>9522</v>
      </c>
      <c r="BM19" s="1312">
        <f t="shared" si="10"/>
        <v>0</v>
      </c>
      <c r="BN19" s="1312">
        <f t="shared" si="10"/>
        <v>0</v>
      </c>
      <c r="BO19" s="1312">
        <f t="shared" si="10"/>
        <v>0</v>
      </c>
      <c r="BP19" s="1312">
        <f t="shared" si="10"/>
        <v>9522</v>
      </c>
      <c r="BQ19" s="1312">
        <f t="shared" si="10"/>
        <v>9522</v>
      </c>
      <c r="BR19" s="1312">
        <f t="shared" si="10"/>
        <v>0</v>
      </c>
      <c r="BS19" s="1312">
        <f t="shared" si="10"/>
        <v>0</v>
      </c>
      <c r="BT19" s="1312">
        <f t="shared" si="10"/>
        <v>0</v>
      </c>
      <c r="BU19" s="1312">
        <f t="shared" si="10"/>
        <v>0</v>
      </c>
      <c r="BV19" s="1312">
        <f t="shared" si="10"/>
        <v>0</v>
      </c>
      <c r="BW19" s="1312">
        <f t="shared" si="10"/>
        <v>0</v>
      </c>
      <c r="BX19" s="1312">
        <f t="shared" si="10"/>
        <v>9522</v>
      </c>
      <c r="BY19" s="1312">
        <f t="shared" si="10"/>
        <v>0</v>
      </c>
      <c r="BZ19" s="1312">
        <f t="shared" si="10"/>
        <v>0</v>
      </c>
      <c r="CA19" s="1312">
        <f t="shared" si="10"/>
        <v>0</v>
      </c>
      <c r="CB19" s="1312">
        <f t="shared" si="10"/>
        <v>9522</v>
      </c>
      <c r="CC19" s="1312">
        <f t="shared" si="10"/>
        <v>0</v>
      </c>
      <c r="CD19" s="1312">
        <f t="shared" si="10"/>
        <v>0</v>
      </c>
      <c r="CE19" s="1311">
        <f t="shared" si="10"/>
        <v>0</v>
      </c>
      <c r="CF19" s="1311">
        <f t="shared" si="10"/>
        <v>0</v>
      </c>
      <c r="CG19" s="1311">
        <f t="shared" si="10"/>
        <v>0</v>
      </c>
      <c r="CH19" s="1311">
        <f t="shared" ref="CH19:CR19" si="11">CH20</f>
        <v>0</v>
      </c>
      <c r="CI19" s="1311">
        <f t="shared" si="11"/>
        <v>0</v>
      </c>
      <c r="CJ19" s="1311">
        <f t="shared" si="11"/>
        <v>0</v>
      </c>
      <c r="CK19" s="1311">
        <f t="shared" si="11"/>
        <v>0</v>
      </c>
      <c r="CL19" s="1311">
        <f t="shared" si="11"/>
        <v>0</v>
      </c>
      <c r="CM19" s="1311">
        <f t="shared" si="11"/>
        <v>0</v>
      </c>
      <c r="CN19" s="1311">
        <f t="shared" si="11"/>
        <v>0</v>
      </c>
      <c r="CO19" s="1311">
        <f t="shared" si="11"/>
        <v>0</v>
      </c>
      <c r="CP19" s="1311">
        <f t="shared" si="11"/>
        <v>0</v>
      </c>
      <c r="CQ19" s="1311">
        <f t="shared" si="11"/>
        <v>0</v>
      </c>
      <c r="CR19" s="1311">
        <f t="shared" si="11"/>
        <v>0</v>
      </c>
      <c r="CS19" s="1297"/>
    </row>
    <row r="20" spans="1:97" s="1233" customFormat="1" ht="45" customHeight="1">
      <c r="A20" s="1291">
        <v>1</v>
      </c>
      <c r="B20" s="1313" t="s">
        <v>273</v>
      </c>
      <c r="C20" s="1314"/>
      <c r="D20" s="1314"/>
      <c r="E20" s="1314" t="s">
        <v>281</v>
      </c>
      <c r="F20" s="1291"/>
      <c r="G20" s="1291"/>
      <c r="H20" s="1314" t="s">
        <v>286</v>
      </c>
      <c r="I20" s="1315">
        <v>55754</v>
      </c>
      <c r="J20" s="1297">
        <v>3754</v>
      </c>
      <c r="K20" s="1297"/>
      <c r="L20" s="1297"/>
      <c r="M20" s="1301"/>
      <c r="N20" s="1297">
        <v>52000</v>
      </c>
      <c r="O20" s="1297"/>
      <c r="P20" s="1297"/>
      <c r="Q20" s="1297"/>
      <c r="R20" s="1297"/>
      <c r="S20" s="1297"/>
      <c r="T20" s="1297"/>
      <c r="U20" s="1297"/>
      <c r="V20" s="1297"/>
      <c r="W20" s="1297"/>
      <c r="X20" s="1297"/>
      <c r="Y20" s="1297"/>
      <c r="Z20" s="1297">
        <v>9522</v>
      </c>
      <c r="AA20" s="1297"/>
      <c r="AB20" s="1298"/>
      <c r="AC20" s="1297"/>
      <c r="AD20" s="1297">
        <v>9522</v>
      </c>
      <c r="AE20" s="1297"/>
      <c r="AF20" s="1297"/>
      <c r="AG20" s="1297"/>
      <c r="AH20" s="1297"/>
      <c r="AI20" s="1297"/>
      <c r="AJ20" s="1297"/>
      <c r="AK20" s="1297"/>
      <c r="AL20" s="1297"/>
      <c r="AM20" s="1297"/>
      <c r="AN20" s="1297"/>
      <c r="AO20" s="1297"/>
      <c r="AP20" s="1297"/>
      <c r="AQ20" s="1297"/>
      <c r="AR20" s="1297"/>
      <c r="AS20" s="1297"/>
      <c r="AT20" s="1297">
        <v>9522</v>
      </c>
      <c r="AU20" s="1299"/>
      <c r="AV20" s="1299"/>
      <c r="AW20" s="1299"/>
      <c r="AX20" s="1300"/>
      <c r="AY20" s="1299"/>
      <c r="AZ20" s="1297"/>
      <c r="BA20" s="1297"/>
      <c r="BB20" s="1301"/>
      <c r="BC20" s="1304"/>
      <c r="BD20" s="1304"/>
      <c r="BE20" s="1304"/>
      <c r="BF20" s="1304"/>
      <c r="BG20" s="1304"/>
      <c r="BH20" s="1304"/>
      <c r="BI20" s="1301"/>
      <c r="BJ20" s="1301"/>
      <c r="BK20" s="1301"/>
      <c r="BL20" s="1302">
        <f>BP20</f>
        <v>9522</v>
      </c>
      <c r="BM20" s="1303"/>
      <c r="BN20" s="1303"/>
      <c r="BO20" s="1303"/>
      <c r="BP20" s="1303">
        <f>BQ20</f>
        <v>9522</v>
      </c>
      <c r="BQ20" s="1303">
        <v>9522</v>
      </c>
      <c r="BR20" s="1303"/>
      <c r="BS20" s="1303"/>
      <c r="BT20" s="1303"/>
      <c r="BU20" s="1303"/>
      <c r="BV20" s="1303"/>
      <c r="BW20" s="1303"/>
      <c r="BX20" s="1303">
        <f t="shared" si="6"/>
        <v>9522</v>
      </c>
      <c r="BY20" s="1303">
        <f t="shared" si="7"/>
        <v>0</v>
      </c>
      <c r="BZ20" s="1303">
        <f t="shared" si="8"/>
        <v>0</v>
      </c>
      <c r="CA20" s="1303"/>
      <c r="CB20" s="1303">
        <f t="shared" si="9"/>
        <v>9522</v>
      </c>
      <c r="CC20" s="1303"/>
      <c r="CD20" s="1303"/>
      <c r="CE20" s="1297"/>
      <c r="CF20" s="1297"/>
      <c r="CG20" s="1297"/>
      <c r="CH20" s="1297"/>
      <c r="CI20" s="1297"/>
      <c r="CJ20" s="1297"/>
      <c r="CK20" s="1297"/>
      <c r="CL20" s="1297"/>
      <c r="CM20" s="1297"/>
      <c r="CN20" s="1297"/>
      <c r="CO20" s="1297"/>
      <c r="CP20" s="1297"/>
      <c r="CQ20" s="1297"/>
      <c r="CR20" s="1297"/>
      <c r="CS20" s="1297"/>
    </row>
    <row r="21" spans="1:97" s="1233" customFormat="1" ht="23.65" customHeight="1">
      <c r="A21" s="1310" t="s">
        <v>12</v>
      </c>
      <c r="B21" s="1316" t="s">
        <v>274</v>
      </c>
      <c r="C21" s="1305"/>
      <c r="D21" s="1305"/>
      <c r="E21" s="1291"/>
      <c r="F21" s="1291"/>
      <c r="G21" s="1291"/>
      <c r="H21" s="1292"/>
      <c r="I21" s="1311">
        <f>SUM(I22:I25)</f>
        <v>590564</v>
      </c>
      <c r="J21" s="1311">
        <f t="shared" ref="J21:CG21" si="12">SUM(J22:J25)</f>
        <v>50498</v>
      </c>
      <c r="K21" s="1311">
        <f t="shared" si="12"/>
        <v>11004</v>
      </c>
      <c r="L21" s="1311">
        <f t="shared" si="12"/>
        <v>33974</v>
      </c>
      <c r="M21" s="1311">
        <f t="shared" si="12"/>
        <v>0</v>
      </c>
      <c r="N21" s="1311">
        <f t="shared" si="12"/>
        <v>540097</v>
      </c>
      <c r="O21" s="1311">
        <f t="shared" si="12"/>
        <v>446272</v>
      </c>
      <c r="P21" s="1311">
        <f t="shared" si="12"/>
        <v>0</v>
      </c>
      <c r="Q21" s="1311">
        <f t="shared" si="12"/>
        <v>0</v>
      </c>
      <c r="R21" s="1311">
        <f t="shared" si="12"/>
        <v>0</v>
      </c>
      <c r="S21" s="1311">
        <f t="shared" si="12"/>
        <v>0</v>
      </c>
      <c r="T21" s="1311">
        <f t="shared" si="12"/>
        <v>0</v>
      </c>
      <c r="U21" s="1311">
        <f t="shared" si="12"/>
        <v>0</v>
      </c>
      <c r="V21" s="1311">
        <f t="shared" si="12"/>
        <v>0</v>
      </c>
      <c r="W21" s="1311">
        <f t="shared" si="12"/>
        <v>0</v>
      </c>
      <c r="X21" s="1311">
        <f t="shared" si="12"/>
        <v>0</v>
      </c>
      <c r="Y21" s="1311">
        <f t="shared" si="12"/>
        <v>0</v>
      </c>
      <c r="Z21" s="1311">
        <f t="shared" si="12"/>
        <v>374331</v>
      </c>
      <c r="AA21" s="1311">
        <f t="shared" si="12"/>
        <v>0</v>
      </c>
      <c r="AB21" s="1311">
        <f t="shared" si="12"/>
        <v>0</v>
      </c>
      <c r="AC21" s="1311">
        <f t="shared" si="12"/>
        <v>0</v>
      </c>
      <c r="AD21" s="1311">
        <f t="shared" si="12"/>
        <v>374331</v>
      </c>
      <c r="AE21" s="1311">
        <f t="shared" si="12"/>
        <v>0</v>
      </c>
      <c r="AF21" s="1311">
        <f t="shared" si="12"/>
        <v>0</v>
      </c>
      <c r="AG21" s="1311">
        <f t="shared" si="12"/>
        <v>0</v>
      </c>
      <c r="AH21" s="1311">
        <f t="shared" si="12"/>
        <v>0</v>
      </c>
      <c r="AI21" s="1311">
        <f t="shared" si="12"/>
        <v>0</v>
      </c>
      <c r="AJ21" s="1311">
        <f t="shared" si="12"/>
        <v>0</v>
      </c>
      <c r="AK21" s="1311">
        <f t="shared" si="12"/>
        <v>0</v>
      </c>
      <c r="AL21" s="1311">
        <f t="shared" si="12"/>
        <v>0</v>
      </c>
      <c r="AM21" s="1311">
        <f t="shared" si="12"/>
        <v>0</v>
      </c>
      <c r="AN21" s="1311">
        <f t="shared" si="12"/>
        <v>0</v>
      </c>
      <c r="AO21" s="1311">
        <f t="shared" si="12"/>
        <v>0</v>
      </c>
      <c r="AP21" s="1311">
        <f t="shared" si="12"/>
        <v>0</v>
      </c>
      <c r="AQ21" s="1311">
        <f t="shared" si="12"/>
        <v>0</v>
      </c>
      <c r="AR21" s="1311">
        <f t="shared" si="12"/>
        <v>0</v>
      </c>
      <c r="AS21" s="1311">
        <f t="shared" si="12"/>
        <v>0</v>
      </c>
      <c r="AT21" s="1311">
        <f t="shared" si="12"/>
        <v>363531</v>
      </c>
      <c r="AU21" s="1311">
        <f t="shared" si="12"/>
        <v>0</v>
      </c>
      <c r="AV21" s="1311">
        <f t="shared" si="12"/>
        <v>0</v>
      </c>
      <c r="AW21" s="1311">
        <f t="shared" si="12"/>
        <v>0</v>
      </c>
      <c r="AX21" s="1311">
        <f t="shared" si="12"/>
        <v>0</v>
      </c>
      <c r="AY21" s="1311">
        <f t="shared" si="12"/>
        <v>0</v>
      </c>
      <c r="AZ21" s="1311">
        <f t="shared" si="12"/>
        <v>0</v>
      </c>
      <c r="BA21" s="1311">
        <f t="shared" si="12"/>
        <v>0</v>
      </c>
      <c r="BB21" s="1311">
        <f t="shared" si="12"/>
        <v>0</v>
      </c>
      <c r="BC21" s="1311">
        <f t="shared" si="12"/>
        <v>0</v>
      </c>
      <c r="BD21" s="1311">
        <f t="shared" si="12"/>
        <v>0</v>
      </c>
      <c r="BE21" s="1311">
        <f t="shared" si="12"/>
        <v>0</v>
      </c>
      <c r="BF21" s="1311">
        <f t="shared" si="12"/>
        <v>0</v>
      </c>
      <c r="BG21" s="1311">
        <f t="shared" si="12"/>
        <v>0</v>
      </c>
      <c r="BH21" s="1311">
        <f t="shared" si="12"/>
        <v>0</v>
      </c>
      <c r="BI21" s="1311">
        <f t="shared" si="12"/>
        <v>0</v>
      </c>
      <c r="BJ21" s="1311">
        <f t="shared" si="12"/>
        <v>0</v>
      </c>
      <c r="BK21" s="1311">
        <f t="shared" si="12"/>
        <v>0</v>
      </c>
      <c r="BL21" s="1312">
        <f t="shared" si="12"/>
        <v>46675</v>
      </c>
      <c r="BM21" s="1312">
        <f t="shared" si="12"/>
        <v>3700</v>
      </c>
      <c r="BN21" s="1312">
        <f t="shared" si="12"/>
        <v>0</v>
      </c>
      <c r="BO21" s="1312">
        <f t="shared" si="12"/>
        <v>0</v>
      </c>
      <c r="BP21" s="1312">
        <f t="shared" si="12"/>
        <v>42975</v>
      </c>
      <c r="BQ21" s="1312">
        <f t="shared" si="12"/>
        <v>30295</v>
      </c>
      <c r="BR21" s="1312">
        <f t="shared" si="12"/>
        <v>2438</v>
      </c>
      <c r="BS21" s="1312">
        <f t="shared" si="12"/>
        <v>102743</v>
      </c>
      <c r="BT21" s="1312">
        <f t="shared" si="12"/>
        <v>0</v>
      </c>
      <c r="BU21" s="1312">
        <f t="shared" si="12"/>
        <v>0</v>
      </c>
      <c r="BV21" s="1312">
        <f t="shared" si="12"/>
        <v>0</v>
      </c>
      <c r="BW21" s="1312">
        <f t="shared" si="12"/>
        <v>81163</v>
      </c>
      <c r="BX21" s="1312">
        <f t="shared" si="12"/>
        <v>149418</v>
      </c>
      <c r="BY21" s="1312">
        <f t="shared" si="12"/>
        <v>0</v>
      </c>
      <c r="BZ21" s="1312">
        <f t="shared" si="12"/>
        <v>0</v>
      </c>
      <c r="CA21" s="1312">
        <f t="shared" si="12"/>
        <v>0</v>
      </c>
      <c r="CB21" s="1312">
        <f t="shared" si="12"/>
        <v>124138</v>
      </c>
      <c r="CC21" s="1312">
        <f t="shared" si="12"/>
        <v>0</v>
      </c>
      <c r="CD21" s="1312">
        <f t="shared" si="12"/>
        <v>0</v>
      </c>
      <c r="CE21" s="1311">
        <f t="shared" si="12"/>
        <v>143888</v>
      </c>
      <c r="CF21" s="1311">
        <f t="shared" si="12"/>
        <v>91688</v>
      </c>
      <c r="CG21" s="1311">
        <f t="shared" si="12"/>
        <v>3500</v>
      </c>
      <c r="CH21" s="1311">
        <f t="shared" ref="CH21:CR21" si="13">SUM(CH22:CH25)</f>
        <v>0</v>
      </c>
      <c r="CI21" s="1311">
        <f t="shared" si="13"/>
        <v>52200</v>
      </c>
      <c r="CJ21" s="1311">
        <f t="shared" si="13"/>
        <v>0</v>
      </c>
      <c r="CK21" s="1311">
        <f t="shared" si="13"/>
        <v>0</v>
      </c>
      <c r="CL21" s="1311">
        <f t="shared" si="13"/>
        <v>143888</v>
      </c>
      <c r="CM21" s="1311">
        <f t="shared" si="13"/>
        <v>91688</v>
      </c>
      <c r="CN21" s="1311">
        <f t="shared" si="13"/>
        <v>3500</v>
      </c>
      <c r="CO21" s="1311">
        <f t="shared" si="13"/>
        <v>0</v>
      </c>
      <c r="CP21" s="1311">
        <f t="shared" si="13"/>
        <v>52200</v>
      </c>
      <c r="CQ21" s="1311">
        <f t="shared" si="13"/>
        <v>0</v>
      </c>
      <c r="CR21" s="1311">
        <f t="shared" si="13"/>
        <v>0</v>
      </c>
      <c r="CS21" s="1297"/>
    </row>
    <row r="22" spans="1:97" s="1233" customFormat="1" ht="35.65" customHeight="1">
      <c r="A22" s="1314">
        <v>1</v>
      </c>
      <c r="B22" s="1317" t="s">
        <v>275</v>
      </c>
      <c r="C22" s="1318"/>
      <c r="D22" s="1318"/>
      <c r="E22" s="1314" t="s">
        <v>282</v>
      </c>
      <c r="F22" s="1314" t="s">
        <v>294</v>
      </c>
      <c r="G22" s="1314" t="s">
        <v>295</v>
      </c>
      <c r="H22" s="1319" t="s">
        <v>287</v>
      </c>
      <c r="I22" s="1320">
        <v>182343</v>
      </c>
      <c r="J22" s="1320">
        <f>L22</f>
        <v>16874</v>
      </c>
      <c r="K22" s="1320"/>
      <c r="L22" s="1321">
        <v>16874</v>
      </c>
      <c r="M22" s="1321"/>
      <c r="N22" s="1320">
        <v>165500</v>
      </c>
      <c r="O22" s="1320">
        <v>149200</v>
      </c>
      <c r="P22" s="1297"/>
      <c r="Q22" s="1297"/>
      <c r="R22" s="1297"/>
      <c r="S22" s="1297"/>
      <c r="T22" s="1297"/>
      <c r="U22" s="1297"/>
      <c r="V22" s="1297"/>
      <c r="W22" s="1297"/>
      <c r="X22" s="1297"/>
      <c r="Y22" s="1297"/>
      <c r="Z22" s="1320">
        <f>AA22+AD22</f>
        <v>160000</v>
      </c>
      <c r="AA22" s="1320"/>
      <c r="AB22" s="1320"/>
      <c r="AC22" s="1320"/>
      <c r="AD22" s="1320">
        <v>160000</v>
      </c>
      <c r="AE22" s="1297"/>
      <c r="AF22" s="1297"/>
      <c r="AG22" s="1297"/>
      <c r="AH22" s="1297"/>
      <c r="AI22" s="1297"/>
      <c r="AJ22" s="1297"/>
      <c r="AK22" s="1297"/>
      <c r="AL22" s="1297"/>
      <c r="AM22" s="1297"/>
      <c r="AN22" s="1297"/>
      <c r="AO22" s="1297"/>
      <c r="AP22" s="1297"/>
      <c r="AQ22" s="1297"/>
      <c r="AR22" s="1297"/>
      <c r="AS22" s="1297"/>
      <c r="AT22" s="1320">
        <v>149200</v>
      </c>
      <c r="AU22" s="1299"/>
      <c r="AV22" s="1299"/>
      <c r="AW22" s="1299"/>
      <c r="AX22" s="1300"/>
      <c r="AY22" s="1299"/>
      <c r="AZ22" s="1297"/>
      <c r="BA22" s="1297"/>
      <c r="BB22" s="1301"/>
      <c r="BC22" s="1304"/>
      <c r="BD22" s="1304"/>
      <c r="BE22" s="1304"/>
      <c r="BF22" s="1304"/>
      <c r="BG22" s="1304"/>
      <c r="BH22" s="1304"/>
      <c r="BI22" s="1301"/>
      <c r="BJ22" s="1301"/>
      <c r="BK22" s="1301"/>
      <c r="BL22" s="1302">
        <f>BM22+BP22</f>
        <v>12230</v>
      </c>
      <c r="BM22" s="1303">
        <v>800</v>
      </c>
      <c r="BN22" s="1303"/>
      <c r="BO22" s="1303"/>
      <c r="BP22" s="1303">
        <v>11430</v>
      </c>
      <c r="BQ22" s="1303"/>
      <c r="BR22" s="1303">
        <v>1188</v>
      </c>
      <c r="BS22" s="1303">
        <v>23000</v>
      </c>
      <c r="BT22" s="1303"/>
      <c r="BU22" s="1303"/>
      <c r="BV22" s="1303"/>
      <c r="BW22" s="1303">
        <v>14820</v>
      </c>
      <c r="BX22" s="1303">
        <f t="shared" si="6"/>
        <v>35230</v>
      </c>
      <c r="BY22" s="1303">
        <f t="shared" si="7"/>
        <v>0</v>
      </c>
      <c r="BZ22" s="1303">
        <f t="shared" si="8"/>
        <v>0</v>
      </c>
      <c r="CA22" s="1303"/>
      <c r="CB22" s="1303">
        <f t="shared" si="9"/>
        <v>26250</v>
      </c>
      <c r="CC22" s="1303"/>
      <c r="CD22" s="1303"/>
      <c r="CE22" s="1308">
        <f>CF22</f>
        <v>80000</v>
      </c>
      <c r="CF22" s="1297">
        <f>'b3-16-20-ODA'!BB21</f>
        <v>80000</v>
      </c>
      <c r="CG22" s="1297"/>
      <c r="CH22" s="1297"/>
      <c r="CI22" s="1297"/>
      <c r="CJ22" s="1297"/>
      <c r="CK22" s="1297"/>
      <c r="CL22" s="1297">
        <f>CM22+CP22</f>
        <v>80000</v>
      </c>
      <c r="CM22" s="1297">
        <f>CF22</f>
        <v>80000</v>
      </c>
      <c r="CN22" s="1297">
        <f>CG22</f>
        <v>0</v>
      </c>
      <c r="CO22" s="1297"/>
      <c r="CP22" s="1297">
        <f>CI22</f>
        <v>0</v>
      </c>
      <c r="CQ22" s="1297"/>
      <c r="CR22" s="1297"/>
      <c r="CS22" s="1297"/>
    </row>
    <row r="23" spans="1:97" s="1233" customFormat="1" ht="67.5">
      <c r="A23" s="1314">
        <v>2</v>
      </c>
      <c r="B23" s="1322" t="s">
        <v>276</v>
      </c>
      <c r="C23" s="1323"/>
      <c r="D23" s="1323"/>
      <c r="E23" s="1323"/>
      <c r="F23" s="1323" t="s">
        <v>294</v>
      </c>
      <c r="G23" s="1324">
        <v>42468</v>
      </c>
      <c r="H23" s="1323" t="s">
        <v>288</v>
      </c>
      <c r="I23" s="1320">
        <f>J23+N23</f>
        <v>327200</v>
      </c>
      <c r="J23" s="1320">
        <f>L23</f>
        <v>17100</v>
      </c>
      <c r="K23" s="1320"/>
      <c r="L23" s="1320">
        <v>17100</v>
      </c>
      <c r="M23" s="1321"/>
      <c r="N23" s="1320">
        <v>310100</v>
      </c>
      <c r="O23" s="1320">
        <v>232575</v>
      </c>
      <c r="P23" s="1297"/>
      <c r="Q23" s="1297"/>
      <c r="R23" s="1297"/>
      <c r="S23" s="1297"/>
      <c r="T23" s="1297"/>
      <c r="U23" s="1297"/>
      <c r="V23" s="1297"/>
      <c r="W23" s="1297"/>
      <c r="X23" s="1297"/>
      <c r="Y23" s="1297"/>
      <c r="Z23" s="1297">
        <v>150000</v>
      </c>
      <c r="AA23" s="1297"/>
      <c r="AB23" s="1298"/>
      <c r="AC23" s="1297"/>
      <c r="AD23" s="1297">
        <v>150000</v>
      </c>
      <c r="AE23" s="1297"/>
      <c r="AF23" s="1297"/>
      <c r="AG23" s="1297"/>
      <c r="AH23" s="1297"/>
      <c r="AI23" s="1297"/>
      <c r="AJ23" s="1297"/>
      <c r="AK23" s="1297"/>
      <c r="AL23" s="1297"/>
      <c r="AM23" s="1297"/>
      <c r="AN23" s="1297"/>
      <c r="AO23" s="1297"/>
      <c r="AP23" s="1297"/>
      <c r="AQ23" s="1297"/>
      <c r="AR23" s="1297"/>
      <c r="AS23" s="1297"/>
      <c r="AT23" s="1320">
        <v>150000</v>
      </c>
      <c r="AU23" s="1299"/>
      <c r="AV23" s="1299"/>
      <c r="AW23" s="1299"/>
      <c r="AX23" s="1300"/>
      <c r="AY23" s="1299"/>
      <c r="AZ23" s="1297"/>
      <c r="BA23" s="1297"/>
      <c r="BB23" s="1301"/>
      <c r="BC23" s="1304"/>
      <c r="BD23" s="1304"/>
      <c r="BE23" s="1304"/>
      <c r="BF23" s="1304"/>
      <c r="BG23" s="1304"/>
      <c r="BH23" s="1304"/>
      <c r="BI23" s="1301"/>
      <c r="BJ23" s="1301"/>
      <c r="BK23" s="1301"/>
      <c r="BL23" s="1302">
        <f>BP23+BM23</f>
        <v>6400</v>
      </c>
      <c r="BM23" s="1303">
        <v>1400</v>
      </c>
      <c r="BN23" s="1303"/>
      <c r="BO23" s="1303"/>
      <c r="BP23" s="1303">
        <f>BQ23+BR23</f>
        <v>5000</v>
      </c>
      <c r="BQ23" s="1303">
        <v>3750</v>
      </c>
      <c r="BR23" s="1303">
        <v>1250</v>
      </c>
      <c r="BS23" s="1303">
        <v>54000</v>
      </c>
      <c r="BT23" s="1303"/>
      <c r="BU23" s="1303"/>
      <c r="BV23" s="1303"/>
      <c r="BW23" s="1303">
        <v>40600</v>
      </c>
      <c r="BX23" s="1303">
        <f t="shared" si="6"/>
        <v>60400</v>
      </c>
      <c r="BY23" s="1303">
        <f t="shared" si="7"/>
        <v>0</v>
      </c>
      <c r="BZ23" s="1303">
        <f t="shared" si="8"/>
        <v>0</v>
      </c>
      <c r="CA23" s="1303"/>
      <c r="CB23" s="1303">
        <f t="shared" si="9"/>
        <v>45600</v>
      </c>
      <c r="CC23" s="1303"/>
      <c r="CD23" s="1303"/>
      <c r="CE23" s="1308">
        <f>CG23+CI23</f>
        <v>55700</v>
      </c>
      <c r="CF23" s="1297">
        <f>'b3-16-20-ODA'!BB22</f>
        <v>3500</v>
      </c>
      <c r="CG23" s="1297">
        <v>3500</v>
      </c>
      <c r="CH23" s="1297"/>
      <c r="CI23" s="1297">
        <f>'b3-16-20-ODA'!BF22</f>
        <v>52200</v>
      </c>
      <c r="CJ23" s="1297"/>
      <c r="CK23" s="1297"/>
      <c r="CL23" s="1297">
        <f>CM23+CP23</f>
        <v>55700</v>
      </c>
      <c r="CM23" s="1297">
        <f>CF23</f>
        <v>3500</v>
      </c>
      <c r="CN23" s="1297">
        <f>CG23</f>
        <v>3500</v>
      </c>
      <c r="CO23" s="1297"/>
      <c r="CP23" s="1297">
        <f>CI23</f>
        <v>52200</v>
      </c>
      <c r="CQ23" s="1297"/>
      <c r="CR23" s="1297"/>
      <c r="CS23" s="1297"/>
    </row>
    <row r="24" spans="1:97" s="1233" customFormat="1" ht="33.75">
      <c r="A24" s="1314">
        <v>3</v>
      </c>
      <c r="B24" s="1322" t="s">
        <v>277</v>
      </c>
      <c r="C24" s="1323"/>
      <c r="D24" s="1323"/>
      <c r="E24" s="1323"/>
      <c r="F24" s="1319" t="s">
        <v>296</v>
      </c>
      <c r="G24" s="1325" t="s">
        <v>297</v>
      </c>
      <c r="H24" s="1323" t="s">
        <v>289</v>
      </c>
      <c r="I24" s="1320">
        <f>J24+N24</f>
        <v>29393</v>
      </c>
      <c r="J24" s="1320">
        <v>5520</v>
      </c>
      <c r="K24" s="1320"/>
      <c r="L24" s="1320"/>
      <c r="M24" s="1321"/>
      <c r="N24" s="1320">
        <f>O24</f>
        <v>23873</v>
      </c>
      <c r="O24" s="1320">
        <v>23873</v>
      </c>
      <c r="P24" s="1297"/>
      <c r="Q24" s="1297"/>
      <c r="R24" s="1297"/>
      <c r="S24" s="1297"/>
      <c r="T24" s="1297"/>
      <c r="U24" s="1297"/>
      <c r="V24" s="1297"/>
      <c r="W24" s="1297"/>
      <c r="X24" s="1297"/>
      <c r="Y24" s="1297"/>
      <c r="Z24" s="1297">
        <v>23765</v>
      </c>
      <c r="AA24" s="1297"/>
      <c r="AB24" s="1298"/>
      <c r="AC24" s="1297"/>
      <c r="AD24" s="1297">
        <v>23765</v>
      </c>
      <c r="AE24" s="1297"/>
      <c r="AF24" s="1297"/>
      <c r="AG24" s="1297"/>
      <c r="AH24" s="1297"/>
      <c r="AI24" s="1297"/>
      <c r="AJ24" s="1297"/>
      <c r="AK24" s="1297"/>
      <c r="AL24" s="1297"/>
      <c r="AM24" s="1297"/>
      <c r="AN24" s="1297"/>
      <c r="AO24" s="1297"/>
      <c r="AP24" s="1297"/>
      <c r="AQ24" s="1297"/>
      <c r="AR24" s="1297"/>
      <c r="AS24" s="1297"/>
      <c r="AT24" s="1320">
        <v>23765</v>
      </c>
      <c r="AU24" s="1299"/>
      <c r="AV24" s="1299"/>
      <c r="AW24" s="1299"/>
      <c r="AX24" s="1300"/>
      <c r="AY24" s="1299"/>
      <c r="AZ24" s="1297"/>
      <c r="BA24" s="1297"/>
      <c r="BB24" s="1301"/>
      <c r="BC24" s="1304"/>
      <c r="BD24" s="1304"/>
      <c r="BE24" s="1304"/>
      <c r="BF24" s="1304"/>
      <c r="BG24" s="1304"/>
      <c r="BH24" s="1304"/>
      <c r="BI24" s="1301"/>
      <c r="BJ24" s="1301"/>
      <c r="BK24" s="1301"/>
      <c r="BL24" s="1302">
        <f>BM24+BP24</f>
        <v>6000</v>
      </c>
      <c r="BM24" s="1303">
        <v>1500</v>
      </c>
      <c r="BN24" s="1303"/>
      <c r="BO24" s="1303"/>
      <c r="BP24" s="1303">
        <f>BQ24</f>
        <v>4500</v>
      </c>
      <c r="BQ24" s="1303">
        <v>4500</v>
      </c>
      <c r="BR24" s="1303"/>
      <c r="BS24" s="1303">
        <v>7222</v>
      </c>
      <c r="BT24" s="1303"/>
      <c r="BU24" s="1303"/>
      <c r="BV24" s="1303"/>
      <c r="BW24" s="1303">
        <v>7222</v>
      </c>
      <c r="BX24" s="1303">
        <f t="shared" si="6"/>
        <v>13222</v>
      </c>
      <c r="BY24" s="1303">
        <f t="shared" si="7"/>
        <v>0</v>
      </c>
      <c r="BZ24" s="1303">
        <f t="shared" si="8"/>
        <v>0</v>
      </c>
      <c r="CA24" s="1303"/>
      <c r="CB24" s="1303">
        <f t="shared" si="9"/>
        <v>11722</v>
      </c>
      <c r="CC24" s="1303"/>
      <c r="CD24" s="1303"/>
      <c r="CE24" s="1297">
        <f>CF24+CI24</f>
        <v>8188</v>
      </c>
      <c r="CF24" s="1297">
        <f>'b3-16-20-ODA'!BA23</f>
        <v>8188</v>
      </c>
      <c r="CG24" s="1297"/>
      <c r="CH24" s="1297"/>
      <c r="CI24" s="1297">
        <f>CJ24</f>
        <v>0</v>
      </c>
      <c r="CJ24" s="1297"/>
      <c r="CK24" s="1297"/>
      <c r="CL24" s="1297">
        <f>CM24+CP24</f>
        <v>8188</v>
      </c>
      <c r="CM24" s="1297">
        <f>CF24</f>
        <v>8188</v>
      </c>
      <c r="CN24" s="1297"/>
      <c r="CO24" s="1297"/>
      <c r="CP24" s="1297">
        <f>CQ24</f>
        <v>0</v>
      </c>
      <c r="CQ24" s="1297"/>
      <c r="CR24" s="1297"/>
      <c r="CS24" s="1297"/>
    </row>
    <row r="25" spans="1:97" s="1233" customFormat="1" ht="45">
      <c r="A25" s="1314">
        <v>4</v>
      </c>
      <c r="B25" s="1322" t="s">
        <v>278</v>
      </c>
      <c r="C25" s="1323"/>
      <c r="D25" s="1323"/>
      <c r="E25" s="1323"/>
      <c r="F25" s="1323" t="s">
        <v>294</v>
      </c>
      <c r="G25" s="1325" t="s">
        <v>298</v>
      </c>
      <c r="H25" s="1323" t="s">
        <v>290</v>
      </c>
      <c r="I25" s="1320">
        <f>J25+N25</f>
        <v>51628</v>
      </c>
      <c r="J25" s="1320">
        <f>K25</f>
        <v>11004</v>
      </c>
      <c r="K25" s="1320">
        <v>11004</v>
      </c>
      <c r="L25" s="1320"/>
      <c r="M25" s="1321"/>
      <c r="N25" s="1320">
        <f>O25</f>
        <v>40624</v>
      </c>
      <c r="O25" s="1320">
        <v>40624</v>
      </c>
      <c r="P25" s="1297"/>
      <c r="Q25" s="1297"/>
      <c r="R25" s="1297"/>
      <c r="S25" s="1297"/>
      <c r="T25" s="1297"/>
      <c r="U25" s="1297"/>
      <c r="V25" s="1297"/>
      <c r="W25" s="1297"/>
      <c r="X25" s="1297"/>
      <c r="Y25" s="1297"/>
      <c r="Z25" s="1297">
        <v>40566</v>
      </c>
      <c r="AA25" s="1297"/>
      <c r="AB25" s="1298"/>
      <c r="AC25" s="1297"/>
      <c r="AD25" s="1297">
        <v>40566</v>
      </c>
      <c r="AE25" s="1297"/>
      <c r="AF25" s="1297"/>
      <c r="AG25" s="1297"/>
      <c r="AH25" s="1297"/>
      <c r="AI25" s="1297"/>
      <c r="AJ25" s="1297"/>
      <c r="AK25" s="1297"/>
      <c r="AL25" s="1297"/>
      <c r="AM25" s="1297"/>
      <c r="AN25" s="1297"/>
      <c r="AO25" s="1297"/>
      <c r="AP25" s="1297"/>
      <c r="AQ25" s="1297"/>
      <c r="AR25" s="1297"/>
      <c r="AS25" s="1297"/>
      <c r="AT25" s="1320">
        <v>40566</v>
      </c>
      <c r="AU25" s="1299"/>
      <c r="AV25" s="1299"/>
      <c r="AW25" s="1299"/>
      <c r="AX25" s="1300"/>
      <c r="AY25" s="1299"/>
      <c r="AZ25" s="1297"/>
      <c r="BA25" s="1297"/>
      <c r="BB25" s="1301"/>
      <c r="BC25" s="1304"/>
      <c r="BD25" s="1304"/>
      <c r="BE25" s="1304"/>
      <c r="BF25" s="1304"/>
      <c r="BG25" s="1304"/>
      <c r="BH25" s="1304"/>
      <c r="BI25" s="1301"/>
      <c r="BJ25" s="1301"/>
      <c r="BK25" s="1301"/>
      <c r="BL25" s="1302">
        <f>BM25+BP25</f>
        <v>22045</v>
      </c>
      <c r="BM25" s="1303"/>
      <c r="BN25" s="1303"/>
      <c r="BO25" s="1303"/>
      <c r="BP25" s="1303">
        <f>BQ25</f>
        <v>22045</v>
      </c>
      <c r="BQ25" s="1303">
        <v>22045</v>
      </c>
      <c r="BR25" s="1303"/>
      <c r="BS25" s="1303">
        <v>18521</v>
      </c>
      <c r="BT25" s="1303"/>
      <c r="BU25" s="1303"/>
      <c r="BV25" s="1303"/>
      <c r="BW25" s="1303">
        <v>18521</v>
      </c>
      <c r="BX25" s="1303">
        <f t="shared" si="6"/>
        <v>40566</v>
      </c>
      <c r="BY25" s="1303">
        <f t="shared" si="7"/>
        <v>0</v>
      </c>
      <c r="BZ25" s="1303">
        <f t="shared" si="8"/>
        <v>0</v>
      </c>
      <c r="CA25" s="1303"/>
      <c r="CB25" s="1303">
        <f t="shared" si="9"/>
        <v>40566</v>
      </c>
      <c r="CC25" s="1303"/>
      <c r="CD25" s="1303"/>
      <c r="CE25" s="1297">
        <f>CF25+CI25</f>
        <v>0</v>
      </c>
      <c r="CF25" s="1297"/>
      <c r="CG25" s="1297"/>
      <c r="CH25" s="1297"/>
      <c r="CI25" s="1297">
        <f>CJ25</f>
        <v>0</v>
      </c>
      <c r="CJ25" s="1297"/>
      <c r="CK25" s="1297"/>
      <c r="CL25" s="1297">
        <f>CM25+CP25</f>
        <v>0</v>
      </c>
      <c r="CM25" s="1297"/>
      <c r="CN25" s="1297"/>
      <c r="CO25" s="1297"/>
      <c r="CP25" s="1297">
        <f>CQ25</f>
        <v>0</v>
      </c>
      <c r="CQ25" s="1297">
        <f>CJ25</f>
        <v>0</v>
      </c>
      <c r="CR25" s="1297"/>
      <c r="CS25" s="1297"/>
    </row>
    <row r="26" spans="1:97">
      <c r="A26" s="1326"/>
      <c r="B26" s="1327"/>
      <c r="C26" s="1326"/>
      <c r="D26" s="1326"/>
      <c r="E26" s="1326"/>
      <c r="F26" s="1326"/>
      <c r="G26" s="1326"/>
      <c r="H26" s="1326"/>
      <c r="I26" s="1328"/>
      <c r="J26" s="1328"/>
      <c r="K26" s="1328"/>
      <c r="L26" s="1328"/>
      <c r="M26" s="1326"/>
      <c r="N26" s="1328"/>
      <c r="O26" s="1328"/>
      <c r="P26" s="1328"/>
      <c r="Q26" s="1328"/>
      <c r="R26" s="1328"/>
      <c r="S26" s="1328"/>
      <c r="T26" s="1328"/>
      <c r="U26" s="1328"/>
      <c r="V26" s="1328"/>
      <c r="W26" s="1328"/>
      <c r="X26" s="1328"/>
      <c r="Y26" s="1328"/>
      <c r="Z26" s="1328"/>
      <c r="AA26" s="1328"/>
      <c r="AB26" s="1329"/>
      <c r="AC26" s="1328"/>
      <c r="AD26" s="1328"/>
      <c r="AE26" s="1328"/>
      <c r="AF26" s="1328"/>
      <c r="AG26" s="1328"/>
      <c r="AH26" s="1328"/>
      <c r="AI26" s="1328"/>
      <c r="AJ26" s="1328"/>
      <c r="AK26" s="1328"/>
      <c r="AL26" s="1328"/>
      <c r="AM26" s="1328"/>
      <c r="AN26" s="1328"/>
      <c r="AO26" s="1328"/>
      <c r="AP26" s="1328"/>
      <c r="AQ26" s="1328"/>
      <c r="AR26" s="1328"/>
      <c r="AS26" s="1328"/>
      <c r="AT26" s="1328"/>
      <c r="AU26" s="1330"/>
      <c r="AV26" s="1330"/>
      <c r="AW26" s="1330"/>
      <c r="AX26" s="1331"/>
      <c r="AY26" s="1330"/>
      <c r="AZ26" s="1332"/>
      <c r="BA26" s="1332"/>
      <c r="BB26" s="1332"/>
      <c r="BC26" s="1328"/>
      <c r="BD26" s="1328"/>
      <c r="BE26" s="1328"/>
      <c r="BF26" s="1328"/>
      <c r="BG26" s="1328"/>
      <c r="BH26" s="1328"/>
      <c r="BI26" s="1332"/>
      <c r="BJ26" s="1333"/>
      <c r="BK26" s="1333"/>
      <c r="BL26" s="1334"/>
      <c r="BM26" s="1334"/>
      <c r="BN26" s="1334"/>
      <c r="BO26" s="1334"/>
      <c r="BP26" s="1334"/>
      <c r="BQ26" s="1334"/>
      <c r="BR26" s="1334"/>
      <c r="BS26" s="1334"/>
      <c r="BT26" s="1334"/>
      <c r="BU26" s="1334"/>
      <c r="BV26" s="1334"/>
      <c r="BW26" s="1334"/>
      <c r="BX26" s="1334"/>
      <c r="BY26" s="1334"/>
      <c r="BZ26" s="1334"/>
      <c r="CA26" s="1334"/>
      <c r="CB26" s="1334"/>
      <c r="CC26" s="1334"/>
      <c r="CD26" s="1334"/>
      <c r="CE26" s="1335"/>
      <c r="CF26" s="1335"/>
      <c r="CG26" s="1335"/>
      <c r="CH26" s="1335"/>
      <c r="CI26" s="1335"/>
      <c r="CJ26" s="1335"/>
      <c r="CK26" s="1335"/>
      <c r="CL26" s="1335"/>
      <c r="CM26" s="1335"/>
      <c r="CN26" s="1335"/>
      <c r="CO26" s="1335"/>
      <c r="CP26" s="1335"/>
      <c r="CQ26" s="1335"/>
      <c r="CR26" s="1335"/>
      <c r="CS26" s="1333"/>
    </row>
  </sheetData>
  <mergeCells count="144">
    <mergeCell ref="AB11:AB12"/>
    <mergeCell ref="AC11:AC12"/>
    <mergeCell ref="AG11:AG12"/>
    <mergeCell ref="AH11:AH12"/>
    <mergeCell ref="BN11:BO11"/>
    <mergeCell ref="CC10:CD10"/>
    <mergeCell ref="BZ11:CA11"/>
    <mergeCell ref="CQ10:CR10"/>
    <mergeCell ref="CG10:CH10"/>
    <mergeCell ref="CI10:CI12"/>
    <mergeCell ref="CJ10:CK10"/>
    <mergeCell ref="CM10:CM12"/>
    <mergeCell ref="CN10:CO10"/>
    <mergeCell ref="CP10:CP12"/>
    <mergeCell ref="AG10:AH10"/>
    <mergeCell ref="BM10:BM12"/>
    <mergeCell ref="BG9:BG12"/>
    <mergeCell ref="BH9:BH12"/>
    <mergeCell ref="BM9:BO9"/>
    <mergeCell ref="BN10:BO10"/>
    <mergeCell ref="AJ7:AJ12"/>
    <mergeCell ref="AK7:AM7"/>
    <mergeCell ref="AZ7:AZ12"/>
    <mergeCell ref="BA7:BA12"/>
    <mergeCell ref="BF9:BF12"/>
    <mergeCell ref="AK8:AL8"/>
    <mergeCell ref="CM9:CO9"/>
    <mergeCell ref="CP9:CR9"/>
    <mergeCell ref="CF9:CH9"/>
    <mergeCell ref="CI9:CK9"/>
    <mergeCell ref="AA7:AD7"/>
    <mergeCell ref="AE7:AE12"/>
    <mergeCell ref="AF7:AI7"/>
    <mergeCell ref="AA8:AC8"/>
    <mergeCell ref="AD8:AD12"/>
    <mergeCell ref="AF8:AH8"/>
    <mergeCell ref="AI8:AI12"/>
    <mergeCell ref="BP10:BP12"/>
    <mergeCell ref="BQ10:BR10"/>
    <mergeCell ref="AA9:AA12"/>
    <mergeCell ref="AB9:AC10"/>
    <mergeCell ref="AF9:AF12"/>
    <mergeCell ref="AG9:AH9"/>
    <mergeCell ref="AK9:AK12"/>
    <mergeCell ref="AT8:AT12"/>
    <mergeCell ref="AU8:AU12"/>
    <mergeCell ref="AW8:AW12"/>
    <mergeCell ref="BL8:BL12"/>
    <mergeCell ref="BM8:BR8"/>
    <mergeCell ref="BC9:BC12"/>
    <mergeCell ref="BD9:BD12"/>
    <mergeCell ref="BE9:BE12"/>
    <mergeCell ref="AM8:AM12"/>
    <mergeCell ref="AN8:AN12"/>
    <mergeCell ref="I8:I12"/>
    <mergeCell ref="J8:O8"/>
    <mergeCell ref="Q8:S9"/>
    <mergeCell ref="T8:T12"/>
    <mergeCell ref="V8:X9"/>
    <mergeCell ref="Y8:Y12"/>
    <mergeCell ref="U7:U12"/>
    <mergeCell ref="V7:Y7"/>
    <mergeCell ref="Z7:Z12"/>
    <mergeCell ref="J9:L10"/>
    <mergeCell ref="M9:O10"/>
    <mergeCell ref="J11:J12"/>
    <mergeCell ref="K11:L11"/>
    <mergeCell ref="M11:M12"/>
    <mergeCell ref="N11:O11"/>
    <mergeCell ref="Q10:Q12"/>
    <mergeCell ref="R10:R12"/>
    <mergeCell ref="S10:S12"/>
    <mergeCell ref="V10:V12"/>
    <mergeCell ref="W10:W12"/>
    <mergeCell ref="X10:X12"/>
    <mergeCell ref="CL5:CR7"/>
    <mergeCell ref="CS5:CS12"/>
    <mergeCell ref="AN6:AP6"/>
    <mergeCell ref="AZ6:BA6"/>
    <mergeCell ref="AN7:AO7"/>
    <mergeCell ref="AP7:AP12"/>
    <mergeCell ref="AU7:AW7"/>
    <mergeCell ref="AQ8:AR8"/>
    <mergeCell ref="AS8:AS12"/>
    <mergeCell ref="AQ9:AQ12"/>
    <mergeCell ref="AR9:AR12"/>
    <mergeCell ref="CF10:CF12"/>
    <mergeCell ref="CF8:CK8"/>
    <mergeCell ref="CL8:CL12"/>
    <mergeCell ref="CM8:CR8"/>
    <mergeCell ref="CE8:CE12"/>
    <mergeCell ref="BU11:BV11"/>
    <mergeCell ref="BT11:BT12"/>
    <mergeCell ref="BQ11:BR11"/>
    <mergeCell ref="CG11:CH11"/>
    <mergeCell ref="CJ11:CK11"/>
    <mergeCell ref="CN11:CO11"/>
    <mergeCell ref="CQ11:CR11"/>
    <mergeCell ref="BS5:BW7"/>
    <mergeCell ref="CE5:CK7"/>
    <mergeCell ref="AL9:AL12"/>
    <mergeCell ref="BS8:BS12"/>
    <mergeCell ref="BT8:BW8"/>
    <mergeCell ref="BT9:BV9"/>
    <mergeCell ref="BW9:BW12"/>
    <mergeCell ref="BP9:BR9"/>
    <mergeCell ref="CC11:CD11"/>
    <mergeCell ref="BX5:CD7"/>
    <mergeCell ref="BX8:BX12"/>
    <mergeCell ref="BY8:CD8"/>
    <mergeCell ref="BY9:CA9"/>
    <mergeCell ref="CB9:CD9"/>
    <mergeCell ref="BY10:BY12"/>
    <mergeCell ref="BZ10:CA10"/>
    <mergeCell ref="CB10:CB12"/>
    <mergeCell ref="BG5:BH8"/>
    <mergeCell ref="BL5:BR7"/>
    <mergeCell ref="AO8:AO12"/>
    <mergeCell ref="BC5:BD8"/>
    <mergeCell ref="BE5:BF8"/>
    <mergeCell ref="A1:BB1"/>
    <mergeCell ref="A2:CS2"/>
    <mergeCell ref="A3:CS3"/>
    <mergeCell ref="A4:CS4"/>
    <mergeCell ref="A5:A12"/>
    <mergeCell ref="B5:B12"/>
    <mergeCell ref="C5:C12"/>
    <mergeCell ref="D5:D12"/>
    <mergeCell ref="E5:E12"/>
    <mergeCell ref="F5:F12"/>
    <mergeCell ref="G5:G12"/>
    <mergeCell ref="H5:O6"/>
    <mergeCell ref="P5:T6"/>
    <mergeCell ref="U5:Y6"/>
    <mergeCell ref="Z5:AD6"/>
    <mergeCell ref="AE5:AI6"/>
    <mergeCell ref="H7:H12"/>
    <mergeCell ref="I7:O7"/>
    <mergeCell ref="P7:P12"/>
    <mergeCell ref="Q7:T7"/>
    <mergeCell ref="AJ5:AM6"/>
    <mergeCell ref="AQ5:AT7"/>
    <mergeCell ref="AX5:AX12"/>
    <mergeCell ref="BB5:BB12"/>
  </mergeCells>
  <pageMargins left="0.25" right="0.28999999999999998" top="0.4" bottom="0.42" header="0.3" footer="0.3"/>
  <pageSetup pageOrder="overThenDown" orientation="landscape" horizontalDpi="0" verticalDpi="0" r:id="rId1"/>
  <headerFooter>
    <oddFoote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5" workbookViewId="0">
      <pane xSplit="2" ySplit="4" topLeftCell="C27" activePane="bottomRight" state="frozen"/>
      <selection activeCell="A5" sqref="A5"/>
      <selection pane="topRight" activeCell="C5" sqref="C5"/>
      <selection pane="bottomLeft" activeCell="A9" sqref="A9"/>
      <selection pane="bottomRight" activeCell="B31" sqref="B31"/>
    </sheetView>
  </sheetViews>
  <sheetFormatPr defaultColWidth="9.7109375" defaultRowHeight="17.25"/>
  <cols>
    <col min="1" max="1" width="4.42578125" style="456" customWidth="1"/>
    <col min="2" max="2" width="56.7109375" style="389" customWidth="1"/>
    <col min="3" max="3" width="16.7109375" style="457" customWidth="1"/>
    <col min="4" max="4" width="17.28515625" style="458" customWidth="1"/>
    <col min="5" max="5" width="17.7109375" style="458" customWidth="1"/>
    <col min="6" max="6" width="10.7109375" style="389" hidden="1" customWidth="1"/>
    <col min="7" max="7" width="14.28515625" style="389" customWidth="1"/>
    <col min="8" max="8" width="9.7109375" style="389"/>
    <col min="9" max="9" width="11.28515625" style="389" bestFit="1" customWidth="1"/>
    <col min="10" max="256" width="9.7109375" style="389"/>
    <col min="257" max="257" width="4.42578125" style="389" customWidth="1"/>
    <col min="258" max="258" width="56.7109375" style="389" customWidth="1"/>
    <col min="259" max="259" width="16.7109375" style="389" customWidth="1"/>
    <col min="260" max="260" width="17.28515625" style="389" customWidth="1"/>
    <col min="261" max="261" width="17.7109375" style="389" customWidth="1"/>
    <col min="262" max="262" width="0" style="389" hidden="1" customWidth="1"/>
    <col min="263" max="263" width="14.28515625" style="389" customWidth="1"/>
    <col min="264" max="264" width="9.7109375" style="389"/>
    <col min="265" max="265" width="11.28515625" style="389" bestFit="1" customWidth="1"/>
    <col min="266" max="512" width="9.7109375" style="389"/>
    <col min="513" max="513" width="4.42578125" style="389" customWidth="1"/>
    <col min="514" max="514" width="56.7109375" style="389" customWidth="1"/>
    <col min="515" max="515" width="16.7109375" style="389" customWidth="1"/>
    <col min="516" max="516" width="17.28515625" style="389" customWidth="1"/>
    <col min="517" max="517" width="17.7109375" style="389" customWidth="1"/>
    <col min="518" max="518" width="0" style="389" hidden="1" customWidth="1"/>
    <col min="519" max="519" width="14.28515625" style="389" customWidth="1"/>
    <col min="520" max="520" width="9.7109375" style="389"/>
    <col min="521" max="521" width="11.28515625" style="389" bestFit="1" customWidth="1"/>
    <col min="522" max="768" width="9.7109375" style="389"/>
    <col min="769" max="769" width="4.42578125" style="389" customWidth="1"/>
    <col min="770" max="770" width="56.7109375" style="389" customWidth="1"/>
    <col min="771" max="771" width="16.7109375" style="389" customWidth="1"/>
    <col min="772" max="772" width="17.28515625" style="389" customWidth="1"/>
    <col min="773" max="773" width="17.7109375" style="389" customWidth="1"/>
    <col min="774" max="774" width="0" style="389" hidden="1" customWidth="1"/>
    <col min="775" max="775" width="14.28515625" style="389" customWidth="1"/>
    <col min="776" max="776" width="9.7109375" style="389"/>
    <col min="777" max="777" width="11.28515625" style="389" bestFit="1" customWidth="1"/>
    <col min="778" max="1024" width="9.7109375" style="389"/>
    <col min="1025" max="1025" width="4.42578125" style="389" customWidth="1"/>
    <col min="1026" max="1026" width="56.7109375" style="389" customWidth="1"/>
    <col min="1027" max="1027" width="16.7109375" style="389" customWidth="1"/>
    <col min="1028" max="1028" width="17.28515625" style="389" customWidth="1"/>
    <col min="1029" max="1029" width="17.7109375" style="389" customWidth="1"/>
    <col min="1030" max="1030" width="0" style="389" hidden="1" customWidth="1"/>
    <col min="1031" max="1031" width="14.28515625" style="389" customWidth="1"/>
    <col min="1032" max="1032" width="9.7109375" style="389"/>
    <col min="1033" max="1033" width="11.28515625" style="389" bestFit="1" customWidth="1"/>
    <col min="1034" max="1280" width="9.7109375" style="389"/>
    <col min="1281" max="1281" width="4.42578125" style="389" customWidth="1"/>
    <col min="1282" max="1282" width="56.7109375" style="389" customWidth="1"/>
    <col min="1283" max="1283" width="16.7109375" style="389" customWidth="1"/>
    <col min="1284" max="1284" width="17.28515625" style="389" customWidth="1"/>
    <col min="1285" max="1285" width="17.7109375" style="389" customWidth="1"/>
    <col min="1286" max="1286" width="0" style="389" hidden="1" customWidth="1"/>
    <col min="1287" max="1287" width="14.28515625" style="389" customWidth="1"/>
    <col min="1288" max="1288" width="9.7109375" style="389"/>
    <col min="1289" max="1289" width="11.28515625" style="389" bestFit="1" customWidth="1"/>
    <col min="1290" max="1536" width="9.7109375" style="389"/>
    <col min="1537" max="1537" width="4.42578125" style="389" customWidth="1"/>
    <col min="1538" max="1538" width="56.7109375" style="389" customWidth="1"/>
    <col min="1539" max="1539" width="16.7109375" style="389" customWidth="1"/>
    <col min="1540" max="1540" width="17.28515625" style="389" customWidth="1"/>
    <col min="1541" max="1541" width="17.7109375" style="389" customWidth="1"/>
    <col min="1542" max="1542" width="0" style="389" hidden="1" customWidth="1"/>
    <col min="1543" max="1543" width="14.28515625" style="389" customWidth="1"/>
    <col min="1544" max="1544" width="9.7109375" style="389"/>
    <col min="1545" max="1545" width="11.28515625" style="389" bestFit="1" customWidth="1"/>
    <col min="1546" max="1792" width="9.7109375" style="389"/>
    <col min="1793" max="1793" width="4.42578125" style="389" customWidth="1"/>
    <col min="1794" max="1794" width="56.7109375" style="389" customWidth="1"/>
    <col min="1795" max="1795" width="16.7109375" style="389" customWidth="1"/>
    <col min="1796" max="1796" width="17.28515625" style="389" customWidth="1"/>
    <col min="1797" max="1797" width="17.7109375" style="389" customWidth="1"/>
    <col min="1798" max="1798" width="0" style="389" hidden="1" customWidth="1"/>
    <col min="1799" max="1799" width="14.28515625" style="389" customWidth="1"/>
    <col min="1800" max="1800" width="9.7109375" style="389"/>
    <col min="1801" max="1801" width="11.28515625" style="389" bestFit="1" customWidth="1"/>
    <col min="1802" max="2048" width="9.7109375" style="389"/>
    <col min="2049" max="2049" width="4.42578125" style="389" customWidth="1"/>
    <col min="2050" max="2050" width="56.7109375" style="389" customWidth="1"/>
    <col min="2051" max="2051" width="16.7109375" style="389" customWidth="1"/>
    <col min="2052" max="2052" width="17.28515625" style="389" customWidth="1"/>
    <col min="2053" max="2053" width="17.7109375" style="389" customWidth="1"/>
    <col min="2054" max="2054" width="0" style="389" hidden="1" customWidth="1"/>
    <col min="2055" max="2055" width="14.28515625" style="389" customWidth="1"/>
    <col min="2056" max="2056" width="9.7109375" style="389"/>
    <col min="2057" max="2057" width="11.28515625" style="389" bestFit="1" customWidth="1"/>
    <col min="2058" max="2304" width="9.7109375" style="389"/>
    <col min="2305" max="2305" width="4.42578125" style="389" customWidth="1"/>
    <col min="2306" max="2306" width="56.7109375" style="389" customWidth="1"/>
    <col min="2307" max="2307" width="16.7109375" style="389" customWidth="1"/>
    <col min="2308" max="2308" width="17.28515625" style="389" customWidth="1"/>
    <col min="2309" max="2309" width="17.7109375" style="389" customWidth="1"/>
    <col min="2310" max="2310" width="0" style="389" hidden="1" customWidth="1"/>
    <col min="2311" max="2311" width="14.28515625" style="389" customWidth="1"/>
    <col min="2312" max="2312" width="9.7109375" style="389"/>
    <col min="2313" max="2313" width="11.28515625" style="389" bestFit="1" customWidth="1"/>
    <col min="2314" max="2560" width="9.7109375" style="389"/>
    <col min="2561" max="2561" width="4.42578125" style="389" customWidth="1"/>
    <col min="2562" max="2562" width="56.7109375" style="389" customWidth="1"/>
    <col min="2563" max="2563" width="16.7109375" style="389" customWidth="1"/>
    <col min="2564" max="2564" width="17.28515625" style="389" customWidth="1"/>
    <col min="2565" max="2565" width="17.7109375" style="389" customWidth="1"/>
    <col min="2566" max="2566" width="0" style="389" hidden="1" customWidth="1"/>
    <col min="2567" max="2567" width="14.28515625" style="389" customWidth="1"/>
    <col min="2568" max="2568" width="9.7109375" style="389"/>
    <col min="2569" max="2569" width="11.28515625" style="389" bestFit="1" customWidth="1"/>
    <col min="2570" max="2816" width="9.7109375" style="389"/>
    <col min="2817" max="2817" width="4.42578125" style="389" customWidth="1"/>
    <col min="2818" max="2818" width="56.7109375" style="389" customWidth="1"/>
    <col min="2819" max="2819" width="16.7109375" style="389" customWidth="1"/>
    <col min="2820" max="2820" width="17.28515625" style="389" customWidth="1"/>
    <col min="2821" max="2821" width="17.7109375" style="389" customWidth="1"/>
    <col min="2822" max="2822" width="0" style="389" hidden="1" customWidth="1"/>
    <col min="2823" max="2823" width="14.28515625" style="389" customWidth="1"/>
    <col min="2824" max="2824" width="9.7109375" style="389"/>
    <col min="2825" max="2825" width="11.28515625" style="389" bestFit="1" customWidth="1"/>
    <col min="2826" max="3072" width="9.7109375" style="389"/>
    <col min="3073" max="3073" width="4.42578125" style="389" customWidth="1"/>
    <col min="3074" max="3074" width="56.7109375" style="389" customWidth="1"/>
    <col min="3075" max="3075" width="16.7109375" style="389" customWidth="1"/>
    <col min="3076" max="3076" width="17.28515625" style="389" customWidth="1"/>
    <col min="3077" max="3077" width="17.7109375" style="389" customWidth="1"/>
    <col min="3078" max="3078" width="0" style="389" hidden="1" customWidth="1"/>
    <col min="3079" max="3079" width="14.28515625" style="389" customWidth="1"/>
    <col min="3080" max="3080" width="9.7109375" style="389"/>
    <col min="3081" max="3081" width="11.28515625" style="389" bestFit="1" customWidth="1"/>
    <col min="3082" max="3328" width="9.7109375" style="389"/>
    <col min="3329" max="3329" width="4.42578125" style="389" customWidth="1"/>
    <col min="3330" max="3330" width="56.7109375" style="389" customWidth="1"/>
    <col min="3331" max="3331" width="16.7109375" style="389" customWidth="1"/>
    <col min="3332" max="3332" width="17.28515625" style="389" customWidth="1"/>
    <col min="3333" max="3333" width="17.7109375" style="389" customWidth="1"/>
    <col min="3334" max="3334" width="0" style="389" hidden="1" customWidth="1"/>
    <col min="3335" max="3335" width="14.28515625" style="389" customWidth="1"/>
    <col min="3336" max="3336" width="9.7109375" style="389"/>
    <col min="3337" max="3337" width="11.28515625" style="389" bestFit="1" customWidth="1"/>
    <col min="3338" max="3584" width="9.7109375" style="389"/>
    <col min="3585" max="3585" width="4.42578125" style="389" customWidth="1"/>
    <col min="3586" max="3586" width="56.7109375" style="389" customWidth="1"/>
    <col min="3587" max="3587" width="16.7109375" style="389" customWidth="1"/>
    <col min="3588" max="3588" width="17.28515625" style="389" customWidth="1"/>
    <col min="3589" max="3589" width="17.7109375" style="389" customWidth="1"/>
    <col min="3590" max="3590" width="0" style="389" hidden="1" customWidth="1"/>
    <col min="3591" max="3591" width="14.28515625" style="389" customWidth="1"/>
    <col min="3592" max="3592" width="9.7109375" style="389"/>
    <col min="3593" max="3593" width="11.28515625" style="389" bestFit="1" customWidth="1"/>
    <col min="3594" max="3840" width="9.7109375" style="389"/>
    <col min="3841" max="3841" width="4.42578125" style="389" customWidth="1"/>
    <col min="3842" max="3842" width="56.7109375" style="389" customWidth="1"/>
    <col min="3843" max="3843" width="16.7109375" style="389" customWidth="1"/>
    <col min="3844" max="3844" width="17.28515625" style="389" customWidth="1"/>
    <col min="3845" max="3845" width="17.7109375" style="389" customWidth="1"/>
    <col min="3846" max="3846" width="0" style="389" hidden="1" customWidth="1"/>
    <col min="3847" max="3847" width="14.28515625" style="389" customWidth="1"/>
    <col min="3848" max="3848" width="9.7109375" style="389"/>
    <col min="3849" max="3849" width="11.28515625" style="389" bestFit="1" customWidth="1"/>
    <col min="3850" max="4096" width="9.7109375" style="389"/>
    <col min="4097" max="4097" width="4.42578125" style="389" customWidth="1"/>
    <col min="4098" max="4098" width="56.7109375" style="389" customWidth="1"/>
    <col min="4099" max="4099" width="16.7109375" style="389" customWidth="1"/>
    <col min="4100" max="4100" width="17.28515625" style="389" customWidth="1"/>
    <col min="4101" max="4101" width="17.7109375" style="389" customWidth="1"/>
    <col min="4102" max="4102" width="0" style="389" hidden="1" customWidth="1"/>
    <col min="4103" max="4103" width="14.28515625" style="389" customWidth="1"/>
    <col min="4104" max="4104" width="9.7109375" style="389"/>
    <col min="4105" max="4105" width="11.28515625" style="389" bestFit="1" customWidth="1"/>
    <col min="4106" max="4352" width="9.7109375" style="389"/>
    <col min="4353" max="4353" width="4.42578125" style="389" customWidth="1"/>
    <col min="4354" max="4354" width="56.7109375" style="389" customWidth="1"/>
    <col min="4355" max="4355" width="16.7109375" style="389" customWidth="1"/>
    <col min="4356" max="4356" width="17.28515625" style="389" customWidth="1"/>
    <col min="4357" max="4357" width="17.7109375" style="389" customWidth="1"/>
    <col min="4358" max="4358" width="0" style="389" hidden="1" customWidth="1"/>
    <col min="4359" max="4359" width="14.28515625" style="389" customWidth="1"/>
    <col min="4360" max="4360" width="9.7109375" style="389"/>
    <col min="4361" max="4361" width="11.28515625" style="389" bestFit="1" customWidth="1"/>
    <col min="4362" max="4608" width="9.7109375" style="389"/>
    <col min="4609" max="4609" width="4.42578125" style="389" customWidth="1"/>
    <col min="4610" max="4610" width="56.7109375" style="389" customWidth="1"/>
    <col min="4611" max="4611" width="16.7109375" style="389" customWidth="1"/>
    <col min="4612" max="4612" width="17.28515625" style="389" customWidth="1"/>
    <col min="4613" max="4613" width="17.7109375" style="389" customWidth="1"/>
    <col min="4614" max="4614" width="0" style="389" hidden="1" customWidth="1"/>
    <col min="4615" max="4615" width="14.28515625" style="389" customWidth="1"/>
    <col min="4616" max="4616" width="9.7109375" style="389"/>
    <col min="4617" max="4617" width="11.28515625" style="389" bestFit="1" customWidth="1"/>
    <col min="4618" max="4864" width="9.7109375" style="389"/>
    <col min="4865" max="4865" width="4.42578125" style="389" customWidth="1"/>
    <col min="4866" max="4866" width="56.7109375" style="389" customWidth="1"/>
    <col min="4867" max="4867" width="16.7109375" style="389" customWidth="1"/>
    <col min="4868" max="4868" width="17.28515625" style="389" customWidth="1"/>
    <col min="4869" max="4869" width="17.7109375" style="389" customWidth="1"/>
    <col min="4870" max="4870" width="0" style="389" hidden="1" customWidth="1"/>
    <col min="4871" max="4871" width="14.28515625" style="389" customWidth="1"/>
    <col min="4872" max="4872" width="9.7109375" style="389"/>
    <col min="4873" max="4873" width="11.28515625" style="389" bestFit="1" customWidth="1"/>
    <col min="4874" max="5120" width="9.7109375" style="389"/>
    <col min="5121" max="5121" width="4.42578125" style="389" customWidth="1"/>
    <col min="5122" max="5122" width="56.7109375" style="389" customWidth="1"/>
    <col min="5123" max="5123" width="16.7109375" style="389" customWidth="1"/>
    <col min="5124" max="5124" width="17.28515625" style="389" customWidth="1"/>
    <col min="5125" max="5125" width="17.7109375" style="389" customWidth="1"/>
    <col min="5126" max="5126" width="0" style="389" hidden="1" customWidth="1"/>
    <col min="5127" max="5127" width="14.28515625" style="389" customWidth="1"/>
    <col min="5128" max="5128" width="9.7109375" style="389"/>
    <col min="5129" max="5129" width="11.28515625" style="389" bestFit="1" customWidth="1"/>
    <col min="5130" max="5376" width="9.7109375" style="389"/>
    <col min="5377" max="5377" width="4.42578125" style="389" customWidth="1"/>
    <col min="5378" max="5378" width="56.7109375" style="389" customWidth="1"/>
    <col min="5379" max="5379" width="16.7109375" style="389" customWidth="1"/>
    <col min="5380" max="5380" width="17.28515625" style="389" customWidth="1"/>
    <col min="5381" max="5381" width="17.7109375" style="389" customWidth="1"/>
    <col min="5382" max="5382" width="0" style="389" hidden="1" customWidth="1"/>
    <col min="5383" max="5383" width="14.28515625" style="389" customWidth="1"/>
    <col min="5384" max="5384" width="9.7109375" style="389"/>
    <col min="5385" max="5385" width="11.28515625" style="389" bestFit="1" customWidth="1"/>
    <col min="5386" max="5632" width="9.7109375" style="389"/>
    <col min="5633" max="5633" width="4.42578125" style="389" customWidth="1"/>
    <col min="5634" max="5634" width="56.7109375" style="389" customWidth="1"/>
    <col min="5635" max="5635" width="16.7109375" style="389" customWidth="1"/>
    <col min="5636" max="5636" width="17.28515625" style="389" customWidth="1"/>
    <col min="5637" max="5637" width="17.7109375" style="389" customWidth="1"/>
    <col min="5638" max="5638" width="0" style="389" hidden="1" customWidth="1"/>
    <col min="5639" max="5639" width="14.28515625" style="389" customWidth="1"/>
    <col min="5640" max="5640" width="9.7109375" style="389"/>
    <col min="5641" max="5641" width="11.28515625" style="389" bestFit="1" customWidth="1"/>
    <col min="5642" max="5888" width="9.7109375" style="389"/>
    <col min="5889" max="5889" width="4.42578125" style="389" customWidth="1"/>
    <col min="5890" max="5890" width="56.7109375" style="389" customWidth="1"/>
    <col min="5891" max="5891" width="16.7109375" style="389" customWidth="1"/>
    <col min="5892" max="5892" width="17.28515625" style="389" customWidth="1"/>
    <col min="5893" max="5893" width="17.7109375" style="389" customWidth="1"/>
    <col min="5894" max="5894" width="0" style="389" hidden="1" customWidth="1"/>
    <col min="5895" max="5895" width="14.28515625" style="389" customWidth="1"/>
    <col min="5896" max="5896" width="9.7109375" style="389"/>
    <col min="5897" max="5897" width="11.28515625" style="389" bestFit="1" customWidth="1"/>
    <col min="5898" max="6144" width="9.7109375" style="389"/>
    <col min="6145" max="6145" width="4.42578125" style="389" customWidth="1"/>
    <col min="6146" max="6146" width="56.7109375" style="389" customWidth="1"/>
    <col min="6147" max="6147" width="16.7109375" style="389" customWidth="1"/>
    <col min="6148" max="6148" width="17.28515625" style="389" customWidth="1"/>
    <col min="6149" max="6149" width="17.7109375" style="389" customWidth="1"/>
    <col min="6150" max="6150" width="0" style="389" hidden="1" customWidth="1"/>
    <col min="6151" max="6151" width="14.28515625" style="389" customWidth="1"/>
    <col min="6152" max="6152" width="9.7109375" style="389"/>
    <col min="6153" max="6153" width="11.28515625" style="389" bestFit="1" customWidth="1"/>
    <col min="6154" max="6400" width="9.7109375" style="389"/>
    <col min="6401" max="6401" width="4.42578125" style="389" customWidth="1"/>
    <col min="6402" max="6402" width="56.7109375" style="389" customWidth="1"/>
    <col min="6403" max="6403" width="16.7109375" style="389" customWidth="1"/>
    <col min="6404" max="6404" width="17.28515625" style="389" customWidth="1"/>
    <col min="6405" max="6405" width="17.7109375" style="389" customWidth="1"/>
    <col min="6406" max="6406" width="0" style="389" hidden="1" customWidth="1"/>
    <col min="6407" max="6407" width="14.28515625" style="389" customWidth="1"/>
    <col min="6408" max="6408" width="9.7109375" style="389"/>
    <col min="6409" max="6409" width="11.28515625" style="389" bestFit="1" customWidth="1"/>
    <col min="6410" max="6656" width="9.7109375" style="389"/>
    <col min="6657" max="6657" width="4.42578125" style="389" customWidth="1"/>
    <col min="6658" max="6658" width="56.7109375" style="389" customWidth="1"/>
    <col min="6659" max="6659" width="16.7109375" style="389" customWidth="1"/>
    <col min="6660" max="6660" width="17.28515625" style="389" customWidth="1"/>
    <col min="6661" max="6661" width="17.7109375" style="389" customWidth="1"/>
    <col min="6662" max="6662" width="0" style="389" hidden="1" customWidth="1"/>
    <col min="6663" max="6663" width="14.28515625" style="389" customWidth="1"/>
    <col min="6664" max="6664" width="9.7109375" style="389"/>
    <col min="6665" max="6665" width="11.28515625" style="389" bestFit="1" customWidth="1"/>
    <col min="6666" max="6912" width="9.7109375" style="389"/>
    <col min="6913" max="6913" width="4.42578125" style="389" customWidth="1"/>
    <col min="6914" max="6914" width="56.7109375" style="389" customWidth="1"/>
    <col min="6915" max="6915" width="16.7109375" style="389" customWidth="1"/>
    <col min="6916" max="6916" width="17.28515625" style="389" customWidth="1"/>
    <col min="6917" max="6917" width="17.7109375" style="389" customWidth="1"/>
    <col min="6918" max="6918" width="0" style="389" hidden="1" customWidth="1"/>
    <col min="6919" max="6919" width="14.28515625" style="389" customWidth="1"/>
    <col min="6920" max="6920" width="9.7109375" style="389"/>
    <col min="6921" max="6921" width="11.28515625" style="389" bestFit="1" customWidth="1"/>
    <col min="6922" max="7168" width="9.7109375" style="389"/>
    <col min="7169" max="7169" width="4.42578125" style="389" customWidth="1"/>
    <col min="7170" max="7170" width="56.7109375" style="389" customWidth="1"/>
    <col min="7171" max="7171" width="16.7109375" style="389" customWidth="1"/>
    <col min="7172" max="7172" width="17.28515625" style="389" customWidth="1"/>
    <col min="7173" max="7173" width="17.7109375" style="389" customWidth="1"/>
    <col min="7174" max="7174" width="0" style="389" hidden="1" customWidth="1"/>
    <col min="7175" max="7175" width="14.28515625" style="389" customWidth="1"/>
    <col min="7176" max="7176" width="9.7109375" style="389"/>
    <col min="7177" max="7177" width="11.28515625" style="389" bestFit="1" customWidth="1"/>
    <col min="7178" max="7424" width="9.7109375" style="389"/>
    <col min="7425" max="7425" width="4.42578125" style="389" customWidth="1"/>
    <col min="7426" max="7426" width="56.7109375" style="389" customWidth="1"/>
    <col min="7427" max="7427" width="16.7109375" style="389" customWidth="1"/>
    <col min="7428" max="7428" width="17.28515625" style="389" customWidth="1"/>
    <col min="7429" max="7429" width="17.7109375" style="389" customWidth="1"/>
    <col min="7430" max="7430" width="0" style="389" hidden="1" customWidth="1"/>
    <col min="7431" max="7431" width="14.28515625" style="389" customWidth="1"/>
    <col min="7432" max="7432" width="9.7109375" style="389"/>
    <col min="7433" max="7433" width="11.28515625" style="389" bestFit="1" customWidth="1"/>
    <col min="7434" max="7680" width="9.7109375" style="389"/>
    <col min="7681" max="7681" width="4.42578125" style="389" customWidth="1"/>
    <col min="7682" max="7682" width="56.7109375" style="389" customWidth="1"/>
    <col min="7683" max="7683" width="16.7109375" style="389" customWidth="1"/>
    <col min="7684" max="7684" width="17.28515625" style="389" customWidth="1"/>
    <col min="7685" max="7685" width="17.7109375" style="389" customWidth="1"/>
    <col min="7686" max="7686" width="0" style="389" hidden="1" customWidth="1"/>
    <col min="7687" max="7687" width="14.28515625" style="389" customWidth="1"/>
    <col min="7688" max="7688" width="9.7109375" style="389"/>
    <col min="7689" max="7689" width="11.28515625" style="389" bestFit="1" customWidth="1"/>
    <col min="7690" max="7936" width="9.7109375" style="389"/>
    <col min="7937" max="7937" width="4.42578125" style="389" customWidth="1"/>
    <col min="7938" max="7938" width="56.7109375" style="389" customWidth="1"/>
    <col min="7939" max="7939" width="16.7109375" style="389" customWidth="1"/>
    <col min="7940" max="7940" width="17.28515625" style="389" customWidth="1"/>
    <col min="7941" max="7941" width="17.7109375" style="389" customWidth="1"/>
    <col min="7942" max="7942" width="0" style="389" hidden="1" customWidth="1"/>
    <col min="7943" max="7943" width="14.28515625" style="389" customWidth="1"/>
    <col min="7944" max="7944" width="9.7109375" style="389"/>
    <col min="7945" max="7945" width="11.28515625" style="389" bestFit="1" customWidth="1"/>
    <col min="7946" max="8192" width="9.7109375" style="389"/>
    <col min="8193" max="8193" width="4.42578125" style="389" customWidth="1"/>
    <col min="8194" max="8194" width="56.7109375" style="389" customWidth="1"/>
    <col min="8195" max="8195" width="16.7109375" style="389" customWidth="1"/>
    <col min="8196" max="8196" width="17.28515625" style="389" customWidth="1"/>
    <col min="8197" max="8197" width="17.7109375" style="389" customWidth="1"/>
    <col min="8198" max="8198" width="0" style="389" hidden="1" customWidth="1"/>
    <col min="8199" max="8199" width="14.28515625" style="389" customWidth="1"/>
    <col min="8200" max="8200" width="9.7109375" style="389"/>
    <col min="8201" max="8201" width="11.28515625" style="389" bestFit="1" customWidth="1"/>
    <col min="8202" max="8448" width="9.7109375" style="389"/>
    <col min="8449" max="8449" width="4.42578125" style="389" customWidth="1"/>
    <col min="8450" max="8450" width="56.7109375" style="389" customWidth="1"/>
    <col min="8451" max="8451" width="16.7109375" style="389" customWidth="1"/>
    <col min="8452" max="8452" width="17.28515625" style="389" customWidth="1"/>
    <col min="8453" max="8453" width="17.7109375" style="389" customWidth="1"/>
    <col min="8454" max="8454" width="0" style="389" hidden="1" customWidth="1"/>
    <col min="8455" max="8455" width="14.28515625" style="389" customWidth="1"/>
    <col min="8456" max="8456" width="9.7109375" style="389"/>
    <col min="8457" max="8457" width="11.28515625" style="389" bestFit="1" customWidth="1"/>
    <col min="8458" max="8704" width="9.7109375" style="389"/>
    <col min="8705" max="8705" width="4.42578125" style="389" customWidth="1"/>
    <col min="8706" max="8706" width="56.7109375" style="389" customWidth="1"/>
    <col min="8707" max="8707" width="16.7109375" style="389" customWidth="1"/>
    <col min="8708" max="8708" width="17.28515625" style="389" customWidth="1"/>
    <col min="8709" max="8709" width="17.7109375" style="389" customWidth="1"/>
    <col min="8710" max="8710" width="0" style="389" hidden="1" customWidth="1"/>
    <col min="8711" max="8711" width="14.28515625" style="389" customWidth="1"/>
    <col min="8712" max="8712" width="9.7109375" style="389"/>
    <col min="8713" max="8713" width="11.28515625" style="389" bestFit="1" customWidth="1"/>
    <col min="8714" max="8960" width="9.7109375" style="389"/>
    <col min="8961" max="8961" width="4.42578125" style="389" customWidth="1"/>
    <col min="8962" max="8962" width="56.7109375" style="389" customWidth="1"/>
    <col min="8963" max="8963" width="16.7109375" style="389" customWidth="1"/>
    <col min="8964" max="8964" width="17.28515625" style="389" customWidth="1"/>
    <col min="8965" max="8965" width="17.7109375" style="389" customWidth="1"/>
    <col min="8966" max="8966" width="0" style="389" hidden="1" customWidth="1"/>
    <col min="8967" max="8967" width="14.28515625" style="389" customWidth="1"/>
    <col min="8968" max="8968" width="9.7109375" style="389"/>
    <col min="8969" max="8969" width="11.28515625" style="389" bestFit="1" customWidth="1"/>
    <col min="8970" max="9216" width="9.7109375" style="389"/>
    <col min="9217" max="9217" width="4.42578125" style="389" customWidth="1"/>
    <col min="9218" max="9218" width="56.7109375" style="389" customWidth="1"/>
    <col min="9219" max="9219" width="16.7109375" style="389" customWidth="1"/>
    <col min="9220" max="9220" width="17.28515625" style="389" customWidth="1"/>
    <col min="9221" max="9221" width="17.7109375" style="389" customWidth="1"/>
    <col min="9222" max="9222" width="0" style="389" hidden="1" customWidth="1"/>
    <col min="9223" max="9223" width="14.28515625" style="389" customWidth="1"/>
    <col min="9224" max="9224" width="9.7109375" style="389"/>
    <col min="9225" max="9225" width="11.28515625" style="389" bestFit="1" customWidth="1"/>
    <col min="9226" max="9472" width="9.7109375" style="389"/>
    <col min="9473" max="9473" width="4.42578125" style="389" customWidth="1"/>
    <col min="9474" max="9474" width="56.7109375" style="389" customWidth="1"/>
    <col min="9475" max="9475" width="16.7109375" style="389" customWidth="1"/>
    <col min="9476" max="9476" width="17.28515625" style="389" customWidth="1"/>
    <col min="9477" max="9477" width="17.7109375" style="389" customWidth="1"/>
    <col min="9478" max="9478" width="0" style="389" hidden="1" customWidth="1"/>
    <col min="9479" max="9479" width="14.28515625" style="389" customWidth="1"/>
    <col min="9480" max="9480" width="9.7109375" style="389"/>
    <col min="9481" max="9481" width="11.28515625" style="389" bestFit="1" customWidth="1"/>
    <col min="9482" max="9728" width="9.7109375" style="389"/>
    <col min="9729" max="9729" width="4.42578125" style="389" customWidth="1"/>
    <col min="9730" max="9730" width="56.7109375" style="389" customWidth="1"/>
    <col min="9731" max="9731" width="16.7109375" style="389" customWidth="1"/>
    <col min="9732" max="9732" width="17.28515625" style="389" customWidth="1"/>
    <col min="9733" max="9733" width="17.7109375" style="389" customWidth="1"/>
    <col min="9734" max="9734" width="0" style="389" hidden="1" customWidth="1"/>
    <col min="9735" max="9735" width="14.28515625" style="389" customWidth="1"/>
    <col min="9736" max="9736" width="9.7109375" style="389"/>
    <col min="9737" max="9737" width="11.28515625" style="389" bestFit="1" customWidth="1"/>
    <col min="9738" max="9984" width="9.7109375" style="389"/>
    <col min="9985" max="9985" width="4.42578125" style="389" customWidth="1"/>
    <col min="9986" max="9986" width="56.7109375" style="389" customWidth="1"/>
    <col min="9987" max="9987" width="16.7109375" style="389" customWidth="1"/>
    <col min="9988" max="9988" width="17.28515625" style="389" customWidth="1"/>
    <col min="9989" max="9989" width="17.7109375" style="389" customWidth="1"/>
    <col min="9990" max="9990" width="0" style="389" hidden="1" customWidth="1"/>
    <col min="9991" max="9991" width="14.28515625" style="389" customWidth="1"/>
    <col min="9992" max="9992" width="9.7109375" style="389"/>
    <col min="9993" max="9993" width="11.28515625" style="389" bestFit="1" customWidth="1"/>
    <col min="9994" max="10240" width="9.7109375" style="389"/>
    <col min="10241" max="10241" width="4.42578125" style="389" customWidth="1"/>
    <col min="10242" max="10242" width="56.7109375" style="389" customWidth="1"/>
    <col min="10243" max="10243" width="16.7109375" style="389" customWidth="1"/>
    <col min="10244" max="10244" width="17.28515625" style="389" customWidth="1"/>
    <col min="10245" max="10245" width="17.7109375" style="389" customWidth="1"/>
    <col min="10246" max="10246" width="0" style="389" hidden="1" customWidth="1"/>
    <col min="10247" max="10247" width="14.28515625" style="389" customWidth="1"/>
    <col min="10248" max="10248" width="9.7109375" style="389"/>
    <col min="10249" max="10249" width="11.28515625" style="389" bestFit="1" customWidth="1"/>
    <col min="10250" max="10496" width="9.7109375" style="389"/>
    <col min="10497" max="10497" width="4.42578125" style="389" customWidth="1"/>
    <col min="10498" max="10498" width="56.7109375" style="389" customWidth="1"/>
    <col min="10499" max="10499" width="16.7109375" style="389" customWidth="1"/>
    <col min="10500" max="10500" width="17.28515625" style="389" customWidth="1"/>
    <col min="10501" max="10501" width="17.7109375" style="389" customWidth="1"/>
    <col min="10502" max="10502" width="0" style="389" hidden="1" customWidth="1"/>
    <col min="10503" max="10503" width="14.28515625" style="389" customWidth="1"/>
    <col min="10504" max="10504" width="9.7109375" style="389"/>
    <col min="10505" max="10505" width="11.28515625" style="389" bestFit="1" customWidth="1"/>
    <col min="10506" max="10752" width="9.7109375" style="389"/>
    <col min="10753" max="10753" width="4.42578125" style="389" customWidth="1"/>
    <col min="10754" max="10754" width="56.7109375" style="389" customWidth="1"/>
    <col min="10755" max="10755" width="16.7109375" style="389" customWidth="1"/>
    <col min="10756" max="10756" width="17.28515625" style="389" customWidth="1"/>
    <col min="10757" max="10757" width="17.7109375" style="389" customWidth="1"/>
    <col min="10758" max="10758" width="0" style="389" hidden="1" customWidth="1"/>
    <col min="10759" max="10759" width="14.28515625" style="389" customWidth="1"/>
    <col min="10760" max="10760" width="9.7109375" style="389"/>
    <col min="10761" max="10761" width="11.28515625" style="389" bestFit="1" customWidth="1"/>
    <col min="10762" max="11008" width="9.7109375" style="389"/>
    <col min="11009" max="11009" width="4.42578125" style="389" customWidth="1"/>
    <col min="11010" max="11010" width="56.7109375" style="389" customWidth="1"/>
    <col min="11011" max="11011" width="16.7109375" style="389" customWidth="1"/>
    <col min="11012" max="11012" width="17.28515625" style="389" customWidth="1"/>
    <col min="11013" max="11013" width="17.7109375" style="389" customWidth="1"/>
    <col min="11014" max="11014" width="0" style="389" hidden="1" customWidth="1"/>
    <col min="11015" max="11015" width="14.28515625" style="389" customWidth="1"/>
    <col min="11016" max="11016" width="9.7109375" style="389"/>
    <col min="11017" max="11017" width="11.28515625" style="389" bestFit="1" customWidth="1"/>
    <col min="11018" max="11264" width="9.7109375" style="389"/>
    <col min="11265" max="11265" width="4.42578125" style="389" customWidth="1"/>
    <col min="11266" max="11266" width="56.7109375" style="389" customWidth="1"/>
    <col min="11267" max="11267" width="16.7109375" style="389" customWidth="1"/>
    <col min="11268" max="11268" width="17.28515625" style="389" customWidth="1"/>
    <col min="11269" max="11269" width="17.7109375" style="389" customWidth="1"/>
    <col min="11270" max="11270" width="0" style="389" hidden="1" customWidth="1"/>
    <col min="11271" max="11271" width="14.28515625" style="389" customWidth="1"/>
    <col min="11272" max="11272" width="9.7109375" style="389"/>
    <col min="11273" max="11273" width="11.28515625" style="389" bestFit="1" customWidth="1"/>
    <col min="11274" max="11520" width="9.7109375" style="389"/>
    <col min="11521" max="11521" width="4.42578125" style="389" customWidth="1"/>
    <col min="11522" max="11522" width="56.7109375" style="389" customWidth="1"/>
    <col min="11523" max="11523" width="16.7109375" style="389" customWidth="1"/>
    <col min="11524" max="11524" width="17.28515625" style="389" customWidth="1"/>
    <col min="11525" max="11525" width="17.7109375" style="389" customWidth="1"/>
    <col min="11526" max="11526" width="0" style="389" hidden="1" customWidth="1"/>
    <col min="11527" max="11527" width="14.28515625" style="389" customWidth="1"/>
    <col min="11528" max="11528" width="9.7109375" style="389"/>
    <col min="11529" max="11529" width="11.28515625" style="389" bestFit="1" customWidth="1"/>
    <col min="11530" max="11776" width="9.7109375" style="389"/>
    <col min="11777" max="11777" width="4.42578125" style="389" customWidth="1"/>
    <col min="11778" max="11778" width="56.7109375" style="389" customWidth="1"/>
    <col min="11779" max="11779" width="16.7109375" style="389" customWidth="1"/>
    <col min="11780" max="11780" width="17.28515625" style="389" customWidth="1"/>
    <col min="11781" max="11781" width="17.7109375" style="389" customWidth="1"/>
    <col min="11782" max="11782" width="0" style="389" hidden="1" customWidth="1"/>
    <col min="11783" max="11783" width="14.28515625" style="389" customWidth="1"/>
    <col min="11784" max="11784" width="9.7109375" style="389"/>
    <col min="11785" max="11785" width="11.28515625" style="389" bestFit="1" customWidth="1"/>
    <col min="11786" max="12032" width="9.7109375" style="389"/>
    <col min="12033" max="12033" width="4.42578125" style="389" customWidth="1"/>
    <col min="12034" max="12034" width="56.7109375" style="389" customWidth="1"/>
    <col min="12035" max="12035" width="16.7109375" style="389" customWidth="1"/>
    <col min="12036" max="12036" width="17.28515625" style="389" customWidth="1"/>
    <col min="12037" max="12037" width="17.7109375" style="389" customWidth="1"/>
    <col min="12038" max="12038" width="0" style="389" hidden="1" customWidth="1"/>
    <col min="12039" max="12039" width="14.28515625" style="389" customWidth="1"/>
    <col min="12040" max="12040" width="9.7109375" style="389"/>
    <col min="12041" max="12041" width="11.28515625" style="389" bestFit="1" customWidth="1"/>
    <col min="12042" max="12288" width="9.7109375" style="389"/>
    <col min="12289" max="12289" width="4.42578125" style="389" customWidth="1"/>
    <col min="12290" max="12290" width="56.7109375" style="389" customWidth="1"/>
    <col min="12291" max="12291" width="16.7109375" style="389" customWidth="1"/>
    <col min="12292" max="12292" width="17.28515625" style="389" customWidth="1"/>
    <col min="12293" max="12293" width="17.7109375" style="389" customWidth="1"/>
    <col min="12294" max="12294" width="0" style="389" hidden="1" customWidth="1"/>
    <col min="12295" max="12295" width="14.28515625" style="389" customWidth="1"/>
    <col min="12296" max="12296" width="9.7109375" style="389"/>
    <col min="12297" max="12297" width="11.28515625" style="389" bestFit="1" customWidth="1"/>
    <col min="12298" max="12544" width="9.7109375" style="389"/>
    <col min="12545" max="12545" width="4.42578125" style="389" customWidth="1"/>
    <col min="12546" max="12546" width="56.7109375" style="389" customWidth="1"/>
    <col min="12547" max="12547" width="16.7109375" style="389" customWidth="1"/>
    <col min="12548" max="12548" width="17.28515625" style="389" customWidth="1"/>
    <col min="12549" max="12549" width="17.7109375" style="389" customWidth="1"/>
    <col min="12550" max="12550" width="0" style="389" hidden="1" customWidth="1"/>
    <col min="12551" max="12551" width="14.28515625" style="389" customWidth="1"/>
    <col min="12552" max="12552" width="9.7109375" style="389"/>
    <col min="12553" max="12553" width="11.28515625" style="389" bestFit="1" customWidth="1"/>
    <col min="12554" max="12800" width="9.7109375" style="389"/>
    <col min="12801" max="12801" width="4.42578125" style="389" customWidth="1"/>
    <col min="12802" max="12802" width="56.7109375" style="389" customWidth="1"/>
    <col min="12803" max="12803" width="16.7109375" style="389" customWidth="1"/>
    <col min="12804" max="12804" width="17.28515625" style="389" customWidth="1"/>
    <col min="12805" max="12805" width="17.7109375" style="389" customWidth="1"/>
    <col min="12806" max="12806" width="0" style="389" hidden="1" customWidth="1"/>
    <col min="12807" max="12807" width="14.28515625" style="389" customWidth="1"/>
    <col min="12808" max="12808" width="9.7109375" style="389"/>
    <col min="12809" max="12809" width="11.28515625" style="389" bestFit="1" customWidth="1"/>
    <col min="12810" max="13056" width="9.7109375" style="389"/>
    <col min="13057" max="13057" width="4.42578125" style="389" customWidth="1"/>
    <col min="13058" max="13058" width="56.7109375" style="389" customWidth="1"/>
    <col min="13059" max="13059" width="16.7109375" style="389" customWidth="1"/>
    <col min="13060" max="13060" width="17.28515625" style="389" customWidth="1"/>
    <col min="13061" max="13061" width="17.7109375" style="389" customWidth="1"/>
    <col min="13062" max="13062" width="0" style="389" hidden="1" customWidth="1"/>
    <col min="13063" max="13063" width="14.28515625" style="389" customWidth="1"/>
    <col min="13064" max="13064" width="9.7109375" style="389"/>
    <col min="13065" max="13065" width="11.28515625" style="389" bestFit="1" customWidth="1"/>
    <col min="13066" max="13312" width="9.7109375" style="389"/>
    <col min="13313" max="13313" width="4.42578125" style="389" customWidth="1"/>
    <col min="13314" max="13314" width="56.7109375" style="389" customWidth="1"/>
    <col min="13315" max="13315" width="16.7109375" style="389" customWidth="1"/>
    <col min="13316" max="13316" width="17.28515625" style="389" customWidth="1"/>
    <col min="13317" max="13317" width="17.7109375" style="389" customWidth="1"/>
    <col min="13318" max="13318" width="0" style="389" hidden="1" customWidth="1"/>
    <col min="13319" max="13319" width="14.28515625" style="389" customWidth="1"/>
    <col min="13320" max="13320" width="9.7109375" style="389"/>
    <col min="13321" max="13321" width="11.28515625" style="389" bestFit="1" customWidth="1"/>
    <col min="13322" max="13568" width="9.7109375" style="389"/>
    <col min="13569" max="13569" width="4.42578125" style="389" customWidth="1"/>
    <col min="13570" max="13570" width="56.7109375" style="389" customWidth="1"/>
    <col min="13571" max="13571" width="16.7109375" style="389" customWidth="1"/>
    <col min="13572" max="13572" width="17.28515625" style="389" customWidth="1"/>
    <col min="13573" max="13573" width="17.7109375" style="389" customWidth="1"/>
    <col min="13574" max="13574" width="0" style="389" hidden="1" customWidth="1"/>
    <col min="13575" max="13575" width="14.28515625" style="389" customWidth="1"/>
    <col min="13576" max="13576" width="9.7109375" style="389"/>
    <col min="13577" max="13577" width="11.28515625" style="389" bestFit="1" customWidth="1"/>
    <col min="13578" max="13824" width="9.7109375" style="389"/>
    <col min="13825" max="13825" width="4.42578125" style="389" customWidth="1"/>
    <col min="13826" max="13826" width="56.7109375" style="389" customWidth="1"/>
    <col min="13827" max="13827" width="16.7109375" style="389" customWidth="1"/>
    <col min="13828" max="13828" width="17.28515625" style="389" customWidth="1"/>
    <col min="13829" max="13829" width="17.7109375" style="389" customWidth="1"/>
    <col min="13830" max="13830" width="0" style="389" hidden="1" customWidth="1"/>
    <col min="13831" max="13831" width="14.28515625" style="389" customWidth="1"/>
    <col min="13832" max="13832" width="9.7109375" style="389"/>
    <col min="13833" max="13833" width="11.28515625" style="389" bestFit="1" customWidth="1"/>
    <col min="13834" max="14080" width="9.7109375" style="389"/>
    <col min="14081" max="14081" width="4.42578125" style="389" customWidth="1"/>
    <col min="14082" max="14082" width="56.7109375" style="389" customWidth="1"/>
    <col min="14083" max="14083" width="16.7109375" style="389" customWidth="1"/>
    <col min="14084" max="14084" width="17.28515625" style="389" customWidth="1"/>
    <col min="14085" max="14085" width="17.7109375" style="389" customWidth="1"/>
    <col min="14086" max="14086" width="0" style="389" hidden="1" customWidth="1"/>
    <col min="14087" max="14087" width="14.28515625" style="389" customWidth="1"/>
    <col min="14088" max="14088" width="9.7109375" style="389"/>
    <col min="14089" max="14089" width="11.28515625" style="389" bestFit="1" customWidth="1"/>
    <col min="14090" max="14336" width="9.7109375" style="389"/>
    <col min="14337" max="14337" width="4.42578125" style="389" customWidth="1"/>
    <col min="14338" max="14338" width="56.7109375" style="389" customWidth="1"/>
    <col min="14339" max="14339" width="16.7109375" style="389" customWidth="1"/>
    <col min="14340" max="14340" width="17.28515625" style="389" customWidth="1"/>
    <col min="14341" max="14341" width="17.7109375" style="389" customWidth="1"/>
    <col min="14342" max="14342" width="0" style="389" hidden="1" customWidth="1"/>
    <col min="14343" max="14343" width="14.28515625" style="389" customWidth="1"/>
    <col min="14344" max="14344" width="9.7109375" style="389"/>
    <col min="14345" max="14345" width="11.28515625" style="389" bestFit="1" customWidth="1"/>
    <col min="14346" max="14592" width="9.7109375" style="389"/>
    <col min="14593" max="14593" width="4.42578125" style="389" customWidth="1"/>
    <col min="14594" max="14594" width="56.7109375" style="389" customWidth="1"/>
    <col min="14595" max="14595" width="16.7109375" style="389" customWidth="1"/>
    <col min="14596" max="14596" width="17.28515625" style="389" customWidth="1"/>
    <col min="14597" max="14597" width="17.7109375" style="389" customWidth="1"/>
    <col min="14598" max="14598" width="0" style="389" hidden="1" customWidth="1"/>
    <col min="14599" max="14599" width="14.28515625" style="389" customWidth="1"/>
    <col min="14600" max="14600" width="9.7109375" style="389"/>
    <col min="14601" max="14601" width="11.28515625" style="389" bestFit="1" customWidth="1"/>
    <col min="14602" max="14848" width="9.7109375" style="389"/>
    <col min="14849" max="14849" width="4.42578125" style="389" customWidth="1"/>
    <col min="14850" max="14850" width="56.7109375" style="389" customWidth="1"/>
    <col min="14851" max="14851" width="16.7109375" style="389" customWidth="1"/>
    <col min="14852" max="14852" width="17.28515625" style="389" customWidth="1"/>
    <col min="14853" max="14853" width="17.7109375" style="389" customWidth="1"/>
    <col min="14854" max="14854" width="0" style="389" hidden="1" customWidth="1"/>
    <col min="14855" max="14855" width="14.28515625" style="389" customWidth="1"/>
    <col min="14856" max="14856" width="9.7109375" style="389"/>
    <col min="14857" max="14857" width="11.28515625" style="389" bestFit="1" customWidth="1"/>
    <col min="14858" max="15104" width="9.7109375" style="389"/>
    <col min="15105" max="15105" width="4.42578125" style="389" customWidth="1"/>
    <col min="15106" max="15106" width="56.7109375" style="389" customWidth="1"/>
    <col min="15107" max="15107" width="16.7109375" style="389" customWidth="1"/>
    <col min="15108" max="15108" width="17.28515625" style="389" customWidth="1"/>
    <col min="15109" max="15109" width="17.7109375" style="389" customWidth="1"/>
    <col min="15110" max="15110" width="0" style="389" hidden="1" customWidth="1"/>
    <col min="15111" max="15111" width="14.28515625" style="389" customWidth="1"/>
    <col min="15112" max="15112" width="9.7109375" style="389"/>
    <col min="15113" max="15113" width="11.28515625" style="389" bestFit="1" customWidth="1"/>
    <col min="15114" max="15360" width="9.7109375" style="389"/>
    <col min="15361" max="15361" width="4.42578125" style="389" customWidth="1"/>
    <col min="15362" max="15362" width="56.7109375" style="389" customWidth="1"/>
    <col min="15363" max="15363" width="16.7109375" style="389" customWidth="1"/>
    <col min="15364" max="15364" width="17.28515625" style="389" customWidth="1"/>
    <col min="15365" max="15365" width="17.7109375" style="389" customWidth="1"/>
    <col min="15366" max="15366" width="0" style="389" hidden="1" customWidth="1"/>
    <col min="15367" max="15367" width="14.28515625" style="389" customWidth="1"/>
    <col min="15368" max="15368" width="9.7109375" style="389"/>
    <col min="15369" max="15369" width="11.28515625" style="389" bestFit="1" customWidth="1"/>
    <col min="15370" max="15616" width="9.7109375" style="389"/>
    <col min="15617" max="15617" width="4.42578125" style="389" customWidth="1"/>
    <col min="15618" max="15618" width="56.7109375" style="389" customWidth="1"/>
    <col min="15619" max="15619" width="16.7109375" style="389" customWidth="1"/>
    <col min="15620" max="15620" width="17.28515625" style="389" customWidth="1"/>
    <col min="15621" max="15621" width="17.7109375" style="389" customWidth="1"/>
    <col min="15622" max="15622" width="0" style="389" hidden="1" customWidth="1"/>
    <col min="15623" max="15623" width="14.28515625" style="389" customWidth="1"/>
    <col min="15624" max="15624" width="9.7109375" style="389"/>
    <col min="15625" max="15625" width="11.28515625" style="389" bestFit="1" customWidth="1"/>
    <col min="15626" max="15872" width="9.7109375" style="389"/>
    <col min="15873" max="15873" width="4.42578125" style="389" customWidth="1"/>
    <col min="15874" max="15874" width="56.7109375" style="389" customWidth="1"/>
    <col min="15875" max="15875" width="16.7109375" style="389" customWidth="1"/>
    <col min="15876" max="15876" width="17.28515625" style="389" customWidth="1"/>
    <col min="15877" max="15877" width="17.7109375" style="389" customWidth="1"/>
    <col min="15878" max="15878" width="0" style="389" hidden="1" customWidth="1"/>
    <col min="15879" max="15879" width="14.28515625" style="389" customWidth="1"/>
    <col min="15880" max="15880" width="9.7109375" style="389"/>
    <col min="15881" max="15881" width="11.28515625" style="389" bestFit="1" customWidth="1"/>
    <col min="15882" max="16128" width="9.7109375" style="389"/>
    <col min="16129" max="16129" width="4.42578125" style="389" customWidth="1"/>
    <col min="16130" max="16130" width="56.7109375" style="389" customWidth="1"/>
    <col min="16131" max="16131" width="16.7109375" style="389" customWidth="1"/>
    <col min="16132" max="16132" width="17.28515625" style="389" customWidth="1"/>
    <col min="16133" max="16133" width="17.7109375" style="389" customWidth="1"/>
    <col min="16134" max="16134" width="0" style="389" hidden="1" customWidth="1"/>
    <col min="16135" max="16135" width="14.28515625" style="389" customWidth="1"/>
    <col min="16136" max="16136" width="9.7109375" style="389"/>
    <col min="16137" max="16137" width="11.28515625" style="389" bestFit="1" customWidth="1"/>
    <col min="16138" max="16384" width="9.7109375" style="389"/>
  </cols>
  <sheetData>
    <row r="1" spans="1:9" ht="19.5" customHeight="1">
      <c r="A1" s="3153"/>
      <c r="B1" s="3153"/>
      <c r="C1" s="3153"/>
      <c r="D1" s="3153"/>
      <c r="E1" s="3153"/>
    </row>
    <row r="2" spans="1:9" ht="25.5" customHeight="1">
      <c r="A2" s="3154" t="s">
        <v>375</v>
      </c>
      <c r="B2" s="3154"/>
      <c r="C2" s="3154"/>
      <c r="D2" s="3154"/>
      <c r="E2" s="3154"/>
      <c r="F2" s="3154"/>
      <c r="G2" s="3154"/>
    </row>
    <row r="3" spans="1:9" ht="24.75" customHeight="1">
      <c r="A3" s="3155" t="s">
        <v>376</v>
      </c>
      <c r="B3" s="3155"/>
      <c r="C3" s="3155"/>
      <c r="D3" s="3155"/>
      <c r="E3" s="3155"/>
      <c r="F3" s="3155"/>
      <c r="G3" s="3155"/>
    </row>
    <row r="4" spans="1:9">
      <c r="A4" s="390"/>
      <c r="B4" s="390"/>
      <c r="C4" s="390"/>
      <c r="D4" s="390"/>
      <c r="E4" s="390"/>
    </row>
    <row r="5" spans="1:9">
      <c r="A5" s="3156" t="s">
        <v>0</v>
      </c>
      <c r="B5" s="3156"/>
      <c r="C5" s="3156"/>
      <c r="D5" s="3156"/>
      <c r="E5" s="3156"/>
      <c r="F5" s="3156"/>
      <c r="G5" s="3156"/>
    </row>
    <row r="6" spans="1:9" ht="40.5" customHeight="1">
      <c r="A6" s="3157" t="s">
        <v>54</v>
      </c>
      <c r="B6" s="3158" t="s">
        <v>362</v>
      </c>
      <c r="C6" s="3159" t="s">
        <v>377</v>
      </c>
      <c r="D6" s="3160"/>
      <c r="E6" s="3161"/>
      <c r="F6" s="3158"/>
      <c r="G6" s="3158" t="s">
        <v>4</v>
      </c>
    </row>
    <row r="7" spans="1:9" ht="22.5" customHeight="1">
      <c r="A7" s="3157"/>
      <c r="B7" s="3158"/>
      <c r="C7" s="391" t="s">
        <v>1</v>
      </c>
      <c r="D7" s="391" t="s">
        <v>378</v>
      </c>
      <c r="E7" s="391" t="s">
        <v>379</v>
      </c>
      <c r="F7" s="3158"/>
      <c r="G7" s="3158"/>
    </row>
    <row r="8" spans="1:9" s="396" customFormat="1" ht="25.5" customHeight="1">
      <c r="A8" s="392"/>
      <c r="B8" s="393" t="s">
        <v>6</v>
      </c>
      <c r="C8" s="394">
        <f>C9+C32</f>
        <v>3849030</v>
      </c>
      <c r="D8" s="394">
        <f>D9+D32</f>
        <v>3278053</v>
      </c>
      <c r="E8" s="394">
        <f>E9+E32</f>
        <v>570977</v>
      </c>
      <c r="F8" s="395"/>
      <c r="G8" s="395"/>
      <c r="I8" s="397"/>
    </row>
    <row r="9" spans="1:9" ht="30" customHeight="1">
      <c r="A9" s="398" t="s">
        <v>22</v>
      </c>
      <c r="B9" s="399" t="s">
        <v>380</v>
      </c>
      <c r="C9" s="400">
        <f>C10+C27</f>
        <v>2969030</v>
      </c>
      <c r="D9" s="400">
        <f>D10+D27</f>
        <v>2398053</v>
      </c>
      <c r="E9" s="400">
        <f>E10+E27</f>
        <v>570977</v>
      </c>
      <c r="F9" s="400" t="e">
        <f>F10+F27</f>
        <v>#REF!</v>
      </c>
      <c r="G9" s="400"/>
      <c r="I9" s="397"/>
    </row>
    <row r="10" spans="1:9" ht="34.5" customHeight="1">
      <c r="A10" s="401" t="s">
        <v>381</v>
      </c>
      <c r="B10" s="402" t="s">
        <v>382</v>
      </c>
      <c r="C10" s="403">
        <f>C11+C14+C15+C25+C26</f>
        <v>2672127</v>
      </c>
      <c r="D10" s="403">
        <f>D11+D14+D15+D25+D26</f>
        <v>2158248</v>
      </c>
      <c r="E10" s="403">
        <f>E11+E14+E15+E25+E26</f>
        <v>513879</v>
      </c>
      <c r="F10" s="403" t="e">
        <f>F11+F14+F15</f>
        <v>#REF!</v>
      </c>
      <c r="G10" s="403"/>
      <c r="I10" s="397"/>
    </row>
    <row r="11" spans="1:9" ht="40.5" customHeight="1">
      <c r="A11" s="401">
        <v>1</v>
      </c>
      <c r="B11" s="402" t="s">
        <v>383</v>
      </c>
      <c r="C11" s="404">
        <f>C12+C13</f>
        <v>421651</v>
      </c>
      <c r="D11" s="404">
        <f>D12+D13</f>
        <v>421651</v>
      </c>
      <c r="E11" s="404"/>
      <c r="F11" s="404">
        <f>F12+F13</f>
        <v>29700</v>
      </c>
      <c r="G11" s="404"/>
    </row>
    <row r="12" spans="1:9" ht="45.75" customHeight="1">
      <c r="A12" s="405" t="s">
        <v>384</v>
      </c>
      <c r="B12" s="406" t="s">
        <v>313</v>
      </c>
      <c r="C12" s="407">
        <f>D12</f>
        <v>353610</v>
      </c>
      <c r="D12" s="407">
        <f>268200+85410</f>
        <v>353610</v>
      </c>
      <c r="E12" s="407"/>
      <c r="F12" s="407">
        <v>29700</v>
      </c>
      <c r="G12" s="407"/>
    </row>
    <row r="13" spans="1:9" ht="44.25" customHeight="1">
      <c r="A13" s="405" t="s">
        <v>384</v>
      </c>
      <c r="B13" s="406" t="s">
        <v>314</v>
      </c>
      <c r="C13" s="407">
        <f>D13</f>
        <v>68041</v>
      </c>
      <c r="D13" s="407">
        <f>86400-18359</f>
        <v>68041</v>
      </c>
      <c r="E13" s="407"/>
      <c r="F13" s="407"/>
      <c r="G13" s="407"/>
    </row>
    <row r="14" spans="1:9" ht="37.5" customHeight="1">
      <c r="A14" s="408" t="s">
        <v>385</v>
      </c>
      <c r="B14" s="402" t="s">
        <v>386</v>
      </c>
      <c r="C14" s="409">
        <f>D14</f>
        <v>20477</v>
      </c>
      <c r="D14" s="404">
        <f>20250+227</f>
        <v>20477</v>
      </c>
      <c r="E14" s="404"/>
      <c r="F14" s="404"/>
      <c r="G14" s="404"/>
    </row>
    <row r="15" spans="1:9" ht="37.5" customHeight="1">
      <c r="A15" s="401">
        <v>3</v>
      </c>
      <c r="B15" s="402" t="s">
        <v>316</v>
      </c>
      <c r="C15" s="409">
        <f>SUM(C16:C24)</f>
        <v>1000846</v>
      </c>
      <c r="D15" s="409">
        <f>SUM(D16:D24)</f>
        <v>1000846</v>
      </c>
      <c r="E15" s="404"/>
      <c r="F15" s="404" t="e">
        <f>F16+F17+F18+F19+F20+F21+F22+F23+F26</f>
        <v>#REF!</v>
      </c>
      <c r="G15" s="410" t="s">
        <v>387</v>
      </c>
    </row>
    <row r="16" spans="1:9" ht="35.25" customHeight="1">
      <c r="A16" s="411" t="s">
        <v>384</v>
      </c>
      <c r="B16" s="412" t="s">
        <v>110</v>
      </c>
      <c r="C16" s="407">
        <v>267626</v>
      </c>
      <c r="D16" s="407">
        <f t="shared" ref="D16:D23" si="0">C16</f>
        <v>267626</v>
      </c>
      <c r="E16" s="407"/>
      <c r="F16" s="407" t="e">
        <f>#REF!+#REF!</f>
        <v>#REF!</v>
      </c>
      <c r="G16" s="407"/>
    </row>
    <row r="17" spans="1:7" ht="27" customHeight="1">
      <c r="A17" s="413" t="s">
        <v>384</v>
      </c>
      <c r="B17" s="414" t="s">
        <v>125</v>
      </c>
      <c r="C17" s="415">
        <v>108000</v>
      </c>
      <c r="D17" s="407">
        <f t="shared" si="0"/>
        <v>108000</v>
      </c>
      <c r="E17" s="407"/>
      <c r="F17" s="407" t="e">
        <f>#REF!</f>
        <v>#REF!</v>
      </c>
      <c r="G17" s="416"/>
    </row>
    <row r="18" spans="1:7" ht="29.25" customHeight="1">
      <c r="A18" s="411" t="s">
        <v>384</v>
      </c>
      <c r="B18" s="414" t="s">
        <v>128</v>
      </c>
      <c r="C18" s="415">
        <v>9500</v>
      </c>
      <c r="D18" s="407">
        <f t="shared" si="0"/>
        <v>9500</v>
      </c>
      <c r="E18" s="407"/>
      <c r="F18" s="407" t="e">
        <f>#REF!</f>
        <v>#REF!</v>
      </c>
      <c r="G18" s="407"/>
    </row>
    <row r="19" spans="1:7" ht="45.75" customHeight="1">
      <c r="A19" s="411" t="s">
        <v>384</v>
      </c>
      <c r="B19" s="414" t="s">
        <v>132</v>
      </c>
      <c r="C19" s="415">
        <v>227461</v>
      </c>
      <c r="D19" s="407">
        <f t="shared" si="0"/>
        <v>227461</v>
      </c>
      <c r="E19" s="407"/>
      <c r="F19" s="407" t="e">
        <f>#REF!</f>
        <v>#REF!</v>
      </c>
      <c r="G19" s="407"/>
    </row>
    <row r="20" spans="1:7" ht="43.5" customHeight="1">
      <c r="A20" s="413" t="s">
        <v>384</v>
      </c>
      <c r="B20" s="412" t="s">
        <v>141</v>
      </c>
      <c r="C20" s="415">
        <v>15000</v>
      </c>
      <c r="D20" s="407">
        <f t="shared" si="0"/>
        <v>15000</v>
      </c>
      <c r="E20" s="407"/>
      <c r="F20" s="407" t="e">
        <f>#REF!</f>
        <v>#REF!</v>
      </c>
      <c r="G20" s="407"/>
    </row>
    <row r="21" spans="1:7" ht="37.5" customHeight="1">
      <c r="A21" s="413" t="s">
        <v>384</v>
      </c>
      <c r="B21" s="417" t="s">
        <v>145</v>
      </c>
      <c r="C21" s="415">
        <v>16000</v>
      </c>
      <c r="D21" s="407">
        <f t="shared" si="0"/>
        <v>16000</v>
      </c>
      <c r="E21" s="407"/>
      <c r="F21" s="407" t="e">
        <f>#REF!+#REF!</f>
        <v>#REF!</v>
      </c>
      <c r="G21" s="407"/>
    </row>
    <row r="22" spans="1:7" ht="30.75" customHeight="1">
      <c r="A22" s="411" t="s">
        <v>384</v>
      </c>
      <c r="B22" s="418" t="s">
        <v>148</v>
      </c>
      <c r="C22" s="415">
        <v>17000</v>
      </c>
      <c r="D22" s="407">
        <f t="shared" si="0"/>
        <v>17000</v>
      </c>
      <c r="E22" s="407"/>
      <c r="F22" s="407" t="e">
        <f>#REF!</f>
        <v>#REF!</v>
      </c>
      <c r="G22" s="416"/>
    </row>
    <row r="23" spans="1:7" ht="45" customHeight="1">
      <c r="A23" s="411" t="s">
        <v>384</v>
      </c>
      <c r="B23" s="419" t="s">
        <v>151</v>
      </c>
      <c r="C23" s="415">
        <v>314000</v>
      </c>
      <c r="D23" s="407">
        <f t="shared" si="0"/>
        <v>314000</v>
      </c>
      <c r="E23" s="407"/>
      <c r="F23" s="407" t="e">
        <f>#REF!+#REF!</f>
        <v>#REF!</v>
      </c>
      <c r="G23" s="407"/>
    </row>
    <row r="24" spans="1:7" s="426" customFormat="1" ht="40.5" customHeight="1">
      <c r="A24" s="420" t="s">
        <v>388</v>
      </c>
      <c r="B24" s="421" t="s">
        <v>389</v>
      </c>
      <c r="C24" s="422">
        <f>D24</f>
        <v>26259</v>
      </c>
      <c r="D24" s="423">
        <v>26259</v>
      </c>
      <c r="E24" s="423"/>
      <c r="F24" s="424"/>
      <c r="G24" s="425" t="s">
        <v>390</v>
      </c>
    </row>
    <row r="25" spans="1:7" s="396" customFormat="1" ht="42" customHeight="1">
      <c r="A25" s="427">
        <v>4</v>
      </c>
      <c r="B25" s="428" t="s">
        <v>379</v>
      </c>
      <c r="C25" s="409">
        <f>E25</f>
        <v>513879</v>
      </c>
      <c r="D25" s="429"/>
      <c r="E25" s="430">
        <v>513879</v>
      </c>
      <c r="F25" s="404"/>
      <c r="G25" s="410" t="s">
        <v>390</v>
      </c>
    </row>
    <row r="26" spans="1:7" ht="57.75" customHeight="1">
      <c r="A26" s="401">
        <v>5</v>
      </c>
      <c r="B26" s="402" t="s">
        <v>391</v>
      </c>
      <c r="C26" s="409">
        <v>715274</v>
      </c>
      <c r="D26" s="430">
        <f>C26</f>
        <v>715274</v>
      </c>
      <c r="E26" s="430"/>
      <c r="F26" s="416"/>
      <c r="G26" s="410" t="s">
        <v>387</v>
      </c>
    </row>
    <row r="27" spans="1:7" s="396" customFormat="1" ht="42.75" customHeight="1">
      <c r="A27" s="431" t="s">
        <v>392</v>
      </c>
      <c r="B27" s="432" t="s">
        <v>393</v>
      </c>
      <c r="C27" s="409">
        <f>D27+E27</f>
        <v>296903</v>
      </c>
      <c r="D27" s="403">
        <v>239805</v>
      </c>
      <c r="E27" s="404">
        <v>57098</v>
      </c>
      <c r="F27" s="433"/>
      <c r="G27" s="433"/>
    </row>
    <row r="28" spans="1:7" s="440" customFormat="1" ht="22.5" customHeight="1">
      <c r="A28" s="434"/>
      <c r="B28" s="435" t="s">
        <v>8</v>
      </c>
      <c r="C28" s="436"/>
      <c r="D28" s="437"/>
      <c r="E28" s="438"/>
      <c r="F28" s="439"/>
      <c r="G28" s="439"/>
    </row>
    <row r="29" spans="1:7" ht="41.25" customHeight="1">
      <c r="A29" s="441"/>
      <c r="B29" s="442" t="s">
        <v>394</v>
      </c>
      <c r="C29" s="443">
        <f>D29</f>
        <v>39290</v>
      </c>
      <c r="D29" s="443">
        <v>39290</v>
      </c>
      <c r="E29" s="444"/>
      <c r="F29" s="445"/>
      <c r="G29" s="445"/>
    </row>
    <row r="30" spans="1:7" ht="41.25" customHeight="1">
      <c r="A30" s="441"/>
      <c r="B30" s="442" t="s">
        <v>395</v>
      </c>
      <c r="C30" s="443">
        <f>D30</f>
        <v>7560</v>
      </c>
      <c r="D30" s="443">
        <v>7560</v>
      </c>
      <c r="E30" s="444"/>
      <c r="F30" s="445"/>
      <c r="G30" s="445"/>
    </row>
    <row r="31" spans="1:7" ht="41.25" customHeight="1">
      <c r="A31" s="441"/>
      <c r="B31" s="442" t="s">
        <v>396</v>
      </c>
      <c r="C31" s="443">
        <f>D31</f>
        <v>2275</v>
      </c>
      <c r="D31" s="443">
        <v>2275</v>
      </c>
      <c r="E31" s="444"/>
      <c r="F31" s="445"/>
      <c r="G31" s="445"/>
    </row>
    <row r="32" spans="1:7" s="396" customFormat="1" ht="33" customHeight="1">
      <c r="A32" s="446" t="s">
        <v>23</v>
      </c>
      <c r="B32" s="447" t="s">
        <v>104</v>
      </c>
      <c r="C32" s="448">
        <f>C33+C34</f>
        <v>880000</v>
      </c>
      <c r="D32" s="448">
        <f>D33+D34</f>
        <v>880000</v>
      </c>
      <c r="E32" s="449"/>
      <c r="F32" s="450"/>
      <c r="G32" s="450"/>
    </row>
    <row r="33" spans="1:7" ht="35.25" customHeight="1">
      <c r="A33" s="441"/>
      <c r="B33" s="442" t="s">
        <v>382</v>
      </c>
      <c r="C33" s="443">
        <f>D33</f>
        <v>792000</v>
      </c>
      <c r="D33" s="443">
        <v>792000</v>
      </c>
      <c r="E33" s="444"/>
      <c r="F33" s="445"/>
      <c r="G33" s="451" t="s">
        <v>397</v>
      </c>
    </row>
    <row r="34" spans="1:7" ht="27.75" customHeight="1">
      <c r="A34" s="441"/>
      <c r="B34" s="442" t="s">
        <v>393</v>
      </c>
      <c r="C34" s="443">
        <f>D34</f>
        <v>88000</v>
      </c>
      <c r="D34" s="443">
        <v>88000</v>
      </c>
      <c r="E34" s="444"/>
      <c r="F34" s="445"/>
      <c r="G34" s="445"/>
    </row>
    <row r="35" spans="1:7">
      <c r="A35" s="452"/>
      <c r="B35" s="453"/>
      <c r="C35" s="454"/>
      <c r="D35" s="455"/>
      <c r="E35" s="455"/>
      <c r="F35" s="453"/>
      <c r="G35" s="453"/>
    </row>
    <row r="38" spans="1:7" ht="18">
      <c r="B38" s="459" t="s">
        <v>367</v>
      </c>
    </row>
    <row r="39" spans="1:7">
      <c r="B39" s="459" t="s">
        <v>30</v>
      </c>
    </row>
    <row r="40" spans="1:7" ht="18">
      <c r="B40" s="459" t="s">
        <v>368</v>
      </c>
    </row>
    <row r="41" spans="1:7">
      <c r="B41" s="460" t="s">
        <v>25</v>
      </c>
    </row>
    <row r="42" spans="1:7">
      <c r="B42" s="461" t="s">
        <v>369</v>
      </c>
      <c r="D42" s="443">
        <v>50000</v>
      </c>
      <c r="E42" s="458" t="s">
        <v>398</v>
      </c>
    </row>
  </sheetData>
  <mergeCells count="9">
    <mergeCell ref="A1:E1"/>
    <mergeCell ref="A2:G2"/>
    <mergeCell ref="A3:G3"/>
    <mergeCell ref="A5:G5"/>
    <mergeCell ref="A6:A7"/>
    <mergeCell ref="B6:B7"/>
    <mergeCell ref="C6:E6"/>
    <mergeCell ref="F6:F7"/>
    <mergeCell ref="G6:G7"/>
  </mergeCells>
  <pageMargins left="0.7" right="0.7" top="0.75" bottom="0.75" header="0.3" footer="0.3"/>
  <pageSetup orientation="landscape"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4"/>
  <sheetViews>
    <sheetView workbookViewId="0">
      <selection activeCell="N18" sqref="N18"/>
    </sheetView>
  </sheetViews>
  <sheetFormatPr defaultColWidth="8.7109375" defaultRowHeight="15"/>
  <cols>
    <col min="1" max="1" width="6.28515625" style="1145" customWidth="1"/>
    <col min="2" max="2" width="13.42578125" style="1145" customWidth="1"/>
    <col min="3" max="3" width="13.28515625" style="1145" customWidth="1"/>
    <col min="4" max="4" width="10.28515625" style="1145" customWidth="1"/>
    <col min="5" max="5" width="11.28515625" style="1145" customWidth="1"/>
    <col min="6" max="6" width="10.28515625" style="1145" customWidth="1"/>
    <col min="7" max="7" width="7.7109375" style="1145" customWidth="1"/>
    <col min="8" max="8" width="10.42578125" style="1145" customWidth="1"/>
    <col min="9" max="9" width="10.28515625" style="1145" customWidth="1"/>
    <col min="10" max="10" width="8.7109375" style="1145"/>
    <col min="11" max="11" width="11.42578125" style="1145" customWidth="1"/>
    <col min="12" max="16384" width="8.7109375" style="1145"/>
  </cols>
  <sheetData>
    <row r="3" spans="1:14">
      <c r="A3" s="1141"/>
      <c r="B3" s="1141"/>
      <c r="C3" s="1142" t="s">
        <v>498</v>
      </c>
      <c r="D3" s="1142" t="s">
        <v>499</v>
      </c>
      <c r="E3" s="1142" t="s">
        <v>500</v>
      </c>
      <c r="F3" s="1143" t="s">
        <v>501</v>
      </c>
      <c r="G3" s="1143" t="s">
        <v>499</v>
      </c>
      <c r="H3" s="1143" t="s">
        <v>500</v>
      </c>
      <c r="I3" s="1144" t="s">
        <v>502</v>
      </c>
      <c r="J3" s="1144" t="s">
        <v>499</v>
      </c>
      <c r="K3" s="1144" t="s">
        <v>500</v>
      </c>
    </row>
    <row r="4" spans="1:14" s="1152" customFormat="1" ht="14.25">
      <c r="A4" s="1146">
        <v>1</v>
      </c>
      <c r="B4" s="1146" t="s">
        <v>503</v>
      </c>
      <c r="C4" s="1147">
        <f>C5+C6+C7+C8</f>
        <v>425200</v>
      </c>
      <c r="D4" s="1148"/>
      <c r="E4" s="1147">
        <v>425200</v>
      </c>
      <c r="F4" s="1147">
        <f>F5+F6+F7+F8</f>
        <v>24920</v>
      </c>
      <c r="G4" s="1146"/>
      <c r="H4" s="1149">
        <v>24920</v>
      </c>
      <c r="I4" s="1147">
        <f>I5+I6+I7+I8</f>
        <v>275741</v>
      </c>
      <c r="J4" s="1150"/>
      <c r="K4" s="1150"/>
      <c r="L4" s="1151"/>
      <c r="M4" s="1151"/>
      <c r="N4" s="1151"/>
    </row>
    <row r="5" spans="1:14">
      <c r="A5" s="1153"/>
      <c r="B5" s="1153"/>
      <c r="C5" s="1154">
        <v>188200</v>
      </c>
      <c r="D5" s="1155">
        <v>338</v>
      </c>
      <c r="E5" s="1154"/>
      <c r="F5" s="1156">
        <v>24920</v>
      </c>
      <c r="G5" s="1156">
        <v>356</v>
      </c>
      <c r="H5" s="1156"/>
      <c r="I5" s="1157">
        <v>275741</v>
      </c>
      <c r="J5" s="1157">
        <v>252</v>
      </c>
      <c r="K5" s="1157"/>
      <c r="L5" s="1158"/>
      <c r="M5" s="1158"/>
      <c r="N5" s="1158"/>
    </row>
    <row r="6" spans="1:14">
      <c r="A6" s="1153"/>
      <c r="B6" s="1153"/>
      <c r="C6" s="1154">
        <v>17000</v>
      </c>
      <c r="D6" s="1155">
        <v>1439</v>
      </c>
      <c r="E6" s="1154"/>
      <c r="F6" s="1156"/>
      <c r="G6" s="1156"/>
      <c r="H6" s="1156"/>
      <c r="I6" s="1157"/>
      <c r="J6" s="1157"/>
      <c r="K6" s="1157"/>
      <c r="L6" s="1158"/>
      <c r="M6" s="1158"/>
      <c r="N6" s="1158"/>
    </row>
    <row r="7" spans="1:14">
      <c r="A7" s="1153"/>
      <c r="B7" s="1153"/>
      <c r="C7" s="1154">
        <v>120000</v>
      </c>
      <c r="D7" s="1155" t="s">
        <v>504</v>
      </c>
      <c r="E7" s="1154"/>
      <c r="F7" s="1156"/>
      <c r="G7" s="1156"/>
      <c r="H7" s="1156"/>
      <c r="I7" s="1157"/>
      <c r="J7" s="1157"/>
      <c r="K7" s="1157"/>
      <c r="L7" s="1158"/>
      <c r="M7" s="1158"/>
      <c r="N7" s="1158"/>
    </row>
    <row r="8" spans="1:14">
      <c r="A8" s="1153"/>
      <c r="B8" s="1153"/>
      <c r="C8" s="1154">
        <v>100000</v>
      </c>
      <c r="D8" s="1155" t="s">
        <v>505</v>
      </c>
      <c r="E8" s="1154"/>
      <c r="F8" s="1156"/>
      <c r="G8" s="1156"/>
      <c r="H8" s="1156"/>
      <c r="I8" s="1157"/>
      <c r="J8" s="1157"/>
      <c r="K8" s="1157"/>
      <c r="L8" s="1158"/>
      <c r="M8" s="1158"/>
      <c r="N8" s="1158"/>
    </row>
    <row r="9" spans="1:14" s="1152" customFormat="1" ht="14.25">
      <c r="A9" s="1159">
        <v>2</v>
      </c>
      <c r="B9" s="1159" t="s">
        <v>7</v>
      </c>
      <c r="C9" s="1160">
        <v>253675</v>
      </c>
      <c r="D9" s="1161">
        <v>168</v>
      </c>
      <c r="E9" s="1160">
        <f>C9</f>
        <v>253675</v>
      </c>
      <c r="F9" s="1162">
        <f>250000+27000</f>
        <v>277000</v>
      </c>
      <c r="G9" s="1162"/>
      <c r="H9" s="1162">
        <f>250000+27000</f>
        <v>277000</v>
      </c>
      <c r="I9" s="1162">
        <f>515000</f>
        <v>515000</v>
      </c>
      <c r="J9" s="1163"/>
      <c r="K9" s="1163"/>
      <c r="L9" s="1151"/>
      <c r="M9" s="1151"/>
      <c r="N9" s="1151"/>
    </row>
    <row r="10" spans="1:14" s="1152" customFormat="1" ht="14.25">
      <c r="A10" s="1159">
        <v>3</v>
      </c>
      <c r="B10" s="1159" t="s">
        <v>491</v>
      </c>
      <c r="C10" s="1160">
        <f>C11+C12</f>
        <v>50522</v>
      </c>
      <c r="D10" s="1161"/>
      <c r="E10" s="1160">
        <f>C10</f>
        <v>50522</v>
      </c>
      <c r="F10" s="1160">
        <f>F11+F12</f>
        <v>51804</v>
      </c>
      <c r="G10" s="1162"/>
      <c r="H10" s="1162">
        <v>51804</v>
      </c>
      <c r="I10" s="1160">
        <f>I11+I12</f>
        <v>139011</v>
      </c>
      <c r="J10" s="1163"/>
      <c r="K10" s="1163"/>
      <c r="L10" s="1151"/>
      <c r="M10" s="1151"/>
      <c r="N10" s="1151"/>
    </row>
    <row r="11" spans="1:14">
      <c r="A11" s="1153"/>
      <c r="B11" s="1153"/>
      <c r="C11" s="1154">
        <v>37022</v>
      </c>
      <c r="D11" s="1155">
        <v>338</v>
      </c>
      <c r="E11" s="1154"/>
      <c r="F11" s="1156">
        <v>10259</v>
      </c>
      <c r="G11" s="1156">
        <v>356</v>
      </c>
      <c r="H11" s="1156"/>
      <c r="I11" s="1157">
        <v>139011</v>
      </c>
      <c r="J11" s="1157"/>
      <c r="K11" s="1157"/>
      <c r="L11" s="1158"/>
      <c r="M11" s="1158"/>
      <c r="N11" s="1158"/>
    </row>
    <row r="12" spans="1:14">
      <c r="A12" s="1153"/>
      <c r="B12" s="1153"/>
      <c r="C12" s="1154">
        <v>13500</v>
      </c>
      <c r="D12" s="1155">
        <v>1439</v>
      </c>
      <c r="E12" s="1154"/>
      <c r="F12" s="1156">
        <v>41545</v>
      </c>
      <c r="G12" s="1156"/>
      <c r="H12" s="1156"/>
      <c r="I12" s="1157"/>
      <c r="J12" s="1157"/>
      <c r="K12" s="1157"/>
      <c r="L12" s="1158"/>
      <c r="M12" s="1158"/>
      <c r="N12" s="1158"/>
    </row>
    <row r="13" spans="1:14" s="1152" customFormat="1" ht="14.25">
      <c r="A13" s="1159">
        <v>4</v>
      </c>
      <c r="B13" s="1159" t="s">
        <v>373</v>
      </c>
      <c r="C13" s="1160">
        <f>C14+C15</f>
        <v>79738</v>
      </c>
      <c r="D13" s="1160">
        <f t="shared" ref="D13:J13" si="0">D14+D15</f>
        <v>0</v>
      </c>
      <c r="E13" s="1160">
        <f t="shared" si="0"/>
        <v>0</v>
      </c>
      <c r="F13" s="1160">
        <f t="shared" si="0"/>
        <v>58873</v>
      </c>
      <c r="G13" s="1160">
        <f t="shared" si="0"/>
        <v>0</v>
      </c>
      <c r="H13" s="1160">
        <v>58873</v>
      </c>
      <c r="I13" s="1163">
        <f t="shared" si="0"/>
        <v>0</v>
      </c>
      <c r="J13" s="1163">
        <f t="shared" si="0"/>
        <v>0</v>
      </c>
      <c r="K13" s="1163"/>
      <c r="L13" s="1151"/>
      <c r="M13" s="1151"/>
      <c r="N13" s="1151"/>
    </row>
    <row r="14" spans="1:14">
      <c r="A14" s="1153"/>
      <c r="B14" s="1153" t="s">
        <v>506</v>
      </c>
      <c r="C14" s="1154">
        <v>22338</v>
      </c>
      <c r="D14" s="1154"/>
      <c r="E14" s="1154"/>
      <c r="F14" s="1156">
        <v>13443</v>
      </c>
      <c r="G14" s="1156"/>
      <c r="H14" s="1156"/>
      <c r="I14" s="1157"/>
      <c r="J14" s="1157"/>
      <c r="K14" s="1157"/>
      <c r="L14" s="1158"/>
      <c r="M14" s="1158"/>
      <c r="N14" s="1158"/>
    </row>
    <row r="15" spans="1:14">
      <c r="A15" s="1153"/>
      <c r="B15" s="1153" t="s">
        <v>507</v>
      </c>
      <c r="C15" s="1154">
        <v>57400</v>
      </c>
      <c r="D15" s="1154"/>
      <c r="E15" s="1154"/>
      <c r="F15" s="1156">
        <v>45430</v>
      </c>
      <c r="G15" s="1156"/>
      <c r="H15" s="1156"/>
      <c r="I15" s="1157"/>
      <c r="J15" s="1157"/>
      <c r="K15" s="1157"/>
      <c r="L15" s="1158"/>
      <c r="M15" s="1158"/>
      <c r="N15" s="1158"/>
    </row>
    <row r="16" spans="1:14" s="1152" customFormat="1" ht="14.25">
      <c r="A16" s="1159">
        <v>5</v>
      </c>
      <c r="B16" s="1159" t="s">
        <v>508</v>
      </c>
      <c r="C16" s="1160"/>
      <c r="D16" s="1160"/>
      <c r="E16" s="1160"/>
      <c r="F16" s="1162"/>
      <c r="G16" s="1162"/>
      <c r="H16" s="1162"/>
      <c r="I16" s="1163">
        <v>22752</v>
      </c>
      <c r="J16" s="1163"/>
      <c r="K16" s="1163"/>
      <c r="L16" s="1151"/>
      <c r="M16" s="1151"/>
      <c r="N16" s="1151"/>
    </row>
    <row r="17" spans="1:14">
      <c r="A17" s="1153"/>
      <c r="B17" s="1153"/>
      <c r="C17" s="1154"/>
      <c r="D17" s="1154"/>
      <c r="E17" s="1154"/>
      <c r="F17" s="1156"/>
      <c r="G17" s="1156"/>
      <c r="H17" s="1156"/>
      <c r="I17" s="1157"/>
      <c r="J17" s="1157"/>
      <c r="K17" s="1157"/>
      <c r="L17" s="1158"/>
      <c r="M17" s="1158"/>
      <c r="N17" s="1158"/>
    </row>
    <row r="18" spans="1:14">
      <c r="A18" s="1153"/>
      <c r="B18" s="1153"/>
      <c r="C18" s="1164"/>
      <c r="D18" s="1154"/>
      <c r="E18" s="1154"/>
      <c r="F18" s="1156"/>
      <c r="G18" s="1156"/>
      <c r="H18" s="1156"/>
      <c r="I18" s="1157"/>
      <c r="J18" s="1157"/>
      <c r="K18" s="1157"/>
      <c r="L18" s="1158"/>
      <c r="M18" s="1158"/>
      <c r="N18" s="1158"/>
    </row>
    <row r="19" spans="1:14" s="1152" customFormat="1" ht="14.25">
      <c r="A19" s="1159"/>
      <c r="B19" s="1159" t="s">
        <v>424</v>
      </c>
      <c r="C19" s="1160">
        <f>C4+C9+C10+C13</f>
        <v>809135</v>
      </c>
      <c r="D19" s="1160">
        <f t="shared" ref="D19:L19" si="1">D4+D9+D10+D13</f>
        <v>168</v>
      </c>
      <c r="E19" s="1160">
        <f t="shared" si="1"/>
        <v>729397</v>
      </c>
      <c r="F19" s="1160">
        <f t="shared" si="1"/>
        <v>412597</v>
      </c>
      <c r="G19" s="1160"/>
      <c r="H19" s="1160">
        <f t="shared" si="1"/>
        <v>412597</v>
      </c>
      <c r="I19" s="1163">
        <f>I4+I9+I10+I13+I16</f>
        <v>952504</v>
      </c>
      <c r="J19" s="1163">
        <f t="shared" si="1"/>
        <v>0</v>
      </c>
      <c r="K19" s="1163">
        <f t="shared" si="1"/>
        <v>0</v>
      </c>
      <c r="L19" s="1165">
        <f t="shared" si="1"/>
        <v>0</v>
      </c>
      <c r="M19" s="1151"/>
      <c r="N19" s="1151"/>
    </row>
    <row r="20" spans="1:14">
      <c r="A20" s="1166"/>
      <c r="B20" s="1166"/>
      <c r="C20" s="1167"/>
      <c r="D20" s="1167"/>
      <c r="E20" s="1167"/>
      <c r="F20" s="1167"/>
      <c r="G20" s="1167"/>
      <c r="H20" s="1167"/>
      <c r="I20" s="1167"/>
      <c r="J20" s="1167"/>
      <c r="K20" s="1167"/>
      <c r="L20" s="1158"/>
      <c r="M20" s="1158"/>
      <c r="N20" s="1158"/>
    </row>
    <row r="21" spans="1:14">
      <c r="C21" s="1158"/>
      <c r="D21" s="1158"/>
      <c r="E21" s="1158"/>
      <c r="F21" s="1158"/>
      <c r="G21" s="1158"/>
      <c r="H21" s="1158"/>
      <c r="I21" s="1158"/>
      <c r="J21" s="1158"/>
      <c r="K21" s="1158"/>
      <c r="L21" s="1158"/>
      <c r="M21" s="1158"/>
      <c r="N21" s="1158"/>
    </row>
    <row r="22" spans="1:14">
      <c r="C22" s="1158"/>
      <c r="D22" s="1158"/>
      <c r="E22" s="1158"/>
      <c r="F22" s="1158"/>
      <c r="G22" s="1158"/>
      <c r="H22" s="1158"/>
      <c r="I22" s="1158">
        <f>I19-952504</f>
        <v>0</v>
      </c>
      <c r="J22" s="1158"/>
      <c r="K22" s="1158"/>
      <c r="L22" s="1158"/>
      <c r="M22" s="1158"/>
      <c r="N22" s="1158"/>
    </row>
    <row r="23" spans="1:14">
      <c r="C23" s="1158"/>
      <c r="D23" s="1158"/>
      <c r="E23" s="1158"/>
      <c r="F23" s="1158"/>
      <c r="G23" s="1158"/>
      <c r="H23" s="1158"/>
      <c r="I23" s="1158"/>
      <c r="J23" s="1158"/>
      <c r="K23" s="1158"/>
      <c r="L23" s="1158"/>
      <c r="M23" s="1158"/>
      <c r="N23" s="1158"/>
    </row>
    <row r="24" spans="1:14">
      <c r="C24" s="1158"/>
      <c r="D24" s="1158"/>
      <c r="E24" s="1158"/>
      <c r="F24" s="1158"/>
      <c r="G24" s="1158"/>
      <c r="H24" s="1158"/>
      <c r="I24" s="1158"/>
      <c r="J24" s="1158"/>
      <c r="K24" s="1158"/>
      <c r="L24" s="1158"/>
      <c r="M24" s="1158"/>
      <c r="N24" s="1158"/>
    </row>
    <row r="25" spans="1:14">
      <c r="C25" s="1158"/>
      <c r="D25" s="1158"/>
      <c r="E25" s="1158"/>
      <c r="F25" s="1158"/>
      <c r="G25" s="1158"/>
      <c r="H25" s="1158"/>
      <c r="I25" s="1158"/>
      <c r="J25" s="1158"/>
      <c r="K25" s="1158"/>
      <c r="L25" s="1158"/>
      <c r="M25" s="1158"/>
      <c r="N25" s="1158"/>
    </row>
    <row r="26" spans="1:14">
      <c r="C26" s="1158"/>
      <c r="D26" s="1158"/>
      <c r="E26" s="1158"/>
      <c r="F26" s="1158"/>
      <c r="G26" s="1158"/>
      <c r="H26" s="1158"/>
      <c r="I26" s="1158"/>
      <c r="J26" s="1158"/>
      <c r="K26" s="1158"/>
      <c r="L26" s="1158"/>
      <c r="M26" s="1158"/>
      <c r="N26" s="1158"/>
    </row>
    <row r="27" spans="1:14">
      <c r="C27" s="1158"/>
      <c r="D27" s="1158"/>
      <c r="E27" s="1158"/>
      <c r="F27" s="1158"/>
      <c r="G27" s="1158"/>
      <c r="H27" s="1158"/>
      <c r="I27" s="1158"/>
      <c r="J27" s="1158"/>
      <c r="K27" s="1158"/>
      <c r="L27" s="1158"/>
      <c r="M27" s="1158"/>
      <c r="N27" s="1158"/>
    </row>
    <row r="28" spans="1:14">
      <c r="C28" s="1158"/>
      <c r="D28" s="1158"/>
      <c r="E28" s="1158"/>
      <c r="F28" s="1158"/>
      <c r="G28" s="1158"/>
      <c r="H28" s="1158"/>
      <c r="I28" s="1158"/>
      <c r="J28" s="1158"/>
      <c r="K28" s="1158"/>
      <c r="L28" s="1158"/>
      <c r="M28" s="1158"/>
      <c r="N28" s="1158"/>
    </row>
    <row r="29" spans="1:14">
      <c r="C29" s="1158"/>
      <c r="D29" s="1158"/>
      <c r="E29" s="1158"/>
      <c r="F29" s="1158"/>
      <c r="G29" s="1158"/>
      <c r="H29" s="1158"/>
      <c r="I29" s="1158"/>
      <c r="J29" s="1158"/>
      <c r="K29" s="1158"/>
      <c r="L29" s="1158"/>
      <c r="M29" s="1158"/>
      <c r="N29" s="1158"/>
    </row>
    <row r="30" spans="1:14">
      <c r="C30" s="1158"/>
      <c r="D30" s="1158"/>
      <c r="E30" s="1158"/>
      <c r="F30" s="1158"/>
      <c r="G30" s="1158"/>
      <c r="H30" s="1158"/>
      <c r="I30" s="1158"/>
      <c r="J30" s="1158"/>
      <c r="K30" s="1158"/>
      <c r="L30" s="1158"/>
      <c r="M30" s="1158"/>
      <c r="N30" s="1158"/>
    </row>
    <row r="31" spans="1:14">
      <c r="C31" s="1158"/>
      <c r="D31" s="1158"/>
      <c r="E31" s="1158"/>
      <c r="F31" s="1158"/>
      <c r="G31" s="1158"/>
      <c r="H31" s="1158"/>
      <c r="I31" s="1158"/>
      <c r="J31" s="1158"/>
      <c r="K31" s="1158"/>
      <c r="L31" s="1158"/>
      <c r="M31" s="1158"/>
      <c r="N31" s="1158"/>
    </row>
    <row r="32" spans="1:14">
      <c r="C32" s="1158"/>
      <c r="D32" s="1158"/>
      <c r="E32" s="1158"/>
      <c r="F32" s="1158"/>
      <c r="G32" s="1158"/>
      <c r="H32" s="1158"/>
      <c r="I32" s="1158"/>
      <c r="J32" s="1158"/>
      <c r="K32" s="1158"/>
      <c r="L32" s="1158"/>
      <c r="M32" s="1158"/>
      <c r="N32" s="1158"/>
    </row>
    <row r="33" spans="3:14">
      <c r="C33" s="1158"/>
      <c r="D33" s="1158"/>
      <c r="E33" s="1158"/>
      <c r="F33" s="1158"/>
      <c r="G33" s="1158"/>
      <c r="H33" s="1158"/>
      <c r="I33" s="1158"/>
      <c r="J33" s="1158"/>
      <c r="K33" s="1158"/>
      <c r="L33" s="1158"/>
      <c r="M33" s="1158"/>
      <c r="N33" s="1158"/>
    </row>
    <row r="34" spans="3:14">
      <c r="C34" s="1158"/>
      <c r="D34" s="1158"/>
      <c r="E34" s="1158"/>
      <c r="F34" s="1158"/>
      <c r="G34" s="1158"/>
      <c r="H34" s="1158"/>
      <c r="I34" s="1158"/>
      <c r="J34" s="1158"/>
      <c r="K34" s="1158"/>
      <c r="L34" s="1158"/>
      <c r="M34" s="1158"/>
      <c r="N34" s="1158"/>
    </row>
    <row r="35" spans="3:14">
      <c r="C35" s="1158"/>
      <c r="D35" s="1158"/>
      <c r="E35" s="1158"/>
      <c r="F35" s="1158"/>
      <c r="G35" s="1158"/>
      <c r="H35" s="1158"/>
      <c r="I35" s="1158"/>
      <c r="J35" s="1158"/>
      <c r="K35" s="1158"/>
      <c r="L35" s="1158"/>
      <c r="M35" s="1158"/>
      <c r="N35" s="1158"/>
    </row>
    <row r="36" spans="3:14">
      <c r="C36" s="1158"/>
      <c r="D36" s="1158"/>
      <c r="E36" s="1158"/>
      <c r="F36" s="1158"/>
      <c r="G36" s="1158"/>
      <c r="H36" s="1158"/>
      <c r="I36" s="1158"/>
      <c r="J36" s="1158"/>
      <c r="K36" s="1158"/>
      <c r="L36" s="1158"/>
      <c r="M36" s="1158"/>
      <c r="N36" s="1158"/>
    </row>
    <row r="37" spans="3:14">
      <c r="C37" s="1158"/>
      <c r="D37" s="1158"/>
      <c r="E37" s="1158"/>
      <c r="F37" s="1158"/>
      <c r="G37" s="1158"/>
      <c r="H37" s="1158"/>
      <c r="I37" s="1158"/>
      <c r="J37" s="1158"/>
      <c r="K37" s="1158"/>
      <c r="L37" s="1158"/>
      <c r="M37" s="1158"/>
      <c r="N37" s="1158"/>
    </row>
    <row r="38" spans="3:14">
      <c r="C38" s="1158"/>
      <c r="D38" s="1158"/>
      <c r="E38" s="1158"/>
      <c r="F38" s="1158"/>
      <c r="G38" s="1158"/>
      <c r="H38" s="1158"/>
      <c r="I38" s="1158"/>
      <c r="J38" s="1158"/>
      <c r="K38" s="1158"/>
      <c r="L38" s="1158"/>
      <c r="M38" s="1158"/>
      <c r="N38" s="1158"/>
    </row>
    <row r="39" spans="3:14">
      <c r="C39" s="1158"/>
      <c r="D39" s="1158"/>
      <c r="E39" s="1158"/>
      <c r="F39" s="1158"/>
      <c r="G39" s="1158"/>
      <c r="H39" s="1158"/>
      <c r="I39" s="1158"/>
      <c r="J39" s="1158"/>
      <c r="K39" s="1158"/>
      <c r="L39" s="1158"/>
      <c r="M39" s="1158"/>
      <c r="N39" s="1158"/>
    </row>
    <row r="40" spans="3:14">
      <c r="C40" s="1158"/>
      <c r="D40" s="1158"/>
      <c r="E40" s="1158"/>
      <c r="F40" s="1158"/>
      <c r="G40" s="1158"/>
      <c r="H40" s="1158"/>
      <c r="I40" s="1158"/>
      <c r="J40" s="1158"/>
      <c r="K40" s="1158"/>
      <c r="L40" s="1158"/>
      <c r="M40" s="1158"/>
      <c r="N40" s="1158"/>
    </row>
    <row r="41" spans="3:14">
      <c r="C41" s="1158"/>
      <c r="D41" s="1158"/>
      <c r="E41" s="1158"/>
      <c r="F41" s="1158"/>
      <c r="G41" s="1158"/>
      <c r="H41" s="1158"/>
      <c r="I41" s="1158"/>
      <c r="J41" s="1158"/>
      <c r="K41" s="1158"/>
      <c r="L41" s="1158"/>
      <c r="M41" s="1158"/>
      <c r="N41" s="1158"/>
    </row>
    <row r="42" spans="3:14">
      <c r="C42" s="1158"/>
      <c r="D42" s="1158"/>
      <c r="E42" s="1158"/>
      <c r="F42" s="1158"/>
      <c r="G42" s="1158"/>
      <c r="H42" s="1158"/>
      <c r="I42" s="1158"/>
      <c r="J42" s="1158"/>
      <c r="K42" s="1158"/>
      <c r="L42" s="1158"/>
      <c r="M42" s="1158"/>
      <c r="N42" s="1158"/>
    </row>
    <row r="43" spans="3:14">
      <c r="C43" s="1158"/>
      <c r="D43" s="1158"/>
      <c r="E43" s="1158"/>
      <c r="F43" s="1158"/>
      <c r="G43" s="1158"/>
      <c r="H43" s="1158"/>
      <c r="I43" s="1158"/>
      <c r="J43" s="1158"/>
      <c r="K43" s="1158"/>
      <c r="L43" s="1158"/>
      <c r="M43" s="1158"/>
      <c r="N43" s="1158"/>
    </row>
    <row r="44" spans="3:14">
      <c r="C44" s="1158"/>
      <c r="D44" s="1158"/>
      <c r="E44" s="1158"/>
      <c r="F44" s="1158"/>
      <c r="G44" s="1158"/>
      <c r="H44" s="1158"/>
      <c r="I44" s="1158"/>
      <c r="J44" s="1158"/>
      <c r="K44" s="1158"/>
      <c r="L44" s="1158"/>
      <c r="M44" s="1158"/>
      <c r="N44" s="1158"/>
    </row>
    <row r="45" spans="3:14">
      <c r="C45" s="1158"/>
      <c r="D45" s="1158"/>
      <c r="E45" s="1158"/>
      <c r="F45" s="1158"/>
      <c r="G45" s="1158"/>
      <c r="H45" s="1158"/>
      <c r="I45" s="1158"/>
      <c r="J45" s="1158"/>
      <c r="K45" s="1158"/>
      <c r="L45" s="1158"/>
      <c r="M45" s="1158"/>
      <c r="N45" s="1158"/>
    </row>
    <row r="46" spans="3:14">
      <c r="C46" s="1158"/>
      <c r="D46" s="1158"/>
      <c r="E46" s="1158"/>
      <c r="F46" s="1158"/>
      <c r="G46" s="1158"/>
      <c r="H46" s="1158"/>
      <c r="I46" s="1158"/>
      <c r="J46" s="1158"/>
      <c r="K46" s="1158"/>
      <c r="L46" s="1158"/>
      <c r="M46" s="1158"/>
      <c r="N46" s="1158"/>
    </row>
    <row r="47" spans="3:14">
      <c r="C47" s="1158"/>
      <c r="D47" s="1158"/>
      <c r="E47" s="1158"/>
      <c r="F47" s="1158"/>
      <c r="G47" s="1158"/>
      <c r="H47" s="1158"/>
      <c r="I47" s="1158"/>
      <c r="J47" s="1158"/>
      <c r="K47" s="1158"/>
      <c r="L47" s="1158"/>
      <c r="M47" s="1158"/>
      <c r="N47" s="1158"/>
    </row>
    <row r="48" spans="3:14">
      <c r="C48" s="1158"/>
      <c r="D48" s="1158"/>
      <c r="E48" s="1158"/>
      <c r="F48" s="1158"/>
      <c r="G48" s="1158"/>
      <c r="H48" s="1158"/>
      <c r="I48" s="1158"/>
      <c r="J48" s="1158"/>
      <c r="K48" s="1158"/>
      <c r="L48" s="1158"/>
      <c r="M48" s="1158"/>
      <c r="N48" s="1158"/>
    </row>
    <row r="49" spans="3:14">
      <c r="C49" s="1158"/>
      <c r="D49" s="1158"/>
      <c r="E49" s="1158"/>
      <c r="F49" s="1158"/>
      <c r="G49" s="1158"/>
      <c r="H49" s="1158"/>
      <c r="I49" s="1158"/>
      <c r="J49" s="1158"/>
      <c r="K49" s="1158"/>
      <c r="L49" s="1158"/>
      <c r="M49" s="1158"/>
      <c r="N49" s="1158"/>
    </row>
    <row r="50" spans="3:14">
      <c r="C50" s="1158"/>
      <c r="D50" s="1158"/>
      <c r="E50" s="1158"/>
      <c r="F50" s="1158"/>
      <c r="G50" s="1158"/>
      <c r="H50" s="1158"/>
      <c r="I50" s="1158"/>
      <c r="J50" s="1158"/>
      <c r="K50" s="1158"/>
      <c r="L50" s="1158"/>
      <c r="M50" s="1158"/>
      <c r="N50" s="1158"/>
    </row>
    <row r="51" spans="3:14">
      <c r="C51" s="1158"/>
      <c r="D51" s="1158"/>
      <c r="E51" s="1158"/>
      <c r="F51" s="1158"/>
      <c r="G51" s="1158"/>
      <c r="H51" s="1158"/>
      <c r="I51" s="1158"/>
      <c r="J51" s="1158"/>
      <c r="K51" s="1158"/>
      <c r="L51" s="1158"/>
      <c r="M51" s="1158"/>
      <c r="N51" s="1158"/>
    </row>
    <row r="52" spans="3:14">
      <c r="C52" s="1158"/>
      <c r="D52" s="1158"/>
      <c r="E52" s="1158"/>
      <c r="F52" s="1158"/>
      <c r="G52" s="1158"/>
      <c r="H52" s="1158"/>
      <c r="I52" s="1158"/>
      <c r="J52" s="1158"/>
      <c r="K52" s="1158"/>
      <c r="L52" s="1158"/>
      <c r="M52" s="1158"/>
      <c r="N52" s="1158"/>
    </row>
    <row r="53" spans="3:14">
      <c r="C53" s="1158"/>
      <c r="D53" s="1158"/>
      <c r="E53" s="1158"/>
      <c r="F53" s="1158"/>
      <c r="G53" s="1158"/>
      <c r="H53" s="1158"/>
      <c r="I53" s="1158"/>
      <c r="J53" s="1158"/>
      <c r="K53" s="1158"/>
      <c r="L53" s="1158"/>
      <c r="M53" s="1158"/>
      <c r="N53" s="1158"/>
    </row>
    <row r="54" spans="3:14">
      <c r="C54" s="1158"/>
      <c r="D54" s="1158"/>
      <c r="E54" s="1158"/>
      <c r="F54" s="1158"/>
      <c r="G54" s="1158"/>
      <c r="H54" s="1158"/>
      <c r="I54" s="1158"/>
      <c r="J54" s="1158"/>
      <c r="K54" s="1158"/>
      <c r="L54" s="1158"/>
      <c r="M54" s="1158"/>
      <c r="N54" s="115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0" sqref="F20"/>
    </sheetView>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
  <sheetViews>
    <sheetView topLeftCell="A4" zoomScale="115" zoomScaleNormal="115" workbookViewId="0">
      <selection activeCell="E24" sqref="E24"/>
    </sheetView>
  </sheetViews>
  <sheetFormatPr defaultColWidth="8.7109375" defaultRowHeight="11.25"/>
  <cols>
    <col min="1" max="1" width="4.28515625" style="1786" customWidth="1"/>
    <col min="2" max="2" width="18.42578125" style="1786" customWidth="1"/>
    <col min="3" max="3" width="3.7109375" style="1786" customWidth="1"/>
    <col min="4" max="4" width="8.28515625" style="1786" customWidth="1"/>
    <col min="5" max="5" width="9.5703125" style="1786" customWidth="1"/>
    <col min="6" max="6" width="9.7109375" style="1786" customWidth="1"/>
    <col min="7" max="7" width="9.5703125" style="1786" customWidth="1"/>
    <col min="8" max="8" width="9.7109375" style="1786" customWidth="1"/>
    <col min="9" max="9" width="11.7109375" style="1786" hidden="1" customWidth="1"/>
    <col min="10" max="10" width="7.7109375" style="1786" customWidth="1"/>
    <col min="11" max="11" width="8.5703125" style="1786" customWidth="1"/>
    <col min="12" max="12" width="8.7109375" style="1786" customWidth="1"/>
    <col min="13" max="13" width="9.42578125" style="1786" hidden="1" customWidth="1"/>
    <col min="14" max="14" width="5.42578125" style="1786" customWidth="1"/>
    <col min="15" max="15" width="8.7109375" style="1786" hidden="1" customWidth="1"/>
    <col min="16" max="18" width="8.7109375" style="1786" customWidth="1"/>
    <col min="19" max="19" width="10" style="2115" hidden="1" customWidth="1"/>
    <col min="20" max="20" width="8.42578125" style="2115" hidden="1" customWidth="1"/>
    <col min="21" max="21" width="5.7109375" style="2115" hidden="1" customWidth="1"/>
    <col min="22" max="22" width="10.7109375" style="1786" hidden="1" customWidth="1"/>
    <col min="23" max="23" width="9.5703125" style="1786" customWidth="1"/>
    <col min="24" max="24" width="7.7109375" style="1786" customWidth="1"/>
    <col min="25" max="25" width="8.28515625" style="1786" customWidth="1"/>
    <col min="26" max="26" width="8" style="1786" customWidth="1"/>
    <col min="27" max="27" width="9.28515625" style="1786" hidden="1" customWidth="1"/>
    <col min="28" max="28" width="8.5703125" style="1786" customWidth="1"/>
    <col min="29" max="16384" width="8.7109375" style="1786"/>
  </cols>
  <sheetData>
    <row r="1" spans="1:28">
      <c r="A1" s="2726" t="s">
        <v>691</v>
      </c>
      <c r="B1" s="2726"/>
      <c r="C1" s="2726"/>
      <c r="D1" s="2726"/>
      <c r="E1" s="2726"/>
      <c r="F1" s="2726"/>
      <c r="G1" s="2726"/>
      <c r="H1" s="2726"/>
      <c r="I1" s="2726"/>
      <c r="J1" s="2726"/>
      <c r="K1" s="2726"/>
      <c r="L1" s="2726"/>
      <c r="M1" s="2726"/>
      <c r="N1" s="2726"/>
      <c r="O1" s="2726"/>
      <c r="P1" s="2726"/>
      <c r="Q1" s="2726"/>
      <c r="R1" s="2726"/>
      <c r="S1" s="2726"/>
      <c r="T1" s="2726"/>
      <c r="U1" s="2726"/>
      <c r="V1" s="2726"/>
      <c r="W1" s="2726"/>
      <c r="X1" s="2726"/>
      <c r="Y1" s="2726"/>
      <c r="Z1" s="2726"/>
    </row>
    <row r="2" spans="1:28" ht="15.75">
      <c r="A2" s="3172" t="s">
        <v>692</v>
      </c>
      <c r="B2" s="3172"/>
      <c r="C2" s="3172"/>
      <c r="D2" s="3172"/>
      <c r="E2" s="3172"/>
      <c r="F2" s="3172"/>
      <c r="G2" s="3172"/>
      <c r="H2" s="3172"/>
      <c r="I2" s="3172"/>
      <c r="J2" s="3172"/>
      <c r="K2" s="3172"/>
      <c r="L2" s="3172"/>
      <c r="M2" s="3172"/>
      <c r="N2" s="3172"/>
      <c r="O2" s="3172"/>
      <c r="P2" s="3172"/>
      <c r="Q2" s="3172"/>
      <c r="R2" s="3172"/>
      <c r="S2" s="3172"/>
      <c r="T2" s="3172"/>
      <c r="U2" s="3172"/>
      <c r="V2" s="3172"/>
      <c r="W2" s="3172"/>
      <c r="X2" s="3172"/>
      <c r="Y2" s="3172"/>
      <c r="Z2" s="3172"/>
    </row>
    <row r="3" spans="1:28" ht="12">
      <c r="X3" s="3173" t="s">
        <v>693</v>
      </c>
      <c r="Y3" s="3173"/>
      <c r="Z3" s="3173"/>
      <c r="AA3" s="3173"/>
    </row>
    <row r="4" spans="1:28" ht="34.5" customHeight="1">
      <c r="A4" s="3174" t="s">
        <v>54</v>
      </c>
      <c r="B4" s="3166" t="s">
        <v>362</v>
      </c>
      <c r="C4" s="3166" t="s">
        <v>342</v>
      </c>
      <c r="D4" s="3166" t="s">
        <v>513</v>
      </c>
      <c r="E4" s="3167"/>
      <c r="F4" s="3167"/>
      <c r="G4" s="3175" t="s">
        <v>450</v>
      </c>
      <c r="H4" s="3176"/>
      <c r="I4" s="3177"/>
      <c r="J4" s="3178"/>
      <c r="K4" s="2728" t="s">
        <v>694</v>
      </c>
      <c r="L4" s="3179"/>
      <c r="M4" s="3179"/>
      <c r="N4" s="3179"/>
      <c r="O4" s="2110" t="s">
        <v>572</v>
      </c>
      <c r="P4" s="2729" t="s">
        <v>726</v>
      </c>
      <c r="Q4" s="3168"/>
      <c r="R4" s="3165"/>
      <c r="S4" s="3108" t="s">
        <v>695</v>
      </c>
      <c r="T4" s="3180"/>
      <c r="U4" s="3162"/>
      <c r="W4" s="2729" t="s">
        <v>696</v>
      </c>
      <c r="X4" s="3168"/>
      <c r="Y4" s="3165"/>
      <c r="Z4" s="3166" t="s">
        <v>4</v>
      </c>
      <c r="AB4" s="3166" t="s">
        <v>81</v>
      </c>
    </row>
    <row r="5" spans="1:28">
      <c r="A5" s="3174"/>
      <c r="B5" s="3166"/>
      <c r="C5" s="3166"/>
      <c r="D5" s="3166" t="s">
        <v>697</v>
      </c>
      <c r="E5" s="3166" t="s">
        <v>606</v>
      </c>
      <c r="F5" s="3167"/>
      <c r="G5" s="3166" t="s">
        <v>1</v>
      </c>
      <c r="H5" s="3181" t="s">
        <v>8</v>
      </c>
      <c r="I5" s="3168"/>
      <c r="J5" s="3165"/>
      <c r="K5" s="2728" t="s">
        <v>1</v>
      </c>
      <c r="L5" s="2728" t="s">
        <v>8</v>
      </c>
      <c r="M5" s="3169"/>
      <c r="N5" s="3169"/>
      <c r="O5" s="2110"/>
      <c r="P5" s="2732" t="s">
        <v>1</v>
      </c>
      <c r="Q5" s="2729" t="s">
        <v>8</v>
      </c>
      <c r="R5" s="3165"/>
      <c r="S5" s="3106" t="s">
        <v>1</v>
      </c>
      <c r="T5" s="3108" t="s">
        <v>8</v>
      </c>
      <c r="U5" s="3162"/>
      <c r="V5" s="2110"/>
      <c r="W5" s="2732" t="s">
        <v>1</v>
      </c>
      <c r="X5" s="2729" t="s">
        <v>8</v>
      </c>
      <c r="Y5" s="3165"/>
      <c r="Z5" s="3166"/>
      <c r="AB5" s="3166"/>
    </row>
    <row r="6" spans="1:28" ht="11.25" customHeight="1">
      <c r="A6" s="3174"/>
      <c r="B6" s="3166"/>
      <c r="C6" s="3166"/>
      <c r="D6" s="3167"/>
      <c r="E6" s="3166" t="s">
        <v>20</v>
      </c>
      <c r="F6" s="3166" t="s">
        <v>698</v>
      </c>
      <c r="G6" s="2728" t="s">
        <v>1</v>
      </c>
      <c r="H6" s="2728" t="s">
        <v>699</v>
      </c>
      <c r="I6" s="2728" t="s">
        <v>56</v>
      </c>
      <c r="J6" s="2728" t="s">
        <v>10</v>
      </c>
      <c r="K6" s="3179"/>
      <c r="L6" s="2728" t="s">
        <v>699</v>
      </c>
      <c r="M6" s="2728" t="s">
        <v>56</v>
      </c>
      <c r="N6" s="2728" t="s">
        <v>10</v>
      </c>
      <c r="O6" s="3171" t="s">
        <v>1</v>
      </c>
      <c r="P6" s="3163"/>
      <c r="Q6" s="2728" t="s">
        <v>699</v>
      </c>
      <c r="R6" s="2728" t="s">
        <v>10</v>
      </c>
      <c r="S6" s="3143"/>
      <c r="T6" s="3171" t="s">
        <v>699</v>
      </c>
      <c r="U6" s="3171" t="s">
        <v>10</v>
      </c>
      <c r="V6" s="2728" t="s">
        <v>1</v>
      </c>
      <c r="W6" s="3163"/>
      <c r="X6" s="2728" t="s">
        <v>699</v>
      </c>
      <c r="Y6" s="2728" t="s">
        <v>10</v>
      </c>
      <c r="Z6" s="3166"/>
      <c r="AB6" s="3166"/>
    </row>
    <row r="7" spans="1:28" ht="43.5" customHeight="1">
      <c r="A7" s="3174"/>
      <c r="B7" s="3166"/>
      <c r="C7" s="3166"/>
      <c r="D7" s="3167"/>
      <c r="E7" s="3167"/>
      <c r="F7" s="3167"/>
      <c r="G7" s="2728"/>
      <c r="H7" s="2728"/>
      <c r="I7" s="2728"/>
      <c r="J7" s="2728"/>
      <c r="K7" s="3179"/>
      <c r="L7" s="2728"/>
      <c r="M7" s="2728"/>
      <c r="N7" s="2728"/>
      <c r="O7" s="3171"/>
      <c r="P7" s="3164"/>
      <c r="Q7" s="2728"/>
      <c r="R7" s="2728"/>
      <c r="S7" s="3170"/>
      <c r="T7" s="3171"/>
      <c r="U7" s="3171"/>
      <c r="V7" s="2728"/>
      <c r="W7" s="3164"/>
      <c r="X7" s="2728"/>
      <c r="Y7" s="2728"/>
      <c r="Z7" s="3166"/>
      <c r="AB7" s="3166"/>
    </row>
    <row r="8" spans="1:28" s="2115" customFormat="1" ht="11.25" hidden="1" customHeight="1">
      <c r="A8" s="2111"/>
      <c r="B8" s="2112" t="s">
        <v>331</v>
      </c>
      <c r="C8" s="2112"/>
      <c r="D8" s="2112"/>
      <c r="E8" s="2112"/>
      <c r="F8" s="2112"/>
      <c r="G8" s="2113">
        <f>G9+G16</f>
        <v>13095400.111111112</v>
      </c>
      <c r="H8" s="2113"/>
      <c r="I8" s="2113">
        <f t="shared" ref="I8:N8" si="0">I9+I16</f>
        <v>12638286.111111112</v>
      </c>
      <c r="J8" s="2113">
        <f t="shared" si="0"/>
        <v>0</v>
      </c>
      <c r="K8" s="2113">
        <f t="shared" si="0"/>
        <v>9899173</v>
      </c>
      <c r="L8" s="2113"/>
      <c r="M8" s="2113">
        <f t="shared" si="0"/>
        <v>9623659</v>
      </c>
      <c r="N8" s="2113">
        <f t="shared" si="0"/>
        <v>0</v>
      </c>
      <c r="O8" s="2113">
        <f>O9+O16</f>
        <v>3428397</v>
      </c>
      <c r="P8" s="2113"/>
      <c r="Q8" s="2113"/>
      <c r="R8" s="2113"/>
      <c r="S8" s="2113">
        <f>S9+S16</f>
        <v>3408333</v>
      </c>
      <c r="T8" s="2113"/>
      <c r="U8" s="2113">
        <f>U9+U16</f>
        <v>0</v>
      </c>
      <c r="V8" s="2113">
        <f t="shared" ref="V8" si="1">V9+V16</f>
        <v>3428397</v>
      </c>
      <c r="W8" s="2113">
        <f>W9+W16</f>
        <v>3408333</v>
      </c>
      <c r="X8" s="2113"/>
      <c r="Y8" s="2113">
        <f t="shared" ref="Y8" si="2">Y9+Y16</f>
        <v>0</v>
      </c>
      <c r="Z8" s="2114"/>
    </row>
    <row r="9" spans="1:28" s="2115" customFormat="1" ht="21" hidden="1" customHeight="1">
      <c r="A9" s="2116" t="s">
        <v>22</v>
      </c>
      <c r="B9" s="2117" t="s">
        <v>306</v>
      </c>
      <c r="C9" s="2117"/>
      <c r="D9" s="2117"/>
      <c r="E9" s="2117"/>
      <c r="F9" s="2117"/>
      <c r="G9" s="2118">
        <f>G10+G14</f>
        <v>9593333</v>
      </c>
      <c r="H9" s="2118"/>
      <c r="I9" s="2118">
        <f t="shared" ref="I9:Y9" si="3">I10+I14</f>
        <v>9593333</v>
      </c>
      <c r="J9" s="2118">
        <f t="shared" si="3"/>
        <v>0</v>
      </c>
      <c r="K9" s="2118">
        <f t="shared" si="3"/>
        <v>7542242</v>
      </c>
      <c r="L9" s="2118"/>
      <c r="M9" s="2118">
        <f t="shared" si="3"/>
        <v>7542242</v>
      </c>
      <c r="N9" s="2118">
        <f t="shared" si="3"/>
        <v>0</v>
      </c>
      <c r="O9" s="2118">
        <f t="shared" si="3"/>
        <v>2051091</v>
      </c>
      <c r="P9" s="2118"/>
      <c r="Q9" s="2118"/>
      <c r="R9" s="2118"/>
      <c r="S9" s="2118">
        <f t="shared" si="3"/>
        <v>2051091</v>
      </c>
      <c r="T9" s="2118"/>
      <c r="U9" s="2118">
        <f t="shared" si="3"/>
        <v>0</v>
      </c>
      <c r="V9" s="2118">
        <f t="shared" si="3"/>
        <v>2051091</v>
      </c>
      <c r="W9" s="2118">
        <f t="shared" si="3"/>
        <v>2051091</v>
      </c>
      <c r="X9" s="2118"/>
      <c r="Y9" s="2118">
        <f t="shared" si="3"/>
        <v>0</v>
      </c>
      <c r="Z9" s="2119"/>
      <c r="AA9" s="2120">
        <f>U8+S8</f>
        <v>3408333</v>
      </c>
    </row>
    <row r="10" spans="1:28" s="2115" customFormat="1" ht="22.5" hidden="1" customHeight="1">
      <c r="A10" s="2121" t="s">
        <v>2</v>
      </c>
      <c r="B10" s="2122" t="s">
        <v>307</v>
      </c>
      <c r="C10" s="2122"/>
      <c r="D10" s="2122"/>
      <c r="E10" s="2122"/>
      <c r="F10" s="2122"/>
      <c r="G10" s="2123">
        <f>G11+G12+G13</f>
        <v>6223333</v>
      </c>
      <c r="H10" s="2123"/>
      <c r="I10" s="2123">
        <f t="shared" ref="I10:Y10" si="4">I11+I12+I13</f>
        <v>6223333</v>
      </c>
      <c r="J10" s="2123">
        <f t="shared" si="4"/>
        <v>0</v>
      </c>
      <c r="K10" s="2123">
        <f t="shared" si="4"/>
        <v>4882242</v>
      </c>
      <c r="L10" s="2123"/>
      <c r="M10" s="2123">
        <f t="shared" si="4"/>
        <v>4882242</v>
      </c>
      <c r="N10" s="2123">
        <f t="shared" si="4"/>
        <v>0</v>
      </c>
      <c r="O10" s="2123">
        <f t="shared" si="4"/>
        <v>1341091</v>
      </c>
      <c r="P10" s="2123"/>
      <c r="Q10" s="2123"/>
      <c r="R10" s="2123"/>
      <c r="S10" s="2123">
        <f t="shared" si="4"/>
        <v>1341091</v>
      </c>
      <c r="T10" s="2123"/>
      <c r="U10" s="2123">
        <f t="shared" si="4"/>
        <v>0</v>
      </c>
      <c r="V10" s="2123">
        <f t="shared" si="4"/>
        <v>1341091</v>
      </c>
      <c r="W10" s="2123">
        <f t="shared" si="4"/>
        <v>1341091</v>
      </c>
      <c r="X10" s="2123"/>
      <c r="Y10" s="2123">
        <f t="shared" si="4"/>
        <v>0</v>
      </c>
      <c r="Z10" s="2119"/>
    </row>
    <row r="11" spans="1:28" s="2115" customFormat="1" ht="33.75" hidden="1" customHeight="1">
      <c r="A11" s="2124">
        <v>1</v>
      </c>
      <c r="B11" s="2125" t="s">
        <v>97</v>
      </c>
      <c r="C11" s="2125"/>
      <c r="D11" s="2125"/>
      <c r="E11" s="2125"/>
      <c r="F11" s="2125"/>
      <c r="G11" s="2126">
        <f>I11+J11</f>
        <v>2708889</v>
      </c>
      <c r="H11" s="2126"/>
      <c r="I11" s="2126">
        <f>'[8]b4-16-20TH2'!N11</f>
        <v>2708889</v>
      </c>
      <c r="J11" s="2118"/>
      <c r="K11" s="2126">
        <f>M11+N11</f>
        <v>2131242</v>
      </c>
      <c r="L11" s="2126"/>
      <c r="M11" s="2126">
        <v>2131242</v>
      </c>
      <c r="N11" s="2118"/>
      <c r="O11" s="2126">
        <f>S11+U11</f>
        <v>577647</v>
      </c>
      <c r="P11" s="2126"/>
      <c r="Q11" s="2126"/>
      <c r="R11" s="2126"/>
      <c r="S11" s="2126">
        <f>I11-M11</f>
        <v>577647</v>
      </c>
      <c r="T11" s="2126"/>
      <c r="U11" s="2126"/>
      <c r="V11" s="2126">
        <f>W11+Y11</f>
        <v>577647</v>
      </c>
      <c r="W11" s="2126">
        <f>S11</f>
        <v>577647</v>
      </c>
      <c r="X11" s="2126"/>
      <c r="Y11" s="2126"/>
      <c r="Z11" s="2119"/>
    </row>
    <row r="12" spans="1:28" s="2115" customFormat="1" ht="22.5" hidden="1" customHeight="1">
      <c r="A12" s="2124">
        <v>2</v>
      </c>
      <c r="B12" s="2125" t="s">
        <v>308</v>
      </c>
      <c r="C12" s="2125"/>
      <c r="D12" s="2125"/>
      <c r="E12" s="2125"/>
      <c r="F12" s="2125"/>
      <c r="G12" s="2126">
        <f t="shared" ref="G12:G14" si="5">I12+J12</f>
        <v>3514444</v>
      </c>
      <c r="H12" s="2126"/>
      <c r="I12" s="2126">
        <f>'[8]b4-16-20TH2'!N12</f>
        <v>3514444</v>
      </c>
      <c r="J12" s="2118"/>
      <c r="K12" s="2126">
        <f t="shared" ref="K12:K14" si="6">M12+N12</f>
        <v>2751000</v>
      </c>
      <c r="L12" s="2126"/>
      <c r="M12" s="2126">
        <v>2751000</v>
      </c>
      <c r="N12" s="2118"/>
      <c r="O12" s="2126">
        <f>S12+U12</f>
        <v>763444</v>
      </c>
      <c r="P12" s="2126"/>
      <c r="Q12" s="2126"/>
      <c r="R12" s="2126"/>
      <c r="S12" s="2126">
        <f>I12-M12</f>
        <v>763444</v>
      </c>
      <c r="T12" s="2126"/>
      <c r="U12" s="2126"/>
      <c r="V12" s="2126">
        <f>W12+Y12</f>
        <v>763444</v>
      </c>
      <c r="W12" s="2126">
        <f>S12</f>
        <v>763444</v>
      </c>
      <c r="X12" s="2126"/>
      <c r="Y12" s="2126"/>
      <c r="Z12" s="2119"/>
    </row>
    <row r="13" spans="1:28" s="2115" customFormat="1" ht="22.5" hidden="1" customHeight="1">
      <c r="A13" s="2124">
        <v>3</v>
      </c>
      <c r="B13" s="2125" t="s">
        <v>309</v>
      </c>
      <c r="C13" s="2125"/>
      <c r="D13" s="2125"/>
      <c r="E13" s="2125"/>
      <c r="F13" s="2125"/>
      <c r="G13" s="2126">
        <f t="shared" si="5"/>
        <v>0</v>
      </c>
      <c r="H13" s="2126"/>
      <c r="I13" s="2126">
        <f>'[8]Nhap TH1'!O15</f>
        <v>0</v>
      </c>
      <c r="J13" s="2126"/>
      <c r="K13" s="2126">
        <f t="shared" si="6"/>
        <v>0</v>
      </c>
      <c r="L13" s="2126"/>
      <c r="M13" s="2126"/>
      <c r="N13" s="2126"/>
      <c r="O13" s="2126">
        <f>S13+U13</f>
        <v>0</v>
      </c>
      <c r="P13" s="2126"/>
      <c r="Q13" s="2126"/>
      <c r="R13" s="2126"/>
      <c r="S13" s="2126">
        <f>I13-M13</f>
        <v>0</v>
      </c>
      <c r="T13" s="2126"/>
      <c r="U13" s="2126"/>
      <c r="V13" s="2126">
        <f>W13+Y13</f>
        <v>0</v>
      </c>
      <c r="W13" s="2126">
        <f>S13</f>
        <v>0</v>
      </c>
      <c r="X13" s="2126"/>
      <c r="Y13" s="2126"/>
      <c r="Z13" s="2119"/>
    </row>
    <row r="14" spans="1:28" s="2128" customFormat="1" ht="21" hidden="1" customHeight="1">
      <c r="A14" s="2116" t="s">
        <v>3</v>
      </c>
      <c r="B14" s="2117" t="s">
        <v>310</v>
      </c>
      <c r="C14" s="2117"/>
      <c r="D14" s="2117"/>
      <c r="E14" s="2117"/>
      <c r="F14" s="2117"/>
      <c r="G14" s="2118">
        <f t="shared" si="5"/>
        <v>3370000</v>
      </c>
      <c r="H14" s="2118"/>
      <c r="I14" s="2118">
        <f>'[8]b4-16-20TH2'!N13</f>
        <v>3370000</v>
      </c>
      <c r="J14" s="2118"/>
      <c r="K14" s="2118">
        <f t="shared" si="6"/>
        <v>2660000</v>
      </c>
      <c r="L14" s="2118"/>
      <c r="M14" s="2118">
        <v>2660000</v>
      </c>
      <c r="N14" s="2118"/>
      <c r="O14" s="2118">
        <f>S14+U14</f>
        <v>710000</v>
      </c>
      <c r="P14" s="2118"/>
      <c r="Q14" s="2118"/>
      <c r="R14" s="2118"/>
      <c r="S14" s="2118">
        <f>I14-M14</f>
        <v>710000</v>
      </c>
      <c r="T14" s="2118"/>
      <c r="U14" s="2118"/>
      <c r="V14" s="2118">
        <f>W14+Y14</f>
        <v>710000</v>
      </c>
      <c r="W14" s="2118">
        <f>S14</f>
        <v>710000</v>
      </c>
      <c r="X14" s="2118"/>
      <c r="Y14" s="2118"/>
      <c r="Z14" s="2127"/>
    </row>
    <row r="15" spans="1:28" s="2128" customFormat="1" ht="10.5" hidden="1" customHeight="1">
      <c r="A15" s="2129"/>
      <c r="B15" s="2130" t="s">
        <v>560</v>
      </c>
      <c r="C15" s="2130"/>
      <c r="D15" s="2130"/>
      <c r="E15" s="2130"/>
      <c r="F15" s="2130"/>
      <c r="G15" s="2131"/>
      <c r="H15" s="2131"/>
      <c r="I15" s="2131"/>
      <c r="J15" s="2131"/>
      <c r="K15" s="2131"/>
      <c r="L15" s="2131"/>
      <c r="M15" s="2131"/>
      <c r="N15" s="2131"/>
      <c r="O15" s="2131"/>
      <c r="P15" s="2131"/>
      <c r="Q15" s="2131"/>
      <c r="R15" s="2131"/>
      <c r="S15" s="2131"/>
      <c r="T15" s="2131"/>
      <c r="U15" s="2131"/>
      <c r="V15" s="2131"/>
      <c r="W15" s="2131"/>
      <c r="X15" s="2131"/>
      <c r="Y15" s="2131"/>
      <c r="Z15" s="2132"/>
    </row>
    <row r="16" spans="1:28" ht="11.25" hidden="1" customHeight="1">
      <c r="A16" s="2133"/>
      <c r="B16" s="2134" t="s">
        <v>560</v>
      </c>
      <c r="C16" s="2135"/>
      <c r="D16" s="2135"/>
      <c r="E16" s="2135"/>
      <c r="F16" s="2135"/>
      <c r="G16" s="2136">
        <f>G17+G20+G50+G54</f>
        <v>3502067.111111111</v>
      </c>
      <c r="H16" s="2136">
        <f>H17+H20+H50+H54</f>
        <v>758524</v>
      </c>
      <c r="I16" s="2136">
        <f>I17+I20+I50+I54</f>
        <v>3044953.111111111</v>
      </c>
      <c r="J16" s="2137"/>
      <c r="K16" s="2136">
        <f t="shared" ref="K16:T16" si="7">K17+K20+K50+K54</f>
        <v>2356931</v>
      </c>
      <c r="L16" s="2136">
        <f t="shared" si="7"/>
        <v>0</v>
      </c>
      <c r="M16" s="2136">
        <f t="shared" si="7"/>
        <v>2081417</v>
      </c>
      <c r="N16" s="2136">
        <f t="shared" si="7"/>
        <v>0</v>
      </c>
      <c r="O16" s="2136">
        <f t="shared" si="7"/>
        <v>1377306</v>
      </c>
      <c r="P16" s="2136"/>
      <c r="Q16" s="2136"/>
      <c r="R16" s="2136"/>
      <c r="S16" s="2113">
        <f t="shared" si="7"/>
        <v>1357242</v>
      </c>
      <c r="T16" s="2113">
        <f t="shared" si="7"/>
        <v>410207</v>
      </c>
      <c r="U16" s="2137"/>
      <c r="V16" s="2136">
        <f>V17+V20+V50+V54</f>
        <v>1377306</v>
      </c>
      <c r="W16" s="2136">
        <f>W17+W20+W50+W54</f>
        <v>1357242</v>
      </c>
      <c r="X16" s="2136">
        <f>X17+X20+X50+X54</f>
        <v>410207</v>
      </c>
      <c r="Y16" s="2136">
        <f>Y17+Y20+Y50+Y54</f>
        <v>0</v>
      </c>
      <c r="Z16" s="2136"/>
      <c r="AA16" s="2136">
        <f t="shared" ref="AA16:AB16" si="8">AA17+AA20+AA50+AA54</f>
        <v>205675</v>
      </c>
      <c r="AB16" s="2136">
        <f t="shared" si="8"/>
        <v>104683</v>
      </c>
    </row>
    <row r="17" spans="1:29" ht="22.5" hidden="1" customHeight="1">
      <c r="A17" s="2138" t="s">
        <v>2</v>
      </c>
      <c r="B17" s="2139" t="s">
        <v>312</v>
      </c>
      <c r="C17" s="2139"/>
      <c r="D17" s="2139"/>
      <c r="E17" s="2139"/>
      <c r="F17" s="2139"/>
      <c r="G17" s="2140">
        <f>G18+G19</f>
        <v>468501.11111111112</v>
      </c>
      <c r="H17" s="2140">
        <f>H18+H19</f>
        <v>0</v>
      </c>
      <c r="I17" s="2140">
        <f t="shared" ref="I17:AB17" si="9">I18+I19</f>
        <v>468501.11111111112</v>
      </c>
      <c r="J17" s="2140">
        <f t="shared" si="9"/>
        <v>0</v>
      </c>
      <c r="K17" s="2140">
        <f t="shared" si="9"/>
        <v>317723</v>
      </c>
      <c r="L17" s="2140">
        <f t="shared" si="9"/>
        <v>0</v>
      </c>
      <c r="M17" s="2140">
        <f t="shared" si="9"/>
        <v>317723</v>
      </c>
      <c r="N17" s="2140">
        <f t="shared" si="9"/>
        <v>0</v>
      </c>
      <c r="O17" s="2140">
        <f t="shared" si="9"/>
        <v>150778</v>
      </c>
      <c r="P17" s="2140"/>
      <c r="Q17" s="2140"/>
      <c r="R17" s="2140"/>
      <c r="S17" s="2118">
        <f t="shared" si="9"/>
        <v>150778</v>
      </c>
      <c r="T17" s="2118">
        <f t="shared" si="9"/>
        <v>0</v>
      </c>
      <c r="U17" s="2118">
        <f t="shared" si="9"/>
        <v>0</v>
      </c>
      <c r="V17" s="2140">
        <f t="shared" si="9"/>
        <v>150778</v>
      </c>
      <c r="W17" s="2140">
        <f t="shared" si="9"/>
        <v>150778</v>
      </c>
      <c r="X17" s="2140">
        <f t="shared" si="9"/>
        <v>0</v>
      </c>
      <c r="Y17" s="2140">
        <f t="shared" si="9"/>
        <v>0</v>
      </c>
      <c r="Z17" s="2140"/>
      <c r="AA17" s="2140">
        <f t="shared" si="9"/>
        <v>0</v>
      </c>
      <c r="AB17" s="2140">
        <f t="shared" si="9"/>
        <v>104683</v>
      </c>
    </row>
    <row r="18" spans="1:29" ht="56.25" hidden="1" customHeight="1">
      <c r="A18" s="2141">
        <v>1</v>
      </c>
      <c r="B18" s="2142" t="s">
        <v>313</v>
      </c>
      <c r="C18" s="2142"/>
      <c r="D18" s="2142"/>
      <c r="E18" s="2142"/>
      <c r="F18" s="2142"/>
      <c r="G18" s="2143">
        <f t="shared" ref="G18:G19" si="10">I18+J18</f>
        <v>392900</v>
      </c>
      <c r="H18" s="2143"/>
      <c r="I18" s="2144">
        <f>'[8]b4-16-20TH2'!N22+'[8]b4-16-20TH2'!N25</f>
        <v>392900</v>
      </c>
      <c r="J18" s="2143"/>
      <c r="K18" s="2143">
        <f t="shared" ref="K18:K19" si="11">M18+N18</f>
        <v>252430</v>
      </c>
      <c r="L18" s="2143"/>
      <c r="M18" s="2143">
        <v>252430</v>
      </c>
      <c r="N18" s="2143"/>
      <c r="O18" s="2143">
        <f>S18+U18</f>
        <v>140470</v>
      </c>
      <c r="P18" s="2143"/>
      <c r="Q18" s="2143"/>
      <c r="R18" s="2143"/>
      <c r="S18" s="2126">
        <f>101180+39290</f>
        <v>140470</v>
      </c>
      <c r="T18" s="2126"/>
      <c r="U18" s="2126"/>
      <c r="V18" s="2143">
        <f>W18+Y18</f>
        <v>140470</v>
      </c>
      <c r="W18" s="2143">
        <f>S18</f>
        <v>140470</v>
      </c>
      <c r="X18" s="2143"/>
      <c r="Y18" s="2143"/>
      <c r="Z18" s="2145" t="s">
        <v>700</v>
      </c>
      <c r="AB18" s="1786">
        <v>103470</v>
      </c>
    </row>
    <row r="19" spans="1:29" ht="56.25" hidden="1" customHeight="1">
      <c r="A19" s="2141">
        <v>2</v>
      </c>
      <c r="B19" s="2142" t="s">
        <v>314</v>
      </c>
      <c r="C19" s="2142"/>
      <c r="D19" s="2142"/>
      <c r="E19" s="2142"/>
      <c r="F19" s="2142"/>
      <c r="G19" s="2143">
        <f t="shared" si="10"/>
        <v>75601.111111111109</v>
      </c>
      <c r="H19" s="2143"/>
      <c r="I19" s="2144">
        <f>'[8]b4-16-20TH2'!N21+'[8]b4-16-20TH2'!N24</f>
        <v>75601.111111111109</v>
      </c>
      <c r="J19" s="2143"/>
      <c r="K19" s="2143">
        <f t="shared" si="11"/>
        <v>65293</v>
      </c>
      <c r="L19" s="2143"/>
      <c r="M19" s="2143">
        <v>65293</v>
      </c>
      <c r="N19" s="2143"/>
      <c r="O19" s="2143">
        <f>S19+U19</f>
        <v>10308</v>
      </c>
      <c r="P19" s="2143"/>
      <c r="Q19" s="2143"/>
      <c r="R19" s="2143"/>
      <c r="S19" s="2126">
        <f>2748+7560</f>
        <v>10308</v>
      </c>
      <c r="T19" s="2126"/>
      <c r="U19" s="2126"/>
      <c r="V19" s="2143">
        <f>W19+Y19</f>
        <v>10308</v>
      </c>
      <c r="W19" s="2143">
        <f>S19</f>
        <v>10308</v>
      </c>
      <c r="X19" s="2143"/>
      <c r="Y19" s="2143"/>
      <c r="Z19" s="2145" t="s">
        <v>701</v>
      </c>
      <c r="AB19" s="1786">
        <v>1213</v>
      </c>
    </row>
    <row r="20" spans="1:29" s="2148" customFormat="1" ht="22.5">
      <c r="A20" s="2138" t="s">
        <v>3</v>
      </c>
      <c r="B20" s="2139" t="s">
        <v>316</v>
      </c>
      <c r="C20" s="2139"/>
      <c r="D20" s="2139"/>
      <c r="E20" s="2146">
        <f t="shared" ref="E20:K20" si="12">E21+E31+E34+E41+E38+E47</f>
        <v>3923935</v>
      </c>
      <c r="F20" s="2146">
        <f t="shared" si="12"/>
        <v>3428725</v>
      </c>
      <c r="G20" s="2146">
        <f t="shared" si="12"/>
        <v>1697275</v>
      </c>
      <c r="H20" s="2146">
        <f t="shared" si="12"/>
        <v>758524</v>
      </c>
      <c r="I20" s="2146">
        <f t="shared" si="12"/>
        <v>1697275</v>
      </c>
      <c r="J20" s="2146">
        <f t="shared" si="12"/>
        <v>0</v>
      </c>
      <c r="K20" s="2146">
        <f t="shared" si="12"/>
        <v>951694</v>
      </c>
      <c r="L20" s="2146"/>
      <c r="M20" s="2146">
        <f t="shared" ref="M20:Y20" si="13">M21+M31+M34+M41+M38+M47</f>
        <v>951694</v>
      </c>
      <c r="N20" s="2146">
        <f t="shared" si="13"/>
        <v>0</v>
      </c>
      <c r="O20" s="2146">
        <f t="shared" si="13"/>
        <v>962789</v>
      </c>
      <c r="P20" s="2146">
        <f t="shared" si="13"/>
        <v>217208</v>
      </c>
      <c r="Q20" s="2146">
        <f t="shared" si="13"/>
        <v>0</v>
      </c>
      <c r="R20" s="2146">
        <f t="shared" si="13"/>
        <v>0</v>
      </c>
      <c r="S20" s="2212">
        <f t="shared" si="13"/>
        <v>962789</v>
      </c>
      <c r="T20" s="2212">
        <f t="shared" si="13"/>
        <v>410207</v>
      </c>
      <c r="U20" s="2212">
        <f t="shared" si="13"/>
        <v>0</v>
      </c>
      <c r="V20" s="2146">
        <f t="shared" si="13"/>
        <v>962789</v>
      </c>
      <c r="W20" s="2146">
        <f t="shared" si="13"/>
        <v>962789</v>
      </c>
      <c r="X20" s="2146">
        <f t="shared" si="13"/>
        <v>410207</v>
      </c>
      <c r="Y20" s="2146">
        <f t="shared" si="13"/>
        <v>0</v>
      </c>
      <c r="Z20" s="2147"/>
    </row>
    <row r="21" spans="1:29" s="2153" customFormat="1" ht="33.75">
      <c r="A21" s="2149" t="s">
        <v>29</v>
      </c>
      <c r="B21" s="2150" t="s">
        <v>317</v>
      </c>
      <c r="C21" s="2150"/>
      <c r="D21" s="2150"/>
      <c r="E21" s="2151">
        <f>E22+E26+E28</f>
        <v>568394</v>
      </c>
      <c r="F21" s="2151">
        <f t="shared" ref="F21:Y21" si="14">F22+F26+F28</f>
        <v>468018</v>
      </c>
      <c r="G21" s="2151">
        <f t="shared" si="14"/>
        <v>179600</v>
      </c>
      <c r="H21" s="2151">
        <f t="shared" si="14"/>
        <v>0</v>
      </c>
      <c r="I21" s="2151">
        <f t="shared" si="14"/>
        <v>179600</v>
      </c>
      <c r="J21" s="2151">
        <f t="shared" si="14"/>
        <v>0</v>
      </c>
      <c r="K21" s="2151">
        <f t="shared" si="14"/>
        <v>139377</v>
      </c>
      <c r="L21" s="2151">
        <f t="shared" si="14"/>
        <v>0</v>
      </c>
      <c r="M21" s="2151">
        <f t="shared" si="14"/>
        <v>139377</v>
      </c>
      <c r="N21" s="2151">
        <f t="shared" si="14"/>
        <v>0</v>
      </c>
      <c r="O21" s="2151">
        <f t="shared" si="14"/>
        <v>123662</v>
      </c>
      <c r="P21" s="2151">
        <f t="shared" ref="P21:R21" si="15">P22+P26+P28</f>
        <v>83439</v>
      </c>
      <c r="Q21" s="2151">
        <f t="shared" si="15"/>
        <v>0</v>
      </c>
      <c r="R21" s="2151">
        <f t="shared" si="15"/>
        <v>0</v>
      </c>
      <c r="S21" s="2213">
        <f t="shared" si="14"/>
        <v>123662</v>
      </c>
      <c r="T21" s="2213">
        <f t="shared" si="14"/>
        <v>0</v>
      </c>
      <c r="U21" s="2213">
        <f t="shared" si="14"/>
        <v>0</v>
      </c>
      <c r="V21" s="2151">
        <f t="shared" si="14"/>
        <v>123662</v>
      </c>
      <c r="W21" s="2151">
        <f t="shared" si="14"/>
        <v>123662</v>
      </c>
      <c r="X21" s="2151">
        <f t="shared" si="14"/>
        <v>0</v>
      </c>
      <c r="Y21" s="2151">
        <f t="shared" si="14"/>
        <v>0</v>
      </c>
      <c r="Z21" s="2152"/>
      <c r="AC21" s="2156">
        <f>P20-33874</f>
        <v>183334</v>
      </c>
    </row>
    <row r="22" spans="1:29" s="2158" customFormat="1" ht="45">
      <c r="A22" s="2154"/>
      <c r="B22" s="2155" t="s">
        <v>702</v>
      </c>
      <c r="C22" s="2155"/>
      <c r="D22" s="2155"/>
      <c r="E22" s="2156">
        <f>E23+E24+E25</f>
        <v>231794</v>
      </c>
      <c r="F22" s="2156">
        <f t="shared" ref="F22:Y22" si="16">F23+F24+F25</f>
        <v>210582</v>
      </c>
      <c r="G22" s="2156">
        <f t="shared" si="16"/>
        <v>66000</v>
      </c>
      <c r="H22" s="2156">
        <f t="shared" si="16"/>
        <v>0</v>
      </c>
      <c r="I22" s="2156">
        <f t="shared" si="16"/>
        <v>66000</v>
      </c>
      <c r="J22" s="2156">
        <f t="shared" si="16"/>
        <v>0</v>
      </c>
      <c r="K22" s="2156">
        <f t="shared" si="16"/>
        <v>66000</v>
      </c>
      <c r="L22" s="2156">
        <f t="shared" si="16"/>
        <v>0</v>
      </c>
      <c r="M22" s="2156">
        <f t="shared" si="16"/>
        <v>66000</v>
      </c>
      <c r="N22" s="2156">
        <f t="shared" si="16"/>
        <v>0</v>
      </c>
      <c r="O22" s="2156">
        <f t="shared" si="16"/>
        <v>18353</v>
      </c>
      <c r="P22" s="2156">
        <f t="shared" ref="P22:R22" si="17">P23+P24+P25</f>
        <v>18353</v>
      </c>
      <c r="Q22" s="2156">
        <f t="shared" si="17"/>
        <v>0</v>
      </c>
      <c r="R22" s="2156">
        <f t="shared" si="17"/>
        <v>0</v>
      </c>
      <c r="S22" s="2213">
        <f t="shared" si="16"/>
        <v>18353</v>
      </c>
      <c r="T22" s="2213">
        <f t="shared" si="16"/>
        <v>0</v>
      </c>
      <c r="U22" s="2213">
        <f t="shared" si="16"/>
        <v>0</v>
      </c>
      <c r="V22" s="2156">
        <f t="shared" si="16"/>
        <v>18353</v>
      </c>
      <c r="W22" s="2156">
        <f t="shared" si="16"/>
        <v>18353</v>
      </c>
      <c r="X22" s="2156">
        <f t="shared" si="16"/>
        <v>0</v>
      </c>
      <c r="Y22" s="2156">
        <f t="shared" si="16"/>
        <v>0</v>
      </c>
      <c r="Z22" s="2157"/>
      <c r="AC22" s="2219">
        <f>192678-AC21</f>
        <v>9344</v>
      </c>
    </row>
    <row r="23" spans="1:29" ht="56.25">
      <c r="A23" s="2141" t="s">
        <v>399</v>
      </c>
      <c r="B23" s="2142" t="s">
        <v>116</v>
      </c>
      <c r="C23" s="2142"/>
      <c r="D23" s="2159" t="s">
        <v>184</v>
      </c>
      <c r="E23" s="2160">
        <v>28891</v>
      </c>
      <c r="F23" s="2160">
        <v>23000</v>
      </c>
      <c r="G23" s="2143">
        <f>I23+J23</f>
        <v>11000</v>
      </c>
      <c r="H23" s="2143"/>
      <c r="I23" s="2143">
        <v>11000</v>
      </c>
      <c r="J23" s="2143"/>
      <c r="K23" s="2143">
        <f>M23+N23</f>
        <v>11000</v>
      </c>
      <c r="L23" s="2143"/>
      <c r="M23" s="2143">
        <v>11000</v>
      </c>
      <c r="N23" s="2143"/>
      <c r="O23" s="2143">
        <f>S23+U23</f>
        <v>3100</v>
      </c>
      <c r="P23" s="2143">
        <v>3100</v>
      </c>
      <c r="Q23" s="2143"/>
      <c r="R23" s="2143"/>
      <c r="S23" s="2126">
        <v>3100</v>
      </c>
      <c r="T23" s="2126"/>
      <c r="U23" s="2126"/>
      <c r="V23" s="2143">
        <f>W23+Y23</f>
        <v>3100</v>
      </c>
      <c r="W23" s="2143">
        <f>S23</f>
        <v>3100</v>
      </c>
      <c r="X23" s="2143"/>
      <c r="Y23" s="2143"/>
      <c r="Z23" s="2145" t="s">
        <v>703</v>
      </c>
    </row>
    <row r="24" spans="1:29" ht="56.25">
      <c r="A24" s="2141" t="s">
        <v>400</v>
      </c>
      <c r="B24" s="2142" t="s">
        <v>118</v>
      </c>
      <c r="C24" s="2142"/>
      <c r="D24" s="2159" t="s">
        <v>186</v>
      </c>
      <c r="E24" s="2161">
        <v>103315</v>
      </c>
      <c r="F24" s="2160">
        <v>92984</v>
      </c>
      <c r="G24" s="2143">
        <f>I24+J24</f>
        <v>38000</v>
      </c>
      <c r="H24" s="2143"/>
      <c r="I24" s="2143">
        <v>38000</v>
      </c>
      <c r="J24" s="2143"/>
      <c r="K24" s="2143">
        <f>M24+N24</f>
        <v>38000</v>
      </c>
      <c r="L24" s="2143"/>
      <c r="M24" s="2143">
        <v>38000</v>
      </c>
      <c r="N24" s="2143"/>
      <c r="O24" s="2143">
        <f>S24+U24</f>
        <v>9253</v>
      </c>
      <c r="P24" s="2143">
        <v>9253</v>
      </c>
      <c r="Q24" s="2143"/>
      <c r="R24" s="2143"/>
      <c r="S24" s="2126">
        <v>9253</v>
      </c>
      <c r="T24" s="2126"/>
      <c r="U24" s="2126"/>
      <c r="V24" s="2143">
        <f>W24+Y24</f>
        <v>9253</v>
      </c>
      <c r="W24" s="2143">
        <f>S24</f>
        <v>9253</v>
      </c>
      <c r="X24" s="2143"/>
      <c r="Y24" s="2143"/>
      <c r="Z24" s="2145" t="s">
        <v>704</v>
      </c>
    </row>
    <row r="25" spans="1:29" ht="56.25">
      <c r="A25" s="2141" t="s">
        <v>401</v>
      </c>
      <c r="B25" s="2142" t="s">
        <v>119</v>
      </c>
      <c r="C25" s="2142"/>
      <c r="D25" s="2159" t="s">
        <v>187</v>
      </c>
      <c r="E25" s="2161">
        <v>99588</v>
      </c>
      <c r="F25" s="2160">
        <v>94598</v>
      </c>
      <c r="G25" s="2143">
        <f>I25+J25</f>
        <v>17000</v>
      </c>
      <c r="H25" s="2143"/>
      <c r="I25" s="2143">
        <v>17000</v>
      </c>
      <c r="J25" s="2143"/>
      <c r="K25" s="2143">
        <f>M25+N25</f>
        <v>17000</v>
      </c>
      <c r="L25" s="2143"/>
      <c r="M25" s="2143">
        <v>17000</v>
      </c>
      <c r="N25" s="2143"/>
      <c r="O25" s="2143">
        <f>S25+U25</f>
        <v>6000</v>
      </c>
      <c r="P25" s="2143">
        <v>6000</v>
      </c>
      <c r="Q25" s="2143"/>
      <c r="R25" s="2143"/>
      <c r="S25" s="2126">
        <v>6000</v>
      </c>
      <c r="T25" s="2126"/>
      <c r="U25" s="2126"/>
      <c r="V25" s="2143">
        <f>W25+Y25</f>
        <v>6000</v>
      </c>
      <c r="W25" s="2143">
        <f>S25</f>
        <v>6000</v>
      </c>
      <c r="X25" s="2143"/>
      <c r="Y25" s="2143"/>
      <c r="Z25" s="2145" t="s">
        <v>705</v>
      </c>
    </row>
    <row r="26" spans="1:29" s="2158" customFormat="1" ht="22.5">
      <c r="A26" s="2154"/>
      <c r="B26" s="2155" t="s">
        <v>706</v>
      </c>
      <c r="C26" s="2155"/>
      <c r="D26" s="2155"/>
      <c r="E26" s="2156">
        <f>E27</f>
        <v>158140</v>
      </c>
      <c r="F26" s="2156">
        <f t="shared" ref="F26:Y26" si="18">F27</f>
        <v>112000</v>
      </c>
      <c r="G26" s="2156">
        <f t="shared" si="18"/>
        <v>112000</v>
      </c>
      <c r="H26" s="2156">
        <f t="shared" si="18"/>
        <v>0</v>
      </c>
      <c r="I26" s="2156">
        <f t="shared" si="18"/>
        <v>112000</v>
      </c>
      <c r="J26" s="2156">
        <f t="shared" si="18"/>
        <v>0</v>
      </c>
      <c r="K26" s="2156">
        <f t="shared" si="18"/>
        <v>71777</v>
      </c>
      <c r="L26" s="2156">
        <f t="shared" si="18"/>
        <v>0</v>
      </c>
      <c r="M26" s="2156">
        <f t="shared" si="18"/>
        <v>71777</v>
      </c>
      <c r="N26" s="2156">
        <f t="shared" si="18"/>
        <v>0</v>
      </c>
      <c r="O26" s="2156">
        <f t="shared" si="18"/>
        <v>48223</v>
      </c>
      <c r="P26" s="2156">
        <f t="shared" si="18"/>
        <v>8000</v>
      </c>
      <c r="Q26" s="2156">
        <f t="shared" si="18"/>
        <v>0</v>
      </c>
      <c r="R26" s="2156">
        <f t="shared" si="18"/>
        <v>0</v>
      </c>
      <c r="S26" s="2213">
        <f t="shared" si="18"/>
        <v>48223</v>
      </c>
      <c r="T26" s="2213">
        <f t="shared" si="18"/>
        <v>0</v>
      </c>
      <c r="U26" s="2213">
        <f t="shared" si="18"/>
        <v>0</v>
      </c>
      <c r="V26" s="2156">
        <f t="shared" si="18"/>
        <v>48223</v>
      </c>
      <c r="W26" s="2156">
        <f t="shared" si="18"/>
        <v>48223</v>
      </c>
      <c r="X26" s="2156">
        <f t="shared" si="18"/>
        <v>0</v>
      </c>
      <c r="Y26" s="2156">
        <f t="shared" si="18"/>
        <v>0</v>
      </c>
      <c r="Z26" s="2157"/>
    </row>
    <row r="27" spans="1:29" s="2169" customFormat="1" ht="56.25">
      <c r="A27" s="2162" t="s">
        <v>399</v>
      </c>
      <c r="B27" s="2163" t="s">
        <v>120</v>
      </c>
      <c r="C27" s="2163"/>
      <c r="D27" s="2164" t="s">
        <v>188</v>
      </c>
      <c r="E27" s="2165">
        <v>158140</v>
      </c>
      <c r="F27" s="2166">
        <v>112000</v>
      </c>
      <c r="G27" s="2167">
        <f t="shared" ref="G27:G30" si="19">I27+J27</f>
        <v>112000</v>
      </c>
      <c r="H27" s="2167"/>
      <c r="I27" s="2167">
        <v>112000</v>
      </c>
      <c r="J27" s="2167"/>
      <c r="K27" s="2167">
        <f t="shared" ref="K27:K30" si="20">M27+N27</f>
        <v>71777</v>
      </c>
      <c r="L27" s="2167"/>
      <c r="M27" s="2167">
        <v>71777</v>
      </c>
      <c r="N27" s="2167"/>
      <c r="O27" s="2167">
        <f t="shared" ref="O27:O30" si="21">S27+U27</f>
        <v>48223</v>
      </c>
      <c r="P27" s="2167">
        <v>8000</v>
      </c>
      <c r="Q27" s="2167"/>
      <c r="R27" s="2167"/>
      <c r="S27" s="2126">
        <f>I27-M27+8000</f>
        <v>48223</v>
      </c>
      <c r="T27" s="2126"/>
      <c r="U27" s="2126"/>
      <c r="V27" s="2167">
        <f t="shared" ref="V27:V30" si="22">W27+Y27</f>
        <v>48223</v>
      </c>
      <c r="W27" s="2167">
        <f t="shared" ref="W27:W30" si="23">S27</f>
        <v>48223</v>
      </c>
      <c r="X27" s="2167"/>
      <c r="Y27" s="2167"/>
      <c r="Z27" s="2168" t="s">
        <v>707</v>
      </c>
    </row>
    <row r="28" spans="1:29" s="2169" customFormat="1" ht="22.5">
      <c r="A28" s="2170"/>
      <c r="B28" s="2155" t="s">
        <v>708</v>
      </c>
      <c r="C28" s="2170"/>
      <c r="D28" s="2170"/>
      <c r="E28" s="2171">
        <f>E29+E30</f>
        <v>178460</v>
      </c>
      <c r="F28" s="2171">
        <f t="shared" ref="F28:Y28" si="24">F29+F30</f>
        <v>145436</v>
      </c>
      <c r="G28" s="2171">
        <f t="shared" si="24"/>
        <v>1600</v>
      </c>
      <c r="H28" s="2171">
        <f t="shared" si="24"/>
        <v>0</v>
      </c>
      <c r="I28" s="2171">
        <f t="shared" si="24"/>
        <v>1600</v>
      </c>
      <c r="J28" s="2171">
        <f t="shared" si="24"/>
        <v>0</v>
      </c>
      <c r="K28" s="2171">
        <f t="shared" si="24"/>
        <v>1600</v>
      </c>
      <c r="L28" s="2171">
        <f t="shared" si="24"/>
        <v>0</v>
      </c>
      <c r="M28" s="2171">
        <f t="shared" si="24"/>
        <v>1600</v>
      </c>
      <c r="N28" s="2171">
        <f t="shared" si="24"/>
        <v>0</v>
      </c>
      <c r="O28" s="2171">
        <f t="shared" si="24"/>
        <v>57086</v>
      </c>
      <c r="P28" s="2171">
        <f t="shared" ref="P28:R28" si="25">P29+P30</f>
        <v>57086</v>
      </c>
      <c r="Q28" s="2171">
        <f t="shared" si="25"/>
        <v>0</v>
      </c>
      <c r="R28" s="2171">
        <f t="shared" si="25"/>
        <v>0</v>
      </c>
      <c r="S28" s="2214">
        <f t="shared" si="24"/>
        <v>57086</v>
      </c>
      <c r="T28" s="2214">
        <f t="shared" si="24"/>
        <v>0</v>
      </c>
      <c r="U28" s="2214">
        <f t="shared" si="24"/>
        <v>0</v>
      </c>
      <c r="V28" s="2171">
        <f t="shared" si="24"/>
        <v>57086</v>
      </c>
      <c r="W28" s="2171">
        <f t="shared" si="24"/>
        <v>57086</v>
      </c>
      <c r="X28" s="2171">
        <f t="shared" si="24"/>
        <v>0</v>
      </c>
      <c r="Y28" s="2171">
        <f t="shared" si="24"/>
        <v>0</v>
      </c>
      <c r="Z28" s="2170"/>
    </row>
    <row r="29" spans="1:29" s="2169" customFormat="1" ht="45">
      <c r="A29" s="2162" t="s">
        <v>399</v>
      </c>
      <c r="B29" s="2163" t="s">
        <v>123</v>
      </c>
      <c r="C29" s="2163"/>
      <c r="D29" s="2172" t="s">
        <v>709</v>
      </c>
      <c r="E29" s="2166">
        <v>81436</v>
      </c>
      <c r="F29" s="2166">
        <v>80436</v>
      </c>
      <c r="G29" s="2167">
        <f t="shared" si="19"/>
        <v>800</v>
      </c>
      <c r="H29" s="2167"/>
      <c r="I29" s="2167">
        <v>800</v>
      </c>
      <c r="J29" s="2167"/>
      <c r="K29" s="2167">
        <f t="shared" si="20"/>
        <v>800</v>
      </c>
      <c r="L29" s="2167"/>
      <c r="M29" s="2167">
        <v>800</v>
      </c>
      <c r="N29" s="2167"/>
      <c r="O29" s="2167">
        <f t="shared" si="21"/>
        <v>30000</v>
      </c>
      <c r="P29" s="2167">
        <v>30000</v>
      </c>
      <c r="Q29" s="2167"/>
      <c r="R29" s="2167"/>
      <c r="S29" s="2126">
        <v>30000</v>
      </c>
      <c r="T29" s="2126"/>
      <c r="U29" s="2126"/>
      <c r="V29" s="2167">
        <f t="shared" si="22"/>
        <v>30000</v>
      </c>
      <c r="W29" s="2167">
        <f t="shared" si="23"/>
        <v>30000</v>
      </c>
      <c r="X29" s="2167"/>
      <c r="Y29" s="2167"/>
      <c r="Z29" s="2168" t="s">
        <v>710</v>
      </c>
    </row>
    <row r="30" spans="1:29" s="2169" customFormat="1" ht="78.75">
      <c r="A30" s="2162" t="s">
        <v>400</v>
      </c>
      <c r="B30" s="2163" t="s">
        <v>124</v>
      </c>
      <c r="C30" s="2163"/>
      <c r="D30" s="2172" t="s">
        <v>711</v>
      </c>
      <c r="E30" s="2166">
        <v>97024</v>
      </c>
      <c r="F30" s="2166">
        <v>65000</v>
      </c>
      <c r="G30" s="2167">
        <f t="shared" si="19"/>
        <v>800</v>
      </c>
      <c r="H30" s="2167"/>
      <c r="I30" s="2167">
        <v>800</v>
      </c>
      <c r="J30" s="2167"/>
      <c r="K30" s="2167">
        <f t="shared" si="20"/>
        <v>800</v>
      </c>
      <c r="L30" s="2167"/>
      <c r="M30" s="2167">
        <v>800</v>
      </c>
      <c r="N30" s="2167"/>
      <c r="O30" s="2167">
        <f t="shared" si="21"/>
        <v>27086</v>
      </c>
      <c r="P30" s="2167">
        <v>27086</v>
      </c>
      <c r="Q30" s="2167"/>
      <c r="R30" s="2167"/>
      <c r="S30" s="2126">
        <v>27086</v>
      </c>
      <c r="T30" s="2126"/>
      <c r="U30" s="2126"/>
      <c r="V30" s="2167">
        <f t="shared" si="22"/>
        <v>27086</v>
      </c>
      <c r="W30" s="2167">
        <f t="shared" si="23"/>
        <v>27086</v>
      </c>
      <c r="X30" s="2167"/>
      <c r="Y30" s="2167"/>
      <c r="Z30" s="2168" t="s">
        <v>712</v>
      </c>
    </row>
    <row r="31" spans="1:29" s="2158" customFormat="1" ht="33.75">
      <c r="A31" s="2154" t="s">
        <v>28</v>
      </c>
      <c r="B31" s="2155" t="s">
        <v>125</v>
      </c>
      <c r="C31" s="2155"/>
      <c r="D31" s="2155"/>
      <c r="E31" s="2156">
        <f>E33</f>
        <v>157000</v>
      </c>
      <c r="F31" s="2156">
        <f>F33</f>
        <v>108000</v>
      </c>
      <c r="G31" s="2156">
        <f>G33</f>
        <v>108000</v>
      </c>
      <c r="H31" s="2156">
        <f>H33</f>
        <v>0</v>
      </c>
      <c r="I31" s="2156">
        <f t="shared" ref="I31:Y31" si="26">I33</f>
        <v>108000</v>
      </c>
      <c r="J31" s="2156">
        <f t="shared" si="26"/>
        <v>0</v>
      </c>
      <c r="K31" s="2156">
        <f t="shared" si="26"/>
        <v>95000</v>
      </c>
      <c r="L31" s="2156"/>
      <c r="M31" s="2156">
        <f t="shared" si="26"/>
        <v>95000</v>
      </c>
      <c r="N31" s="2156">
        <f t="shared" si="26"/>
        <v>0</v>
      </c>
      <c r="O31" s="2156">
        <f t="shared" si="26"/>
        <v>13000</v>
      </c>
      <c r="P31" s="2156">
        <f t="shared" ref="P31:R31" si="27">P33</f>
        <v>0</v>
      </c>
      <c r="Q31" s="2156">
        <f t="shared" si="27"/>
        <v>0</v>
      </c>
      <c r="R31" s="2156">
        <f t="shared" si="27"/>
        <v>0</v>
      </c>
      <c r="S31" s="2213">
        <f t="shared" si="26"/>
        <v>13000</v>
      </c>
      <c r="T31" s="2213">
        <f t="shared" si="26"/>
        <v>0</v>
      </c>
      <c r="U31" s="2213">
        <f t="shared" si="26"/>
        <v>0</v>
      </c>
      <c r="V31" s="2156">
        <f t="shared" si="26"/>
        <v>13000</v>
      </c>
      <c r="W31" s="2156">
        <f t="shared" si="26"/>
        <v>13000</v>
      </c>
      <c r="X31" s="2156">
        <f t="shared" si="26"/>
        <v>0</v>
      </c>
      <c r="Y31" s="2156">
        <f t="shared" si="26"/>
        <v>0</v>
      </c>
      <c r="Z31" s="2157"/>
    </row>
    <row r="32" spans="1:29" s="2158" customFormat="1" ht="22.5">
      <c r="A32" s="2154"/>
      <c r="B32" s="2155" t="s">
        <v>706</v>
      </c>
      <c r="C32" s="2155"/>
      <c r="D32" s="2155"/>
      <c r="E32" s="2156">
        <f>E33</f>
        <v>157000</v>
      </c>
      <c r="F32" s="2156">
        <f t="shared" ref="F32:Y32" si="28">F33</f>
        <v>108000</v>
      </c>
      <c r="G32" s="2156">
        <f t="shared" si="28"/>
        <v>108000</v>
      </c>
      <c r="H32" s="2156">
        <f t="shared" si="28"/>
        <v>0</v>
      </c>
      <c r="I32" s="2156">
        <f t="shared" si="28"/>
        <v>108000</v>
      </c>
      <c r="J32" s="2156">
        <f t="shared" si="28"/>
        <v>0</v>
      </c>
      <c r="K32" s="2156">
        <f t="shared" si="28"/>
        <v>95000</v>
      </c>
      <c r="L32" s="2156">
        <f t="shared" si="28"/>
        <v>0</v>
      </c>
      <c r="M32" s="2156">
        <f t="shared" si="28"/>
        <v>95000</v>
      </c>
      <c r="N32" s="2156">
        <f t="shared" si="28"/>
        <v>0</v>
      </c>
      <c r="O32" s="2156">
        <f t="shared" si="28"/>
        <v>13000</v>
      </c>
      <c r="P32" s="2156">
        <f t="shared" si="28"/>
        <v>0</v>
      </c>
      <c r="Q32" s="2156">
        <f t="shared" si="28"/>
        <v>0</v>
      </c>
      <c r="R32" s="2156">
        <f t="shared" si="28"/>
        <v>0</v>
      </c>
      <c r="S32" s="2213">
        <f t="shared" si="28"/>
        <v>13000</v>
      </c>
      <c r="T32" s="2213">
        <f t="shared" si="28"/>
        <v>0</v>
      </c>
      <c r="U32" s="2213">
        <f t="shared" si="28"/>
        <v>0</v>
      </c>
      <c r="V32" s="2156">
        <f t="shared" si="28"/>
        <v>13000</v>
      </c>
      <c r="W32" s="2156">
        <f t="shared" si="28"/>
        <v>13000</v>
      </c>
      <c r="X32" s="2156">
        <f t="shared" si="28"/>
        <v>0</v>
      </c>
      <c r="Y32" s="2156">
        <f t="shared" si="28"/>
        <v>0</v>
      </c>
      <c r="Z32" s="2157"/>
    </row>
    <row r="33" spans="1:34" s="2169" customFormat="1" ht="47.65" customHeight="1">
      <c r="A33" s="2162" t="s">
        <v>399</v>
      </c>
      <c r="B33" s="2163" t="s">
        <v>127</v>
      </c>
      <c r="C33" s="2163"/>
      <c r="D33" s="2173" t="s">
        <v>189</v>
      </c>
      <c r="E33" s="2166">
        <v>157000</v>
      </c>
      <c r="F33" s="2165">
        <v>108000</v>
      </c>
      <c r="G33" s="2167">
        <f>I33+J33</f>
        <v>108000</v>
      </c>
      <c r="H33" s="2167"/>
      <c r="I33" s="2167">
        <v>108000</v>
      </c>
      <c r="J33" s="2167"/>
      <c r="K33" s="2167">
        <f>M33+N33</f>
        <v>95000</v>
      </c>
      <c r="L33" s="2167"/>
      <c r="M33" s="2167">
        <v>95000</v>
      </c>
      <c r="N33" s="2167"/>
      <c r="O33" s="2167">
        <f>S33+U33</f>
        <v>13000</v>
      </c>
      <c r="P33" s="2167"/>
      <c r="Q33" s="2167"/>
      <c r="R33" s="2167"/>
      <c r="S33" s="2126">
        <f>I33-M33</f>
        <v>13000</v>
      </c>
      <c r="T33" s="2126"/>
      <c r="U33" s="2126"/>
      <c r="V33" s="2167">
        <f>W33+Y33</f>
        <v>13000</v>
      </c>
      <c r="W33" s="2167">
        <f>S33</f>
        <v>13000</v>
      </c>
      <c r="X33" s="2167"/>
      <c r="Y33" s="2167"/>
      <c r="Z33" s="2170"/>
    </row>
    <row r="34" spans="1:34" s="2178" customFormat="1" ht="55.15" customHeight="1">
      <c r="A34" s="2174" t="s">
        <v>27</v>
      </c>
      <c r="B34" s="2175" t="s">
        <v>320</v>
      </c>
      <c r="C34" s="2175"/>
      <c r="D34" s="2175"/>
      <c r="E34" s="2176">
        <f>E35</f>
        <v>494807</v>
      </c>
      <c r="F34" s="2176">
        <f t="shared" ref="F34:Y34" si="29">F35</f>
        <v>220000</v>
      </c>
      <c r="G34" s="2176">
        <f t="shared" si="29"/>
        <v>120000</v>
      </c>
      <c r="H34" s="2176">
        <f t="shared" si="29"/>
        <v>0</v>
      </c>
      <c r="I34" s="2176">
        <f t="shared" si="29"/>
        <v>120000</v>
      </c>
      <c r="J34" s="2176">
        <f t="shared" si="29"/>
        <v>0</v>
      </c>
      <c r="K34" s="2176">
        <f t="shared" si="29"/>
        <v>120000</v>
      </c>
      <c r="L34" s="2176">
        <f t="shared" si="29"/>
        <v>0</v>
      </c>
      <c r="M34" s="2176">
        <f t="shared" si="29"/>
        <v>120000</v>
      </c>
      <c r="N34" s="2176">
        <f t="shared" si="29"/>
        <v>0</v>
      </c>
      <c r="O34" s="2176">
        <f t="shared" si="29"/>
        <v>89500</v>
      </c>
      <c r="P34" s="2176">
        <f t="shared" si="29"/>
        <v>89500</v>
      </c>
      <c r="Q34" s="2176">
        <f t="shared" si="29"/>
        <v>0</v>
      </c>
      <c r="R34" s="2176">
        <f t="shared" si="29"/>
        <v>0</v>
      </c>
      <c r="S34" s="2215">
        <f t="shared" si="29"/>
        <v>89500</v>
      </c>
      <c r="T34" s="2215">
        <f t="shared" si="29"/>
        <v>0</v>
      </c>
      <c r="U34" s="2215">
        <f t="shared" si="29"/>
        <v>0</v>
      </c>
      <c r="V34" s="2176">
        <f t="shared" si="29"/>
        <v>89500</v>
      </c>
      <c r="W34" s="2176">
        <f t="shared" si="29"/>
        <v>89500</v>
      </c>
      <c r="X34" s="2176">
        <f t="shared" si="29"/>
        <v>0</v>
      </c>
      <c r="Y34" s="2176">
        <f t="shared" si="29"/>
        <v>0</v>
      </c>
      <c r="Z34" s="2177"/>
    </row>
    <row r="35" spans="1:34" s="2158" customFormat="1" ht="32.1" customHeight="1">
      <c r="A35" s="2154"/>
      <c r="B35" s="2155" t="s">
        <v>706</v>
      </c>
      <c r="C35" s="2155"/>
      <c r="D35" s="2179"/>
      <c r="E35" s="2171">
        <f>E36+E37</f>
        <v>494807</v>
      </c>
      <c r="F35" s="2171">
        <f t="shared" ref="F35:Y35" si="30">F36+F37</f>
        <v>220000</v>
      </c>
      <c r="G35" s="2171">
        <f t="shared" si="30"/>
        <v>120000</v>
      </c>
      <c r="H35" s="2171">
        <f t="shared" si="30"/>
        <v>0</v>
      </c>
      <c r="I35" s="2171">
        <f t="shared" si="30"/>
        <v>120000</v>
      </c>
      <c r="J35" s="2171">
        <f t="shared" si="30"/>
        <v>0</v>
      </c>
      <c r="K35" s="2171">
        <f t="shared" si="30"/>
        <v>120000</v>
      </c>
      <c r="L35" s="2171">
        <f t="shared" si="30"/>
        <v>0</v>
      </c>
      <c r="M35" s="2171">
        <f t="shared" si="30"/>
        <v>120000</v>
      </c>
      <c r="N35" s="2171">
        <f t="shared" si="30"/>
        <v>0</v>
      </c>
      <c r="O35" s="2171">
        <f t="shared" si="30"/>
        <v>89500</v>
      </c>
      <c r="P35" s="2171">
        <f t="shared" ref="P35:R35" si="31">P36+P37</f>
        <v>89500</v>
      </c>
      <c r="Q35" s="2171">
        <f t="shared" si="31"/>
        <v>0</v>
      </c>
      <c r="R35" s="2171">
        <f t="shared" si="31"/>
        <v>0</v>
      </c>
      <c r="S35" s="2214">
        <f t="shared" si="30"/>
        <v>89500</v>
      </c>
      <c r="T35" s="2214">
        <f t="shared" si="30"/>
        <v>0</v>
      </c>
      <c r="U35" s="2214">
        <f t="shared" si="30"/>
        <v>0</v>
      </c>
      <c r="V35" s="2171">
        <f t="shared" si="30"/>
        <v>89500</v>
      </c>
      <c r="W35" s="2171">
        <f t="shared" si="30"/>
        <v>89500</v>
      </c>
      <c r="X35" s="2171">
        <f t="shared" si="30"/>
        <v>0</v>
      </c>
      <c r="Y35" s="2171">
        <f t="shared" si="30"/>
        <v>0</v>
      </c>
      <c r="Z35" s="2157"/>
    </row>
    <row r="36" spans="1:34" ht="67.5" customHeight="1">
      <c r="A36" s="2141" t="s">
        <v>399</v>
      </c>
      <c r="B36" s="2142" t="s">
        <v>139</v>
      </c>
      <c r="C36" s="2142"/>
      <c r="D36" s="2159" t="s">
        <v>199</v>
      </c>
      <c r="E36" s="2161">
        <v>117825</v>
      </c>
      <c r="F36" s="2161">
        <v>70000</v>
      </c>
      <c r="G36" s="2143">
        <f>I36+J36</f>
        <v>70000</v>
      </c>
      <c r="H36" s="2143"/>
      <c r="I36" s="2143">
        <v>70000</v>
      </c>
      <c r="J36" s="2143"/>
      <c r="K36" s="2143">
        <f>M36+N36</f>
        <v>70000</v>
      </c>
      <c r="L36" s="2143"/>
      <c r="M36" s="2143">
        <v>70000</v>
      </c>
      <c r="N36" s="2143"/>
      <c r="O36" s="2143">
        <f>S36+U36</f>
        <v>73000</v>
      </c>
      <c r="P36" s="2143">
        <v>73000</v>
      </c>
      <c r="Q36" s="2143"/>
      <c r="R36" s="2143"/>
      <c r="S36" s="2126">
        <v>73000</v>
      </c>
      <c r="T36" s="2126"/>
      <c r="U36" s="2126"/>
      <c r="V36" s="2143">
        <f>W36+Y36</f>
        <v>73000</v>
      </c>
      <c r="W36" s="2143">
        <f>S36</f>
        <v>73000</v>
      </c>
      <c r="X36" s="2143"/>
      <c r="Y36" s="2143"/>
      <c r="Z36" s="2145" t="s">
        <v>713</v>
      </c>
    </row>
    <row r="37" spans="1:34" ht="72" customHeight="1">
      <c r="A37" s="2141" t="s">
        <v>400</v>
      </c>
      <c r="B37" s="2142" t="s">
        <v>138</v>
      </c>
      <c r="C37" s="2142"/>
      <c r="D37" s="2159" t="s">
        <v>198</v>
      </c>
      <c r="E37" s="2160">
        <v>376982</v>
      </c>
      <c r="F37" s="2160">
        <v>150000</v>
      </c>
      <c r="G37" s="2143">
        <f>I37+J37</f>
        <v>50000</v>
      </c>
      <c r="H37" s="2143"/>
      <c r="I37" s="2143">
        <v>50000</v>
      </c>
      <c r="J37" s="2143"/>
      <c r="K37" s="2143">
        <f>M37+N37</f>
        <v>50000</v>
      </c>
      <c r="L37" s="2143"/>
      <c r="M37" s="2143">
        <v>50000</v>
      </c>
      <c r="N37" s="2143"/>
      <c r="O37" s="2143">
        <f>S37+U37</f>
        <v>16500</v>
      </c>
      <c r="P37" s="2143">
        <v>16500</v>
      </c>
      <c r="Q37" s="2143"/>
      <c r="R37" s="2143"/>
      <c r="S37" s="2126">
        <v>16500</v>
      </c>
      <c r="T37" s="2126"/>
      <c r="U37" s="2126"/>
      <c r="V37" s="2143">
        <f>W37+Y37</f>
        <v>16500</v>
      </c>
      <c r="W37" s="2143">
        <f>S37</f>
        <v>16500</v>
      </c>
      <c r="X37" s="2143"/>
      <c r="Y37" s="2143"/>
      <c r="Z37" s="2145" t="s">
        <v>714</v>
      </c>
    </row>
    <row r="38" spans="1:34" s="2153" customFormat="1" ht="38.65" customHeight="1">
      <c r="A38" s="2149" t="s">
        <v>26</v>
      </c>
      <c r="B38" s="2180" t="s">
        <v>145</v>
      </c>
      <c r="C38" s="2180"/>
      <c r="D38" s="2180"/>
      <c r="E38" s="2151">
        <f t="shared" ref="E38:F38" si="32">E40</f>
        <v>85027</v>
      </c>
      <c r="F38" s="2151">
        <f t="shared" si="32"/>
        <v>14000</v>
      </c>
      <c r="G38" s="2151">
        <f>G40</f>
        <v>14000</v>
      </c>
      <c r="H38" s="2151"/>
      <c r="I38" s="2151">
        <f t="shared" ref="I38:Y38" si="33">I40</f>
        <v>14000</v>
      </c>
      <c r="J38" s="2151">
        <f t="shared" si="33"/>
        <v>0</v>
      </c>
      <c r="K38" s="2151">
        <f t="shared" si="33"/>
        <v>14000</v>
      </c>
      <c r="L38" s="2151"/>
      <c r="M38" s="2151">
        <f t="shared" si="33"/>
        <v>14000</v>
      </c>
      <c r="N38" s="2151">
        <f t="shared" si="33"/>
        <v>0</v>
      </c>
      <c r="O38" s="2151">
        <f t="shared" si="33"/>
        <v>10395</v>
      </c>
      <c r="P38" s="2151">
        <f t="shared" ref="P38:R38" si="34">P40</f>
        <v>10395</v>
      </c>
      <c r="Q38" s="2151">
        <f t="shared" si="34"/>
        <v>0</v>
      </c>
      <c r="R38" s="2151">
        <f t="shared" si="34"/>
        <v>0</v>
      </c>
      <c r="S38" s="2213">
        <f t="shared" si="33"/>
        <v>10395</v>
      </c>
      <c r="T38" s="2213">
        <f t="shared" si="33"/>
        <v>0</v>
      </c>
      <c r="U38" s="2213">
        <f t="shared" si="33"/>
        <v>0</v>
      </c>
      <c r="V38" s="2151">
        <f t="shared" si="33"/>
        <v>10395</v>
      </c>
      <c r="W38" s="2151">
        <f t="shared" si="33"/>
        <v>10395</v>
      </c>
      <c r="X38" s="2151">
        <f t="shared" si="33"/>
        <v>0</v>
      </c>
      <c r="Y38" s="2151">
        <f t="shared" si="33"/>
        <v>0</v>
      </c>
      <c r="Z38" s="2181"/>
    </row>
    <row r="39" spans="1:34" s="2158" customFormat="1" ht="34.5" customHeight="1">
      <c r="A39" s="2154"/>
      <c r="B39" s="2155" t="s">
        <v>702</v>
      </c>
      <c r="C39" s="2182"/>
      <c r="D39" s="2182"/>
      <c r="E39" s="2156">
        <f>E40</f>
        <v>85027</v>
      </c>
      <c r="F39" s="2156">
        <f t="shared" ref="F39:Y39" si="35">F40</f>
        <v>14000</v>
      </c>
      <c r="G39" s="2156">
        <f t="shared" si="35"/>
        <v>14000</v>
      </c>
      <c r="H39" s="2156">
        <f t="shared" si="35"/>
        <v>0</v>
      </c>
      <c r="I39" s="2156">
        <f t="shared" si="35"/>
        <v>14000</v>
      </c>
      <c r="J39" s="2156">
        <f t="shared" si="35"/>
        <v>0</v>
      </c>
      <c r="K39" s="2156">
        <f t="shared" si="35"/>
        <v>14000</v>
      </c>
      <c r="L39" s="2156">
        <f t="shared" si="35"/>
        <v>0</v>
      </c>
      <c r="M39" s="2156">
        <f t="shared" si="35"/>
        <v>14000</v>
      </c>
      <c r="N39" s="2156">
        <f t="shared" si="35"/>
        <v>0</v>
      </c>
      <c r="O39" s="2156">
        <f t="shared" si="35"/>
        <v>10395</v>
      </c>
      <c r="P39" s="2156">
        <f t="shared" si="35"/>
        <v>10395</v>
      </c>
      <c r="Q39" s="2156">
        <f t="shared" si="35"/>
        <v>0</v>
      </c>
      <c r="R39" s="2156">
        <f t="shared" si="35"/>
        <v>0</v>
      </c>
      <c r="S39" s="2213">
        <f t="shared" si="35"/>
        <v>10395</v>
      </c>
      <c r="T39" s="2213">
        <f t="shared" si="35"/>
        <v>0</v>
      </c>
      <c r="U39" s="2213">
        <f t="shared" si="35"/>
        <v>0</v>
      </c>
      <c r="V39" s="2156">
        <f t="shared" si="35"/>
        <v>10395</v>
      </c>
      <c r="W39" s="2156">
        <f t="shared" si="35"/>
        <v>10395</v>
      </c>
      <c r="X39" s="2156">
        <f t="shared" si="35"/>
        <v>0</v>
      </c>
      <c r="Y39" s="2156">
        <f t="shared" si="35"/>
        <v>0</v>
      </c>
      <c r="Z39" s="2183"/>
    </row>
    <row r="40" spans="1:34" s="2169" customFormat="1" ht="66.75" customHeight="1">
      <c r="A40" s="2162" t="s">
        <v>399</v>
      </c>
      <c r="B40" s="2184" t="s">
        <v>146</v>
      </c>
      <c r="C40" s="2184"/>
      <c r="D40" s="2172" t="s">
        <v>201</v>
      </c>
      <c r="E40" s="2166">
        <v>85027</v>
      </c>
      <c r="F40" s="2185">
        <f t="shared" ref="F40" si="36">G40</f>
        <v>14000</v>
      </c>
      <c r="G40" s="2167">
        <f>I40+J40</f>
        <v>14000</v>
      </c>
      <c r="H40" s="2167"/>
      <c r="I40" s="2167">
        <v>14000</v>
      </c>
      <c r="J40" s="2167"/>
      <c r="K40" s="2167">
        <f>M40+N40</f>
        <v>14000</v>
      </c>
      <c r="L40" s="2167"/>
      <c r="M40" s="2167">
        <v>14000</v>
      </c>
      <c r="N40" s="2167"/>
      <c r="O40" s="2167">
        <f>S40+U40</f>
        <v>10395</v>
      </c>
      <c r="P40" s="2167">
        <v>10395</v>
      </c>
      <c r="Q40" s="2167"/>
      <c r="R40" s="2167"/>
      <c r="S40" s="2126">
        <v>10395</v>
      </c>
      <c r="T40" s="2126"/>
      <c r="U40" s="2126"/>
      <c r="V40" s="2167">
        <f>W40+Y40</f>
        <v>10395</v>
      </c>
      <c r="W40" s="2167">
        <f>S40</f>
        <v>10395</v>
      </c>
      <c r="X40" s="2167"/>
      <c r="Y40" s="2167"/>
      <c r="Z40" s="2168" t="s">
        <v>715</v>
      </c>
    </row>
    <row r="41" spans="1:34" s="2158" customFormat="1" ht="50.1" customHeight="1">
      <c r="A41" s="2154" t="s">
        <v>321</v>
      </c>
      <c r="B41" s="2155" t="s">
        <v>151</v>
      </c>
      <c r="C41" s="2155"/>
      <c r="D41" s="2155"/>
      <c r="E41" s="2156">
        <f>E42+E44</f>
        <v>1002322</v>
      </c>
      <c r="F41" s="2156">
        <f t="shared" ref="F41:X41" si="37">F42+F44</f>
        <v>1002322</v>
      </c>
      <c r="G41" s="2156">
        <f t="shared" si="37"/>
        <v>567151</v>
      </c>
      <c r="H41" s="2156">
        <f t="shared" si="37"/>
        <v>50000</v>
      </c>
      <c r="I41" s="2156">
        <f t="shared" si="37"/>
        <v>567151</v>
      </c>
      <c r="J41" s="2156">
        <f t="shared" si="37"/>
        <v>0</v>
      </c>
      <c r="K41" s="2156">
        <f t="shared" si="37"/>
        <v>235000</v>
      </c>
      <c r="L41" s="2156">
        <f t="shared" si="37"/>
        <v>0</v>
      </c>
      <c r="M41" s="2156">
        <f t="shared" si="37"/>
        <v>235000</v>
      </c>
      <c r="N41" s="2156">
        <f t="shared" si="37"/>
        <v>0</v>
      </c>
      <c r="O41" s="2156">
        <f t="shared" si="37"/>
        <v>366025</v>
      </c>
      <c r="P41" s="2156">
        <f t="shared" ref="P41:R41" si="38">P42+P44</f>
        <v>33874</v>
      </c>
      <c r="Q41" s="2156">
        <f t="shared" si="38"/>
        <v>0</v>
      </c>
      <c r="R41" s="2156">
        <f t="shared" si="38"/>
        <v>0</v>
      </c>
      <c r="S41" s="2213">
        <f t="shared" si="37"/>
        <v>366025</v>
      </c>
      <c r="T41" s="2213">
        <f t="shared" si="37"/>
        <v>50000</v>
      </c>
      <c r="U41" s="2213">
        <f t="shared" si="37"/>
        <v>0</v>
      </c>
      <c r="V41" s="2156">
        <f t="shared" si="37"/>
        <v>366025</v>
      </c>
      <c r="W41" s="2156">
        <f t="shared" si="37"/>
        <v>366025</v>
      </c>
      <c r="X41" s="2156">
        <f t="shared" si="37"/>
        <v>50000</v>
      </c>
      <c r="Y41" s="2156">
        <f t="shared" ref="Y41" si="39">Y43+Y45+Y46</f>
        <v>0</v>
      </c>
      <c r="Z41" s="2157"/>
    </row>
    <row r="42" spans="1:34" s="2158" customFormat="1" ht="37.5" customHeight="1">
      <c r="A42" s="2154"/>
      <c r="B42" s="2155" t="s">
        <v>702</v>
      </c>
      <c r="C42" s="2155"/>
      <c r="D42" s="2155"/>
      <c r="E42" s="2156">
        <f>E43</f>
        <v>598490</v>
      </c>
      <c r="F42" s="2156">
        <f t="shared" ref="F42:Y42" si="40">F43</f>
        <v>598490</v>
      </c>
      <c r="G42" s="2156">
        <f t="shared" si="40"/>
        <v>255151</v>
      </c>
      <c r="H42" s="2156">
        <f t="shared" si="40"/>
        <v>50000</v>
      </c>
      <c r="I42" s="2156">
        <f t="shared" si="40"/>
        <v>255151</v>
      </c>
      <c r="J42" s="2156">
        <f t="shared" si="40"/>
        <v>0</v>
      </c>
      <c r="K42" s="2156">
        <f t="shared" si="40"/>
        <v>140000</v>
      </c>
      <c r="L42" s="2156">
        <f t="shared" si="40"/>
        <v>0</v>
      </c>
      <c r="M42" s="2156">
        <f t="shared" si="40"/>
        <v>140000</v>
      </c>
      <c r="N42" s="2156">
        <f t="shared" si="40"/>
        <v>0</v>
      </c>
      <c r="O42" s="2156">
        <f t="shared" si="40"/>
        <v>125762</v>
      </c>
      <c r="P42" s="2156">
        <f t="shared" si="40"/>
        <v>10611</v>
      </c>
      <c r="Q42" s="2156">
        <f t="shared" si="40"/>
        <v>0</v>
      </c>
      <c r="R42" s="2156">
        <f t="shared" si="40"/>
        <v>0</v>
      </c>
      <c r="S42" s="2213">
        <f t="shared" si="40"/>
        <v>125762</v>
      </c>
      <c r="T42" s="2213">
        <f t="shared" si="40"/>
        <v>50000</v>
      </c>
      <c r="U42" s="2213">
        <f t="shared" si="40"/>
        <v>0</v>
      </c>
      <c r="V42" s="2156">
        <f t="shared" si="40"/>
        <v>125762</v>
      </c>
      <c r="W42" s="2156">
        <f t="shared" si="40"/>
        <v>125762</v>
      </c>
      <c r="X42" s="2156">
        <f t="shared" si="40"/>
        <v>50000</v>
      </c>
      <c r="Y42" s="2156">
        <f t="shared" si="40"/>
        <v>0</v>
      </c>
      <c r="Z42" s="2157"/>
    </row>
    <row r="43" spans="1:34" s="2169" customFormat="1" ht="75" customHeight="1">
      <c r="A43" s="2162" t="s">
        <v>399</v>
      </c>
      <c r="B43" s="2186" t="s">
        <v>153</v>
      </c>
      <c r="C43" s="2186"/>
      <c r="D43" s="2172" t="s">
        <v>204</v>
      </c>
      <c r="E43" s="2166">
        <v>598490</v>
      </c>
      <c r="F43" s="2185">
        <v>598490</v>
      </c>
      <c r="G43" s="2167">
        <f>I43+J43</f>
        <v>255151</v>
      </c>
      <c r="H43" s="2167">
        <v>50000</v>
      </c>
      <c r="I43" s="2167">
        <v>255151</v>
      </c>
      <c r="J43" s="2167"/>
      <c r="K43" s="2167">
        <f>M43+N43</f>
        <v>140000</v>
      </c>
      <c r="L43" s="2167"/>
      <c r="M43" s="2167">
        <v>140000</v>
      </c>
      <c r="N43" s="2167"/>
      <c r="O43" s="2167">
        <f>S43+U43</f>
        <v>125762</v>
      </c>
      <c r="P43" s="2218">
        <v>10611</v>
      </c>
      <c r="Q43" s="2167"/>
      <c r="R43" s="2167"/>
      <c r="S43" s="2126">
        <f>I43-M43+10611</f>
        <v>125762</v>
      </c>
      <c r="T43" s="2126">
        <v>50000</v>
      </c>
      <c r="U43" s="2126"/>
      <c r="V43" s="2167">
        <f>W43+Y43</f>
        <v>125762</v>
      </c>
      <c r="W43" s="2167">
        <f>S43</f>
        <v>125762</v>
      </c>
      <c r="X43" s="2167">
        <v>50000</v>
      </c>
      <c r="Y43" s="2167"/>
      <c r="Z43" s="2168" t="s">
        <v>716</v>
      </c>
    </row>
    <row r="44" spans="1:34" s="2158" customFormat="1" ht="26.65" customHeight="1">
      <c r="A44" s="2154"/>
      <c r="B44" s="2155" t="s">
        <v>706</v>
      </c>
      <c r="C44" s="2187"/>
      <c r="D44" s="2188"/>
      <c r="E44" s="2171">
        <f>E45+E46</f>
        <v>403832</v>
      </c>
      <c r="F44" s="2171">
        <f t="shared" ref="F44:Y44" si="41">F45+F46</f>
        <v>403832</v>
      </c>
      <c r="G44" s="2171">
        <f t="shared" si="41"/>
        <v>312000</v>
      </c>
      <c r="H44" s="2171">
        <f t="shared" si="41"/>
        <v>0</v>
      </c>
      <c r="I44" s="2171">
        <f t="shared" si="41"/>
        <v>312000</v>
      </c>
      <c r="J44" s="2171">
        <f t="shared" si="41"/>
        <v>0</v>
      </c>
      <c r="K44" s="2171">
        <f t="shared" si="41"/>
        <v>95000</v>
      </c>
      <c r="L44" s="2171">
        <f t="shared" si="41"/>
        <v>0</v>
      </c>
      <c r="M44" s="2171">
        <f t="shared" si="41"/>
        <v>95000</v>
      </c>
      <c r="N44" s="2171">
        <f t="shared" si="41"/>
        <v>0</v>
      </c>
      <c r="O44" s="2171">
        <f t="shared" si="41"/>
        <v>240263</v>
      </c>
      <c r="P44" s="2171">
        <f t="shared" ref="P44:R44" si="42">P45+P46</f>
        <v>23263</v>
      </c>
      <c r="Q44" s="2171">
        <f t="shared" si="42"/>
        <v>0</v>
      </c>
      <c r="R44" s="2171">
        <f t="shared" si="42"/>
        <v>0</v>
      </c>
      <c r="S44" s="2214">
        <f t="shared" si="41"/>
        <v>240263</v>
      </c>
      <c r="T44" s="2214">
        <f t="shared" si="41"/>
        <v>0</v>
      </c>
      <c r="U44" s="2214">
        <f t="shared" si="41"/>
        <v>0</v>
      </c>
      <c r="V44" s="2171">
        <f t="shared" si="41"/>
        <v>240263</v>
      </c>
      <c r="W44" s="2171">
        <f t="shared" si="41"/>
        <v>240263</v>
      </c>
      <c r="X44" s="2171">
        <f t="shared" si="41"/>
        <v>0</v>
      </c>
      <c r="Y44" s="2171">
        <f t="shared" si="41"/>
        <v>0</v>
      </c>
      <c r="Z44" s="2183"/>
    </row>
    <row r="45" spans="1:34" ht="43.5" customHeight="1">
      <c r="A45" s="2141" t="s">
        <v>400</v>
      </c>
      <c r="B45" s="2189" t="s">
        <v>152</v>
      </c>
      <c r="C45" s="2189"/>
      <c r="D45" s="2159" t="s">
        <v>717</v>
      </c>
      <c r="E45" s="2160">
        <v>62555</v>
      </c>
      <c r="F45" s="2190">
        <v>62555</v>
      </c>
      <c r="G45" s="2143">
        <f t="shared" ref="G45:G49" si="43">I45+J45</f>
        <v>5000</v>
      </c>
      <c r="H45" s="2143"/>
      <c r="I45" s="2143">
        <v>5000</v>
      </c>
      <c r="J45" s="2143"/>
      <c r="K45" s="2143">
        <f>M45+N45</f>
        <v>5000</v>
      </c>
      <c r="L45" s="2143"/>
      <c r="M45" s="2143">
        <v>5000</v>
      </c>
      <c r="N45" s="2143"/>
      <c r="O45" s="2143">
        <f>S45+U45</f>
        <v>7346</v>
      </c>
      <c r="P45" s="2143">
        <v>7346</v>
      </c>
      <c r="Q45" s="2143"/>
      <c r="R45" s="2143"/>
      <c r="S45" s="2126">
        <v>7346</v>
      </c>
      <c r="T45" s="2126"/>
      <c r="U45" s="2126"/>
      <c r="V45" s="2143">
        <f>W45+Y45</f>
        <v>7346</v>
      </c>
      <c r="W45" s="2143">
        <f>S45</f>
        <v>7346</v>
      </c>
      <c r="X45" s="2143"/>
      <c r="Y45" s="2143"/>
      <c r="Z45" s="2145" t="s">
        <v>718</v>
      </c>
    </row>
    <row r="46" spans="1:34" ht="41.1" customHeight="1">
      <c r="A46" s="2141" t="s">
        <v>401</v>
      </c>
      <c r="B46" s="2191" t="s">
        <v>154</v>
      </c>
      <c r="C46" s="2191"/>
      <c r="D46" s="2159" t="s">
        <v>205</v>
      </c>
      <c r="E46" s="2160">
        <v>341277</v>
      </c>
      <c r="F46" s="2190">
        <v>341277</v>
      </c>
      <c r="G46" s="2143">
        <f t="shared" si="43"/>
        <v>307000</v>
      </c>
      <c r="H46" s="2143"/>
      <c r="I46" s="2143">
        <v>307000</v>
      </c>
      <c r="J46" s="2143"/>
      <c r="K46" s="2143">
        <f>M46+N46</f>
        <v>90000</v>
      </c>
      <c r="L46" s="2143"/>
      <c r="M46" s="2143">
        <v>90000</v>
      </c>
      <c r="N46" s="2143"/>
      <c r="O46" s="2143">
        <f>S46+U46</f>
        <v>232917</v>
      </c>
      <c r="P46" s="2143">
        <v>15917</v>
      </c>
      <c r="Q46" s="2143"/>
      <c r="R46" s="2143"/>
      <c r="S46" s="2126">
        <f>I46-M46+15917</f>
        <v>232917</v>
      </c>
      <c r="T46" s="2126"/>
      <c r="U46" s="2126"/>
      <c r="V46" s="2143">
        <f>W46+Y46</f>
        <v>232917</v>
      </c>
      <c r="W46" s="2143">
        <f>S46</f>
        <v>232917</v>
      </c>
      <c r="X46" s="2143"/>
      <c r="Y46" s="2143"/>
      <c r="Z46" s="2145" t="s">
        <v>719</v>
      </c>
    </row>
    <row r="47" spans="1:34" s="2153" customFormat="1" ht="73.150000000000006" customHeight="1">
      <c r="A47" s="2149" t="s">
        <v>720</v>
      </c>
      <c r="B47" s="2150" t="s">
        <v>333</v>
      </c>
      <c r="C47" s="2150"/>
      <c r="D47" s="2150"/>
      <c r="E47" s="2151">
        <f t="shared" ref="E47:F47" si="44">E48+E49</f>
        <v>1616385</v>
      </c>
      <c r="F47" s="2151">
        <f t="shared" si="44"/>
        <v>1616385</v>
      </c>
      <c r="G47" s="2151">
        <f>G48+G49</f>
        <v>708524</v>
      </c>
      <c r="H47" s="2151">
        <f>H48+H49</f>
        <v>708524</v>
      </c>
      <c r="I47" s="2151">
        <f t="shared" ref="I47:Y47" si="45">I48+I49</f>
        <v>708524</v>
      </c>
      <c r="J47" s="2151">
        <f t="shared" si="45"/>
        <v>0</v>
      </c>
      <c r="K47" s="2151">
        <f t="shared" si="45"/>
        <v>348317</v>
      </c>
      <c r="L47" s="2151"/>
      <c r="M47" s="2151">
        <f t="shared" si="45"/>
        <v>348317</v>
      </c>
      <c r="N47" s="2151">
        <f t="shared" si="45"/>
        <v>0</v>
      </c>
      <c r="O47" s="2151">
        <f t="shared" si="45"/>
        <v>360207</v>
      </c>
      <c r="P47" s="2151">
        <f t="shared" ref="P47:R47" si="46">P48+P49</f>
        <v>0</v>
      </c>
      <c r="Q47" s="2151">
        <f t="shared" si="46"/>
        <v>0</v>
      </c>
      <c r="R47" s="2151">
        <f t="shared" si="46"/>
        <v>0</v>
      </c>
      <c r="S47" s="2213">
        <f t="shared" si="45"/>
        <v>360207</v>
      </c>
      <c r="T47" s="2213">
        <f t="shared" si="45"/>
        <v>360207</v>
      </c>
      <c r="U47" s="2213">
        <f t="shared" si="45"/>
        <v>0</v>
      </c>
      <c r="V47" s="2151">
        <f t="shared" si="45"/>
        <v>360207</v>
      </c>
      <c r="W47" s="2151">
        <f t="shared" si="45"/>
        <v>360207</v>
      </c>
      <c r="X47" s="2151">
        <f t="shared" si="45"/>
        <v>360207</v>
      </c>
      <c r="Y47" s="2151">
        <f t="shared" si="45"/>
        <v>0</v>
      </c>
      <c r="Z47" s="2152"/>
      <c r="AB47" s="2151">
        <f t="shared" ref="AB47" si="47">AB48+AB49</f>
        <v>184689</v>
      </c>
    </row>
    <row r="48" spans="1:34" ht="44.65" customHeight="1">
      <c r="A48" s="2141" t="s">
        <v>399</v>
      </c>
      <c r="B48" s="2189" t="s">
        <v>107</v>
      </c>
      <c r="C48" s="2189"/>
      <c r="D48" s="2192" t="s">
        <v>177</v>
      </c>
      <c r="E48" s="2160">
        <v>635334</v>
      </c>
      <c r="F48" s="2160">
        <v>635334</v>
      </c>
      <c r="G48" s="2143">
        <f t="shared" si="43"/>
        <v>234000</v>
      </c>
      <c r="H48" s="2143">
        <f>G48</f>
        <v>234000</v>
      </c>
      <c r="I48" s="2143">
        <f>180000+54000</f>
        <v>234000</v>
      </c>
      <c r="J48" s="2143"/>
      <c r="K48" s="2143">
        <f>M48+N48</f>
        <v>115117</v>
      </c>
      <c r="L48" s="2143">
        <f>K48</f>
        <v>115117</v>
      </c>
      <c r="M48" s="2143">
        <v>115117</v>
      </c>
      <c r="N48" s="2143"/>
      <c r="O48" s="2143">
        <f>S48+U48</f>
        <v>118883</v>
      </c>
      <c r="P48" s="2143"/>
      <c r="Q48" s="2143">
        <f>P48</f>
        <v>0</v>
      </c>
      <c r="R48" s="2143"/>
      <c r="S48" s="2126">
        <f>I48-M48</f>
        <v>118883</v>
      </c>
      <c r="T48" s="2126">
        <f>S48</f>
        <v>118883</v>
      </c>
      <c r="U48" s="2126"/>
      <c r="V48" s="2143">
        <f>W48+Y48</f>
        <v>118883</v>
      </c>
      <c r="W48" s="2143">
        <f>S48</f>
        <v>118883</v>
      </c>
      <c r="X48" s="2143">
        <f>W48</f>
        <v>118883</v>
      </c>
      <c r="Y48" s="2143"/>
      <c r="Z48" s="2193"/>
      <c r="AB48" s="2143">
        <v>61000</v>
      </c>
      <c r="AF48" s="2194">
        <f>W48+W49</f>
        <v>360207</v>
      </c>
      <c r="AG48" s="1786">
        <f>W48/AF48*100</f>
        <v>33.004078210584467</v>
      </c>
      <c r="AH48" s="2143">
        <f>184689*0.33</f>
        <v>60947.37</v>
      </c>
    </row>
    <row r="49" spans="1:34" ht="41.1" customHeight="1">
      <c r="A49" s="2141" t="s">
        <v>400</v>
      </c>
      <c r="B49" s="2189" t="s">
        <v>108</v>
      </c>
      <c r="C49" s="2189"/>
      <c r="D49" s="2192" t="s">
        <v>178</v>
      </c>
      <c r="E49" s="2160">
        <v>981051</v>
      </c>
      <c r="F49" s="2160">
        <v>981051</v>
      </c>
      <c r="G49" s="2143">
        <f t="shared" si="43"/>
        <v>474524</v>
      </c>
      <c r="H49" s="2143">
        <f>G49</f>
        <v>474524</v>
      </c>
      <c r="I49" s="2143">
        <v>474524</v>
      </c>
      <c r="J49" s="2143"/>
      <c r="K49" s="2143">
        <f>M49+N49</f>
        <v>233200</v>
      </c>
      <c r="L49" s="2143">
        <f>K49</f>
        <v>233200</v>
      </c>
      <c r="M49" s="2143">
        <v>233200</v>
      </c>
      <c r="N49" s="2143"/>
      <c r="O49" s="2143">
        <f>S49+U49</f>
        <v>241324</v>
      </c>
      <c r="P49" s="2143"/>
      <c r="Q49" s="2143">
        <f>P49</f>
        <v>0</v>
      </c>
      <c r="R49" s="2143"/>
      <c r="S49" s="2126">
        <f>I49-M49</f>
        <v>241324</v>
      </c>
      <c r="T49" s="2126">
        <f>S49</f>
        <v>241324</v>
      </c>
      <c r="U49" s="2126"/>
      <c r="V49" s="2143">
        <f>W49+Y49</f>
        <v>241324</v>
      </c>
      <c r="W49" s="2143">
        <f>S49</f>
        <v>241324</v>
      </c>
      <c r="X49" s="2143">
        <f>W49</f>
        <v>241324</v>
      </c>
      <c r="Y49" s="2143"/>
      <c r="Z49" s="2193"/>
      <c r="AB49" s="2143">
        <f>184689-AB48</f>
        <v>123689</v>
      </c>
      <c r="AG49" s="2194">
        <f>W49/AF48*100</f>
        <v>66.995921789415533</v>
      </c>
      <c r="AH49" s="2143">
        <f>184689*0.67</f>
        <v>123741.63</v>
      </c>
    </row>
    <row r="50" spans="1:34" s="2198" customFormat="1" ht="25.5" customHeight="1">
      <c r="A50" s="2195" t="s">
        <v>12</v>
      </c>
      <c r="B50" s="2196" t="s">
        <v>334</v>
      </c>
      <c r="C50" s="2196"/>
      <c r="D50" s="2196"/>
      <c r="E50" s="2140">
        <f t="shared" ref="E50:W52" si="48">E51</f>
        <v>950018</v>
      </c>
      <c r="F50" s="2140">
        <f t="shared" si="48"/>
        <v>850000</v>
      </c>
      <c r="G50" s="2140">
        <f>G51</f>
        <v>850000</v>
      </c>
      <c r="H50" s="2140">
        <f>H51</f>
        <v>0</v>
      </c>
      <c r="I50" s="2140">
        <f t="shared" ref="I50:Y52" si="49">I51</f>
        <v>850000</v>
      </c>
      <c r="J50" s="2140">
        <f t="shared" si="49"/>
        <v>0</v>
      </c>
      <c r="K50" s="2140">
        <f t="shared" si="49"/>
        <v>812000</v>
      </c>
      <c r="L50" s="2140"/>
      <c r="M50" s="2140">
        <f t="shared" si="49"/>
        <v>812000</v>
      </c>
      <c r="N50" s="2140">
        <f t="shared" si="49"/>
        <v>0</v>
      </c>
      <c r="O50" s="2140">
        <f t="shared" si="49"/>
        <v>38000</v>
      </c>
      <c r="P50" s="2140">
        <f t="shared" si="49"/>
        <v>0</v>
      </c>
      <c r="Q50" s="2140">
        <f t="shared" si="49"/>
        <v>0</v>
      </c>
      <c r="R50" s="2140">
        <f t="shared" si="49"/>
        <v>0</v>
      </c>
      <c r="S50" s="2118">
        <f t="shared" si="49"/>
        <v>38000</v>
      </c>
      <c r="T50" s="2118">
        <f t="shared" si="49"/>
        <v>0</v>
      </c>
      <c r="U50" s="2118">
        <f t="shared" si="49"/>
        <v>0</v>
      </c>
      <c r="V50" s="2140">
        <f t="shared" si="49"/>
        <v>38000</v>
      </c>
      <c r="W50" s="2140">
        <f t="shared" si="49"/>
        <v>38000</v>
      </c>
      <c r="X50" s="2140">
        <f t="shared" si="49"/>
        <v>0</v>
      </c>
      <c r="Y50" s="2140">
        <f t="shared" si="49"/>
        <v>0</v>
      </c>
      <c r="Z50" s="2197"/>
      <c r="AH50" s="2199">
        <f>AH49+AH48</f>
        <v>184689</v>
      </c>
    </row>
    <row r="51" spans="1:34" ht="16.5" customHeight="1">
      <c r="A51" s="2200">
        <v>1</v>
      </c>
      <c r="B51" s="2201" t="s">
        <v>335</v>
      </c>
      <c r="C51" s="2201"/>
      <c r="D51" s="2201"/>
      <c r="E51" s="2143">
        <f>E52</f>
        <v>950018</v>
      </c>
      <c r="F51" s="2143">
        <f t="shared" si="48"/>
        <v>850000</v>
      </c>
      <c r="G51" s="2143">
        <f t="shared" si="48"/>
        <v>850000</v>
      </c>
      <c r="H51" s="2143">
        <f t="shared" si="48"/>
        <v>0</v>
      </c>
      <c r="I51" s="2143">
        <f t="shared" si="49"/>
        <v>850000</v>
      </c>
      <c r="J51" s="2143">
        <f t="shared" si="49"/>
        <v>0</v>
      </c>
      <c r="K51" s="2143">
        <f t="shared" si="49"/>
        <v>812000</v>
      </c>
      <c r="L51" s="2143">
        <f t="shared" si="49"/>
        <v>0</v>
      </c>
      <c r="M51" s="2143">
        <f t="shared" si="49"/>
        <v>812000</v>
      </c>
      <c r="N51" s="2143">
        <f t="shared" si="49"/>
        <v>0</v>
      </c>
      <c r="O51" s="2143">
        <f t="shared" si="49"/>
        <v>38000</v>
      </c>
      <c r="P51" s="2143">
        <f t="shared" si="49"/>
        <v>0</v>
      </c>
      <c r="Q51" s="2143">
        <f t="shared" si="49"/>
        <v>0</v>
      </c>
      <c r="R51" s="2143">
        <f t="shared" si="49"/>
        <v>0</v>
      </c>
      <c r="S51" s="2126">
        <f t="shared" si="49"/>
        <v>38000</v>
      </c>
      <c r="T51" s="2126">
        <f t="shared" si="49"/>
        <v>0</v>
      </c>
      <c r="U51" s="2126">
        <f t="shared" si="49"/>
        <v>0</v>
      </c>
      <c r="V51" s="2143">
        <f t="shared" si="49"/>
        <v>38000</v>
      </c>
      <c r="W51" s="2143">
        <f t="shared" si="49"/>
        <v>38000</v>
      </c>
      <c r="X51" s="2143">
        <f t="shared" si="49"/>
        <v>0</v>
      </c>
      <c r="Y51" s="2143">
        <f t="shared" si="49"/>
        <v>0</v>
      </c>
      <c r="Z51" s="2202"/>
    </row>
    <row r="52" spans="1:34" s="2158" customFormat="1" ht="28.15" customHeight="1">
      <c r="A52" s="2203"/>
      <c r="B52" s="2155" t="s">
        <v>708</v>
      </c>
      <c r="C52" s="2204"/>
      <c r="D52" s="2204"/>
      <c r="E52" s="2156">
        <f>E53</f>
        <v>950018</v>
      </c>
      <c r="F52" s="2156">
        <f t="shared" si="48"/>
        <v>850000</v>
      </c>
      <c r="G52" s="2156">
        <f t="shared" si="48"/>
        <v>850000</v>
      </c>
      <c r="H52" s="2156">
        <f t="shared" si="48"/>
        <v>0</v>
      </c>
      <c r="I52" s="2156">
        <f t="shared" si="48"/>
        <v>850000</v>
      </c>
      <c r="J52" s="2156">
        <f t="shared" si="48"/>
        <v>0</v>
      </c>
      <c r="K52" s="2156">
        <f t="shared" si="48"/>
        <v>812000</v>
      </c>
      <c r="L52" s="2156">
        <f t="shared" si="48"/>
        <v>0</v>
      </c>
      <c r="M52" s="2156">
        <f t="shared" si="48"/>
        <v>812000</v>
      </c>
      <c r="N52" s="2156">
        <f t="shared" si="48"/>
        <v>0</v>
      </c>
      <c r="O52" s="2156">
        <f t="shared" si="48"/>
        <v>38000</v>
      </c>
      <c r="P52" s="2156"/>
      <c r="Q52" s="2156">
        <f t="shared" si="48"/>
        <v>0</v>
      </c>
      <c r="R52" s="2156">
        <f t="shared" si="48"/>
        <v>0</v>
      </c>
      <c r="S52" s="2213">
        <f t="shared" si="48"/>
        <v>38000</v>
      </c>
      <c r="T52" s="2213">
        <f t="shared" si="48"/>
        <v>0</v>
      </c>
      <c r="U52" s="2213">
        <f t="shared" si="48"/>
        <v>0</v>
      </c>
      <c r="V52" s="2156">
        <f t="shared" si="48"/>
        <v>38000</v>
      </c>
      <c r="W52" s="2156">
        <f t="shared" si="48"/>
        <v>38000</v>
      </c>
      <c r="X52" s="2156">
        <f t="shared" si="49"/>
        <v>0</v>
      </c>
      <c r="Y52" s="2156">
        <f t="shared" si="49"/>
        <v>0</v>
      </c>
      <c r="Z52" s="2157"/>
    </row>
    <row r="53" spans="1:34" ht="47.1" customHeight="1">
      <c r="A53" s="2141" t="s">
        <v>399</v>
      </c>
      <c r="B53" s="2191" t="s">
        <v>219</v>
      </c>
      <c r="C53" s="2191"/>
      <c r="D53" s="2145" t="s">
        <v>237</v>
      </c>
      <c r="E53" s="1138">
        <v>950018</v>
      </c>
      <c r="F53" s="1138">
        <v>850000</v>
      </c>
      <c r="G53" s="2143">
        <f>I53+J53</f>
        <v>850000</v>
      </c>
      <c r="H53" s="2143"/>
      <c r="I53" s="2143">
        <v>850000</v>
      </c>
      <c r="J53" s="2143"/>
      <c r="K53" s="2143">
        <f>M53+N53</f>
        <v>812000</v>
      </c>
      <c r="L53" s="2143"/>
      <c r="M53" s="2143">
        <v>812000</v>
      </c>
      <c r="N53" s="2143"/>
      <c r="O53" s="2143">
        <f>S53+U53</f>
        <v>38000</v>
      </c>
      <c r="P53" s="2143"/>
      <c r="Q53" s="2143"/>
      <c r="R53" s="2143"/>
      <c r="S53" s="2126">
        <f>I53-M53</f>
        <v>38000</v>
      </c>
      <c r="T53" s="2126"/>
      <c r="U53" s="2126"/>
      <c r="V53" s="2143">
        <f>W53+Y53</f>
        <v>38000</v>
      </c>
      <c r="W53" s="2143">
        <f>S53</f>
        <v>38000</v>
      </c>
      <c r="X53" s="2143"/>
      <c r="Y53" s="2143"/>
      <c r="Z53" s="2145"/>
    </row>
    <row r="54" spans="1:34" s="2198" customFormat="1" ht="23.65" customHeight="1">
      <c r="A54" s="2195" t="s">
        <v>13</v>
      </c>
      <c r="B54" s="2196" t="s">
        <v>326</v>
      </c>
      <c r="C54" s="2196"/>
      <c r="D54" s="2196"/>
      <c r="E54" s="2196"/>
      <c r="F54" s="2196"/>
      <c r="G54" s="2140">
        <f>[9]B3.TH20!G44</f>
        <v>486291</v>
      </c>
      <c r="H54" s="2140"/>
      <c r="I54" s="2140">
        <v>29177</v>
      </c>
      <c r="J54" s="2205"/>
      <c r="K54" s="2140">
        <f>[9]B3.TH20!J44</f>
        <v>275514</v>
      </c>
      <c r="L54" s="2140"/>
      <c r="M54" s="2140"/>
      <c r="N54" s="2140"/>
      <c r="O54" s="2140">
        <f>'[8]b9-ODA19'!CE13</f>
        <v>225739</v>
      </c>
      <c r="P54" s="2140"/>
      <c r="Q54" s="2140"/>
      <c r="R54" s="2205"/>
      <c r="S54" s="2118">
        <f>[9]B3.TH20!M44</f>
        <v>205675</v>
      </c>
      <c r="T54" s="2118"/>
      <c r="U54" s="2205"/>
      <c r="V54" s="2140">
        <f>'[8]b9-ODA19'!CL13</f>
        <v>225739</v>
      </c>
      <c r="W54" s="2140">
        <f>S54</f>
        <v>205675</v>
      </c>
      <c r="X54" s="2140"/>
      <c r="Y54" s="2140"/>
      <c r="Z54" s="2206"/>
      <c r="AA54" s="2207">
        <f>U54+S54</f>
        <v>205675</v>
      </c>
    </row>
    <row r="55" spans="1:34" ht="67.5" hidden="1">
      <c r="A55" s="2200">
        <v>1</v>
      </c>
      <c r="B55" s="2208" t="s">
        <v>273</v>
      </c>
      <c r="C55" s="2208"/>
      <c r="D55" s="2208"/>
      <c r="E55" s="2208"/>
      <c r="F55" s="2208"/>
      <c r="G55" s="2202"/>
      <c r="H55" s="2202"/>
      <c r="I55" s="2202"/>
      <c r="J55" s="2202"/>
      <c r="K55" s="2202"/>
      <c r="L55" s="2202"/>
      <c r="M55" s="2202"/>
      <c r="N55" s="2202"/>
      <c r="O55" s="2202"/>
      <c r="P55" s="2202"/>
      <c r="Q55" s="2202"/>
      <c r="R55" s="2202"/>
      <c r="S55" s="2119"/>
      <c r="T55" s="2119"/>
      <c r="U55" s="2119"/>
      <c r="V55" s="2202"/>
      <c r="W55" s="2202"/>
      <c r="X55" s="2202"/>
      <c r="Y55" s="2202"/>
      <c r="Z55" s="2202"/>
    </row>
    <row r="56" spans="1:34" ht="33.75" hidden="1">
      <c r="A56" s="2200">
        <v>2</v>
      </c>
      <c r="B56" s="2209" t="s">
        <v>327</v>
      </c>
      <c r="C56" s="2209"/>
      <c r="D56" s="2209"/>
      <c r="E56" s="2209"/>
      <c r="F56" s="2209"/>
      <c r="G56" s="2202"/>
      <c r="H56" s="2202"/>
      <c r="I56" s="2202"/>
      <c r="J56" s="2202"/>
      <c r="K56" s="2202"/>
      <c r="L56" s="2202"/>
      <c r="M56" s="2202"/>
      <c r="N56" s="2202"/>
      <c r="O56" s="2202"/>
      <c r="P56" s="2202"/>
      <c r="Q56" s="2202"/>
      <c r="R56" s="2202"/>
      <c r="S56" s="2119"/>
      <c r="T56" s="2119"/>
      <c r="U56" s="2119"/>
      <c r="V56" s="2202"/>
      <c r="W56" s="2202"/>
      <c r="X56" s="2202"/>
      <c r="Y56" s="2202"/>
      <c r="Z56" s="2202"/>
    </row>
    <row r="57" spans="1:34" ht="33.75" hidden="1">
      <c r="A57" s="2200">
        <v>3</v>
      </c>
      <c r="B57" s="2209" t="s">
        <v>328</v>
      </c>
      <c r="C57" s="2209"/>
      <c r="D57" s="2209"/>
      <c r="E57" s="2209"/>
      <c r="F57" s="2209"/>
      <c r="G57" s="2202"/>
      <c r="H57" s="2202"/>
      <c r="I57" s="2202"/>
      <c r="J57" s="2202"/>
      <c r="K57" s="2202"/>
      <c r="L57" s="2202"/>
      <c r="M57" s="2202"/>
      <c r="N57" s="2202"/>
      <c r="O57" s="2202"/>
      <c r="P57" s="2202"/>
      <c r="Q57" s="2202"/>
      <c r="R57" s="2202"/>
      <c r="S57" s="2119"/>
      <c r="T57" s="2119"/>
      <c r="U57" s="2119"/>
      <c r="V57" s="2202"/>
      <c r="W57" s="2202"/>
      <c r="X57" s="2202"/>
      <c r="Y57" s="2202"/>
      <c r="Z57" s="2202"/>
    </row>
    <row r="58" spans="1:34" ht="22.5" hidden="1">
      <c r="A58" s="2200">
        <v>4</v>
      </c>
      <c r="B58" s="2209" t="s">
        <v>271</v>
      </c>
      <c r="C58" s="2209"/>
      <c r="D58" s="2209"/>
      <c r="E58" s="2209"/>
      <c r="F58" s="2209"/>
      <c r="G58" s="2202"/>
      <c r="H58" s="2202"/>
      <c r="I58" s="2202"/>
      <c r="J58" s="2202"/>
      <c r="K58" s="2202"/>
      <c r="L58" s="2202"/>
      <c r="M58" s="2202"/>
      <c r="N58" s="2202"/>
      <c r="O58" s="2202"/>
      <c r="P58" s="2202"/>
      <c r="Q58" s="2202"/>
      <c r="R58" s="2202"/>
      <c r="S58" s="2119"/>
      <c r="T58" s="2119"/>
      <c r="U58" s="2119"/>
      <c r="V58" s="2202"/>
      <c r="W58" s="2202"/>
      <c r="X58" s="2202"/>
      <c r="Y58" s="2202"/>
      <c r="Z58" s="2202"/>
    </row>
    <row r="59" spans="1:34" ht="33.75" hidden="1">
      <c r="A59" s="2200">
        <v>5</v>
      </c>
      <c r="B59" s="2209" t="s">
        <v>329</v>
      </c>
      <c r="C59" s="2209"/>
      <c r="D59" s="2209"/>
      <c r="E59" s="2209"/>
      <c r="F59" s="2209"/>
      <c r="G59" s="2202"/>
      <c r="H59" s="2202"/>
      <c r="I59" s="2202"/>
      <c r="J59" s="2202"/>
      <c r="K59" s="2202"/>
      <c r="L59" s="2202"/>
      <c r="M59" s="2202"/>
      <c r="N59" s="2202"/>
      <c r="O59" s="2202"/>
      <c r="P59" s="2202"/>
      <c r="Q59" s="2202"/>
      <c r="R59" s="2202"/>
      <c r="S59" s="2119"/>
      <c r="T59" s="2119"/>
      <c r="U59" s="2119"/>
      <c r="V59" s="2202"/>
      <c r="W59" s="2202"/>
      <c r="X59" s="2202"/>
      <c r="Y59" s="2202"/>
      <c r="Z59" s="2202"/>
    </row>
    <row r="60" spans="1:34" ht="22.5" hidden="1">
      <c r="A60" s="2200">
        <v>6</v>
      </c>
      <c r="B60" s="2209" t="s">
        <v>330</v>
      </c>
      <c r="C60" s="2209"/>
      <c r="D60" s="2209"/>
      <c r="E60" s="2209"/>
      <c r="F60" s="2209"/>
      <c r="G60" s="2202"/>
      <c r="H60" s="2202"/>
      <c r="I60" s="2202"/>
      <c r="J60" s="2202"/>
      <c r="K60" s="2202"/>
      <c r="L60" s="2202"/>
      <c r="M60" s="2202"/>
      <c r="N60" s="2202"/>
      <c r="O60" s="2202"/>
      <c r="P60" s="2202"/>
      <c r="Q60" s="2202"/>
      <c r="R60" s="2202"/>
      <c r="S60" s="2119"/>
      <c r="T60" s="2119"/>
      <c r="U60" s="2119"/>
      <c r="V60" s="2202"/>
      <c r="W60" s="2202"/>
      <c r="X60" s="2202"/>
      <c r="Y60" s="2202"/>
      <c r="Z60" s="2202"/>
    </row>
    <row r="61" spans="1:34" ht="22.5" hidden="1">
      <c r="A61" s="2200">
        <v>7</v>
      </c>
      <c r="B61" s="2209" t="s">
        <v>269</v>
      </c>
      <c r="C61" s="2209"/>
      <c r="D61" s="2209"/>
      <c r="E61" s="2209"/>
      <c r="F61" s="2209"/>
      <c r="G61" s="2202"/>
      <c r="H61" s="2202"/>
      <c r="I61" s="2202"/>
      <c r="J61" s="2202"/>
      <c r="K61" s="2202"/>
      <c r="L61" s="2202"/>
      <c r="M61" s="2202"/>
      <c r="N61" s="2202"/>
      <c r="O61" s="2202"/>
      <c r="P61" s="2202"/>
      <c r="Q61" s="2202"/>
      <c r="R61" s="2202"/>
      <c r="S61" s="2119"/>
      <c r="T61" s="2119"/>
      <c r="U61" s="2119"/>
      <c r="V61" s="2202"/>
      <c r="W61" s="2202"/>
      <c r="X61" s="2202"/>
      <c r="Y61" s="2202"/>
      <c r="Z61" s="2202"/>
    </row>
    <row r="62" spans="1:34" hidden="1">
      <c r="A62" s="2210"/>
      <c r="B62" s="2210"/>
      <c r="C62" s="2210"/>
      <c r="D62" s="2210"/>
      <c r="E62" s="2210"/>
      <c r="F62" s="2210"/>
      <c r="G62" s="2210"/>
      <c r="H62" s="2210"/>
      <c r="I62" s="2210"/>
      <c r="J62" s="2210"/>
      <c r="K62" s="2210"/>
      <c r="L62" s="2210"/>
      <c r="M62" s="2210"/>
      <c r="N62" s="2210"/>
      <c r="O62" s="2210"/>
      <c r="P62" s="2210"/>
      <c r="Q62" s="2210"/>
      <c r="R62" s="2210"/>
      <c r="S62" s="2216"/>
      <c r="T62" s="2216"/>
      <c r="U62" s="2216"/>
      <c r="V62" s="2210"/>
      <c r="W62" s="2210"/>
      <c r="X62" s="2210"/>
      <c r="Y62" s="2210"/>
      <c r="Z62" s="2210"/>
    </row>
    <row r="66" spans="11:22">
      <c r="K66" s="1786" t="s">
        <v>721</v>
      </c>
      <c r="M66" s="1786" t="s">
        <v>722</v>
      </c>
      <c r="S66" s="2217">
        <v>279679</v>
      </c>
      <c r="T66" s="2217"/>
    </row>
    <row r="67" spans="11:22">
      <c r="M67" s="1786" t="s">
        <v>723</v>
      </c>
      <c r="S67" s="2217">
        <v>190680</v>
      </c>
      <c r="T67" s="2217"/>
    </row>
    <row r="68" spans="11:22">
      <c r="M68" s="1786" t="s">
        <v>724</v>
      </c>
      <c r="S68" s="2217">
        <v>646208</v>
      </c>
      <c r="T68" s="2217"/>
    </row>
    <row r="69" spans="11:22">
      <c r="S69" s="2217">
        <f>S66+S67+S68</f>
        <v>1116567</v>
      </c>
      <c r="T69" s="2217"/>
      <c r="V69" s="2211">
        <f>S69+38000</f>
        <v>1154567</v>
      </c>
    </row>
    <row r="70" spans="11:22">
      <c r="S70" s="2217"/>
      <c r="T70" s="2217"/>
    </row>
    <row r="71" spans="11:22">
      <c r="O71" s="1786" t="s">
        <v>725</v>
      </c>
      <c r="S71" s="2217">
        <v>1154567</v>
      </c>
      <c r="T71" s="2217"/>
    </row>
    <row r="72" spans="11:22">
      <c r="O72" s="1786" t="s">
        <v>64</v>
      </c>
      <c r="S72" s="2217">
        <f>S69</f>
        <v>1116567</v>
      </c>
      <c r="T72" s="2217"/>
      <c r="V72" s="2211">
        <f>S73+S72</f>
        <v>1154567</v>
      </c>
    </row>
    <row r="73" spans="11:22">
      <c r="S73" s="2217">
        <v>38000</v>
      </c>
      <c r="T73" s="2217"/>
    </row>
    <row r="74" spans="11:22">
      <c r="S74" s="2217">
        <f>S71-S72-S73</f>
        <v>0</v>
      </c>
      <c r="T74" s="2217"/>
    </row>
    <row r="75" spans="11:22">
      <c r="S75" s="2217"/>
      <c r="T75" s="2217"/>
    </row>
    <row r="76" spans="11:22">
      <c r="S76" s="2217"/>
      <c r="T76" s="2217"/>
    </row>
  </sheetData>
  <mergeCells count="42">
    <mergeCell ref="A1:Z1"/>
    <mergeCell ref="A2:Z2"/>
    <mergeCell ref="X3:AA3"/>
    <mergeCell ref="A4:A7"/>
    <mergeCell ref="B4:B7"/>
    <mergeCell ref="C4:C7"/>
    <mergeCell ref="D4:F4"/>
    <mergeCell ref="G4:J4"/>
    <mergeCell ref="K4:N4"/>
    <mergeCell ref="S4:U4"/>
    <mergeCell ref="D5:D7"/>
    <mergeCell ref="E5:F5"/>
    <mergeCell ref="G5:G7"/>
    <mergeCell ref="H5:J5"/>
    <mergeCell ref="K5:K7"/>
    <mergeCell ref="L6:L7"/>
    <mergeCell ref="M6:M7"/>
    <mergeCell ref="W4:Y4"/>
    <mergeCell ref="Z4:Z7"/>
    <mergeCell ref="AB4:AB7"/>
    <mergeCell ref="L5:N5"/>
    <mergeCell ref="S5:S7"/>
    <mergeCell ref="N6:N7"/>
    <mergeCell ref="O6:O7"/>
    <mergeCell ref="T6:T7"/>
    <mergeCell ref="U6:U7"/>
    <mergeCell ref="V6:V7"/>
    <mergeCell ref="Y6:Y7"/>
    <mergeCell ref="P4:R4"/>
    <mergeCell ref="P5:P7"/>
    <mergeCell ref="Q5:R5"/>
    <mergeCell ref="Q6:Q7"/>
    <mergeCell ref="E6:E7"/>
    <mergeCell ref="F6:F7"/>
    <mergeCell ref="H6:H7"/>
    <mergeCell ref="I6:I7"/>
    <mergeCell ref="J6:J7"/>
    <mergeCell ref="R6:R7"/>
    <mergeCell ref="X6:X7"/>
    <mergeCell ref="T5:U5"/>
    <mergeCell ref="W5:W7"/>
    <mergeCell ref="X5:Y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topLeftCell="A3" workbookViewId="0">
      <pane xSplit="3" ySplit="6" topLeftCell="D33" activePane="bottomRight" state="frozen"/>
      <selection activeCell="A3" sqref="A3"/>
      <selection pane="topRight" activeCell="D3" sqref="D3"/>
      <selection pane="bottomLeft" activeCell="A9" sqref="A9"/>
      <selection pane="bottomRight" activeCell="T48" sqref="T48"/>
    </sheetView>
  </sheetViews>
  <sheetFormatPr defaultColWidth="8.7109375" defaultRowHeight="11.25"/>
  <cols>
    <col min="1" max="1" width="4.28515625" style="1786" customWidth="1"/>
    <col min="2" max="2" width="18.42578125" style="1786" customWidth="1"/>
    <col min="3" max="3" width="3.7109375" style="1786" customWidth="1"/>
    <col min="4" max="4" width="10.5703125" style="1786" customWidth="1"/>
    <col min="5" max="5" width="8" style="1786" customWidth="1"/>
    <col min="6" max="6" width="8.28515625" style="1786" customWidth="1"/>
    <col min="7" max="7" width="10.7109375" style="1786" customWidth="1"/>
    <col min="8" max="8" width="8.5703125" style="1786" customWidth="1"/>
    <col min="9" max="9" width="11.7109375" style="1786" hidden="1" customWidth="1"/>
    <col min="10" max="10" width="5.42578125" style="1786" customWidth="1"/>
    <col min="11" max="11" width="10.7109375" style="1786" customWidth="1"/>
    <col min="12" max="12" width="8.28515625" style="1786" customWidth="1"/>
    <col min="13" max="13" width="9.42578125" style="1786" hidden="1" customWidth="1"/>
    <col min="14" max="14" width="5.42578125" style="1786" customWidth="1"/>
    <col min="15" max="15" width="8.7109375" style="1786" hidden="1" customWidth="1"/>
    <col min="16" max="16" width="10.7109375" style="1786" customWidth="1"/>
    <col min="17" max="17" width="9.5703125" style="1786" customWidth="1"/>
    <col min="18" max="18" width="7.28515625" style="1786" customWidth="1"/>
    <col min="19" max="19" width="10.7109375" style="1786" hidden="1" customWidth="1"/>
    <col min="20" max="20" width="10.28515625" style="1786" customWidth="1"/>
    <col min="21" max="21" width="7" style="1786" customWidth="1"/>
    <col min="22" max="22" width="5.28515625" style="1786" customWidth="1"/>
    <col min="23" max="23" width="8" style="1786" customWidth="1"/>
    <col min="24" max="24" width="9.28515625" style="1786" hidden="1" customWidth="1"/>
    <col min="25" max="25" width="8.5703125" style="1786" customWidth="1"/>
    <col min="26" max="16384" width="8.7109375" style="1786"/>
  </cols>
  <sheetData>
    <row r="1" spans="1:25">
      <c r="A1" s="2726" t="s">
        <v>691</v>
      </c>
      <c r="B1" s="2726"/>
      <c r="C1" s="2726"/>
      <c r="D1" s="2726"/>
      <c r="E1" s="2726"/>
      <c r="F1" s="2726"/>
      <c r="G1" s="2726"/>
      <c r="H1" s="2726"/>
      <c r="I1" s="2726"/>
      <c r="J1" s="2726"/>
      <c r="K1" s="2726"/>
      <c r="L1" s="2726"/>
      <c r="M1" s="2726"/>
      <c r="N1" s="2726"/>
      <c r="O1" s="2726"/>
      <c r="P1" s="2726"/>
      <c r="Q1" s="2726"/>
      <c r="R1" s="2726"/>
      <c r="S1" s="2726"/>
      <c r="T1" s="2726"/>
      <c r="U1" s="2726"/>
      <c r="V1" s="2726"/>
      <c r="W1" s="2726"/>
    </row>
    <row r="2" spans="1:25" ht="15.75">
      <c r="A2" s="3172" t="s">
        <v>692</v>
      </c>
      <c r="B2" s="3172"/>
      <c r="C2" s="3172"/>
      <c r="D2" s="3172"/>
      <c r="E2" s="3172"/>
      <c r="F2" s="3172"/>
      <c r="G2" s="3172"/>
      <c r="H2" s="3172"/>
      <c r="I2" s="3172"/>
      <c r="J2" s="3172"/>
      <c r="K2" s="3172"/>
      <c r="L2" s="3172"/>
      <c r="M2" s="3172"/>
      <c r="N2" s="3172"/>
      <c r="O2" s="3172"/>
      <c r="P2" s="3172"/>
      <c r="Q2" s="3172"/>
      <c r="R2" s="3172"/>
      <c r="S2" s="3172"/>
      <c r="T2" s="3172"/>
      <c r="U2" s="3172"/>
      <c r="V2" s="3172"/>
      <c r="W2" s="3172"/>
    </row>
    <row r="3" spans="1:25" ht="12">
      <c r="U3" s="3173" t="s">
        <v>693</v>
      </c>
      <c r="V3" s="3173"/>
      <c r="W3" s="3173"/>
      <c r="X3" s="3173"/>
    </row>
    <row r="4" spans="1:25" ht="33.75" customHeight="1">
      <c r="A4" s="3174" t="s">
        <v>54</v>
      </c>
      <c r="B4" s="3166" t="s">
        <v>362</v>
      </c>
      <c r="C4" s="3166" t="s">
        <v>342</v>
      </c>
      <c r="D4" s="3166" t="s">
        <v>513</v>
      </c>
      <c r="E4" s="3167"/>
      <c r="F4" s="3167"/>
      <c r="G4" s="3175" t="s">
        <v>450</v>
      </c>
      <c r="H4" s="3176"/>
      <c r="I4" s="3177"/>
      <c r="J4" s="3178"/>
      <c r="K4" s="2728" t="s">
        <v>694</v>
      </c>
      <c r="L4" s="3179"/>
      <c r="M4" s="3179"/>
      <c r="N4" s="3179"/>
      <c r="O4" s="2110" t="s">
        <v>572</v>
      </c>
      <c r="P4" s="2729" t="s">
        <v>695</v>
      </c>
      <c r="Q4" s="3168"/>
      <c r="R4" s="3165"/>
      <c r="T4" s="2729" t="s">
        <v>696</v>
      </c>
      <c r="U4" s="3168"/>
      <c r="V4" s="3165"/>
      <c r="W4" s="3166" t="s">
        <v>4</v>
      </c>
      <c r="Y4" s="3166" t="s">
        <v>81</v>
      </c>
    </row>
    <row r="5" spans="1:25">
      <c r="A5" s="3174"/>
      <c r="B5" s="3166"/>
      <c r="C5" s="3166"/>
      <c r="D5" s="3166" t="s">
        <v>697</v>
      </c>
      <c r="E5" s="3166" t="s">
        <v>606</v>
      </c>
      <c r="F5" s="3167"/>
      <c r="G5" s="3166" t="s">
        <v>1</v>
      </c>
      <c r="H5" s="3181" t="s">
        <v>8</v>
      </c>
      <c r="I5" s="3168"/>
      <c r="J5" s="3165"/>
      <c r="K5" s="2728" t="s">
        <v>1</v>
      </c>
      <c r="L5" s="2728" t="s">
        <v>8</v>
      </c>
      <c r="M5" s="3169"/>
      <c r="N5" s="3169"/>
      <c r="O5" s="2110"/>
      <c r="P5" s="2732" t="s">
        <v>1</v>
      </c>
      <c r="Q5" s="2729" t="s">
        <v>8</v>
      </c>
      <c r="R5" s="3165"/>
      <c r="S5" s="2110"/>
      <c r="T5" s="2732" t="s">
        <v>1</v>
      </c>
      <c r="U5" s="2729" t="s">
        <v>8</v>
      </c>
      <c r="V5" s="3165"/>
      <c r="W5" s="3166"/>
      <c r="Y5" s="3166"/>
    </row>
    <row r="6" spans="1:25">
      <c r="A6" s="3174"/>
      <c r="B6" s="3166"/>
      <c r="C6" s="3166"/>
      <c r="D6" s="3167"/>
      <c r="E6" s="3166" t="s">
        <v>20</v>
      </c>
      <c r="F6" s="3166" t="s">
        <v>698</v>
      </c>
      <c r="G6" s="2728" t="s">
        <v>1</v>
      </c>
      <c r="H6" s="2728" t="s">
        <v>699</v>
      </c>
      <c r="I6" s="2728" t="s">
        <v>56</v>
      </c>
      <c r="J6" s="2728" t="s">
        <v>10</v>
      </c>
      <c r="K6" s="3179"/>
      <c r="L6" s="2728" t="s">
        <v>699</v>
      </c>
      <c r="M6" s="2728" t="s">
        <v>56</v>
      </c>
      <c r="N6" s="2728" t="s">
        <v>10</v>
      </c>
      <c r="O6" s="3171" t="s">
        <v>1</v>
      </c>
      <c r="P6" s="3163"/>
      <c r="Q6" s="2728" t="s">
        <v>699</v>
      </c>
      <c r="R6" s="2728" t="s">
        <v>10</v>
      </c>
      <c r="S6" s="2728" t="s">
        <v>1</v>
      </c>
      <c r="T6" s="3163"/>
      <c r="U6" s="2728" t="s">
        <v>699</v>
      </c>
      <c r="V6" s="2728" t="s">
        <v>10</v>
      </c>
      <c r="W6" s="3166"/>
      <c r="Y6" s="3166"/>
    </row>
    <row r="7" spans="1:25" ht="38.25" customHeight="1">
      <c r="A7" s="3174"/>
      <c r="B7" s="3166"/>
      <c r="C7" s="3166"/>
      <c r="D7" s="3167"/>
      <c r="E7" s="3167"/>
      <c r="F7" s="3167"/>
      <c r="G7" s="2728"/>
      <c r="H7" s="2728"/>
      <c r="I7" s="2728"/>
      <c r="J7" s="2728"/>
      <c r="K7" s="3179"/>
      <c r="L7" s="2728"/>
      <c r="M7" s="2728"/>
      <c r="N7" s="2728"/>
      <c r="O7" s="3171"/>
      <c r="P7" s="3164"/>
      <c r="Q7" s="2728"/>
      <c r="R7" s="2728"/>
      <c r="S7" s="2728"/>
      <c r="T7" s="3164"/>
      <c r="U7" s="2728"/>
      <c r="V7" s="2728"/>
      <c r="W7" s="3166"/>
      <c r="Y7" s="3166"/>
    </row>
    <row r="8" spans="1:25" s="2115" customFormat="1">
      <c r="A8" s="2111"/>
      <c r="B8" s="2112" t="s">
        <v>331</v>
      </c>
      <c r="C8" s="2112"/>
      <c r="D8" s="2112"/>
      <c r="E8" s="2112"/>
      <c r="F8" s="2112"/>
      <c r="G8" s="2113">
        <f>G9+G16</f>
        <v>13095400.111111112</v>
      </c>
      <c r="H8" s="2113"/>
      <c r="I8" s="2113">
        <f t="shared" ref="I8:N8" si="0">I9+I16</f>
        <v>12638286.111111112</v>
      </c>
      <c r="J8" s="2113">
        <f t="shared" si="0"/>
        <v>0</v>
      </c>
      <c r="K8" s="2113">
        <f t="shared" si="0"/>
        <v>9899173</v>
      </c>
      <c r="L8" s="2113"/>
      <c r="M8" s="2113">
        <f t="shared" si="0"/>
        <v>9623659</v>
      </c>
      <c r="N8" s="2113">
        <f t="shared" si="0"/>
        <v>0</v>
      </c>
      <c r="O8" s="2113">
        <f>O9+O16</f>
        <v>3428397</v>
      </c>
      <c r="P8" s="2113">
        <f>P9+P16</f>
        <v>3408333</v>
      </c>
      <c r="Q8" s="2113"/>
      <c r="R8" s="2113">
        <f>R9+R16</f>
        <v>0</v>
      </c>
      <c r="S8" s="2113">
        <f t="shared" ref="S8" si="1">S9+S16</f>
        <v>3428397</v>
      </c>
      <c r="T8" s="2113">
        <f>T9+T16</f>
        <v>3408333</v>
      </c>
      <c r="U8" s="2113"/>
      <c r="V8" s="2113">
        <f t="shared" ref="V8" si="2">V9+V16</f>
        <v>0</v>
      </c>
      <c r="W8" s="2114"/>
    </row>
    <row r="9" spans="1:25" s="2115" customFormat="1" ht="21">
      <c r="A9" s="2116" t="s">
        <v>22</v>
      </c>
      <c r="B9" s="2117" t="s">
        <v>306</v>
      </c>
      <c r="C9" s="2117"/>
      <c r="D9" s="2117"/>
      <c r="E9" s="2117"/>
      <c r="F9" s="2117"/>
      <c r="G9" s="2118">
        <f>G10+G14</f>
        <v>9593333</v>
      </c>
      <c r="H9" s="2118"/>
      <c r="I9" s="2118">
        <f t="shared" ref="I9:V9" si="3">I10+I14</f>
        <v>9593333</v>
      </c>
      <c r="J9" s="2118">
        <f t="shared" si="3"/>
        <v>0</v>
      </c>
      <c r="K9" s="2118">
        <f t="shared" si="3"/>
        <v>7542242</v>
      </c>
      <c r="L9" s="2118"/>
      <c r="M9" s="2118">
        <f t="shared" si="3"/>
        <v>7542242</v>
      </c>
      <c r="N9" s="2118">
        <f t="shared" si="3"/>
        <v>0</v>
      </c>
      <c r="O9" s="2118">
        <f t="shared" si="3"/>
        <v>2051091</v>
      </c>
      <c r="P9" s="2118">
        <f t="shared" si="3"/>
        <v>2051091</v>
      </c>
      <c r="Q9" s="2118"/>
      <c r="R9" s="2118">
        <f t="shared" si="3"/>
        <v>0</v>
      </c>
      <c r="S9" s="2118">
        <f t="shared" si="3"/>
        <v>2051091</v>
      </c>
      <c r="T9" s="2118">
        <f t="shared" si="3"/>
        <v>2051091</v>
      </c>
      <c r="U9" s="2118"/>
      <c r="V9" s="2118">
        <f t="shared" si="3"/>
        <v>0</v>
      </c>
      <c r="W9" s="2119"/>
      <c r="X9" s="2120">
        <f>R8+P8</f>
        <v>3408333</v>
      </c>
    </row>
    <row r="10" spans="1:25" s="2115" customFormat="1" ht="22.5">
      <c r="A10" s="2121" t="s">
        <v>2</v>
      </c>
      <c r="B10" s="2122" t="s">
        <v>307</v>
      </c>
      <c r="C10" s="2122"/>
      <c r="D10" s="2122"/>
      <c r="E10" s="2122"/>
      <c r="F10" s="2122"/>
      <c r="G10" s="2123">
        <f>G11+G12+G13</f>
        <v>6223333</v>
      </c>
      <c r="H10" s="2123"/>
      <c r="I10" s="2123">
        <f t="shared" ref="I10:V10" si="4">I11+I12+I13</f>
        <v>6223333</v>
      </c>
      <c r="J10" s="2123">
        <f t="shared" si="4"/>
        <v>0</v>
      </c>
      <c r="K10" s="2123">
        <f t="shared" si="4"/>
        <v>4882242</v>
      </c>
      <c r="L10" s="2123"/>
      <c r="M10" s="2123">
        <f t="shared" si="4"/>
        <v>4882242</v>
      </c>
      <c r="N10" s="2123">
        <f t="shared" si="4"/>
        <v>0</v>
      </c>
      <c r="O10" s="2123">
        <f t="shared" si="4"/>
        <v>1341091</v>
      </c>
      <c r="P10" s="2123">
        <f t="shared" si="4"/>
        <v>1341091</v>
      </c>
      <c r="Q10" s="2123"/>
      <c r="R10" s="2123">
        <f t="shared" si="4"/>
        <v>0</v>
      </c>
      <c r="S10" s="2123">
        <f t="shared" si="4"/>
        <v>1341091</v>
      </c>
      <c r="T10" s="2123">
        <f t="shared" si="4"/>
        <v>1341091</v>
      </c>
      <c r="U10" s="2123"/>
      <c r="V10" s="2123">
        <f t="shared" si="4"/>
        <v>0</v>
      </c>
      <c r="W10" s="2119"/>
    </row>
    <row r="11" spans="1:25" s="2115" customFormat="1" ht="33.75">
      <c r="A11" s="2124">
        <v>1</v>
      </c>
      <c r="B11" s="2125" t="s">
        <v>97</v>
      </c>
      <c r="C11" s="2125"/>
      <c r="D11" s="2125"/>
      <c r="E11" s="2125"/>
      <c r="F11" s="2125"/>
      <c r="G11" s="2126">
        <f>I11+J11</f>
        <v>2708889</v>
      </c>
      <c r="H11" s="2126"/>
      <c r="I11" s="2126">
        <f>'[8]b4-16-20TH2'!N11</f>
        <v>2708889</v>
      </c>
      <c r="J11" s="2118"/>
      <c r="K11" s="2126">
        <f>M11+N11</f>
        <v>2131242</v>
      </c>
      <c r="L11" s="2126"/>
      <c r="M11" s="2126">
        <v>2131242</v>
      </c>
      <c r="N11" s="2118"/>
      <c r="O11" s="2126">
        <f>P11+R11</f>
        <v>577647</v>
      </c>
      <c r="P11" s="2126">
        <f>I11-M11</f>
        <v>577647</v>
      </c>
      <c r="Q11" s="2126"/>
      <c r="R11" s="2126"/>
      <c r="S11" s="2126">
        <f>T11+V11</f>
        <v>577647</v>
      </c>
      <c r="T11" s="2126">
        <f>P11</f>
        <v>577647</v>
      </c>
      <c r="U11" s="2126"/>
      <c r="V11" s="2126"/>
      <c r="W11" s="2119"/>
    </row>
    <row r="12" spans="1:25" s="2115" customFormat="1" ht="22.5">
      <c r="A12" s="2124">
        <v>2</v>
      </c>
      <c r="B12" s="2125" t="s">
        <v>308</v>
      </c>
      <c r="C12" s="2125"/>
      <c r="D12" s="2125"/>
      <c r="E12" s="2125"/>
      <c r="F12" s="2125"/>
      <c r="G12" s="2126">
        <f t="shared" ref="G12:G14" si="5">I12+J12</f>
        <v>3514444</v>
      </c>
      <c r="H12" s="2126"/>
      <c r="I12" s="2126">
        <f>'[8]b4-16-20TH2'!N12</f>
        <v>3514444</v>
      </c>
      <c r="J12" s="2118"/>
      <c r="K12" s="2126">
        <f t="shared" ref="K12:K14" si="6">M12+N12</f>
        <v>2751000</v>
      </c>
      <c r="L12" s="2126"/>
      <c r="M12" s="2126">
        <v>2751000</v>
      </c>
      <c r="N12" s="2118"/>
      <c r="O12" s="2126">
        <f>P12+R12</f>
        <v>763444</v>
      </c>
      <c r="P12" s="2126">
        <f>I12-M12</f>
        <v>763444</v>
      </c>
      <c r="Q12" s="2126"/>
      <c r="R12" s="2126"/>
      <c r="S12" s="2126">
        <f>T12+V12</f>
        <v>763444</v>
      </c>
      <c r="T12" s="2126">
        <f>P12</f>
        <v>763444</v>
      </c>
      <c r="U12" s="2126"/>
      <c r="V12" s="2126"/>
      <c r="W12" s="2119"/>
    </row>
    <row r="13" spans="1:25" s="2115" customFormat="1" ht="22.5">
      <c r="A13" s="2124">
        <v>3</v>
      </c>
      <c r="B13" s="2125" t="s">
        <v>309</v>
      </c>
      <c r="C13" s="2125"/>
      <c r="D13" s="2125"/>
      <c r="E13" s="2125"/>
      <c r="F13" s="2125"/>
      <c r="G13" s="2126">
        <f t="shared" si="5"/>
        <v>0</v>
      </c>
      <c r="H13" s="2126"/>
      <c r="I13" s="2126">
        <f>'[8]Nhap TH1'!O15</f>
        <v>0</v>
      </c>
      <c r="J13" s="2126"/>
      <c r="K13" s="2126">
        <f t="shared" si="6"/>
        <v>0</v>
      </c>
      <c r="L13" s="2126"/>
      <c r="M13" s="2126"/>
      <c r="N13" s="2126"/>
      <c r="O13" s="2126">
        <f>P13+R13</f>
        <v>0</v>
      </c>
      <c r="P13" s="2126">
        <f>I13-M13</f>
        <v>0</v>
      </c>
      <c r="Q13" s="2126"/>
      <c r="R13" s="2126"/>
      <c r="S13" s="2126">
        <f>T13+V13</f>
        <v>0</v>
      </c>
      <c r="T13" s="2126">
        <f>P13</f>
        <v>0</v>
      </c>
      <c r="U13" s="2126"/>
      <c r="V13" s="2126"/>
      <c r="W13" s="2119"/>
    </row>
    <row r="14" spans="1:25" s="2128" customFormat="1" ht="21">
      <c r="A14" s="2116" t="s">
        <v>3</v>
      </c>
      <c r="B14" s="2117" t="s">
        <v>310</v>
      </c>
      <c r="C14" s="2117"/>
      <c r="D14" s="2117"/>
      <c r="E14" s="2117"/>
      <c r="F14" s="2117"/>
      <c r="G14" s="2118">
        <f t="shared" si="5"/>
        <v>3370000</v>
      </c>
      <c r="H14" s="2118"/>
      <c r="I14" s="2118">
        <f>'[8]b4-16-20TH2'!N13</f>
        <v>3370000</v>
      </c>
      <c r="J14" s="2118"/>
      <c r="K14" s="2118">
        <f t="shared" si="6"/>
        <v>2660000</v>
      </c>
      <c r="L14" s="2118"/>
      <c r="M14" s="2118">
        <v>2660000</v>
      </c>
      <c r="N14" s="2118"/>
      <c r="O14" s="2118">
        <f>P14+R14</f>
        <v>710000</v>
      </c>
      <c r="P14" s="2118">
        <f>I14-M14</f>
        <v>710000</v>
      </c>
      <c r="Q14" s="2118"/>
      <c r="R14" s="2118"/>
      <c r="S14" s="2118">
        <f>T14+V14</f>
        <v>710000</v>
      </c>
      <c r="T14" s="2118">
        <f>P14</f>
        <v>710000</v>
      </c>
      <c r="U14" s="2118"/>
      <c r="V14" s="2118"/>
      <c r="W14" s="2127"/>
    </row>
    <row r="15" spans="1:25" s="2128" customFormat="1" ht="10.5">
      <c r="A15" s="2129"/>
      <c r="B15" s="2130" t="s">
        <v>560</v>
      </c>
      <c r="C15" s="2130"/>
      <c r="D15" s="2130"/>
      <c r="E15" s="2130"/>
      <c r="F15" s="2130"/>
      <c r="G15" s="2131"/>
      <c r="H15" s="2131"/>
      <c r="I15" s="2131"/>
      <c r="J15" s="2131"/>
      <c r="K15" s="2131"/>
      <c r="L15" s="2131"/>
      <c r="M15" s="2131"/>
      <c r="N15" s="2131"/>
      <c r="O15" s="2131"/>
      <c r="P15" s="2131"/>
      <c r="Q15" s="2131"/>
      <c r="R15" s="2131"/>
      <c r="S15" s="2131"/>
      <c r="T15" s="2131"/>
      <c r="U15" s="2131"/>
      <c r="V15" s="2131"/>
      <c r="W15" s="2132"/>
    </row>
    <row r="16" spans="1:25">
      <c r="A16" s="2133"/>
      <c r="B16" s="2134" t="s">
        <v>560</v>
      </c>
      <c r="C16" s="2135"/>
      <c r="D16" s="2135"/>
      <c r="E16" s="2135"/>
      <c r="F16" s="2135"/>
      <c r="G16" s="2136">
        <f>G17+G20+G50+G54</f>
        <v>3502067.111111111</v>
      </c>
      <c r="H16" s="2136">
        <f>H17+H20+H50+H54</f>
        <v>758524</v>
      </c>
      <c r="I16" s="2136">
        <f>I17+I20+I50+I54</f>
        <v>3044953.111111111</v>
      </c>
      <c r="J16" s="2137"/>
      <c r="K16" s="2136">
        <f t="shared" ref="K16:Q16" si="7">K17+K20+K50+K54</f>
        <v>2356931</v>
      </c>
      <c r="L16" s="2136">
        <f t="shared" si="7"/>
        <v>0</v>
      </c>
      <c r="M16" s="2136">
        <f t="shared" si="7"/>
        <v>2081417</v>
      </c>
      <c r="N16" s="2136">
        <f t="shared" si="7"/>
        <v>0</v>
      </c>
      <c r="O16" s="2136">
        <f t="shared" si="7"/>
        <v>1377306</v>
      </c>
      <c r="P16" s="2136">
        <f t="shared" si="7"/>
        <v>1357242</v>
      </c>
      <c r="Q16" s="2136">
        <f t="shared" si="7"/>
        <v>410207</v>
      </c>
      <c r="R16" s="2137"/>
      <c r="S16" s="2136">
        <f>S17+S20+S50+S54</f>
        <v>1377306</v>
      </c>
      <c r="T16" s="2136">
        <f>T17+T20+T50+T54</f>
        <v>1357242</v>
      </c>
      <c r="U16" s="2136">
        <f>U17+U20+U50+U54</f>
        <v>410207</v>
      </c>
      <c r="V16" s="2136">
        <f>V17+V20+V50+V54</f>
        <v>0</v>
      </c>
      <c r="W16" s="2136"/>
      <c r="X16" s="2136">
        <f t="shared" ref="X16:Y16" si="8">X17+X20+X50+X54</f>
        <v>205675</v>
      </c>
      <c r="Y16" s="2136">
        <f t="shared" si="8"/>
        <v>104683</v>
      </c>
    </row>
    <row r="17" spans="1:25" ht="22.5">
      <c r="A17" s="2138" t="s">
        <v>2</v>
      </c>
      <c r="B17" s="2139" t="s">
        <v>312</v>
      </c>
      <c r="C17" s="2139"/>
      <c r="D17" s="2139"/>
      <c r="E17" s="2139"/>
      <c r="F17" s="2139"/>
      <c r="G17" s="2140">
        <f>G18+G19</f>
        <v>468501.11111111112</v>
      </c>
      <c r="H17" s="2140">
        <f>H18+H19</f>
        <v>0</v>
      </c>
      <c r="I17" s="2140">
        <f t="shared" ref="I17:Y17" si="9">I18+I19</f>
        <v>468501.11111111112</v>
      </c>
      <c r="J17" s="2140">
        <f t="shared" si="9"/>
        <v>0</v>
      </c>
      <c r="K17" s="2140">
        <f t="shared" si="9"/>
        <v>317723</v>
      </c>
      <c r="L17" s="2140">
        <f t="shared" si="9"/>
        <v>0</v>
      </c>
      <c r="M17" s="2140">
        <f t="shared" si="9"/>
        <v>317723</v>
      </c>
      <c r="N17" s="2140">
        <f t="shared" si="9"/>
        <v>0</v>
      </c>
      <c r="O17" s="2140">
        <f t="shared" si="9"/>
        <v>150778</v>
      </c>
      <c r="P17" s="2140">
        <f t="shared" si="9"/>
        <v>150778</v>
      </c>
      <c r="Q17" s="2140">
        <f t="shared" si="9"/>
        <v>0</v>
      </c>
      <c r="R17" s="2140">
        <f t="shared" si="9"/>
        <v>0</v>
      </c>
      <c r="S17" s="2140">
        <f t="shared" si="9"/>
        <v>150778</v>
      </c>
      <c r="T17" s="2140">
        <f t="shared" si="9"/>
        <v>150778</v>
      </c>
      <c r="U17" s="2140">
        <f t="shared" si="9"/>
        <v>0</v>
      </c>
      <c r="V17" s="2140">
        <f t="shared" si="9"/>
        <v>0</v>
      </c>
      <c r="W17" s="2140"/>
      <c r="X17" s="2140">
        <f t="shared" si="9"/>
        <v>0</v>
      </c>
      <c r="Y17" s="2140">
        <f t="shared" si="9"/>
        <v>104683</v>
      </c>
    </row>
    <row r="18" spans="1:25" ht="56.25">
      <c r="A18" s="2141">
        <v>1</v>
      </c>
      <c r="B18" s="2142" t="s">
        <v>313</v>
      </c>
      <c r="C18" s="2142"/>
      <c r="D18" s="2142"/>
      <c r="E18" s="2142"/>
      <c r="F18" s="2142"/>
      <c r="G18" s="2143">
        <f t="shared" ref="G18:G19" si="10">I18+J18</f>
        <v>392900</v>
      </c>
      <c r="H18" s="2143"/>
      <c r="I18" s="2144">
        <f>'[8]b4-16-20TH2'!N22+'[8]b4-16-20TH2'!N25</f>
        <v>392900</v>
      </c>
      <c r="J18" s="2143"/>
      <c r="K18" s="2143">
        <f t="shared" ref="K18:K19" si="11">M18+N18</f>
        <v>252430</v>
      </c>
      <c r="L18" s="2143"/>
      <c r="M18" s="2143">
        <v>252430</v>
      </c>
      <c r="N18" s="2143"/>
      <c r="O18" s="2143">
        <f>P18+R18</f>
        <v>140470</v>
      </c>
      <c r="P18" s="2143">
        <f>101180+39290</f>
        <v>140470</v>
      </c>
      <c r="Q18" s="2143"/>
      <c r="R18" s="2143"/>
      <c r="S18" s="2143">
        <f>T18+V18</f>
        <v>140470</v>
      </c>
      <c r="T18" s="2143">
        <f>P18</f>
        <v>140470</v>
      </c>
      <c r="U18" s="2143"/>
      <c r="V18" s="2143"/>
      <c r="W18" s="2145" t="s">
        <v>700</v>
      </c>
      <c r="Y18" s="1786">
        <v>103470</v>
      </c>
    </row>
    <row r="19" spans="1:25" ht="56.25">
      <c r="A19" s="2141">
        <v>2</v>
      </c>
      <c r="B19" s="2142" t="s">
        <v>314</v>
      </c>
      <c r="C19" s="2142"/>
      <c r="D19" s="2142"/>
      <c r="E19" s="2142"/>
      <c r="F19" s="2142"/>
      <c r="G19" s="2143">
        <f t="shared" si="10"/>
        <v>75601.111111111109</v>
      </c>
      <c r="H19" s="2143"/>
      <c r="I19" s="2144">
        <f>'[8]b4-16-20TH2'!N21+'[8]b4-16-20TH2'!N24</f>
        <v>75601.111111111109</v>
      </c>
      <c r="J19" s="2143"/>
      <c r="K19" s="2143">
        <f t="shared" si="11"/>
        <v>65293</v>
      </c>
      <c r="L19" s="2143"/>
      <c r="M19" s="2143">
        <v>65293</v>
      </c>
      <c r="N19" s="2143"/>
      <c r="O19" s="2143">
        <f>P19+R19</f>
        <v>10308</v>
      </c>
      <c r="P19" s="2143">
        <f>2748+7560</f>
        <v>10308</v>
      </c>
      <c r="Q19" s="2143"/>
      <c r="R19" s="2143"/>
      <c r="S19" s="2143">
        <f>T19+V19</f>
        <v>10308</v>
      </c>
      <c r="T19" s="2143">
        <f>P19</f>
        <v>10308</v>
      </c>
      <c r="U19" s="2143"/>
      <c r="V19" s="2143"/>
      <c r="W19" s="2145" t="s">
        <v>701</v>
      </c>
      <c r="Y19" s="1786">
        <v>1213</v>
      </c>
    </row>
    <row r="20" spans="1:25" s="2148" customFormat="1" ht="22.5">
      <c r="A20" s="2138" t="s">
        <v>3</v>
      </c>
      <c r="B20" s="2139" t="s">
        <v>316</v>
      </c>
      <c r="C20" s="2139"/>
      <c r="D20" s="2139"/>
      <c r="E20" s="2146">
        <f t="shared" ref="E20:K20" si="12">E21+E31+E34+E41+E38+E47</f>
        <v>3923935</v>
      </c>
      <c r="F20" s="2146">
        <f t="shared" si="12"/>
        <v>3428725</v>
      </c>
      <c r="G20" s="2146">
        <f t="shared" si="12"/>
        <v>1697275</v>
      </c>
      <c r="H20" s="2146">
        <f t="shared" si="12"/>
        <v>758524</v>
      </c>
      <c r="I20" s="2146">
        <f t="shared" si="12"/>
        <v>1697275</v>
      </c>
      <c r="J20" s="2146">
        <f t="shared" si="12"/>
        <v>0</v>
      </c>
      <c r="K20" s="2146">
        <f t="shared" si="12"/>
        <v>951694</v>
      </c>
      <c r="L20" s="2146"/>
      <c r="M20" s="2146">
        <f t="shared" ref="M20:V20" si="13">M21+M31+M34+M41+M38+M47</f>
        <v>951694</v>
      </c>
      <c r="N20" s="2146">
        <f t="shared" si="13"/>
        <v>0</v>
      </c>
      <c r="O20" s="2146">
        <f t="shared" si="13"/>
        <v>962789</v>
      </c>
      <c r="P20" s="2146">
        <f t="shared" si="13"/>
        <v>962789</v>
      </c>
      <c r="Q20" s="2146">
        <f t="shared" si="13"/>
        <v>410207</v>
      </c>
      <c r="R20" s="2146">
        <f t="shared" si="13"/>
        <v>0</v>
      </c>
      <c r="S20" s="2146">
        <f t="shared" si="13"/>
        <v>962789</v>
      </c>
      <c r="T20" s="2146">
        <f t="shared" si="13"/>
        <v>962789</v>
      </c>
      <c r="U20" s="2146">
        <f t="shared" si="13"/>
        <v>410207</v>
      </c>
      <c r="V20" s="2146">
        <f t="shared" si="13"/>
        <v>0</v>
      </c>
      <c r="W20" s="2147"/>
    </row>
    <row r="21" spans="1:25" s="2153" customFormat="1" ht="33.75">
      <c r="A21" s="2149" t="s">
        <v>29</v>
      </c>
      <c r="B21" s="2150" t="s">
        <v>317</v>
      </c>
      <c r="C21" s="2150"/>
      <c r="D21" s="2150"/>
      <c r="E21" s="2151">
        <f>E22+E26+E28</f>
        <v>568394</v>
      </c>
      <c r="F21" s="2151">
        <f t="shared" ref="F21:V21" si="14">F22+F26+F28</f>
        <v>468018</v>
      </c>
      <c r="G21" s="2151">
        <f t="shared" si="14"/>
        <v>179600</v>
      </c>
      <c r="H21" s="2151">
        <f t="shared" si="14"/>
        <v>0</v>
      </c>
      <c r="I21" s="2151">
        <f t="shared" si="14"/>
        <v>179600</v>
      </c>
      <c r="J21" s="2151">
        <f t="shared" si="14"/>
        <v>0</v>
      </c>
      <c r="K21" s="2151">
        <f t="shared" si="14"/>
        <v>139377</v>
      </c>
      <c r="L21" s="2151">
        <f t="shared" si="14"/>
        <v>0</v>
      </c>
      <c r="M21" s="2151">
        <f t="shared" si="14"/>
        <v>139377</v>
      </c>
      <c r="N21" s="2151">
        <f t="shared" si="14"/>
        <v>0</v>
      </c>
      <c r="O21" s="2151">
        <f t="shared" si="14"/>
        <v>123662</v>
      </c>
      <c r="P21" s="2151">
        <f t="shared" si="14"/>
        <v>123662</v>
      </c>
      <c r="Q21" s="2151">
        <f t="shared" si="14"/>
        <v>0</v>
      </c>
      <c r="R21" s="2151">
        <f t="shared" si="14"/>
        <v>0</v>
      </c>
      <c r="S21" s="2151">
        <f t="shared" si="14"/>
        <v>123662</v>
      </c>
      <c r="T21" s="2151">
        <f t="shared" si="14"/>
        <v>123662</v>
      </c>
      <c r="U21" s="2151">
        <f t="shared" si="14"/>
        <v>0</v>
      </c>
      <c r="V21" s="2151">
        <f t="shared" si="14"/>
        <v>0</v>
      </c>
      <c r="W21" s="2152"/>
    </row>
    <row r="22" spans="1:25" s="2158" customFormat="1" ht="45">
      <c r="A22" s="2154"/>
      <c r="B22" s="2155" t="s">
        <v>702</v>
      </c>
      <c r="C22" s="2155"/>
      <c r="D22" s="2155"/>
      <c r="E22" s="2156">
        <f>E23+E24+E25</f>
        <v>231794</v>
      </c>
      <c r="F22" s="2156">
        <f t="shared" ref="F22:V22" si="15">F23+F24+F25</f>
        <v>210582</v>
      </c>
      <c r="G22" s="2156">
        <f t="shared" si="15"/>
        <v>66000</v>
      </c>
      <c r="H22" s="2156">
        <f t="shared" si="15"/>
        <v>0</v>
      </c>
      <c r="I22" s="2156">
        <f t="shared" si="15"/>
        <v>66000</v>
      </c>
      <c r="J22" s="2156">
        <f t="shared" si="15"/>
        <v>0</v>
      </c>
      <c r="K22" s="2156">
        <f t="shared" si="15"/>
        <v>66000</v>
      </c>
      <c r="L22" s="2156">
        <f t="shared" si="15"/>
        <v>0</v>
      </c>
      <c r="M22" s="2156">
        <f t="shared" si="15"/>
        <v>66000</v>
      </c>
      <c r="N22" s="2156">
        <f t="shared" si="15"/>
        <v>0</v>
      </c>
      <c r="O22" s="2156">
        <f t="shared" si="15"/>
        <v>18353</v>
      </c>
      <c r="P22" s="2156">
        <f t="shared" si="15"/>
        <v>18353</v>
      </c>
      <c r="Q22" s="2156">
        <f t="shared" si="15"/>
        <v>0</v>
      </c>
      <c r="R22" s="2156">
        <f t="shared" si="15"/>
        <v>0</v>
      </c>
      <c r="S22" s="2156">
        <f t="shared" si="15"/>
        <v>18353</v>
      </c>
      <c r="T22" s="2156">
        <f t="shared" si="15"/>
        <v>18353</v>
      </c>
      <c r="U22" s="2156">
        <f t="shared" si="15"/>
        <v>0</v>
      </c>
      <c r="V22" s="2156">
        <f t="shared" si="15"/>
        <v>0</v>
      </c>
      <c r="W22" s="2157"/>
    </row>
    <row r="23" spans="1:25" s="2115" customFormat="1" ht="45">
      <c r="A23" s="2226" t="s">
        <v>399</v>
      </c>
      <c r="B23" s="2225" t="s">
        <v>116</v>
      </c>
      <c r="C23" s="2225"/>
      <c r="D23" s="2224" t="s">
        <v>184</v>
      </c>
      <c r="E23" s="2223">
        <v>28891</v>
      </c>
      <c r="F23" s="2223">
        <v>23000</v>
      </c>
      <c r="G23" s="2126">
        <f>I23+J23</f>
        <v>11000</v>
      </c>
      <c r="H23" s="2126"/>
      <c r="I23" s="2126">
        <v>11000</v>
      </c>
      <c r="J23" s="2126"/>
      <c r="K23" s="2126">
        <f>M23+N23</f>
        <v>11000</v>
      </c>
      <c r="L23" s="2126"/>
      <c r="M23" s="2126">
        <v>11000</v>
      </c>
      <c r="N23" s="2126"/>
      <c r="O23" s="2126">
        <f>P23+R23</f>
        <v>3100</v>
      </c>
      <c r="P23" s="2126">
        <v>3100</v>
      </c>
      <c r="Q23" s="2126"/>
      <c r="R23" s="2126"/>
      <c r="S23" s="2126">
        <f>T23+V23</f>
        <v>3100</v>
      </c>
      <c r="T23" s="2126">
        <f>P23</f>
        <v>3100</v>
      </c>
      <c r="U23" s="2126"/>
      <c r="V23" s="2126"/>
      <c r="W23" s="2222" t="s">
        <v>703</v>
      </c>
    </row>
    <row r="24" spans="1:25" s="2115" customFormat="1" ht="56.25">
      <c r="A24" s="2226" t="s">
        <v>400</v>
      </c>
      <c r="B24" s="2225" t="s">
        <v>118</v>
      </c>
      <c r="C24" s="2225"/>
      <c r="D24" s="2224" t="s">
        <v>186</v>
      </c>
      <c r="E24" s="2221">
        <v>103315</v>
      </c>
      <c r="F24" s="2223">
        <v>92984</v>
      </c>
      <c r="G24" s="2126">
        <f>I24+J24</f>
        <v>38000</v>
      </c>
      <c r="H24" s="2126"/>
      <c r="I24" s="2126">
        <v>38000</v>
      </c>
      <c r="J24" s="2126"/>
      <c r="K24" s="2126">
        <f>M24+N24</f>
        <v>38000</v>
      </c>
      <c r="L24" s="2126"/>
      <c r="M24" s="2126">
        <v>38000</v>
      </c>
      <c r="N24" s="2126"/>
      <c r="O24" s="2126">
        <f>P24+R24</f>
        <v>9253</v>
      </c>
      <c r="P24" s="2126">
        <v>9253</v>
      </c>
      <c r="Q24" s="2126"/>
      <c r="R24" s="2126"/>
      <c r="S24" s="2126">
        <f>T24+V24</f>
        <v>9253</v>
      </c>
      <c r="T24" s="2126">
        <f>P24</f>
        <v>9253</v>
      </c>
      <c r="U24" s="2126"/>
      <c r="V24" s="2126"/>
      <c r="W24" s="2222" t="s">
        <v>704</v>
      </c>
    </row>
    <row r="25" spans="1:25" s="2115" customFormat="1" ht="45">
      <c r="A25" s="2226" t="s">
        <v>401</v>
      </c>
      <c r="B25" s="2225" t="s">
        <v>119</v>
      </c>
      <c r="C25" s="2225"/>
      <c r="D25" s="2224" t="s">
        <v>187</v>
      </c>
      <c r="E25" s="2221">
        <v>99588</v>
      </c>
      <c r="F25" s="2223">
        <v>94598</v>
      </c>
      <c r="G25" s="2126">
        <f>I25+J25</f>
        <v>17000</v>
      </c>
      <c r="H25" s="2126"/>
      <c r="I25" s="2126">
        <v>17000</v>
      </c>
      <c r="J25" s="2126"/>
      <c r="K25" s="2126">
        <f>M25+N25</f>
        <v>17000</v>
      </c>
      <c r="L25" s="2126"/>
      <c r="M25" s="2126">
        <v>17000</v>
      </c>
      <c r="N25" s="2126"/>
      <c r="O25" s="2126">
        <f>P25+R25</f>
        <v>6000</v>
      </c>
      <c r="P25" s="2126">
        <v>6000</v>
      </c>
      <c r="Q25" s="2126"/>
      <c r="R25" s="2126"/>
      <c r="S25" s="2126">
        <f>T25+V25</f>
        <v>6000</v>
      </c>
      <c r="T25" s="2126">
        <f>P25</f>
        <v>6000</v>
      </c>
      <c r="U25" s="2126"/>
      <c r="V25" s="2126"/>
      <c r="W25" s="2222" t="s">
        <v>705</v>
      </c>
    </row>
    <row r="26" spans="1:25" s="2158" customFormat="1" ht="22.5">
      <c r="A26" s="2154"/>
      <c r="B26" s="2155" t="s">
        <v>706</v>
      </c>
      <c r="C26" s="2155"/>
      <c r="D26" s="2155"/>
      <c r="E26" s="2156">
        <f>E27</f>
        <v>158140</v>
      </c>
      <c r="F26" s="2156">
        <f t="shared" ref="F26:V26" si="16">F27</f>
        <v>112000</v>
      </c>
      <c r="G26" s="2156">
        <f t="shared" si="16"/>
        <v>112000</v>
      </c>
      <c r="H26" s="2156">
        <f t="shared" si="16"/>
        <v>0</v>
      </c>
      <c r="I26" s="2156">
        <f t="shared" si="16"/>
        <v>112000</v>
      </c>
      <c r="J26" s="2156">
        <f t="shared" si="16"/>
        <v>0</v>
      </c>
      <c r="K26" s="2156">
        <f t="shared" si="16"/>
        <v>71777</v>
      </c>
      <c r="L26" s="2156">
        <f t="shared" si="16"/>
        <v>0</v>
      </c>
      <c r="M26" s="2156">
        <f t="shared" si="16"/>
        <v>71777</v>
      </c>
      <c r="N26" s="2156">
        <f t="shared" si="16"/>
        <v>0</v>
      </c>
      <c r="O26" s="2156">
        <f t="shared" si="16"/>
        <v>48223</v>
      </c>
      <c r="P26" s="2156">
        <f t="shared" si="16"/>
        <v>48223</v>
      </c>
      <c r="Q26" s="2156">
        <f t="shared" si="16"/>
        <v>0</v>
      </c>
      <c r="R26" s="2156">
        <f t="shared" si="16"/>
        <v>0</v>
      </c>
      <c r="S26" s="2156">
        <f t="shared" si="16"/>
        <v>48223</v>
      </c>
      <c r="T26" s="2156">
        <f t="shared" si="16"/>
        <v>48223</v>
      </c>
      <c r="U26" s="2156">
        <f t="shared" si="16"/>
        <v>0</v>
      </c>
      <c r="V26" s="2156">
        <f t="shared" si="16"/>
        <v>0</v>
      </c>
      <c r="W26" s="2157"/>
    </row>
    <row r="27" spans="1:25" s="2115" customFormat="1" ht="45">
      <c r="A27" s="2226" t="s">
        <v>399</v>
      </c>
      <c r="B27" s="2225" t="s">
        <v>120</v>
      </c>
      <c r="C27" s="2225"/>
      <c r="D27" s="2220" t="s">
        <v>188</v>
      </c>
      <c r="E27" s="2221">
        <v>158140</v>
      </c>
      <c r="F27" s="2223">
        <v>112000</v>
      </c>
      <c r="G27" s="2126">
        <f t="shared" ref="G27:G30" si="17">I27+J27</f>
        <v>112000</v>
      </c>
      <c r="H27" s="2126"/>
      <c r="I27" s="2126">
        <v>112000</v>
      </c>
      <c r="J27" s="2126"/>
      <c r="K27" s="2126">
        <f t="shared" ref="K27:K30" si="18">M27+N27</f>
        <v>71777</v>
      </c>
      <c r="L27" s="2126"/>
      <c r="M27" s="2126">
        <v>71777</v>
      </c>
      <c r="N27" s="2126"/>
      <c r="O27" s="2126">
        <f t="shared" ref="O27:O30" si="19">P27+R27</f>
        <v>48223</v>
      </c>
      <c r="P27" s="2126">
        <f>I27-M27+8000</f>
        <v>48223</v>
      </c>
      <c r="Q27" s="2126"/>
      <c r="R27" s="2126"/>
      <c r="S27" s="2126">
        <f t="shared" ref="S27:S30" si="20">T27+V27</f>
        <v>48223</v>
      </c>
      <c r="T27" s="2126">
        <f t="shared" ref="T27:T30" si="21">P27</f>
        <v>48223</v>
      </c>
      <c r="U27" s="2126"/>
      <c r="V27" s="2126"/>
      <c r="W27" s="2222" t="s">
        <v>707</v>
      </c>
    </row>
    <row r="28" spans="1:25" s="2169" customFormat="1" ht="22.5">
      <c r="A28" s="2170"/>
      <c r="B28" s="2155" t="s">
        <v>708</v>
      </c>
      <c r="C28" s="2170"/>
      <c r="D28" s="2170"/>
      <c r="E28" s="2171">
        <f>E29+E30</f>
        <v>178460</v>
      </c>
      <c r="F28" s="2171">
        <f t="shared" ref="F28:V28" si="22">F29+F30</f>
        <v>145436</v>
      </c>
      <c r="G28" s="2171">
        <f t="shared" si="22"/>
        <v>1600</v>
      </c>
      <c r="H28" s="2171">
        <f t="shared" si="22"/>
        <v>0</v>
      </c>
      <c r="I28" s="2171">
        <f t="shared" si="22"/>
        <v>1600</v>
      </c>
      <c r="J28" s="2171">
        <f t="shared" si="22"/>
        <v>0</v>
      </c>
      <c r="K28" s="2171">
        <f t="shared" si="22"/>
        <v>1600</v>
      </c>
      <c r="L28" s="2171">
        <f t="shared" si="22"/>
        <v>0</v>
      </c>
      <c r="M28" s="2171">
        <f t="shared" si="22"/>
        <v>1600</v>
      </c>
      <c r="N28" s="2171">
        <f t="shared" si="22"/>
        <v>0</v>
      </c>
      <c r="O28" s="2171">
        <f t="shared" si="22"/>
        <v>57086</v>
      </c>
      <c r="P28" s="2171">
        <f t="shared" si="22"/>
        <v>57086</v>
      </c>
      <c r="Q28" s="2171">
        <f t="shared" si="22"/>
        <v>0</v>
      </c>
      <c r="R28" s="2171">
        <f t="shared" si="22"/>
        <v>0</v>
      </c>
      <c r="S28" s="2171">
        <f t="shared" si="22"/>
        <v>57086</v>
      </c>
      <c r="T28" s="2171">
        <f t="shared" si="22"/>
        <v>57086</v>
      </c>
      <c r="U28" s="2171">
        <f t="shared" si="22"/>
        <v>0</v>
      </c>
      <c r="V28" s="2171">
        <f t="shared" si="22"/>
        <v>0</v>
      </c>
      <c r="W28" s="2170"/>
    </row>
    <row r="29" spans="1:25" s="2115" customFormat="1" ht="33.75">
      <c r="A29" s="2226" t="s">
        <v>399</v>
      </c>
      <c r="B29" s="2225" t="s">
        <v>123</v>
      </c>
      <c r="C29" s="2225"/>
      <c r="D29" s="2224" t="s">
        <v>709</v>
      </c>
      <c r="E29" s="2223">
        <v>81436</v>
      </c>
      <c r="F29" s="2223">
        <v>80436</v>
      </c>
      <c r="G29" s="2126">
        <f t="shared" si="17"/>
        <v>800</v>
      </c>
      <c r="H29" s="2126"/>
      <c r="I29" s="2126">
        <v>800</v>
      </c>
      <c r="J29" s="2126"/>
      <c r="K29" s="2126">
        <f t="shared" si="18"/>
        <v>800</v>
      </c>
      <c r="L29" s="2126"/>
      <c r="M29" s="2126">
        <v>800</v>
      </c>
      <c r="N29" s="2126"/>
      <c r="O29" s="2126">
        <f t="shared" si="19"/>
        <v>30000</v>
      </c>
      <c r="P29" s="2126">
        <v>30000</v>
      </c>
      <c r="Q29" s="2126"/>
      <c r="R29" s="2126"/>
      <c r="S29" s="2126">
        <f t="shared" si="20"/>
        <v>30000</v>
      </c>
      <c r="T29" s="2126">
        <f t="shared" si="21"/>
        <v>30000</v>
      </c>
      <c r="U29" s="2126"/>
      <c r="V29" s="2126"/>
      <c r="W29" s="2222" t="s">
        <v>710</v>
      </c>
    </row>
    <row r="30" spans="1:25" s="2115" customFormat="1" ht="78.75">
      <c r="A30" s="2226" t="s">
        <v>400</v>
      </c>
      <c r="B30" s="2225" t="s">
        <v>124</v>
      </c>
      <c r="C30" s="2225"/>
      <c r="D30" s="2224" t="s">
        <v>711</v>
      </c>
      <c r="E30" s="2223">
        <v>97024</v>
      </c>
      <c r="F30" s="2223">
        <v>65000</v>
      </c>
      <c r="G30" s="2126">
        <f t="shared" si="17"/>
        <v>800</v>
      </c>
      <c r="H30" s="2126"/>
      <c r="I30" s="2126">
        <v>800</v>
      </c>
      <c r="J30" s="2126"/>
      <c r="K30" s="2126">
        <f t="shared" si="18"/>
        <v>800</v>
      </c>
      <c r="L30" s="2126"/>
      <c r="M30" s="2126">
        <v>800</v>
      </c>
      <c r="N30" s="2126"/>
      <c r="O30" s="2126">
        <f t="shared" si="19"/>
        <v>27086</v>
      </c>
      <c r="P30" s="2126">
        <v>27086</v>
      </c>
      <c r="Q30" s="2126"/>
      <c r="R30" s="2126"/>
      <c r="S30" s="2126">
        <f t="shared" si="20"/>
        <v>27086</v>
      </c>
      <c r="T30" s="2126">
        <f t="shared" si="21"/>
        <v>27086</v>
      </c>
      <c r="U30" s="2126"/>
      <c r="V30" s="2126"/>
      <c r="W30" s="2222" t="s">
        <v>712</v>
      </c>
    </row>
    <row r="31" spans="1:25" s="2158" customFormat="1" ht="33.75">
      <c r="A31" s="2154" t="s">
        <v>28</v>
      </c>
      <c r="B31" s="2155" t="s">
        <v>125</v>
      </c>
      <c r="C31" s="2155"/>
      <c r="D31" s="2155"/>
      <c r="E31" s="2156">
        <f>E33</f>
        <v>157000</v>
      </c>
      <c r="F31" s="2156">
        <f>F33</f>
        <v>108000</v>
      </c>
      <c r="G31" s="2156">
        <f>G33</f>
        <v>108000</v>
      </c>
      <c r="H31" s="2156">
        <f>H33</f>
        <v>0</v>
      </c>
      <c r="I31" s="2156">
        <f t="shared" ref="I31:V31" si="23">I33</f>
        <v>108000</v>
      </c>
      <c r="J31" s="2156">
        <f t="shared" si="23"/>
        <v>0</v>
      </c>
      <c r="K31" s="2156">
        <f t="shared" si="23"/>
        <v>95000</v>
      </c>
      <c r="L31" s="2156"/>
      <c r="M31" s="2156">
        <f t="shared" si="23"/>
        <v>95000</v>
      </c>
      <c r="N31" s="2156">
        <f t="shared" si="23"/>
        <v>0</v>
      </c>
      <c r="O31" s="2156">
        <f t="shared" si="23"/>
        <v>13000</v>
      </c>
      <c r="P31" s="2156">
        <f t="shared" si="23"/>
        <v>13000</v>
      </c>
      <c r="Q31" s="2156">
        <f t="shared" si="23"/>
        <v>0</v>
      </c>
      <c r="R31" s="2156">
        <f t="shared" si="23"/>
        <v>0</v>
      </c>
      <c r="S31" s="2156">
        <f t="shared" si="23"/>
        <v>13000</v>
      </c>
      <c r="T31" s="2156">
        <f t="shared" si="23"/>
        <v>13000</v>
      </c>
      <c r="U31" s="2156">
        <f t="shared" si="23"/>
        <v>0</v>
      </c>
      <c r="V31" s="2156">
        <f t="shared" si="23"/>
        <v>0</v>
      </c>
      <c r="W31" s="2157"/>
    </row>
    <row r="32" spans="1:25" s="2158" customFormat="1" ht="22.5">
      <c r="A32" s="2154"/>
      <c r="B32" s="2155" t="s">
        <v>706</v>
      </c>
      <c r="C32" s="2155"/>
      <c r="D32" s="2155"/>
      <c r="E32" s="2156">
        <f>E33</f>
        <v>157000</v>
      </c>
      <c r="F32" s="2156">
        <f t="shared" ref="F32:V32" si="24">F33</f>
        <v>108000</v>
      </c>
      <c r="G32" s="2156">
        <f t="shared" si="24"/>
        <v>108000</v>
      </c>
      <c r="H32" s="2156">
        <f t="shared" si="24"/>
        <v>0</v>
      </c>
      <c r="I32" s="2156">
        <f t="shared" si="24"/>
        <v>108000</v>
      </c>
      <c r="J32" s="2156">
        <f t="shared" si="24"/>
        <v>0</v>
      </c>
      <c r="K32" s="2156">
        <f t="shared" si="24"/>
        <v>95000</v>
      </c>
      <c r="L32" s="2156">
        <f t="shared" si="24"/>
        <v>0</v>
      </c>
      <c r="M32" s="2156">
        <f t="shared" si="24"/>
        <v>95000</v>
      </c>
      <c r="N32" s="2156">
        <f t="shared" si="24"/>
        <v>0</v>
      </c>
      <c r="O32" s="2156">
        <f t="shared" si="24"/>
        <v>13000</v>
      </c>
      <c r="P32" s="2156">
        <f t="shared" si="24"/>
        <v>13000</v>
      </c>
      <c r="Q32" s="2156">
        <f t="shared" si="24"/>
        <v>0</v>
      </c>
      <c r="R32" s="2156">
        <f t="shared" si="24"/>
        <v>0</v>
      </c>
      <c r="S32" s="2156">
        <f t="shared" si="24"/>
        <v>13000</v>
      </c>
      <c r="T32" s="2156">
        <f t="shared" si="24"/>
        <v>13000</v>
      </c>
      <c r="U32" s="2156">
        <f t="shared" si="24"/>
        <v>0</v>
      </c>
      <c r="V32" s="2156">
        <f t="shared" si="24"/>
        <v>0</v>
      </c>
      <c r="W32" s="2157"/>
    </row>
    <row r="33" spans="1:31" s="2278" customFormat="1" ht="47.65" customHeight="1">
      <c r="A33" s="2271" t="s">
        <v>399</v>
      </c>
      <c r="B33" s="2272" t="s">
        <v>127</v>
      </c>
      <c r="C33" s="2272"/>
      <c r="D33" s="2273" t="s">
        <v>189</v>
      </c>
      <c r="E33" s="2274">
        <v>157000</v>
      </c>
      <c r="F33" s="2275">
        <v>108000</v>
      </c>
      <c r="G33" s="2276">
        <f>I33+J33</f>
        <v>108000</v>
      </c>
      <c r="H33" s="2276"/>
      <c r="I33" s="2276">
        <v>108000</v>
      </c>
      <c r="J33" s="2276"/>
      <c r="K33" s="2276">
        <f>M33+N33</f>
        <v>95000</v>
      </c>
      <c r="L33" s="2276"/>
      <c r="M33" s="2276">
        <v>95000</v>
      </c>
      <c r="N33" s="2276"/>
      <c r="O33" s="2276">
        <f>P33+R33</f>
        <v>13000</v>
      </c>
      <c r="P33" s="2276">
        <f>I33-M33</f>
        <v>13000</v>
      </c>
      <c r="Q33" s="2276"/>
      <c r="R33" s="2276"/>
      <c r="S33" s="2276">
        <f>T33+V33</f>
        <v>13000</v>
      </c>
      <c r="T33" s="2276">
        <f>P33</f>
        <v>13000</v>
      </c>
      <c r="U33" s="2276"/>
      <c r="V33" s="2276"/>
      <c r="W33" s="2277"/>
    </row>
    <row r="34" spans="1:31" s="2178" customFormat="1" ht="55.15" customHeight="1">
      <c r="A34" s="2174" t="s">
        <v>27</v>
      </c>
      <c r="B34" s="2175" t="s">
        <v>320</v>
      </c>
      <c r="C34" s="2175"/>
      <c r="D34" s="2175"/>
      <c r="E34" s="2176">
        <f>E35</f>
        <v>494807</v>
      </c>
      <c r="F34" s="2176">
        <f t="shared" ref="F34:V34" si="25">F35</f>
        <v>220000</v>
      </c>
      <c r="G34" s="2176">
        <f t="shared" si="25"/>
        <v>120000</v>
      </c>
      <c r="H34" s="2176">
        <f t="shared" si="25"/>
        <v>0</v>
      </c>
      <c r="I34" s="2176">
        <f t="shared" si="25"/>
        <v>120000</v>
      </c>
      <c r="J34" s="2176">
        <f t="shared" si="25"/>
        <v>0</v>
      </c>
      <c r="K34" s="2176">
        <f t="shared" si="25"/>
        <v>120000</v>
      </c>
      <c r="L34" s="2176">
        <f t="shared" si="25"/>
        <v>0</v>
      </c>
      <c r="M34" s="2176">
        <f t="shared" si="25"/>
        <v>120000</v>
      </c>
      <c r="N34" s="2176">
        <f t="shared" si="25"/>
        <v>0</v>
      </c>
      <c r="O34" s="2176">
        <f t="shared" si="25"/>
        <v>89500</v>
      </c>
      <c r="P34" s="2176">
        <f t="shared" si="25"/>
        <v>89500</v>
      </c>
      <c r="Q34" s="2176">
        <f t="shared" si="25"/>
        <v>0</v>
      </c>
      <c r="R34" s="2176">
        <f t="shared" si="25"/>
        <v>0</v>
      </c>
      <c r="S34" s="2176">
        <f t="shared" si="25"/>
        <v>89500</v>
      </c>
      <c r="T34" s="2176">
        <f t="shared" si="25"/>
        <v>89500</v>
      </c>
      <c r="U34" s="2176">
        <f t="shared" si="25"/>
        <v>0</v>
      </c>
      <c r="V34" s="2176">
        <f t="shared" si="25"/>
        <v>0</v>
      </c>
      <c r="W34" s="2177"/>
    </row>
    <row r="35" spans="1:31" s="2158" customFormat="1" ht="32.1" customHeight="1">
      <c r="A35" s="2154"/>
      <c r="B35" s="2155" t="s">
        <v>706</v>
      </c>
      <c r="C35" s="2155"/>
      <c r="D35" s="2179"/>
      <c r="E35" s="2171">
        <f>E36+E37</f>
        <v>494807</v>
      </c>
      <c r="F35" s="2171">
        <f t="shared" ref="F35:V35" si="26">F36+F37</f>
        <v>220000</v>
      </c>
      <c r="G35" s="2171">
        <f t="shared" si="26"/>
        <v>120000</v>
      </c>
      <c r="H35" s="2171">
        <f t="shared" si="26"/>
        <v>0</v>
      </c>
      <c r="I35" s="2171">
        <f t="shared" si="26"/>
        <v>120000</v>
      </c>
      <c r="J35" s="2171">
        <f t="shared" si="26"/>
        <v>0</v>
      </c>
      <c r="K35" s="2171">
        <f t="shared" si="26"/>
        <v>120000</v>
      </c>
      <c r="L35" s="2171">
        <f t="shared" si="26"/>
        <v>0</v>
      </c>
      <c r="M35" s="2171">
        <f t="shared" si="26"/>
        <v>120000</v>
      </c>
      <c r="N35" s="2171">
        <f t="shared" si="26"/>
        <v>0</v>
      </c>
      <c r="O35" s="2171">
        <f t="shared" si="26"/>
        <v>89500</v>
      </c>
      <c r="P35" s="2171">
        <f t="shared" si="26"/>
        <v>89500</v>
      </c>
      <c r="Q35" s="2171">
        <f t="shared" si="26"/>
        <v>0</v>
      </c>
      <c r="R35" s="2171">
        <f t="shared" si="26"/>
        <v>0</v>
      </c>
      <c r="S35" s="2171">
        <f t="shared" si="26"/>
        <v>89500</v>
      </c>
      <c r="T35" s="2171">
        <f t="shared" si="26"/>
        <v>89500</v>
      </c>
      <c r="U35" s="2171">
        <f t="shared" si="26"/>
        <v>0</v>
      </c>
      <c r="V35" s="2171">
        <f t="shared" si="26"/>
        <v>0</v>
      </c>
      <c r="W35" s="2157"/>
    </row>
    <row r="36" spans="1:31" s="2115" customFormat="1" ht="67.5" customHeight="1">
      <c r="A36" s="2226" t="s">
        <v>399</v>
      </c>
      <c r="B36" s="2225" t="s">
        <v>139</v>
      </c>
      <c r="C36" s="2225"/>
      <c r="D36" s="2224" t="s">
        <v>199</v>
      </c>
      <c r="E36" s="2221">
        <v>117825</v>
      </c>
      <c r="F36" s="2221">
        <v>70000</v>
      </c>
      <c r="G36" s="2126">
        <f>I36+J36</f>
        <v>70000</v>
      </c>
      <c r="H36" s="2126"/>
      <c r="I36" s="2126">
        <v>70000</v>
      </c>
      <c r="J36" s="2126"/>
      <c r="K36" s="2126">
        <f>M36+N36</f>
        <v>70000</v>
      </c>
      <c r="L36" s="2126"/>
      <c r="M36" s="2126">
        <v>70000</v>
      </c>
      <c r="N36" s="2126"/>
      <c r="O36" s="2126">
        <f>P36+R36</f>
        <v>73000</v>
      </c>
      <c r="P36" s="2126">
        <v>73000</v>
      </c>
      <c r="Q36" s="2126"/>
      <c r="R36" s="2126"/>
      <c r="S36" s="2126">
        <f>T36+V36</f>
        <v>73000</v>
      </c>
      <c r="T36" s="2126">
        <f>P36</f>
        <v>73000</v>
      </c>
      <c r="U36" s="2126"/>
      <c r="V36" s="2126"/>
      <c r="W36" s="2222" t="s">
        <v>713</v>
      </c>
    </row>
    <row r="37" spans="1:31" s="2115" customFormat="1" ht="72" customHeight="1">
      <c r="A37" s="2226" t="s">
        <v>400</v>
      </c>
      <c r="B37" s="2225" t="s">
        <v>138</v>
      </c>
      <c r="C37" s="2225"/>
      <c r="D37" s="2224" t="s">
        <v>198</v>
      </c>
      <c r="E37" s="2223">
        <v>376982</v>
      </c>
      <c r="F37" s="2223">
        <v>150000</v>
      </c>
      <c r="G37" s="2126">
        <f>I37+J37</f>
        <v>50000</v>
      </c>
      <c r="H37" s="2126"/>
      <c r="I37" s="2126">
        <v>50000</v>
      </c>
      <c r="J37" s="2126"/>
      <c r="K37" s="2126">
        <f>M37+N37</f>
        <v>50000</v>
      </c>
      <c r="L37" s="2126"/>
      <c r="M37" s="2126">
        <v>50000</v>
      </c>
      <c r="N37" s="2126"/>
      <c r="O37" s="2126">
        <f>P37+R37</f>
        <v>16500</v>
      </c>
      <c r="P37" s="2126">
        <v>16500</v>
      </c>
      <c r="Q37" s="2126"/>
      <c r="R37" s="2126"/>
      <c r="S37" s="2126">
        <f>T37+V37</f>
        <v>16500</v>
      </c>
      <c r="T37" s="2126">
        <f>P37</f>
        <v>16500</v>
      </c>
      <c r="U37" s="2126"/>
      <c r="V37" s="2126"/>
      <c r="W37" s="2222" t="s">
        <v>714</v>
      </c>
    </row>
    <row r="38" spans="1:31" s="2153" customFormat="1" ht="38.65" customHeight="1">
      <c r="A38" s="2149" t="s">
        <v>26</v>
      </c>
      <c r="B38" s="2180" t="s">
        <v>145</v>
      </c>
      <c r="C38" s="2180"/>
      <c r="D38" s="2180"/>
      <c r="E38" s="2151">
        <f t="shared" ref="E38:F38" si="27">E40</f>
        <v>85027</v>
      </c>
      <c r="F38" s="2151">
        <f t="shared" si="27"/>
        <v>14000</v>
      </c>
      <c r="G38" s="2151">
        <f>G40</f>
        <v>14000</v>
      </c>
      <c r="H38" s="2151"/>
      <c r="I38" s="2151">
        <f t="shared" ref="I38:V38" si="28">I40</f>
        <v>14000</v>
      </c>
      <c r="J38" s="2151">
        <f t="shared" si="28"/>
        <v>0</v>
      </c>
      <c r="K38" s="2151">
        <f t="shared" si="28"/>
        <v>14000</v>
      </c>
      <c r="L38" s="2151"/>
      <c r="M38" s="2151">
        <f t="shared" si="28"/>
        <v>14000</v>
      </c>
      <c r="N38" s="2151">
        <f t="shared" si="28"/>
        <v>0</v>
      </c>
      <c r="O38" s="2151">
        <f t="shared" si="28"/>
        <v>10395</v>
      </c>
      <c r="P38" s="2151">
        <f t="shared" si="28"/>
        <v>10395</v>
      </c>
      <c r="Q38" s="2151">
        <f t="shared" si="28"/>
        <v>0</v>
      </c>
      <c r="R38" s="2151">
        <f t="shared" si="28"/>
        <v>0</v>
      </c>
      <c r="S38" s="2151">
        <f t="shared" si="28"/>
        <v>10395</v>
      </c>
      <c r="T38" s="2151">
        <f t="shared" si="28"/>
        <v>10395</v>
      </c>
      <c r="U38" s="2151">
        <f t="shared" si="28"/>
        <v>0</v>
      </c>
      <c r="V38" s="2151">
        <f t="shared" si="28"/>
        <v>0</v>
      </c>
      <c r="W38" s="2181"/>
    </row>
    <row r="39" spans="1:31" s="2158" customFormat="1" ht="34.5" customHeight="1">
      <c r="A39" s="2154"/>
      <c r="B39" s="2155" t="s">
        <v>702</v>
      </c>
      <c r="C39" s="2182"/>
      <c r="D39" s="2182"/>
      <c r="E39" s="2156">
        <f>E40</f>
        <v>85027</v>
      </c>
      <c r="F39" s="2156">
        <f t="shared" ref="F39:V39" si="29">F40</f>
        <v>14000</v>
      </c>
      <c r="G39" s="2156">
        <f t="shared" si="29"/>
        <v>14000</v>
      </c>
      <c r="H39" s="2156">
        <f t="shared" si="29"/>
        <v>0</v>
      </c>
      <c r="I39" s="2156">
        <f t="shared" si="29"/>
        <v>14000</v>
      </c>
      <c r="J39" s="2156">
        <f t="shared" si="29"/>
        <v>0</v>
      </c>
      <c r="K39" s="2156">
        <f t="shared" si="29"/>
        <v>14000</v>
      </c>
      <c r="L39" s="2156">
        <f t="shared" si="29"/>
        <v>0</v>
      </c>
      <c r="M39" s="2156">
        <f t="shared" si="29"/>
        <v>14000</v>
      </c>
      <c r="N39" s="2156">
        <f t="shared" si="29"/>
        <v>0</v>
      </c>
      <c r="O39" s="2156">
        <f t="shared" si="29"/>
        <v>10395</v>
      </c>
      <c r="P39" s="2156">
        <f t="shared" si="29"/>
        <v>10395</v>
      </c>
      <c r="Q39" s="2156">
        <f t="shared" si="29"/>
        <v>0</v>
      </c>
      <c r="R39" s="2156">
        <f t="shared" si="29"/>
        <v>0</v>
      </c>
      <c r="S39" s="2156">
        <f t="shared" si="29"/>
        <v>10395</v>
      </c>
      <c r="T39" s="2156">
        <f t="shared" si="29"/>
        <v>10395</v>
      </c>
      <c r="U39" s="2156">
        <f t="shared" si="29"/>
        <v>0</v>
      </c>
      <c r="V39" s="2156">
        <f t="shared" si="29"/>
        <v>0</v>
      </c>
      <c r="W39" s="2183"/>
    </row>
    <row r="40" spans="1:31" s="2115" customFormat="1" ht="66.75" customHeight="1">
      <c r="A40" s="2226" t="s">
        <v>399</v>
      </c>
      <c r="B40" s="2231" t="s">
        <v>146</v>
      </c>
      <c r="C40" s="2231"/>
      <c r="D40" s="2224" t="s">
        <v>201</v>
      </c>
      <c r="E40" s="2223">
        <v>85027</v>
      </c>
      <c r="F40" s="2270">
        <f t="shared" ref="F40" si="30">G40</f>
        <v>14000</v>
      </c>
      <c r="G40" s="2126">
        <f>I40+J40</f>
        <v>14000</v>
      </c>
      <c r="H40" s="2126"/>
      <c r="I40" s="2126">
        <v>14000</v>
      </c>
      <c r="J40" s="2126"/>
      <c r="K40" s="2126">
        <f>M40+N40</f>
        <v>14000</v>
      </c>
      <c r="L40" s="2126"/>
      <c r="M40" s="2126">
        <v>14000</v>
      </c>
      <c r="N40" s="2126"/>
      <c r="O40" s="2126">
        <f>P40+R40</f>
        <v>10395</v>
      </c>
      <c r="P40" s="2126">
        <v>10395</v>
      </c>
      <c r="Q40" s="2126"/>
      <c r="R40" s="2126"/>
      <c r="S40" s="2126">
        <f>T40+V40</f>
        <v>10395</v>
      </c>
      <c r="T40" s="2126">
        <f>P40</f>
        <v>10395</v>
      </c>
      <c r="U40" s="2126"/>
      <c r="V40" s="2126"/>
      <c r="W40" s="2222" t="s">
        <v>715</v>
      </c>
    </row>
    <row r="41" spans="1:31" s="2158" customFormat="1" ht="50.1" customHeight="1">
      <c r="A41" s="2154" t="s">
        <v>321</v>
      </c>
      <c r="B41" s="2155" t="s">
        <v>151</v>
      </c>
      <c r="C41" s="2155"/>
      <c r="D41" s="2155"/>
      <c r="E41" s="2156">
        <f>E42+E44</f>
        <v>1002322</v>
      </c>
      <c r="F41" s="2156">
        <f t="shared" ref="F41:U41" si="31">F42+F44</f>
        <v>1002322</v>
      </c>
      <c r="G41" s="2156">
        <f t="shared" si="31"/>
        <v>567151</v>
      </c>
      <c r="H41" s="2156">
        <f t="shared" si="31"/>
        <v>50000</v>
      </c>
      <c r="I41" s="2156">
        <f t="shared" si="31"/>
        <v>567151</v>
      </c>
      <c r="J41" s="2156">
        <f t="shared" si="31"/>
        <v>0</v>
      </c>
      <c r="K41" s="2156">
        <f t="shared" si="31"/>
        <v>235000</v>
      </c>
      <c r="L41" s="2156">
        <f t="shared" si="31"/>
        <v>0</v>
      </c>
      <c r="M41" s="2156">
        <f t="shared" si="31"/>
        <v>235000</v>
      </c>
      <c r="N41" s="2156">
        <f t="shared" si="31"/>
        <v>0</v>
      </c>
      <c r="O41" s="2156">
        <f t="shared" si="31"/>
        <v>366025</v>
      </c>
      <c r="P41" s="2156">
        <f t="shared" si="31"/>
        <v>366025</v>
      </c>
      <c r="Q41" s="2156">
        <f t="shared" si="31"/>
        <v>50000</v>
      </c>
      <c r="R41" s="2156">
        <f t="shared" si="31"/>
        <v>0</v>
      </c>
      <c r="S41" s="2156">
        <f t="shared" si="31"/>
        <v>366025</v>
      </c>
      <c r="T41" s="2156">
        <f t="shared" si="31"/>
        <v>366025</v>
      </c>
      <c r="U41" s="2156">
        <f t="shared" si="31"/>
        <v>50000</v>
      </c>
      <c r="V41" s="2156">
        <f t="shared" ref="V41" si="32">V43+V45+V46</f>
        <v>0</v>
      </c>
      <c r="W41" s="2157"/>
    </row>
    <row r="42" spans="1:31" s="2158" customFormat="1" ht="37.5" customHeight="1">
      <c r="A42" s="2154"/>
      <c r="B42" s="2155" t="s">
        <v>702</v>
      </c>
      <c r="C42" s="2155"/>
      <c r="D42" s="2155"/>
      <c r="E42" s="2156">
        <f>E43</f>
        <v>598490</v>
      </c>
      <c r="F42" s="2156">
        <f t="shared" ref="F42:V42" si="33">F43</f>
        <v>598490</v>
      </c>
      <c r="G42" s="2156">
        <f t="shared" si="33"/>
        <v>255151</v>
      </c>
      <c r="H42" s="2156">
        <f t="shared" si="33"/>
        <v>50000</v>
      </c>
      <c r="I42" s="2156">
        <f t="shared" si="33"/>
        <v>255151</v>
      </c>
      <c r="J42" s="2156">
        <f t="shared" si="33"/>
        <v>0</v>
      </c>
      <c r="K42" s="2156">
        <f t="shared" si="33"/>
        <v>140000</v>
      </c>
      <c r="L42" s="2156">
        <f t="shared" si="33"/>
        <v>0</v>
      </c>
      <c r="M42" s="2156">
        <f t="shared" si="33"/>
        <v>140000</v>
      </c>
      <c r="N42" s="2156">
        <f t="shared" si="33"/>
        <v>0</v>
      </c>
      <c r="O42" s="2156">
        <f t="shared" si="33"/>
        <v>125762</v>
      </c>
      <c r="P42" s="2156">
        <f t="shared" si="33"/>
        <v>125762</v>
      </c>
      <c r="Q42" s="2156">
        <f t="shared" si="33"/>
        <v>50000</v>
      </c>
      <c r="R42" s="2156">
        <f t="shared" si="33"/>
        <v>0</v>
      </c>
      <c r="S42" s="2156">
        <f t="shared" si="33"/>
        <v>125762</v>
      </c>
      <c r="T42" s="2156">
        <f t="shared" si="33"/>
        <v>125762</v>
      </c>
      <c r="U42" s="2156">
        <f t="shared" si="33"/>
        <v>50000</v>
      </c>
      <c r="V42" s="2156">
        <f t="shared" si="33"/>
        <v>0</v>
      </c>
      <c r="W42" s="2157"/>
    </row>
    <row r="43" spans="1:31" s="2286" customFormat="1" ht="75" customHeight="1">
      <c r="A43" s="2279" t="s">
        <v>399</v>
      </c>
      <c r="B43" s="2280" t="s">
        <v>153</v>
      </c>
      <c r="C43" s="2280"/>
      <c r="D43" s="2281" t="s">
        <v>204</v>
      </c>
      <c r="E43" s="2282">
        <v>598490</v>
      </c>
      <c r="F43" s="2283">
        <v>598490</v>
      </c>
      <c r="G43" s="2284">
        <f>I43+J43</f>
        <v>255151</v>
      </c>
      <c r="H43" s="2284">
        <v>50000</v>
      </c>
      <c r="I43" s="2284">
        <v>255151</v>
      </c>
      <c r="J43" s="2284"/>
      <c r="K43" s="2284">
        <f>M43+N43</f>
        <v>140000</v>
      </c>
      <c r="L43" s="2284"/>
      <c r="M43" s="2284">
        <v>140000</v>
      </c>
      <c r="N43" s="2284"/>
      <c r="O43" s="2284">
        <f>P43+R43</f>
        <v>125762</v>
      </c>
      <c r="P43" s="2284">
        <f>I43-M43+10611</f>
        <v>125762</v>
      </c>
      <c r="Q43" s="2284">
        <v>50000</v>
      </c>
      <c r="R43" s="2284"/>
      <c r="S43" s="2284">
        <f>T43+V43</f>
        <v>125762</v>
      </c>
      <c r="T43" s="2284">
        <f>P43</f>
        <v>125762</v>
      </c>
      <c r="U43" s="2284">
        <v>50000</v>
      </c>
      <c r="V43" s="2284"/>
      <c r="W43" s="2285" t="s">
        <v>716</v>
      </c>
      <c r="Z43" s="2286">
        <f>10611+15917</f>
        <v>26528</v>
      </c>
    </row>
    <row r="44" spans="1:31" s="2158" customFormat="1" ht="26.65" customHeight="1">
      <c r="A44" s="2154"/>
      <c r="B44" s="2155" t="s">
        <v>706</v>
      </c>
      <c r="C44" s="2187"/>
      <c r="D44" s="2188"/>
      <c r="E44" s="2171">
        <f>E45+E46</f>
        <v>403832</v>
      </c>
      <c r="F44" s="2171">
        <f t="shared" ref="F44:V44" si="34">F45+F46</f>
        <v>403832</v>
      </c>
      <c r="G44" s="2171">
        <f t="shared" si="34"/>
        <v>312000</v>
      </c>
      <c r="H44" s="2171">
        <f t="shared" si="34"/>
        <v>0</v>
      </c>
      <c r="I44" s="2171">
        <f t="shared" si="34"/>
        <v>312000</v>
      </c>
      <c r="J44" s="2171">
        <f t="shared" si="34"/>
        <v>0</v>
      </c>
      <c r="K44" s="2171">
        <f t="shared" si="34"/>
        <v>95000</v>
      </c>
      <c r="L44" s="2171">
        <f t="shared" si="34"/>
        <v>0</v>
      </c>
      <c r="M44" s="2171">
        <f t="shared" si="34"/>
        <v>95000</v>
      </c>
      <c r="N44" s="2171">
        <f t="shared" si="34"/>
        <v>0</v>
      </c>
      <c r="O44" s="2171">
        <f t="shared" si="34"/>
        <v>240263</v>
      </c>
      <c r="P44" s="2171">
        <f t="shared" si="34"/>
        <v>240263</v>
      </c>
      <c r="Q44" s="2171">
        <f t="shared" si="34"/>
        <v>0</v>
      </c>
      <c r="R44" s="2171">
        <f t="shared" si="34"/>
        <v>0</v>
      </c>
      <c r="S44" s="2171">
        <f t="shared" si="34"/>
        <v>240263</v>
      </c>
      <c r="T44" s="2171">
        <f t="shared" si="34"/>
        <v>240263</v>
      </c>
      <c r="U44" s="2171">
        <f t="shared" si="34"/>
        <v>0</v>
      </c>
      <c r="V44" s="2171">
        <f t="shared" si="34"/>
        <v>0</v>
      </c>
      <c r="W44" s="2183"/>
    </row>
    <row r="45" spans="1:31" s="2115" customFormat="1" ht="43.5" customHeight="1">
      <c r="A45" s="2226" t="s">
        <v>400</v>
      </c>
      <c r="B45" s="2234" t="s">
        <v>152</v>
      </c>
      <c r="C45" s="2234"/>
      <c r="D45" s="2224" t="s">
        <v>717</v>
      </c>
      <c r="E45" s="2223">
        <v>62555</v>
      </c>
      <c r="F45" s="2270">
        <v>62555</v>
      </c>
      <c r="G45" s="2126">
        <f t="shared" ref="G45:G49" si="35">I45+J45</f>
        <v>5000</v>
      </c>
      <c r="H45" s="2126"/>
      <c r="I45" s="2126">
        <v>5000</v>
      </c>
      <c r="J45" s="2126"/>
      <c r="K45" s="2126">
        <f>M45+N45</f>
        <v>5000</v>
      </c>
      <c r="L45" s="2126"/>
      <c r="M45" s="2126">
        <v>5000</v>
      </c>
      <c r="N45" s="2126"/>
      <c r="O45" s="2126">
        <f>P45+R45</f>
        <v>7346</v>
      </c>
      <c r="P45" s="2126">
        <v>7346</v>
      </c>
      <c r="Q45" s="2126"/>
      <c r="R45" s="2126"/>
      <c r="S45" s="2126">
        <f>T45+V45</f>
        <v>7346</v>
      </c>
      <c r="T45" s="2126">
        <f>P45</f>
        <v>7346</v>
      </c>
      <c r="U45" s="2126"/>
      <c r="V45" s="2126"/>
      <c r="W45" s="2222" t="s">
        <v>718</v>
      </c>
    </row>
    <row r="46" spans="1:31" s="2286" customFormat="1" ht="41.1" customHeight="1">
      <c r="A46" s="2279" t="s">
        <v>401</v>
      </c>
      <c r="B46" s="2287" t="s">
        <v>154</v>
      </c>
      <c r="C46" s="2287"/>
      <c r="D46" s="2281" t="s">
        <v>205</v>
      </c>
      <c r="E46" s="2282">
        <v>341277</v>
      </c>
      <c r="F46" s="2283">
        <v>341277</v>
      </c>
      <c r="G46" s="2284">
        <f t="shared" si="35"/>
        <v>307000</v>
      </c>
      <c r="H46" s="2284"/>
      <c r="I46" s="2284">
        <v>307000</v>
      </c>
      <c r="J46" s="2284"/>
      <c r="K46" s="2284">
        <f>M46+N46</f>
        <v>90000</v>
      </c>
      <c r="L46" s="2284"/>
      <c r="M46" s="2284">
        <v>90000</v>
      </c>
      <c r="N46" s="2284"/>
      <c r="O46" s="2284">
        <f>P46+R46</f>
        <v>232917</v>
      </c>
      <c r="P46" s="2284">
        <f>I46-M46+15917</f>
        <v>232917</v>
      </c>
      <c r="Q46" s="2284"/>
      <c r="R46" s="2284"/>
      <c r="S46" s="2284">
        <f>T46+V46</f>
        <v>232917</v>
      </c>
      <c r="T46" s="2284">
        <f>P46</f>
        <v>232917</v>
      </c>
      <c r="U46" s="2284"/>
      <c r="V46" s="2284"/>
      <c r="W46" s="2285" t="s">
        <v>719</v>
      </c>
    </row>
    <row r="47" spans="1:31" s="2153" customFormat="1" ht="73.150000000000006" customHeight="1">
      <c r="A47" s="2149" t="s">
        <v>720</v>
      </c>
      <c r="B47" s="2150" t="s">
        <v>333</v>
      </c>
      <c r="C47" s="2150"/>
      <c r="D47" s="2150"/>
      <c r="E47" s="2151">
        <f t="shared" ref="E47:F47" si="36">E48+E49</f>
        <v>1616385</v>
      </c>
      <c r="F47" s="2151">
        <f t="shared" si="36"/>
        <v>1616385</v>
      </c>
      <c r="G47" s="2151">
        <f>G48+G49</f>
        <v>708524</v>
      </c>
      <c r="H47" s="2151">
        <f>H48+H49</f>
        <v>708524</v>
      </c>
      <c r="I47" s="2151">
        <f t="shared" ref="I47:V47" si="37">I48+I49</f>
        <v>708524</v>
      </c>
      <c r="J47" s="2151">
        <f t="shared" si="37"/>
        <v>0</v>
      </c>
      <c r="K47" s="2151">
        <f t="shared" si="37"/>
        <v>348317</v>
      </c>
      <c r="L47" s="2151"/>
      <c r="M47" s="2151">
        <f t="shared" si="37"/>
        <v>348317</v>
      </c>
      <c r="N47" s="2151">
        <f t="shared" si="37"/>
        <v>0</v>
      </c>
      <c r="O47" s="2151">
        <f t="shared" si="37"/>
        <v>360207</v>
      </c>
      <c r="P47" s="2151">
        <f t="shared" si="37"/>
        <v>360207</v>
      </c>
      <c r="Q47" s="2151">
        <f t="shared" si="37"/>
        <v>360207</v>
      </c>
      <c r="R47" s="2151">
        <f t="shared" si="37"/>
        <v>0</v>
      </c>
      <c r="S47" s="2151">
        <f t="shared" si="37"/>
        <v>360207</v>
      </c>
      <c r="T47" s="2151">
        <f t="shared" si="37"/>
        <v>360207</v>
      </c>
      <c r="U47" s="2151">
        <f t="shared" si="37"/>
        <v>360207</v>
      </c>
      <c r="V47" s="2151">
        <f t="shared" si="37"/>
        <v>0</v>
      </c>
      <c r="W47" s="2152"/>
      <c r="Y47" s="2151">
        <f t="shared" ref="Y47" si="38">Y48+Y49</f>
        <v>184689</v>
      </c>
    </row>
    <row r="48" spans="1:31" ht="44.65" customHeight="1">
      <c r="A48" s="2141" t="s">
        <v>399</v>
      </c>
      <c r="B48" s="2263" t="s">
        <v>107</v>
      </c>
      <c r="C48" s="2263"/>
      <c r="D48" s="2192" t="s">
        <v>177</v>
      </c>
      <c r="E48" s="2160">
        <v>635334</v>
      </c>
      <c r="F48" s="2160">
        <v>635334</v>
      </c>
      <c r="G48" s="2143">
        <f t="shared" si="35"/>
        <v>234000</v>
      </c>
      <c r="H48" s="2143">
        <f>G48</f>
        <v>234000</v>
      </c>
      <c r="I48" s="2143">
        <f>180000+54000</f>
        <v>234000</v>
      </c>
      <c r="J48" s="2143"/>
      <c r="K48" s="2143">
        <f>M48+N48</f>
        <v>115117</v>
      </c>
      <c r="L48" s="2143">
        <f>K48</f>
        <v>115117</v>
      </c>
      <c r="M48" s="2143">
        <v>115117</v>
      </c>
      <c r="N48" s="2143"/>
      <c r="O48" s="2143">
        <f>P48+R48</f>
        <v>118883</v>
      </c>
      <c r="P48" s="2143">
        <f>I48-M48</f>
        <v>118883</v>
      </c>
      <c r="Q48" s="2143">
        <f>P48</f>
        <v>118883</v>
      </c>
      <c r="R48" s="2143"/>
      <c r="S48" s="2143">
        <f>T48+V48</f>
        <v>118883</v>
      </c>
      <c r="T48" s="2143">
        <f>P48</f>
        <v>118883</v>
      </c>
      <c r="U48" s="2143">
        <f>T48</f>
        <v>118883</v>
      </c>
      <c r="V48" s="2143"/>
      <c r="W48" s="2193"/>
      <c r="Y48" s="2143">
        <v>61000</v>
      </c>
      <c r="AC48" s="2194">
        <f>T48+T49</f>
        <v>360207</v>
      </c>
      <c r="AD48" s="1786">
        <f>T48/AC48*100</f>
        <v>33.004078210584467</v>
      </c>
      <c r="AE48" s="2143">
        <f>184689*0.33</f>
        <v>60947.37</v>
      </c>
    </row>
    <row r="49" spans="1:31" ht="41.1" customHeight="1">
      <c r="A49" s="2141" t="s">
        <v>400</v>
      </c>
      <c r="B49" s="2263" t="s">
        <v>108</v>
      </c>
      <c r="C49" s="2263"/>
      <c r="D49" s="2192" t="s">
        <v>178</v>
      </c>
      <c r="E49" s="2160">
        <v>981051</v>
      </c>
      <c r="F49" s="2160">
        <v>981051</v>
      </c>
      <c r="G49" s="2143">
        <f t="shared" si="35"/>
        <v>474524</v>
      </c>
      <c r="H49" s="2143">
        <f>G49</f>
        <v>474524</v>
      </c>
      <c r="I49" s="2143">
        <v>474524</v>
      </c>
      <c r="J49" s="2143"/>
      <c r="K49" s="2143">
        <f>M49+N49</f>
        <v>233200</v>
      </c>
      <c r="L49" s="2143">
        <f>K49</f>
        <v>233200</v>
      </c>
      <c r="M49" s="2143">
        <v>233200</v>
      </c>
      <c r="N49" s="2143"/>
      <c r="O49" s="2143">
        <f>P49+R49</f>
        <v>241324</v>
      </c>
      <c r="P49" s="2143">
        <f>I49-M49</f>
        <v>241324</v>
      </c>
      <c r="Q49" s="2143">
        <f>P49</f>
        <v>241324</v>
      </c>
      <c r="R49" s="2143"/>
      <c r="S49" s="2143">
        <f>T49+V49</f>
        <v>241324</v>
      </c>
      <c r="T49" s="2143">
        <f>P49</f>
        <v>241324</v>
      </c>
      <c r="U49" s="2143">
        <f>T49</f>
        <v>241324</v>
      </c>
      <c r="V49" s="2143"/>
      <c r="W49" s="2193"/>
      <c r="Y49" s="2143">
        <f>184689-Y48</f>
        <v>123689</v>
      </c>
      <c r="AD49" s="2194">
        <f>T49/AC48*100</f>
        <v>66.995921789415533</v>
      </c>
      <c r="AE49" s="2143">
        <f>184689*0.67</f>
        <v>123741.63</v>
      </c>
    </row>
    <row r="50" spans="1:31" s="2198" customFormat="1" ht="25.5" customHeight="1">
      <c r="A50" s="2195" t="s">
        <v>12</v>
      </c>
      <c r="B50" s="2196" t="s">
        <v>334</v>
      </c>
      <c r="C50" s="2196"/>
      <c r="D50" s="2196"/>
      <c r="E50" s="2140">
        <f t="shared" ref="E50:T52" si="39">E51</f>
        <v>950018</v>
      </c>
      <c r="F50" s="2140">
        <f t="shared" si="39"/>
        <v>850000</v>
      </c>
      <c r="G50" s="2140">
        <f>G51</f>
        <v>850000</v>
      </c>
      <c r="H50" s="2140">
        <f>H51</f>
        <v>0</v>
      </c>
      <c r="I50" s="2140">
        <f t="shared" ref="I50:V52" si="40">I51</f>
        <v>850000</v>
      </c>
      <c r="J50" s="2140">
        <f t="shared" si="40"/>
        <v>0</v>
      </c>
      <c r="K50" s="2140">
        <f t="shared" si="40"/>
        <v>812000</v>
      </c>
      <c r="L50" s="2140"/>
      <c r="M50" s="2140">
        <f t="shared" si="40"/>
        <v>812000</v>
      </c>
      <c r="N50" s="2140">
        <f t="shared" si="40"/>
        <v>0</v>
      </c>
      <c r="O50" s="2140">
        <f t="shared" si="40"/>
        <v>38000</v>
      </c>
      <c r="P50" s="2140">
        <f t="shared" si="40"/>
        <v>38000</v>
      </c>
      <c r="Q50" s="2140">
        <f t="shared" si="40"/>
        <v>0</v>
      </c>
      <c r="R50" s="2140">
        <f t="shared" si="40"/>
        <v>0</v>
      </c>
      <c r="S50" s="2140">
        <f t="shared" si="40"/>
        <v>38000</v>
      </c>
      <c r="T50" s="2140">
        <f t="shared" si="40"/>
        <v>38000</v>
      </c>
      <c r="U50" s="2140">
        <f t="shared" si="40"/>
        <v>0</v>
      </c>
      <c r="V50" s="2140">
        <f t="shared" si="40"/>
        <v>0</v>
      </c>
      <c r="W50" s="2197"/>
      <c r="AE50" s="2199">
        <f>AE49+AE48</f>
        <v>184689</v>
      </c>
    </row>
    <row r="51" spans="1:31" ht="16.5" customHeight="1">
      <c r="A51" s="2200">
        <v>1</v>
      </c>
      <c r="B51" s="2201" t="s">
        <v>335</v>
      </c>
      <c r="C51" s="2201"/>
      <c r="D51" s="2201"/>
      <c r="E51" s="2143">
        <f>E52</f>
        <v>950018</v>
      </c>
      <c r="F51" s="2143">
        <f t="shared" si="39"/>
        <v>850000</v>
      </c>
      <c r="G51" s="2143">
        <f t="shared" si="39"/>
        <v>850000</v>
      </c>
      <c r="H51" s="2143">
        <f t="shared" si="39"/>
        <v>0</v>
      </c>
      <c r="I51" s="2143">
        <f t="shared" si="40"/>
        <v>850000</v>
      </c>
      <c r="J51" s="2143">
        <f t="shared" si="40"/>
        <v>0</v>
      </c>
      <c r="K51" s="2143">
        <f t="shared" si="40"/>
        <v>812000</v>
      </c>
      <c r="L51" s="2143">
        <f t="shared" si="40"/>
        <v>0</v>
      </c>
      <c r="M51" s="2143">
        <f t="shared" si="40"/>
        <v>812000</v>
      </c>
      <c r="N51" s="2143">
        <f t="shared" si="40"/>
        <v>0</v>
      </c>
      <c r="O51" s="2143">
        <f t="shared" si="40"/>
        <v>38000</v>
      </c>
      <c r="P51" s="2143">
        <f t="shared" si="40"/>
        <v>38000</v>
      </c>
      <c r="Q51" s="2143">
        <f t="shared" si="40"/>
        <v>0</v>
      </c>
      <c r="R51" s="2143">
        <f t="shared" si="40"/>
        <v>0</v>
      </c>
      <c r="S51" s="2143">
        <f t="shared" si="40"/>
        <v>38000</v>
      </c>
      <c r="T51" s="2143">
        <f t="shared" si="40"/>
        <v>38000</v>
      </c>
      <c r="U51" s="2143">
        <f t="shared" si="40"/>
        <v>0</v>
      </c>
      <c r="V51" s="2143">
        <f t="shared" si="40"/>
        <v>0</v>
      </c>
      <c r="W51" s="2202"/>
    </row>
    <row r="52" spans="1:31" s="2158" customFormat="1" ht="28.15" customHeight="1">
      <c r="A52" s="2203"/>
      <c r="B52" s="2155" t="s">
        <v>708</v>
      </c>
      <c r="C52" s="2204"/>
      <c r="D52" s="2204"/>
      <c r="E52" s="2156">
        <f>E53</f>
        <v>950018</v>
      </c>
      <c r="F52" s="2156">
        <f t="shared" si="39"/>
        <v>850000</v>
      </c>
      <c r="G52" s="2156">
        <f t="shared" si="39"/>
        <v>850000</v>
      </c>
      <c r="H52" s="2156">
        <f t="shared" si="39"/>
        <v>0</v>
      </c>
      <c r="I52" s="2156">
        <f t="shared" si="39"/>
        <v>850000</v>
      </c>
      <c r="J52" s="2156">
        <f t="shared" si="39"/>
        <v>0</v>
      </c>
      <c r="K52" s="2156">
        <f t="shared" si="39"/>
        <v>812000</v>
      </c>
      <c r="L52" s="2156">
        <f t="shared" si="39"/>
        <v>0</v>
      </c>
      <c r="M52" s="2156">
        <f t="shared" si="39"/>
        <v>812000</v>
      </c>
      <c r="N52" s="2156">
        <f t="shared" si="39"/>
        <v>0</v>
      </c>
      <c r="O52" s="2156">
        <f t="shared" si="39"/>
        <v>38000</v>
      </c>
      <c r="P52" s="2156">
        <f t="shared" si="39"/>
        <v>38000</v>
      </c>
      <c r="Q52" s="2156">
        <f t="shared" si="39"/>
        <v>0</v>
      </c>
      <c r="R52" s="2156">
        <f t="shared" si="39"/>
        <v>0</v>
      </c>
      <c r="S52" s="2156">
        <f t="shared" si="39"/>
        <v>38000</v>
      </c>
      <c r="T52" s="2156">
        <f t="shared" si="39"/>
        <v>38000</v>
      </c>
      <c r="U52" s="2156">
        <f t="shared" si="40"/>
        <v>0</v>
      </c>
      <c r="V52" s="2156">
        <f t="shared" si="40"/>
        <v>0</v>
      </c>
      <c r="W52" s="2157"/>
    </row>
    <row r="53" spans="1:31" ht="47.1" customHeight="1">
      <c r="A53" s="2141" t="s">
        <v>399</v>
      </c>
      <c r="B53" s="2249" t="s">
        <v>219</v>
      </c>
      <c r="C53" s="2249"/>
      <c r="D53" s="2145" t="s">
        <v>237</v>
      </c>
      <c r="E53" s="1138">
        <v>950018</v>
      </c>
      <c r="F53" s="1138">
        <v>850000</v>
      </c>
      <c r="G53" s="2143">
        <f>I53+J53</f>
        <v>850000</v>
      </c>
      <c r="H53" s="2143"/>
      <c r="I53" s="2143">
        <v>850000</v>
      </c>
      <c r="J53" s="2143"/>
      <c r="K53" s="2143">
        <f>M53+N53</f>
        <v>812000</v>
      </c>
      <c r="L53" s="2143"/>
      <c r="M53" s="2143">
        <v>812000</v>
      </c>
      <c r="N53" s="2143"/>
      <c r="O53" s="2143">
        <f>P53+R53</f>
        <v>38000</v>
      </c>
      <c r="P53" s="2143">
        <f>I53-M53</f>
        <v>38000</v>
      </c>
      <c r="Q53" s="2143"/>
      <c r="R53" s="2143"/>
      <c r="S53" s="2143">
        <f>T53+V53</f>
        <v>38000</v>
      </c>
      <c r="T53" s="2143">
        <f>P53</f>
        <v>38000</v>
      </c>
      <c r="U53" s="2143"/>
      <c r="V53" s="2143"/>
      <c r="W53" s="2145"/>
    </row>
    <row r="54" spans="1:31" s="2198" customFormat="1" ht="23.65" customHeight="1">
      <c r="A54" s="2195" t="s">
        <v>13</v>
      </c>
      <c r="B54" s="2196" t="s">
        <v>326</v>
      </c>
      <c r="C54" s="2196"/>
      <c r="D54" s="2196"/>
      <c r="E54" s="2196"/>
      <c r="F54" s="2196"/>
      <c r="G54" s="2140">
        <f>[9]B3.TH20!G44</f>
        <v>486291</v>
      </c>
      <c r="H54" s="2140"/>
      <c r="I54" s="2140">
        <v>29177</v>
      </c>
      <c r="J54" s="2205"/>
      <c r="K54" s="2140">
        <f>[9]B3.TH20!J44</f>
        <v>275514</v>
      </c>
      <c r="L54" s="2140"/>
      <c r="M54" s="2140"/>
      <c r="N54" s="2140"/>
      <c r="O54" s="2140">
        <f>'[8]b9-ODA19'!CE13</f>
        <v>225739</v>
      </c>
      <c r="P54" s="2140">
        <f>[9]B3.TH20!M44</f>
        <v>205675</v>
      </c>
      <c r="Q54" s="2140"/>
      <c r="R54" s="2205"/>
      <c r="S54" s="2140">
        <f>'[8]b9-ODA19'!CL13</f>
        <v>225739</v>
      </c>
      <c r="T54" s="2140">
        <f>P54</f>
        <v>205675</v>
      </c>
      <c r="U54" s="2140"/>
      <c r="V54" s="2140"/>
      <c r="W54" s="2206"/>
      <c r="X54" s="2207">
        <f>R54+P54</f>
        <v>205675</v>
      </c>
    </row>
    <row r="55" spans="1:31" ht="67.5" hidden="1">
      <c r="A55" s="2200">
        <v>1</v>
      </c>
      <c r="B55" s="2208" t="s">
        <v>273</v>
      </c>
      <c r="C55" s="2208"/>
      <c r="D55" s="2208"/>
      <c r="E55" s="2208"/>
      <c r="F55" s="2208"/>
      <c r="G55" s="2202"/>
      <c r="H55" s="2202"/>
      <c r="I55" s="2202"/>
      <c r="J55" s="2202"/>
      <c r="K55" s="2202"/>
      <c r="L55" s="2202"/>
      <c r="M55" s="2202"/>
      <c r="N55" s="2202"/>
      <c r="O55" s="2202"/>
      <c r="P55" s="2202"/>
      <c r="Q55" s="2202"/>
      <c r="R55" s="2202"/>
      <c r="S55" s="2202"/>
      <c r="T55" s="2202"/>
      <c r="U55" s="2202"/>
      <c r="V55" s="2202"/>
      <c r="W55" s="2202"/>
    </row>
    <row r="56" spans="1:31" ht="33.75" hidden="1">
      <c r="A56" s="2200">
        <v>2</v>
      </c>
      <c r="B56" s="2209" t="s">
        <v>327</v>
      </c>
      <c r="C56" s="2209"/>
      <c r="D56" s="2209"/>
      <c r="E56" s="2209"/>
      <c r="F56" s="2209"/>
      <c r="G56" s="2202"/>
      <c r="H56" s="2202"/>
      <c r="I56" s="2202"/>
      <c r="J56" s="2202"/>
      <c r="K56" s="2202"/>
      <c r="L56" s="2202"/>
      <c r="M56" s="2202"/>
      <c r="N56" s="2202"/>
      <c r="O56" s="2202"/>
      <c r="P56" s="2202"/>
      <c r="Q56" s="2202"/>
      <c r="R56" s="2202"/>
      <c r="S56" s="2202"/>
      <c r="T56" s="2202"/>
      <c r="U56" s="2202"/>
      <c r="V56" s="2202"/>
      <c r="W56" s="2202"/>
    </row>
    <row r="57" spans="1:31" ht="33.75" hidden="1">
      <c r="A57" s="2200">
        <v>3</v>
      </c>
      <c r="B57" s="2209" t="s">
        <v>328</v>
      </c>
      <c r="C57" s="2209"/>
      <c r="D57" s="2209"/>
      <c r="E57" s="2209"/>
      <c r="F57" s="2209"/>
      <c r="G57" s="2202"/>
      <c r="H57" s="2202"/>
      <c r="I57" s="2202"/>
      <c r="J57" s="2202"/>
      <c r="K57" s="2202"/>
      <c r="L57" s="2202"/>
      <c r="M57" s="2202"/>
      <c r="N57" s="2202"/>
      <c r="O57" s="2202"/>
      <c r="P57" s="2202"/>
      <c r="Q57" s="2202"/>
      <c r="R57" s="2202"/>
      <c r="S57" s="2202"/>
      <c r="T57" s="2202"/>
      <c r="U57" s="2202"/>
      <c r="V57" s="2202"/>
      <c r="W57" s="2202"/>
    </row>
    <row r="58" spans="1:31" ht="22.5" hidden="1">
      <c r="A58" s="2200">
        <v>4</v>
      </c>
      <c r="B58" s="2209" t="s">
        <v>271</v>
      </c>
      <c r="C58" s="2209"/>
      <c r="D58" s="2209"/>
      <c r="E58" s="2209"/>
      <c r="F58" s="2209"/>
      <c r="G58" s="2202"/>
      <c r="H58" s="2202"/>
      <c r="I58" s="2202"/>
      <c r="J58" s="2202"/>
      <c r="K58" s="2202"/>
      <c r="L58" s="2202"/>
      <c r="M58" s="2202"/>
      <c r="N58" s="2202"/>
      <c r="O58" s="2202"/>
      <c r="P58" s="2202"/>
      <c r="Q58" s="2202"/>
      <c r="R58" s="2202"/>
      <c r="S58" s="2202"/>
      <c r="T58" s="2202"/>
      <c r="U58" s="2202"/>
      <c r="V58" s="2202"/>
      <c r="W58" s="2202"/>
    </row>
    <row r="59" spans="1:31" ht="33.75" hidden="1">
      <c r="A59" s="2200">
        <v>5</v>
      </c>
      <c r="B59" s="2209" t="s">
        <v>329</v>
      </c>
      <c r="C59" s="2209"/>
      <c r="D59" s="2209"/>
      <c r="E59" s="2209"/>
      <c r="F59" s="2209"/>
      <c r="G59" s="2202"/>
      <c r="H59" s="2202"/>
      <c r="I59" s="2202"/>
      <c r="J59" s="2202"/>
      <c r="K59" s="2202"/>
      <c r="L59" s="2202"/>
      <c r="M59" s="2202"/>
      <c r="N59" s="2202"/>
      <c r="O59" s="2202"/>
      <c r="P59" s="2202"/>
      <c r="Q59" s="2202"/>
      <c r="R59" s="2202"/>
      <c r="S59" s="2202"/>
      <c r="T59" s="2202"/>
      <c r="U59" s="2202"/>
      <c r="V59" s="2202"/>
      <c r="W59" s="2202"/>
    </row>
    <row r="60" spans="1:31" ht="22.5" hidden="1">
      <c r="A60" s="2200">
        <v>6</v>
      </c>
      <c r="B60" s="2209" t="s">
        <v>330</v>
      </c>
      <c r="C60" s="2209"/>
      <c r="D60" s="2209"/>
      <c r="E60" s="2209"/>
      <c r="F60" s="2209"/>
      <c r="G60" s="2202"/>
      <c r="H60" s="2202"/>
      <c r="I60" s="2202"/>
      <c r="J60" s="2202"/>
      <c r="K60" s="2202"/>
      <c r="L60" s="2202"/>
      <c r="M60" s="2202"/>
      <c r="N60" s="2202"/>
      <c r="O60" s="2202"/>
      <c r="P60" s="2202"/>
      <c r="Q60" s="2202"/>
      <c r="R60" s="2202"/>
      <c r="S60" s="2202"/>
      <c r="T60" s="2202"/>
      <c r="U60" s="2202"/>
      <c r="V60" s="2202"/>
      <c r="W60" s="2202"/>
    </row>
    <row r="61" spans="1:31" ht="22.5" hidden="1">
      <c r="A61" s="2200">
        <v>7</v>
      </c>
      <c r="B61" s="2209" t="s">
        <v>269</v>
      </c>
      <c r="C61" s="2209"/>
      <c r="D61" s="2209"/>
      <c r="E61" s="2209"/>
      <c r="F61" s="2209"/>
      <c r="G61" s="2202"/>
      <c r="H61" s="2202"/>
      <c r="I61" s="2202"/>
      <c r="J61" s="2202"/>
      <c r="K61" s="2202"/>
      <c r="L61" s="2202"/>
      <c r="M61" s="2202"/>
      <c r="N61" s="2202"/>
      <c r="O61" s="2202"/>
      <c r="P61" s="2202"/>
      <c r="Q61" s="2202"/>
      <c r="R61" s="2202"/>
      <c r="S61" s="2202"/>
      <c r="T61" s="2202"/>
      <c r="U61" s="2202"/>
      <c r="V61" s="2202"/>
      <c r="W61" s="2202"/>
    </row>
    <row r="62" spans="1:31" hidden="1">
      <c r="A62" s="2210"/>
      <c r="B62" s="2210"/>
      <c r="C62" s="2210"/>
      <c r="D62" s="2210"/>
      <c r="E62" s="2210"/>
      <c r="F62" s="2210"/>
      <c r="G62" s="2210"/>
      <c r="H62" s="2210"/>
      <c r="I62" s="2210"/>
      <c r="J62" s="2210"/>
      <c r="K62" s="2210"/>
      <c r="L62" s="2210"/>
      <c r="M62" s="2210"/>
      <c r="N62" s="2210"/>
      <c r="O62" s="2210"/>
      <c r="P62" s="2210"/>
      <c r="Q62" s="2210"/>
      <c r="R62" s="2210"/>
      <c r="S62" s="2210"/>
      <c r="T62" s="2210"/>
      <c r="U62" s="2210"/>
      <c r="V62" s="2210"/>
      <c r="W62" s="2210"/>
    </row>
    <row r="66" spans="11:19">
      <c r="K66" s="1786" t="s">
        <v>721</v>
      </c>
      <c r="M66" s="1786" t="s">
        <v>722</v>
      </c>
      <c r="P66" s="2211">
        <v>279679</v>
      </c>
      <c r="Q66" s="2211"/>
    </row>
    <row r="67" spans="11:19">
      <c r="M67" s="1786" t="s">
        <v>723</v>
      </c>
      <c r="P67" s="2211">
        <v>190680</v>
      </c>
      <c r="Q67" s="2211"/>
    </row>
    <row r="68" spans="11:19">
      <c r="M68" s="1786" t="s">
        <v>724</v>
      </c>
      <c r="P68" s="2211">
        <v>646208</v>
      </c>
      <c r="Q68" s="2211"/>
    </row>
    <row r="69" spans="11:19">
      <c r="P69" s="2211">
        <f>P66+P67+P68</f>
        <v>1116567</v>
      </c>
      <c r="Q69" s="2211"/>
      <c r="S69" s="2211">
        <f>P69+38000</f>
        <v>1154567</v>
      </c>
    </row>
    <row r="70" spans="11:19">
      <c r="P70" s="2211"/>
      <c r="Q70" s="2211"/>
    </row>
    <row r="71" spans="11:19">
      <c r="O71" s="1786" t="s">
        <v>725</v>
      </c>
      <c r="P71" s="2211">
        <v>1154567</v>
      </c>
      <c r="Q71" s="2211"/>
    </row>
    <row r="72" spans="11:19">
      <c r="O72" s="1786" t="s">
        <v>64</v>
      </c>
      <c r="P72" s="2211">
        <f>P69</f>
        <v>1116567</v>
      </c>
      <c r="Q72" s="2211"/>
      <c r="S72" s="2211">
        <f>P73+P72</f>
        <v>1154567</v>
      </c>
    </row>
    <row r="73" spans="11:19">
      <c r="P73" s="2211">
        <v>38000</v>
      </c>
      <c r="Q73" s="2211"/>
    </row>
    <row r="74" spans="11:19">
      <c r="P74" s="2211">
        <f>P71-P72-P73</f>
        <v>0</v>
      </c>
      <c r="Q74" s="2211"/>
    </row>
    <row r="75" spans="11:19">
      <c r="P75" s="2211"/>
      <c r="Q75" s="2211"/>
    </row>
    <row r="76" spans="11:19">
      <c r="P76" s="2211"/>
      <c r="Q76" s="2211"/>
    </row>
  </sheetData>
  <mergeCells count="37">
    <mergeCell ref="A1:W1"/>
    <mergeCell ref="A2:W2"/>
    <mergeCell ref="U3:X3"/>
    <mergeCell ref="A4:A7"/>
    <mergeCell ref="B4:B7"/>
    <mergeCell ref="C4:C7"/>
    <mergeCell ref="D4:F4"/>
    <mergeCell ref="G4:J4"/>
    <mergeCell ref="K4:N4"/>
    <mergeCell ref="P4:R4"/>
    <mergeCell ref="T4:V4"/>
    <mergeCell ref="W4:W7"/>
    <mergeCell ref="L6:L7"/>
    <mergeCell ref="M6:M7"/>
    <mergeCell ref="V6:V7"/>
    <mergeCell ref="N6:N7"/>
    <mergeCell ref="Y4:Y7"/>
    <mergeCell ref="D5:D7"/>
    <mergeCell ref="E5:F5"/>
    <mergeCell ref="G5:G7"/>
    <mergeCell ref="H5:J5"/>
    <mergeCell ref="K5:K7"/>
    <mergeCell ref="L5:N5"/>
    <mergeCell ref="P5:P7"/>
    <mergeCell ref="Q5:R5"/>
    <mergeCell ref="T5:T7"/>
    <mergeCell ref="U5:V5"/>
    <mergeCell ref="E6:E7"/>
    <mergeCell ref="F6:F7"/>
    <mergeCell ref="H6:H7"/>
    <mergeCell ref="I6:I7"/>
    <mergeCell ref="J6:J7"/>
    <mergeCell ref="O6:O7"/>
    <mergeCell ref="Q6:Q7"/>
    <mergeCell ref="R6:R7"/>
    <mergeCell ref="S6:S7"/>
    <mergeCell ref="U6:U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3"/>
  <sheetViews>
    <sheetView zoomScale="85" zoomScaleNormal="85" workbookViewId="0">
      <pane ySplit="7" topLeftCell="A23" activePane="bottomLeft" state="frozen"/>
      <selection pane="bottomLeft" activeCell="A2" sqref="A2:E2"/>
    </sheetView>
  </sheetViews>
  <sheetFormatPr defaultColWidth="4.28515625" defaultRowHeight="15.75"/>
  <cols>
    <col min="1" max="1" width="6" style="2026" customWidth="1"/>
    <col min="2" max="2" width="66" style="2027" customWidth="1"/>
    <col min="3" max="3" width="18.42578125" style="2029" customWidth="1"/>
    <col min="4" max="4" width="24" style="1973" hidden="1" customWidth="1"/>
    <col min="5" max="5" width="2.140625" style="1973" hidden="1" customWidth="1"/>
    <col min="6" max="6" width="6.7109375" style="1973" bestFit="1" customWidth="1"/>
    <col min="7" max="7" width="15.7109375" style="1973" customWidth="1"/>
    <col min="8" max="169" width="4.28515625" style="1973"/>
    <col min="170" max="170" width="3" style="1973" customWidth="1"/>
    <col min="171" max="171" width="12.7109375" style="1973" customWidth="1"/>
    <col min="172" max="173" width="0" style="1973" hidden="1" customWidth="1"/>
    <col min="174" max="174" width="8.5703125" style="1973" customWidth="1"/>
    <col min="175" max="175" width="8.42578125" style="1973" customWidth="1"/>
    <col min="176" max="176" width="7.28515625" style="1973" customWidth="1"/>
    <col min="177" max="182" width="0" style="1973" hidden="1" customWidth="1"/>
    <col min="183" max="183" width="7.28515625" style="1973" customWidth="1"/>
    <col min="184" max="184" width="8.28515625" style="1973" customWidth="1"/>
    <col min="185" max="185" width="6.28515625" style="1973" customWidth="1"/>
    <col min="186" max="186" width="0" style="1973" hidden="1" customWidth="1"/>
    <col min="187" max="187" width="7.140625" style="1973" customWidth="1"/>
    <col min="188" max="188" width="7.7109375" style="1973" customWidth="1"/>
    <col min="189" max="189" width="7.28515625" style="1973" customWidth="1"/>
    <col min="190" max="190" width="9" style="1973" customWidth="1"/>
    <col min="191" max="191" width="7.28515625" style="1973" customWidth="1"/>
    <col min="192" max="192" width="8.28515625" style="1973" customWidth="1"/>
    <col min="193" max="193" width="7.28515625" style="1973" customWidth="1"/>
    <col min="194" max="194" width="7.42578125" style="1973" customWidth="1"/>
    <col min="195" max="195" width="8.7109375" style="1973" customWidth="1"/>
    <col min="196" max="196" width="5.7109375" style="1973" customWidth="1"/>
    <col min="197" max="256" width="0" style="1973" hidden="1" customWidth="1"/>
    <col min="257" max="257" width="4.28515625" style="1973"/>
    <col min="258" max="258" width="5.42578125" style="1973" bestFit="1" customWidth="1"/>
    <col min="259" max="425" width="4.28515625" style="1973"/>
    <col min="426" max="426" width="3" style="1973" customWidth="1"/>
    <col min="427" max="427" width="12.7109375" style="1973" customWidth="1"/>
    <col min="428" max="429" width="0" style="1973" hidden="1" customWidth="1"/>
    <col min="430" max="430" width="8.5703125" style="1973" customWidth="1"/>
    <col min="431" max="431" width="8.42578125" style="1973" customWidth="1"/>
    <col min="432" max="432" width="7.28515625" style="1973" customWidth="1"/>
    <col min="433" max="438" width="0" style="1973" hidden="1" customWidth="1"/>
    <col min="439" max="439" width="7.28515625" style="1973" customWidth="1"/>
    <col min="440" max="440" width="8.28515625" style="1973" customWidth="1"/>
    <col min="441" max="441" width="6.28515625" style="1973" customWidth="1"/>
    <col min="442" max="442" width="0" style="1973" hidden="1" customWidth="1"/>
    <col min="443" max="443" width="7.140625" style="1973" customWidth="1"/>
    <col min="444" max="444" width="7.7109375" style="1973" customWidth="1"/>
    <col min="445" max="445" width="7.28515625" style="1973" customWidth="1"/>
    <col min="446" max="446" width="9" style="1973" customWidth="1"/>
    <col min="447" max="447" width="7.28515625" style="1973" customWidth="1"/>
    <col min="448" max="448" width="8.28515625" style="1973" customWidth="1"/>
    <col min="449" max="449" width="7.28515625" style="1973" customWidth="1"/>
    <col min="450" max="450" width="7.42578125" style="1973" customWidth="1"/>
    <col min="451" max="451" width="8.7109375" style="1973" customWidth="1"/>
    <col min="452" max="452" width="5.7109375" style="1973" customWidth="1"/>
    <col min="453" max="512" width="0" style="1973" hidden="1" customWidth="1"/>
    <col min="513" max="513" width="4.28515625" style="1973"/>
    <col min="514" max="514" width="5.42578125" style="1973" bestFit="1" customWidth="1"/>
    <col min="515" max="681" width="4.28515625" style="1973"/>
    <col min="682" max="682" width="3" style="1973" customWidth="1"/>
    <col min="683" max="683" width="12.7109375" style="1973" customWidth="1"/>
    <col min="684" max="685" width="0" style="1973" hidden="1" customWidth="1"/>
    <col min="686" max="686" width="8.5703125" style="1973" customWidth="1"/>
    <col min="687" max="687" width="8.42578125" style="1973" customWidth="1"/>
    <col min="688" max="688" width="7.28515625" style="1973" customWidth="1"/>
    <col min="689" max="694" width="0" style="1973" hidden="1" customWidth="1"/>
    <col min="695" max="695" width="7.28515625" style="1973" customWidth="1"/>
    <col min="696" max="696" width="8.28515625" style="1973" customWidth="1"/>
    <col min="697" max="697" width="6.28515625" style="1973" customWidth="1"/>
    <col min="698" max="698" width="0" style="1973" hidden="1" customWidth="1"/>
    <col min="699" max="699" width="7.140625" style="1973" customWidth="1"/>
    <col min="700" max="700" width="7.7109375" style="1973" customWidth="1"/>
    <col min="701" max="701" width="7.28515625" style="1973" customWidth="1"/>
    <col min="702" max="702" width="9" style="1973" customWidth="1"/>
    <col min="703" max="703" width="7.28515625" style="1973" customWidth="1"/>
    <col min="704" max="704" width="8.28515625" style="1973" customWidth="1"/>
    <col min="705" max="705" width="7.28515625" style="1973" customWidth="1"/>
    <col min="706" max="706" width="7.42578125" style="1973" customWidth="1"/>
    <col min="707" max="707" width="8.7109375" style="1973" customWidth="1"/>
    <col min="708" max="708" width="5.7109375" style="1973" customWidth="1"/>
    <col min="709" max="768" width="0" style="1973" hidden="1" customWidth="1"/>
    <col min="769" max="769" width="4.28515625" style="1973"/>
    <col min="770" max="770" width="5.42578125" style="1973" bestFit="1" customWidth="1"/>
    <col min="771" max="937" width="4.28515625" style="1973"/>
    <col min="938" max="938" width="3" style="1973" customWidth="1"/>
    <col min="939" max="939" width="12.7109375" style="1973" customWidth="1"/>
    <col min="940" max="941" width="0" style="1973" hidden="1" customWidth="1"/>
    <col min="942" max="942" width="8.5703125" style="1973" customWidth="1"/>
    <col min="943" max="943" width="8.42578125" style="1973" customWidth="1"/>
    <col min="944" max="944" width="7.28515625" style="1973" customWidth="1"/>
    <col min="945" max="950" width="0" style="1973" hidden="1" customWidth="1"/>
    <col min="951" max="951" width="7.28515625" style="1973" customWidth="1"/>
    <col min="952" max="952" width="8.28515625" style="1973" customWidth="1"/>
    <col min="953" max="953" width="6.28515625" style="1973" customWidth="1"/>
    <col min="954" max="954" width="0" style="1973" hidden="1" customWidth="1"/>
    <col min="955" max="955" width="7.140625" style="1973" customWidth="1"/>
    <col min="956" max="956" width="7.7109375" style="1973" customWidth="1"/>
    <col min="957" max="957" width="7.28515625" style="1973" customWidth="1"/>
    <col min="958" max="958" width="9" style="1973" customWidth="1"/>
    <col min="959" max="959" width="7.28515625" style="1973" customWidth="1"/>
    <col min="960" max="960" width="8.28515625" style="1973" customWidth="1"/>
    <col min="961" max="961" width="7.28515625" style="1973" customWidth="1"/>
    <col min="962" max="962" width="7.42578125" style="1973" customWidth="1"/>
    <col min="963" max="963" width="8.7109375" style="1973" customWidth="1"/>
    <col min="964" max="964" width="5.7109375" style="1973" customWidth="1"/>
    <col min="965" max="1024" width="0" style="1973" hidden="1" customWidth="1"/>
    <col min="1025" max="1025" width="4.28515625" style="1973"/>
    <col min="1026" max="1026" width="5.42578125" style="1973" bestFit="1" customWidth="1"/>
    <col min="1027" max="1193" width="4.28515625" style="1973"/>
    <col min="1194" max="1194" width="3" style="1973" customWidth="1"/>
    <col min="1195" max="1195" width="12.7109375" style="1973" customWidth="1"/>
    <col min="1196" max="1197" width="0" style="1973" hidden="1" customWidth="1"/>
    <col min="1198" max="1198" width="8.5703125" style="1973" customWidth="1"/>
    <col min="1199" max="1199" width="8.42578125" style="1973" customWidth="1"/>
    <col min="1200" max="1200" width="7.28515625" style="1973" customWidth="1"/>
    <col min="1201" max="1206" width="0" style="1973" hidden="1" customWidth="1"/>
    <col min="1207" max="1207" width="7.28515625" style="1973" customWidth="1"/>
    <col min="1208" max="1208" width="8.28515625" style="1973" customWidth="1"/>
    <col min="1209" max="1209" width="6.28515625" style="1973" customWidth="1"/>
    <col min="1210" max="1210" width="0" style="1973" hidden="1" customWidth="1"/>
    <col min="1211" max="1211" width="7.140625" style="1973" customWidth="1"/>
    <col min="1212" max="1212" width="7.7109375" style="1973" customWidth="1"/>
    <col min="1213" max="1213" width="7.28515625" style="1973" customWidth="1"/>
    <col min="1214" max="1214" width="9" style="1973" customWidth="1"/>
    <col min="1215" max="1215" width="7.28515625" style="1973" customWidth="1"/>
    <col min="1216" max="1216" width="8.28515625" style="1973" customWidth="1"/>
    <col min="1217" max="1217" width="7.28515625" style="1973" customWidth="1"/>
    <col min="1218" max="1218" width="7.42578125" style="1973" customWidth="1"/>
    <col min="1219" max="1219" width="8.7109375" style="1973" customWidth="1"/>
    <col min="1220" max="1220" width="5.7109375" style="1973" customWidth="1"/>
    <col min="1221" max="1280" width="0" style="1973" hidden="1" customWidth="1"/>
    <col min="1281" max="1281" width="4.28515625" style="1973"/>
    <col min="1282" max="1282" width="5.42578125" style="1973" bestFit="1" customWidth="1"/>
    <col min="1283" max="1449" width="4.28515625" style="1973"/>
    <col min="1450" max="1450" width="3" style="1973" customWidth="1"/>
    <col min="1451" max="1451" width="12.7109375" style="1973" customWidth="1"/>
    <col min="1452" max="1453" width="0" style="1973" hidden="1" customWidth="1"/>
    <col min="1454" max="1454" width="8.5703125" style="1973" customWidth="1"/>
    <col min="1455" max="1455" width="8.42578125" style="1973" customWidth="1"/>
    <col min="1456" max="1456" width="7.28515625" style="1973" customWidth="1"/>
    <col min="1457" max="1462" width="0" style="1973" hidden="1" customWidth="1"/>
    <col min="1463" max="1463" width="7.28515625" style="1973" customWidth="1"/>
    <col min="1464" max="1464" width="8.28515625" style="1973" customWidth="1"/>
    <col min="1465" max="1465" width="6.28515625" style="1973" customWidth="1"/>
    <col min="1466" max="1466" width="0" style="1973" hidden="1" customWidth="1"/>
    <col min="1467" max="1467" width="7.140625" style="1973" customWidth="1"/>
    <col min="1468" max="1468" width="7.7109375" style="1973" customWidth="1"/>
    <col min="1469" max="1469" width="7.28515625" style="1973" customWidth="1"/>
    <col min="1470" max="1470" width="9" style="1973" customWidth="1"/>
    <col min="1471" max="1471" width="7.28515625" style="1973" customWidth="1"/>
    <col min="1472" max="1472" width="8.28515625" style="1973" customWidth="1"/>
    <col min="1473" max="1473" width="7.28515625" style="1973" customWidth="1"/>
    <col min="1474" max="1474" width="7.42578125" style="1973" customWidth="1"/>
    <col min="1475" max="1475" width="8.7109375" style="1973" customWidth="1"/>
    <col min="1476" max="1476" width="5.7109375" style="1973" customWidth="1"/>
    <col min="1477" max="1536" width="0" style="1973" hidden="1" customWidth="1"/>
    <col min="1537" max="1537" width="4.28515625" style="1973"/>
    <col min="1538" max="1538" width="5.42578125" style="1973" bestFit="1" customWidth="1"/>
    <col min="1539" max="1705" width="4.28515625" style="1973"/>
    <col min="1706" max="1706" width="3" style="1973" customWidth="1"/>
    <col min="1707" max="1707" width="12.7109375" style="1973" customWidth="1"/>
    <col min="1708" max="1709" width="0" style="1973" hidden="1" customWidth="1"/>
    <col min="1710" max="1710" width="8.5703125" style="1973" customWidth="1"/>
    <col min="1711" max="1711" width="8.42578125" style="1973" customWidth="1"/>
    <col min="1712" max="1712" width="7.28515625" style="1973" customWidth="1"/>
    <col min="1713" max="1718" width="0" style="1973" hidden="1" customWidth="1"/>
    <col min="1719" max="1719" width="7.28515625" style="1973" customWidth="1"/>
    <col min="1720" max="1720" width="8.28515625" style="1973" customWidth="1"/>
    <col min="1721" max="1721" width="6.28515625" style="1973" customWidth="1"/>
    <col min="1722" max="1722" width="0" style="1973" hidden="1" customWidth="1"/>
    <col min="1723" max="1723" width="7.140625" style="1973" customWidth="1"/>
    <col min="1724" max="1724" width="7.7109375" style="1973" customWidth="1"/>
    <col min="1725" max="1725" width="7.28515625" style="1973" customWidth="1"/>
    <col min="1726" max="1726" width="9" style="1973" customWidth="1"/>
    <col min="1727" max="1727" width="7.28515625" style="1973" customWidth="1"/>
    <col min="1728" max="1728" width="8.28515625" style="1973" customWidth="1"/>
    <col min="1729" max="1729" width="7.28515625" style="1973" customWidth="1"/>
    <col min="1730" max="1730" width="7.42578125" style="1973" customWidth="1"/>
    <col min="1731" max="1731" width="8.7109375" style="1973" customWidth="1"/>
    <col min="1732" max="1732" width="5.7109375" style="1973" customWidth="1"/>
    <col min="1733" max="1792" width="0" style="1973" hidden="1" customWidth="1"/>
    <col min="1793" max="1793" width="4.28515625" style="1973"/>
    <col min="1794" max="1794" width="5.42578125" style="1973" bestFit="1" customWidth="1"/>
    <col min="1795" max="1961" width="4.28515625" style="1973"/>
    <col min="1962" max="1962" width="3" style="1973" customWidth="1"/>
    <col min="1963" max="1963" width="12.7109375" style="1973" customWidth="1"/>
    <col min="1964" max="1965" width="0" style="1973" hidden="1" customWidth="1"/>
    <col min="1966" max="1966" width="8.5703125" style="1973" customWidth="1"/>
    <col min="1967" max="1967" width="8.42578125" style="1973" customWidth="1"/>
    <col min="1968" max="1968" width="7.28515625" style="1973" customWidth="1"/>
    <col min="1969" max="1974" width="0" style="1973" hidden="1" customWidth="1"/>
    <col min="1975" max="1975" width="7.28515625" style="1973" customWidth="1"/>
    <col min="1976" max="1976" width="8.28515625" style="1973" customWidth="1"/>
    <col min="1977" max="1977" width="6.28515625" style="1973" customWidth="1"/>
    <col min="1978" max="1978" width="0" style="1973" hidden="1" customWidth="1"/>
    <col min="1979" max="1979" width="7.140625" style="1973" customWidth="1"/>
    <col min="1980" max="1980" width="7.7109375" style="1973" customWidth="1"/>
    <col min="1981" max="1981" width="7.28515625" style="1973" customWidth="1"/>
    <col min="1982" max="1982" width="9" style="1973" customWidth="1"/>
    <col min="1983" max="1983" width="7.28515625" style="1973" customWidth="1"/>
    <col min="1984" max="1984" width="8.28515625" style="1973" customWidth="1"/>
    <col min="1985" max="1985" width="7.28515625" style="1973" customWidth="1"/>
    <col min="1986" max="1986" width="7.42578125" style="1973" customWidth="1"/>
    <col min="1987" max="1987" width="8.7109375" style="1973" customWidth="1"/>
    <col min="1988" max="1988" width="5.7109375" style="1973" customWidth="1"/>
    <col min="1989" max="2048" width="0" style="1973" hidden="1" customWidth="1"/>
    <col min="2049" max="2049" width="4.28515625" style="1973"/>
    <col min="2050" max="2050" width="5.42578125" style="1973" bestFit="1" customWidth="1"/>
    <col min="2051" max="2217" width="4.28515625" style="1973"/>
    <col min="2218" max="2218" width="3" style="1973" customWidth="1"/>
    <col min="2219" max="2219" width="12.7109375" style="1973" customWidth="1"/>
    <col min="2220" max="2221" width="0" style="1973" hidden="1" customWidth="1"/>
    <col min="2222" max="2222" width="8.5703125" style="1973" customWidth="1"/>
    <col min="2223" max="2223" width="8.42578125" style="1973" customWidth="1"/>
    <col min="2224" max="2224" width="7.28515625" style="1973" customWidth="1"/>
    <col min="2225" max="2230" width="0" style="1973" hidden="1" customWidth="1"/>
    <col min="2231" max="2231" width="7.28515625" style="1973" customWidth="1"/>
    <col min="2232" max="2232" width="8.28515625" style="1973" customWidth="1"/>
    <col min="2233" max="2233" width="6.28515625" style="1973" customWidth="1"/>
    <col min="2234" max="2234" width="0" style="1973" hidden="1" customWidth="1"/>
    <col min="2235" max="2235" width="7.140625" style="1973" customWidth="1"/>
    <col min="2236" max="2236" width="7.7109375" style="1973" customWidth="1"/>
    <col min="2237" max="2237" width="7.28515625" style="1973" customWidth="1"/>
    <col min="2238" max="2238" width="9" style="1973" customWidth="1"/>
    <col min="2239" max="2239" width="7.28515625" style="1973" customWidth="1"/>
    <col min="2240" max="2240" width="8.28515625" style="1973" customWidth="1"/>
    <col min="2241" max="2241" width="7.28515625" style="1973" customWidth="1"/>
    <col min="2242" max="2242" width="7.42578125" style="1973" customWidth="1"/>
    <col min="2243" max="2243" width="8.7109375" style="1973" customWidth="1"/>
    <col min="2244" max="2244" width="5.7109375" style="1973" customWidth="1"/>
    <col min="2245" max="2304" width="0" style="1973" hidden="1" customWidth="1"/>
    <col min="2305" max="2305" width="4.28515625" style="1973"/>
    <col min="2306" max="2306" width="5.42578125" style="1973" bestFit="1" customWidth="1"/>
    <col min="2307" max="2473" width="4.28515625" style="1973"/>
    <col min="2474" max="2474" width="3" style="1973" customWidth="1"/>
    <col min="2475" max="2475" width="12.7109375" style="1973" customWidth="1"/>
    <col min="2476" max="2477" width="0" style="1973" hidden="1" customWidth="1"/>
    <col min="2478" max="2478" width="8.5703125" style="1973" customWidth="1"/>
    <col min="2479" max="2479" width="8.42578125" style="1973" customWidth="1"/>
    <col min="2480" max="2480" width="7.28515625" style="1973" customWidth="1"/>
    <col min="2481" max="2486" width="0" style="1973" hidden="1" customWidth="1"/>
    <col min="2487" max="2487" width="7.28515625" style="1973" customWidth="1"/>
    <col min="2488" max="2488" width="8.28515625" style="1973" customWidth="1"/>
    <col min="2489" max="2489" width="6.28515625" style="1973" customWidth="1"/>
    <col min="2490" max="2490" width="0" style="1973" hidden="1" customWidth="1"/>
    <col min="2491" max="2491" width="7.140625" style="1973" customWidth="1"/>
    <col min="2492" max="2492" width="7.7109375" style="1973" customWidth="1"/>
    <col min="2493" max="2493" width="7.28515625" style="1973" customWidth="1"/>
    <col min="2494" max="2494" width="9" style="1973" customWidth="1"/>
    <col min="2495" max="2495" width="7.28515625" style="1973" customWidth="1"/>
    <col min="2496" max="2496" width="8.28515625" style="1973" customWidth="1"/>
    <col min="2497" max="2497" width="7.28515625" style="1973" customWidth="1"/>
    <col min="2498" max="2498" width="7.42578125" style="1973" customWidth="1"/>
    <col min="2499" max="2499" width="8.7109375" style="1973" customWidth="1"/>
    <col min="2500" max="2500" width="5.7109375" style="1973" customWidth="1"/>
    <col min="2501" max="2560" width="0" style="1973" hidden="1" customWidth="1"/>
    <col min="2561" max="2561" width="4.28515625" style="1973"/>
    <col min="2562" max="2562" width="5.42578125" style="1973" bestFit="1" customWidth="1"/>
    <col min="2563" max="2729" width="4.28515625" style="1973"/>
    <col min="2730" max="2730" width="3" style="1973" customWidth="1"/>
    <col min="2731" max="2731" width="12.7109375" style="1973" customWidth="1"/>
    <col min="2732" max="2733" width="0" style="1973" hidden="1" customWidth="1"/>
    <col min="2734" max="2734" width="8.5703125" style="1973" customWidth="1"/>
    <col min="2735" max="2735" width="8.42578125" style="1973" customWidth="1"/>
    <col min="2736" max="2736" width="7.28515625" style="1973" customWidth="1"/>
    <col min="2737" max="2742" width="0" style="1973" hidden="1" customWidth="1"/>
    <col min="2743" max="2743" width="7.28515625" style="1973" customWidth="1"/>
    <col min="2744" max="2744" width="8.28515625" style="1973" customWidth="1"/>
    <col min="2745" max="2745" width="6.28515625" style="1973" customWidth="1"/>
    <col min="2746" max="2746" width="0" style="1973" hidden="1" customWidth="1"/>
    <col min="2747" max="2747" width="7.140625" style="1973" customWidth="1"/>
    <col min="2748" max="2748" width="7.7109375" style="1973" customWidth="1"/>
    <col min="2749" max="2749" width="7.28515625" style="1973" customWidth="1"/>
    <col min="2750" max="2750" width="9" style="1973" customWidth="1"/>
    <col min="2751" max="2751" width="7.28515625" style="1973" customWidth="1"/>
    <col min="2752" max="2752" width="8.28515625" style="1973" customWidth="1"/>
    <col min="2753" max="2753" width="7.28515625" style="1973" customWidth="1"/>
    <col min="2754" max="2754" width="7.42578125" style="1973" customWidth="1"/>
    <col min="2755" max="2755" width="8.7109375" style="1973" customWidth="1"/>
    <col min="2756" max="2756" width="5.7109375" style="1973" customWidth="1"/>
    <col min="2757" max="2816" width="0" style="1973" hidden="1" customWidth="1"/>
    <col min="2817" max="2817" width="4.28515625" style="1973"/>
    <col min="2818" max="2818" width="5.42578125" style="1973" bestFit="1" customWidth="1"/>
    <col min="2819" max="2985" width="4.28515625" style="1973"/>
    <col min="2986" max="2986" width="3" style="1973" customWidth="1"/>
    <col min="2987" max="2987" width="12.7109375" style="1973" customWidth="1"/>
    <col min="2988" max="2989" width="0" style="1973" hidden="1" customWidth="1"/>
    <col min="2990" max="2990" width="8.5703125" style="1973" customWidth="1"/>
    <col min="2991" max="2991" width="8.42578125" style="1973" customWidth="1"/>
    <col min="2992" max="2992" width="7.28515625" style="1973" customWidth="1"/>
    <col min="2993" max="2998" width="0" style="1973" hidden="1" customWidth="1"/>
    <col min="2999" max="2999" width="7.28515625" style="1973" customWidth="1"/>
    <col min="3000" max="3000" width="8.28515625" style="1973" customWidth="1"/>
    <col min="3001" max="3001" width="6.28515625" style="1973" customWidth="1"/>
    <col min="3002" max="3002" width="0" style="1973" hidden="1" customWidth="1"/>
    <col min="3003" max="3003" width="7.140625" style="1973" customWidth="1"/>
    <col min="3004" max="3004" width="7.7109375" style="1973" customWidth="1"/>
    <col min="3005" max="3005" width="7.28515625" style="1973" customWidth="1"/>
    <col min="3006" max="3006" width="9" style="1973" customWidth="1"/>
    <col min="3007" max="3007" width="7.28515625" style="1973" customWidth="1"/>
    <col min="3008" max="3008" width="8.28515625" style="1973" customWidth="1"/>
    <col min="3009" max="3009" width="7.28515625" style="1973" customWidth="1"/>
    <col min="3010" max="3010" width="7.42578125" style="1973" customWidth="1"/>
    <col min="3011" max="3011" width="8.7109375" style="1973" customWidth="1"/>
    <col min="3012" max="3012" width="5.7109375" style="1973" customWidth="1"/>
    <col min="3013" max="3072" width="0" style="1973" hidden="1" customWidth="1"/>
    <col min="3073" max="3073" width="4.28515625" style="1973"/>
    <col min="3074" max="3074" width="5.42578125" style="1973" bestFit="1" customWidth="1"/>
    <col min="3075" max="3241" width="4.28515625" style="1973"/>
    <col min="3242" max="3242" width="3" style="1973" customWidth="1"/>
    <col min="3243" max="3243" width="12.7109375" style="1973" customWidth="1"/>
    <col min="3244" max="3245" width="0" style="1973" hidden="1" customWidth="1"/>
    <col min="3246" max="3246" width="8.5703125" style="1973" customWidth="1"/>
    <col min="3247" max="3247" width="8.42578125" style="1973" customWidth="1"/>
    <col min="3248" max="3248" width="7.28515625" style="1973" customWidth="1"/>
    <col min="3249" max="3254" width="0" style="1973" hidden="1" customWidth="1"/>
    <col min="3255" max="3255" width="7.28515625" style="1973" customWidth="1"/>
    <col min="3256" max="3256" width="8.28515625" style="1973" customWidth="1"/>
    <col min="3257" max="3257" width="6.28515625" style="1973" customWidth="1"/>
    <col min="3258" max="3258" width="0" style="1973" hidden="1" customWidth="1"/>
    <col min="3259" max="3259" width="7.140625" style="1973" customWidth="1"/>
    <col min="3260" max="3260" width="7.7109375" style="1973" customWidth="1"/>
    <col min="3261" max="3261" width="7.28515625" style="1973" customWidth="1"/>
    <col min="3262" max="3262" width="9" style="1973" customWidth="1"/>
    <col min="3263" max="3263" width="7.28515625" style="1973" customWidth="1"/>
    <col min="3264" max="3264" width="8.28515625" style="1973" customWidth="1"/>
    <col min="3265" max="3265" width="7.28515625" style="1973" customWidth="1"/>
    <col min="3266" max="3266" width="7.42578125" style="1973" customWidth="1"/>
    <col min="3267" max="3267" width="8.7109375" style="1973" customWidth="1"/>
    <col min="3268" max="3268" width="5.7109375" style="1973" customWidth="1"/>
    <col min="3269" max="3328" width="0" style="1973" hidden="1" customWidth="1"/>
    <col min="3329" max="3329" width="4.28515625" style="1973"/>
    <col min="3330" max="3330" width="5.42578125" style="1973" bestFit="1" customWidth="1"/>
    <col min="3331" max="3497" width="4.28515625" style="1973"/>
    <col min="3498" max="3498" width="3" style="1973" customWidth="1"/>
    <col min="3499" max="3499" width="12.7109375" style="1973" customWidth="1"/>
    <col min="3500" max="3501" width="0" style="1973" hidden="1" customWidth="1"/>
    <col min="3502" max="3502" width="8.5703125" style="1973" customWidth="1"/>
    <col min="3503" max="3503" width="8.42578125" style="1973" customWidth="1"/>
    <col min="3504" max="3504" width="7.28515625" style="1973" customWidth="1"/>
    <col min="3505" max="3510" width="0" style="1973" hidden="1" customWidth="1"/>
    <col min="3511" max="3511" width="7.28515625" style="1973" customWidth="1"/>
    <col min="3512" max="3512" width="8.28515625" style="1973" customWidth="1"/>
    <col min="3513" max="3513" width="6.28515625" style="1973" customWidth="1"/>
    <col min="3514" max="3514" width="0" style="1973" hidden="1" customWidth="1"/>
    <col min="3515" max="3515" width="7.140625" style="1973" customWidth="1"/>
    <col min="3516" max="3516" width="7.7109375" style="1973" customWidth="1"/>
    <col min="3517" max="3517" width="7.28515625" style="1973" customWidth="1"/>
    <col min="3518" max="3518" width="9" style="1973" customWidth="1"/>
    <col min="3519" max="3519" width="7.28515625" style="1973" customWidth="1"/>
    <col min="3520" max="3520" width="8.28515625" style="1973" customWidth="1"/>
    <col min="3521" max="3521" width="7.28515625" style="1973" customWidth="1"/>
    <col min="3522" max="3522" width="7.42578125" style="1973" customWidth="1"/>
    <col min="3523" max="3523" width="8.7109375" style="1973" customWidth="1"/>
    <col min="3524" max="3524" width="5.7109375" style="1973" customWidth="1"/>
    <col min="3525" max="3584" width="0" style="1973" hidden="1" customWidth="1"/>
    <col min="3585" max="3585" width="4.28515625" style="1973"/>
    <col min="3586" max="3586" width="5.42578125" style="1973" bestFit="1" customWidth="1"/>
    <col min="3587" max="3753" width="4.28515625" style="1973"/>
    <col min="3754" max="3754" width="3" style="1973" customWidth="1"/>
    <col min="3755" max="3755" width="12.7109375" style="1973" customWidth="1"/>
    <col min="3756" max="3757" width="0" style="1973" hidden="1" customWidth="1"/>
    <col min="3758" max="3758" width="8.5703125" style="1973" customWidth="1"/>
    <col min="3759" max="3759" width="8.42578125" style="1973" customWidth="1"/>
    <col min="3760" max="3760" width="7.28515625" style="1973" customWidth="1"/>
    <col min="3761" max="3766" width="0" style="1973" hidden="1" customWidth="1"/>
    <col min="3767" max="3767" width="7.28515625" style="1973" customWidth="1"/>
    <col min="3768" max="3768" width="8.28515625" style="1973" customWidth="1"/>
    <col min="3769" max="3769" width="6.28515625" style="1973" customWidth="1"/>
    <col min="3770" max="3770" width="0" style="1973" hidden="1" customWidth="1"/>
    <col min="3771" max="3771" width="7.140625" style="1973" customWidth="1"/>
    <col min="3772" max="3772" width="7.7109375" style="1973" customWidth="1"/>
    <col min="3773" max="3773" width="7.28515625" style="1973" customWidth="1"/>
    <col min="3774" max="3774" width="9" style="1973" customWidth="1"/>
    <col min="3775" max="3775" width="7.28515625" style="1973" customWidth="1"/>
    <col min="3776" max="3776" width="8.28515625" style="1973" customWidth="1"/>
    <col min="3777" max="3777" width="7.28515625" style="1973" customWidth="1"/>
    <col min="3778" max="3778" width="7.42578125" style="1973" customWidth="1"/>
    <col min="3779" max="3779" width="8.7109375" style="1973" customWidth="1"/>
    <col min="3780" max="3780" width="5.7109375" style="1973" customWidth="1"/>
    <col min="3781" max="3840" width="0" style="1973" hidden="1" customWidth="1"/>
    <col min="3841" max="3841" width="4.28515625" style="1973"/>
    <col min="3842" max="3842" width="5.42578125" style="1973" bestFit="1" customWidth="1"/>
    <col min="3843" max="4009" width="4.28515625" style="1973"/>
    <col min="4010" max="4010" width="3" style="1973" customWidth="1"/>
    <col min="4011" max="4011" width="12.7109375" style="1973" customWidth="1"/>
    <col min="4012" max="4013" width="0" style="1973" hidden="1" customWidth="1"/>
    <col min="4014" max="4014" width="8.5703125" style="1973" customWidth="1"/>
    <col min="4015" max="4015" width="8.42578125" style="1973" customWidth="1"/>
    <col min="4016" max="4016" width="7.28515625" style="1973" customWidth="1"/>
    <col min="4017" max="4022" width="0" style="1973" hidden="1" customWidth="1"/>
    <col min="4023" max="4023" width="7.28515625" style="1973" customWidth="1"/>
    <col min="4024" max="4024" width="8.28515625" style="1973" customWidth="1"/>
    <col min="4025" max="4025" width="6.28515625" style="1973" customWidth="1"/>
    <col min="4026" max="4026" width="0" style="1973" hidden="1" customWidth="1"/>
    <col min="4027" max="4027" width="7.140625" style="1973" customWidth="1"/>
    <col min="4028" max="4028" width="7.7109375" style="1973" customWidth="1"/>
    <col min="4029" max="4029" width="7.28515625" style="1973" customWidth="1"/>
    <col min="4030" max="4030" width="9" style="1973" customWidth="1"/>
    <col min="4031" max="4031" width="7.28515625" style="1973" customWidth="1"/>
    <col min="4032" max="4032" width="8.28515625" style="1973" customWidth="1"/>
    <col min="4033" max="4033" width="7.28515625" style="1973" customWidth="1"/>
    <col min="4034" max="4034" width="7.42578125" style="1973" customWidth="1"/>
    <col min="4035" max="4035" width="8.7109375" style="1973" customWidth="1"/>
    <col min="4036" max="4036" width="5.7109375" style="1973" customWidth="1"/>
    <col min="4037" max="4096" width="0" style="1973" hidden="1" customWidth="1"/>
    <col min="4097" max="4097" width="4.28515625" style="1973"/>
    <col min="4098" max="4098" width="5.42578125" style="1973" bestFit="1" customWidth="1"/>
    <col min="4099" max="4265" width="4.28515625" style="1973"/>
    <col min="4266" max="4266" width="3" style="1973" customWidth="1"/>
    <col min="4267" max="4267" width="12.7109375" style="1973" customWidth="1"/>
    <col min="4268" max="4269" width="0" style="1973" hidden="1" customWidth="1"/>
    <col min="4270" max="4270" width="8.5703125" style="1973" customWidth="1"/>
    <col min="4271" max="4271" width="8.42578125" style="1973" customWidth="1"/>
    <col min="4272" max="4272" width="7.28515625" style="1973" customWidth="1"/>
    <col min="4273" max="4278" width="0" style="1973" hidden="1" customWidth="1"/>
    <col min="4279" max="4279" width="7.28515625" style="1973" customWidth="1"/>
    <col min="4280" max="4280" width="8.28515625" style="1973" customWidth="1"/>
    <col min="4281" max="4281" width="6.28515625" style="1973" customWidth="1"/>
    <col min="4282" max="4282" width="0" style="1973" hidden="1" customWidth="1"/>
    <col min="4283" max="4283" width="7.140625" style="1973" customWidth="1"/>
    <col min="4284" max="4284" width="7.7109375" style="1973" customWidth="1"/>
    <col min="4285" max="4285" width="7.28515625" style="1973" customWidth="1"/>
    <col min="4286" max="4286" width="9" style="1973" customWidth="1"/>
    <col min="4287" max="4287" width="7.28515625" style="1973" customWidth="1"/>
    <col min="4288" max="4288" width="8.28515625" style="1973" customWidth="1"/>
    <col min="4289" max="4289" width="7.28515625" style="1973" customWidth="1"/>
    <col min="4290" max="4290" width="7.42578125" style="1973" customWidth="1"/>
    <col min="4291" max="4291" width="8.7109375" style="1973" customWidth="1"/>
    <col min="4292" max="4292" width="5.7109375" style="1973" customWidth="1"/>
    <col min="4293" max="4352" width="0" style="1973" hidden="1" customWidth="1"/>
    <col min="4353" max="4353" width="4.28515625" style="1973"/>
    <col min="4354" max="4354" width="5.42578125" style="1973" bestFit="1" customWidth="1"/>
    <col min="4355" max="4521" width="4.28515625" style="1973"/>
    <col min="4522" max="4522" width="3" style="1973" customWidth="1"/>
    <col min="4523" max="4523" width="12.7109375" style="1973" customWidth="1"/>
    <col min="4524" max="4525" width="0" style="1973" hidden="1" customWidth="1"/>
    <col min="4526" max="4526" width="8.5703125" style="1973" customWidth="1"/>
    <col min="4527" max="4527" width="8.42578125" style="1973" customWidth="1"/>
    <col min="4528" max="4528" width="7.28515625" style="1973" customWidth="1"/>
    <col min="4529" max="4534" width="0" style="1973" hidden="1" customWidth="1"/>
    <col min="4535" max="4535" width="7.28515625" style="1973" customWidth="1"/>
    <col min="4536" max="4536" width="8.28515625" style="1973" customWidth="1"/>
    <col min="4537" max="4537" width="6.28515625" style="1973" customWidth="1"/>
    <col min="4538" max="4538" width="0" style="1973" hidden="1" customWidth="1"/>
    <col min="4539" max="4539" width="7.140625" style="1973" customWidth="1"/>
    <col min="4540" max="4540" width="7.7109375" style="1973" customWidth="1"/>
    <col min="4541" max="4541" width="7.28515625" style="1973" customWidth="1"/>
    <col min="4542" max="4542" width="9" style="1973" customWidth="1"/>
    <col min="4543" max="4543" width="7.28515625" style="1973" customWidth="1"/>
    <col min="4544" max="4544" width="8.28515625" style="1973" customWidth="1"/>
    <col min="4545" max="4545" width="7.28515625" style="1973" customWidth="1"/>
    <col min="4546" max="4546" width="7.42578125" style="1973" customWidth="1"/>
    <col min="4547" max="4547" width="8.7109375" style="1973" customWidth="1"/>
    <col min="4548" max="4548" width="5.7109375" style="1973" customWidth="1"/>
    <col min="4549" max="4608" width="0" style="1973" hidden="1" customWidth="1"/>
    <col min="4609" max="4609" width="4.28515625" style="1973"/>
    <col min="4610" max="4610" width="5.42578125" style="1973" bestFit="1" customWidth="1"/>
    <col min="4611" max="4777" width="4.28515625" style="1973"/>
    <col min="4778" max="4778" width="3" style="1973" customWidth="1"/>
    <col min="4779" max="4779" width="12.7109375" style="1973" customWidth="1"/>
    <col min="4780" max="4781" width="0" style="1973" hidden="1" customWidth="1"/>
    <col min="4782" max="4782" width="8.5703125" style="1973" customWidth="1"/>
    <col min="4783" max="4783" width="8.42578125" style="1973" customWidth="1"/>
    <col min="4784" max="4784" width="7.28515625" style="1973" customWidth="1"/>
    <col min="4785" max="4790" width="0" style="1973" hidden="1" customWidth="1"/>
    <col min="4791" max="4791" width="7.28515625" style="1973" customWidth="1"/>
    <col min="4792" max="4792" width="8.28515625" style="1973" customWidth="1"/>
    <col min="4793" max="4793" width="6.28515625" style="1973" customWidth="1"/>
    <col min="4794" max="4794" width="0" style="1973" hidden="1" customWidth="1"/>
    <col min="4795" max="4795" width="7.140625" style="1973" customWidth="1"/>
    <col min="4796" max="4796" width="7.7109375" style="1973" customWidth="1"/>
    <col min="4797" max="4797" width="7.28515625" style="1973" customWidth="1"/>
    <col min="4798" max="4798" width="9" style="1973" customWidth="1"/>
    <col min="4799" max="4799" width="7.28515625" style="1973" customWidth="1"/>
    <col min="4800" max="4800" width="8.28515625" style="1973" customWidth="1"/>
    <col min="4801" max="4801" width="7.28515625" style="1973" customWidth="1"/>
    <col min="4802" max="4802" width="7.42578125" style="1973" customWidth="1"/>
    <col min="4803" max="4803" width="8.7109375" style="1973" customWidth="1"/>
    <col min="4804" max="4804" width="5.7109375" style="1973" customWidth="1"/>
    <col min="4805" max="4864" width="0" style="1973" hidden="1" customWidth="1"/>
    <col min="4865" max="4865" width="4.28515625" style="1973"/>
    <col min="4866" max="4866" width="5.42578125" style="1973" bestFit="1" customWidth="1"/>
    <col min="4867" max="5033" width="4.28515625" style="1973"/>
    <col min="5034" max="5034" width="3" style="1973" customWidth="1"/>
    <col min="5035" max="5035" width="12.7109375" style="1973" customWidth="1"/>
    <col min="5036" max="5037" width="0" style="1973" hidden="1" customWidth="1"/>
    <col min="5038" max="5038" width="8.5703125" style="1973" customWidth="1"/>
    <col min="5039" max="5039" width="8.42578125" style="1973" customWidth="1"/>
    <col min="5040" max="5040" width="7.28515625" style="1973" customWidth="1"/>
    <col min="5041" max="5046" width="0" style="1973" hidden="1" customWidth="1"/>
    <col min="5047" max="5047" width="7.28515625" style="1973" customWidth="1"/>
    <col min="5048" max="5048" width="8.28515625" style="1973" customWidth="1"/>
    <col min="5049" max="5049" width="6.28515625" style="1973" customWidth="1"/>
    <col min="5050" max="5050" width="0" style="1973" hidden="1" customWidth="1"/>
    <col min="5051" max="5051" width="7.140625" style="1973" customWidth="1"/>
    <col min="5052" max="5052" width="7.7109375" style="1973" customWidth="1"/>
    <col min="5053" max="5053" width="7.28515625" style="1973" customWidth="1"/>
    <col min="5054" max="5054" width="9" style="1973" customWidth="1"/>
    <col min="5055" max="5055" width="7.28515625" style="1973" customWidth="1"/>
    <col min="5056" max="5056" width="8.28515625" style="1973" customWidth="1"/>
    <col min="5057" max="5057" width="7.28515625" style="1973" customWidth="1"/>
    <col min="5058" max="5058" width="7.42578125" style="1973" customWidth="1"/>
    <col min="5059" max="5059" width="8.7109375" style="1973" customWidth="1"/>
    <col min="5060" max="5060" width="5.7109375" style="1973" customWidth="1"/>
    <col min="5061" max="5120" width="0" style="1973" hidden="1" customWidth="1"/>
    <col min="5121" max="5121" width="4.28515625" style="1973"/>
    <col min="5122" max="5122" width="5.42578125" style="1973" bestFit="1" customWidth="1"/>
    <col min="5123" max="5289" width="4.28515625" style="1973"/>
    <col min="5290" max="5290" width="3" style="1973" customWidth="1"/>
    <col min="5291" max="5291" width="12.7109375" style="1973" customWidth="1"/>
    <col min="5292" max="5293" width="0" style="1973" hidden="1" customWidth="1"/>
    <col min="5294" max="5294" width="8.5703125" style="1973" customWidth="1"/>
    <col min="5295" max="5295" width="8.42578125" style="1973" customWidth="1"/>
    <col min="5296" max="5296" width="7.28515625" style="1973" customWidth="1"/>
    <col min="5297" max="5302" width="0" style="1973" hidden="1" customWidth="1"/>
    <col min="5303" max="5303" width="7.28515625" style="1973" customWidth="1"/>
    <col min="5304" max="5304" width="8.28515625" style="1973" customWidth="1"/>
    <col min="5305" max="5305" width="6.28515625" style="1973" customWidth="1"/>
    <col min="5306" max="5306" width="0" style="1973" hidden="1" customWidth="1"/>
    <col min="5307" max="5307" width="7.140625" style="1973" customWidth="1"/>
    <col min="5308" max="5308" width="7.7109375" style="1973" customWidth="1"/>
    <col min="5309" max="5309" width="7.28515625" style="1973" customWidth="1"/>
    <col min="5310" max="5310" width="9" style="1973" customWidth="1"/>
    <col min="5311" max="5311" width="7.28515625" style="1973" customWidth="1"/>
    <col min="5312" max="5312" width="8.28515625" style="1973" customWidth="1"/>
    <col min="5313" max="5313" width="7.28515625" style="1973" customWidth="1"/>
    <col min="5314" max="5314" width="7.42578125" style="1973" customWidth="1"/>
    <col min="5315" max="5315" width="8.7109375" style="1973" customWidth="1"/>
    <col min="5316" max="5316" width="5.7109375" style="1973" customWidth="1"/>
    <col min="5317" max="5376" width="0" style="1973" hidden="1" customWidth="1"/>
    <col min="5377" max="5377" width="4.28515625" style="1973"/>
    <col min="5378" max="5378" width="5.42578125" style="1973" bestFit="1" customWidth="1"/>
    <col min="5379" max="5545" width="4.28515625" style="1973"/>
    <col min="5546" max="5546" width="3" style="1973" customWidth="1"/>
    <col min="5547" max="5547" width="12.7109375" style="1973" customWidth="1"/>
    <col min="5548" max="5549" width="0" style="1973" hidden="1" customWidth="1"/>
    <col min="5550" max="5550" width="8.5703125" style="1973" customWidth="1"/>
    <col min="5551" max="5551" width="8.42578125" style="1973" customWidth="1"/>
    <col min="5552" max="5552" width="7.28515625" style="1973" customWidth="1"/>
    <col min="5553" max="5558" width="0" style="1973" hidden="1" customWidth="1"/>
    <col min="5559" max="5559" width="7.28515625" style="1973" customWidth="1"/>
    <col min="5560" max="5560" width="8.28515625" style="1973" customWidth="1"/>
    <col min="5561" max="5561" width="6.28515625" style="1973" customWidth="1"/>
    <col min="5562" max="5562" width="0" style="1973" hidden="1" customWidth="1"/>
    <col min="5563" max="5563" width="7.140625" style="1973" customWidth="1"/>
    <col min="5564" max="5564" width="7.7109375" style="1973" customWidth="1"/>
    <col min="5565" max="5565" width="7.28515625" style="1973" customWidth="1"/>
    <col min="5566" max="5566" width="9" style="1973" customWidth="1"/>
    <col min="5567" max="5567" width="7.28515625" style="1973" customWidth="1"/>
    <col min="5568" max="5568" width="8.28515625" style="1973" customWidth="1"/>
    <col min="5569" max="5569" width="7.28515625" style="1973" customWidth="1"/>
    <col min="5570" max="5570" width="7.42578125" style="1973" customWidth="1"/>
    <col min="5571" max="5571" width="8.7109375" style="1973" customWidth="1"/>
    <col min="5572" max="5572" width="5.7109375" style="1973" customWidth="1"/>
    <col min="5573" max="5632" width="0" style="1973" hidden="1" customWidth="1"/>
    <col min="5633" max="5633" width="4.28515625" style="1973"/>
    <col min="5634" max="5634" width="5.42578125" style="1973" bestFit="1" customWidth="1"/>
    <col min="5635" max="5801" width="4.28515625" style="1973"/>
    <col min="5802" max="5802" width="3" style="1973" customWidth="1"/>
    <col min="5803" max="5803" width="12.7109375" style="1973" customWidth="1"/>
    <col min="5804" max="5805" width="0" style="1973" hidden="1" customWidth="1"/>
    <col min="5806" max="5806" width="8.5703125" style="1973" customWidth="1"/>
    <col min="5807" max="5807" width="8.42578125" style="1973" customWidth="1"/>
    <col min="5808" max="5808" width="7.28515625" style="1973" customWidth="1"/>
    <col min="5809" max="5814" width="0" style="1973" hidden="1" customWidth="1"/>
    <col min="5815" max="5815" width="7.28515625" style="1973" customWidth="1"/>
    <col min="5816" max="5816" width="8.28515625" style="1973" customWidth="1"/>
    <col min="5817" max="5817" width="6.28515625" style="1973" customWidth="1"/>
    <col min="5818" max="5818" width="0" style="1973" hidden="1" customWidth="1"/>
    <col min="5819" max="5819" width="7.140625" style="1973" customWidth="1"/>
    <col min="5820" max="5820" width="7.7109375" style="1973" customWidth="1"/>
    <col min="5821" max="5821" width="7.28515625" style="1973" customWidth="1"/>
    <col min="5822" max="5822" width="9" style="1973" customWidth="1"/>
    <col min="5823" max="5823" width="7.28515625" style="1973" customWidth="1"/>
    <col min="5824" max="5824" width="8.28515625" style="1973" customWidth="1"/>
    <col min="5825" max="5825" width="7.28515625" style="1973" customWidth="1"/>
    <col min="5826" max="5826" width="7.42578125" style="1973" customWidth="1"/>
    <col min="5827" max="5827" width="8.7109375" style="1973" customWidth="1"/>
    <col min="5828" max="5828" width="5.7109375" style="1973" customWidth="1"/>
    <col min="5829" max="5888" width="0" style="1973" hidden="1" customWidth="1"/>
    <col min="5889" max="5889" width="4.28515625" style="1973"/>
    <col min="5890" max="5890" width="5.42578125" style="1973" bestFit="1" customWidth="1"/>
    <col min="5891" max="6057" width="4.28515625" style="1973"/>
    <col min="6058" max="6058" width="3" style="1973" customWidth="1"/>
    <col min="6059" max="6059" width="12.7109375" style="1973" customWidth="1"/>
    <col min="6060" max="6061" width="0" style="1973" hidden="1" customWidth="1"/>
    <col min="6062" max="6062" width="8.5703125" style="1973" customWidth="1"/>
    <col min="6063" max="6063" width="8.42578125" style="1973" customWidth="1"/>
    <col min="6064" max="6064" width="7.28515625" style="1973" customWidth="1"/>
    <col min="6065" max="6070" width="0" style="1973" hidden="1" customWidth="1"/>
    <col min="6071" max="6071" width="7.28515625" style="1973" customWidth="1"/>
    <col min="6072" max="6072" width="8.28515625" style="1973" customWidth="1"/>
    <col min="6073" max="6073" width="6.28515625" style="1973" customWidth="1"/>
    <col min="6074" max="6074" width="0" style="1973" hidden="1" customWidth="1"/>
    <col min="6075" max="6075" width="7.140625" style="1973" customWidth="1"/>
    <col min="6076" max="6076" width="7.7109375" style="1973" customWidth="1"/>
    <col min="6077" max="6077" width="7.28515625" style="1973" customWidth="1"/>
    <col min="6078" max="6078" width="9" style="1973" customWidth="1"/>
    <col min="6079" max="6079" width="7.28515625" style="1973" customWidth="1"/>
    <col min="6080" max="6080" width="8.28515625" style="1973" customWidth="1"/>
    <col min="6081" max="6081" width="7.28515625" style="1973" customWidth="1"/>
    <col min="6082" max="6082" width="7.42578125" style="1973" customWidth="1"/>
    <col min="6083" max="6083" width="8.7109375" style="1973" customWidth="1"/>
    <col min="6084" max="6084" width="5.7109375" style="1973" customWidth="1"/>
    <col min="6085" max="6144" width="0" style="1973" hidden="1" customWidth="1"/>
    <col min="6145" max="6145" width="4.28515625" style="1973"/>
    <col min="6146" max="6146" width="5.42578125" style="1973" bestFit="1" customWidth="1"/>
    <col min="6147" max="6313" width="4.28515625" style="1973"/>
    <col min="6314" max="6314" width="3" style="1973" customWidth="1"/>
    <col min="6315" max="6315" width="12.7109375" style="1973" customWidth="1"/>
    <col min="6316" max="6317" width="0" style="1973" hidden="1" customWidth="1"/>
    <col min="6318" max="6318" width="8.5703125" style="1973" customWidth="1"/>
    <col min="6319" max="6319" width="8.42578125" style="1973" customWidth="1"/>
    <col min="6320" max="6320" width="7.28515625" style="1973" customWidth="1"/>
    <col min="6321" max="6326" width="0" style="1973" hidden="1" customWidth="1"/>
    <col min="6327" max="6327" width="7.28515625" style="1973" customWidth="1"/>
    <col min="6328" max="6328" width="8.28515625" style="1973" customWidth="1"/>
    <col min="6329" max="6329" width="6.28515625" style="1973" customWidth="1"/>
    <col min="6330" max="6330" width="0" style="1973" hidden="1" customWidth="1"/>
    <col min="6331" max="6331" width="7.140625" style="1973" customWidth="1"/>
    <col min="6332" max="6332" width="7.7109375" style="1973" customWidth="1"/>
    <col min="6333" max="6333" width="7.28515625" style="1973" customWidth="1"/>
    <col min="6334" max="6334" width="9" style="1973" customWidth="1"/>
    <col min="6335" max="6335" width="7.28515625" style="1973" customWidth="1"/>
    <col min="6336" max="6336" width="8.28515625" style="1973" customWidth="1"/>
    <col min="6337" max="6337" width="7.28515625" style="1973" customWidth="1"/>
    <col min="6338" max="6338" width="7.42578125" style="1973" customWidth="1"/>
    <col min="6339" max="6339" width="8.7109375" style="1973" customWidth="1"/>
    <col min="6340" max="6340" width="5.7109375" style="1973" customWidth="1"/>
    <col min="6341" max="6400" width="0" style="1973" hidden="1" customWidth="1"/>
    <col min="6401" max="6401" width="4.28515625" style="1973"/>
    <col min="6402" max="6402" width="5.42578125" style="1973" bestFit="1" customWidth="1"/>
    <col min="6403" max="6569" width="4.28515625" style="1973"/>
    <col min="6570" max="6570" width="3" style="1973" customWidth="1"/>
    <col min="6571" max="6571" width="12.7109375" style="1973" customWidth="1"/>
    <col min="6572" max="6573" width="0" style="1973" hidden="1" customWidth="1"/>
    <col min="6574" max="6574" width="8.5703125" style="1973" customWidth="1"/>
    <col min="6575" max="6575" width="8.42578125" style="1973" customWidth="1"/>
    <col min="6576" max="6576" width="7.28515625" style="1973" customWidth="1"/>
    <col min="6577" max="6582" width="0" style="1973" hidden="1" customWidth="1"/>
    <col min="6583" max="6583" width="7.28515625" style="1973" customWidth="1"/>
    <col min="6584" max="6584" width="8.28515625" style="1973" customWidth="1"/>
    <col min="6585" max="6585" width="6.28515625" style="1973" customWidth="1"/>
    <col min="6586" max="6586" width="0" style="1973" hidden="1" customWidth="1"/>
    <col min="6587" max="6587" width="7.140625" style="1973" customWidth="1"/>
    <col min="6588" max="6588" width="7.7109375" style="1973" customWidth="1"/>
    <col min="6589" max="6589" width="7.28515625" style="1973" customWidth="1"/>
    <col min="6590" max="6590" width="9" style="1973" customWidth="1"/>
    <col min="6591" max="6591" width="7.28515625" style="1973" customWidth="1"/>
    <col min="6592" max="6592" width="8.28515625" style="1973" customWidth="1"/>
    <col min="6593" max="6593" width="7.28515625" style="1973" customWidth="1"/>
    <col min="6594" max="6594" width="7.42578125" style="1973" customWidth="1"/>
    <col min="6595" max="6595" width="8.7109375" style="1973" customWidth="1"/>
    <col min="6596" max="6596" width="5.7109375" style="1973" customWidth="1"/>
    <col min="6597" max="6656" width="0" style="1973" hidden="1" customWidth="1"/>
    <col min="6657" max="6657" width="4.28515625" style="1973"/>
    <col min="6658" max="6658" width="5.42578125" style="1973" bestFit="1" customWidth="1"/>
    <col min="6659" max="6825" width="4.28515625" style="1973"/>
    <col min="6826" max="6826" width="3" style="1973" customWidth="1"/>
    <col min="6827" max="6827" width="12.7109375" style="1973" customWidth="1"/>
    <col min="6828" max="6829" width="0" style="1973" hidden="1" customWidth="1"/>
    <col min="6830" max="6830" width="8.5703125" style="1973" customWidth="1"/>
    <col min="6831" max="6831" width="8.42578125" style="1973" customWidth="1"/>
    <col min="6832" max="6832" width="7.28515625" style="1973" customWidth="1"/>
    <col min="6833" max="6838" width="0" style="1973" hidden="1" customWidth="1"/>
    <col min="6839" max="6839" width="7.28515625" style="1973" customWidth="1"/>
    <col min="6840" max="6840" width="8.28515625" style="1973" customWidth="1"/>
    <col min="6841" max="6841" width="6.28515625" style="1973" customWidth="1"/>
    <col min="6842" max="6842" width="0" style="1973" hidden="1" customWidth="1"/>
    <col min="6843" max="6843" width="7.140625" style="1973" customWidth="1"/>
    <col min="6844" max="6844" width="7.7109375" style="1973" customWidth="1"/>
    <col min="6845" max="6845" width="7.28515625" style="1973" customWidth="1"/>
    <col min="6846" max="6846" width="9" style="1973" customWidth="1"/>
    <col min="6847" max="6847" width="7.28515625" style="1973" customWidth="1"/>
    <col min="6848" max="6848" width="8.28515625" style="1973" customWidth="1"/>
    <col min="6849" max="6849" width="7.28515625" style="1973" customWidth="1"/>
    <col min="6850" max="6850" width="7.42578125" style="1973" customWidth="1"/>
    <col min="6851" max="6851" width="8.7109375" style="1973" customWidth="1"/>
    <col min="6852" max="6852" width="5.7109375" style="1973" customWidth="1"/>
    <col min="6853" max="6912" width="0" style="1973" hidden="1" customWidth="1"/>
    <col min="6913" max="6913" width="4.28515625" style="1973"/>
    <col min="6914" max="6914" width="5.42578125" style="1973" bestFit="1" customWidth="1"/>
    <col min="6915" max="7081" width="4.28515625" style="1973"/>
    <col min="7082" max="7082" width="3" style="1973" customWidth="1"/>
    <col min="7083" max="7083" width="12.7109375" style="1973" customWidth="1"/>
    <col min="7084" max="7085" width="0" style="1973" hidden="1" customWidth="1"/>
    <col min="7086" max="7086" width="8.5703125" style="1973" customWidth="1"/>
    <col min="7087" max="7087" width="8.42578125" style="1973" customWidth="1"/>
    <col min="7088" max="7088" width="7.28515625" style="1973" customWidth="1"/>
    <col min="7089" max="7094" width="0" style="1973" hidden="1" customWidth="1"/>
    <col min="7095" max="7095" width="7.28515625" style="1973" customWidth="1"/>
    <col min="7096" max="7096" width="8.28515625" style="1973" customWidth="1"/>
    <col min="7097" max="7097" width="6.28515625" style="1973" customWidth="1"/>
    <col min="7098" max="7098" width="0" style="1973" hidden="1" customWidth="1"/>
    <col min="7099" max="7099" width="7.140625" style="1973" customWidth="1"/>
    <col min="7100" max="7100" width="7.7109375" style="1973" customWidth="1"/>
    <col min="7101" max="7101" width="7.28515625" style="1973" customWidth="1"/>
    <col min="7102" max="7102" width="9" style="1973" customWidth="1"/>
    <col min="7103" max="7103" width="7.28515625" style="1973" customWidth="1"/>
    <col min="7104" max="7104" width="8.28515625" style="1973" customWidth="1"/>
    <col min="7105" max="7105" width="7.28515625" style="1973" customWidth="1"/>
    <col min="7106" max="7106" width="7.42578125" style="1973" customWidth="1"/>
    <col min="7107" max="7107" width="8.7109375" style="1973" customWidth="1"/>
    <col min="7108" max="7108" width="5.7109375" style="1973" customWidth="1"/>
    <col min="7109" max="7168" width="0" style="1973" hidden="1" customWidth="1"/>
    <col min="7169" max="7169" width="4.28515625" style="1973"/>
    <col min="7170" max="7170" width="5.42578125" style="1973" bestFit="1" customWidth="1"/>
    <col min="7171" max="7337" width="4.28515625" style="1973"/>
    <col min="7338" max="7338" width="3" style="1973" customWidth="1"/>
    <col min="7339" max="7339" width="12.7109375" style="1973" customWidth="1"/>
    <col min="7340" max="7341" width="0" style="1973" hidden="1" customWidth="1"/>
    <col min="7342" max="7342" width="8.5703125" style="1973" customWidth="1"/>
    <col min="7343" max="7343" width="8.42578125" style="1973" customWidth="1"/>
    <col min="7344" max="7344" width="7.28515625" style="1973" customWidth="1"/>
    <col min="7345" max="7350" width="0" style="1973" hidden="1" customWidth="1"/>
    <col min="7351" max="7351" width="7.28515625" style="1973" customWidth="1"/>
    <col min="7352" max="7352" width="8.28515625" style="1973" customWidth="1"/>
    <col min="7353" max="7353" width="6.28515625" style="1973" customWidth="1"/>
    <col min="7354" max="7354" width="0" style="1973" hidden="1" customWidth="1"/>
    <col min="7355" max="7355" width="7.140625" style="1973" customWidth="1"/>
    <col min="7356" max="7356" width="7.7109375" style="1973" customWidth="1"/>
    <col min="7357" max="7357" width="7.28515625" style="1973" customWidth="1"/>
    <col min="7358" max="7358" width="9" style="1973" customWidth="1"/>
    <col min="7359" max="7359" width="7.28515625" style="1973" customWidth="1"/>
    <col min="7360" max="7360" width="8.28515625" style="1973" customWidth="1"/>
    <col min="7361" max="7361" width="7.28515625" style="1973" customWidth="1"/>
    <col min="7362" max="7362" width="7.42578125" style="1973" customWidth="1"/>
    <col min="7363" max="7363" width="8.7109375" style="1973" customWidth="1"/>
    <col min="7364" max="7364" width="5.7109375" style="1973" customWidth="1"/>
    <col min="7365" max="7424" width="0" style="1973" hidden="1" customWidth="1"/>
    <col min="7425" max="7425" width="4.28515625" style="1973"/>
    <col min="7426" max="7426" width="5.42578125" style="1973" bestFit="1" customWidth="1"/>
    <col min="7427" max="7593" width="4.28515625" style="1973"/>
    <col min="7594" max="7594" width="3" style="1973" customWidth="1"/>
    <col min="7595" max="7595" width="12.7109375" style="1973" customWidth="1"/>
    <col min="7596" max="7597" width="0" style="1973" hidden="1" customWidth="1"/>
    <col min="7598" max="7598" width="8.5703125" style="1973" customWidth="1"/>
    <col min="7599" max="7599" width="8.42578125" style="1973" customWidth="1"/>
    <col min="7600" max="7600" width="7.28515625" style="1973" customWidth="1"/>
    <col min="7601" max="7606" width="0" style="1973" hidden="1" customWidth="1"/>
    <col min="7607" max="7607" width="7.28515625" style="1973" customWidth="1"/>
    <col min="7608" max="7608" width="8.28515625" style="1973" customWidth="1"/>
    <col min="7609" max="7609" width="6.28515625" style="1973" customWidth="1"/>
    <col min="7610" max="7610" width="0" style="1973" hidden="1" customWidth="1"/>
    <col min="7611" max="7611" width="7.140625" style="1973" customWidth="1"/>
    <col min="7612" max="7612" width="7.7109375" style="1973" customWidth="1"/>
    <col min="7613" max="7613" width="7.28515625" style="1973" customWidth="1"/>
    <col min="7614" max="7614" width="9" style="1973" customWidth="1"/>
    <col min="7615" max="7615" width="7.28515625" style="1973" customWidth="1"/>
    <col min="7616" max="7616" width="8.28515625" style="1973" customWidth="1"/>
    <col min="7617" max="7617" width="7.28515625" style="1973" customWidth="1"/>
    <col min="7618" max="7618" width="7.42578125" style="1973" customWidth="1"/>
    <col min="7619" max="7619" width="8.7109375" style="1973" customWidth="1"/>
    <col min="7620" max="7620" width="5.7109375" style="1973" customWidth="1"/>
    <col min="7621" max="7680" width="0" style="1973" hidden="1" customWidth="1"/>
    <col min="7681" max="7681" width="4.28515625" style="1973"/>
    <col min="7682" max="7682" width="5.42578125" style="1973" bestFit="1" customWidth="1"/>
    <col min="7683" max="7849" width="4.28515625" style="1973"/>
    <col min="7850" max="7850" width="3" style="1973" customWidth="1"/>
    <col min="7851" max="7851" width="12.7109375" style="1973" customWidth="1"/>
    <col min="7852" max="7853" width="0" style="1973" hidden="1" customWidth="1"/>
    <col min="7854" max="7854" width="8.5703125" style="1973" customWidth="1"/>
    <col min="7855" max="7855" width="8.42578125" style="1973" customWidth="1"/>
    <col min="7856" max="7856" width="7.28515625" style="1973" customWidth="1"/>
    <col min="7857" max="7862" width="0" style="1973" hidden="1" customWidth="1"/>
    <col min="7863" max="7863" width="7.28515625" style="1973" customWidth="1"/>
    <col min="7864" max="7864" width="8.28515625" style="1973" customWidth="1"/>
    <col min="7865" max="7865" width="6.28515625" style="1973" customWidth="1"/>
    <col min="7866" max="7866" width="0" style="1973" hidden="1" customWidth="1"/>
    <col min="7867" max="7867" width="7.140625" style="1973" customWidth="1"/>
    <col min="7868" max="7868" width="7.7109375" style="1973" customWidth="1"/>
    <col min="7869" max="7869" width="7.28515625" style="1973" customWidth="1"/>
    <col min="7870" max="7870" width="9" style="1973" customWidth="1"/>
    <col min="7871" max="7871" width="7.28515625" style="1973" customWidth="1"/>
    <col min="7872" max="7872" width="8.28515625" style="1973" customWidth="1"/>
    <col min="7873" max="7873" width="7.28515625" style="1973" customWidth="1"/>
    <col min="7874" max="7874" width="7.42578125" style="1973" customWidth="1"/>
    <col min="7875" max="7875" width="8.7109375" style="1973" customWidth="1"/>
    <col min="7876" max="7876" width="5.7109375" style="1973" customWidth="1"/>
    <col min="7877" max="7936" width="0" style="1973" hidden="1" customWidth="1"/>
    <col min="7937" max="7937" width="4.28515625" style="1973"/>
    <col min="7938" max="7938" width="5.42578125" style="1973" bestFit="1" customWidth="1"/>
    <col min="7939" max="8105" width="4.28515625" style="1973"/>
    <col min="8106" max="8106" width="3" style="1973" customWidth="1"/>
    <col min="8107" max="8107" width="12.7109375" style="1973" customWidth="1"/>
    <col min="8108" max="8109" width="0" style="1973" hidden="1" customWidth="1"/>
    <col min="8110" max="8110" width="8.5703125" style="1973" customWidth="1"/>
    <col min="8111" max="8111" width="8.42578125" style="1973" customWidth="1"/>
    <col min="8112" max="8112" width="7.28515625" style="1973" customWidth="1"/>
    <col min="8113" max="8118" width="0" style="1973" hidden="1" customWidth="1"/>
    <col min="8119" max="8119" width="7.28515625" style="1973" customWidth="1"/>
    <col min="8120" max="8120" width="8.28515625" style="1973" customWidth="1"/>
    <col min="8121" max="8121" width="6.28515625" style="1973" customWidth="1"/>
    <col min="8122" max="8122" width="0" style="1973" hidden="1" customWidth="1"/>
    <col min="8123" max="8123" width="7.140625" style="1973" customWidth="1"/>
    <col min="8124" max="8124" width="7.7109375" style="1973" customWidth="1"/>
    <col min="8125" max="8125" width="7.28515625" style="1973" customWidth="1"/>
    <col min="8126" max="8126" width="9" style="1973" customWidth="1"/>
    <col min="8127" max="8127" width="7.28515625" style="1973" customWidth="1"/>
    <col min="8128" max="8128" width="8.28515625" style="1973" customWidth="1"/>
    <col min="8129" max="8129" width="7.28515625" style="1973" customWidth="1"/>
    <col min="8130" max="8130" width="7.42578125" style="1973" customWidth="1"/>
    <col min="8131" max="8131" width="8.7109375" style="1973" customWidth="1"/>
    <col min="8132" max="8132" width="5.7109375" style="1973" customWidth="1"/>
    <col min="8133" max="8192" width="0" style="1973" hidden="1" customWidth="1"/>
    <col min="8193" max="8193" width="4.28515625" style="1973"/>
    <col min="8194" max="8194" width="5.42578125" style="1973" bestFit="1" customWidth="1"/>
    <col min="8195" max="8361" width="4.28515625" style="1973"/>
    <col min="8362" max="8362" width="3" style="1973" customWidth="1"/>
    <col min="8363" max="8363" width="12.7109375" style="1973" customWidth="1"/>
    <col min="8364" max="8365" width="0" style="1973" hidden="1" customWidth="1"/>
    <col min="8366" max="8366" width="8.5703125" style="1973" customWidth="1"/>
    <col min="8367" max="8367" width="8.42578125" style="1973" customWidth="1"/>
    <col min="8368" max="8368" width="7.28515625" style="1973" customWidth="1"/>
    <col min="8369" max="8374" width="0" style="1973" hidden="1" customWidth="1"/>
    <col min="8375" max="8375" width="7.28515625" style="1973" customWidth="1"/>
    <col min="8376" max="8376" width="8.28515625" style="1973" customWidth="1"/>
    <col min="8377" max="8377" width="6.28515625" style="1973" customWidth="1"/>
    <col min="8378" max="8378" width="0" style="1973" hidden="1" customWidth="1"/>
    <col min="8379" max="8379" width="7.140625" style="1973" customWidth="1"/>
    <col min="8380" max="8380" width="7.7109375" style="1973" customWidth="1"/>
    <col min="8381" max="8381" width="7.28515625" style="1973" customWidth="1"/>
    <col min="8382" max="8382" width="9" style="1973" customWidth="1"/>
    <col min="8383" max="8383" width="7.28515625" style="1973" customWidth="1"/>
    <col min="8384" max="8384" width="8.28515625" style="1973" customWidth="1"/>
    <col min="8385" max="8385" width="7.28515625" style="1973" customWidth="1"/>
    <col min="8386" max="8386" width="7.42578125" style="1973" customWidth="1"/>
    <col min="8387" max="8387" width="8.7109375" style="1973" customWidth="1"/>
    <col min="8388" max="8388" width="5.7109375" style="1973" customWidth="1"/>
    <col min="8389" max="8448" width="0" style="1973" hidden="1" customWidth="1"/>
    <col min="8449" max="8449" width="4.28515625" style="1973"/>
    <col min="8450" max="8450" width="5.42578125" style="1973" bestFit="1" customWidth="1"/>
    <col min="8451" max="8617" width="4.28515625" style="1973"/>
    <col min="8618" max="8618" width="3" style="1973" customWidth="1"/>
    <col min="8619" max="8619" width="12.7109375" style="1973" customWidth="1"/>
    <col min="8620" max="8621" width="0" style="1973" hidden="1" customWidth="1"/>
    <col min="8622" max="8622" width="8.5703125" style="1973" customWidth="1"/>
    <col min="8623" max="8623" width="8.42578125" style="1973" customWidth="1"/>
    <col min="8624" max="8624" width="7.28515625" style="1973" customWidth="1"/>
    <col min="8625" max="8630" width="0" style="1973" hidden="1" customWidth="1"/>
    <col min="8631" max="8631" width="7.28515625" style="1973" customWidth="1"/>
    <col min="8632" max="8632" width="8.28515625" style="1973" customWidth="1"/>
    <col min="8633" max="8633" width="6.28515625" style="1973" customWidth="1"/>
    <col min="8634" max="8634" width="0" style="1973" hidden="1" customWidth="1"/>
    <col min="8635" max="8635" width="7.140625" style="1973" customWidth="1"/>
    <col min="8636" max="8636" width="7.7109375" style="1973" customWidth="1"/>
    <col min="8637" max="8637" width="7.28515625" style="1973" customWidth="1"/>
    <col min="8638" max="8638" width="9" style="1973" customWidth="1"/>
    <col min="8639" max="8639" width="7.28515625" style="1973" customWidth="1"/>
    <col min="8640" max="8640" width="8.28515625" style="1973" customWidth="1"/>
    <col min="8641" max="8641" width="7.28515625" style="1973" customWidth="1"/>
    <col min="8642" max="8642" width="7.42578125" style="1973" customWidth="1"/>
    <col min="8643" max="8643" width="8.7109375" style="1973" customWidth="1"/>
    <col min="8644" max="8644" width="5.7109375" style="1973" customWidth="1"/>
    <col min="8645" max="8704" width="0" style="1973" hidden="1" customWidth="1"/>
    <col min="8705" max="8705" width="4.28515625" style="1973"/>
    <col min="8706" max="8706" width="5.42578125" style="1973" bestFit="1" customWidth="1"/>
    <col min="8707" max="8873" width="4.28515625" style="1973"/>
    <col min="8874" max="8874" width="3" style="1973" customWidth="1"/>
    <col min="8875" max="8875" width="12.7109375" style="1973" customWidth="1"/>
    <col min="8876" max="8877" width="0" style="1973" hidden="1" customWidth="1"/>
    <col min="8878" max="8878" width="8.5703125" style="1973" customWidth="1"/>
    <col min="8879" max="8879" width="8.42578125" style="1973" customWidth="1"/>
    <col min="8880" max="8880" width="7.28515625" style="1973" customWidth="1"/>
    <col min="8881" max="8886" width="0" style="1973" hidden="1" customWidth="1"/>
    <col min="8887" max="8887" width="7.28515625" style="1973" customWidth="1"/>
    <col min="8888" max="8888" width="8.28515625" style="1973" customWidth="1"/>
    <col min="8889" max="8889" width="6.28515625" style="1973" customWidth="1"/>
    <col min="8890" max="8890" width="0" style="1973" hidden="1" customWidth="1"/>
    <col min="8891" max="8891" width="7.140625" style="1973" customWidth="1"/>
    <col min="8892" max="8892" width="7.7109375" style="1973" customWidth="1"/>
    <col min="8893" max="8893" width="7.28515625" style="1973" customWidth="1"/>
    <col min="8894" max="8894" width="9" style="1973" customWidth="1"/>
    <col min="8895" max="8895" width="7.28515625" style="1973" customWidth="1"/>
    <col min="8896" max="8896" width="8.28515625" style="1973" customWidth="1"/>
    <col min="8897" max="8897" width="7.28515625" style="1973" customWidth="1"/>
    <col min="8898" max="8898" width="7.42578125" style="1973" customWidth="1"/>
    <col min="8899" max="8899" width="8.7109375" style="1973" customWidth="1"/>
    <col min="8900" max="8900" width="5.7109375" style="1973" customWidth="1"/>
    <col min="8901" max="8960" width="0" style="1973" hidden="1" customWidth="1"/>
    <col min="8961" max="8961" width="4.28515625" style="1973"/>
    <col min="8962" max="8962" width="5.42578125" style="1973" bestFit="1" customWidth="1"/>
    <col min="8963" max="9129" width="4.28515625" style="1973"/>
    <col min="9130" max="9130" width="3" style="1973" customWidth="1"/>
    <col min="9131" max="9131" width="12.7109375" style="1973" customWidth="1"/>
    <col min="9132" max="9133" width="0" style="1973" hidden="1" customWidth="1"/>
    <col min="9134" max="9134" width="8.5703125" style="1973" customWidth="1"/>
    <col min="9135" max="9135" width="8.42578125" style="1973" customWidth="1"/>
    <col min="9136" max="9136" width="7.28515625" style="1973" customWidth="1"/>
    <col min="9137" max="9142" width="0" style="1973" hidden="1" customWidth="1"/>
    <col min="9143" max="9143" width="7.28515625" style="1973" customWidth="1"/>
    <col min="9144" max="9144" width="8.28515625" style="1973" customWidth="1"/>
    <col min="9145" max="9145" width="6.28515625" style="1973" customWidth="1"/>
    <col min="9146" max="9146" width="0" style="1973" hidden="1" customWidth="1"/>
    <col min="9147" max="9147" width="7.140625" style="1973" customWidth="1"/>
    <col min="9148" max="9148" width="7.7109375" style="1973" customWidth="1"/>
    <col min="9149" max="9149" width="7.28515625" style="1973" customWidth="1"/>
    <col min="9150" max="9150" width="9" style="1973" customWidth="1"/>
    <col min="9151" max="9151" width="7.28515625" style="1973" customWidth="1"/>
    <col min="9152" max="9152" width="8.28515625" style="1973" customWidth="1"/>
    <col min="9153" max="9153" width="7.28515625" style="1973" customWidth="1"/>
    <col min="9154" max="9154" width="7.42578125" style="1973" customWidth="1"/>
    <col min="9155" max="9155" width="8.7109375" style="1973" customWidth="1"/>
    <col min="9156" max="9156" width="5.7109375" style="1973" customWidth="1"/>
    <col min="9157" max="9216" width="0" style="1973" hidden="1" customWidth="1"/>
    <col min="9217" max="9217" width="4.28515625" style="1973"/>
    <col min="9218" max="9218" width="5.42578125" style="1973" bestFit="1" customWidth="1"/>
    <col min="9219" max="9385" width="4.28515625" style="1973"/>
    <col min="9386" max="9386" width="3" style="1973" customWidth="1"/>
    <col min="9387" max="9387" width="12.7109375" style="1973" customWidth="1"/>
    <col min="9388" max="9389" width="0" style="1973" hidden="1" customWidth="1"/>
    <col min="9390" max="9390" width="8.5703125" style="1973" customWidth="1"/>
    <col min="9391" max="9391" width="8.42578125" style="1973" customWidth="1"/>
    <col min="9392" max="9392" width="7.28515625" style="1973" customWidth="1"/>
    <col min="9393" max="9398" width="0" style="1973" hidden="1" customWidth="1"/>
    <col min="9399" max="9399" width="7.28515625" style="1973" customWidth="1"/>
    <col min="9400" max="9400" width="8.28515625" style="1973" customWidth="1"/>
    <col min="9401" max="9401" width="6.28515625" style="1973" customWidth="1"/>
    <col min="9402" max="9402" width="0" style="1973" hidden="1" customWidth="1"/>
    <col min="9403" max="9403" width="7.140625" style="1973" customWidth="1"/>
    <col min="9404" max="9404" width="7.7109375" style="1973" customWidth="1"/>
    <col min="9405" max="9405" width="7.28515625" style="1973" customWidth="1"/>
    <col min="9406" max="9406" width="9" style="1973" customWidth="1"/>
    <col min="9407" max="9407" width="7.28515625" style="1973" customWidth="1"/>
    <col min="9408" max="9408" width="8.28515625" style="1973" customWidth="1"/>
    <col min="9409" max="9409" width="7.28515625" style="1973" customWidth="1"/>
    <col min="9410" max="9410" width="7.42578125" style="1973" customWidth="1"/>
    <col min="9411" max="9411" width="8.7109375" style="1973" customWidth="1"/>
    <col min="9412" max="9412" width="5.7109375" style="1973" customWidth="1"/>
    <col min="9413" max="9472" width="0" style="1973" hidden="1" customWidth="1"/>
    <col min="9473" max="9473" width="4.28515625" style="1973"/>
    <col min="9474" max="9474" width="5.42578125" style="1973" bestFit="1" customWidth="1"/>
    <col min="9475" max="9641" width="4.28515625" style="1973"/>
    <col min="9642" max="9642" width="3" style="1973" customWidth="1"/>
    <col min="9643" max="9643" width="12.7109375" style="1973" customWidth="1"/>
    <col min="9644" max="9645" width="0" style="1973" hidden="1" customWidth="1"/>
    <col min="9646" max="9646" width="8.5703125" style="1973" customWidth="1"/>
    <col min="9647" max="9647" width="8.42578125" style="1973" customWidth="1"/>
    <col min="9648" max="9648" width="7.28515625" style="1973" customWidth="1"/>
    <col min="9649" max="9654" width="0" style="1973" hidden="1" customWidth="1"/>
    <col min="9655" max="9655" width="7.28515625" style="1973" customWidth="1"/>
    <col min="9656" max="9656" width="8.28515625" style="1973" customWidth="1"/>
    <col min="9657" max="9657" width="6.28515625" style="1973" customWidth="1"/>
    <col min="9658" max="9658" width="0" style="1973" hidden="1" customWidth="1"/>
    <col min="9659" max="9659" width="7.140625" style="1973" customWidth="1"/>
    <col min="9660" max="9660" width="7.7109375" style="1973" customWidth="1"/>
    <col min="9661" max="9661" width="7.28515625" style="1973" customWidth="1"/>
    <col min="9662" max="9662" width="9" style="1973" customWidth="1"/>
    <col min="9663" max="9663" width="7.28515625" style="1973" customWidth="1"/>
    <col min="9664" max="9664" width="8.28515625" style="1973" customWidth="1"/>
    <col min="9665" max="9665" width="7.28515625" style="1973" customWidth="1"/>
    <col min="9666" max="9666" width="7.42578125" style="1973" customWidth="1"/>
    <col min="9667" max="9667" width="8.7109375" style="1973" customWidth="1"/>
    <col min="9668" max="9668" width="5.7109375" style="1973" customWidth="1"/>
    <col min="9669" max="9728" width="0" style="1973" hidden="1" customWidth="1"/>
    <col min="9729" max="9729" width="4.28515625" style="1973"/>
    <col min="9730" max="9730" width="5.42578125" style="1973" bestFit="1" customWidth="1"/>
    <col min="9731" max="9897" width="4.28515625" style="1973"/>
    <col min="9898" max="9898" width="3" style="1973" customWidth="1"/>
    <col min="9899" max="9899" width="12.7109375" style="1973" customWidth="1"/>
    <col min="9900" max="9901" width="0" style="1973" hidden="1" customWidth="1"/>
    <col min="9902" max="9902" width="8.5703125" style="1973" customWidth="1"/>
    <col min="9903" max="9903" width="8.42578125" style="1973" customWidth="1"/>
    <col min="9904" max="9904" width="7.28515625" style="1973" customWidth="1"/>
    <col min="9905" max="9910" width="0" style="1973" hidden="1" customWidth="1"/>
    <col min="9911" max="9911" width="7.28515625" style="1973" customWidth="1"/>
    <col min="9912" max="9912" width="8.28515625" style="1973" customWidth="1"/>
    <col min="9913" max="9913" width="6.28515625" style="1973" customWidth="1"/>
    <col min="9914" max="9914" width="0" style="1973" hidden="1" customWidth="1"/>
    <col min="9915" max="9915" width="7.140625" style="1973" customWidth="1"/>
    <col min="9916" max="9916" width="7.7109375" style="1973" customWidth="1"/>
    <col min="9917" max="9917" width="7.28515625" style="1973" customWidth="1"/>
    <col min="9918" max="9918" width="9" style="1973" customWidth="1"/>
    <col min="9919" max="9919" width="7.28515625" style="1973" customWidth="1"/>
    <col min="9920" max="9920" width="8.28515625" style="1973" customWidth="1"/>
    <col min="9921" max="9921" width="7.28515625" style="1973" customWidth="1"/>
    <col min="9922" max="9922" width="7.42578125" style="1973" customWidth="1"/>
    <col min="9923" max="9923" width="8.7109375" style="1973" customWidth="1"/>
    <col min="9924" max="9924" width="5.7109375" style="1973" customWidth="1"/>
    <col min="9925" max="9984" width="0" style="1973" hidden="1" customWidth="1"/>
    <col min="9985" max="9985" width="4.28515625" style="1973"/>
    <col min="9986" max="9986" width="5.42578125" style="1973" bestFit="1" customWidth="1"/>
    <col min="9987" max="10153" width="4.28515625" style="1973"/>
    <col min="10154" max="10154" width="3" style="1973" customWidth="1"/>
    <col min="10155" max="10155" width="12.7109375" style="1973" customWidth="1"/>
    <col min="10156" max="10157" width="0" style="1973" hidden="1" customWidth="1"/>
    <col min="10158" max="10158" width="8.5703125" style="1973" customWidth="1"/>
    <col min="10159" max="10159" width="8.42578125" style="1973" customWidth="1"/>
    <col min="10160" max="10160" width="7.28515625" style="1973" customWidth="1"/>
    <col min="10161" max="10166" width="0" style="1973" hidden="1" customWidth="1"/>
    <col min="10167" max="10167" width="7.28515625" style="1973" customWidth="1"/>
    <col min="10168" max="10168" width="8.28515625" style="1973" customWidth="1"/>
    <col min="10169" max="10169" width="6.28515625" style="1973" customWidth="1"/>
    <col min="10170" max="10170" width="0" style="1973" hidden="1" customWidth="1"/>
    <col min="10171" max="10171" width="7.140625" style="1973" customWidth="1"/>
    <col min="10172" max="10172" width="7.7109375" style="1973" customWidth="1"/>
    <col min="10173" max="10173" width="7.28515625" style="1973" customWidth="1"/>
    <col min="10174" max="10174" width="9" style="1973" customWidth="1"/>
    <col min="10175" max="10175" width="7.28515625" style="1973" customWidth="1"/>
    <col min="10176" max="10176" width="8.28515625" style="1973" customWidth="1"/>
    <col min="10177" max="10177" width="7.28515625" style="1973" customWidth="1"/>
    <col min="10178" max="10178" width="7.42578125" style="1973" customWidth="1"/>
    <col min="10179" max="10179" width="8.7109375" style="1973" customWidth="1"/>
    <col min="10180" max="10180" width="5.7109375" style="1973" customWidth="1"/>
    <col min="10181" max="10240" width="0" style="1973" hidden="1" customWidth="1"/>
    <col min="10241" max="10241" width="4.28515625" style="1973"/>
    <col min="10242" max="10242" width="5.42578125" style="1973" bestFit="1" customWidth="1"/>
    <col min="10243" max="10409" width="4.28515625" style="1973"/>
    <col min="10410" max="10410" width="3" style="1973" customWidth="1"/>
    <col min="10411" max="10411" width="12.7109375" style="1973" customWidth="1"/>
    <col min="10412" max="10413" width="0" style="1973" hidden="1" customWidth="1"/>
    <col min="10414" max="10414" width="8.5703125" style="1973" customWidth="1"/>
    <col min="10415" max="10415" width="8.42578125" style="1973" customWidth="1"/>
    <col min="10416" max="10416" width="7.28515625" style="1973" customWidth="1"/>
    <col min="10417" max="10422" width="0" style="1973" hidden="1" customWidth="1"/>
    <col min="10423" max="10423" width="7.28515625" style="1973" customWidth="1"/>
    <col min="10424" max="10424" width="8.28515625" style="1973" customWidth="1"/>
    <col min="10425" max="10425" width="6.28515625" style="1973" customWidth="1"/>
    <col min="10426" max="10426" width="0" style="1973" hidden="1" customWidth="1"/>
    <col min="10427" max="10427" width="7.140625" style="1973" customWidth="1"/>
    <col min="10428" max="10428" width="7.7109375" style="1973" customWidth="1"/>
    <col min="10429" max="10429" width="7.28515625" style="1973" customWidth="1"/>
    <col min="10430" max="10430" width="9" style="1973" customWidth="1"/>
    <col min="10431" max="10431" width="7.28515625" style="1973" customWidth="1"/>
    <col min="10432" max="10432" width="8.28515625" style="1973" customWidth="1"/>
    <col min="10433" max="10433" width="7.28515625" style="1973" customWidth="1"/>
    <col min="10434" max="10434" width="7.42578125" style="1973" customWidth="1"/>
    <col min="10435" max="10435" width="8.7109375" style="1973" customWidth="1"/>
    <col min="10436" max="10436" width="5.7109375" style="1973" customWidth="1"/>
    <col min="10437" max="10496" width="0" style="1973" hidden="1" customWidth="1"/>
    <col min="10497" max="10497" width="4.28515625" style="1973"/>
    <col min="10498" max="10498" width="5.42578125" style="1973" bestFit="1" customWidth="1"/>
    <col min="10499" max="10665" width="4.28515625" style="1973"/>
    <col min="10666" max="10666" width="3" style="1973" customWidth="1"/>
    <col min="10667" max="10667" width="12.7109375" style="1973" customWidth="1"/>
    <col min="10668" max="10669" width="0" style="1973" hidden="1" customWidth="1"/>
    <col min="10670" max="10670" width="8.5703125" style="1973" customWidth="1"/>
    <col min="10671" max="10671" width="8.42578125" style="1973" customWidth="1"/>
    <col min="10672" max="10672" width="7.28515625" style="1973" customWidth="1"/>
    <col min="10673" max="10678" width="0" style="1973" hidden="1" customWidth="1"/>
    <col min="10679" max="10679" width="7.28515625" style="1973" customWidth="1"/>
    <col min="10680" max="10680" width="8.28515625" style="1973" customWidth="1"/>
    <col min="10681" max="10681" width="6.28515625" style="1973" customWidth="1"/>
    <col min="10682" max="10682" width="0" style="1973" hidden="1" customWidth="1"/>
    <col min="10683" max="10683" width="7.140625" style="1973" customWidth="1"/>
    <col min="10684" max="10684" width="7.7109375" style="1973" customWidth="1"/>
    <col min="10685" max="10685" width="7.28515625" style="1973" customWidth="1"/>
    <col min="10686" max="10686" width="9" style="1973" customWidth="1"/>
    <col min="10687" max="10687" width="7.28515625" style="1973" customWidth="1"/>
    <col min="10688" max="10688" width="8.28515625" style="1973" customWidth="1"/>
    <col min="10689" max="10689" width="7.28515625" style="1973" customWidth="1"/>
    <col min="10690" max="10690" width="7.42578125" style="1973" customWidth="1"/>
    <col min="10691" max="10691" width="8.7109375" style="1973" customWidth="1"/>
    <col min="10692" max="10692" width="5.7109375" style="1973" customWidth="1"/>
    <col min="10693" max="10752" width="0" style="1973" hidden="1" customWidth="1"/>
    <col min="10753" max="10753" width="4.28515625" style="1973"/>
    <col min="10754" max="10754" width="5.42578125" style="1973" bestFit="1" customWidth="1"/>
    <col min="10755" max="10921" width="4.28515625" style="1973"/>
    <col min="10922" max="10922" width="3" style="1973" customWidth="1"/>
    <col min="10923" max="10923" width="12.7109375" style="1973" customWidth="1"/>
    <col min="10924" max="10925" width="0" style="1973" hidden="1" customWidth="1"/>
    <col min="10926" max="10926" width="8.5703125" style="1973" customWidth="1"/>
    <col min="10927" max="10927" width="8.42578125" style="1973" customWidth="1"/>
    <col min="10928" max="10928" width="7.28515625" style="1973" customWidth="1"/>
    <col min="10929" max="10934" width="0" style="1973" hidden="1" customWidth="1"/>
    <col min="10935" max="10935" width="7.28515625" style="1973" customWidth="1"/>
    <col min="10936" max="10936" width="8.28515625" style="1973" customWidth="1"/>
    <col min="10937" max="10937" width="6.28515625" style="1973" customWidth="1"/>
    <col min="10938" max="10938" width="0" style="1973" hidden="1" customWidth="1"/>
    <col min="10939" max="10939" width="7.140625" style="1973" customWidth="1"/>
    <col min="10940" max="10940" width="7.7109375" style="1973" customWidth="1"/>
    <col min="10941" max="10941" width="7.28515625" style="1973" customWidth="1"/>
    <col min="10942" max="10942" width="9" style="1973" customWidth="1"/>
    <col min="10943" max="10943" width="7.28515625" style="1973" customWidth="1"/>
    <col min="10944" max="10944" width="8.28515625" style="1973" customWidth="1"/>
    <col min="10945" max="10945" width="7.28515625" style="1973" customWidth="1"/>
    <col min="10946" max="10946" width="7.42578125" style="1973" customWidth="1"/>
    <col min="10947" max="10947" width="8.7109375" style="1973" customWidth="1"/>
    <col min="10948" max="10948" width="5.7109375" style="1973" customWidth="1"/>
    <col min="10949" max="11008" width="0" style="1973" hidden="1" customWidth="1"/>
    <col min="11009" max="11009" width="4.28515625" style="1973"/>
    <col min="11010" max="11010" width="5.42578125" style="1973" bestFit="1" customWidth="1"/>
    <col min="11011" max="11177" width="4.28515625" style="1973"/>
    <col min="11178" max="11178" width="3" style="1973" customWidth="1"/>
    <col min="11179" max="11179" width="12.7109375" style="1973" customWidth="1"/>
    <col min="11180" max="11181" width="0" style="1973" hidden="1" customWidth="1"/>
    <col min="11182" max="11182" width="8.5703125" style="1973" customWidth="1"/>
    <col min="11183" max="11183" width="8.42578125" style="1973" customWidth="1"/>
    <col min="11184" max="11184" width="7.28515625" style="1973" customWidth="1"/>
    <col min="11185" max="11190" width="0" style="1973" hidden="1" customWidth="1"/>
    <col min="11191" max="11191" width="7.28515625" style="1973" customWidth="1"/>
    <col min="11192" max="11192" width="8.28515625" style="1973" customWidth="1"/>
    <col min="11193" max="11193" width="6.28515625" style="1973" customWidth="1"/>
    <col min="11194" max="11194" width="0" style="1973" hidden="1" customWidth="1"/>
    <col min="11195" max="11195" width="7.140625" style="1973" customWidth="1"/>
    <col min="11196" max="11196" width="7.7109375" style="1973" customWidth="1"/>
    <col min="11197" max="11197" width="7.28515625" style="1973" customWidth="1"/>
    <col min="11198" max="11198" width="9" style="1973" customWidth="1"/>
    <col min="11199" max="11199" width="7.28515625" style="1973" customWidth="1"/>
    <col min="11200" max="11200" width="8.28515625" style="1973" customWidth="1"/>
    <col min="11201" max="11201" width="7.28515625" style="1973" customWidth="1"/>
    <col min="11202" max="11202" width="7.42578125" style="1973" customWidth="1"/>
    <col min="11203" max="11203" width="8.7109375" style="1973" customWidth="1"/>
    <col min="11204" max="11204" width="5.7109375" style="1973" customWidth="1"/>
    <col min="11205" max="11264" width="0" style="1973" hidden="1" customWidth="1"/>
    <col min="11265" max="11265" width="4.28515625" style="1973"/>
    <col min="11266" max="11266" width="5.42578125" style="1973" bestFit="1" customWidth="1"/>
    <col min="11267" max="11433" width="4.28515625" style="1973"/>
    <col min="11434" max="11434" width="3" style="1973" customWidth="1"/>
    <col min="11435" max="11435" width="12.7109375" style="1973" customWidth="1"/>
    <col min="11436" max="11437" width="0" style="1973" hidden="1" customWidth="1"/>
    <col min="11438" max="11438" width="8.5703125" style="1973" customWidth="1"/>
    <col min="11439" max="11439" width="8.42578125" style="1973" customWidth="1"/>
    <col min="11440" max="11440" width="7.28515625" style="1973" customWidth="1"/>
    <col min="11441" max="11446" width="0" style="1973" hidden="1" customWidth="1"/>
    <col min="11447" max="11447" width="7.28515625" style="1973" customWidth="1"/>
    <col min="11448" max="11448" width="8.28515625" style="1973" customWidth="1"/>
    <col min="11449" max="11449" width="6.28515625" style="1973" customWidth="1"/>
    <col min="11450" max="11450" width="0" style="1973" hidden="1" customWidth="1"/>
    <col min="11451" max="11451" width="7.140625" style="1973" customWidth="1"/>
    <col min="11452" max="11452" width="7.7109375" style="1973" customWidth="1"/>
    <col min="11453" max="11453" width="7.28515625" style="1973" customWidth="1"/>
    <col min="11454" max="11454" width="9" style="1973" customWidth="1"/>
    <col min="11455" max="11455" width="7.28515625" style="1973" customWidth="1"/>
    <col min="11456" max="11456" width="8.28515625" style="1973" customWidth="1"/>
    <col min="11457" max="11457" width="7.28515625" style="1973" customWidth="1"/>
    <col min="11458" max="11458" width="7.42578125" style="1973" customWidth="1"/>
    <col min="11459" max="11459" width="8.7109375" style="1973" customWidth="1"/>
    <col min="11460" max="11460" width="5.7109375" style="1973" customWidth="1"/>
    <col min="11461" max="11520" width="0" style="1973" hidden="1" customWidth="1"/>
    <col min="11521" max="11521" width="4.28515625" style="1973"/>
    <col min="11522" max="11522" width="5.42578125" style="1973" bestFit="1" customWidth="1"/>
    <col min="11523" max="11689" width="4.28515625" style="1973"/>
    <col min="11690" max="11690" width="3" style="1973" customWidth="1"/>
    <col min="11691" max="11691" width="12.7109375" style="1973" customWidth="1"/>
    <col min="11692" max="11693" width="0" style="1973" hidden="1" customWidth="1"/>
    <col min="11694" max="11694" width="8.5703125" style="1973" customWidth="1"/>
    <col min="11695" max="11695" width="8.42578125" style="1973" customWidth="1"/>
    <col min="11696" max="11696" width="7.28515625" style="1973" customWidth="1"/>
    <col min="11697" max="11702" width="0" style="1973" hidden="1" customWidth="1"/>
    <col min="11703" max="11703" width="7.28515625" style="1973" customWidth="1"/>
    <col min="11704" max="11704" width="8.28515625" style="1973" customWidth="1"/>
    <col min="11705" max="11705" width="6.28515625" style="1973" customWidth="1"/>
    <col min="11706" max="11706" width="0" style="1973" hidden="1" customWidth="1"/>
    <col min="11707" max="11707" width="7.140625" style="1973" customWidth="1"/>
    <col min="11708" max="11708" width="7.7109375" style="1973" customWidth="1"/>
    <col min="11709" max="11709" width="7.28515625" style="1973" customWidth="1"/>
    <col min="11710" max="11710" width="9" style="1973" customWidth="1"/>
    <col min="11711" max="11711" width="7.28515625" style="1973" customWidth="1"/>
    <col min="11712" max="11712" width="8.28515625" style="1973" customWidth="1"/>
    <col min="11713" max="11713" width="7.28515625" style="1973" customWidth="1"/>
    <col min="11714" max="11714" width="7.42578125" style="1973" customWidth="1"/>
    <col min="11715" max="11715" width="8.7109375" style="1973" customWidth="1"/>
    <col min="11716" max="11716" width="5.7109375" style="1973" customWidth="1"/>
    <col min="11717" max="11776" width="0" style="1973" hidden="1" customWidth="1"/>
    <col min="11777" max="11777" width="4.28515625" style="1973"/>
    <col min="11778" max="11778" width="5.42578125" style="1973" bestFit="1" customWidth="1"/>
    <col min="11779" max="11945" width="4.28515625" style="1973"/>
    <col min="11946" max="11946" width="3" style="1973" customWidth="1"/>
    <col min="11947" max="11947" width="12.7109375" style="1973" customWidth="1"/>
    <col min="11948" max="11949" width="0" style="1973" hidden="1" customWidth="1"/>
    <col min="11950" max="11950" width="8.5703125" style="1973" customWidth="1"/>
    <col min="11951" max="11951" width="8.42578125" style="1973" customWidth="1"/>
    <col min="11952" max="11952" width="7.28515625" style="1973" customWidth="1"/>
    <col min="11953" max="11958" width="0" style="1973" hidden="1" customWidth="1"/>
    <col min="11959" max="11959" width="7.28515625" style="1973" customWidth="1"/>
    <col min="11960" max="11960" width="8.28515625" style="1973" customWidth="1"/>
    <col min="11961" max="11961" width="6.28515625" style="1973" customWidth="1"/>
    <col min="11962" max="11962" width="0" style="1973" hidden="1" customWidth="1"/>
    <col min="11963" max="11963" width="7.140625" style="1973" customWidth="1"/>
    <col min="11964" max="11964" width="7.7109375" style="1973" customWidth="1"/>
    <col min="11965" max="11965" width="7.28515625" style="1973" customWidth="1"/>
    <col min="11966" max="11966" width="9" style="1973" customWidth="1"/>
    <col min="11967" max="11967" width="7.28515625" style="1973" customWidth="1"/>
    <col min="11968" max="11968" width="8.28515625" style="1973" customWidth="1"/>
    <col min="11969" max="11969" width="7.28515625" style="1973" customWidth="1"/>
    <col min="11970" max="11970" width="7.42578125" style="1973" customWidth="1"/>
    <col min="11971" max="11971" width="8.7109375" style="1973" customWidth="1"/>
    <col min="11972" max="11972" width="5.7109375" style="1973" customWidth="1"/>
    <col min="11973" max="12032" width="0" style="1973" hidden="1" customWidth="1"/>
    <col min="12033" max="12033" width="4.28515625" style="1973"/>
    <col min="12034" max="12034" width="5.42578125" style="1973" bestFit="1" customWidth="1"/>
    <col min="12035" max="12201" width="4.28515625" style="1973"/>
    <col min="12202" max="12202" width="3" style="1973" customWidth="1"/>
    <col min="12203" max="12203" width="12.7109375" style="1973" customWidth="1"/>
    <col min="12204" max="12205" width="0" style="1973" hidden="1" customWidth="1"/>
    <col min="12206" max="12206" width="8.5703125" style="1973" customWidth="1"/>
    <col min="12207" max="12207" width="8.42578125" style="1973" customWidth="1"/>
    <col min="12208" max="12208" width="7.28515625" style="1973" customWidth="1"/>
    <col min="12209" max="12214" width="0" style="1973" hidden="1" customWidth="1"/>
    <col min="12215" max="12215" width="7.28515625" style="1973" customWidth="1"/>
    <col min="12216" max="12216" width="8.28515625" style="1973" customWidth="1"/>
    <col min="12217" max="12217" width="6.28515625" style="1973" customWidth="1"/>
    <col min="12218" max="12218" width="0" style="1973" hidden="1" customWidth="1"/>
    <col min="12219" max="12219" width="7.140625" style="1973" customWidth="1"/>
    <col min="12220" max="12220" width="7.7109375" style="1973" customWidth="1"/>
    <col min="12221" max="12221" width="7.28515625" style="1973" customWidth="1"/>
    <col min="12222" max="12222" width="9" style="1973" customWidth="1"/>
    <col min="12223" max="12223" width="7.28515625" style="1973" customWidth="1"/>
    <col min="12224" max="12224" width="8.28515625" style="1973" customWidth="1"/>
    <col min="12225" max="12225" width="7.28515625" style="1973" customWidth="1"/>
    <col min="12226" max="12226" width="7.42578125" style="1973" customWidth="1"/>
    <col min="12227" max="12227" width="8.7109375" style="1973" customWidth="1"/>
    <col min="12228" max="12228" width="5.7109375" style="1973" customWidth="1"/>
    <col min="12229" max="12288" width="0" style="1973" hidden="1" customWidth="1"/>
    <col min="12289" max="12289" width="4.28515625" style="1973"/>
    <col min="12290" max="12290" width="5.42578125" style="1973" bestFit="1" customWidth="1"/>
    <col min="12291" max="12457" width="4.28515625" style="1973"/>
    <col min="12458" max="12458" width="3" style="1973" customWidth="1"/>
    <col min="12459" max="12459" width="12.7109375" style="1973" customWidth="1"/>
    <col min="12460" max="12461" width="0" style="1973" hidden="1" customWidth="1"/>
    <col min="12462" max="12462" width="8.5703125" style="1973" customWidth="1"/>
    <col min="12463" max="12463" width="8.42578125" style="1973" customWidth="1"/>
    <col min="12464" max="12464" width="7.28515625" style="1973" customWidth="1"/>
    <col min="12465" max="12470" width="0" style="1973" hidden="1" customWidth="1"/>
    <col min="12471" max="12471" width="7.28515625" style="1973" customWidth="1"/>
    <col min="12472" max="12472" width="8.28515625" style="1973" customWidth="1"/>
    <col min="12473" max="12473" width="6.28515625" style="1973" customWidth="1"/>
    <col min="12474" max="12474" width="0" style="1973" hidden="1" customWidth="1"/>
    <col min="12475" max="12475" width="7.140625" style="1973" customWidth="1"/>
    <col min="12476" max="12476" width="7.7109375" style="1973" customWidth="1"/>
    <col min="12477" max="12477" width="7.28515625" style="1973" customWidth="1"/>
    <col min="12478" max="12478" width="9" style="1973" customWidth="1"/>
    <col min="12479" max="12479" width="7.28515625" style="1973" customWidth="1"/>
    <col min="12480" max="12480" width="8.28515625" style="1973" customWidth="1"/>
    <col min="12481" max="12481" width="7.28515625" style="1973" customWidth="1"/>
    <col min="12482" max="12482" width="7.42578125" style="1973" customWidth="1"/>
    <col min="12483" max="12483" width="8.7109375" style="1973" customWidth="1"/>
    <col min="12484" max="12484" width="5.7109375" style="1973" customWidth="1"/>
    <col min="12485" max="12544" width="0" style="1973" hidden="1" customWidth="1"/>
    <col min="12545" max="12545" width="4.28515625" style="1973"/>
    <col min="12546" max="12546" width="5.42578125" style="1973" bestFit="1" customWidth="1"/>
    <col min="12547" max="12713" width="4.28515625" style="1973"/>
    <col min="12714" max="12714" width="3" style="1973" customWidth="1"/>
    <col min="12715" max="12715" width="12.7109375" style="1973" customWidth="1"/>
    <col min="12716" max="12717" width="0" style="1973" hidden="1" customWidth="1"/>
    <col min="12718" max="12718" width="8.5703125" style="1973" customWidth="1"/>
    <col min="12719" max="12719" width="8.42578125" style="1973" customWidth="1"/>
    <col min="12720" max="12720" width="7.28515625" style="1973" customWidth="1"/>
    <col min="12721" max="12726" width="0" style="1973" hidden="1" customWidth="1"/>
    <col min="12727" max="12727" width="7.28515625" style="1973" customWidth="1"/>
    <col min="12728" max="12728" width="8.28515625" style="1973" customWidth="1"/>
    <col min="12729" max="12729" width="6.28515625" style="1973" customWidth="1"/>
    <col min="12730" max="12730" width="0" style="1973" hidden="1" customWidth="1"/>
    <col min="12731" max="12731" width="7.140625" style="1973" customWidth="1"/>
    <col min="12732" max="12732" width="7.7109375" style="1973" customWidth="1"/>
    <col min="12733" max="12733" width="7.28515625" style="1973" customWidth="1"/>
    <col min="12734" max="12734" width="9" style="1973" customWidth="1"/>
    <col min="12735" max="12735" width="7.28515625" style="1973" customWidth="1"/>
    <col min="12736" max="12736" width="8.28515625" style="1973" customWidth="1"/>
    <col min="12737" max="12737" width="7.28515625" style="1973" customWidth="1"/>
    <col min="12738" max="12738" width="7.42578125" style="1973" customWidth="1"/>
    <col min="12739" max="12739" width="8.7109375" style="1973" customWidth="1"/>
    <col min="12740" max="12740" width="5.7109375" style="1973" customWidth="1"/>
    <col min="12741" max="12800" width="0" style="1973" hidden="1" customWidth="1"/>
    <col min="12801" max="12801" width="4.28515625" style="1973"/>
    <col min="12802" max="12802" width="5.42578125" style="1973" bestFit="1" customWidth="1"/>
    <col min="12803" max="12969" width="4.28515625" style="1973"/>
    <col min="12970" max="12970" width="3" style="1973" customWidth="1"/>
    <col min="12971" max="12971" width="12.7109375" style="1973" customWidth="1"/>
    <col min="12972" max="12973" width="0" style="1973" hidden="1" customWidth="1"/>
    <col min="12974" max="12974" width="8.5703125" style="1973" customWidth="1"/>
    <col min="12975" max="12975" width="8.42578125" style="1973" customWidth="1"/>
    <col min="12976" max="12976" width="7.28515625" style="1973" customWidth="1"/>
    <col min="12977" max="12982" width="0" style="1973" hidden="1" customWidth="1"/>
    <col min="12983" max="12983" width="7.28515625" style="1973" customWidth="1"/>
    <col min="12984" max="12984" width="8.28515625" style="1973" customWidth="1"/>
    <col min="12985" max="12985" width="6.28515625" style="1973" customWidth="1"/>
    <col min="12986" max="12986" width="0" style="1973" hidden="1" customWidth="1"/>
    <col min="12987" max="12987" width="7.140625" style="1973" customWidth="1"/>
    <col min="12988" max="12988" width="7.7109375" style="1973" customWidth="1"/>
    <col min="12989" max="12989" width="7.28515625" style="1973" customWidth="1"/>
    <col min="12990" max="12990" width="9" style="1973" customWidth="1"/>
    <col min="12991" max="12991" width="7.28515625" style="1973" customWidth="1"/>
    <col min="12992" max="12992" width="8.28515625" style="1973" customWidth="1"/>
    <col min="12993" max="12993" width="7.28515625" style="1973" customWidth="1"/>
    <col min="12994" max="12994" width="7.42578125" style="1973" customWidth="1"/>
    <col min="12995" max="12995" width="8.7109375" style="1973" customWidth="1"/>
    <col min="12996" max="12996" width="5.7109375" style="1973" customWidth="1"/>
    <col min="12997" max="13056" width="0" style="1973" hidden="1" customWidth="1"/>
    <col min="13057" max="13057" width="4.28515625" style="1973"/>
    <col min="13058" max="13058" width="5.42578125" style="1973" bestFit="1" customWidth="1"/>
    <col min="13059" max="13225" width="4.28515625" style="1973"/>
    <col min="13226" max="13226" width="3" style="1973" customWidth="1"/>
    <col min="13227" max="13227" width="12.7109375" style="1973" customWidth="1"/>
    <col min="13228" max="13229" width="0" style="1973" hidden="1" customWidth="1"/>
    <col min="13230" max="13230" width="8.5703125" style="1973" customWidth="1"/>
    <col min="13231" max="13231" width="8.42578125" style="1973" customWidth="1"/>
    <col min="13232" max="13232" width="7.28515625" style="1973" customWidth="1"/>
    <col min="13233" max="13238" width="0" style="1973" hidden="1" customWidth="1"/>
    <col min="13239" max="13239" width="7.28515625" style="1973" customWidth="1"/>
    <col min="13240" max="13240" width="8.28515625" style="1973" customWidth="1"/>
    <col min="13241" max="13241" width="6.28515625" style="1973" customWidth="1"/>
    <col min="13242" max="13242" width="0" style="1973" hidden="1" customWidth="1"/>
    <col min="13243" max="13243" width="7.140625" style="1973" customWidth="1"/>
    <col min="13244" max="13244" width="7.7109375" style="1973" customWidth="1"/>
    <col min="13245" max="13245" width="7.28515625" style="1973" customWidth="1"/>
    <col min="13246" max="13246" width="9" style="1973" customWidth="1"/>
    <col min="13247" max="13247" width="7.28515625" style="1973" customWidth="1"/>
    <col min="13248" max="13248" width="8.28515625" style="1973" customWidth="1"/>
    <col min="13249" max="13249" width="7.28515625" style="1973" customWidth="1"/>
    <col min="13250" max="13250" width="7.42578125" style="1973" customWidth="1"/>
    <col min="13251" max="13251" width="8.7109375" style="1973" customWidth="1"/>
    <col min="13252" max="13252" width="5.7109375" style="1973" customWidth="1"/>
    <col min="13253" max="13312" width="0" style="1973" hidden="1" customWidth="1"/>
    <col min="13313" max="13313" width="4.28515625" style="1973"/>
    <col min="13314" max="13314" width="5.42578125" style="1973" bestFit="1" customWidth="1"/>
    <col min="13315" max="13481" width="4.28515625" style="1973"/>
    <col min="13482" max="13482" width="3" style="1973" customWidth="1"/>
    <col min="13483" max="13483" width="12.7109375" style="1973" customWidth="1"/>
    <col min="13484" max="13485" width="0" style="1973" hidden="1" customWidth="1"/>
    <col min="13486" max="13486" width="8.5703125" style="1973" customWidth="1"/>
    <col min="13487" max="13487" width="8.42578125" style="1973" customWidth="1"/>
    <col min="13488" max="13488" width="7.28515625" style="1973" customWidth="1"/>
    <col min="13489" max="13494" width="0" style="1973" hidden="1" customWidth="1"/>
    <col min="13495" max="13495" width="7.28515625" style="1973" customWidth="1"/>
    <col min="13496" max="13496" width="8.28515625" style="1973" customWidth="1"/>
    <col min="13497" max="13497" width="6.28515625" style="1973" customWidth="1"/>
    <col min="13498" max="13498" width="0" style="1973" hidden="1" customWidth="1"/>
    <col min="13499" max="13499" width="7.140625" style="1973" customWidth="1"/>
    <col min="13500" max="13500" width="7.7109375" style="1973" customWidth="1"/>
    <col min="13501" max="13501" width="7.28515625" style="1973" customWidth="1"/>
    <col min="13502" max="13502" width="9" style="1973" customWidth="1"/>
    <col min="13503" max="13503" width="7.28515625" style="1973" customWidth="1"/>
    <col min="13504" max="13504" width="8.28515625" style="1973" customWidth="1"/>
    <col min="13505" max="13505" width="7.28515625" style="1973" customWidth="1"/>
    <col min="13506" max="13506" width="7.42578125" style="1973" customWidth="1"/>
    <col min="13507" max="13507" width="8.7109375" style="1973" customWidth="1"/>
    <col min="13508" max="13508" width="5.7109375" style="1973" customWidth="1"/>
    <col min="13509" max="13568" width="0" style="1973" hidden="1" customWidth="1"/>
    <col min="13569" max="13569" width="4.28515625" style="1973"/>
    <col min="13570" max="13570" width="5.42578125" style="1973" bestFit="1" customWidth="1"/>
    <col min="13571" max="13737" width="4.28515625" style="1973"/>
    <col min="13738" max="13738" width="3" style="1973" customWidth="1"/>
    <col min="13739" max="13739" width="12.7109375" style="1973" customWidth="1"/>
    <col min="13740" max="13741" width="0" style="1973" hidden="1" customWidth="1"/>
    <col min="13742" max="13742" width="8.5703125" style="1973" customWidth="1"/>
    <col min="13743" max="13743" width="8.42578125" style="1973" customWidth="1"/>
    <col min="13744" max="13744" width="7.28515625" style="1973" customWidth="1"/>
    <col min="13745" max="13750" width="0" style="1973" hidden="1" customWidth="1"/>
    <col min="13751" max="13751" width="7.28515625" style="1973" customWidth="1"/>
    <col min="13752" max="13752" width="8.28515625" style="1973" customWidth="1"/>
    <col min="13753" max="13753" width="6.28515625" style="1973" customWidth="1"/>
    <col min="13754" max="13754" width="0" style="1973" hidden="1" customWidth="1"/>
    <col min="13755" max="13755" width="7.140625" style="1973" customWidth="1"/>
    <col min="13756" max="13756" width="7.7109375" style="1973" customWidth="1"/>
    <col min="13757" max="13757" width="7.28515625" style="1973" customWidth="1"/>
    <col min="13758" max="13758" width="9" style="1973" customWidth="1"/>
    <col min="13759" max="13759" width="7.28515625" style="1973" customWidth="1"/>
    <col min="13760" max="13760" width="8.28515625" style="1973" customWidth="1"/>
    <col min="13761" max="13761" width="7.28515625" style="1973" customWidth="1"/>
    <col min="13762" max="13762" width="7.42578125" style="1973" customWidth="1"/>
    <col min="13763" max="13763" width="8.7109375" style="1973" customWidth="1"/>
    <col min="13764" max="13764" width="5.7109375" style="1973" customWidth="1"/>
    <col min="13765" max="13824" width="0" style="1973" hidden="1" customWidth="1"/>
    <col min="13825" max="13825" width="4.28515625" style="1973"/>
    <col min="13826" max="13826" width="5.42578125" style="1973" bestFit="1" customWidth="1"/>
    <col min="13827" max="13993" width="4.28515625" style="1973"/>
    <col min="13994" max="13994" width="3" style="1973" customWidth="1"/>
    <col min="13995" max="13995" width="12.7109375" style="1973" customWidth="1"/>
    <col min="13996" max="13997" width="0" style="1973" hidden="1" customWidth="1"/>
    <col min="13998" max="13998" width="8.5703125" style="1973" customWidth="1"/>
    <col min="13999" max="13999" width="8.42578125" style="1973" customWidth="1"/>
    <col min="14000" max="14000" width="7.28515625" style="1973" customWidth="1"/>
    <col min="14001" max="14006" width="0" style="1973" hidden="1" customWidth="1"/>
    <col min="14007" max="14007" width="7.28515625" style="1973" customWidth="1"/>
    <col min="14008" max="14008" width="8.28515625" style="1973" customWidth="1"/>
    <col min="14009" max="14009" width="6.28515625" style="1973" customWidth="1"/>
    <col min="14010" max="14010" width="0" style="1973" hidden="1" customWidth="1"/>
    <col min="14011" max="14011" width="7.140625" style="1973" customWidth="1"/>
    <col min="14012" max="14012" width="7.7109375" style="1973" customWidth="1"/>
    <col min="14013" max="14013" width="7.28515625" style="1973" customWidth="1"/>
    <col min="14014" max="14014" width="9" style="1973" customWidth="1"/>
    <col min="14015" max="14015" width="7.28515625" style="1973" customWidth="1"/>
    <col min="14016" max="14016" width="8.28515625" style="1973" customWidth="1"/>
    <col min="14017" max="14017" width="7.28515625" style="1973" customWidth="1"/>
    <col min="14018" max="14018" width="7.42578125" style="1973" customWidth="1"/>
    <col min="14019" max="14019" width="8.7109375" style="1973" customWidth="1"/>
    <col min="14020" max="14020" width="5.7109375" style="1973" customWidth="1"/>
    <col min="14021" max="14080" width="0" style="1973" hidden="1" customWidth="1"/>
    <col min="14081" max="14081" width="4.28515625" style="1973"/>
    <col min="14082" max="14082" width="5.42578125" style="1973" bestFit="1" customWidth="1"/>
    <col min="14083" max="14249" width="4.28515625" style="1973"/>
    <col min="14250" max="14250" width="3" style="1973" customWidth="1"/>
    <col min="14251" max="14251" width="12.7109375" style="1973" customWidth="1"/>
    <col min="14252" max="14253" width="0" style="1973" hidden="1" customWidth="1"/>
    <col min="14254" max="14254" width="8.5703125" style="1973" customWidth="1"/>
    <col min="14255" max="14255" width="8.42578125" style="1973" customWidth="1"/>
    <col min="14256" max="14256" width="7.28515625" style="1973" customWidth="1"/>
    <col min="14257" max="14262" width="0" style="1973" hidden="1" customWidth="1"/>
    <col min="14263" max="14263" width="7.28515625" style="1973" customWidth="1"/>
    <col min="14264" max="14264" width="8.28515625" style="1973" customWidth="1"/>
    <col min="14265" max="14265" width="6.28515625" style="1973" customWidth="1"/>
    <col min="14266" max="14266" width="0" style="1973" hidden="1" customWidth="1"/>
    <col min="14267" max="14267" width="7.140625" style="1973" customWidth="1"/>
    <col min="14268" max="14268" width="7.7109375" style="1973" customWidth="1"/>
    <col min="14269" max="14269" width="7.28515625" style="1973" customWidth="1"/>
    <col min="14270" max="14270" width="9" style="1973" customWidth="1"/>
    <col min="14271" max="14271" width="7.28515625" style="1973" customWidth="1"/>
    <col min="14272" max="14272" width="8.28515625" style="1973" customWidth="1"/>
    <col min="14273" max="14273" width="7.28515625" style="1973" customWidth="1"/>
    <col min="14274" max="14274" width="7.42578125" style="1973" customWidth="1"/>
    <col min="14275" max="14275" width="8.7109375" style="1973" customWidth="1"/>
    <col min="14276" max="14276" width="5.7109375" style="1973" customWidth="1"/>
    <col min="14277" max="14336" width="0" style="1973" hidden="1" customWidth="1"/>
    <col min="14337" max="14337" width="4.28515625" style="1973"/>
    <col min="14338" max="14338" width="5.42578125" style="1973" bestFit="1" customWidth="1"/>
    <col min="14339" max="14505" width="4.28515625" style="1973"/>
    <col min="14506" max="14506" width="3" style="1973" customWidth="1"/>
    <col min="14507" max="14507" width="12.7109375" style="1973" customWidth="1"/>
    <col min="14508" max="14509" width="0" style="1973" hidden="1" customWidth="1"/>
    <col min="14510" max="14510" width="8.5703125" style="1973" customWidth="1"/>
    <col min="14511" max="14511" width="8.42578125" style="1973" customWidth="1"/>
    <col min="14512" max="14512" width="7.28515625" style="1973" customWidth="1"/>
    <col min="14513" max="14518" width="0" style="1973" hidden="1" customWidth="1"/>
    <col min="14519" max="14519" width="7.28515625" style="1973" customWidth="1"/>
    <col min="14520" max="14520" width="8.28515625" style="1973" customWidth="1"/>
    <col min="14521" max="14521" width="6.28515625" style="1973" customWidth="1"/>
    <col min="14522" max="14522" width="0" style="1973" hidden="1" customWidth="1"/>
    <col min="14523" max="14523" width="7.140625" style="1973" customWidth="1"/>
    <col min="14524" max="14524" width="7.7109375" style="1973" customWidth="1"/>
    <col min="14525" max="14525" width="7.28515625" style="1973" customWidth="1"/>
    <col min="14526" max="14526" width="9" style="1973" customWidth="1"/>
    <col min="14527" max="14527" width="7.28515625" style="1973" customWidth="1"/>
    <col min="14528" max="14528" width="8.28515625" style="1973" customWidth="1"/>
    <col min="14529" max="14529" width="7.28515625" style="1973" customWidth="1"/>
    <col min="14530" max="14530" width="7.42578125" style="1973" customWidth="1"/>
    <col min="14531" max="14531" width="8.7109375" style="1973" customWidth="1"/>
    <col min="14532" max="14532" width="5.7109375" style="1973" customWidth="1"/>
    <col min="14533" max="14592" width="0" style="1973" hidden="1" customWidth="1"/>
    <col min="14593" max="14593" width="4.28515625" style="1973"/>
    <col min="14594" max="14594" width="5.42578125" style="1973" bestFit="1" customWidth="1"/>
    <col min="14595" max="14761" width="4.28515625" style="1973"/>
    <col min="14762" max="14762" width="3" style="1973" customWidth="1"/>
    <col min="14763" max="14763" width="12.7109375" style="1973" customWidth="1"/>
    <col min="14764" max="14765" width="0" style="1973" hidden="1" customWidth="1"/>
    <col min="14766" max="14766" width="8.5703125" style="1973" customWidth="1"/>
    <col min="14767" max="14767" width="8.42578125" style="1973" customWidth="1"/>
    <col min="14768" max="14768" width="7.28515625" style="1973" customWidth="1"/>
    <col min="14769" max="14774" width="0" style="1973" hidden="1" customWidth="1"/>
    <col min="14775" max="14775" width="7.28515625" style="1973" customWidth="1"/>
    <col min="14776" max="14776" width="8.28515625" style="1973" customWidth="1"/>
    <col min="14777" max="14777" width="6.28515625" style="1973" customWidth="1"/>
    <col min="14778" max="14778" width="0" style="1973" hidden="1" customWidth="1"/>
    <col min="14779" max="14779" width="7.140625" style="1973" customWidth="1"/>
    <col min="14780" max="14780" width="7.7109375" style="1973" customWidth="1"/>
    <col min="14781" max="14781" width="7.28515625" style="1973" customWidth="1"/>
    <col min="14782" max="14782" width="9" style="1973" customWidth="1"/>
    <col min="14783" max="14783" width="7.28515625" style="1973" customWidth="1"/>
    <col min="14784" max="14784" width="8.28515625" style="1973" customWidth="1"/>
    <col min="14785" max="14785" width="7.28515625" style="1973" customWidth="1"/>
    <col min="14786" max="14786" width="7.42578125" style="1973" customWidth="1"/>
    <col min="14787" max="14787" width="8.7109375" style="1973" customWidth="1"/>
    <col min="14788" max="14788" width="5.7109375" style="1973" customWidth="1"/>
    <col min="14789" max="14848" width="0" style="1973" hidden="1" customWidth="1"/>
    <col min="14849" max="14849" width="4.28515625" style="1973"/>
    <col min="14850" max="14850" width="5.42578125" style="1973" bestFit="1" customWidth="1"/>
    <col min="14851" max="15017" width="4.28515625" style="1973"/>
    <col min="15018" max="15018" width="3" style="1973" customWidth="1"/>
    <col min="15019" max="15019" width="12.7109375" style="1973" customWidth="1"/>
    <col min="15020" max="15021" width="0" style="1973" hidden="1" customWidth="1"/>
    <col min="15022" max="15022" width="8.5703125" style="1973" customWidth="1"/>
    <col min="15023" max="15023" width="8.42578125" style="1973" customWidth="1"/>
    <col min="15024" max="15024" width="7.28515625" style="1973" customWidth="1"/>
    <col min="15025" max="15030" width="0" style="1973" hidden="1" customWidth="1"/>
    <col min="15031" max="15031" width="7.28515625" style="1973" customWidth="1"/>
    <col min="15032" max="15032" width="8.28515625" style="1973" customWidth="1"/>
    <col min="15033" max="15033" width="6.28515625" style="1973" customWidth="1"/>
    <col min="15034" max="15034" width="0" style="1973" hidden="1" customWidth="1"/>
    <col min="15035" max="15035" width="7.140625" style="1973" customWidth="1"/>
    <col min="15036" max="15036" width="7.7109375" style="1973" customWidth="1"/>
    <col min="15037" max="15037" width="7.28515625" style="1973" customWidth="1"/>
    <col min="15038" max="15038" width="9" style="1973" customWidth="1"/>
    <col min="15039" max="15039" width="7.28515625" style="1973" customWidth="1"/>
    <col min="15040" max="15040" width="8.28515625" style="1973" customWidth="1"/>
    <col min="15041" max="15041" width="7.28515625" style="1973" customWidth="1"/>
    <col min="15042" max="15042" width="7.42578125" style="1973" customWidth="1"/>
    <col min="15043" max="15043" width="8.7109375" style="1973" customWidth="1"/>
    <col min="15044" max="15044" width="5.7109375" style="1973" customWidth="1"/>
    <col min="15045" max="15104" width="0" style="1973" hidden="1" customWidth="1"/>
    <col min="15105" max="15105" width="4.28515625" style="1973"/>
    <col min="15106" max="15106" width="5.42578125" style="1973" bestFit="1" customWidth="1"/>
    <col min="15107" max="15273" width="4.28515625" style="1973"/>
    <col min="15274" max="15274" width="3" style="1973" customWidth="1"/>
    <col min="15275" max="15275" width="12.7109375" style="1973" customWidth="1"/>
    <col min="15276" max="15277" width="0" style="1973" hidden="1" customWidth="1"/>
    <col min="15278" max="15278" width="8.5703125" style="1973" customWidth="1"/>
    <col min="15279" max="15279" width="8.42578125" style="1973" customWidth="1"/>
    <col min="15280" max="15280" width="7.28515625" style="1973" customWidth="1"/>
    <col min="15281" max="15286" width="0" style="1973" hidden="1" customWidth="1"/>
    <col min="15287" max="15287" width="7.28515625" style="1973" customWidth="1"/>
    <col min="15288" max="15288" width="8.28515625" style="1973" customWidth="1"/>
    <col min="15289" max="15289" width="6.28515625" style="1973" customWidth="1"/>
    <col min="15290" max="15290" width="0" style="1973" hidden="1" customWidth="1"/>
    <col min="15291" max="15291" width="7.140625" style="1973" customWidth="1"/>
    <col min="15292" max="15292" width="7.7109375" style="1973" customWidth="1"/>
    <col min="15293" max="15293" width="7.28515625" style="1973" customWidth="1"/>
    <col min="15294" max="15294" width="9" style="1973" customWidth="1"/>
    <col min="15295" max="15295" width="7.28515625" style="1973" customWidth="1"/>
    <col min="15296" max="15296" width="8.28515625" style="1973" customWidth="1"/>
    <col min="15297" max="15297" width="7.28515625" style="1973" customWidth="1"/>
    <col min="15298" max="15298" width="7.42578125" style="1973" customWidth="1"/>
    <col min="15299" max="15299" width="8.7109375" style="1973" customWidth="1"/>
    <col min="15300" max="15300" width="5.7109375" style="1973" customWidth="1"/>
    <col min="15301" max="15360" width="0" style="1973" hidden="1" customWidth="1"/>
    <col min="15361" max="15361" width="4.28515625" style="1973"/>
    <col min="15362" max="15362" width="5.42578125" style="1973" bestFit="1" customWidth="1"/>
    <col min="15363" max="15529" width="4.28515625" style="1973"/>
    <col min="15530" max="15530" width="3" style="1973" customWidth="1"/>
    <col min="15531" max="15531" width="12.7109375" style="1973" customWidth="1"/>
    <col min="15532" max="15533" width="0" style="1973" hidden="1" customWidth="1"/>
    <col min="15534" max="15534" width="8.5703125" style="1973" customWidth="1"/>
    <col min="15535" max="15535" width="8.42578125" style="1973" customWidth="1"/>
    <col min="15536" max="15536" width="7.28515625" style="1973" customWidth="1"/>
    <col min="15537" max="15542" width="0" style="1973" hidden="1" customWidth="1"/>
    <col min="15543" max="15543" width="7.28515625" style="1973" customWidth="1"/>
    <col min="15544" max="15544" width="8.28515625" style="1973" customWidth="1"/>
    <col min="15545" max="15545" width="6.28515625" style="1973" customWidth="1"/>
    <col min="15546" max="15546" width="0" style="1973" hidden="1" customWidth="1"/>
    <col min="15547" max="15547" width="7.140625" style="1973" customWidth="1"/>
    <col min="15548" max="15548" width="7.7109375" style="1973" customWidth="1"/>
    <col min="15549" max="15549" width="7.28515625" style="1973" customWidth="1"/>
    <col min="15550" max="15550" width="9" style="1973" customWidth="1"/>
    <col min="15551" max="15551" width="7.28515625" style="1973" customWidth="1"/>
    <col min="15552" max="15552" width="8.28515625" style="1973" customWidth="1"/>
    <col min="15553" max="15553" width="7.28515625" style="1973" customWidth="1"/>
    <col min="15554" max="15554" width="7.42578125" style="1973" customWidth="1"/>
    <col min="15555" max="15555" width="8.7109375" style="1973" customWidth="1"/>
    <col min="15556" max="15556" width="5.7109375" style="1973" customWidth="1"/>
    <col min="15557" max="15616" width="0" style="1973" hidden="1" customWidth="1"/>
    <col min="15617" max="15617" width="4.28515625" style="1973"/>
    <col min="15618" max="15618" width="5.42578125" style="1973" bestFit="1" customWidth="1"/>
    <col min="15619" max="15785" width="4.28515625" style="1973"/>
    <col min="15786" max="15786" width="3" style="1973" customWidth="1"/>
    <col min="15787" max="15787" width="12.7109375" style="1973" customWidth="1"/>
    <col min="15788" max="15789" width="0" style="1973" hidden="1" customWidth="1"/>
    <col min="15790" max="15790" width="8.5703125" style="1973" customWidth="1"/>
    <col min="15791" max="15791" width="8.42578125" style="1973" customWidth="1"/>
    <col min="15792" max="15792" width="7.28515625" style="1973" customWidth="1"/>
    <col min="15793" max="15798" width="0" style="1973" hidden="1" customWidth="1"/>
    <col min="15799" max="15799" width="7.28515625" style="1973" customWidth="1"/>
    <col min="15800" max="15800" width="8.28515625" style="1973" customWidth="1"/>
    <col min="15801" max="15801" width="6.28515625" style="1973" customWidth="1"/>
    <col min="15802" max="15802" width="0" style="1973" hidden="1" customWidth="1"/>
    <col min="15803" max="15803" width="7.140625" style="1973" customWidth="1"/>
    <col min="15804" max="15804" width="7.7109375" style="1973" customWidth="1"/>
    <col min="15805" max="15805" width="7.28515625" style="1973" customWidth="1"/>
    <col min="15806" max="15806" width="9" style="1973" customWidth="1"/>
    <col min="15807" max="15807" width="7.28515625" style="1973" customWidth="1"/>
    <col min="15808" max="15808" width="8.28515625" style="1973" customWidth="1"/>
    <col min="15809" max="15809" width="7.28515625" style="1973" customWidth="1"/>
    <col min="15810" max="15810" width="7.42578125" style="1973" customWidth="1"/>
    <col min="15811" max="15811" width="8.7109375" style="1973" customWidth="1"/>
    <col min="15812" max="15812" width="5.7109375" style="1973" customWidth="1"/>
    <col min="15813" max="15872" width="0" style="1973" hidden="1" customWidth="1"/>
    <col min="15873" max="15873" width="4.28515625" style="1973"/>
    <col min="15874" max="15874" width="5.42578125" style="1973" bestFit="1" customWidth="1"/>
    <col min="15875" max="16041" width="4.28515625" style="1973"/>
    <col min="16042" max="16042" width="3" style="1973" customWidth="1"/>
    <col min="16043" max="16043" width="12.7109375" style="1973" customWidth="1"/>
    <col min="16044" max="16045" width="0" style="1973" hidden="1" customWidth="1"/>
    <col min="16046" max="16046" width="8.5703125" style="1973" customWidth="1"/>
    <col min="16047" max="16047" width="8.42578125" style="1973" customWidth="1"/>
    <col min="16048" max="16048" width="7.28515625" style="1973" customWidth="1"/>
    <col min="16049" max="16054" width="0" style="1973" hidden="1" customWidth="1"/>
    <col min="16055" max="16055" width="7.28515625" style="1973" customWidth="1"/>
    <col min="16056" max="16056" width="8.28515625" style="1973" customWidth="1"/>
    <col min="16057" max="16057" width="6.28515625" style="1973" customWidth="1"/>
    <col min="16058" max="16058" width="0" style="1973" hidden="1" customWidth="1"/>
    <col min="16059" max="16059" width="7.140625" style="1973" customWidth="1"/>
    <col min="16060" max="16060" width="7.7109375" style="1973" customWidth="1"/>
    <col min="16061" max="16061" width="7.28515625" style="1973" customWidth="1"/>
    <col min="16062" max="16062" width="9" style="1973" customWidth="1"/>
    <col min="16063" max="16063" width="7.28515625" style="1973" customWidth="1"/>
    <col min="16064" max="16064" width="8.28515625" style="1973" customWidth="1"/>
    <col min="16065" max="16065" width="7.28515625" style="1973" customWidth="1"/>
    <col min="16066" max="16066" width="7.42578125" style="1973" customWidth="1"/>
    <col min="16067" max="16067" width="8.7109375" style="1973" customWidth="1"/>
    <col min="16068" max="16068" width="5.7109375" style="1973" customWidth="1"/>
    <col min="16069" max="16128" width="0" style="1973" hidden="1" customWidth="1"/>
    <col min="16129" max="16129" width="4.28515625" style="1973"/>
    <col min="16130" max="16130" width="5.42578125" style="1973" bestFit="1" customWidth="1"/>
    <col min="16131" max="16384" width="4.28515625" style="1973"/>
  </cols>
  <sheetData>
    <row r="1" spans="1:5" ht="25.5" customHeight="1">
      <c r="B1" s="3189" t="s">
        <v>879</v>
      </c>
      <c r="C1" s="3189"/>
      <c r="D1" s="3189"/>
      <c r="E1" s="2029"/>
    </row>
    <row r="2" spans="1:5" ht="59.25" customHeight="1">
      <c r="A2" s="3190" t="s">
        <v>888</v>
      </c>
      <c r="B2" s="3190"/>
      <c r="C2" s="3190"/>
      <c r="D2" s="3190"/>
      <c r="E2" s="3190"/>
    </row>
    <row r="3" spans="1:5">
      <c r="A3" s="2561"/>
      <c r="B3" s="2562"/>
      <c r="C3" s="2643" t="s">
        <v>0</v>
      </c>
    </row>
    <row r="4" spans="1:5" s="2574" customFormat="1">
      <c r="A4" s="3191" t="s">
        <v>54</v>
      </c>
      <c r="B4" s="2768" t="s">
        <v>14</v>
      </c>
      <c r="C4" s="2796" t="s">
        <v>866</v>
      </c>
      <c r="D4" s="2768" t="s">
        <v>604</v>
      </c>
      <c r="E4" s="2768" t="s">
        <v>4</v>
      </c>
    </row>
    <row r="5" spans="1:5" s="2574" customFormat="1" ht="24.75" customHeight="1">
      <c r="A5" s="3191"/>
      <c r="B5" s="2768"/>
      <c r="C5" s="2797"/>
      <c r="D5" s="2768"/>
      <c r="E5" s="2768"/>
    </row>
    <row r="6" spans="1:5" s="2574" customFormat="1" ht="23.25" customHeight="1">
      <c r="A6" s="3191"/>
      <c r="B6" s="2768"/>
      <c r="C6" s="2797"/>
      <c r="D6" s="2768"/>
      <c r="E6" s="2768"/>
    </row>
    <row r="7" spans="1:5" s="2574" customFormat="1">
      <c r="A7" s="3191"/>
      <c r="B7" s="2768"/>
      <c r="C7" s="3183"/>
      <c r="D7" s="2768"/>
      <c r="E7" s="2768"/>
    </row>
    <row r="8" spans="1:5" s="2574" customFormat="1" ht="28.5" customHeight="1">
      <c r="A8" s="2552"/>
      <c r="B8" s="2551" t="s">
        <v>813</v>
      </c>
      <c r="C8" s="2531">
        <f t="shared" ref="C8" si="0">C9+C30</f>
        <v>3140900</v>
      </c>
      <c r="D8" s="2551"/>
      <c r="E8" s="2551"/>
    </row>
    <row r="9" spans="1:5" s="2574" customFormat="1" ht="32.25" customHeight="1">
      <c r="A9" s="2552" t="s">
        <v>22</v>
      </c>
      <c r="B9" s="2551" t="s">
        <v>850</v>
      </c>
      <c r="C9" s="2531">
        <f t="shared" ref="C9" si="1">C10+C13+C20</f>
        <v>1218138</v>
      </c>
      <c r="D9" s="2551"/>
      <c r="E9" s="2551"/>
    </row>
    <row r="10" spans="1:5" s="2574" customFormat="1" ht="29.25" customHeight="1">
      <c r="A10" s="2552" t="s">
        <v>2</v>
      </c>
      <c r="B10" s="2532" t="s">
        <v>769</v>
      </c>
      <c r="C10" s="2529">
        <f t="shared" ref="C10" si="2">SUM(C11:C12)</f>
        <v>159000</v>
      </c>
      <c r="D10" s="2533"/>
      <c r="E10" s="2551"/>
    </row>
    <row r="11" spans="1:5" s="2575" customFormat="1" ht="35.25" customHeight="1">
      <c r="A11" s="2534" t="s">
        <v>21</v>
      </c>
      <c r="B11" s="2535" t="s">
        <v>154</v>
      </c>
      <c r="C11" s="2536">
        <v>111000</v>
      </c>
      <c r="D11" s="2537" t="s">
        <v>639</v>
      </c>
      <c r="E11" s="2537"/>
    </row>
    <row r="12" spans="1:5" s="2575" customFormat="1" ht="34.5" customHeight="1">
      <c r="A12" s="2534" t="s">
        <v>385</v>
      </c>
      <c r="B12" s="2535" t="s">
        <v>153</v>
      </c>
      <c r="C12" s="2536">
        <v>48000</v>
      </c>
      <c r="D12" s="2537" t="s">
        <v>640</v>
      </c>
      <c r="E12" s="2537"/>
    </row>
    <row r="13" spans="1:5" s="2574" customFormat="1" ht="39.950000000000003" customHeight="1">
      <c r="A13" s="2552" t="s">
        <v>3</v>
      </c>
      <c r="B13" s="2532" t="s">
        <v>770</v>
      </c>
      <c r="C13" s="2529">
        <f t="shared" ref="C13" si="3">SUM(C14:C19)</f>
        <v>279383</v>
      </c>
      <c r="D13" s="2533"/>
      <c r="E13" s="2551"/>
    </row>
    <row r="14" spans="1:5" s="2575" customFormat="1" ht="51.75" customHeight="1">
      <c r="A14" s="2534" t="s">
        <v>780</v>
      </c>
      <c r="B14" s="2543" t="s">
        <v>767</v>
      </c>
      <c r="C14" s="2544">
        <v>40200</v>
      </c>
      <c r="D14" s="2538" t="s">
        <v>639</v>
      </c>
      <c r="E14" s="2545"/>
    </row>
    <row r="15" spans="1:5" s="2575" customFormat="1" ht="39" customHeight="1">
      <c r="A15" s="2534" t="s">
        <v>811</v>
      </c>
      <c r="B15" s="2543" t="s">
        <v>768</v>
      </c>
      <c r="C15" s="2544">
        <v>135000</v>
      </c>
      <c r="D15" s="2538" t="s">
        <v>639</v>
      </c>
      <c r="E15" s="2537"/>
    </row>
    <row r="16" spans="1:5" s="2575" customFormat="1" ht="39" customHeight="1">
      <c r="A16" s="2534" t="s">
        <v>589</v>
      </c>
      <c r="B16" s="2543" t="s">
        <v>123</v>
      </c>
      <c r="C16" s="2544">
        <v>27183</v>
      </c>
      <c r="D16" s="2538" t="s">
        <v>623</v>
      </c>
      <c r="E16" s="2545"/>
    </row>
    <row r="17" spans="1:5" s="2575" customFormat="1" ht="42" customHeight="1">
      <c r="A17" s="2546" t="s">
        <v>812</v>
      </c>
      <c r="B17" s="2547" t="s">
        <v>118</v>
      </c>
      <c r="C17" s="2548">
        <v>20000</v>
      </c>
      <c r="D17" s="2538" t="s">
        <v>627</v>
      </c>
      <c r="E17" s="2545"/>
    </row>
    <row r="18" spans="1:5" s="2575" customFormat="1" ht="41.25" customHeight="1">
      <c r="A18" s="2534" t="s">
        <v>590</v>
      </c>
      <c r="B18" s="2547" t="s">
        <v>120</v>
      </c>
      <c r="C18" s="2548">
        <v>19000</v>
      </c>
      <c r="D18" s="2538" t="s">
        <v>798</v>
      </c>
      <c r="E18" s="2545"/>
    </row>
    <row r="19" spans="1:5" s="2575" customFormat="1" ht="46.5" customHeight="1">
      <c r="A19" s="2534" t="s">
        <v>851</v>
      </c>
      <c r="B19" s="2547" t="s">
        <v>219</v>
      </c>
      <c r="C19" s="2548">
        <v>38000</v>
      </c>
      <c r="D19" s="2538" t="s">
        <v>798</v>
      </c>
      <c r="E19" s="2545"/>
    </row>
    <row r="20" spans="1:5" s="2574" customFormat="1" ht="57.75" customHeight="1">
      <c r="A20" s="2552" t="s">
        <v>12</v>
      </c>
      <c r="B20" s="2532" t="s">
        <v>799</v>
      </c>
      <c r="C20" s="2529">
        <f t="shared" ref="C20" si="4">SUM(C21:C29)</f>
        <v>779755</v>
      </c>
      <c r="D20" s="2533"/>
      <c r="E20" s="2551"/>
    </row>
    <row r="21" spans="1:5" s="2575" customFormat="1" ht="47.25" customHeight="1">
      <c r="A21" s="2546" t="s">
        <v>852</v>
      </c>
      <c r="B21" s="2547" t="s">
        <v>800</v>
      </c>
      <c r="C21" s="2548">
        <v>46000</v>
      </c>
      <c r="D21" s="2538" t="s">
        <v>798</v>
      </c>
      <c r="E21" s="2545"/>
    </row>
    <row r="22" spans="1:5" s="2575" customFormat="1" ht="51" customHeight="1">
      <c r="A22" s="2546" t="s">
        <v>870</v>
      </c>
      <c r="B22" s="2547" t="s">
        <v>801</v>
      </c>
      <c r="C22" s="2548">
        <v>22500</v>
      </c>
      <c r="D22" s="2538" t="s">
        <v>798</v>
      </c>
      <c r="E22" s="2545"/>
    </row>
    <row r="23" spans="1:5" s="2575" customFormat="1" ht="51" customHeight="1">
      <c r="A23" s="2546" t="s">
        <v>871</v>
      </c>
      <c r="B23" s="2547" t="s">
        <v>802</v>
      </c>
      <c r="C23" s="2548">
        <v>19900</v>
      </c>
      <c r="D23" s="2538" t="s">
        <v>798</v>
      </c>
      <c r="E23" s="2545"/>
    </row>
    <row r="24" spans="1:5" s="2575" customFormat="1" ht="51" customHeight="1">
      <c r="A24" s="2546" t="s">
        <v>872</v>
      </c>
      <c r="B24" s="2547" t="s">
        <v>803</v>
      </c>
      <c r="C24" s="2548">
        <v>15700</v>
      </c>
      <c r="D24" s="2538" t="s">
        <v>798</v>
      </c>
      <c r="E24" s="2545"/>
    </row>
    <row r="25" spans="1:5" s="2575" customFormat="1" ht="39.950000000000003" customHeight="1">
      <c r="A25" s="2546" t="s">
        <v>873</v>
      </c>
      <c r="B25" s="2547" t="s">
        <v>804</v>
      </c>
      <c r="C25" s="2548">
        <v>20000</v>
      </c>
      <c r="D25" s="2538" t="s">
        <v>798</v>
      </c>
      <c r="E25" s="2537"/>
    </row>
    <row r="26" spans="1:5" s="2575" customFormat="1" ht="39.950000000000003" customHeight="1">
      <c r="A26" s="2546" t="s">
        <v>874</v>
      </c>
      <c r="B26" s="2547" t="s">
        <v>805</v>
      </c>
      <c r="C26" s="2548">
        <v>37000</v>
      </c>
      <c r="D26" s="2538" t="s">
        <v>798</v>
      </c>
      <c r="E26" s="2545"/>
    </row>
    <row r="27" spans="1:5" s="2575" customFormat="1" ht="39.950000000000003" customHeight="1">
      <c r="A27" s="2546" t="s">
        <v>875</v>
      </c>
      <c r="B27" s="2547" t="s">
        <v>771</v>
      </c>
      <c r="C27" s="2548">
        <v>467396</v>
      </c>
      <c r="D27" s="2538" t="s">
        <v>798</v>
      </c>
      <c r="E27" s="2537"/>
    </row>
    <row r="28" spans="1:5" s="2575" customFormat="1" ht="39.950000000000003" customHeight="1">
      <c r="A28" s="2546" t="s">
        <v>876</v>
      </c>
      <c r="B28" s="2547" t="s">
        <v>775</v>
      </c>
      <c r="C28" s="2548">
        <v>96857</v>
      </c>
      <c r="D28" s="2538" t="s">
        <v>798</v>
      </c>
      <c r="E28" s="2537"/>
    </row>
    <row r="29" spans="1:5" s="2575" customFormat="1" ht="39.950000000000003" customHeight="1">
      <c r="A29" s="2546" t="s">
        <v>877</v>
      </c>
      <c r="B29" s="2547" t="s">
        <v>885</v>
      </c>
      <c r="C29" s="2548">
        <v>54402</v>
      </c>
      <c r="D29" s="2538" t="s">
        <v>798</v>
      </c>
      <c r="E29" s="2537"/>
    </row>
    <row r="30" spans="1:5" s="2574" customFormat="1" ht="39.950000000000003" customHeight="1">
      <c r="A30" s="2552" t="s">
        <v>23</v>
      </c>
      <c r="B30" s="2551" t="s">
        <v>853</v>
      </c>
      <c r="C30" s="2531">
        <f>C31+C34+C38+C48</f>
        <v>1922762</v>
      </c>
      <c r="D30" s="2551"/>
      <c r="E30" s="2551"/>
    </row>
    <row r="31" spans="1:5" s="2575" customFormat="1" ht="39.950000000000003" customHeight="1">
      <c r="A31" s="2549" t="s">
        <v>2</v>
      </c>
      <c r="B31" s="2550" t="s">
        <v>769</v>
      </c>
      <c r="C31" s="2539">
        <f>C33</f>
        <v>2000</v>
      </c>
      <c r="D31" s="2545"/>
      <c r="E31" s="2545"/>
    </row>
    <row r="32" spans="1:5" s="2575" customFormat="1" ht="39.950000000000003" customHeight="1">
      <c r="A32" s="2546"/>
      <c r="B32" s="2547" t="s">
        <v>31</v>
      </c>
      <c r="C32" s="2539"/>
      <c r="D32" s="2545"/>
      <c r="E32" s="2545"/>
    </row>
    <row r="33" spans="1:5" s="2575" customFormat="1" ht="43.5" customHeight="1">
      <c r="A33" s="2546" t="s">
        <v>21</v>
      </c>
      <c r="B33" s="2547" t="s">
        <v>816</v>
      </c>
      <c r="C33" s="2548">
        <v>2000</v>
      </c>
      <c r="D33" s="2538" t="s">
        <v>798</v>
      </c>
      <c r="E33" s="2537"/>
    </row>
    <row r="34" spans="1:5" s="2575" customFormat="1" ht="55.5" customHeight="1">
      <c r="A34" s="2549" t="s">
        <v>3</v>
      </c>
      <c r="B34" s="2550" t="s">
        <v>799</v>
      </c>
      <c r="C34" s="2539">
        <f t="shared" ref="C34" si="5">SUM(C35:C37)</f>
        <v>1012762</v>
      </c>
      <c r="D34" s="2551"/>
      <c r="E34" s="2537"/>
    </row>
    <row r="35" spans="1:5" s="2575" customFormat="1" ht="48" customHeight="1">
      <c r="A35" s="2546" t="s">
        <v>385</v>
      </c>
      <c r="B35" s="2547" t="s">
        <v>819</v>
      </c>
      <c r="C35" s="2548">
        <v>258000</v>
      </c>
      <c r="D35" s="2538" t="s">
        <v>798</v>
      </c>
      <c r="E35" s="2537"/>
    </row>
    <row r="36" spans="1:5" s="2575" customFormat="1" ht="39.75" customHeight="1">
      <c r="A36" s="2546" t="s">
        <v>780</v>
      </c>
      <c r="B36" s="2547" t="s">
        <v>884</v>
      </c>
      <c r="C36" s="2548">
        <v>266000</v>
      </c>
      <c r="D36" s="2538" t="s">
        <v>798</v>
      </c>
      <c r="E36" s="2537"/>
    </row>
    <row r="37" spans="1:5" s="2575" customFormat="1" ht="48" customHeight="1">
      <c r="A37" s="2546" t="s">
        <v>811</v>
      </c>
      <c r="B37" s="2540" t="s">
        <v>861</v>
      </c>
      <c r="C37" s="2548">
        <f>298762+190000</f>
        <v>488762</v>
      </c>
      <c r="D37" s="2538" t="s">
        <v>798</v>
      </c>
      <c r="E37" s="2537"/>
    </row>
    <row r="38" spans="1:5" s="2575" customFormat="1" ht="39.75" customHeight="1">
      <c r="A38" s="2549" t="s">
        <v>12</v>
      </c>
      <c r="B38" s="2550" t="s">
        <v>770</v>
      </c>
      <c r="C38" s="2539">
        <f>SUM(C40:C47)</f>
        <v>674000</v>
      </c>
      <c r="D38" s="2551"/>
      <c r="E38" s="2537"/>
    </row>
    <row r="39" spans="1:5" s="2575" customFormat="1" ht="34.5" customHeight="1">
      <c r="A39" s="2549"/>
      <c r="B39" s="2547" t="s">
        <v>31</v>
      </c>
      <c r="C39" s="2539"/>
      <c r="D39" s="2662"/>
      <c r="E39" s="2537"/>
    </row>
    <row r="40" spans="1:5" s="2575" customFormat="1" ht="39" customHeight="1">
      <c r="A40" s="2546" t="s">
        <v>589</v>
      </c>
      <c r="B40" s="2547" t="s">
        <v>881</v>
      </c>
      <c r="C40" s="2541">
        <v>5000</v>
      </c>
      <c r="D40" s="2662"/>
      <c r="E40" s="2537"/>
    </row>
    <row r="41" spans="1:5" s="2575" customFormat="1" ht="39.75" customHeight="1">
      <c r="A41" s="2546" t="s">
        <v>812</v>
      </c>
      <c r="B41" s="2547" t="s">
        <v>883</v>
      </c>
      <c r="C41" s="2541">
        <v>5000</v>
      </c>
      <c r="D41" s="2662"/>
      <c r="E41" s="2537"/>
    </row>
    <row r="42" spans="1:5" s="2575" customFormat="1" ht="36.75" customHeight="1">
      <c r="A42" s="2549"/>
      <c r="B42" s="2547" t="s">
        <v>30</v>
      </c>
      <c r="C42" s="2539"/>
      <c r="D42" s="2662"/>
      <c r="E42" s="2537"/>
    </row>
    <row r="43" spans="1:5" s="2575" customFormat="1" ht="44.25" customHeight="1">
      <c r="A43" s="2546" t="s">
        <v>590</v>
      </c>
      <c r="B43" s="2547" t="s">
        <v>826</v>
      </c>
      <c r="C43" s="2548">
        <v>225000</v>
      </c>
      <c r="D43" s="2538" t="s">
        <v>639</v>
      </c>
      <c r="E43" s="2537"/>
    </row>
    <row r="44" spans="1:5" s="2575" customFormat="1" ht="45.75" customHeight="1">
      <c r="A44" s="2546" t="s">
        <v>851</v>
      </c>
      <c r="B44" s="2547" t="s">
        <v>862</v>
      </c>
      <c r="C44" s="2541">
        <v>82000</v>
      </c>
      <c r="D44" s="2538" t="s">
        <v>835</v>
      </c>
      <c r="E44" s="2537"/>
    </row>
    <row r="45" spans="1:5" s="2575" customFormat="1" ht="44.25" customHeight="1">
      <c r="A45" s="2546" t="s">
        <v>852</v>
      </c>
      <c r="B45" s="2547" t="s">
        <v>882</v>
      </c>
      <c r="C45" s="2541">
        <v>157000</v>
      </c>
      <c r="D45" s="2538" t="s">
        <v>621</v>
      </c>
      <c r="E45" s="2537"/>
    </row>
    <row r="46" spans="1:5" s="2575" customFormat="1" ht="48.75" customHeight="1">
      <c r="A46" s="2546" t="s">
        <v>870</v>
      </c>
      <c r="B46" s="2547" t="s">
        <v>831</v>
      </c>
      <c r="C46" s="2541">
        <v>100000</v>
      </c>
      <c r="D46" s="2538" t="s">
        <v>639</v>
      </c>
      <c r="E46" s="2537"/>
    </row>
    <row r="47" spans="1:5" s="2575" customFormat="1" ht="40.5" customHeight="1">
      <c r="A47" s="2546" t="s">
        <v>871</v>
      </c>
      <c r="B47" s="2547" t="s">
        <v>864</v>
      </c>
      <c r="C47" s="2541">
        <v>100000</v>
      </c>
      <c r="D47" s="2538" t="s">
        <v>639</v>
      </c>
      <c r="E47" s="2537"/>
    </row>
    <row r="48" spans="1:5" s="2575" customFormat="1" ht="31.5" customHeight="1">
      <c r="A48" s="2549" t="s">
        <v>13</v>
      </c>
      <c r="B48" s="2550" t="s">
        <v>825</v>
      </c>
      <c r="C48" s="2539">
        <f t="shared" ref="C48" si="6">C49</f>
        <v>234000</v>
      </c>
      <c r="D48" s="2551"/>
      <c r="E48" s="2537"/>
    </row>
    <row r="49" spans="1:5" s="2575" customFormat="1" ht="48" customHeight="1">
      <c r="A49" s="2546" t="s">
        <v>872</v>
      </c>
      <c r="B49" s="2547" t="s">
        <v>832</v>
      </c>
      <c r="C49" s="2541">
        <v>234000</v>
      </c>
      <c r="D49" s="2538" t="s">
        <v>833</v>
      </c>
      <c r="E49" s="2537"/>
    </row>
    <row r="50" spans="1:5" s="2576" customFormat="1"/>
    <row r="51" spans="1:5" s="2576" customFormat="1"/>
    <row r="52" spans="1:5" s="2576" customFormat="1"/>
    <row r="53" spans="1:5" s="2576" customFormat="1"/>
    <row r="54" spans="1:5" s="2576" customFormat="1"/>
    <row r="55" spans="1:5" s="2576" customFormat="1"/>
    <row r="56" spans="1:5" s="2576" customFormat="1"/>
    <row r="57" spans="1:5" s="2576" customFormat="1"/>
    <row r="58" spans="1:5" s="2576" customFormat="1"/>
    <row r="59" spans="1:5" s="2576" customFormat="1"/>
    <row r="60" spans="1:5" s="2576" customFormat="1"/>
    <row r="61" spans="1:5" s="2576" customFormat="1"/>
    <row r="62" spans="1:5" s="2576" customFormat="1"/>
    <row r="63" spans="1:5" s="2576" customFormat="1"/>
    <row r="64" spans="1:5" s="2576" customFormat="1"/>
    <row r="65" spans="1:3" s="2576" customFormat="1"/>
    <row r="66" spans="1:3">
      <c r="A66" s="2577"/>
      <c r="B66" s="2578"/>
      <c r="C66" s="2579"/>
    </row>
    <row r="67" spans="1:3">
      <c r="A67" s="2577"/>
      <c r="B67" s="2578"/>
      <c r="C67" s="2579"/>
    </row>
    <row r="68" spans="1:3">
      <c r="A68" s="2577"/>
      <c r="B68" s="2578"/>
      <c r="C68" s="2579"/>
    </row>
    <row r="69" spans="1:3">
      <c r="A69" s="2577"/>
      <c r="B69" s="2578"/>
      <c r="C69" s="2579"/>
    </row>
    <row r="70" spans="1:3">
      <c r="A70" s="2577"/>
      <c r="B70" s="2578"/>
      <c r="C70" s="2579"/>
    </row>
    <row r="71" spans="1:3">
      <c r="A71" s="2577"/>
      <c r="B71" s="2578"/>
      <c r="C71" s="2579"/>
    </row>
    <row r="72" spans="1:3">
      <c r="A72" s="2577"/>
      <c r="B72" s="2578"/>
      <c r="C72" s="2579"/>
    </row>
    <row r="73" spans="1:3">
      <c r="A73" s="2577"/>
      <c r="B73" s="2578"/>
      <c r="C73" s="2579"/>
    </row>
    <row r="74" spans="1:3">
      <c r="A74" s="2577"/>
      <c r="B74" s="2578"/>
      <c r="C74" s="2579"/>
    </row>
    <row r="75" spans="1:3">
      <c r="A75" s="2577"/>
      <c r="B75" s="2578"/>
      <c r="C75" s="2579"/>
    </row>
    <row r="76" spans="1:3">
      <c r="A76" s="2577"/>
      <c r="B76" s="2578"/>
      <c r="C76" s="2579"/>
    </row>
    <row r="77" spans="1:3">
      <c r="A77" s="2577"/>
      <c r="B77" s="2578"/>
      <c r="C77" s="2579"/>
    </row>
    <row r="78" spans="1:3">
      <c r="A78" s="2577"/>
      <c r="B78" s="2578"/>
      <c r="C78" s="2579"/>
    </row>
    <row r="79" spans="1:3">
      <c r="A79" s="2577"/>
      <c r="B79" s="2578"/>
      <c r="C79" s="2579"/>
    </row>
    <row r="80" spans="1:3">
      <c r="A80" s="2577"/>
      <c r="B80" s="2578"/>
      <c r="C80" s="2579"/>
    </row>
    <row r="81" spans="1:3">
      <c r="A81" s="2577"/>
      <c r="B81" s="2578"/>
      <c r="C81" s="2579"/>
    </row>
    <row r="82" spans="1:3">
      <c r="A82" s="2577"/>
      <c r="B82" s="2578"/>
      <c r="C82" s="2579"/>
    </row>
    <row r="83" spans="1:3">
      <c r="A83" s="2577"/>
      <c r="B83" s="2578"/>
      <c r="C83" s="2579"/>
    </row>
    <row r="84" spans="1:3">
      <c r="A84" s="2577"/>
      <c r="B84" s="2578"/>
      <c r="C84" s="2579"/>
    </row>
    <row r="85" spans="1:3">
      <c r="A85" s="2577"/>
      <c r="B85" s="2578"/>
      <c r="C85" s="2579"/>
    </row>
    <row r="86" spans="1:3">
      <c r="A86" s="2577"/>
      <c r="B86" s="2578"/>
      <c r="C86" s="2579"/>
    </row>
    <row r="87" spans="1:3">
      <c r="A87" s="2577"/>
      <c r="B87" s="2578"/>
      <c r="C87" s="2579"/>
    </row>
    <row r="88" spans="1:3">
      <c r="A88" s="2577"/>
      <c r="B88" s="2578"/>
      <c r="C88" s="2579"/>
    </row>
    <row r="89" spans="1:3">
      <c r="A89" s="2577"/>
      <c r="B89" s="2578"/>
      <c r="C89" s="2579"/>
    </row>
    <row r="90" spans="1:3">
      <c r="A90" s="2577"/>
      <c r="B90" s="2578"/>
      <c r="C90" s="2579"/>
    </row>
    <row r="91" spans="1:3">
      <c r="A91" s="2577"/>
      <c r="B91" s="2578"/>
      <c r="C91" s="2579"/>
    </row>
    <row r="92" spans="1:3">
      <c r="A92" s="2577"/>
      <c r="B92" s="2578"/>
      <c r="C92" s="2579"/>
    </row>
    <row r="93" spans="1:3">
      <c r="A93" s="2577"/>
      <c r="B93" s="2578"/>
      <c r="C93" s="2579"/>
    </row>
    <row r="94" spans="1:3">
      <c r="A94" s="2577"/>
      <c r="B94" s="2578"/>
      <c r="C94" s="2579"/>
    </row>
    <row r="95" spans="1:3">
      <c r="A95" s="2577"/>
      <c r="B95" s="2578"/>
      <c r="C95" s="2579"/>
    </row>
    <row r="96" spans="1:3">
      <c r="A96" s="2577"/>
      <c r="B96" s="2578"/>
      <c r="C96" s="2579"/>
    </row>
    <row r="97" spans="1:3">
      <c r="A97" s="2577"/>
      <c r="B97" s="2578"/>
      <c r="C97" s="2579"/>
    </row>
    <row r="98" spans="1:3">
      <c r="A98" s="2577"/>
      <c r="B98" s="2578"/>
      <c r="C98" s="2579"/>
    </row>
    <row r="99" spans="1:3">
      <c r="A99" s="2577"/>
      <c r="B99" s="2578"/>
      <c r="C99" s="2579"/>
    </row>
    <row r="100" spans="1:3">
      <c r="A100" s="2577"/>
      <c r="B100" s="2578"/>
      <c r="C100" s="2579"/>
    </row>
    <row r="101" spans="1:3">
      <c r="A101" s="2577"/>
      <c r="B101" s="2578"/>
      <c r="C101" s="2579"/>
    </row>
    <row r="102" spans="1:3">
      <c r="A102" s="2577"/>
      <c r="B102" s="2578"/>
      <c r="C102" s="2579"/>
    </row>
    <row r="103" spans="1:3">
      <c r="A103" s="2577"/>
      <c r="B103" s="2578"/>
      <c r="C103" s="2579"/>
    </row>
    <row r="104" spans="1:3">
      <c r="A104" s="2577"/>
      <c r="B104" s="2578"/>
      <c r="C104" s="2579"/>
    </row>
    <row r="105" spans="1:3">
      <c r="A105" s="2577"/>
      <c r="B105" s="2578"/>
      <c r="C105" s="2579"/>
    </row>
    <row r="106" spans="1:3">
      <c r="A106" s="2577"/>
      <c r="B106" s="2578"/>
      <c r="C106" s="2579"/>
    </row>
    <row r="107" spans="1:3">
      <c r="A107" s="2577"/>
      <c r="B107" s="2578"/>
      <c r="C107" s="2579"/>
    </row>
    <row r="108" spans="1:3">
      <c r="A108" s="2577"/>
      <c r="B108" s="2578"/>
      <c r="C108" s="2579"/>
    </row>
    <row r="109" spans="1:3">
      <c r="A109" s="2577"/>
      <c r="B109" s="2578"/>
      <c r="C109" s="2579"/>
    </row>
    <row r="110" spans="1:3">
      <c r="A110" s="2577"/>
      <c r="B110" s="2578"/>
      <c r="C110" s="2579"/>
    </row>
    <row r="111" spans="1:3">
      <c r="A111" s="2577"/>
      <c r="B111" s="2578"/>
      <c r="C111" s="2579"/>
    </row>
    <row r="112" spans="1:3">
      <c r="A112" s="2577"/>
      <c r="B112" s="2578"/>
      <c r="C112" s="2579"/>
    </row>
    <row r="113" spans="1:3">
      <c r="A113" s="2577"/>
      <c r="B113" s="2578"/>
      <c r="C113" s="2579"/>
    </row>
    <row r="114" spans="1:3">
      <c r="A114" s="2577"/>
      <c r="B114" s="2578"/>
      <c r="C114" s="2579"/>
    </row>
    <row r="115" spans="1:3">
      <c r="A115" s="2577"/>
      <c r="B115" s="2578"/>
      <c r="C115" s="2579"/>
    </row>
    <row r="116" spans="1:3">
      <c r="A116" s="2577"/>
      <c r="B116" s="2578"/>
      <c r="C116" s="2579"/>
    </row>
    <row r="117" spans="1:3">
      <c r="A117" s="2577"/>
      <c r="B117" s="2578"/>
      <c r="C117" s="2579"/>
    </row>
    <row r="118" spans="1:3">
      <c r="A118" s="2577"/>
      <c r="B118" s="2578"/>
      <c r="C118" s="2579"/>
    </row>
    <row r="119" spans="1:3">
      <c r="A119" s="2577"/>
      <c r="B119" s="2578"/>
      <c r="C119" s="2579"/>
    </row>
    <row r="120" spans="1:3">
      <c r="A120" s="2577"/>
      <c r="B120" s="2578"/>
      <c r="C120" s="2579"/>
    </row>
    <row r="121" spans="1:3">
      <c r="A121" s="2577"/>
      <c r="B121" s="2578"/>
      <c r="C121" s="2579"/>
    </row>
    <row r="122" spans="1:3">
      <c r="A122" s="2577"/>
      <c r="B122" s="2578"/>
      <c r="C122" s="2579"/>
    </row>
    <row r="123" spans="1:3">
      <c r="A123" s="2577"/>
      <c r="B123" s="2578"/>
      <c r="C123" s="2579"/>
    </row>
    <row r="124" spans="1:3">
      <c r="A124" s="2577"/>
      <c r="B124" s="2578"/>
      <c r="C124" s="2579"/>
    </row>
    <row r="125" spans="1:3">
      <c r="A125" s="2577"/>
      <c r="B125" s="2578"/>
      <c r="C125" s="2579"/>
    </row>
    <row r="126" spans="1:3">
      <c r="A126" s="2577"/>
      <c r="B126" s="2578"/>
      <c r="C126" s="2579"/>
    </row>
    <row r="127" spans="1:3">
      <c r="A127" s="2577"/>
      <c r="B127" s="2578"/>
      <c r="C127" s="2579"/>
    </row>
    <row r="128" spans="1:3">
      <c r="A128" s="2577"/>
      <c r="B128" s="2578"/>
      <c r="C128" s="2579"/>
    </row>
    <row r="129" spans="1:3">
      <c r="A129" s="2577"/>
      <c r="B129" s="2578"/>
      <c r="C129" s="2579"/>
    </row>
    <row r="130" spans="1:3">
      <c r="A130" s="2577"/>
      <c r="B130" s="2578"/>
      <c r="C130" s="2579"/>
    </row>
    <row r="131" spans="1:3">
      <c r="A131" s="2577"/>
      <c r="B131" s="2578"/>
      <c r="C131" s="2579"/>
    </row>
    <row r="132" spans="1:3">
      <c r="A132" s="2577"/>
      <c r="B132" s="2578"/>
      <c r="C132" s="2579"/>
    </row>
    <row r="133" spans="1:3">
      <c r="A133" s="2577"/>
      <c r="B133" s="2578"/>
      <c r="C133" s="2579"/>
    </row>
    <row r="134" spans="1:3">
      <c r="A134" s="2577"/>
      <c r="B134" s="2578"/>
      <c r="C134" s="2579"/>
    </row>
    <row r="135" spans="1:3">
      <c r="A135" s="2577"/>
      <c r="B135" s="2578"/>
      <c r="C135" s="2579"/>
    </row>
    <row r="136" spans="1:3">
      <c r="A136" s="2577"/>
      <c r="B136" s="2578"/>
      <c r="C136" s="2579"/>
    </row>
    <row r="137" spans="1:3">
      <c r="A137" s="2577"/>
      <c r="B137" s="2578"/>
      <c r="C137" s="2579"/>
    </row>
    <row r="138" spans="1:3">
      <c r="A138" s="2577"/>
      <c r="B138" s="2578"/>
      <c r="C138" s="2579"/>
    </row>
    <row r="139" spans="1:3">
      <c r="A139" s="2577"/>
      <c r="B139" s="2578"/>
      <c r="C139" s="2579"/>
    </row>
    <row r="140" spans="1:3">
      <c r="A140" s="2577"/>
      <c r="B140" s="2578"/>
      <c r="C140" s="2579"/>
    </row>
    <row r="141" spans="1:3">
      <c r="A141" s="2577"/>
      <c r="B141" s="2578"/>
      <c r="C141" s="2579"/>
    </row>
    <row r="142" spans="1:3">
      <c r="A142" s="2577"/>
      <c r="B142" s="2578"/>
      <c r="C142" s="2579"/>
    </row>
    <row r="143" spans="1:3">
      <c r="A143" s="2577"/>
      <c r="B143" s="2578"/>
      <c r="C143" s="2579"/>
    </row>
    <row r="144" spans="1:3">
      <c r="A144" s="2577"/>
      <c r="B144" s="2578"/>
      <c r="C144" s="2579"/>
    </row>
    <row r="145" spans="1:3">
      <c r="A145" s="2577"/>
      <c r="B145" s="2578"/>
      <c r="C145" s="2579"/>
    </row>
    <row r="146" spans="1:3">
      <c r="A146" s="2577"/>
      <c r="B146" s="2578"/>
      <c r="C146" s="2579"/>
    </row>
    <row r="147" spans="1:3">
      <c r="A147" s="2577"/>
      <c r="B147" s="2578"/>
      <c r="C147" s="2579"/>
    </row>
    <row r="148" spans="1:3">
      <c r="A148" s="2577"/>
      <c r="B148" s="2578"/>
      <c r="C148" s="2579"/>
    </row>
    <row r="149" spans="1:3">
      <c r="A149" s="2577"/>
      <c r="B149" s="2578"/>
      <c r="C149" s="2579"/>
    </row>
    <row r="150" spans="1:3">
      <c r="A150" s="2577"/>
      <c r="B150" s="2578"/>
      <c r="C150" s="2579"/>
    </row>
    <row r="151" spans="1:3">
      <c r="A151" s="2577"/>
      <c r="B151" s="2578"/>
      <c r="C151" s="2579"/>
    </row>
    <row r="152" spans="1:3">
      <c r="A152" s="2577"/>
      <c r="B152" s="2578"/>
      <c r="C152" s="2579"/>
    </row>
    <row r="153" spans="1:3">
      <c r="A153" s="2577"/>
      <c r="B153" s="2578"/>
      <c r="C153" s="2579"/>
    </row>
    <row r="154" spans="1:3">
      <c r="A154" s="2577"/>
      <c r="B154" s="2578"/>
      <c r="C154" s="2579"/>
    </row>
    <row r="155" spans="1:3">
      <c r="A155" s="2577"/>
      <c r="B155" s="2578"/>
      <c r="C155" s="2579"/>
    </row>
    <row r="156" spans="1:3">
      <c r="A156" s="2577"/>
      <c r="B156" s="2578"/>
      <c r="C156" s="2579"/>
    </row>
    <row r="157" spans="1:3">
      <c r="A157" s="2577"/>
      <c r="B157" s="2578"/>
      <c r="C157" s="2579"/>
    </row>
    <row r="158" spans="1:3">
      <c r="A158" s="2577"/>
      <c r="B158" s="2578"/>
      <c r="C158" s="2579"/>
    </row>
    <row r="159" spans="1:3">
      <c r="A159" s="2577"/>
      <c r="B159" s="2578"/>
      <c r="C159" s="2579"/>
    </row>
    <row r="160" spans="1:3">
      <c r="A160" s="2577"/>
      <c r="B160" s="2578"/>
      <c r="C160" s="2579"/>
    </row>
    <row r="161" spans="1:3">
      <c r="A161" s="2577"/>
      <c r="B161" s="2578"/>
      <c r="C161" s="2579"/>
    </row>
    <row r="162" spans="1:3">
      <c r="A162" s="2577"/>
      <c r="B162" s="2578"/>
      <c r="C162" s="2579"/>
    </row>
    <row r="163" spans="1:3">
      <c r="A163" s="2577"/>
      <c r="B163" s="2578"/>
      <c r="C163" s="2579"/>
    </row>
    <row r="164" spans="1:3">
      <c r="A164" s="2577"/>
      <c r="B164" s="2578"/>
      <c r="C164" s="2579"/>
    </row>
    <row r="165" spans="1:3">
      <c r="A165" s="2577"/>
      <c r="B165" s="2578"/>
      <c r="C165" s="2579"/>
    </row>
    <row r="166" spans="1:3">
      <c r="A166" s="2577"/>
      <c r="B166" s="2578"/>
      <c r="C166" s="2579"/>
    </row>
    <row r="167" spans="1:3">
      <c r="A167" s="2577"/>
      <c r="B167" s="2578"/>
      <c r="C167" s="2579"/>
    </row>
    <row r="168" spans="1:3">
      <c r="A168" s="2577"/>
      <c r="B168" s="2578"/>
      <c r="C168" s="2579"/>
    </row>
    <row r="169" spans="1:3">
      <c r="A169" s="2577"/>
      <c r="B169" s="2578"/>
      <c r="C169" s="2579"/>
    </row>
    <row r="170" spans="1:3">
      <c r="A170" s="2577"/>
      <c r="B170" s="2578"/>
      <c r="C170" s="2579"/>
    </row>
    <row r="171" spans="1:3">
      <c r="A171" s="2577"/>
      <c r="B171" s="2578"/>
      <c r="C171" s="2579"/>
    </row>
    <row r="172" spans="1:3">
      <c r="A172" s="2577"/>
      <c r="B172" s="2578"/>
      <c r="C172" s="2579"/>
    </row>
    <row r="173" spans="1:3">
      <c r="A173" s="2577"/>
      <c r="B173" s="2578"/>
      <c r="C173" s="2579"/>
    </row>
    <row r="174" spans="1:3">
      <c r="A174" s="2577"/>
      <c r="B174" s="2578"/>
      <c r="C174" s="2579"/>
    </row>
    <row r="175" spans="1:3">
      <c r="A175" s="2577"/>
      <c r="B175" s="2578"/>
      <c r="C175" s="2579"/>
    </row>
    <row r="176" spans="1:3">
      <c r="A176" s="2577"/>
      <c r="B176" s="2578"/>
      <c r="C176" s="2579"/>
    </row>
    <row r="177" spans="1:3">
      <c r="A177" s="2577"/>
      <c r="B177" s="2578"/>
      <c r="C177" s="2579"/>
    </row>
    <row r="178" spans="1:3">
      <c r="A178" s="2577"/>
      <c r="B178" s="2578"/>
      <c r="C178" s="2579"/>
    </row>
    <row r="179" spans="1:3">
      <c r="A179" s="2577"/>
      <c r="B179" s="2578"/>
      <c r="C179" s="2579"/>
    </row>
    <row r="180" spans="1:3">
      <c r="A180" s="2577"/>
      <c r="B180" s="2578"/>
      <c r="C180" s="2579"/>
    </row>
    <row r="181" spans="1:3">
      <c r="A181" s="2577"/>
      <c r="B181" s="2578"/>
      <c r="C181" s="2579"/>
    </row>
    <row r="182" spans="1:3">
      <c r="A182" s="2577"/>
      <c r="B182" s="2578"/>
      <c r="C182" s="2579"/>
    </row>
    <row r="183" spans="1:3">
      <c r="A183" s="2577"/>
      <c r="B183" s="2578"/>
      <c r="C183" s="2579"/>
    </row>
    <row r="184" spans="1:3">
      <c r="A184" s="2577"/>
      <c r="B184" s="2578"/>
      <c r="C184" s="2579"/>
    </row>
    <row r="185" spans="1:3">
      <c r="A185" s="2577"/>
      <c r="B185" s="2578"/>
      <c r="C185" s="2579"/>
    </row>
    <row r="186" spans="1:3">
      <c r="A186" s="2577"/>
      <c r="B186" s="2578"/>
      <c r="C186" s="2579"/>
    </row>
    <row r="187" spans="1:3">
      <c r="A187" s="2577"/>
      <c r="B187" s="2578"/>
      <c r="C187" s="2579"/>
    </row>
    <row r="188" spans="1:3">
      <c r="A188" s="2577"/>
      <c r="B188" s="2578"/>
      <c r="C188" s="2579"/>
    </row>
    <row r="189" spans="1:3">
      <c r="A189" s="2577"/>
      <c r="B189" s="2578"/>
      <c r="C189" s="2579"/>
    </row>
    <row r="190" spans="1:3">
      <c r="A190" s="2577"/>
      <c r="B190" s="2578"/>
      <c r="C190" s="2579"/>
    </row>
    <row r="191" spans="1:3">
      <c r="A191" s="2577"/>
      <c r="B191" s="2578"/>
      <c r="C191" s="2579"/>
    </row>
    <row r="192" spans="1:3">
      <c r="A192" s="2577"/>
      <c r="B192" s="2578"/>
      <c r="C192" s="2579"/>
    </row>
    <row r="193" spans="1:3">
      <c r="A193" s="2577"/>
      <c r="B193" s="2578"/>
      <c r="C193" s="2579"/>
    </row>
    <row r="194" spans="1:3">
      <c r="A194" s="2577"/>
      <c r="B194" s="2578"/>
      <c r="C194" s="2579"/>
    </row>
    <row r="195" spans="1:3">
      <c r="A195" s="2577"/>
      <c r="B195" s="2578"/>
      <c r="C195" s="2579"/>
    </row>
    <row r="196" spans="1:3">
      <c r="A196" s="2577"/>
      <c r="B196" s="2578"/>
      <c r="C196" s="2579"/>
    </row>
    <row r="197" spans="1:3">
      <c r="A197" s="2577"/>
      <c r="B197" s="2578"/>
      <c r="C197" s="2579"/>
    </row>
    <row r="198" spans="1:3">
      <c r="A198" s="2577"/>
      <c r="B198" s="2578"/>
      <c r="C198" s="2579"/>
    </row>
    <row r="199" spans="1:3">
      <c r="A199" s="2577"/>
      <c r="B199" s="2578"/>
      <c r="C199" s="2579"/>
    </row>
    <row r="200" spans="1:3">
      <c r="A200" s="2577"/>
      <c r="B200" s="2578"/>
      <c r="C200" s="2579"/>
    </row>
    <row r="201" spans="1:3">
      <c r="A201" s="2577"/>
      <c r="B201" s="2578"/>
      <c r="C201" s="2579"/>
    </row>
    <row r="202" spans="1:3">
      <c r="A202" s="2577"/>
      <c r="B202" s="2578"/>
      <c r="C202" s="2579"/>
    </row>
    <row r="203" spans="1:3">
      <c r="A203" s="2577"/>
      <c r="B203" s="2578"/>
      <c r="C203" s="2579"/>
    </row>
    <row r="204" spans="1:3">
      <c r="A204" s="2577"/>
      <c r="B204" s="2578"/>
      <c r="C204" s="2579"/>
    </row>
    <row r="205" spans="1:3">
      <c r="A205" s="2577"/>
      <c r="B205" s="2578"/>
      <c r="C205" s="2579"/>
    </row>
    <row r="206" spans="1:3">
      <c r="A206" s="2577"/>
      <c r="B206" s="2578"/>
      <c r="C206" s="2579"/>
    </row>
    <row r="207" spans="1:3">
      <c r="A207" s="2577"/>
      <c r="B207" s="2578"/>
      <c r="C207" s="2579"/>
    </row>
    <row r="208" spans="1:3">
      <c r="A208" s="2577"/>
      <c r="B208" s="2578"/>
      <c r="C208" s="2579"/>
    </row>
    <row r="209" spans="1:3">
      <c r="A209" s="2577"/>
      <c r="B209" s="2578"/>
      <c r="C209" s="2579"/>
    </row>
    <row r="210" spans="1:3">
      <c r="A210" s="2577"/>
      <c r="B210" s="2578"/>
      <c r="C210" s="2579"/>
    </row>
    <row r="211" spans="1:3">
      <c r="A211" s="2577"/>
      <c r="B211" s="2578"/>
      <c r="C211" s="2579"/>
    </row>
    <row r="212" spans="1:3">
      <c r="A212" s="2577"/>
      <c r="B212" s="2578"/>
      <c r="C212" s="2579"/>
    </row>
    <row r="213" spans="1:3">
      <c r="A213" s="2577"/>
      <c r="B213" s="2578"/>
      <c r="C213" s="2579"/>
    </row>
    <row r="214" spans="1:3">
      <c r="A214" s="2577"/>
      <c r="B214" s="2578"/>
      <c r="C214" s="2579"/>
    </row>
    <row r="215" spans="1:3">
      <c r="A215" s="2577"/>
      <c r="B215" s="2578"/>
      <c r="C215" s="2579"/>
    </row>
    <row r="216" spans="1:3">
      <c r="A216" s="2577"/>
      <c r="B216" s="2578"/>
      <c r="C216" s="2579"/>
    </row>
    <row r="217" spans="1:3">
      <c r="A217" s="2577"/>
      <c r="B217" s="2578"/>
      <c r="C217" s="2579"/>
    </row>
    <row r="218" spans="1:3">
      <c r="A218" s="2577"/>
      <c r="B218" s="2578"/>
      <c r="C218" s="2579"/>
    </row>
    <row r="219" spans="1:3">
      <c r="A219" s="2577"/>
      <c r="B219" s="2578"/>
      <c r="C219" s="2579"/>
    </row>
    <row r="220" spans="1:3">
      <c r="A220" s="2577"/>
      <c r="B220" s="2578"/>
      <c r="C220" s="2579"/>
    </row>
    <row r="221" spans="1:3">
      <c r="A221" s="2577"/>
      <c r="B221" s="2578"/>
      <c r="C221" s="2579"/>
    </row>
    <row r="222" spans="1:3">
      <c r="A222" s="2577"/>
      <c r="B222" s="2578"/>
      <c r="C222" s="2579"/>
    </row>
    <row r="223" spans="1:3">
      <c r="A223" s="2577"/>
      <c r="B223" s="2578"/>
      <c r="C223" s="2579"/>
    </row>
    <row r="224" spans="1:3">
      <c r="A224" s="2577"/>
      <c r="B224" s="2578"/>
      <c r="C224" s="2579"/>
    </row>
    <row r="225" spans="1:3">
      <c r="A225" s="2577"/>
      <c r="B225" s="2578"/>
      <c r="C225" s="2579"/>
    </row>
    <row r="226" spans="1:3">
      <c r="A226" s="2577"/>
      <c r="B226" s="2578"/>
      <c r="C226" s="2579"/>
    </row>
    <row r="227" spans="1:3">
      <c r="A227" s="2577"/>
      <c r="B227" s="2578"/>
      <c r="C227" s="2579"/>
    </row>
    <row r="228" spans="1:3">
      <c r="A228" s="2577"/>
      <c r="B228" s="2578"/>
      <c r="C228" s="2579"/>
    </row>
    <row r="229" spans="1:3">
      <c r="A229" s="2577"/>
      <c r="B229" s="2578"/>
      <c r="C229" s="2579"/>
    </row>
    <row r="230" spans="1:3">
      <c r="A230" s="2577"/>
      <c r="B230" s="2578"/>
      <c r="C230" s="2579"/>
    </row>
    <row r="231" spans="1:3">
      <c r="A231" s="2577"/>
      <c r="B231" s="2578"/>
      <c r="C231" s="2579"/>
    </row>
    <row r="232" spans="1:3">
      <c r="A232" s="2577"/>
      <c r="B232" s="2578"/>
      <c r="C232" s="2579"/>
    </row>
    <row r="233" spans="1:3">
      <c r="A233" s="2577"/>
      <c r="B233" s="2578"/>
      <c r="C233" s="2579"/>
    </row>
    <row r="234" spans="1:3">
      <c r="A234" s="2577"/>
      <c r="B234" s="2578"/>
      <c r="C234" s="2579"/>
    </row>
    <row r="235" spans="1:3">
      <c r="A235" s="2577"/>
      <c r="B235" s="2578"/>
      <c r="C235" s="2579"/>
    </row>
    <row r="236" spans="1:3">
      <c r="A236" s="2577"/>
      <c r="B236" s="2578"/>
      <c r="C236" s="2579"/>
    </row>
    <row r="237" spans="1:3">
      <c r="A237" s="2577"/>
      <c r="B237" s="2578"/>
      <c r="C237" s="2579"/>
    </row>
    <row r="238" spans="1:3">
      <c r="A238" s="2577"/>
      <c r="B238" s="2578"/>
      <c r="C238" s="2579"/>
    </row>
    <row r="239" spans="1:3">
      <c r="A239" s="2577"/>
      <c r="B239" s="2578"/>
      <c r="C239" s="2579"/>
    </row>
    <row r="240" spans="1:3">
      <c r="A240" s="2577"/>
      <c r="B240" s="2578"/>
      <c r="C240" s="2579"/>
    </row>
    <row r="241" spans="1:3">
      <c r="A241" s="2577"/>
      <c r="B241" s="2578"/>
      <c r="C241" s="2579"/>
    </row>
    <row r="242" spans="1:3">
      <c r="A242" s="2577"/>
      <c r="B242" s="2578"/>
      <c r="C242" s="2579"/>
    </row>
    <row r="243" spans="1:3">
      <c r="A243" s="2577"/>
      <c r="B243" s="2578"/>
      <c r="C243" s="2579"/>
    </row>
    <row r="244" spans="1:3">
      <c r="A244" s="2577"/>
      <c r="B244" s="2578"/>
      <c r="C244" s="2579"/>
    </row>
    <row r="245" spans="1:3">
      <c r="A245" s="2577"/>
      <c r="B245" s="2578"/>
      <c r="C245" s="2579"/>
    </row>
    <row r="246" spans="1:3">
      <c r="A246" s="2577"/>
      <c r="B246" s="2578"/>
      <c r="C246" s="2579"/>
    </row>
    <row r="247" spans="1:3">
      <c r="A247" s="2577"/>
      <c r="B247" s="2578"/>
      <c r="C247" s="2579"/>
    </row>
    <row r="248" spans="1:3">
      <c r="A248" s="2577"/>
      <c r="B248" s="2578"/>
      <c r="C248" s="2579"/>
    </row>
    <row r="249" spans="1:3">
      <c r="A249" s="2577"/>
      <c r="B249" s="2578"/>
      <c r="C249" s="2579"/>
    </row>
    <row r="250" spans="1:3">
      <c r="A250" s="2577"/>
      <c r="B250" s="2578"/>
      <c r="C250" s="2579"/>
    </row>
    <row r="251" spans="1:3">
      <c r="A251" s="2577"/>
      <c r="B251" s="2578"/>
      <c r="C251" s="2579"/>
    </row>
    <row r="252" spans="1:3">
      <c r="A252" s="2577"/>
      <c r="B252" s="2578"/>
      <c r="C252" s="2579"/>
    </row>
    <row r="253" spans="1:3">
      <c r="A253" s="2577"/>
      <c r="B253" s="2578"/>
      <c r="C253" s="2579"/>
    </row>
    <row r="254" spans="1:3">
      <c r="A254" s="2577"/>
      <c r="B254" s="2578"/>
      <c r="C254" s="2579"/>
    </row>
    <row r="255" spans="1:3">
      <c r="A255" s="2577"/>
      <c r="B255" s="2578"/>
      <c r="C255" s="2579"/>
    </row>
    <row r="256" spans="1:3">
      <c r="A256" s="2577"/>
      <c r="B256" s="2578"/>
      <c r="C256" s="2579"/>
    </row>
    <row r="257" spans="1:3">
      <c r="A257" s="2577"/>
      <c r="B257" s="2578"/>
      <c r="C257" s="2579"/>
    </row>
    <row r="258" spans="1:3">
      <c r="A258" s="2577"/>
      <c r="B258" s="2578"/>
      <c r="C258" s="2579"/>
    </row>
    <row r="259" spans="1:3">
      <c r="A259" s="2577"/>
      <c r="B259" s="2578"/>
      <c r="C259" s="2579"/>
    </row>
    <row r="260" spans="1:3">
      <c r="A260" s="2577"/>
      <c r="B260" s="2578"/>
      <c r="C260" s="2579"/>
    </row>
    <row r="261" spans="1:3">
      <c r="A261" s="2577"/>
      <c r="B261" s="2578"/>
      <c r="C261" s="2579"/>
    </row>
    <row r="262" spans="1:3">
      <c r="A262" s="2577"/>
      <c r="B262" s="2578"/>
      <c r="C262" s="2579"/>
    </row>
    <row r="263" spans="1:3">
      <c r="A263" s="2577"/>
      <c r="B263" s="2578"/>
      <c r="C263" s="2579"/>
    </row>
    <row r="264" spans="1:3">
      <c r="A264" s="2577"/>
      <c r="B264" s="2578"/>
      <c r="C264" s="2579"/>
    </row>
    <row r="265" spans="1:3">
      <c r="A265" s="2577"/>
      <c r="B265" s="2578"/>
      <c r="C265" s="2579"/>
    </row>
    <row r="266" spans="1:3">
      <c r="A266" s="2577"/>
      <c r="B266" s="2578"/>
      <c r="C266" s="2579"/>
    </row>
    <row r="267" spans="1:3">
      <c r="A267" s="2577"/>
      <c r="B267" s="2578"/>
      <c r="C267" s="2579"/>
    </row>
    <row r="268" spans="1:3">
      <c r="A268" s="2577"/>
      <c r="B268" s="2578"/>
      <c r="C268" s="2579"/>
    </row>
    <row r="269" spans="1:3">
      <c r="A269" s="2577"/>
      <c r="B269" s="2578"/>
      <c r="C269" s="2579"/>
    </row>
    <row r="270" spans="1:3">
      <c r="A270" s="2577"/>
      <c r="B270" s="2578"/>
      <c r="C270" s="2579"/>
    </row>
    <row r="271" spans="1:3">
      <c r="A271" s="2577"/>
      <c r="B271" s="2578"/>
      <c r="C271" s="2579"/>
    </row>
    <row r="272" spans="1:3">
      <c r="A272" s="2577"/>
      <c r="B272" s="2578"/>
      <c r="C272" s="2579"/>
    </row>
    <row r="273" spans="1:3">
      <c r="A273" s="2577"/>
      <c r="B273" s="2578"/>
      <c r="C273" s="2579"/>
    </row>
    <row r="274" spans="1:3">
      <c r="A274" s="2577"/>
      <c r="B274" s="2578"/>
      <c r="C274" s="2579"/>
    </row>
    <row r="275" spans="1:3">
      <c r="A275" s="2577"/>
      <c r="B275" s="2578"/>
      <c r="C275" s="2579"/>
    </row>
    <row r="276" spans="1:3">
      <c r="A276" s="2577"/>
      <c r="B276" s="2578"/>
      <c r="C276" s="2579"/>
    </row>
    <row r="277" spans="1:3">
      <c r="A277" s="2577"/>
      <c r="B277" s="2578"/>
      <c r="C277" s="2579"/>
    </row>
    <row r="278" spans="1:3">
      <c r="A278" s="2577"/>
      <c r="B278" s="2578"/>
      <c r="C278" s="2579"/>
    </row>
    <row r="279" spans="1:3">
      <c r="A279" s="2577"/>
      <c r="B279" s="2578"/>
      <c r="C279" s="2579"/>
    </row>
    <row r="280" spans="1:3">
      <c r="A280" s="2577"/>
      <c r="B280" s="2578"/>
      <c r="C280" s="2579"/>
    </row>
    <row r="281" spans="1:3">
      <c r="A281" s="2577"/>
      <c r="B281" s="2578"/>
      <c r="C281" s="2579"/>
    </row>
    <row r="282" spans="1:3">
      <c r="A282" s="2577"/>
      <c r="B282" s="2578"/>
      <c r="C282" s="2579"/>
    </row>
    <row r="283" spans="1:3">
      <c r="A283" s="2577"/>
      <c r="B283" s="2578"/>
      <c r="C283" s="2579"/>
    </row>
    <row r="284" spans="1:3">
      <c r="A284" s="2577"/>
      <c r="B284" s="2578"/>
      <c r="C284" s="2579"/>
    </row>
    <row r="285" spans="1:3">
      <c r="A285" s="2577"/>
      <c r="B285" s="2578"/>
      <c r="C285" s="2579"/>
    </row>
    <row r="286" spans="1:3">
      <c r="A286" s="2577"/>
      <c r="B286" s="2578"/>
      <c r="C286" s="2579"/>
    </row>
    <row r="287" spans="1:3">
      <c r="A287" s="2577"/>
      <c r="B287" s="2578"/>
      <c r="C287" s="2579"/>
    </row>
    <row r="288" spans="1:3">
      <c r="A288" s="2577"/>
      <c r="B288" s="2578"/>
      <c r="C288" s="2579"/>
    </row>
    <row r="289" spans="1:3">
      <c r="A289" s="2577"/>
      <c r="B289" s="2578"/>
      <c r="C289" s="2579"/>
    </row>
    <row r="290" spans="1:3">
      <c r="A290" s="2577"/>
      <c r="B290" s="2578"/>
      <c r="C290" s="2579"/>
    </row>
    <row r="291" spans="1:3">
      <c r="A291" s="2577"/>
      <c r="B291" s="2578"/>
      <c r="C291" s="2579"/>
    </row>
    <row r="292" spans="1:3">
      <c r="A292" s="2577"/>
      <c r="B292" s="2578"/>
      <c r="C292" s="2579"/>
    </row>
    <row r="293" spans="1:3">
      <c r="A293" s="2577"/>
      <c r="B293" s="2578"/>
      <c r="C293" s="2579"/>
    </row>
    <row r="294" spans="1:3">
      <c r="A294" s="2577"/>
      <c r="B294" s="2578"/>
      <c r="C294" s="2579"/>
    </row>
    <row r="295" spans="1:3">
      <c r="A295" s="2577"/>
      <c r="B295" s="2578"/>
      <c r="C295" s="2579"/>
    </row>
    <row r="296" spans="1:3">
      <c r="A296" s="2577"/>
      <c r="B296" s="2578"/>
      <c r="C296" s="2579"/>
    </row>
    <row r="297" spans="1:3">
      <c r="A297" s="2577"/>
      <c r="B297" s="2578"/>
      <c r="C297" s="2579"/>
    </row>
    <row r="298" spans="1:3">
      <c r="A298" s="2577"/>
      <c r="B298" s="2578"/>
      <c r="C298" s="2579"/>
    </row>
    <row r="299" spans="1:3">
      <c r="A299" s="2577"/>
      <c r="B299" s="2578"/>
      <c r="C299" s="2579"/>
    </row>
    <row r="300" spans="1:3">
      <c r="A300" s="2577"/>
      <c r="B300" s="2578"/>
      <c r="C300" s="2579"/>
    </row>
    <row r="301" spans="1:3">
      <c r="A301" s="2577"/>
      <c r="B301" s="2578"/>
      <c r="C301" s="2579"/>
    </row>
    <row r="302" spans="1:3">
      <c r="A302" s="2577"/>
      <c r="B302" s="2578"/>
      <c r="C302" s="2579"/>
    </row>
    <row r="303" spans="1:3">
      <c r="A303" s="2577"/>
      <c r="B303" s="2578"/>
      <c r="C303" s="2579"/>
    </row>
    <row r="304" spans="1:3">
      <c r="A304" s="2577"/>
      <c r="B304" s="2578"/>
      <c r="C304" s="2579"/>
    </row>
    <row r="305" spans="1:3">
      <c r="A305" s="2577"/>
      <c r="B305" s="2578"/>
      <c r="C305" s="2579"/>
    </row>
    <row r="306" spans="1:3">
      <c r="A306" s="2577"/>
      <c r="B306" s="2578"/>
      <c r="C306" s="2579"/>
    </row>
    <row r="307" spans="1:3">
      <c r="A307" s="2577"/>
      <c r="B307" s="2578"/>
      <c r="C307" s="2579"/>
    </row>
    <row r="308" spans="1:3">
      <c r="A308" s="2577"/>
      <c r="B308" s="2578"/>
      <c r="C308" s="2579"/>
    </row>
    <row r="309" spans="1:3">
      <c r="A309" s="2577"/>
      <c r="B309" s="2578"/>
      <c r="C309" s="2579"/>
    </row>
    <row r="310" spans="1:3">
      <c r="A310" s="2577"/>
      <c r="B310" s="2578"/>
      <c r="C310" s="2579"/>
    </row>
    <row r="311" spans="1:3">
      <c r="A311" s="2577"/>
      <c r="B311" s="2578"/>
      <c r="C311" s="2579"/>
    </row>
    <row r="312" spans="1:3">
      <c r="A312" s="2577"/>
      <c r="B312" s="2578"/>
      <c r="C312" s="2579"/>
    </row>
    <row r="313" spans="1:3">
      <c r="A313" s="2577"/>
      <c r="B313" s="2578"/>
      <c r="C313" s="2579"/>
    </row>
    <row r="314" spans="1:3">
      <c r="A314" s="2577"/>
      <c r="B314" s="2578"/>
      <c r="C314" s="2579"/>
    </row>
    <row r="315" spans="1:3">
      <c r="A315" s="2577"/>
      <c r="B315" s="2578"/>
      <c r="C315" s="2579"/>
    </row>
    <row r="316" spans="1:3">
      <c r="A316" s="2577"/>
      <c r="B316" s="2578"/>
      <c r="C316" s="2579"/>
    </row>
    <row r="317" spans="1:3">
      <c r="A317" s="2577"/>
      <c r="B317" s="2578"/>
      <c r="C317" s="2579"/>
    </row>
    <row r="318" spans="1:3">
      <c r="A318" s="2577"/>
      <c r="B318" s="2578"/>
      <c r="C318" s="2579"/>
    </row>
    <row r="319" spans="1:3">
      <c r="A319" s="2577"/>
      <c r="B319" s="2578"/>
      <c r="C319" s="2579"/>
    </row>
    <row r="320" spans="1:3">
      <c r="A320" s="2577"/>
      <c r="B320" s="2578"/>
      <c r="C320" s="2579"/>
    </row>
    <row r="321" spans="1:3">
      <c r="A321" s="2577"/>
      <c r="B321" s="2578"/>
      <c r="C321" s="2579"/>
    </row>
    <row r="322" spans="1:3">
      <c r="A322" s="2577"/>
      <c r="B322" s="2578"/>
      <c r="C322" s="2579"/>
    </row>
    <row r="323" spans="1:3">
      <c r="A323" s="2577"/>
      <c r="B323" s="2578"/>
      <c r="C323" s="2579"/>
    </row>
    <row r="324" spans="1:3">
      <c r="A324" s="2577"/>
      <c r="B324" s="2578"/>
      <c r="C324" s="2579"/>
    </row>
    <row r="325" spans="1:3">
      <c r="A325" s="2577"/>
      <c r="B325" s="2578"/>
      <c r="C325" s="2579"/>
    </row>
    <row r="326" spans="1:3">
      <c r="A326" s="2577"/>
      <c r="B326" s="2578"/>
      <c r="C326" s="2579"/>
    </row>
    <row r="327" spans="1:3">
      <c r="A327" s="2577"/>
      <c r="B327" s="2578"/>
      <c r="C327" s="2579"/>
    </row>
    <row r="328" spans="1:3">
      <c r="A328" s="2577"/>
      <c r="B328" s="2578"/>
      <c r="C328" s="2579"/>
    </row>
    <row r="329" spans="1:3">
      <c r="A329" s="2577"/>
      <c r="B329" s="2578"/>
      <c r="C329" s="2579"/>
    </row>
    <row r="330" spans="1:3">
      <c r="A330" s="2577"/>
      <c r="B330" s="2578"/>
      <c r="C330" s="2579"/>
    </row>
    <row r="331" spans="1:3">
      <c r="A331" s="2577"/>
      <c r="B331" s="2578"/>
      <c r="C331" s="2579"/>
    </row>
    <row r="332" spans="1:3">
      <c r="A332" s="2577"/>
      <c r="B332" s="2578"/>
      <c r="C332" s="2579"/>
    </row>
    <row r="333" spans="1:3">
      <c r="A333" s="2577"/>
      <c r="B333" s="2578"/>
      <c r="C333" s="2579"/>
    </row>
    <row r="334" spans="1:3">
      <c r="A334" s="2577"/>
      <c r="B334" s="2578"/>
      <c r="C334" s="2579"/>
    </row>
    <row r="335" spans="1:3">
      <c r="A335" s="2577"/>
      <c r="B335" s="2578"/>
      <c r="C335" s="2579"/>
    </row>
    <row r="336" spans="1:3">
      <c r="A336" s="2577"/>
      <c r="B336" s="2578"/>
      <c r="C336" s="2579"/>
    </row>
    <row r="337" spans="1:3">
      <c r="A337" s="2577"/>
      <c r="B337" s="2578"/>
      <c r="C337" s="2579"/>
    </row>
    <row r="338" spans="1:3">
      <c r="A338" s="2577"/>
      <c r="B338" s="2578"/>
      <c r="C338" s="2579"/>
    </row>
    <row r="339" spans="1:3">
      <c r="A339" s="2577"/>
      <c r="B339" s="2578"/>
      <c r="C339" s="2579"/>
    </row>
    <row r="340" spans="1:3">
      <c r="A340" s="2577"/>
      <c r="B340" s="2578"/>
      <c r="C340" s="2579"/>
    </row>
    <row r="341" spans="1:3">
      <c r="A341" s="2577"/>
      <c r="B341" s="2578"/>
      <c r="C341" s="2579"/>
    </row>
    <row r="342" spans="1:3">
      <c r="A342" s="2577"/>
      <c r="B342" s="2578"/>
      <c r="C342" s="2579"/>
    </row>
    <row r="343" spans="1:3">
      <c r="A343" s="2577"/>
      <c r="B343" s="2578"/>
      <c r="C343" s="2579"/>
    </row>
    <row r="344" spans="1:3">
      <c r="A344" s="2577"/>
      <c r="B344" s="2578"/>
      <c r="C344" s="2579"/>
    </row>
    <row r="345" spans="1:3">
      <c r="A345" s="2577"/>
      <c r="B345" s="2578"/>
      <c r="C345" s="2579"/>
    </row>
    <row r="346" spans="1:3">
      <c r="A346" s="2577"/>
      <c r="B346" s="2578"/>
      <c r="C346" s="2579"/>
    </row>
    <row r="347" spans="1:3">
      <c r="A347" s="2577"/>
      <c r="B347" s="2578"/>
      <c r="C347" s="2579"/>
    </row>
    <row r="348" spans="1:3">
      <c r="A348" s="2577"/>
      <c r="B348" s="2578"/>
      <c r="C348" s="2579"/>
    </row>
    <row r="349" spans="1:3">
      <c r="A349" s="2577"/>
      <c r="B349" s="2578"/>
      <c r="C349" s="2579"/>
    </row>
    <row r="350" spans="1:3">
      <c r="A350" s="2577"/>
      <c r="B350" s="2578"/>
      <c r="C350" s="2579"/>
    </row>
    <row r="351" spans="1:3">
      <c r="A351" s="2577"/>
      <c r="B351" s="2578"/>
      <c r="C351" s="2579"/>
    </row>
    <row r="352" spans="1:3">
      <c r="A352" s="2577"/>
      <c r="B352" s="2578"/>
      <c r="C352" s="2579"/>
    </row>
    <row r="353" spans="1:3">
      <c r="A353" s="2577"/>
      <c r="B353" s="2578"/>
      <c r="C353" s="2579"/>
    </row>
    <row r="354" spans="1:3">
      <c r="A354" s="2577"/>
      <c r="B354" s="2578"/>
      <c r="C354" s="2579"/>
    </row>
    <row r="355" spans="1:3">
      <c r="A355" s="2577"/>
      <c r="B355" s="2578"/>
      <c r="C355" s="2579"/>
    </row>
    <row r="356" spans="1:3">
      <c r="A356" s="2577"/>
      <c r="B356" s="2578"/>
      <c r="C356" s="2579"/>
    </row>
    <row r="357" spans="1:3">
      <c r="A357" s="2577"/>
      <c r="B357" s="2578"/>
      <c r="C357" s="2579"/>
    </row>
    <row r="358" spans="1:3">
      <c r="A358" s="2577"/>
      <c r="B358" s="2578"/>
      <c r="C358" s="2579"/>
    </row>
    <row r="359" spans="1:3">
      <c r="A359" s="2577"/>
      <c r="B359" s="2578"/>
      <c r="C359" s="2579"/>
    </row>
    <row r="360" spans="1:3">
      <c r="A360" s="2577"/>
      <c r="B360" s="2578"/>
      <c r="C360" s="2579"/>
    </row>
    <row r="361" spans="1:3">
      <c r="A361" s="2577"/>
      <c r="B361" s="2578"/>
      <c r="C361" s="2579"/>
    </row>
    <row r="362" spans="1:3">
      <c r="A362" s="2577"/>
      <c r="B362" s="2578"/>
      <c r="C362" s="2579"/>
    </row>
    <row r="363" spans="1:3">
      <c r="A363" s="2577"/>
      <c r="B363" s="2578"/>
      <c r="C363" s="2579"/>
    </row>
    <row r="364" spans="1:3">
      <c r="A364" s="2577"/>
      <c r="B364" s="2578"/>
      <c r="C364" s="2579"/>
    </row>
    <row r="365" spans="1:3">
      <c r="A365" s="2577"/>
      <c r="B365" s="2578"/>
      <c r="C365" s="2579"/>
    </row>
    <row r="366" spans="1:3">
      <c r="A366" s="2577"/>
      <c r="B366" s="2578"/>
      <c r="C366" s="2579"/>
    </row>
    <row r="367" spans="1:3">
      <c r="A367" s="2577"/>
      <c r="B367" s="2578"/>
      <c r="C367" s="2579"/>
    </row>
    <row r="368" spans="1:3">
      <c r="A368" s="2577"/>
      <c r="B368" s="2578"/>
      <c r="C368" s="2579"/>
    </row>
    <row r="369" spans="1:3">
      <c r="A369" s="2577"/>
      <c r="B369" s="2578"/>
      <c r="C369" s="2579"/>
    </row>
    <row r="370" spans="1:3">
      <c r="A370" s="2577"/>
      <c r="B370" s="2578"/>
      <c r="C370" s="2579"/>
    </row>
    <row r="371" spans="1:3">
      <c r="A371" s="2577"/>
      <c r="B371" s="2578"/>
      <c r="C371" s="2579"/>
    </row>
    <row r="372" spans="1:3">
      <c r="A372" s="2577"/>
      <c r="B372" s="2578"/>
      <c r="C372" s="2579"/>
    </row>
    <row r="373" spans="1:3">
      <c r="A373" s="2577"/>
      <c r="B373" s="2578"/>
      <c r="C373" s="2579"/>
    </row>
    <row r="374" spans="1:3">
      <c r="A374" s="2577"/>
      <c r="B374" s="2578"/>
      <c r="C374" s="2579"/>
    </row>
    <row r="375" spans="1:3">
      <c r="A375" s="2577"/>
      <c r="B375" s="2578"/>
      <c r="C375" s="2579"/>
    </row>
    <row r="376" spans="1:3">
      <c r="A376" s="2577"/>
      <c r="B376" s="2578"/>
      <c r="C376" s="2579"/>
    </row>
    <row r="377" spans="1:3">
      <c r="A377" s="2577"/>
      <c r="B377" s="2578"/>
      <c r="C377" s="2579"/>
    </row>
    <row r="378" spans="1:3">
      <c r="A378" s="2577"/>
      <c r="B378" s="2578"/>
      <c r="C378" s="2579"/>
    </row>
    <row r="379" spans="1:3">
      <c r="A379" s="2577"/>
      <c r="B379" s="2578"/>
      <c r="C379" s="2579"/>
    </row>
    <row r="380" spans="1:3">
      <c r="A380" s="2577"/>
      <c r="B380" s="2578"/>
      <c r="C380" s="2579"/>
    </row>
    <row r="381" spans="1:3">
      <c r="A381" s="2577"/>
      <c r="B381" s="2578"/>
      <c r="C381" s="2579"/>
    </row>
    <row r="382" spans="1:3">
      <c r="A382" s="2577"/>
      <c r="B382" s="2578"/>
      <c r="C382" s="2579"/>
    </row>
    <row r="383" spans="1:3">
      <c r="A383" s="2577"/>
      <c r="B383" s="2578"/>
      <c r="C383" s="2579"/>
    </row>
    <row r="384" spans="1:3">
      <c r="A384" s="2577"/>
      <c r="B384" s="2578"/>
      <c r="C384" s="2579"/>
    </row>
    <row r="385" spans="1:3">
      <c r="A385" s="2577"/>
      <c r="B385" s="2578"/>
      <c r="C385" s="2579"/>
    </row>
    <row r="386" spans="1:3">
      <c r="A386" s="2577"/>
      <c r="B386" s="2578"/>
      <c r="C386" s="2579"/>
    </row>
    <row r="387" spans="1:3">
      <c r="A387" s="2577"/>
      <c r="B387" s="2578"/>
      <c r="C387" s="2579"/>
    </row>
    <row r="388" spans="1:3">
      <c r="A388" s="2577"/>
      <c r="B388" s="2578"/>
      <c r="C388" s="2579"/>
    </row>
    <row r="389" spans="1:3">
      <c r="A389" s="2577"/>
      <c r="B389" s="2578"/>
      <c r="C389" s="2579"/>
    </row>
    <row r="390" spans="1:3">
      <c r="A390" s="2577"/>
      <c r="B390" s="2578"/>
      <c r="C390" s="2579"/>
    </row>
    <row r="391" spans="1:3">
      <c r="A391" s="2577"/>
      <c r="B391" s="2578"/>
      <c r="C391" s="2579"/>
    </row>
    <row r="392" spans="1:3">
      <c r="A392" s="2577"/>
      <c r="B392" s="2578"/>
      <c r="C392" s="2579"/>
    </row>
    <row r="393" spans="1:3">
      <c r="A393" s="2577"/>
      <c r="B393" s="2578"/>
      <c r="C393" s="2579"/>
    </row>
    <row r="394" spans="1:3">
      <c r="A394" s="2577"/>
      <c r="B394" s="2578"/>
      <c r="C394" s="2579"/>
    </row>
    <row r="395" spans="1:3">
      <c r="A395" s="2577"/>
      <c r="B395" s="2578"/>
      <c r="C395" s="2579"/>
    </row>
    <row r="396" spans="1:3">
      <c r="A396" s="2577"/>
      <c r="B396" s="2578"/>
      <c r="C396" s="2579"/>
    </row>
    <row r="397" spans="1:3">
      <c r="A397" s="2577"/>
      <c r="B397" s="2578"/>
      <c r="C397" s="2579"/>
    </row>
    <row r="398" spans="1:3">
      <c r="A398" s="2577"/>
      <c r="B398" s="2578"/>
      <c r="C398" s="2579"/>
    </row>
    <row r="399" spans="1:3">
      <c r="A399" s="2577"/>
      <c r="B399" s="2578"/>
      <c r="C399" s="2579"/>
    </row>
    <row r="400" spans="1:3">
      <c r="A400" s="2577"/>
      <c r="B400" s="2578"/>
      <c r="C400" s="2579"/>
    </row>
    <row r="401" spans="1:3">
      <c r="A401" s="2577"/>
      <c r="B401" s="2578"/>
      <c r="C401" s="2579"/>
    </row>
    <row r="402" spans="1:3">
      <c r="A402" s="2577"/>
      <c r="B402" s="2578"/>
      <c r="C402" s="2579"/>
    </row>
    <row r="403" spans="1:3">
      <c r="A403" s="2577"/>
      <c r="B403" s="2578"/>
      <c r="C403" s="2579"/>
    </row>
    <row r="404" spans="1:3">
      <c r="A404" s="2577"/>
      <c r="B404" s="2578"/>
      <c r="C404" s="2579"/>
    </row>
    <row r="405" spans="1:3">
      <c r="A405" s="2577"/>
      <c r="B405" s="2578"/>
      <c r="C405" s="2579"/>
    </row>
    <row r="406" spans="1:3">
      <c r="A406" s="2577"/>
      <c r="B406" s="2578"/>
      <c r="C406" s="2579"/>
    </row>
    <row r="407" spans="1:3">
      <c r="A407" s="2577"/>
      <c r="B407" s="2578"/>
      <c r="C407" s="2579"/>
    </row>
    <row r="408" spans="1:3">
      <c r="A408" s="2577"/>
      <c r="B408" s="2578"/>
      <c r="C408" s="2579"/>
    </row>
    <row r="409" spans="1:3">
      <c r="A409" s="2577"/>
      <c r="B409" s="2578"/>
      <c r="C409" s="2579"/>
    </row>
    <row r="410" spans="1:3">
      <c r="A410" s="2577"/>
      <c r="B410" s="2578"/>
      <c r="C410" s="2579"/>
    </row>
    <row r="411" spans="1:3">
      <c r="A411" s="2577"/>
      <c r="B411" s="2578"/>
      <c r="C411" s="2579"/>
    </row>
    <row r="412" spans="1:3" ht="25.9" customHeight="1">
      <c r="B412" s="2661"/>
      <c r="C412" s="2561"/>
    </row>
    <row r="413" spans="1:3" ht="25.9" hidden="1" customHeight="1">
      <c r="A413" s="2580">
        <v>1</v>
      </c>
      <c r="B413" s="2581" t="s">
        <v>406</v>
      </c>
      <c r="C413" s="2582"/>
    </row>
    <row r="414" spans="1:3" ht="25.9" hidden="1" customHeight="1">
      <c r="A414" s="2583" t="s">
        <v>399</v>
      </c>
      <c r="B414" s="2584" t="s">
        <v>269</v>
      </c>
      <c r="C414" s="2585"/>
    </row>
    <row r="415" spans="1:3" ht="25.9" hidden="1" customHeight="1">
      <c r="A415" s="2583" t="s">
        <v>400</v>
      </c>
      <c r="B415" s="2584" t="s">
        <v>270</v>
      </c>
      <c r="C415" s="2585"/>
    </row>
    <row r="416" spans="1:3" ht="25.9" hidden="1" customHeight="1">
      <c r="A416" s="2583" t="s">
        <v>401</v>
      </c>
      <c r="B416" s="2584" t="s">
        <v>271</v>
      </c>
      <c r="C416" s="2585"/>
    </row>
    <row r="417" spans="1:3" ht="25.9" hidden="1" customHeight="1">
      <c r="A417" s="2580">
        <v>2</v>
      </c>
      <c r="B417" s="2586" t="s">
        <v>272</v>
      </c>
      <c r="C417" s="2585"/>
    </row>
    <row r="418" spans="1:3" ht="25.9" hidden="1" customHeight="1">
      <c r="A418" s="2583" t="s">
        <v>399</v>
      </c>
      <c r="B418" s="2584" t="s">
        <v>273</v>
      </c>
      <c r="C418" s="2585"/>
    </row>
    <row r="419" spans="1:3" ht="25.9" hidden="1" customHeight="1">
      <c r="A419" s="2580">
        <v>3</v>
      </c>
      <c r="B419" s="2586" t="s">
        <v>274</v>
      </c>
      <c r="C419" s="2585"/>
    </row>
    <row r="420" spans="1:3" ht="25.9" hidden="1" customHeight="1">
      <c r="A420" s="2583" t="s">
        <v>399</v>
      </c>
      <c r="B420" s="2584" t="s">
        <v>275</v>
      </c>
      <c r="C420" s="2585"/>
    </row>
    <row r="421" spans="1:3" ht="25.9" hidden="1" customHeight="1">
      <c r="A421" s="2583" t="s">
        <v>400</v>
      </c>
      <c r="B421" s="2584" t="s">
        <v>276</v>
      </c>
      <c r="C421" s="2585"/>
    </row>
    <row r="422" spans="1:3" ht="25.9" hidden="1" customHeight="1">
      <c r="A422" s="2583" t="s">
        <v>401</v>
      </c>
      <c r="B422" s="2584" t="s">
        <v>277</v>
      </c>
      <c r="C422" s="2585"/>
    </row>
    <row r="423" spans="1:3" ht="25.9" hidden="1" customHeight="1">
      <c r="A423" s="2583" t="s">
        <v>402</v>
      </c>
      <c r="B423" s="2584" t="s">
        <v>278</v>
      </c>
      <c r="C423" s="2585"/>
    </row>
    <row r="424" spans="1:3" ht="25.9" hidden="1" customHeight="1">
      <c r="A424" s="2583"/>
      <c r="B424" s="2584"/>
      <c r="C424" s="2585"/>
    </row>
    <row r="425" spans="1:3" s="2553" customFormat="1" ht="25.9" hidden="1" customHeight="1">
      <c r="A425" s="2587" t="s">
        <v>759</v>
      </c>
      <c r="B425" s="2588" t="s">
        <v>435</v>
      </c>
      <c r="C425" s="2589"/>
    </row>
    <row r="426" spans="1:3" ht="25.9" hidden="1" customHeight="1">
      <c r="A426" s="2583"/>
      <c r="B426" s="2584"/>
      <c r="C426" s="2585"/>
    </row>
    <row r="427" spans="1:3" s="2590" customFormat="1" ht="25.9" hidden="1" customHeight="1">
      <c r="C427" s="2591"/>
    </row>
    <row r="428" spans="1:3" s="2590" customFormat="1" ht="25.9" hidden="1" customHeight="1">
      <c r="C428" s="2591"/>
    </row>
    <row r="429" spans="1:3" s="2590" customFormat="1" ht="25.9" hidden="1" customHeight="1">
      <c r="C429" s="2591"/>
    </row>
    <row r="430" spans="1:3" s="2590" customFormat="1" ht="25.9" hidden="1" customHeight="1">
      <c r="C430" s="2591"/>
    </row>
    <row r="431" spans="1:3" s="2590" customFormat="1" ht="25.9" hidden="1" customHeight="1">
      <c r="C431" s="2591"/>
    </row>
    <row r="432" spans="1:3" s="2590" customFormat="1" ht="25.9" hidden="1" customHeight="1">
      <c r="C432" s="2591"/>
    </row>
    <row r="433" spans="1:3" s="2590" customFormat="1" ht="25.9" hidden="1" customHeight="1">
      <c r="C433" s="2591"/>
    </row>
    <row r="434" spans="1:3" s="2590" customFormat="1" ht="25.9" hidden="1" customHeight="1">
      <c r="C434" s="2591"/>
    </row>
    <row r="435" spans="1:3" s="2590" customFormat="1" ht="25.9" hidden="1" customHeight="1">
      <c r="C435" s="2591"/>
    </row>
    <row r="436" spans="1:3" s="2590" customFormat="1" ht="25.9" hidden="1" customHeight="1">
      <c r="C436" s="2591"/>
    </row>
    <row r="437" spans="1:3" s="2590" customFormat="1" ht="25.9" hidden="1" customHeight="1">
      <c r="C437" s="2591"/>
    </row>
    <row r="438" spans="1:3" s="2590" customFormat="1" ht="25.9" hidden="1" customHeight="1">
      <c r="C438" s="2591"/>
    </row>
    <row r="439" spans="1:3" s="2590" customFormat="1" ht="25.9" hidden="1" customHeight="1">
      <c r="C439" s="2591"/>
    </row>
    <row r="440" spans="1:3" s="2590" customFormat="1" ht="25.9" hidden="1" customHeight="1">
      <c r="C440" s="2591"/>
    </row>
    <row r="441" spans="1:3" s="2590" customFormat="1" ht="25.9" hidden="1" customHeight="1">
      <c r="C441" s="2591"/>
    </row>
    <row r="442" spans="1:3" s="2590" customFormat="1" ht="25.9" hidden="1" customHeight="1">
      <c r="C442" s="2591"/>
    </row>
    <row r="443" spans="1:3" s="2590" customFormat="1" ht="25.9" hidden="1" customHeight="1">
      <c r="C443" s="2591"/>
    </row>
    <row r="444" spans="1:3" s="2590" customFormat="1" ht="25.9" hidden="1" customHeight="1">
      <c r="C444" s="2591"/>
    </row>
    <row r="445" spans="1:3" s="2590" customFormat="1" ht="25.9" hidden="1" customHeight="1">
      <c r="C445" s="2591"/>
    </row>
    <row r="446" spans="1:3" s="2590" customFormat="1" ht="25.9" hidden="1" customHeight="1">
      <c r="C446" s="2591"/>
    </row>
    <row r="447" spans="1:3" ht="25.9" hidden="1" customHeight="1">
      <c r="A447" s="2583"/>
      <c r="B447" s="2584"/>
      <c r="C447" s="2585"/>
    </row>
    <row r="448" spans="1:3" ht="25.9" hidden="1" customHeight="1">
      <c r="A448" s="2583"/>
      <c r="B448" s="2584">
        <v>3849030</v>
      </c>
      <c r="C448" s="2585"/>
    </row>
    <row r="449" spans="1:4" ht="25.9" hidden="1" customHeight="1">
      <c r="A449" s="2583"/>
      <c r="B449" s="2584" t="e">
        <f>B448-#REF!</f>
        <v>#REF!</v>
      </c>
      <c r="C449" s="2585"/>
    </row>
    <row r="450" spans="1:4" ht="25.9" hidden="1" customHeight="1">
      <c r="A450" s="2592"/>
      <c r="B450" s="2593"/>
      <c r="C450" s="2594"/>
    </row>
    <row r="451" spans="1:4" ht="25.9" hidden="1" customHeight="1">
      <c r="A451" s="2595"/>
      <c r="B451" s="2596"/>
      <c r="C451" s="1977"/>
    </row>
    <row r="452" spans="1:4" s="2574" customFormat="1" ht="25.9" hidden="1" customHeight="1">
      <c r="A452" s="3184" t="s">
        <v>54</v>
      </c>
      <c r="B452" s="3186" t="s">
        <v>14</v>
      </c>
      <c r="C452" s="1979"/>
      <c r="D452" s="3182"/>
    </row>
    <row r="453" spans="1:4" s="2574" customFormat="1" ht="25.9" hidden="1" customHeight="1">
      <c r="A453" s="2777"/>
      <c r="B453" s="3187"/>
      <c r="C453" s="1979"/>
      <c r="D453" s="3182"/>
    </row>
    <row r="454" spans="1:4" s="2574" customFormat="1" ht="25.9" hidden="1" customHeight="1">
      <c r="A454" s="2777"/>
      <c r="B454" s="3187"/>
      <c r="C454" s="1979"/>
      <c r="D454" s="2597"/>
    </row>
    <row r="455" spans="1:4" s="2574" customFormat="1" ht="25.9" hidden="1" customHeight="1">
      <c r="A455" s="3185"/>
      <c r="B455" s="3188"/>
      <c r="C455" s="2598"/>
      <c r="D455" s="2597"/>
    </row>
    <row r="456" spans="1:4" s="2574" customFormat="1" ht="25.9" hidden="1" customHeight="1">
      <c r="A456" s="2599" t="s">
        <v>21</v>
      </c>
      <c r="B456" s="2600">
        <f>A456+1</f>
        <v>2</v>
      </c>
      <c r="C456" s="1979"/>
      <c r="D456" s="2597"/>
    </row>
    <row r="457" spans="1:4" s="2574" customFormat="1" ht="25.9" hidden="1" customHeight="1">
      <c r="A457" s="2599"/>
      <c r="B457" s="2600" t="s">
        <v>425</v>
      </c>
      <c r="C457" s="2601"/>
      <c r="D457" s="2597"/>
    </row>
    <row r="458" spans="1:4" s="2575" customFormat="1" ht="25.9" hidden="1" customHeight="1">
      <c r="A458" s="2602"/>
      <c r="B458" s="2603" t="s">
        <v>426</v>
      </c>
      <c r="C458" s="2582"/>
    </row>
    <row r="459" spans="1:4" s="2575" customFormat="1" ht="25.9" hidden="1" customHeight="1">
      <c r="A459" s="2602" t="s">
        <v>22</v>
      </c>
      <c r="B459" s="2603" t="s">
        <v>61</v>
      </c>
      <c r="C459" s="2601"/>
    </row>
    <row r="460" spans="1:4" s="2575" customFormat="1" ht="25.9" hidden="1" customHeight="1">
      <c r="A460" s="2602" t="s">
        <v>414</v>
      </c>
      <c r="B460" s="2603" t="s">
        <v>415</v>
      </c>
      <c r="C460" s="2601"/>
    </row>
    <row r="461" spans="1:4" s="2607" customFormat="1" ht="25.9" hidden="1" customHeight="1">
      <c r="A461" s="2604" t="s">
        <v>2</v>
      </c>
      <c r="B461" s="2605" t="s">
        <v>62</v>
      </c>
      <c r="C461" s="2606"/>
    </row>
    <row r="462" spans="1:4" s="2607" customFormat="1" ht="25.9" hidden="1" customHeight="1">
      <c r="A462" s="2604" t="s">
        <v>3</v>
      </c>
      <c r="B462" s="2605" t="s">
        <v>63</v>
      </c>
      <c r="C462" s="2606"/>
    </row>
    <row r="463" spans="1:4" s="2575" customFormat="1" ht="25.9" hidden="1" customHeight="1">
      <c r="A463" s="2602" t="s">
        <v>416</v>
      </c>
      <c r="B463" s="2603" t="s">
        <v>417</v>
      </c>
      <c r="C463" s="2601"/>
    </row>
    <row r="464" spans="1:4" s="2607" customFormat="1" ht="25.9" hidden="1" customHeight="1">
      <c r="A464" s="2604" t="s">
        <v>2</v>
      </c>
      <c r="B464" s="2605" t="s">
        <v>62</v>
      </c>
      <c r="C464" s="2608"/>
    </row>
    <row r="465" spans="1:3" s="2607" customFormat="1" ht="25.9" hidden="1" customHeight="1">
      <c r="A465" s="2604" t="s">
        <v>3</v>
      </c>
      <c r="B465" s="2605" t="s">
        <v>63</v>
      </c>
      <c r="C465" s="2608"/>
    </row>
    <row r="466" spans="1:3" s="2575" customFormat="1" ht="25.9" hidden="1" customHeight="1">
      <c r="A466" s="2602" t="s">
        <v>23</v>
      </c>
      <c r="B466" s="2603" t="s">
        <v>66</v>
      </c>
      <c r="C466" s="2601"/>
    </row>
    <row r="467" spans="1:3" s="2607" customFormat="1" ht="25.9" hidden="1" customHeight="1">
      <c r="A467" s="2604" t="s">
        <v>418</v>
      </c>
      <c r="B467" s="2605" t="s">
        <v>415</v>
      </c>
      <c r="C467" s="2606"/>
    </row>
    <row r="468" spans="1:3" s="2607" customFormat="1" ht="25.9" hidden="1" customHeight="1">
      <c r="A468" s="2604" t="s">
        <v>419</v>
      </c>
      <c r="B468" s="2605" t="s">
        <v>417</v>
      </c>
      <c r="C468" s="2606"/>
    </row>
    <row r="469" spans="1:3" s="2575" customFormat="1" ht="25.9" hidden="1" customHeight="1">
      <c r="A469" s="2603" t="s">
        <v>64</v>
      </c>
      <c r="B469" s="2603" t="s">
        <v>65</v>
      </c>
      <c r="C469" s="2601"/>
    </row>
    <row r="470" spans="1:3" s="2575" customFormat="1" ht="25.9" hidden="1" customHeight="1">
      <c r="A470" s="2603" t="s">
        <v>420</v>
      </c>
      <c r="B470" s="2603" t="s">
        <v>415</v>
      </c>
      <c r="C470" s="2601"/>
    </row>
    <row r="471" spans="1:3" s="2575" customFormat="1" ht="25.9" hidden="1" customHeight="1">
      <c r="A471" s="2602" t="s">
        <v>2</v>
      </c>
      <c r="B471" s="2586" t="s">
        <v>155</v>
      </c>
      <c r="C471" s="2609"/>
    </row>
    <row r="472" spans="1:3" s="2575" customFormat="1" ht="25.9" hidden="1" customHeight="1">
      <c r="A472" s="2610">
        <v>1</v>
      </c>
      <c r="B472" s="2530" t="s">
        <v>107</v>
      </c>
      <c r="C472" s="2611"/>
    </row>
    <row r="473" spans="1:3" s="2575" customFormat="1" ht="25.9" hidden="1" customHeight="1">
      <c r="A473" s="2610">
        <v>2</v>
      </c>
      <c r="B473" s="2530" t="s">
        <v>108</v>
      </c>
      <c r="C473" s="2611"/>
    </row>
    <row r="474" spans="1:3" s="2575" customFormat="1" ht="25.9" hidden="1" customHeight="1">
      <c r="A474" s="2610">
        <v>3</v>
      </c>
      <c r="B474" s="2530" t="s">
        <v>109</v>
      </c>
      <c r="C474" s="2611"/>
    </row>
    <row r="475" spans="1:3" s="2575" customFormat="1" ht="25.9" hidden="1" customHeight="1">
      <c r="A475" s="2613" t="s">
        <v>3</v>
      </c>
      <c r="B475" s="2614" t="s">
        <v>110</v>
      </c>
      <c r="C475" s="2609"/>
    </row>
    <row r="476" spans="1:3" s="2575" customFormat="1" ht="25.9" hidden="1" customHeight="1">
      <c r="A476" s="2613" t="s">
        <v>254</v>
      </c>
      <c r="B476" s="2614" t="s">
        <v>31</v>
      </c>
      <c r="C476" s="2615"/>
    </row>
    <row r="477" spans="1:3" s="2575" customFormat="1" ht="25.9" hidden="1" customHeight="1">
      <c r="A477" s="2610">
        <v>1</v>
      </c>
      <c r="B477" s="2530" t="s">
        <v>121</v>
      </c>
      <c r="C477" s="2611"/>
    </row>
    <row r="478" spans="1:3" s="2575" customFormat="1" ht="25.9" hidden="1" customHeight="1">
      <c r="A478" s="2610">
        <v>2</v>
      </c>
      <c r="B478" s="2530" t="s">
        <v>122</v>
      </c>
      <c r="C478" s="2611"/>
    </row>
    <row r="479" spans="1:3" s="2575" customFormat="1" ht="25.9" hidden="1" customHeight="1">
      <c r="A479" s="2610">
        <v>3</v>
      </c>
      <c r="B479" s="2530" t="s">
        <v>123</v>
      </c>
      <c r="C479" s="2611"/>
    </row>
    <row r="480" spans="1:3" s="2575" customFormat="1" ht="25.9" hidden="1" customHeight="1">
      <c r="A480" s="2610">
        <v>4</v>
      </c>
      <c r="B480" s="2530" t="s">
        <v>124</v>
      </c>
      <c r="C480" s="2611"/>
    </row>
    <row r="481" spans="1:3" s="2575" customFormat="1" ht="25.9" hidden="1" customHeight="1">
      <c r="A481" s="2613" t="s">
        <v>254</v>
      </c>
      <c r="B481" s="2614" t="s">
        <v>30</v>
      </c>
      <c r="C481" s="2615"/>
    </row>
    <row r="482" spans="1:3" s="2575" customFormat="1" ht="25.9" hidden="1" customHeight="1">
      <c r="A482" s="2613" t="s">
        <v>29</v>
      </c>
      <c r="B482" s="2614" t="s">
        <v>256</v>
      </c>
      <c r="C482" s="2609"/>
    </row>
    <row r="483" spans="1:3" s="2618" customFormat="1" ht="25.9" hidden="1" customHeight="1">
      <c r="A483" s="2613"/>
      <c r="B483" s="2616" t="s">
        <v>25</v>
      </c>
      <c r="C483" s="2617"/>
    </row>
    <row r="484" spans="1:3" s="2575" customFormat="1" ht="25.9" hidden="1" customHeight="1">
      <c r="A484" s="2610">
        <v>1</v>
      </c>
      <c r="B484" s="2619" t="s">
        <v>112</v>
      </c>
      <c r="C484" s="2611"/>
    </row>
    <row r="485" spans="1:3" s="2575" customFormat="1" ht="25.9" hidden="1" customHeight="1">
      <c r="A485" s="2610">
        <v>2</v>
      </c>
      <c r="B485" s="2530" t="s">
        <v>118</v>
      </c>
      <c r="C485" s="2611"/>
    </row>
    <row r="486" spans="1:3" s="2575" customFormat="1" ht="25.9" hidden="1" customHeight="1">
      <c r="A486" s="2610"/>
      <c r="B486" s="2616" t="s">
        <v>24</v>
      </c>
      <c r="C486" s="2620"/>
    </row>
    <row r="487" spans="1:3" s="2575" customFormat="1" ht="25.9" hidden="1" customHeight="1">
      <c r="A487" s="2610">
        <v>1</v>
      </c>
      <c r="B487" s="2530" t="s">
        <v>113</v>
      </c>
      <c r="C487" s="2611"/>
    </row>
    <row r="488" spans="1:3" s="2575" customFormat="1" ht="25.9" hidden="1" customHeight="1">
      <c r="A488" s="2610">
        <f>A487+1</f>
        <v>2</v>
      </c>
      <c r="B488" s="2584" t="s">
        <v>114</v>
      </c>
      <c r="C488" s="2611"/>
    </row>
    <row r="489" spans="1:3" s="2575" customFormat="1" ht="25.9" hidden="1" customHeight="1">
      <c r="A489" s="2610">
        <f>A488+1</f>
        <v>3</v>
      </c>
      <c r="B489" s="2584" t="s">
        <v>115</v>
      </c>
      <c r="C489" s="2611"/>
    </row>
    <row r="490" spans="1:3" s="2575" customFormat="1" ht="25.9" hidden="1" customHeight="1">
      <c r="A490" s="2610">
        <f>A489+1</f>
        <v>4</v>
      </c>
      <c r="B490" s="2584" t="s">
        <v>116</v>
      </c>
      <c r="C490" s="2611"/>
    </row>
    <row r="491" spans="1:3" s="2575" customFormat="1" ht="25.9" hidden="1" customHeight="1">
      <c r="A491" s="2610">
        <f>A490+1</f>
        <v>5</v>
      </c>
      <c r="B491" s="2530" t="s">
        <v>117</v>
      </c>
      <c r="C491" s="2611"/>
    </row>
    <row r="492" spans="1:3" s="2575" customFormat="1" ht="25.9" hidden="1" customHeight="1">
      <c r="A492" s="2621" t="s">
        <v>28</v>
      </c>
      <c r="B492" s="2622" t="s">
        <v>257</v>
      </c>
      <c r="C492" s="2615"/>
    </row>
    <row r="493" spans="1:3" s="2575" customFormat="1" ht="25.9" hidden="1" customHeight="1">
      <c r="A493" s="2621"/>
      <c r="B493" s="2616" t="s">
        <v>25</v>
      </c>
      <c r="C493" s="2620"/>
    </row>
    <row r="494" spans="1:3" s="2575" customFormat="1" ht="25.9" hidden="1" customHeight="1">
      <c r="A494" s="2610">
        <v>1</v>
      </c>
      <c r="B494" s="2623" t="s">
        <v>119</v>
      </c>
      <c r="C494" s="2611"/>
    </row>
    <row r="495" spans="1:3" s="2575" customFormat="1" ht="25.9" hidden="1" customHeight="1">
      <c r="A495" s="2610">
        <v>2</v>
      </c>
      <c r="B495" s="2530" t="s">
        <v>120</v>
      </c>
      <c r="C495" s="2611"/>
    </row>
    <row r="496" spans="1:3" s="2575" customFormat="1" ht="25.9" hidden="1" customHeight="1">
      <c r="A496" s="2624" t="s">
        <v>12</v>
      </c>
      <c r="B496" s="2586" t="s">
        <v>125</v>
      </c>
      <c r="C496" s="2609"/>
    </row>
    <row r="497" spans="1:3" s="2575" customFormat="1" ht="25.9" hidden="1" customHeight="1">
      <c r="A497" s="2624"/>
      <c r="B497" s="2586" t="s">
        <v>259</v>
      </c>
      <c r="C497" s="2609"/>
    </row>
    <row r="498" spans="1:3" s="2575" customFormat="1" ht="25.9" hidden="1" customHeight="1">
      <c r="A498" s="2613" t="s">
        <v>29</v>
      </c>
      <c r="B498" s="2622" t="s">
        <v>258</v>
      </c>
      <c r="C498" s="2609"/>
    </row>
    <row r="499" spans="1:3" s="2618" customFormat="1" ht="25.9" hidden="1" customHeight="1">
      <c r="A499" s="2613"/>
      <c r="B499" s="2625" t="s">
        <v>25</v>
      </c>
      <c r="C499" s="2617"/>
    </row>
    <row r="500" spans="1:3" s="2575" customFormat="1" ht="25.9" hidden="1" customHeight="1">
      <c r="A500" s="2610">
        <v>1</v>
      </c>
      <c r="B500" s="2530" t="s">
        <v>127</v>
      </c>
      <c r="C500" s="2611"/>
    </row>
    <row r="501" spans="1:3" s="2575" customFormat="1" ht="25.9" hidden="1" customHeight="1">
      <c r="A501" s="2613" t="s">
        <v>13</v>
      </c>
      <c r="B501" s="2586" t="s">
        <v>128</v>
      </c>
      <c r="C501" s="2609"/>
    </row>
    <row r="502" spans="1:3" s="2575" customFormat="1" ht="25.9" hidden="1" customHeight="1">
      <c r="A502" s="2613"/>
      <c r="B502" s="2586" t="s">
        <v>30</v>
      </c>
      <c r="C502" s="2609"/>
    </row>
    <row r="503" spans="1:3" s="2575" customFormat="1" ht="25.9" hidden="1" customHeight="1">
      <c r="A503" s="2613" t="s">
        <v>29</v>
      </c>
      <c r="B503" s="2622" t="s">
        <v>260</v>
      </c>
      <c r="C503" s="2609"/>
    </row>
    <row r="504" spans="1:3" s="2618" customFormat="1" ht="25.9" hidden="1" customHeight="1">
      <c r="A504" s="2613"/>
      <c r="B504" s="2625" t="s">
        <v>25</v>
      </c>
      <c r="C504" s="2617"/>
    </row>
    <row r="505" spans="1:3" s="2575" customFormat="1" ht="25.9" hidden="1" customHeight="1">
      <c r="A505" s="2612">
        <v>1</v>
      </c>
      <c r="B505" s="2619" t="s">
        <v>129</v>
      </c>
      <c r="C505" s="2611"/>
    </row>
    <row r="506" spans="1:3" s="2618" customFormat="1" ht="25.9" hidden="1" customHeight="1">
      <c r="A506" s="2624"/>
      <c r="B506" s="2625" t="s">
        <v>24</v>
      </c>
      <c r="C506" s="2617"/>
    </row>
    <row r="507" spans="1:3" s="2575" customFormat="1" ht="25.9" hidden="1" customHeight="1">
      <c r="A507" s="2612">
        <v>1</v>
      </c>
      <c r="B507" s="2619" t="s">
        <v>130</v>
      </c>
      <c r="C507" s="2611"/>
    </row>
    <row r="508" spans="1:3" s="2575" customFormat="1" ht="25.9" hidden="1" customHeight="1">
      <c r="A508" s="2612">
        <v>2</v>
      </c>
      <c r="B508" s="2619" t="s">
        <v>131</v>
      </c>
      <c r="C508" s="2611"/>
    </row>
    <row r="509" spans="1:3" s="2575" customFormat="1" ht="25.9" hidden="1" customHeight="1">
      <c r="A509" s="2613" t="s">
        <v>140</v>
      </c>
      <c r="B509" s="2586" t="s">
        <v>132</v>
      </c>
      <c r="C509" s="2609"/>
    </row>
    <row r="510" spans="1:3" s="2575" customFormat="1" ht="25.9" hidden="1" customHeight="1">
      <c r="A510" s="2613"/>
      <c r="B510" s="2586" t="s">
        <v>30</v>
      </c>
      <c r="C510" s="2609"/>
    </row>
    <row r="511" spans="1:3" s="2575" customFormat="1" ht="25.9" hidden="1" customHeight="1">
      <c r="A511" s="2621" t="s">
        <v>29</v>
      </c>
      <c r="B511" s="2622" t="s">
        <v>261</v>
      </c>
      <c r="C511" s="2609"/>
    </row>
    <row r="512" spans="1:3" s="2618" customFormat="1" ht="25.9" hidden="1" customHeight="1">
      <c r="A512" s="2621"/>
      <c r="B512" s="2625" t="s">
        <v>25</v>
      </c>
      <c r="C512" s="2617"/>
    </row>
    <row r="513" spans="1:3" s="2575" customFormat="1" ht="25.9" hidden="1" customHeight="1">
      <c r="A513" s="2610">
        <v>1</v>
      </c>
      <c r="B513" s="2584" t="s">
        <v>133</v>
      </c>
      <c r="C513" s="2611"/>
    </row>
    <row r="514" spans="1:3" s="2575" customFormat="1" ht="25.9" hidden="1" customHeight="1">
      <c r="A514" s="2612">
        <v>2</v>
      </c>
      <c r="B514" s="2530" t="s">
        <v>134</v>
      </c>
      <c r="C514" s="2611"/>
    </row>
    <row r="515" spans="1:3" s="2575" customFormat="1" ht="25.9" hidden="1" customHeight="1">
      <c r="A515" s="2612">
        <v>3</v>
      </c>
      <c r="B515" s="2584" t="s">
        <v>137</v>
      </c>
      <c r="C515" s="2611"/>
    </row>
    <row r="516" spans="1:3" s="2575" customFormat="1" ht="25.9" hidden="1" customHeight="1">
      <c r="A516" s="2612">
        <v>4</v>
      </c>
      <c r="B516" s="2530" t="s">
        <v>138</v>
      </c>
      <c r="C516" s="2611"/>
    </row>
    <row r="517" spans="1:3" s="2575" customFormat="1" ht="25.9" hidden="1" customHeight="1">
      <c r="A517" s="2612">
        <v>5</v>
      </c>
      <c r="B517" s="2626" t="s">
        <v>139</v>
      </c>
      <c r="C517" s="2611"/>
    </row>
    <row r="518" spans="1:3" s="2618" customFormat="1" ht="25.9" hidden="1" customHeight="1">
      <c r="A518" s="2621"/>
      <c r="B518" s="2625" t="s">
        <v>24</v>
      </c>
      <c r="C518" s="2617"/>
    </row>
    <row r="519" spans="1:3" s="2575" customFormat="1" ht="25.9" hidden="1" customHeight="1">
      <c r="A519" s="2612">
        <v>1</v>
      </c>
      <c r="B519" s="2530" t="s">
        <v>135</v>
      </c>
      <c r="C519" s="2611"/>
    </row>
    <row r="520" spans="1:3" s="2575" customFormat="1" ht="25.9" hidden="1" customHeight="1">
      <c r="A520" s="2612">
        <v>2</v>
      </c>
      <c r="B520" s="2584" t="s">
        <v>136</v>
      </c>
      <c r="C520" s="2611"/>
    </row>
    <row r="521" spans="1:3" s="2575" customFormat="1" ht="25.9" hidden="1" customHeight="1">
      <c r="A521" s="2624" t="s">
        <v>144</v>
      </c>
      <c r="B521" s="2614" t="s">
        <v>141</v>
      </c>
      <c r="C521" s="2609"/>
    </row>
    <row r="522" spans="1:3" s="2575" customFormat="1" ht="25.9" hidden="1" customHeight="1">
      <c r="A522" s="2624"/>
      <c r="B522" s="2614" t="s">
        <v>30</v>
      </c>
      <c r="C522" s="2609"/>
    </row>
    <row r="523" spans="1:3" s="2575" customFormat="1" ht="25.9" hidden="1" customHeight="1">
      <c r="A523" s="2624" t="s">
        <v>29</v>
      </c>
      <c r="B523" s="2622" t="s">
        <v>262</v>
      </c>
      <c r="C523" s="2609"/>
    </row>
    <row r="524" spans="1:3" s="2618" customFormat="1" ht="25.9" hidden="1" customHeight="1">
      <c r="A524" s="2624"/>
      <c r="B524" s="2625" t="s">
        <v>24</v>
      </c>
      <c r="C524" s="2617"/>
    </row>
    <row r="525" spans="1:3" s="2575" customFormat="1" ht="25.9" hidden="1" customHeight="1">
      <c r="A525" s="2612">
        <v>1</v>
      </c>
      <c r="B525" s="2530" t="s">
        <v>142</v>
      </c>
      <c r="C525" s="2611"/>
    </row>
    <row r="526" spans="1:3" s="2575" customFormat="1" ht="25.9" hidden="1" customHeight="1">
      <c r="A526" s="2624" t="s">
        <v>143</v>
      </c>
      <c r="B526" s="2627" t="s">
        <v>145</v>
      </c>
      <c r="C526" s="2609"/>
    </row>
    <row r="527" spans="1:3" s="2575" customFormat="1" ht="25.9" hidden="1" customHeight="1">
      <c r="A527" s="2628"/>
      <c r="B527" s="2622" t="s">
        <v>31</v>
      </c>
      <c r="C527" s="2609"/>
    </row>
    <row r="528" spans="1:3" s="2575" customFormat="1" ht="25.9" hidden="1" customHeight="1">
      <c r="A528" s="2610">
        <v>1</v>
      </c>
      <c r="B528" s="2629" t="s">
        <v>147</v>
      </c>
      <c r="C528" s="2611"/>
    </row>
    <row r="529" spans="1:3" s="2575" customFormat="1" ht="25.9" hidden="1" customHeight="1">
      <c r="A529" s="2624"/>
      <c r="B529" s="2627" t="s">
        <v>30</v>
      </c>
      <c r="C529" s="2609"/>
    </row>
    <row r="530" spans="1:3" s="2575" customFormat="1" ht="25.9" hidden="1" customHeight="1">
      <c r="A530" s="2628" t="s">
        <v>29</v>
      </c>
      <c r="B530" s="2614" t="s">
        <v>263</v>
      </c>
      <c r="C530" s="2609"/>
    </row>
    <row r="531" spans="1:3" s="2618" customFormat="1" ht="25.9" hidden="1" customHeight="1">
      <c r="A531" s="2628"/>
      <c r="B531" s="2616" t="s">
        <v>25</v>
      </c>
      <c r="C531" s="2617"/>
    </row>
    <row r="532" spans="1:3" s="2575" customFormat="1" ht="25.9" hidden="1" customHeight="1">
      <c r="A532" s="2612">
        <v>1</v>
      </c>
      <c r="B532" s="2619" t="s">
        <v>146</v>
      </c>
      <c r="C532" s="2611"/>
    </row>
    <row r="533" spans="1:3" s="2575" customFormat="1" ht="25.9" hidden="1" customHeight="1">
      <c r="A533" s="2613" t="s">
        <v>150</v>
      </c>
      <c r="B533" s="2630" t="s">
        <v>148</v>
      </c>
      <c r="C533" s="2609"/>
    </row>
    <row r="534" spans="1:3" s="2575" customFormat="1" ht="25.9" hidden="1" customHeight="1">
      <c r="A534" s="2613"/>
      <c r="B534" s="2630" t="s">
        <v>30</v>
      </c>
      <c r="C534" s="2609"/>
    </row>
    <row r="535" spans="1:3" s="2575" customFormat="1" ht="25.9" hidden="1" customHeight="1">
      <c r="A535" s="2613" t="s">
        <v>29</v>
      </c>
      <c r="B535" s="2622" t="s">
        <v>264</v>
      </c>
      <c r="C535" s="2609"/>
    </row>
    <row r="536" spans="1:3" s="2618" customFormat="1" ht="25.9" hidden="1" customHeight="1">
      <c r="A536" s="2613"/>
      <c r="B536" s="2625" t="s">
        <v>25</v>
      </c>
      <c r="C536" s="2617"/>
    </row>
    <row r="537" spans="1:3" s="2575" customFormat="1" ht="25.9" hidden="1" customHeight="1">
      <c r="A537" s="2610">
        <v>1</v>
      </c>
      <c r="B537" s="2530" t="s">
        <v>149</v>
      </c>
      <c r="C537" s="2611"/>
    </row>
    <row r="538" spans="1:3" s="2575" customFormat="1" ht="25.9" hidden="1" customHeight="1">
      <c r="A538" s="2613" t="s">
        <v>366</v>
      </c>
      <c r="B538" s="2631" t="s">
        <v>151</v>
      </c>
      <c r="C538" s="2609"/>
    </row>
    <row r="539" spans="1:3" s="2575" customFormat="1" ht="25.9" hidden="1" customHeight="1">
      <c r="A539" s="2613"/>
      <c r="B539" s="2631" t="s">
        <v>30</v>
      </c>
      <c r="C539" s="2609"/>
    </row>
    <row r="540" spans="1:3" s="2575" customFormat="1" ht="25.9" hidden="1" customHeight="1">
      <c r="A540" s="2621" t="s">
        <v>29</v>
      </c>
      <c r="B540" s="2622" t="s">
        <v>111</v>
      </c>
      <c r="C540" s="2609"/>
    </row>
    <row r="541" spans="1:3" s="2618" customFormat="1" ht="25.9" hidden="1" customHeight="1">
      <c r="A541" s="2621"/>
      <c r="B541" s="2625" t="s">
        <v>25</v>
      </c>
      <c r="C541" s="2617"/>
    </row>
    <row r="542" spans="1:3" s="2575" customFormat="1" ht="25.9" hidden="1" customHeight="1">
      <c r="A542" s="2610">
        <v>1</v>
      </c>
      <c r="B542" s="2530" t="s">
        <v>152</v>
      </c>
      <c r="C542" s="2611"/>
    </row>
    <row r="543" spans="1:3" s="2575" customFormat="1" ht="25.9" hidden="1" customHeight="1">
      <c r="A543" s="2610">
        <v>2</v>
      </c>
      <c r="B543" s="2530" t="s">
        <v>153</v>
      </c>
      <c r="C543" s="2611"/>
    </row>
    <row r="544" spans="1:3" s="2575" customFormat="1" ht="25.9" hidden="1" customHeight="1">
      <c r="A544" s="2621" t="s">
        <v>28</v>
      </c>
      <c r="B544" s="2622" t="s">
        <v>126</v>
      </c>
      <c r="C544" s="2609"/>
    </row>
    <row r="545" spans="1:3" s="2618" customFormat="1" ht="25.9" hidden="1" customHeight="1">
      <c r="A545" s="2621"/>
      <c r="B545" s="2625" t="s">
        <v>25</v>
      </c>
      <c r="C545" s="2617"/>
    </row>
    <row r="546" spans="1:3" s="2575" customFormat="1" ht="25.9" hidden="1" customHeight="1">
      <c r="A546" s="2610">
        <v>1</v>
      </c>
      <c r="B546" s="2530" t="s">
        <v>154</v>
      </c>
      <c r="C546" s="2611"/>
    </row>
    <row r="547" spans="1:3" s="2575" customFormat="1" ht="25.9" hidden="1" customHeight="1">
      <c r="A547" s="2603" t="s">
        <v>420</v>
      </c>
      <c r="B547" s="2632" t="s">
        <v>421</v>
      </c>
      <c r="C547" s="2620"/>
    </row>
    <row r="548" spans="1:3" s="2575" customFormat="1" ht="25.9" hidden="1" customHeight="1">
      <c r="A548" s="2613" t="s">
        <v>407</v>
      </c>
      <c r="B548" s="2631" t="s">
        <v>367</v>
      </c>
      <c r="C548" s="2609"/>
    </row>
    <row r="549" spans="1:3" s="2575" customFormat="1" ht="25.9" hidden="1" customHeight="1">
      <c r="A549" s="2613"/>
      <c r="B549" s="2631" t="s">
        <v>30</v>
      </c>
      <c r="C549" s="2609"/>
    </row>
    <row r="550" spans="1:3" s="2575" customFormat="1" ht="25.9" hidden="1" customHeight="1">
      <c r="A550" s="2621" t="s">
        <v>29</v>
      </c>
      <c r="B550" s="2631" t="s">
        <v>368</v>
      </c>
      <c r="C550" s="2609"/>
    </row>
    <row r="551" spans="1:3" s="2618" customFormat="1" ht="25.9" hidden="1" customHeight="1">
      <c r="A551" s="2621"/>
      <c r="B551" s="2625" t="s">
        <v>25</v>
      </c>
      <c r="C551" s="2617"/>
    </row>
    <row r="552" spans="1:3" s="2575" customFormat="1" ht="25.9" hidden="1" customHeight="1">
      <c r="A552" s="2610">
        <v>1</v>
      </c>
      <c r="B552" s="2604" t="s">
        <v>412</v>
      </c>
      <c r="C552" s="2611"/>
    </row>
    <row r="553" spans="1:3" s="2553" customFormat="1" ht="25.9" hidden="1" customHeight="1">
      <c r="A553" s="2602" t="s">
        <v>419</v>
      </c>
      <c r="B553" s="2602" t="s">
        <v>573</v>
      </c>
      <c r="C553" s="2601"/>
    </row>
    <row r="554" spans="1:3" ht="25.9" hidden="1" customHeight="1">
      <c r="A554" s="2604" t="s">
        <v>2</v>
      </c>
      <c r="B554" s="2633" t="s">
        <v>255</v>
      </c>
      <c r="C554" s="2608"/>
    </row>
    <row r="555" spans="1:3" ht="25.9" hidden="1" customHeight="1">
      <c r="A555" s="2602"/>
      <c r="B555" s="2634" t="s">
        <v>30</v>
      </c>
      <c r="C555" s="2601"/>
    </row>
    <row r="556" spans="1:3" ht="25.9" hidden="1" customHeight="1">
      <c r="A556" s="2602" t="s">
        <v>29</v>
      </c>
      <c r="B556" s="2614" t="s">
        <v>256</v>
      </c>
      <c r="C556" s="2601"/>
    </row>
    <row r="557" spans="1:3" ht="25.9" hidden="1" customHeight="1">
      <c r="A557" s="2602"/>
      <c r="B557" s="2616" t="s">
        <v>25</v>
      </c>
      <c r="C557" s="2635"/>
    </row>
    <row r="558" spans="1:3" ht="25.9" hidden="1" customHeight="1">
      <c r="A558" s="2604">
        <v>1</v>
      </c>
      <c r="B558" s="2633" t="s">
        <v>206</v>
      </c>
      <c r="C558" s="2636"/>
    </row>
    <row r="559" spans="1:3" ht="25.9" hidden="1" customHeight="1">
      <c r="A559" s="2604">
        <v>2</v>
      </c>
      <c r="B559" s="2633" t="s">
        <v>265</v>
      </c>
      <c r="C559" s="2636"/>
    </row>
    <row r="560" spans="1:3" ht="25.9" hidden="1" customHeight="1">
      <c r="A560" s="2604">
        <v>3</v>
      </c>
      <c r="B560" s="2633" t="s">
        <v>212</v>
      </c>
      <c r="C560" s="2636"/>
    </row>
    <row r="561" spans="1:3" ht="25.9" hidden="1" customHeight="1">
      <c r="A561" s="2637" t="s">
        <v>218</v>
      </c>
      <c r="B561" s="2633" t="s">
        <v>216</v>
      </c>
      <c r="C561" s="2636"/>
    </row>
    <row r="562" spans="1:3" ht="25.9" hidden="1" customHeight="1">
      <c r="A562" s="2637" t="s">
        <v>218</v>
      </c>
      <c r="B562" s="2633" t="s">
        <v>217</v>
      </c>
      <c r="C562" s="2636"/>
    </row>
    <row r="563" spans="1:3" ht="25.9" hidden="1" customHeight="1">
      <c r="A563" s="2592" t="s">
        <v>3</v>
      </c>
      <c r="B563" s="2633" t="s">
        <v>58</v>
      </c>
      <c r="C563" s="2608"/>
    </row>
    <row r="564" spans="1:3" ht="25.9" hidden="1" customHeight="1">
      <c r="A564" s="2580" t="s">
        <v>2</v>
      </c>
      <c r="B564" s="2588" t="s">
        <v>415</v>
      </c>
      <c r="C564" s="2601"/>
    </row>
    <row r="565" spans="1:3" ht="25.9" hidden="1" customHeight="1">
      <c r="A565" s="2587"/>
      <c r="B565" s="2634" t="s">
        <v>30</v>
      </c>
      <c r="C565" s="2601"/>
    </row>
    <row r="566" spans="1:3" ht="25.9" hidden="1" customHeight="1">
      <c r="A566" s="2587" t="s">
        <v>29</v>
      </c>
      <c r="B566" s="2614" t="s">
        <v>266</v>
      </c>
      <c r="C566" s="2601"/>
    </row>
    <row r="567" spans="1:3" ht="25.9" hidden="1" customHeight="1">
      <c r="A567" s="2587"/>
      <c r="B567" s="2616" t="s">
        <v>25</v>
      </c>
      <c r="C567" s="2635"/>
    </row>
    <row r="568" spans="1:3" ht="25.9" hidden="1" customHeight="1">
      <c r="A568" s="2592">
        <v>1</v>
      </c>
      <c r="B568" s="2593" t="s">
        <v>219</v>
      </c>
      <c r="C568" s="2638"/>
    </row>
    <row r="569" spans="1:3" ht="25.9" hidden="1" customHeight="1">
      <c r="A569" s="2580" t="s">
        <v>3</v>
      </c>
      <c r="B569" s="2588" t="s">
        <v>417</v>
      </c>
      <c r="C569" s="2638"/>
    </row>
    <row r="570" spans="1:3" ht="25.9" hidden="1" customHeight="1">
      <c r="A570" s="2639" t="s">
        <v>12</v>
      </c>
      <c r="B570" s="2593" t="s">
        <v>220</v>
      </c>
      <c r="C570" s="2608"/>
    </row>
    <row r="571" spans="1:3" ht="25.9" hidden="1" customHeight="1">
      <c r="A571" s="2587" t="s">
        <v>2</v>
      </c>
      <c r="B571" s="2588" t="s">
        <v>415</v>
      </c>
      <c r="C571" s="2589"/>
    </row>
    <row r="572" spans="1:3" ht="25.9" hidden="1" customHeight="1">
      <c r="A572" s="2587"/>
      <c r="B572" s="2634" t="s">
        <v>30</v>
      </c>
      <c r="C572" s="2589"/>
    </row>
    <row r="573" spans="1:3" ht="25.9" hidden="1" customHeight="1">
      <c r="A573" s="2587" t="s">
        <v>29</v>
      </c>
      <c r="B573" s="2614" t="s">
        <v>266</v>
      </c>
      <c r="C573" s="2589"/>
    </row>
    <row r="574" spans="1:3" ht="25.9" hidden="1" customHeight="1">
      <c r="A574" s="2587"/>
      <c r="B574" s="2616" t="s">
        <v>24</v>
      </c>
      <c r="C574" s="2640"/>
    </row>
    <row r="575" spans="1:3" ht="25.9" hidden="1" customHeight="1">
      <c r="A575" s="2592">
        <v>1</v>
      </c>
      <c r="B575" s="2593" t="s">
        <v>221</v>
      </c>
      <c r="C575" s="2638"/>
    </row>
    <row r="576" spans="1:3" ht="25.9" hidden="1" customHeight="1">
      <c r="A576" s="2592">
        <f t="shared" ref="A576:A588" si="7">+A575+1</f>
        <v>2</v>
      </c>
      <c r="B576" s="2593" t="s">
        <v>222</v>
      </c>
      <c r="C576" s="2638"/>
    </row>
    <row r="577" spans="1:3" ht="25.9" hidden="1" customHeight="1">
      <c r="A577" s="2592">
        <v>3</v>
      </c>
      <c r="B577" s="2593" t="s">
        <v>223</v>
      </c>
      <c r="C577" s="2638"/>
    </row>
    <row r="578" spans="1:3" ht="25.9" hidden="1" customHeight="1">
      <c r="A578" s="2592">
        <f t="shared" si="7"/>
        <v>4</v>
      </c>
      <c r="B578" s="2593" t="s">
        <v>224</v>
      </c>
      <c r="C578" s="2638"/>
    </row>
    <row r="579" spans="1:3" ht="25.9" hidden="1" customHeight="1">
      <c r="A579" s="2592">
        <v>6</v>
      </c>
      <c r="B579" s="2593" t="s">
        <v>226</v>
      </c>
      <c r="C579" s="2638"/>
    </row>
    <row r="580" spans="1:3" ht="25.9" hidden="1" customHeight="1">
      <c r="A580" s="2592">
        <f>+A578+1</f>
        <v>5</v>
      </c>
      <c r="B580" s="2593" t="s">
        <v>225</v>
      </c>
      <c r="C580" s="2638"/>
    </row>
    <row r="581" spans="1:3" ht="25.9" hidden="1" customHeight="1">
      <c r="A581" s="2592">
        <v>7</v>
      </c>
      <c r="B581" s="2593" t="s">
        <v>227</v>
      </c>
      <c r="C581" s="2638"/>
    </row>
    <row r="582" spans="1:3" ht="25.9" hidden="1" customHeight="1">
      <c r="A582" s="2592">
        <f t="shared" si="7"/>
        <v>8</v>
      </c>
      <c r="B582" s="2593" t="s">
        <v>228</v>
      </c>
      <c r="C582" s="2638"/>
    </row>
    <row r="583" spans="1:3" ht="25.9" hidden="1" customHeight="1">
      <c r="A583" s="2592">
        <f t="shared" si="7"/>
        <v>9</v>
      </c>
      <c r="B583" s="2593" t="s">
        <v>229</v>
      </c>
      <c r="C583" s="2638"/>
    </row>
    <row r="584" spans="1:3" ht="25.9" hidden="1" customHeight="1">
      <c r="A584" s="2592">
        <f t="shared" si="7"/>
        <v>10</v>
      </c>
      <c r="B584" s="2593" t="s">
        <v>230</v>
      </c>
      <c r="C584" s="2638"/>
    </row>
    <row r="585" spans="1:3" ht="25.9" hidden="1" customHeight="1">
      <c r="A585" s="2592">
        <f t="shared" si="7"/>
        <v>11</v>
      </c>
      <c r="B585" s="2593" t="s">
        <v>231</v>
      </c>
      <c r="C585" s="2638"/>
    </row>
    <row r="586" spans="1:3" ht="25.9" hidden="1" customHeight="1">
      <c r="A586" s="2592">
        <v>12</v>
      </c>
      <c r="B586" s="2593" t="s">
        <v>232</v>
      </c>
      <c r="C586" s="2638"/>
    </row>
    <row r="587" spans="1:3" ht="25.9" hidden="1" customHeight="1">
      <c r="A587" s="2592">
        <f t="shared" si="7"/>
        <v>13</v>
      </c>
      <c r="B587" s="2593" t="s">
        <v>233</v>
      </c>
      <c r="C587" s="2638"/>
    </row>
    <row r="588" spans="1:3" ht="25.9" hidden="1" customHeight="1">
      <c r="A588" s="2592">
        <f t="shared" si="7"/>
        <v>14</v>
      </c>
      <c r="B588" s="2593" t="s">
        <v>234</v>
      </c>
      <c r="C588" s="2638"/>
    </row>
    <row r="589" spans="1:3" ht="25.9" hidden="1" customHeight="1">
      <c r="A589" s="2592">
        <v>15</v>
      </c>
      <c r="B589" s="2593" t="s">
        <v>235</v>
      </c>
      <c r="C589" s="2638"/>
    </row>
    <row r="590" spans="1:3" ht="25.9" hidden="1" customHeight="1">
      <c r="A590" s="2592">
        <f>+A589+1</f>
        <v>16</v>
      </c>
      <c r="B590" s="2593" t="s">
        <v>236</v>
      </c>
      <c r="C590" s="2638"/>
    </row>
    <row r="591" spans="1:3" s="2553" customFormat="1" ht="25.9" hidden="1" customHeight="1">
      <c r="A591" s="2587"/>
      <c r="B591" s="2588" t="s">
        <v>417</v>
      </c>
      <c r="C591" s="2589"/>
    </row>
    <row r="592" spans="1:3" s="2553" customFormat="1" ht="25.9" hidden="1" customHeight="1">
      <c r="A592" s="2587" t="s">
        <v>434</v>
      </c>
      <c r="B592" s="2588" t="s">
        <v>435</v>
      </c>
      <c r="C592" s="2589"/>
    </row>
    <row r="593" spans="1:3" ht="25.9" hidden="1" customHeight="1">
      <c r="A593" s="2641"/>
      <c r="B593" s="2642"/>
      <c r="C593" s="1977"/>
    </row>
    <row r="594" spans="1:3" ht="25.9" hidden="1" customHeight="1">
      <c r="A594" s="2025"/>
      <c r="B594" s="1973"/>
      <c r="C594" s="1973"/>
    </row>
    <row r="595" spans="1:3" ht="25.9" hidden="1" customHeight="1">
      <c r="A595" s="2025"/>
      <c r="B595" s="1973"/>
      <c r="C595" s="1973"/>
    </row>
    <row r="596" spans="1:3" ht="25.9" hidden="1" customHeight="1">
      <c r="A596" s="2025"/>
      <c r="B596" s="1973"/>
      <c r="C596" s="1973"/>
    </row>
    <row r="597" spans="1:3" ht="25.9" hidden="1" customHeight="1">
      <c r="A597" s="2025"/>
      <c r="B597" s="1973"/>
      <c r="C597" s="1973"/>
    </row>
    <row r="598" spans="1:3" ht="25.9" hidden="1" customHeight="1">
      <c r="A598" s="2025"/>
      <c r="B598" s="1973"/>
      <c r="C598" s="1973"/>
    </row>
    <row r="599" spans="1:3" ht="25.9" hidden="1" customHeight="1">
      <c r="A599" s="2025"/>
      <c r="B599" s="1973"/>
      <c r="C599" s="1973"/>
    </row>
    <row r="600" spans="1:3" ht="25.9" hidden="1" customHeight="1">
      <c r="A600" s="2025"/>
      <c r="B600" s="1973"/>
      <c r="C600" s="1973"/>
    </row>
    <row r="601" spans="1:3" ht="25.9" hidden="1" customHeight="1">
      <c r="A601" s="2025"/>
      <c r="B601" s="1973"/>
      <c r="C601" s="1973"/>
    </row>
    <row r="602" spans="1:3" ht="25.9" customHeight="1">
      <c r="A602" s="2025"/>
      <c r="B602" s="1973"/>
      <c r="C602" s="1973"/>
    </row>
    <row r="603" spans="1:3" ht="25.9" customHeight="1">
      <c r="A603" s="2025"/>
      <c r="B603" s="1973"/>
      <c r="C603" s="1973"/>
    </row>
    <row r="604" spans="1:3" ht="25.9" customHeight="1">
      <c r="A604" s="2025"/>
      <c r="B604" s="1973"/>
      <c r="C604" s="1973"/>
    </row>
    <row r="605" spans="1:3" ht="25.9" customHeight="1">
      <c r="A605" s="2025"/>
      <c r="B605" s="1973"/>
      <c r="C605" s="1973"/>
    </row>
    <row r="606" spans="1:3" ht="25.9" customHeight="1">
      <c r="A606" s="2025"/>
      <c r="B606" s="1973"/>
      <c r="C606" s="1973"/>
    </row>
    <row r="607" spans="1:3" ht="25.9" customHeight="1">
      <c r="A607" s="2025"/>
      <c r="B607" s="1973"/>
      <c r="C607" s="1973"/>
    </row>
    <row r="608" spans="1:3" ht="25.9" customHeight="1">
      <c r="A608" s="2025"/>
      <c r="B608" s="1973"/>
      <c r="C608" s="1973"/>
    </row>
    <row r="609" spans="1:3" ht="25.9" customHeight="1">
      <c r="A609" s="2025"/>
      <c r="B609" s="1973"/>
      <c r="C609" s="1973"/>
    </row>
    <row r="610" spans="1:3" ht="25.9" customHeight="1">
      <c r="A610" s="2025"/>
      <c r="B610" s="1973"/>
      <c r="C610" s="1973"/>
    </row>
    <row r="611" spans="1:3" ht="25.9" customHeight="1">
      <c r="A611" s="2025"/>
      <c r="B611" s="1973"/>
      <c r="C611" s="1973"/>
    </row>
    <row r="612" spans="1:3" ht="25.9" customHeight="1">
      <c r="A612" s="2025"/>
      <c r="B612" s="1973"/>
      <c r="C612" s="1973"/>
    </row>
    <row r="613" spans="1:3" ht="25.9" customHeight="1">
      <c r="A613" s="2025"/>
      <c r="B613" s="1973"/>
      <c r="C613" s="1973"/>
    </row>
    <row r="614" spans="1:3" ht="25.9" customHeight="1">
      <c r="A614" s="2025"/>
      <c r="B614" s="1973"/>
      <c r="C614" s="1973"/>
    </row>
    <row r="615" spans="1:3" ht="25.9" customHeight="1">
      <c r="A615" s="2025"/>
      <c r="B615" s="1973"/>
      <c r="C615" s="1973"/>
    </row>
    <row r="616" spans="1:3" ht="25.9" customHeight="1">
      <c r="A616" s="2025"/>
      <c r="B616" s="1973"/>
      <c r="C616" s="1973"/>
    </row>
    <row r="617" spans="1:3" ht="25.9" customHeight="1">
      <c r="A617" s="2025"/>
      <c r="B617" s="1973"/>
      <c r="C617" s="1973"/>
    </row>
    <row r="618" spans="1:3" ht="25.9" customHeight="1">
      <c r="A618" s="2025"/>
      <c r="B618" s="1973"/>
      <c r="C618" s="1973"/>
    </row>
    <row r="619" spans="1:3" ht="25.9" customHeight="1">
      <c r="A619" s="2025"/>
      <c r="B619" s="1973"/>
      <c r="C619" s="1973"/>
    </row>
    <row r="620" spans="1:3" ht="25.9" customHeight="1">
      <c r="A620" s="2025"/>
      <c r="B620" s="1973"/>
      <c r="C620" s="1973"/>
    </row>
    <row r="621" spans="1:3" ht="25.9" customHeight="1">
      <c r="A621" s="2025"/>
      <c r="B621" s="1973"/>
      <c r="C621" s="1973"/>
    </row>
    <row r="622" spans="1:3" ht="25.9" customHeight="1">
      <c r="A622" s="2025"/>
      <c r="B622" s="1973"/>
      <c r="C622" s="1973"/>
    </row>
    <row r="623" spans="1:3" ht="25.9" customHeight="1">
      <c r="A623" s="2025"/>
      <c r="B623" s="1973"/>
      <c r="C623" s="1973"/>
    </row>
    <row r="624" spans="1:3" ht="25.9" customHeight="1">
      <c r="A624" s="2025"/>
      <c r="B624" s="1973"/>
      <c r="C624" s="1973"/>
    </row>
    <row r="625" spans="1:3" ht="25.9" customHeight="1">
      <c r="A625" s="2025"/>
      <c r="B625" s="1973"/>
      <c r="C625" s="1973"/>
    </row>
    <row r="626" spans="1:3" ht="25.9" customHeight="1">
      <c r="A626" s="2025"/>
      <c r="B626" s="1973"/>
      <c r="C626" s="1973"/>
    </row>
    <row r="627" spans="1:3" ht="25.9" customHeight="1">
      <c r="A627" s="2025"/>
      <c r="B627" s="1973"/>
      <c r="C627" s="1973"/>
    </row>
    <row r="628" spans="1:3" ht="25.9" customHeight="1">
      <c r="A628" s="2025"/>
      <c r="B628" s="1973"/>
      <c r="C628" s="1973"/>
    </row>
    <row r="629" spans="1:3" ht="25.9" customHeight="1">
      <c r="A629" s="2025"/>
      <c r="B629" s="1973"/>
      <c r="C629" s="1973"/>
    </row>
    <row r="630" spans="1:3" ht="25.9" customHeight="1">
      <c r="A630" s="2025"/>
      <c r="B630" s="1973"/>
      <c r="C630" s="1973"/>
    </row>
    <row r="631" spans="1:3" ht="25.9" customHeight="1">
      <c r="A631" s="2025"/>
      <c r="B631" s="1973"/>
      <c r="C631" s="1973"/>
    </row>
    <row r="632" spans="1:3" ht="25.9" customHeight="1">
      <c r="A632" s="2025"/>
      <c r="B632" s="1973"/>
      <c r="C632" s="1973"/>
    </row>
    <row r="633" spans="1:3" ht="25.9" customHeight="1">
      <c r="A633" s="2025"/>
      <c r="B633" s="1973"/>
      <c r="C633" s="1973"/>
    </row>
    <row r="634" spans="1:3" ht="25.9" customHeight="1">
      <c r="A634" s="2025"/>
      <c r="B634" s="1973"/>
      <c r="C634" s="1973"/>
    </row>
    <row r="635" spans="1:3" ht="25.9" customHeight="1">
      <c r="A635" s="2025"/>
      <c r="B635" s="1973"/>
      <c r="C635" s="1973"/>
    </row>
    <row r="636" spans="1:3" ht="25.9" customHeight="1">
      <c r="A636" s="2025"/>
      <c r="B636" s="1973"/>
      <c r="C636" s="1973"/>
    </row>
    <row r="637" spans="1:3" ht="25.9" customHeight="1">
      <c r="A637" s="2025"/>
      <c r="B637" s="1973"/>
      <c r="C637" s="1973"/>
    </row>
    <row r="638" spans="1:3" ht="25.9" customHeight="1">
      <c r="A638" s="2025"/>
      <c r="B638" s="1973"/>
      <c r="C638" s="1973"/>
    </row>
    <row r="639" spans="1:3" ht="25.9" customHeight="1">
      <c r="A639" s="2025"/>
      <c r="B639" s="1973"/>
      <c r="C639" s="1973"/>
    </row>
    <row r="640" spans="1:3" ht="25.9" customHeight="1">
      <c r="A640" s="2025"/>
      <c r="B640" s="1973"/>
      <c r="C640" s="1973"/>
    </row>
    <row r="641" spans="1:3" ht="25.9" customHeight="1">
      <c r="A641" s="2025"/>
      <c r="B641" s="1973"/>
      <c r="C641" s="1973"/>
    </row>
    <row r="642" spans="1:3" ht="25.9" customHeight="1">
      <c r="A642" s="2025"/>
      <c r="B642" s="1973"/>
      <c r="C642" s="1973"/>
    </row>
    <row r="643" spans="1:3" ht="25.9" customHeight="1">
      <c r="A643" s="2025"/>
      <c r="B643" s="1973"/>
      <c r="C643" s="1973"/>
    </row>
    <row r="644" spans="1:3" ht="25.9" customHeight="1">
      <c r="A644" s="2025"/>
      <c r="B644" s="1973"/>
      <c r="C644" s="1973"/>
    </row>
    <row r="645" spans="1:3" ht="25.9" customHeight="1">
      <c r="A645" s="2025"/>
      <c r="B645" s="1973"/>
      <c r="C645" s="1973"/>
    </row>
    <row r="646" spans="1:3" s="2576" customFormat="1" ht="25.9" customHeight="1"/>
    <row r="647" spans="1:3" s="2576" customFormat="1"/>
    <row r="648" spans="1:3" s="2576" customFormat="1"/>
    <row r="649" spans="1:3" s="2576" customFormat="1"/>
    <row r="650" spans="1:3" s="2576" customFormat="1"/>
    <row r="651" spans="1:3" s="2576" customFormat="1"/>
    <row r="652" spans="1:3" s="2576" customFormat="1"/>
    <row r="653" spans="1:3" s="2576" customFormat="1"/>
    <row r="654" spans="1:3" s="2576" customFormat="1"/>
    <row r="655" spans="1:3" s="2576" customFormat="1"/>
    <row r="656" spans="1:3" s="2576" customFormat="1"/>
    <row r="657" s="2576" customFormat="1"/>
    <row r="658" s="2576" customFormat="1"/>
    <row r="659" s="2576" customFormat="1"/>
    <row r="660" s="2576" customFormat="1"/>
    <row r="661" s="2576" customFormat="1"/>
    <row r="662" s="2576" customFormat="1"/>
    <row r="663" s="2576" customFormat="1"/>
    <row r="664" s="2576" customFormat="1"/>
    <row r="665" s="2576" customFormat="1"/>
    <row r="666" s="2576" customFormat="1"/>
    <row r="667" s="2576" customFormat="1"/>
    <row r="668" s="2576" customFormat="1"/>
    <row r="669" s="2576" customFormat="1"/>
    <row r="670" s="2576" customFormat="1"/>
    <row r="671" s="2576" customFormat="1"/>
    <row r="672" s="2576" customFormat="1"/>
    <row r="673" spans="1:3" s="2576" customFormat="1"/>
    <row r="674" spans="1:3" s="2576" customFormat="1"/>
    <row r="675" spans="1:3" s="2576" customFormat="1"/>
    <row r="676" spans="1:3" s="2576" customFormat="1"/>
    <row r="677" spans="1:3" s="2576" customFormat="1"/>
    <row r="678" spans="1:3" s="2576" customFormat="1"/>
    <row r="679" spans="1:3" s="2576" customFormat="1"/>
    <row r="680" spans="1:3" s="2576" customFormat="1"/>
    <row r="681" spans="1:3" s="2576" customFormat="1"/>
    <row r="682" spans="1:3" s="2576" customFormat="1"/>
    <row r="683" spans="1:3" s="2576" customFormat="1"/>
    <row r="684" spans="1:3" s="2576" customFormat="1"/>
    <row r="685" spans="1:3" s="2576" customFormat="1"/>
    <row r="686" spans="1:3" s="2576" customFormat="1"/>
    <row r="687" spans="1:3">
      <c r="A687" s="2025"/>
      <c r="B687" s="1973"/>
      <c r="C687" s="1973"/>
    </row>
    <row r="688" spans="1:3">
      <c r="A688" s="2025"/>
      <c r="B688" s="1973"/>
      <c r="C688" s="1973"/>
    </row>
    <row r="689" spans="1:3">
      <c r="A689" s="2025"/>
      <c r="B689" s="1973"/>
      <c r="C689" s="1973"/>
    </row>
    <row r="690" spans="1:3">
      <c r="A690" s="2025"/>
      <c r="B690" s="1973"/>
      <c r="C690" s="1973"/>
    </row>
    <row r="691" spans="1:3">
      <c r="A691" s="2025"/>
      <c r="B691" s="1973"/>
      <c r="C691" s="1973"/>
    </row>
    <row r="692" spans="1:3">
      <c r="A692" s="2025"/>
      <c r="B692" s="1973"/>
      <c r="C692" s="1973"/>
    </row>
    <row r="693" spans="1:3">
      <c r="A693" s="2025"/>
      <c r="B693" s="1973"/>
      <c r="C693" s="1973"/>
    </row>
    <row r="694" spans="1:3">
      <c r="A694" s="2025"/>
      <c r="B694" s="1973"/>
      <c r="C694" s="1973"/>
    </row>
    <row r="695" spans="1:3">
      <c r="A695" s="2025"/>
      <c r="B695" s="1973"/>
      <c r="C695" s="1973"/>
    </row>
    <row r="696" spans="1:3">
      <c r="A696" s="2025"/>
      <c r="B696" s="1973"/>
      <c r="C696" s="1973"/>
    </row>
    <row r="697" spans="1:3">
      <c r="A697" s="2025"/>
      <c r="B697" s="1973"/>
      <c r="C697" s="1973"/>
    </row>
    <row r="698" spans="1:3">
      <c r="A698" s="2025"/>
      <c r="B698" s="1973"/>
      <c r="C698" s="1973"/>
    </row>
    <row r="699" spans="1:3">
      <c r="A699" s="2025"/>
      <c r="B699" s="1973"/>
      <c r="C699" s="1973"/>
    </row>
    <row r="700" spans="1:3">
      <c r="A700" s="2025"/>
      <c r="B700" s="1973"/>
      <c r="C700" s="1973"/>
    </row>
    <row r="701" spans="1:3">
      <c r="A701" s="2025"/>
      <c r="B701" s="1973"/>
      <c r="C701" s="1973"/>
    </row>
    <row r="702" spans="1:3">
      <c r="A702" s="2025"/>
      <c r="B702" s="1973"/>
      <c r="C702" s="1973"/>
    </row>
    <row r="703" spans="1:3">
      <c r="A703" s="2025"/>
      <c r="B703" s="1973"/>
      <c r="C703" s="1973"/>
    </row>
    <row r="704" spans="1:3">
      <c r="A704" s="2025"/>
      <c r="B704" s="1973"/>
      <c r="C704" s="1973"/>
    </row>
    <row r="705" spans="1:3">
      <c r="A705" s="2025"/>
      <c r="B705" s="1973"/>
      <c r="C705" s="1973"/>
    </row>
    <row r="706" spans="1:3">
      <c r="A706" s="2025"/>
      <c r="B706" s="1973"/>
      <c r="C706" s="1973"/>
    </row>
    <row r="707" spans="1:3">
      <c r="A707" s="2025"/>
      <c r="B707" s="1973"/>
      <c r="C707" s="1973"/>
    </row>
    <row r="708" spans="1:3">
      <c r="A708" s="2025"/>
      <c r="B708" s="1973"/>
      <c r="C708" s="1973"/>
    </row>
    <row r="709" spans="1:3">
      <c r="A709" s="2025"/>
      <c r="B709" s="1973"/>
      <c r="C709" s="1973"/>
    </row>
    <row r="710" spans="1:3">
      <c r="A710" s="2025"/>
      <c r="B710" s="1973"/>
      <c r="C710" s="1973"/>
    </row>
    <row r="711" spans="1:3">
      <c r="A711" s="2025"/>
      <c r="B711" s="1973"/>
      <c r="C711" s="1973"/>
    </row>
    <row r="712" spans="1:3">
      <c r="A712" s="2025"/>
      <c r="B712" s="1973"/>
      <c r="C712" s="1973"/>
    </row>
    <row r="713" spans="1:3">
      <c r="A713" s="2025"/>
      <c r="B713" s="1973"/>
      <c r="C713" s="1973"/>
    </row>
    <row r="714" spans="1:3">
      <c r="A714" s="2025"/>
      <c r="B714" s="1973"/>
      <c r="C714" s="1973"/>
    </row>
    <row r="715" spans="1:3">
      <c r="A715" s="2025"/>
      <c r="B715" s="1973"/>
      <c r="C715" s="1973"/>
    </row>
    <row r="716" spans="1:3">
      <c r="A716" s="2025"/>
      <c r="B716" s="1973"/>
      <c r="C716" s="1973"/>
    </row>
    <row r="717" spans="1:3">
      <c r="A717" s="2025"/>
      <c r="B717" s="1973"/>
      <c r="C717" s="1973"/>
    </row>
    <row r="718" spans="1:3">
      <c r="A718" s="2025"/>
      <c r="B718" s="1973"/>
      <c r="C718" s="1973"/>
    </row>
    <row r="719" spans="1:3">
      <c r="A719" s="2025"/>
      <c r="B719" s="1973"/>
      <c r="C719" s="1973"/>
    </row>
    <row r="720" spans="1:3">
      <c r="A720" s="2025"/>
      <c r="B720" s="1973"/>
      <c r="C720" s="1973"/>
    </row>
    <row r="721" spans="1:3">
      <c r="A721" s="2025"/>
      <c r="B721" s="1973"/>
      <c r="C721" s="1973"/>
    </row>
    <row r="722" spans="1:3">
      <c r="A722" s="2025"/>
      <c r="B722" s="1973"/>
      <c r="C722" s="1973"/>
    </row>
    <row r="723" spans="1:3">
      <c r="A723" s="2025"/>
      <c r="B723" s="1973"/>
      <c r="C723" s="1973"/>
    </row>
    <row r="724" spans="1:3">
      <c r="A724" s="2025"/>
      <c r="B724" s="1973"/>
      <c r="C724" s="1973"/>
    </row>
    <row r="725" spans="1:3">
      <c r="A725" s="2025"/>
      <c r="B725" s="1973"/>
      <c r="C725" s="1973"/>
    </row>
    <row r="726" spans="1:3">
      <c r="A726" s="2025"/>
      <c r="B726" s="1973"/>
      <c r="C726" s="1973"/>
    </row>
    <row r="727" spans="1:3">
      <c r="A727" s="2025"/>
      <c r="B727" s="1973"/>
      <c r="C727" s="1973"/>
    </row>
    <row r="728" spans="1:3">
      <c r="A728" s="2025"/>
      <c r="B728" s="1973"/>
      <c r="C728" s="1973"/>
    </row>
    <row r="729" spans="1:3">
      <c r="A729" s="2025"/>
      <c r="B729" s="1973"/>
      <c r="C729" s="1973"/>
    </row>
    <row r="730" spans="1:3">
      <c r="A730" s="2025"/>
      <c r="B730" s="1973"/>
      <c r="C730" s="1973"/>
    </row>
    <row r="731" spans="1:3">
      <c r="A731" s="2025"/>
      <c r="B731" s="1973"/>
      <c r="C731" s="1973"/>
    </row>
    <row r="732" spans="1:3">
      <c r="A732" s="2025"/>
      <c r="B732" s="1973"/>
      <c r="C732" s="1973"/>
    </row>
    <row r="733" spans="1:3">
      <c r="A733" s="2025"/>
      <c r="B733" s="1973"/>
      <c r="C733" s="1973"/>
    </row>
    <row r="734" spans="1:3">
      <c r="A734" s="2025"/>
      <c r="B734" s="1973"/>
      <c r="C734" s="1973"/>
    </row>
    <row r="735" spans="1:3">
      <c r="A735" s="2025"/>
      <c r="B735" s="1973"/>
      <c r="C735" s="1973"/>
    </row>
    <row r="736" spans="1:3">
      <c r="A736" s="2025"/>
      <c r="B736" s="1973"/>
      <c r="C736" s="1973"/>
    </row>
    <row r="737" spans="1:3">
      <c r="A737" s="2025"/>
      <c r="B737" s="1973"/>
      <c r="C737" s="1973"/>
    </row>
    <row r="738" spans="1:3">
      <c r="A738" s="2025"/>
      <c r="B738" s="1973"/>
      <c r="C738" s="1973"/>
    </row>
    <row r="739" spans="1:3">
      <c r="A739" s="2025"/>
      <c r="B739" s="1973"/>
      <c r="C739" s="1973"/>
    </row>
    <row r="740" spans="1:3">
      <c r="A740" s="2025"/>
      <c r="B740" s="1973"/>
      <c r="C740" s="1973"/>
    </row>
    <row r="741" spans="1:3">
      <c r="A741" s="2025"/>
      <c r="B741" s="1973"/>
      <c r="C741" s="1973"/>
    </row>
    <row r="742" spans="1:3">
      <c r="A742" s="2025"/>
      <c r="B742" s="1973"/>
      <c r="C742" s="1973"/>
    </row>
    <row r="743" spans="1:3">
      <c r="A743" s="2025"/>
      <c r="B743" s="1973"/>
      <c r="C743" s="1973"/>
    </row>
  </sheetData>
  <mergeCells count="10">
    <mergeCell ref="D452:D453"/>
    <mergeCell ref="C4:C7"/>
    <mergeCell ref="A452:A455"/>
    <mergeCell ref="B452:B455"/>
    <mergeCell ref="B1:D1"/>
    <mergeCell ref="A2:E2"/>
    <mergeCell ref="A4:A7"/>
    <mergeCell ref="B4:B7"/>
    <mergeCell ref="D4:D7"/>
    <mergeCell ref="E4:E7"/>
  </mergeCells>
  <printOptions horizontalCentered="1"/>
  <pageMargins left="0.7" right="0.45" top="0.75" bottom="0.75" header="0.3" footer="0.3"/>
  <pageSetup paperSize="9" orientation="portrait" r:id="rId1"/>
  <headerFooter>
    <oddFooter>&amp;CTrang &amp;P Biểu 03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1"/>
  <sheetViews>
    <sheetView topLeftCell="A6" workbookViewId="0">
      <selection activeCell="O13" sqref="O13"/>
    </sheetView>
  </sheetViews>
  <sheetFormatPr defaultColWidth="4.28515625" defaultRowHeight="12.75"/>
  <cols>
    <col min="1" max="1" width="6.5703125" style="2322" customWidth="1"/>
    <col min="2" max="2" width="16.7109375" style="2431" customWidth="1"/>
    <col min="3" max="3" width="12.5703125" style="2432" hidden="1" customWidth="1"/>
    <col min="4" max="5" width="8.28515625" style="2432" hidden="1" customWidth="1"/>
    <col min="6" max="6" width="9.7109375" style="2432" hidden="1" customWidth="1"/>
    <col min="7" max="7" width="11.28515625" style="2432" customWidth="1"/>
    <col min="8" max="8" width="11.140625" style="2323" customWidth="1"/>
    <col min="9" max="9" width="10.7109375" style="2323" customWidth="1"/>
    <col min="10" max="10" width="11.140625" style="2323" customWidth="1"/>
    <col min="11" max="11" width="10.85546875" style="2323" customWidth="1"/>
    <col min="12" max="12" width="10.42578125" style="2323" hidden="1" customWidth="1"/>
    <col min="13" max="14" width="11.7109375" style="2323" hidden="1" customWidth="1"/>
    <col min="15" max="15" width="11.7109375" style="2323" customWidth="1"/>
    <col min="16" max="16" width="20.85546875" style="2308" customWidth="1"/>
    <col min="17" max="17" width="17.5703125" style="2308" customWidth="1"/>
    <col min="18" max="19" width="4.28515625" style="2308"/>
    <col min="20" max="20" width="7.42578125" style="2308" bestFit="1" customWidth="1"/>
    <col min="21" max="179" width="4.28515625" style="2308"/>
    <col min="180" max="180" width="3" style="2308" customWidth="1"/>
    <col min="181" max="181" width="12.7109375" style="2308" customWidth="1"/>
    <col min="182" max="183" width="0" style="2308" hidden="1" customWidth="1"/>
    <col min="184" max="184" width="8.5703125" style="2308" customWidth="1"/>
    <col min="185" max="185" width="8.42578125" style="2308" customWidth="1"/>
    <col min="186" max="186" width="7.28515625" style="2308" customWidth="1"/>
    <col min="187" max="192" width="0" style="2308" hidden="1" customWidth="1"/>
    <col min="193" max="193" width="7.28515625" style="2308" customWidth="1"/>
    <col min="194" max="194" width="8.28515625" style="2308" customWidth="1"/>
    <col min="195" max="195" width="6.28515625" style="2308" customWidth="1"/>
    <col min="196" max="196" width="0" style="2308" hidden="1" customWidth="1"/>
    <col min="197" max="197" width="7.140625" style="2308" customWidth="1"/>
    <col min="198" max="198" width="7.7109375" style="2308" customWidth="1"/>
    <col min="199" max="199" width="7.28515625" style="2308" customWidth="1"/>
    <col min="200" max="200" width="9" style="2308" customWidth="1"/>
    <col min="201" max="201" width="7.28515625" style="2308" customWidth="1"/>
    <col min="202" max="202" width="8.28515625" style="2308" customWidth="1"/>
    <col min="203" max="203" width="7.28515625" style="2308" customWidth="1"/>
    <col min="204" max="204" width="7.42578125" style="2308" customWidth="1"/>
    <col min="205" max="205" width="8.7109375" style="2308" customWidth="1"/>
    <col min="206" max="206" width="5.7109375" style="2308" customWidth="1"/>
    <col min="207" max="266" width="0" style="2308" hidden="1" customWidth="1"/>
    <col min="267" max="267" width="4.28515625" style="2308"/>
    <col min="268" max="268" width="5.42578125" style="2308" bestFit="1" customWidth="1"/>
    <col min="269" max="435" width="4.28515625" style="2308"/>
    <col min="436" max="436" width="3" style="2308" customWidth="1"/>
    <col min="437" max="437" width="12.7109375" style="2308" customWidth="1"/>
    <col min="438" max="439" width="0" style="2308" hidden="1" customWidth="1"/>
    <col min="440" max="440" width="8.5703125" style="2308" customWidth="1"/>
    <col min="441" max="441" width="8.42578125" style="2308" customWidth="1"/>
    <col min="442" max="442" width="7.28515625" style="2308" customWidth="1"/>
    <col min="443" max="448" width="0" style="2308" hidden="1" customWidth="1"/>
    <col min="449" max="449" width="7.28515625" style="2308" customWidth="1"/>
    <col min="450" max="450" width="8.28515625" style="2308" customWidth="1"/>
    <col min="451" max="451" width="6.28515625" style="2308" customWidth="1"/>
    <col min="452" max="452" width="0" style="2308" hidden="1" customWidth="1"/>
    <col min="453" max="453" width="7.140625" style="2308" customWidth="1"/>
    <col min="454" max="454" width="7.7109375" style="2308" customWidth="1"/>
    <col min="455" max="455" width="7.28515625" style="2308" customWidth="1"/>
    <col min="456" max="456" width="9" style="2308" customWidth="1"/>
    <col min="457" max="457" width="7.28515625" style="2308" customWidth="1"/>
    <col min="458" max="458" width="8.28515625" style="2308" customWidth="1"/>
    <col min="459" max="459" width="7.28515625" style="2308" customWidth="1"/>
    <col min="460" max="460" width="7.42578125" style="2308" customWidth="1"/>
    <col min="461" max="461" width="8.7109375" style="2308" customWidth="1"/>
    <col min="462" max="462" width="5.7109375" style="2308" customWidth="1"/>
    <col min="463" max="522" width="0" style="2308" hidden="1" customWidth="1"/>
    <col min="523" max="523" width="4.28515625" style="2308"/>
    <col min="524" max="524" width="5.42578125" style="2308" bestFit="1" customWidth="1"/>
    <col min="525" max="691" width="4.28515625" style="2308"/>
    <col min="692" max="692" width="3" style="2308" customWidth="1"/>
    <col min="693" max="693" width="12.7109375" style="2308" customWidth="1"/>
    <col min="694" max="695" width="0" style="2308" hidden="1" customWidth="1"/>
    <col min="696" max="696" width="8.5703125" style="2308" customWidth="1"/>
    <col min="697" max="697" width="8.42578125" style="2308" customWidth="1"/>
    <col min="698" max="698" width="7.28515625" style="2308" customWidth="1"/>
    <col min="699" max="704" width="0" style="2308" hidden="1" customWidth="1"/>
    <col min="705" max="705" width="7.28515625" style="2308" customWidth="1"/>
    <col min="706" max="706" width="8.28515625" style="2308" customWidth="1"/>
    <col min="707" max="707" width="6.28515625" style="2308" customWidth="1"/>
    <col min="708" max="708" width="0" style="2308" hidden="1" customWidth="1"/>
    <col min="709" max="709" width="7.140625" style="2308" customWidth="1"/>
    <col min="710" max="710" width="7.7109375" style="2308" customWidth="1"/>
    <col min="711" max="711" width="7.28515625" style="2308" customWidth="1"/>
    <col min="712" max="712" width="9" style="2308" customWidth="1"/>
    <col min="713" max="713" width="7.28515625" style="2308" customWidth="1"/>
    <col min="714" max="714" width="8.28515625" style="2308" customWidth="1"/>
    <col min="715" max="715" width="7.28515625" style="2308" customWidth="1"/>
    <col min="716" max="716" width="7.42578125" style="2308" customWidth="1"/>
    <col min="717" max="717" width="8.7109375" style="2308" customWidth="1"/>
    <col min="718" max="718" width="5.7109375" style="2308" customWidth="1"/>
    <col min="719" max="778" width="0" style="2308" hidden="1" customWidth="1"/>
    <col min="779" max="779" width="4.28515625" style="2308"/>
    <col min="780" max="780" width="5.42578125" style="2308" bestFit="1" customWidth="1"/>
    <col min="781" max="947" width="4.28515625" style="2308"/>
    <col min="948" max="948" width="3" style="2308" customWidth="1"/>
    <col min="949" max="949" width="12.7109375" style="2308" customWidth="1"/>
    <col min="950" max="951" width="0" style="2308" hidden="1" customWidth="1"/>
    <col min="952" max="952" width="8.5703125" style="2308" customWidth="1"/>
    <col min="953" max="953" width="8.42578125" style="2308" customWidth="1"/>
    <col min="954" max="954" width="7.28515625" style="2308" customWidth="1"/>
    <col min="955" max="960" width="0" style="2308" hidden="1" customWidth="1"/>
    <col min="961" max="961" width="7.28515625" style="2308" customWidth="1"/>
    <col min="962" max="962" width="8.28515625" style="2308" customWidth="1"/>
    <col min="963" max="963" width="6.28515625" style="2308" customWidth="1"/>
    <col min="964" max="964" width="0" style="2308" hidden="1" customWidth="1"/>
    <col min="965" max="965" width="7.140625" style="2308" customWidth="1"/>
    <col min="966" max="966" width="7.7109375" style="2308" customWidth="1"/>
    <col min="967" max="967" width="7.28515625" style="2308" customWidth="1"/>
    <col min="968" max="968" width="9" style="2308" customWidth="1"/>
    <col min="969" max="969" width="7.28515625" style="2308" customWidth="1"/>
    <col min="970" max="970" width="8.28515625" style="2308" customWidth="1"/>
    <col min="971" max="971" width="7.28515625" style="2308" customWidth="1"/>
    <col min="972" max="972" width="7.42578125" style="2308" customWidth="1"/>
    <col min="973" max="973" width="8.7109375" style="2308" customWidth="1"/>
    <col min="974" max="974" width="5.7109375" style="2308" customWidth="1"/>
    <col min="975" max="1034" width="0" style="2308" hidden="1" customWidth="1"/>
    <col min="1035" max="1035" width="4.28515625" style="2308"/>
    <col min="1036" max="1036" width="5.42578125" style="2308" bestFit="1" customWidth="1"/>
    <col min="1037" max="1203" width="4.28515625" style="2308"/>
    <col min="1204" max="1204" width="3" style="2308" customWidth="1"/>
    <col min="1205" max="1205" width="12.7109375" style="2308" customWidth="1"/>
    <col min="1206" max="1207" width="0" style="2308" hidden="1" customWidth="1"/>
    <col min="1208" max="1208" width="8.5703125" style="2308" customWidth="1"/>
    <col min="1209" max="1209" width="8.42578125" style="2308" customWidth="1"/>
    <col min="1210" max="1210" width="7.28515625" style="2308" customWidth="1"/>
    <col min="1211" max="1216" width="0" style="2308" hidden="1" customWidth="1"/>
    <col min="1217" max="1217" width="7.28515625" style="2308" customWidth="1"/>
    <col min="1218" max="1218" width="8.28515625" style="2308" customWidth="1"/>
    <col min="1219" max="1219" width="6.28515625" style="2308" customWidth="1"/>
    <col min="1220" max="1220" width="0" style="2308" hidden="1" customWidth="1"/>
    <col min="1221" max="1221" width="7.140625" style="2308" customWidth="1"/>
    <col min="1222" max="1222" width="7.7109375" style="2308" customWidth="1"/>
    <col min="1223" max="1223" width="7.28515625" style="2308" customWidth="1"/>
    <col min="1224" max="1224" width="9" style="2308" customWidth="1"/>
    <col min="1225" max="1225" width="7.28515625" style="2308" customWidth="1"/>
    <col min="1226" max="1226" width="8.28515625" style="2308" customWidth="1"/>
    <col min="1227" max="1227" width="7.28515625" style="2308" customWidth="1"/>
    <col min="1228" max="1228" width="7.42578125" style="2308" customWidth="1"/>
    <col min="1229" max="1229" width="8.7109375" style="2308" customWidth="1"/>
    <col min="1230" max="1230" width="5.7109375" style="2308" customWidth="1"/>
    <col min="1231" max="1290" width="0" style="2308" hidden="1" customWidth="1"/>
    <col min="1291" max="1291" width="4.28515625" style="2308"/>
    <col min="1292" max="1292" width="5.42578125" style="2308" bestFit="1" customWidth="1"/>
    <col min="1293" max="1459" width="4.28515625" style="2308"/>
    <col min="1460" max="1460" width="3" style="2308" customWidth="1"/>
    <col min="1461" max="1461" width="12.7109375" style="2308" customWidth="1"/>
    <col min="1462" max="1463" width="0" style="2308" hidden="1" customWidth="1"/>
    <col min="1464" max="1464" width="8.5703125" style="2308" customWidth="1"/>
    <col min="1465" max="1465" width="8.42578125" style="2308" customWidth="1"/>
    <col min="1466" max="1466" width="7.28515625" style="2308" customWidth="1"/>
    <col min="1467" max="1472" width="0" style="2308" hidden="1" customWidth="1"/>
    <col min="1473" max="1473" width="7.28515625" style="2308" customWidth="1"/>
    <col min="1474" max="1474" width="8.28515625" style="2308" customWidth="1"/>
    <col min="1475" max="1475" width="6.28515625" style="2308" customWidth="1"/>
    <col min="1476" max="1476" width="0" style="2308" hidden="1" customWidth="1"/>
    <col min="1477" max="1477" width="7.140625" style="2308" customWidth="1"/>
    <col min="1478" max="1478" width="7.7109375" style="2308" customWidth="1"/>
    <col min="1479" max="1479" width="7.28515625" style="2308" customWidth="1"/>
    <col min="1480" max="1480" width="9" style="2308" customWidth="1"/>
    <col min="1481" max="1481" width="7.28515625" style="2308" customWidth="1"/>
    <col min="1482" max="1482" width="8.28515625" style="2308" customWidth="1"/>
    <col min="1483" max="1483" width="7.28515625" style="2308" customWidth="1"/>
    <col min="1484" max="1484" width="7.42578125" style="2308" customWidth="1"/>
    <col min="1485" max="1485" width="8.7109375" style="2308" customWidth="1"/>
    <col min="1486" max="1486" width="5.7109375" style="2308" customWidth="1"/>
    <col min="1487" max="1546" width="0" style="2308" hidden="1" customWidth="1"/>
    <col min="1547" max="1547" width="4.28515625" style="2308"/>
    <col min="1548" max="1548" width="5.42578125" style="2308" bestFit="1" customWidth="1"/>
    <col min="1549" max="1715" width="4.28515625" style="2308"/>
    <col min="1716" max="1716" width="3" style="2308" customWidth="1"/>
    <col min="1717" max="1717" width="12.7109375" style="2308" customWidth="1"/>
    <col min="1718" max="1719" width="0" style="2308" hidden="1" customWidth="1"/>
    <col min="1720" max="1720" width="8.5703125" style="2308" customWidth="1"/>
    <col min="1721" max="1721" width="8.42578125" style="2308" customWidth="1"/>
    <col min="1722" max="1722" width="7.28515625" style="2308" customWidth="1"/>
    <col min="1723" max="1728" width="0" style="2308" hidden="1" customWidth="1"/>
    <col min="1729" max="1729" width="7.28515625" style="2308" customWidth="1"/>
    <col min="1730" max="1730" width="8.28515625" style="2308" customWidth="1"/>
    <col min="1731" max="1731" width="6.28515625" style="2308" customWidth="1"/>
    <col min="1732" max="1732" width="0" style="2308" hidden="1" customWidth="1"/>
    <col min="1733" max="1733" width="7.140625" style="2308" customWidth="1"/>
    <col min="1734" max="1734" width="7.7109375" style="2308" customWidth="1"/>
    <col min="1735" max="1735" width="7.28515625" style="2308" customWidth="1"/>
    <col min="1736" max="1736" width="9" style="2308" customWidth="1"/>
    <col min="1737" max="1737" width="7.28515625" style="2308" customWidth="1"/>
    <col min="1738" max="1738" width="8.28515625" style="2308" customWidth="1"/>
    <col min="1739" max="1739" width="7.28515625" style="2308" customWidth="1"/>
    <col min="1740" max="1740" width="7.42578125" style="2308" customWidth="1"/>
    <col min="1741" max="1741" width="8.7109375" style="2308" customWidth="1"/>
    <col min="1742" max="1742" width="5.7109375" style="2308" customWidth="1"/>
    <col min="1743" max="1802" width="0" style="2308" hidden="1" customWidth="1"/>
    <col min="1803" max="1803" width="4.28515625" style="2308"/>
    <col min="1804" max="1804" width="5.42578125" style="2308" bestFit="1" customWidth="1"/>
    <col min="1805" max="1971" width="4.28515625" style="2308"/>
    <col min="1972" max="1972" width="3" style="2308" customWidth="1"/>
    <col min="1973" max="1973" width="12.7109375" style="2308" customWidth="1"/>
    <col min="1974" max="1975" width="0" style="2308" hidden="1" customWidth="1"/>
    <col min="1976" max="1976" width="8.5703125" style="2308" customWidth="1"/>
    <col min="1977" max="1977" width="8.42578125" style="2308" customWidth="1"/>
    <col min="1978" max="1978" width="7.28515625" style="2308" customWidth="1"/>
    <col min="1979" max="1984" width="0" style="2308" hidden="1" customWidth="1"/>
    <col min="1985" max="1985" width="7.28515625" style="2308" customWidth="1"/>
    <col min="1986" max="1986" width="8.28515625" style="2308" customWidth="1"/>
    <col min="1987" max="1987" width="6.28515625" style="2308" customWidth="1"/>
    <col min="1988" max="1988" width="0" style="2308" hidden="1" customWidth="1"/>
    <col min="1989" max="1989" width="7.140625" style="2308" customWidth="1"/>
    <col min="1990" max="1990" width="7.7109375" style="2308" customWidth="1"/>
    <col min="1991" max="1991" width="7.28515625" style="2308" customWidth="1"/>
    <col min="1992" max="1992" width="9" style="2308" customWidth="1"/>
    <col min="1993" max="1993" width="7.28515625" style="2308" customWidth="1"/>
    <col min="1994" max="1994" width="8.28515625" style="2308" customWidth="1"/>
    <col min="1995" max="1995" width="7.28515625" style="2308" customWidth="1"/>
    <col min="1996" max="1996" width="7.42578125" style="2308" customWidth="1"/>
    <col min="1997" max="1997" width="8.7109375" style="2308" customWidth="1"/>
    <col min="1998" max="1998" width="5.7109375" style="2308" customWidth="1"/>
    <col min="1999" max="2058" width="0" style="2308" hidden="1" customWidth="1"/>
    <col min="2059" max="2059" width="4.28515625" style="2308"/>
    <col min="2060" max="2060" width="5.42578125" style="2308" bestFit="1" customWidth="1"/>
    <col min="2061" max="2227" width="4.28515625" style="2308"/>
    <col min="2228" max="2228" width="3" style="2308" customWidth="1"/>
    <col min="2229" max="2229" width="12.7109375" style="2308" customWidth="1"/>
    <col min="2230" max="2231" width="0" style="2308" hidden="1" customWidth="1"/>
    <col min="2232" max="2232" width="8.5703125" style="2308" customWidth="1"/>
    <col min="2233" max="2233" width="8.42578125" style="2308" customWidth="1"/>
    <col min="2234" max="2234" width="7.28515625" style="2308" customWidth="1"/>
    <col min="2235" max="2240" width="0" style="2308" hidden="1" customWidth="1"/>
    <col min="2241" max="2241" width="7.28515625" style="2308" customWidth="1"/>
    <col min="2242" max="2242" width="8.28515625" style="2308" customWidth="1"/>
    <col min="2243" max="2243" width="6.28515625" style="2308" customWidth="1"/>
    <col min="2244" max="2244" width="0" style="2308" hidden="1" customWidth="1"/>
    <col min="2245" max="2245" width="7.140625" style="2308" customWidth="1"/>
    <col min="2246" max="2246" width="7.7109375" style="2308" customWidth="1"/>
    <col min="2247" max="2247" width="7.28515625" style="2308" customWidth="1"/>
    <col min="2248" max="2248" width="9" style="2308" customWidth="1"/>
    <col min="2249" max="2249" width="7.28515625" style="2308" customWidth="1"/>
    <col min="2250" max="2250" width="8.28515625" style="2308" customWidth="1"/>
    <col min="2251" max="2251" width="7.28515625" style="2308" customWidth="1"/>
    <col min="2252" max="2252" width="7.42578125" style="2308" customWidth="1"/>
    <col min="2253" max="2253" width="8.7109375" style="2308" customWidth="1"/>
    <col min="2254" max="2254" width="5.7109375" style="2308" customWidth="1"/>
    <col min="2255" max="2314" width="0" style="2308" hidden="1" customWidth="1"/>
    <col min="2315" max="2315" width="4.28515625" style="2308"/>
    <col min="2316" max="2316" width="5.42578125" style="2308" bestFit="1" customWidth="1"/>
    <col min="2317" max="2483" width="4.28515625" style="2308"/>
    <col min="2484" max="2484" width="3" style="2308" customWidth="1"/>
    <col min="2485" max="2485" width="12.7109375" style="2308" customWidth="1"/>
    <col min="2486" max="2487" width="0" style="2308" hidden="1" customWidth="1"/>
    <col min="2488" max="2488" width="8.5703125" style="2308" customWidth="1"/>
    <col min="2489" max="2489" width="8.42578125" style="2308" customWidth="1"/>
    <col min="2490" max="2490" width="7.28515625" style="2308" customWidth="1"/>
    <col min="2491" max="2496" width="0" style="2308" hidden="1" customWidth="1"/>
    <col min="2497" max="2497" width="7.28515625" style="2308" customWidth="1"/>
    <col min="2498" max="2498" width="8.28515625" style="2308" customWidth="1"/>
    <col min="2499" max="2499" width="6.28515625" style="2308" customWidth="1"/>
    <col min="2500" max="2500" width="0" style="2308" hidden="1" customWidth="1"/>
    <col min="2501" max="2501" width="7.140625" style="2308" customWidth="1"/>
    <col min="2502" max="2502" width="7.7109375" style="2308" customWidth="1"/>
    <col min="2503" max="2503" width="7.28515625" style="2308" customWidth="1"/>
    <col min="2504" max="2504" width="9" style="2308" customWidth="1"/>
    <col min="2505" max="2505" width="7.28515625" style="2308" customWidth="1"/>
    <col min="2506" max="2506" width="8.28515625" style="2308" customWidth="1"/>
    <col min="2507" max="2507" width="7.28515625" style="2308" customWidth="1"/>
    <col min="2508" max="2508" width="7.42578125" style="2308" customWidth="1"/>
    <col min="2509" max="2509" width="8.7109375" style="2308" customWidth="1"/>
    <col min="2510" max="2510" width="5.7109375" style="2308" customWidth="1"/>
    <col min="2511" max="2570" width="0" style="2308" hidden="1" customWidth="1"/>
    <col min="2571" max="2571" width="4.28515625" style="2308"/>
    <col min="2572" max="2572" width="5.42578125" style="2308" bestFit="1" customWidth="1"/>
    <col min="2573" max="2739" width="4.28515625" style="2308"/>
    <col min="2740" max="2740" width="3" style="2308" customWidth="1"/>
    <col min="2741" max="2741" width="12.7109375" style="2308" customWidth="1"/>
    <col min="2742" max="2743" width="0" style="2308" hidden="1" customWidth="1"/>
    <col min="2744" max="2744" width="8.5703125" style="2308" customWidth="1"/>
    <col min="2745" max="2745" width="8.42578125" style="2308" customWidth="1"/>
    <col min="2746" max="2746" width="7.28515625" style="2308" customWidth="1"/>
    <col min="2747" max="2752" width="0" style="2308" hidden="1" customWidth="1"/>
    <col min="2753" max="2753" width="7.28515625" style="2308" customWidth="1"/>
    <col min="2754" max="2754" width="8.28515625" style="2308" customWidth="1"/>
    <col min="2755" max="2755" width="6.28515625" style="2308" customWidth="1"/>
    <col min="2756" max="2756" width="0" style="2308" hidden="1" customWidth="1"/>
    <col min="2757" max="2757" width="7.140625" style="2308" customWidth="1"/>
    <col min="2758" max="2758" width="7.7109375" style="2308" customWidth="1"/>
    <col min="2759" max="2759" width="7.28515625" style="2308" customWidth="1"/>
    <col min="2760" max="2760" width="9" style="2308" customWidth="1"/>
    <col min="2761" max="2761" width="7.28515625" style="2308" customWidth="1"/>
    <col min="2762" max="2762" width="8.28515625" style="2308" customWidth="1"/>
    <col min="2763" max="2763" width="7.28515625" style="2308" customWidth="1"/>
    <col min="2764" max="2764" width="7.42578125" style="2308" customWidth="1"/>
    <col min="2765" max="2765" width="8.7109375" style="2308" customWidth="1"/>
    <col min="2766" max="2766" width="5.7109375" style="2308" customWidth="1"/>
    <col min="2767" max="2826" width="0" style="2308" hidden="1" customWidth="1"/>
    <col min="2827" max="2827" width="4.28515625" style="2308"/>
    <col min="2828" max="2828" width="5.42578125" style="2308" bestFit="1" customWidth="1"/>
    <col min="2829" max="2995" width="4.28515625" style="2308"/>
    <col min="2996" max="2996" width="3" style="2308" customWidth="1"/>
    <col min="2997" max="2997" width="12.7109375" style="2308" customWidth="1"/>
    <col min="2998" max="2999" width="0" style="2308" hidden="1" customWidth="1"/>
    <col min="3000" max="3000" width="8.5703125" style="2308" customWidth="1"/>
    <col min="3001" max="3001" width="8.42578125" style="2308" customWidth="1"/>
    <col min="3002" max="3002" width="7.28515625" style="2308" customWidth="1"/>
    <col min="3003" max="3008" width="0" style="2308" hidden="1" customWidth="1"/>
    <col min="3009" max="3009" width="7.28515625" style="2308" customWidth="1"/>
    <col min="3010" max="3010" width="8.28515625" style="2308" customWidth="1"/>
    <col min="3011" max="3011" width="6.28515625" style="2308" customWidth="1"/>
    <col min="3012" max="3012" width="0" style="2308" hidden="1" customWidth="1"/>
    <col min="3013" max="3013" width="7.140625" style="2308" customWidth="1"/>
    <col min="3014" max="3014" width="7.7109375" style="2308" customWidth="1"/>
    <col min="3015" max="3015" width="7.28515625" style="2308" customWidth="1"/>
    <col min="3016" max="3016" width="9" style="2308" customWidth="1"/>
    <col min="3017" max="3017" width="7.28515625" style="2308" customWidth="1"/>
    <col min="3018" max="3018" width="8.28515625" style="2308" customWidth="1"/>
    <col min="3019" max="3019" width="7.28515625" style="2308" customWidth="1"/>
    <col min="3020" max="3020" width="7.42578125" style="2308" customWidth="1"/>
    <col min="3021" max="3021" width="8.7109375" style="2308" customWidth="1"/>
    <col min="3022" max="3022" width="5.7109375" style="2308" customWidth="1"/>
    <col min="3023" max="3082" width="0" style="2308" hidden="1" customWidth="1"/>
    <col min="3083" max="3083" width="4.28515625" style="2308"/>
    <col min="3084" max="3084" width="5.42578125" style="2308" bestFit="1" customWidth="1"/>
    <col min="3085" max="3251" width="4.28515625" style="2308"/>
    <col min="3252" max="3252" width="3" style="2308" customWidth="1"/>
    <col min="3253" max="3253" width="12.7109375" style="2308" customWidth="1"/>
    <col min="3254" max="3255" width="0" style="2308" hidden="1" customWidth="1"/>
    <col min="3256" max="3256" width="8.5703125" style="2308" customWidth="1"/>
    <col min="3257" max="3257" width="8.42578125" style="2308" customWidth="1"/>
    <col min="3258" max="3258" width="7.28515625" style="2308" customWidth="1"/>
    <col min="3259" max="3264" width="0" style="2308" hidden="1" customWidth="1"/>
    <col min="3265" max="3265" width="7.28515625" style="2308" customWidth="1"/>
    <col min="3266" max="3266" width="8.28515625" style="2308" customWidth="1"/>
    <col min="3267" max="3267" width="6.28515625" style="2308" customWidth="1"/>
    <col min="3268" max="3268" width="0" style="2308" hidden="1" customWidth="1"/>
    <col min="3269" max="3269" width="7.140625" style="2308" customWidth="1"/>
    <col min="3270" max="3270" width="7.7109375" style="2308" customWidth="1"/>
    <col min="3271" max="3271" width="7.28515625" style="2308" customWidth="1"/>
    <col min="3272" max="3272" width="9" style="2308" customWidth="1"/>
    <col min="3273" max="3273" width="7.28515625" style="2308" customWidth="1"/>
    <col min="3274" max="3274" width="8.28515625" style="2308" customWidth="1"/>
    <col min="3275" max="3275" width="7.28515625" style="2308" customWidth="1"/>
    <col min="3276" max="3276" width="7.42578125" style="2308" customWidth="1"/>
    <col min="3277" max="3277" width="8.7109375" style="2308" customWidth="1"/>
    <col min="3278" max="3278" width="5.7109375" style="2308" customWidth="1"/>
    <col min="3279" max="3338" width="0" style="2308" hidden="1" customWidth="1"/>
    <col min="3339" max="3339" width="4.28515625" style="2308"/>
    <col min="3340" max="3340" width="5.42578125" style="2308" bestFit="1" customWidth="1"/>
    <col min="3341" max="3507" width="4.28515625" style="2308"/>
    <col min="3508" max="3508" width="3" style="2308" customWidth="1"/>
    <col min="3509" max="3509" width="12.7109375" style="2308" customWidth="1"/>
    <col min="3510" max="3511" width="0" style="2308" hidden="1" customWidth="1"/>
    <col min="3512" max="3512" width="8.5703125" style="2308" customWidth="1"/>
    <col min="3513" max="3513" width="8.42578125" style="2308" customWidth="1"/>
    <col min="3514" max="3514" width="7.28515625" style="2308" customWidth="1"/>
    <col min="3515" max="3520" width="0" style="2308" hidden="1" customWidth="1"/>
    <col min="3521" max="3521" width="7.28515625" style="2308" customWidth="1"/>
    <col min="3522" max="3522" width="8.28515625" style="2308" customWidth="1"/>
    <col min="3523" max="3523" width="6.28515625" style="2308" customWidth="1"/>
    <col min="3524" max="3524" width="0" style="2308" hidden="1" customWidth="1"/>
    <col min="3525" max="3525" width="7.140625" style="2308" customWidth="1"/>
    <col min="3526" max="3526" width="7.7109375" style="2308" customWidth="1"/>
    <col min="3527" max="3527" width="7.28515625" style="2308" customWidth="1"/>
    <col min="3528" max="3528" width="9" style="2308" customWidth="1"/>
    <col min="3529" max="3529" width="7.28515625" style="2308" customWidth="1"/>
    <col min="3530" max="3530" width="8.28515625" style="2308" customWidth="1"/>
    <col min="3531" max="3531" width="7.28515625" style="2308" customWidth="1"/>
    <col min="3532" max="3532" width="7.42578125" style="2308" customWidth="1"/>
    <col min="3533" max="3533" width="8.7109375" style="2308" customWidth="1"/>
    <col min="3534" max="3534" width="5.7109375" style="2308" customWidth="1"/>
    <col min="3535" max="3594" width="0" style="2308" hidden="1" customWidth="1"/>
    <col min="3595" max="3595" width="4.28515625" style="2308"/>
    <col min="3596" max="3596" width="5.42578125" style="2308" bestFit="1" customWidth="1"/>
    <col min="3597" max="3763" width="4.28515625" style="2308"/>
    <col min="3764" max="3764" width="3" style="2308" customWidth="1"/>
    <col min="3765" max="3765" width="12.7109375" style="2308" customWidth="1"/>
    <col min="3766" max="3767" width="0" style="2308" hidden="1" customWidth="1"/>
    <col min="3768" max="3768" width="8.5703125" style="2308" customWidth="1"/>
    <col min="3769" max="3769" width="8.42578125" style="2308" customWidth="1"/>
    <col min="3770" max="3770" width="7.28515625" style="2308" customWidth="1"/>
    <col min="3771" max="3776" width="0" style="2308" hidden="1" customWidth="1"/>
    <col min="3777" max="3777" width="7.28515625" style="2308" customWidth="1"/>
    <col min="3778" max="3778" width="8.28515625" style="2308" customWidth="1"/>
    <col min="3779" max="3779" width="6.28515625" style="2308" customWidth="1"/>
    <col min="3780" max="3780" width="0" style="2308" hidden="1" customWidth="1"/>
    <col min="3781" max="3781" width="7.140625" style="2308" customWidth="1"/>
    <col min="3782" max="3782" width="7.7109375" style="2308" customWidth="1"/>
    <col min="3783" max="3783" width="7.28515625" style="2308" customWidth="1"/>
    <col min="3784" max="3784" width="9" style="2308" customWidth="1"/>
    <col min="3785" max="3785" width="7.28515625" style="2308" customWidth="1"/>
    <col min="3786" max="3786" width="8.28515625" style="2308" customWidth="1"/>
    <col min="3787" max="3787" width="7.28515625" style="2308" customWidth="1"/>
    <col min="3788" max="3788" width="7.42578125" style="2308" customWidth="1"/>
    <col min="3789" max="3789" width="8.7109375" style="2308" customWidth="1"/>
    <col min="3790" max="3790" width="5.7109375" style="2308" customWidth="1"/>
    <col min="3791" max="3850" width="0" style="2308" hidden="1" customWidth="1"/>
    <col min="3851" max="3851" width="4.28515625" style="2308"/>
    <col min="3852" max="3852" width="5.42578125" style="2308" bestFit="1" customWidth="1"/>
    <col min="3853" max="4019" width="4.28515625" style="2308"/>
    <col min="4020" max="4020" width="3" style="2308" customWidth="1"/>
    <col min="4021" max="4021" width="12.7109375" style="2308" customWidth="1"/>
    <col min="4022" max="4023" width="0" style="2308" hidden="1" customWidth="1"/>
    <col min="4024" max="4024" width="8.5703125" style="2308" customWidth="1"/>
    <col min="4025" max="4025" width="8.42578125" style="2308" customWidth="1"/>
    <col min="4026" max="4026" width="7.28515625" style="2308" customWidth="1"/>
    <col min="4027" max="4032" width="0" style="2308" hidden="1" customWidth="1"/>
    <col min="4033" max="4033" width="7.28515625" style="2308" customWidth="1"/>
    <col min="4034" max="4034" width="8.28515625" style="2308" customWidth="1"/>
    <col min="4035" max="4035" width="6.28515625" style="2308" customWidth="1"/>
    <col min="4036" max="4036" width="0" style="2308" hidden="1" customWidth="1"/>
    <col min="4037" max="4037" width="7.140625" style="2308" customWidth="1"/>
    <col min="4038" max="4038" width="7.7109375" style="2308" customWidth="1"/>
    <col min="4039" max="4039" width="7.28515625" style="2308" customWidth="1"/>
    <col min="4040" max="4040" width="9" style="2308" customWidth="1"/>
    <col min="4041" max="4041" width="7.28515625" style="2308" customWidth="1"/>
    <col min="4042" max="4042" width="8.28515625" style="2308" customWidth="1"/>
    <col min="4043" max="4043" width="7.28515625" style="2308" customWidth="1"/>
    <col min="4044" max="4044" width="7.42578125" style="2308" customWidth="1"/>
    <col min="4045" max="4045" width="8.7109375" style="2308" customWidth="1"/>
    <col min="4046" max="4046" width="5.7109375" style="2308" customWidth="1"/>
    <col min="4047" max="4106" width="0" style="2308" hidden="1" customWidth="1"/>
    <col min="4107" max="4107" width="4.28515625" style="2308"/>
    <col min="4108" max="4108" width="5.42578125" style="2308" bestFit="1" customWidth="1"/>
    <col min="4109" max="4275" width="4.28515625" style="2308"/>
    <col min="4276" max="4276" width="3" style="2308" customWidth="1"/>
    <col min="4277" max="4277" width="12.7109375" style="2308" customWidth="1"/>
    <col min="4278" max="4279" width="0" style="2308" hidden="1" customWidth="1"/>
    <col min="4280" max="4280" width="8.5703125" style="2308" customWidth="1"/>
    <col min="4281" max="4281" width="8.42578125" style="2308" customWidth="1"/>
    <col min="4282" max="4282" width="7.28515625" style="2308" customWidth="1"/>
    <col min="4283" max="4288" width="0" style="2308" hidden="1" customWidth="1"/>
    <col min="4289" max="4289" width="7.28515625" style="2308" customWidth="1"/>
    <col min="4290" max="4290" width="8.28515625" style="2308" customWidth="1"/>
    <col min="4291" max="4291" width="6.28515625" style="2308" customWidth="1"/>
    <col min="4292" max="4292" width="0" style="2308" hidden="1" customWidth="1"/>
    <col min="4293" max="4293" width="7.140625" style="2308" customWidth="1"/>
    <col min="4294" max="4294" width="7.7109375" style="2308" customWidth="1"/>
    <col min="4295" max="4295" width="7.28515625" style="2308" customWidth="1"/>
    <col min="4296" max="4296" width="9" style="2308" customWidth="1"/>
    <col min="4297" max="4297" width="7.28515625" style="2308" customWidth="1"/>
    <col min="4298" max="4298" width="8.28515625" style="2308" customWidth="1"/>
    <col min="4299" max="4299" width="7.28515625" style="2308" customWidth="1"/>
    <col min="4300" max="4300" width="7.42578125" style="2308" customWidth="1"/>
    <col min="4301" max="4301" width="8.7109375" style="2308" customWidth="1"/>
    <col min="4302" max="4302" width="5.7109375" style="2308" customWidth="1"/>
    <col min="4303" max="4362" width="0" style="2308" hidden="1" customWidth="1"/>
    <col min="4363" max="4363" width="4.28515625" style="2308"/>
    <col min="4364" max="4364" width="5.42578125" style="2308" bestFit="1" customWidth="1"/>
    <col min="4365" max="4531" width="4.28515625" style="2308"/>
    <col min="4532" max="4532" width="3" style="2308" customWidth="1"/>
    <col min="4533" max="4533" width="12.7109375" style="2308" customWidth="1"/>
    <col min="4534" max="4535" width="0" style="2308" hidden="1" customWidth="1"/>
    <col min="4536" max="4536" width="8.5703125" style="2308" customWidth="1"/>
    <col min="4537" max="4537" width="8.42578125" style="2308" customWidth="1"/>
    <col min="4538" max="4538" width="7.28515625" style="2308" customWidth="1"/>
    <col min="4539" max="4544" width="0" style="2308" hidden="1" customWidth="1"/>
    <col min="4545" max="4545" width="7.28515625" style="2308" customWidth="1"/>
    <col min="4546" max="4546" width="8.28515625" style="2308" customWidth="1"/>
    <col min="4547" max="4547" width="6.28515625" style="2308" customWidth="1"/>
    <col min="4548" max="4548" width="0" style="2308" hidden="1" customWidth="1"/>
    <col min="4549" max="4549" width="7.140625" style="2308" customWidth="1"/>
    <col min="4550" max="4550" width="7.7109375" style="2308" customWidth="1"/>
    <col min="4551" max="4551" width="7.28515625" style="2308" customWidth="1"/>
    <col min="4552" max="4552" width="9" style="2308" customWidth="1"/>
    <col min="4553" max="4553" width="7.28515625" style="2308" customWidth="1"/>
    <col min="4554" max="4554" width="8.28515625" style="2308" customWidth="1"/>
    <col min="4555" max="4555" width="7.28515625" style="2308" customWidth="1"/>
    <col min="4556" max="4556" width="7.42578125" style="2308" customWidth="1"/>
    <col min="4557" max="4557" width="8.7109375" style="2308" customWidth="1"/>
    <col min="4558" max="4558" width="5.7109375" style="2308" customWidth="1"/>
    <col min="4559" max="4618" width="0" style="2308" hidden="1" customWidth="1"/>
    <col min="4619" max="4619" width="4.28515625" style="2308"/>
    <col min="4620" max="4620" width="5.42578125" style="2308" bestFit="1" customWidth="1"/>
    <col min="4621" max="4787" width="4.28515625" style="2308"/>
    <col min="4788" max="4788" width="3" style="2308" customWidth="1"/>
    <col min="4789" max="4789" width="12.7109375" style="2308" customWidth="1"/>
    <col min="4790" max="4791" width="0" style="2308" hidden="1" customWidth="1"/>
    <col min="4792" max="4792" width="8.5703125" style="2308" customWidth="1"/>
    <col min="4793" max="4793" width="8.42578125" style="2308" customWidth="1"/>
    <col min="4794" max="4794" width="7.28515625" style="2308" customWidth="1"/>
    <col min="4795" max="4800" width="0" style="2308" hidden="1" customWidth="1"/>
    <col min="4801" max="4801" width="7.28515625" style="2308" customWidth="1"/>
    <col min="4802" max="4802" width="8.28515625" style="2308" customWidth="1"/>
    <col min="4803" max="4803" width="6.28515625" style="2308" customWidth="1"/>
    <col min="4804" max="4804" width="0" style="2308" hidden="1" customWidth="1"/>
    <col min="4805" max="4805" width="7.140625" style="2308" customWidth="1"/>
    <col min="4806" max="4806" width="7.7109375" style="2308" customWidth="1"/>
    <col min="4807" max="4807" width="7.28515625" style="2308" customWidth="1"/>
    <col min="4808" max="4808" width="9" style="2308" customWidth="1"/>
    <col min="4809" max="4809" width="7.28515625" style="2308" customWidth="1"/>
    <col min="4810" max="4810" width="8.28515625" style="2308" customWidth="1"/>
    <col min="4811" max="4811" width="7.28515625" style="2308" customWidth="1"/>
    <col min="4812" max="4812" width="7.42578125" style="2308" customWidth="1"/>
    <col min="4813" max="4813" width="8.7109375" style="2308" customWidth="1"/>
    <col min="4814" max="4814" width="5.7109375" style="2308" customWidth="1"/>
    <col min="4815" max="4874" width="0" style="2308" hidden="1" customWidth="1"/>
    <col min="4875" max="4875" width="4.28515625" style="2308"/>
    <col min="4876" max="4876" width="5.42578125" style="2308" bestFit="1" customWidth="1"/>
    <col min="4877" max="5043" width="4.28515625" style="2308"/>
    <col min="5044" max="5044" width="3" style="2308" customWidth="1"/>
    <col min="5045" max="5045" width="12.7109375" style="2308" customWidth="1"/>
    <col min="5046" max="5047" width="0" style="2308" hidden="1" customWidth="1"/>
    <col min="5048" max="5048" width="8.5703125" style="2308" customWidth="1"/>
    <col min="5049" max="5049" width="8.42578125" style="2308" customWidth="1"/>
    <col min="5050" max="5050" width="7.28515625" style="2308" customWidth="1"/>
    <col min="5051" max="5056" width="0" style="2308" hidden="1" customWidth="1"/>
    <col min="5057" max="5057" width="7.28515625" style="2308" customWidth="1"/>
    <col min="5058" max="5058" width="8.28515625" style="2308" customWidth="1"/>
    <col min="5059" max="5059" width="6.28515625" style="2308" customWidth="1"/>
    <col min="5060" max="5060" width="0" style="2308" hidden="1" customWidth="1"/>
    <col min="5061" max="5061" width="7.140625" style="2308" customWidth="1"/>
    <col min="5062" max="5062" width="7.7109375" style="2308" customWidth="1"/>
    <col min="5063" max="5063" width="7.28515625" style="2308" customWidth="1"/>
    <col min="5064" max="5064" width="9" style="2308" customWidth="1"/>
    <col min="5065" max="5065" width="7.28515625" style="2308" customWidth="1"/>
    <col min="5066" max="5066" width="8.28515625" style="2308" customWidth="1"/>
    <col min="5067" max="5067" width="7.28515625" style="2308" customWidth="1"/>
    <col min="5068" max="5068" width="7.42578125" style="2308" customWidth="1"/>
    <col min="5069" max="5069" width="8.7109375" style="2308" customWidth="1"/>
    <col min="5070" max="5070" width="5.7109375" style="2308" customWidth="1"/>
    <col min="5071" max="5130" width="0" style="2308" hidden="1" customWidth="1"/>
    <col min="5131" max="5131" width="4.28515625" style="2308"/>
    <col min="5132" max="5132" width="5.42578125" style="2308" bestFit="1" customWidth="1"/>
    <col min="5133" max="5299" width="4.28515625" style="2308"/>
    <col min="5300" max="5300" width="3" style="2308" customWidth="1"/>
    <col min="5301" max="5301" width="12.7109375" style="2308" customWidth="1"/>
    <col min="5302" max="5303" width="0" style="2308" hidden="1" customWidth="1"/>
    <col min="5304" max="5304" width="8.5703125" style="2308" customWidth="1"/>
    <col min="5305" max="5305" width="8.42578125" style="2308" customWidth="1"/>
    <col min="5306" max="5306" width="7.28515625" style="2308" customWidth="1"/>
    <col min="5307" max="5312" width="0" style="2308" hidden="1" customWidth="1"/>
    <col min="5313" max="5313" width="7.28515625" style="2308" customWidth="1"/>
    <col min="5314" max="5314" width="8.28515625" style="2308" customWidth="1"/>
    <col min="5315" max="5315" width="6.28515625" style="2308" customWidth="1"/>
    <col min="5316" max="5316" width="0" style="2308" hidden="1" customWidth="1"/>
    <col min="5317" max="5317" width="7.140625" style="2308" customWidth="1"/>
    <col min="5318" max="5318" width="7.7109375" style="2308" customWidth="1"/>
    <col min="5319" max="5319" width="7.28515625" style="2308" customWidth="1"/>
    <col min="5320" max="5320" width="9" style="2308" customWidth="1"/>
    <col min="5321" max="5321" width="7.28515625" style="2308" customWidth="1"/>
    <col min="5322" max="5322" width="8.28515625" style="2308" customWidth="1"/>
    <col min="5323" max="5323" width="7.28515625" style="2308" customWidth="1"/>
    <col min="5324" max="5324" width="7.42578125" style="2308" customWidth="1"/>
    <col min="5325" max="5325" width="8.7109375" style="2308" customWidth="1"/>
    <col min="5326" max="5326" width="5.7109375" style="2308" customWidth="1"/>
    <col min="5327" max="5386" width="0" style="2308" hidden="1" customWidth="1"/>
    <col min="5387" max="5387" width="4.28515625" style="2308"/>
    <col min="5388" max="5388" width="5.42578125" style="2308" bestFit="1" customWidth="1"/>
    <col min="5389" max="5555" width="4.28515625" style="2308"/>
    <col min="5556" max="5556" width="3" style="2308" customWidth="1"/>
    <col min="5557" max="5557" width="12.7109375" style="2308" customWidth="1"/>
    <col min="5558" max="5559" width="0" style="2308" hidden="1" customWidth="1"/>
    <col min="5560" max="5560" width="8.5703125" style="2308" customWidth="1"/>
    <col min="5561" max="5561" width="8.42578125" style="2308" customWidth="1"/>
    <col min="5562" max="5562" width="7.28515625" style="2308" customWidth="1"/>
    <col min="5563" max="5568" width="0" style="2308" hidden="1" customWidth="1"/>
    <col min="5569" max="5569" width="7.28515625" style="2308" customWidth="1"/>
    <col min="5570" max="5570" width="8.28515625" style="2308" customWidth="1"/>
    <col min="5571" max="5571" width="6.28515625" style="2308" customWidth="1"/>
    <col min="5572" max="5572" width="0" style="2308" hidden="1" customWidth="1"/>
    <col min="5573" max="5573" width="7.140625" style="2308" customWidth="1"/>
    <col min="5574" max="5574" width="7.7109375" style="2308" customWidth="1"/>
    <col min="5575" max="5575" width="7.28515625" style="2308" customWidth="1"/>
    <col min="5576" max="5576" width="9" style="2308" customWidth="1"/>
    <col min="5577" max="5577" width="7.28515625" style="2308" customWidth="1"/>
    <col min="5578" max="5578" width="8.28515625" style="2308" customWidth="1"/>
    <col min="5579" max="5579" width="7.28515625" style="2308" customWidth="1"/>
    <col min="5580" max="5580" width="7.42578125" style="2308" customWidth="1"/>
    <col min="5581" max="5581" width="8.7109375" style="2308" customWidth="1"/>
    <col min="5582" max="5582" width="5.7109375" style="2308" customWidth="1"/>
    <col min="5583" max="5642" width="0" style="2308" hidden="1" customWidth="1"/>
    <col min="5643" max="5643" width="4.28515625" style="2308"/>
    <col min="5644" max="5644" width="5.42578125" style="2308" bestFit="1" customWidth="1"/>
    <col min="5645" max="5811" width="4.28515625" style="2308"/>
    <col min="5812" max="5812" width="3" style="2308" customWidth="1"/>
    <col min="5813" max="5813" width="12.7109375" style="2308" customWidth="1"/>
    <col min="5814" max="5815" width="0" style="2308" hidden="1" customWidth="1"/>
    <col min="5816" max="5816" width="8.5703125" style="2308" customWidth="1"/>
    <col min="5817" max="5817" width="8.42578125" style="2308" customWidth="1"/>
    <col min="5818" max="5818" width="7.28515625" style="2308" customWidth="1"/>
    <col min="5819" max="5824" width="0" style="2308" hidden="1" customWidth="1"/>
    <col min="5825" max="5825" width="7.28515625" style="2308" customWidth="1"/>
    <col min="5826" max="5826" width="8.28515625" style="2308" customWidth="1"/>
    <col min="5827" max="5827" width="6.28515625" style="2308" customWidth="1"/>
    <col min="5828" max="5828" width="0" style="2308" hidden="1" customWidth="1"/>
    <col min="5829" max="5829" width="7.140625" style="2308" customWidth="1"/>
    <col min="5830" max="5830" width="7.7109375" style="2308" customWidth="1"/>
    <col min="5831" max="5831" width="7.28515625" style="2308" customWidth="1"/>
    <col min="5832" max="5832" width="9" style="2308" customWidth="1"/>
    <col min="5833" max="5833" width="7.28515625" style="2308" customWidth="1"/>
    <col min="5834" max="5834" width="8.28515625" style="2308" customWidth="1"/>
    <col min="5835" max="5835" width="7.28515625" style="2308" customWidth="1"/>
    <col min="5836" max="5836" width="7.42578125" style="2308" customWidth="1"/>
    <col min="5837" max="5837" width="8.7109375" style="2308" customWidth="1"/>
    <col min="5838" max="5838" width="5.7109375" style="2308" customWidth="1"/>
    <col min="5839" max="5898" width="0" style="2308" hidden="1" customWidth="1"/>
    <col min="5899" max="5899" width="4.28515625" style="2308"/>
    <col min="5900" max="5900" width="5.42578125" style="2308" bestFit="1" customWidth="1"/>
    <col min="5901" max="6067" width="4.28515625" style="2308"/>
    <col min="6068" max="6068" width="3" style="2308" customWidth="1"/>
    <col min="6069" max="6069" width="12.7109375" style="2308" customWidth="1"/>
    <col min="6070" max="6071" width="0" style="2308" hidden="1" customWidth="1"/>
    <col min="6072" max="6072" width="8.5703125" style="2308" customWidth="1"/>
    <col min="6073" max="6073" width="8.42578125" style="2308" customWidth="1"/>
    <col min="6074" max="6074" width="7.28515625" style="2308" customWidth="1"/>
    <col min="6075" max="6080" width="0" style="2308" hidden="1" customWidth="1"/>
    <col min="6081" max="6081" width="7.28515625" style="2308" customWidth="1"/>
    <col min="6082" max="6082" width="8.28515625" style="2308" customWidth="1"/>
    <col min="6083" max="6083" width="6.28515625" style="2308" customWidth="1"/>
    <col min="6084" max="6084" width="0" style="2308" hidden="1" customWidth="1"/>
    <col min="6085" max="6085" width="7.140625" style="2308" customWidth="1"/>
    <col min="6086" max="6086" width="7.7109375" style="2308" customWidth="1"/>
    <col min="6087" max="6087" width="7.28515625" style="2308" customWidth="1"/>
    <col min="6088" max="6088" width="9" style="2308" customWidth="1"/>
    <col min="6089" max="6089" width="7.28515625" style="2308" customWidth="1"/>
    <col min="6090" max="6090" width="8.28515625" style="2308" customWidth="1"/>
    <col min="6091" max="6091" width="7.28515625" style="2308" customWidth="1"/>
    <col min="6092" max="6092" width="7.42578125" style="2308" customWidth="1"/>
    <col min="6093" max="6093" width="8.7109375" style="2308" customWidth="1"/>
    <col min="6094" max="6094" width="5.7109375" style="2308" customWidth="1"/>
    <col min="6095" max="6154" width="0" style="2308" hidden="1" customWidth="1"/>
    <col min="6155" max="6155" width="4.28515625" style="2308"/>
    <col min="6156" max="6156" width="5.42578125" style="2308" bestFit="1" customWidth="1"/>
    <col min="6157" max="6323" width="4.28515625" style="2308"/>
    <col min="6324" max="6324" width="3" style="2308" customWidth="1"/>
    <col min="6325" max="6325" width="12.7109375" style="2308" customWidth="1"/>
    <col min="6326" max="6327" width="0" style="2308" hidden="1" customWidth="1"/>
    <col min="6328" max="6328" width="8.5703125" style="2308" customWidth="1"/>
    <col min="6329" max="6329" width="8.42578125" style="2308" customWidth="1"/>
    <col min="6330" max="6330" width="7.28515625" style="2308" customWidth="1"/>
    <col min="6331" max="6336" width="0" style="2308" hidden="1" customWidth="1"/>
    <col min="6337" max="6337" width="7.28515625" style="2308" customWidth="1"/>
    <col min="6338" max="6338" width="8.28515625" style="2308" customWidth="1"/>
    <col min="6339" max="6339" width="6.28515625" style="2308" customWidth="1"/>
    <col min="6340" max="6340" width="0" style="2308" hidden="1" customWidth="1"/>
    <col min="6341" max="6341" width="7.140625" style="2308" customWidth="1"/>
    <col min="6342" max="6342" width="7.7109375" style="2308" customWidth="1"/>
    <col min="6343" max="6343" width="7.28515625" style="2308" customWidth="1"/>
    <col min="6344" max="6344" width="9" style="2308" customWidth="1"/>
    <col min="6345" max="6345" width="7.28515625" style="2308" customWidth="1"/>
    <col min="6346" max="6346" width="8.28515625" style="2308" customWidth="1"/>
    <col min="6347" max="6347" width="7.28515625" style="2308" customWidth="1"/>
    <col min="6348" max="6348" width="7.42578125" style="2308" customWidth="1"/>
    <col min="6349" max="6349" width="8.7109375" style="2308" customWidth="1"/>
    <col min="6350" max="6350" width="5.7109375" style="2308" customWidth="1"/>
    <col min="6351" max="6410" width="0" style="2308" hidden="1" customWidth="1"/>
    <col min="6411" max="6411" width="4.28515625" style="2308"/>
    <col min="6412" max="6412" width="5.42578125" style="2308" bestFit="1" customWidth="1"/>
    <col min="6413" max="6579" width="4.28515625" style="2308"/>
    <col min="6580" max="6580" width="3" style="2308" customWidth="1"/>
    <col min="6581" max="6581" width="12.7109375" style="2308" customWidth="1"/>
    <col min="6582" max="6583" width="0" style="2308" hidden="1" customWidth="1"/>
    <col min="6584" max="6584" width="8.5703125" style="2308" customWidth="1"/>
    <col min="6585" max="6585" width="8.42578125" style="2308" customWidth="1"/>
    <col min="6586" max="6586" width="7.28515625" style="2308" customWidth="1"/>
    <col min="6587" max="6592" width="0" style="2308" hidden="1" customWidth="1"/>
    <col min="6593" max="6593" width="7.28515625" style="2308" customWidth="1"/>
    <col min="6594" max="6594" width="8.28515625" style="2308" customWidth="1"/>
    <col min="6595" max="6595" width="6.28515625" style="2308" customWidth="1"/>
    <col min="6596" max="6596" width="0" style="2308" hidden="1" customWidth="1"/>
    <col min="6597" max="6597" width="7.140625" style="2308" customWidth="1"/>
    <col min="6598" max="6598" width="7.7109375" style="2308" customWidth="1"/>
    <col min="6599" max="6599" width="7.28515625" style="2308" customWidth="1"/>
    <col min="6600" max="6600" width="9" style="2308" customWidth="1"/>
    <col min="6601" max="6601" width="7.28515625" style="2308" customWidth="1"/>
    <col min="6602" max="6602" width="8.28515625" style="2308" customWidth="1"/>
    <col min="6603" max="6603" width="7.28515625" style="2308" customWidth="1"/>
    <col min="6604" max="6604" width="7.42578125" style="2308" customWidth="1"/>
    <col min="6605" max="6605" width="8.7109375" style="2308" customWidth="1"/>
    <col min="6606" max="6606" width="5.7109375" style="2308" customWidth="1"/>
    <col min="6607" max="6666" width="0" style="2308" hidden="1" customWidth="1"/>
    <col min="6667" max="6667" width="4.28515625" style="2308"/>
    <col min="6668" max="6668" width="5.42578125" style="2308" bestFit="1" customWidth="1"/>
    <col min="6669" max="6835" width="4.28515625" style="2308"/>
    <col min="6836" max="6836" width="3" style="2308" customWidth="1"/>
    <col min="6837" max="6837" width="12.7109375" style="2308" customWidth="1"/>
    <col min="6838" max="6839" width="0" style="2308" hidden="1" customWidth="1"/>
    <col min="6840" max="6840" width="8.5703125" style="2308" customWidth="1"/>
    <col min="6841" max="6841" width="8.42578125" style="2308" customWidth="1"/>
    <col min="6842" max="6842" width="7.28515625" style="2308" customWidth="1"/>
    <col min="6843" max="6848" width="0" style="2308" hidden="1" customWidth="1"/>
    <col min="6849" max="6849" width="7.28515625" style="2308" customWidth="1"/>
    <col min="6850" max="6850" width="8.28515625" style="2308" customWidth="1"/>
    <col min="6851" max="6851" width="6.28515625" style="2308" customWidth="1"/>
    <col min="6852" max="6852" width="0" style="2308" hidden="1" customWidth="1"/>
    <col min="6853" max="6853" width="7.140625" style="2308" customWidth="1"/>
    <col min="6854" max="6854" width="7.7109375" style="2308" customWidth="1"/>
    <col min="6855" max="6855" width="7.28515625" style="2308" customWidth="1"/>
    <col min="6856" max="6856" width="9" style="2308" customWidth="1"/>
    <col min="6857" max="6857" width="7.28515625" style="2308" customWidth="1"/>
    <col min="6858" max="6858" width="8.28515625" style="2308" customWidth="1"/>
    <col min="6859" max="6859" width="7.28515625" style="2308" customWidth="1"/>
    <col min="6860" max="6860" width="7.42578125" style="2308" customWidth="1"/>
    <col min="6861" max="6861" width="8.7109375" style="2308" customWidth="1"/>
    <col min="6862" max="6862" width="5.7109375" style="2308" customWidth="1"/>
    <col min="6863" max="6922" width="0" style="2308" hidden="1" customWidth="1"/>
    <col min="6923" max="6923" width="4.28515625" style="2308"/>
    <col min="6924" max="6924" width="5.42578125" style="2308" bestFit="1" customWidth="1"/>
    <col min="6925" max="7091" width="4.28515625" style="2308"/>
    <col min="7092" max="7092" width="3" style="2308" customWidth="1"/>
    <col min="7093" max="7093" width="12.7109375" style="2308" customWidth="1"/>
    <col min="7094" max="7095" width="0" style="2308" hidden="1" customWidth="1"/>
    <col min="7096" max="7096" width="8.5703125" style="2308" customWidth="1"/>
    <col min="7097" max="7097" width="8.42578125" style="2308" customWidth="1"/>
    <col min="7098" max="7098" width="7.28515625" style="2308" customWidth="1"/>
    <col min="7099" max="7104" width="0" style="2308" hidden="1" customWidth="1"/>
    <col min="7105" max="7105" width="7.28515625" style="2308" customWidth="1"/>
    <col min="7106" max="7106" width="8.28515625" style="2308" customWidth="1"/>
    <col min="7107" max="7107" width="6.28515625" style="2308" customWidth="1"/>
    <col min="7108" max="7108" width="0" style="2308" hidden="1" customWidth="1"/>
    <col min="7109" max="7109" width="7.140625" style="2308" customWidth="1"/>
    <col min="7110" max="7110" width="7.7109375" style="2308" customWidth="1"/>
    <col min="7111" max="7111" width="7.28515625" style="2308" customWidth="1"/>
    <col min="7112" max="7112" width="9" style="2308" customWidth="1"/>
    <col min="7113" max="7113" width="7.28515625" style="2308" customWidth="1"/>
    <col min="7114" max="7114" width="8.28515625" style="2308" customWidth="1"/>
    <col min="7115" max="7115" width="7.28515625" style="2308" customWidth="1"/>
    <col min="7116" max="7116" width="7.42578125" style="2308" customWidth="1"/>
    <col min="7117" max="7117" width="8.7109375" style="2308" customWidth="1"/>
    <col min="7118" max="7118" width="5.7109375" style="2308" customWidth="1"/>
    <col min="7119" max="7178" width="0" style="2308" hidden="1" customWidth="1"/>
    <col min="7179" max="7179" width="4.28515625" style="2308"/>
    <col min="7180" max="7180" width="5.42578125" style="2308" bestFit="1" customWidth="1"/>
    <col min="7181" max="7347" width="4.28515625" style="2308"/>
    <col min="7348" max="7348" width="3" style="2308" customWidth="1"/>
    <col min="7349" max="7349" width="12.7109375" style="2308" customWidth="1"/>
    <col min="7350" max="7351" width="0" style="2308" hidden="1" customWidth="1"/>
    <col min="7352" max="7352" width="8.5703125" style="2308" customWidth="1"/>
    <col min="7353" max="7353" width="8.42578125" style="2308" customWidth="1"/>
    <col min="7354" max="7354" width="7.28515625" style="2308" customWidth="1"/>
    <col min="7355" max="7360" width="0" style="2308" hidden="1" customWidth="1"/>
    <col min="7361" max="7361" width="7.28515625" style="2308" customWidth="1"/>
    <col min="7362" max="7362" width="8.28515625" style="2308" customWidth="1"/>
    <col min="7363" max="7363" width="6.28515625" style="2308" customWidth="1"/>
    <col min="7364" max="7364" width="0" style="2308" hidden="1" customWidth="1"/>
    <col min="7365" max="7365" width="7.140625" style="2308" customWidth="1"/>
    <col min="7366" max="7366" width="7.7109375" style="2308" customWidth="1"/>
    <col min="7367" max="7367" width="7.28515625" style="2308" customWidth="1"/>
    <col min="7368" max="7368" width="9" style="2308" customWidth="1"/>
    <col min="7369" max="7369" width="7.28515625" style="2308" customWidth="1"/>
    <col min="7370" max="7370" width="8.28515625" style="2308" customWidth="1"/>
    <col min="7371" max="7371" width="7.28515625" style="2308" customWidth="1"/>
    <col min="7372" max="7372" width="7.42578125" style="2308" customWidth="1"/>
    <col min="7373" max="7373" width="8.7109375" style="2308" customWidth="1"/>
    <col min="7374" max="7374" width="5.7109375" style="2308" customWidth="1"/>
    <col min="7375" max="7434" width="0" style="2308" hidden="1" customWidth="1"/>
    <col min="7435" max="7435" width="4.28515625" style="2308"/>
    <col min="7436" max="7436" width="5.42578125" style="2308" bestFit="1" customWidth="1"/>
    <col min="7437" max="7603" width="4.28515625" style="2308"/>
    <col min="7604" max="7604" width="3" style="2308" customWidth="1"/>
    <col min="7605" max="7605" width="12.7109375" style="2308" customWidth="1"/>
    <col min="7606" max="7607" width="0" style="2308" hidden="1" customWidth="1"/>
    <col min="7608" max="7608" width="8.5703125" style="2308" customWidth="1"/>
    <col min="7609" max="7609" width="8.42578125" style="2308" customWidth="1"/>
    <col min="7610" max="7610" width="7.28515625" style="2308" customWidth="1"/>
    <col min="7611" max="7616" width="0" style="2308" hidden="1" customWidth="1"/>
    <col min="7617" max="7617" width="7.28515625" style="2308" customWidth="1"/>
    <col min="7618" max="7618" width="8.28515625" style="2308" customWidth="1"/>
    <col min="7619" max="7619" width="6.28515625" style="2308" customWidth="1"/>
    <col min="7620" max="7620" width="0" style="2308" hidden="1" customWidth="1"/>
    <col min="7621" max="7621" width="7.140625" style="2308" customWidth="1"/>
    <col min="7622" max="7622" width="7.7109375" style="2308" customWidth="1"/>
    <col min="7623" max="7623" width="7.28515625" style="2308" customWidth="1"/>
    <col min="7624" max="7624" width="9" style="2308" customWidth="1"/>
    <col min="7625" max="7625" width="7.28515625" style="2308" customWidth="1"/>
    <col min="7626" max="7626" width="8.28515625" style="2308" customWidth="1"/>
    <col min="7627" max="7627" width="7.28515625" style="2308" customWidth="1"/>
    <col min="7628" max="7628" width="7.42578125" style="2308" customWidth="1"/>
    <col min="7629" max="7629" width="8.7109375" style="2308" customWidth="1"/>
    <col min="7630" max="7630" width="5.7109375" style="2308" customWidth="1"/>
    <col min="7631" max="7690" width="0" style="2308" hidden="1" customWidth="1"/>
    <col min="7691" max="7691" width="4.28515625" style="2308"/>
    <col min="7692" max="7692" width="5.42578125" style="2308" bestFit="1" customWidth="1"/>
    <col min="7693" max="7859" width="4.28515625" style="2308"/>
    <col min="7860" max="7860" width="3" style="2308" customWidth="1"/>
    <col min="7861" max="7861" width="12.7109375" style="2308" customWidth="1"/>
    <col min="7862" max="7863" width="0" style="2308" hidden="1" customWidth="1"/>
    <col min="7864" max="7864" width="8.5703125" style="2308" customWidth="1"/>
    <col min="7865" max="7865" width="8.42578125" style="2308" customWidth="1"/>
    <col min="7866" max="7866" width="7.28515625" style="2308" customWidth="1"/>
    <col min="7867" max="7872" width="0" style="2308" hidden="1" customWidth="1"/>
    <col min="7873" max="7873" width="7.28515625" style="2308" customWidth="1"/>
    <col min="7874" max="7874" width="8.28515625" style="2308" customWidth="1"/>
    <col min="7875" max="7875" width="6.28515625" style="2308" customWidth="1"/>
    <col min="7876" max="7876" width="0" style="2308" hidden="1" customWidth="1"/>
    <col min="7877" max="7877" width="7.140625" style="2308" customWidth="1"/>
    <col min="7878" max="7878" width="7.7109375" style="2308" customWidth="1"/>
    <col min="7879" max="7879" width="7.28515625" style="2308" customWidth="1"/>
    <col min="7880" max="7880" width="9" style="2308" customWidth="1"/>
    <col min="7881" max="7881" width="7.28515625" style="2308" customWidth="1"/>
    <col min="7882" max="7882" width="8.28515625" style="2308" customWidth="1"/>
    <col min="7883" max="7883" width="7.28515625" style="2308" customWidth="1"/>
    <col min="7884" max="7884" width="7.42578125" style="2308" customWidth="1"/>
    <col min="7885" max="7885" width="8.7109375" style="2308" customWidth="1"/>
    <col min="7886" max="7886" width="5.7109375" style="2308" customWidth="1"/>
    <col min="7887" max="7946" width="0" style="2308" hidden="1" customWidth="1"/>
    <col min="7947" max="7947" width="4.28515625" style="2308"/>
    <col min="7948" max="7948" width="5.42578125" style="2308" bestFit="1" customWidth="1"/>
    <col min="7949" max="8115" width="4.28515625" style="2308"/>
    <col min="8116" max="8116" width="3" style="2308" customWidth="1"/>
    <col min="8117" max="8117" width="12.7109375" style="2308" customWidth="1"/>
    <col min="8118" max="8119" width="0" style="2308" hidden="1" customWidth="1"/>
    <col min="8120" max="8120" width="8.5703125" style="2308" customWidth="1"/>
    <col min="8121" max="8121" width="8.42578125" style="2308" customWidth="1"/>
    <col min="8122" max="8122" width="7.28515625" style="2308" customWidth="1"/>
    <col min="8123" max="8128" width="0" style="2308" hidden="1" customWidth="1"/>
    <col min="8129" max="8129" width="7.28515625" style="2308" customWidth="1"/>
    <col min="8130" max="8130" width="8.28515625" style="2308" customWidth="1"/>
    <col min="8131" max="8131" width="6.28515625" style="2308" customWidth="1"/>
    <col min="8132" max="8132" width="0" style="2308" hidden="1" customWidth="1"/>
    <col min="8133" max="8133" width="7.140625" style="2308" customWidth="1"/>
    <col min="8134" max="8134" width="7.7109375" style="2308" customWidth="1"/>
    <col min="8135" max="8135" width="7.28515625" style="2308" customWidth="1"/>
    <col min="8136" max="8136" width="9" style="2308" customWidth="1"/>
    <col min="8137" max="8137" width="7.28515625" style="2308" customWidth="1"/>
    <col min="8138" max="8138" width="8.28515625" style="2308" customWidth="1"/>
    <col min="8139" max="8139" width="7.28515625" style="2308" customWidth="1"/>
    <col min="8140" max="8140" width="7.42578125" style="2308" customWidth="1"/>
    <col min="8141" max="8141" width="8.7109375" style="2308" customWidth="1"/>
    <col min="8142" max="8142" width="5.7109375" style="2308" customWidth="1"/>
    <col min="8143" max="8202" width="0" style="2308" hidden="1" customWidth="1"/>
    <col min="8203" max="8203" width="4.28515625" style="2308"/>
    <col min="8204" max="8204" width="5.42578125" style="2308" bestFit="1" customWidth="1"/>
    <col min="8205" max="8371" width="4.28515625" style="2308"/>
    <col min="8372" max="8372" width="3" style="2308" customWidth="1"/>
    <col min="8373" max="8373" width="12.7109375" style="2308" customWidth="1"/>
    <col min="8374" max="8375" width="0" style="2308" hidden="1" customWidth="1"/>
    <col min="8376" max="8376" width="8.5703125" style="2308" customWidth="1"/>
    <col min="8377" max="8377" width="8.42578125" style="2308" customWidth="1"/>
    <col min="8378" max="8378" width="7.28515625" style="2308" customWidth="1"/>
    <col min="8379" max="8384" width="0" style="2308" hidden="1" customWidth="1"/>
    <col min="8385" max="8385" width="7.28515625" style="2308" customWidth="1"/>
    <col min="8386" max="8386" width="8.28515625" style="2308" customWidth="1"/>
    <col min="8387" max="8387" width="6.28515625" style="2308" customWidth="1"/>
    <col min="8388" max="8388" width="0" style="2308" hidden="1" customWidth="1"/>
    <col min="8389" max="8389" width="7.140625" style="2308" customWidth="1"/>
    <col min="8390" max="8390" width="7.7109375" style="2308" customWidth="1"/>
    <col min="8391" max="8391" width="7.28515625" style="2308" customWidth="1"/>
    <col min="8392" max="8392" width="9" style="2308" customWidth="1"/>
    <col min="8393" max="8393" width="7.28515625" style="2308" customWidth="1"/>
    <col min="8394" max="8394" width="8.28515625" style="2308" customWidth="1"/>
    <col min="8395" max="8395" width="7.28515625" style="2308" customWidth="1"/>
    <col min="8396" max="8396" width="7.42578125" style="2308" customWidth="1"/>
    <col min="8397" max="8397" width="8.7109375" style="2308" customWidth="1"/>
    <col min="8398" max="8398" width="5.7109375" style="2308" customWidth="1"/>
    <col min="8399" max="8458" width="0" style="2308" hidden="1" customWidth="1"/>
    <col min="8459" max="8459" width="4.28515625" style="2308"/>
    <col min="8460" max="8460" width="5.42578125" style="2308" bestFit="1" customWidth="1"/>
    <col min="8461" max="8627" width="4.28515625" style="2308"/>
    <col min="8628" max="8628" width="3" style="2308" customWidth="1"/>
    <col min="8629" max="8629" width="12.7109375" style="2308" customWidth="1"/>
    <col min="8630" max="8631" width="0" style="2308" hidden="1" customWidth="1"/>
    <col min="8632" max="8632" width="8.5703125" style="2308" customWidth="1"/>
    <col min="8633" max="8633" width="8.42578125" style="2308" customWidth="1"/>
    <col min="8634" max="8634" width="7.28515625" style="2308" customWidth="1"/>
    <col min="8635" max="8640" width="0" style="2308" hidden="1" customWidth="1"/>
    <col min="8641" max="8641" width="7.28515625" style="2308" customWidth="1"/>
    <col min="8642" max="8642" width="8.28515625" style="2308" customWidth="1"/>
    <col min="8643" max="8643" width="6.28515625" style="2308" customWidth="1"/>
    <col min="8644" max="8644" width="0" style="2308" hidden="1" customWidth="1"/>
    <col min="8645" max="8645" width="7.140625" style="2308" customWidth="1"/>
    <col min="8646" max="8646" width="7.7109375" style="2308" customWidth="1"/>
    <col min="8647" max="8647" width="7.28515625" style="2308" customWidth="1"/>
    <col min="8648" max="8648" width="9" style="2308" customWidth="1"/>
    <col min="8649" max="8649" width="7.28515625" style="2308" customWidth="1"/>
    <col min="8650" max="8650" width="8.28515625" style="2308" customWidth="1"/>
    <col min="8651" max="8651" width="7.28515625" style="2308" customWidth="1"/>
    <col min="8652" max="8652" width="7.42578125" style="2308" customWidth="1"/>
    <col min="8653" max="8653" width="8.7109375" style="2308" customWidth="1"/>
    <col min="8654" max="8654" width="5.7109375" style="2308" customWidth="1"/>
    <col min="8655" max="8714" width="0" style="2308" hidden="1" customWidth="1"/>
    <col min="8715" max="8715" width="4.28515625" style="2308"/>
    <col min="8716" max="8716" width="5.42578125" style="2308" bestFit="1" customWidth="1"/>
    <col min="8717" max="8883" width="4.28515625" style="2308"/>
    <col min="8884" max="8884" width="3" style="2308" customWidth="1"/>
    <col min="8885" max="8885" width="12.7109375" style="2308" customWidth="1"/>
    <col min="8886" max="8887" width="0" style="2308" hidden="1" customWidth="1"/>
    <col min="8888" max="8888" width="8.5703125" style="2308" customWidth="1"/>
    <col min="8889" max="8889" width="8.42578125" style="2308" customWidth="1"/>
    <col min="8890" max="8890" width="7.28515625" style="2308" customWidth="1"/>
    <col min="8891" max="8896" width="0" style="2308" hidden="1" customWidth="1"/>
    <col min="8897" max="8897" width="7.28515625" style="2308" customWidth="1"/>
    <col min="8898" max="8898" width="8.28515625" style="2308" customWidth="1"/>
    <col min="8899" max="8899" width="6.28515625" style="2308" customWidth="1"/>
    <col min="8900" max="8900" width="0" style="2308" hidden="1" customWidth="1"/>
    <col min="8901" max="8901" width="7.140625" style="2308" customWidth="1"/>
    <col min="8902" max="8902" width="7.7109375" style="2308" customWidth="1"/>
    <col min="8903" max="8903" width="7.28515625" style="2308" customWidth="1"/>
    <col min="8904" max="8904" width="9" style="2308" customWidth="1"/>
    <col min="8905" max="8905" width="7.28515625" style="2308" customWidth="1"/>
    <col min="8906" max="8906" width="8.28515625" style="2308" customWidth="1"/>
    <col min="8907" max="8907" width="7.28515625" style="2308" customWidth="1"/>
    <col min="8908" max="8908" width="7.42578125" style="2308" customWidth="1"/>
    <col min="8909" max="8909" width="8.7109375" style="2308" customWidth="1"/>
    <col min="8910" max="8910" width="5.7109375" style="2308" customWidth="1"/>
    <col min="8911" max="8970" width="0" style="2308" hidden="1" customWidth="1"/>
    <col min="8971" max="8971" width="4.28515625" style="2308"/>
    <col min="8972" max="8972" width="5.42578125" style="2308" bestFit="1" customWidth="1"/>
    <col min="8973" max="9139" width="4.28515625" style="2308"/>
    <col min="9140" max="9140" width="3" style="2308" customWidth="1"/>
    <col min="9141" max="9141" width="12.7109375" style="2308" customWidth="1"/>
    <col min="9142" max="9143" width="0" style="2308" hidden="1" customWidth="1"/>
    <col min="9144" max="9144" width="8.5703125" style="2308" customWidth="1"/>
    <col min="9145" max="9145" width="8.42578125" style="2308" customWidth="1"/>
    <col min="9146" max="9146" width="7.28515625" style="2308" customWidth="1"/>
    <col min="9147" max="9152" width="0" style="2308" hidden="1" customWidth="1"/>
    <col min="9153" max="9153" width="7.28515625" style="2308" customWidth="1"/>
    <col min="9154" max="9154" width="8.28515625" style="2308" customWidth="1"/>
    <col min="9155" max="9155" width="6.28515625" style="2308" customWidth="1"/>
    <col min="9156" max="9156" width="0" style="2308" hidden="1" customWidth="1"/>
    <col min="9157" max="9157" width="7.140625" style="2308" customWidth="1"/>
    <col min="9158" max="9158" width="7.7109375" style="2308" customWidth="1"/>
    <col min="9159" max="9159" width="7.28515625" style="2308" customWidth="1"/>
    <col min="9160" max="9160" width="9" style="2308" customWidth="1"/>
    <col min="9161" max="9161" width="7.28515625" style="2308" customWidth="1"/>
    <col min="9162" max="9162" width="8.28515625" style="2308" customWidth="1"/>
    <col min="9163" max="9163" width="7.28515625" style="2308" customWidth="1"/>
    <col min="9164" max="9164" width="7.42578125" style="2308" customWidth="1"/>
    <col min="9165" max="9165" width="8.7109375" style="2308" customWidth="1"/>
    <col min="9166" max="9166" width="5.7109375" style="2308" customWidth="1"/>
    <col min="9167" max="9226" width="0" style="2308" hidden="1" customWidth="1"/>
    <col min="9227" max="9227" width="4.28515625" style="2308"/>
    <col min="9228" max="9228" width="5.42578125" style="2308" bestFit="1" customWidth="1"/>
    <col min="9229" max="9395" width="4.28515625" style="2308"/>
    <col min="9396" max="9396" width="3" style="2308" customWidth="1"/>
    <col min="9397" max="9397" width="12.7109375" style="2308" customWidth="1"/>
    <col min="9398" max="9399" width="0" style="2308" hidden="1" customWidth="1"/>
    <col min="9400" max="9400" width="8.5703125" style="2308" customWidth="1"/>
    <col min="9401" max="9401" width="8.42578125" style="2308" customWidth="1"/>
    <col min="9402" max="9402" width="7.28515625" style="2308" customWidth="1"/>
    <col min="9403" max="9408" width="0" style="2308" hidden="1" customWidth="1"/>
    <col min="9409" max="9409" width="7.28515625" style="2308" customWidth="1"/>
    <col min="9410" max="9410" width="8.28515625" style="2308" customWidth="1"/>
    <col min="9411" max="9411" width="6.28515625" style="2308" customWidth="1"/>
    <col min="9412" max="9412" width="0" style="2308" hidden="1" customWidth="1"/>
    <col min="9413" max="9413" width="7.140625" style="2308" customWidth="1"/>
    <col min="9414" max="9414" width="7.7109375" style="2308" customWidth="1"/>
    <col min="9415" max="9415" width="7.28515625" style="2308" customWidth="1"/>
    <col min="9416" max="9416" width="9" style="2308" customWidth="1"/>
    <col min="9417" max="9417" width="7.28515625" style="2308" customWidth="1"/>
    <col min="9418" max="9418" width="8.28515625" style="2308" customWidth="1"/>
    <col min="9419" max="9419" width="7.28515625" style="2308" customWidth="1"/>
    <col min="9420" max="9420" width="7.42578125" style="2308" customWidth="1"/>
    <col min="9421" max="9421" width="8.7109375" style="2308" customWidth="1"/>
    <col min="9422" max="9422" width="5.7109375" style="2308" customWidth="1"/>
    <col min="9423" max="9482" width="0" style="2308" hidden="1" customWidth="1"/>
    <col min="9483" max="9483" width="4.28515625" style="2308"/>
    <col min="9484" max="9484" width="5.42578125" style="2308" bestFit="1" customWidth="1"/>
    <col min="9485" max="9651" width="4.28515625" style="2308"/>
    <col min="9652" max="9652" width="3" style="2308" customWidth="1"/>
    <col min="9653" max="9653" width="12.7109375" style="2308" customWidth="1"/>
    <col min="9654" max="9655" width="0" style="2308" hidden="1" customWidth="1"/>
    <col min="9656" max="9656" width="8.5703125" style="2308" customWidth="1"/>
    <col min="9657" max="9657" width="8.42578125" style="2308" customWidth="1"/>
    <col min="9658" max="9658" width="7.28515625" style="2308" customWidth="1"/>
    <col min="9659" max="9664" width="0" style="2308" hidden="1" customWidth="1"/>
    <col min="9665" max="9665" width="7.28515625" style="2308" customWidth="1"/>
    <col min="9666" max="9666" width="8.28515625" style="2308" customWidth="1"/>
    <col min="9667" max="9667" width="6.28515625" style="2308" customWidth="1"/>
    <col min="9668" max="9668" width="0" style="2308" hidden="1" customWidth="1"/>
    <col min="9669" max="9669" width="7.140625" style="2308" customWidth="1"/>
    <col min="9670" max="9670" width="7.7109375" style="2308" customWidth="1"/>
    <col min="9671" max="9671" width="7.28515625" style="2308" customWidth="1"/>
    <col min="9672" max="9672" width="9" style="2308" customWidth="1"/>
    <col min="9673" max="9673" width="7.28515625" style="2308" customWidth="1"/>
    <col min="9674" max="9674" width="8.28515625" style="2308" customWidth="1"/>
    <col min="9675" max="9675" width="7.28515625" style="2308" customWidth="1"/>
    <col min="9676" max="9676" width="7.42578125" style="2308" customWidth="1"/>
    <col min="9677" max="9677" width="8.7109375" style="2308" customWidth="1"/>
    <col min="9678" max="9678" width="5.7109375" style="2308" customWidth="1"/>
    <col min="9679" max="9738" width="0" style="2308" hidden="1" customWidth="1"/>
    <col min="9739" max="9739" width="4.28515625" style="2308"/>
    <col min="9740" max="9740" width="5.42578125" style="2308" bestFit="1" customWidth="1"/>
    <col min="9741" max="9907" width="4.28515625" style="2308"/>
    <col min="9908" max="9908" width="3" style="2308" customWidth="1"/>
    <col min="9909" max="9909" width="12.7109375" style="2308" customWidth="1"/>
    <col min="9910" max="9911" width="0" style="2308" hidden="1" customWidth="1"/>
    <col min="9912" max="9912" width="8.5703125" style="2308" customWidth="1"/>
    <col min="9913" max="9913" width="8.42578125" style="2308" customWidth="1"/>
    <col min="9914" max="9914" width="7.28515625" style="2308" customWidth="1"/>
    <col min="9915" max="9920" width="0" style="2308" hidden="1" customWidth="1"/>
    <col min="9921" max="9921" width="7.28515625" style="2308" customWidth="1"/>
    <col min="9922" max="9922" width="8.28515625" style="2308" customWidth="1"/>
    <col min="9923" max="9923" width="6.28515625" style="2308" customWidth="1"/>
    <col min="9924" max="9924" width="0" style="2308" hidden="1" customWidth="1"/>
    <col min="9925" max="9925" width="7.140625" style="2308" customWidth="1"/>
    <col min="9926" max="9926" width="7.7109375" style="2308" customWidth="1"/>
    <col min="9927" max="9927" width="7.28515625" style="2308" customWidth="1"/>
    <col min="9928" max="9928" width="9" style="2308" customWidth="1"/>
    <col min="9929" max="9929" width="7.28515625" style="2308" customWidth="1"/>
    <col min="9930" max="9930" width="8.28515625" style="2308" customWidth="1"/>
    <col min="9931" max="9931" width="7.28515625" style="2308" customWidth="1"/>
    <col min="9932" max="9932" width="7.42578125" style="2308" customWidth="1"/>
    <col min="9933" max="9933" width="8.7109375" style="2308" customWidth="1"/>
    <col min="9934" max="9934" width="5.7109375" style="2308" customWidth="1"/>
    <col min="9935" max="9994" width="0" style="2308" hidden="1" customWidth="1"/>
    <col min="9995" max="9995" width="4.28515625" style="2308"/>
    <col min="9996" max="9996" width="5.42578125" style="2308" bestFit="1" customWidth="1"/>
    <col min="9997" max="10163" width="4.28515625" style="2308"/>
    <col min="10164" max="10164" width="3" style="2308" customWidth="1"/>
    <col min="10165" max="10165" width="12.7109375" style="2308" customWidth="1"/>
    <col min="10166" max="10167" width="0" style="2308" hidden="1" customWidth="1"/>
    <col min="10168" max="10168" width="8.5703125" style="2308" customWidth="1"/>
    <col min="10169" max="10169" width="8.42578125" style="2308" customWidth="1"/>
    <col min="10170" max="10170" width="7.28515625" style="2308" customWidth="1"/>
    <col min="10171" max="10176" width="0" style="2308" hidden="1" customWidth="1"/>
    <col min="10177" max="10177" width="7.28515625" style="2308" customWidth="1"/>
    <col min="10178" max="10178" width="8.28515625" style="2308" customWidth="1"/>
    <col min="10179" max="10179" width="6.28515625" style="2308" customWidth="1"/>
    <col min="10180" max="10180" width="0" style="2308" hidden="1" customWidth="1"/>
    <col min="10181" max="10181" width="7.140625" style="2308" customWidth="1"/>
    <col min="10182" max="10182" width="7.7109375" style="2308" customWidth="1"/>
    <col min="10183" max="10183" width="7.28515625" style="2308" customWidth="1"/>
    <col min="10184" max="10184" width="9" style="2308" customWidth="1"/>
    <col min="10185" max="10185" width="7.28515625" style="2308" customWidth="1"/>
    <col min="10186" max="10186" width="8.28515625" style="2308" customWidth="1"/>
    <col min="10187" max="10187" width="7.28515625" style="2308" customWidth="1"/>
    <col min="10188" max="10188" width="7.42578125" style="2308" customWidth="1"/>
    <col min="10189" max="10189" width="8.7109375" style="2308" customWidth="1"/>
    <col min="10190" max="10190" width="5.7109375" style="2308" customWidth="1"/>
    <col min="10191" max="10250" width="0" style="2308" hidden="1" customWidth="1"/>
    <col min="10251" max="10251" width="4.28515625" style="2308"/>
    <col min="10252" max="10252" width="5.42578125" style="2308" bestFit="1" customWidth="1"/>
    <col min="10253" max="10419" width="4.28515625" style="2308"/>
    <col min="10420" max="10420" width="3" style="2308" customWidth="1"/>
    <col min="10421" max="10421" width="12.7109375" style="2308" customWidth="1"/>
    <col min="10422" max="10423" width="0" style="2308" hidden="1" customWidth="1"/>
    <col min="10424" max="10424" width="8.5703125" style="2308" customWidth="1"/>
    <col min="10425" max="10425" width="8.42578125" style="2308" customWidth="1"/>
    <col min="10426" max="10426" width="7.28515625" style="2308" customWidth="1"/>
    <col min="10427" max="10432" width="0" style="2308" hidden="1" customWidth="1"/>
    <col min="10433" max="10433" width="7.28515625" style="2308" customWidth="1"/>
    <col min="10434" max="10434" width="8.28515625" style="2308" customWidth="1"/>
    <col min="10435" max="10435" width="6.28515625" style="2308" customWidth="1"/>
    <col min="10436" max="10436" width="0" style="2308" hidden="1" customWidth="1"/>
    <col min="10437" max="10437" width="7.140625" style="2308" customWidth="1"/>
    <col min="10438" max="10438" width="7.7109375" style="2308" customWidth="1"/>
    <col min="10439" max="10439" width="7.28515625" style="2308" customWidth="1"/>
    <col min="10440" max="10440" width="9" style="2308" customWidth="1"/>
    <col min="10441" max="10441" width="7.28515625" style="2308" customWidth="1"/>
    <col min="10442" max="10442" width="8.28515625" style="2308" customWidth="1"/>
    <col min="10443" max="10443" width="7.28515625" style="2308" customWidth="1"/>
    <col min="10444" max="10444" width="7.42578125" style="2308" customWidth="1"/>
    <col min="10445" max="10445" width="8.7109375" style="2308" customWidth="1"/>
    <col min="10446" max="10446" width="5.7109375" style="2308" customWidth="1"/>
    <col min="10447" max="10506" width="0" style="2308" hidden="1" customWidth="1"/>
    <col min="10507" max="10507" width="4.28515625" style="2308"/>
    <col min="10508" max="10508" width="5.42578125" style="2308" bestFit="1" customWidth="1"/>
    <col min="10509" max="10675" width="4.28515625" style="2308"/>
    <col min="10676" max="10676" width="3" style="2308" customWidth="1"/>
    <col min="10677" max="10677" width="12.7109375" style="2308" customWidth="1"/>
    <col min="10678" max="10679" width="0" style="2308" hidden="1" customWidth="1"/>
    <col min="10680" max="10680" width="8.5703125" style="2308" customWidth="1"/>
    <col min="10681" max="10681" width="8.42578125" style="2308" customWidth="1"/>
    <col min="10682" max="10682" width="7.28515625" style="2308" customWidth="1"/>
    <col min="10683" max="10688" width="0" style="2308" hidden="1" customWidth="1"/>
    <col min="10689" max="10689" width="7.28515625" style="2308" customWidth="1"/>
    <col min="10690" max="10690" width="8.28515625" style="2308" customWidth="1"/>
    <col min="10691" max="10691" width="6.28515625" style="2308" customWidth="1"/>
    <col min="10692" max="10692" width="0" style="2308" hidden="1" customWidth="1"/>
    <col min="10693" max="10693" width="7.140625" style="2308" customWidth="1"/>
    <col min="10694" max="10694" width="7.7109375" style="2308" customWidth="1"/>
    <col min="10695" max="10695" width="7.28515625" style="2308" customWidth="1"/>
    <col min="10696" max="10696" width="9" style="2308" customWidth="1"/>
    <col min="10697" max="10697" width="7.28515625" style="2308" customWidth="1"/>
    <col min="10698" max="10698" width="8.28515625" style="2308" customWidth="1"/>
    <col min="10699" max="10699" width="7.28515625" style="2308" customWidth="1"/>
    <col min="10700" max="10700" width="7.42578125" style="2308" customWidth="1"/>
    <col min="10701" max="10701" width="8.7109375" style="2308" customWidth="1"/>
    <col min="10702" max="10702" width="5.7109375" style="2308" customWidth="1"/>
    <col min="10703" max="10762" width="0" style="2308" hidden="1" customWidth="1"/>
    <col min="10763" max="10763" width="4.28515625" style="2308"/>
    <col min="10764" max="10764" width="5.42578125" style="2308" bestFit="1" customWidth="1"/>
    <col min="10765" max="10931" width="4.28515625" style="2308"/>
    <col min="10932" max="10932" width="3" style="2308" customWidth="1"/>
    <col min="10933" max="10933" width="12.7109375" style="2308" customWidth="1"/>
    <col min="10934" max="10935" width="0" style="2308" hidden="1" customWidth="1"/>
    <col min="10936" max="10936" width="8.5703125" style="2308" customWidth="1"/>
    <col min="10937" max="10937" width="8.42578125" style="2308" customWidth="1"/>
    <col min="10938" max="10938" width="7.28515625" style="2308" customWidth="1"/>
    <col min="10939" max="10944" width="0" style="2308" hidden="1" customWidth="1"/>
    <col min="10945" max="10945" width="7.28515625" style="2308" customWidth="1"/>
    <col min="10946" max="10946" width="8.28515625" style="2308" customWidth="1"/>
    <col min="10947" max="10947" width="6.28515625" style="2308" customWidth="1"/>
    <col min="10948" max="10948" width="0" style="2308" hidden="1" customWidth="1"/>
    <col min="10949" max="10949" width="7.140625" style="2308" customWidth="1"/>
    <col min="10950" max="10950" width="7.7109375" style="2308" customWidth="1"/>
    <col min="10951" max="10951" width="7.28515625" style="2308" customWidth="1"/>
    <col min="10952" max="10952" width="9" style="2308" customWidth="1"/>
    <col min="10953" max="10953" width="7.28515625" style="2308" customWidth="1"/>
    <col min="10954" max="10954" width="8.28515625" style="2308" customWidth="1"/>
    <col min="10955" max="10955" width="7.28515625" style="2308" customWidth="1"/>
    <col min="10956" max="10956" width="7.42578125" style="2308" customWidth="1"/>
    <col min="10957" max="10957" width="8.7109375" style="2308" customWidth="1"/>
    <col min="10958" max="10958" width="5.7109375" style="2308" customWidth="1"/>
    <col min="10959" max="11018" width="0" style="2308" hidden="1" customWidth="1"/>
    <col min="11019" max="11019" width="4.28515625" style="2308"/>
    <col min="11020" max="11020" width="5.42578125" style="2308" bestFit="1" customWidth="1"/>
    <col min="11021" max="11187" width="4.28515625" style="2308"/>
    <col min="11188" max="11188" width="3" style="2308" customWidth="1"/>
    <col min="11189" max="11189" width="12.7109375" style="2308" customWidth="1"/>
    <col min="11190" max="11191" width="0" style="2308" hidden="1" customWidth="1"/>
    <col min="11192" max="11192" width="8.5703125" style="2308" customWidth="1"/>
    <col min="11193" max="11193" width="8.42578125" style="2308" customWidth="1"/>
    <col min="11194" max="11194" width="7.28515625" style="2308" customWidth="1"/>
    <col min="11195" max="11200" width="0" style="2308" hidden="1" customWidth="1"/>
    <col min="11201" max="11201" width="7.28515625" style="2308" customWidth="1"/>
    <col min="11202" max="11202" width="8.28515625" style="2308" customWidth="1"/>
    <col min="11203" max="11203" width="6.28515625" style="2308" customWidth="1"/>
    <col min="11204" max="11204" width="0" style="2308" hidden="1" customWidth="1"/>
    <col min="11205" max="11205" width="7.140625" style="2308" customWidth="1"/>
    <col min="11206" max="11206" width="7.7109375" style="2308" customWidth="1"/>
    <col min="11207" max="11207" width="7.28515625" style="2308" customWidth="1"/>
    <col min="11208" max="11208" width="9" style="2308" customWidth="1"/>
    <col min="11209" max="11209" width="7.28515625" style="2308" customWidth="1"/>
    <col min="11210" max="11210" width="8.28515625" style="2308" customWidth="1"/>
    <col min="11211" max="11211" width="7.28515625" style="2308" customWidth="1"/>
    <col min="11212" max="11212" width="7.42578125" style="2308" customWidth="1"/>
    <col min="11213" max="11213" width="8.7109375" style="2308" customWidth="1"/>
    <col min="11214" max="11214" width="5.7109375" style="2308" customWidth="1"/>
    <col min="11215" max="11274" width="0" style="2308" hidden="1" customWidth="1"/>
    <col min="11275" max="11275" width="4.28515625" style="2308"/>
    <col min="11276" max="11276" width="5.42578125" style="2308" bestFit="1" customWidth="1"/>
    <col min="11277" max="11443" width="4.28515625" style="2308"/>
    <col min="11444" max="11444" width="3" style="2308" customWidth="1"/>
    <col min="11445" max="11445" width="12.7109375" style="2308" customWidth="1"/>
    <col min="11446" max="11447" width="0" style="2308" hidden="1" customWidth="1"/>
    <col min="11448" max="11448" width="8.5703125" style="2308" customWidth="1"/>
    <col min="11449" max="11449" width="8.42578125" style="2308" customWidth="1"/>
    <col min="11450" max="11450" width="7.28515625" style="2308" customWidth="1"/>
    <col min="11451" max="11456" width="0" style="2308" hidden="1" customWidth="1"/>
    <col min="11457" max="11457" width="7.28515625" style="2308" customWidth="1"/>
    <col min="11458" max="11458" width="8.28515625" style="2308" customWidth="1"/>
    <col min="11459" max="11459" width="6.28515625" style="2308" customWidth="1"/>
    <col min="11460" max="11460" width="0" style="2308" hidden="1" customWidth="1"/>
    <col min="11461" max="11461" width="7.140625" style="2308" customWidth="1"/>
    <col min="11462" max="11462" width="7.7109375" style="2308" customWidth="1"/>
    <col min="11463" max="11463" width="7.28515625" style="2308" customWidth="1"/>
    <col min="11464" max="11464" width="9" style="2308" customWidth="1"/>
    <col min="11465" max="11465" width="7.28515625" style="2308" customWidth="1"/>
    <col min="11466" max="11466" width="8.28515625" style="2308" customWidth="1"/>
    <col min="11467" max="11467" width="7.28515625" style="2308" customWidth="1"/>
    <col min="11468" max="11468" width="7.42578125" style="2308" customWidth="1"/>
    <col min="11469" max="11469" width="8.7109375" style="2308" customWidth="1"/>
    <col min="11470" max="11470" width="5.7109375" style="2308" customWidth="1"/>
    <col min="11471" max="11530" width="0" style="2308" hidden="1" customWidth="1"/>
    <col min="11531" max="11531" width="4.28515625" style="2308"/>
    <col min="11532" max="11532" width="5.42578125" style="2308" bestFit="1" customWidth="1"/>
    <col min="11533" max="11699" width="4.28515625" style="2308"/>
    <col min="11700" max="11700" width="3" style="2308" customWidth="1"/>
    <col min="11701" max="11701" width="12.7109375" style="2308" customWidth="1"/>
    <col min="11702" max="11703" width="0" style="2308" hidden="1" customWidth="1"/>
    <col min="11704" max="11704" width="8.5703125" style="2308" customWidth="1"/>
    <col min="11705" max="11705" width="8.42578125" style="2308" customWidth="1"/>
    <col min="11706" max="11706" width="7.28515625" style="2308" customWidth="1"/>
    <col min="11707" max="11712" width="0" style="2308" hidden="1" customWidth="1"/>
    <col min="11713" max="11713" width="7.28515625" style="2308" customWidth="1"/>
    <col min="11714" max="11714" width="8.28515625" style="2308" customWidth="1"/>
    <col min="11715" max="11715" width="6.28515625" style="2308" customWidth="1"/>
    <col min="11716" max="11716" width="0" style="2308" hidden="1" customWidth="1"/>
    <col min="11717" max="11717" width="7.140625" style="2308" customWidth="1"/>
    <col min="11718" max="11718" width="7.7109375" style="2308" customWidth="1"/>
    <col min="11719" max="11719" width="7.28515625" style="2308" customWidth="1"/>
    <col min="11720" max="11720" width="9" style="2308" customWidth="1"/>
    <col min="11721" max="11721" width="7.28515625" style="2308" customWidth="1"/>
    <col min="11722" max="11722" width="8.28515625" style="2308" customWidth="1"/>
    <col min="11723" max="11723" width="7.28515625" style="2308" customWidth="1"/>
    <col min="11724" max="11724" width="7.42578125" style="2308" customWidth="1"/>
    <col min="11725" max="11725" width="8.7109375" style="2308" customWidth="1"/>
    <col min="11726" max="11726" width="5.7109375" style="2308" customWidth="1"/>
    <col min="11727" max="11786" width="0" style="2308" hidden="1" customWidth="1"/>
    <col min="11787" max="11787" width="4.28515625" style="2308"/>
    <col min="11788" max="11788" width="5.42578125" style="2308" bestFit="1" customWidth="1"/>
    <col min="11789" max="11955" width="4.28515625" style="2308"/>
    <col min="11956" max="11956" width="3" style="2308" customWidth="1"/>
    <col min="11957" max="11957" width="12.7109375" style="2308" customWidth="1"/>
    <col min="11958" max="11959" width="0" style="2308" hidden="1" customWidth="1"/>
    <col min="11960" max="11960" width="8.5703125" style="2308" customWidth="1"/>
    <col min="11961" max="11961" width="8.42578125" style="2308" customWidth="1"/>
    <col min="11962" max="11962" width="7.28515625" style="2308" customWidth="1"/>
    <col min="11963" max="11968" width="0" style="2308" hidden="1" customWidth="1"/>
    <col min="11969" max="11969" width="7.28515625" style="2308" customWidth="1"/>
    <col min="11970" max="11970" width="8.28515625" style="2308" customWidth="1"/>
    <col min="11971" max="11971" width="6.28515625" style="2308" customWidth="1"/>
    <col min="11972" max="11972" width="0" style="2308" hidden="1" customWidth="1"/>
    <col min="11973" max="11973" width="7.140625" style="2308" customWidth="1"/>
    <col min="11974" max="11974" width="7.7109375" style="2308" customWidth="1"/>
    <col min="11975" max="11975" width="7.28515625" style="2308" customWidth="1"/>
    <col min="11976" max="11976" width="9" style="2308" customWidth="1"/>
    <col min="11977" max="11977" width="7.28515625" style="2308" customWidth="1"/>
    <col min="11978" max="11978" width="8.28515625" style="2308" customWidth="1"/>
    <col min="11979" max="11979" width="7.28515625" style="2308" customWidth="1"/>
    <col min="11980" max="11980" width="7.42578125" style="2308" customWidth="1"/>
    <col min="11981" max="11981" width="8.7109375" style="2308" customWidth="1"/>
    <col min="11982" max="11982" width="5.7109375" style="2308" customWidth="1"/>
    <col min="11983" max="12042" width="0" style="2308" hidden="1" customWidth="1"/>
    <col min="12043" max="12043" width="4.28515625" style="2308"/>
    <col min="12044" max="12044" width="5.42578125" style="2308" bestFit="1" customWidth="1"/>
    <col min="12045" max="12211" width="4.28515625" style="2308"/>
    <col min="12212" max="12212" width="3" style="2308" customWidth="1"/>
    <col min="12213" max="12213" width="12.7109375" style="2308" customWidth="1"/>
    <col min="12214" max="12215" width="0" style="2308" hidden="1" customWidth="1"/>
    <col min="12216" max="12216" width="8.5703125" style="2308" customWidth="1"/>
    <col min="12217" max="12217" width="8.42578125" style="2308" customWidth="1"/>
    <col min="12218" max="12218" width="7.28515625" style="2308" customWidth="1"/>
    <col min="12219" max="12224" width="0" style="2308" hidden="1" customWidth="1"/>
    <col min="12225" max="12225" width="7.28515625" style="2308" customWidth="1"/>
    <col min="12226" max="12226" width="8.28515625" style="2308" customWidth="1"/>
    <col min="12227" max="12227" width="6.28515625" style="2308" customWidth="1"/>
    <col min="12228" max="12228" width="0" style="2308" hidden="1" customWidth="1"/>
    <col min="12229" max="12229" width="7.140625" style="2308" customWidth="1"/>
    <col min="12230" max="12230" width="7.7109375" style="2308" customWidth="1"/>
    <col min="12231" max="12231" width="7.28515625" style="2308" customWidth="1"/>
    <col min="12232" max="12232" width="9" style="2308" customWidth="1"/>
    <col min="12233" max="12233" width="7.28515625" style="2308" customWidth="1"/>
    <col min="12234" max="12234" width="8.28515625" style="2308" customWidth="1"/>
    <col min="12235" max="12235" width="7.28515625" style="2308" customWidth="1"/>
    <col min="12236" max="12236" width="7.42578125" style="2308" customWidth="1"/>
    <col min="12237" max="12237" width="8.7109375" style="2308" customWidth="1"/>
    <col min="12238" max="12238" width="5.7109375" style="2308" customWidth="1"/>
    <col min="12239" max="12298" width="0" style="2308" hidden="1" customWidth="1"/>
    <col min="12299" max="12299" width="4.28515625" style="2308"/>
    <col min="12300" max="12300" width="5.42578125" style="2308" bestFit="1" customWidth="1"/>
    <col min="12301" max="12467" width="4.28515625" style="2308"/>
    <col min="12468" max="12468" width="3" style="2308" customWidth="1"/>
    <col min="12469" max="12469" width="12.7109375" style="2308" customWidth="1"/>
    <col min="12470" max="12471" width="0" style="2308" hidden="1" customWidth="1"/>
    <col min="12472" max="12472" width="8.5703125" style="2308" customWidth="1"/>
    <col min="12473" max="12473" width="8.42578125" style="2308" customWidth="1"/>
    <col min="12474" max="12474" width="7.28515625" style="2308" customWidth="1"/>
    <col min="12475" max="12480" width="0" style="2308" hidden="1" customWidth="1"/>
    <col min="12481" max="12481" width="7.28515625" style="2308" customWidth="1"/>
    <col min="12482" max="12482" width="8.28515625" style="2308" customWidth="1"/>
    <col min="12483" max="12483" width="6.28515625" style="2308" customWidth="1"/>
    <col min="12484" max="12484" width="0" style="2308" hidden="1" customWidth="1"/>
    <col min="12485" max="12485" width="7.140625" style="2308" customWidth="1"/>
    <col min="12486" max="12486" width="7.7109375" style="2308" customWidth="1"/>
    <col min="12487" max="12487" width="7.28515625" style="2308" customWidth="1"/>
    <col min="12488" max="12488" width="9" style="2308" customWidth="1"/>
    <col min="12489" max="12489" width="7.28515625" style="2308" customWidth="1"/>
    <col min="12490" max="12490" width="8.28515625" style="2308" customWidth="1"/>
    <col min="12491" max="12491" width="7.28515625" style="2308" customWidth="1"/>
    <col min="12492" max="12492" width="7.42578125" style="2308" customWidth="1"/>
    <col min="12493" max="12493" width="8.7109375" style="2308" customWidth="1"/>
    <col min="12494" max="12494" width="5.7109375" style="2308" customWidth="1"/>
    <col min="12495" max="12554" width="0" style="2308" hidden="1" customWidth="1"/>
    <col min="12555" max="12555" width="4.28515625" style="2308"/>
    <col min="12556" max="12556" width="5.42578125" style="2308" bestFit="1" customWidth="1"/>
    <col min="12557" max="12723" width="4.28515625" style="2308"/>
    <col min="12724" max="12724" width="3" style="2308" customWidth="1"/>
    <col min="12725" max="12725" width="12.7109375" style="2308" customWidth="1"/>
    <col min="12726" max="12727" width="0" style="2308" hidden="1" customWidth="1"/>
    <col min="12728" max="12728" width="8.5703125" style="2308" customWidth="1"/>
    <col min="12729" max="12729" width="8.42578125" style="2308" customWidth="1"/>
    <col min="12730" max="12730" width="7.28515625" style="2308" customWidth="1"/>
    <col min="12731" max="12736" width="0" style="2308" hidden="1" customWidth="1"/>
    <col min="12737" max="12737" width="7.28515625" style="2308" customWidth="1"/>
    <col min="12738" max="12738" width="8.28515625" style="2308" customWidth="1"/>
    <col min="12739" max="12739" width="6.28515625" style="2308" customWidth="1"/>
    <col min="12740" max="12740" width="0" style="2308" hidden="1" customWidth="1"/>
    <col min="12741" max="12741" width="7.140625" style="2308" customWidth="1"/>
    <col min="12742" max="12742" width="7.7109375" style="2308" customWidth="1"/>
    <col min="12743" max="12743" width="7.28515625" style="2308" customWidth="1"/>
    <col min="12744" max="12744" width="9" style="2308" customWidth="1"/>
    <col min="12745" max="12745" width="7.28515625" style="2308" customWidth="1"/>
    <col min="12746" max="12746" width="8.28515625" style="2308" customWidth="1"/>
    <col min="12747" max="12747" width="7.28515625" style="2308" customWidth="1"/>
    <col min="12748" max="12748" width="7.42578125" style="2308" customWidth="1"/>
    <col min="12749" max="12749" width="8.7109375" style="2308" customWidth="1"/>
    <col min="12750" max="12750" width="5.7109375" style="2308" customWidth="1"/>
    <col min="12751" max="12810" width="0" style="2308" hidden="1" customWidth="1"/>
    <col min="12811" max="12811" width="4.28515625" style="2308"/>
    <col min="12812" max="12812" width="5.42578125" style="2308" bestFit="1" customWidth="1"/>
    <col min="12813" max="12979" width="4.28515625" style="2308"/>
    <col min="12980" max="12980" width="3" style="2308" customWidth="1"/>
    <col min="12981" max="12981" width="12.7109375" style="2308" customWidth="1"/>
    <col min="12982" max="12983" width="0" style="2308" hidden="1" customWidth="1"/>
    <col min="12984" max="12984" width="8.5703125" style="2308" customWidth="1"/>
    <col min="12985" max="12985" width="8.42578125" style="2308" customWidth="1"/>
    <col min="12986" max="12986" width="7.28515625" style="2308" customWidth="1"/>
    <col min="12987" max="12992" width="0" style="2308" hidden="1" customWidth="1"/>
    <col min="12993" max="12993" width="7.28515625" style="2308" customWidth="1"/>
    <col min="12994" max="12994" width="8.28515625" style="2308" customWidth="1"/>
    <col min="12995" max="12995" width="6.28515625" style="2308" customWidth="1"/>
    <col min="12996" max="12996" width="0" style="2308" hidden="1" customWidth="1"/>
    <col min="12997" max="12997" width="7.140625" style="2308" customWidth="1"/>
    <col min="12998" max="12998" width="7.7109375" style="2308" customWidth="1"/>
    <col min="12999" max="12999" width="7.28515625" style="2308" customWidth="1"/>
    <col min="13000" max="13000" width="9" style="2308" customWidth="1"/>
    <col min="13001" max="13001" width="7.28515625" style="2308" customWidth="1"/>
    <col min="13002" max="13002" width="8.28515625" style="2308" customWidth="1"/>
    <col min="13003" max="13003" width="7.28515625" style="2308" customWidth="1"/>
    <col min="13004" max="13004" width="7.42578125" style="2308" customWidth="1"/>
    <col min="13005" max="13005" width="8.7109375" style="2308" customWidth="1"/>
    <col min="13006" max="13006" width="5.7109375" style="2308" customWidth="1"/>
    <col min="13007" max="13066" width="0" style="2308" hidden="1" customWidth="1"/>
    <col min="13067" max="13067" width="4.28515625" style="2308"/>
    <col min="13068" max="13068" width="5.42578125" style="2308" bestFit="1" customWidth="1"/>
    <col min="13069" max="13235" width="4.28515625" style="2308"/>
    <col min="13236" max="13236" width="3" style="2308" customWidth="1"/>
    <col min="13237" max="13237" width="12.7109375" style="2308" customWidth="1"/>
    <col min="13238" max="13239" width="0" style="2308" hidden="1" customWidth="1"/>
    <col min="13240" max="13240" width="8.5703125" style="2308" customWidth="1"/>
    <col min="13241" max="13241" width="8.42578125" style="2308" customWidth="1"/>
    <col min="13242" max="13242" width="7.28515625" style="2308" customWidth="1"/>
    <col min="13243" max="13248" width="0" style="2308" hidden="1" customWidth="1"/>
    <col min="13249" max="13249" width="7.28515625" style="2308" customWidth="1"/>
    <col min="13250" max="13250" width="8.28515625" style="2308" customWidth="1"/>
    <col min="13251" max="13251" width="6.28515625" style="2308" customWidth="1"/>
    <col min="13252" max="13252" width="0" style="2308" hidden="1" customWidth="1"/>
    <col min="13253" max="13253" width="7.140625" style="2308" customWidth="1"/>
    <col min="13254" max="13254" width="7.7109375" style="2308" customWidth="1"/>
    <col min="13255" max="13255" width="7.28515625" style="2308" customWidth="1"/>
    <col min="13256" max="13256" width="9" style="2308" customWidth="1"/>
    <col min="13257" max="13257" width="7.28515625" style="2308" customWidth="1"/>
    <col min="13258" max="13258" width="8.28515625" style="2308" customWidth="1"/>
    <col min="13259" max="13259" width="7.28515625" style="2308" customWidth="1"/>
    <col min="13260" max="13260" width="7.42578125" style="2308" customWidth="1"/>
    <col min="13261" max="13261" width="8.7109375" style="2308" customWidth="1"/>
    <col min="13262" max="13262" width="5.7109375" style="2308" customWidth="1"/>
    <col min="13263" max="13322" width="0" style="2308" hidden="1" customWidth="1"/>
    <col min="13323" max="13323" width="4.28515625" style="2308"/>
    <col min="13324" max="13324" width="5.42578125" style="2308" bestFit="1" customWidth="1"/>
    <col min="13325" max="13491" width="4.28515625" style="2308"/>
    <col min="13492" max="13492" width="3" style="2308" customWidth="1"/>
    <col min="13493" max="13493" width="12.7109375" style="2308" customWidth="1"/>
    <col min="13494" max="13495" width="0" style="2308" hidden="1" customWidth="1"/>
    <col min="13496" max="13496" width="8.5703125" style="2308" customWidth="1"/>
    <col min="13497" max="13497" width="8.42578125" style="2308" customWidth="1"/>
    <col min="13498" max="13498" width="7.28515625" style="2308" customWidth="1"/>
    <col min="13499" max="13504" width="0" style="2308" hidden="1" customWidth="1"/>
    <col min="13505" max="13505" width="7.28515625" style="2308" customWidth="1"/>
    <col min="13506" max="13506" width="8.28515625" style="2308" customWidth="1"/>
    <col min="13507" max="13507" width="6.28515625" style="2308" customWidth="1"/>
    <col min="13508" max="13508" width="0" style="2308" hidden="1" customWidth="1"/>
    <col min="13509" max="13509" width="7.140625" style="2308" customWidth="1"/>
    <col min="13510" max="13510" width="7.7109375" style="2308" customWidth="1"/>
    <col min="13511" max="13511" width="7.28515625" style="2308" customWidth="1"/>
    <col min="13512" max="13512" width="9" style="2308" customWidth="1"/>
    <col min="13513" max="13513" width="7.28515625" style="2308" customWidth="1"/>
    <col min="13514" max="13514" width="8.28515625" style="2308" customWidth="1"/>
    <col min="13515" max="13515" width="7.28515625" style="2308" customWidth="1"/>
    <col min="13516" max="13516" width="7.42578125" style="2308" customWidth="1"/>
    <col min="13517" max="13517" width="8.7109375" style="2308" customWidth="1"/>
    <col min="13518" max="13518" width="5.7109375" style="2308" customWidth="1"/>
    <col min="13519" max="13578" width="0" style="2308" hidden="1" customWidth="1"/>
    <col min="13579" max="13579" width="4.28515625" style="2308"/>
    <col min="13580" max="13580" width="5.42578125" style="2308" bestFit="1" customWidth="1"/>
    <col min="13581" max="13747" width="4.28515625" style="2308"/>
    <col min="13748" max="13748" width="3" style="2308" customWidth="1"/>
    <col min="13749" max="13749" width="12.7109375" style="2308" customWidth="1"/>
    <col min="13750" max="13751" width="0" style="2308" hidden="1" customWidth="1"/>
    <col min="13752" max="13752" width="8.5703125" style="2308" customWidth="1"/>
    <col min="13753" max="13753" width="8.42578125" style="2308" customWidth="1"/>
    <col min="13754" max="13754" width="7.28515625" style="2308" customWidth="1"/>
    <col min="13755" max="13760" width="0" style="2308" hidden="1" customWidth="1"/>
    <col min="13761" max="13761" width="7.28515625" style="2308" customWidth="1"/>
    <col min="13762" max="13762" width="8.28515625" style="2308" customWidth="1"/>
    <col min="13763" max="13763" width="6.28515625" style="2308" customWidth="1"/>
    <col min="13764" max="13764" width="0" style="2308" hidden="1" customWidth="1"/>
    <col min="13765" max="13765" width="7.140625" style="2308" customWidth="1"/>
    <col min="13766" max="13766" width="7.7109375" style="2308" customWidth="1"/>
    <col min="13767" max="13767" width="7.28515625" style="2308" customWidth="1"/>
    <col min="13768" max="13768" width="9" style="2308" customWidth="1"/>
    <col min="13769" max="13769" width="7.28515625" style="2308" customWidth="1"/>
    <col min="13770" max="13770" width="8.28515625" style="2308" customWidth="1"/>
    <col min="13771" max="13771" width="7.28515625" style="2308" customWidth="1"/>
    <col min="13772" max="13772" width="7.42578125" style="2308" customWidth="1"/>
    <col min="13773" max="13773" width="8.7109375" style="2308" customWidth="1"/>
    <col min="13774" max="13774" width="5.7109375" style="2308" customWidth="1"/>
    <col min="13775" max="13834" width="0" style="2308" hidden="1" customWidth="1"/>
    <col min="13835" max="13835" width="4.28515625" style="2308"/>
    <col min="13836" max="13836" width="5.42578125" style="2308" bestFit="1" customWidth="1"/>
    <col min="13837" max="14003" width="4.28515625" style="2308"/>
    <col min="14004" max="14004" width="3" style="2308" customWidth="1"/>
    <col min="14005" max="14005" width="12.7109375" style="2308" customWidth="1"/>
    <col min="14006" max="14007" width="0" style="2308" hidden="1" customWidth="1"/>
    <col min="14008" max="14008" width="8.5703125" style="2308" customWidth="1"/>
    <col min="14009" max="14009" width="8.42578125" style="2308" customWidth="1"/>
    <col min="14010" max="14010" width="7.28515625" style="2308" customWidth="1"/>
    <col min="14011" max="14016" width="0" style="2308" hidden="1" customWidth="1"/>
    <col min="14017" max="14017" width="7.28515625" style="2308" customWidth="1"/>
    <col min="14018" max="14018" width="8.28515625" style="2308" customWidth="1"/>
    <col min="14019" max="14019" width="6.28515625" style="2308" customWidth="1"/>
    <col min="14020" max="14020" width="0" style="2308" hidden="1" customWidth="1"/>
    <col min="14021" max="14021" width="7.140625" style="2308" customWidth="1"/>
    <col min="14022" max="14022" width="7.7109375" style="2308" customWidth="1"/>
    <col min="14023" max="14023" width="7.28515625" style="2308" customWidth="1"/>
    <col min="14024" max="14024" width="9" style="2308" customWidth="1"/>
    <col min="14025" max="14025" width="7.28515625" style="2308" customWidth="1"/>
    <col min="14026" max="14026" width="8.28515625" style="2308" customWidth="1"/>
    <col min="14027" max="14027" width="7.28515625" style="2308" customWidth="1"/>
    <col min="14028" max="14028" width="7.42578125" style="2308" customWidth="1"/>
    <col min="14029" max="14029" width="8.7109375" style="2308" customWidth="1"/>
    <col min="14030" max="14030" width="5.7109375" style="2308" customWidth="1"/>
    <col min="14031" max="14090" width="0" style="2308" hidden="1" customWidth="1"/>
    <col min="14091" max="14091" width="4.28515625" style="2308"/>
    <col min="14092" max="14092" width="5.42578125" style="2308" bestFit="1" customWidth="1"/>
    <col min="14093" max="14259" width="4.28515625" style="2308"/>
    <col min="14260" max="14260" width="3" style="2308" customWidth="1"/>
    <col min="14261" max="14261" width="12.7109375" style="2308" customWidth="1"/>
    <col min="14262" max="14263" width="0" style="2308" hidden="1" customWidth="1"/>
    <col min="14264" max="14264" width="8.5703125" style="2308" customWidth="1"/>
    <col min="14265" max="14265" width="8.42578125" style="2308" customWidth="1"/>
    <col min="14266" max="14266" width="7.28515625" style="2308" customWidth="1"/>
    <col min="14267" max="14272" width="0" style="2308" hidden="1" customWidth="1"/>
    <col min="14273" max="14273" width="7.28515625" style="2308" customWidth="1"/>
    <col min="14274" max="14274" width="8.28515625" style="2308" customWidth="1"/>
    <col min="14275" max="14275" width="6.28515625" style="2308" customWidth="1"/>
    <col min="14276" max="14276" width="0" style="2308" hidden="1" customWidth="1"/>
    <col min="14277" max="14277" width="7.140625" style="2308" customWidth="1"/>
    <col min="14278" max="14278" width="7.7109375" style="2308" customWidth="1"/>
    <col min="14279" max="14279" width="7.28515625" style="2308" customWidth="1"/>
    <col min="14280" max="14280" width="9" style="2308" customWidth="1"/>
    <col min="14281" max="14281" width="7.28515625" style="2308" customWidth="1"/>
    <col min="14282" max="14282" width="8.28515625" style="2308" customWidth="1"/>
    <col min="14283" max="14283" width="7.28515625" style="2308" customWidth="1"/>
    <col min="14284" max="14284" width="7.42578125" style="2308" customWidth="1"/>
    <col min="14285" max="14285" width="8.7109375" style="2308" customWidth="1"/>
    <col min="14286" max="14286" width="5.7109375" style="2308" customWidth="1"/>
    <col min="14287" max="14346" width="0" style="2308" hidden="1" customWidth="1"/>
    <col min="14347" max="14347" width="4.28515625" style="2308"/>
    <col min="14348" max="14348" width="5.42578125" style="2308" bestFit="1" customWidth="1"/>
    <col min="14349" max="14515" width="4.28515625" style="2308"/>
    <col min="14516" max="14516" width="3" style="2308" customWidth="1"/>
    <col min="14517" max="14517" width="12.7109375" style="2308" customWidth="1"/>
    <col min="14518" max="14519" width="0" style="2308" hidden="1" customWidth="1"/>
    <col min="14520" max="14520" width="8.5703125" style="2308" customWidth="1"/>
    <col min="14521" max="14521" width="8.42578125" style="2308" customWidth="1"/>
    <col min="14522" max="14522" width="7.28515625" style="2308" customWidth="1"/>
    <col min="14523" max="14528" width="0" style="2308" hidden="1" customWidth="1"/>
    <col min="14529" max="14529" width="7.28515625" style="2308" customWidth="1"/>
    <col min="14530" max="14530" width="8.28515625" style="2308" customWidth="1"/>
    <col min="14531" max="14531" width="6.28515625" style="2308" customWidth="1"/>
    <col min="14532" max="14532" width="0" style="2308" hidden="1" customWidth="1"/>
    <col min="14533" max="14533" width="7.140625" style="2308" customWidth="1"/>
    <col min="14534" max="14534" width="7.7109375" style="2308" customWidth="1"/>
    <col min="14535" max="14535" width="7.28515625" style="2308" customWidth="1"/>
    <col min="14536" max="14536" width="9" style="2308" customWidth="1"/>
    <col min="14537" max="14537" width="7.28515625" style="2308" customWidth="1"/>
    <col min="14538" max="14538" width="8.28515625" style="2308" customWidth="1"/>
    <col min="14539" max="14539" width="7.28515625" style="2308" customWidth="1"/>
    <col min="14540" max="14540" width="7.42578125" style="2308" customWidth="1"/>
    <col min="14541" max="14541" width="8.7109375" style="2308" customWidth="1"/>
    <col min="14542" max="14542" width="5.7109375" style="2308" customWidth="1"/>
    <col min="14543" max="14602" width="0" style="2308" hidden="1" customWidth="1"/>
    <col min="14603" max="14603" width="4.28515625" style="2308"/>
    <col min="14604" max="14604" width="5.42578125" style="2308" bestFit="1" customWidth="1"/>
    <col min="14605" max="14771" width="4.28515625" style="2308"/>
    <col min="14772" max="14772" width="3" style="2308" customWidth="1"/>
    <col min="14773" max="14773" width="12.7109375" style="2308" customWidth="1"/>
    <col min="14774" max="14775" width="0" style="2308" hidden="1" customWidth="1"/>
    <col min="14776" max="14776" width="8.5703125" style="2308" customWidth="1"/>
    <col min="14777" max="14777" width="8.42578125" style="2308" customWidth="1"/>
    <col min="14778" max="14778" width="7.28515625" style="2308" customWidth="1"/>
    <col min="14779" max="14784" width="0" style="2308" hidden="1" customWidth="1"/>
    <col min="14785" max="14785" width="7.28515625" style="2308" customWidth="1"/>
    <col min="14786" max="14786" width="8.28515625" style="2308" customWidth="1"/>
    <col min="14787" max="14787" width="6.28515625" style="2308" customWidth="1"/>
    <col min="14788" max="14788" width="0" style="2308" hidden="1" customWidth="1"/>
    <col min="14789" max="14789" width="7.140625" style="2308" customWidth="1"/>
    <col min="14790" max="14790" width="7.7109375" style="2308" customWidth="1"/>
    <col min="14791" max="14791" width="7.28515625" style="2308" customWidth="1"/>
    <col min="14792" max="14792" width="9" style="2308" customWidth="1"/>
    <col min="14793" max="14793" width="7.28515625" style="2308" customWidth="1"/>
    <col min="14794" max="14794" width="8.28515625" style="2308" customWidth="1"/>
    <col min="14795" max="14795" width="7.28515625" style="2308" customWidth="1"/>
    <col min="14796" max="14796" width="7.42578125" style="2308" customWidth="1"/>
    <col min="14797" max="14797" width="8.7109375" style="2308" customWidth="1"/>
    <col min="14798" max="14798" width="5.7109375" style="2308" customWidth="1"/>
    <col min="14799" max="14858" width="0" style="2308" hidden="1" customWidth="1"/>
    <col min="14859" max="14859" width="4.28515625" style="2308"/>
    <col min="14860" max="14860" width="5.42578125" style="2308" bestFit="1" customWidth="1"/>
    <col min="14861" max="15027" width="4.28515625" style="2308"/>
    <col min="15028" max="15028" width="3" style="2308" customWidth="1"/>
    <col min="15029" max="15029" width="12.7109375" style="2308" customWidth="1"/>
    <col min="15030" max="15031" width="0" style="2308" hidden="1" customWidth="1"/>
    <col min="15032" max="15032" width="8.5703125" style="2308" customWidth="1"/>
    <col min="15033" max="15033" width="8.42578125" style="2308" customWidth="1"/>
    <col min="15034" max="15034" width="7.28515625" style="2308" customWidth="1"/>
    <col min="15035" max="15040" width="0" style="2308" hidden="1" customWidth="1"/>
    <col min="15041" max="15041" width="7.28515625" style="2308" customWidth="1"/>
    <col min="15042" max="15042" width="8.28515625" style="2308" customWidth="1"/>
    <col min="15043" max="15043" width="6.28515625" style="2308" customWidth="1"/>
    <col min="15044" max="15044" width="0" style="2308" hidden="1" customWidth="1"/>
    <col min="15045" max="15045" width="7.140625" style="2308" customWidth="1"/>
    <col min="15046" max="15046" width="7.7109375" style="2308" customWidth="1"/>
    <col min="15047" max="15047" width="7.28515625" style="2308" customWidth="1"/>
    <col min="15048" max="15048" width="9" style="2308" customWidth="1"/>
    <col min="15049" max="15049" width="7.28515625" style="2308" customWidth="1"/>
    <col min="15050" max="15050" width="8.28515625" style="2308" customWidth="1"/>
    <col min="15051" max="15051" width="7.28515625" style="2308" customWidth="1"/>
    <col min="15052" max="15052" width="7.42578125" style="2308" customWidth="1"/>
    <col min="15053" max="15053" width="8.7109375" style="2308" customWidth="1"/>
    <col min="15054" max="15054" width="5.7109375" style="2308" customWidth="1"/>
    <col min="15055" max="15114" width="0" style="2308" hidden="1" customWidth="1"/>
    <col min="15115" max="15115" width="4.28515625" style="2308"/>
    <col min="15116" max="15116" width="5.42578125" style="2308" bestFit="1" customWidth="1"/>
    <col min="15117" max="15283" width="4.28515625" style="2308"/>
    <col min="15284" max="15284" width="3" style="2308" customWidth="1"/>
    <col min="15285" max="15285" width="12.7109375" style="2308" customWidth="1"/>
    <col min="15286" max="15287" width="0" style="2308" hidden="1" customWidth="1"/>
    <col min="15288" max="15288" width="8.5703125" style="2308" customWidth="1"/>
    <col min="15289" max="15289" width="8.42578125" style="2308" customWidth="1"/>
    <col min="15290" max="15290" width="7.28515625" style="2308" customWidth="1"/>
    <col min="15291" max="15296" width="0" style="2308" hidden="1" customWidth="1"/>
    <col min="15297" max="15297" width="7.28515625" style="2308" customWidth="1"/>
    <col min="15298" max="15298" width="8.28515625" style="2308" customWidth="1"/>
    <col min="15299" max="15299" width="6.28515625" style="2308" customWidth="1"/>
    <col min="15300" max="15300" width="0" style="2308" hidden="1" customWidth="1"/>
    <col min="15301" max="15301" width="7.140625" style="2308" customWidth="1"/>
    <col min="15302" max="15302" width="7.7109375" style="2308" customWidth="1"/>
    <col min="15303" max="15303" width="7.28515625" style="2308" customWidth="1"/>
    <col min="15304" max="15304" width="9" style="2308" customWidth="1"/>
    <col min="15305" max="15305" width="7.28515625" style="2308" customWidth="1"/>
    <col min="15306" max="15306" width="8.28515625" style="2308" customWidth="1"/>
    <col min="15307" max="15307" width="7.28515625" style="2308" customWidth="1"/>
    <col min="15308" max="15308" width="7.42578125" style="2308" customWidth="1"/>
    <col min="15309" max="15309" width="8.7109375" style="2308" customWidth="1"/>
    <col min="15310" max="15310" width="5.7109375" style="2308" customWidth="1"/>
    <col min="15311" max="15370" width="0" style="2308" hidden="1" customWidth="1"/>
    <col min="15371" max="15371" width="4.28515625" style="2308"/>
    <col min="15372" max="15372" width="5.42578125" style="2308" bestFit="1" customWidth="1"/>
    <col min="15373" max="15539" width="4.28515625" style="2308"/>
    <col min="15540" max="15540" width="3" style="2308" customWidth="1"/>
    <col min="15541" max="15541" width="12.7109375" style="2308" customWidth="1"/>
    <col min="15542" max="15543" width="0" style="2308" hidden="1" customWidth="1"/>
    <col min="15544" max="15544" width="8.5703125" style="2308" customWidth="1"/>
    <col min="15545" max="15545" width="8.42578125" style="2308" customWidth="1"/>
    <col min="15546" max="15546" width="7.28515625" style="2308" customWidth="1"/>
    <col min="15547" max="15552" width="0" style="2308" hidden="1" customWidth="1"/>
    <col min="15553" max="15553" width="7.28515625" style="2308" customWidth="1"/>
    <col min="15554" max="15554" width="8.28515625" style="2308" customWidth="1"/>
    <col min="15555" max="15555" width="6.28515625" style="2308" customWidth="1"/>
    <col min="15556" max="15556" width="0" style="2308" hidden="1" customWidth="1"/>
    <col min="15557" max="15557" width="7.140625" style="2308" customWidth="1"/>
    <col min="15558" max="15558" width="7.7109375" style="2308" customWidth="1"/>
    <col min="15559" max="15559" width="7.28515625" style="2308" customWidth="1"/>
    <col min="15560" max="15560" width="9" style="2308" customWidth="1"/>
    <col min="15561" max="15561" width="7.28515625" style="2308" customWidth="1"/>
    <col min="15562" max="15562" width="8.28515625" style="2308" customWidth="1"/>
    <col min="15563" max="15563" width="7.28515625" style="2308" customWidth="1"/>
    <col min="15564" max="15564" width="7.42578125" style="2308" customWidth="1"/>
    <col min="15565" max="15565" width="8.7109375" style="2308" customWidth="1"/>
    <col min="15566" max="15566" width="5.7109375" style="2308" customWidth="1"/>
    <col min="15567" max="15626" width="0" style="2308" hidden="1" customWidth="1"/>
    <col min="15627" max="15627" width="4.28515625" style="2308"/>
    <col min="15628" max="15628" width="5.42578125" style="2308" bestFit="1" customWidth="1"/>
    <col min="15629" max="15795" width="4.28515625" style="2308"/>
    <col min="15796" max="15796" width="3" style="2308" customWidth="1"/>
    <col min="15797" max="15797" width="12.7109375" style="2308" customWidth="1"/>
    <col min="15798" max="15799" width="0" style="2308" hidden="1" customWidth="1"/>
    <col min="15800" max="15800" width="8.5703125" style="2308" customWidth="1"/>
    <col min="15801" max="15801" width="8.42578125" style="2308" customWidth="1"/>
    <col min="15802" max="15802" width="7.28515625" style="2308" customWidth="1"/>
    <col min="15803" max="15808" width="0" style="2308" hidden="1" customWidth="1"/>
    <col min="15809" max="15809" width="7.28515625" style="2308" customWidth="1"/>
    <col min="15810" max="15810" width="8.28515625" style="2308" customWidth="1"/>
    <col min="15811" max="15811" width="6.28515625" style="2308" customWidth="1"/>
    <col min="15812" max="15812" width="0" style="2308" hidden="1" customWidth="1"/>
    <col min="15813" max="15813" width="7.140625" style="2308" customWidth="1"/>
    <col min="15814" max="15814" width="7.7109375" style="2308" customWidth="1"/>
    <col min="15815" max="15815" width="7.28515625" style="2308" customWidth="1"/>
    <col min="15816" max="15816" width="9" style="2308" customWidth="1"/>
    <col min="15817" max="15817" width="7.28515625" style="2308" customWidth="1"/>
    <col min="15818" max="15818" width="8.28515625" style="2308" customWidth="1"/>
    <col min="15819" max="15819" width="7.28515625" style="2308" customWidth="1"/>
    <col min="15820" max="15820" width="7.42578125" style="2308" customWidth="1"/>
    <col min="15821" max="15821" width="8.7109375" style="2308" customWidth="1"/>
    <col min="15822" max="15822" width="5.7109375" style="2308" customWidth="1"/>
    <col min="15823" max="15882" width="0" style="2308" hidden="1" customWidth="1"/>
    <col min="15883" max="15883" width="4.28515625" style="2308"/>
    <col min="15884" max="15884" width="5.42578125" style="2308" bestFit="1" customWidth="1"/>
    <col min="15885" max="16051" width="4.28515625" style="2308"/>
    <col min="16052" max="16052" width="3" style="2308" customWidth="1"/>
    <col min="16053" max="16053" width="12.7109375" style="2308" customWidth="1"/>
    <col min="16054" max="16055" width="0" style="2308" hidden="1" customWidth="1"/>
    <col min="16056" max="16056" width="8.5703125" style="2308" customWidth="1"/>
    <col min="16057" max="16057" width="8.42578125" style="2308" customWidth="1"/>
    <col min="16058" max="16058" width="7.28515625" style="2308" customWidth="1"/>
    <col min="16059" max="16064" width="0" style="2308" hidden="1" customWidth="1"/>
    <col min="16065" max="16065" width="7.28515625" style="2308" customWidth="1"/>
    <col min="16066" max="16066" width="8.28515625" style="2308" customWidth="1"/>
    <col min="16067" max="16067" width="6.28515625" style="2308" customWidth="1"/>
    <col min="16068" max="16068" width="0" style="2308" hidden="1" customWidth="1"/>
    <col min="16069" max="16069" width="7.140625" style="2308" customWidth="1"/>
    <col min="16070" max="16070" width="7.7109375" style="2308" customWidth="1"/>
    <col min="16071" max="16071" width="7.28515625" style="2308" customWidth="1"/>
    <col min="16072" max="16072" width="9" style="2308" customWidth="1"/>
    <col min="16073" max="16073" width="7.28515625" style="2308" customWidth="1"/>
    <col min="16074" max="16074" width="8.28515625" style="2308" customWidth="1"/>
    <col min="16075" max="16075" width="7.28515625" style="2308" customWidth="1"/>
    <col min="16076" max="16076" width="7.42578125" style="2308" customWidth="1"/>
    <col min="16077" max="16077" width="8.7109375" style="2308" customWidth="1"/>
    <col min="16078" max="16078" width="5.7109375" style="2308" customWidth="1"/>
    <col min="16079" max="16138" width="0" style="2308" hidden="1" customWidth="1"/>
    <col min="16139" max="16139" width="4.28515625" style="2308"/>
    <col min="16140" max="16140" width="5.42578125" style="2308" bestFit="1" customWidth="1"/>
    <col min="16141" max="16384" width="4.28515625" style="2308"/>
  </cols>
  <sheetData>
    <row r="1" spans="1:17" ht="15.75">
      <c r="H1" s="1972"/>
      <c r="I1" s="3189" t="s">
        <v>834</v>
      </c>
      <c r="J1" s="3189"/>
      <c r="K1" s="3189"/>
      <c r="P1" s="2321"/>
      <c r="Q1" s="2323"/>
    </row>
    <row r="2" spans="1:17" ht="44.25" customHeight="1">
      <c r="A2" s="3190" t="s">
        <v>815</v>
      </c>
      <c r="B2" s="3190"/>
      <c r="C2" s="3190"/>
      <c r="D2" s="3190"/>
      <c r="E2" s="3190"/>
      <c r="F2" s="3190"/>
      <c r="G2" s="3190"/>
      <c r="H2" s="3190"/>
      <c r="I2" s="3190"/>
      <c r="J2" s="3190"/>
      <c r="K2" s="3190"/>
      <c r="L2" s="3190"/>
      <c r="M2" s="3190"/>
      <c r="N2" s="3190"/>
      <c r="O2" s="3190"/>
      <c r="P2" s="3190"/>
      <c r="Q2" s="3190"/>
    </row>
    <row r="3" spans="1:17">
      <c r="A3" s="2473"/>
      <c r="B3" s="2474"/>
      <c r="C3" s="2474"/>
      <c r="D3" s="2474"/>
      <c r="E3" s="2474"/>
      <c r="F3" s="2474"/>
      <c r="G3" s="2474"/>
      <c r="H3" s="2474"/>
      <c r="I3" s="2474"/>
      <c r="J3" s="2307"/>
      <c r="K3" s="2307"/>
      <c r="L3" s="2307"/>
      <c r="M3" s="2307"/>
      <c r="N3" s="2307"/>
      <c r="O3" s="2307"/>
      <c r="Q3" s="2308" t="s">
        <v>594</v>
      </c>
    </row>
    <row r="4" spans="1:17" s="2503" customFormat="1" ht="18.75" customHeight="1">
      <c r="A4" s="3209" t="s">
        <v>54</v>
      </c>
      <c r="B4" s="3192" t="s">
        <v>14</v>
      </c>
      <c r="C4" s="3192" t="s">
        <v>15</v>
      </c>
      <c r="D4" s="3192" t="s">
        <v>16</v>
      </c>
      <c r="E4" s="3198" t="s">
        <v>795</v>
      </c>
      <c r="F4" s="3192" t="s">
        <v>17</v>
      </c>
      <c r="G4" s="3192" t="s">
        <v>413</v>
      </c>
      <c r="H4" s="3192"/>
      <c r="I4" s="3192"/>
      <c r="J4" s="3192" t="s">
        <v>792</v>
      </c>
      <c r="K4" s="3192"/>
      <c r="L4" s="3194" t="s">
        <v>794</v>
      </c>
      <c r="M4" s="3194"/>
      <c r="N4" s="3195" t="s">
        <v>797</v>
      </c>
      <c r="O4" s="3195" t="s">
        <v>814</v>
      </c>
      <c r="P4" s="3192" t="s">
        <v>604</v>
      </c>
      <c r="Q4" s="3192" t="s">
        <v>4</v>
      </c>
    </row>
    <row r="5" spans="1:17" s="2503" customFormat="1" ht="19.5" customHeight="1">
      <c r="A5" s="3209"/>
      <c r="B5" s="3192"/>
      <c r="C5" s="3192"/>
      <c r="D5" s="3192"/>
      <c r="E5" s="3199"/>
      <c r="F5" s="3192"/>
      <c r="G5" s="3192" t="s">
        <v>34</v>
      </c>
      <c r="H5" s="3192" t="s">
        <v>19</v>
      </c>
      <c r="I5" s="3192"/>
      <c r="J5" s="3192"/>
      <c r="K5" s="3192"/>
      <c r="L5" s="3194"/>
      <c r="M5" s="3194"/>
      <c r="N5" s="3196"/>
      <c r="O5" s="3196"/>
      <c r="P5" s="3192"/>
      <c r="Q5" s="3192"/>
    </row>
    <row r="6" spans="1:17" s="2503" customFormat="1" ht="12.75" customHeight="1">
      <c r="A6" s="3209"/>
      <c r="B6" s="3192"/>
      <c r="C6" s="3192"/>
      <c r="D6" s="3192"/>
      <c r="E6" s="3199"/>
      <c r="F6" s="3192"/>
      <c r="G6" s="3192"/>
      <c r="H6" s="3192" t="s">
        <v>20</v>
      </c>
      <c r="I6" s="3192" t="s">
        <v>33</v>
      </c>
      <c r="J6" s="3192" t="s">
        <v>560</v>
      </c>
      <c r="K6" s="3192" t="s">
        <v>793</v>
      </c>
      <c r="L6" s="3192" t="s">
        <v>791</v>
      </c>
      <c r="M6" s="3192" t="s">
        <v>793</v>
      </c>
      <c r="N6" s="3196"/>
      <c r="O6" s="3196"/>
      <c r="P6" s="3192"/>
      <c r="Q6" s="3192"/>
    </row>
    <row r="7" spans="1:17" s="2503" customFormat="1" ht="49.5" customHeight="1">
      <c r="A7" s="3209"/>
      <c r="B7" s="3192"/>
      <c r="C7" s="3192"/>
      <c r="D7" s="3192"/>
      <c r="E7" s="3200"/>
      <c r="F7" s="3192"/>
      <c r="G7" s="3192"/>
      <c r="H7" s="3193"/>
      <c r="I7" s="3192"/>
      <c r="J7" s="3192"/>
      <c r="K7" s="3192"/>
      <c r="L7" s="3192"/>
      <c r="M7" s="3192"/>
      <c r="N7" s="3197"/>
      <c r="O7" s="3197"/>
      <c r="P7" s="3192"/>
      <c r="Q7" s="3192"/>
    </row>
    <row r="8" spans="1:17" s="2503" customFormat="1" ht="33" customHeight="1">
      <c r="A8" s="2496"/>
      <c r="B8" s="2497" t="s">
        <v>813</v>
      </c>
      <c r="C8" s="2497"/>
      <c r="D8" s="2497"/>
      <c r="E8" s="2499"/>
      <c r="F8" s="2497"/>
      <c r="G8" s="2497"/>
      <c r="H8" s="2514">
        <f>H9+H11+H18+H25</f>
        <v>3956906</v>
      </c>
      <c r="I8" s="2514">
        <f t="shared" ref="I8:O8" si="0">I9+I11+I18+I25</f>
        <v>3951906</v>
      </c>
      <c r="J8" s="2514">
        <f t="shared" si="0"/>
        <v>178251</v>
      </c>
      <c r="K8" s="2514">
        <f t="shared" si="0"/>
        <v>178251</v>
      </c>
      <c r="L8" s="2514">
        <f t="shared" si="0"/>
        <v>0</v>
      </c>
      <c r="M8" s="2514">
        <f t="shared" si="0"/>
        <v>0</v>
      </c>
      <c r="N8" s="2514">
        <f t="shared" si="0"/>
        <v>1630655</v>
      </c>
      <c r="O8" s="2514">
        <f t="shared" si="0"/>
        <v>2441302</v>
      </c>
      <c r="P8" s="2497"/>
      <c r="Q8" s="2497"/>
    </row>
    <row r="9" spans="1:17" s="2526" customFormat="1" ht="46.5" customHeight="1">
      <c r="A9" s="2517" t="s">
        <v>2</v>
      </c>
      <c r="B9" s="2518" t="s">
        <v>769</v>
      </c>
      <c r="C9" s="2519"/>
      <c r="D9" s="2520"/>
      <c r="E9" s="2520"/>
      <c r="F9" s="2520"/>
      <c r="G9" s="2521"/>
      <c r="H9" s="2522">
        <f>H10</f>
        <v>238000</v>
      </c>
      <c r="I9" s="2522">
        <f t="shared" ref="I9:O9" si="1">I10</f>
        <v>238000</v>
      </c>
      <c r="J9" s="2523">
        <f t="shared" si="1"/>
        <v>0</v>
      </c>
      <c r="K9" s="2523">
        <f t="shared" si="1"/>
        <v>0</v>
      </c>
      <c r="L9" s="2524">
        <f t="shared" si="1"/>
        <v>0</v>
      </c>
      <c r="M9" s="2524">
        <f t="shared" si="1"/>
        <v>0</v>
      </c>
      <c r="N9" s="2522">
        <f t="shared" si="1"/>
        <v>0</v>
      </c>
      <c r="O9" s="2522">
        <f t="shared" si="1"/>
        <v>188000</v>
      </c>
      <c r="P9" s="2497"/>
      <c r="Q9" s="2525"/>
    </row>
    <row r="10" spans="1:17" s="2495" customFormat="1" ht="63.75">
      <c r="A10" s="2506" t="s">
        <v>21</v>
      </c>
      <c r="B10" s="2507" t="s">
        <v>816</v>
      </c>
      <c r="C10" s="2508"/>
      <c r="D10" s="2504"/>
      <c r="E10" s="2504" t="s">
        <v>23</v>
      </c>
      <c r="F10" s="2504"/>
      <c r="G10" s="2509" t="s">
        <v>818</v>
      </c>
      <c r="H10" s="2510">
        <v>238000</v>
      </c>
      <c r="I10" s="2511">
        <v>238000</v>
      </c>
      <c r="J10" s="2512"/>
      <c r="K10" s="2512"/>
      <c r="L10" s="2513"/>
      <c r="M10" s="2513"/>
      <c r="N10" s="2513"/>
      <c r="O10" s="2513">
        <v>188000</v>
      </c>
      <c r="P10" s="2505" t="s">
        <v>798</v>
      </c>
      <c r="Q10" s="2528" t="s">
        <v>817</v>
      </c>
    </row>
    <row r="11" spans="1:17" s="2526" customFormat="1" ht="58.5" customHeight="1">
      <c r="A11" s="2517" t="s">
        <v>3</v>
      </c>
      <c r="B11" s="2518" t="s">
        <v>799</v>
      </c>
      <c r="C11" s="2519"/>
      <c r="D11" s="2520"/>
      <c r="E11" s="2520"/>
      <c r="F11" s="2520"/>
      <c r="G11" s="2521"/>
      <c r="H11" s="2522">
        <f>SUM(H12:H17)</f>
        <v>2580906</v>
      </c>
      <c r="I11" s="2522">
        <f t="shared" ref="I11:O11" si="2">SUM(I12:I17)</f>
        <v>2580906</v>
      </c>
      <c r="J11" s="2523">
        <f t="shared" si="2"/>
        <v>178251</v>
      </c>
      <c r="K11" s="2523">
        <f t="shared" si="2"/>
        <v>178251</v>
      </c>
      <c r="L11" s="2524">
        <f t="shared" si="2"/>
        <v>0</v>
      </c>
      <c r="M11" s="2524">
        <f t="shared" si="2"/>
        <v>0</v>
      </c>
      <c r="N11" s="2522">
        <f t="shared" si="2"/>
        <v>1026655</v>
      </c>
      <c r="O11" s="2522">
        <f t="shared" si="2"/>
        <v>1415302</v>
      </c>
      <c r="P11" s="2497"/>
      <c r="Q11" s="2528"/>
    </row>
    <row r="12" spans="1:17" s="2495" customFormat="1" ht="114.75">
      <c r="A12" s="2506" t="s">
        <v>21</v>
      </c>
      <c r="B12" s="2507" t="s">
        <v>771</v>
      </c>
      <c r="C12" s="2508"/>
      <c r="D12" s="2504"/>
      <c r="E12" s="2504" t="s">
        <v>23</v>
      </c>
      <c r="F12" s="2504"/>
      <c r="G12" s="2509" t="s">
        <v>773</v>
      </c>
      <c r="H12" s="2510">
        <v>585647</v>
      </c>
      <c r="I12" s="2511">
        <v>585647</v>
      </c>
      <c r="J12" s="2512">
        <v>118251</v>
      </c>
      <c r="K12" s="2512">
        <v>118251</v>
      </c>
      <c r="L12" s="2513"/>
      <c r="M12" s="2513"/>
      <c r="N12" s="2513">
        <f>I12-K12</f>
        <v>467396</v>
      </c>
      <c r="O12" s="2513">
        <v>467396</v>
      </c>
      <c r="P12" s="2505" t="s">
        <v>798</v>
      </c>
      <c r="Q12" s="2528" t="s">
        <v>809</v>
      </c>
    </row>
    <row r="13" spans="1:17" s="2495" customFormat="1" ht="51">
      <c r="A13" s="2506" t="s">
        <v>385</v>
      </c>
      <c r="B13" s="2507" t="s">
        <v>775</v>
      </c>
      <c r="C13" s="2508"/>
      <c r="D13" s="2504"/>
      <c r="E13" s="2504" t="s">
        <v>23</v>
      </c>
      <c r="F13" s="2504"/>
      <c r="G13" s="2509" t="s">
        <v>806</v>
      </c>
      <c r="H13" s="2510">
        <v>195857</v>
      </c>
      <c r="I13" s="2511">
        <v>195857</v>
      </c>
      <c r="J13" s="2512">
        <v>40000</v>
      </c>
      <c r="K13" s="2512">
        <v>40000</v>
      </c>
      <c r="L13" s="2513"/>
      <c r="M13" s="2513"/>
      <c r="N13" s="2513">
        <f>I13-J13-59000</f>
        <v>96857</v>
      </c>
      <c r="O13" s="2513">
        <v>96857</v>
      </c>
      <c r="P13" s="2505" t="s">
        <v>798</v>
      </c>
      <c r="Q13" s="2528" t="s">
        <v>807</v>
      </c>
    </row>
    <row r="14" spans="1:17" s="2495" customFormat="1" ht="51">
      <c r="A14" s="2506" t="s">
        <v>780</v>
      </c>
      <c r="B14" s="2507" t="s">
        <v>776</v>
      </c>
      <c r="C14" s="2508"/>
      <c r="D14" s="2504"/>
      <c r="E14" s="2504" t="s">
        <v>64</v>
      </c>
      <c r="F14" s="2504"/>
      <c r="G14" s="2509" t="s">
        <v>782</v>
      </c>
      <c r="H14" s="2510">
        <v>74402</v>
      </c>
      <c r="I14" s="2511">
        <v>74402</v>
      </c>
      <c r="J14" s="2512">
        <v>20000</v>
      </c>
      <c r="K14" s="2512">
        <v>20000</v>
      </c>
      <c r="L14" s="2513"/>
      <c r="M14" s="2513"/>
      <c r="N14" s="2513">
        <f>I14-K14</f>
        <v>54402</v>
      </c>
      <c r="O14" s="2513">
        <v>54402</v>
      </c>
      <c r="P14" s="2505" t="s">
        <v>798</v>
      </c>
      <c r="Q14" s="2528" t="s">
        <v>808</v>
      </c>
    </row>
    <row r="15" spans="1:17" s="2495" customFormat="1" ht="48" customHeight="1">
      <c r="A15" s="2506" t="s">
        <v>811</v>
      </c>
      <c r="B15" s="2507" t="s">
        <v>819</v>
      </c>
      <c r="C15" s="2508"/>
      <c r="D15" s="2504"/>
      <c r="E15" s="2504"/>
      <c r="F15" s="2504"/>
      <c r="G15" s="2509" t="s">
        <v>818</v>
      </c>
      <c r="H15" s="2510">
        <v>258000</v>
      </c>
      <c r="I15" s="2511">
        <v>258000</v>
      </c>
      <c r="J15" s="2512"/>
      <c r="K15" s="2512"/>
      <c r="L15" s="2513"/>
      <c r="M15" s="2513"/>
      <c r="N15" s="2513">
        <v>258000</v>
      </c>
      <c r="O15" s="2513">
        <v>258000</v>
      </c>
      <c r="P15" s="2505" t="s">
        <v>798</v>
      </c>
      <c r="Q15" s="2528" t="s">
        <v>820</v>
      </c>
    </row>
    <row r="16" spans="1:17" s="2495" customFormat="1" ht="51">
      <c r="A16" s="2506" t="s">
        <v>589</v>
      </c>
      <c r="B16" s="2507" t="s">
        <v>821</v>
      </c>
      <c r="C16" s="2508"/>
      <c r="D16" s="2504"/>
      <c r="E16" s="2504"/>
      <c r="F16" s="2504"/>
      <c r="G16" s="2509" t="s">
        <v>818</v>
      </c>
      <c r="H16" s="2510">
        <v>1200000</v>
      </c>
      <c r="I16" s="2511">
        <v>1200000</v>
      </c>
      <c r="J16" s="2512"/>
      <c r="K16" s="2512"/>
      <c r="L16" s="2513"/>
      <c r="M16" s="2513"/>
      <c r="N16" s="2513">
        <v>100000</v>
      </c>
      <c r="O16" s="2513">
        <f>100000+388647</f>
        <v>488647</v>
      </c>
      <c r="P16" s="2505" t="s">
        <v>798</v>
      </c>
      <c r="Q16" s="2528" t="s">
        <v>823</v>
      </c>
    </row>
    <row r="17" spans="1:17" s="2495" customFormat="1" ht="71.25" customHeight="1">
      <c r="A17" s="2506" t="s">
        <v>812</v>
      </c>
      <c r="B17" s="2507" t="s">
        <v>822</v>
      </c>
      <c r="C17" s="2508"/>
      <c r="D17" s="2504"/>
      <c r="E17" s="2504"/>
      <c r="F17" s="2504"/>
      <c r="G17" s="2509" t="s">
        <v>818</v>
      </c>
      <c r="H17" s="2510">
        <v>267000</v>
      </c>
      <c r="I17" s="2511">
        <v>267000</v>
      </c>
      <c r="J17" s="2512"/>
      <c r="K17" s="2512"/>
      <c r="L17" s="2513"/>
      <c r="M17" s="2513"/>
      <c r="N17" s="2513">
        <v>50000</v>
      </c>
      <c r="O17" s="2513">
        <v>50000</v>
      </c>
      <c r="P17" s="2505" t="s">
        <v>798</v>
      </c>
      <c r="Q17" s="2528" t="s">
        <v>824</v>
      </c>
    </row>
    <row r="18" spans="1:17" s="2526" customFormat="1" ht="27.75" customHeight="1">
      <c r="A18" s="2517" t="s">
        <v>12</v>
      </c>
      <c r="B18" s="2518" t="s">
        <v>770</v>
      </c>
      <c r="C18" s="2519"/>
      <c r="D18" s="2520"/>
      <c r="E18" s="2520"/>
      <c r="F18" s="2520"/>
      <c r="G18" s="2521"/>
      <c r="H18" s="2522">
        <f>SUM(H19:H24)</f>
        <v>904000</v>
      </c>
      <c r="I18" s="2522">
        <f t="shared" ref="I18:O18" si="3">SUM(I19:I24)</f>
        <v>899000</v>
      </c>
      <c r="J18" s="2523">
        <f t="shared" si="3"/>
        <v>0</v>
      </c>
      <c r="K18" s="2523">
        <f t="shared" si="3"/>
        <v>0</v>
      </c>
      <c r="L18" s="2524">
        <f t="shared" si="3"/>
        <v>0</v>
      </c>
      <c r="M18" s="2524">
        <f t="shared" si="3"/>
        <v>0</v>
      </c>
      <c r="N18" s="2522">
        <f t="shared" si="3"/>
        <v>604000</v>
      </c>
      <c r="O18" s="2522">
        <f t="shared" si="3"/>
        <v>604000</v>
      </c>
      <c r="P18" s="2497"/>
      <c r="Q18" s="2528"/>
    </row>
    <row r="19" spans="1:17" s="2495" customFormat="1" ht="38.25">
      <c r="A19" s="2506" t="s">
        <v>21</v>
      </c>
      <c r="B19" s="2507" t="s">
        <v>826</v>
      </c>
      <c r="C19" s="2508"/>
      <c r="D19" s="2504"/>
      <c r="E19" s="2504"/>
      <c r="F19" s="2504"/>
      <c r="G19" s="2509" t="s">
        <v>818</v>
      </c>
      <c r="H19" s="2510">
        <v>225000</v>
      </c>
      <c r="I19" s="2511">
        <v>225000</v>
      </c>
      <c r="J19" s="2512"/>
      <c r="K19" s="2512"/>
      <c r="L19" s="2513"/>
      <c r="M19" s="2513"/>
      <c r="N19" s="2513">
        <v>225000</v>
      </c>
      <c r="O19" s="2513">
        <v>225000</v>
      </c>
      <c r="P19" s="2505" t="s">
        <v>639</v>
      </c>
      <c r="Q19" s="2475" t="s">
        <v>820</v>
      </c>
    </row>
    <row r="20" spans="1:17" s="2495" customFormat="1" ht="61.5" customHeight="1">
      <c r="A20" s="2506" t="s">
        <v>385</v>
      </c>
      <c r="B20" s="2507" t="s">
        <v>827</v>
      </c>
      <c r="C20" s="2508"/>
      <c r="D20" s="2504"/>
      <c r="E20" s="2504"/>
      <c r="F20" s="2504"/>
      <c r="G20" s="2509" t="s">
        <v>818</v>
      </c>
      <c r="H20" s="2510">
        <v>150000</v>
      </c>
      <c r="I20" s="2511">
        <v>150000</v>
      </c>
      <c r="J20" s="2512"/>
      <c r="K20" s="2512"/>
      <c r="L20" s="2513"/>
      <c r="M20" s="2513"/>
      <c r="N20" s="2513">
        <v>150000</v>
      </c>
      <c r="O20" s="2513">
        <v>150000</v>
      </c>
      <c r="P20" s="2505" t="s">
        <v>623</v>
      </c>
      <c r="Q20" s="2528" t="s">
        <v>820</v>
      </c>
    </row>
    <row r="21" spans="1:17" s="2495" customFormat="1" ht="53.25" customHeight="1">
      <c r="A21" s="2506" t="s">
        <v>780</v>
      </c>
      <c r="B21" s="2507" t="s">
        <v>828</v>
      </c>
      <c r="C21" s="2508"/>
      <c r="D21" s="2504"/>
      <c r="E21" s="2504"/>
      <c r="F21" s="2504"/>
      <c r="G21" s="2509" t="s">
        <v>818</v>
      </c>
      <c r="H21" s="2516">
        <v>100000</v>
      </c>
      <c r="I21" s="2516">
        <v>100000</v>
      </c>
      <c r="J21" s="2512"/>
      <c r="K21" s="2512"/>
      <c r="L21" s="2513"/>
      <c r="M21" s="2513"/>
      <c r="N21" s="2516">
        <v>50000</v>
      </c>
      <c r="O21" s="2516">
        <v>50000</v>
      </c>
      <c r="P21" s="2505" t="s">
        <v>623</v>
      </c>
      <c r="Q21" s="2527" t="s">
        <v>836</v>
      </c>
    </row>
    <row r="22" spans="1:17" s="2495" customFormat="1" ht="63" customHeight="1">
      <c r="A22" s="2506" t="s">
        <v>811</v>
      </c>
      <c r="B22" s="2507" t="s">
        <v>829</v>
      </c>
      <c r="C22" s="2508"/>
      <c r="D22" s="2504"/>
      <c r="E22" s="2504"/>
      <c r="F22" s="2504"/>
      <c r="G22" s="2509" t="s">
        <v>818</v>
      </c>
      <c r="H22" s="2515">
        <v>59000</v>
      </c>
      <c r="I22" s="2515">
        <v>59000</v>
      </c>
      <c r="J22" s="2512"/>
      <c r="K22" s="2512"/>
      <c r="L22" s="2513"/>
      <c r="M22" s="2513"/>
      <c r="N22" s="2515">
        <v>39000</v>
      </c>
      <c r="O22" s="2515">
        <v>39000</v>
      </c>
      <c r="P22" s="2505" t="s">
        <v>835</v>
      </c>
      <c r="Q22" s="2475" t="s">
        <v>837</v>
      </c>
    </row>
    <row r="23" spans="1:17" s="2495" customFormat="1" ht="51" customHeight="1">
      <c r="A23" s="2506" t="s">
        <v>589</v>
      </c>
      <c r="B23" s="2507" t="s">
        <v>830</v>
      </c>
      <c r="C23" s="2508"/>
      <c r="D23" s="2504"/>
      <c r="E23" s="2504"/>
      <c r="F23" s="2504"/>
      <c r="G23" s="2509" t="s">
        <v>818</v>
      </c>
      <c r="H23" s="2515">
        <v>157000</v>
      </c>
      <c r="I23" s="2515">
        <v>157000</v>
      </c>
      <c r="J23" s="2512"/>
      <c r="K23" s="2512"/>
      <c r="L23" s="2513"/>
      <c r="M23" s="2513"/>
      <c r="N23" s="2515">
        <v>50000</v>
      </c>
      <c r="O23" s="2515">
        <v>50000</v>
      </c>
      <c r="P23" s="2505" t="s">
        <v>621</v>
      </c>
      <c r="Q23" s="2475" t="s">
        <v>838</v>
      </c>
    </row>
    <row r="24" spans="1:17" s="2495" customFormat="1" ht="105.75" customHeight="1">
      <c r="A24" s="2506" t="s">
        <v>812</v>
      </c>
      <c r="B24" s="2507" t="s">
        <v>831</v>
      </c>
      <c r="C24" s="2508"/>
      <c r="D24" s="2504"/>
      <c r="E24" s="2504"/>
      <c r="F24" s="2504"/>
      <c r="G24" s="2509" t="s">
        <v>818</v>
      </c>
      <c r="H24" s="2515">
        <v>213000</v>
      </c>
      <c r="I24" s="2515">
        <v>208000</v>
      </c>
      <c r="J24" s="2512"/>
      <c r="K24" s="2512"/>
      <c r="L24" s="2513"/>
      <c r="M24" s="2513"/>
      <c r="N24" s="2515">
        <v>90000</v>
      </c>
      <c r="O24" s="2515">
        <v>90000</v>
      </c>
      <c r="P24" s="2505" t="s">
        <v>639</v>
      </c>
      <c r="Q24" s="2475" t="s">
        <v>839</v>
      </c>
    </row>
    <row r="25" spans="1:17" s="2526" customFormat="1" ht="27.75" customHeight="1">
      <c r="A25" s="2517" t="s">
        <v>13</v>
      </c>
      <c r="B25" s="2518" t="s">
        <v>825</v>
      </c>
      <c r="C25" s="2519"/>
      <c r="D25" s="2520"/>
      <c r="E25" s="2520"/>
      <c r="F25" s="2520"/>
      <c r="G25" s="2521"/>
      <c r="H25" s="2522">
        <f>H26</f>
        <v>234000</v>
      </c>
      <c r="I25" s="2522">
        <f t="shared" ref="I25:O25" si="4">I26</f>
        <v>234000</v>
      </c>
      <c r="J25" s="2523">
        <f t="shared" si="4"/>
        <v>0</v>
      </c>
      <c r="K25" s="2523">
        <f t="shared" si="4"/>
        <v>0</v>
      </c>
      <c r="L25" s="2524">
        <f t="shared" si="4"/>
        <v>0</v>
      </c>
      <c r="M25" s="2524">
        <f t="shared" si="4"/>
        <v>0</v>
      </c>
      <c r="N25" s="2522">
        <f t="shared" si="4"/>
        <v>0</v>
      </c>
      <c r="O25" s="2522">
        <f t="shared" si="4"/>
        <v>234000</v>
      </c>
      <c r="P25" s="2497"/>
      <c r="Q25" s="2528"/>
    </row>
    <row r="26" spans="1:17" s="2495" customFormat="1" ht="51">
      <c r="A26" s="2506" t="s">
        <v>21</v>
      </c>
      <c r="B26" s="2507" t="s">
        <v>832</v>
      </c>
      <c r="C26" s="2508"/>
      <c r="D26" s="2504"/>
      <c r="E26" s="2504"/>
      <c r="F26" s="2504"/>
      <c r="G26" s="2509"/>
      <c r="H26" s="2515">
        <v>234000</v>
      </c>
      <c r="I26" s="2515">
        <v>234000</v>
      </c>
      <c r="J26" s="2512"/>
      <c r="K26" s="2512"/>
      <c r="L26" s="2513"/>
      <c r="M26" s="2513"/>
      <c r="N26" s="2515"/>
      <c r="O26" s="2515">
        <v>234000</v>
      </c>
      <c r="P26" s="2505" t="s">
        <v>833</v>
      </c>
      <c r="Q26" s="2528" t="s">
        <v>820</v>
      </c>
    </row>
    <row r="27" spans="1:17" s="2458" customFormat="1">
      <c r="I27" s="2459"/>
      <c r="J27" s="2459"/>
      <c r="K27" s="2460"/>
    </row>
    <row r="28" spans="1:17" s="2458" customFormat="1">
      <c r="I28" s="2459"/>
      <c r="J28" s="2459"/>
      <c r="K28" s="2460"/>
    </row>
    <row r="29" spans="1:17" s="2458" customFormat="1">
      <c r="I29" s="2459"/>
      <c r="J29" s="2459"/>
      <c r="K29" s="2460"/>
    </row>
    <row r="30" spans="1:17" s="2458" customFormat="1">
      <c r="I30" s="2459"/>
      <c r="J30" s="2459"/>
      <c r="K30" s="2460"/>
    </row>
    <row r="31" spans="1:17" s="2458" customFormat="1">
      <c r="I31" s="2459"/>
      <c r="J31" s="2459"/>
      <c r="K31" s="2460"/>
    </row>
    <row r="32" spans="1:17" s="2458" customFormat="1">
      <c r="I32" s="2459"/>
      <c r="J32" s="2459"/>
      <c r="K32" s="2460"/>
    </row>
    <row r="33" spans="1:15" s="2458" customFormat="1">
      <c r="I33" s="2459"/>
      <c r="J33" s="2459"/>
      <c r="K33" s="2460"/>
    </row>
    <row r="34" spans="1:15" ht="13.5">
      <c r="A34" s="2312"/>
      <c r="B34" s="2313"/>
      <c r="C34" s="2314"/>
      <c r="D34" s="2314"/>
      <c r="E34" s="2314"/>
      <c r="F34" s="2314"/>
      <c r="G34" s="2315"/>
      <c r="H34" s="2316"/>
      <c r="I34" s="2316"/>
      <c r="J34" s="2316"/>
      <c r="K34" s="2316"/>
      <c r="L34" s="2320"/>
      <c r="M34" s="2320"/>
      <c r="N34" s="2320"/>
      <c r="O34" s="2320"/>
    </row>
    <row r="35" spans="1:15" ht="13.5">
      <c r="A35" s="2312"/>
      <c r="B35" s="2313"/>
      <c r="C35" s="2314"/>
      <c r="D35" s="2314"/>
      <c r="E35" s="2314"/>
      <c r="F35" s="2314"/>
      <c r="G35" s="2315"/>
      <c r="H35" s="2316"/>
      <c r="I35" s="2316"/>
      <c r="J35" s="2316"/>
      <c r="K35" s="2316"/>
      <c r="L35" s="2320"/>
      <c r="M35" s="2320"/>
      <c r="N35" s="2320"/>
      <c r="O35" s="2320"/>
    </row>
    <row r="36" spans="1:15" ht="13.5">
      <c r="A36" s="2312"/>
      <c r="B36" s="2313"/>
      <c r="C36" s="2314"/>
      <c r="D36" s="2314"/>
      <c r="E36" s="2314"/>
      <c r="F36" s="2314"/>
      <c r="G36" s="2315"/>
      <c r="H36" s="2316"/>
      <c r="I36" s="2316"/>
      <c r="J36" s="2316"/>
      <c r="K36" s="2316"/>
      <c r="L36" s="2320"/>
      <c r="M36" s="2320"/>
      <c r="N36" s="2320"/>
      <c r="O36" s="2320"/>
    </row>
    <row r="37" spans="1:15" ht="13.5">
      <c r="A37" s="2312"/>
      <c r="B37" s="2313"/>
      <c r="C37" s="2314"/>
      <c r="D37" s="2314"/>
      <c r="E37" s="2314"/>
      <c r="F37" s="2314"/>
      <c r="G37" s="2315"/>
      <c r="H37" s="2316"/>
      <c r="I37" s="2316"/>
      <c r="J37" s="2316"/>
      <c r="K37" s="2316"/>
      <c r="L37" s="2320"/>
      <c r="M37" s="2320"/>
      <c r="N37" s="2320"/>
      <c r="O37" s="2320"/>
    </row>
    <row r="38" spans="1:15" ht="13.5">
      <c r="A38" s="2312"/>
      <c r="B38" s="2313"/>
      <c r="C38" s="2314"/>
      <c r="D38" s="2314"/>
      <c r="E38" s="2314"/>
      <c r="F38" s="2314"/>
      <c r="G38" s="2315"/>
      <c r="H38" s="2316"/>
      <c r="I38" s="2316"/>
      <c r="J38" s="2316"/>
      <c r="K38" s="2316"/>
      <c r="L38" s="2320"/>
      <c r="M38" s="2320"/>
      <c r="N38" s="2320"/>
      <c r="O38" s="2320"/>
    </row>
    <row r="39" spans="1:15" ht="13.5">
      <c r="A39" s="2312"/>
      <c r="B39" s="2313"/>
      <c r="C39" s="2314"/>
      <c r="D39" s="2314"/>
      <c r="E39" s="2314"/>
      <c r="F39" s="2314"/>
      <c r="G39" s="2315"/>
      <c r="H39" s="2316"/>
      <c r="I39" s="2316"/>
      <c r="J39" s="2316"/>
      <c r="K39" s="2316"/>
      <c r="L39" s="2320"/>
      <c r="M39" s="2320"/>
      <c r="N39" s="2320"/>
      <c r="O39" s="2320"/>
    </row>
    <row r="40" spans="1:15" ht="13.5">
      <c r="A40" s="2312"/>
      <c r="B40" s="2313"/>
      <c r="C40" s="2314"/>
      <c r="D40" s="2314"/>
      <c r="E40" s="2314"/>
      <c r="F40" s="2314"/>
      <c r="G40" s="2315"/>
      <c r="H40" s="2316"/>
      <c r="I40" s="2316"/>
      <c r="J40" s="2316"/>
      <c r="K40" s="2316"/>
      <c r="L40" s="2320"/>
      <c r="M40" s="2320"/>
      <c r="N40" s="2320"/>
      <c r="O40" s="2320"/>
    </row>
    <row r="41" spans="1:15" ht="13.5">
      <c r="A41" s="2312"/>
      <c r="B41" s="2313"/>
      <c r="C41" s="2314"/>
      <c r="D41" s="2314"/>
      <c r="E41" s="2314"/>
      <c r="F41" s="2314"/>
      <c r="G41" s="2315"/>
      <c r="H41" s="2316"/>
      <c r="I41" s="2316"/>
      <c r="J41" s="2316"/>
      <c r="K41" s="2316"/>
      <c r="L41" s="2320"/>
      <c r="M41" s="2320"/>
      <c r="N41" s="2320"/>
      <c r="O41" s="2320"/>
    </row>
    <row r="42" spans="1:15" ht="13.5">
      <c r="A42" s="2312"/>
      <c r="B42" s="2313"/>
      <c r="C42" s="2314"/>
      <c r="D42" s="2314"/>
      <c r="E42" s="2314"/>
      <c r="F42" s="2314"/>
      <c r="G42" s="2315"/>
      <c r="H42" s="2316"/>
      <c r="I42" s="2316"/>
      <c r="J42" s="2316"/>
      <c r="K42" s="2316"/>
      <c r="L42" s="2320"/>
      <c r="M42" s="2320"/>
      <c r="N42" s="2320"/>
      <c r="O42" s="2320"/>
    </row>
    <row r="43" spans="1:15" ht="13.5">
      <c r="A43" s="2312"/>
      <c r="B43" s="2313"/>
      <c r="C43" s="2314"/>
      <c r="D43" s="2314"/>
      <c r="E43" s="2314"/>
      <c r="F43" s="2314"/>
      <c r="G43" s="2315"/>
      <c r="H43" s="2316"/>
      <c r="I43" s="2316"/>
      <c r="J43" s="2316"/>
      <c r="K43" s="2316"/>
      <c r="L43" s="2320"/>
      <c r="M43" s="2320"/>
      <c r="N43" s="2320"/>
      <c r="O43" s="2320"/>
    </row>
    <row r="44" spans="1:15" ht="13.5">
      <c r="A44" s="2312"/>
      <c r="B44" s="2313"/>
      <c r="C44" s="2314"/>
      <c r="D44" s="2314"/>
      <c r="E44" s="2314"/>
      <c r="F44" s="2314"/>
      <c r="G44" s="2315"/>
      <c r="H44" s="2316"/>
      <c r="I44" s="2316"/>
      <c r="J44" s="2316"/>
      <c r="K44" s="2316"/>
      <c r="L44" s="2320"/>
      <c r="M44" s="2320"/>
      <c r="N44" s="2320"/>
      <c r="O44" s="2320"/>
    </row>
    <row r="45" spans="1:15" ht="13.5">
      <c r="A45" s="2312"/>
      <c r="B45" s="2313"/>
      <c r="C45" s="2314"/>
      <c r="D45" s="2314"/>
      <c r="E45" s="2314"/>
      <c r="F45" s="2314"/>
      <c r="G45" s="2315"/>
      <c r="H45" s="2316"/>
      <c r="I45" s="2316"/>
      <c r="J45" s="2316"/>
      <c r="K45" s="2316"/>
      <c r="L45" s="2320"/>
      <c r="M45" s="2320"/>
      <c r="N45" s="2320"/>
      <c r="O45" s="2320"/>
    </row>
    <row r="46" spans="1:15" ht="13.5">
      <c r="A46" s="2312"/>
      <c r="B46" s="2313"/>
      <c r="C46" s="2314"/>
      <c r="D46" s="2314"/>
      <c r="E46" s="2314"/>
      <c r="F46" s="2314"/>
      <c r="G46" s="2315"/>
      <c r="H46" s="2316"/>
      <c r="I46" s="2316"/>
      <c r="J46" s="2316"/>
      <c r="K46" s="2316"/>
      <c r="L46" s="2320"/>
      <c r="M46" s="2320"/>
      <c r="N46" s="2320"/>
      <c r="O46" s="2320"/>
    </row>
    <row r="47" spans="1:15" ht="13.5">
      <c r="A47" s="2312"/>
      <c r="B47" s="2313"/>
      <c r="C47" s="2314"/>
      <c r="D47" s="2314"/>
      <c r="E47" s="2314"/>
      <c r="F47" s="2314"/>
      <c r="G47" s="2315"/>
      <c r="H47" s="2316"/>
      <c r="I47" s="2316"/>
      <c r="J47" s="2316"/>
      <c r="K47" s="2316"/>
      <c r="L47" s="2320"/>
      <c r="M47" s="2320"/>
      <c r="N47" s="2320"/>
      <c r="O47" s="2320"/>
    </row>
    <row r="48" spans="1:15" ht="13.5">
      <c r="A48" s="2312"/>
      <c r="B48" s="2313"/>
      <c r="C48" s="2314"/>
      <c r="D48" s="2314"/>
      <c r="E48" s="2314"/>
      <c r="F48" s="2314"/>
      <c r="G48" s="2315"/>
      <c r="H48" s="2316"/>
      <c r="I48" s="2316"/>
      <c r="J48" s="2316"/>
      <c r="K48" s="2316"/>
      <c r="L48" s="2320"/>
      <c r="M48" s="2320"/>
      <c r="N48" s="2320"/>
      <c r="O48" s="2320"/>
    </row>
    <row r="49" spans="1:15" ht="13.5">
      <c r="A49" s="2312"/>
      <c r="B49" s="2313"/>
      <c r="C49" s="2314"/>
      <c r="D49" s="2314"/>
      <c r="E49" s="2314"/>
      <c r="F49" s="2314"/>
      <c r="G49" s="2315"/>
      <c r="H49" s="2316"/>
      <c r="I49" s="2316"/>
      <c r="J49" s="2316"/>
      <c r="K49" s="2316"/>
      <c r="L49" s="2320"/>
      <c r="M49" s="2320"/>
      <c r="N49" s="2320"/>
      <c r="O49" s="2320"/>
    </row>
    <row r="50" spans="1:15" ht="13.5">
      <c r="A50" s="2312"/>
      <c r="B50" s="2313"/>
      <c r="C50" s="2314"/>
      <c r="D50" s="2314"/>
      <c r="E50" s="2314"/>
      <c r="F50" s="2314"/>
      <c r="G50" s="2315"/>
      <c r="H50" s="2316"/>
      <c r="I50" s="2316"/>
      <c r="J50" s="2316"/>
      <c r="K50" s="2316"/>
      <c r="L50" s="2320"/>
      <c r="M50" s="2320"/>
      <c r="N50" s="2320"/>
      <c r="O50" s="2320"/>
    </row>
    <row r="51" spans="1:15" ht="13.5">
      <c r="A51" s="2312"/>
      <c r="B51" s="2313"/>
      <c r="C51" s="2314"/>
      <c r="D51" s="2314"/>
      <c r="E51" s="2314"/>
      <c r="F51" s="2314"/>
      <c r="G51" s="2315"/>
      <c r="H51" s="2316"/>
      <c r="I51" s="2316"/>
      <c r="J51" s="2316"/>
      <c r="K51" s="2316"/>
      <c r="L51" s="2320"/>
      <c r="M51" s="2320"/>
      <c r="N51" s="2320"/>
      <c r="O51" s="2320"/>
    </row>
    <row r="52" spans="1:15" ht="13.5">
      <c r="A52" s="2312"/>
      <c r="B52" s="2313"/>
      <c r="C52" s="2314"/>
      <c r="D52" s="2314"/>
      <c r="E52" s="2314"/>
      <c r="F52" s="2314"/>
      <c r="G52" s="2315"/>
      <c r="H52" s="2316"/>
      <c r="I52" s="2316"/>
      <c r="J52" s="2316"/>
      <c r="K52" s="2316"/>
      <c r="L52" s="2320"/>
      <c r="M52" s="2320"/>
      <c r="N52" s="2320"/>
      <c r="O52" s="2320"/>
    </row>
    <row r="53" spans="1:15" ht="13.5">
      <c r="A53" s="2312"/>
      <c r="B53" s="2313"/>
      <c r="C53" s="2314"/>
      <c r="D53" s="2314"/>
      <c r="E53" s="2314"/>
      <c r="F53" s="2314"/>
      <c r="G53" s="2315"/>
      <c r="H53" s="2316"/>
      <c r="I53" s="2316"/>
      <c r="J53" s="2316"/>
      <c r="K53" s="2316"/>
      <c r="L53" s="2320"/>
      <c r="M53" s="2320"/>
      <c r="N53" s="2320"/>
      <c r="O53" s="2320"/>
    </row>
    <row r="54" spans="1:15" ht="13.5">
      <c r="A54" s="2312"/>
      <c r="B54" s="2313"/>
      <c r="C54" s="2314"/>
      <c r="D54" s="2314"/>
      <c r="E54" s="2314"/>
      <c r="F54" s="2314"/>
      <c r="G54" s="2315"/>
      <c r="H54" s="2316"/>
      <c r="I54" s="2316"/>
      <c r="J54" s="2316"/>
      <c r="K54" s="2316"/>
      <c r="L54" s="2320"/>
      <c r="M54" s="2320"/>
      <c r="N54" s="2320"/>
      <c r="O54" s="2320"/>
    </row>
    <row r="55" spans="1:15" ht="13.5">
      <c r="A55" s="2312"/>
      <c r="B55" s="2313"/>
      <c r="C55" s="2314"/>
      <c r="D55" s="2314"/>
      <c r="E55" s="2314"/>
      <c r="F55" s="2314"/>
      <c r="G55" s="2315"/>
      <c r="H55" s="2316"/>
      <c r="I55" s="2316"/>
      <c r="J55" s="2316"/>
      <c r="K55" s="2316"/>
      <c r="L55" s="2320"/>
      <c r="M55" s="2320"/>
      <c r="N55" s="2320"/>
      <c r="O55" s="2320"/>
    </row>
    <row r="56" spans="1:15" ht="13.5">
      <c r="A56" s="2312"/>
      <c r="B56" s="2313"/>
      <c r="C56" s="2314"/>
      <c r="D56" s="2314"/>
      <c r="E56" s="2314"/>
      <c r="F56" s="2314"/>
      <c r="G56" s="2315"/>
      <c r="H56" s="2316"/>
      <c r="I56" s="2316"/>
      <c r="J56" s="2316"/>
      <c r="K56" s="2316"/>
      <c r="L56" s="2320"/>
      <c r="M56" s="2320"/>
      <c r="N56" s="2320"/>
      <c r="O56" s="2320"/>
    </row>
    <row r="57" spans="1:15" ht="13.5">
      <c r="A57" s="2312"/>
      <c r="B57" s="2313"/>
      <c r="C57" s="2314"/>
      <c r="D57" s="2314"/>
      <c r="E57" s="2314"/>
      <c r="F57" s="2314"/>
      <c r="G57" s="2315"/>
      <c r="H57" s="2316"/>
      <c r="I57" s="2316"/>
      <c r="J57" s="2316"/>
      <c r="K57" s="2316"/>
      <c r="L57" s="2320"/>
      <c r="M57" s="2320"/>
      <c r="N57" s="2320"/>
      <c r="O57" s="2320"/>
    </row>
    <row r="58" spans="1:15" ht="13.5">
      <c r="A58" s="2312"/>
      <c r="B58" s="2313"/>
      <c r="C58" s="2314"/>
      <c r="D58" s="2314"/>
      <c r="E58" s="2314"/>
      <c r="F58" s="2314"/>
      <c r="G58" s="2315"/>
      <c r="H58" s="2316"/>
      <c r="I58" s="2316"/>
      <c r="J58" s="2316"/>
      <c r="K58" s="2316"/>
      <c r="L58" s="2320"/>
      <c r="M58" s="2320"/>
      <c r="N58" s="2320"/>
      <c r="O58" s="2320"/>
    </row>
    <row r="59" spans="1:15" ht="13.5">
      <c r="A59" s="2312"/>
      <c r="B59" s="2313"/>
      <c r="C59" s="2314"/>
      <c r="D59" s="2314"/>
      <c r="E59" s="2314"/>
      <c r="F59" s="2314"/>
      <c r="G59" s="2315"/>
      <c r="H59" s="2316"/>
      <c r="I59" s="2316"/>
      <c r="J59" s="2316"/>
      <c r="K59" s="2316"/>
      <c r="L59" s="2320"/>
      <c r="M59" s="2320"/>
      <c r="N59" s="2320"/>
      <c r="O59" s="2320"/>
    </row>
    <row r="60" spans="1:15" ht="13.5">
      <c r="A60" s="2312"/>
      <c r="B60" s="2313"/>
      <c r="C60" s="2314"/>
      <c r="D60" s="2314"/>
      <c r="E60" s="2314"/>
      <c r="F60" s="2314"/>
      <c r="G60" s="2315"/>
      <c r="H60" s="2316"/>
      <c r="I60" s="2316"/>
      <c r="J60" s="2316"/>
      <c r="K60" s="2316"/>
      <c r="L60" s="2320"/>
      <c r="M60" s="2320"/>
      <c r="N60" s="2320"/>
      <c r="O60" s="2320"/>
    </row>
    <row r="61" spans="1:15" ht="13.5">
      <c r="A61" s="2312"/>
      <c r="B61" s="2313"/>
      <c r="C61" s="2314"/>
      <c r="D61" s="2314"/>
      <c r="E61" s="2314"/>
      <c r="F61" s="2314"/>
      <c r="G61" s="2315"/>
      <c r="H61" s="2316"/>
      <c r="I61" s="2316"/>
      <c r="J61" s="2316"/>
      <c r="K61" s="2316"/>
      <c r="L61" s="2320"/>
      <c r="M61" s="2320"/>
      <c r="N61" s="2320"/>
      <c r="O61" s="2320"/>
    </row>
    <row r="62" spans="1:15" ht="13.5">
      <c r="A62" s="2312"/>
      <c r="B62" s="2313"/>
      <c r="C62" s="2314"/>
      <c r="D62" s="2314"/>
      <c r="E62" s="2314"/>
      <c r="F62" s="2314"/>
      <c r="G62" s="2315"/>
      <c r="H62" s="2316"/>
      <c r="I62" s="2316"/>
      <c r="J62" s="2316"/>
      <c r="K62" s="2316"/>
      <c r="L62" s="2320"/>
      <c r="M62" s="2320"/>
      <c r="N62" s="2320"/>
      <c r="O62" s="2320"/>
    </row>
    <row r="63" spans="1:15" ht="13.5">
      <c r="A63" s="2312"/>
      <c r="B63" s="2313"/>
      <c r="C63" s="2314"/>
      <c r="D63" s="2314"/>
      <c r="E63" s="2314"/>
      <c r="F63" s="2314"/>
      <c r="G63" s="2315"/>
      <c r="H63" s="2316"/>
      <c r="I63" s="2316"/>
      <c r="J63" s="2316"/>
      <c r="K63" s="2316"/>
      <c r="L63" s="2320"/>
      <c r="M63" s="2320"/>
      <c r="N63" s="2320"/>
      <c r="O63" s="2320"/>
    </row>
    <row r="64" spans="1:15" ht="13.5">
      <c r="A64" s="2312"/>
      <c r="B64" s="2313"/>
      <c r="C64" s="2314"/>
      <c r="D64" s="2314"/>
      <c r="E64" s="2314"/>
      <c r="F64" s="2314"/>
      <c r="G64" s="2315"/>
      <c r="H64" s="2316"/>
      <c r="I64" s="2316"/>
      <c r="J64" s="2316"/>
      <c r="K64" s="2316"/>
      <c r="L64" s="2320"/>
      <c r="M64" s="2320"/>
      <c r="N64" s="2320"/>
      <c r="O64" s="2320"/>
    </row>
    <row r="65" spans="1:15" ht="13.5">
      <c r="A65" s="2312"/>
      <c r="B65" s="2313"/>
      <c r="C65" s="2314"/>
      <c r="D65" s="2314"/>
      <c r="E65" s="2314"/>
      <c r="F65" s="2314"/>
      <c r="G65" s="2315"/>
      <c r="H65" s="2316"/>
      <c r="I65" s="2316"/>
      <c r="J65" s="2316"/>
      <c r="K65" s="2316"/>
      <c r="L65" s="2320"/>
      <c r="M65" s="2320"/>
      <c r="N65" s="2320"/>
      <c r="O65" s="2320"/>
    </row>
    <row r="66" spans="1:15" ht="13.5">
      <c r="A66" s="2312"/>
      <c r="B66" s="2313"/>
      <c r="C66" s="2314"/>
      <c r="D66" s="2314"/>
      <c r="E66" s="2314"/>
      <c r="F66" s="2314"/>
      <c r="G66" s="2315"/>
      <c r="H66" s="2316"/>
      <c r="I66" s="2316"/>
      <c r="J66" s="2316"/>
      <c r="K66" s="2316"/>
      <c r="L66" s="2320"/>
      <c r="M66" s="2320"/>
      <c r="N66" s="2320"/>
      <c r="O66" s="2320"/>
    </row>
    <row r="67" spans="1:15" ht="13.5">
      <c r="A67" s="2312"/>
      <c r="B67" s="2313"/>
      <c r="C67" s="2314"/>
      <c r="D67" s="2314"/>
      <c r="E67" s="2314"/>
      <c r="F67" s="2314"/>
      <c r="G67" s="2315"/>
      <c r="H67" s="2316"/>
      <c r="I67" s="2316"/>
      <c r="J67" s="2316"/>
      <c r="K67" s="2316"/>
      <c r="L67" s="2320"/>
      <c r="M67" s="2320"/>
      <c r="N67" s="2320"/>
      <c r="O67" s="2320"/>
    </row>
    <row r="68" spans="1:15" ht="13.5">
      <c r="A68" s="2312"/>
      <c r="B68" s="2313"/>
      <c r="C68" s="2314"/>
      <c r="D68" s="2314"/>
      <c r="E68" s="2314"/>
      <c r="F68" s="2314"/>
      <c r="G68" s="2315"/>
      <c r="H68" s="2316"/>
      <c r="I68" s="2316"/>
      <c r="J68" s="2316"/>
      <c r="K68" s="2316"/>
      <c r="L68" s="2320"/>
      <c r="M68" s="2320"/>
      <c r="N68" s="2320"/>
      <c r="O68" s="2320"/>
    </row>
    <row r="69" spans="1:15" ht="13.5">
      <c r="A69" s="2312"/>
      <c r="B69" s="2313"/>
      <c r="C69" s="2314"/>
      <c r="D69" s="2314"/>
      <c r="E69" s="2314"/>
      <c r="F69" s="2314"/>
      <c r="G69" s="2315"/>
      <c r="H69" s="2316"/>
      <c r="I69" s="2316"/>
      <c r="J69" s="2316"/>
      <c r="K69" s="2316"/>
      <c r="L69" s="2320"/>
      <c r="M69" s="2320"/>
      <c r="N69" s="2320"/>
      <c r="O69" s="2320"/>
    </row>
    <row r="70" spans="1:15" ht="13.5">
      <c r="A70" s="2312"/>
      <c r="B70" s="2313"/>
      <c r="C70" s="2314"/>
      <c r="D70" s="2314"/>
      <c r="E70" s="2314"/>
      <c r="F70" s="2314"/>
      <c r="G70" s="2315"/>
      <c r="H70" s="2316"/>
      <c r="I70" s="2316"/>
      <c r="J70" s="2316"/>
      <c r="K70" s="2316"/>
      <c r="L70" s="2320"/>
      <c r="M70" s="2320"/>
      <c r="N70" s="2320"/>
      <c r="O70" s="2320"/>
    </row>
    <row r="71" spans="1:15" ht="13.5">
      <c r="A71" s="2312"/>
      <c r="B71" s="2313"/>
      <c r="C71" s="2314"/>
      <c r="D71" s="2314"/>
      <c r="E71" s="2314"/>
      <c r="F71" s="2314"/>
      <c r="G71" s="2315"/>
      <c r="H71" s="2316"/>
      <c r="I71" s="2316"/>
      <c r="J71" s="2316"/>
      <c r="K71" s="2316"/>
      <c r="L71" s="2320"/>
      <c r="M71" s="2320"/>
      <c r="N71" s="2320"/>
      <c r="O71" s="2320"/>
    </row>
    <row r="72" spans="1:15" ht="13.5">
      <c r="A72" s="2312"/>
      <c r="B72" s="2313"/>
      <c r="C72" s="2314"/>
      <c r="D72" s="2314"/>
      <c r="E72" s="2314"/>
      <c r="F72" s="2314"/>
      <c r="G72" s="2315"/>
      <c r="H72" s="2316"/>
      <c r="I72" s="2316"/>
      <c r="J72" s="2316"/>
      <c r="K72" s="2316"/>
      <c r="L72" s="2320"/>
      <c r="M72" s="2320"/>
      <c r="N72" s="2320"/>
      <c r="O72" s="2320"/>
    </row>
    <row r="73" spans="1:15" ht="13.5">
      <c r="A73" s="2312"/>
      <c r="B73" s="2313"/>
      <c r="C73" s="2314"/>
      <c r="D73" s="2314"/>
      <c r="E73" s="2314"/>
      <c r="F73" s="2314"/>
      <c r="G73" s="2315"/>
      <c r="H73" s="2316"/>
      <c r="I73" s="2316"/>
      <c r="J73" s="2316"/>
      <c r="K73" s="2316"/>
      <c r="L73" s="2320"/>
      <c r="M73" s="2320"/>
      <c r="N73" s="2320"/>
      <c r="O73" s="2320"/>
    </row>
    <row r="74" spans="1:15" ht="13.5">
      <c r="A74" s="2312"/>
      <c r="B74" s="2313"/>
      <c r="C74" s="2314"/>
      <c r="D74" s="2314"/>
      <c r="E74" s="2314"/>
      <c r="F74" s="2314"/>
      <c r="G74" s="2315"/>
      <c r="H74" s="2316"/>
      <c r="I74" s="2316"/>
      <c r="J74" s="2316"/>
      <c r="K74" s="2316"/>
      <c r="L74" s="2320"/>
      <c r="M74" s="2320"/>
      <c r="N74" s="2320"/>
      <c r="O74" s="2320"/>
    </row>
    <row r="75" spans="1:15" ht="13.5">
      <c r="A75" s="2312"/>
      <c r="B75" s="2313"/>
      <c r="C75" s="2314"/>
      <c r="D75" s="2314"/>
      <c r="E75" s="2314"/>
      <c r="F75" s="2314"/>
      <c r="G75" s="2315"/>
      <c r="H75" s="2316"/>
      <c r="I75" s="2316"/>
      <c r="J75" s="2316"/>
      <c r="K75" s="2316"/>
      <c r="L75" s="2320"/>
      <c r="M75" s="2320"/>
      <c r="N75" s="2320"/>
      <c r="O75" s="2320"/>
    </row>
    <row r="76" spans="1:15" ht="13.5">
      <c r="A76" s="2312"/>
      <c r="B76" s="2313"/>
      <c r="C76" s="2314"/>
      <c r="D76" s="2314"/>
      <c r="E76" s="2314"/>
      <c r="F76" s="2314"/>
      <c r="G76" s="2315"/>
      <c r="H76" s="2316"/>
      <c r="I76" s="2316"/>
      <c r="J76" s="2316"/>
      <c r="K76" s="2316"/>
      <c r="L76" s="2320"/>
      <c r="M76" s="2320"/>
      <c r="N76" s="2320"/>
      <c r="O76" s="2320"/>
    </row>
    <row r="77" spans="1:15" ht="13.5">
      <c r="A77" s="2312"/>
      <c r="B77" s="2313"/>
      <c r="C77" s="2314"/>
      <c r="D77" s="2314"/>
      <c r="E77" s="2314"/>
      <c r="F77" s="2314"/>
      <c r="G77" s="2315"/>
      <c r="H77" s="2316"/>
      <c r="I77" s="2316"/>
      <c r="J77" s="2316"/>
      <c r="K77" s="2316"/>
      <c r="L77" s="2320"/>
      <c r="M77" s="2320"/>
      <c r="N77" s="2320"/>
      <c r="O77" s="2320"/>
    </row>
    <row r="78" spans="1:15" ht="13.5">
      <c r="A78" s="2312"/>
      <c r="B78" s="2313"/>
      <c r="C78" s="2314"/>
      <c r="D78" s="2314"/>
      <c r="E78" s="2314"/>
      <c r="F78" s="2314"/>
      <c r="G78" s="2315"/>
      <c r="H78" s="2316"/>
      <c r="I78" s="2316"/>
      <c r="J78" s="2316"/>
      <c r="K78" s="2316"/>
      <c r="L78" s="2320"/>
      <c r="M78" s="2320"/>
      <c r="N78" s="2320"/>
      <c r="O78" s="2320"/>
    </row>
    <row r="79" spans="1:15" ht="13.5">
      <c r="A79" s="2312"/>
      <c r="B79" s="2313"/>
      <c r="C79" s="2314"/>
      <c r="D79" s="2314"/>
      <c r="E79" s="2314"/>
      <c r="F79" s="2314"/>
      <c r="G79" s="2315"/>
      <c r="H79" s="2316"/>
      <c r="I79" s="2316"/>
      <c r="J79" s="2316"/>
      <c r="K79" s="2316"/>
      <c r="L79" s="2320"/>
      <c r="M79" s="2320"/>
      <c r="N79" s="2320"/>
      <c r="O79" s="2320"/>
    </row>
    <row r="80" spans="1:15" ht="13.5">
      <c r="A80" s="2312"/>
      <c r="B80" s="2313"/>
      <c r="C80" s="2314"/>
      <c r="D80" s="2314"/>
      <c r="E80" s="2314"/>
      <c r="F80" s="2314"/>
      <c r="G80" s="2315"/>
      <c r="H80" s="2316"/>
      <c r="I80" s="2316"/>
      <c r="J80" s="2316"/>
      <c r="K80" s="2316"/>
      <c r="L80" s="2320"/>
      <c r="M80" s="2320"/>
      <c r="N80" s="2320"/>
      <c r="O80" s="2320"/>
    </row>
    <row r="81" spans="1:15" ht="13.5">
      <c r="A81" s="2312"/>
      <c r="B81" s="2313"/>
      <c r="C81" s="2314"/>
      <c r="D81" s="2314"/>
      <c r="E81" s="2314"/>
      <c r="F81" s="2314"/>
      <c r="G81" s="2315"/>
      <c r="H81" s="2316"/>
      <c r="I81" s="2316"/>
      <c r="J81" s="2316"/>
      <c r="K81" s="2316"/>
      <c r="L81" s="2320"/>
      <c r="M81" s="2320"/>
      <c r="N81" s="2320"/>
      <c r="O81" s="2320"/>
    </row>
    <row r="82" spans="1:15" ht="13.5">
      <c r="A82" s="2312"/>
      <c r="B82" s="2313"/>
      <c r="C82" s="2314"/>
      <c r="D82" s="2314"/>
      <c r="E82" s="2314"/>
      <c r="F82" s="2314"/>
      <c r="G82" s="2315"/>
      <c r="H82" s="2316"/>
      <c r="I82" s="2316"/>
      <c r="J82" s="2316"/>
      <c r="K82" s="2316"/>
      <c r="L82" s="2320"/>
      <c r="M82" s="2320"/>
      <c r="N82" s="2320"/>
      <c r="O82" s="2320"/>
    </row>
    <row r="83" spans="1:15" ht="13.5">
      <c r="A83" s="2312"/>
      <c r="B83" s="2313"/>
      <c r="C83" s="2314"/>
      <c r="D83" s="2314"/>
      <c r="E83" s="2314"/>
      <c r="F83" s="2314"/>
      <c r="G83" s="2315"/>
      <c r="H83" s="2316"/>
      <c r="I83" s="2316"/>
      <c r="J83" s="2316"/>
      <c r="K83" s="2316"/>
      <c r="L83" s="2320"/>
      <c r="M83" s="2320"/>
      <c r="N83" s="2320"/>
      <c r="O83" s="2320"/>
    </row>
    <row r="84" spans="1:15" ht="13.5">
      <c r="A84" s="2312"/>
      <c r="B84" s="2313"/>
      <c r="C84" s="2314"/>
      <c r="D84" s="2314"/>
      <c r="E84" s="2314"/>
      <c r="F84" s="2314"/>
      <c r="G84" s="2315"/>
      <c r="H84" s="2316"/>
      <c r="I84" s="2316"/>
      <c r="J84" s="2316"/>
      <c r="K84" s="2316"/>
      <c r="L84" s="2320"/>
      <c r="M84" s="2320"/>
      <c r="N84" s="2320"/>
      <c r="O84" s="2320"/>
    </row>
    <row r="85" spans="1:15" ht="13.5">
      <c r="A85" s="2312"/>
      <c r="B85" s="2313"/>
      <c r="C85" s="2314"/>
      <c r="D85" s="2314"/>
      <c r="E85" s="2314"/>
      <c r="F85" s="2314"/>
      <c r="G85" s="2315"/>
      <c r="H85" s="2316"/>
      <c r="I85" s="2316"/>
      <c r="J85" s="2316"/>
      <c r="K85" s="2316"/>
      <c r="L85" s="2320"/>
      <c r="M85" s="2320"/>
      <c r="N85" s="2320"/>
      <c r="O85" s="2320"/>
    </row>
    <row r="86" spans="1:15" ht="13.5">
      <c r="A86" s="2312"/>
      <c r="B86" s="2313"/>
      <c r="C86" s="2314"/>
      <c r="D86" s="2314"/>
      <c r="E86" s="2314"/>
      <c r="F86" s="2314"/>
      <c r="G86" s="2315"/>
      <c r="H86" s="2316"/>
      <c r="I86" s="2316"/>
      <c r="J86" s="2316"/>
      <c r="K86" s="2316"/>
      <c r="L86" s="2320"/>
      <c r="M86" s="2320"/>
      <c r="N86" s="2320"/>
      <c r="O86" s="2320"/>
    </row>
    <row r="87" spans="1:15" ht="13.5">
      <c r="A87" s="2312"/>
      <c r="B87" s="2313"/>
      <c r="C87" s="2314"/>
      <c r="D87" s="2314"/>
      <c r="E87" s="2314"/>
      <c r="F87" s="2314"/>
      <c r="G87" s="2315"/>
      <c r="H87" s="2316"/>
      <c r="I87" s="2316"/>
      <c r="J87" s="2316"/>
      <c r="K87" s="2316"/>
      <c r="L87" s="2320"/>
      <c r="M87" s="2320"/>
      <c r="N87" s="2320"/>
      <c r="O87" s="2320"/>
    </row>
    <row r="88" spans="1:15" ht="13.5">
      <c r="A88" s="2312"/>
      <c r="B88" s="2313"/>
      <c r="C88" s="2314"/>
      <c r="D88" s="2314"/>
      <c r="E88" s="2314"/>
      <c r="F88" s="2314"/>
      <c r="G88" s="2315"/>
      <c r="H88" s="2316"/>
      <c r="I88" s="2316"/>
      <c r="J88" s="2316"/>
      <c r="K88" s="2316"/>
      <c r="L88" s="2320"/>
      <c r="M88" s="2320"/>
      <c r="N88" s="2320"/>
      <c r="O88" s="2320"/>
    </row>
    <row r="89" spans="1:15" ht="13.5">
      <c r="A89" s="2312"/>
      <c r="B89" s="2313"/>
      <c r="C89" s="2314"/>
      <c r="D89" s="2314"/>
      <c r="E89" s="2314"/>
      <c r="F89" s="2314"/>
      <c r="G89" s="2315"/>
      <c r="H89" s="2316"/>
      <c r="I89" s="2316"/>
      <c r="J89" s="2316"/>
      <c r="K89" s="2316"/>
      <c r="L89" s="2320"/>
      <c r="M89" s="2320"/>
      <c r="N89" s="2320"/>
      <c r="O89" s="2320"/>
    </row>
    <row r="90" spans="1:15" ht="13.5">
      <c r="A90" s="2312"/>
      <c r="B90" s="2313"/>
      <c r="C90" s="2314"/>
      <c r="D90" s="2314"/>
      <c r="E90" s="2314"/>
      <c r="F90" s="2314"/>
      <c r="G90" s="2315"/>
      <c r="H90" s="2316"/>
      <c r="I90" s="2316"/>
      <c r="J90" s="2316"/>
      <c r="K90" s="2316"/>
      <c r="L90" s="2320"/>
      <c r="M90" s="2320"/>
      <c r="N90" s="2320"/>
      <c r="O90" s="2320"/>
    </row>
    <row r="91" spans="1:15" ht="13.5">
      <c r="A91" s="2312"/>
      <c r="B91" s="2313"/>
      <c r="C91" s="2314"/>
      <c r="D91" s="2314"/>
      <c r="E91" s="2314"/>
      <c r="F91" s="2314"/>
      <c r="G91" s="2315"/>
      <c r="H91" s="2316"/>
      <c r="I91" s="2316"/>
      <c r="J91" s="2316"/>
      <c r="K91" s="2316"/>
      <c r="L91" s="2320"/>
      <c r="M91" s="2320"/>
      <c r="N91" s="2320"/>
      <c r="O91" s="2320"/>
    </row>
    <row r="92" spans="1:15" ht="13.5">
      <c r="A92" s="2312"/>
      <c r="B92" s="2313"/>
      <c r="C92" s="2314"/>
      <c r="D92" s="2314"/>
      <c r="E92" s="2314"/>
      <c r="F92" s="2314"/>
      <c r="G92" s="2315"/>
      <c r="H92" s="2316"/>
      <c r="I92" s="2316"/>
      <c r="J92" s="2316"/>
      <c r="K92" s="2316"/>
      <c r="L92" s="2320"/>
      <c r="M92" s="2320"/>
      <c r="N92" s="2320"/>
      <c r="O92" s="2320"/>
    </row>
    <row r="93" spans="1:15" ht="13.5">
      <c r="A93" s="2312"/>
      <c r="B93" s="2313"/>
      <c r="C93" s="2314"/>
      <c r="D93" s="2314"/>
      <c r="E93" s="2314"/>
      <c r="F93" s="2314"/>
      <c r="G93" s="2315"/>
      <c r="H93" s="2316"/>
      <c r="I93" s="2316"/>
      <c r="J93" s="2316"/>
      <c r="K93" s="2316"/>
      <c r="L93" s="2320"/>
      <c r="M93" s="2320"/>
      <c r="N93" s="2320"/>
      <c r="O93" s="2320"/>
    </row>
    <row r="94" spans="1:15" ht="13.5">
      <c r="A94" s="2312"/>
      <c r="B94" s="2313"/>
      <c r="C94" s="2314"/>
      <c r="D94" s="2314"/>
      <c r="E94" s="2314"/>
      <c r="F94" s="2314"/>
      <c r="G94" s="2315"/>
      <c r="H94" s="2316"/>
      <c r="I94" s="2316"/>
      <c r="J94" s="2316"/>
      <c r="K94" s="2316"/>
      <c r="L94" s="2320"/>
      <c r="M94" s="2320"/>
      <c r="N94" s="2320"/>
      <c r="O94" s="2320"/>
    </row>
    <row r="95" spans="1:15" ht="13.5">
      <c r="A95" s="2312"/>
      <c r="B95" s="2313"/>
      <c r="C95" s="2314"/>
      <c r="D95" s="2314"/>
      <c r="E95" s="2314"/>
      <c r="F95" s="2314"/>
      <c r="G95" s="2315"/>
      <c r="H95" s="2316"/>
      <c r="I95" s="2316"/>
      <c r="J95" s="2316"/>
      <c r="K95" s="2316"/>
      <c r="L95" s="2320"/>
      <c r="M95" s="2320"/>
      <c r="N95" s="2320"/>
      <c r="O95" s="2320"/>
    </row>
    <row r="96" spans="1:15" ht="13.5">
      <c r="A96" s="2312"/>
      <c r="B96" s="2313"/>
      <c r="C96" s="2314"/>
      <c r="D96" s="2314"/>
      <c r="E96" s="2314"/>
      <c r="F96" s="2314"/>
      <c r="G96" s="2315"/>
      <c r="H96" s="2316"/>
      <c r="I96" s="2316"/>
      <c r="J96" s="2316"/>
      <c r="K96" s="2316"/>
      <c r="L96" s="2320"/>
      <c r="M96" s="2320"/>
      <c r="N96" s="2320"/>
      <c r="O96" s="2320"/>
    </row>
    <row r="97" spans="1:15" ht="13.5">
      <c r="A97" s="2312"/>
      <c r="B97" s="2313"/>
      <c r="C97" s="2314"/>
      <c r="D97" s="2314"/>
      <c r="E97" s="2314"/>
      <c r="F97" s="2314"/>
      <c r="G97" s="2315"/>
      <c r="H97" s="2316"/>
      <c r="I97" s="2316"/>
      <c r="J97" s="2316"/>
      <c r="K97" s="2316"/>
      <c r="L97" s="2320"/>
      <c r="M97" s="2320"/>
      <c r="N97" s="2320"/>
      <c r="O97" s="2320"/>
    </row>
    <row r="98" spans="1:15" ht="13.5">
      <c r="A98" s="2312"/>
      <c r="B98" s="2313"/>
      <c r="C98" s="2314"/>
      <c r="D98" s="2314"/>
      <c r="E98" s="2314"/>
      <c r="F98" s="2314"/>
      <c r="G98" s="2315"/>
      <c r="H98" s="2316"/>
      <c r="I98" s="2316"/>
      <c r="J98" s="2316"/>
      <c r="K98" s="2316"/>
      <c r="L98" s="2320"/>
      <c r="M98" s="2320"/>
      <c r="N98" s="2320"/>
      <c r="O98" s="2320"/>
    </row>
    <row r="99" spans="1:15" ht="13.5">
      <c r="A99" s="2312"/>
      <c r="B99" s="2313"/>
      <c r="C99" s="2314"/>
      <c r="D99" s="2314"/>
      <c r="E99" s="2314"/>
      <c r="F99" s="2314"/>
      <c r="G99" s="2315"/>
      <c r="H99" s="2316"/>
      <c r="I99" s="2316"/>
      <c r="J99" s="2316"/>
      <c r="K99" s="2316"/>
      <c r="L99" s="2320"/>
      <c r="M99" s="2320"/>
      <c r="N99" s="2320"/>
      <c r="O99" s="2320"/>
    </row>
    <row r="100" spans="1:15" ht="13.5">
      <c r="A100" s="2312"/>
      <c r="B100" s="2313"/>
      <c r="C100" s="2314"/>
      <c r="D100" s="2314"/>
      <c r="E100" s="2314"/>
      <c r="F100" s="2314"/>
      <c r="G100" s="2315"/>
      <c r="H100" s="2316"/>
      <c r="I100" s="2316"/>
      <c r="J100" s="2316"/>
      <c r="K100" s="2316"/>
      <c r="L100" s="2320"/>
      <c r="M100" s="2320"/>
      <c r="N100" s="2320"/>
      <c r="O100" s="2320"/>
    </row>
    <row r="101" spans="1:15" ht="13.5">
      <c r="A101" s="2312"/>
      <c r="B101" s="2313"/>
      <c r="C101" s="2314"/>
      <c r="D101" s="2314"/>
      <c r="E101" s="2314"/>
      <c r="F101" s="2314"/>
      <c r="G101" s="2315"/>
      <c r="H101" s="2316"/>
      <c r="I101" s="2316"/>
      <c r="J101" s="2316"/>
      <c r="K101" s="2316"/>
      <c r="L101" s="2320"/>
      <c r="M101" s="2320"/>
      <c r="N101" s="2320"/>
      <c r="O101" s="2320"/>
    </row>
    <row r="102" spans="1:15" ht="13.5">
      <c r="A102" s="2312"/>
      <c r="B102" s="2313"/>
      <c r="C102" s="2314"/>
      <c r="D102" s="2314"/>
      <c r="E102" s="2314"/>
      <c r="F102" s="2314"/>
      <c r="G102" s="2315"/>
      <c r="H102" s="2316"/>
      <c r="I102" s="2316"/>
      <c r="J102" s="2316"/>
      <c r="K102" s="2316"/>
      <c r="L102" s="2320"/>
      <c r="M102" s="2320"/>
      <c r="N102" s="2320"/>
      <c r="O102" s="2320"/>
    </row>
    <row r="103" spans="1:15" ht="13.5">
      <c r="A103" s="2312"/>
      <c r="B103" s="2313"/>
      <c r="C103" s="2314"/>
      <c r="D103" s="2314"/>
      <c r="E103" s="2314"/>
      <c r="F103" s="2314"/>
      <c r="G103" s="2315"/>
      <c r="H103" s="2316"/>
      <c r="I103" s="2316"/>
      <c r="J103" s="2316"/>
      <c r="K103" s="2316"/>
      <c r="L103" s="2320"/>
      <c r="M103" s="2320"/>
      <c r="N103" s="2320"/>
      <c r="O103" s="2320"/>
    </row>
    <row r="104" spans="1:15" ht="13.5">
      <c r="A104" s="2312"/>
      <c r="B104" s="2313"/>
      <c r="C104" s="2314"/>
      <c r="D104" s="2314"/>
      <c r="E104" s="2314"/>
      <c r="F104" s="2314"/>
      <c r="G104" s="2315"/>
      <c r="H104" s="2316"/>
      <c r="I104" s="2316"/>
      <c r="J104" s="2316"/>
      <c r="K104" s="2316"/>
      <c r="L104" s="2320"/>
      <c r="M104" s="2320"/>
      <c r="N104" s="2320"/>
      <c r="O104" s="2320"/>
    </row>
    <row r="105" spans="1:15" ht="13.5">
      <c r="A105" s="2312"/>
      <c r="B105" s="2313"/>
      <c r="C105" s="2314"/>
      <c r="D105" s="2314"/>
      <c r="E105" s="2314"/>
      <c r="F105" s="2314"/>
      <c r="G105" s="2315"/>
      <c r="H105" s="2316"/>
      <c r="I105" s="2316"/>
      <c r="J105" s="2316"/>
      <c r="K105" s="2316"/>
      <c r="L105" s="2320"/>
      <c r="M105" s="2320"/>
      <c r="N105" s="2320"/>
      <c r="O105" s="2320"/>
    </row>
    <row r="106" spans="1:15" ht="13.5">
      <c r="A106" s="2312"/>
      <c r="B106" s="2313"/>
      <c r="C106" s="2314"/>
      <c r="D106" s="2314"/>
      <c r="E106" s="2314"/>
      <c r="F106" s="2314"/>
      <c r="G106" s="2315"/>
      <c r="H106" s="2316"/>
      <c r="I106" s="2316"/>
      <c r="J106" s="2316"/>
      <c r="K106" s="2316"/>
      <c r="L106" s="2320"/>
      <c r="M106" s="2320"/>
      <c r="N106" s="2320"/>
      <c r="O106" s="2320"/>
    </row>
    <row r="107" spans="1:15" ht="13.5">
      <c r="A107" s="2312"/>
      <c r="B107" s="2313"/>
      <c r="C107" s="2314"/>
      <c r="D107" s="2314"/>
      <c r="E107" s="2314"/>
      <c r="F107" s="2314"/>
      <c r="G107" s="2315"/>
      <c r="H107" s="2316"/>
      <c r="I107" s="2316"/>
      <c r="J107" s="2316"/>
      <c r="K107" s="2316"/>
      <c r="L107" s="2320"/>
      <c r="M107" s="2320"/>
      <c r="N107" s="2320"/>
      <c r="O107" s="2320"/>
    </row>
    <row r="108" spans="1:15" ht="13.5">
      <c r="A108" s="2312"/>
      <c r="B108" s="2313"/>
      <c r="C108" s="2314"/>
      <c r="D108" s="2314"/>
      <c r="E108" s="2314"/>
      <c r="F108" s="2314"/>
      <c r="G108" s="2315"/>
      <c r="H108" s="2316"/>
      <c r="I108" s="2316"/>
      <c r="J108" s="2316"/>
      <c r="K108" s="2316"/>
      <c r="L108" s="2320"/>
      <c r="M108" s="2320"/>
      <c r="N108" s="2320"/>
      <c r="O108" s="2320"/>
    </row>
    <row r="109" spans="1:15" ht="13.5">
      <c r="A109" s="2312"/>
      <c r="B109" s="2313"/>
      <c r="C109" s="2314"/>
      <c r="D109" s="2314"/>
      <c r="E109" s="2314"/>
      <c r="F109" s="2314"/>
      <c r="G109" s="2315"/>
      <c r="H109" s="2316"/>
      <c r="I109" s="2316"/>
      <c r="J109" s="2316"/>
      <c r="K109" s="2316"/>
      <c r="L109" s="2320"/>
      <c r="M109" s="2320"/>
      <c r="N109" s="2320"/>
      <c r="O109" s="2320"/>
    </row>
    <row r="110" spans="1:15" ht="13.5">
      <c r="A110" s="2312"/>
      <c r="B110" s="2313"/>
      <c r="C110" s="2314"/>
      <c r="D110" s="2314"/>
      <c r="E110" s="2314"/>
      <c r="F110" s="2314"/>
      <c r="G110" s="2315"/>
      <c r="H110" s="2316"/>
      <c r="I110" s="2316"/>
      <c r="J110" s="2316"/>
      <c r="K110" s="2316"/>
      <c r="L110" s="2320"/>
      <c r="M110" s="2320"/>
      <c r="N110" s="2320"/>
      <c r="O110" s="2320"/>
    </row>
    <row r="111" spans="1:15" ht="13.5">
      <c r="A111" s="2312"/>
      <c r="B111" s="2313"/>
      <c r="C111" s="2314"/>
      <c r="D111" s="2314"/>
      <c r="E111" s="2314"/>
      <c r="F111" s="2314"/>
      <c r="G111" s="2315"/>
      <c r="H111" s="2316"/>
      <c r="I111" s="2316"/>
      <c r="J111" s="2316"/>
      <c r="K111" s="2316"/>
      <c r="L111" s="2320"/>
      <c r="M111" s="2320"/>
      <c r="N111" s="2320"/>
      <c r="O111" s="2320"/>
    </row>
    <row r="112" spans="1:15" ht="13.5">
      <c r="A112" s="2312"/>
      <c r="B112" s="2313"/>
      <c r="C112" s="2314"/>
      <c r="D112" s="2314"/>
      <c r="E112" s="2314"/>
      <c r="F112" s="2314"/>
      <c r="G112" s="2315"/>
      <c r="H112" s="2316"/>
      <c r="I112" s="2316"/>
      <c r="J112" s="2316"/>
      <c r="K112" s="2316"/>
      <c r="L112" s="2320"/>
      <c r="M112" s="2320"/>
      <c r="N112" s="2320"/>
      <c r="O112" s="2320"/>
    </row>
    <row r="113" spans="1:15" ht="13.5">
      <c r="A113" s="2312"/>
      <c r="B113" s="2313"/>
      <c r="C113" s="2314"/>
      <c r="D113" s="2314"/>
      <c r="E113" s="2314"/>
      <c r="F113" s="2314"/>
      <c r="G113" s="2315"/>
      <c r="H113" s="2316"/>
      <c r="I113" s="2316"/>
      <c r="J113" s="2316"/>
      <c r="K113" s="2316"/>
      <c r="L113" s="2320"/>
      <c r="M113" s="2320"/>
      <c r="N113" s="2320"/>
      <c r="O113" s="2320"/>
    </row>
    <row r="114" spans="1:15" ht="13.5">
      <c r="A114" s="2312"/>
      <c r="B114" s="2313"/>
      <c r="C114" s="2314"/>
      <c r="D114" s="2314"/>
      <c r="E114" s="2314"/>
      <c r="F114" s="2314"/>
      <c r="G114" s="2315"/>
      <c r="H114" s="2316"/>
      <c r="I114" s="2316"/>
      <c r="J114" s="2316"/>
      <c r="K114" s="2316"/>
      <c r="L114" s="2320"/>
      <c r="M114" s="2320"/>
      <c r="N114" s="2320"/>
      <c r="O114" s="2320"/>
    </row>
    <row r="115" spans="1:15" ht="13.5">
      <c r="A115" s="2312"/>
      <c r="B115" s="2313"/>
      <c r="C115" s="2314"/>
      <c r="D115" s="2314"/>
      <c r="E115" s="2314"/>
      <c r="F115" s="2314"/>
      <c r="G115" s="2315"/>
      <c r="H115" s="2316"/>
      <c r="I115" s="2316"/>
      <c r="J115" s="2316"/>
      <c r="K115" s="2316"/>
      <c r="L115" s="2320"/>
      <c r="M115" s="2320"/>
      <c r="N115" s="2320"/>
      <c r="O115" s="2320"/>
    </row>
    <row r="116" spans="1:15" ht="13.5">
      <c r="A116" s="2312"/>
      <c r="B116" s="2313"/>
      <c r="C116" s="2314"/>
      <c r="D116" s="2314"/>
      <c r="E116" s="2314"/>
      <c r="F116" s="2314"/>
      <c r="G116" s="2315"/>
      <c r="H116" s="2316"/>
      <c r="I116" s="2316"/>
      <c r="J116" s="2316"/>
      <c r="K116" s="2316"/>
      <c r="L116" s="2320"/>
      <c r="M116" s="2320"/>
      <c r="N116" s="2320"/>
      <c r="O116" s="2320"/>
    </row>
    <row r="117" spans="1:15" ht="13.5">
      <c r="A117" s="2312"/>
      <c r="B117" s="2313"/>
      <c r="C117" s="2314"/>
      <c r="D117" s="2314"/>
      <c r="E117" s="2314"/>
      <c r="F117" s="2314"/>
      <c r="G117" s="2315"/>
      <c r="H117" s="2316"/>
      <c r="I117" s="2316"/>
      <c r="J117" s="2316"/>
      <c r="K117" s="2316"/>
      <c r="L117" s="2320"/>
      <c r="M117" s="2320"/>
      <c r="N117" s="2320"/>
      <c r="O117" s="2320"/>
    </row>
    <row r="118" spans="1:15" ht="13.5">
      <c r="A118" s="2312"/>
      <c r="B118" s="2313"/>
      <c r="C118" s="2314"/>
      <c r="D118" s="2314"/>
      <c r="E118" s="2314"/>
      <c r="F118" s="2314"/>
      <c r="G118" s="2315"/>
      <c r="H118" s="2316"/>
      <c r="I118" s="2316"/>
      <c r="J118" s="2316"/>
      <c r="K118" s="2316"/>
      <c r="L118" s="2320"/>
      <c r="M118" s="2320"/>
      <c r="N118" s="2320"/>
      <c r="O118" s="2320"/>
    </row>
    <row r="119" spans="1:15" ht="13.5">
      <c r="A119" s="2312"/>
      <c r="B119" s="2313"/>
      <c r="C119" s="2314"/>
      <c r="D119" s="2314"/>
      <c r="E119" s="2314"/>
      <c r="F119" s="2314"/>
      <c r="G119" s="2315"/>
      <c r="H119" s="2316"/>
      <c r="I119" s="2316"/>
      <c r="J119" s="2316"/>
      <c r="K119" s="2316"/>
      <c r="L119" s="2320"/>
      <c r="M119" s="2320"/>
      <c r="N119" s="2320"/>
      <c r="O119" s="2320"/>
    </row>
    <row r="120" spans="1:15" ht="13.5">
      <c r="A120" s="2312"/>
      <c r="B120" s="2313"/>
      <c r="C120" s="2314"/>
      <c r="D120" s="2314"/>
      <c r="E120" s="2314"/>
      <c r="F120" s="2314"/>
      <c r="G120" s="2315"/>
      <c r="H120" s="2316"/>
      <c r="I120" s="2316"/>
      <c r="J120" s="2316"/>
      <c r="K120" s="2316"/>
      <c r="L120" s="2320"/>
      <c r="M120" s="2320"/>
      <c r="N120" s="2320"/>
      <c r="O120" s="2320"/>
    </row>
    <row r="121" spans="1:15" ht="13.5">
      <c r="A121" s="2312"/>
      <c r="B121" s="2313"/>
      <c r="C121" s="2314"/>
      <c r="D121" s="2314"/>
      <c r="E121" s="2314"/>
      <c r="F121" s="2314"/>
      <c r="G121" s="2315"/>
      <c r="H121" s="2316"/>
      <c r="I121" s="2316"/>
      <c r="J121" s="2316"/>
      <c r="K121" s="2316"/>
      <c r="L121" s="2320"/>
      <c r="M121" s="2320"/>
      <c r="N121" s="2320"/>
      <c r="O121" s="2320"/>
    </row>
    <row r="122" spans="1:15" ht="13.5">
      <c r="A122" s="2312"/>
      <c r="B122" s="2313"/>
      <c r="C122" s="2314"/>
      <c r="D122" s="2314"/>
      <c r="E122" s="2314"/>
      <c r="F122" s="2314"/>
      <c r="G122" s="2315"/>
      <c r="H122" s="2316"/>
      <c r="I122" s="2316"/>
      <c r="J122" s="2316"/>
      <c r="K122" s="2316"/>
      <c r="L122" s="2320"/>
      <c r="M122" s="2320"/>
      <c r="N122" s="2320"/>
      <c r="O122" s="2320"/>
    </row>
    <row r="123" spans="1:15" ht="13.5">
      <c r="A123" s="2312"/>
      <c r="B123" s="2313"/>
      <c r="C123" s="2314"/>
      <c r="D123" s="2314"/>
      <c r="E123" s="2314"/>
      <c r="F123" s="2314"/>
      <c r="G123" s="2315"/>
      <c r="H123" s="2316"/>
      <c r="I123" s="2316"/>
      <c r="J123" s="2316"/>
      <c r="K123" s="2316"/>
      <c r="L123" s="2320"/>
      <c r="M123" s="2320"/>
      <c r="N123" s="2320"/>
      <c r="O123" s="2320"/>
    </row>
    <row r="124" spans="1:15" ht="13.5">
      <c r="A124" s="2312"/>
      <c r="B124" s="2313"/>
      <c r="C124" s="2314"/>
      <c r="D124" s="2314"/>
      <c r="E124" s="2314"/>
      <c r="F124" s="2314"/>
      <c r="G124" s="2315"/>
      <c r="H124" s="2316"/>
      <c r="I124" s="2316"/>
      <c r="J124" s="2316"/>
      <c r="K124" s="2316"/>
      <c r="L124" s="2320"/>
      <c r="M124" s="2320"/>
      <c r="N124" s="2320"/>
      <c r="O124" s="2320"/>
    </row>
    <row r="125" spans="1:15" ht="13.5">
      <c r="A125" s="2312"/>
      <c r="B125" s="2313"/>
      <c r="C125" s="2314"/>
      <c r="D125" s="2314"/>
      <c r="E125" s="2314"/>
      <c r="F125" s="2314"/>
      <c r="G125" s="2315"/>
      <c r="H125" s="2316"/>
      <c r="I125" s="2316"/>
      <c r="J125" s="2316"/>
      <c r="K125" s="2316"/>
      <c r="L125" s="2320"/>
      <c r="M125" s="2320"/>
      <c r="N125" s="2320"/>
      <c r="O125" s="2320"/>
    </row>
    <row r="126" spans="1:15" ht="13.5">
      <c r="A126" s="2312"/>
      <c r="B126" s="2313"/>
      <c r="C126" s="2314"/>
      <c r="D126" s="2314"/>
      <c r="E126" s="2314"/>
      <c r="F126" s="2314"/>
      <c r="G126" s="2315"/>
      <c r="H126" s="2316"/>
      <c r="I126" s="2316"/>
      <c r="J126" s="2316"/>
      <c r="K126" s="2316"/>
      <c r="L126" s="2320"/>
      <c r="M126" s="2320"/>
      <c r="N126" s="2320"/>
      <c r="O126" s="2320"/>
    </row>
    <row r="127" spans="1:15" ht="13.5">
      <c r="A127" s="2312"/>
      <c r="B127" s="2313"/>
      <c r="C127" s="2314"/>
      <c r="D127" s="2314"/>
      <c r="E127" s="2314"/>
      <c r="F127" s="2314"/>
      <c r="G127" s="2315"/>
      <c r="H127" s="2316"/>
      <c r="I127" s="2316"/>
      <c r="J127" s="2316"/>
      <c r="K127" s="2316"/>
      <c r="L127" s="2320"/>
      <c r="M127" s="2320"/>
      <c r="N127" s="2320"/>
      <c r="O127" s="2320"/>
    </row>
    <row r="128" spans="1:15" ht="13.5">
      <c r="A128" s="2312"/>
      <c r="B128" s="2313"/>
      <c r="C128" s="2314"/>
      <c r="D128" s="2314"/>
      <c r="E128" s="2314"/>
      <c r="F128" s="2314"/>
      <c r="G128" s="2315"/>
      <c r="H128" s="2316"/>
      <c r="I128" s="2316"/>
      <c r="J128" s="2316"/>
      <c r="K128" s="2316"/>
      <c r="L128" s="2320"/>
      <c r="M128" s="2320"/>
      <c r="N128" s="2320"/>
      <c r="O128" s="2320"/>
    </row>
    <row r="129" spans="1:15" ht="13.5">
      <c r="A129" s="2312"/>
      <c r="B129" s="2313"/>
      <c r="C129" s="2314"/>
      <c r="D129" s="2314"/>
      <c r="E129" s="2314"/>
      <c r="F129" s="2314"/>
      <c r="G129" s="2315"/>
      <c r="H129" s="2316"/>
      <c r="I129" s="2316"/>
      <c r="J129" s="2316"/>
      <c r="K129" s="2316"/>
      <c r="L129" s="2320"/>
      <c r="M129" s="2320"/>
      <c r="N129" s="2320"/>
      <c r="O129" s="2320"/>
    </row>
    <row r="130" spans="1:15" ht="13.5">
      <c r="A130" s="2312"/>
      <c r="B130" s="2313"/>
      <c r="C130" s="2314"/>
      <c r="D130" s="2314"/>
      <c r="E130" s="2314"/>
      <c r="F130" s="2314"/>
      <c r="G130" s="2315"/>
      <c r="H130" s="2316"/>
      <c r="I130" s="2316"/>
      <c r="J130" s="2316"/>
      <c r="K130" s="2316"/>
      <c r="L130" s="2320"/>
      <c r="M130" s="2320"/>
      <c r="N130" s="2320"/>
      <c r="O130" s="2320"/>
    </row>
    <row r="131" spans="1:15" ht="13.5">
      <c r="A131" s="2312"/>
      <c r="B131" s="2313"/>
      <c r="C131" s="2314"/>
      <c r="D131" s="2314"/>
      <c r="E131" s="2314"/>
      <c r="F131" s="2314"/>
      <c r="G131" s="2315"/>
      <c r="H131" s="2316"/>
      <c r="I131" s="2316"/>
      <c r="J131" s="2316"/>
      <c r="K131" s="2316"/>
      <c r="L131" s="2320"/>
      <c r="M131" s="2320"/>
      <c r="N131" s="2320"/>
      <c r="O131" s="2320"/>
    </row>
    <row r="132" spans="1:15" ht="13.5">
      <c r="A132" s="2312"/>
      <c r="B132" s="2313"/>
      <c r="C132" s="2314"/>
      <c r="D132" s="2314"/>
      <c r="E132" s="2314"/>
      <c r="F132" s="2314"/>
      <c r="G132" s="2315"/>
      <c r="H132" s="2316"/>
      <c r="I132" s="2316"/>
      <c r="J132" s="2316"/>
      <c r="K132" s="2316"/>
      <c r="L132" s="2320"/>
      <c r="M132" s="2320"/>
      <c r="N132" s="2320"/>
      <c r="O132" s="2320"/>
    </row>
    <row r="133" spans="1:15" ht="13.5">
      <c r="A133" s="2312"/>
      <c r="B133" s="2313"/>
      <c r="C133" s="2314"/>
      <c r="D133" s="2314"/>
      <c r="E133" s="2314"/>
      <c r="F133" s="2314"/>
      <c r="G133" s="2315"/>
      <c r="H133" s="2316"/>
      <c r="I133" s="2316"/>
      <c r="J133" s="2316"/>
      <c r="K133" s="2316"/>
      <c r="L133" s="2320"/>
      <c r="M133" s="2320"/>
      <c r="N133" s="2320"/>
      <c r="O133" s="2320"/>
    </row>
    <row r="134" spans="1:15" ht="13.5">
      <c r="A134" s="2312"/>
      <c r="B134" s="2313"/>
      <c r="C134" s="2314"/>
      <c r="D134" s="2314"/>
      <c r="E134" s="2314"/>
      <c r="F134" s="2314"/>
      <c r="G134" s="2315"/>
      <c r="H134" s="2316"/>
      <c r="I134" s="2316"/>
      <c r="J134" s="2316"/>
      <c r="K134" s="2316"/>
      <c r="L134" s="2320"/>
      <c r="M134" s="2320"/>
      <c r="N134" s="2320"/>
      <c r="O134" s="2320"/>
    </row>
    <row r="135" spans="1:15" ht="13.5">
      <c r="A135" s="2312"/>
      <c r="B135" s="2313"/>
      <c r="C135" s="2314"/>
      <c r="D135" s="2314"/>
      <c r="E135" s="2314"/>
      <c r="F135" s="2314"/>
      <c r="G135" s="2315"/>
      <c r="H135" s="2316"/>
      <c r="I135" s="2316"/>
      <c r="J135" s="2316"/>
      <c r="K135" s="2316"/>
      <c r="L135" s="2320"/>
      <c r="M135" s="2320"/>
      <c r="N135" s="2320"/>
      <c r="O135" s="2320"/>
    </row>
    <row r="136" spans="1:15" ht="13.5">
      <c r="A136" s="2312"/>
      <c r="B136" s="2313"/>
      <c r="C136" s="2314"/>
      <c r="D136" s="2314"/>
      <c r="E136" s="2314"/>
      <c r="F136" s="2314"/>
      <c r="G136" s="2315"/>
      <c r="H136" s="2316"/>
      <c r="I136" s="2316"/>
      <c r="J136" s="2316"/>
      <c r="K136" s="2316"/>
      <c r="L136" s="2320"/>
      <c r="M136" s="2320"/>
      <c r="N136" s="2320"/>
      <c r="O136" s="2320"/>
    </row>
    <row r="137" spans="1:15" ht="13.5">
      <c r="A137" s="2312"/>
      <c r="B137" s="2313"/>
      <c r="C137" s="2314"/>
      <c r="D137" s="2314"/>
      <c r="E137" s="2314"/>
      <c r="F137" s="2314"/>
      <c r="G137" s="2315"/>
      <c r="H137" s="2316"/>
      <c r="I137" s="2316"/>
      <c r="J137" s="2316"/>
      <c r="K137" s="2316"/>
      <c r="L137" s="2320"/>
      <c r="M137" s="2320"/>
      <c r="N137" s="2320"/>
      <c r="O137" s="2320"/>
    </row>
    <row r="138" spans="1:15" ht="13.5">
      <c r="A138" s="2312"/>
      <c r="B138" s="2313"/>
      <c r="C138" s="2314"/>
      <c r="D138" s="2314"/>
      <c r="E138" s="2314"/>
      <c r="F138" s="2314"/>
      <c r="G138" s="2315"/>
      <c r="H138" s="2316"/>
      <c r="I138" s="2316"/>
      <c r="J138" s="2316"/>
      <c r="K138" s="2316"/>
      <c r="L138" s="2320"/>
      <c r="M138" s="2320"/>
      <c r="N138" s="2320"/>
      <c r="O138" s="2320"/>
    </row>
    <row r="139" spans="1:15" ht="13.5">
      <c r="A139" s="2312"/>
      <c r="B139" s="2313"/>
      <c r="C139" s="2314"/>
      <c r="D139" s="2314"/>
      <c r="E139" s="2314"/>
      <c r="F139" s="2314"/>
      <c r="G139" s="2315"/>
      <c r="H139" s="2316"/>
      <c r="I139" s="2316"/>
      <c r="J139" s="2316"/>
      <c r="K139" s="2316"/>
      <c r="L139" s="2320"/>
      <c r="M139" s="2320"/>
      <c r="N139" s="2320"/>
      <c r="O139" s="2320"/>
    </row>
    <row r="140" spans="1:15" ht="13.5">
      <c r="A140" s="2312"/>
      <c r="B140" s="2313"/>
      <c r="C140" s="2314"/>
      <c r="D140" s="2314"/>
      <c r="E140" s="2314"/>
      <c r="F140" s="2314"/>
      <c r="G140" s="2315"/>
      <c r="H140" s="2316"/>
      <c r="I140" s="2316"/>
      <c r="J140" s="2316"/>
      <c r="K140" s="2316"/>
      <c r="L140" s="2320"/>
      <c r="M140" s="2320"/>
      <c r="N140" s="2320"/>
      <c r="O140" s="2320"/>
    </row>
    <row r="141" spans="1:15" ht="13.5">
      <c r="A141" s="2312"/>
      <c r="B141" s="2313"/>
      <c r="C141" s="2314"/>
      <c r="D141" s="2314"/>
      <c r="E141" s="2314"/>
      <c r="F141" s="2314"/>
      <c r="G141" s="2315"/>
      <c r="H141" s="2316"/>
      <c r="I141" s="2316"/>
      <c r="J141" s="2316"/>
      <c r="K141" s="2316"/>
      <c r="L141" s="2320"/>
      <c r="M141" s="2320"/>
      <c r="N141" s="2320"/>
      <c r="O141" s="2320"/>
    </row>
    <row r="142" spans="1:15" ht="13.5">
      <c r="A142" s="2312"/>
      <c r="B142" s="2313"/>
      <c r="C142" s="2314"/>
      <c r="D142" s="2314"/>
      <c r="E142" s="2314"/>
      <c r="F142" s="2314"/>
      <c r="G142" s="2315"/>
      <c r="H142" s="2316"/>
      <c r="I142" s="2316"/>
      <c r="J142" s="2316"/>
      <c r="K142" s="2316"/>
      <c r="L142" s="2320"/>
      <c r="M142" s="2320"/>
      <c r="N142" s="2320"/>
      <c r="O142" s="2320"/>
    </row>
    <row r="143" spans="1:15" ht="13.5">
      <c r="A143" s="2312"/>
      <c r="B143" s="2313"/>
      <c r="C143" s="2314"/>
      <c r="D143" s="2314"/>
      <c r="E143" s="2314"/>
      <c r="F143" s="2314"/>
      <c r="G143" s="2315"/>
      <c r="H143" s="2316"/>
      <c r="I143" s="2316"/>
      <c r="J143" s="2316"/>
      <c r="K143" s="2316"/>
      <c r="L143" s="2320"/>
      <c r="M143" s="2320"/>
      <c r="N143" s="2320"/>
      <c r="O143" s="2320"/>
    </row>
    <row r="144" spans="1:15" ht="13.5">
      <c r="A144" s="2312"/>
      <c r="B144" s="2313"/>
      <c r="C144" s="2314"/>
      <c r="D144" s="2314"/>
      <c r="E144" s="2314"/>
      <c r="F144" s="2314"/>
      <c r="G144" s="2315"/>
      <c r="H144" s="2316"/>
      <c r="I144" s="2316"/>
      <c r="J144" s="2316"/>
      <c r="K144" s="2316"/>
      <c r="L144" s="2320"/>
      <c r="M144" s="2320"/>
      <c r="N144" s="2320"/>
      <c r="O144" s="2320"/>
    </row>
    <row r="145" spans="1:15" ht="13.5">
      <c r="A145" s="2312"/>
      <c r="B145" s="2313"/>
      <c r="C145" s="2314"/>
      <c r="D145" s="2314"/>
      <c r="E145" s="2314"/>
      <c r="F145" s="2314"/>
      <c r="G145" s="2315"/>
      <c r="H145" s="2316"/>
      <c r="I145" s="2316"/>
      <c r="J145" s="2316"/>
      <c r="K145" s="2316"/>
      <c r="L145" s="2320"/>
      <c r="M145" s="2320"/>
      <c r="N145" s="2320"/>
      <c r="O145" s="2320"/>
    </row>
    <row r="146" spans="1:15" ht="13.5">
      <c r="A146" s="2312"/>
      <c r="B146" s="2313"/>
      <c r="C146" s="2314"/>
      <c r="D146" s="2314"/>
      <c r="E146" s="2314"/>
      <c r="F146" s="2314"/>
      <c r="G146" s="2315"/>
      <c r="H146" s="2316"/>
      <c r="I146" s="2316"/>
      <c r="J146" s="2316"/>
      <c r="K146" s="2316"/>
      <c r="L146" s="2320"/>
      <c r="M146" s="2320"/>
      <c r="N146" s="2320"/>
      <c r="O146" s="2320"/>
    </row>
    <row r="147" spans="1:15" ht="13.5">
      <c r="A147" s="2312"/>
      <c r="B147" s="2313"/>
      <c r="C147" s="2314"/>
      <c r="D147" s="2314"/>
      <c r="E147" s="2314"/>
      <c r="F147" s="2314"/>
      <c r="G147" s="2315"/>
      <c r="H147" s="2316"/>
      <c r="I147" s="2316"/>
      <c r="J147" s="2316"/>
      <c r="K147" s="2316"/>
      <c r="L147" s="2320"/>
      <c r="M147" s="2320"/>
      <c r="N147" s="2320"/>
      <c r="O147" s="2320"/>
    </row>
    <row r="148" spans="1:15" ht="13.5">
      <c r="A148" s="2312"/>
      <c r="B148" s="2313"/>
      <c r="C148" s="2314"/>
      <c r="D148" s="2314"/>
      <c r="E148" s="2314"/>
      <c r="F148" s="2314"/>
      <c r="G148" s="2315"/>
      <c r="H148" s="2316"/>
      <c r="I148" s="2316"/>
      <c r="J148" s="2316"/>
      <c r="K148" s="2316"/>
      <c r="L148" s="2320"/>
      <c r="M148" s="2320"/>
      <c r="N148" s="2320"/>
      <c r="O148" s="2320"/>
    </row>
    <row r="149" spans="1:15" ht="13.5">
      <c r="A149" s="2312"/>
      <c r="B149" s="2313"/>
      <c r="C149" s="2314"/>
      <c r="D149" s="2314"/>
      <c r="E149" s="2314"/>
      <c r="F149" s="2314"/>
      <c r="G149" s="2315"/>
      <c r="H149" s="2316"/>
      <c r="I149" s="2316"/>
      <c r="J149" s="2316"/>
      <c r="K149" s="2316"/>
      <c r="L149" s="2320"/>
      <c r="M149" s="2320"/>
      <c r="N149" s="2320"/>
      <c r="O149" s="2320"/>
    </row>
    <row r="150" spans="1:15" ht="13.5">
      <c r="A150" s="2312"/>
      <c r="B150" s="2313"/>
      <c r="C150" s="2314"/>
      <c r="D150" s="2314"/>
      <c r="E150" s="2314"/>
      <c r="F150" s="2314"/>
      <c r="G150" s="2315"/>
      <c r="H150" s="2316"/>
      <c r="I150" s="2316"/>
      <c r="J150" s="2316"/>
      <c r="K150" s="2316"/>
      <c r="L150" s="2320"/>
      <c r="M150" s="2320"/>
      <c r="N150" s="2320"/>
      <c r="O150" s="2320"/>
    </row>
    <row r="151" spans="1:15" ht="13.5">
      <c r="A151" s="2312"/>
      <c r="B151" s="2313"/>
      <c r="C151" s="2314"/>
      <c r="D151" s="2314"/>
      <c r="E151" s="2314"/>
      <c r="F151" s="2314"/>
      <c r="G151" s="2315"/>
      <c r="H151" s="2316"/>
      <c r="I151" s="2316"/>
      <c r="J151" s="2316"/>
      <c r="K151" s="2316"/>
      <c r="L151" s="2320"/>
      <c r="M151" s="2320"/>
      <c r="N151" s="2320"/>
      <c r="O151" s="2320"/>
    </row>
    <row r="152" spans="1:15" ht="13.5">
      <c r="A152" s="2312"/>
      <c r="B152" s="2313"/>
      <c r="C152" s="2314"/>
      <c r="D152" s="2314"/>
      <c r="E152" s="2314"/>
      <c r="F152" s="2314"/>
      <c r="G152" s="2315"/>
      <c r="H152" s="2316"/>
      <c r="I152" s="2316"/>
      <c r="J152" s="2316"/>
      <c r="K152" s="2316"/>
      <c r="L152" s="2320"/>
      <c r="M152" s="2320"/>
      <c r="N152" s="2320"/>
      <c r="O152" s="2320"/>
    </row>
    <row r="153" spans="1:15" ht="13.5">
      <c r="A153" s="2312"/>
      <c r="B153" s="2313"/>
      <c r="C153" s="2314"/>
      <c r="D153" s="2314"/>
      <c r="E153" s="2314"/>
      <c r="F153" s="2314"/>
      <c r="G153" s="2315"/>
      <c r="H153" s="2316"/>
      <c r="I153" s="2316"/>
      <c r="J153" s="2316"/>
      <c r="K153" s="2316"/>
      <c r="L153" s="2320"/>
      <c r="M153" s="2320"/>
      <c r="N153" s="2320"/>
      <c r="O153" s="2320"/>
    </row>
    <row r="154" spans="1:15" ht="13.5">
      <c r="A154" s="2312"/>
      <c r="B154" s="2313"/>
      <c r="C154" s="2314"/>
      <c r="D154" s="2314"/>
      <c r="E154" s="2314"/>
      <c r="F154" s="2314"/>
      <c r="G154" s="2315"/>
      <c r="H154" s="2316"/>
      <c r="I154" s="2316"/>
      <c r="J154" s="2316"/>
      <c r="K154" s="2316"/>
      <c r="L154" s="2320"/>
      <c r="M154" s="2320"/>
      <c r="N154" s="2320"/>
      <c r="O154" s="2320"/>
    </row>
    <row r="155" spans="1:15" ht="13.5">
      <c r="A155" s="2312"/>
      <c r="B155" s="2313"/>
      <c r="C155" s="2314"/>
      <c r="D155" s="2314"/>
      <c r="E155" s="2314"/>
      <c r="F155" s="2314"/>
      <c r="G155" s="2315"/>
      <c r="H155" s="2316"/>
      <c r="I155" s="2316"/>
      <c r="J155" s="2316"/>
      <c r="K155" s="2316"/>
      <c r="L155" s="2320"/>
      <c r="M155" s="2320"/>
      <c r="N155" s="2320"/>
      <c r="O155" s="2320"/>
    </row>
    <row r="156" spans="1:15" ht="13.5">
      <c r="A156" s="2312"/>
      <c r="B156" s="2313"/>
      <c r="C156" s="2314"/>
      <c r="D156" s="2314"/>
      <c r="E156" s="2314"/>
      <c r="F156" s="2314"/>
      <c r="G156" s="2315"/>
      <c r="H156" s="2316"/>
      <c r="I156" s="2316"/>
      <c r="J156" s="2316"/>
      <c r="K156" s="2316"/>
      <c r="L156" s="2320"/>
      <c r="M156" s="2320"/>
      <c r="N156" s="2320"/>
      <c r="O156" s="2320"/>
    </row>
    <row r="157" spans="1:15" ht="13.5">
      <c r="A157" s="2312"/>
      <c r="B157" s="2313"/>
      <c r="C157" s="2314"/>
      <c r="D157" s="2314"/>
      <c r="E157" s="2314"/>
      <c r="F157" s="2314"/>
      <c r="G157" s="2315"/>
      <c r="H157" s="2316"/>
      <c r="I157" s="2316"/>
      <c r="J157" s="2316"/>
      <c r="K157" s="2316"/>
      <c r="L157" s="2320"/>
      <c r="M157" s="2320"/>
      <c r="N157" s="2320"/>
      <c r="O157" s="2320"/>
    </row>
    <row r="158" spans="1:15" ht="13.5">
      <c r="A158" s="2312"/>
      <c r="B158" s="2313"/>
      <c r="C158" s="2314"/>
      <c r="D158" s="2314"/>
      <c r="E158" s="2314"/>
      <c r="F158" s="2314"/>
      <c r="G158" s="2315"/>
      <c r="H158" s="2316"/>
      <c r="I158" s="2316"/>
      <c r="J158" s="2316"/>
      <c r="K158" s="2316"/>
      <c r="L158" s="2320"/>
      <c r="M158" s="2320"/>
      <c r="N158" s="2320"/>
      <c r="O158" s="2320"/>
    </row>
    <row r="159" spans="1:15" ht="13.5">
      <c r="A159" s="2312"/>
      <c r="B159" s="2313"/>
      <c r="C159" s="2314"/>
      <c r="D159" s="2314"/>
      <c r="E159" s="2314"/>
      <c r="F159" s="2314"/>
      <c r="G159" s="2315"/>
      <c r="H159" s="2316"/>
      <c r="I159" s="2316"/>
      <c r="J159" s="2316"/>
      <c r="K159" s="2316"/>
      <c r="L159" s="2320"/>
      <c r="M159" s="2320"/>
      <c r="N159" s="2320"/>
      <c r="O159" s="2320"/>
    </row>
    <row r="160" spans="1:15" ht="13.5">
      <c r="A160" s="2312"/>
      <c r="B160" s="2313"/>
      <c r="C160" s="2314"/>
      <c r="D160" s="2314"/>
      <c r="E160" s="2314"/>
      <c r="F160" s="2314"/>
      <c r="G160" s="2315"/>
      <c r="H160" s="2316"/>
      <c r="I160" s="2316"/>
      <c r="J160" s="2316"/>
      <c r="K160" s="2316"/>
      <c r="L160" s="2320"/>
      <c r="M160" s="2320"/>
      <c r="N160" s="2320"/>
      <c r="O160" s="2320"/>
    </row>
    <row r="161" spans="1:15" ht="13.5">
      <c r="A161" s="2312"/>
      <c r="B161" s="2313"/>
      <c r="C161" s="2314"/>
      <c r="D161" s="2314"/>
      <c r="E161" s="2314"/>
      <c r="F161" s="2314"/>
      <c r="G161" s="2315"/>
      <c r="H161" s="2316"/>
      <c r="I161" s="2316"/>
      <c r="J161" s="2316"/>
      <c r="K161" s="2316"/>
      <c r="L161" s="2320"/>
      <c r="M161" s="2320"/>
      <c r="N161" s="2320"/>
      <c r="O161" s="2320"/>
    </row>
    <row r="162" spans="1:15" ht="13.5">
      <c r="A162" s="2312"/>
      <c r="B162" s="2313"/>
      <c r="C162" s="2314"/>
      <c r="D162" s="2314"/>
      <c r="E162" s="2314"/>
      <c r="F162" s="2314"/>
      <c r="G162" s="2315"/>
      <c r="H162" s="2316"/>
      <c r="I162" s="2316"/>
      <c r="J162" s="2316"/>
      <c r="K162" s="2316"/>
      <c r="L162" s="2320"/>
      <c r="M162" s="2320"/>
      <c r="N162" s="2320"/>
      <c r="O162" s="2320"/>
    </row>
    <row r="163" spans="1:15" ht="13.5">
      <c r="A163" s="2312"/>
      <c r="B163" s="2313"/>
      <c r="C163" s="2314"/>
      <c r="D163" s="2314"/>
      <c r="E163" s="2314"/>
      <c r="F163" s="2314"/>
      <c r="G163" s="2315"/>
      <c r="H163" s="2316"/>
      <c r="I163" s="2316"/>
      <c r="J163" s="2316"/>
      <c r="K163" s="2316"/>
      <c r="L163" s="2320"/>
      <c r="M163" s="2320"/>
      <c r="N163" s="2320"/>
      <c r="O163" s="2320"/>
    </row>
    <row r="164" spans="1:15" ht="13.5">
      <c r="A164" s="2312"/>
      <c r="B164" s="2313"/>
      <c r="C164" s="2314"/>
      <c r="D164" s="2314"/>
      <c r="E164" s="2314"/>
      <c r="F164" s="2314"/>
      <c r="G164" s="2315"/>
      <c r="H164" s="2316"/>
      <c r="I164" s="2316"/>
      <c r="J164" s="2316"/>
      <c r="K164" s="2316"/>
      <c r="L164" s="2320"/>
      <c r="M164" s="2320"/>
      <c r="N164" s="2320"/>
      <c r="O164" s="2320"/>
    </row>
    <row r="165" spans="1:15" ht="13.5">
      <c r="A165" s="2312"/>
      <c r="B165" s="2313"/>
      <c r="C165" s="2314"/>
      <c r="D165" s="2314"/>
      <c r="E165" s="2314"/>
      <c r="F165" s="2314"/>
      <c r="G165" s="2315"/>
      <c r="H165" s="2316"/>
      <c r="I165" s="2316"/>
      <c r="J165" s="2316"/>
      <c r="K165" s="2316"/>
      <c r="L165" s="2320"/>
      <c r="M165" s="2320"/>
      <c r="N165" s="2320"/>
      <c r="O165" s="2320"/>
    </row>
    <row r="166" spans="1:15" ht="13.5">
      <c r="A166" s="2312"/>
      <c r="B166" s="2313"/>
      <c r="C166" s="2314"/>
      <c r="D166" s="2314"/>
      <c r="E166" s="2314"/>
      <c r="F166" s="2314"/>
      <c r="G166" s="2315"/>
      <c r="H166" s="2316"/>
      <c r="I166" s="2316"/>
      <c r="J166" s="2316"/>
      <c r="K166" s="2316"/>
      <c r="L166" s="2320"/>
      <c r="M166" s="2320"/>
      <c r="N166" s="2320"/>
      <c r="O166" s="2320"/>
    </row>
    <row r="167" spans="1:15" ht="13.5">
      <c r="A167" s="2312"/>
      <c r="B167" s="2313"/>
      <c r="C167" s="2314"/>
      <c r="D167" s="2314"/>
      <c r="E167" s="2314"/>
      <c r="F167" s="2314"/>
      <c r="G167" s="2315"/>
      <c r="H167" s="2316"/>
      <c r="I167" s="2316"/>
      <c r="J167" s="2316"/>
      <c r="K167" s="2316"/>
      <c r="L167" s="2320"/>
      <c r="M167" s="2320"/>
      <c r="N167" s="2320"/>
      <c r="O167" s="2320"/>
    </row>
    <row r="168" spans="1:15" ht="13.5">
      <c r="A168" s="2312"/>
      <c r="B168" s="2313"/>
      <c r="C168" s="2314"/>
      <c r="D168" s="2314"/>
      <c r="E168" s="2314"/>
      <c r="F168" s="2314"/>
      <c r="G168" s="2315"/>
      <c r="H168" s="2316"/>
      <c r="I168" s="2316"/>
      <c r="J168" s="2316"/>
      <c r="K168" s="2316"/>
      <c r="L168" s="2320"/>
      <c r="M168" s="2320"/>
      <c r="N168" s="2320"/>
      <c r="O168" s="2320"/>
    </row>
    <row r="169" spans="1:15" ht="13.5">
      <c r="A169" s="2312"/>
      <c r="B169" s="2313"/>
      <c r="C169" s="2314"/>
      <c r="D169" s="2314"/>
      <c r="E169" s="2314"/>
      <c r="F169" s="2314"/>
      <c r="G169" s="2315"/>
      <c r="H169" s="2316"/>
      <c r="I169" s="2316"/>
      <c r="J169" s="2316"/>
      <c r="K169" s="2316"/>
      <c r="L169" s="2320"/>
      <c r="M169" s="2320"/>
      <c r="N169" s="2320"/>
      <c r="O169" s="2320"/>
    </row>
    <row r="170" spans="1:15" ht="13.5">
      <c r="A170" s="2312"/>
      <c r="B170" s="2313"/>
      <c r="C170" s="2314"/>
      <c r="D170" s="2314"/>
      <c r="E170" s="2314"/>
      <c r="F170" s="2314"/>
      <c r="G170" s="2315"/>
      <c r="H170" s="2316"/>
      <c r="I170" s="2316"/>
      <c r="J170" s="2316"/>
      <c r="K170" s="2316"/>
      <c r="L170" s="2320"/>
      <c r="M170" s="2320"/>
      <c r="N170" s="2320"/>
      <c r="O170" s="2320"/>
    </row>
    <row r="171" spans="1:15" ht="13.5">
      <c r="A171" s="2312"/>
      <c r="B171" s="2313"/>
      <c r="C171" s="2314"/>
      <c r="D171" s="2314"/>
      <c r="E171" s="2314"/>
      <c r="F171" s="2314"/>
      <c r="G171" s="2315"/>
      <c r="H171" s="2316"/>
      <c r="I171" s="2316"/>
      <c r="J171" s="2316"/>
      <c r="K171" s="2316"/>
      <c r="L171" s="2320"/>
      <c r="M171" s="2320"/>
      <c r="N171" s="2320"/>
      <c r="O171" s="2320"/>
    </row>
    <row r="172" spans="1:15" ht="13.5">
      <c r="A172" s="2312"/>
      <c r="B172" s="2313"/>
      <c r="C172" s="2314"/>
      <c r="D172" s="2314"/>
      <c r="E172" s="2314"/>
      <c r="F172" s="2314"/>
      <c r="G172" s="2315"/>
      <c r="H172" s="2316"/>
      <c r="I172" s="2316"/>
      <c r="J172" s="2316"/>
      <c r="K172" s="2316"/>
      <c r="L172" s="2320"/>
      <c r="M172" s="2320"/>
      <c r="N172" s="2320"/>
      <c r="O172" s="2320"/>
    </row>
    <row r="173" spans="1:15" ht="13.5">
      <c r="A173" s="2312"/>
      <c r="B173" s="2313"/>
      <c r="C173" s="2314"/>
      <c r="D173" s="2314"/>
      <c r="E173" s="2314"/>
      <c r="F173" s="2314"/>
      <c r="G173" s="2315"/>
      <c r="H173" s="2316"/>
      <c r="I173" s="2316"/>
      <c r="J173" s="2316"/>
      <c r="K173" s="2316"/>
      <c r="L173" s="2320"/>
      <c r="M173" s="2320"/>
      <c r="N173" s="2320"/>
      <c r="O173" s="2320"/>
    </row>
    <row r="174" spans="1:15" ht="13.5">
      <c r="A174" s="2312"/>
      <c r="B174" s="2313"/>
      <c r="C174" s="2314"/>
      <c r="D174" s="2314"/>
      <c r="E174" s="2314"/>
      <c r="F174" s="2314"/>
      <c r="G174" s="2315"/>
      <c r="H174" s="2316"/>
      <c r="I174" s="2316"/>
      <c r="J174" s="2316"/>
      <c r="K174" s="2316"/>
      <c r="L174" s="2320"/>
      <c r="M174" s="2320"/>
      <c r="N174" s="2320"/>
      <c r="O174" s="2320"/>
    </row>
    <row r="175" spans="1:15" ht="13.5">
      <c r="A175" s="2312"/>
      <c r="B175" s="2313"/>
      <c r="C175" s="2314"/>
      <c r="D175" s="2314"/>
      <c r="E175" s="2314"/>
      <c r="F175" s="2314"/>
      <c r="G175" s="2315"/>
      <c r="H175" s="2316"/>
      <c r="I175" s="2316"/>
      <c r="J175" s="2316"/>
      <c r="K175" s="2316"/>
      <c r="L175" s="2320"/>
      <c r="M175" s="2320"/>
      <c r="N175" s="2320"/>
      <c r="O175" s="2320"/>
    </row>
    <row r="176" spans="1:15" ht="13.5">
      <c r="A176" s="2312"/>
      <c r="B176" s="2313"/>
      <c r="C176" s="2314"/>
      <c r="D176" s="2314"/>
      <c r="E176" s="2314"/>
      <c r="F176" s="2314"/>
      <c r="G176" s="2315"/>
      <c r="H176" s="2316"/>
      <c r="I176" s="2316"/>
      <c r="J176" s="2316"/>
      <c r="K176" s="2316"/>
      <c r="L176" s="2320"/>
      <c r="M176" s="2320"/>
      <c r="N176" s="2320"/>
      <c r="O176" s="2320"/>
    </row>
    <row r="177" spans="1:15" ht="13.5">
      <c r="A177" s="2312"/>
      <c r="B177" s="2313"/>
      <c r="C177" s="2314"/>
      <c r="D177" s="2314"/>
      <c r="E177" s="2314"/>
      <c r="F177" s="2314"/>
      <c r="G177" s="2315"/>
      <c r="H177" s="2316"/>
      <c r="I177" s="2316"/>
      <c r="J177" s="2316"/>
      <c r="K177" s="2316"/>
      <c r="L177" s="2320"/>
      <c r="M177" s="2320"/>
      <c r="N177" s="2320"/>
      <c r="O177" s="2320"/>
    </row>
    <row r="178" spans="1:15" ht="13.5">
      <c r="A178" s="2312"/>
      <c r="B178" s="2313"/>
      <c r="C178" s="2314"/>
      <c r="D178" s="2314"/>
      <c r="E178" s="2314"/>
      <c r="F178" s="2314"/>
      <c r="G178" s="2315"/>
      <c r="H178" s="2316"/>
      <c r="I178" s="2316"/>
      <c r="J178" s="2316"/>
      <c r="K178" s="2316"/>
      <c r="L178" s="2320"/>
      <c r="M178" s="2320"/>
      <c r="N178" s="2320"/>
      <c r="O178" s="2320"/>
    </row>
    <row r="179" spans="1:15" ht="13.5">
      <c r="A179" s="2312"/>
      <c r="B179" s="2313"/>
      <c r="C179" s="2314"/>
      <c r="D179" s="2314"/>
      <c r="E179" s="2314"/>
      <c r="F179" s="2314"/>
      <c r="G179" s="2315"/>
      <c r="H179" s="2316"/>
      <c r="I179" s="2316"/>
      <c r="J179" s="2316"/>
      <c r="K179" s="2316"/>
      <c r="L179" s="2320"/>
      <c r="M179" s="2320"/>
      <c r="N179" s="2320"/>
      <c r="O179" s="2320"/>
    </row>
    <row r="180" spans="1:15" ht="13.5">
      <c r="A180" s="2312"/>
      <c r="B180" s="2313"/>
      <c r="C180" s="2314"/>
      <c r="D180" s="2314"/>
      <c r="E180" s="2314"/>
      <c r="F180" s="2314"/>
      <c r="G180" s="2315"/>
      <c r="H180" s="2316"/>
      <c r="I180" s="2316"/>
      <c r="J180" s="2316"/>
      <c r="K180" s="2316"/>
      <c r="L180" s="2320"/>
      <c r="M180" s="2320"/>
      <c r="N180" s="2320"/>
      <c r="O180" s="2320"/>
    </row>
    <row r="181" spans="1:15" ht="13.5">
      <c r="A181" s="2312"/>
      <c r="B181" s="2313"/>
      <c r="C181" s="2314"/>
      <c r="D181" s="2314"/>
      <c r="E181" s="2314"/>
      <c r="F181" s="2314"/>
      <c r="G181" s="2315"/>
      <c r="H181" s="2316"/>
      <c r="I181" s="2316"/>
      <c r="J181" s="2316"/>
      <c r="K181" s="2316"/>
      <c r="L181" s="2320"/>
      <c r="M181" s="2320"/>
      <c r="N181" s="2320"/>
      <c r="O181" s="2320"/>
    </row>
    <row r="182" spans="1:15" ht="13.5">
      <c r="A182" s="2312"/>
      <c r="B182" s="2313"/>
      <c r="C182" s="2314"/>
      <c r="D182" s="2314"/>
      <c r="E182" s="2314"/>
      <c r="F182" s="2314"/>
      <c r="G182" s="2315"/>
      <c r="H182" s="2316"/>
      <c r="I182" s="2316"/>
      <c r="J182" s="2316"/>
      <c r="K182" s="2316"/>
      <c r="L182" s="2320"/>
      <c r="M182" s="2320"/>
      <c r="N182" s="2320"/>
      <c r="O182" s="2320"/>
    </row>
    <row r="183" spans="1:15" ht="13.5">
      <c r="A183" s="2312"/>
      <c r="B183" s="2313"/>
      <c r="C183" s="2314"/>
      <c r="D183" s="2314"/>
      <c r="E183" s="2314"/>
      <c r="F183" s="2314"/>
      <c r="G183" s="2315"/>
      <c r="H183" s="2316"/>
      <c r="I183" s="2316"/>
      <c r="J183" s="2316"/>
      <c r="K183" s="2316"/>
      <c r="L183" s="2320"/>
      <c r="M183" s="2320"/>
      <c r="N183" s="2320"/>
      <c r="O183" s="2320"/>
    </row>
    <row r="184" spans="1:15" ht="13.5">
      <c r="A184" s="2312"/>
      <c r="B184" s="2313"/>
      <c r="C184" s="2314"/>
      <c r="D184" s="2314"/>
      <c r="E184" s="2314"/>
      <c r="F184" s="2314"/>
      <c r="G184" s="2315"/>
      <c r="H184" s="2316"/>
      <c r="I184" s="2316"/>
      <c r="J184" s="2316"/>
      <c r="K184" s="2316"/>
      <c r="L184" s="2320"/>
      <c r="M184" s="2320"/>
      <c r="N184" s="2320"/>
      <c r="O184" s="2320"/>
    </row>
    <row r="185" spans="1:15" ht="13.5">
      <c r="A185" s="2312"/>
      <c r="B185" s="2313"/>
      <c r="C185" s="2314"/>
      <c r="D185" s="2314"/>
      <c r="E185" s="2314"/>
      <c r="F185" s="2314"/>
      <c r="G185" s="2315"/>
      <c r="H185" s="2316"/>
      <c r="I185" s="2316"/>
      <c r="J185" s="2316"/>
      <c r="K185" s="2316"/>
      <c r="L185" s="2320"/>
      <c r="M185" s="2320"/>
      <c r="N185" s="2320"/>
      <c r="O185" s="2320"/>
    </row>
    <row r="186" spans="1:15" ht="13.5">
      <c r="A186" s="2312"/>
      <c r="B186" s="2313"/>
      <c r="C186" s="2314"/>
      <c r="D186" s="2314"/>
      <c r="E186" s="2314"/>
      <c r="F186" s="2314"/>
      <c r="G186" s="2315"/>
      <c r="H186" s="2316"/>
      <c r="I186" s="2316"/>
      <c r="J186" s="2316"/>
      <c r="K186" s="2316"/>
      <c r="L186" s="2320"/>
      <c r="M186" s="2320"/>
      <c r="N186" s="2320"/>
      <c r="O186" s="2320"/>
    </row>
    <row r="187" spans="1:15" ht="13.5">
      <c r="A187" s="2312"/>
      <c r="B187" s="2313"/>
      <c r="C187" s="2314"/>
      <c r="D187" s="2314"/>
      <c r="E187" s="2314"/>
      <c r="F187" s="2314"/>
      <c r="G187" s="2315"/>
      <c r="H187" s="2316"/>
      <c r="I187" s="2316"/>
      <c r="J187" s="2316"/>
      <c r="K187" s="2316"/>
      <c r="L187" s="2320"/>
      <c r="M187" s="2320"/>
      <c r="N187" s="2320"/>
      <c r="O187" s="2320"/>
    </row>
    <row r="188" spans="1:15" ht="13.5">
      <c r="A188" s="2312"/>
      <c r="B188" s="2313"/>
      <c r="C188" s="2314"/>
      <c r="D188" s="2314"/>
      <c r="E188" s="2314"/>
      <c r="F188" s="2314"/>
      <c r="G188" s="2315"/>
      <c r="H188" s="2316"/>
      <c r="I188" s="2316"/>
      <c r="J188" s="2316"/>
      <c r="K188" s="2316"/>
      <c r="L188" s="2320"/>
      <c r="M188" s="2320"/>
      <c r="N188" s="2320"/>
      <c r="O188" s="2320"/>
    </row>
    <row r="189" spans="1:15" ht="13.5">
      <c r="A189" s="2312"/>
      <c r="B189" s="2313"/>
      <c r="C189" s="2314"/>
      <c r="D189" s="2314"/>
      <c r="E189" s="2314"/>
      <c r="F189" s="2314"/>
      <c r="G189" s="2315"/>
      <c r="H189" s="2316"/>
      <c r="I189" s="2316"/>
      <c r="J189" s="2316"/>
      <c r="K189" s="2316"/>
      <c r="L189" s="2320"/>
      <c r="M189" s="2320"/>
      <c r="N189" s="2320"/>
      <c r="O189" s="2320"/>
    </row>
    <row r="190" spans="1:15" ht="13.5">
      <c r="A190" s="2312"/>
      <c r="B190" s="2313"/>
      <c r="C190" s="2314"/>
      <c r="D190" s="2314"/>
      <c r="E190" s="2314"/>
      <c r="F190" s="2314"/>
      <c r="G190" s="2315"/>
      <c r="H190" s="2316"/>
      <c r="I190" s="2316"/>
      <c r="J190" s="2316"/>
      <c r="K190" s="2316"/>
      <c r="L190" s="2320"/>
      <c r="M190" s="2320"/>
      <c r="N190" s="2320"/>
      <c r="O190" s="2320"/>
    </row>
    <row r="191" spans="1:15" ht="13.5">
      <c r="A191" s="2312"/>
      <c r="B191" s="2313"/>
      <c r="C191" s="2314"/>
      <c r="D191" s="2314"/>
      <c r="E191" s="2314"/>
      <c r="F191" s="2314"/>
      <c r="G191" s="2315"/>
      <c r="H191" s="2316"/>
      <c r="I191" s="2316"/>
      <c r="J191" s="2316"/>
      <c r="K191" s="2316"/>
      <c r="L191" s="2320"/>
      <c r="M191" s="2320"/>
      <c r="N191" s="2320"/>
      <c r="O191" s="2320"/>
    </row>
    <row r="192" spans="1:15" ht="13.5">
      <c r="A192" s="2312"/>
      <c r="B192" s="2313"/>
      <c r="C192" s="2314"/>
      <c r="D192" s="2314"/>
      <c r="E192" s="2314"/>
      <c r="F192" s="2314"/>
      <c r="G192" s="2315"/>
      <c r="H192" s="2316"/>
      <c r="I192" s="2316"/>
      <c r="J192" s="2316"/>
      <c r="K192" s="2316"/>
      <c r="L192" s="2320"/>
      <c r="M192" s="2320"/>
      <c r="N192" s="2320"/>
      <c r="O192" s="2320"/>
    </row>
    <row r="193" spans="1:15" ht="13.5">
      <c r="A193" s="2312"/>
      <c r="B193" s="2313"/>
      <c r="C193" s="2314"/>
      <c r="D193" s="2314"/>
      <c r="E193" s="2314"/>
      <c r="F193" s="2314"/>
      <c r="G193" s="2315"/>
      <c r="H193" s="2316"/>
      <c r="I193" s="2316"/>
      <c r="J193" s="2316"/>
      <c r="K193" s="2316"/>
      <c r="L193" s="2320"/>
      <c r="M193" s="2320"/>
      <c r="N193" s="2320"/>
      <c r="O193" s="2320"/>
    </row>
    <row r="194" spans="1:15" ht="13.5">
      <c r="A194" s="2312"/>
      <c r="B194" s="2313"/>
      <c r="C194" s="2314"/>
      <c r="D194" s="2314"/>
      <c r="E194" s="2314"/>
      <c r="F194" s="2314"/>
      <c r="G194" s="2315"/>
      <c r="H194" s="2316"/>
      <c r="I194" s="2316"/>
      <c r="J194" s="2316"/>
      <c r="K194" s="2316"/>
      <c r="L194" s="2320"/>
      <c r="M194" s="2320"/>
      <c r="N194" s="2320"/>
      <c r="O194" s="2320"/>
    </row>
    <row r="195" spans="1:15" ht="13.5">
      <c r="A195" s="2312"/>
      <c r="B195" s="2313"/>
      <c r="C195" s="2314"/>
      <c r="D195" s="2314"/>
      <c r="E195" s="2314"/>
      <c r="F195" s="2314"/>
      <c r="G195" s="2315"/>
      <c r="H195" s="2316"/>
      <c r="I195" s="2316"/>
      <c r="J195" s="2316"/>
      <c r="K195" s="2316"/>
      <c r="L195" s="2320"/>
      <c r="M195" s="2320"/>
      <c r="N195" s="2320"/>
      <c r="O195" s="2320"/>
    </row>
    <row r="196" spans="1:15" ht="13.5">
      <c r="A196" s="2312"/>
      <c r="B196" s="2313"/>
      <c r="C196" s="2314"/>
      <c r="D196" s="2314"/>
      <c r="E196" s="2314"/>
      <c r="F196" s="2314"/>
      <c r="G196" s="2315"/>
      <c r="H196" s="2316"/>
      <c r="I196" s="2316"/>
      <c r="J196" s="2316"/>
      <c r="K196" s="2316"/>
      <c r="L196" s="2320"/>
      <c r="M196" s="2320"/>
      <c r="N196" s="2320"/>
      <c r="O196" s="2320"/>
    </row>
    <row r="197" spans="1:15" ht="13.5">
      <c r="A197" s="2312"/>
      <c r="B197" s="2313"/>
      <c r="C197" s="2314"/>
      <c r="D197" s="2314"/>
      <c r="E197" s="2314"/>
      <c r="F197" s="2314"/>
      <c r="G197" s="2315"/>
      <c r="H197" s="2316"/>
      <c r="I197" s="2316"/>
      <c r="J197" s="2316"/>
      <c r="K197" s="2316"/>
      <c r="L197" s="2320"/>
      <c r="M197" s="2320"/>
      <c r="N197" s="2320"/>
      <c r="O197" s="2320"/>
    </row>
    <row r="198" spans="1:15" ht="13.5">
      <c r="A198" s="2312"/>
      <c r="B198" s="2313"/>
      <c r="C198" s="2314"/>
      <c r="D198" s="2314"/>
      <c r="E198" s="2314"/>
      <c r="F198" s="2314"/>
      <c r="G198" s="2315"/>
      <c r="H198" s="2316"/>
      <c r="I198" s="2316"/>
      <c r="J198" s="2316"/>
      <c r="K198" s="2316"/>
      <c r="L198" s="2320"/>
      <c r="M198" s="2320"/>
      <c r="N198" s="2320"/>
      <c r="O198" s="2320"/>
    </row>
    <row r="199" spans="1:15" ht="13.5">
      <c r="A199" s="2312"/>
      <c r="B199" s="2313"/>
      <c r="C199" s="2314"/>
      <c r="D199" s="2314"/>
      <c r="E199" s="2314"/>
      <c r="F199" s="2314"/>
      <c r="G199" s="2315"/>
      <c r="H199" s="2316"/>
      <c r="I199" s="2316"/>
      <c r="J199" s="2316"/>
      <c r="K199" s="2316"/>
      <c r="L199" s="2320"/>
      <c r="M199" s="2320"/>
      <c r="N199" s="2320"/>
      <c r="O199" s="2320"/>
    </row>
    <row r="200" spans="1:15" ht="13.5">
      <c r="A200" s="2312"/>
      <c r="B200" s="2313"/>
      <c r="C200" s="2314"/>
      <c r="D200" s="2314"/>
      <c r="E200" s="2314"/>
      <c r="F200" s="2314"/>
      <c r="G200" s="2315"/>
      <c r="H200" s="2316"/>
      <c r="I200" s="2316"/>
      <c r="J200" s="2316"/>
      <c r="K200" s="2316"/>
      <c r="L200" s="2320"/>
      <c r="M200" s="2320"/>
      <c r="N200" s="2320"/>
      <c r="O200" s="2320"/>
    </row>
    <row r="201" spans="1:15" ht="13.5">
      <c r="A201" s="2312"/>
      <c r="B201" s="2313"/>
      <c r="C201" s="2314"/>
      <c r="D201" s="2314"/>
      <c r="E201" s="2314"/>
      <c r="F201" s="2314"/>
      <c r="G201" s="2315"/>
      <c r="H201" s="2316"/>
      <c r="I201" s="2316"/>
      <c r="J201" s="2316"/>
      <c r="K201" s="2316"/>
      <c r="L201" s="2320"/>
      <c r="M201" s="2320"/>
      <c r="N201" s="2320"/>
      <c r="O201" s="2320"/>
    </row>
    <row r="202" spans="1:15" ht="13.5">
      <c r="A202" s="2312"/>
      <c r="B202" s="2313"/>
      <c r="C202" s="2314"/>
      <c r="D202" s="2314"/>
      <c r="E202" s="2314"/>
      <c r="F202" s="2314"/>
      <c r="G202" s="2315"/>
      <c r="H202" s="2316"/>
      <c r="I202" s="2316"/>
      <c r="J202" s="2316"/>
      <c r="K202" s="2316"/>
      <c r="L202" s="2320"/>
      <c r="M202" s="2320"/>
      <c r="N202" s="2320"/>
      <c r="O202" s="2320"/>
    </row>
    <row r="203" spans="1:15" ht="13.5">
      <c r="A203" s="2312"/>
      <c r="B203" s="2313"/>
      <c r="C203" s="2314"/>
      <c r="D203" s="2314"/>
      <c r="E203" s="2314"/>
      <c r="F203" s="2314"/>
      <c r="G203" s="2315"/>
      <c r="H203" s="2316"/>
      <c r="I203" s="2316"/>
      <c r="J203" s="2316"/>
      <c r="K203" s="2316"/>
      <c r="L203" s="2320"/>
      <c r="M203" s="2320"/>
      <c r="N203" s="2320"/>
      <c r="O203" s="2320"/>
    </row>
    <row r="204" spans="1:15" ht="13.5">
      <c r="A204" s="2312"/>
      <c r="B204" s="2313"/>
      <c r="C204" s="2314"/>
      <c r="D204" s="2314"/>
      <c r="E204" s="2314"/>
      <c r="F204" s="2314"/>
      <c r="G204" s="2315"/>
      <c r="H204" s="2316"/>
      <c r="I204" s="2316"/>
      <c r="J204" s="2316"/>
      <c r="K204" s="2316"/>
      <c r="L204" s="2320"/>
      <c r="M204" s="2320"/>
      <c r="N204" s="2320"/>
      <c r="O204" s="2320"/>
    </row>
    <row r="205" spans="1:15" ht="13.5">
      <c r="A205" s="2312"/>
      <c r="B205" s="2313"/>
      <c r="C205" s="2314"/>
      <c r="D205" s="2314"/>
      <c r="E205" s="2314"/>
      <c r="F205" s="2314"/>
      <c r="G205" s="2315"/>
      <c r="H205" s="2316"/>
      <c r="I205" s="2316"/>
      <c r="J205" s="2316"/>
      <c r="K205" s="2316"/>
      <c r="L205" s="2320"/>
      <c r="M205" s="2320"/>
      <c r="N205" s="2320"/>
      <c r="O205" s="2320"/>
    </row>
    <row r="206" spans="1:15" ht="13.5">
      <c r="A206" s="2312"/>
      <c r="B206" s="2313"/>
      <c r="C206" s="2314"/>
      <c r="D206" s="2314"/>
      <c r="E206" s="2314"/>
      <c r="F206" s="2314"/>
      <c r="G206" s="2315"/>
      <c r="H206" s="2316"/>
      <c r="I206" s="2316"/>
      <c r="J206" s="2316"/>
      <c r="K206" s="2316"/>
      <c r="L206" s="2320"/>
      <c r="M206" s="2320"/>
      <c r="N206" s="2320"/>
      <c r="O206" s="2320"/>
    </row>
    <row r="207" spans="1:15" ht="13.5">
      <c r="A207" s="2312"/>
      <c r="B207" s="2313"/>
      <c r="C207" s="2314"/>
      <c r="D207" s="2314"/>
      <c r="E207" s="2314"/>
      <c r="F207" s="2314"/>
      <c r="G207" s="2315"/>
      <c r="H207" s="2316"/>
      <c r="I207" s="2316"/>
      <c r="J207" s="2316"/>
      <c r="K207" s="2316"/>
      <c r="L207" s="2320"/>
      <c r="M207" s="2320"/>
      <c r="N207" s="2320"/>
      <c r="O207" s="2320"/>
    </row>
    <row r="208" spans="1:15" ht="13.5">
      <c r="A208" s="2312"/>
      <c r="B208" s="2313"/>
      <c r="C208" s="2314"/>
      <c r="D208" s="2314"/>
      <c r="E208" s="2314"/>
      <c r="F208" s="2314"/>
      <c r="G208" s="2315"/>
      <c r="H208" s="2316"/>
      <c r="I208" s="2316"/>
      <c r="J208" s="2316"/>
      <c r="K208" s="2316"/>
      <c r="L208" s="2320"/>
      <c r="M208" s="2320"/>
      <c r="N208" s="2320"/>
      <c r="O208" s="2320"/>
    </row>
    <row r="209" spans="1:15" ht="13.5">
      <c r="A209" s="2312"/>
      <c r="B209" s="2313"/>
      <c r="C209" s="2314"/>
      <c r="D209" s="2314"/>
      <c r="E209" s="2314"/>
      <c r="F209" s="2314"/>
      <c r="G209" s="2315"/>
      <c r="H209" s="2316"/>
      <c r="I209" s="2316"/>
      <c r="J209" s="2316"/>
      <c r="K209" s="2316"/>
      <c r="L209" s="2320"/>
      <c r="M209" s="2320"/>
      <c r="N209" s="2320"/>
      <c r="O209" s="2320"/>
    </row>
    <row r="210" spans="1:15" ht="13.5">
      <c r="A210" s="2312"/>
      <c r="B210" s="2313"/>
      <c r="C210" s="2314"/>
      <c r="D210" s="2314"/>
      <c r="E210" s="2314"/>
      <c r="F210" s="2314"/>
      <c r="G210" s="2315"/>
      <c r="H210" s="2316"/>
      <c r="I210" s="2316"/>
      <c r="J210" s="2316"/>
      <c r="K210" s="2316"/>
      <c r="L210" s="2320"/>
      <c r="M210" s="2320"/>
      <c r="N210" s="2320"/>
      <c r="O210" s="2320"/>
    </row>
    <row r="211" spans="1:15" ht="13.5">
      <c r="A211" s="2312"/>
      <c r="B211" s="2313"/>
      <c r="C211" s="2314"/>
      <c r="D211" s="2314"/>
      <c r="E211" s="2314"/>
      <c r="F211" s="2314"/>
      <c r="G211" s="2315"/>
      <c r="H211" s="2316"/>
      <c r="I211" s="2316"/>
      <c r="J211" s="2316"/>
      <c r="K211" s="2316"/>
      <c r="L211" s="2320"/>
      <c r="M211" s="2320"/>
      <c r="N211" s="2320"/>
      <c r="O211" s="2320"/>
    </row>
    <row r="212" spans="1:15" ht="13.5">
      <c r="A212" s="2312"/>
      <c r="B212" s="2313"/>
      <c r="C212" s="2314"/>
      <c r="D212" s="2314"/>
      <c r="E212" s="2314"/>
      <c r="F212" s="2314"/>
      <c r="G212" s="2315"/>
      <c r="H212" s="2316"/>
      <c r="I212" s="2316"/>
      <c r="J212" s="2316"/>
      <c r="K212" s="2316"/>
      <c r="L212" s="2320"/>
      <c r="M212" s="2320"/>
      <c r="N212" s="2320"/>
      <c r="O212" s="2320"/>
    </row>
    <row r="213" spans="1:15" ht="13.5">
      <c r="A213" s="2312"/>
      <c r="B213" s="2313"/>
      <c r="C213" s="2314"/>
      <c r="D213" s="2314"/>
      <c r="E213" s="2314"/>
      <c r="F213" s="2314"/>
      <c r="G213" s="2315"/>
      <c r="H213" s="2316"/>
      <c r="I213" s="2316"/>
      <c r="J213" s="2316"/>
      <c r="K213" s="2316"/>
      <c r="L213" s="2320"/>
      <c r="M213" s="2320"/>
      <c r="N213" s="2320"/>
      <c r="O213" s="2320"/>
    </row>
    <row r="214" spans="1:15" ht="13.5">
      <c r="A214" s="2312"/>
      <c r="B214" s="2313"/>
      <c r="C214" s="2314"/>
      <c r="D214" s="2314"/>
      <c r="E214" s="2314"/>
      <c r="F214" s="2314"/>
      <c r="G214" s="2315"/>
      <c r="H214" s="2316"/>
      <c r="I214" s="2316"/>
      <c r="J214" s="2316"/>
      <c r="K214" s="2316"/>
      <c r="L214" s="2320"/>
      <c r="M214" s="2320"/>
      <c r="N214" s="2320"/>
      <c r="O214" s="2320"/>
    </row>
    <row r="215" spans="1:15" ht="13.5">
      <c r="A215" s="2312"/>
      <c r="B215" s="2313"/>
      <c r="C215" s="2314"/>
      <c r="D215" s="2314"/>
      <c r="E215" s="2314"/>
      <c r="F215" s="2314"/>
      <c r="G215" s="2315"/>
      <c r="H215" s="2316"/>
      <c r="I215" s="2316"/>
      <c r="J215" s="2316"/>
      <c r="K215" s="2316"/>
      <c r="L215" s="2320"/>
      <c r="M215" s="2320"/>
      <c r="N215" s="2320"/>
      <c r="O215" s="2320"/>
    </row>
    <row r="216" spans="1:15" ht="13.5">
      <c r="A216" s="2312"/>
      <c r="B216" s="2313"/>
      <c r="C216" s="2314"/>
      <c r="D216" s="2314"/>
      <c r="E216" s="2314"/>
      <c r="F216" s="2314"/>
      <c r="G216" s="2315"/>
      <c r="H216" s="2316"/>
      <c r="I216" s="2316"/>
      <c r="J216" s="2316"/>
      <c r="K216" s="2316"/>
      <c r="L216" s="2320"/>
      <c r="M216" s="2320"/>
      <c r="N216" s="2320"/>
      <c r="O216" s="2320"/>
    </row>
    <row r="217" spans="1:15" ht="13.5">
      <c r="A217" s="2312"/>
      <c r="B217" s="2313"/>
      <c r="C217" s="2314"/>
      <c r="D217" s="2314"/>
      <c r="E217" s="2314"/>
      <c r="F217" s="2314"/>
      <c r="G217" s="2315"/>
      <c r="H217" s="2316"/>
      <c r="I217" s="2316"/>
      <c r="J217" s="2316"/>
      <c r="K217" s="2316"/>
      <c r="L217" s="2320"/>
      <c r="M217" s="2320"/>
      <c r="N217" s="2320"/>
      <c r="O217" s="2320"/>
    </row>
    <row r="218" spans="1:15" ht="13.5">
      <c r="A218" s="2312"/>
      <c r="B218" s="2313"/>
      <c r="C218" s="2314"/>
      <c r="D218" s="2314"/>
      <c r="E218" s="2314"/>
      <c r="F218" s="2314"/>
      <c r="G218" s="2315"/>
      <c r="H218" s="2316"/>
      <c r="I218" s="2316"/>
      <c r="J218" s="2316"/>
      <c r="K218" s="2316"/>
      <c r="L218" s="2320"/>
      <c r="M218" s="2320"/>
      <c r="N218" s="2320"/>
      <c r="O218" s="2320"/>
    </row>
    <row r="219" spans="1:15" ht="13.5">
      <c r="A219" s="2312"/>
      <c r="B219" s="2313"/>
      <c r="C219" s="2314"/>
      <c r="D219" s="2314"/>
      <c r="E219" s="2314"/>
      <c r="F219" s="2314"/>
      <c r="G219" s="2315"/>
      <c r="H219" s="2316"/>
      <c r="I219" s="2316"/>
      <c r="J219" s="2316"/>
      <c r="K219" s="2316"/>
      <c r="L219" s="2320"/>
      <c r="M219" s="2320"/>
      <c r="N219" s="2320"/>
      <c r="O219" s="2320"/>
    </row>
    <row r="220" spans="1:15" ht="13.5">
      <c r="A220" s="2312"/>
      <c r="B220" s="2313"/>
      <c r="C220" s="2314"/>
      <c r="D220" s="2314"/>
      <c r="E220" s="2314"/>
      <c r="F220" s="2314"/>
      <c r="G220" s="2315"/>
      <c r="H220" s="2316"/>
      <c r="I220" s="2316"/>
      <c r="J220" s="2316"/>
      <c r="K220" s="2316"/>
      <c r="L220" s="2320"/>
      <c r="M220" s="2320"/>
      <c r="N220" s="2320"/>
      <c r="O220" s="2320"/>
    </row>
    <row r="221" spans="1:15" ht="13.5">
      <c r="A221" s="2312"/>
      <c r="B221" s="2313"/>
      <c r="C221" s="2314"/>
      <c r="D221" s="2314"/>
      <c r="E221" s="2314"/>
      <c r="F221" s="2314"/>
      <c r="G221" s="2315"/>
      <c r="H221" s="2316"/>
      <c r="I221" s="2316"/>
      <c r="J221" s="2316"/>
      <c r="K221" s="2316"/>
      <c r="L221" s="2320"/>
      <c r="M221" s="2320"/>
      <c r="N221" s="2320"/>
      <c r="O221" s="2320"/>
    </row>
    <row r="222" spans="1:15" ht="13.5">
      <c r="A222" s="2312"/>
      <c r="B222" s="2313"/>
      <c r="C222" s="2314"/>
      <c r="D222" s="2314"/>
      <c r="E222" s="2314"/>
      <c r="F222" s="2314"/>
      <c r="G222" s="2315"/>
      <c r="H222" s="2316"/>
      <c r="I222" s="2316"/>
      <c r="J222" s="2316"/>
      <c r="K222" s="2316"/>
      <c r="L222" s="2320"/>
      <c r="M222" s="2320"/>
      <c r="N222" s="2320"/>
      <c r="O222" s="2320"/>
    </row>
    <row r="223" spans="1:15" ht="13.5">
      <c r="A223" s="2312"/>
      <c r="B223" s="2313"/>
      <c r="C223" s="2314"/>
      <c r="D223" s="2314"/>
      <c r="E223" s="2314"/>
      <c r="F223" s="2314"/>
      <c r="G223" s="2315"/>
      <c r="H223" s="2316"/>
      <c r="I223" s="2316"/>
      <c r="J223" s="2316"/>
      <c r="K223" s="2316"/>
      <c r="L223" s="2320"/>
      <c r="M223" s="2320"/>
      <c r="N223" s="2320"/>
      <c r="O223" s="2320"/>
    </row>
    <row r="224" spans="1:15" ht="13.5">
      <c r="A224" s="2312"/>
      <c r="B224" s="2313"/>
      <c r="C224" s="2314"/>
      <c r="D224" s="2314"/>
      <c r="E224" s="2314"/>
      <c r="F224" s="2314"/>
      <c r="G224" s="2315"/>
      <c r="H224" s="2316"/>
      <c r="I224" s="2316"/>
      <c r="J224" s="2316"/>
      <c r="K224" s="2316"/>
      <c r="L224" s="2320"/>
      <c r="M224" s="2320"/>
      <c r="N224" s="2320"/>
      <c r="O224" s="2320"/>
    </row>
    <row r="225" spans="1:15" ht="13.5">
      <c r="A225" s="2312"/>
      <c r="B225" s="2313"/>
      <c r="C225" s="2314"/>
      <c r="D225" s="2314"/>
      <c r="E225" s="2314"/>
      <c r="F225" s="2314"/>
      <c r="G225" s="2315"/>
      <c r="H225" s="2316"/>
      <c r="I225" s="2316"/>
      <c r="J225" s="2316"/>
      <c r="K225" s="2316"/>
      <c r="L225" s="2320"/>
      <c r="M225" s="2320"/>
      <c r="N225" s="2320"/>
      <c r="O225" s="2320"/>
    </row>
    <row r="226" spans="1:15" ht="13.5">
      <c r="A226" s="2312"/>
      <c r="B226" s="2313"/>
      <c r="C226" s="2314"/>
      <c r="D226" s="2314"/>
      <c r="E226" s="2314"/>
      <c r="F226" s="2314"/>
      <c r="G226" s="2315"/>
      <c r="H226" s="2316"/>
      <c r="I226" s="2316"/>
      <c r="J226" s="2316"/>
      <c r="K226" s="2316"/>
      <c r="L226" s="2320"/>
      <c r="M226" s="2320"/>
      <c r="N226" s="2320"/>
      <c r="O226" s="2320"/>
    </row>
    <row r="227" spans="1:15" ht="13.5">
      <c r="A227" s="2312"/>
      <c r="B227" s="2313"/>
      <c r="C227" s="2314"/>
      <c r="D227" s="2314"/>
      <c r="E227" s="2314"/>
      <c r="F227" s="2314"/>
      <c r="G227" s="2315"/>
      <c r="H227" s="2316"/>
      <c r="I227" s="2316"/>
      <c r="J227" s="2316"/>
      <c r="K227" s="2316"/>
      <c r="L227" s="2320"/>
      <c r="M227" s="2320"/>
      <c r="N227" s="2320"/>
      <c r="O227" s="2320"/>
    </row>
    <row r="228" spans="1:15" ht="13.5">
      <c r="A228" s="2312"/>
      <c r="B228" s="2313"/>
      <c r="C228" s="2314"/>
      <c r="D228" s="2314"/>
      <c r="E228" s="2314"/>
      <c r="F228" s="2314"/>
      <c r="G228" s="2315"/>
      <c r="H228" s="2316"/>
      <c r="I228" s="2316"/>
      <c r="J228" s="2316"/>
      <c r="K228" s="2316"/>
      <c r="L228" s="2320"/>
      <c r="M228" s="2320"/>
      <c r="N228" s="2320"/>
      <c r="O228" s="2320"/>
    </row>
    <row r="229" spans="1:15" ht="13.5">
      <c r="A229" s="2312"/>
      <c r="B229" s="2313"/>
      <c r="C229" s="2314"/>
      <c r="D229" s="2314"/>
      <c r="E229" s="2314"/>
      <c r="F229" s="2314"/>
      <c r="G229" s="2315"/>
      <c r="H229" s="2316"/>
      <c r="I229" s="2316"/>
      <c r="J229" s="2316"/>
      <c r="K229" s="2316"/>
      <c r="L229" s="2320"/>
      <c r="M229" s="2320"/>
      <c r="N229" s="2320"/>
      <c r="O229" s="2320"/>
    </row>
    <row r="230" spans="1:15" ht="13.5">
      <c r="A230" s="2312"/>
      <c r="B230" s="2313"/>
      <c r="C230" s="2314"/>
      <c r="D230" s="2314"/>
      <c r="E230" s="2314"/>
      <c r="F230" s="2314"/>
      <c r="G230" s="2315"/>
      <c r="H230" s="2316"/>
      <c r="I230" s="2316"/>
      <c r="J230" s="2316"/>
      <c r="K230" s="2316"/>
      <c r="L230" s="2320"/>
      <c r="M230" s="2320"/>
      <c r="N230" s="2320"/>
      <c r="O230" s="2320"/>
    </row>
    <row r="231" spans="1:15" ht="13.5">
      <c r="A231" s="2312"/>
      <c r="B231" s="2313"/>
      <c r="C231" s="2314"/>
      <c r="D231" s="2314"/>
      <c r="E231" s="2314"/>
      <c r="F231" s="2314"/>
      <c r="G231" s="2315"/>
      <c r="H231" s="2316"/>
      <c r="I231" s="2316"/>
      <c r="J231" s="2316"/>
      <c r="K231" s="2316"/>
      <c r="L231" s="2320"/>
      <c r="M231" s="2320"/>
      <c r="N231" s="2320"/>
      <c r="O231" s="2320"/>
    </row>
    <row r="232" spans="1:15" ht="13.5">
      <c r="A232" s="2312"/>
      <c r="B232" s="2313"/>
      <c r="C232" s="2314"/>
      <c r="D232" s="2314"/>
      <c r="E232" s="2314"/>
      <c r="F232" s="2314"/>
      <c r="G232" s="2315"/>
      <c r="H232" s="2316"/>
      <c r="I232" s="2316"/>
      <c r="J232" s="2316"/>
      <c r="K232" s="2316"/>
      <c r="L232" s="2320"/>
      <c r="M232" s="2320"/>
      <c r="N232" s="2320"/>
      <c r="O232" s="2320"/>
    </row>
    <row r="233" spans="1:15" ht="13.5">
      <c r="A233" s="2312"/>
      <c r="B233" s="2313"/>
      <c r="C233" s="2314"/>
      <c r="D233" s="2314"/>
      <c r="E233" s="2314"/>
      <c r="F233" s="2314"/>
      <c r="G233" s="2315"/>
      <c r="H233" s="2316"/>
      <c r="I233" s="2316"/>
      <c r="J233" s="2316"/>
      <c r="K233" s="2316"/>
      <c r="L233" s="2320"/>
      <c r="M233" s="2320"/>
      <c r="N233" s="2320"/>
      <c r="O233" s="2320"/>
    </row>
    <row r="234" spans="1:15" ht="13.5">
      <c r="A234" s="2312"/>
      <c r="B234" s="2313"/>
      <c r="C234" s="2314"/>
      <c r="D234" s="2314"/>
      <c r="E234" s="2314"/>
      <c r="F234" s="2314"/>
      <c r="G234" s="2315"/>
      <c r="H234" s="2316"/>
      <c r="I234" s="2316"/>
      <c r="J234" s="2316"/>
      <c r="K234" s="2316"/>
      <c r="L234" s="2320"/>
      <c r="M234" s="2320"/>
      <c r="N234" s="2320"/>
      <c r="O234" s="2320"/>
    </row>
    <row r="235" spans="1:15" ht="13.5">
      <c r="A235" s="2312"/>
      <c r="B235" s="2313"/>
      <c r="C235" s="2314"/>
      <c r="D235" s="2314"/>
      <c r="E235" s="2314"/>
      <c r="F235" s="2314"/>
      <c r="G235" s="2315"/>
      <c r="H235" s="2316"/>
      <c r="I235" s="2316"/>
      <c r="J235" s="2316"/>
      <c r="K235" s="2316"/>
      <c r="L235" s="2320"/>
      <c r="M235" s="2320"/>
      <c r="N235" s="2320"/>
      <c r="O235" s="2320"/>
    </row>
    <row r="236" spans="1:15" ht="13.5">
      <c r="A236" s="2312"/>
      <c r="B236" s="2313"/>
      <c r="C236" s="2314"/>
      <c r="D236" s="2314"/>
      <c r="E236" s="2314"/>
      <c r="F236" s="2314"/>
      <c r="G236" s="2315"/>
      <c r="H236" s="2316"/>
      <c r="I236" s="2316"/>
      <c r="J236" s="2316"/>
      <c r="K236" s="2316"/>
      <c r="L236" s="2320"/>
      <c r="M236" s="2320"/>
      <c r="N236" s="2320"/>
      <c r="O236" s="2320"/>
    </row>
    <row r="237" spans="1:15" ht="13.5">
      <c r="A237" s="2312"/>
      <c r="B237" s="2313"/>
      <c r="C237" s="2314"/>
      <c r="D237" s="2314"/>
      <c r="E237" s="2314"/>
      <c r="F237" s="2314"/>
      <c r="G237" s="2315"/>
      <c r="H237" s="2316"/>
      <c r="I237" s="2316"/>
      <c r="J237" s="2316"/>
      <c r="K237" s="2316"/>
      <c r="L237" s="2320"/>
      <c r="M237" s="2320"/>
      <c r="N237" s="2320"/>
      <c r="O237" s="2320"/>
    </row>
    <row r="238" spans="1:15" ht="13.5">
      <c r="A238" s="2312"/>
      <c r="B238" s="2313"/>
      <c r="C238" s="2314"/>
      <c r="D238" s="2314"/>
      <c r="E238" s="2314"/>
      <c r="F238" s="2314"/>
      <c r="G238" s="2315"/>
      <c r="H238" s="2316"/>
      <c r="I238" s="2316"/>
      <c r="J238" s="2316"/>
      <c r="K238" s="2316"/>
      <c r="L238" s="2320"/>
      <c r="M238" s="2320"/>
      <c r="N238" s="2320"/>
      <c r="O238" s="2320"/>
    </row>
    <row r="239" spans="1:15" ht="13.5">
      <c r="A239" s="2312"/>
      <c r="B239" s="2313"/>
      <c r="C239" s="2314"/>
      <c r="D239" s="2314"/>
      <c r="E239" s="2314"/>
      <c r="F239" s="2314"/>
      <c r="G239" s="2315"/>
      <c r="H239" s="2316"/>
      <c r="I239" s="2316"/>
      <c r="J239" s="2316"/>
      <c r="K239" s="2316"/>
      <c r="L239" s="2320"/>
      <c r="M239" s="2320"/>
      <c r="N239" s="2320"/>
      <c r="O239" s="2320"/>
    </row>
    <row r="240" spans="1:15" ht="13.5">
      <c r="A240" s="2312"/>
      <c r="B240" s="2313"/>
      <c r="C240" s="2314"/>
      <c r="D240" s="2314"/>
      <c r="E240" s="2314"/>
      <c r="F240" s="2314"/>
      <c r="G240" s="2315"/>
      <c r="H240" s="2316"/>
      <c r="I240" s="2316"/>
      <c r="J240" s="2316"/>
      <c r="K240" s="2316"/>
      <c r="L240" s="2320"/>
      <c r="M240" s="2320"/>
      <c r="N240" s="2320"/>
      <c r="O240" s="2320"/>
    </row>
    <row r="241" spans="1:15" ht="13.5">
      <c r="A241" s="2312"/>
      <c r="B241" s="2313"/>
      <c r="C241" s="2314"/>
      <c r="D241" s="2314"/>
      <c r="E241" s="2314"/>
      <c r="F241" s="2314"/>
      <c r="G241" s="2315"/>
      <c r="H241" s="2316"/>
      <c r="I241" s="2316"/>
      <c r="J241" s="2316"/>
      <c r="K241" s="2316"/>
      <c r="L241" s="2320"/>
      <c r="M241" s="2320"/>
      <c r="N241" s="2320"/>
      <c r="O241" s="2320"/>
    </row>
    <row r="242" spans="1:15" ht="13.5">
      <c r="A242" s="2312"/>
      <c r="B242" s="2313"/>
      <c r="C242" s="2314"/>
      <c r="D242" s="2314"/>
      <c r="E242" s="2314"/>
      <c r="F242" s="2314"/>
      <c r="G242" s="2315"/>
      <c r="H242" s="2316"/>
      <c r="I242" s="2316"/>
      <c r="J242" s="2316"/>
      <c r="K242" s="2316"/>
      <c r="L242" s="2320"/>
      <c r="M242" s="2320"/>
      <c r="N242" s="2320"/>
      <c r="O242" s="2320"/>
    </row>
    <row r="243" spans="1:15" ht="13.5">
      <c r="A243" s="2312"/>
      <c r="B243" s="2313"/>
      <c r="C243" s="2314"/>
      <c r="D243" s="2314"/>
      <c r="E243" s="2314"/>
      <c r="F243" s="2314"/>
      <c r="G243" s="2315"/>
      <c r="H243" s="2316"/>
      <c r="I243" s="2316"/>
      <c r="J243" s="2316"/>
      <c r="K243" s="2316"/>
      <c r="L243" s="2320"/>
      <c r="M243" s="2320"/>
      <c r="N243" s="2320"/>
      <c r="O243" s="2320"/>
    </row>
    <row r="244" spans="1:15" ht="13.5">
      <c r="A244" s="2312"/>
      <c r="B244" s="2313"/>
      <c r="C244" s="2314"/>
      <c r="D244" s="2314"/>
      <c r="E244" s="2314"/>
      <c r="F244" s="2314"/>
      <c r="G244" s="2315"/>
      <c r="H244" s="2316"/>
      <c r="I244" s="2316"/>
      <c r="J244" s="2316"/>
      <c r="K244" s="2316"/>
      <c r="L244" s="2320"/>
      <c r="M244" s="2320"/>
      <c r="N244" s="2320"/>
      <c r="O244" s="2320"/>
    </row>
    <row r="245" spans="1:15" ht="13.5">
      <c r="A245" s="2312"/>
      <c r="B245" s="2313"/>
      <c r="C245" s="2314"/>
      <c r="D245" s="2314"/>
      <c r="E245" s="2314"/>
      <c r="F245" s="2314"/>
      <c r="G245" s="2315"/>
      <c r="H245" s="2316"/>
      <c r="I245" s="2316"/>
      <c r="J245" s="2316"/>
      <c r="K245" s="2316"/>
      <c r="L245" s="2320"/>
      <c r="M245" s="2320"/>
      <c r="N245" s="2320"/>
      <c r="O245" s="2320"/>
    </row>
    <row r="246" spans="1:15" ht="13.5">
      <c r="A246" s="2312"/>
      <c r="B246" s="2313"/>
      <c r="C246" s="2314"/>
      <c r="D246" s="2314"/>
      <c r="E246" s="2314"/>
      <c r="F246" s="2314"/>
      <c r="G246" s="2315"/>
      <c r="H246" s="2316"/>
      <c r="I246" s="2316"/>
      <c r="J246" s="2316"/>
      <c r="K246" s="2316"/>
      <c r="L246" s="2320"/>
      <c r="M246" s="2320"/>
      <c r="N246" s="2320"/>
      <c r="O246" s="2320"/>
    </row>
    <row r="247" spans="1:15" ht="13.5">
      <c r="A247" s="2312"/>
      <c r="B247" s="2313"/>
      <c r="C247" s="2314"/>
      <c r="D247" s="2314"/>
      <c r="E247" s="2314"/>
      <c r="F247" s="2314"/>
      <c r="G247" s="2315"/>
      <c r="H247" s="2316"/>
      <c r="I247" s="2316"/>
      <c r="J247" s="2316"/>
      <c r="K247" s="2316"/>
      <c r="L247" s="2320"/>
      <c r="M247" s="2320"/>
      <c r="N247" s="2320"/>
      <c r="O247" s="2320"/>
    </row>
    <row r="248" spans="1:15" ht="13.5">
      <c r="A248" s="2312"/>
      <c r="B248" s="2313"/>
      <c r="C248" s="2314"/>
      <c r="D248" s="2314"/>
      <c r="E248" s="2314"/>
      <c r="F248" s="2314"/>
      <c r="G248" s="2315"/>
      <c r="H248" s="2316"/>
      <c r="I248" s="2316"/>
      <c r="J248" s="2316"/>
      <c r="K248" s="2316"/>
      <c r="L248" s="2320"/>
      <c r="M248" s="2320"/>
      <c r="N248" s="2320"/>
      <c r="O248" s="2320"/>
    </row>
    <row r="249" spans="1:15" ht="13.5">
      <c r="A249" s="2312"/>
      <c r="B249" s="2313"/>
      <c r="C249" s="2314"/>
      <c r="D249" s="2314"/>
      <c r="E249" s="2314"/>
      <c r="F249" s="2314"/>
      <c r="G249" s="2315"/>
      <c r="H249" s="2316"/>
      <c r="I249" s="2316"/>
      <c r="J249" s="2316"/>
      <c r="K249" s="2316"/>
      <c r="L249" s="2320"/>
      <c r="M249" s="2320"/>
      <c r="N249" s="2320"/>
      <c r="O249" s="2320"/>
    </row>
    <row r="250" spans="1:15" ht="13.5">
      <c r="A250" s="2312"/>
      <c r="B250" s="2313"/>
      <c r="C250" s="2314"/>
      <c r="D250" s="2314"/>
      <c r="E250" s="2314"/>
      <c r="F250" s="2314"/>
      <c r="G250" s="2315"/>
      <c r="H250" s="2316"/>
      <c r="I250" s="2316"/>
      <c r="J250" s="2316"/>
      <c r="K250" s="2316"/>
      <c r="L250" s="2320"/>
      <c r="M250" s="2320"/>
      <c r="N250" s="2320"/>
      <c r="O250" s="2320"/>
    </row>
    <row r="251" spans="1:15" ht="13.5">
      <c r="A251" s="2312"/>
      <c r="B251" s="2313"/>
      <c r="C251" s="2314"/>
      <c r="D251" s="2314"/>
      <c r="E251" s="2314"/>
      <c r="F251" s="2314"/>
      <c r="G251" s="2315"/>
      <c r="H251" s="2316"/>
      <c r="I251" s="2316"/>
      <c r="J251" s="2316"/>
      <c r="K251" s="2316"/>
      <c r="L251" s="2320"/>
      <c r="M251" s="2320"/>
      <c r="N251" s="2320"/>
      <c r="O251" s="2320"/>
    </row>
    <row r="252" spans="1:15" ht="13.5">
      <c r="A252" s="2312"/>
      <c r="B252" s="2313"/>
      <c r="C252" s="2314"/>
      <c r="D252" s="2314"/>
      <c r="E252" s="2314"/>
      <c r="F252" s="2314"/>
      <c r="G252" s="2315"/>
      <c r="H252" s="2316"/>
      <c r="I252" s="2316"/>
      <c r="J252" s="2316"/>
      <c r="K252" s="2316"/>
      <c r="L252" s="2320"/>
      <c r="M252" s="2320"/>
      <c r="N252" s="2320"/>
      <c r="O252" s="2320"/>
    </row>
    <row r="253" spans="1:15" ht="13.5">
      <c r="A253" s="2312"/>
      <c r="B253" s="2313"/>
      <c r="C253" s="2314"/>
      <c r="D253" s="2314"/>
      <c r="E253" s="2314"/>
      <c r="F253" s="2314"/>
      <c r="G253" s="2315"/>
      <c r="H253" s="2316"/>
      <c r="I253" s="2316"/>
      <c r="J253" s="2316"/>
      <c r="K253" s="2316"/>
      <c r="L253" s="2320"/>
      <c r="M253" s="2320"/>
      <c r="N253" s="2320"/>
      <c r="O253" s="2320"/>
    </row>
    <row r="254" spans="1:15" ht="13.5">
      <c r="A254" s="2312"/>
      <c r="B254" s="2313"/>
      <c r="C254" s="2314"/>
      <c r="D254" s="2314"/>
      <c r="E254" s="2314"/>
      <c r="F254" s="2314"/>
      <c r="G254" s="2315"/>
      <c r="H254" s="2316"/>
      <c r="I254" s="2316"/>
      <c r="J254" s="2316"/>
      <c r="K254" s="2316"/>
      <c r="L254" s="2320"/>
      <c r="M254" s="2320"/>
      <c r="N254" s="2320"/>
      <c r="O254" s="2320"/>
    </row>
    <row r="255" spans="1:15" ht="13.5">
      <c r="A255" s="2312"/>
      <c r="B255" s="2313"/>
      <c r="C255" s="2314"/>
      <c r="D255" s="2314"/>
      <c r="E255" s="2314"/>
      <c r="F255" s="2314"/>
      <c r="G255" s="2315"/>
      <c r="H255" s="2316"/>
      <c r="I255" s="2316"/>
      <c r="J255" s="2316"/>
      <c r="K255" s="2316"/>
      <c r="L255" s="2320"/>
      <c r="M255" s="2320"/>
      <c r="N255" s="2320"/>
      <c r="O255" s="2320"/>
    </row>
    <row r="256" spans="1:15" ht="13.5">
      <c r="A256" s="2312"/>
      <c r="B256" s="2313"/>
      <c r="C256" s="2314"/>
      <c r="D256" s="2314"/>
      <c r="E256" s="2314"/>
      <c r="F256" s="2314"/>
      <c r="G256" s="2315"/>
      <c r="H256" s="2316"/>
      <c r="I256" s="2316"/>
      <c r="J256" s="2316"/>
      <c r="K256" s="2316"/>
      <c r="L256" s="2320"/>
      <c r="M256" s="2320"/>
      <c r="N256" s="2320"/>
      <c r="O256" s="2320"/>
    </row>
    <row r="257" spans="1:15" ht="13.5">
      <c r="A257" s="2312"/>
      <c r="B257" s="2313"/>
      <c r="C257" s="2314"/>
      <c r="D257" s="2314"/>
      <c r="E257" s="2314"/>
      <c r="F257" s="2314"/>
      <c r="G257" s="2315"/>
      <c r="H257" s="2316"/>
      <c r="I257" s="2316"/>
      <c r="J257" s="2316"/>
      <c r="K257" s="2316"/>
      <c r="L257" s="2320"/>
      <c r="M257" s="2320"/>
      <c r="N257" s="2320"/>
      <c r="O257" s="2320"/>
    </row>
    <row r="258" spans="1:15" ht="13.5">
      <c r="A258" s="2312"/>
      <c r="B258" s="2313"/>
      <c r="C258" s="2314"/>
      <c r="D258" s="2314"/>
      <c r="E258" s="2314"/>
      <c r="F258" s="2314"/>
      <c r="G258" s="2315"/>
      <c r="H258" s="2316"/>
      <c r="I258" s="2316"/>
      <c r="J258" s="2316"/>
      <c r="K258" s="2316"/>
      <c r="L258" s="2320"/>
      <c r="M258" s="2320"/>
      <c r="N258" s="2320"/>
      <c r="O258" s="2320"/>
    </row>
    <row r="259" spans="1:15" ht="13.5">
      <c r="A259" s="2312"/>
      <c r="B259" s="2313"/>
      <c r="C259" s="2314"/>
      <c r="D259" s="2314"/>
      <c r="E259" s="2314"/>
      <c r="F259" s="2314"/>
      <c r="G259" s="2315"/>
      <c r="H259" s="2316"/>
      <c r="I259" s="2316"/>
      <c r="J259" s="2316"/>
      <c r="K259" s="2316"/>
      <c r="L259" s="2320"/>
      <c r="M259" s="2320"/>
      <c r="N259" s="2320"/>
      <c r="O259" s="2320"/>
    </row>
    <row r="260" spans="1:15" ht="13.5">
      <c r="A260" s="2312"/>
      <c r="B260" s="2313"/>
      <c r="C260" s="2314"/>
      <c r="D260" s="2314"/>
      <c r="E260" s="2314"/>
      <c r="F260" s="2314"/>
      <c r="G260" s="2315"/>
      <c r="H260" s="2316"/>
      <c r="I260" s="2316"/>
      <c r="J260" s="2316"/>
      <c r="K260" s="2316"/>
      <c r="L260" s="2320"/>
      <c r="M260" s="2320"/>
      <c r="N260" s="2320"/>
      <c r="O260" s="2320"/>
    </row>
    <row r="261" spans="1:15" ht="13.5">
      <c r="A261" s="2312"/>
      <c r="B261" s="2313"/>
      <c r="C261" s="2314"/>
      <c r="D261" s="2314"/>
      <c r="E261" s="2314"/>
      <c r="F261" s="2314"/>
      <c r="G261" s="2315"/>
      <c r="H261" s="2316"/>
      <c r="I261" s="2316"/>
      <c r="J261" s="2316"/>
      <c r="K261" s="2316"/>
      <c r="L261" s="2320"/>
      <c r="M261" s="2320"/>
      <c r="N261" s="2320"/>
      <c r="O261" s="2320"/>
    </row>
    <row r="262" spans="1:15" ht="13.5">
      <c r="A262" s="2312"/>
      <c r="B262" s="2313"/>
      <c r="C262" s="2314"/>
      <c r="D262" s="2314"/>
      <c r="E262" s="2314"/>
      <c r="F262" s="2314"/>
      <c r="G262" s="2315"/>
      <c r="H262" s="2316"/>
      <c r="I262" s="2316"/>
      <c r="J262" s="2316"/>
      <c r="K262" s="2316"/>
      <c r="L262" s="2320"/>
      <c r="M262" s="2320"/>
      <c r="N262" s="2320"/>
      <c r="O262" s="2320"/>
    </row>
    <row r="263" spans="1:15" ht="13.5">
      <c r="A263" s="2312"/>
      <c r="B263" s="2313"/>
      <c r="C263" s="2314"/>
      <c r="D263" s="2314"/>
      <c r="E263" s="2314"/>
      <c r="F263" s="2314"/>
      <c r="G263" s="2315"/>
      <c r="H263" s="2316"/>
      <c r="I263" s="2316"/>
      <c r="J263" s="2316"/>
      <c r="K263" s="2316"/>
      <c r="L263" s="2320"/>
      <c r="M263" s="2320"/>
      <c r="N263" s="2320"/>
      <c r="O263" s="2320"/>
    </row>
    <row r="264" spans="1:15" ht="13.5">
      <c r="A264" s="2312"/>
      <c r="B264" s="2313"/>
      <c r="C264" s="2314"/>
      <c r="D264" s="2314"/>
      <c r="E264" s="2314"/>
      <c r="F264" s="2314"/>
      <c r="G264" s="2315"/>
      <c r="H264" s="2316"/>
      <c r="I264" s="2316"/>
      <c r="J264" s="2316"/>
      <c r="K264" s="2316"/>
      <c r="L264" s="2320"/>
      <c r="M264" s="2320"/>
      <c r="N264" s="2320"/>
      <c r="O264" s="2320"/>
    </row>
    <row r="265" spans="1:15" ht="13.5">
      <c r="A265" s="2312"/>
      <c r="B265" s="2313"/>
      <c r="C265" s="2314"/>
      <c r="D265" s="2314"/>
      <c r="E265" s="2314"/>
      <c r="F265" s="2314"/>
      <c r="G265" s="2315"/>
      <c r="H265" s="2316"/>
      <c r="I265" s="2316"/>
      <c r="J265" s="2316"/>
      <c r="K265" s="2316"/>
      <c r="L265" s="2320"/>
      <c r="M265" s="2320"/>
      <c r="N265" s="2320"/>
      <c r="O265" s="2320"/>
    </row>
    <row r="266" spans="1:15" ht="13.5">
      <c r="A266" s="2312"/>
      <c r="B266" s="2313"/>
      <c r="C266" s="2314"/>
      <c r="D266" s="2314"/>
      <c r="E266" s="2314"/>
      <c r="F266" s="2314"/>
      <c r="G266" s="2315"/>
      <c r="H266" s="2316"/>
      <c r="I266" s="2316"/>
      <c r="J266" s="2316"/>
      <c r="K266" s="2316"/>
      <c r="L266" s="2320"/>
      <c r="M266" s="2320"/>
      <c r="N266" s="2320"/>
      <c r="O266" s="2320"/>
    </row>
    <row r="267" spans="1:15" ht="13.5">
      <c r="A267" s="2312"/>
      <c r="B267" s="2313"/>
      <c r="C267" s="2314"/>
      <c r="D267" s="2314"/>
      <c r="E267" s="2314"/>
      <c r="F267" s="2314"/>
      <c r="G267" s="2315"/>
      <c r="H267" s="2316"/>
      <c r="I267" s="2316"/>
      <c r="J267" s="2316"/>
      <c r="K267" s="2316"/>
      <c r="L267" s="2320"/>
      <c r="M267" s="2320"/>
      <c r="N267" s="2320"/>
      <c r="O267" s="2320"/>
    </row>
    <row r="268" spans="1:15" ht="13.5">
      <c r="A268" s="2312"/>
      <c r="B268" s="2313"/>
      <c r="C268" s="2314"/>
      <c r="D268" s="2314"/>
      <c r="E268" s="2314"/>
      <c r="F268" s="2314"/>
      <c r="G268" s="2315"/>
      <c r="H268" s="2316"/>
      <c r="I268" s="2316"/>
      <c r="J268" s="2316"/>
      <c r="K268" s="2316"/>
      <c r="L268" s="2320"/>
      <c r="M268" s="2320"/>
      <c r="N268" s="2320"/>
      <c r="O268" s="2320"/>
    </row>
    <row r="269" spans="1:15" ht="13.5">
      <c r="A269" s="2312"/>
      <c r="B269" s="2313"/>
      <c r="C269" s="2314"/>
      <c r="D269" s="2314"/>
      <c r="E269" s="2314"/>
      <c r="F269" s="2314"/>
      <c r="G269" s="2315"/>
      <c r="H269" s="2316"/>
      <c r="I269" s="2316"/>
      <c r="J269" s="2316"/>
      <c r="K269" s="2316"/>
      <c r="L269" s="2320"/>
      <c r="M269" s="2320"/>
      <c r="N269" s="2320"/>
      <c r="O269" s="2320"/>
    </row>
    <row r="270" spans="1:15" ht="13.5">
      <c r="A270" s="2312"/>
      <c r="B270" s="2313"/>
      <c r="C270" s="2314"/>
      <c r="D270" s="2314"/>
      <c r="E270" s="2314"/>
      <c r="F270" s="2314"/>
      <c r="G270" s="2315"/>
      <c r="H270" s="2316"/>
      <c r="I270" s="2316"/>
      <c r="J270" s="2316"/>
      <c r="K270" s="2316"/>
      <c r="L270" s="2320"/>
      <c r="M270" s="2320"/>
      <c r="N270" s="2320"/>
      <c r="O270" s="2320"/>
    </row>
    <row r="271" spans="1:15" ht="13.5">
      <c r="A271" s="2312"/>
      <c r="B271" s="2313"/>
      <c r="C271" s="2314"/>
      <c r="D271" s="2314"/>
      <c r="E271" s="2314"/>
      <c r="F271" s="2314"/>
      <c r="G271" s="2315"/>
      <c r="H271" s="2316"/>
      <c r="I271" s="2316"/>
      <c r="J271" s="2316"/>
      <c r="K271" s="2316"/>
      <c r="L271" s="2320"/>
      <c r="M271" s="2320"/>
      <c r="N271" s="2320"/>
      <c r="O271" s="2320"/>
    </row>
    <row r="272" spans="1:15" ht="13.5">
      <c r="A272" s="2312"/>
      <c r="B272" s="2313"/>
      <c r="C272" s="2314"/>
      <c r="D272" s="2314"/>
      <c r="E272" s="2314"/>
      <c r="F272" s="2314"/>
      <c r="G272" s="2315"/>
      <c r="H272" s="2316"/>
      <c r="I272" s="2316"/>
      <c r="J272" s="2316"/>
      <c r="K272" s="2316"/>
      <c r="L272" s="2320"/>
      <c r="M272" s="2320"/>
      <c r="N272" s="2320"/>
      <c r="O272" s="2320"/>
    </row>
    <row r="273" spans="1:15" ht="13.5">
      <c r="A273" s="2312"/>
      <c r="B273" s="2313"/>
      <c r="C273" s="2314"/>
      <c r="D273" s="2314"/>
      <c r="E273" s="2314"/>
      <c r="F273" s="2314"/>
      <c r="G273" s="2315"/>
      <c r="H273" s="2316"/>
      <c r="I273" s="2316"/>
      <c r="J273" s="2316"/>
      <c r="K273" s="2316"/>
      <c r="L273" s="2320"/>
      <c r="M273" s="2320"/>
      <c r="N273" s="2320"/>
      <c r="O273" s="2320"/>
    </row>
    <row r="274" spans="1:15" ht="13.5">
      <c r="A274" s="2312"/>
      <c r="B274" s="2313"/>
      <c r="C274" s="2314"/>
      <c r="D274" s="2314"/>
      <c r="E274" s="2314"/>
      <c r="F274" s="2314"/>
      <c r="G274" s="2315"/>
      <c r="H274" s="2316"/>
      <c r="I274" s="2316"/>
      <c r="J274" s="2316"/>
      <c r="K274" s="2316"/>
      <c r="L274" s="2320"/>
      <c r="M274" s="2320"/>
      <c r="N274" s="2320"/>
      <c r="O274" s="2320"/>
    </row>
    <row r="275" spans="1:15" ht="13.5">
      <c r="A275" s="2312"/>
      <c r="B275" s="2313"/>
      <c r="C275" s="2314"/>
      <c r="D275" s="2314"/>
      <c r="E275" s="2314"/>
      <c r="F275" s="2314"/>
      <c r="G275" s="2315"/>
      <c r="H275" s="2316"/>
      <c r="I275" s="2316"/>
      <c r="J275" s="2316"/>
      <c r="K275" s="2316"/>
      <c r="L275" s="2320"/>
      <c r="M275" s="2320"/>
      <c r="N275" s="2320"/>
      <c r="O275" s="2320"/>
    </row>
    <row r="276" spans="1:15" ht="13.5">
      <c r="A276" s="2312"/>
      <c r="B276" s="2313"/>
      <c r="C276" s="2314"/>
      <c r="D276" s="2314"/>
      <c r="E276" s="2314"/>
      <c r="F276" s="2314"/>
      <c r="G276" s="2315"/>
      <c r="H276" s="2316"/>
      <c r="I276" s="2316"/>
      <c r="J276" s="2316"/>
      <c r="K276" s="2316"/>
      <c r="L276" s="2320"/>
      <c r="M276" s="2320"/>
      <c r="N276" s="2320"/>
      <c r="O276" s="2320"/>
    </row>
    <row r="277" spans="1:15" ht="13.5">
      <c r="A277" s="2312"/>
      <c r="B277" s="2313"/>
      <c r="C277" s="2314"/>
      <c r="D277" s="2314"/>
      <c r="E277" s="2314"/>
      <c r="F277" s="2314"/>
      <c r="G277" s="2315"/>
      <c r="H277" s="2316"/>
      <c r="I277" s="2316"/>
      <c r="J277" s="2316"/>
      <c r="K277" s="2316"/>
      <c r="L277" s="2320"/>
      <c r="M277" s="2320"/>
      <c r="N277" s="2320"/>
      <c r="O277" s="2320"/>
    </row>
    <row r="278" spans="1:15" ht="13.5">
      <c r="A278" s="2312"/>
      <c r="B278" s="2313"/>
      <c r="C278" s="2314"/>
      <c r="D278" s="2314"/>
      <c r="E278" s="2314"/>
      <c r="F278" s="2314"/>
      <c r="G278" s="2315"/>
      <c r="H278" s="2316"/>
      <c r="I278" s="2316"/>
      <c r="J278" s="2316"/>
      <c r="K278" s="2316"/>
      <c r="L278" s="2320"/>
      <c r="M278" s="2320"/>
      <c r="N278" s="2320"/>
      <c r="O278" s="2320"/>
    </row>
    <row r="279" spans="1:15" ht="13.5">
      <c r="A279" s="2312"/>
      <c r="B279" s="2313"/>
      <c r="C279" s="2314"/>
      <c r="D279" s="2314"/>
      <c r="E279" s="2314"/>
      <c r="F279" s="2314"/>
      <c r="G279" s="2315"/>
      <c r="H279" s="2316"/>
      <c r="I279" s="2316"/>
      <c r="J279" s="2316"/>
      <c r="K279" s="2316"/>
      <c r="L279" s="2320"/>
      <c r="M279" s="2320"/>
      <c r="N279" s="2320"/>
      <c r="O279" s="2320"/>
    </row>
    <row r="280" spans="1:15" ht="13.5">
      <c r="A280" s="2312"/>
      <c r="B280" s="2313"/>
      <c r="C280" s="2314"/>
      <c r="D280" s="2314"/>
      <c r="E280" s="2314"/>
      <c r="F280" s="2314"/>
      <c r="G280" s="2315"/>
      <c r="H280" s="2316"/>
      <c r="I280" s="2316"/>
      <c r="J280" s="2316"/>
      <c r="K280" s="2316"/>
      <c r="L280" s="2320"/>
      <c r="M280" s="2320"/>
      <c r="N280" s="2320"/>
      <c r="O280" s="2320"/>
    </row>
    <row r="281" spans="1:15" ht="13.5">
      <c r="A281" s="2312"/>
      <c r="B281" s="2313"/>
      <c r="C281" s="2314"/>
      <c r="D281" s="2314"/>
      <c r="E281" s="2314"/>
      <c r="F281" s="2314"/>
      <c r="G281" s="2315"/>
      <c r="H281" s="2316"/>
      <c r="I281" s="2316"/>
      <c r="J281" s="2316"/>
      <c r="K281" s="2316"/>
      <c r="L281" s="2320"/>
      <c r="M281" s="2320"/>
      <c r="N281" s="2320"/>
      <c r="O281" s="2320"/>
    </row>
    <row r="282" spans="1:15" ht="13.5">
      <c r="A282" s="2312"/>
      <c r="B282" s="2313"/>
      <c r="C282" s="2314"/>
      <c r="D282" s="2314"/>
      <c r="E282" s="2314"/>
      <c r="F282" s="2314"/>
      <c r="G282" s="2315"/>
      <c r="H282" s="2316"/>
      <c r="I282" s="2316"/>
      <c r="J282" s="2316"/>
      <c r="K282" s="2316"/>
      <c r="L282" s="2320"/>
      <c r="M282" s="2320"/>
      <c r="N282" s="2320"/>
      <c r="O282" s="2320"/>
    </row>
    <row r="283" spans="1:15" ht="13.5">
      <c r="A283" s="2312"/>
      <c r="B283" s="2313"/>
      <c r="C283" s="2314"/>
      <c r="D283" s="2314"/>
      <c r="E283" s="2314"/>
      <c r="F283" s="2314"/>
      <c r="G283" s="2315"/>
      <c r="H283" s="2316"/>
      <c r="I283" s="2316"/>
      <c r="J283" s="2316"/>
      <c r="K283" s="2316"/>
      <c r="L283" s="2320"/>
      <c r="M283" s="2320"/>
      <c r="N283" s="2320"/>
      <c r="O283" s="2320"/>
    </row>
    <row r="284" spans="1:15" ht="13.5">
      <c r="A284" s="2312"/>
      <c r="B284" s="2313"/>
      <c r="C284" s="2314"/>
      <c r="D284" s="2314"/>
      <c r="E284" s="2314"/>
      <c r="F284" s="2314"/>
      <c r="G284" s="2315"/>
      <c r="H284" s="2316"/>
      <c r="I284" s="2316"/>
      <c r="J284" s="2316"/>
      <c r="K284" s="2316"/>
      <c r="L284" s="2320"/>
      <c r="M284" s="2320"/>
      <c r="N284" s="2320"/>
      <c r="O284" s="2320"/>
    </row>
    <row r="285" spans="1:15" ht="13.5">
      <c r="A285" s="2312"/>
      <c r="B285" s="2313"/>
      <c r="C285" s="2314"/>
      <c r="D285" s="2314"/>
      <c r="E285" s="2314"/>
      <c r="F285" s="2314"/>
      <c r="G285" s="2315"/>
      <c r="H285" s="2316"/>
      <c r="I285" s="2316"/>
      <c r="J285" s="2316"/>
      <c r="K285" s="2316"/>
      <c r="L285" s="2320"/>
      <c r="M285" s="2320"/>
      <c r="N285" s="2320"/>
      <c r="O285" s="2320"/>
    </row>
    <row r="286" spans="1:15" ht="13.5">
      <c r="A286" s="2312"/>
      <c r="B286" s="2313"/>
      <c r="C286" s="2314"/>
      <c r="D286" s="2314"/>
      <c r="E286" s="2314"/>
      <c r="F286" s="2314"/>
      <c r="G286" s="2315"/>
      <c r="H286" s="2316"/>
      <c r="I286" s="2316"/>
      <c r="J286" s="2316"/>
      <c r="K286" s="2316"/>
      <c r="L286" s="2320"/>
      <c r="M286" s="2320"/>
      <c r="N286" s="2320"/>
      <c r="O286" s="2320"/>
    </row>
    <row r="287" spans="1:15" ht="13.5">
      <c r="A287" s="2312"/>
      <c r="B287" s="2313"/>
      <c r="C287" s="2314"/>
      <c r="D287" s="2314"/>
      <c r="E287" s="2314"/>
      <c r="F287" s="2314"/>
      <c r="G287" s="2315"/>
      <c r="H287" s="2316"/>
      <c r="I287" s="2316"/>
      <c r="J287" s="2316"/>
      <c r="K287" s="2316"/>
      <c r="L287" s="2320"/>
      <c r="M287" s="2320"/>
      <c r="N287" s="2320"/>
      <c r="O287" s="2320"/>
    </row>
    <row r="288" spans="1:15" ht="13.5">
      <c r="A288" s="2312"/>
      <c r="B288" s="2313"/>
      <c r="C288" s="2314"/>
      <c r="D288" s="2314"/>
      <c r="E288" s="2314"/>
      <c r="F288" s="2314"/>
      <c r="G288" s="2315"/>
      <c r="H288" s="2316"/>
      <c r="I288" s="2316"/>
      <c r="J288" s="2316"/>
      <c r="K288" s="2316"/>
      <c r="L288" s="2320"/>
      <c r="M288" s="2320"/>
      <c r="N288" s="2320"/>
      <c r="O288" s="2320"/>
    </row>
    <row r="289" spans="1:15" ht="13.5">
      <c r="A289" s="2312"/>
      <c r="B289" s="2313"/>
      <c r="C289" s="2314"/>
      <c r="D289" s="2314"/>
      <c r="E289" s="2314"/>
      <c r="F289" s="2314"/>
      <c r="G289" s="2315"/>
      <c r="H289" s="2316"/>
      <c r="I289" s="2316"/>
      <c r="J289" s="2316"/>
      <c r="K289" s="2316"/>
      <c r="L289" s="2320"/>
      <c r="M289" s="2320"/>
      <c r="N289" s="2320"/>
      <c r="O289" s="2320"/>
    </row>
    <row r="290" spans="1:15" ht="13.5">
      <c r="A290" s="2312"/>
      <c r="B290" s="2313"/>
      <c r="C290" s="2314"/>
      <c r="D290" s="2314"/>
      <c r="E290" s="2314"/>
      <c r="F290" s="2314"/>
      <c r="G290" s="2315"/>
      <c r="H290" s="2316"/>
      <c r="I290" s="2316"/>
      <c r="J290" s="2316"/>
      <c r="K290" s="2316"/>
      <c r="L290" s="2320"/>
      <c r="M290" s="2320"/>
      <c r="N290" s="2320"/>
      <c r="O290" s="2320"/>
    </row>
    <row r="291" spans="1:15" ht="13.5">
      <c r="A291" s="2312"/>
      <c r="B291" s="2313"/>
      <c r="C291" s="2314"/>
      <c r="D291" s="2314"/>
      <c r="E291" s="2314"/>
      <c r="F291" s="2314"/>
      <c r="G291" s="2315"/>
      <c r="H291" s="2316"/>
      <c r="I291" s="2316"/>
      <c r="J291" s="2316"/>
      <c r="K291" s="2316"/>
      <c r="L291" s="2320"/>
      <c r="M291" s="2320"/>
      <c r="N291" s="2320"/>
      <c r="O291" s="2320"/>
    </row>
    <row r="292" spans="1:15" ht="13.5">
      <c r="A292" s="2312"/>
      <c r="B292" s="2313"/>
      <c r="C292" s="2314"/>
      <c r="D292" s="2314"/>
      <c r="E292" s="2314"/>
      <c r="F292" s="2314"/>
      <c r="G292" s="2315"/>
      <c r="H292" s="2316"/>
      <c r="I292" s="2316"/>
      <c r="J292" s="2316"/>
      <c r="K292" s="2316"/>
      <c r="L292" s="2320"/>
      <c r="M292" s="2320"/>
      <c r="N292" s="2320"/>
      <c r="O292" s="2320"/>
    </row>
    <row r="293" spans="1:15" ht="13.5">
      <c r="A293" s="2312"/>
      <c r="B293" s="2313"/>
      <c r="C293" s="2314"/>
      <c r="D293" s="2314"/>
      <c r="E293" s="2314"/>
      <c r="F293" s="2314"/>
      <c r="G293" s="2315"/>
      <c r="H293" s="2316"/>
      <c r="I293" s="2316"/>
      <c r="J293" s="2316"/>
      <c r="K293" s="2316"/>
      <c r="L293" s="2320"/>
      <c r="M293" s="2320"/>
      <c r="N293" s="2320"/>
      <c r="O293" s="2320"/>
    </row>
    <row r="294" spans="1:15" ht="13.5">
      <c r="A294" s="2312"/>
      <c r="B294" s="2313"/>
      <c r="C294" s="2314"/>
      <c r="D294" s="2314"/>
      <c r="E294" s="2314"/>
      <c r="F294" s="2314"/>
      <c r="G294" s="2315"/>
      <c r="H294" s="2316"/>
      <c r="I294" s="2316"/>
      <c r="J294" s="2316"/>
      <c r="K294" s="2316"/>
      <c r="L294" s="2320"/>
      <c r="M294" s="2320"/>
      <c r="N294" s="2320"/>
      <c r="O294" s="2320"/>
    </row>
    <row r="295" spans="1:15" ht="13.5">
      <c r="A295" s="2312"/>
      <c r="B295" s="2313"/>
      <c r="C295" s="2314"/>
      <c r="D295" s="2314"/>
      <c r="E295" s="2314"/>
      <c r="F295" s="2314"/>
      <c r="G295" s="2315"/>
      <c r="H295" s="2316"/>
      <c r="I295" s="2316"/>
      <c r="J295" s="2316"/>
      <c r="K295" s="2316"/>
      <c r="L295" s="2320"/>
      <c r="M295" s="2320"/>
      <c r="N295" s="2320"/>
      <c r="O295" s="2320"/>
    </row>
    <row r="296" spans="1:15" ht="13.5">
      <c r="A296" s="2312"/>
      <c r="B296" s="2313"/>
      <c r="C296" s="2314"/>
      <c r="D296" s="2314"/>
      <c r="E296" s="2314"/>
      <c r="F296" s="2314"/>
      <c r="G296" s="2315"/>
      <c r="H296" s="2316"/>
      <c r="I296" s="2316"/>
      <c r="J296" s="2316"/>
      <c r="K296" s="2316"/>
      <c r="L296" s="2320"/>
      <c r="M296" s="2320"/>
      <c r="N296" s="2320"/>
      <c r="O296" s="2320"/>
    </row>
    <row r="297" spans="1:15" ht="13.5">
      <c r="A297" s="2312"/>
      <c r="B297" s="2313"/>
      <c r="C297" s="2314"/>
      <c r="D297" s="2314"/>
      <c r="E297" s="2314"/>
      <c r="F297" s="2314"/>
      <c r="G297" s="2315"/>
      <c r="H297" s="2316"/>
      <c r="I297" s="2316"/>
      <c r="J297" s="2316"/>
      <c r="K297" s="2316"/>
      <c r="L297" s="2320"/>
      <c r="M297" s="2320"/>
      <c r="N297" s="2320"/>
      <c r="O297" s="2320"/>
    </row>
    <row r="298" spans="1:15" ht="13.5">
      <c r="A298" s="2312"/>
      <c r="B298" s="2313"/>
      <c r="C298" s="2314"/>
      <c r="D298" s="2314"/>
      <c r="E298" s="2314"/>
      <c r="F298" s="2314"/>
      <c r="G298" s="2315"/>
      <c r="H298" s="2316"/>
      <c r="I298" s="2316"/>
      <c r="J298" s="2316"/>
      <c r="K298" s="2316"/>
      <c r="L298" s="2320"/>
      <c r="M298" s="2320"/>
      <c r="N298" s="2320"/>
      <c r="O298" s="2320"/>
    </row>
    <row r="299" spans="1:15" ht="13.5">
      <c r="A299" s="2312"/>
      <c r="B299" s="2313"/>
      <c r="C299" s="2314"/>
      <c r="D299" s="2314"/>
      <c r="E299" s="2314"/>
      <c r="F299" s="2314"/>
      <c r="G299" s="2315"/>
      <c r="H299" s="2316"/>
      <c r="I299" s="2316"/>
      <c r="J299" s="2316"/>
      <c r="K299" s="2316"/>
      <c r="L299" s="2320"/>
      <c r="M299" s="2320"/>
      <c r="N299" s="2320"/>
      <c r="O299" s="2320"/>
    </row>
    <row r="300" spans="1:15" ht="13.5">
      <c r="A300" s="2312"/>
      <c r="B300" s="2313"/>
      <c r="C300" s="2314"/>
      <c r="D300" s="2314"/>
      <c r="E300" s="2314"/>
      <c r="F300" s="2314"/>
      <c r="G300" s="2315"/>
      <c r="H300" s="2316"/>
      <c r="I300" s="2316"/>
      <c r="J300" s="2316"/>
      <c r="K300" s="2316"/>
      <c r="L300" s="2320"/>
      <c r="M300" s="2320"/>
      <c r="N300" s="2320"/>
      <c r="O300" s="2320"/>
    </row>
    <row r="301" spans="1:15" ht="13.5">
      <c r="A301" s="2312"/>
      <c r="B301" s="2313"/>
      <c r="C301" s="2314"/>
      <c r="D301" s="2314"/>
      <c r="E301" s="2314"/>
      <c r="F301" s="2314"/>
      <c r="G301" s="2315"/>
      <c r="H301" s="2316"/>
      <c r="I301" s="2316"/>
      <c r="J301" s="2316"/>
      <c r="K301" s="2316"/>
      <c r="L301" s="2320"/>
      <c r="M301" s="2320"/>
      <c r="N301" s="2320"/>
      <c r="O301" s="2320"/>
    </row>
    <row r="302" spans="1:15" ht="13.5">
      <c r="A302" s="2312"/>
      <c r="B302" s="2313"/>
      <c r="C302" s="2314"/>
      <c r="D302" s="2314"/>
      <c r="E302" s="2314"/>
      <c r="F302" s="2314"/>
      <c r="G302" s="2315"/>
      <c r="H302" s="2316"/>
      <c r="I302" s="2316"/>
      <c r="J302" s="2316"/>
      <c r="K302" s="2316"/>
      <c r="L302" s="2320"/>
      <c r="M302" s="2320"/>
      <c r="N302" s="2320"/>
      <c r="O302" s="2320"/>
    </row>
    <row r="303" spans="1:15" ht="13.5">
      <c r="A303" s="2312"/>
      <c r="B303" s="2313"/>
      <c r="C303" s="2314"/>
      <c r="D303" s="2314"/>
      <c r="E303" s="2314"/>
      <c r="F303" s="2314"/>
      <c r="G303" s="2315"/>
      <c r="H303" s="2316"/>
      <c r="I303" s="2316"/>
      <c r="J303" s="2316"/>
      <c r="K303" s="2316"/>
      <c r="L303" s="2320"/>
      <c r="M303" s="2320"/>
      <c r="N303" s="2320"/>
      <c r="O303" s="2320"/>
    </row>
    <row r="304" spans="1:15" ht="13.5">
      <c r="A304" s="2312"/>
      <c r="B304" s="2313"/>
      <c r="C304" s="2314"/>
      <c r="D304" s="2314"/>
      <c r="E304" s="2314"/>
      <c r="F304" s="2314"/>
      <c r="G304" s="2315"/>
      <c r="H304" s="2316"/>
      <c r="I304" s="2316"/>
      <c r="J304" s="2316"/>
      <c r="K304" s="2316"/>
      <c r="L304" s="2320"/>
      <c r="M304" s="2320"/>
      <c r="N304" s="2320"/>
      <c r="O304" s="2320"/>
    </row>
    <row r="305" spans="1:15" ht="13.5">
      <c r="A305" s="2312"/>
      <c r="B305" s="2313"/>
      <c r="C305" s="2314"/>
      <c r="D305" s="2314"/>
      <c r="E305" s="2314"/>
      <c r="F305" s="2314"/>
      <c r="G305" s="2315"/>
      <c r="H305" s="2316"/>
      <c r="I305" s="2316"/>
      <c r="J305" s="2316"/>
      <c r="K305" s="2316"/>
      <c r="L305" s="2320"/>
      <c r="M305" s="2320"/>
      <c r="N305" s="2320"/>
      <c r="O305" s="2320"/>
    </row>
    <row r="306" spans="1:15" ht="13.5">
      <c r="A306" s="2312"/>
      <c r="B306" s="2313"/>
      <c r="C306" s="2314"/>
      <c r="D306" s="2314"/>
      <c r="E306" s="2314"/>
      <c r="F306" s="2314"/>
      <c r="G306" s="2315"/>
      <c r="H306" s="2316"/>
      <c r="I306" s="2316"/>
      <c r="J306" s="2316"/>
      <c r="K306" s="2316"/>
      <c r="L306" s="2320"/>
      <c r="M306" s="2320"/>
      <c r="N306" s="2320"/>
      <c r="O306" s="2320"/>
    </row>
    <row r="307" spans="1:15" ht="13.5">
      <c r="A307" s="2312"/>
      <c r="B307" s="2313"/>
      <c r="C307" s="2314"/>
      <c r="D307" s="2314"/>
      <c r="E307" s="2314"/>
      <c r="F307" s="2314"/>
      <c r="G307" s="2315"/>
      <c r="H307" s="2316"/>
      <c r="I307" s="2316"/>
      <c r="J307" s="2316"/>
      <c r="K307" s="2316"/>
      <c r="L307" s="2320"/>
      <c r="M307" s="2320"/>
      <c r="N307" s="2320"/>
      <c r="O307" s="2320"/>
    </row>
    <row r="308" spans="1:15" ht="13.5">
      <c r="A308" s="2312"/>
      <c r="B308" s="2313"/>
      <c r="C308" s="2314"/>
      <c r="D308" s="2314"/>
      <c r="E308" s="2314"/>
      <c r="F308" s="2314"/>
      <c r="G308" s="2315"/>
      <c r="H308" s="2316"/>
      <c r="I308" s="2316"/>
      <c r="J308" s="2316"/>
      <c r="K308" s="2316"/>
      <c r="L308" s="2320"/>
      <c r="M308" s="2320"/>
      <c r="N308" s="2320"/>
      <c r="O308" s="2320"/>
    </row>
    <row r="309" spans="1:15" ht="13.5">
      <c r="A309" s="2312"/>
      <c r="B309" s="2313"/>
      <c r="C309" s="2314"/>
      <c r="D309" s="2314"/>
      <c r="E309" s="2314"/>
      <c r="F309" s="2314"/>
      <c r="G309" s="2315"/>
      <c r="H309" s="2316"/>
      <c r="I309" s="2316"/>
      <c r="J309" s="2316"/>
      <c r="K309" s="2316"/>
      <c r="L309" s="2320"/>
      <c r="M309" s="2320"/>
      <c r="N309" s="2320"/>
      <c r="O309" s="2320"/>
    </row>
    <row r="310" spans="1:15" ht="13.5">
      <c r="A310" s="2312"/>
      <c r="B310" s="2313"/>
      <c r="C310" s="2314"/>
      <c r="D310" s="2314"/>
      <c r="E310" s="2314"/>
      <c r="F310" s="2314"/>
      <c r="G310" s="2315"/>
      <c r="H310" s="2316"/>
      <c r="I310" s="2316"/>
      <c r="J310" s="2316"/>
      <c r="K310" s="2316"/>
      <c r="L310" s="2320"/>
      <c r="M310" s="2320"/>
      <c r="N310" s="2320"/>
      <c r="O310" s="2320"/>
    </row>
    <row r="311" spans="1:15" ht="13.5">
      <c r="A311" s="2312"/>
      <c r="B311" s="2313"/>
      <c r="C311" s="2314"/>
      <c r="D311" s="2314"/>
      <c r="E311" s="2314"/>
      <c r="F311" s="2314"/>
      <c r="G311" s="2315"/>
      <c r="H311" s="2316"/>
      <c r="I311" s="2316"/>
      <c r="J311" s="2316"/>
      <c r="K311" s="2316"/>
      <c r="L311" s="2320"/>
      <c r="M311" s="2320"/>
      <c r="N311" s="2320"/>
      <c r="O311" s="2320"/>
    </row>
    <row r="312" spans="1:15" ht="13.5">
      <c r="A312" s="2312"/>
      <c r="B312" s="2313"/>
      <c r="C312" s="2314"/>
      <c r="D312" s="2314"/>
      <c r="E312" s="2314"/>
      <c r="F312" s="2314"/>
      <c r="G312" s="2315"/>
      <c r="H312" s="2316"/>
      <c r="I312" s="2316"/>
      <c r="J312" s="2316"/>
      <c r="K312" s="2316"/>
      <c r="L312" s="2320"/>
      <c r="M312" s="2320"/>
      <c r="N312" s="2320"/>
      <c r="O312" s="2320"/>
    </row>
    <row r="313" spans="1:15" ht="13.5">
      <c r="A313" s="2312"/>
      <c r="B313" s="2313"/>
      <c r="C313" s="2314"/>
      <c r="D313" s="2314"/>
      <c r="E313" s="2314"/>
      <c r="F313" s="2314"/>
      <c r="G313" s="2315"/>
      <c r="H313" s="2316"/>
      <c r="I313" s="2316"/>
      <c r="J313" s="2316"/>
      <c r="K313" s="2316"/>
      <c r="L313" s="2320"/>
      <c r="M313" s="2320"/>
      <c r="N313" s="2320"/>
      <c r="O313" s="2320"/>
    </row>
    <row r="314" spans="1:15" ht="13.5">
      <c r="A314" s="2312"/>
      <c r="B314" s="2313"/>
      <c r="C314" s="2314"/>
      <c r="D314" s="2314"/>
      <c r="E314" s="2314"/>
      <c r="F314" s="2314"/>
      <c r="G314" s="2315"/>
      <c r="H314" s="2316"/>
      <c r="I314" s="2316"/>
      <c r="J314" s="2316"/>
      <c r="K314" s="2316"/>
      <c r="L314" s="2320"/>
      <c r="M314" s="2320"/>
      <c r="N314" s="2320"/>
      <c r="O314" s="2320"/>
    </row>
    <row r="315" spans="1:15" ht="13.5">
      <c r="A315" s="2312"/>
      <c r="B315" s="2313"/>
      <c r="C315" s="2314"/>
      <c r="D315" s="2314"/>
      <c r="E315" s="2314"/>
      <c r="F315" s="2314"/>
      <c r="G315" s="2315"/>
      <c r="H315" s="2316"/>
      <c r="I315" s="2316"/>
      <c r="J315" s="2316"/>
      <c r="K315" s="2316"/>
      <c r="L315" s="2320"/>
      <c r="M315" s="2320"/>
      <c r="N315" s="2320"/>
      <c r="O315" s="2320"/>
    </row>
    <row r="316" spans="1:15" ht="13.5">
      <c r="A316" s="2312"/>
      <c r="B316" s="2313"/>
      <c r="C316" s="2314"/>
      <c r="D316" s="2314"/>
      <c r="E316" s="2314"/>
      <c r="F316" s="2314"/>
      <c r="G316" s="2315"/>
      <c r="H316" s="2316"/>
      <c r="I316" s="2316"/>
      <c r="J316" s="2316"/>
      <c r="K316" s="2316"/>
      <c r="L316" s="2320"/>
      <c r="M316" s="2320"/>
      <c r="N316" s="2320"/>
      <c r="O316" s="2320"/>
    </row>
    <row r="317" spans="1:15" ht="13.5">
      <c r="A317" s="2312"/>
      <c r="B317" s="2313"/>
      <c r="C317" s="2314"/>
      <c r="D317" s="2314"/>
      <c r="E317" s="2314"/>
      <c r="F317" s="2314"/>
      <c r="G317" s="2315"/>
      <c r="H317" s="2316"/>
      <c r="I317" s="2316"/>
      <c r="J317" s="2316"/>
      <c r="K317" s="2316"/>
      <c r="L317" s="2320"/>
      <c r="M317" s="2320"/>
      <c r="N317" s="2320"/>
      <c r="O317" s="2320"/>
    </row>
    <row r="318" spans="1:15" ht="13.5">
      <c r="A318" s="2312"/>
      <c r="B318" s="2313"/>
      <c r="C318" s="2314"/>
      <c r="D318" s="2314"/>
      <c r="E318" s="2314"/>
      <c r="F318" s="2314"/>
      <c r="G318" s="2315"/>
      <c r="H318" s="2316"/>
      <c r="I318" s="2316"/>
      <c r="J318" s="2316"/>
      <c r="K318" s="2316"/>
      <c r="L318" s="2320"/>
      <c r="M318" s="2320"/>
      <c r="N318" s="2320"/>
      <c r="O318" s="2320"/>
    </row>
    <row r="319" spans="1:15" ht="13.5">
      <c r="A319" s="2312"/>
      <c r="B319" s="2313"/>
      <c r="C319" s="2314"/>
      <c r="D319" s="2314"/>
      <c r="E319" s="2314"/>
      <c r="F319" s="2314"/>
      <c r="G319" s="2315"/>
      <c r="H319" s="2316"/>
      <c r="I319" s="2316"/>
      <c r="J319" s="2316"/>
      <c r="K319" s="2316"/>
      <c r="L319" s="2320"/>
      <c r="M319" s="2320"/>
      <c r="N319" s="2320"/>
      <c r="O319" s="2320"/>
    </row>
    <row r="320" spans="1:15" ht="13.5">
      <c r="A320" s="2312"/>
      <c r="B320" s="2313"/>
      <c r="C320" s="2314"/>
      <c r="D320" s="2314"/>
      <c r="E320" s="2314"/>
      <c r="F320" s="2314"/>
      <c r="G320" s="2315"/>
      <c r="H320" s="2316"/>
      <c r="I320" s="2316"/>
      <c r="J320" s="2316"/>
      <c r="K320" s="2316"/>
      <c r="L320" s="2320"/>
      <c r="M320" s="2320"/>
      <c r="N320" s="2320"/>
      <c r="O320" s="2320"/>
    </row>
    <row r="321" spans="1:15" ht="13.5">
      <c r="A321" s="2312"/>
      <c r="B321" s="2313"/>
      <c r="C321" s="2314"/>
      <c r="D321" s="2314"/>
      <c r="E321" s="2314"/>
      <c r="F321" s="2314"/>
      <c r="G321" s="2315"/>
      <c r="H321" s="2316"/>
      <c r="I321" s="2316"/>
      <c r="J321" s="2316"/>
      <c r="K321" s="2316"/>
      <c r="L321" s="2320"/>
      <c r="M321" s="2320"/>
      <c r="N321" s="2320"/>
      <c r="O321" s="2320"/>
    </row>
    <row r="322" spans="1:15" ht="13.5">
      <c r="A322" s="2312"/>
      <c r="B322" s="2313"/>
      <c r="C322" s="2314"/>
      <c r="D322" s="2314"/>
      <c r="E322" s="2314"/>
      <c r="F322" s="2314"/>
      <c r="G322" s="2315"/>
      <c r="H322" s="2316"/>
      <c r="I322" s="2316"/>
      <c r="J322" s="2316"/>
      <c r="K322" s="2316"/>
      <c r="L322" s="2320"/>
      <c r="M322" s="2320"/>
      <c r="N322" s="2320"/>
      <c r="O322" s="2320"/>
    </row>
    <row r="323" spans="1:15" ht="13.5">
      <c r="A323" s="2312"/>
      <c r="B323" s="2313"/>
      <c r="C323" s="2314"/>
      <c r="D323" s="2314"/>
      <c r="E323" s="2314"/>
      <c r="F323" s="2314"/>
      <c r="G323" s="2315"/>
      <c r="H323" s="2316"/>
      <c r="I323" s="2316"/>
      <c r="J323" s="2316"/>
      <c r="K323" s="2316"/>
      <c r="L323" s="2320"/>
      <c r="M323" s="2320"/>
      <c r="N323" s="2320"/>
      <c r="O323" s="2320"/>
    </row>
    <row r="324" spans="1:15" ht="13.5">
      <c r="A324" s="2312"/>
      <c r="B324" s="2313"/>
      <c r="C324" s="2314"/>
      <c r="D324" s="2314"/>
      <c r="E324" s="2314"/>
      <c r="F324" s="2314"/>
      <c r="G324" s="2315"/>
      <c r="H324" s="2316"/>
      <c r="I324" s="2316"/>
      <c r="J324" s="2316"/>
      <c r="K324" s="2316"/>
      <c r="L324" s="2320"/>
      <c r="M324" s="2320"/>
      <c r="N324" s="2320"/>
      <c r="O324" s="2320"/>
    </row>
    <row r="325" spans="1:15" ht="13.5">
      <c r="A325" s="2312"/>
      <c r="B325" s="2313"/>
      <c r="C325" s="2314"/>
      <c r="D325" s="2314"/>
      <c r="E325" s="2314"/>
      <c r="F325" s="2314"/>
      <c r="G325" s="2315"/>
      <c r="H325" s="2316"/>
      <c r="I325" s="2316"/>
      <c r="J325" s="2316"/>
      <c r="K325" s="2316"/>
      <c r="L325" s="2320"/>
      <c r="M325" s="2320"/>
      <c r="N325" s="2320"/>
      <c r="O325" s="2320"/>
    </row>
    <row r="326" spans="1:15" ht="13.5">
      <c r="A326" s="2312"/>
      <c r="B326" s="2313"/>
      <c r="C326" s="2314"/>
      <c r="D326" s="2314"/>
      <c r="E326" s="2314"/>
      <c r="F326" s="2314"/>
      <c r="G326" s="2315"/>
      <c r="H326" s="2316"/>
      <c r="I326" s="2316"/>
      <c r="J326" s="2316"/>
      <c r="K326" s="2316"/>
      <c r="L326" s="2320"/>
      <c r="M326" s="2320"/>
      <c r="N326" s="2320"/>
      <c r="O326" s="2320"/>
    </row>
    <row r="327" spans="1:15" ht="13.5">
      <c r="A327" s="2312"/>
      <c r="B327" s="2313"/>
      <c r="C327" s="2314"/>
      <c r="D327" s="2314"/>
      <c r="E327" s="2314"/>
      <c r="F327" s="2314"/>
      <c r="G327" s="2315"/>
      <c r="H327" s="2316"/>
      <c r="I327" s="2316"/>
      <c r="J327" s="2316"/>
      <c r="K327" s="2316"/>
      <c r="L327" s="2320"/>
      <c r="M327" s="2320"/>
      <c r="N327" s="2320"/>
      <c r="O327" s="2320"/>
    </row>
    <row r="328" spans="1:15" ht="13.5">
      <c r="A328" s="2312"/>
      <c r="B328" s="2313"/>
      <c r="C328" s="2314"/>
      <c r="D328" s="2314"/>
      <c r="E328" s="2314"/>
      <c r="F328" s="2314"/>
      <c r="G328" s="2315"/>
      <c r="H328" s="2316"/>
      <c r="I328" s="2316"/>
      <c r="J328" s="2316"/>
      <c r="K328" s="2316"/>
      <c r="L328" s="2320"/>
      <c r="M328" s="2320"/>
      <c r="N328" s="2320"/>
      <c r="O328" s="2320"/>
    </row>
    <row r="329" spans="1:15" ht="13.5">
      <c r="A329" s="2312"/>
      <c r="B329" s="2313"/>
      <c r="C329" s="2314"/>
      <c r="D329" s="2314"/>
      <c r="E329" s="2314"/>
      <c r="F329" s="2314"/>
      <c r="G329" s="2315"/>
      <c r="H329" s="2316"/>
      <c r="I329" s="2316"/>
      <c r="J329" s="2316"/>
      <c r="K329" s="2316"/>
      <c r="L329" s="2320"/>
      <c r="M329" s="2320"/>
      <c r="N329" s="2320"/>
      <c r="O329" s="2320"/>
    </row>
    <row r="330" spans="1:15" ht="13.5">
      <c r="A330" s="2312"/>
      <c r="B330" s="2313"/>
      <c r="C330" s="2314"/>
      <c r="D330" s="2314"/>
      <c r="E330" s="2314"/>
      <c r="F330" s="2314"/>
      <c r="G330" s="2315"/>
      <c r="H330" s="2316"/>
      <c r="I330" s="2316"/>
      <c r="J330" s="2316"/>
      <c r="K330" s="2316"/>
      <c r="L330" s="2320"/>
      <c r="M330" s="2320"/>
      <c r="N330" s="2320"/>
      <c r="O330" s="2320"/>
    </row>
    <row r="331" spans="1:15" ht="13.5">
      <c r="A331" s="2312"/>
      <c r="B331" s="2313"/>
      <c r="C331" s="2314"/>
      <c r="D331" s="2314"/>
      <c r="E331" s="2314"/>
      <c r="F331" s="2314"/>
      <c r="G331" s="2315"/>
      <c r="H331" s="2316"/>
      <c r="I331" s="2316"/>
      <c r="J331" s="2316"/>
      <c r="K331" s="2316"/>
      <c r="L331" s="2320"/>
      <c r="M331" s="2320"/>
      <c r="N331" s="2320"/>
      <c r="O331" s="2320"/>
    </row>
    <row r="332" spans="1:15" ht="13.5">
      <c r="A332" s="2312"/>
      <c r="B332" s="2313"/>
      <c r="C332" s="2314"/>
      <c r="D332" s="2314"/>
      <c r="E332" s="2314"/>
      <c r="F332" s="2314"/>
      <c r="G332" s="2315"/>
      <c r="H332" s="2316"/>
      <c r="I332" s="2316"/>
      <c r="J332" s="2316"/>
      <c r="K332" s="2316"/>
      <c r="L332" s="2320"/>
      <c r="M332" s="2320"/>
      <c r="N332" s="2320"/>
      <c r="O332" s="2320"/>
    </row>
    <row r="333" spans="1:15" ht="13.5">
      <c r="A333" s="2312"/>
      <c r="B333" s="2313"/>
      <c r="C333" s="2314"/>
      <c r="D333" s="2314"/>
      <c r="E333" s="2314"/>
      <c r="F333" s="2314"/>
      <c r="G333" s="2315"/>
      <c r="H333" s="2316"/>
      <c r="I333" s="2316"/>
      <c r="J333" s="2316"/>
      <c r="K333" s="2316"/>
      <c r="L333" s="2320"/>
      <c r="M333" s="2320"/>
      <c r="N333" s="2320"/>
      <c r="O333" s="2320"/>
    </row>
    <row r="334" spans="1:15" ht="13.5">
      <c r="A334" s="2312"/>
      <c r="B334" s="2313"/>
      <c r="C334" s="2314"/>
      <c r="D334" s="2314"/>
      <c r="E334" s="2314"/>
      <c r="F334" s="2314"/>
      <c r="G334" s="2315"/>
      <c r="H334" s="2316"/>
      <c r="I334" s="2316"/>
      <c r="J334" s="2316"/>
      <c r="K334" s="2316"/>
      <c r="L334" s="2320"/>
      <c r="M334" s="2320"/>
      <c r="N334" s="2320"/>
      <c r="O334" s="2320"/>
    </row>
    <row r="335" spans="1:15" ht="13.5">
      <c r="A335" s="2312"/>
      <c r="B335" s="2313"/>
      <c r="C335" s="2314"/>
      <c r="D335" s="2314"/>
      <c r="E335" s="2314"/>
      <c r="F335" s="2314"/>
      <c r="G335" s="2315"/>
      <c r="H335" s="2316"/>
      <c r="I335" s="2316"/>
      <c r="J335" s="2316"/>
      <c r="K335" s="2316"/>
      <c r="L335" s="2320"/>
      <c r="M335" s="2320"/>
      <c r="N335" s="2320"/>
      <c r="O335" s="2320"/>
    </row>
    <row r="336" spans="1:15" ht="13.5">
      <c r="A336" s="2312"/>
      <c r="B336" s="2313"/>
      <c r="C336" s="2314"/>
      <c r="D336" s="2314"/>
      <c r="E336" s="2314"/>
      <c r="F336" s="2314"/>
      <c r="G336" s="2315"/>
      <c r="H336" s="2316"/>
      <c r="I336" s="2316"/>
      <c r="J336" s="2316"/>
      <c r="K336" s="2316"/>
      <c r="L336" s="2320"/>
      <c r="M336" s="2320"/>
      <c r="N336" s="2320"/>
      <c r="O336" s="2320"/>
    </row>
    <row r="337" spans="1:15" ht="13.5">
      <c r="A337" s="2312"/>
      <c r="B337" s="2313"/>
      <c r="C337" s="2314"/>
      <c r="D337" s="2314"/>
      <c r="E337" s="2314"/>
      <c r="F337" s="2314"/>
      <c r="G337" s="2315"/>
      <c r="H337" s="2316"/>
      <c r="I337" s="2316"/>
      <c r="J337" s="2316"/>
      <c r="K337" s="2316"/>
      <c r="L337" s="2320"/>
      <c r="M337" s="2320"/>
      <c r="N337" s="2320"/>
      <c r="O337" s="2320"/>
    </row>
    <row r="338" spans="1:15" ht="13.5">
      <c r="A338" s="2312"/>
      <c r="B338" s="2313"/>
      <c r="C338" s="2314"/>
      <c r="D338" s="2314"/>
      <c r="E338" s="2314"/>
      <c r="F338" s="2314"/>
      <c r="G338" s="2315"/>
      <c r="H338" s="2316"/>
      <c r="I338" s="2316"/>
      <c r="J338" s="2316"/>
      <c r="K338" s="2316"/>
      <c r="L338" s="2320"/>
      <c r="M338" s="2320"/>
      <c r="N338" s="2320"/>
      <c r="O338" s="2320"/>
    </row>
    <row r="339" spans="1:15" ht="13.5">
      <c r="A339" s="2312"/>
      <c r="B339" s="2313"/>
      <c r="C339" s="2314"/>
      <c r="D339" s="2314"/>
      <c r="E339" s="2314"/>
      <c r="F339" s="2314"/>
      <c r="G339" s="2315"/>
      <c r="H339" s="2316"/>
      <c r="I339" s="2316"/>
      <c r="J339" s="2316"/>
      <c r="K339" s="2316"/>
      <c r="L339" s="2320"/>
      <c r="M339" s="2320"/>
      <c r="N339" s="2320"/>
      <c r="O339" s="2320"/>
    </row>
    <row r="340" spans="1:15" ht="13.5">
      <c r="A340" s="2312"/>
      <c r="B340" s="2313"/>
      <c r="C340" s="2314"/>
      <c r="D340" s="2314"/>
      <c r="E340" s="2314"/>
      <c r="F340" s="2314"/>
      <c r="G340" s="2315"/>
      <c r="H340" s="2316"/>
      <c r="I340" s="2316"/>
      <c r="J340" s="2316"/>
      <c r="K340" s="2316"/>
      <c r="L340" s="2320"/>
      <c r="M340" s="2320"/>
      <c r="N340" s="2320"/>
      <c r="O340" s="2320"/>
    </row>
    <row r="341" spans="1:15" ht="13.5">
      <c r="A341" s="2312"/>
      <c r="B341" s="2313"/>
      <c r="C341" s="2314"/>
      <c r="D341" s="2314"/>
      <c r="E341" s="2314"/>
      <c r="F341" s="2314"/>
      <c r="G341" s="2315"/>
      <c r="H341" s="2316"/>
      <c r="I341" s="2316"/>
      <c r="J341" s="2316"/>
      <c r="K341" s="2316"/>
      <c r="L341" s="2320"/>
      <c r="M341" s="2320"/>
      <c r="N341" s="2320"/>
      <c r="O341" s="2320"/>
    </row>
    <row r="342" spans="1:15" ht="13.5">
      <c r="A342" s="2312"/>
      <c r="B342" s="2313"/>
      <c r="C342" s="2314"/>
      <c r="D342" s="2314"/>
      <c r="E342" s="2314"/>
      <c r="F342" s="2314"/>
      <c r="G342" s="2315"/>
      <c r="H342" s="2316"/>
      <c r="I342" s="2316"/>
      <c r="J342" s="2316"/>
      <c r="K342" s="2316"/>
      <c r="L342" s="2320"/>
      <c r="M342" s="2320"/>
      <c r="N342" s="2320"/>
      <c r="O342" s="2320"/>
    </row>
    <row r="343" spans="1:15" ht="13.5">
      <c r="A343" s="2312"/>
      <c r="B343" s="2313"/>
      <c r="C343" s="2314"/>
      <c r="D343" s="2314"/>
      <c r="E343" s="2314"/>
      <c r="F343" s="2314"/>
      <c r="G343" s="2315"/>
      <c r="H343" s="2316"/>
      <c r="I343" s="2316"/>
      <c r="J343" s="2316"/>
      <c r="K343" s="2316"/>
      <c r="L343" s="2320"/>
      <c r="M343" s="2320"/>
      <c r="N343" s="2320"/>
      <c r="O343" s="2320"/>
    </row>
    <row r="344" spans="1:15" ht="13.5">
      <c r="A344" s="2312"/>
      <c r="B344" s="2313"/>
      <c r="C344" s="2314"/>
      <c r="D344" s="2314"/>
      <c r="E344" s="2314"/>
      <c r="F344" s="2314"/>
      <c r="G344" s="2315"/>
      <c r="H344" s="2316"/>
      <c r="I344" s="2316"/>
      <c r="J344" s="2316"/>
      <c r="K344" s="2316"/>
      <c r="L344" s="2320"/>
      <c r="M344" s="2320"/>
      <c r="N344" s="2320"/>
      <c r="O344" s="2320"/>
    </row>
    <row r="345" spans="1:15" ht="13.5">
      <c r="A345" s="2312"/>
      <c r="B345" s="2313"/>
      <c r="C345" s="2314"/>
      <c r="D345" s="2314"/>
      <c r="E345" s="2314"/>
      <c r="F345" s="2314"/>
      <c r="G345" s="2315"/>
      <c r="H345" s="2316"/>
      <c r="I345" s="2316"/>
      <c r="J345" s="2316"/>
      <c r="K345" s="2316"/>
      <c r="L345" s="2320"/>
      <c r="M345" s="2320"/>
      <c r="N345" s="2320"/>
      <c r="O345" s="2320"/>
    </row>
    <row r="346" spans="1:15" ht="13.5">
      <c r="A346" s="2312"/>
      <c r="B346" s="2313"/>
      <c r="C346" s="2314"/>
      <c r="D346" s="2314"/>
      <c r="E346" s="2314"/>
      <c r="F346" s="2314"/>
      <c r="G346" s="2315"/>
      <c r="H346" s="2316"/>
      <c r="I346" s="2316"/>
      <c r="J346" s="2316"/>
      <c r="K346" s="2316"/>
      <c r="L346" s="2320"/>
      <c r="M346" s="2320"/>
      <c r="N346" s="2320"/>
      <c r="O346" s="2320"/>
    </row>
    <row r="347" spans="1:15" ht="13.5">
      <c r="A347" s="2312"/>
      <c r="B347" s="2313"/>
      <c r="C347" s="2314"/>
      <c r="D347" s="2314"/>
      <c r="E347" s="2314"/>
      <c r="F347" s="2314"/>
      <c r="G347" s="2315"/>
      <c r="H347" s="2316"/>
      <c r="I347" s="2316"/>
      <c r="J347" s="2316"/>
      <c r="K347" s="2316"/>
      <c r="L347" s="2320"/>
      <c r="M347" s="2320"/>
      <c r="N347" s="2320"/>
      <c r="O347" s="2320"/>
    </row>
    <row r="348" spans="1:15" ht="13.5">
      <c r="A348" s="2312"/>
      <c r="B348" s="2313"/>
      <c r="C348" s="2314"/>
      <c r="D348" s="2314"/>
      <c r="E348" s="2314"/>
      <c r="F348" s="2314"/>
      <c r="G348" s="2315"/>
      <c r="H348" s="2316"/>
      <c r="I348" s="2316"/>
      <c r="J348" s="2316"/>
      <c r="K348" s="2316"/>
      <c r="L348" s="2320"/>
      <c r="M348" s="2320"/>
      <c r="N348" s="2320"/>
      <c r="O348" s="2320"/>
    </row>
    <row r="349" spans="1:15" ht="13.5">
      <c r="A349" s="2312"/>
      <c r="B349" s="2313"/>
      <c r="C349" s="2314"/>
      <c r="D349" s="2314"/>
      <c r="E349" s="2314"/>
      <c r="F349" s="2314"/>
      <c r="G349" s="2315"/>
      <c r="H349" s="2316"/>
      <c r="I349" s="2316"/>
      <c r="J349" s="2316"/>
      <c r="K349" s="2316"/>
      <c r="L349" s="2320"/>
      <c r="M349" s="2320"/>
      <c r="N349" s="2320"/>
      <c r="O349" s="2320"/>
    </row>
    <row r="350" spans="1:15" ht="13.5">
      <c r="A350" s="2312"/>
      <c r="B350" s="2313"/>
      <c r="C350" s="2314"/>
      <c r="D350" s="2314"/>
      <c r="E350" s="2314"/>
      <c r="F350" s="2314"/>
      <c r="G350" s="2315"/>
      <c r="H350" s="2316"/>
      <c r="I350" s="2316"/>
      <c r="J350" s="2316"/>
      <c r="K350" s="2316"/>
      <c r="L350" s="2320"/>
      <c r="M350" s="2320"/>
      <c r="N350" s="2320"/>
      <c r="O350" s="2320"/>
    </row>
    <row r="351" spans="1:15" ht="13.5">
      <c r="A351" s="2312"/>
      <c r="B351" s="2313"/>
      <c r="C351" s="2314"/>
      <c r="D351" s="2314"/>
      <c r="E351" s="2314"/>
      <c r="F351" s="2314"/>
      <c r="G351" s="2315"/>
      <c r="H351" s="2316"/>
      <c r="I351" s="2316"/>
      <c r="J351" s="2316"/>
      <c r="K351" s="2316"/>
      <c r="L351" s="2320"/>
      <c r="M351" s="2320"/>
      <c r="N351" s="2320"/>
      <c r="O351" s="2320"/>
    </row>
    <row r="352" spans="1:15" ht="13.5">
      <c r="A352" s="2312"/>
      <c r="B352" s="2313"/>
      <c r="C352" s="2314"/>
      <c r="D352" s="2314"/>
      <c r="E352" s="2314"/>
      <c r="F352" s="2314"/>
      <c r="G352" s="2315"/>
      <c r="H352" s="2316"/>
      <c r="I352" s="2316"/>
      <c r="J352" s="2316"/>
      <c r="K352" s="2316"/>
      <c r="L352" s="2320"/>
      <c r="M352" s="2320"/>
      <c r="N352" s="2320"/>
      <c r="O352" s="2320"/>
    </row>
    <row r="353" spans="1:15" ht="13.5">
      <c r="A353" s="2312"/>
      <c r="B353" s="2313"/>
      <c r="C353" s="2314"/>
      <c r="D353" s="2314"/>
      <c r="E353" s="2314"/>
      <c r="F353" s="2314"/>
      <c r="G353" s="2315"/>
      <c r="H353" s="2316"/>
      <c r="I353" s="2316"/>
      <c r="J353" s="2316"/>
      <c r="K353" s="2316"/>
      <c r="L353" s="2320"/>
      <c r="M353" s="2320"/>
      <c r="N353" s="2320"/>
      <c r="O353" s="2320"/>
    </row>
    <row r="354" spans="1:15" ht="13.5">
      <c r="A354" s="2312"/>
      <c r="B354" s="2313"/>
      <c r="C354" s="2314"/>
      <c r="D354" s="2314"/>
      <c r="E354" s="2314"/>
      <c r="F354" s="2314"/>
      <c r="G354" s="2315"/>
      <c r="H354" s="2316"/>
      <c r="I354" s="2316"/>
      <c r="J354" s="2316"/>
      <c r="K354" s="2316"/>
      <c r="L354" s="2320"/>
      <c r="M354" s="2320"/>
      <c r="N354" s="2320"/>
      <c r="O354" s="2320"/>
    </row>
    <row r="355" spans="1:15" ht="13.5">
      <c r="A355" s="2312"/>
      <c r="B355" s="2313"/>
      <c r="C355" s="2314"/>
      <c r="D355" s="2314"/>
      <c r="E355" s="2314"/>
      <c r="F355" s="2314"/>
      <c r="G355" s="2315"/>
      <c r="H355" s="2316"/>
      <c r="I355" s="2316"/>
      <c r="J355" s="2316"/>
      <c r="K355" s="2316"/>
      <c r="L355" s="2320"/>
      <c r="M355" s="2320"/>
      <c r="N355" s="2320"/>
      <c r="O355" s="2320"/>
    </row>
    <row r="356" spans="1:15" ht="13.5">
      <c r="A356" s="2312"/>
      <c r="B356" s="2313"/>
      <c r="C356" s="2314"/>
      <c r="D356" s="2314"/>
      <c r="E356" s="2314"/>
      <c r="F356" s="2314"/>
      <c r="G356" s="2315"/>
      <c r="H356" s="2316"/>
      <c r="I356" s="2316"/>
      <c r="J356" s="2316"/>
      <c r="K356" s="2316"/>
      <c r="L356" s="2320"/>
      <c r="M356" s="2320"/>
      <c r="N356" s="2320"/>
      <c r="O356" s="2320"/>
    </row>
    <row r="357" spans="1:15" ht="13.5">
      <c r="A357" s="2312"/>
      <c r="B357" s="2313"/>
      <c r="C357" s="2314"/>
      <c r="D357" s="2314"/>
      <c r="E357" s="2314"/>
      <c r="F357" s="2314"/>
      <c r="G357" s="2315"/>
      <c r="H357" s="2316"/>
      <c r="I357" s="2316"/>
      <c r="J357" s="2316"/>
      <c r="K357" s="2316"/>
      <c r="L357" s="2320"/>
      <c r="M357" s="2320"/>
      <c r="N357" s="2320"/>
      <c r="O357" s="2320"/>
    </row>
    <row r="358" spans="1:15" ht="13.5">
      <c r="A358" s="2312"/>
      <c r="B358" s="2313"/>
      <c r="C358" s="2314"/>
      <c r="D358" s="2314"/>
      <c r="E358" s="2314"/>
      <c r="F358" s="2314"/>
      <c r="G358" s="2315"/>
      <c r="H358" s="2316"/>
      <c r="I358" s="2316"/>
      <c r="J358" s="2316"/>
      <c r="K358" s="2316"/>
      <c r="L358" s="2320"/>
      <c r="M358" s="2320"/>
      <c r="N358" s="2320"/>
      <c r="O358" s="2320"/>
    </row>
    <row r="359" spans="1:15" ht="13.5">
      <c r="A359" s="2312"/>
      <c r="B359" s="2313"/>
      <c r="C359" s="2314"/>
      <c r="D359" s="2314"/>
      <c r="E359" s="2314"/>
      <c r="F359" s="2314"/>
      <c r="G359" s="2315"/>
      <c r="H359" s="2316"/>
      <c r="I359" s="2316"/>
      <c r="J359" s="2316"/>
      <c r="K359" s="2316"/>
      <c r="L359" s="2320"/>
      <c r="M359" s="2320"/>
      <c r="N359" s="2320"/>
      <c r="O359" s="2320"/>
    </row>
    <row r="360" spans="1:15" ht="13.5">
      <c r="A360" s="2312"/>
      <c r="B360" s="2313"/>
      <c r="C360" s="2314"/>
      <c r="D360" s="2314"/>
      <c r="E360" s="2314"/>
      <c r="F360" s="2314"/>
      <c r="G360" s="2315"/>
      <c r="H360" s="2316"/>
      <c r="I360" s="2316"/>
      <c r="J360" s="2316"/>
      <c r="K360" s="2316"/>
      <c r="L360" s="2320"/>
      <c r="M360" s="2320"/>
      <c r="N360" s="2320"/>
      <c r="O360" s="2320"/>
    </row>
    <row r="361" spans="1:15" ht="13.5">
      <c r="A361" s="2312"/>
      <c r="B361" s="2313"/>
      <c r="C361" s="2314"/>
      <c r="D361" s="2314"/>
      <c r="E361" s="2314"/>
      <c r="F361" s="2314"/>
      <c r="G361" s="2315"/>
      <c r="H361" s="2316"/>
      <c r="I361" s="2316"/>
      <c r="J361" s="2316"/>
      <c r="K361" s="2316"/>
      <c r="L361" s="2320"/>
      <c r="M361" s="2320"/>
      <c r="N361" s="2320"/>
      <c r="O361" s="2320"/>
    </row>
    <row r="362" spans="1:15" ht="13.5">
      <c r="A362" s="2312"/>
      <c r="B362" s="2313"/>
      <c r="C362" s="2314"/>
      <c r="D362" s="2314"/>
      <c r="E362" s="2314"/>
      <c r="F362" s="2314"/>
      <c r="G362" s="2315"/>
      <c r="H362" s="2316"/>
      <c r="I362" s="2316"/>
      <c r="J362" s="2316"/>
      <c r="K362" s="2316"/>
      <c r="L362" s="2320"/>
      <c r="M362" s="2320"/>
      <c r="N362" s="2320"/>
      <c r="O362" s="2320"/>
    </row>
    <row r="363" spans="1:15" ht="13.5">
      <c r="A363" s="2312"/>
      <c r="B363" s="2313"/>
      <c r="C363" s="2314"/>
      <c r="D363" s="2314"/>
      <c r="E363" s="2314"/>
      <c r="F363" s="2314"/>
      <c r="G363" s="2315"/>
      <c r="H363" s="2316"/>
      <c r="I363" s="2316"/>
      <c r="J363" s="2316"/>
      <c r="K363" s="2316"/>
      <c r="L363" s="2320"/>
      <c r="M363" s="2320"/>
      <c r="N363" s="2320"/>
      <c r="O363" s="2320"/>
    </row>
    <row r="364" spans="1:15" ht="13.5">
      <c r="A364" s="2312"/>
      <c r="B364" s="2313"/>
      <c r="C364" s="2314"/>
      <c r="D364" s="2314"/>
      <c r="E364" s="2314"/>
      <c r="F364" s="2314"/>
      <c r="G364" s="2315"/>
      <c r="H364" s="2316"/>
      <c r="I364" s="2316"/>
      <c r="J364" s="2316"/>
      <c r="K364" s="2316"/>
      <c r="L364" s="2320"/>
      <c r="M364" s="2320"/>
      <c r="N364" s="2320"/>
      <c r="O364" s="2320"/>
    </row>
    <row r="365" spans="1:15" ht="13.5">
      <c r="A365" s="2312"/>
      <c r="B365" s="2313"/>
      <c r="C365" s="2314"/>
      <c r="D365" s="2314"/>
      <c r="E365" s="2314"/>
      <c r="F365" s="2314"/>
      <c r="G365" s="2315"/>
      <c r="H365" s="2316"/>
      <c r="I365" s="2316"/>
      <c r="J365" s="2316"/>
      <c r="K365" s="2316"/>
      <c r="L365" s="2320"/>
      <c r="M365" s="2320"/>
      <c r="N365" s="2320"/>
      <c r="O365" s="2320"/>
    </row>
    <row r="366" spans="1:15" ht="13.5">
      <c r="A366" s="2312"/>
      <c r="B366" s="2313"/>
      <c r="C366" s="2314"/>
      <c r="D366" s="2314"/>
      <c r="E366" s="2314"/>
      <c r="F366" s="2314"/>
      <c r="G366" s="2315"/>
      <c r="H366" s="2316"/>
      <c r="I366" s="2316"/>
      <c r="J366" s="2316"/>
      <c r="K366" s="2316"/>
      <c r="L366" s="2320"/>
      <c r="M366" s="2320"/>
      <c r="N366" s="2320"/>
      <c r="O366" s="2320"/>
    </row>
    <row r="367" spans="1:15" ht="13.5">
      <c r="A367" s="2312"/>
      <c r="B367" s="2313"/>
      <c r="C367" s="2314"/>
      <c r="D367" s="2314"/>
      <c r="E367" s="2314"/>
      <c r="F367" s="2314"/>
      <c r="G367" s="2315"/>
      <c r="H367" s="2316"/>
      <c r="I367" s="2316"/>
      <c r="J367" s="2316"/>
      <c r="K367" s="2316"/>
      <c r="L367" s="2320"/>
      <c r="M367" s="2320"/>
      <c r="N367" s="2320"/>
      <c r="O367" s="2320"/>
    </row>
    <row r="368" spans="1:15" ht="13.5">
      <c r="A368" s="2312"/>
      <c r="B368" s="2313"/>
      <c r="C368" s="2314"/>
      <c r="D368" s="2314"/>
      <c r="E368" s="2314"/>
      <c r="F368" s="2314"/>
      <c r="G368" s="2315"/>
      <c r="H368" s="2316"/>
      <c r="I368" s="2316"/>
      <c r="J368" s="2316"/>
      <c r="K368" s="2316"/>
      <c r="L368" s="2320"/>
      <c r="M368" s="2320"/>
      <c r="N368" s="2320"/>
      <c r="O368" s="2320"/>
    </row>
    <row r="369" spans="1:15" ht="13.5">
      <c r="A369" s="2312"/>
      <c r="B369" s="2313"/>
      <c r="C369" s="2314"/>
      <c r="D369" s="2314"/>
      <c r="E369" s="2314"/>
      <c r="F369" s="2314"/>
      <c r="G369" s="2315"/>
      <c r="H369" s="2316"/>
      <c r="I369" s="2316"/>
      <c r="J369" s="2316"/>
      <c r="K369" s="2316"/>
      <c r="L369" s="2320"/>
      <c r="M369" s="2320"/>
      <c r="N369" s="2320"/>
      <c r="O369" s="2320"/>
    </row>
    <row r="370" spans="1:15" ht="13.5">
      <c r="A370" s="2312"/>
      <c r="B370" s="2313"/>
      <c r="C370" s="2314"/>
      <c r="D370" s="2314"/>
      <c r="E370" s="2314"/>
      <c r="F370" s="2314"/>
      <c r="G370" s="2315"/>
      <c r="H370" s="2316"/>
      <c r="I370" s="2316"/>
      <c r="J370" s="2316"/>
      <c r="K370" s="2316"/>
      <c r="L370" s="2320"/>
      <c r="M370" s="2320"/>
      <c r="N370" s="2320"/>
      <c r="O370" s="2320"/>
    </row>
    <row r="371" spans="1:15" ht="13.5">
      <c r="A371" s="2312"/>
      <c r="B371" s="2313"/>
      <c r="C371" s="2314"/>
      <c r="D371" s="2314"/>
      <c r="E371" s="2314"/>
      <c r="F371" s="2314"/>
      <c r="G371" s="2315"/>
      <c r="H371" s="2316"/>
      <c r="I371" s="2316"/>
      <c r="J371" s="2316"/>
      <c r="K371" s="2316"/>
      <c r="L371" s="2320"/>
      <c r="M371" s="2320"/>
      <c r="N371" s="2320"/>
      <c r="O371" s="2320"/>
    </row>
    <row r="372" spans="1:15" ht="13.5">
      <c r="A372" s="2312"/>
      <c r="B372" s="2313"/>
      <c r="C372" s="2314"/>
      <c r="D372" s="2314"/>
      <c r="E372" s="2314"/>
      <c r="F372" s="2314"/>
      <c r="G372" s="2315"/>
      <c r="H372" s="2316"/>
      <c r="I372" s="2316"/>
      <c r="J372" s="2316"/>
      <c r="K372" s="2316"/>
      <c r="L372" s="2320"/>
      <c r="M372" s="2320"/>
      <c r="N372" s="2320"/>
      <c r="O372" s="2320"/>
    </row>
    <row r="373" spans="1:15" ht="13.5">
      <c r="A373" s="2312"/>
      <c r="B373" s="2313"/>
      <c r="C373" s="2314"/>
      <c r="D373" s="2314"/>
      <c r="E373" s="2314"/>
      <c r="F373" s="2314"/>
      <c r="G373" s="2315"/>
      <c r="H373" s="2316"/>
      <c r="I373" s="2316"/>
      <c r="J373" s="2316"/>
      <c r="K373" s="2316"/>
      <c r="L373" s="2320"/>
      <c r="M373" s="2320"/>
      <c r="N373" s="2320"/>
      <c r="O373" s="2320"/>
    </row>
    <row r="374" spans="1:15" ht="13.5">
      <c r="A374" s="2312"/>
      <c r="B374" s="2313"/>
      <c r="C374" s="2314"/>
      <c r="D374" s="2314"/>
      <c r="E374" s="2314"/>
      <c r="F374" s="2314"/>
      <c r="G374" s="2315"/>
      <c r="H374" s="2316"/>
      <c r="I374" s="2316"/>
      <c r="J374" s="2316"/>
      <c r="K374" s="2316"/>
      <c r="L374" s="2320"/>
      <c r="M374" s="2320"/>
      <c r="N374" s="2320"/>
      <c r="O374" s="2320"/>
    </row>
    <row r="375" spans="1:15" ht="13.5">
      <c r="A375" s="2312"/>
      <c r="B375" s="2313"/>
      <c r="C375" s="2314"/>
      <c r="D375" s="2314"/>
      <c r="E375" s="2314"/>
      <c r="F375" s="2314"/>
      <c r="G375" s="2315"/>
      <c r="H375" s="2316"/>
      <c r="I375" s="2316"/>
      <c r="J375" s="2316"/>
      <c r="K375" s="2316"/>
      <c r="L375" s="2320"/>
      <c r="M375" s="2320"/>
      <c r="N375" s="2320"/>
      <c r="O375" s="2320"/>
    </row>
    <row r="376" spans="1:15" ht="13.5">
      <c r="A376" s="2312"/>
      <c r="B376" s="2313"/>
      <c r="C376" s="2314"/>
      <c r="D376" s="2314"/>
      <c r="E376" s="2314"/>
      <c r="F376" s="2314"/>
      <c r="G376" s="2315"/>
      <c r="H376" s="2316"/>
      <c r="I376" s="2316"/>
      <c r="J376" s="2316"/>
      <c r="K376" s="2316"/>
      <c r="L376" s="2320"/>
      <c r="M376" s="2320"/>
      <c r="N376" s="2320"/>
      <c r="O376" s="2320"/>
    </row>
    <row r="377" spans="1:15" ht="13.5">
      <c r="A377" s="2312"/>
      <c r="B377" s="2313"/>
      <c r="C377" s="2314"/>
      <c r="D377" s="2314"/>
      <c r="E377" s="2314"/>
      <c r="F377" s="2314"/>
      <c r="G377" s="2315"/>
      <c r="H377" s="2316"/>
      <c r="I377" s="2316"/>
      <c r="J377" s="2316"/>
      <c r="K377" s="2316"/>
      <c r="L377" s="2320"/>
      <c r="M377" s="2320"/>
      <c r="N377" s="2320"/>
      <c r="O377" s="2320"/>
    </row>
    <row r="378" spans="1:15" ht="13.5">
      <c r="A378" s="2312"/>
      <c r="B378" s="2313"/>
      <c r="C378" s="2314"/>
      <c r="D378" s="2314"/>
      <c r="E378" s="2314"/>
      <c r="F378" s="2314"/>
      <c r="G378" s="2315"/>
      <c r="H378" s="2316"/>
      <c r="I378" s="2316"/>
      <c r="J378" s="2316"/>
      <c r="K378" s="2316"/>
      <c r="L378" s="2320"/>
      <c r="M378" s="2320"/>
      <c r="N378" s="2320"/>
      <c r="O378" s="2320"/>
    </row>
    <row r="379" spans="1:15" ht="13.5">
      <c r="A379" s="2312"/>
      <c r="B379" s="2313"/>
      <c r="C379" s="2314"/>
      <c r="D379" s="2314"/>
      <c r="E379" s="2314"/>
      <c r="F379" s="2314"/>
      <c r="G379" s="2315"/>
      <c r="H379" s="2316"/>
      <c r="I379" s="2316"/>
      <c r="J379" s="2316"/>
      <c r="K379" s="2316"/>
      <c r="L379" s="2320"/>
      <c r="M379" s="2320"/>
      <c r="N379" s="2320"/>
      <c r="O379" s="2320"/>
    </row>
    <row r="380" spans="1:15">
      <c r="B380" s="3211"/>
      <c r="C380" s="3212"/>
      <c r="D380" s="3212"/>
      <c r="E380" s="3212"/>
      <c r="F380" s="3212"/>
      <c r="G380" s="3212"/>
      <c r="H380" s="3212"/>
      <c r="I380" s="3212"/>
      <c r="J380" s="3212"/>
      <c r="K380" s="3212"/>
      <c r="L380" s="3212"/>
      <c r="M380" s="3212"/>
      <c r="N380" s="2473"/>
      <c r="O380" s="2473"/>
    </row>
    <row r="381" spans="1:15" ht="51">
      <c r="A381" s="2324">
        <v>1</v>
      </c>
      <c r="B381" s="2325" t="s">
        <v>406</v>
      </c>
      <c r="C381" s="2326"/>
      <c r="D381" s="2326"/>
      <c r="E381" s="2326"/>
      <c r="F381" s="2326"/>
      <c r="G381" s="2327"/>
      <c r="H381" s="2328"/>
      <c r="I381" s="2328"/>
      <c r="J381" s="2330"/>
      <c r="K381" s="2330"/>
      <c r="L381" s="2330"/>
      <c r="M381" s="2330"/>
      <c r="N381" s="2476"/>
      <c r="O381" s="2476"/>
    </row>
    <row r="382" spans="1:15" ht="38.25">
      <c r="A382" s="2332" t="s">
        <v>399</v>
      </c>
      <c r="B382" s="2333" t="s">
        <v>269</v>
      </c>
      <c r="C382" s="2326"/>
      <c r="D382" s="2326"/>
      <c r="E382" s="2326"/>
      <c r="F382" s="2326"/>
      <c r="G382" s="2327"/>
      <c r="H382" s="2328"/>
      <c r="I382" s="2328"/>
      <c r="J382" s="2328"/>
      <c r="K382" s="2328"/>
      <c r="L382" s="2328"/>
      <c r="M382" s="2328"/>
      <c r="N382" s="2477"/>
      <c r="O382" s="2477"/>
    </row>
    <row r="383" spans="1:15" ht="76.5">
      <c r="A383" s="2332" t="s">
        <v>400</v>
      </c>
      <c r="B383" s="2333" t="s">
        <v>270</v>
      </c>
      <c r="C383" s="2326"/>
      <c r="D383" s="2326"/>
      <c r="E383" s="2326"/>
      <c r="F383" s="2326"/>
      <c r="G383" s="2327"/>
      <c r="H383" s="2328"/>
      <c r="I383" s="2328"/>
      <c r="J383" s="2328"/>
      <c r="K383" s="2328"/>
      <c r="L383" s="2328"/>
      <c r="M383" s="2328"/>
      <c r="N383" s="2477"/>
      <c r="O383" s="2477"/>
    </row>
    <row r="384" spans="1:15" ht="25.5">
      <c r="A384" s="2332" t="s">
        <v>401</v>
      </c>
      <c r="B384" s="2333" t="s">
        <v>271</v>
      </c>
      <c r="C384" s="2326"/>
      <c r="D384" s="2326"/>
      <c r="E384" s="2326"/>
      <c r="F384" s="2326"/>
      <c r="G384" s="2327"/>
      <c r="H384" s="2328"/>
      <c r="I384" s="2328"/>
      <c r="J384" s="2328"/>
      <c r="K384" s="2328"/>
      <c r="L384" s="2328"/>
      <c r="M384" s="2328"/>
      <c r="N384" s="2477"/>
      <c r="O384" s="2477"/>
    </row>
    <row r="385" spans="1:15" ht="51">
      <c r="A385" s="2324">
        <v>2</v>
      </c>
      <c r="B385" s="2335" t="s">
        <v>272</v>
      </c>
      <c r="C385" s="2326"/>
      <c r="D385" s="2326"/>
      <c r="E385" s="2326"/>
      <c r="F385" s="2326"/>
      <c r="G385" s="2327"/>
      <c r="H385" s="2328"/>
      <c r="I385" s="2328"/>
      <c r="J385" s="2328"/>
      <c r="K385" s="2328"/>
      <c r="L385" s="2328"/>
      <c r="M385" s="2328"/>
      <c r="N385" s="2477"/>
      <c r="O385" s="2477"/>
    </row>
    <row r="386" spans="1:15" ht="102">
      <c r="A386" s="2332" t="s">
        <v>399</v>
      </c>
      <c r="B386" s="2333" t="s">
        <v>273</v>
      </c>
      <c r="C386" s="2326"/>
      <c r="D386" s="2326"/>
      <c r="E386" s="2326"/>
      <c r="F386" s="2326"/>
      <c r="G386" s="2327"/>
      <c r="H386" s="2328"/>
      <c r="I386" s="2328"/>
      <c r="J386" s="2328"/>
      <c r="K386" s="2328"/>
      <c r="L386" s="2328"/>
      <c r="M386" s="2328"/>
      <c r="N386" s="2477"/>
      <c r="O386" s="2477"/>
    </row>
    <row r="387" spans="1:15" ht="38.25">
      <c r="A387" s="2324">
        <v>3</v>
      </c>
      <c r="B387" s="2335" t="s">
        <v>274</v>
      </c>
      <c r="C387" s="2326"/>
      <c r="D387" s="2326"/>
      <c r="E387" s="2326"/>
      <c r="F387" s="2326"/>
      <c r="G387" s="2327"/>
      <c r="H387" s="2328"/>
      <c r="I387" s="2328"/>
      <c r="J387" s="2328"/>
      <c r="K387" s="2328"/>
      <c r="L387" s="2328"/>
      <c r="M387" s="2328"/>
      <c r="N387" s="2477"/>
      <c r="O387" s="2477"/>
    </row>
    <row r="388" spans="1:15" ht="63.75">
      <c r="A388" s="2332" t="s">
        <v>399</v>
      </c>
      <c r="B388" s="2333" t="s">
        <v>275</v>
      </c>
      <c r="C388" s="2326"/>
      <c r="D388" s="2326"/>
      <c r="E388" s="2326"/>
      <c r="F388" s="2326"/>
      <c r="G388" s="2327"/>
      <c r="H388" s="2328"/>
      <c r="I388" s="2328"/>
      <c r="J388" s="2328"/>
      <c r="K388" s="2328"/>
      <c r="L388" s="2328"/>
      <c r="M388" s="2328"/>
      <c r="N388" s="2477"/>
      <c r="O388" s="2477"/>
    </row>
    <row r="389" spans="1:15" ht="38.25">
      <c r="A389" s="2332" t="s">
        <v>400</v>
      </c>
      <c r="B389" s="2333" t="s">
        <v>276</v>
      </c>
      <c r="C389" s="2326"/>
      <c r="D389" s="2326"/>
      <c r="E389" s="2326"/>
      <c r="F389" s="2326"/>
      <c r="G389" s="2327"/>
      <c r="H389" s="2328"/>
      <c r="I389" s="2328"/>
      <c r="J389" s="2328"/>
      <c r="K389" s="2328"/>
      <c r="L389" s="2328"/>
      <c r="M389" s="2328"/>
      <c r="N389" s="2477"/>
      <c r="O389" s="2477"/>
    </row>
    <row r="390" spans="1:15" ht="51">
      <c r="A390" s="2332" t="s">
        <v>401</v>
      </c>
      <c r="B390" s="2333" t="s">
        <v>277</v>
      </c>
      <c r="C390" s="2326"/>
      <c r="D390" s="2326"/>
      <c r="E390" s="2326"/>
      <c r="F390" s="2326"/>
      <c r="G390" s="2327"/>
      <c r="H390" s="2328"/>
      <c r="I390" s="2328"/>
      <c r="J390" s="2328"/>
      <c r="K390" s="2328"/>
      <c r="L390" s="2328"/>
      <c r="M390" s="2328"/>
      <c r="N390" s="2477"/>
      <c r="O390" s="2477"/>
    </row>
    <row r="391" spans="1:15" ht="25.5">
      <c r="A391" s="2332" t="s">
        <v>402</v>
      </c>
      <c r="B391" s="2333" t="s">
        <v>278</v>
      </c>
      <c r="C391" s="2326"/>
      <c r="D391" s="2326"/>
      <c r="E391" s="2326"/>
      <c r="F391" s="2326"/>
      <c r="G391" s="2327"/>
      <c r="H391" s="2328"/>
      <c r="I391" s="2328"/>
      <c r="J391" s="2328"/>
      <c r="K391" s="2328"/>
      <c r="L391" s="2328"/>
      <c r="M391" s="2328"/>
      <c r="N391" s="2477"/>
      <c r="O391" s="2477"/>
    </row>
    <row r="392" spans="1:15" ht="13.5">
      <c r="A392" s="2332"/>
      <c r="B392" s="2333"/>
      <c r="C392" s="2326"/>
      <c r="D392" s="2326"/>
      <c r="E392" s="2326"/>
      <c r="F392" s="2326"/>
      <c r="G392" s="2327"/>
      <c r="H392" s="2328"/>
      <c r="I392" s="2328"/>
      <c r="J392" s="2328"/>
      <c r="K392" s="2328"/>
      <c r="L392" s="2328"/>
      <c r="M392" s="2328"/>
      <c r="N392" s="2477"/>
      <c r="O392" s="2477"/>
    </row>
    <row r="393" spans="1:15" s="2343" customFormat="1" ht="25.5">
      <c r="A393" s="2336" t="s">
        <v>759</v>
      </c>
      <c r="B393" s="2337" t="s">
        <v>435</v>
      </c>
      <c r="C393" s="2338"/>
      <c r="D393" s="2338"/>
      <c r="E393" s="2338"/>
      <c r="F393" s="2338"/>
      <c r="G393" s="2339"/>
      <c r="H393" s="2340"/>
      <c r="I393" s="2340"/>
      <c r="J393" s="2340"/>
      <c r="K393" s="2340"/>
      <c r="L393" s="2340"/>
      <c r="M393" s="2340"/>
      <c r="N393" s="2478"/>
      <c r="O393" s="2478"/>
    </row>
    <row r="394" spans="1:15" ht="13.5">
      <c r="A394" s="2332"/>
      <c r="B394" s="2333"/>
      <c r="C394" s="2326"/>
      <c r="D394" s="2326"/>
      <c r="E394" s="2326"/>
      <c r="F394" s="2326"/>
      <c r="G394" s="2327"/>
      <c r="H394" s="2328"/>
      <c r="I394" s="2328"/>
      <c r="J394" s="2328"/>
      <c r="K394" s="2328"/>
      <c r="L394" s="2328"/>
      <c r="M394" s="2328"/>
      <c r="N394" s="2477"/>
      <c r="O394" s="2477"/>
    </row>
    <row r="395" spans="1:15" s="2438" customFormat="1">
      <c r="I395" s="2437"/>
      <c r="J395" s="2437"/>
      <c r="K395" s="2437"/>
      <c r="L395" s="2437"/>
      <c r="M395" s="2437"/>
      <c r="N395" s="2437"/>
      <c r="O395" s="2437"/>
    </row>
    <row r="396" spans="1:15" s="2438" customFormat="1">
      <c r="I396" s="2437"/>
      <c r="J396" s="2437"/>
      <c r="K396" s="2437"/>
      <c r="L396" s="2437"/>
      <c r="M396" s="2437"/>
      <c r="N396" s="2437"/>
      <c r="O396" s="2437"/>
    </row>
    <row r="397" spans="1:15" s="2438" customFormat="1">
      <c r="I397" s="2437"/>
      <c r="J397" s="2437"/>
      <c r="K397" s="2437"/>
      <c r="L397" s="2437"/>
      <c r="M397" s="2437"/>
      <c r="N397" s="2437"/>
      <c r="O397" s="2437"/>
    </row>
    <row r="398" spans="1:15" s="2438" customFormat="1">
      <c r="I398" s="2437"/>
      <c r="J398" s="2437"/>
      <c r="K398" s="2437"/>
      <c r="L398" s="2437"/>
      <c r="M398" s="2437"/>
      <c r="N398" s="2437"/>
      <c r="O398" s="2437"/>
    </row>
    <row r="399" spans="1:15" s="2438" customFormat="1">
      <c r="I399" s="2437"/>
      <c r="J399" s="2437"/>
      <c r="K399" s="2437"/>
      <c r="L399" s="2437"/>
      <c r="M399" s="2437"/>
      <c r="N399" s="2437"/>
      <c r="O399" s="2437"/>
    </row>
    <row r="400" spans="1:15" s="2438" customFormat="1">
      <c r="I400" s="2437"/>
      <c r="J400" s="2437"/>
      <c r="K400" s="2437"/>
      <c r="L400" s="2437"/>
      <c r="M400" s="2437"/>
      <c r="N400" s="2437"/>
      <c r="O400" s="2437"/>
    </row>
    <row r="401" spans="1:15" s="2438" customFormat="1">
      <c r="I401" s="2437"/>
      <c r="J401" s="2437"/>
      <c r="K401" s="2437"/>
      <c r="L401" s="2437"/>
      <c r="M401" s="2437"/>
      <c r="N401" s="2437"/>
      <c r="O401" s="2437"/>
    </row>
    <row r="402" spans="1:15" s="2438" customFormat="1">
      <c r="I402" s="2437"/>
      <c r="J402" s="2437"/>
      <c r="K402" s="2437"/>
      <c r="L402" s="2437"/>
      <c r="M402" s="2437"/>
      <c r="N402" s="2437"/>
      <c r="O402" s="2437"/>
    </row>
    <row r="403" spans="1:15" s="2438" customFormat="1">
      <c r="I403" s="2437"/>
      <c r="J403" s="2437"/>
      <c r="K403" s="2437"/>
      <c r="L403" s="2437"/>
      <c r="M403" s="2437"/>
      <c r="N403" s="2437"/>
      <c r="O403" s="2437"/>
    </row>
    <row r="404" spans="1:15" s="2438" customFormat="1">
      <c r="I404" s="2437"/>
      <c r="J404" s="2437"/>
      <c r="K404" s="2437"/>
      <c r="L404" s="2437"/>
      <c r="M404" s="2437"/>
      <c r="N404" s="2437"/>
      <c r="O404" s="2437"/>
    </row>
    <row r="405" spans="1:15" s="2438" customFormat="1">
      <c r="I405" s="2437"/>
      <c r="J405" s="2437"/>
      <c r="K405" s="2437"/>
      <c r="L405" s="2437"/>
      <c r="M405" s="2437"/>
      <c r="N405" s="2437"/>
      <c r="O405" s="2437"/>
    </row>
    <row r="406" spans="1:15" s="2438" customFormat="1">
      <c r="I406" s="2437"/>
      <c r="J406" s="2437"/>
      <c r="K406" s="2437"/>
      <c r="L406" s="2437"/>
      <c r="M406" s="2437"/>
      <c r="N406" s="2437"/>
      <c r="O406" s="2437"/>
    </row>
    <row r="407" spans="1:15" s="2438" customFormat="1">
      <c r="I407" s="2437"/>
      <c r="J407" s="2437"/>
      <c r="K407" s="2437"/>
      <c r="L407" s="2437"/>
      <c r="M407" s="2437"/>
      <c r="N407" s="2437"/>
      <c r="O407" s="2437"/>
    </row>
    <row r="408" spans="1:15" s="2438" customFormat="1">
      <c r="I408" s="2437"/>
      <c r="J408" s="2437"/>
      <c r="K408" s="2437"/>
      <c r="L408" s="2437"/>
      <c r="M408" s="2437"/>
      <c r="N408" s="2437"/>
      <c r="O408" s="2437"/>
    </row>
    <row r="409" spans="1:15" s="2438" customFormat="1">
      <c r="I409" s="2437"/>
      <c r="J409" s="2437"/>
      <c r="K409" s="2437"/>
      <c r="L409" s="2437"/>
      <c r="M409" s="2437"/>
      <c r="N409" s="2437"/>
      <c r="O409" s="2437"/>
    </row>
    <row r="410" spans="1:15" s="2438" customFormat="1">
      <c r="I410" s="2437"/>
      <c r="J410" s="2437"/>
      <c r="K410" s="2437"/>
      <c r="L410" s="2437"/>
      <c r="M410" s="2437"/>
      <c r="N410" s="2437"/>
      <c r="O410" s="2437"/>
    </row>
    <row r="411" spans="1:15" s="2438" customFormat="1">
      <c r="I411" s="2437"/>
      <c r="J411" s="2437"/>
      <c r="K411" s="2437"/>
      <c r="L411" s="2437"/>
      <c r="M411" s="2437"/>
      <c r="N411" s="2437"/>
      <c r="O411" s="2437"/>
    </row>
    <row r="412" spans="1:15" s="2438" customFormat="1">
      <c r="I412" s="2437"/>
      <c r="J412" s="2437"/>
      <c r="K412" s="2437"/>
      <c r="L412" s="2437"/>
      <c r="M412" s="2437"/>
      <c r="N412" s="2437"/>
      <c r="O412" s="2437"/>
    </row>
    <row r="413" spans="1:15" s="2438" customFormat="1">
      <c r="I413" s="2437"/>
      <c r="J413" s="2437"/>
      <c r="K413" s="2437"/>
      <c r="L413" s="2437"/>
      <c r="M413" s="2437"/>
      <c r="N413" s="2437"/>
      <c r="O413" s="2437"/>
    </row>
    <row r="414" spans="1:15" s="2438" customFormat="1">
      <c r="I414" s="2437"/>
      <c r="J414" s="2437"/>
      <c r="K414" s="2437"/>
      <c r="L414" s="2437"/>
      <c r="M414" s="2437"/>
      <c r="N414" s="2437"/>
      <c r="O414" s="2437"/>
    </row>
    <row r="415" spans="1:15" ht="13.5">
      <c r="A415" s="2332"/>
      <c r="B415" s="2333"/>
      <c r="C415" s="2326"/>
      <c r="D415" s="2326"/>
      <c r="E415" s="2326"/>
      <c r="F415" s="2326"/>
      <c r="G415" s="2327"/>
      <c r="H415" s="2328"/>
      <c r="I415" s="2328"/>
      <c r="J415" s="2328"/>
      <c r="K415" s="2328"/>
      <c r="L415" s="2328"/>
      <c r="M415" s="2328"/>
      <c r="N415" s="2477"/>
      <c r="O415" s="2477"/>
    </row>
    <row r="416" spans="1:15" ht="13.5">
      <c r="A416" s="2332"/>
      <c r="B416" s="2333">
        <v>3849030</v>
      </c>
      <c r="C416" s="2326"/>
      <c r="D416" s="2326"/>
      <c r="E416" s="2326"/>
      <c r="F416" s="2326"/>
      <c r="G416" s="2327"/>
      <c r="H416" s="2328"/>
      <c r="I416" s="2328"/>
      <c r="J416" s="2328"/>
      <c r="K416" s="2328"/>
      <c r="L416" s="2328"/>
      <c r="M416" s="2328"/>
      <c r="N416" s="2477"/>
      <c r="O416" s="2477"/>
    </row>
    <row r="417" spans="1:16" ht="13.5">
      <c r="A417" s="2332"/>
      <c r="B417" s="2333" t="e">
        <f>B416-#REF!</f>
        <v>#REF!</v>
      </c>
      <c r="C417" s="2326"/>
      <c r="D417" s="2326"/>
      <c r="E417" s="2326"/>
      <c r="F417" s="2326"/>
      <c r="G417" s="2327"/>
      <c r="H417" s="2328"/>
      <c r="I417" s="2328"/>
      <c r="J417" s="2328"/>
      <c r="K417" s="2328"/>
      <c r="L417" s="2328"/>
      <c r="M417" s="2328"/>
      <c r="N417" s="2477"/>
      <c r="O417" s="2477"/>
    </row>
    <row r="418" spans="1:16" ht="13.5">
      <c r="A418" s="2344"/>
      <c r="B418" s="2345"/>
      <c r="C418" s="2326"/>
      <c r="D418" s="2326"/>
      <c r="E418" s="2326"/>
      <c r="F418" s="2326"/>
      <c r="G418" s="2326"/>
      <c r="H418" s="2329"/>
      <c r="I418" s="2329"/>
      <c r="J418" s="2329"/>
      <c r="K418" s="2329"/>
      <c r="L418" s="2329"/>
      <c r="M418" s="2329"/>
      <c r="N418" s="2479"/>
      <c r="O418" s="2479"/>
    </row>
    <row r="419" spans="1:16">
      <c r="A419" s="2347"/>
      <c r="B419" s="2348"/>
      <c r="C419" s="2348"/>
      <c r="D419" s="2348"/>
      <c r="E419" s="2348"/>
      <c r="F419" s="2348"/>
      <c r="G419" s="2348"/>
      <c r="H419" s="2348"/>
      <c r="I419" s="2348"/>
      <c r="J419" s="2348"/>
      <c r="K419" s="2348"/>
      <c r="L419" s="2348"/>
      <c r="M419" s="2348"/>
      <c r="N419" s="2480"/>
      <c r="O419" s="2480"/>
    </row>
    <row r="420" spans="1:16" s="2503" customFormat="1">
      <c r="A420" s="3201" t="s">
        <v>54</v>
      </c>
      <c r="B420" s="3204" t="s">
        <v>14</v>
      </c>
      <c r="C420" s="3204" t="s">
        <v>15</v>
      </c>
      <c r="D420" s="2500"/>
      <c r="E420" s="2500"/>
      <c r="F420" s="3204" t="s">
        <v>17</v>
      </c>
      <c r="G420" s="3206" t="s">
        <v>413</v>
      </c>
      <c r="H420" s="3207"/>
      <c r="I420" s="3208"/>
      <c r="J420" s="2502"/>
      <c r="K420" s="2502"/>
      <c r="L420" s="2502"/>
      <c r="M420" s="2502"/>
      <c r="N420" s="2481"/>
      <c r="O420" s="2481"/>
      <c r="P420" s="3210"/>
    </row>
    <row r="421" spans="1:16" s="2503" customFormat="1">
      <c r="A421" s="3202"/>
      <c r="B421" s="3199"/>
      <c r="C421" s="3199"/>
      <c r="D421" s="2498"/>
      <c r="E421" s="2498"/>
      <c r="F421" s="3199"/>
      <c r="G421" s="3204" t="s">
        <v>34</v>
      </c>
      <c r="H421" s="3206" t="s">
        <v>19</v>
      </c>
      <c r="I421" s="3208"/>
      <c r="J421" s="2500"/>
      <c r="K421" s="2500"/>
      <c r="L421" s="2500"/>
      <c r="M421" s="2500"/>
      <c r="N421" s="2481"/>
      <c r="O421" s="2481"/>
      <c r="P421" s="3210"/>
    </row>
    <row r="422" spans="1:16" s="2503" customFormat="1" ht="13.5">
      <c r="A422" s="3202"/>
      <c r="B422" s="3199"/>
      <c r="C422" s="3199"/>
      <c r="D422" s="2498"/>
      <c r="E422" s="2498"/>
      <c r="F422" s="3199"/>
      <c r="G422" s="3199"/>
      <c r="H422" s="3204" t="s">
        <v>20</v>
      </c>
      <c r="I422" s="3204" t="s">
        <v>33</v>
      </c>
      <c r="J422" s="2498"/>
      <c r="K422" s="2498"/>
      <c r="L422" s="2498"/>
      <c r="M422" s="2498"/>
      <c r="N422" s="2481"/>
      <c r="O422" s="2481"/>
      <c r="P422" s="2311"/>
    </row>
    <row r="423" spans="1:16" s="2503" customFormat="1" ht="13.5">
      <c r="A423" s="3203"/>
      <c r="B423" s="3205"/>
      <c r="C423" s="3205"/>
      <c r="D423" s="2501"/>
      <c r="E423" s="2501"/>
      <c r="F423" s="3205"/>
      <c r="G423" s="3205"/>
      <c r="H423" s="3205"/>
      <c r="I423" s="3205"/>
      <c r="J423" s="2350"/>
      <c r="K423" s="2350"/>
      <c r="L423" s="2350"/>
      <c r="M423" s="2350"/>
      <c r="N423" s="2482"/>
      <c r="O423" s="2482"/>
      <c r="P423" s="2311"/>
    </row>
    <row r="424" spans="1:16" s="2503" customFormat="1" ht="13.5">
      <c r="A424" s="2351" t="s">
        <v>21</v>
      </c>
      <c r="B424" s="2352">
        <f>A424+1</f>
        <v>2</v>
      </c>
      <c r="C424" s="2352">
        <f>B424+1</f>
        <v>3</v>
      </c>
      <c r="D424" s="2352"/>
      <c r="E424" s="2352"/>
      <c r="F424" s="2352">
        <f>C424+1</f>
        <v>4</v>
      </c>
      <c r="G424" s="2352">
        <f>F424+1</f>
        <v>5</v>
      </c>
      <c r="H424" s="2352">
        <f t="shared" ref="H424:I424" si="5">G424+1</f>
        <v>6</v>
      </c>
      <c r="I424" s="2352">
        <f t="shared" si="5"/>
        <v>7</v>
      </c>
      <c r="J424" s="2352"/>
      <c r="K424" s="2352"/>
      <c r="L424" s="2352"/>
      <c r="M424" s="2352"/>
      <c r="N424" s="2481"/>
      <c r="O424" s="2481"/>
      <c r="P424" s="2311"/>
    </row>
    <row r="425" spans="1:16" s="2503" customFormat="1" ht="51">
      <c r="A425" s="2351"/>
      <c r="B425" s="2352" t="s">
        <v>425</v>
      </c>
      <c r="C425" s="2352"/>
      <c r="D425" s="2352"/>
      <c r="E425" s="2352"/>
      <c r="F425" s="2352"/>
      <c r="G425" s="2352"/>
      <c r="H425" s="2354">
        <f>H426+H516</f>
        <v>4061102</v>
      </c>
      <c r="I425" s="2354">
        <f t="shared" ref="I425" si="6">I426+I516</f>
        <v>4477317</v>
      </c>
      <c r="J425" s="2354"/>
      <c r="K425" s="2354"/>
      <c r="L425" s="2354"/>
      <c r="M425" s="2354"/>
      <c r="N425" s="2483"/>
      <c r="O425" s="2483"/>
      <c r="P425" s="2311"/>
    </row>
    <row r="426" spans="1:16" s="2357" customFormat="1" ht="25.5">
      <c r="A426" s="2355"/>
      <c r="B426" s="2356" t="s">
        <v>426</v>
      </c>
      <c r="C426" s="2355"/>
      <c r="D426" s="2355"/>
      <c r="E426" s="2355"/>
      <c r="F426" s="2355"/>
      <c r="G426" s="2356"/>
      <c r="H426" s="2330">
        <f>H427+H434+H437</f>
        <v>3661228</v>
      </c>
      <c r="I426" s="2330">
        <f t="shared" ref="I426" si="7">I427+I434+I437</f>
        <v>4077443</v>
      </c>
      <c r="J426" s="2330"/>
      <c r="K426" s="2330"/>
      <c r="L426" s="2330"/>
      <c r="M426" s="2330"/>
      <c r="N426" s="2476"/>
      <c r="O426" s="2476"/>
    </row>
    <row r="427" spans="1:16" s="2357" customFormat="1" ht="38.25">
      <c r="A427" s="2355" t="s">
        <v>22</v>
      </c>
      <c r="B427" s="2356" t="s">
        <v>61</v>
      </c>
      <c r="C427" s="2355"/>
      <c r="D427" s="2355"/>
      <c r="E427" s="2355"/>
      <c r="F427" s="2355"/>
      <c r="G427" s="2356"/>
      <c r="H427" s="2354">
        <f>H428+H431</f>
        <v>0</v>
      </c>
      <c r="I427" s="2354">
        <f t="shared" ref="I427" si="8">I428+I431</f>
        <v>0</v>
      </c>
      <c r="J427" s="2354"/>
      <c r="K427" s="2354"/>
      <c r="L427" s="2354"/>
      <c r="M427" s="2354"/>
      <c r="N427" s="2483"/>
      <c r="O427" s="2483"/>
    </row>
    <row r="428" spans="1:16" s="2357" customFormat="1" ht="25.5">
      <c r="A428" s="2355" t="s">
        <v>414</v>
      </c>
      <c r="B428" s="2356" t="s">
        <v>415</v>
      </c>
      <c r="C428" s="2355"/>
      <c r="D428" s="2355"/>
      <c r="E428" s="2355"/>
      <c r="F428" s="2355"/>
      <c r="G428" s="2356"/>
      <c r="H428" s="2354">
        <f>H429+H430</f>
        <v>0</v>
      </c>
      <c r="I428" s="2354">
        <f t="shared" ref="I428" si="9">I429+I430</f>
        <v>0</v>
      </c>
      <c r="J428" s="2354"/>
      <c r="K428" s="2354"/>
      <c r="L428" s="2354"/>
      <c r="M428" s="2354"/>
      <c r="N428" s="2483"/>
      <c r="O428" s="2483"/>
    </row>
    <row r="429" spans="1:16" s="2364" customFormat="1" ht="38.25">
      <c r="A429" s="2359" t="s">
        <v>2</v>
      </c>
      <c r="B429" s="2360" t="s">
        <v>62</v>
      </c>
      <c r="C429" s="2359"/>
      <c r="D429" s="2359"/>
      <c r="E429" s="2359"/>
      <c r="F429" s="2359"/>
      <c r="G429" s="2360"/>
      <c r="H429" s="2361"/>
      <c r="I429" s="2362"/>
      <c r="J429" s="2361"/>
      <c r="K429" s="2361"/>
      <c r="L429" s="2361"/>
      <c r="M429" s="2361"/>
      <c r="N429" s="2484"/>
      <c r="O429" s="2484"/>
    </row>
    <row r="430" spans="1:16" s="2364" customFormat="1" ht="51">
      <c r="A430" s="2359" t="s">
        <v>3</v>
      </c>
      <c r="B430" s="2360" t="s">
        <v>63</v>
      </c>
      <c r="C430" s="2359"/>
      <c r="D430" s="2359"/>
      <c r="E430" s="2359"/>
      <c r="F430" s="2359"/>
      <c r="G430" s="2360"/>
      <c r="H430" s="2361"/>
      <c r="I430" s="2362"/>
      <c r="J430" s="2361"/>
      <c r="K430" s="2361"/>
      <c r="L430" s="2361"/>
      <c r="M430" s="2361"/>
      <c r="N430" s="2484"/>
      <c r="O430" s="2484"/>
    </row>
    <row r="431" spans="1:16" s="2357" customFormat="1">
      <c r="A431" s="2355" t="s">
        <v>416</v>
      </c>
      <c r="B431" s="2356" t="s">
        <v>417</v>
      </c>
      <c r="C431" s="2355"/>
      <c r="D431" s="2355"/>
      <c r="E431" s="2355"/>
      <c r="F431" s="2355"/>
      <c r="G431" s="2356"/>
      <c r="H431" s="2354">
        <f>H432+H433</f>
        <v>0</v>
      </c>
      <c r="I431" s="2354">
        <f t="shared" ref="I431" si="10">I432+I433</f>
        <v>0</v>
      </c>
      <c r="J431" s="2354"/>
      <c r="K431" s="2354"/>
      <c r="L431" s="2354"/>
      <c r="M431" s="2354"/>
      <c r="N431" s="2483"/>
      <c r="O431" s="2483"/>
    </row>
    <row r="432" spans="1:16" s="2364" customFormat="1" ht="38.25">
      <c r="A432" s="2359" t="s">
        <v>2</v>
      </c>
      <c r="B432" s="2360" t="s">
        <v>62</v>
      </c>
      <c r="C432" s="2359"/>
      <c r="D432" s="2359"/>
      <c r="E432" s="2359"/>
      <c r="F432" s="2359"/>
      <c r="G432" s="2360"/>
      <c r="H432" s="2361"/>
      <c r="I432" s="2362"/>
      <c r="J432" s="2363"/>
      <c r="K432" s="2363"/>
      <c r="L432" s="2363"/>
      <c r="M432" s="2363"/>
      <c r="N432" s="2485"/>
      <c r="O432" s="2485"/>
    </row>
    <row r="433" spans="1:15" s="2364" customFormat="1" ht="51">
      <c r="A433" s="2359" t="s">
        <v>3</v>
      </c>
      <c r="B433" s="2360" t="s">
        <v>63</v>
      </c>
      <c r="C433" s="2359"/>
      <c r="D433" s="2359"/>
      <c r="E433" s="2359"/>
      <c r="F433" s="2359"/>
      <c r="G433" s="2360"/>
      <c r="H433" s="2361"/>
      <c r="I433" s="2362"/>
      <c r="J433" s="2363"/>
      <c r="K433" s="2363"/>
      <c r="L433" s="2363"/>
      <c r="M433" s="2363"/>
      <c r="N433" s="2485"/>
      <c r="O433" s="2485"/>
    </row>
    <row r="434" spans="1:15" s="2357" customFormat="1" ht="51">
      <c r="A434" s="2355" t="s">
        <v>23</v>
      </c>
      <c r="B434" s="2356" t="s">
        <v>66</v>
      </c>
      <c r="C434" s="2355"/>
      <c r="D434" s="2355"/>
      <c r="E434" s="2355"/>
      <c r="F434" s="2355"/>
      <c r="G434" s="2356"/>
      <c r="H434" s="2365"/>
      <c r="I434" s="2366"/>
      <c r="J434" s="2354"/>
      <c r="K434" s="2354"/>
      <c r="L434" s="2354"/>
      <c r="M434" s="2354"/>
      <c r="N434" s="2483"/>
      <c r="O434" s="2483"/>
    </row>
    <row r="435" spans="1:15" s="2364" customFormat="1" ht="25.5">
      <c r="A435" s="2359" t="s">
        <v>418</v>
      </c>
      <c r="B435" s="2360" t="s">
        <v>415</v>
      </c>
      <c r="C435" s="2359"/>
      <c r="D435" s="2359"/>
      <c r="E435" s="2359"/>
      <c r="F435" s="2359"/>
      <c r="G435" s="2360"/>
      <c r="H435" s="2361"/>
      <c r="I435" s="2362"/>
      <c r="J435" s="2361"/>
      <c r="K435" s="2361"/>
      <c r="L435" s="2361"/>
      <c r="M435" s="2361"/>
      <c r="N435" s="2484"/>
      <c r="O435" s="2484"/>
    </row>
    <row r="436" spans="1:15" s="2364" customFormat="1">
      <c r="A436" s="2359" t="s">
        <v>419</v>
      </c>
      <c r="B436" s="2360" t="s">
        <v>417</v>
      </c>
      <c r="C436" s="2359"/>
      <c r="D436" s="2359"/>
      <c r="E436" s="2359"/>
      <c r="F436" s="2359"/>
      <c r="G436" s="2360"/>
      <c r="H436" s="2361"/>
      <c r="I436" s="2362"/>
      <c r="J436" s="2361"/>
      <c r="K436" s="2361"/>
      <c r="L436" s="2361"/>
      <c r="M436" s="2361"/>
      <c r="N436" s="2484"/>
      <c r="O436" s="2484"/>
    </row>
    <row r="437" spans="1:15" s="2357" customFormat="1" ht="25.5">
      <c r="A437" s="2356" t="s">
        <v>64</v>
      </c>
      <c r="B437" s="2356" t="s">
        <v>65</v>
      </c>
      <c r="C437" s="2355"/>
      <c r="D437" s="2355"/>
      <c r="E437" s="2355"/>
      <c r="F437" s="2355"/>
      <c r="G437" s="2356"/>
      <c r="H437" s="2354">
        <f>H439+H443+H464+H469+H477+H489+H494+H501+H506+H516</f>
        <v>3661228</v>
      </c>
      <c r="I437" s="2354">
        <f>I438+I515</f>
        <v>4077443</v>
      </c>
      <c r="J437" s="2354"/>
      <c r="K437" s="2354"/>
      <c r="L437" s="2354"/>
      <c r="M437" s="2354"/>
      <c r="N437" s="2483"/>
      <c r="O437" s="2483"/>
    </row>
    <row r="438" spans="1:15" s="2357" customFormat="1" ht="25.5">
      <c r="A438" s="2356" t="s">
        <v>420</v>
      </c>
      <c r="B438" s="2356" t="s">
        <v>415</v>
      </c>
      <c r="C438" s="2355"/>
      <c r="D438" s="2355"/>
      <c r="E438" s="2355"/>
      <c r="F438" s="2355"/>
      <c r="G438" s="2356"/>
      <c r="H438" s="2354"/>
      <c r="I438" s="2354">
        <f>I439+I443+I464+I469+I477+I489+I494+I501+I506</f>
        <v>4077443</v>
      </c>
      <c r="J438" s="2354"/>
      <c r="K438" s="2354"/>
      <c r="L438" s="2354"/>
      <c r="M438" s="2354"/>
      <c r="N438" s="2483"/>
      <c r="O438" s="2483"/>
    </row>
    <row r="439" spans="1:15" s="2357" customFormat="1">
      <c r="A439" s="2355" t="s">
        <v>2</v>
      </c>
      <c r="B439" s="2335" t="s">
        <v>155</v>
      </c>
      <c r="C439" s="2367"/>
      <c r="D439" s="2367"/>
      <c r="E439" s="2367"/>
      <c r="F439" s="2367"/>
      <c r="G439" s="2367"/>
      <c r="H439" s="2368"/>
      <c r="I439" s="2368">
        <f>SUM(I440:I442)</f>
        <v>1616385</v>
      </c>
      <c r="J439" s="2368"/>
      <c r="K439" s="2368"/>
      <c r="L439" s="2368"/>
      <c r="M439" s="2368"/>
      <c r="N439" s="2486"/>
      <c r="O439" s="2486"/>
    </row>
    <row r="440" spans="1:15" s="2357" customFormat="1" ht="38.25">
      <c r="A440" s="2369">
        <v>1</v>
      </c>
      <c r="B440" s="2370" t="s">
        <v>107</v>
      </c>
      <c r="C440" s="2369"/>
      <c r="D440" s="2369"/>
      <c r="E440" s="2369"/>
      <c r="F440" s="2369"/>
      <c r="G440" s="2367" t="s">
        <v>177</v>
      </c>
      <c r="H440" s="2371"/>
      <c r="I440" s="2371">
        <v>635334</v>
      </c>
      <c r="J440" s="2365"/>
      <c r="K440" s="2365"/>
      <c r="L440" s="2365"/>
      <c r="M440" s="2365"/>
      <c r="N440" s="2487"/>
      <c r="O440" s="2487"/>
    </row>
    <row r="441" spans="1:15" s="2357" customFormat="1" ht="38.25">
      <c r="A441" s="2369">
        <v>2</v>
      </c>
      <c r="B441" s="2370" t="s">
        <v>108</v>
      </c>
      <c r="C441" s="2369"/>
      <c r="D441" s="2369"/>
      <c r="E441" s="2369"/>
      <c r="F441" s="2369"/>
      <c r="G441" s="2367" t="s">
        <v>178</v>
      </c>
      <c r="H441" s="2371"/>
      <c r="I441" s="2371">
        <v>981051</v>
      </c>
      <c r="J441" s="2365"/>
      <c r="K441" s="2365"/>
      <c r="L441" s="2365"/>
      <c r="M441" s="2365"/>
      <c r="N441" s="2487"/>
      <c r="O441" s="2487"/>
    </row>
    <row r="442" spans="1:15" s="2357" customFormat="1" ht="38.25">
      <c r="A442" s="2369">
        <v>3</v>
      </c>
      <c r="B442" s="2370" t="s">
        <v>109</v>
      </c>
      <c r="C442" s="2369"/>
      <c r="D442" s="2369"/>
      <c r="E442" s="2369"/>
      <c r="F442" s="2372"/>
      <c r="G442" s="2372" t="s">
        <v>179</v>
      </c>
      <c r="H442" s="2371">
        <v>125631</v>
      </c>
      <c r="I442" s="2371"/>
      <c r="J442" s="2365"/>
      <c r="K442" s="2365"/>
      <c r="L442" s="2365"/>
      <c r="M442" s="2365"/>
      <c r="N442" s="2487"/>
      <c r="O442" s="2487"/>
    </row>
    <row r="443" spans="1:15" s="2357" customFormat="1" ht="51">
      <c r="A443" s="2373" t="s">
        <v>3</v>
      </c>
      <c r="B443" s="2374" t="s">
        <v>110</v>
      </c>
      <c r="C443" s="2369"/>
      <c r="D443" s="2369"/>
      <c r="E443" s="2369"/>
      <c r="F443" s="2369"/>
      <c r="G443" s="2373"/>
      <c r="H443" s="2368">
        <f>H444+H449</f>
        <v>1083486</v>
      </c>
      <c r="I443" s="2368">
        <f t="shared" ref="I443" si="11">I444+I449</f>
        <v>837292</v>
      </c>
      <c r="J443" s="2368"/>
      <c r="K443" s="2368"/>
      <c r="L443" s="2368"/>
      <c r="M443" s="2368"/>
      <c r="N443" s="2486"/>
      <c r="O443" s="2486"/>
    </row>
    <row r="444" spans="1:15" s="2357" customFormat="1">
      <c r="A444" s="2373" t="s">
        <v>254</v>
      </c>
      <c r="B444" s="2374" t="s">
        <v>31</v>
      </c>
      <c r="C444" s="2375"/>
      <c r="D444" s="2375"/>
      <c r="E444" s="2375"/>
      <c r="F444" s="2375"/>
      <c r="G444" s="2376"/>
      <c r="H444" s="2377">
        <f>SUM(H445:H448)</f>
        <v>324919</v>
      </c>
      <c r="I444" s="2377">
        <f t="shared" ref="I444" si="12">SUM(I445:I448)</f>
        <v>237000</v>
      </c>
      <c r="J444" s="2377"/>
      <c r="K444" s="2377"/>
      <c r="L444" s="2377"/>
      <c r="M444" s="2377"/>
      <c r="N444" s="2488"/>
      <c r="O444" s="2488"/>
    </row>
    <row r="445" spans="1:15" s="2357" customFormat="1" ht="63.75">
      <c r="A445" s="2369">
        <v>1</v>
      </c>
      <c r="B445" s="2370" t="s">
        <v>121</v>
      </c>
      <c r="C445" s="2369" t="s">
        <v>158</v>
      </c>
      <c r="D445" s="2369"/>
      <c r="E445" s="2369"/>
      <c r="F445" s="2372" t="s">
        <v>170</v>
      </c>
      <c r="G445" s="2369"/>
      <c r="H445" s="2378">
        <v>80712</v>
      </c>
      <c r="I445" s="2378">
        <v>70000</v>
      </c>
      <c r="J445" s="2365"/>
      <c r="K445" s="2365"/>
      <c r="L445" s="2365"/>
      <c r="M445" s="2365"/>
      <c r="N445" s="2487"/>
      <c r="O445" s="2487"/>
    </row>
    <row r="446" spans="1:15" s="2357" customFormat="1" ht="51">
      <c r="A446" s="2369">
        <v>2</v>
      </c>
      <c r="B446" s="2370" t="s">
        <v>122</v>
      </c>
      <c r="C446" s="2372" t="s">
        <v>159</v>
      </c>
      <c r="D446" s="2372"/>
      <c r="E446" s="2372"/>
      <c r="F446" s="2372" t="s">
        <v>170</v>
      </c>
      <c r="G446" s="2372"/>
      <c r="H446" s="2378">
        <v>82207</v>
      </c>
      <c r="I446" s="2378">
        <v>50000</v>
      </c>
      <c r="J446" s="2365"/>
      <c r="K446" s="2365"/>
      <c r="L446" s="2365"/>
      <c r="M446" s="2365"/>
      <c r="N446" s="2487"/>
      <c r="O446" s="2487"/>
    </row>
    <row r="447" spans="1:15" s="2357" customFormat="1" ht="51">
      <c r="A447" s="2369">
        <v>3</v>
      </c>
      <c r="B447" s="2370" t="s">
        <v>123</v>
      </c>
      <c r="C447" s="2372" t="s">
        <v>160</v>
      </c>
      <c r="D447" s="2372"/>
      <c r="E447" s="2372"/>
      <c r="F447" s="2372" t="s">
        <v>170</v>
      </c>
      <c r="G447" s="2372"/>
      <c r="H447" s="2378">
        <v>81000</v>
      </c>
      <c r="I447" s="2378">
        <v>52000</v>
      </c>
      <c r="J447" s="2365"/>
      <c r="K447" s="2365"/>
      <c r="L447" s="2365"/>
      <c r="M447" s="2365"/>
      <c r="N447" s="2487"/>
      <c r="O447" s="2487"/>
    </row>
    <row r="448" spans="1:15" s="2357" customFormat="1" ht="102">
      <c r="A448" s="2369">
        <v>4</v>
      </c>
      <c r="B448" s="2370" t="s">
        <v>124</v>
      </c>
      <c r="C448" s="2372" t="s">
        <v>161</v>
      </c>
      <c r="D448" s="2372"/>
      <c r="E448" s="2372"/>
      <c r="F448" s="2372" t="s">
        <v>170</v>
      </c>
      <c r="G448" s="2372"/>
      <c r="H448" s="2378">
        <v>81000</v>
      </c>
      <c r="I448" s="2378">
        <v>65000</v>
      </c>
      <c r="J448" s="2365"/>
      <c r="K448" s="2365"/>
      <c r="L448" s="2365"/>
      <c r="M448" s="2365"/>
      <c r="N448" s="2487"/>
      <c r="O448" s="2487"/>
    </row>
    <row r="449" spans="1:15" s="2357" customFormat="1">
      <c r="A449" s="2373" t="s">
        <v>254</v>
      </c>
      <c r="B449" s="2374" t="s">
        <v>30</v>
      </c>
      <c r="C449" s="2372"/>
      <c r="D449" s="2372"/>
      <c r="E449" s="2372"/>
      <c r="F449" s="2372"/>
      <c r="G449" s="2372"/>
      <c r="H449" s="2377">
        <f>H450+H460</f>
        <v>758567</v>
      </c>
      <c r="I449" s="2377">
        <f t="shared" ref="I449" si="13">I450+I460</f>
        <v>600292</v>
      </c>
      <c r="J449" s="2377"/>
      <c r="K449" s="2377"/>
      <c r="L449" s="2377"/>
      <c r="M449" s="2377"/>
      <c r="N449" s="2488"/>
      <c r="O449" s="2488"/>
    </row>
    <row r="450" spans="1:15" s="2357" customFormat="1" ht="51">
      <c r="A450" s="2373" t="s">
        <v>29</v>
      </c>
      <c r="B450" s="2374" t="s">
        <v>256</v>
      </c>
      <c r="C450" s="2369"/>
      <c r="D450" s="2369"/>
      <c r="E450" s="2369"/>
      <c r="F450" s="2369"/>
      <c r="G450" s="2373"/>
      <c r="H450" s="2368">
        <f>H451+H454</f>
        <v>500839</v>
      </c>
      <c r="I450" s="2368">
        <f t="shared" ref="I450" si="14">I451+I454</f>
        <v>385694</v>
      </c>
      <c r="J450" s="2368"/>
      <c r="K450" s="2368"/>
      <c r="L450" s="2368"/>
      <c r="M450" s="2368"/>
      <c r="N450" s="2486"/>
      <c r="O450" s="2486"/>
    </row>
    <row r="451" spans="1:15" s="2384" customFormat="1" ht="13.5">
      <c r="A451" s="2373"/>
      <c r="B451" s="2380" t="s">
        <v>25</v>
      </c>
      <c r="C451" s="2381"/>
      <c r="D451" s="2381"/>
      <c r="E451" s="2381"/>
      <c r="F451" s="2381"/>
      <c r="G451" s="2379"/>
      <c r="H451" s="2382">
        <f>SUM(H452:H453)</f>
        <v>334209</v>
      </c>
      <c r="I451" s="2382">
        <f>SUM(I452:I453)</f>
        <v>242984</v>
      </c>
      <c r="J451" s="2382"/>
      <c r="K451" s="2382"/>
      <c r="L451" s="2382"/>
      <c r="M451" s="2382"/>
      <c r="N451" s="2489"/>
      <c r="O451" s="2489"/>
    </row>
    <row r="452" spans="1:15" s="2357" customFormat="1" ht="38.25">
      <c r="A452" s="2369">
        <v>1</v>
      </c>
      <c r="B452" s="2385" t="s">
        <v>112</v>
      </c>
      <c r="C452" s="2369"/>
      <c r="D452" s="2369"/>
      <c r="E452" s="2369"/>
      <c r="F452" s="2372" t="s">
        <v>165</v>
      </c>
      <c r="G452" s="2372" t="s">
        <v>180</v>
      </c>
      <c r="H452" s="2371">
        <v>230894</v>
      </c>
      <c r="I452" s="2371">
        <v>150000</v>
      </c>
      <c r="J452" s="2365"/>
      <c r="K452" s="2365"/>
      <c r="L452" s="2365"/>
      <c r="M452" s="2365"/>
      <c r="N452" s="2487"/>
      <c r="O452" s="2487"/>
    </row>
    <row r="453" spans="1:15" s="2357" customFormat="1" ht="38.25">
      <c r="A453" s="2369">
        <v>2</v>
      </c>
      <c r="B453" s="2370" t="s">
        <v>118</v>
      </c>
      <c r="C453" s="2386"/>
      <c r="D453" s="2386"/>
      <c r="E453" s="2386"/>
      <c r="F453" s="2372" t="s">
        <v>168</v>
      </c>
      <c r="G453" s="2372" t="s">
        <v>186</v>
      </c>
      <c r="H453" s="2378">
        <v>103315</v>
      </c>
      <c r="I453" s="2371">
        <v>92984</v>
      </c>
      <c r="J453" s="2365"/>
      <c r="K453" s="2365"/>
      <c r="L453" s="2365"/>
      <c r="M453" s="2365"/>
      <c r="N453" s="2487"/>
      <c r="O453" s="2487"/>
    </row>
    <row r="454" spans="1:15" s="2357" customFormat="1" ht="13.5">
      <c r="A454" s="2369"/>
      <c r="B454" s="2380" t="s">
        <v>24</v>
      </c>
      <c r="C454" s="2386"/>
      <c r="D454" s="2386"/>
      <c r="E454" s="2386"/>
      <c r="F454" s="2372"/>
      <c r="G454" s="2372"/>
      <c r="H454" s="2387">
        <f>SUM(H455:H459)</f>
        <v>166630</v>
      </c>
      <c r="I454" s="2387">
        <f t="shared" ref="I454" si="15">SUM(I455:I459)</f>
        <v>142710</v>
      </c>
      <c r="J454" s="2387"/>
      <c r="K454" s="2387"/>
      <c r="L454" s="2387"/>
      <c r="M454" s="2387"/>
      <c r="N454" s="2490"/>
      <c r="O454" s="2490"/>
    </row>
    <row r="455" spans="1:15" s="2357" customFormat="1" ht="51">
      <c r="A455" s="2369">
        <v>1</v>
      </c>
      <c r="B455" s="2370" t="s">
        <v>113</v>
      </c>
      <c r="C455" s="2386"/>
      <c r="D455" s="2386"/>
      <c r="E455" s="2386"/>
      <c r="F455" s="2372" t="s">
        <v>166</v>
      </c>
      <c r="G455" s="2386" t="s">
        <v>181</v>
      </c>
      <c r="H455" s="2371">
        <v>49506</v>
      </c>
      <c r="I455" s="2371">
        <v>40000</v>
      </c>
      <c r="J455" s="2365"/>
      <c r="K455" s="2365"/>
      <c r="L455" s="2365"/>
      <c r="M455" s="2365"/>
      <c r="N455" s="2487"/>
      <c r="O455" s="2487"/>
    </row>
    <row r="456" spans="1:15" s="2357" customFormat="1" ht="51">
      <c r="A456" s="2369">
        <f>A455+1</f>
        <v>2</v>
      </c>
      <c r="B456" s="2333" t="s">
        <v>114</v>
      </c>
      <c r="C456" s="2386"/>
      <c r="D456" s="2386"/>
      <c r="E456" s="2386"/>
      <c r="F456" s="2372" t="s">
        <v>167</v>
      </c>
      <c r="G456" s="2386" t="s">
        <v>182</v>
      </c>
      <c r="H456" s="2371">
        <v>36612</v>
      </c>
      <c r="I456" s="2371">
        <v>35000</v>
      </c>
      <c r="J456" s="2365"/>
      <c r="K456" s="2365"/>
      <c r="L456" s="2365"/>
      <c r="M456" s="2365"/>
      <c r="N456" s="2487"/>
      <c r="O456" s="2487"/>
    </row>
    <row r="457" spans="1:15" s="2357" customFormat="1" ht="63.75">
      <c r="A457" s="2369">
        <f>A456+1</f>
        <v>3</v>
      </c>
      <c r="B457" s="2333" t="s">
        <v>115</v>
      </c>
      <c r="C457" s="2386"/>
      <c r="D457" s="2386"/>
      <c r="E457" s="2386"/>
      <c r="F457" s="2372" t="s">
        <v>167</v>
      </c>
      <c r="G457" s="2386" t="s">
        <v>183</v>
      </c>
      <c r="H457" s="2371">
        <v>36525</v>
      </c>
      <c r="I457" s="2371">
        <v>32710</v>
      </c>
      <c r="J457" s="2365"/>
      <c r="K457" s="2365"/>
      <c r="L457" s="2365"/>
      <c r="M457" s="2365"/>
      <c r="N457" s="2487"/>
      <c r="O457" s="2487"/>
    </row>
    <row r="458" spans="1:15" s="2357" customFormat="1" ht="51">
      <c r="A458" s="2369">
        <f>A457+1</f>
        <v>4</v>
      </c>
      <c r="B458" s="2333" t="s">
        <v>116</v>
      </c>
      <c r="C458" s="2386"/>
      <c r="D458" s="2386"/>
      <c r="E458" s="2386"/>
      <c r="F458" s="2372"/>
      <c r="G458" s="2372" t="s">
        <v>184</v>
      </c>
      <c r="H458" s="2371">
        <v>28891</v>
      </c>
      <c r="I458" s="2371">
        <v>23000</v>
      </c>
      <c r="J458" s="2365"/>
      <c r="K458" s="2365"/>
      <c r="L458" s="2365"/>
      <c r="M458" s="2365"/>
      <c r="N458" s="2487"/>
      <c r="O458" s="2487"/>
    </row>
    <row r="459" spans="1:15" s="2357" customFormat="1" ht="114.75">
      <c r="A459" s="2369">
        <f>A458+1</f>
        <v>5</v>
      </c>
      <c r="B459" s="2370" t="s">
        <v>117</v>
      </c>
      <c r="C459" s="2386"/>
      <c r="D459" s="2386"/>
      <c r="E459" s="2386"/>
      <c r="F459" s="2372"/>
      <c r="G459" s="2372" t="s">
        <v>185</v>
      </c>
      <c r="H459" s="2378">
        <v>15096</v>
      </c>
      <c r="I459" s="2378">
        <v>12000</v>
      </c>
      <c r="J459" s="2365"/>
      <c r="K459" s="2365"/>
      <c r="L459" s="2365"/>
      <c r="M459" s="2365"/>
      <c r="N459" s="2487"/>
      <c r="O459" s="2487"/>
    </row>
    <row r="460" spans="1:15" s="2357" customFormat="1" ht="76.5">
      <c r="A460" s="2388" t="s">
        <v>28</v>
      </c>
      <c r="B460" s="2389" t="s">
        <v>257</v>
      </c>
      <c r="C460" s="2386"/>
      <c r="D460" s="2386"/>
      <c r="E460" s="2386"/>
      <c r="F460" s="2372"/>
      <c r="G460" s="2390"/>
      <c r="H460" s="2377">
        <f>H461</f>
        <v>257728</v>
      </c>
      <c r="I460" s="2377">
        <f>I461</f>
        <v>214598</v>
      </c>
      <c r="J460" s="2377"/>
      <c r="K460" s="2377"/>
      <c r="L460" s="2377"/>
      <c r="M460" s="2377"/>
      <c r="N460" s="2488"/>
      <c r="O460" s="2488"/>
    </row>
    <row r="461" spans="1:15" s="2357" customFormat="1" ht="13.5">
      <c r="A461" s="2388"/>
      <c r="B461" s="2380" t="s">
        <v>25</v>
      </c>
      <c r="C461" s="2386"/>
      <c r="D461" s="2386"/>
      <c r="E461" s="2386"/>
      <c r="F461" s="2372"/>
      <c r="G461" s="2390"/>
      <c r="H461" s="2387">
        <f>SUM(H462:H463)</f>
        <v>257728</v>
      </c>
      <c r="I461" s="2387">
        <f t="shared" ref="I461" si="16">SUM(I462:I463)</f>
        <v>214598</v>
      </c>
      <c r="J461" s="2387"/>
      <c r="K461" s="2387"/>
      <c r="L461" s="2387"/>
      <c r="M461" s="2387"/>
      <c r="N461" s="2490"/>
      <c r="O461" s="2490"/>
    </row>
    <row r="462" spans="1:15" s="2357" customFormat="1" ht="38.25">
      <c r="A462" s="2369">
        <v>1</v>
      </c>
      <c r="B462" s="2391" t="s">
        <v>119</v>
      </c>
      <c r="C462" s="2367" t="s">
        <v>156</v>
      </c>
      <c r="D462" s="2367"/>
      <c r="E462" s="2367"/>
      <c r="F462" s="2367" t="s">
        <v>169</v>
      </c>
      <c r="G462" s="2367" t="s">
        <v>187</v>
      </c>
      <c r="H462" s="2378">
        <v>99588</v>
      </c>
      <c r="I462" s="2378">
        <v>94598</v>
      </c>
      <c r="J462" s="2365"/>
      <c r="K462" s="2365"/>
      <c r="L462" s="2365"/>
      <c r="M462" s="2365"/>
      <c r="N462" s="2487"/>
      <c r="O462" s="2487"/>
    </row>
    <row r="463" spans="1:15" s="2357" customFormat="1" ht="51">
      <c r="A463" s="2369">
        <v>2</v>
      </c>
      <c r="B463" s="2370" t="s">
        <v>120</v>
      </c>
      <c r="C463" s="2367" t="s">
        <v>157</v>
      </c>
      <c r="D463" s="2367"/>
      <c r="E463" s="2367"/>
      <c r="F463" s="2367" t="s">
        <v>169</v>
      </c>
      <c r="G463" s="2386" t="s">
        <v>188</v>
      </c>
      <c r="H463" s="2378">
        <v>158140</v>
      </c>
      <c r="I463" s="2378">
        <v>120000</v>
      </c>
      <c r="J463" s="2365"/>
      <c r="K463" s="2365"/>
      <c r="L463" s="2365"/>
      <c r="M463" s="2365"/>
      <c r="N463" s="2487"/>
      <c r="O463" s="2487"/>
    </row>
    <row r="464" spans="1:15" s="2357" customFormat="1" ht="51">
      <c r="A464" s="2393" t="s">
        <v>12</v>
      </c>
      <c r="B464" s="2335" t="s">
        <v>125</v>
      </c>
      <c r="C464" s="2369"/>
      <c r="D464" s="2369"/>
      <c r="E464" s="2369"/>
      <c r="F464" s="2369"/>
      <c r="G464" s="2390"/>
      <c r="H464" s="2368">
        <f>H465</f>
        <v>157000</v>
      </c>
      <c r="I464" s="2368">
        <f t="shared" ref="I464:I467" si="17">I465</f>
        <v>108000</v>
      </c>
      <c r="J464" s="2368"/>
      <c r="K464" s="2368"/>
      <c r="L464" s="2368"/>
      <c r="M464" s="2368"/>
      <c r="N464" s="2486"/>
      <c r="O464" s="2486"/>
    </row>
    <row r="465" spans="1:15" s="2357" customFormat="1">
      <c r="A465" s="2393"/>
      <c r="B465" s="2335" t="s">
        <v>259</v>
      </c>
      <c r="C465" s="2369"/>
      <c r="D465" s="2369"/>
      <c r="E465" s="2369"/>
      <c r="F465" s="2369"/>
      <c r="G465" s="2390"/>
      <c r="H465" s="2368">
        <f>H466</f>
        <v>157000</v>
      </c>
      <c r="I465" s="2368">
        <f t="shared" si="17"/>
        <v>108000</v>
      </c>
      <c r="J465" s="2368"/>
      <c r="K465" s="2368"/>
      <c r="L465" s="2368"/>
      <c r="M465" s="2368"/>
      <c r="N465" s="2486"/>
      <c r="O465" s="2486"/>
    </row>
    <row r="466" spans="1:15" s="2357" customFormat="1" ht="76.5">
      <c r="A466" s="2373" t="s">
        <v>29</v>
      </c>
      <c r="B466" s="2389" t="s">
        <v>258</v>
      </c>
      <c r="C466" s="2369"/>
      <c r="D466" s="2369"/>
      <c r="E466" s="2369"/>
      <c r="F466" s="2369"/>
      <c r="G466" s="2390"/>
      <c r="H466" s="2368">
        <f>H467</f>
        <v>157000</v>
      </c>
      <c r="I466" s="2368">
        <f t="shared" si="17"/>
        <v>108000</v>
      </c>
      <c r="J466" s="2368"/>
      <c r="K466" s="2368"/>
      <c r="L466" s="2368"/>
      <c r="M466" s="2368"/>
      <c r="N466" s="2486"/>
      <c r="O466" s="2486"/>
    </row>
    <row r="467" spans="1:15" s="2384" customFormat="1" ht="13.5">
      <c r="A467" s="2373"/>
      <c r="B467" s="2394" t="s">
        <v>25</v>
      </c>
      <c r="C467" s="2381"/>
      <c r="D467" s="2381"/>
      <c r="E467" s="2381"/>
      <c r="F467" s="2381"/>
      <c r="G467" s="2395"/>
      <c r="H467" s="2382">
        <f>H468</f>
        <v>157000</v>
      </c>
      <c r="I467" s="2382">
        <f t="shared" si="17"/>
        <v>108000</v>
      </c>
      <c r="J467" s="2382"/>
      <c r="K467" s="2382"/>
      <c r="L467" s="2382"/>
      <c r="M467" s="2382"/>
      <c r="N467" s="2489"/>
      <c r="O467" s="2489"/>
    </row>
    <row r="468" spans="1:15" s="2357" customFormat="1" ht="63.75">
      <c r="A468" s="2369">
        <v>1</v>
      </c>
      <c r="B468" s="2370" t="s">
        <v>127</v>
      </c>
      <c r="C468" s="2372"/>
      <c r="D468" s="2372"/>
      <c r="E468" s="2372"/>
      <c r="F468" s="2372"/>
      <c r="G468" s="2396" t="s">
        <v>189</v>
      </c>
      <c r="H468" s="2371">
        <v>157000</v>
      </c>
      <c r="I468" s="2378">
        <v>108000</v>
      </c>
      <c r="J468" s="2365"/>
      <c r="K468" s="2365"/>
      <c r="L468" s="2365"/>
      <c r="M468" s="2365"/>
      <c r="N468" s="2487"/>
      <c r="O468" s="2487"/>
    </row>
    <row r="469" spans="1:15" s="2357" customFormat="1" ht="38.25">
      <c r="A469" s="2373" t="s">
        <v>13</v>
      </c>
      <c r="B469" s="2335" t="s">
        <v>128</v>
      </c>
      <c r="C469" s="2397"/>
      <c r="D469" s="2397"/>
      <c r="E469" s="2397"/>
      <c r="F469" s="2369"/>
      <c r="G469" s="2373"/>
      <c r="H469" s="2368">
        <f>H470</f>
        <v>177764</v>
      </c>
      <c r="I469" s="2368">
        <f t="shared" ref="I469:I470" si="18">I470</f>
        <v>55519</v>
      </c>
      <c r="J469" s="2368"/>
      <c r="K469" s="2368"/>
      <c r="L469" s="2368"/>
      <c r="M469" s="2368"/>
      <c r="N469" s="2486"/>
      <c r="O469" s="2486"/>
    </row>
    <row r="470" spans="1:15" s="2357" customFormat="1">
      <c r="A470" s="2373"/>
      <c r="B470" s="2335" t="s">
        <v>30</v>
      </c>
      <c r="C470" s="2397"/>
      <c r="D470" s="2397"/>
      <c r="E470" s="2397"/>
      <c r="F470" s="2369"/>
      <c r="G470" s="2373"/>
      <c r="H470" s="2368">
        <f>H471</f>
        <v>177764</v>
      </c>
      <c r="I470" s="2368">
        <f t="shared" si="18"/>
        <v>55519</v>
      </c>
      <c r="J470" s="2368"/>
      <c r="K470" s="2368"/>
      <c r="L470" s="2368"/>
      <c r="M470" s="2368"/>
      <c r="N470" s="2486"/>
      <c r="O470" s="2486"/>
    </row>
    <row r="471" spans="1:15" s="2357" customFormat="1" ht="51">
      <c r="A471" s="2373" t="s">
        <v>29</v>
      </c>
      <c r="B471" s="2389" t="s">
        <v>260</v>
      </c>
      <c r="C471" s="2397"/>
      <c r="D471" s="2397"/>
      <c r="E471" s="2397"/>
      <c r="F471" s="2369"/>
      <c r="G471" s="2373"/>
      <c r="H471" s="2368">
        <f>H472+H474</f>
        <v>177764</v>
      </c>
      <c r="I471" s="2368">
        <f t="shared" ref="I471" si="19">I472+I474</f>
        <v>55519</v>
      </c>
      <c r="J471" s="2368"/>
      <c r="K471" s="2368"/>
      <c r="L471" s="2368"/>
      <c r="M471" s="2368"/>
      <c r="N471" s="2486"/>
      <c r="O471" s="2486"/>
    </row>
    <row r="472" spans="1:15" s="2384" customFormat="1" ht="13.5">
      <c r="A472" s="2373"/>
      <c r="B472" s="2394" t="s">
        <v>25</v>
      </c>
      <c r="C472" s="2398"/>
      <c r="D472" s="2398"/>
      <c r="E472" s="2398"/>
      <c r="F472" s="2381"/>
      <c r="G472" s="2379"/>
      <c r="H472" s="2382">
        <f>H473</f>
        <v>117288</v>
      </c>
      <c r="I472" s="2382">
        <f t="shared" ref="I472" si="20">I473</f>
        <v>25000</v>
      </c>
      <c r="J472" s="2382"/>
      <c r="K472" s="2382"/>
      <c r="L472" s="2382"/>
      <c r="M472" s="2382"/>
      <c r="N472" s="2489"/>
      <c r="O472" s="2489"/>
    </row>
    <row r="473" spans="1:15" s="2357" customFormat="1" ht="114.75">
      <c r="A473" s="2372">
        <v>1</v>
      </c>
      <c r="B473" s="2385" t="s">
        <v>129</v>
      </c>
      <c r="C473" s="2397"/>
      <c r="D473" s="2397"/>
      <c r="E473" s="2397"/>
      <c r="F473" s="2372" t="s">
        <v>166</v>
      </c>
      <c r="G473" s="2386" t="s">
        <v>190</v>
      </c>
      <c r="H473" s="2371">
        <v>117288</v>
      </c>
      <c r="I473" s="2371">
        <v>25000</v>
      </c>
      <c r="J473" s="2365"/>
      <c r="K473" s="2365"/>
      <c r="L473" s="2365"/>
      <c r="M473" s="2365"/>
      <c r="N473" s="2487"/>
      <c r="O473" s="2487"/>
    </row>
    <row r="474" spans="1:15" s="2384" customFormat="1" ht="13.5">
      <c r="A474" s="2393"/>
      <c r="B474" s="2394" t="s">
        <v>24</v>
      </c>
      <c r="C474" s="2400"/>
      <c r="D474" s="2400"/>
      <c r="E474" s="2400"/>
      <c r="F474" s="2399"/>
      <c r="G474" s="2401"/>
      <c r="H474" s="2382">
        <f>SUM(H475:H476)</f>
        <v>60476</v>
      </c>
      <c r="I474" s="2382">
        <f t="shared" ref="I474" si="21">SUM(I475:I476)</f>
        <v>30519</v>
      </c>
      <c r="J474" s="2382"/>
      <c r="K474" s="2382"/>
      <c r="L474" s="2382"/>
      <c r="M474" s="2382"/>
      <c r="N474" s="2489"/>
      <c r="O474" s="2489"/>
    </row>
    <row r="475" spans="1:15" s="2357" customFormat="1" ht="76.5">
      <c r="A475" s="2372">
        <v>1</v>
      </c>
      <c r="B475" s="2385" t="s">
        <v>130</v>
      </c>
      <c r="C475" s="2397"/>
      <c r="D475" s="2397"/>
      <c r="E475" s="2397"/>
      <c r="F475" s="2372" t="s">
        <v>166</v>
      </c>
      <c r="G475" s="2386" t="s">
        <v>191</v>
      </c>
      <c r="H475" s="2371">
        <v>10519</v>
      </c>
      <c r="I475" s="2371">
        <v>10519</v>
      </c>
      <c r="J475" s="2365"/>
      <c r="K475" s="2365"/>
      <c r="L475" s="2365"/>
      <c r="M475" s="2365"/>
      <c r="N475" s="2487"/>
      <c r="O475" s="2487"/>
    </row>
    <row r="476" spans="1:15" s="2357" customFormat="1" ht="38.25">
      <c r="A476" s="2372">
        <v>2</v>
      </c>
      <c r="B476" s="2385" t="s">
        <v>131</v>
      </c>
      <c r="C476" s="2397"/>
      <c r="D476" s="2397"/>
      <c r="E476" s="2397"/>
      <c r="F476" s="2372" t="s">
        <v>171</v>
      </c>
      <c r="G476" s="2386" t="s">
        <v>192</v>
      </c>
      <c r="H476" s="2371">
        <v>49957</v>
      </c>
      <c r="I476" s="2371">
        <v>20000</v>
      </c>
      <c r="J476" s="2365"/>
      <c r="K476" s="2365"/>
      <c r="L476" s="2365"/>
      <c r="M476" s="2365"/>
      <c r="N476" s="2487"/>
      <c r="O476" s="2487"/>
    </row>
    <row r="477" spans="1:15" s="2357" customFormat="1" ht="89.25">
      <c r="A477" s="2373" t="s">
        <v>140</v>
      </c>
      <c r="B477" s="2335" t="s">
        <v>132</v>
      </c>
      <c r="C477" s="2386"/>
      <c r="D477" s="2386"/>
      <c r="E477" s="2386"/>
      <c r="F477" s="2372"/>
      <c r="G477" s="2393"/>
      <c r="H477" s="2368">
        <f>H478</f>
        <v>856063</v>
      </c>
      <c r="I477" s="2368">
        <f t="shared" ref="I477:I478" si="22">I478</f>
        <v>537985.6</v>
      </c>
      <c r="J477" s="2368"/>
      <c r="K477" s="2368"/>
      <c r="L477" s="2368"/>
      <c r="M477" s="2368"/>
      <c r="N477" s="2486"/>
      <c r="O477" s="2486"/>
    </row>
    <row r="478" spans="1:15" s="2357" customFormat="1">
      <c r="A478" s="2373"/>
      <c r="B478" s="2335" t="s">
        <v>30</v>
      </c>
      <c r="C478" s="2386"/>
      <c r="D478" s="2386"/>
      <c r="E478" s="2386"/>
      <c r="F478" s="2372"/>
      <c r="G478" s="2393"/>
      <c r="H478" s="2368">
        <f>H479</f>
        <v>856063</v>
      </c>
      <c r="I478" s="2368">
        <f t="shared" si="22"/>
        <v>537985.6</v>
      </c>
      <c r="J478" s="2368"/>
      <c r="K478" s="2368"/>
      <c r="L478" s="2368"/>
      <c r="M478" s="2368"/>
      <c r="N478" s="2486"/>
      <c r="O478" s="2486"/>
    </row>
    <row r="479" spans="1:15" s="2357" customFormat="1" ht="51">
      <c r="A479" s="2388" t="s">
        <v>29</v>
      </c>
      <c r="B479" s="2389" t="s">
        <v>261</v>
      </c>
      <c r="C479" s="2397"/>
      <c r="D479" s="2397"/>
      <c r="E479" s="2397"/>
      <c r="F479" s="2369"/>
      <c r="G479" s="2373"/>
      <c r="H479" s="2368">
        <f>H480+H486</f>
        <v>856063</v>
      </c>
      <c r="I479" s="2368">
        <f t="shared" ref="I479" si="23">I480+I486</f>
        <v>537985.6</v>
      </c>
      <c r="J479" s="2368"/>
      <c r="K479" s="2368"/>
      <c r="L479" s="2368"/>
      <c r="M479" s="2368"/>
      <c r="N479" s="2486"/>
      <c r="O479" s="2486"/>
    </row>
    <row r="480" spans="1:15" s="2384" customFormat="1" ht="13.5">
      <c r="A480" s="2388"/>
      <c r="B480" s="2394" t="s">
        <v>25</v>
      </c>
      <c r="C480" s="2398"/>
      <c r="D480" s="2398"/>
      <c r="E480" s="2398"/>
      <c r="F480" s="2381"/>
      <c r="G480" s="2379"/>
      <c r="H480" s="2382">
        <f>SUM(H481:H485)</f>
        <v>792724</v>
      </c>
      <c r="I480" s="2382">
        <f t="shared" ref="I480" si="24">SUM(I481:I485)</f>
        <v>490049.5</v>
      </c>
      <c r="J480" s="2382"/>
      <c r="K480" s="2382"/>
      <c r="L480" s="2382"/>
      <c r="M480" s="2382"/>
      <c r="N480" s="2489"/>
      <c r="O480" s="2489"/>
    </row>
    <row r="481" spans="1:15" s="2357" customFormat="1" ht="63.75">
      <c r="A481" s="2369">
        <v>1</v>
      </c>
      <c r="B481" s="2333" t="s">
        <v>133</v>
      </c>
      <c r="C481" s="2386" t="s">
        <v>162</v>
      </c>
      <c r="D481" s="2386"/>
      <c r="E481" s="2386"/>
      <c r="F481" s="2372" t="s">
        <v>168</v>
      </c>
      <c r="G481" s="2386" t="s">
        <v>193</v>
      </c>
      <c r="H481" s="2371">
        <v>148918</v>
      </c>
      <c r="I481" s="2371">
        <v>148000</v>
      </c>
      <c r="J481" s="2365"/>
      <c r="K481" s="2365"/>
      <c r="L481" s="2365"/>
      <c r="M481" s="2365"/>
      <c r="N481" s="2487"/>
      <c r="O481" s="2487"/>
    </row>
    <row r="482" spans="1:15" s="2357" customFormat="1" ht="51">
      <c r="A482" s="2372">
        <v>2</v>
      </c>
      <c r="B482" s="2370" t="s">
        <v>134</v>
      </c>
      <c r="C482" s="2369"/>
      <c r="D482" s="2369"/>
      <c r="E482" s="2369"/>
      <c r="F482" s="2372" t="s">
        <v>167</v>
      </c>
      <c r="G482" s="2372" t="s">
        <v>194</v>
      </c>
      <c r="H482" s="2371">
        <v>60244</v>
      </c>
      <c r="I482" s="2371">
        <v>42170</v>
      </c>
      <c r="J482" s="2365"/>
      <c r="K482" s="2365"/>
      <c r="L482" s="2365"/>
      <c r="M482" s="2365"/>
      <c r="N482" s="2487"/>
      <c r="O482" s="2487"/>
    </row>
    <row r="483" spans="1:15" s="2357" customFormat="1" ht="76.5">
      <c r="A483" s="2372">
        <v>3</v>
      </c>
      <c r="B483" s="2333" t="s">
        <v>137</v>
      </c>
      <c r="C483" s="2386"/>
      <c r="D483" s="2386"/>
      <c r="E483" s="2386"/>
      <c r="F483" s="2372" t="s">
        <v>172</v>
      </c>
      <c r="G483" s="2386" t="s">
        <v>197</v>
      </c>
      <c r="H483" s="2371">
        <v>88755</v>
      </c>
      <c r="I483" s="2371">
        <v>79879.5</v>
      </c>
      <c r="J483" s="2365"/>
      <c r="K483" s="2365"/>
      <c r="L483" s="2365"/>
      <c r="M483" s="2365"/>
      <c r="N483" s="2487"/>
      <c r="O483" s="2487"/>
    </row>
    <row r="484" spans="1:15" s="2357" customFormat="1" ht="38.25">
      <c r="A484" s="2372">
        <v>4</v>
      </c>
      <c r="B484" s="2370" t="s">
        <v>138</v>
      </c>
      <c r="C484" s="2386"/>
      <c r="D484" s="2386"/>
      <c r="E484" s="2386"/>
      <c r="F484" s="2386"/>
      <c r="G484" s="2372" t="s">
        <v>198</v>
      </c>
      <c r="H484" s="2371">
        <v>376982</v>
      </c>
      <c r="I484" s="2371">
        <v>150000</v>
      </c>
      <c r="J484" s="2365"/>
      <c r="K484" s="2365"/>
      <c r="L484" s="2365"/>
      <c r="M484" s="2365"/>
      <c r="N484" s="2487"/>
      <c r="O484" s="2487"/>
    </row>
    <row r="485" spans="1:15" s="2357" customFormat="1" ht="38.25">
      <c r="A485" s="2372">
        <v>5</v>
      </c>
      <c r="B485" s="2402" t="s">
        <v>139</v>
      </c>
      <c r="C485" s="2403" t="s">
        <v>163</v>
      </c>
      <c r="D485" s="2403"/>
      <c r="E485" s="2403"/>
      <c r="F485" s="2403" t="s">
        <v>173</v>
      </c>
      <c r="G485" s="2372" t="s">
        <v>199</v>
      </c>
      <c r="H485" s="2378">
        <v>117825</v>
      </c>
      <c r="I485" s="2378">
        <v>70000</v>
      </c>
      <c r="J485" s="2365"/>
      <c r="K485" s="2365"/>
      <c r="L485" s="2365"/>
      <c r="M485" s="2365"/>
      <c r="N485" s="2487"/>
      <c r="O485" s="2487"/>
    </row>
    <row r="486" spans="1:15" s="2384" customFormat="1" ht="13.5">
      <c r="A486" s="2388"/>
      <c r="B486" s="2394" t="s">
        <v>24</v>
      </c>
      <c r="C486" s="2398"/>
      <c r="D486" s="2398"/>
      <c r="E486" s="2398"/>
      <c r="F486" s="2381"/>
      <c r="G486" s="2379"/>
      <c r="H486" s="2382">
        <f>SUM(H487:H488)</f>
        <v>63339</v>
      </c>
      <c r="I486" s="2382">
        <f t="shared" ref="I486" si="25">SUM(I487:I488)</f>
        <v>47936.100000000006</v>
      </c>
      <c r="J486" s="2382"/>
      <c r="K486" s="2382"/>
      <c r="L486" s="2382"/>
      <c r="M486" s="2382"/>
      <c r="N486" s="2489"/>
      <c r="O486" s="2489"/>
    </row>
    <row r="487" spans="1:15" s="2357" customFormat="1" ht="38.25">
      <c r="A487" s="2372">
        <v>1</v>
      </c>
      <c r="B487" s="2370" t="s">
        <v>135</v>
      </c>
      <c r="C487" s="2369"/>
      <c r="D487" s="2369"/>
      <c r="E487" s="2369"/>
      <c r="F487" s="2372" t="s">
        <v>167</v>
      </c>
      <c r="G487" s="2372" t="s">
        <v>195</v>
      </c>
      <c r="H487" s="2371">
        <v>43410</v>
      </c>
      <c r="I487" s="2371">
        <v>30000</v>
      </c>
      <c r="J487" s="2365"/>
      <c r="K487" s="2365"/>
      <c r="L487" s="2365"/>
      <c r="M487" s="2365"/>
      <c r="N487" s="2487"/>
      <c r="O487" s="2487"/>
    </row>
    <row r="488" spans="1:15" s="2357" customFormat="1" ht="38.25">
      <c r="A488" s="2372">
        <v>2</v>
      </c>
      <c r="B488" s="2333" t="s">
        <v>136</v>
      </c>
      <c r="C488" s="2386"/>
      <c r="D488" s="2386"/>
      <c r="E488" s="2386"/>
      <c r="F488" s="2372" t="s">
        <v>166</v>
      </c>
      <c r="G488" s="2386" t="s">
        <v>196</v>
      </c>
      <c r="H488" s="2371">
        <v>19929</v>
      </c>
      <c r="I488" s="2371">
        <v>17936.100000000002</v>
      </c>
      <c r="J488" s="2365"/>
      <c r="K488" s="2365"/>
      <c r="L488" s="2365"/>
      <c r="M488" s="2365"/>
      <c r="N488" s="2487"/>
      <c r="O488" s="2487"/>
    </row>
    <row r="489" spans="1:15" s="2357" customFormat="1" ht="63.75">
      <c r="A489" s="2393" t="s">
        <v>144</v>
      </c>
      <c r="B489" s="2374" t="s">
        <v>141</v>
      </c>
      <c r="C489" s="2369"/>
      <c r="D489" s="2369"/>
      <c r="E489" s="2369"/>
      <c r="F489" s="2372"/>
      <c r="G489" s="2390"/>
      <c r="H489" s="2368">
        <f>H490</f>
        <v>29865</v>
      </c>
      <c r="I489" s="2368">
        <f t="shared" ref="I489:I490" si="26">I490</f>
        <v>29000</v>
      </c>
      <c r="J489" s="2368"/>
      <c r="K489" s="2368"/>
      <c r="L489" s="2368"/>
      <c r="M489" s="2368"/>
      <c r="N489" s="2486"/>
      <c r="O489" s="2486"/>
    </row>
    <row r="490" spans="1:15" s="2357" customFormat="1">
      <c r="A490" s="2393"/>
      <c r="B490" s="2374" t="s">
        <v>30</v>
      </c>
      <c r="C490" s="2369"/>
      <c r="D490" s="2369"/>
      <c r="E490" s="2369"/>
      <c r="F490" s="2372"/>
      <c r="G490" s="2390"/>
      <c r="H490" s="2368">
        <f>H491</f>
        <v>29865</v>
      </c>
      <c r="I490" s="2368">
        <f t="shared" si="26"/>
        <v>29000</v>
      </c>
      <c r="J490" s="2368"/>
      <c r="K490" s="2368"/>
      <c r="L490" s="2368"/>
      <c r="M490" s="2368"/>
      <c r="N490" s="2486"/>
      <c r="O490" s="2486"/>
    </row>
    <row r="491" spans="1:15" s="2357" customFormat="1" ht="51">
      <c r="A491" s="2393" t="s">
        <v>29</v>
      </c>
      <c r="B491" s="2389" t="s">
        <v>262</v>
      </c>
      <c r="C491" s="2369"/>
      <c r="D491" s="2369"/>
      <c r="E491" s="2369"/>
      <c r="F491" s="2372"/>
      <c r="G491" s="2390"/>
      <c r="H491" s="2368">
        <f>H493</f>
        <v>29865</v>
      </c>
      <c r="I491" s="2368">
        <f t="shared" ref="I491" si="27">I493</f>
        <v>29000</v>
      </c>
      <c r="J491" s="2368"/>
      <c r="K491" s="2368"/>
      <c r="L491" s="2368"/>
      <c r="M491" s="2368"/>
      <c r="N491" s="2486"/>
      <c r="O491" s="2486"/>
    </row>
    <row r="492" spans="1:15" s="2384" customFormat="1" ht="13.5">
      <c r="A492" s="2393"/>
      <c r="B492" s="2394" t="s">
        <v>24</v>
      </c>
      <c r="C492" s="2381"/>
      <c r="D492" s="2381"/>
      <c r="E492" s="2381"/>
      <c r="F492" s="2404"/>
      <c r="G492" s="2395"/>
      <c r="H492" s="2382">
        <f>H493</f>
        <v>29865</v>
      </c>
      <c r="I492" s="2382">
        <f t="shared" ref="I492" si="28">I493</f>
        <v>29000</v>
      </c>
      <c r="J492" s="2382"/>
      <c r="K492" s="2382"/>
      <c r="L492" s="2382"/>
      <c r="M492" s="2382"/>
      <c r="N492" s="2489"/>
      <c r="O492" s="2489"/>
    </row>
    <row r="493" spans="1:15" s="2357" customFormat="1" ht="51">
      <c r="A493" s="2372">
        <v>1</v>
      </c>
      <c r="B493" s="2370" t="s">
        <v>142</v>
      </c>
      <c r="C493" s="2369"/>
      <c r="D493" s="2369"/>
      <c r="E493" s="2369"/>
      <c r="F493" s="2372" t="s">
        <v>166</v>
      </c>
      <c r="G493" s="2372" t="s">
        <v>200</v>
      </c>
      <c r="H493" s="2371">
        <v>29865</v>
      </c>
      <c r="I493" s="2371">
        <v>29000</v>
      </c>
      <c r="J493" s="2365"/>
      <c r="K493" s="2365"/>
      <c r="L493" s="2365"/>
      <c r="M493" s="2365"/>
      <c r="N493" s="2487"/>
      <c r="O493" s="2487"/>
    </row>
    <row r="494" spans="1:15" s="2357" customFormat="1" ht="51">
      <c r="A494" s="2393" t="s">
        <v>143</v>
      </c>
      <c r="B494" s="2405" t="s">
        <v>145</v>
      </c>
      <c r="C494" s="2369"/>
      <c r="D494" s="2369"/>
      <c r="E494" s="2369"/>
      <c r="F494" s="2369"/>
      <c r="G494" s="2373"/>
      <c r="H494" s="2368">
        <f>H495+H497</f>
        <v>85027</v>
      </c>
      <c r="I494" s="2368">
        <f t="shared" ref="I494" si="29">I495+I497</f>
        <v>37395.4</v>
      </c>
      <c r="J494" s="2368"/>
      <c r="K494" s="2368"/>
      <c r="L494" s="2368"/>
      <c r="M494" s="2368"/>
      <c r="N494" s="2486"/>
      <c r="O494" s="2486"/>
    </row>
    <row r="495" spans="1:15" s="2357" customFormat="1">
      <c r="A495" s="2406"/>
      <c r="B495" s="2389" t="s">
        <v>31</v>
      </c>
      <c r="C495" s="2369"/>
      <c r="D495" s="2369"/>
      <c r="E495" s="2369"/>
      <c r="F495" s="2372"/>
      <c r="G495" s="2373"/>
      <c r="H495" s="2368">
        <f>H496</f>
        <v>0</v>
      </c>
      <c r="I495" s="2368">
        <f t="shared" ref="I495" si="30">I496</f>
        <v>0</v>
      </c>
      <c r="J495" s="2368"/>
      <c r="K495" s="2368"/>
      <c r="L495" s="2368"/>
      <c r="M495" s="2368"/>
      <c r="N495" s="2486"/>
      <c r="O495" s="2486"/>
    </row>
    <row r="496" spans="1:15" s="2357" customFormat="1" ht="51">
      <c r="A496" s="2369">
        <v>1</v>
      </c>
      <c r="B496" s="2407" t="s">
        <v>147</v>
      </c>
      <c r="C496" s="2367" t="s">
        <v>164</v>
      </c>
      <c r="D496" s="2367"/>
      <c r="E496" s="2367"/>
      <c r="F496" s="2367" t="s">
        <v>169</v>
      </c>
      <c r="G496" s="2367"/>
      <c r="H496" s="2371"/>
      <c r="I496" s="2378"/>
      <c r="J496" s="2365"/>
      <c r="K496" s="2365"/>
      <c r="L496" s="2365"/>
      <c r="M496" s="2365"/>
      <c r="N496" s="2487"/>
      <c r="O496" s="2487"/>
    </row>
    <row r="497" spans="1:15" s="2357" customFormat="1">
      <c r="A497" s="2393"/>
      <c r="B497" s="2405" t="s">
        <v>30</v>
      </c>
      <c r="C497" s="2369"/>
      <c r="D497" s="2369"/>
      <c r="E497" s="2369"/>
      <c r="F497" s="2369"/>
      <c r="G497" s="2373"/>
      <c r="H497" s="2368">
        <f>H498</f>
        <v>85027</v>
      </c>
      <c r="I497" s="2368">
        <f t="shared" ref="I497:I499" si="31">I498</f>
        <v>37395.4</v>
      </c>
      <c r="J497" s="2368"/>
      <c r="K497" s="2368"/>
      <c r="L497" s="2368"/>
      <c r="M497" s="2368"/>
      <c r="N497" s="2486"/>
      <c r="O497" s="2486"/>
    </row>
    <row r="498" spans="1:15" s="2357" customFormat="1" ht="51">
      <c r="A498" s="2406" t="s">
        <v>29</v>
      </c>
      <c r="B498" s="2374" t="s">
        <v>263</v>
      </c>
      <c r="C498" s="2369"/>
      <c r="D498" s="2369"/>
      <c r="E498" s="2369"/>
      <c r="F498" s="2369"/>
      <c r="G498" s="2373"/>
      <c r="H498" s="2368">
        <f>H499</f>
        <v>85027</v>
      </c>
      <c r="I498" s="2368">
        <f t="shared" si="31"/>
        <v>37395.4</v>
      </c>
      <c r="J498" s="2368"/>
      <c r="K498" s="2368"/>
      <c r="L498" s="2368"/>
      <c r="M498" s="2368"/>
      <c r="N498" s="2486"/>
      <c r="O498" s="2486"/>
    </row>
    <row r="499" spans="1:15" s="2384" customFormat="1" ht="13.5">
      <c r="A499" s="2406"/>
      <c r="B499" s="2380" t="s">
        <v>25</v>
      </c>
      <c r="C499" s="2381"/>
      <c r="D499" s="2381"/>
      <c r="E499" s="2381"/>
      <c r="F499" s="2381"/>
      <c r="G499" s="2379"/>
      <c r="H499" s="2382">
        <f>H500</f>
        <v>85027</v>
      </c>
      <c r="I499" s="2382">
        <f t="shared" si="31"/>
        <v>37395.4</v>
      </c>
      <c r="J499" s="2382"/>
      <c r="K499" s="2382"/>
      <c r="L499" s="2382"/>
      <c r="M499" s="2382"/>
      <c r="N499" s="2489"/>
      <c r="O499" s="2489"/>
    </row>
    <row r="500" spans="1:15" s="2357" customFormat="1" ht="38.25">
      <c r="A500" s="2372">
        <v>1</v>
      </c>
      <c r="B500" s="2385" t="s">
        <v>146</v>
      </c>
      <c r="C500" s="2369"/>
      <c r="D500" s="2369"/>
      <c r="E500" s="2369"/>
      <c r="F500" s="2372" t="s">
        <v>172</v>
      </c>
      <c r="G500" s="2372" t="s">
        <v>201</v>
      </c>
      <c r="H500" s="2371">
        <v>85027</v>
      </c>
      <c r="I500" s="2371">
        <v>37395.4</v>
      </c>
      <c r="J500" s="2365"/>
      <c r="K500" s="2365"/>
      <c r="L500" s="2365"/>
      <c r="M500" s="2365"/>
      <c r="N500" s="2487"/>
      <c r="O500" s="2487"/>
    </row>
    <row r="501" spans="1:15" s="2357" customFormat="1" ht="38.25">
      <c r="A501" s="2373" t="s">
        <v>150</v>
      </c>
      <c r="B501" s="2408" t="s">
        <v>148</v>
      </c>
      <c r="C501" s="2369"/>
      <c r="D501" s="2369"/>
      <c r="E501" s="2369"/>
      <c r="F501" s="2369"/>
      <c r="G501" s="2373"/>
      <c r="H501" s="2368">
        <f>H502</f>
        <v>75030</v>
      </c>
      <c r="I501" s="2368">
        <f t="shared" ref="I501:I504" si="32">I502</f>
        <v>60024</v>
      </c>
      <c r="J501" s="2368"/>
      <c r="K501" s="2368"/>
      <c r="L501" s="2368"/>
      <c r="M501" s="2368"/>
      <c r="N501" s="2486"/>
      <c r="O501" s="2486"/>
    </row>
    <row r="502" spans="1:15" s="2357" customFormat="1">
      <c r="A502" s="2373"/>
      <c r="B502" s="2408" t="s">
        <v>30</v>
      </c>
      <c r="C502" s="2369"/>
      <c r="D502" s="2369"/>
      <c r="E502" s="2369"/>
      <c r="F502" s="2369"/>
      <c r="G502" s="2373"/>
      <c r="H502" s="2368">
        <f>H503</f>
        <v>75030</v>
      </c>
      <c r="I502" s="2368">
        <f t="shared" si="32"/>
        <v>60024</v>
      </c>
      <c r="J502" s="2368"/>
      <c r="K502" s="2368"/>
      <c r="L502" s="2368"/>
      <c r="M502" s="2368"/>
      <c r="N502" s="2486"/>
      <c r="O502" s="2486"/>
    </row>
    <row r="503" spans="1:15" s="2357" customFormat="1" ht="51">
      <c r="A503" s="2373" t="s">
        <v>29</v>
      </c>
      <c r="B503" s="2389" t="s">
        <v>264</v>
      </c>
      <c r="C503" s="2369"/>
      <c r="D503" s="2369"/>
      <c r="E503" s="2369"/>
      <c r="F503" s="2369"/>
      <c r="G503" s="2373"/>
      <c r="H503" s="2368">
        <f>H504</f>
        <v>75030</v>
      </c>
      <c r="I503" s="2368">
        <f t="shared" si="32"/>
        <v>60024</v>
      </c>
      <c r="J503" s="2368"/>
      <c r="K503" s="2368"/>
      <c r="L503" s="2368"/>
      <c r="M503" s="2368"/>
      <c r="N503" s="2486"/>
      <c r="O503" s="2486"/>
    </row>
    <row r="504" spans="1:15" s="2384" customFormat="1" ht="13.5">
      <c r="A504" s="2373"/>
      <c r="B504" s="2394" t="s">
        <v>25</v>
      </c>
      <c r="C504" s="2381"/>
      <c r="D504" s="2381"/>
      <c r="E504" s="2381"/>
      <c r="F504" s="2381"/>
      <c r="G504" s="2379"/>
      <c r="H504" s="2382">
        <f>H505</f>
        <v>75030</v>
      </c>
      <c r="I504" s="2382">
        <f t="shared" si="32"/>
        <v>60024</v>
      </c>
      <c r="J504" s="2382"/>
      <c r="K504" s="2382"/>
      <c r="L504" s="2382"/>
      <c r="M504" s="2382"/>
      <c r="N504" s="2489"/>
      <c r="O504" s="2489"/>
    </row>
    <row r="505" spans="1:15" s="2357" customFormat="1" ht="38.25">
      <c r="A505" s="2369">
        <v>1</v>
      </c>
      <c r="B505" s="2370" t="s">
        <v>149</v>
      </c>
      <c r="C505" s="2397"/>
      <c r="D505" s="2397"/>
      <c r="E505" s="2397"/>
      <c r="F505" s="2386" t="s">
        <v>174</v>
      </c>
      <c r="G505" s="2409" t="s">
        <v>202</v>
      </c>
      <c r="H505" s="2371">
        <v>75030</v>
      </c>
      <c r="I505" s="2371">
        <v>60024</v>
      </c>
      <c r="J505" s="2365"/>
      <c r="K505" s="2365"/>
      <c r="L505" s="2365"/>
      <c r="M505" s="2365"/>
      <c r="N505" s="2487"/>
      <c r="O505" s="2487"/>
    </row>
    <row r="506" spans="1:15" s="2357" customFormat="1" ht="76.5">
      <c r="A506" s="2373" t="s">
        <v>366</v>
      </c>
      <c r="B506" s="2410" t="s">
        <v>151</v>
      </c>
      <c r="C506" s="2369"/>
      <c r="D506" s="2369"/>
      <c r="E506" s="2369"/>
      <c r="F506" s="2369"/>
      <c r="G506" s="2373"/>
      <c r="H506" s="2368">
        <f>H507</f>
        <v>797119</v>
      </c>
      <c r="I506" s="2368">
        <f t="shared" ref="I506" si="33">I507</f>
        <v>795842</v>
      </c>
      <c r="J506" s="2368"/>
      <c r="K506" s="2368"/>
      <c r="L506" s="2368"/>
      <c r="M506" s="2368"/>
      <c r="N506" s="2486"/>
      <c r="O506" s="2486"/>
    </row>
    <row r="507" spans="1:15" s="2357" customFormat="1">
      <c r="A507" s="2373"/>
      <c r="B507" s="2410" t="s">
        <v>30</v>
      </c>
      <c r="C507" s="2369"/>
      <c r="D507" s="2369"/>
      <c r="E507" s="2369"/>
      <c r="F507" s="2369"/>
      <c r="G507" s="2373"/>
      <c r="H507" s="2368">
        <f>H508+H512</f>
        <v>797119</v>
      </c>
      <c r="I507" s="2368">
        <f t="shared" ref="I507" si="34">I508+I512</f>
        <v>795842</v>
      </c>
      <c r="J507" s="2368"/>
      <c r="K507" s="2368"/>
      <c r="L507" s="2368"/>
      <c r="M507" s="2368"/>
      <c r="N507" s="2486"/>
      <c r="O507" s="2486"/>
    </row>
    <row r="508" spans="1:15" s="2357" customFormat="1" ht="51">
      <c r="A508" s="2388" t="s">
        <v>29</v>
      </c>
      <c r="B508" s="2389" t="s">
        <v>111</v>
      </c>
      <c r="C508" s="2369"/>
      <c r="D508" s="2369"/>
      <c r="E508" s="2369"/>
      <c r="F508" s="2372"/>
      <c r="G508" s="2373"/>
      <c r="H508" s="2368">
        <f>H509</f>
        <v>455842</v>
      </c>
      <c r="I508" s="2368">
        <f t="shared" ref="I508" si="35">I509</f>
        <v>455842</v>
      </c>
      <c r="J508" s="2368"/>
      <c r="K508" s="2368"/>
      <c r="L508" s="2368"/>
      <c r="M508" s="2368"/>
      <c r="N508" s="2486"/>
      <c r="O508" s="2486"/>
    </row>
    <row r="509" spans="1:15" s="2384" customFormat="1" ht="13.5">
      <c r="A509" s="2388"/>
      <c r="B509" s="2394" t="s">
        <v>25</v>
      </c>
      <c r="C509" s="2381"/>
      <c r="D509" s="2381"/>
      <c r="E509" s="2381"/>
      <c r="F509" s="2404"/>
      <c r="G509" s="2379"/>
      <c r="H509" s="2382">
        <f>SUM(H510:H511)</f>
        <v>455842</v>
      </c>
      <c r="I509" s="2382">
        <f t="shared" ref="I509" si="36">SUM(I510:I511)</f>
        <v>455842</v>
      </c>
      <c r="J509" s="2382"/>
      <c r="K509" s="2382"/>
      <c r="L509" s="2382"/>
      <c r="M509" s="2382"/>
      <c r="N509" s="2489"/>
      <c r="O509" s="2489"/>
    </row>
    <row r="510" spans="1:15" s="2357" customFormat="1" ht="51">
      <c r="A510" s="2369">
        <v>1</v>
      </c>
      <c r="B510" s="2370" t="s">
        <v>152</v>
      </c>
      <c r="C510" s="2369"/>
      <c r="D510" s="2369"/>
      <c r="E510" s="2369"/>
      <c r="F510" s="2372" t="s">
        <v>175</v>
      </c>
      <c r="G510" s="2372" t="s">
        <v>203</v>
      </c>
      <c r="H510" s="2371">
        <v>62555</v>
      </c>
      <c r="I510" s="2371">
        <v>62555</v>
      </c>
      <c r="J510" s="2365"/>
      <c r="K510" s="2365"/>
      <c r="L510" s="2365"/>
      <c r="M510" s="2365"/>
      <c r="N510" s="2487"/>
      <c r="O510" s="2487"/>
    </row>
    <row r="511" spans="1:15" s="2357" customFormat="1" ht="38.25">
      <c r="A511" s="2369">
        <v>2</v>
      </c>
      <c r="B511" s="2370" t="s">
        <v>153</v>
      </c>
      <c r="C511" s="2369"/>
      <c r="D511" s="2369"/>
      <c r="E511" s="2369"/>
      <c r="F511" s="2372" t="s">
        <v>176</v>
      </c>
      <c r="G511" s="2372" t="s">
        <v>360</v>
      </c>
      <c r="H511" s="2371">
        <v>393287</v>
      </c>
      <c r="I511" s="2371">
        <v>393287</v>
      </c>
      <c r="J511" s="2365"/>
      <c r="K511" s="2365"/>
      <c r="L511" s="2365"/>
      <c r="M511" s="2365"/>
      <c r="N511" s="2487"/>
      <c r="O511" s="2487"/>
    </row>
    <row r="512" spans="1:15" s="2357" customFormat="1" ht="38.25">
      <c r="A512" s="2388" t="s">
        <v>28</v>
      </c>
      <c r="B512" s="2389" t="s">
        <v>126</v>
      </c>
      <c r="C512" s="2369"/>
      <c r="D512" s="2369"/>
      <c r="E512" s="2369"/>
      <c r="F512" s="2372"/>
      <c r="G512" s="2373"/>
      <c r="H512" s="2368">
        <f t="shared" ref="H512:I512" si="37">H514</f>
        <v>341277</v>
      </c>
      <c r="I512" s="2368">
        <f t="shared" si="37"/>
        <v>340000</v>
      </c>
      <c r="J512" s="2368"/>
      <c r="K512" s="2368"/>
      <c r="L512" s="2368"/>
      <c r="M512" s="2368"/>
      <c r="N512" s="2486"/>
      <c r="O512" s="2486"/>
    </row>
    <row r="513" spans="1:15" s="2384" customFormat="1" ht="13.5">
      <c r="A513" s="2388"/>
      <c r="B513" s="2394" t="s">
        <v>25</v>
      </c>
      <c r="C513" s="2381"/>
      <c r="D513" s="2381"/>
      <c r="E513" s="2381"/>
      <c r="F513" s="2404"/>
      <c r="G513" s="2379"/>
      <c r="H513" s="2382">
        <f>H514</f>
        <v>341277</v>
      </c>
      <c r="I513" s="2382">
        <f t="shared" ref="I513" si="38">I514</f>
        <v>340000</v>
      </c>
      <c r="J513" s="2382"/>
      <c r="K513" s="2382"/>
      <c r="L513" s="2382"/>
      <c r="M513" s="2382"/>
      <c r="N513" s="2489"/>
      <c r="O513" s="2489"/>
    </row>
    <row r="514" spans="1:15" s="2357" customFormat="1" ht="38.25">
      <c r="A514" s="2369">
        <v>1</v>
      </c>
      <c r="B514" s="2370" t="s">
        <v>154</v>
      </c>
      <c r="C514" s="2367"/>
      <c r="D514" s="2367"/>
      <c r="E514" s="2367"/>
      <c r="F514" s="2367" t="s">
        <v>169</v>
      </c>
      <c r="G514" s="2367" t="s">
        <v>205</v>
      </c>
      <c r="H514" s="2371">
        <v>341277</v>
      </c>
      <c r="I514" s="2378">
        <v>340000</v>
      </c>
      <c r="J514" s="2365"/>
      <c r="K514" s="2365"/>
      <c r="L514" s="2365"/>
      <c r="M514" s="2365"/>
      <c r="N514" s="2487"/>
      <c r="O514" s="2487"/>
    </row>
    <row r="515" spans="1:15" s="2357" customFormat="1" ht="13.5">
      <c r="A515" s="2356" t="s">
        <v>420</v>
      </c>
      <c r="B515" s="2411" t="s">
        <v>421</v>
      </c>
      <c r="C515" s="2367"/>
      <c r="D515" s="2367"/>
      <c r="E515" s="2367"/>
      <c r="F515" s="2367"/>
      <c r="G515" s="2367"/>
      <c r="H515" s="2371"/>
      <c r="I515" s="2387"/>
      <c r="J515" s="2387"/>
      <c r="K515" s="2387"/>
      <c r="L515" s="2387"/>
      <c r="M515" s="2387"/>
      <c r="N515" s="2490"/>
      <c r="O515" s="2490"/>
    </row>
    <row r="516" spans="1:15" s="2357" customFormat="1" ht="76.5">
      <c r="A516" s="2373" t="s">
        <v>407</v>
      </c>
      <c r="B516" s="2410" t="s">
        <v>367</v>
      </c>
      <c r="C516" s="2369"/>
      <c r="D516" s="2369"/>
      <c r="E516" s="2369"/>
      <c r="F516" s="2369"/>
      <c r="G516" s="2373"/>
      <c r="H516" s="2368">
        <f>H517</f>
        <v>399874</v>
      </c>
      <c r="I516" s="2368">
        <f t="shared" ref="I516:I518" si="39">I517</f>
        <v>399874</v>
      </c>
      <c r="J516" s="2368"/>
      <c r="K516" s="2368"/>
      <c r="L516" s="2368"/>
      <c r="M516" s="2368"/>
      <c r="N516" s="2486"/>
      <c r="O516" s="2486"/>
    </row>
    <row r="517" spans="1:15" s="2357" customFormat="1">
      <c r="A517" s="2373"/>
      <c r="B517" s="2410" t="s">
        <v>30</v>
      </c>
      <c r="C517" s="2369"/>
      <c r="D517" s="2369"/>
      <c r="E517" s="2369"/>
      <c r="F517" s="2369"/>
      <c r="G517" s="2373"/>
      <c r="H517" s="2368">
        <f>H518</f>
        <v>399874</v>
      </c>
      <c r="I517" s="2368">
        <f t="shared" si="39"/>
        <v>399874</v>
      </c>
      <c r="J517" s="2368"/>
      <c r="K517" s="2368"/>
      <c r="L517" s="2368"/>
      <c r="M517" s="2368"/>
      <c r="N517" s="2486"/>
      <c r="O517" s="2486"/>
    </row>
    <row r="518" spans="1:15" s="2357" customFormat="1" ht="76.5">
      <c r="A518" s="2388" t="s">
        <v>29</v>
      </c>
      <c r="B518" s="2410" t="s">
        <v>368</v>
      </c>
      <c r="C518" s="2369"/>
      <c r="D518" s="2369"/>
      <c r="E518" s="2369"/>
      <c r="F518" s="2372"/>
      <c r="G518" s="2373"/>
      <c r="H518" s="2368">
        <f>H519</f>
        <v>399874</v>
      </c>
      <c r="I518" s="2368">
        <f t="shared" si="39"/>
        <v>399874</v>
      </c>
      <c r="J518" s="2368"/>
      <c r="K518" s="2368"/>
      <c r="L518" s="2368"/>
      <c r="M518" s="2368"/>
      <c r="N518" s="2486"/>
      <c r="O518" s="2486"/>
    </row>
    <row r="519" spans="1:15" s="2384" customFormat="1" ht="13.5">
      <c r="A519" s="2388"/>
      <c r="B519" s="2394" t="s">
        <v>25</v>
      </c>
      <c r="C519" s="2381"/>
      <c r="D519" s="2381"/>
      <c r="E519" s="2381"/>
      <c r="F519" s="2404"/>
      <c r="G519" s="2379"/>
      <c r="H519" s="2382">
        <f>SUM(H520:H520)</f>
        <v>399874</v>
      </c>
      <c r="I519" s="2382">
        <f>SUM(I520:I520)</f>
        <v>399874</v>
      </c>
      <c r="J519" s="2382"/>
      <c r="K519" s="2382"/>
      <c r="L519" s="2382"/>
      <c r="M519" s="2382"/>
      <c r="N519" s="2489"/>
      <c r="O519" s="2489"/>
    </row>
    <row r="520" spans="1:15" s="2357" customFormat="1" ht="38.25">
      <c r="A520" s="2369">
        <v>1</v>
      </c>
      <c r="B520" s="2359" t="s">
        <v>412</v>
      </c>
      <c r="C520" s="2369"/>
      <c r="D520" s="2369"/>
      <c r="E520" s="2369"/>
      <c r="F520" s="2372" t="s">
        <v>175</v>
      </c>
      <c r="G520" s="2372" t="s">
        <v>370</v>
      </c>
      <c r="H520" s="2412">
        <v>399874</v>
      </c>
      <c r="I520" s="2412">
        <v>399874</v>
      </c>
      <c r="J520" s="2365"/>
      <c r="K520" s="2365"/>
      <c r="L520" s="2365"/>
      <c r="M520" s="2365"/>
      <c r="N520" s="2487"/>
      <c r="O520" s="2487"/>
    </row>
    <row r="521" spans="1:15" s="2343" customFormat="1" ht="25.5">
      <c r="A521" s="2355" t="s">
        <v>419</v>
      </c>
      <c r="B521" s="2355" t="s">
        <v>573</v>
      </c>
      <c r="C521" s="2355"/>
      <c r="D521" s="2355"/>
      <c r="E521" s="2355"/>
      <c r="F521" s="2355"/>
      <c r="G521" s="2356"/>
      <c r="H521" s="2354">
        <f>H522+H532+H539</f>
        <v>2788720</v>
      </c>
      <c r="I521" s="2354">
        <f>I522+I532+I539</f>
        <v>2626133</v>
      </c>
      <c r="J521" s="2354"/>
      <c r="K521" s="2354"/>
      <c r="L521" s="2354"/>
      <c r="M521" s="2354"/>
      <c r="N521" s="2483"/>
      <c r="O521" s="2483"/>
    </row>
    <row r="522" spans="1:15">
      <c r="A522" s="2359" t="s">
        <v>2</v>
      </c>
      <c r="B522" s="2413" t="s">
        <v>255</v>
      </c>
      <c r="C522" s="2359"/>
      <c r="D522" s="2359"/>
      <c r="E522" s="2359"/>
      <c r="F522" s="2359"/>
      <c r="G522" s="2360"/>
      <c r="H522" s="2363">
        <f>H523</f>
        <v>1797427</v>
      </c>
      <c r="I522" s="2363">
        <f t="shared" ref="I522:I524" si="40">I523</f>
        <v>1746133</v>
      </c>
      <c r="J522" s="2363"/>
      <c r="K522" s="2363"/>
      <c r="L522" s="2363"/>
      <c r="M522" s="2363"/>
      <c r="N522" s="2485"/>
      <c r="O522" s="2485"/>
    </row>
    <row r="523" spans="1:15">
      <c r="A523" s="2355"/>
      <c r="B523" s="2415" t="s">
        <v>30</v>
      </c>
      <c r="C523" s="2355"/>
      <c r="D523" s="2355"/>
      <c r="E523" s="2355"/>
      <c r="F523" s="2355"/>
      <c r="G523" s="2356"/>
      <c r="H523" s="2354">
        <f>H524</f>
        <v>1797427</v>
      </c>
      <c r="I523" s="2354">
        <f t="shared" si="40"/>
        <v>1746133</v>
      </c>
      <c r="J523" s="2354"/>
      <c r="K523" s="2354"/>
      <c r="L523" s="2354"/>
      <c r="M523" s="2354"/>
      <c r="N523" s="2483"/>
      <c r="O523" s="2483"/>
    </row>
    <row r="524" spans="1:15" ht="51">
      <c r="A524" s="2355" t="s">
        <v>29</v>
      </c>
      <c r="B524" s="2374" t="s">
        <v>256</v>
      </c>
      <c r="C524" s="2355"/>
      <c r="D524" s="2355"/>
      <c r="E524" s="2355"/>
      <c r="F524" s="2355"/>
      <c r="G524" s="2356"/>
      <c r="H524" s="2354">
        <f>H525</f>
        <v>1797427</v>
      </c>
      <c r="I524" s="2354">
        <f t="shared" si="40"/>
        <v>1746133</v>
      </c>
      <c r="J524" s="2354"/>
      <c r="K524" s="2354"/>
      <c r="L524" s="2354"/>
      <c r="M524" s="2354"/>
      <c r="N524" s="2483"/>
      <c r="O524" s="2483"/>
    </row>
    <row r="525" spans="1:15" ht="13.5">
      <c r="A525" s="2355"/>
      <c r="B525" s="2380" t="s">
        <v>25</v>
      </c>
      <c r="C525" s="2383"/>
      <c r="D525" s="2383"/>
      <c r="E525" s="2383"/>
      <c r="F525" s="2383"/>
      <c r="G525" s="2411"/>
      <c r="H525" s="2416">
        <f>SUM(H526:H528)</f>
        <v>1797427</v>
      </c>
      <c r="I525" s="2416">
        <f t="shared" ref="I525" si="41">SUM(I526:I528)</f>
        <v>1746133</v>
      </c>
      <c r="J525" s="2416"/>
      <c r="K525" s="2416"/>
      <c r="L525" s="2416"/>
      <c r="M525" s="2416"/>
      <c r="N525" s="2491"/>
      <c r="O525" s="2491"/>
    </row>
    <row r="526" spans="1:15" ht="38.25">
      <c r="A526" s="2359">
        <v>1</v>
      </c>
      <c r="B526" s="2413" t="s">
        <v>206</v>
      </c>
      <c r="C526" s="2359" t="s">
        <v>207</v>
      </c>
      <c r="D526" s="2359"/>
      <c r="E526" s="2359"/>
      <c r="F526" s="2359" t="s">
        <v>208</v>
      </c>
      <c r="G526" s="2360" t="s">
        <v>209</v>
      </c>
      <c r="H526" s="2363">
        <v>929608</v>
      </c>
      <c r="I526" s="2334">
        <v>927981</v>
      </c>
      <c r="J526" s="2334"/>
      <c r="K526" s="2334"/>
      <c r="L526" s="2334"/>
      <c r="M526" s="2334"/>
      <c r="N526" s="2492"/>
      <c r="O526" s="2492"/>
    </row>
    <row r="527" spans="1:15" ht="51">
      <c r="A527" s="2359">
        <v>2</v>
      </c>
      <c r="B527" s="2413" t="s">
        <v>265</v>
      </c>
      <c r="C527" s="2359" t="s">
        <v>210</v>
      </c>
      <c r="D527" s="2359"/>
      <c r="E527" s="2359"/>
      <c r="F527" s="2359" t="s">
        <v>175</v>
      </c>
      <c r="G527" s="2360" t="s">
        <v>211</v>
      </c>
      <c r="H527" s="2363">
        <v>395146</v>
      </c>
      <c r="I527" s="2363">
        <v>345479</v>
      </c>
      <c r="J527" s="2334"/>
      <c r="K527" s="2334"/>
      <c r="L527" s="2334"/>
      <c r="M527" s="2334"/>
      <c r="N527" s="2492"/>
      <c r="O527" s="2492"/>
    </row>
    <row r="528" spans="1:15" ht="38.25">
      <c r="A528" s="2359">
        <v>3</v>
      </c>
      <c r="B528" s="2413" t="s">
        <v>212</v>
      </c>
      <c r="C528" s="2359" t="s">
        <v>213</v>
      </c>
      <c r="D528" s="2359"/>
      <c r="E528" s="2359"/>
      <c r="F528" s="2359" t="s">
        <v>214</v>
      </c>
      <c r="G528" s="2360" t="s">
        <v>215</v>
      </c>
      <c r="H528" s="2363">
        <v>472673</v>
      </c>
      <c r="I528" s="2363">
        <v>472673</v>
      </c>
      <c r="J528" s="2334"/>
      <c r="K528" s="2334"/>
      <c r="L528" s="2334"/>
      <c r="M528" s="2334"/>
      <c r="N528" s="2492"/>
      <c r="O528" s="2492"/>
    </row>
    <row r="529" spans="1:15" ht="51">
      <c r="A529" s="2418" t="s">
        <v>218</v>
      </c>
      <c r="B529" s="2413" t="s">
        <v>216</v>
      </c>
      <c r="C529" s="2359"/>
      <c r="D529" s="2359"/>
      <c r="E529" s="2359"/>
      <c r="F529" s="2359"/>
      <c r="G529" s="2360"/>
      <c r="H529" s="2363"/>
      <c r="I529" s="2334"/>
      <c r="J529" s="2334"/>
      <c r="K529" s="2334"/>
      <c r="L529" s="2334"/>
      <c r="M529" s="2334"/>
      <c r="N529" s="2492"/>
      <c r="O529" s="2492"/>
    </row>
    <row r="530" spans="1:15" ht="51">
      <c r="A530" s="2418" t="s">
        <v>218</v>
      </c>
      <c r="B530" s="2413" t="s">
        <v>217</v>
      </c>
      <c r="C530" s="2359"/>
      <c r="D530" s="2359"/>
      <c r="E530" s="2359"/>
      <c r="F530" s="2359"/>
      <c r="G530" s="2360"/>
      <c r="H530" s="2363"/>
      <c r="I530" s="2334"/>
      <c r="J530" s="2334"/>
      <c r="K530" s="2334"/>
      <c r="L530" s="2334"/>
      <c r="M530" s="2334"/>
      <c r="N530" s="2492"/>
      <c r="O530" s="2492"/>
    </row>
    <row r="531" spans="1:15">
      <c r="A531" s="2344" t="s">
        <v>3</v>
      </c>
      <c r="B531" s="2413" t="s">
        <v>58</v>
      </c>
      <c r="C531" s="2359"/>
      <c r="D531" s="2359"/>
      <c r="E531" s="2359"/>
      <c r="F531" s="2359"/>
      <c r="G531" s="2360"/>
      <c r="H531" s="2363"/>
      <c r="I531" s="2334"/>
      <c r="J531" s="2363"/>
      <c r="K531" s="2363"/>
      <c r="L531" s="2363"/>
      <c r="M531" s="2363"/>
      <c r="N531" s="2485"/>
      <c r="O531" s="2485"/>
    </row>
    <row r="532" spans="1:15" ht="25.5">
      <c r="A532" s="2324" t="s">
        <v>2</v>
      </c>
      <c r="B532" s="2337" t="s">
        <v>415</v>
      </c>
      <c r="C532" s="2359"/>
      <c r="D532" s="2359"/>
      <c r="E532" s="2359"/>
      <c r="F532" s="2359"/>
      <c r="G532" s="2360"/>
      <c r="H532" s="2354">
        <f>H533</f>
        <v>950018</v>
      </c>
      <c r="I532" s="2354">
        <f>I533</f>
        <v>850000</v>
      </c>
      <c r="J532" s="2354"/>
      <c r="K532" s="2354"/>
      <c r="L532" s="2354"/>
      <c r="M532" s="2354"/>
      <c r="N532" s="2483"/>
      <c r="O532" s="2483"/>
    </row>
    <row r="533" spans="1:15">
      <c r="A533" s="2336"/>
      <c r="B533" s="2415" t="s">
        <v>30</v>
      </c>
      <c r="C533" s="2359"/>
      <c r="D533" s="2359"/>
      <c r="E533" s="2359"/>
      <c r="F533" s="2359"/>
      <c r="G533" s="2360"/>
      <c r="H533" s="2354">
        <f>H534</f>
        <v>950018</v>
      </c>
      <c r="I533" s="2354">
        <f t="shared" ref="I533:I535" si="42">I534</f>
        <v>850000</v>
      </c>
      <c r="J533" s="2354"/>
      <c r="K533" s="2354"/>
      <c r="L533" s="2354"/>
      <c r="M533" s="2354"/>
      <c r="N533" s="2483"/>
      <c r="O533" s="2483"/>
    </row>
    <row r="534" spans="1:15" ht="51">
      <c r="A534" s="2336" t="s">
        <v>29</v>
      </c>
      <c r="B534" s="2374" t="s">
        <v>266</v>
      </c>
      <c r="C534" s="2359"/>
      <c r="D534" s="2359"/>
      <c r="E534" s="2359"/>
      <c r="F534" s="2359"/>
      <c r="G534" s="2360"/>
      <c r="H534" s="2354">
        <f>H535</f>
        <v>950018</v>
      </c>
      <c r="I534" s="2354">
        <f t="shared" si="42"/>
        <v>850000</v>
      </c>
      <c r="J534" s="2354"/>
      <c r="K534" s="2354"/>
      <c r="L534" s="2354"/>
      <c r="M534" s="2354"/>
      <c r="N534" s="2483"/>
      <c r="O534" s="2483"/>
    </row>
    <row r="535" spans="1:15" ht="13.5">
      <c r="A535" s="2336"/>
      <c r="B535" s="2380" t="s">
        <v>25</v>
      </c>
      <c r="C535" s="2419"/>
      <c r="D535" s="2419"/>
      <c r="E535" s="2419"/>
      <c r="F535" s="2419"/>
      <c r="G535" s="2420"/>
      <c r="H535" s="2416">
        <f>H536</f>
        <v>950018</v>
      </c>
      <c r="I535" s="2416">
        <f t="shared" si="42"/>
        <v>850000</v>
      </c>
      <c r="J535" s="2416"/>
      <c r="K535" s="2416"/>
      <c r="L535" s="2416"/>
      <c r="M535" s="2416"/>
      <c r="N535" s="2491"/>
      <c r="O535" s="2491"/>
    </row>
    <row r="536" spans="1:15" ht="63.75">
      <c r="A536" s="2344">
        <v>1</v>
      </c>
      <c r="B536" s="2345" t="s">
        <v>219</v>
      </c>
      <c r="C536" s="2359"/>
      <c r="D536" s="2359"/>
      <c r="E536" s="2359"/>
      <c r="F536" s="2359"/>
      <c r="G536" s="2327" t="s">
        <v>237</v>
      </c>
      <c r="H536" s="2422">
        <v>950018</v>
      </c>
      <c r="I536" s="2422">
        <v>850000</v>
      </c>
      <c r="J536" s="2422"/>
      <c r="K536" s="2422"/>
      <c r="L536" s="2422"/>
      <c r="M536" s="2422"/>
      <c r="N536" s="2493"/>
      <c r="O536" s="2493"/>
    </row>
    <row r="537" spans="1:15">
      <c r="A537" s="2324" t="s">
        <v>3</v>
      </c>
      <c r="B537" s="2337" t="s">
        <v>417</v>
      </c>
      <c r="C537" s="2359"/>
      <c r="D537" s="2359"/>
      <c r="E537" s="2359"/>
      <c r="F537" s="2359"/>
      <c r="G537" s="2327"/>
      <c r="H537" s="2422"/>
      <c r="I537" s="2422"/>
      <c r="J537" s="2422"/>
      <c r="K537" s="2422"/>
      <c r="L537" s="2422"/>
      <c r="M537" s="2422"/>
      <c r="N537" s="2493"/>
      <c r="O537" s="2493"/>
    </row>
    <row r="538" spans="1:15" ht="38.25">
      <c r="A538" s="2424" t="s">
        <v>12</v>
      </c>
      <c r="B538" s="2345" t="s">
        <v>220</v>
      </c>
      <c r="C538" s="2359"/>
      <c r="D538" s="2359"/>
      <c r="E538" s="2359"/>
      <c r="F538" s="2359"/>
      <c r="G538" s="2327"/>
      <c r="H538" s="2422">
        <f>H539+H559</f>
        <v>45861.111111111109</v>
      </c>
      <c r="I538" s="2422"/>
      <c r="J538" s="2363"/>
      <c r="K538" s="2363"/>
      <c r="L538" s="2363"/>
      <c r="M538" s="2363"/>
      <c r="N538" s="2485"/>
      <c r="O538" s="2485"/>
    </row>
    <row r="539" spans="1:15" ht="25.5">
      <c r="A539" s="2336" t="s">
        <v>2</v>
      </c>
      <c r="B539" s="2337" t="s">
        <v>415</v>
      </c>
      <c r="C539" s="2359"/>
      <c r="D539" s="2359"/>
      <c r="E539" s="2359"/>
      <c r="F539" s="2359"/>
      <c r="G539" s="2327"/>
      <c r="H539" s="2340">
        <f>H540</f>
        <v>41275</v>
      </c>
      <c r="I539" s="2340">
        <f t="shared" ref="I539:I541" si="43">I540</f>
        <v>30000</v>
      </c>
      <c r="J539" s="2340"/>
      <c r="K539" s="2340"/>
      <c r="L539" s="2340"/>
      <c r="M539" s="2340"/>
      <c r="N539" s="2478"/>
      <c r="O539" s="2478"/>
    </row>
    <row r="540" spans="1:15">
      <c r="A540" s="2336"/>
      <c r="B540" s="2415" t="s">
        <v>30</v>
      </c>
      <c r="C540" s="2359"/>
      <c r="D540" s="2359"/>
      <c r="E540" s="2359"/>
      <c r="F540" s="2359"/>
      <c r="G540" s="2327"/>
      <c r="H540" s="2340">
        <f>H541</f>
        <v>41275</v>
      </c>
      <c r="I540" s="2340">
        <f t="shared" si="43"/>
        <v>30000</v>
      </c>
      <c r="J540" s="2340"/>
      <c r="K540" s="2340"/>
      <c r="L540" s="2340"/>
      <c r="M540" s="2340"/>
      <c r="N540" s="2478"/>
      <c r="O540" s="2478"/>
    </row>
    <row r="541" spans="1:15" ht="51">
      <c r="A541" s="2336" t="s">
        <v>29</v>
      </c>
      <c r="B541" s="2374" t="s">
        <v>266</v>
      </c>
      <c r="C541" s="2359"/>
      <c r="D541" s="2359"/>
      <c r="E541" s="2359"/>
      <c r="F541" s="2359"/>
      <c r="G541" s="2327"/>
      <c r="H541" s="2340">
        <f>H542</f>
        <v>41275</v>
      </c>
      <c r="I541" s="2340">
        <f t="shared" si="43"/>
        <v>30000</v>
      </c>
      <c r="J541" s="2340"/>
      <c r="K541" s="2340"/>
      <c r="L541" s="2340"/>
      <c r="M541" s="2340"/>
      <c r="N541" s="2478"/>
      <c r="O541" s="2478"/>
    </row>
    <row r="542" spans="1:15" ht="13.5">
      <c r="A542" s="2336"/>
      <c r="B542" s="2380" t="s">
        <v>24</v>
      </c>
      <c r="C542" s="2419"/>
      <c r="D542" s="2419"/>
      <c r="E542" s="2419"/>
      <c r="F542" s="2419"/>
      <c r="G542" s="2425"/>
      <c r="H542" s="2426">
        <f t="shared" ref="H542:I542" si="44">SUM(H543:H558)</f>
        <v>41275</v>
      </c>
      <c r="I542" s="2426">
        <f t="shared" si="44"/>
        <v>30000</v>
      </c>
      <c r="J542" s="2426"/>
      <c r="K542" s="2426"/>
      <c r="L542" s="2426"/>
      <c r="M542" s="2426"/>
      <c r="N542" s="2494"/>
      <c r="O542" s="2494"/>
    </row>
    <row r="543" spans="1:15" ht="51">
      <c r="A543" s="2344">
        <v>1</v>
      </c>
      <c r="B543" s="2345" t="s">
        <v>221</v>
      </c>
      <c r="C543" s="2359"/>
      <c r="D543" s="2359"/>
      <c r="E543" s="2359"/>
      <c r="F543" s="2359"/>
      <c r="G543" s="2327" t="s">
        <v>238</v>
      </c>
      <c r="H543" s="2422">
        <v>1309</v>
      </c>
      <c r="I543" s="2422">
        <v>1150</v>
      </c>
      <c r="J543" s="2422"/>
      <c r="K543" s="2422"/>
      <c r="L543" s="2422"/>
      <c r="M543" s="2422"/>
      <c r="N543" s="2493"/>
      <c r="O543" s="2493"/>
    </row>
    <row r="544" spans="1:15" ht="51">
      <c r="A544" s="2344">
        <f t="shared" ref="A544:A556" si="45">+A543+1</f>
        <v>2</v>
      </c>
      <c r="B544" s="2345" t="s">
        <v>222</v>
      </c>
      <c r="C544" s="2359"/>
      <c r="D544" s="2359"/>
      <c r="E544" s="2359"/>
      <c r="F544" s="2359"/>
      <c r="G544" s="2327" t="s">
        <v>239</v>
      </c>
      <c r="H544" s="2422">
        <v>1941</v>
      </c>
      <c r="I544" s="2422">
        <v>1725</v>
      </c>
      <c r="J544" s="2422"/>
      <c r="K544" s="2422"/>
      <c r="L544" s="2422"/>
      <c r="M544" s="2422"/>
      <c r="N544" s="2493"/>
      <c r="O544" s="2493"/>
    </row>
    <row r="545" spans="1:15" ht="51">
      <c r="A545" s="2344">
        <v>3</v>
      </c>
      <c r="B545" s="2345" t="s">
        <v>223</v>
      </c>
      <c r="C545" s="2359"/>
      <c r="D545" s="2359"/>
      <c r="E545" s="2359"/>
      <c r="F545" s="2359"/>
      <c r="G545" s="2327" t="s">
        <v>240</v>
      </c>
      <c r="H545" s="2422">
        <v>1481</v>
      </c>
      <c r="I545" s="2422">
        <v>1150</v>
      </c>
      <c r="J545" s="2422"/>
      <c r="K545" s="2422"/>
      <c r="L545" s="2422"/>
      <c r="M545" s="2422"/>
      <c r="N545" s="2493"/>
      <c r="O545" s="2493"/>
    </row>
    <row r="546" spans="1:15" ht="51">
      <c r="A546" s="2344">
        <f t="shared" si="45"/>
        <v>4</v>
      </c>
      <c r="B546" s="2345" t="s">
        <v>224</v>
      </c>
      <c r="C546" s="2359"/>
      <c r="D546" s="2359"/>
      <c r="E546" s="2359"/>
      <c r="F546" s="2359"/>
      <c r="G546" s="2327" t="s">
        <v>241</v>
      </c>
      <c r="H546" s="2422">
        <v>2403</v>
      </c>
      <c r="I546" s="2422">
        <v>1800</v>
      </c>
      <c r="J546" s="2422"/>
      <c r="K546" s="2422"/>
      <c r="L546" s="2422"/>
      <c r="M546" s="2422"/>
      <c r="N546" s="2493"/>
      <c r="O546" s="2493"/>
    </row>
    <row r="547" spans="1:15" ht="51">
      <c r="A547" s="2344">
        <v>6</v>
      </c>
      <c r="B547" s="2345" t="s">
        <v>226</v>
      </c>
      <c r="C547" s="2359"/>
      <c r="D547" s="2359"/>
      <c r="E547" s="2359"/>
      <c r="F547" s="2359"/>
      <c r="G547" s="2327" t="s">
        <v>243</v>
      </c>
      <c r="H547" s="2422">
        <v>3202</v>
      </c>
      <c r="I547" s="2422">
        <v>2900</v>
      </c>
      <c r="J547" s="2422"/>
      <c r="K547" s="2422"/>
      <c r="L547" s="2422"/>
      <c r="M547" s="2422"/>
      <c r="N547" s="2493"/>
      <c r="O547" s="2493"/>
    </row>
    <row r="548" spans="1:15" ht="51">
      <c r="A548" s="2344">
        <f>+A546+1</f>
        <v>5</v>
      </c>
      <c r="B548" s="2345" t="s">
        <v>225</v>
      </c>
      <c r="C548" s="2359"/>
      <c r="D548" s="2359"/>
      <c r="E548" s="2359"/>
      <c r="F548" s="2359"/>
      <c r="G548" s="2327" t="s">
        <v>242</v>
      </c>
      <c r="H548" s="2422">
        <v>2330</v>
      </c>
      <c r="I548" s="2422">
        <v>1800</v>
      </c>
      <c r="J548" s="2422"/>
      <c r="K548" s="2422"/>
      <c r="L548" s="2422"/>
      <c r="M548" s="2422"/>
      <c r="N548" s="2493"/>
      <c r="O548" s="2493"/>
    </row>
    <row r="549" spans="1:15" ht="51">
      <c r="A549" s="2344">
        <v>7</v>
      </c>
      <c r="B549" s="2345" t="s">
        <v>227</v>
      </c>
      <c r="C549" s="2359"/>
      <c r="D549" s="2359"/>
      <c r="E549" s="2359"/>
      <c r="F549" s="2359"/>
      <c r="G549" s="2327" t="s">
        <v>244</v>
      </c>
      <c r="H549" s="2422">
        <v>3303</v>
      </c>
      <c r="I549" s="2422">
        <v>2300</v>
      </c>
      <c r="J549" s="2422"/>
      <c r="K549" s="2422"/>
      <c r="L549" s="2422"/>
      <c r="M549" s="2422"/>
      <c r="N549" s="2493"/>
      <c r="O549" s="2493"/>
    </row>
    <row r="550" spans="1:15" ht="51">
      <c r="A550" s="2344">
        <f t="shared" si="45"/>
        <v>8</v>
      </c>
      <c r="B550" s="2345" t="s">
        <v>228</v>
      </c>
      <c r="C550" s="2359"/>
      <c r="D550" s="2359"/>
      <c r="E550" s="2359"/>
      <c r="F550" s="2359"/>
      <c r="G550" s="2327" t="s">
        <v>245</v>
      </c>
      <c r="H550" s="2422">
        <v>1811</v>
      </c>
      <c r="I550" s="2422">
        <v>1150</v>
      </c>
      <c r="J550" s="2422"/>
      <c r="K550" s="2422"/>
      <c r="L550" s="2422"/>
      <c r="M550" s="2422"/>
      <c r="N550" s="2493"/>
      <c r="O550" s="2493"/>
    </row>
    <row r="551" spans="1:15" ht="51">
      <c r="A551" s="2344">
        <f t="shared" si="45"/>
        <v>9</v>
      </c>
      <c r="B551" s="2345" t="s">
        <v>229</v>
      </c>
      <c r="C551" s="2359"/>
      <c r="D551" s="2359"/>
      <c r="E551" s="2359"/>
      <c r="F551" s="2359"/>
      <c r="G551" s="2327" t="s">
        <v>246</v>
      </c>
      <c r="H551" s="2422">
        <v>1687</v>
      </c>
      <c r="I551" s="2422">
        <v>1150</v>
      </c>
      <c r="J551" s="2422"/>
      <c r="K551" s="2422"/>
      <c r="L551" s="2422"/>
      <c r="M551" s="2422"/>
      <c r="N551" s="2493"/>
      <c r="O551" s="2493"/>
    </row>
    <row r="552" spans="1:15" ht="51">
      <c r="A552" s="2344">
        <f t="shared" si="45"/>
        <v>10</v>
      </c>
      <c r="B552" s="2345" t="s">
        <v>230</v>
      </c>
      <c r="C552" s="2359"/>
      <c r="D552" s="2359"/>
      <c r="E552" s="2359"/>
      <c r="F552" s="2359"/>
      <c r="G552" s="2327" t="s">
        <v>247</v>
      </c>
      <c r="H552" s="2422">
        <v>2802</v>
      </c>
      <c r="I552" s="2422">
        <v>2250</v>
      </c>
      <c r="J552" s="2422"/>
      <c r="K552" s="2422"/>
      <c r="L552" s="2422"/>
      <c r="M552" s="2422"/>
      <c r="N552" s="2493"/>
      <c r="O552" s="2493"/>
    </row>
    <row r="553" spans="1:15" ht="51">
      <c r="A553" s="2344">
        <f t="shared" si="45"/>
        <v>11</v>
      </c>
      <c r="B553" s="2345" t="s">
        <v>231</v>
      </c>
      <c r="C553" s="2359"/>
      <c r="D553" s="2359"/>
      <c r="E553" s="2359"/>
      <c r="F553" s="2359"/>
      <c r="G553" s="2327" t="s">
        <v>248</v>
      </c>
      <c r="H553" s="2422">
        <v>2750</v>
      </c>
      <c r="I553" s="2422">
        <v>2250</v>
      </c>
      <c r="J553" s="2422"/>
      <c r="K553" s="2422"/>
      <c r="L553" s="2422"/>
      <c r="M553" s="2422"/>
      <c r="N553" s="2493"/>
      <c r="O553" s="2493"/>
    </row>
    <row r="554" spans="1:15" ht="51">
      <c r="A554" s="2344">
        <v>12</v>
      </c>
      <c r="B554" s="2345" t="s">
        <v>232</v>
      </c>
      <c r="C554" s="2359"/>
      <c r="D554" s="2359"/>
      <c r="E554" s="2359"/>
      <c r="F554" s="2359"/>
      <c r="G554" s="2327" t="s">
        <v>249</v>
      </c>
      <c r="H554" s="2422">
        <v>4424</v>
      </c>
      <c r="I554" s="2422">
        <v>2875</v>
      </c>
      <c r="J554" s="2422"/>
      <c r="K554" s="2422"/>
      <c r="L554" s="2422"/>
      <c r="M554" s="2422"/>
      <c r="N554" s="2493"/>
      <c r="O554" s="2493"/>
    </row>
    <row r="555" spans="1:15" ht="51">
      <c r="A555" s="2344">
        <f t="shared" si="45"/>
        <v>13</v>
      </c>
      <c r="B555" s="2345" t="s">
        <v>233</v>
      </c>
      <c r="C555" s="2359"/>
      <c r="D555" s="2359"/>
      <c r="E555" s="2359"/>
      <c r="F555" s="2359"/>
      <c r="G555" s="2327" t="s">
        <v>250</v>
      </c>
      <c r="H555" s="2422">
        <v>2098</v>
      </c>
      <c r="I555" s="2422">
        <v>1150</v>
      </c>
      <c r="J555" s="2422"/>
      <c r="K555" s="2422"/>
      <c r="L555" s="2422"/>
      <c r="M555" s="2422"/>
      <c r="N555" s="2493"/>
      <c r="O555" s="2493"/>
    </row>
    <row r="556" spans="1:15" ht="51">
      <c r="A556" s="2344">
        <f t="shared" si="45"/>
        <v>14</v>
      </c>
      <c r="B556" s="2345" t="s">
        <v>234</v>
      </c>
      <c r="C556" s="2359"/>
      <c r="D556" s="2359"/>
      <c r="E556" s="2359"/>
      <c r="F556" s="2359"/>
      <c r="G556" s="2327" t="s">
        <v>251</v>
      </c>
      <c r="H556" s="2422">
        <v>4520</v>
      </c>
      <c r="I556" s="2422">
        <v>3150</v>
      </c>
      <c r="J556" s="2422"/>
      <c r="K556" s="2422"/>
      <c r="L556" s="2422"/>
      <c r="M556" s="2422"/>
      <c r="N556" s="2493"/>
      <c r="O556" s="2493"/>
    </row>
    <row r="557" spans="1:15" ht="51">
      <c r="A557" s="2344">
        <v>15</v>
      </c>
      <c r="B557" s="2345" t="s">
        <v>235</v>
      </c>
      <c r="C557" s="2359"/>
      <c r="D557" s="2359"/>
      <c r="E557" s="2359"/>
      <c r="F557" s="2359"/>
      <c r="G557" s="2327" t="s">
        <v>252</v>
      </c>
      <c r="H557" s="2422">
        <v>3892</v>
      </c>
      <c r="I557" s="2422">
        <v>2300</v>
      </c>
      <c r="J557" s="2422"/>
      <c r="K557" s="2422"/>
      <c r="L557" s="2422"/>
      <c r="M557" s="2422"/>
      <c r="N557" s="2493"/>
      <c r="O557" s="2493"/>
    </row>
    <row r="558" spans="1:15" ht="51">
      <c r="A558" s="2344">
        <f>+A557+1</f>
        <v>16</v>
      </c>
      <c r="B558" s="2345" t="s">
        <v>236</v>
      </c>
      <c r="C558" s="2359"/>
      <c r="D558" s="2359"/>
      <c r="E558" s="2359"/>
      <c r="F558" s="2359"/>
      <c r="G558" s="2327" t="s">
        <v>253</v>
      </c>
      <c r="H558" s="2422">
        <v>1322</v>
      </c>
      <c r="I558" s="2422">
        <v>900</v>
      </c>
      <c r="J558" s="2422"/>
      <c r="K558" s="2422"/>
      <c r="L558" s="2422"/>
      <c r="M558" s="2422"/>
      <c r="N558" s="2493"/>
      <c r="O558" s="2493"/>
    </row>
    <row r="559" spans="1:15" s="2343" customFormat="1" ht="13.5">
      <c r="A559" s="2336"/>
      <c r="B559" s="2337" t="s">
        <v>417</v>
      </c>
      <c r="C559" s="2326"/>
      <c r="D559" s="2326"/>
      <c r="E559" s="2326"/>
      <c r="F559" s="2326"/>
      <c r="G559" s="2339"/>
      <c r="H559" s="2340">
        <f>H539*0.1/0.9</f>
        <v>4586.1111111111113</v>
      </c>
      <c r="I559" s="2340">
        <f>I539*0.1/0.9</f>
        <v>3333.333333333333</v>
      </c>
      <c r="J559" s="2340"/>
      <c r="K559" s="2340"/>
      <c r="L559" s="2340"/>
      <c r="M559" s="2340"/>
      <c r="N559" s="2478"/>
      <c r="O559" s="2478"/>
    </row>
    <row r="560" spans="1:15" s="2343" customFormat="1" ht="25.5">
      <c r="A560" s="2336" t="s">
        <v>434</v>
      </c>
      <c r="B560" s="2337" t="s">
        <v>435</v>
      </c>
      <c r="C560" s="2338"/>
      <c r="D560" s="2338"/>
      <c r="E560" s="2338"/>
      <c r="F560" s="2338"/>
      <c r="G560" s="2339"/>
      <c r="H560" s="2340"/>
      <c r="I560" s="2340"/>
      <c r="J560" s="2340"/>
      <c r="K560" s="2340"/>
      <c r="L560" s="2340"/>
      <c r="M560" s="2340"/>
      <c r="N560" s="2478"/>
      <c r="O560" s="2478"/>
    </row>
    <row r="561" spans="1:15">
      <c r="A561" s="2428"/>
      <c r="B561" s="2429"/>
      <c r="C561" s="2429"/>
      <c r="D561" s="2429"/>
      <c r="E561" s="2429"/>
      <c r="F561" s="2429"/>
      <c r="G561" s="2429"/>
      <c r="H561" s="2429"/>
      <c r="I561" s="2429"/>
      <c r="J561" s="2429"/>
      <c r="K561" s="2429"/>
      <c r="L561" s="2429"/>
      <c r="M561" s="2429"/>
      <c r="N561" s="2480"/>
      <c r="O561" s="2480"/>
    </row>
    <row r="562" spans="1:15">
      <c r="A562" s="2430"/>
      <c r="B562" s="2308"/>
      <c r="C562" s="2308"/>
      <c r="D562" s="2308"/>
      <c r="E562" s="2308"/>
      <c r="F562" s="2308"/>
      <c r="G562" s="2308"/>
      <c r="H562" s="2308"/>
      <c r="I562" s="2308"/>
      <c r="J562" s="2308"/>
      <c r="K562" s="2308"/>
      <c r="L562" s="2308"/>
      <c r="M562" s="2308"/>
      <c r="N562" s="2308"/>
      <c r="O562" s="2308"/>
    </row>
    <row r="563" spans="1:15">
      <c r="A563" s="2430"/>
      <c r="B563" s="2308"/>
      <c r="C563" s="2308"/>
      <c r="D563" s="2308"/>
      <c r="E563" s="2308"/>
      <c r="F563" s="2308"/>
      <c r="G563" s="2308"/>
      <c r="H563" s="2308"/>
      <c r="I563" s="2308"/>
      <c r="J563" s="2308"/>
      <c r="K563" s="2308"/>
      <c r="L563" s="2308"/>
      <c r="M563" s="2308"/>
      <c r="N563" s="2308"/>
      <c r="O563" s="2308"/>
    </row>
    <row r="564" spans="1:15">
      <c r="A564" s="2430"/>
      <c r="B564" s="2308"/>
      <c r="C564" s="2308"/>
      <c r="D564" s="2308"/>
      <c r="E564" s="2308"/>
      <c r="F564" s="2308"/>
      <c r="G564" s="2308"/>
      <c r="H564" s="2308"/>
      <c r="I564" s="2308"/>
      <c r="J564" s="2308"/>
      <c r="K564" s="2308"/>
      <c r="L564" s="2308"/>
      <c r="M564" s="2308"/>
      <c r="N564" s="2308"/>
      <c r="O564" s="2308"/>
    </row>
    <row r="565" spans="1:15">
      <c r="A565" s="2430"/>
      <c r="B565" s="2308"/>
      <c r="C565" s="2308"/>
      <c r="D565" s="2308"/>
      <c r="E565" s="2308"/>
      <c r="F565" s="2308"/>
      <c r="G565" s="2308"/>
      <c r="H565" s="2308"/>
      <c r="I565" s="2308"/>
      <c r="J565" s="2308"/>
      <c r="K565" s="2308"/>
      <c r="L565" s="2308"/>
      <c r="M565" s="2308"/>
      <c r="N565" s="2308"/>
      <c r="O565" s="2308"/>
    </row>
    <row r="566" spans="1:15">
      <c r="A566" s="2430"/>
      <c r="B566" s="2308"/>
      <c r="C566" s="2308"/>
      <c r="D566" s="2308"/>
      <c r="E566" s="2308"/>
      <c r="F566" s="2308"/>
      <c r="G566" s="2308"/>
      <c r="H566" s="2308"/>
      <c r="I566" s="2308"/>
      <c r="J566" s="2308"/>
      <c r="K566" s="2308"/>
      <c r="L566" s="2308"/>
      <c r="M566" s="2308"/>
      <c r="N566" s="2308"/>
      <c r="O566" s="2308"/>
    </row>
    <row r="567" spans="1:15">
      <c r="A567" s="2430"/>
      <c r="B567" s="2308"/>
      <c r="C567" s="2308"/>
      <c r="D567" s="2308"/>
      <c r="E567" s="2308"/>
      <c r="F567" s="2308"/>
      <c r="G567" s="2308"/>
      <c r="H567" s="2308"/>
      <c r="I567" s="2308"/>
      <c r="J567" s="2308"/>
      <c r="K567" s="2308"/>
      <c r="L567" s="2308"/>
      <c r="M567" s="2308"/>
      <c r="N567" s="2308"/>
      <c r="O567" s="2308"/>
    </row>
    <row r="568" spans="1:15">
      <c r="A568" s="2430"/>
      <c r="B568" s="2308"/>
      <c r="C568" s="2308"/>
      <c r="D568" s="2308"/>
      <c r="E568" s="2308"/>
      <c r="F568" s="2308"/>
      <c r="G568" s="2308"/>
      <c r="H568" s="2308"/>
      <c r="I568" s="2308"/>
      <c r="J568" s="2308"/>
      <c r="K568" s="2308"/>
      <c r="L568" s="2308"/>
      <c r="M568" s="2308"/>
      <c r="N568" s="2308"/>
      <c r="O568" s="2308"/>
    </row>
    <row r="569" spans="1:15">
      <c r="A569" s="2430"/>
      <c r="B569" s="2308"/>
      <c r="C569" s="2308"/>
      <c r="D569" s="2308"/>
      <c r="E569" s="2308"/>
      <c r="F569" s="2308"/>
      <c r="G569" s="2308"/>
      <c r="H569" s="2308"/>
      <c r="I569" s="2308"/>
      <c r="J569" s="2308"/>
      <c r="K569" s="2308"/>
      <c r="L569" s="2308"/>
      <c r="M569" s="2308"/>
      <c r="N569" s="2308"/>
      <c r="O569" s="2308"/>
    </row>
    <row r="570" spans="1:15">
      <c r="A570" s="2430"/>
      <c r="B570" s="2308"/>
      <c r="C570" s="2308"/>
      <c r="D570" s="2308"/>
      <c r="E570" s="2308"/>
      <c r="F570" s="2308"/>
      <c r="G570" s="2308"/>
      <c r="H570" s="2308"/>
      <c r="I570" s="2308"/>
      <c r="J570" s="2308"/>
      <c r="K570" s="2308"/>
      <c r="L570" s="2308"/>
      <c r="M570" s="2308"/>
      <c r="N570" s="2308"/>
      <c r="O570" s="2308"/>
    </row>
    <row r="571" spans="1:15">
      <c r="A571" s="2430"/>
      <c r="B571" s="2308"/>
      <c r="C571" s="2308"/>
      <c r="D571" s="2308"/>
      <c r="E571" s="2308"/>
      <c r="F571" s="2308"/>
      <c r="G571" s="2308"/>
      <c r="H571" s="2308"/>
      <c r="I571" s="2308"/>
      <c r="J571" s="2308"/>
      <c r="K571" s="2308"/>
      <c r="L571" s="2308"/>
      <c r="M571" s="2308"/>
      <c r="N571" s="2308"/>
      <c r="O571" s="2308"/>
    </row>
    <row r="572" spans="1:15">
      <c r="A572" s="2430"/>
      <c r="B572" s="2308"/>
      <c r="C572" s="2308"/>
      <c r="D572" s="2308"/>
      <c r="E572" s="2308"/>
      <c r="F572" s="2308"/>
      <c r="G572" s="2308"/>
      <c r="H572" s="2308"/>
      <c r="I572" s="2308"/>
      <c r="J572" s="2308"/>
      <c r="K572" s="2308"/>
      <c r="L572" s="2308"/>
      <c r="M572" s="2308"/>
      <c r="N572" s="2308"/>
      <c r="O572" s="2308"/>
    </row>
    <row r="573" spans="1:15">
      <c r="A573" s="2430"/>
      <c r="B573" s="2308"/>
      <c r="C573" s="2308"/>
      <c r="D573" s="2308"/>
      <c r="E573" s="2308"/>
      <c r="F573" s="2308"/>
      <c r="G573" s="2308"/>
      <c r="H573" s="2308"/>
      <c r="I573" s="2308"/>
      <c r="J573" s="2308"/>
      <c r="K573" s="2308"/>
      <c r="L573" s="2308"/>
      <c r="M573" s="2308"/>
      <c r="N573" s="2308"/>
      <c r="O573" s="2308"/>
    </row>
    <row r="574" spans="1:15">
      <c r="A574" s="2430"/>
      <c r="B574" s="2308"/>
      <c r="C574" s="2308"/>
      <c r="D574" s="2308"/>
      <c r="E574" s="2308"/>
      <c r="F574" s="2308"/>
      <c r="G574" s="2308"/>
      <c r="H574" s="2308"/>
      <c r="I574" s="2308"/>
      <c r="J574" s="2308"/>
      <c r="K574" s="2308"/>
      <c r="L574" s="2308"/>
      <c r="M574" s="2308"/>
      <c r="N574" s="2308"/>
      <c r="O574" s="2308"/>
    </row>
    <row r="575" spans="1:15">
      <c r="A575" s="2430"/>
      <c r="B575" s="2308"/>
      <c r="C575" s="2308"/>
      <c r="D575" s="2308"/>
      <c r="E575" s="2308"/>
      <c r="F575" s="2308"/>
      <c r="G575" s="2308"/>
      <c r="H575" s="2308"/>
      <c r="I575" s="2308"/>
      <c r="J575" s="2308"/>
      <c r="K575" s="2308"/>
      <c r="L575" s="2308"/>
      <c r="M575" s="2308"/>
      <c r="N575" s="2308"/>
      <c r="O575" s="2308"/>
    </row>
    <row r="576" spans="1:15">
      <c r="A576" s="2430"/>
      <c r="B576" s="2308"/>
      <c r="C576" s="2308"/>
      <c r="D576" s="2308"/>
      <c r="E576" s="2308"/>
      <c r="F576" s="2308"/>
      <c r="G576" s="2308"/>
      <c r="H576" s="2308"/>
      <c r="I576" s="2308"/>
      <c r="J576" s="2308"/>
      <c r="K576" s="2308"/>
      <c r="L576" s="2308"/>
      <c r="M576" s="2308"/>
      <c r="N576" s="2308"/>
      <c r="O576" s="2308"/>
    </row>
    <row r="577" spans="1:15">
      <c r="A577" s="2430"/>
      <c r="B577" s="2308"/>
      <c r="C577" s="2308"/>
      <c r="D577" s="2308"/>
      <c r="E577" s="2308"/>
      <c r="F577" s="2308"/>
      <c r="G577" s="2308"/>
      <c r="H577" s="2308"/>
      <c r="I577" s="2308"/>
      <c r="J577" s="2308"/>
      <c r="K577" s="2308"/>
      <c r="L577" s="2308"/>
      <c r="M577" s="2308"/>
      <c r="N577" s="2308"/>
      <c r="O577" s="2308"/>
    </row>
    <row r="578" spans="1:15">
      <c r="A578" s="2430"/>
      <c r="B578" s="2308"/>
      <c r="C578" s="2308"/>
      <c r="D578" s="2308"/>
      <c r="E578" s="2308"/>
      <c r="F578" s="2308"/>
      <c r="G578" s="2308"/>
      <c r="H578" s="2308"/>
      <c r="I578" s="2308"/>
      <c r="J578" s="2308"/>
      <c r="K578" s="2308"/>
      <c r="L578" s="2308"/>
      <c r="M578" s="2308"/>
      <c r="N578" s="2308"/>
      <c r="O578" s="2308"/>
    </row>
    <row r="579" spans="1:15">
      <c r="A579" s="2430"/>
      <c r="B579" s="2308"/>
      <c r="C579" s="2308"/>
      <c r="D579" s="2308"/>
      <c r="E579" s="2308"/>
      <c r="F579" s="2308"/>
      <c r="G579" s="2308"/>
      <c r="H579" s="2308"/>
      <c r="I579" s="2308"/>
      <c r="J579" s="2308"/>
      <c r="K579" s="2308"/>
      <c r="L579" s="2308"/>
      <c r="M579" s="2308"/>
      <c r="N579" s="2308"/>
      <c r="O579" s="2308"/>
    </row>
    <row r="580" spans="1:15">
      <c r="A580" s="2430"/>
      <c r="B580" s="2308"/>
      <c r="C580" s="2308"/>
      <c r="D580" s="2308"/>
      <c r="E580" s="2308"/>
      <c r="F580" s="2308"/>
      <c r="G580" s="2308"/>
      <c r="H580" s="2308"/>
      <c r="I580" s="2308"/>
      <c r="J580" s="2308"/>
      <c r="K580" s="2308"/>
      <c r="L580" s="2308"/>
      <c r="M580" s="2308"/>
      <c r="N580" s="2308"/>
      <c r="O580" s="2308"/>
    </row>
    <row r="581" spans="1:15">
      <c r="A581" s="2430"/>
      <c r="B581" s="2308"/>
      <c r="C581" s="2308"/>
      <c r="D581" s="2308"/>
      <c r="E581" s="2308"/>
      <c r="F581" s="2308"/>
      <c r="G581" s="2308"/>
      <c r="H581" s="2308"/>
      <c r="I581" s="2308"/>
      <c r="J581" s="2308"/>
      <c r="K581" s="2308"/>
      <c r="L581" s="2308"/>
      <c r="M581" s="2308"/>
      <c r="N581" s="2308"/>
      <c r="O581" s="2308"/>
    </row>
    <row r="582" spans="1:15">
      <c r="A582" s="2430"/>
      <c r="B582" s="2308"/>
      <c r="C582" s="2308"/>
      <c r="D582" s="2308"/>
      <c r="E582" s="2308"/>
      <c r="F582" s="2308"/>
      <c r="G582" s="2308"/>
      <c r="H582" s="2308"/>
      <c r="I582" s="2308"/>
      <c r="J582" s="2308"/>
      <c r="K582" s="2308"/>
      <c r="L582" s="2308"/>
      <c r="M582" s="2308"/>
      <c r="N582" s="2308"/>
      <c r="O582" s="2308"/>
    </row>
    <row r="583" spans="1:15">
      <c r="A583" s="2430"/>
      <c r="B583" s="2308"/>
      <c r="C583" s="2308"/>
      <c r="D583" s="2308"/>
      <c r="E583" s="2308"/>
      <c r="F583" s="2308"/>
      <c r="G583" s="2308"/>
      <c r="H583" s="2308"/>
      <c r="I583" s="2308"/>
      <c r="J583" s="2308"/>
      <c r="K583" s="2308"/>
      <c r="L583" s="2308"/>
      <c r="M583" s="2308"/>
      <c r="N583" s="2308"/>
      <c r="O583" s="2308"/>
    </row>
    <row r="584" spans="1:15">
      <c r="A584" s="2430"/>
      <c r="B584" s="2308"/>
      <c r="C584" s="2308"/>
      <c r="D584" s="2308"/>
      <c r="E584" s="2308"/>
      <c r="F584" s="2308"/>
      <c r="G584" s="2308"/>
      <c r="H584" s="2308"/>
      <c r="I584" s="2308"/>
      <c r="J584" s="2308"/>
      <c r="K584" s="2308"/>
      <c r="L584" s="2308"/>
      <c r="M584" s="2308"/>
      <c r="N584" s="2308"/>
      <c r="O584" s="2308"/>
    </row>
    <row r="585" spans="1:15">
      <c r="A585" s="2430"/>
      <c r="B585" s="2308"/>
      <c r="C585" s="2308"/>
      <c r="D585" s="2308"/>
      <c r="E585" s="2308"/>
      <c r="F585" s="2308"/>
      <c r="G585" s="2308"/>
      <c r="H585" s="2308"/>
      <c r="I585" s="2308"/>
      <c r="J585" s="2308"/>
      <c r="K585" s="2308"/>
      <c r="L585" s="2308"/>
      <c r="M585" s="2308"/>
      <c r="N585" s="2308"/>
      <c r="O585" s="2308"/>
    </row>
    <row r="586" spans="1:15">
      <c r="A586" s="2430"/>
      <c r="B586" s="2308"/>
      <c r="C586" s="2308"/>
      <c r="D586" s="2308"/>
      <c r="E586" s="2308"/>
      <c r="F586" s="2308"/>
      <c r="G586" s="2308"/>
      <c r="H586" s="2308"/>
      <c r="I586" s="2308"/>
      <c r="J586" s="2308"/>
      <c r="K586" s="2308"/>
      <c r="L586" s="2308"/>
      <c r="M586" s="2308"/>
      <c r="N586" s="2308"/>
      <c r="O586" s="2308"/>
    </row>
    <row r="587" spans="1:15">
      <c r="A587" s="2430"/>
      <c r="B587" s="2308"/>
      <c r="C587" s="2308"/>
      <c r="D587" s="2308"/>
      <c r="E587" s="2308"/>
      <c r="F587" s="2308"/>
      <c r="G587" s="2308"/>
      <c r="H587" s="2308"/>
      <c r="I587" s="2308"/>
      <c r="J587" s="2308"/>
      <c r="K587" s="2308"/>
      <c r="L587" s="2308"/>
      <c r="M587" s="2308"/>
      <c r="N587" s="2308"/>
      <c r="O587" s="2308"/>
    </row>
    <row r="588" spans="1:15">
      <c r="A588" s="2430"/>
      <c r="B588" s="2308"/>
      <c r="C588" s="2308"/>
      <c r="D588" s="2308"/>
      <c r="E588" s="2308"/>
      <c r="F588" s="2308"/>
      <c r="G588" s="2308"/>
      <c r="H588" s="2308"/>
      <c r="I588" s="2308"/>
      <c r="J588" s="2308"/>
      <c r="K588" s="2308"/>
      <c r="L588" s="2308"/>
      <c r="M588" s="2308"/>
      <c r="N588" s="2308"/>
      <c r="O588" s="2308"/>
    </row>
    <row r="589" spans="1:15">
      <c r="A589" s="2430"/>
      <c r="B589" s="2308"/>
      <c r="C589" s="2308"/>
      <c r="D589" s="2308"/>
      <c r="E589" s="2308"/>
      <c r="F589" s="2308"/>
      <c r="G589" s="2308"/>
      <c r="H589" s="2308"/>
      <c r="I589" s="2308"/>
      <c r="J589" s="2308"/>
      <c r="K589" s="2308"/>
      <c r="L589" s="2308"/>
      <c r="M589" s="2308"/>
      <c r="N589" s="2308"/>
      <c r="O589" s="2308"/>
    </row>
    <row r="590" spans="1:15">
      <c r="A590" s="2430"/>
      <c r="B590" s="2308"/>
      <c r="C590" s="2308"/>
      <c r="D590" s="2308"/>
      <c r="E590" s="2308"/>
      <c r="F590" s="2308"/>
      <c r="G590" s="2308"/>
      <c r="H590" s="2308"/>
      <c r="I590" s="2308"/>
      <c r="J590" s="2308"/>
      <c r="K590" s="2308"/>
      <c r="L590" s="2308"/>
      <c r="M590" s="2308"/>
      <c r="N590" s="2308"/>
      <c r="O590" s="2308"/>
    </row>
    <row r="591" spans="1:15">
      <c r="A591" s="2430"/>
      <c r="B591" s="2308"/>
      <c r="C591" s="2308"/>
      <c r="D591" s="2308"/>
      <c r="E591" s="2308"/>
      <c r="F591" s="2308"/>
      <c r="G591" s="2308"/>
      <c r="H591" s="2308"/>
      <c r="I591" s="2308"/>
      <c r="J591" s="2308"/>
      <c r="K591" s="2308"/>
      <c r="L591" s="2308"/>
      <c r="M591" s="2308"/>
      <c r="N591" s="2308"/>
      <c r="O591" s="2308"/>
    </row>
    <row r="592" spans="1:15">
      <c r="A592" s="2430"/>
      <c r="B592" s="2308"/>
      <c r="C592" s="2308"/>
      <c r="D592" s="2308"/>
      <c r="E592" s="2308"/>
      <c r="F592" s="2308"/>
      <c r="G592" s="2308"/>
      <c r="H592" s="2308"/>
      <c r="I592" s="2308"/>
      <c r="J592" s="2308"/>
      <c r="K592" s="2308"/>
      <c r="L592" s="2308"/>
      <c r="M592" s="2308"/>
      <c r="N592" s="2308"/>
      <c r="O592" s="2308"/>
    </row>
    <row r="593" spans="1:15">
      <c r="A593" s="2430"/>
      <c r="B593" s="2308"/>
      <c r="C593" s="2308"/>
      <c r="D593" s="2308"/>
      <c r="E593" s="2308"/>
      <c r="F593" s="2308"/>
      <c r="G593" s="2308"/>
      <c r="H593" s="2308"/>
      <c r="I593" s="2308"/>
      <c r="J593" s="2308"/>
      <c r="K593" s="2308"/>
      <c r="L593" s="2308"/>
      <c r="M593" s="2308"/>
      <c r="N593" s="2308"/>
      <c r="O593" s="2308"/>
    </row>
    <row r="594" spans="1:15">
      <c r="A594" s="2430"/>
      <c r="B594" s="2308"/>
      <c r="C594" s="2308"/>
      <c r="D594" s="2308"/>
      <c r="E594" s="2308"/>
      <c r="F594" s="2308"/>
      <c r="G594" s="2308"/>
      <c r="H594" s="2308"/>
      <c r="I594" s="2308"/>
      <c r="J594" s="2308"/>
      <c r="K594" s="2308"/>
      <c r="L594" s="2308"/>
      <c r="M594" s="2308"/>
      <c r="N594" s="2308"/>
      <c r="O594" s="2308"/>
    </row>
    <row r="595" spans="1:15">
      <c r="A595" s="2430"/>
      <c r="B595" s="2308"/>
      <c r="C595" s="2308"/>
      <c r="D595" s="2308"/>
      <c r="E595" s="2308"/>
      <c r="F595" s="2308"/>
      <c r="G595" s="2308"/>
      <c r="H595" s="2308"/>
      <c r="I595" s="2308"/>
      <c r="J595" s="2308"/>
      <c r="K595" s="2308"/>
      <c r="L595" s="2308"/>
      <c r="M595" s="2308"/>
      <c r="N595" s="2308"/>
      <c r="O595" s="2308"/>
    </row>
    <row r="596" spans="1:15">
      <c r="A596" s="2430"/>
      <c r="B596" s="2308"/>
      <c r="C596" s="2308"/>
      <c r="D596" s="2308"/>
      <c r="E596" s="2308"/>
      <c r="F596" s="2308"/>
      <c r="G596" s="2308"/>
      <c r="H596" s="2308"/>
      <c r="I596" s="2308"/>
      <c r="J596" s="2308"/>
      <c r="K596" s="2308"/>
      <c r="L596" s="2308"/>
      <c r="M596" s="2308"/>
      <c r="N596" s="2308"/>
      <c r="O596" s="2308"/>
    </row>
    <row r="597" spans="1:15">
      <c r="A597" s="2430"/>
      <c r="B597" s="2308"/>
      <c r="C597" s="2308"/>
      <c r="D597" s="2308"/>
      <c r="E597" s="2308"/>
      <c r="F597" s="2308"/>
      <c r="G597" s="2308"/>
      <c r="H597" s="2308"/>
      <c r="I597" s="2308"/>
      <c r="J597" s="2308"/>
      <c r="K597" s="2308"/>
      <c r="L597" s="2308"/>
      <c r="M597" s="2308"/>
      <c r="N597" s="2308"/>
      <c r="O597" s="2308"/>
    </row>
    <row r="598" spans="1:15">
      <c r="A598" s="2430"/>
      <c r="B598" s="2308"/>
      <c r="C598" s="2308"/>
      <c r="D598" s="2308"/>
      <c r="E598" s="2308"/>
      <c r="F598" s="2308"/>
      <c r="G598" s="2308"/>
      <c r="H598" s="2308"/>
      <c r="I598" s="2308"/>
      <c r="J598" s="2308"/>
      <c r="K598" s="2308"/>
      <c r="L598" s="2308"/>
      <c r="M598" s="2308"/>
      <c r="N598" s="2308"/>
      <c r="O598" s="2308"/>
    </row>
    <row r="599" spans="1:15">
      <c r="A599" s="2430"/>
      <c r="B599" s="2308"/>
      <c r="C599" s="2308"/>
      <c r="D599" s="2308"/>
      <c r="E599" s="2308"/>
      <c r="F599" s="2308"/>
      <c r="G599" s="2308"/>
      <c r="H599" s="2308"/>
      <c r="I599" s="2308"/>
      <c r="J599" s="2308"/>
      <c r="K599" s="2308"/>
      <c r="L599" s="2308"/>
      <c r="M599" s="2308"/>
      <c r="N599" s="2308"/>
      <c r="O599" s="2308"/>
    </row>
    <row r="600" spans="1:15">
      <c r="A600" s="2430"/>
      <c r="B600" s="2308"/>
      <c r="C600" s="2308"/>
      <c r="D600" s="2308"/>
      <c r="E600" s="2308"/>
      <c r="F600" s="2308"/>
      <c r="G600" s="2308"/>
      <c r="H600" s="2308"/>
      <c r="I600" s="2308"/>
      <c r="J600" s="2308"/>
      <c r="K600" s="2308"/>
      <c r="L600" s="2308"/>
      <c r="M600" s="2308"/>
      <c r="N600" s="2308"/>
      <c r="O600" s="2308"/>
    </row>
    <row r="601" spans="1:15">
      <c r="A601" s="2430"/>
      <c r="B601" s="2308"/>
      <c r="C601" s="2308"/>
      <c r="D601" s="2308"/>
      <c r="E601" s="2308"/>
      <c r="F601" s="2308"/>
      <c r="G601" s="2308"/>
      <c r="H601" s="2308"/>
      <c r="I601" s="2308"/>
      <c r="J601" s="2308"/>
      <c r="K601" s="2308"/>
      <c r="L601" s="2308"/>
      <c r="M601" s="2308"/>
      <c r="N601" s="2308"/>
      <c r="O601" s="2308"/>
    </row>
    <row r="602" spans="1:15">
      <c r="A602" s="2430"/>
      <c r="B602" s="2308"/>
      <c r="C602" s="2308"/>
      <c r="D602" s="2308"/>
      <c r="E602" s="2308"/>
      <c r="F602" s="2308"/>
      <c r="G602" s="2308"/>
      <c r="H602" s="2308"/>
      <c r="I602" s="2308"/>
      <c r="J602" s="2308"/>
      <c r="K602" s="2308"/>
      <c r="L602" s="2308"/>
      <c r="M602" s="2308"/>
      <c r="N602" s="2308"/>
      <c r="O602" s="2308"/>
    </row>
    <row r="603" spans="1:15">
      <c r="A603" s="2430"/>
      <c r="B603" s="2308"/>
      <c r="C603" s="2308"/>
      <c r="D603" s="2308"/>
      <c r="E603" s="2308"/>
      <c r="F603" s="2308"/>
      <c r="G603" s="2308"/>
      <c r="H603" s="2308"/>
      <c r="I603" s="2308"/>
      <c r="J603" s="2308"/>
      <c r="K603" s="2308"/>
      <c r="L603" s="2308"/>
      <c r="M603" s="2308"/>
      <c r="N603" s="2308"/>
      <c r="O603" s="2308"/>
    </row>
    <row r="604" spans="1:15">
      <c r="A604" s="2430"/>
      <c r="B604" s="2308"/>
      <c r="C604" s="2308"/>
      <c r="D604" s="2308"/>
      <c r="E604" s="2308"/>
      <c r="F604" s="2308"/>
      <c r="G604" s="2308"/>
      <c r="H604" s="2308"/>
      <c r="I604" s="2308"/>
      <c r="J604" s="2308"/>
      <c r="K604" s="2308"/>
      <c r="L604" s="2308"/>
      <c r="M604" s="2308"/>
      <c r="N604" s="2308"/>
      <c r="O604" s="2308"/>
    </row>
    <row r="605" spans="1:15">
      <c r="A605" s="2430"/>
      <c r="B605" s="2308"/>
      <c r="C605" s="2308"/>
      <c r="D605" s="2308"/>
      <c r="E605" s="2308"/>
      <c r="F605" s="2308"/>
      <c r="G605" s="2308"/>
      <c r="H605" s="2308"/>
      <c r="I605" s="2308"/>
      <c r="J605" s="2308"/>
      <c r="K605" s="2308"/>
      <c r="L605" s="2308"/>
      <c r="M605" s="2308"/>
      <c r="N605" s="2308"/>
      <c r="O605" s="2308"/>
    </row>
    <row r="606" spans="1:15">
      <c r="A606" s="2430"/>
      <c r="B606" s="2308"/>
      <c r="C606" s="2308"/>
      <c r="D606" s="2308"/>
      <c r="E606" s="2308"/>
      <c r="F606" s="2308"/>
      <c r="G606" s="2308"/>
      <c r="H606" s="2308"/>
      <c r="I606" s="2308"/>
      <c r="J606" s="2308"/>
      <c r="K606" s="2308"/>
      <c r="L606" s="2308"/>
      <c r="M606" s="2308"/>
      <c r="N606" s="2308"/>
      <c r="O606" s="2308"/>
    </row>
    <row r="607" spans="1:15">
      <c r="A607" s="2430"/>
      <c r="B607" s="2308"/>
      <c r="C607" s="2308"/>
      <c r="D607" s="2308"/>
      <c r="E607" s="2308"/>
      <c r="F607" s="2308"/>
      <c r="G607" s="2308"/>
      <c r="H607" s="2308"/>
      <c r="I607" s="2308"/>
      <c r="J607" s="2308"/>
      <c r="K607" s="2308"/>
      <c r="L607" s="2308"/>
      <c r="M607" s="2308"/>
      <c r="N607" s="2308"/>
      <c r="O607" s="2308"/>
    </row>
    <row r="608" spans="1:15">
      <c r="A608" s="2430"/>
      <c r="B608" s="2308"/>
      <c r="C608" s="2308"/>
      <c r="D608" s="2308"/>
      <c r="E608" s="2308"/>
      <c r="F608" s="2308"/>
      <c r="G608" s="2308"/>
      <c r="H608" s="2308"/>
      <c r="I608" s="2308"/>
      <c r="J608" s="2308"/>
      <c r="K608" s="2308"/>
      <c r="L608" s="2308"/>
      <c r="M608" s="2308"/>
      <c r="N608" s="2308"/>
      <c r="O608" s="2308"/>
    </row>
    <row r="609" spans="1:15">
      <c r="A609" s="2430"/>
      <c r="B609" s="2308"/>
      <c r="C609" s="2308"/>
      <c r="D609" s="2308"/>
      <c r="E609" s="2308"/>
      <c r="F609" s="2308"/>
      <c r="G609" s="2308"/>
      <c r="H609" s="2308"/>
      <c r="I609" s="2308"/>
      <c r="J609" s="2308"/>
      <c r="K609" s="2308"/>
      <c r="L609" s="2308"/>
      <c r="M609" s="2308"/>
      <c r="N609" s="2308"/>
      <c r="O609" s="2308"/>
    </row>
    <row r="610" spans="1:15">
      <c r="A610" s="2430"/>
      <c r="B610" s="2308"/>
      <c r="C610" s="2308"/>
      <c r="D610" s="2308"/>
      <c r="E610" s="2308"/>
      <c r="F610" s="2308"/>
      <c r="G610" s="2308"/>
      <c r="H610" s="2308"/>
      <c r="I610" s="2308"/>
      <c r="J610" s="2308"/>
      <c r="K610" s="2308"/>
      <c r="L610" s="2308"/>
      <c r="M610" s="2308"/>
      <c r="N610" s="2308"/>
      <c r="O610" s="2308"/>
    </row>
    <row r="611" spans="1:15">
      <c r="A611" s="2430"/>
      <c r="B611" s="2308"/>
      <c r="C611" s="2308"/>
      <c r="D611" s="2308"/>
      <c r="E611" s="2308"/>
      <c r="F611" s="2308"/>
      <c r="G611" s="2308"/>
      <c r="H611" s="2308"/>
      <c r="I611" s="2308"/>
      <c r="J611" s="2308"/>
      <c r="K611" s="2308"/>
      <c r="L611" s="2308"/>
      <c r="M611" s="2308"/>
      <c r="N611" s="2308"/>
      <c r="O611" s="2308"/>
    </row>
    <row r="612" spans="1:15">
      <c r="A612" s="2430"/>
      <c r="B612" s="2308"/>
      <c r="C612" s="2308"/>
      <c r="D612" s="2308"/>
      <c r="E612" s="2308"/>
      <c r="F612" s="2308"/>
      <c r="G612" s="2308"/>
      <c r="H612" s="2308"/>
      <c r="I612" s="2308"/>
      <c r="J612" s="2308"/>
      <c r="K612" s="2308"/>
      <c r="L612" s="2308"/>
      <c r="M612" s="2308"/>
      <c r="N612" s="2308"/>
      <c r="O612" s="2308"/>
    </row>
    <row r="613" spans="1:15">
      <c r="A613" s="2430"/>
      <c r="B613" s="2308"/>
      <c r="C613" s="2308"/>
      <c r="D613" s="2308"/>
      <c r="E613" s="2308"/>
      <c r="F613" s="2308"/>
      <c r="G613" s="2308"/>
      <c r="H613" s="2308"/>
      <c r="I613" s="2308"/>
      <c r="J613" s="2308"/>
      <c r="K613" s="2308"/>
      <c r="L613" s="2308"/>
      <c r="M613" s="2308"/>
      <c r="N613" s="2308"/>
      <c r="O613" s="2308"/>
    </row>
    <row r="614" spans="1:15" s="2458" customFormat="1">
      <c r="I614" s="2459"/>
      <c r="J614" s="2459"/>
      <c r="K614" s="2460"/>
    </row>
    <row r="615" spans="1:15" s="2458" customFormat="1">
      <c r="I615" s="2459"/>
      <c r="J615" s="2459"/>
      <c r="K615" s="2460"/>
    </row>
    <row r="616" spans="1:15" s="2458" customFormat="1">
      <c r="I616" s="2459"/>
      <c r="J616" s="2459"/>
      <c r="K616" s="2460"/>
    </row>
    <row r="617" spans="1:15" s="2458" customFormat="1">
      <c r="I617" s="2459"/>
      <c r="J617" s="2459"/>
      <c r="K617" s="2460"/>
    </row>
    <row r="618" spans="1:15" s="2458" customFormat="1">
      <c r="I618" s="2459"/>
      <c r="J618" s="2459"/>
      <c r="K618" s="2460"/>
    </row>
    <row r="619" spans="1:15" s="2458" customFormat="1">
      <c r="I619" s="2459"/>
      <c r="J619" s="2459"/>
      <c r="K619" s="2460"/>
    </row>
    <row r="620" spans="1:15" s="2458" customFormat="1">
      <c r="I620" s="2459"/>
      <c r="J620" s="2459"/>
      <c r="K620" s="2460"/>
    </row>
    <row r="621" spans="1:15" s="2458" customFormat="1">
      <c r="I621" s="2459"/>
      <c r="J621" s="2459"/>
      <c r="K621" s="2460"/>
    </row>
    <row r="622" spans="1:15" s="2458" customFormat="1">
      <c r="I622" s="2459"/>
      <c r="J622" s="2459"/>
      <c r="K622" s="2460"/>
    </row>
    <row r="623" spans="1:15" s="2458" customFormat="1">
      <c r="I623" s="2459"/>
      <c r="J623" s="2459"/>
      <c r="K623" s="2460"/>
    </row>
    <row r="624" spans="1:15" s="2458" customFormat="1">
      <c r="I624" s="2459"/>
      <c r="J624" s="2459"/>
      <c r="K624" s="2460"/>
    </row>
    <row r="625" spans="9:11" s="2458" customFormat="1">
      <c r="I625" s="2459"/>
      <c r="J625" s="2459"/>
      <c r="K625" s="2460"/>
    </row>
    <row r="626" spans="9:11" s="2458" customFormat="1">
      <c r="I626" s="2459"/>
      <c r="J626" s="2459"/>
      <c r="K626" s="2460"/>
    </row>
    <row r="627" spans="9:11" s="2458" customFormat="1">
      <c r="I627" s="2459"/>
      <c r="J627" s="2459"/>
      <c r="K627" s="2460"/>
    </row>
    <row r="628" spans="9:11" s="2458" customFormat="1">
      <c r="I628" s="2459"/>
      <c r="J628" s="2459"/>
      <c r="K628" s="2460"/>
    </row>
    <row r="629" spans="9:11" s="2458" customFormat="1">
      <c r="I629" s="2459"/>
      <c r="J629" s="2459"/>
      <c r="K629" s="2460"/>
    </row>
    <row r="630" spans="9:11" s="2458" customFormat="1">
      <c r="I630" s="2459"/>
      <c r="J630" s="2459"/>
      <c r="K630" s="2460"/>
    </row>
    <row r="631" spans="9:11" s="2458" customFormat="1">
      <c r="I631" s="2459"/>
      <c r="J631" s="2459"/>
      <c r="K631" s="2460"/>
    </row>
    <row r="632" spans="9:11" s="2458" customFormat="1">
      <c r="I632" s="2459"/>
      <c r="J632" s="2459"/>
      <c r="K632" s="2460"/>
    </row>
    <row r="633" spans="9:11" s="2458" customFormat="1">
      <c r="I633" s="2459"/>
      <c r="J633" s="2459"/>
      <c r="K633" s="2460"/>
    </row>
    <row r="634" spans="9:11" s="2458" customFormat="1">
      <c r="I634" s="2459"/>
      <c r="J634" s="2459"/>
      <c r="K634" s="2460"/>
    </row>
    <row r="635" spans="9:11" s="2458" customFormat="1">
      <c r="I635" s="2459"/>
      <c r="J635" s="2459"/>
      <c r="K635" s="2460"/>
    </row>
    <row r="636" spans="9:11" s="2458" customFormat="1">
      <c r="I636" s="2459"/>
      <c r="J636" s="2459"/>
      <c r="K636" s="2460"/>
    </row>
    <row r="637" spans="9:11" s="2458" customFormat="1">
      <c r="I637" s="2459"/>
      <c r="J637" s="2459"/>
      <c r="K637" s="2460"/>
    </row>
    <row r="638" spans="9:11" s="2458" customFormat="1">
      <c r="I638" s="2459"/>
      <c r="J638" s="2459"/>
      <c r="K638" s="2460"/>
    </row>
    <row r="639" spans="9:11" s="2458" customFormat="1">
      <c r="I639" s="2459"/>
      <c r="J639" s="2459"/>
      <c r="K639" s="2460"/>
    </row>
    <row r="640" spans="9:11" s="2458" customFormat="1">
      <c r="I640" s="2459"/>
      <c r="J640" s="2459"/>
      <c r="K640" s="2460"/>
    </row>
    <row r="641" spans="1:15" s="2458" customFormat="1">
      <c r="I641" s="2459"/>
      <c r="J641" s="2459"/>
      <c r="K641" s="2460"/>
    </row>
    <row r="642" spans="1:15" s="2458" customFormat="1">
      <c r="I642" s="2459"/>
      <c r="J642" s="2459"/>
      <c r="K642" s="2460"/>
    </row>
    <row r="643" spans="1:15" s="2458" customFormat="1">
      <c r="I643" s="2459"/>
      <c r="J643" s="2459"/>
      <c r="K643" s="2460"/>
    </row>
    <row r="644" spans="1:15" s="2458" customFormat="1">
      <c r="I644" s="2459"/>
      <c r="J644" s="2459"/>
      <c r="K644" s="2460"/>
    </row>
    <row r="645" spans="1:15" s="2458" customFormat="1">
      <c r="I645" s="2459"/>
      <c r="J645" s="2459"/>
      <c r="K645" s="2460"/>
    </row>
    <row r="646" spans="1:15" s="2458" customFormat="1">
      <c r="I646" s="2459"/>
      <c r="J646" s="2459"/>
      <c r="K646" s="2460"/>
    </row>
    <row r="647" spans="1:15" s="2458" customFormat="1">
      <c r="I647" s="2459"/>
      <c r="J647" s="2459"/>
      <c r="K647" s="2460"/>
    </row>
    <row r="648" spans="1:15" s="2458" customFormat="1">
      <c r="I648" s="2459"/>
      <c r="J648" s="2459"/>
      <c r="K648" s="2460"/>
    </row>
    <row r="649" spans="1:15" s="2458" customFormat="1">
      <c r="I649" s="2459"/>
      <c r="J649" s="2459"/>
      <c r="K649" s="2460"/>
    </row>
    <row r="650" spans="1:15" s="2458" customFormat="1">
      <c r="I650" s="2459"/>
      <c r="J650" s="2459"/>
      <c r="K650" s="2460"/>
    </row>
    <row r="651" spans="1:15" s="2458" customFormat="1">
      <c r="I651" s="2459"/>
      <c r="J651" s="2459"/>
      <c r="K651" s="2460"/>
    </row>
    <row r="652" spans="1:15" s="2458" customFormat="1">
      <c r="I652" s="2459"/>
      <c r="J652" s="2459"/>
      <c r="K652" s="2460"/>
    </row>
    <row r="653" spans="1:15" s="2458" customFormat="1">
      <c r="I653" s="2459"/>
      <c r="J653" s="2459"/>
      <c r="K653" s="2460"/>
    </row>
    <row r="654" spans="1:15" s="2458" customFormat="1">
      <c r="I654" s="2459"/>
      <c r="J654" s="2459"/>
      <c r="K654" s="2460"/>
    </row>
    <row r="655" spans="1:15">
      <c r="A655" s="2430"/>
      <c r="B655" s="2308"/>
      <c r="C655" s="2308"/>
      <c r="D655" s="2308"/>
      <c r="E655" s="2308"/>
      <c r="F655" s="2308"/>
      <c r="G655" s="2308"/>
      <c r="H655" s="2308"/>
      <c r="I655" s="2308"/>
      <c r="J655" s="2308"/>
      <c r="K655" s="2308"/>
      <c r="L655" s="2308"/>
      <c r="M655" s="2308"/>
      <c r="N655" s="2308"/>
      <c r="O655" s="2308"/>
    </row>
    <row r="656" spans="1:15">
      <c r="A656" s="2430"/>
      <c r="B656" s="2308"/>
      <c r="C656" s="2308"/>
      <c r="D656" s="2308"/>
      <c r="E656" s="2308"/>
      <c r="F656" s="2308"/>
      <c r="G656" s="2308"/>
      <c r="H656" s="2308"/>
      <c r="I656" s="2308"/>
      <c r="J656" s="2308"/>
      <c r="K656" s="2308"/>
      <c r="L656" s="2308"/>
      <c r="M656" s="2308"/>
      <c r="N656" s="2308"/>
      <c r="O656" s="2308"/>
    </row>
    <row r="657" spans="1:15">
      <c r="A657" s="2430"/>
      <c r="B657" s="2308"/>
      <c r="C657" s="2308"/>
      <c r="D657" s="2308"/>
      <c r="E657" s="2308"/>
      <c r="F657" s="2308"/>
      <c r="G657" s="2308"/>
      <c r="H657" s="2308"/>
      <c r="I657" s="2308"/>
      <c r="J657" s="2308"/>
      <c r="K657" s="2308"/>
      <c r="L657" s="2308"/>
      <c r="M657" s="2308"/>
      <c r="N657" s="2308"/>
      <c r="O657" s="2308"/>
    </row>
    <row r="658" spans="1:15">
      <c r="A658" s="2430"/>
      <c r="B658" s="2308"/>
      <c r="C658" s="2308"/>
      <c r="D658" s="2308"/>
      <c r="E658" s="2308"/>
      <c r="F658" s="2308"/>
      <c r="G658" s="2308"/>
      <c r="H658" s="2308"/>
      <c r="I658" s="2308"/>
      <c r="J658" s="2308"/>
      <c r="K658" s="2308"/>
      <c r="L658" s="2308"/>
      <c r="M658" s="2308"/>
      <c r="N658" s="2308"/>
      <c r="O658" s="2308"/>
    </row>
    <row r="659" spans="1:15">
      <c r="A659" s="2430"/>
      <c r="B659" s="2308"/>
      <c r="C659" s="2308"/>
      <c r="D659" s="2308"/>
      <c r="E659" s="2308"/>
      <c r="F659" s="2308"/>
      <c r="G659" s="2308"/>
      <c r="H659" s="2308"/>
      <c r="I659" s="2308"/>
      <c r="J659" s="2308"/>
      <c r="K659" s="2308"/>
      <c r="L659" s="2308"/>
      <c r="M659" s="2308"/>
      <c r="N659" s="2308"/>
      <c r="O659" s="2308"/>
    </row>
    <row r="660" spans="1:15">
      <c r="A660" s="2430"/>
      <c r="B660" s="2308"/>
      <c r="C660" s="2308"/>
      <c r="D660" s="2308"/>
      <c r="E660" s="2308"/>
      <c r="F660" s="2308"/>
      <c r="G660" s="2308"/>
      <c r="H660" s="2308"/>
      <c r="I660" s="2308"/>
      <c r="J660" s="2308"/>
      <c r="K660" s="2308"/>
      <c r="L660" s="2308"/>
      <c r="M660" s="2308"/>
      <c r="N660" s="2308"/>
      <c r="O660" s="2308"/>
    </row>
    <row r="661" spans="1:15">
      <c r="A661" s="2430"/>
      <c r="B661" s="2308"/>
      <c r="C661" s="2308"/>
      <c r="D661" s="2308"/>
      <c r="E661" s="2308"/>
      <c r="F661" s="2308"/>
      <c r="G661" s="2308"/>
      <c r="H661" s="2308"/>
      <c r="I661" s="2308"/>
      <c r="J661" s="2308"/>
      <c r="K661" s="2308"/>
      <c r="L661" s="2308"/>
      <c r="M661" s="2308"/>
      <c r="N661" s="2308"/>
      <c r="O661" s="2308"/>
    </row>
    <row r="662" spans="1:15">
      <c r="A662" s="2430"/>
      <c r="B662" s="2308"/>
      <c r="C662" s="2308"/>
      <c r="D662" s="2308"/>
      <c r="E662" s="2308"/>
      <c r="F662" s="2308"/>
      <c r="G662" s="2308"/>
      <c r="H662" s="2308"/>
      <c r="I662" s="2308"/>
      <c r="J662" s="2308"/>
      <c r="K662" s="2308"/>
      <c r="L662" s="2308"/>
      <c r="M662" s="2308"/>
      <c r="N662" s="2308"/>
      <c r="O662" s="2308"/>
    </row>
    <row r="663" spans="1:15">
      <c r="A663" s="2430"/>
      <c r="B663" s="2308"/>
      <c r="C663" s="2308"/>
      <c r="D663" s="2308"/>
      <c r="E663" s="2308"/>
      <c r="F663" s="2308"/>
      <c r="G663" s="2308"/>
      <c r="H663" s="2308"/>
      <c r="I663" s="2308"/>
      <c r="J663" s="2308"/>
      <c r="K663" s="2308"/>
      <c r="L663" s="2308"/>
      <c r="M663" s="2308"/>
      <c r="N663" s="2308"/>
      <c r="O663" s="2308"/>
    </row>
    <row r="664" spans="1:15">
      <c r="A664" s="2430"/>
      <c r="B664" s="2308"/>
      <c r="C664" s="2308"/>
      <c r="D664" s="2308"/>
      <c r="E664" s="2308"/>
      <c r="F664" s="2308"/>
      <c r="G664" s="2308"/>
      <c r="H664" s="2308"/>
      <c r="I664" s="2308"/>
      <c r="J664" s="2308"/>
      <c r="K664" s="2308"/>
      <c r="L664" s="2308"/>
      <c r="M664" s="2308"/>
      <c r="N664" s="2308"/>
      <c r="O664" s="2308"/>
    </row>
    <row r="665" spans="1:15">
      <c r="A665" s="2430"/>
      <c r="B665" s="2308"/>
      <c r="C665" s="2308"/>
      <c r="D665" s="2308"/>
      <c r="E665" s="2308"/>
      <c r="F665" s="2308"/>
      <c r="G665" s="2308"/>
      <c r="H665" s="2308"/>
      <c r="I665" s="2308"/>
      <c r="J665" s="2308"/>
      <c r="K665" s="2308"/>
      <c r="L665" s="2308"/>
      <c r="M665" s="2308"/>
      <c r="N665" s="2308"/>
      <c r="O665" s="2308"/>
    </row>
    <row r="666" spans="1:15">
      <c r="A666" s="2430"/>
      <c r="B666" s="2308"/>
      <c r="C666" s="2308"/>
      <c r="D666" s="2308"/>
      <c r="E666" s="2308"/>
      <c r="F666" s="2308"/>
      <c r="G666" s="2308"/>
      <c r="H666" s="2308"/>
      <c r="I666" s="2308"/>
      <c r="J666" s="2308"/>
      <c r="K666" s="2308"/>
      <c r="L666" s="2308"/>
      <c r="M666" s="2308"/>
      <c r="N666" s="2308"/>
      <c r="O666" s="2308"/>
    </row>
    <row r="667" spans="1:15">
      <c r="A667" s="2430"/>
      <c r="B667" s="2308"/>
      <c r="C667" s="2308"/>
      <c r="D667" s="2308"/>
      <c r="E667" s="2308"/>
      <c r="F667" s="2308"/>
      <c r="G667" s="2308"/>
      <c r="H667" s="2308"/>
      <c r="I667" s="2308"/>
      <c r="J667" s="2308"/>
      <c r="K667" s="2308"/>
      <c r="L667" s="2308"/>
      <c r="M667" s="2308"/>
      <c r="N667" s="2308"/>
      <c r="O667" s="2308"/>
    </row>
    <row r="668" spans="1:15">
      <c r="A668" s="2430"/>
      <c r="B668" s="2308"/>
      <c r="C668" s="2308"/>
      <c r="D668" s="2308"/>
      <c r="E668" s="2308"/>
      <c r="F668" s="2308"/>
      <c r="G668" s="2308"/>
      <c r="H668" s="2308"/>
      <c r="I668" s="2308"/>
      <c r="J668" s="2308"/>
      <c r="K668" s="2308"/>
      <c r="L668" s="2308"/>
      <c r="M668" s="2308"/>
      <c r="N668" s="2308"/>
      <c r="O668" s="2308"/>
    </row>
    <row r="669" spans="1:15">
      <c r="A669" s="2430"/>
      <c r="B669" s="2308"/>
      <c r="C669" s="2308"/>
      <c r="D669" s="2308"/>
      <c r="E669" s="2308"/>
      <c r="F669" s="2308"/>
      <c r="G669" s="2308"/>
      <c r="H669" s="2308"/>
      <c r="I669" s="2308"/>
      <c r="J669" s="2308"/>
      <c r="K669" s="2308"/>
      <c r="L669" s="2308"/>
      <c r="M669" s="2308"/>
      <c r="N669" s="2308"/>
      <c r="O669" s="2308"/>
    </row>
    <row r="670" spans="1:15">
      <c r="A670" s="2430"/>
      <c r="B670" s="2308"/>
      <c r="C670" s="2308"/>
      <c r="D670" s="2308"/>
      <c r="E670" s="2308"/>
      <c r="F670" s="2308"/>
      <c r="G670" s="2308"/>
      <c r="H670" s="2308"/>
      <c r="I670" s="2308"/>
      <c r="J670" s="2308"/>
      <c r="K670" s="2308"/>
      <c r="L670" s="2308"/>
      <c r="M670" s="2308"/>
      <c r="N670" s="2308"/>
      <c r="O670" s="2308"/>
    </row>
    <row r="671" spans="1:15">
      <c r="A671" s="2430"/>
      <c r="B671" s="2308"/>
      <c r="C671" s="2308"/>
      <c r="D671" s="2308"/>
      <c r="E671" s="2308"/>
      <c r="F671" s="2308"/>
      <c r="G671" s="2308"/>
      <c r="H671" s="2308"/>
      <c r="I671" s="2308"/>
      <c r="J671" s="2308"/>
      <c r="K671" s="2308"/>
      <c r="L671" s="2308"/>
      <c r="M671" s="2308"/>
      <c r="N671" s="2308"/>
      <c r="O671" s="2308"/>
    </row>
    <row r="672" spans="1:15">
      <c r="A672" s="2430"/>
      <c r="B672" s="2308"/>
      <c r="C672" s="2308"/>
      <c r="D672" s="2308"/>
      <c r="E672" s="2308"/>
      <c r="F672" s="2308"/>
      <c r="G672" s="2308"/>
      <c r="H672" s="2308"/>
      <c r="I672" s="2308"/>
      <c r="J672" s="2308"/>
      <c r="K672" s="2308"/>
      <c r="L672" s="2308"/>
      <c r="M672" s="2308"/>
      <c r="N672" s="2308"/>
      <c r="O672" s="2308"/>
    </row>
    <row r="673" spans="1:15">
      <c r="A673" s="2430"/>
      <c r="B673" s="2308"/>
      <c r="C673" s="2308"/>
      <c r="D673" s="2308"/>
      <c r="E673" s="2308"/>
      <c r="F673" s="2308"/>
      <c r="G673" s="2308"/>
      <c r="H673" s="2308"/>
      <c r="I673" s="2308"/>
      <c r="J673" s="2308"/>
      <c r="K673" s="2308"/>
      <c r="L673" s="2308"/>
      <c r="M673" s="2308"/>
      <c r="N673" s="2308"/>
      <c r="O673" s="2308"/>
    </row>
    <row r="674" spans="1:15">
      <c r="A674" s="2430"/>
      <c r="B674" s="2308"/>
      <c r="C674" s="2308"/>
      <c r="D674" s="2308"/>
      <c r="E674" s="2308"/>
      <c r="F674" s="2308"/>
      <c r="G674" s="2308"/>
      <c r="H674" s="2308"/>
      <c r="I674" s="2308"/>
      <c r="J674" s="2308"/>
      <c r="K674" s="2308"/>
      <c r="L674" s="2308"/>
      <c r="M674" s="2308"/>
      <c r="N674" s="2308"/>
      <c r="O674" s="2308"/>
    </row>
    <row r="675" spans="1:15">
      <c r="A675" s="2430"/>
      <c r="B675" s="2308"/>
      <c r="C675" s="2308"/>
      <c r="D675" s="2308"/>
      <c r="E675" s="2308"/>
      <c r="F675" s="2308"/>
      <c r="G675" s="2308"/>
      <c r="H675" s="2308"/>
      <c r="I675" s="2308"/>
      <c r="J675" s="2308"/>
      <c r="K675" s="2308"/>
      <c r="L675" s="2308"/>
      <c r="M675" s="2308"/>
      <c r="N675" s="2308"/>
      <c r="O675" s="2308"/>
    </row>
    <row r="676" spans="1:15">
      <c r="A676" s="2430"/>
      <c r="B676" s="2308"/>
      <c r="C676" s="2308"/>
      <c r="D676" s="2308"/>
      <c r="E676" s="2308"/>
      <c r="F676" s="2308"/>
      <c r="G676" s="2308"/>
      <c r="H676" s="2308"/>
      <c r="I676" s="2308"/>
      <c r="J676" s="2308"/>
      <c r="K676" s="2308"/>
      <c r="L676" s="2308"/>
      <c r="M676" s="2308"/>
      <c r="N676" s="2308"/>
      <c r="O676" s="2308"/>
    </row>
    <row r="677" spans="1:15">
      <c r="A677" s="2430"/>
      <c r="B677" s="2308"/>
      <c r="C677" s="2308"/>
      <c r="D677" s="2308"/>
      <c r="E677" s="2308"/>
      <c r="F677" s="2308"/>
      <c r="G677" s="2308"/>
      <c r="H677" s="2308"/>
      <c r="I677" s="2308"/>
      <c r="J677" s="2308"/>
      <c r="K677" s="2308"/>
      <c r="L677" s="2308"/>
      <c r="M677" s="2308"/>
      <c r="N677" s="2308"/>
      <c r="O677" s="2308"/>
    </row>
    <row r="678" spans="1:15">
      <c r="A678" s="2430"/>
      <c r="B678" s="2308"/>
      <c r="C678" s="2308"/>
      <c r="D678" s="2308"/>
      <c r="E678" s="2308"/>
      <c r="F678" s="2308"/>
      <c r="G678" s="2308"/>
      <c r="H678" s="2308"/>
      <c r="I678" s="2308"/>
      <c r="J678" s="2308"/>
      <c r="K678" s="2308"/>
      <c r="L678" s="2308"/>
      <c r="M678" s="2308"/>
      <c r="N678" s="2308"/>
      <c r="O678" s="2308"/>
    </row>
    <row r="679" spans="1:15">
      <c r="A679" s="2430"/>
      <c r="B679" s="2308"/>
      <c r="C679" s="2308"/>
      <c r="D679" s="2308"/>
      <c r="E679" s="2308"/>
      <c r="F679" s="2308"/>
      <c r="G679" s="2308"/>
      <c r="H679" s="2308"/>
      <c r="I679" s="2308"/>
      <c r="J679" s="2308"/>
      <c r="K679" s="2308"/>
      <c r="L679" s="2308"/>
      <c r="M679" s="2308"/>
      <c r="N679" s="2308"/>
      <c r="O679" s="2308"/>
    </row>
    <row r="680" spans="1:15">
      <c r="A680" s="2430"/>
      <c r="B680" s="2308"/>
      <c r="C680" s="2308"/>
      <c r="D680" s="2308"/>
      <c r="E680" s="2308"/>
      <c r="F680" s="2308"/>
      <c r="G680" s="2308"/>
      <c r="H680" s="2308"/>
      <c r="I680" s="2308"/>
      <c r="J680" s="2308"/>
      <c r="K680" s="2308"/>
      <c r="L680" s="2308"/>
      <c r="M680" s="2308"/>
      <c r="N680" s="2308"/>
      <c r="O680" s="2308"/>
    </row>
    <row r="681" spans="1:15">
      <c r="A681" s="2430"/>
      <c r="B681" s="2308"/>
      <c r="C681" s="2308"/>
      <c r="D681" s="2308"/>
      <c r="E681" s="2308"/>
      <c r="F681" s="2308"/>
      <c r="G681" s="2308"/>
      <c r="H681" s="2308"/>
      <c r="I681" s="2308"/>
      <c r="J681" s="2308"/>
      <c r="K681" s="2308"/>
      <c r="L681" s="2308"/>
      <c r="M681" s="2308"/>
      <c r="N681" s="2308"/>
      <c r="O681" s="2308"/>
    </row>
    <row r="682" spans="1:15">
      <c r="A682" s="2430"/>
      <c r="B682" s="2308"/>
      <c r="C682" s="2308"/>
      <c r="D682" s="2308"/>
      <c r="E682" s="2308"/>
      <c r="F682" s="2308"/>
      <c r="G682" s="2308"/>
      <c r="H682" s="2308"/>
      <c r="I682" s="2308"/>
      <c r="J682" s="2308"/>
      <c r="K682" s="2308"/>
      <c r="L682" s="2308"/>
      <c r="M682" s="2308"/>
      <c r="N682" s="2308"/>
      <c r="O682" s="2308"/>
    </row>
    <row r="683" spans="1:15">
      <c r="A683" s="2430"/>
      <c r="B683" s="2308"/>
      <c r="C683" s="2308"/>
      <c r="D683" s="2308"/>
      <c r="E683" s="2308"/>
      <c r="F683" s="2308"/>
      <c r="G683" s="2308"/>
      <c r="H683" s="2308"/>
      <c r="I683" s="2308"/>
      <c r="J683" s="2308"/>
      <c r="K683" s="2308"/>
      <c r="L683" s="2308"/>
      <c r="M683" s="2308"/>
      <c r="N683" s="2308"/>
      <c r="O683" s="2308"/>
    </row>
    <row r="684" spans="1:15">
      <c r="A684" s="2430"/>
      <c r="B684" s="2308"/>
      <c r="C684" s="2308"/>
      <c r="D684" s="2308"/>
      <c r="E684" s="2308"/>
      <c r="F684" s="2308"/>
      <c r="G684" s="2308"/>
      <c r="H684" s="2308"/>
      <c r="I684" s="2308"/>
      <c r="J684" s="2308"/>
      <c r="K684" s="2308"/>
      <c r="L684" s="2308"/>
      <c r="M684" s="2308"/>
      <c r="N684" s="2308"/>
      <c r="O684" s="2308"/>
    </row>
    <row r="685" spans="1:15">
      <c r="A685" s="2430"/>
      <c r="B685" s="2308"/>
      <c r="C685" s="2308"/>
      <c r="D685" s="2308"/>
      <c r="E685" s="2308"/>
      <c r="F685" s="2308"/>
      <c r="G685" s="2308"/>
      <c r="H685" s="2308"/>
      <c r="I685" s="2308"/>
      <c r="J685" s="2308"/>
      <c r="K685" s="2308"/>
      <c r="L685" s="2308"/>
      <c r="M685" s="2308"/>
      <c r="N685" s="2308"/>
      <c r="O685" s="2308"/>
    </row>
    <row r="686" spans="1:15">
      <c r="A686" s="2430"/>
      <c r="B686" s="2308"/>
      <c r="C686" s="2308"/>
      <c r="D686" s="2308"/>
      <c r="E686" s="2308"/>
      <c r="F686" s="2308"/>
      <c r="G686" s="2308"/>
      <c r="H686" s="2308"/>
      <c r="I686" s="2308"/>
      <c r="J686" s="2308"/>
      <c r="K686" s="2308"/>
      <c r="L686" s="2308"/>
      <c r="M686" s="2308"/>
      <c r="N686" s="2308"/>
      <c r="O686" s="2308"/>
    </row>
    <row r="687" spans="1:15">
      <c r="A687" s="2430"/>
      <c r="B687" s="2308"/>
      <c r="C687" s="2308"/>
      <c r="D687" s="2308"/>
      <c r="E687" s="2308"/>
      <c r="F687" s="2308"/>
      <c r="G687" s="2308"/>
      <c r="H687" s="2308"/>
      <c r="I687" s="2308"/>
      <c r="J687" s="2308"/>
      <c r="K687" s="2308"/>
      <c r="L687" s="2308"/>
      <c r="M687" s="2308"/>
      <c r="N687" s="2308"/>
      <c r="O687" s="2308"/>
    </row>
    <row r="688" spans="1:15">
      <c r="A688" s="2430"/>
      <c r="B688" s="2308"/>
      <c r="C688" s="2308"/>
      <c r="D688" s="2308"/>
      <c r="E688" s="2308"/>
      <c r="F688" s="2308"/>
      <c r="G688" s="2308"/>
      <c r="H688" s="2308"/>
      <c r="I688" s="2308"/>
      <c r="J688" s="2308"/>
      <c r="K688" s="2308"/>
      <c r="L688" s="2308"/>
      <c r="M688" s="2308"/>
      <c r="N688" s="2308"/>
      <c r="O688" s="2308"/>
    </row>
    <row r="689" spans="1:15">
      <c r="A689" s="2430"/>
      <c r="B689" s="2308"/>
      <c r="C689" s="2308"/>
      <c r="D689" s="2308"/>
      <c r="E689" s="2308"/>
      <c r="F689" s="2308"/>
      <c r="G689" s="2308"/>
      <c r="H689" s="2308"/>
      <c r="I689" s="2308"/>
      <c r="J689" s="2308"/>
      <c r="K689" s="2308"/>
      <c r="L689" s="2308"/>
      <c r="M689" s="2308"/>
      <c r="N689" s="2308"/>
      <c r="O689" s="2308"/>
    </row>
    <row r="690" spans="1:15">
      <c r="A690" s="2430"/>
      <c r="B690" s="2308"/>
      <c r="C690" s="2308"/>
      <c r="D690" s="2308"/>
      <c r="E690" s="2308"/>
      <c r="F690" s="2308"/>
      <c r="G690" s="2308"/>
      <c r="H690" s="2308"/>
      <c r="I690" s="2308"/>
      <c r="J690" s="2308"/>
      <c r="K690" s="2308"/>
      <c r="L690" s="2308"/>
      <c r="M690" s="2308"/>
      <c r="N690" s="2308"/>
      <c r="O690" s="2308"/>
    </row>
    <row r="691" spans="1:15">
      <c r="A691" s="2430"/>
      <c r="B691" s="2308"/>
      <c r="C691" s="2308"/>
      <c r="D691" s="2308"/>
      <c r="E691" s="2308"/>
      <c r="F691" s="2308"/>
      <c r="G691" s="2308"/>
      <c r="H691" s="2308"/>
      <c r="I691" s="2308"/>
      <c r="J691" s="2308"/>
      <c r="K691" s="2308"/>
      <c r="L691" s="2308"/>
      <c r="M691" s="2308"/>
      <c r="N691" s="2308"/>
      <c r="O691" s="2308"/>
    </row>
    <row r="692" spans="1:15">
      <c r="A692" s="2430"/>
      <c r="B692" s="2308"/>
      <c r="C692" s="2308"/>
      <c r="D692" s="2308"/>
      <c r="E692" s="2308"/>
      <c r="F692" s="2308"/>
      <c r="G692" s="2308"/>
      <c r="H692" s="2308"/>
      <c r="I692" s="2308"/>
      <c r="J692" s="2308"/>
      <c r="K692" s="2308"/>
      <c r="L692" s="2308"/>
      <c r="M692" s="2308"/>
      <c r="N692" s="2308"/>
      <c r="O692" s="2308"/>
    </row>
    <row r="693" spans="1:15">
      <c r="A693" s="2430"/>
      <c r="B693" s="2308"/>
      <c r="C693" s="2308"/>
      <c r="D693" s="2308"/>
      <c r="E693" s="2308"/>
      <c r="F693" s="2308"/>
      <c r="G693" s="2308"/>
      <c r="H693" s="2308"/>
      <c r="I693" s="2308"/>
      <c r="J693" s="2308"/>
      <c r="K693" s="2308"/>
      <c r="L693" s="2308"/>
      <c r="M693" s="2308"/>
      <c r="N693" s="2308"/>
      <c r="O693" s="2308"/>
    </row>
    <row r="694" spans="1:15">
      <c r="A694" s="2430"/>
      <c r="B694" s="2308"/>
      <c r="C694" s="2308"/>
      <c r="D694" s="2308"/>
      <c r="E694" s="2308"/>
      <c r="F694" s="2308"/>
      <c r="G694" s="2308"/>
      <c r="H694" s="2308"/>
      <c r="I694" s="2308"/>
      <c r="J694" s="2308"/>
      <c r="K694" s="2308"/>
      <c r="L694" s="2308"/>
      <c r="M694" s="2308"/>
      <c r="N694" s="2308"/>
      <c r="O694" s="2308"/>
    </row>
    <row r="695" spans="1:15">
      <c r="A695" s="2430"/>
      <c r="B695" s="2308"/>
      <c r="C695" s="2308"/>
      <c r="D695" s="2308"/>
      <c r="E695" s="2308"/>
      <c r="F695" s="2308"/>
      <c r="G695" s="2308"/>
      <c r="H695" s="2308"/>
      <c r="I695" s="2308"/>
      <c r="J695" s="2308"/>
      <c r="K695" s="2308"/>
      <c r="L695" s="2308"/>
      <c r="M695" s="2308"/>
      <c r="N695" s="2308"/>
      <c r="O695" s="2308"/>
    </row>
    <row r="696" spans="1:15">
      <c r="A696" s="2430"/>
      <c r="B696" s="2308"/>
      <c r="C696" s="2308"/>
      <c r="D696" s="2308"/>
      <c r="E696" s="2308"/>
      <c r="F696" s="2308"/>
      <c r="G696" s="2308"/>
      <c r="H696" s="2308"/>
      <c r="I696" s="2308"/>
      <c r="J696" s="2308"/>
      <c r="K696" s="2308"/>
      <c r="L696" s="2308"/>
      <c r="M696" s="2308"/>
      <c r="N696" s="2308"/>
      <c r="O696" s="2308"/>
    </row>
    <row r="697" spans="1:15">
      <c r="A697" s="2430"/>
      <c r="B697" s="2308"/>
      <c r="C697" s="2308"/>
      <c r="D697" s="2308"/>
      <c r="E697" s="2308"/>
      <c r="F697" s="2308"/>
      <c r="G697" s="2308"/>
      <c r="H697" s="2308"/>
      <c r="I697" s="2308"/>
      <c r="J697" s="2308"/>
      <c r="K697" s="2308"/>
      <c r="L697" s="2308"/>
      <c r="M697" s="2308"/>
      <c r="N697" s="2308"/>
      <c r="O697" s="2308"/>
    </row>
    <row r="698" spans="1:15">
      <c r="A698" s="2430"/>
      <c r="B698" s="2308"/>
      <c r="C698" s="2308"/>
      <c r="D698" s="2308"/>
      <c r="E698" s="2308"/>
      <c r="F698" s="2308"/>
      <c r="G698" s="2308"/>
      <c r="H698" s="2308"/>
      <c r="I698" s="2308"/>
      <c r="J698" s="2308"/>
      <c r="K698" s="2308"/>
      <c r="L698" s="2308"/>
      <c r="M698" s="2308"/>
      <c r="N698" s="2308"/>
      <c r="O698" s="2308"/>
    </row>
    <row r="699" spans="1:15">
      <c r="A699" s="2430"/>
      <c r="B699" s="2308"/>
      <c r="C699" s="2308"/>
      <c r="D699" s="2308"/>
      <c r="E699" s="2308"/>
      <c r="F699" s="2308"/>
      <c r="G699" s="2308"/>
      <c r="H699" s="2308"/>
      <c r="I699" s="2308"/>
      <c r="J699" s="2308"/>
      <c r="K699" s="2308"/>
      <c r="L699" s="2308"/>
      <c r="M699" s="2308"/>
      <c r="N699" s="2308"/>
      <c r="O699" s="2308"/>
    </row>
    <row r="700" spans="1:15">
      <c r="A700" s="2430"/>
      <c r="B700" s="2308"/>
      <c r="C700" s="2308"/>
      <c r="D700" s="2308"/>
      <c r="E700" s="2308"/>
      <c r="F700" s="2308"/>
      <c r="G700" s="2308"/>
      <c r="H700" s="2308"/>
      <c r="I700" s="2308"/>
      <c r="J700" s="2308"/>
      <c r="K700" s="2308"/>
      <c r="L700" s="2308"/>
      <c r="M700" s="2308"/>
      <c r="N700" s="2308"/>
      <c r="O700" s="2308"/>
    </row>
    <row r="701" spans="1:15">
      <c r="A701" s="2430"/>
      <c r="B701" s="2308"/>
      <c r="C701" s="2308"/>
      <c r="D701" s="2308"/>
      <c r="E701" s="2308"/>
      <c r="F701" s="2308"/>
      <c r="G701" s="2308"/>
      <c r="H701" s="2308"/>
      <c r="I701" s="2308"/>
      <c r="J701" s="2308"/>
      <c r="K701" s="2308"/>
      <c r="L701" s="2308"/>
      <c r="M701" s="2308"/>
      <c r="N701" s="2308"/>
      <c r="O701" s="2308"/>
    </row>
    <row r="702" spans="1:15">
      <c r="A702" s="2430"/>
      <c r="B702" s="2308"/>
      <c r="C702" s="2308"/>
      <c r="D702" s="2308"/>
      <c r="E702" s="2308"/>
      <c r="F702" s="2308"/>
      <c r="G702" s="2308"/>
      <c r="H702" s="2308"/>
      <c r="I702" s="2308"/>
      <c r="J702" s="2308"/>
      <c r="K702" s="2308"/>
      <c r="L702" s="2308"/>
      <c r="M702" s="2308"/>
      <c r="N702" s="2308"/>
      <c r="O702" s="2308"/>
    </row>
    <row r="703" spans="1:15">
      <c r="A703" s="2430"/>
      <c r="B703" s="2308"/>
      <c r="C703" s="2308"/>
      <c r="D703" s="2308"/>
      <c r="E703" s="2308"/>
      <c r="F703" s="2308"/>
      <c r="G703" s="2308"/>
      <c r="H703" s="2308"/>
      <c r="I703" s="2308"/>
      <c r="J703" s="2308"/>
      <c r="K703" s="2308"/>
      <c r="L703" s="2308"/>
      <c r="M703" s="2308"/>
      <c r="N703" s="2308"/>
      <c r="O703" s="2308"/>
    </row>
    <row r="704" spans="1:15">
      <c r="A704" s="2430"/>
      <c r="B704" s="2308"/>
      <c r="C704" s="2308"/>
      <c r="D704" s="2308"/>
      <c r="E704" s="2308"/>
      <c r="F704" s="2308"/>
      <c r="G704" s="2308"/>
      <c r="H704" s="2308"/>
      <c r="I704" s="2308"/>
      <c r="J704" s="2308"/>
      <c r="K704" s="2308"/>
      <c r="L704" s="2308"/>
      <c r="M704" s="2308"/>
      <c r="N704" s="2308"/>
      <c r="O704" s="2308"/>
    </row>
    <row r="705" spans="1:15">
      <c r="A705" s="2430"/>
      <c r="B705" s="2308"/>
      <c r="C705" s="2308"/>
      <c r="D705" s="2308"/>
      <c r="E705" s="2308"/>
      <c r="F705" s="2308"/>
      <c r="G705" s="2308"/>
      <c r="H705" s="2308"/>
      <c r="I705" s="2308"/>
      <c r="J705" s="2308"/>
      <c r="K705" s="2308"/>
      <c r="L705" s="2308"/>
      <c r="M705" s="2308"/>
      <c r="N705" s="2308"/>
      <c r="O705" s="2308"/>
    </row>
    <row r="706" spans="1:15">
      <c r="A706" s="2430"/>
      <c r="B706" s="2308"/>
      <c r="C706" s="2308"/>
      <c r="D706" s="2308"/>
      <c r="E706" s="2308"/>
      <c r="F706" s="2308"/>
      <c r="G706" s="2308"/>
      <c r="H706" s="2308"/>
      <c r="I706" s="2308"/>
      <c r="J706" s="2308"/>
      <c r="K706" s="2308"/>
      <c r="L706" s="2308"/>
      <c r="M706" s="2308"/>
      <c r="N706" s="2308"/>
      <c r="O706" s="2308"/>
    </row>
    <row r="707" spans="1:15">
      <c r="A707" s="2430"/>
      <c r="B707" s="2308"/>
      <c r="C707" s="2308"/>
      <c r="D707" s="2308"/>
      <c r="E707" s="2308"/>
      <c r="F707" s="2308"/>
      <c r="G707" s="2308"/>
      <c r="H707" s="2308"/>
      <c r="I707" s="2308"/>
      <c r="J707" s="2308"/>
      <c r="K707" s="2308"/>
      <c r="L707" s="2308"/>
      <c r="M707" s="2308"/>
      <c r="N707" s="2308"/>
      <c r="O707" s="2308"/>
    </row>
    <row r="708" spans="1:15">
      <c r="A708" s="2430"/>
      <c r="B708" s="2308"/>
      <c r="C708" s="2308"/>
      <c r="D708" s="2308"/>
      <c r="E708" s="2308"/>
      <c r="F708" s="2308"/>
      <c r="G708" s="2308"/>
      <c r="H708" s="2308"/>
      <c r="I708" s="2308"/>
      <c r="J708" s="2308"/>
      <c r="K708" s="2308"/>
      <c r="L708" s="2308"/>
      <c r="M708" s="2308"/>
      <c r="N708" s="2308"/>
      <c r="O708" s="2308"/>
    </row>
    <row r="709" spans="1:15">
      <c r="A709" s="2430"/>
      <c r="B709" s="2308"/>
      <c r="C709" s="2308"/>
      <c r="D709" s="2308"/>
      <c r="E709" s="2308"/>
      <c r="F709" s="2308"/>
      <c r="G709" s="2308"/>
      <c r="H709" s="2308"/>
      <c r="I709" s="2308"/>
      <c r="J709" s="2308"/>
      <c r="K709" s="2308"/>
      <c r="L709" s="2308"/>
      <c r="M709" s="2308"/>
      <c r="N709" s="2308"/>
      <c r="O709" s="2308"/>
    </row>
    <row r="710" spans="1:15">
      <c r="A710" s="2430"/>
      <c r="B710" s="2308"/>
      <c r="C710" s="2308"/>
      <c r="D710" s="2308"/>
      <c r="E710" s="2308"/>
      <c r="F710" s="2308"/>
      <c r="G710" s="2308"/>
      <c r="H710" s="2308"/>
      <c r="I710" s="2308"/>
      <c r="J710" s="2308"/>
      <c r="K710" s="2308"/>
      <c r="L710" s="2308"/>
      <c r="M710" s="2308"/>
      <c r="N710" s="2308"/>
      <c r="O710" s="2308"/>
    </row>
    <row r="711" spans="1:15">
      <c r="A711" s="2430"/>
      <c r="B711" s="2308"/>
      <c r="C711" s="2308"/>
      <c r="D711" s="2308"/>
      <c r="E711" s="2308"/>
      <c r="F711" s="2308"/>
      <c r="G711" s="2308"/>
      <c r="H711" s="2308"/>
      <c r="I711" s="2308"/>
      <c r="J711" s="2308"/>
      <c r="K711" s="2308"/>
      <c r="L711" s="2308"/>
      <c r="M711" s="2308"/>
      <c r="N711" s="2308"/>
      <c r="O711" s="2308"/>
    </row>
  </sheetData>
  <mergeCells count="34">
    <mergeCell ref="I1:K1"/>
    <mergeCell ref="A420:A423"/>
    <mergeCell ref="B420:B423"/>
    <mergeCell ref="C420:C423"/>
    <mergeCell ref="F420:F423"/>
    <mergeCell ref="G420:I420"/>
    <mergeCell ref="K6:K7"/>
    <mergeCell ref="A2:Q2"/>
    <mergeCell ref="A4:A7"/>
    <mergeCell ref="P420:P421"/>
    <mergeCell ref="G421:G423"/>
    <mergeCell ref="H421:I421"/>
    <mergeCell ref="H422:H423"/>
    <mergeCell ref="I422:I423"/>
    <mergeCell ref="B380:M380"/>
    <mergeCell ref="O4:O7"/>
    <mergeCell ref="B4:B7"/>
    <mergeCell ref="C4:C7"/>
    <mergeCell ref="D4:D7"/>
    <mergeCell ref="E4:E7"/>
    <mergeCell ref="F4:F7"/>
    <mergeCell ref="P4:P7"/>
    <mergeCell ref="Q4:Q7"/>
    <mergeCell ref="G5:G7"/>
    <mergeCell ref="H5:I5"/>
    <mergeCell ref="H6:H7"/>
    <mergeCell ref="I6:I7"/>
    <mergeCell ref="J6:J7"/>
    <mergeCell ref="G4:I4"/>
    <mergeCell ref="J4:K5"/>
    <mergeCell ref="L6:L7"/>
    <mergeCell ref="M6:M7"/>
    <mergeCell ref="L4:M5"/>
    <mergeCell ref="N4:N7"/>
  </mergeCells>
  <pageMargins left="0.7" right="0.7" top="0.75" bottom="0.75" header="0.3" footer="0.3"/>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Q438"/>
  <sheetViews>
    <sheetView topLeftCell="A4" zoomScale="140" zoomScaleNormal="140" workbookViewId="0">
      <pane xSplit="5" ySplit="6" topLeftCell="F18" activePane="bottomRight" state="frozen"/>
      <selection activeCell="A4" sqref="A4"/>
      <selection pane="topRight" activeCell="F4" sqref="F4"/>
      <selection pane="bottomLeft" activeCell="A10" sqref="A10"/>
      <selection pane="bottomRight" activeCell="A18" sqref="A18:XFD18"/>
    </sheetView>
  </sheetViews>
  <sheetFormatPr defaultColWidth="4.28515625" defaultRowHeight="8.25"/>
  <cols>
    <col min="1" max="1" width="2.28515625" style="1530" customWidth="1"/>
    <col min="2" max="2" width="8.28515625" style="1531" customWidth="1"/>
    <col min="3" max="4" width="3.28515625" style="1532" customWidth="1"/>
    <col min="5" max="5" width="3.42578125" style="1532" customWidth="1"/>
    <col min="6" max="6" width="6" style="1532" customWidth="1"/>
    <col min="7" max="7" width="6.28515625" style="41" customWidth="1"/>
    <col min="8" max="8" width="5.7109375" style="41" customWidth="1"/>
    <col min="9" max="11" width="8.28515625" style="41" hidden="1" customWidth="1"/>
    <col min="12" max="13" width="4.7109375" style="41" hidden="1" customWidth="1"/>
    <col min="14" max="17" width="5.7109375" style="41" customWidth="1"/>
    <col min="18" max="19" width="5.28515625" style="41" customWidth="1"/>
    <col min="20" max="20" width="4.42578125" style="41" customWidth="1"/>
    <col min="21" max="25" width="5.42578125" style="41" customWidth="1"/>
    <col min="26" max="27" width="5.42578125" style="1581" customWidth="1"/>
    <col min="28" max="29" width="5.42578125" style="1763" customWidth="1"/>
    <col min="30" max="33" width="5.42578125" style="41" customWidth="1"/>
    <col min="34" max="34" width="4.5703125" style="881" customWidth="1"/>
    <col min="35" max="35" width="4.7109375" style="41" customWidth="1"/>
    <col min="36" max="36" width="4.28515625" style="41" customWidth="1"/>
    <col min="37" max="37" width="4.42578125" style="41" customWidth="1"/>
    <col min="38" max="38" width="4.28515625" style="41" customWidth="1"/>
    <col min="39" max="39" width="4" style="41" customWidth="1"/>
    <col min="40" max="40" width="4.7109375" style="41" customWidth="1"/>
    <col min="41" max="41" width="4.42578125" style="41" customWidth="1"/>
    <col min="42" max="42" width="4" style="41" customWidth="1"/>
    <col min="43" max="43" width="4.42578125" style="41" customWidth="1"/>
    <col min="44" max="44" width="3.7109375" style="41" customWidth="1"/>
    <col min="45" max="45" width="4.42578125" style="41" customWidth="1"/>
    <col min="46" max="46" width="4.5703125" style="41" customWidth="1"/>
    <col min="47" max="47" width="4" style="41" customWidth="1"/>
    <col min="48" max="48" width="4.28515625" style="41" customWidth="1"/>
    <col min="49" max="49" width="4.7109375" style="41" customWidth="1"/>
    <col min="50" max="50" width="3.7109375" style="41" customWidth="1"/>
    <col min="51" max="51" width="4.42578125" style="41" customWidth="1"/>
    <col min="52" max="52" width="3.7109375" style="41" customWidth="1"/>
    <col min="53" max="53" width="4.42578125" style="41" customWidth="1"/>
    <col min="54" max="54" width="3.7109375" style="41" customWidth="1"/>
    <col min="55" max="55" width="4.28515625" style="41" customWidth="1"/>
    <col min="56" max="56" width="4.42578125" style="41" customWidth="1"/>
    <col min="57" max="57" width="4" style="41" customWidth="1"/>
    <col min="58" max="58" width="4.42578125" style="41" customWidth="1"/>
    <col min="59" max="59" width="4.5703125" style="41" customWidth="1"/>
    <col min="60" max="60" width="3.7109375" style="41" customWidth="1"/>
    <col min="61" max="62" width="4.7109375" style="41" customWidth="1"/>
    <col min="63" max="63" width="4" style="41" customWidth="1"/>
    <col min="64" max="65" width="4.42578125" style="41" hidden="1" customWidth="1"/>
    <col min="66" max="66" width="3.7109375" style="41" hidden="1" customWidth="1"/>
    <col min="67" max="67" width="5.42578125" style="41" customWidth="1"/>
    <col min="68" max="68" width="5.42578125" style="41" hidden="1" customWidth="1"/>
    <col min="69" max="69" width="5" style="41" customWidth="1"/>
    <col min="70" max="70" width="4.42578125" style="41" customWidth="1"/>
    <col min="71" max="72" width="5.28515625" style="41" customWidth="1"/>
    <col min="73" max="73" width="4.28515625" style="41" customWidth="1"/>
    <col min="74" max="74" width="5.42578125" style="41" customWidth="1"/>
    <col min="75" max="75" width="4.7109375" style="41" customWidth="1"/>
    <col min="76" max="77" width="4.42578125" style="41" customWidth="1"/>
    <col min="78" max="79" width="4.7109375" style="41" customWidth="1"/>
    <col min="80" max="80" width="4.5703125" style="41" customWidth="1"/>
    <col min="81" max="81" width="4.42578125" style="41" customWidth="1"/>
    <col min="82" max="82" width="4" style="41" customWidth="1"/>
    <col min="83" max="83" width="2.42578125" style="41" customWidth="1"/>
    <col min="84" max="84" width="6.7109375" style="41" hidden="1" customWidth="1"/>
    <col min="85" max="85" width="6.42578125" style="41" hidden="1" customWidth="1"/>
    <col min="86" max="86" width="6.28515625" style="41" hidden="1" customWidth="1"/>
    <col min="87" max="87" width="6" style="41" hidden="1" customWidth="1"/>
    <col min="88" max="88" width="4.28515625" style="41" hidden="1" customWidth="1"/>
    <col min="89" max="89" width="0" style="40" hidden="1" customWidth="1"/>
    <col min="90" max="90" width="6.28515625" style="40" bestFit="1" customWidth="1"/>
    <col min="91" max="91" width="7.7109375" style="40" bestFit="1" customWidth="1"/>
    <col min="92" max="92" width="8" style="40" bestFit="1" customWidth="1"/>
    <col min="93" max="93" width="4.28515625" style="40"/>
    <col min="94" max="94" width="5.28515625" style="40" bestFit="1" customWidth="1"/>
    <col min="95" max="16384" width="4.28515625" style="40"/>
  </cols>
  <sheetData>
    <row r="1" spans="1:95" ht="15.6" customHeight="1">
      <c r="A1" s="2704" t="s">
        <v>94</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04"/>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c r="BU1" s="2704"/>
      <c r="BV1" s="2704"/>
      <c r="BW1" s="2704"/>
      <c r="BX1" s="2704"/>
      <c r="BY1" s="2704"/>
      <c r="BZ1" s="2704"/>
      <c r="CA1" s="2704"/>
      <c r="CB1" s="2704"/>
      <c r="CC1" s="2704"/>
      <c r="CD1" s="2704"/>
      <c r="CE1" s="2704"/>
      <c r="CF1" s="2704"/>
      <c r="CG1" s="2704"/>
      <c r="CH1" s="2704"/>
      <c r="CI1" s="2704"/>
      <c r="CJ1" s="2704"/>
    </row>
    <row r="2" spans="1:95" ht="10.5" customHeight="1">
      <c r="A2" s="2705" t="s">
        <v>512</v>
      </c>
      <c r="B2" s="2706"/>
      <c r="C2" s="2706"/>
      <c r="D2" s="2706"/>
      <c r="E2" s="2706"/>
      <c r="F2" s="2706"/>
      <c r="G2" s="2706"/>
      <c r="H2" s="2706"/>
      <c r="I2" s="2706"/>
      <c r="J2" s="2706"/>
      <c r="K2" s="2706"/>
      <c r="L2" s="2706"/>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706"/>
      <c r="AO2" s="2706"/>
      <c r="AP2" s="2706"/>
      <c r="AQ2" s="2706"/>
      <c r="AR2" s="2706"/>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c r="BP2" s="2706"/>
      <c r="BQ2" s="2706"/>
      <c r="BR2" s="2706"/>
      <c r="BS2" s="2706"/>
      <c r="BT2" s="2706"/>
      <c r="BU2" s="2706"/>
      <c r="BV2" s="2706"/>
      <c r="BW2" s="2706"/>
      <c r="BX2" s="2706"/>
      <c r="BY2" s="2706"/>
      <c r="BZ2" s="2706"/>
      <c r="CA2" s="2706"/>
      <c r="CB2" s="2706"/>
      <c r="CC2" s="2706"/>
      <c r="CD2" s="2706"/>
      <c r="CE2" s="2706"/>
      <c r="CF2" s="2706"/>
      <c r="CG2" s="2706"/>
      <c r="CH2" s="2706"/>
      <c r="CI2" s="2706"/>
      <c r="CJ2" s="2706"/>
      <c r="CK2" s="1480"/>
      <c r="CL2" s="1480"/>
      <c r="CM2" s="1480"/>
      <c r="CN2" s="1480"/>
      <c r="CO2" s="1480"/>
    </row>
    <row r="3" spans="1:95" ht="15" customHeight="1">
      <c r="A3" s="2707" t="s">
        <v>0</v>
      </c>
      <c r="B3" s="2707"/>
      <c r="C3" s="2707"/>
      <c r="D3" s="2707"/>
      <c r="E3" s="2707"/>
      <c r="F3" s="2707"/>
      <c r="G3" s="2707"/>
      <c r="H3" s="2707"/>
      <c r="I3" s="2707"/>
      <c r="J3" s="2707"/>
      <c r="K3" s="2707"/>
      <c r="L3" s="2707"/>
      <c r="M3" s="2707"/>
      <c r="N3" s="2707"/>
      <c r="O3" s="2707"/>
      <c r="P3" s="2707"/>
      <c r="Q3" s="2707"/>
      <c r="R3" s="2707"/>
      <c r="S3" s="2707"/>
      <c r="T3" s="2707"/>
      <c r="U3" s="2707"/>
      <c r="V3" s="2707"/>
      <c r="W3" s="2707"/>
      <c r="X3" s="2707"/>
      <c r="Y3" s="2707"/>
      <c r="Z3" s="2707"/>
      <c r="AA3" s="2707"/>
      <c r="AB3" s="2707"/>
      <c r="AC3" s="2707"/>
      <c r="AD3" s="2707"/>
      <c r="AE3" s="2707"/>
      <c r="AF3" s="2707"/>
      <c r="AG3" s="2707"/>
      <c r="AH3" s="2707"/>
      <c r="AI3" s="2707"/>
      <c r="AJ3" s="2707"/>
      <c r="AK3" s="2707"/>
      <c r="AL3" s="2707"/>
      <c r="AM3" s="2707"/>
      <c r="AN3" s="2707"/>
      <c r="AO3" s="2707"/>
      <c r="AP3" s="2707"/>
      <c r="AQ3" s="2707"/>
      <c r="AR3" s="2707"/>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c r="BP3" s="2707"/>
      <c r="BQ3" s="2707"/>
      <c r="BR3" s="2707"/>
      <c r="BS3" s="2707"/>
      <c r="BT3" s="2707"/>
      <c r="BU3" s="2707"/>
      <c r="BV3" s="2707"/>
      <c r="BW3" s="2707"/>
      <c r="BX3" s="2707"/>
      <c r="BY3" s="2707"/>
      <c r="BZ3" s="2707"/>
      <c r="CA3" s="2707"/>
      <c r="CB3" s="2707"/>
      <c r="CC3" s="2707"/>
      <c r="CD3" s="2707"/>
      <c r="CE3" s="2707"/>
      <c r="CF3" s="2707"/>
      <c r="CG3" s="2707"/>
      <c r="CH3" s="2707"/>
      <c r="CI3" s="2707"/>
      <c r="CJ3" s="2707"/>
      <c r="CM3" s="1260"/>
      <c r="CN3" s="1260"/>
      <c r="CO3" s="1260"/>
      <c r="CP3" s="1260"/>
      <c r="CQ3" s="1260"/>
    </row>
    <row r="4" spans="1:95" s="1702" customFormat="1" ht="18.600000000000001" customHeight="1">
      <c r="A4" s="2672" t="s">
        <v>54</v>
      </c>
      <c r="B4" s="2672" t="s">
        <v>14</v>
      </c>
      <c r="C4" s="2672" t="s">
        <v>15</v>
      </c>
      <c r="D4" s="2672" t="s">
        <v>16</v>
      </c>
      <c r="E4" s="2672" t="s">
        <v>17</v>
      </c>
      <c r="F4" s="2697" t="s">
        <v>591</v>
      </c>
      <c r="G4" s="2698"/>
      <c r="H4" s="2699"/>
      <c r="I4" s="2668" t="s">
        <v>337</v>
      </c>
      <c r="J4" s="2668"/>
      <c r="K4" s="2668"/>
      <c r="L4" s="2668" t="s">
        <v>35</v>
      </c>
      <c r="M4" s="2668"/>
      <c r="N4" s="2692" t="s">
        <v>581</v>
      </c>
      <c r="O4" s="2713"/>
      <c r="P4" s="2713"/>
      <c r="Q4" s="2713"/>
      <c r="R4" s="2693"/>
      <c r="S4" s="2693"/>
      <c r="T4" s="2693"/>
      <c r="U4" s="2694"/>
      <c r="V4" s="2675" t="s">
        <v>502</v>
      </c>
      <c r="W4" s="2676"/>
      <c r="X4" s="2676"/>
      <c r="Y4" s="2677"/>
      <c r="Z4" s="2684" t="s">
        <v>586</v>
      </c>
      <c r="AA4" s="2685"/>
      <c r="AB4" s="2715" t="s">
        <v>592</v>
      </c>
      <c r="AC4" s="2715" t="s">
        <v>636</v>
      </c>
      <c r="AD4" s="2670" t="s">
        <v>588</v>
      </c>
      <c r="AE4" s="2670"/>
      <c r="AF4" s="2670"/>
      <c r="AG4" s="2670"/>
      <c r="AH4" s="2668" t="s">
        <v>38</v>
      </c>
      <c r="AI4" s="2668"/>
      <c r="AJ4" s="2668"/>
      <c r="AK4" s="2668" t="s">
        <v>69</v>
      </c>
      <c r="AL4" s="2668"/>
      <c r="AM4" s="2668"/>
      <c r="AN4" s="2668" t="s">
        <v>59</v>
      </c>
      <c r="AO4" s="2668"/>
      <c r="AP4" s="2668"/>
      <c r="AQ4" s="2668" t="s">
        <v>70</v>
      </c>
      <c r="AR4" s="2668"/>
      <c r="AS4" s="2668"/>
      <c r="AT4" s="2668" t="s">
        <v>39</v>
      </c>
      <c r="AU4" s="2668"/>
      <c r="AV4" s="2668"/>
      <c r="AW4" s="2668" t="s">
        <v>71</v>
      </c>
      <c r="AX4" s="2668"/>
      <c r="AY4" s="2668"/>
      <c r="AZ4" s="2668" t="s">
        <v>60</v>
      </c>
      <c r="BA4" s="2668"/>
      <c r="BB4" s="2668"/>
      <c r="BC4" s="2668" t="s">
        <v>72</v>
      </c>
      <c r="BD4" s="2668"/>
      <c r="BE4" s="2668"/>
      <c r="BF4" s="2668" t="s">
        <v>40</v>
      </c>
      <c r="BG4" s="2668"/>
      <c r="BH4" s="2668"/>
      <c r="BI4" s="2668" t="s">
        <v>41</v>
      </c>
      <c r="BJ4" s="2668"/>
      <c r="BK4" s="2668"/>
      <c r="BL4" s="2668" t="s">
        <v>339</v>
      </c>
      <c r="BM4" s="2668"/>
      <c r="BN4" s="2668"/>
      <c r="BO4" s="2668" t="s">
        <v>42</v>
      </c>
      <c r="BP4" s="2708"/>
      <c r="BQ4" s="2708"/>
      <c r="BR4" s="2708"/>
      <c r="BS4" s="2668" t="s">
        <v>78</v>
      </c>
      <c r="BT4" s="2668"/>
      <c r="BU4" s="2668"/>
      <c r="BV4" s="2668"/>
      <c r="BW4" s="2668"/>
      <c r="BX4" s="2668"/>
      <c r="BY4" s="2668" t="s">
        <v>81</v>
      </c>
      <c r="BZ4" s="2668"/>
      <c r="CA4" s="2668"/>
      <c r="CB4" s="2668"/>
      <c r="CC4" s="2668"/>
      <c r="CD4" s="2668"/>
      <c r="CE4" s="2668" t="s">
        <v>4</v>
      </c>
      <c r="CF4" s="2709" t="s">
        <v>341</v>
      </c>
      <c r="CG4" s="2710"/>
      <c r="CH4" s="2710"/>
      <c r="CI4" s="2711"/>
      <c r="CJ4" s="2712" t="s">
        <v>4</v>
      </c>
      <c r="CN4" s="2718"/>
      <c r="CO4" s="2718"/>
      <c r="CP4" s="2718"/>
    </row>
    <row r="5" spans="1:95" s="1702" customFormat="1" ht="25.5" customHeight="1">
      <c r="A5" s="2673"/>
      <c r="B5" s="2673"/>
      <c r="C5" s="2673"/>
      <c r="D5" s="2673"/>
      <c r="E5" s="2673"/>
      <c r="F5" s="2700"/>
      <c r="G5" s="2701"/>
      <c r="H5" s="2702"/>
      <c r="I5" s="2668" t="s">
        <v>34</v>
      </c>
      <c r="J5" s="2668" t="s">
        <v>19</v>
      </c>
      <c r="K5" s="2668"/>
      <c r="L5" s="2668" t="s">
        <v>20</v>
      </c>
      <c r="M5" s="2668" t="s">
        <v>33</v>
      </c>
      <c r="N5" s="2692" t="s">
        <v>582</v>
      </c>
      <c r="O5" s="2693"/>
      <c r="P5" s="2693"/>
      <c r="Q5" s="2694"/>
      <c r="R5" s="2692" t="s">
        <v>583</v>
      </c>
      <c r="S5" s="2693"/>
      <c r="T5" s="2693"/>
      <c r="U5" s="2694"/>
      <c r="V5" s="2678" t="s">
        <v>584</v>
      </c>
      <c r="W5" s="2679"/>
      <c r="X5" s="2678" t="s">
        <v>585</v>
      </c>
      <c r="Y5" s="2679"/>
      <c r="Z5" s="2686"/>
      <c r="AA5" s="2687"/>
      <c r="AB5" s="2716"/>
      <c r="AC5" s="2716"/>
      <c r="AD5" s="2670"/>
      <c r="AE5" s="2670"/>
      <c r="AF5" s="2670"/>
      <c r="AG5" s="2670"/>
      <c r="AH5" s="2714" t="s">
        <v>1</v>
      </c>
      <c r="AI5" s="2703" t="s">
        <v>8</v>
      </c>
      <c r="AJ5" s="2703"/>
      <c r="AK5" s="2668" t="s">
        <v>1</v>
      </c>
      <c r="AL5" s="2703" t="s">
        <v>8</v>
      </c>
      <c r="AM5" s="2703"/>
      <c r="AN5" s="2668" t="s">
        <v>1</v>
      </c>
      <c r="AO5" s="2703" t="s">
        <v>8</v>
      </c>
      <c r="AP5" s="2703"/>
      <c r="AQ5" s="2668" t="s">
        <v>1</v>
      </c>
      <c r="AR5" s="2703" t="s">
        <v>8</v>
      </c>
      <c r="AS5" s="2703"/>
      <c r="AT5" s="2668" t="s">
        <v>1</v>
      </c>
      <c r="AU5" s="2703" t="s">
        <v>8</v>
      </c>
      <c r="AV5" s="2703"/>
      <c r="AW5" s="2668" t="s">
        <v>1</v>
      </c>
      <c r="AX5" s="2703" t="s">
        <v>8</v>
      </c>
      <c r="AY5" s="2703"/>
      <c r="AZ5" s="2668" t="s">
        <v>1</v>
      </c>
      <c r="BA5" s="2703" t="s">
        <v>8</v>
      </c>
      <c r="BB5" s="2703"/>
      <c r="BC5" s="2668" t="s">
        <v>1</v>
      </c>
      <c r="BD5" s="2703" t="s">
        <v>8</v>
      </c>
      <c r="BE5" s="2703"/>
      <c r="BF5" s="2668" t="s">
        <v>1</v>
      </c>
      <c r="BG5" s="2703" t="s">
        <v>8</v>
      </c>
      <c r="BH5" s="2703"/>
      <c r="BI5" s="2668" t="s">
        <v>1</v>
      </c>
      <c r="BJ5" s="2703" t="s">
        <v>8</v>
      </c>
      <c r="BK5" s="2703"/>
      <c r="BL5" s="2668" t="s">
        <v>1</v>
      </c>
      <c r="BM5" s="2703" t="s">
        <v>8</v>
      </c>
      <c r="BN5" s="2703"/>
      <c r="BO5" s="2668" t="s">
        <v>20</v>
      </c>
      <c r="BP5" s="2668" t="s">
        <v>33</v>
      </c>
      <c r="BQ5" s="2708"/>
      <c r="BR5" s="2708"/>
      <c r="BS5" s="2668" t="s">
        <v>80</v>
      </c>
      <c r="BT5" s="2668"/>
      <c r="BU5" s="2668"/>
      <c r="BV5" s="2668" t="s">
        <v>79</v>
      </c>
      <c r="BW5" s="2668"/>
      <c r="BX5" s="2668"/>
      <c r="BY5" s="2668" t="s">
        <v>80</v>
      </c>
      <c r="BZ5" s="2668"/>
      <c r="CA5" s="2668"/>
      <c r="CB5" s="2668" t="s">
        <v>79</v>
      </c>
      <c r="CC5" s="2668"/>
      <c r="CD5" s="2668"/>
      <c r="CE5" s="2668"/>
      <c r="CF5" s="2720" t="s">
        <v>20</v>
      </c>
      <c r="CG5" s="2709" t="s">
        <v>33</v>
      </c>
      <c r="CH5" s="2710"/>
      <c r="CI5" s="2711"/>
      <c r="CJ5" s="2712"/>
      <c r="CN5" s="2718"/>
      <c r="CO5" s="2718"/>
      <c r="CP5" s="2718"/>
    </row>
    <row r="6" spans="1:95" s="1702" customFormat="1" ht="14.65" customHeight="1">
      <c r="A6" s="2673"/>
      <c r="B6" s="2673"/>
      <c r="C6" s="2673"/>
      <c r="D6" s="2673"/>
      <c r="E6" s="2673"/>
      <c r="F6" s="2695" t="s">
        <v>34</v>
      </c>
      <c r="G6" s="2668" t="s">
        <v>19</v>
      </c>
      <c r="H6" s="2668"/>
      <c r="I6" s="2668"/>
      <c r="J6" s="2668" t="s">
        <v>20</v>
      </c>
      <c r="K6" s="2668" t="s">
        <v>33</v>
      </c>
      <c r="L6" s="2668"/>
      <c r="M6" s="2668"/>
      <c r="N6" s="2695" t="s">
        <v>20</v>
      </c>
      <c r="O6" s="2692" t="s">
        <v>33</v>
      </c>
      <c r="P6" s="2693"/>
      <c r="Q6" s="2694"/>
      <c r="R6" s="2695" t="s">
        <v>20</v>
      </c>
      <c r="S6" s="2692" t="s">
        <v>33</v>
      </c>
      <c r="T6" s="2693"/>
      <c r="U6" s="2694"/>
      <c r="V6" s="2680"/>
      <c r="W6" s="2681"/>
      <c r="X6" s="2680"/>
      <c r="Y6" s="2681"/>
      <c r="Z6" s="2688"/>
      <c r="AA6" s="2689"/>
      <c r="AB6" s="2716"/>
      <c r="AC6" s="2716"/>
      <c r="AD6" s="2671" t="s">
        <v>20</v>
      </c>
      <c r="AE6" s="2671" t="s">
        <v>587</v>
      </c>
      <c r="AF6" s="2671"/>
      <c r="AG6" s="2671"/>
      <c r="AH6" s="2714"/>
      <c r="AI6" s="2703" t="s">
        <v>9</v>
      </c>
      <c r="AJ6" s="2703" t="s">
        <v>10</v>
      </c>
      <c r="AK6" s="2668"/>
      <c r="AL6" s="2703" t="s">
        <v>9</v>
      </c>
      <c r="AM6" s="2703" t="s">
        <v>10</v>
      </c>
      <c r="AN6" s="2668"/>
      <c r="AO6" s="2703" t="s">
        <v>9</v>
      </c>
      <c r="AP6" s="2703" t="s">
        <v>10</v>
      </c>
      <c r="AQ6" s="2668"/>
      <c r="AR6" s="2703" t="s">
        <v>9</v>
      </c>
      <c r="AS6" s="2703" t="s">
        <v>10</v>
      </c>
      <c r="AT6" s="2668"/>
      <c r="AU6" s="2703" t="s">
        <v>9</v>
      </c>
      <c r="AV6" s="2703" t="s">
        <v>10</v>
      </c>
      <c r="AW6" s="2668"/>
      <c r="AX6" s="2703" t="s">
        <v>9</v>
      </c>
      <c r="AY6" s="2703" t="s">
        <v>10</v>
      </c>
      <c r="AZ6" s="2668"/>
      <c r="BA6" s="2703" t="s">
        <v>9</v>
      </c>
      <c r="BB6" s="2703" t="s">
        <v>10</v>
      </c>
      <c r="BC6" s="2668"/>
      <c r="BD6" s="2703" t="s">
        <v>9</v>
      </c>
      <c r="BE6" s="2703" t="s">
        <v>10</v>
      </c>
      <c r="BF6" s="2668"/>
      <c r="BG6" s="2703" t="s">
        <v>9</v>
      </c>
      <c r="BH6" s="2703" t="s">
        <v>10</v>
      </c>
      <c r="BI6" s="2668"/>
      <c r="BJ6" s="2703" t="s">
        <v>9</v>
      </c>
      <c r="BK6" s="2703" t="s">
        <v>10</v>
      </c>
      <c r="BL6" s="2668"/>
      <c r="BM6" s="2703" t="s">
        <v>9</v>
      </c>
      <c r="BN6" s="2703" t="s">
        <v>10</v>
      </c>
      <c r="BO6" s="2708"/>
      <c r="BP6" s="2703" t="s">
        <v>1</v>
      </c>
      <c r="BQ6" s="2703" t="s">
        <v>340</v>
      </c>
      <c r="BR6" s="2708"/>
      <c r="BS6" s="2668" t="s">
        <v>1</v>
      </c>
      <c r="BT6" s="2703" t="s">
        <v>8</v>
      </c>
      <c r="BU6" s="2703"/>
      <c r="BV6" s="2668" t="s">
        <v>1</v>
      </c>
      <c r="BW6" s="2703" t="s">
        <v>8</v>
      </c>
      <c r="BX6" s="2703"/>
      <c r="BY6" s="2668" t="s">
        <v>1</v>
      </c>
      <c r="BZ6" s="2703" t="s">
        <v>8</v>
      </c>
      <c r="CA6" s="2703"/>
      <c r="CB6" s="2668" t="s">
        <v>1</v>
      </c>
      <c r="CC6" s="2703" t="s">
        <v>8</v>
      </c>
      <c r="CD6" s="2703"/>
      <c r="CE6" s="2668"/>
      <c r="CF6" s="2721"/>
      <c r="CG6" s="2724" t="s">
        <v>1</v>
      </c>
      <c r="CH6" s="2723" t="s">
        <v>340</v>
      </c>
      <c r="CI6" s="2711"/>
      <c r="CJ6" s="2712"/>
      <c r="CN6" s="2718"/>
      <c r="CO6" s="2719"/>
      <c r="CP6" s="2719"/>
    </row>
    <row r="7" spans="1:95" s="1702" customFormat="1" ht="12.6" customHeight="1">
      <c r="A7" s="2673"/>
      <c r="B7" s="2673"/>
      <c r="C7" s="2673"/>
      <c r="D7" s="2673"/>
      <c r="E7" s="2673"/>
      <c r="F7" s="2696"/>
      <c r="G7" s="2695" t="s">
        <v>20</v>
      </c>
      <c r="H7" s="2695" t="s">
        <v>33</v>
      </c>
      <c r="I7" s="2668"/>
      <c r="J7" s="2669"/>
      <c r="K7" s="2668"/>
      <c r="L7" s="2668"/>
      <c r="M7" s="2668"/>
      <c r="N7" s="2696"/>
      <c r="O7" s="2695" t="s">
        <v>424</v>
      </c>
      <c r="P7" s="2692" t="s">
        <v>8</v>
      </c>
      <c r="Q7" s="2694"/>
      <c r="R7" s="2696"/>
      <c r="S7" s="2695" t="s">
        <v>424</v>
      </c>
      <c r="T7" s="2692" t="s">
        <v>8</v>
      </c>
      <c r="U7" s="2694"/>
      <c r="V7" s="2682" t="s">
        <v>20</v>
      </c>
      <c r="W7" s="2682" t="s">
        <v>33</v>
      </c>
      <c r="X7" s="2682" t="s">
        <v>20</v>
      </c>
      <c r="Y7" s="2682" t="s">
        <v>33</v>
      </c>
      <c r="Z7" s="2690" t="s">
        <v>20</v>
      </c>
      <c r="AA7" s="2690" t="s">
        <v>33</v>
      </c>
      <c r="AB7" s="2716"/>
      <c r="AC7" s="2716"/>
      <c r="AD7" s="2671"/>
      <c r="AE7" s="2668" t="s">
        <v>424</v>
      </c>
      <c r="AF7" s="2670" t="s">
        <v>8</v>
      </c>
      <c r="AG7" s="2671"/>
      <c r="AH7" s="2714"/>
      <c r="AI7" s="2703"/>
      <c r="AJ7" s="2703"/>
      <c r="AK7" s="2668"/>
      <c r="AL7" s="2703"/>
      <c r="AM7" s="2703"/>
      <c r="AN7" s="2668"/>
      <c r="AO7" s="2703"/>
      <c r="AP7" s="2703"/>
      <c r="AQ7" s="2668"/>
      <c r="AR7" s="2703"/>
      <c r="AS7" s="2703"/>
      <c r="AT7" s="2668"/>
      <c r="AU7" s="2703"/>
      <c r="AV7" s="2703"/>
      <c r="AW7" s="2668"/>
      <c r="AX7" s="2703"/>
      <c r="AY7" s="2703"/>
      <c r="AZ7" s="2668"/>
      <c r="BA7" s="2703"/>
      <c r="BB7" s="2703"/>
      <c r="BC7" s="2668"/>
      <c r="BD7" s="2703"/>
      <c r="BE7" s="2703"/>
      <c r="BF7" s="2668"/>
      <c r="BG7" s="2703"/>
      <c r="BH7" s="2703"/>
      <c r="BI7" s="2668"/>
      <c r="BJ7" s="2703"/>
      <c r="BK7" s="2703"/>
      <c r="BL7" s="2668"/>
      <c r="BM7" s="2703"/>
      <c r="BN7" s="2703"/>
      <c r="BO7" s="2708"/>
      <c r="BP7" s="2708"/>
      <c r="BQ7" s="1701" t="s">
        <v>9</v>
      </c>
      <c r="BR7" s="1701" t="s">
        <v>10</v>
      </c>
      <c r="BS7" s="2668"/>
      <c r="BT7" s="1701" t="s">
        <v>9</v>
      </c>
      <c r="BU7" s="1701" t="s">
        <v>10</v>
      </c>
      <c r="BV7" s="2668"/>
      <c r="BW7" s="1701" t="s">
        <v>9</v>
      </c>
      <c r="BX7" s="1701" t="s">
        <v>10</v>
      </c>
      <c r="BY7" s="2668"/>
      <c r="BZ7" s="1701" t="s">
        <v>9</v>
      </c>
      <c r="CA7" s="1701" t="s">
        <v>10</v>
      </c>
      <c r="CB7" s="2668"/>
      <c r="CC7" s="1701" t="s">
        <v>9</v>
      </c>
      <c r="CD7" s="1701" t="s">
        <v>10</v>
      </c>
      <c r="CE7" s="2668"/>
      <c r="CF7" s="2722"/>
      <c r="CG7" s="2722"/>
      <c r="CH7" s="1705" t="s">
        <v>9</v>
      </c>
      <c r="CI7" s="1705" t="s">
        <v>10</v>
      </c>
      <c r="CJ7" s="2712"/>
      <c r="CN7" s="2718"/>
      <c r="CO7" s="1703"/>
      <c r="CP7" s="1703"/>
    </row>
    <row r="8" spans="1:95" s="1702" customFormat="1" ht="28.5" customHeight="1">
      <c r="A8" s="2674"/>
      <c r="B8" s="2674"/>
      <c r="C8" s="2674"/>
      <c r="D8" s="2674"/>
      <c r="E8" s="2674"/>
      <c r="F8" s="2674"/>
      <c r="G8" s="2674"/>
      <c r="H8" s="2674"/>
      <c r="I8" s="1704"/>
      <c r="J8" s="1706"/>
      <c r="K8" s="1704"/>
      <c r="L8" s="1704"/>
      <c r="M8" s="1704"/>
      <c r="N8" s="2674"/>
      <c r="O8" s="2674"/>
      <c r="P8" s="1701" t="s">
        <v>9</v>
      </c>
      <c r="Q8" s="1701" t="s">
        <v>10</v>
      </c>
      <c r="R8" s="2674"/>
      <c r="S8" s="2674"/>
      <c r="T8" s="1701" t="s">
        <v>9</v>
      </c>
      <c r="U8" s="1701" t="s">
        <v>10</v>
      </c>
      <c r="V8" s="2683"/>
      <c r="W8" s="2683"/>
      <c r="X8" s="2683"/>
      <c r="Y8" s="2683"/>
      <c r="Z8" s="2691"/>
      <c r="AA8" s="2691"/>
      <c r="AB8" s="2717"/>
      <c r="AC8" s="2717"/>
      <c r="AD8" s="2671"/>
      <c r="AE8" s="2670"/>
      <c r="AF8" s="1701" t="s">
        <v>9</v>
      </c>
      <c r="AG8" s="1701" t="s">
        <v>10</v>
      </c>
      <c r="AH8" s="1710"/>
      <c r="AI8" s="1533"/>
      <c r="AJ8" s="1533"/>
      <c r="AK8" s="1704"/>
      <c r="AL8" s="1533"/>
      <c r="AM8" s="1533"/>
      <c r="AN8" s="1704"/>
      <c r="AO8" s="1533"/>
      <c r="AP8" s="1533"/>
      <c r="AQ8" s="1704"/>
      <c r="AR8" s="1533"/>
      <c r="AS8" s="1533"/>
      <c r="AT8" s="1704"/>
      <c r="AU8" s="1533"/>
      <c r="AV8" s="1533"/>
      <c r="AW8" s="1704"/>
      <c r="AX8" s="1533"/>
      <c r="AY8" s="1533"/>
      <c r="AZ8" s="1704"/>
      <c r="BA8" s="1533"/>
      <c r="BB8" s="1533"/>
      <c r="BC8" s="1704"/>
      <c r="BD8" s="1533"/>
      <c r="BE8" s="1533"/>
      <c r="BF8" s="1704"/>
      <c r="BG8" s="1533"/>
      <c r="BH8" s="1533"/>
      <c r="BI8" s="1704"/>
      <c r="BJ8" s="1533"/>
      <c r="BK8" s="1533"/>
      <c r="BL8" s="1704"/>
      <c r="BM8" s="1533"/>
      <c r="BN8" s="1533"/>
      <c r="BO8" s="1707"/>
      <c r="BP8" s="1707"/>
      <c r="BQ8" s="1533"/>
      <c r="BR8" s="1701"/>
      <c r="BS8" s="1704"/>
      <c r="BT8" s="1533"/>
      <c r="BU8" s="1701"/>
      <c r="BV8" s="1704"/>
      <c r="BW8" s="1533"/>
      <c r="BX8" s="1701"/>
      <c r="BY8" s="1704"/>
      <c r="BZ8" s="1533"/>
      <c r="CA8" s="1701"/>
      <c r="CB8" s="1704"/>
      <c r="CC8" s="1533"/>
      <c r="CD8" s="1701"/>
      <c r="CE8" s="1704"/>
      <c r="CF8" s="1708"/>
      <c r="CG8" s="1708"/>
      <c r="CH8" s="1533"/>
      <c r="CI8" s="1533"/>
      <c r="CJ8" s="1704"/>
      <c r="CO8" s="1703"/>
      <c r="CP8" s="1703"/>
    </row>
    <row r="9" spans="1:95" s="1702" customFormat="1" ht="14.65" customHeight="1">
      <c r="A9" s="1483" t="s">
        <v>21</v>
      </c>
      <c r="B9" s="929">
        <v>2</v>
      </c>
      <c r="C9" s="929">
        <v>3</v>
      </c>
      <c r="D9" s="929">
        <f>C9+1</f>
        <v>4</v>
      </c>
      <c r="E9" s="1483" t="s">
        <v>589</v>
      </c>
      <c r="F9" s="929">
        <v>6</v>
      </c>
      <c r="G9" s="1483" t="s">
        <v>590</v>
      </c>
      <c r="H9" s="929">
        <v>8</v>
      </c>
      <c r="I9" s="929">
        <f>H9+1</f>
        <v>9</v>
      </c>
      <c r="J9" s="929">
        <f>I9+1</f>
        <v>10</v>
      </c>
      <c r="K9" s="929">
        <f>J9+1</f>
        <v>11</v>
      </c>
      <c r="L9" s="929">
        <f>H9+1</f>
        <v>9</v>
      </c>
      <c r="M9" s="929">
        <f>L9+1</f>
        <v>10</v>
      </c>
      <c r="N9" s="929">
        <v>9</v>
      </c>
      <c r="O9" s="929">
        <v>10</v>
      </c>
      <c r="P9" s="929">
        <v>11</v>
      </c>
      <c r="Q9" s="929">
        <v>12</v>
      </c>
      <c r="R9" s="929">
        <v>13</v>
      </c>
      <c r="S9" s="929">
        <v>14</v>
      </c>
      <c r="T9" s="929">
        <v>15</v>
      </c>
      <c r="U9" s="929">
        <v>16</v>
      </c>
      <c r="V9" s="929">
        <v>17</v>
      </c>
      <c r="W9" s="929">
        <v>18</v>
      </c>
      <c r="X9" s="929">
        <v>19</v>
      </c>
      <c r="Y9" s="929">
        <v>20</v>
      </c>
      <c r="Z9" s="1716">
        <v>21</v>
      </c>
      <c r="AA9" s="1716">
        <v>22</v>
      </c>
      <c r="AB9" s="1750"/>
      <c r="AC9" s="1750"/>
      <c r="AD9" s="929">
        <v>23</v>
      </c>
      <c r="AE9" s="929">
        <v>24</v>
      </c>
      <c r="AF9" s="929">
        <v>25</v>
      </c>
      <c r="AG9" s="929">
        <v>26</v>
      </c>
      <c r="AH9" s="728">
        <f>Q9+1</f>
        <v>13</v>
      </c>
      <c r="AI9" s="929">
        <f t="shared" ref="AI9:BK9" si="0">AH9+1</f>
        <v>14</v>
      </c>
      <c r="AJ9" s="929">
        <f t="shared" si="0"/>
        <v>15</v>
      </c>
      <c r="AK9" s="929">
        <f t="shared" si="0"/>
        <v>16</v>
      </c>
      <c r="AL9" s="929">
        <f t="shared" si="0"/>
        <v>17</v>
      </c>
      <c r="AM9" s="929">
        <f t="shared" si="0"/>
        <v>18</v>
      </c>
      <c r="AN9" s="929">
        <f t="shared" si="0"/>
        <v>19</v>
      </c>
      <c r="AO9" s="929">
        <f t="shared" si="0"/>
        <v>20</v>
      </c>
      <c r="AP9" s="929">
        <f t="shared" si="0"/>
        <v>21</v>
      </c>
      <c r="AQ9" s="929">
        <f t="shared" si="0"/>
        <v>22</v>
      </c>
      <c r="AR9" s="929">
        <f t="shared" si="0"/>
        <v>23</v>
      </c>
      <c r="AS9" s="929">
        <f t="shared" si="0"/>
        <v>24</v>
      </c>
      <c r="AT9" s="929">
        <f t="shared" si="0"/>
        <v>25</v>
      </c>
      <c r="AU9" s="929">
        <f t="shared" si="0"/>
        <v>26</v>
      </c>
      <c r="AV9" s="929">
        <f t="shared" si="0"/>
        <v>27</v>
      </c>
      <c r="AW9" s="929">
        <f t="shared" si="0"/>
        <v>28</v>
      </c>
      <c r="AX9" s="929">
        <f t="shared" si="0"/>
        <v>29</v>
      </c>
      <c r="AY9" s="929">
        <f t="shared" si="0"/>
        <v>30</v>
      </c>
      <c r="AZ9" s="929">
        <f t="shared" si="0"/>
        <v>31</v>
      </c>
      <c r="BA9" s="929">
        <f t="shared" si="0"/>
        <v>32</v>
      </c>
      <c r="BB9" s="929">
        <f t="shared" si="0"/>
        <v>33</v>
      </c>
      <c r="BC9" s="929">
        <f t="shared" si="0"/>
        <v>34</v>
      </c>
      <c r="BD9" s="929">
        <f t="shared" si="0"/>
        <v>35</v>
      </c>
      <c r="BE9" s="929">
        <f t="shared" si="0"/>
        <v>36</v>
      </c>
      <c r="BF9" s="929">
        <f t="shared" si="0"/>
        <v>37</v>
      </c>
      <c r="BG9" s="929">
        <f t="shared" si="0"/>
        <v>38</v>
      </c>
      <c r="BH9" s="929">
        <f t="shared" si="0"/>
        <v>39</v>
      </c>
      <c r="BI9" s="929">
        <f t="shared" si="0"/>
        <v>40</v>
      </c>
      <c r="BJ9" s="929">
        <f t="shared" si="0"/>
        <v>41</v>
      </c>
      <c r="BK9" s="929">
        <f t="shared" si="0"/>
        <v>42</v>
      </c>
      <c r="BL9" s="929"/>
      <c r="BM9" s="929"/>
      <c r="BN9" s="929"/>
      <c r="BO9" s="929">
        <f>BK9+1</f>
        <v>43</v>
      </c>
      <c r="BP9" s="929">
        <f>BO9+1</f>
        <v>44</v>
      </c>
      <c r="BQ9" s="929">
        <f>BO9+1</f>
        <v>44</v>
      </c>
      <c r="BR9" s="1709">
        <f t="shared" ref="BR9:CE9" si="1">BQ9+1</f>
        <v>45</v>
      </c>
      <c r="BS9" s="929">
        <f t="shared" si="1"/>
        <v>46</v>
      </c>
      <c r="BT9" s="929">
        <f t="shared" si="1"/>
        <v>47</v>
      </c>
      <c r="BU9" s="1709">
        <f t="shared" si="1"/>
        <v>48</v>
      </c>
      <c r="BV9" s="929">
        <f t="shared" si="1"/>
        <v>49</v>
      </c>
      <c r="BW9" s="929">
        <f t="shared" si="1"/>
        <v>50</v>
      </c>
      <c r="BX9" s="1709">
        <f t="shared" si="1"/>
        <v>51</v>
      </c>
      <c r="BY9" s="929">
        <f t="shared" si="1"/>
        <v>52</v>
      </c>
      <c r="BZ9" s="929">
        <f t="shared" si="1"/>
        <v>53</v>
      </c>
      <c r="CA9" s="1709">
        <f t="shared" si="1"/>
        <v>54</v>
      </c>
      <c r="CB9" s="929">
        <f t="shared" si="1"/>
        <v>55</v>
      </c>
      <c r="CC9" s="929">
        <f t="shared" si="1"/>
        <v>56</v>
      </c>
      <c r="CD9" s="1709">
        <f t="shared" si="1"/>
        <v>57</v>
      </c>
      <c r="CE9" s="929">
        <f t="shared" si="1"/>
        <v>58</v>
      </c>
      <c r="CF9" s="929">
        <f>BR9+1</f>
        <v>46</v>
      </c>
      <c r="CG9" s="929">
        <f>CF9+1</f>
        <v>47</v>
      </c>
      <c r="CH9" s="929">
        <f>CG9+1</f>
        <v>48</v>
      </c>
      <c r="CI9" s="929">
        <f>CH9+1</f>
        <v>49</v>
      </c>
      <c r="CJ9" s="929">
        <f>CI9+1</f>
        <v>50</v>
      </c>
    </row>
    <row r="10" spans="1:95" s="803" customFormat="1" ht="16.5" customHeight="1">
      <c r="A10" s="800"/>
      <c r="B10" s="1193" t="s">
        <v>6</v>
      </c>
      <c r="C10" s="800"/>
      <c r="D10" s="800"/>
      <c r="E10" s="800"/>
      <c r="F10" s="1193"/>
      <c r="G10" s="939">
        <f t="shared" ref="G10:Q10" si="2">G11+G18+G21</f>
        <v>3158039</v>
      </c>
      <c r="H10" s="939">
        <f t="shared" si="2"/>
        <v>3984459</v>
      </c>
      <c r="I10" s="939">
        <f t="shared" si="2"/>
        <v>0</v>
      </c>
      <c r="J10" s="939">
        <f t="shared" si="2"/>
        <v>0</v>
      </c>
      <c r="K10" s="939">
        <f t="shared" si="2"/>
        <v>0</v>
      </c>
      <c r="L10" s="939">
        <f t="shared" si="2"/>
        <v>904917</v>
      </c>
      <c r="M10" s="939">
        <f t="shared" si="2"/>
        <v>759264</v>
      </c>
      <c r="N10" s="939">
        <f t="shared" si="2"/>
        <v>2541098.6666666665</v>
      </c>
      <c r="O10" s="939">
        <f t="shared" si="2"/>
        <v>2541098.6666666665</v>
      </c>
      <c r="P10" s="939">
        <f t="shared" si="2"/>
        <v>916250</v>
      </c>
      <c r="Q10" s="939">
        <f t="shared" si="2"/>
        <v>0</v>
      </c>
      <c r="R10" s="939"/>
      <c r="S10" s="939"/>
      <c r="T10" s="939"/>
      <c r="U10" s="939"/>
      <c r="V10" s="939"/>
      <c r="W10" s="939"/>
      <c r="X10" s="939"/>
      <c r="Y10" s="939"/>
      <c r="Z10" s="1130"/>
      <c r="AA10" s="1130"/>
      <c r="AB10" s="1751"/>
      <c r="AC10" s="1751"/>
      <c r="AD10" s="939"/>
      <c r="AE10" s="939"/>
      <c r="AF10" s="939"/>
      <c r="AG10" s="939"/>
      <c r="AH10" s="868">
        <f t="shared" ref="AH10:BM10" si="3">AH11+AH18+AH21</f>
        <v>499938</v>
      </c>
      <c r="AI10" s="939">
        <f t="shared" si="3"/>
        <v>120000</v>
      </c>
      <c r="AJ10" s="939">
        <f t="shared" si="3"/>
        <v>0</v>
      </c>
      <c r="AK10" s="939">
        <f t="shared" si="3"/>
        <v>376295</v>
      </c>
      <c r="AL10" s="939">
        <f t="shared" si="3"/>
        <v>22967</v>
      </c>
      <c r="AM10" s="939">
        <f t="shared" si="3"/>
        <v>0</v>
      </c>
      <c r="AN10" s="939">
        <f t="shared" si="3"/>
        <v>123643</v>
      </c>
      <c r="AO10" s="939">
        <f t="shared" si="3"/>
        <v>97033</v>
      </c>
      <c r="AP10" s="939">
        <f t="shared" si="3"/>
        <v>0</v>
      </c>
      <c r="AQ10" s="939">
        <f t="shared" si="3"/>
        <v>119353</v>
      </c>
      <c r="AR10" s="939">
        <f t="shared" si="3"/>
        <v>0</v>
      </c>
      <c r="AS10" s="939">
        <f t="shared" si="3"/>
        <v>0</v>
      </c>
      <c r="AT10" s="939">
        <f t="shared" si="3"/>
        <v>80173</v>
      </c>
      <c r="AU10" s="939">
        <f t="shared" si="3"/>
        <v>0</v>
      </c>
      <c r="AV10" s="939">
        <f t="shared" si="3"/>
        <v>0</v>
      </c>
      <c r="AW10" s="939">
        <f t="shared" si="3"/>
        <v>67079</v>
      </c>
      <c r="AX10" s="939">
        <f t="shared" si="3"/>
        <v>0</v>
      </c>
      <c r="AY10" s="939">
        <f t="shared" si="3"/>
        <v>0</v>
      </c>
      <c r="AZ10" s="939">
        <f t="shared" si="3"/>
        <v>13094</v>
      </c>
      <c r="BA10" s="939">
        <f t="shared" si="3"/>
        <v>0</v>
      </c>
      <c r="BB10" s="939">
        <f t="shared" si="3"/>
        <v>0</v>
      </c>
      <c r="BC10" s="939">
        <f t="shared" si="3"/>
        <v>13094</v>
      </c>
      <c r="BD10" s="939">
        <f t="shared" si="3"/>
        <v>0</v>
      </c>
      <c r="BE10" s="939">
        <f t="shared" si="3"/>
        <v>0</v>
      </c>
      <c r="BF10" s="939">
        <f t="shared" si="3"/>
        <v>348477</v>
      </c>
      <c r="BG10" s="939">
        <f t="shared" si="3"/>
        <v>140243</v>
      </c>
      <c r="BH10" s="939">
        <f t="shared" si="3"/>
        <v>0</v>
      </c>
      <c r="BI10" s="939">
        <f t="shared" si="3"/>
        <v>348477</v>
      </c>
      <c r="BJ10" s="939">
        <f t="shared" si="3"/>
        <v>140243</v>
      </c>
      <c r="BK10" s="939">
        <f t="shared" si="3"/>
        <v>0</v>
      </c>
      <c r="BL10" s="939">
        <f t="shared" si="3"/>
        <v>928588</v>
      </c>
      <c r="BM10" s="939">
        <f t="shared" si="3"/>
        <v>260243</v>
      </c>
      <c r="BN10" s="939">
        <f t="shared" ref="BN10:CE10" si="4">BN11+BN18+BN21</f>
        <v>0</v>
      </c>
      <c r="BO10" s="939">
        <f t="shared" si="4"/>
        <v>1612510.6666666665</v>
      </c>
      <c r="BP10" s="939">
        <f t="shared" si="4"/>
        <v>1612510.6666666665</v>
      </c>
      <c r="BQ10" s="939">
        <f t="shared" si="4"/>
        <v>656007</v>
      </c>
      <c r="BR10" s="939">
        <f t="shared" si="4"/>
        <v>0</v>
      </c>
      <c r="BS10" s="939">
        <f t="shared" si="4"/>
        <v>1279000</v>
      </c>
      <c r="BT10" s="939">
        <f t="shared" si="4"/>
        <v>656007</v>
      </c>
      <c r="BU10" s="939">
        <f t="shared" si="4"/>
        <v>0</v>
      </c>
      <c r="BV10" s="939">
        <f t="shared" si="4"/>
        <v>1279000</v>
      </c>
      <c r="BW10" s="939">
        <f t="shared" si="4"/>
        <v>656007</v>
      </c>
      <c r="BX10" s="939">
        <f t="shared" si="4"/>
        <v>0</v>
      </c>
      <c r="BY10" s="939">
        <f t="shared" si="4"/>
        <v>333510.66666666669</v>
      </c>
      <c r="BZ10" s="939">
        <f t="shared" si="4"/>
        <v>0</v>
      </c>
      <c r="CA10" s="939">
        <f t="shared" si="4"/>
        <v>0</v>
      </c>
      <c r="CB10" s="939">
        <f t="shared" si="4"/>
        <v>333510.66666666669</v>
      </c>
      <c r="CC10" s="939">
        <f t="shared" si="4"/>
        <v>0</v>
      </c>
      <c r="CD10" s="939">
        <f t="shared" si="4"/>
        <v>0</v>
      </c>
      <c r="CE10" s="939">
        <f t="shared" si="4"/>
        <v>0</v>
      </c>
      <c r="CF10" s="939">
        <f>CF11+CF18+CF21+CF101</f>
        <v>1307000</v>
      </c>
      <c r="CG10" s="939">
        <f>CG11+CG18+CG21+CG101</f>
        <v>1307000</v>
      </c>
      <c r="CH10" s="939">
        <f>CH11+CH18+CH21+CH101</f>
        <v>656007</v>
      </c>
      <c r="CI10" s="939">
        <f>CI11+CI18+CI21+CI101</f>
        <v>0</v>
      </c>
      <c r="CJ10" s="939"/>
    </row>
    <row r="11" spans="1:95" s="803" customFormat="1" ht="30.6" customHeight="1">
      <c r="A11" s="800" t="s">
        <v>22</v>
      </c>
      <c r="B11" s="1193" t="s">
        <v>61</v>
      </c>
      <c r="C11" s="800"/>
      <c r="D11" s="800"/>
      <c r="E11" s="800"/>
      <c r="F11" s="1193"/>
      <c r="G11" s="937">
        <f t="shared" ref="G11:Q11" si="5">G12+G15</f>
        <v>0</v>
      </c>
      <c r="H11" s="937">
        <f t="shared" si="5"/>
        <v>0</v>
      </c>
      <c r="I11" s="937">
        <f t="shared" si="5"/>
        <v>0</v>
      </c>
      <c r="J11" s="937">
        <f t="shared" si="5"/>
        <v>0</v>
      </c>
      <c r="K11" s="937">
        <f t="shared" si="5"/>
        <v>0</v>
      </c>
      <c r="L11" s="937">
        <f t="shared" si="5"/>
        <v>0</v>
      </c>
      <c r="M11" s="937">
        <f t="shared" si="5"/>
        <v>0</v>
      </c>
      <c r="N11" s="937">
        <f t="shared" si="5"/>
        <v>468501.11111111112</v>
      </c>
      <c r="O11" s="937">
        <f t="shared" si="5"/>
        <v>468501.11111111112</v>
      </c>
      <c r="P11" s="937">
        <f t="shared" si="5"/>
        <v>0</v>
      </c>
      <c r="Q11" s="937">
        <f t="shared" si="5"/>
        <v>0</v>
      </c>
      <c r="R11" s="937"/>
      <c r="S11" s="937"/>
      <c r="T11" s="937"/>
      <c r="U11" s="937"/>
      <c r="V11" s="937"/>
      <c r="W11" s="937"/>
      <c r="X11" s="937"/>
      <c r="Y11" s="937"/>
      <c r="Z11" s="1348"/>
      <c r="AA11" s="1348"/>
      <c r="AB11" s="1080"/>
      <c r="AC11" s="1080"/>
      <c r="AD11" s="937"/>
      <c r="AE11" s="937"/>
      <c r="AF11" s="937"/>
      <c r="AG11" s="937"/>
      <c r="AH11" s="733">
        <f t="shared" ref="AH11:BM11" si="6">AH12+AH15</f>
        <v>79738</v>
      </c>
      <c r="AI11" s="937">
        <f t="shared" si="6"/>
        <v>0</v>
      </c>
      <c r="AJ11" s="937">
        <f t="shared" si="6"/>
        <v>0</v>
      </c>
      <c r="AK11" s="937">
        <f t="shared" si="6"/>
        <v>79738</v>
      </c>
      <c r="AL11" s="937">
        <f t="shared" si="6"/>
        <v>0</v>
      </c>
      <c r="AM11" s="937">
        <f t="shared" si="6"/>
        <v>0</v>
      </c>
      <c r="AN11" s="937">
        <f t="shared" si="6"/>
        <v>0</v>
      </c>
      <c r="AO11" s="937">
        <f t="shared" si="6"/>
        <v>0</v>
      </c>
      <c r="AP11" s="937">
        <f t="shared" si="6"/>
        <v>0</v>
      </c>
      <c r="AQ11" s="937">
        <f t="shared" si="6"/>
        <v>0</v>
      </c>
      <c r="AR11" s="937">
        <f t="shared" si="6"/>
        <v>0</v>
      </c>
      <c r="AS11" s="937">
        <f t="shared" si="6"/>
        <v>0</v>
      </c>
      <c r="AT11" s="937">
        <f t="shared" si="6"/>
        <v>58873</v>
      </c>
      <c r="AU11" s="937">
        <f t="shared" si="6"/>
        <v>0</v>
      </c>
      <c r="AV11" s="937">
        <f t="shared" si="6"/>
        <v>0</v>
      </c>
      <c r="AW11" s="937">
        <f t="shared" si="6"/>
        <v>45779</v>
      </c>
      <c r="AX11" s="937">
        <f t="shared" si="6"/>
        <v>0</v>
      </c>
      <c r="AY11" s="937">
        <f t="shared" si="6"/>
        <v>0</v>
      </c>
      <c r="AZ11" s="937">
        <f t="shared" si="6"/>
        <v>13094</v>
      </c>
      <c r="BA11" s="937">
        <f t="shared" si="6"/>
        <v>0</v>
      </c>
      <c r="BB11" s="937">
        <f t="shared" si="6"/>
        <v>0</v>
      </c>
      <c r="BC11" s="937">
        <f t="shared" si="6"/>
        <v>13094</v>
      </c>
      <c r="BD11" s="937">
        <f t="shared" si="6"/>
        <v>0</v>
      </c>
      <c r="BE11" s="937">
        <f t="shared" si="6"/>
        <v>0</v>
      </c>
      <c r="BF11" s="937">
        <f t="shared" si="6"/>
        <v>69364</v>
      </c>
      <c r="BG11" s="937">
        <f t="shared" si="6"/>
        <v>0</v>
      </c>
      <c r="BH11" s="937">
        <f t="shared" si="6"/>
        <v>0</v>
      </c>
      <c r="BI11" s="937">
        <f t="shared" si="6"/>
        <v>69364</v>
      </c>
      <c r="BJ11" s="937">
        <f t="shared" si="6"/>
        <v>0</v>
      </c>
      <c r="BK11" s="937">
        <f t="shared" si="6"/>
        <v>0</v>
      </c>
      <c r="BL11" s="937">
        <f t="shared" si="6"/>
        <v>207975</v>
      </c>
      <c r="BM11" s="937">
        <f t="shared" si="6"/>
        <v>0</v>
      </c>
      <c r="BN11" s="937">
        <f t="shared" ref="BN11:CD11" si="7">BN12+BN15</f>
        <v>0</v>
      </c>
      <c r="BO11" s="937">
        <f t="shared" si="7"/>
        <v>260526.11111111112</v>
      </c>
      <c r="BP11" s="937">
        <f t="shared" si="7"/>
        <v>260526.11111111112</v>
      </c>
      <c r="BQ11" s="937">
        <f t="shared" si="7"/>
        <v>0</v>
      </c>
      <c r="BR11" s="937">
        <f t="shared" si="7"/>
        <v>0</v>
      </c>
      <c r="BS11" s="937">
        <f t="shared" si="7"/>
        <v>132000</v>
      </c>
      <c r="BT11" s="937">
        <f t="shared" si="7"/>
        <v>0</v>
      </c>
      <c r="BU11" s="937">
        <f t="shared" si="7"/>
        <v>0</v>
      </c>
      <c r="BV11" s="937">
        <f t="shared" si="7"/>
        <v>132000</v>
      </c>
      <c r="BW11" s="937">
        <f t="shared" si="7"/>
        <v>0</v>
      </c>
      <c r="BX11" s="937">
        <f t="shared" si="7"/>
        <v>0</v>
      </c>
      <c r="BY11" s="937">
        <f t="shared" si="7"/>
        <v>128526.11111111111</v>
      </c>
      <c r="BZ11" s="937">
        <f t="shared" si="7"/>
        <v>0</v>
      </c>
      <c r="CA11" s="937">
        <f t="shared" si="7"/>
        <v>0</v>
      </c>
      <c r="CB11" s="937">
        <f t="shared" si="7"/>
        <v>128526.11111111111</v>
      </c>
      <c r="CC11" s="937">
        <f t="shared" si="7"/>
        <v>0</v>
      </c>
      <c r="CD11" s="937">
        <f t="shared" si="7"/>
        <v>0</v>
      </c>
      <c r="CE11" s="937"/>
      <c r="CF11" s="798">
        <f>CF13+CF14</f>
        <v>112000</v>
      </c>
      <c r="CG11" s="798">
        <f>CG13+CG14</f>
        <v>112000</v>
      </c>
      <c r="CH11" s="1484">
        <f>CH13+CH14</f>
        <v>0</v>
      </c>
      <c r="CI11" s="1484">
        <f>CI13+CI14</f>
        <v>0</v>
      </c>
      <c r="CJ11" s="1484">
        <f>CJ13+CJ14</f>
        <v>0</v>
      </c>
    </row>
    <row r="12" spans="1:95" s="803" customFormat="1" ht="20.65" hidden="1" customHeight="1">
      <c r="A12" s="800" t="s">
        <v>414</v>
      </c>
      <c r="B12" s="1193" t="s">
        <v>415</v>
      </c>
      <c r="C12" s="800"/>
      <c r="D12" s="800"/>
      <c r="E12" s="800"/>
      <c r="F12" s="1193"/>
      <c r="G12" s="937">
        <f t="shared" ref="G12:Q12" si="8">G13+G14</f>
        <v>0</v>
      </c>
      <c r="H12" s="937">
        <f t="shared" si="8"/>
        <v>0</v>
      </c>
      <c r="I12" s="937">
        <f t="shared" si="8"/>
        <v>0</v>
      </c>
      <c r="J12" s="937">
        <f t="shared" si="8"/>
        <v>0</v>
      </c>
      <c r="K12" s="937">
        <f t="shared" si="8"/>
        <v>0</v>
      </c>
      <c r="L12" s="937">
        <f t="shared" si="8"/>
        <v>0</v>
      </c>
      <c r="M12" s="937">
        <f t="shared" si="8"/>
        <v>0</v>
      </c>
      <c r="N12" s="937">
        <f t="shared" si="8"/>
        <v>421651</v>
      </c>
      <c r="O12" s="937">
        <f t="shared" si="8"/>
        <v>421651</v>
      </c>
      <c r="P12" s="937">
        <f t="shared" si="8"/>
        <v>0</v>
      </c>
      <c r="Q12" s="937">
        <f t="shared" si="8"/>
        <v>0</v>
      </c>
      <c r="R12" s="937"/>
      <c r="S12" s="937"/>
      <c r="T12" s="937"/>
      <c r="U12" s="937"/>
      <c r="V12" s="937"/>
      <c r="W12" s="937"/>
      <c r="X12" s="937"/>
      <c r="Y12" s="937"/>
      <c r="Z12" s="1348"/>
      <c r="AA12" s="1348"/>
      <c r="AB12" s="1080"/>
      <c r="AC12" s="1080"/>
      <c r="AD12" s="937"/>
      <c r="AE12" s="937"/>
      <c r="AF12" s="937"/>
      <c r="AG12" s="937"/>
      <c r="AH12" s="733">
        <f t="shared" ref="AH12:BM12" si="9">AH13+AH14</f>
        <v>79738</v>
      </c>
      <c r="AI12" s="937">
        <f t="shared" si="9"/>
        <v>0</v>
      </c>
      <c r="AJ12" s="937">
        <f t="shared" si="9"/>
        <v>0</v>
      </c>
      <c r="AK12" s="937">
        <f t="shared" si="9"/>
        <v>79738</v>
      </c>
      <c r="AL12" s="937">
        <f t="shared" si="9"/>
        <v>0</v>
      </c>
      <c r="AM12" s="937">
        <f t="shared" si="9"/>
        <v>0</v>
      </c>
      <c r="AN12" s="937">
        <f t="shared" si="9"/>
        <v>0</v>
      </c>
      <c r="AO12" s="937">
        <f t="shared" si="9"/>
        <v>0</v>
      </c>
      <c r="AP12" s="937">
        <f t="shared" si="9"/>
        <v>0</v>
      </c>
      <c r="AQ12" s="937">
        <f t="shared" si="9"/>
        <v>0</v>
      </c>
      <c r="AR12" s="937">
        <f t="shared" si="9"/>
        <v>0</v>
      </c>
      <c r="AS12" s="937">
        <f t="shared" si="9"/>
        <v>0</v>
      </c>
      <c r="AT12" s="937">
        <f t="shared" si="9"/>
        <v>58873</v>
      </c>
      <c r="AU12" s="937">
        <f t="shared" si="9"/>
        <v>0</v>
      </c>
      <c r="AV12" s="937">
        <f t="shared" si="9"/>
        <v>0</v>
      </c>
      <c r="AW12" s="937">
        <f t="shared" si="9"/>
        <v>45779</v>
      </c>
      <c r="AX12" s="937">
        <f t="shared" si="9"/>
        <v>0</v>
      </c>
      <c r="AY12" s="937">
        <f t="shared" si="9"/>
        <v>0</v>
      </c>
      <c r="AZ12" s="937">
        <f t="shared" si="9"/>
        <v>13094</v>
      </c>
      <c r="BA12" s="937">
        <f t="shared" si="9"/>
        <v>0</v>
      </c>
      <c r="BB12" s="937">
        <f t="shared" si="9"/>
        <v>0</v>
      </c>
      <c r="BC12" s="937">
        <f t="shared" si="9"/>
        <v>13094</v>
      </c>
      <c r="BD12" s="937">
        <f t="shared" si="9"/>
        <v>0</v>
      </c>
      <c r="BE12" s="937">
        <f t="shared" si="9"/>
        <v>0</v>
      </c>
      <c r="BF12" s="937">
        <f t="shared" si="9"/>
        <v>69364</v>
      </c>
      <c r="BG12" s="937">
        <f t="shared" si="9"/>
        <v>0</v>
      </c>
      <c r="BH12" s="937">
        <f t="shared" si="9"/>
        <v>0</v>
      </c>
      <c r="BI12" s="937">
        <f t="shared" si="9"/>
        <v>69364</v>
      </c>
      <c r="BJ12" s="937">
        <f t="shared" si="9"/>
        <v>0</v>
      </c>
      <c r="BK12" s="937">
        <f t="shared" si="9"/>
        <v>0</v>
      </c>
      <c r="BL12" s="937">
        <f t="shared" si="9"/>
        <v>207975</v>
      </c>
      <c r="BM12" s="937">
        <f t="shared" si="9"/>
        <v>0</v>
      </c>
      <c r="BN12" s="937">
        <f t="shared" ref="BN12:CD12" si="10">BN13+BN14</f>
        <v>0</v>
      </c>
      <c r="BO12" s="937">
        <f t="shared" si="10"/>
        <v>213676</v>
      </c>
      <c r="BP12" s="937">
        <f t="shared" si="10"/>
        <v>213676</v>
      </c>
      <c r="BQ12" s="937">
        <f t="shared" si="10"/>
        <v>0</v>
      </c>
      <c r="BR12" s="937">
        <f t="shared" si="10"/>
        <v>0</v>
      </c>
      <c r="BS12" s="937">
        <f t="shared" si="10"/>
        <v>132000</v>
      </c>
      <c r="BT12" s="937">
        <f t="shared" si="10"/>
        <v>0</v>
      </c>
      <c r="BU12" s="937">
        <f t="shared" si="10"/>
        <v>0</v>
      </c>
      <c r="BV12" s="937">
        <f t="shared" si="10"/>
        <v>132000</v>
      </c>
      <c r="BW12" s="937">
        <f t="shared" si="10"/>
        <v>0</v>
      </c>
      <c r="BX12" s="937">
        <f t="shared" si="10"/>
        <v>0</v>
      </c>
      <c r="BY12" s="937">
        <f t="shared" si="10"/>
        <v>81676</v>
      </c>
      <c r="BZ12" s="937">
        <f t="shared" si="10"/>
        <v>0</v>
      </c>
      <c r="CA12" s="937">
        <f t="shared" si="10"/>
        <v>0</v>
      </c>
      <c r="CB12" s="937">
        <f t="shared" si="10"/>
        <v>81676</v>
      </c>
      <c r="CC12" s="937">
        <f t="shared" si="10"/>
        <v>0</v>
      </c>
      <c r="CD12" s="937">
        <f t="shared" si="10"/>
        <v>0</v>
      </c>
      <c r="CE12" s="937"/>
      <c r="CF12" s="798"/>
      <c r="CG12" s="798"/>
      <c r="CH12" s="1484"/>
      <c r="CI12" s="1484"/>
      <c r="CJ12" s="1484"/>
    </row>
    <row r="13" spans="1:95" s="1745" customFormat="1" ht="29.1" customHeight="1">
      <c r="A13" s="1742" t="s">
        <v>2</v>
      </c>
      <c r="B13" s="1743" t="s">
        <v>62</v>
      </c>
      <c r="C13" s="1742"/>
      <c r="D13" s="1742"/>
      <c r="E13" s="1742"/>
      <c r="F13" s="1743"/>
      <c r="G13" s="1722"/>
      <c r="H13" s="1732"/>
      <c r="I13" s="1732"/>
      <c r="J13" s="1732"/>
      <c r="K13" s="1732"/>
      <c r="L13" s="1722"/>
      <c r="M13" s="1732"/>
      <c r="N13" s="1723">
        <f>O13</f>
        <v>68041</v>
      </c>
      <c r="O13" s="1726">
        <v>68041</v>
      </c>
      <c r="P13" s="1732"/>
      <c r="Q13" s="1722"/>
      <c r="R13" s="1722">
        <f>S13</f>
        <v>45907</v>
      </c>
      <c r="S13" s="1722">
        <f>18800+13443+13664</f>
        <v>45907</v>
      </c>
      <c r="T13" s="1722"/>
      <c r="U13" s="1722"/>
      <c r="V13" s="1722">
        <v>13664</v>
      </c>
      <c r="W13" s="1722">
        <f>V13</f>
        <v>13664</v>
      </c>
      <c r="X13" s="1722">
        <v>8600</v>
      </c>
      <c r="Y13" s="1722">
        <v>8600</v>
      </c>
      <c r="Z13" s="1722">
        <v>15848</v>
      </c>
      <c r="AA13" s="1722">
        <f>Z13</f>
        <v>15848</v>
      </c>
      <c r="AB13" s="756">
        <f>N13-R13</f>
        <v>22134</v>
      </c>
      <c r="AC13" s="756"/>
      <c r="AD13" s="1722">
        <v>15848</v>
      </c>
      <c r="AE13" s="1722">
        <f>AD13</f>
        <v>15848</v>
      </c>
      <c r="AF13" s="1722"/>
      <c r="AG13" s="1722"/>
      <c r="AH13" s="1744">
        <v>22338</v>
      </c>
      <c r="AI13" s="1732"/>
      <c r="AJ13" s="1722"/>
      <c r="AK13" s="1726">
        <f>AH13</f>
        <v>22338</v>
      </c>
      <c r="AL13" s="1732"/>
      <c r="AM13" s="1722"/>
      <c r="AN13" s="1722">
        <f>AH13-AK13</f>
        <v>0</v>
      </c>
      <c r="AO13" s="1732"/>
      <c r="AP13" s="1722"/>
      <c r="AQ13" s="1722"/>
      <c r="AR13" s="1732"/>
      <c r="AS13" s="1722"/>
      <c r="AT13" s="1726">
        <v>13443</v>
      </c>
      <c r="AU13" s="1732"/>
      <c r="AV13" s="1722"/>
      <c r="AW13" s="1726">
        <v>7495</v>
      </c>
      <c r="AX13" s="1732"/>
      <c r="AY13" s="1722"/>
      <c r="AZ13" s="1723">
        <f>AT13-AW13</f>
        <v>5948</v>
      </c>
      <c r="BA13" s="1732"/>
      <c r="BB13" s="1722"/>
      <c r="BC13" s="1723">
        <f>AZ13</f>
        <v>5948</v>
      </c>
      <c r="BD13" s="1732"/>
      <c r="BE13" s="1722"/>
      <c r="BF13" s="1723">
        <v>13664</v>
      </c>
      <c r="BG13" s="1732"/>
      <c r="BH13" s="1722"/>
      <c r="BI13" s="1723">
        <f t="shared" ref="BI13:BK14" si="11">BF13</f>
        <v>13664</v>
      </c>
      <c r="BJ13" s="1732">
        <f t="shared" si="11"/>
        <v>0</v>
      </c>
      <c r="BK13" s="1722">
        <f t="shared" si="11"/>
        <v>0</v>
      </c>
      <c r="BL13" s="1722">
        <f t="shared" ref="BL13:BN14" si="12">AH13+AT13+BF13</f>
        <v>49445</v>
      </c>
      <c r="BM13" s="1722">
        <f t="shared" si="12"/>
        <v>0</v>
      </c>
      <c r="BN13" s="1722">
        <f t="shared" si="12"/>
        <v>0</v>
      </c>
      <c r="BO13" s="1722">
        <f>BP13</f>
        <v>18596</v>
      </c>
      <c r="BP13" s="1726">
        <f>O13-BL13</f>
        <v>18596</v>
      </c>
      <c r="BQ13" s="1722"/>
      <c r="BR13" s="1722"/>
      <c r="BS13" s="1722">
        <v>12000</v>
      </c>
      <c r="BT13" s="1722"/>
      <c r="BU13" s="1722"/>
      <c r="BV13" s="1722">
        <f>BS13</f>
        <v>12000</v>
      </c>
      <c r="BW13" s="1722">
        <f>BT13</f>
        <v>0</v>
      </c>
      <c r="BX13" s="1722"/>
      <c r="BY13" s="1722">
        <f>BP13-BS13</f>
        <v>6596</v>
      </c>
      <c r="BZ13" s="1722"/>
      <c r="CA13" s="1722"/>
      <c r="CB13" s="1722">
        <f>BY13</f>
        <v>6596</v>
      </c>
      <c r="CC13" s="1722"/>
      <c r="CD13" s="1722"/>
      <c r="CE13" s="1722"/>
      <c r="CF13" s="1722">
        <f>CG13</f>
        <v>12000</v>
      </c>
      <c r="CG13" s="1722">
        <v>12000</v>
      </c>
      <c r="CH13" s="1742"/>
      <c r="CI13" s="1742"/>
      <c r="CJ13" s="1742"/>
    </row>
    <row r="14" spans="1:95" s="1745" customFormat="1" ht="29.65" customHeight="1">
      <c r="A14" s="1742" t="s">
        <v>3</v>
      </c>
      <c r="B14" s="1743" t="s">
        <v>63</v>
      </c>
      <c r="C14" s="1742"/>
      <c r="D14" s="1742"/>
      <c r="E14" s="1742"/>
      <c r="F14" s="1743"/>
      <c r="G14" s="1722"/>
      <c r="H14" s="1732"/>
      <c r="I14" s="1732"/>
      <c r="J14" s="1732"/>
      <c r="K14" s="1732"/>
      <c r="L14" s="1722"/>
      <c r="M14" s="1732"/>
      <c r="N14" s="1723">
        <f>O14</f>
        <v>353610</v>
      </c>
      <c r="O14" s="1726">
        <v>353610</v>
      </c>
      <c r="P14" s="1732"/>
      <c r="Q14" s="1722"/>
      <c r="R14" s="1722">
        <f>S14</f>
        <v>112100</v>
      </c>
      <c r="S14" s="1722">
        <f>13400+43000+55700</f>
        <v>112100</v>
      </c>
      <c r="T14" s="1722"/>
      <c r="U14" s="1722"/>
      <c r="V14" s="1722">
        <v>55700</v>
      </c>
      <c r="W14" s="1722">
        <f>V14</f>
        <v>55700</v>
      </c>
      <c r="X14" s="1722">
        <v>35091</v>
      </c>
      <c r="Y14" s="1722">
        <v>35091</v>
      </c>
      <c r="Z14" s="1722">
        <v>93900</v>
      </c>
      <c r="AA14" s="1722">
        <f>Z14</f>
        <v>93900</v>
      </c>
      <c r="AB14" s="756">
        <f>N14-R14</f>
        <v>241510</v>
      </c>
      <c r="AC14" s="756"/>
      <c r="AD14" s="1722">
        <v>93900</v>
      </c>
      <c r="AE14" s="1722">
        <f>AD14</f>
        <v>93900</v>
      </c>
      <c r="AF14" s="1722"/>
      <c r="AG14" s="1722"/>
      <c r="AH14" s="1744">
        <v>57400</v>
      </c>
      <c r="AI14" s="1732"/>
      <c r="AJ14" s="1722"/>
      <c r="AK14" s="1726">
        <v>57400</v>
      </c>
      <c r="AL14" s="1732"/>
      <c r="AM14" s="1722"/>
      <c r="AN14" s="1722">
        <f>AH14-AK14</f>
        <v>0</v>
      </c>
      <c r="AO14" s="1732"/>
      <c r="AP14" s="1722"/>
      <c r="AQ14" s="1722"/>
      <c r="AR14" s="1732"/>
      <c r="AS14" s="1722"/>
      <c r="AT14" s="1726">
        <v>45430</v>
      </c>
      <c r="AU14" s="1732"/>
      <c r="AV14" s="1722"/>
      <c r="AW14" s="1726">
        <v>38284</v>
      </c>
      <c r="AX14" s="1732"/>
      <c r="AY14" s="1722"/>
      <c r="AZ14" s="1726">
        <f>AT14-AW14</f>
        <v>7146</v>
      </c>
      <c r="BA14" s="1732"/>
      <c r="BB14" s="1722"/>
      <c r="BC14" s="1723">
        <f>AZ14</f>
        <v>7146</v>
      </c>
      <c r="BD14" s="1732"/>
      <c r="BE14" s="1722"/>
      <c r="BF14" s="1723">
        <v>55700</v>
      </c>
      <c r="BG14" s="1732"/>
      <c r="BH14" s="1722"/>
      <c r="BI14" s="1723">
        <f t="shared" si="11"/>
        <v>55700</v>
      </c>
      <c r="BJ14" s="1732">
        <f t="shared" si="11"/>
        <v>0</v>
      </c>
      <c r="BK14" s="1722">
        <f t="shared" si="11"/>
        <v>0</v>
      </c>
      <c r="BL14" s="1722">
        <f t="shared" si="12"/>
        <v>158530</v>
      </c>
      <c r="BM14" s="1722">
        <f t="shared" si="12"/>
        <v>0</v>
      </c>
      <c r="BN14" s="1722">
        <f t="shared" si="12"/>
        <v>0</v>
      </c>
      <c r="BO14" s="1722">
        <f>BP14</f>
        <v>195080</v>
      </c>
      <c r="BP14" s="1726">
        <f>O14-BL14</f>
        <v>195080</v>
      </c>
      <c r="BQ14" s="1722"/>
      <c r="BR14" s="1722"/>
      <c r="BS14" s="1722">
        <v>120000</v>
      </c>
      <c r="BT14" s="1722"/>
      <c r="BU14" s="1722"/>
      <c r="BV14" s="1722">
        <f>BS14</f>
        <v>120000</v>
      </c>
      <c r="BW14" s="1722">
        <f>BT14</f>
        <v>0</v>
      </c>
      <c r="BX14" s="1722"/>
      <c r="BY14" s="1722">
        <f>BP14-BS14</f>
        <v>75080</v>
      </c>
      <c r="BZ14" s="1722"/>
      <c r="CA14" s="1722"/>
      <c r="CB14" s="1722">
        <f>BY14</f>
        <v>75080</v>
      </c>
      <c r="CC14" s="1722"/>
      <c r="CD14" s="1722"/>
      <c r="CE14" s="1722"/>
      <c r="CF14" s="1722">
        <f>CG14</f>
        <v>100000</v>
      </c>
      <c r="CG14" s="1722">
        <v>100000</v>
      </c>
      <c r="CH14" s="1742"/>
      <c r="CI14" s="1742"/>
      <c r="CJ14" s="1742"/>
    </row>
    <row r="15" spans="1:95" s="803" customFormat="1" ht="16.5" hidden="1" customHeight="1">
      <c r="A15" s="800" t="s">
        <v>416</v>
      </c>
      <c r="B15" s="1193" t="s">
        <v>417</v>
      </c>
      <c r="C15" s="800"/>
      <c r="D15" s="800"/>
      <c r="E15" s="800"/>
      <c r="F15" s="1193"/>
      <c r="G15" s="937">
        <f t="shared" ref="G15:Q15" si="13">G16+G17</f>
        <v>0</v>
      </c>
      <c r="H15" s="937">
        <f t="shared" si="13"/>
        <v>0</v>
      </c>
      <c r="I15" s="937">
        <f t="shared" si="13"/>
        <v>0</v>
      </c>
      <c r="J15" s="937">
        <f t="shared" si="13"/>
        <v>0</v>
      </c>
      <c r="K15" s="937">
        <f t="shared" si="13"/>
        <v>0</v>
      </c>
      <c r="L15" s="937">
        <f t="shared" si="13"/>
        <v>0</v>
      </c>
      <c r="M15" s="937">
        <f t="shared" si="13"/>
        <v>0</v>
      </c>
      <c r="N15" s="937">
        <f t="shared" si="13"/>
        <v>46850.111111111109</v>
      </c>
      <c r="O15" s="937">
        <f t="shared" si="13"/>
        <v>46850.111111111109</v>
      </c>
      <c r="P15" s="937">
        <f t="shared" si="13"/>
        <v>0</v>
      </c>
      <c r="Q15" s="937">
        <f t="shared" si="13"/>
        <v>0</v>
      </c>
      <c r="R15" s="937"/>
      <c r="S15" s="937"/>
      <c r="T15" s="937"/>
      <c r="U15" s="937"/>
      <c r="V15" s="937"/>
      <c r="W15" s="937"/>
      <c r="X15" s="937"/>
      <c r="Y15" s="937"/>
      <c r="Z15" s="1348"/>
      <c r="AA15" s="1348"/>
      <c r="AB15" s="1080"/>
      <c r="AC15" s="1080"/>
      <c r="AD15" s="937"/>
      <c r="AE15" s="937"/>
      <c r="AF15" s="937"/>
      <c r="AG15" s="937"/>
      <c r="AH15" s="733">
        <f t="shared" ref="AH15:BM15" si="14">AH16+AH17</f>
        <v>0</v>
      </c>
      <c r="AI15" s="937">
        <f t="shared" si="14"/>
        <v>0</v>
      </c>
      <c r="AJ15" s="937">
        <f t="shared" si="14"/>
        <v>0</v>
      </c>
      <c r="AK15" s="937">
        <f t="shared" si="14"/>
        <v>0</v>
      </c>
      <c r="AL15" s="937">
        <f t="shared" si="14"/>
        <v>0</v>
      </c>
      <c r="AM15" s="937">
        <f t="shared" si="14"/>
        <v>0</v>
      </c>
      <c r="AN15" s="937">
        <f t="shared" si="14"/>
        <v>0</v>
      </c>
      <c r="AO15" s="937">
        <f t="shared" si="14"/>
        <v>0</v>
      </c>
      <c r="AP15" s="937">
        <f t="shared" si="14"/>
        <v>0</v>
      </c>
      <c r="AQ15" s="937">
        <f t="shared" si="14"/>
        <v>0</v>
      </c>
      <c r="AR15" s="937">
        <f t="shared" si="14"/>
        <v>0</v>
      </c>
      <c r="AS15" s="937">
        <f t="shared" si="14"/>
        <v>0</v>
      </c>
      <c r="AT15" s="937">
        <f t="shared" si="14"/>
        <v>0</v>
      </c>
      <c r="AU15" s="937">
        <f t="shared" si="14"/>
        <v>0</v>
      </c>
      <c r="AV15" s="937">
        <f t="shared" si="14"/>
        <v>0</v>
      </c>
      <c r="AW15" s="937">
        <f t="shared" si="14"/>
        <v>0</v>
      </c>
      <c r="AX15" s="937">
        <f t="shared" si="14"/>
        <v>0</v>
      </c>
      <c r="AY15" s="937">
        <f t="shared" si="14"/>
        <v>0</v>
      </c>
      <c r="AZ15" s="937">
        <f t="shared" si="14"/>
        <v>0</v>
      </c>
      <c r="BA15" s="937">
        <f t="shared" si="14"/>
        <v>0</v>
      </c>
      <c r="BB15" s="937">
        <f t="shared" si="14"/>
        <v>0</v>
      </c>
      <c r="BC15" s="937">
        <f t="shared" si="14"/>
        <v>0</v>
      </c>
      <c r="BD15" s="937">
        <f t="shared" si="14"/>
        <v>0</v>
      </c>
      <c r="BE15" s="937">
        <f t="shared" si="14"/>
        <v>0</v>
      </c>
      <c r="BF15" s="937">
        <f t="shared" si="14"/>
        <v>0</v>
      </c>
      <c r="BG15" s="937">
        <f t="shared" si="14"/>
        <v>0</v>
      </c>
      <c r="BH15" s="937">
        <f t="shared" si="14"/>
        <v>0</v>
      </c>
      <c r="BI15" s="937">
        <f t="shared" si="14"/>
        <v>0</v>
      </c>
      <c r="BJ15" s="937">
        <f t="shared" si="14"/>
        <v>0</v>
      </c>
      <c r="BK15" s="937">
        <f t="shared" si="14"/>
        <v>0</v>
      </c>
      <c r="BL15" s="937">
        <f t="shared" si="14"/>
        <v>0</v>
      </c>
      <c r="BM15" s="937">
        <f t="shared" si="14"/>
        <v>0</v>
      </c>
      <c r="BN15" s="937">
        <f t="shared" ref="BN15:CD15" si="15">BN16+BN17</f>
        <v>0</v>
      </c>
      <c r="BO15" s="937">
        <f t="shared" si="15"/>
        <v>46850.111111111109</v>
      </c>
      <c r="BP15" s="937">
        <f t="shared" si="15"/>
        <v>46850.111111111109</v>
      </c>
      <c r="BQ15" s="937">
        <f t="shared" si="15"/>
        <v>0</v>
      </c>
      <c r="BR15" s="937">
        <f t="shared" si="15"/>
        <v>0</v>
      </c>
      <c r="BS15" s="937">
        <f t="shared" si="15"/>
        <v>0</v>
      </c>
      <c r="BT15" s="937">
        <f t="shared" si="15"/>
        <v>0</v>
      </c>
      <c r="BU15" s="937">
        <f t="shared" si="15"/>
        <v>0</v>
      </c>
      <c r="BV15" s="937">
        <f t="shared" si="15"/>
        <v>0</v>
      </c>
      <c r="BW15" s="937">
        <f t="shared" si="15"/>
        <v>0</v>
      </c>
      <c r="BX15" s="937">
        <f t="shared" si="15"/>
        <v>0</v>
      </c>
      <c r="BY15" s="937">
        <f t="shared" si="15"/>
        <v>46850.111111111109</v>
      </c>
      <c r="BZ15" s="937">
        <f t="shared" si="15"/>
        <v>0</v>
      </c>
      <c r="CA15" s="937">
        <f t="shared" si="15"/>
        <v>0</v>
      </c>
      <c r="CB15" s="937">
        <f t="shared" si="15"/>
        <v>46850.111111111109</v>
      </c>
      <c r="CC15" s="937">
        <f t="shared" si="15"/>
        <v>0</v>
      </c>
      <c r="CD15" s="937">
        <f t="shared" si="15"/>
        <v>0</v>
      </c>
      <c r="CE15" s="798"/>
      <c r="CF15" s="798"/>
      <c r="CG15" s="798"/>
      <c r="CH15" s="800"/>
      <c r="CI15" s="800"/>
      <c r="CJ15" s="800"/>
    </row>
    <row r="16" spans="1:95" s="714" customFormat="1" ht="30" hidden="1" customHeight="1">
      <c r="A16" s="942" t="s">
        <v>2</v>
      </c>
      <c r="B16" s="1175" t="s">
        <v>62</v>
      </c>
      <c r="C16" s="942"/>
      <c r="D16" s="942"/>
      <c r="E16" s="942"/>
      <c r="F16" s="1175"/>
      <c r="G16" s="799"/>
      <c r="H16" s="933"/>
      <c r="I16" s="933"/>
      <c r="J16" s="933"/>
      <c r="K16" s="933"/>
      <c r="L16" s="799"/>
      <c r="M16" s="933"/>
      <c r="N16" s="797">
        <f t="shared" ref="N16:Q17" si="16">N13*0.1/0.9</f>
        <v>7560.1111111111113</v>
      </c>
      <c r="O16" s="797">
        <f t="shared" si="16"/>
        <v>7560.1111111111113</v>
      </c>
      <c r="P16" s="797">
        <f t="shared" si="16"/>
        <v>0</v>
      </c>
      <c r="Q16" s="797">
        <f t="shared" si="16"/>
        <v>0</v>
      </c>
      <c r="R16" s="797"/>
      <c r="S16" s="797"/>
      <c r="T16" s="797"/>
      <c r="U16" s="797"/>
      <c r="V16" s="797"/>
      <c r="W16" s="797"/>
      <c r="X16" s="797"/>
      <c r="Y16" s="797"/>
      <c r="Z16" s="765"/>
      <c r="AA16" s="765"/>
      <c r="AB16" s="757"/>
      <c r="AC16" s="757"/>
      <c r="AD16" s="797"/>
      <c r="AE16" s="797"/>
      <c r="AF16" s="797"/>
      <c r="AG16" s="797"/>
      <c r="AH16" s="749"/>
      <c r="AI16" s="797"/>
      <c r="AJ16" s="797"/>
      <c r="AK16" s="797"/>
      <c r="AL16" s="797"/>
      <c r="AM16" s="797"/>
      <c r="AN16" s="797"/>
      <c r="AO16" s="797"/>
      <c r="AP16" s="797"/>
      <c r="AQ16" s="797"/>
      <c r="AR16" s="797"/>
      <c r="AS16" s="797"/>
      <c r="AT16" s="797"/>
      <c r="AU16" s="797"/>
      <c r="AV16" s="797"/>
      <c r="AW16" s="797"/>
      <c r="AX16" s="797"/>
      <c r="AY16" s="797"/>
      <c r="AZ16" s="797"/>
      <c r="BA16" s="797"/>
      <c r="BB16" s="797"/>
      <c r="BC16" s="797"/>
      <c r="BD16" s="797"/>
      <c r="BE16" s="797"/>
      <c r="BF16" s="797"/>
      <c r="BG16" s="797"/>
      <c r="BH16" s="797"/>
      <c r="BI16" s="797"/>
      <c r="BJ16" s="797"/>
      <c r="BK16" s="797"/>
      <c r="BL16" s="797"/>
      <c r="BM16" s="797"/>
      <c r="BN16" s="797"/>
      <c r="BO16" s="797">
        <f>BP16</f>
        <v>7560.1111111111113</v>
      </c>
      <c r="BP16" s="797">
        <f>O16</f>
        <v>7560.1111111111113</v>
      </c>
      <c r="BQ16" s="797">
        <f>BQ13*0.1/0.9</f>
        <v>0</v>
      </c>
      <c r="BR16" s="797">
        <f>BR13*0.1/0.9</f>
        <v>0</v>
      </c>
      <c r="BS16" s="797"/>
      <c r="BT16" s="797">
        <f>BT13*0.1/0.9</f>
        <v>0</v>
      </c>
      <c r="BU16" s="797">
        <f>BU13*0.1/0.9</f>
        <v>0</v>
      </c>
      <c r="BV16" s="799">
        <f>BS16</f>
        <v>0</v>
      </c>
      <c r="BW16" s="799">
        <f>BT16</f>
        <v>0</v>
      </c>
      <c r="BX16" s="797">
        <f>BX13*0.1/0.9</f>
        <v>0</v>
      </c>
      <c r="BY16" s="799">
        <f>BP16-BS16</f>
        <v>7560.1111111111113</v>
      </c>
      <c r="BZ16" s="797">
        <f>BZ13*0.1/0.9</f>
        <v>0</v>
      </c>
      <c r="CA16" s="797">
        <f>CA13*0.1/0.9</f>
        <v>0</v>
      </c>
      <c r="CB16" s="797">
        <f>BY16</f>
        <v>7560.1111111111113</v>
      </c>
      <c r="CC16" s="797">
        <f>CC13*0.1/0.9</f>
        <v>0</v>
      </c>
      <c r="CD16" s="797">
        <f>CD13*0.1/0.9</f>
        <v>0</v>
      </c>
      <c r="CE16" s="799"/>
      <c r="CF16" s="799">
        <f>CG16</f>
        <v>12000</v>
      </c>
      <c r="CG16" s="799">
        <v>12000</v>
      </c>
      <c r="CH16" s="942"/>
      <c r="CI16" s="942"/>
      <c r="CJ16" s="942"/>
    </row>
    <row r="17" spans="1:89" s="714" customFormat="1" ht="32.1" hidden="1" customHeight="1">
      <c r="A17" s="942" t="s">
        <v>3</v>
      </c>
      <c r="B17" s="1175" t="s">
        <v>63</v>
      </c>
      <c r="C17" s="942"/>
      <c r="D17" s="942"/>
      <c r="E17" s="942"/>
      <c r="F17" s="1175"/>
      <c r="G17" s="799"/>
      <c r="H17" s="933"/>
      <c r="I17" s="933"/>
      <c r="J17" s="933"/>
      <c r="K17" s="933"/>
      <c r="L17" s="799"/>
      <c r="M17" s="933"/>
      <c r="N17" s="797">
        <f t="shared" si="16"/>
        <v>39290</v>
      </c>
      <c r="O17" s="797">
        <f t="shared" si="16"/>
        <v>39290</v>
      </c>
      <c r="P17" s="797">
        <f t="shared" si="16"/>
        <v>0</v>
      </c>
      <c r="Q17" s="797">
        <f t="shared" si="16"/>
        <v>0</v>
      </c>
      <c r="R17" s="797"/>
      <c r="S17" s="797"/>
      <c r="T17" s="797"/>
      <c r="U17" s="797"/>
      <c r="V17" s="797"/>
      <c r="W17" s="797"/>
      <c r="X17" s="797"/>
      <c r="Y17" s="797"/>
      <c r="Z17" s="765"/>
      <c r="AA17" s="765"/>
      <c r="AB17" s="757"/>
      <c r="AC17" s="757"/>
      <c r="AD17" s="797"/>
      <c r="AE17" s="797"/>
      <c r="AF17" s="797"/>
      <c r="AG17" s="797"/>
      <c r="AH17" s="749"/>
      <c r="AI17" s="797"/>
      <c r="AJ17" s="797"/>
      <c r="AK17" s="797"/>
      <c r="AL17" s="797"/>
      <c r="AM17" s="797"/>
      <c r="AN17" s="797"/>
      <c r="AO17" s="797"/>
      <c r="AP17" s="797"/>
      <c r="AQ17" s="797"/>
      <c r="AR17" s="797"/>
      <c r="AS17" s="797"/>
      <c r="AT17" s="797"/>
      <c r="AU17" s="797"/>
      <c r="AV17" s="797"/>
      <c r="AW17" s="797"/>
      <c r="AX17" s="797"/>
      <c r="AY17" s="797"/>
      <c r="AZ17" s="797"/>
      <c r="BA17" s="797"/>
      <c r="BB17" s="797"/>
      <c r="BC17" s="797"/>
      <c r="BD17" s="797"/>
      <c r="BE17" s="797"/>
      <c r="BF17" s="797"/>
      <c r="BG17" s="797"/>
      <c r="BH17" s="797"/>
      <c r="BI17" s="797"/>
      <c r="BJ17" s="797"/>
      <c r="BK17" s="797"/>
      <c r="BL17" s="797"/>
      <c r="BM17" s="797"/>
      <c r="BN17" s="797"/>
      <c r="BO17" s="797">
        <f>BP17</f>
        <v>39290</v>
      </c>
      <c r="BP17" s="797">
        <f>O17</f>
        <v>39290</v>
      </c>
      <c r="BQ17" s="797">
        <f>BQ14*0.1/0.9</f>
        <v>0</v>
      </c>
      <c r="BR17" s="797">
        <f>BR14*0.1/0.9</f>
        <v>0</v>
      </c>
      <c r="BS17" s="797"/>
      <c r="BT17" s="797">
        <f>BT14*0.1/0.9</f>
        <v>0</v>
      </c>
      <c r="BU17" s="797">
        <f>BU14*0.1/0.9</f>
        <v>0</v>
      </c>
      <c r="BV17" s="799">
        <f>BS17</f>
        <v>0</v>
      </c>
      <c r="BW17" s="799">
        <f>BT17</f>
        <v>0</v>
      </c>
      <c r="BX17" s="797">
        <f>BX14*0.1/0.9</f>
        <v>0</v>
      </c>
      <c r="BY17" s="799">
        <f>BP17-BS17</f>
        <v>39290</v>
      </c>
      <c r="BZ17" s="797">
        <f>BZ14*0.1/0.9</f>
        <v>0</v>
      </c>
      <c r="CA17" s="797">
        <f>CA14*0.1/0.9</f>
        <v>0</v>
      </c>
      <c r="CB17" s="797">
        <f>BY17</f>
        <v>39290</v>
      </c>
      <c r="CC17" s="797">
        <f>CC14*0.1/0.9</f>
        <v>0</v>
      </c>
      <c r="CD17" s="797">
        <f>CD14*0.1/0.9</f>
        <v>0</v>
      </c>
      <c r="CE17" s="799"/>
      <c r="CF17" s="799">
        <f>CG17</f>
        <v>100000</v>
      </c>
      <c r="CG17" s="799">
        <v>100000</v>
      </c>
      <c r="CH17" s="942"/>
      <c r="CI17" s="942"/>
      <c r="CJ17" s="942"/>
    </row>
    <row r="18" spans="1:89" s="803" customFormat="1" ht="35.25" customHeight="1">
      <c r="A18" s="800" t="s">
        <v>23</v>
      </c>
      <c r="B18" s="1193" t="s">
        <v>66</v>
      </c>
      <c r="C18" s="800"/>
      <c r="D18" s="800"/>
      <c r="E18" s="800"/>
      <c r="F18" s="1193"/>
      <c r="G18" s="798"/>
      <c r="H18" s="938"/>
      <c r="I18" s="938"/>
      <c r="J18" s="938"/>
      <c r="K18" s="938"/>
      <c r="L18" s="798"/>
      <c r="M18" s="938"/>
      <c r="N18" s="937">
        <f>N19+N20</f>
        <v>22752</v>
      </c>
      <c r="O18" s="937">
        <f>O19+O20</f>
        <v>22752</v>
      </c>
      <c r="P18" s="937">
        <f>P19+P20</f>
        <v>0</v>
      </c>
      <c r="Q18" s="937">
        <f>Q19+Q20</f>
        <v>0</v>
      </c>
      <c r="R18" s="937">
        <v>22752</v>
      </c>
      <c r="S18" s="937">
        <v>22752</v>
      </c>
      <c r="T18" s="937"/>
      <c r="U18" s="937"/>
      <c r="V18" s="937">
        <v>22752</v>
      </c>
      <c r="W18" s="937">
        <v>22752</v>
      </c>
      <c r="X18" s="937">
        <v>22752</v>
      </c>
      <c r="Y18" s="937">
        <v>22752</v>
      </c>
      <c r="Z18" s="1348"/>
      <c r="AA18" s="1348"/>
      <c r="AB18" s="1080"/>
      <c r="AC18" s="1080"/>
      <c r="AD18" s="937"/>
      <c r="AE18" s="937"/>
      <c r="AF18" s="937"/>
      <c r="AG18" s="937"/>
      <c r="AH18" s="733">
        <f t="shared" ref="AH18:BE18" si="17">AH19+AH20</f>
        <v>0</v>
      </c>
      <c r="AI18" s="937">
        <f t="shared" si="17"/>
        <v>0</v>
      </c>
      <c r="AJ18" s="937">
        <f t="shared" si="17"/>
        <v>0</v>
      </c>
      <c r="AK18" s="937">
        <f t="shared" si="17"/>
        <v>0</v>
      </c>
      <c r="AL18" s="937">
        <f t="shared" si="17"/>
        <v>0</v>
      </c>
      <c r="AM18" s="937">
        <f t="shared" si="17"/>
        <v>0</v>
      </c>
      <c r="AN18" s="937">
        <f t="shared" si="17"/>
        <v>0</v>
      </c>
      <c r="AO18" s="937">
        <f t="shared" si="17"/>
        <v>0</v>
      </c>
      <c r="AP18" s="937">
        <f t="shared" si="17"/>
        <v>0</v>
      </c>
      <c r="AQ18" s="937">
        <f t="shared" si="17"/>
        <v>0</v>
      </c>
      <c r="AR18" s="937">
        <f t="shared" si="17"/>
        <v>0</v>
      </c>
      <c r="AS18" s="937">
        <f t="shared" si="17"/>
        <v>0</v>
      </c>
      <c r="AT18" s="937">
        <f t="shared" si="17"/>
        <v>0</v>
      </c>
      <c r="AU18" s="937">
        <f t="shared" si="17"/>
        <v>0</v>
      </c>
      <c r="AV18" s="937">
        <f t="shared" si="17"/>
        <v>0</v>
      </c>
      <c r="AW18" s="937">
        <f t="shared" si="17"/>
        <v>0</v>
      </c>
      <c r="AX18" s="937">
        <f t="shared" si="17"/>
        <v>0</v>
      </c>
      <c r="AY18" s="937">
        <f t="shared" si="17"/>
        <v>0</v>
      </c>
      <c r="AZ18" s="937">
        <f t="shared" si="17"/>
        <v>0</v>
      </c>
      <c r="BA18" s="937">
        <f t="shared" si="17"/>
        <v>0</v>
      </c>
      <c r="BB18" s="937">
        <f t="shared" si="17"/>
        <v>0</v>
      </c>
      <c r="BC18" s="937">
        <f t="shared" si="17"/>
        <v>0</v>
      </c>
      <c r="BD18" s="937">
        <f t="shared" si="17"/>
        <v>0</v>
      </c>
      <c r="BE18" s="937">
        <f t="shared" si="17"/>
        <v>0</v>
      </c>
      <c r="BF18" s="937">
        <v>22752</v>
      </c>
      <c r="BG18" s="937"/>
      <c r="BH18" s="937">
        <f>BH19+BH20</f>
        <v>0</v>
      </c>
      <c r="BI18" s="937">
        <f>BF18</f>
        <v>22752</v>
      </c>
      <c r="BJ18" s="937">
        <f>BJ19+BJ20</f>
        <v>0</v>
      </c>
      <c r="BK18" s="937">
        <f>BK19+BK20</f>
        <v>0</v>
      </c>
      <c r="BL18" s="937">
        <v>22752</v>
      </c>
      <c r="BM18" s="937">
        <f t="shared" ref="BM18:CD18" si="18">BM19+BM20</f>
        <v>0</v>
      </c>
      <c r="BN18" s="937">
        <f t="shared" si="18"/>
        <v>0</v>
      </c>
      <c r="BO18" s="937">
        <f t="shared" si="18"/>
        <v>0</v>
      </c>
      <c r="BP18" s="937">
        <f t="shared" si="18"/>
        <v>0</v>
      </c>
      <c r="BQ18" s="937">
        <f t="shared" si="18"/>
        <v>0</v>
      </c>
      <c r="BR18" s="937">
        <f t="shared" si="18"/>
        <v>0</v>
      </c>
      <c r="BS18" s="937">
        <f t="shared" si="18"/>
        <v>0</v>
      </c>
      <c r="BT18" s="937">
        <f t="shared" si="18"/>
        <v>0</v>
      </c>
      <c r="BU18" s="937">
        <f t="shared" si="18"/>
        <v>0</v>
      </c>
      <c r="BV18" s="937">
        <f t="shared" si="18"/>
        <v>0</v>
      </c>
      <c r="BW18" s="937">
        <f t="shared" si="18"/>
        <v>0</v>
      </c>
      <c r="BX18" s="937">
        <f t="shared" si="18"/>
        <v>0</v>
      </c>
      <c r="BY18" s="937">
        <f t="shared" si="18"/>
        <v>0</v>
      </c>
      <c r="BZ18" s="937">
        <f t="shared" si="18"/>
        <v>0</v>
      </c>
      <c r="CA18" s="937">
        <f t="shared" si="18"/>
        <v>0</v>
      </c>
      <c r="CB18" s="937">
        <f t="shared" si="18"/>
        <v>0</v>
      </c>
      <c r="CC18" s="937">
        <f t="shared" si="18"/>
        <v>0</v>
      </c>
      <c r="CD18" s="937">
        <f t="shared" si="18"/>
        <v>0</v>
      </c>
      <c r="CE18" s="798"/>
      <c r="CF18" s="798">
        <f>CG18</f>
        <v>0</v>
      </c>
      <c r="CG18" s="798">
        <f>BP18</f>
        <v>0</v>
      </c>
      <c r="CH18" s="800"/>
      <c r="CI18" s="800"/>
      <c r="CJ18" s="800"/>
    </row>
    <row r="19" spans="1:89" s="714" customFormat="1" ht="16.149999999999999" hidden="1" customHeight="1">
      <c r="A19" s="942" t="s">
        <v>418</v>
      </c>
      <c r="B19" s="1175" t="s">
        <v>415</v>
      </c>
      <c r="C19" s="942"/>
      <c r="D19" s="942"/>
      <c r="E19" s="942"/>
      <c r="F19" s="1175"/>
      <c r="G19" s="799"/>
      <c r="H19" s="933"/>
      <c r="I19" s="933"/>
      <c r="J19" s="933"/>
      <c r="K19" s="933"/>
      <c r="L19" s="799"/>
      <c r="M19" s="933"/>
      <c r="N19" s="797">
        <f>22752*0.9</f>
        <v>20476.8</v>
      </c>
      <c r="O19" s="932">
        <f>N19</f>
        <v>20476.8</v>
      </c>
      <c r="P19" s="933"/>
      <c r="Q19" s="799"/>
      <c r="R19" s="799"/>
      <c r="S19" s="799"/>
      <c r="T19" s="799"/>
      <c r="U19" s="799"/>
      <c r="V19" s="799"/>
      <c r="W19" s="799"/>
      <c r="X19" s="799"/>
      <c r="Y19" s="799"/>
      <c r="Z19" s="739"/>
      <c r="AA19" s="739"/>
      <c r="AB19" s="756"/>
      <c r="AC19" s="756"/>
      <c r="AD19" s="799"/>
      <c r="AE19" s="799"/>
      <c r="AF19" s="799"/>
      <c r="AG19" s="799"/>
      <c r="AH19" s="743"/>
      <c r="AI19" s="933"/>
      <c r="AJ19" s="799"/>
      <c r="AK19" s="799"/>
      <c r="AL19" s="933"/>
      <c r="AM19" s="799"/>
      <c r="AN19" s="799"/>
      <c r="AO19" s="933"/>
      <c r="AP19" s="799"/>
      <c r="AQ19" s="799"/>
      <c r="AR19" s="933"/>
      <c r="AS19" s="799"/>
      <c r="AT19" s="799"/>
      <c r="AU19" s="933"/>
      <c r="AV19" s="799"/>
      <c r="AW19" s="799"/>
      <c r="AX19" s="933"/>
      <c r="AY19" s="799"/>
      <c r="AZ19" s="799"/>
      <c r="BA19" s="933"/>
      <c r="BB19" s="799"/>
      <c r="BC19" s="799"/>
      <c r="BD19" s="933"/>
      <c r="BE19" s="799"/>
      <c r="BF19" s="797"/>
      <c r="BG19" s="933"/>
      <c r="BH19" s="799"/>
      <c r="BI19" s="797"/>
      <c r="BJ19" s="933"/>
      <c r="BK19" s="799"/>
      <c r="BL19" s="799"/>
      <c r="BM19" s="799"/>
      <c r="BN19" s="799"/>
      <c r="BO19" s="799"/>
      <c r="BP19" s="932"/>
      <c r="BQ19" s="799"/>
      <c r="BR19" s="799"/>
      <c r="BS19" s="799"/>
      <c r="BT19" s="799"/>
      <c r="BU19" s="799"/>
      <c r="BV19" s="799"/>
      <c r="BW19" s="799"/>
      <c r="BX19" s="799"/>
      <c r="BY19" s="799"/>
      <c r="BZ19" s="799"/>
      <c r="CA19" s="799"/>
      <c r="CB19" s="799"/>
      <c r="CC19" s="799"/>
      <c r="CD19" s="799"/>
      <c r="CE19" s="799"/>
      <c r="CF19" s="799"/>
      <c r="CG19" s="799"/>
      <c r="CH19" s="942"/>
      <c r="CI19" s="942"/>
      <c r="CJ19" s="942"/>
    </row>
    <row r="20" spans="1:89" s="714" customFormat="1" ht="16.149999999999999" hidden="1" customHeight="1">
      <c r="A20" s="942" t="s">
        <v>419</v>
      </c>
      <c r="B20" s="1175" t="s">
        <v>417</v>
      </c>
      <c r="C20" s="942"/>
      <c r="D20" s="942"/>
      <c r="E20" s="942"/>
      <c r="F20" s="1175"/>
      <c r="G20" s="799"/>
      <c r="H20" s="933"/>
      <c r="I20" s="933"/>
      <c r="J20" s="933"/>
      <c r="K20" s="933"/>
      <c r="L20" s="799"/>
      <c r="M20" s="933"/>
      <c r="N20" s="797">
        <f>N19*0.1/0.9</f>
        <v>2275.1999999999998</v>
      </c>
      <c r="O20" s="932">
        <f>N20</f>
        <v>2275.1999999999998</v>
      </c>
      <c r="P20" s="933"/>
      <c r="Q20" s="799"/>
      <c r="R20" s="799"/>
      <c r="S20" s="799"/>
      <c r="T20" s="799"/>
      <c r="U20" s="799"/>
      <c r="V20" s="799"/>
      <c r="W20" s="799"/>
      <c r="X20" s="799"/>
      <c r="Y20" s="799"/>
      <c r="Z20" s="739"/>
      <c r="AA20" s="739"/>
      <c r="AB20" s="756"/>
      <c r="AC20" s="756"/>
      <c r="AD20" s="799"/>
      <c r="AE20" s="799"/>
      <c r="AF20" s="799"/>
      <c r="AG20" s="799"/>
      <c r="AH20" s="743"/>
      <c r="AI20" s="933"/>
      <c r="AJ20" s="799"/>
      <c r="AK20" s="799"/>
      <c r="AL20" s="933"/>
      <c r="AM20" s="799"/>
      <c r="AN20" s="799"/>
      <c r="AO20" s="933"/>
      <c r="AP20" s="799"/>
      <c r="AQ20" s="799"/>
      <c r="AR20" s="933"/>
      <c r="AS20" s="799"/>
      <c r="AT20" s="799"/>
      <c r="AU20" s="933"/>
      <c r="AV20" s="799"/>
      <c r="AW20" s="799"/>
      <c r="AX20" s="933"/>
      <c r="AY20" s="799"/>
      <c r="AZ20" s="799"/>
      <c r="BA20" s="933"/>
      <c r="BB20" s="799"/>
      <c r="BC20" s="799"/>
      <c r="BD20" s="933"/>
      <c r="BE20" s="799"/>
      <c r="BF20" s="797"/>
      <c r="BG20" s="933"/>
      <c r="BH20" s="799"/>
      <c r="BI20" s="797"/>
      <c r="BJ20" s="933"/>
      <c r="BK20" s="799"/>
      <c r="BL20" s="799"/>
      <c r="BM20" s="799"/>
      <c r="BN20" s="799"/>
      <c r="BO20" s="799"/>
      <c r="BP20" s="932"/>
      <c r="BQ20" s="799"/>
      <c r="BR20" s="799"/>
      <c r="BS20" s="799"/>
      <c r="BT20" s="799"/>
      <c r="BU20" s="799"/>
      <c r="BV20" s="799"/>
      <c r="BW20" s="799"/>
      <c r="BX20" s="799"/>
      <c r="BY20" s="799"/>
      <c r="BZ20" s="799"/>
      <c r="CA20" s="799"/>
      <c r="CB20" s="799"/>
      <c r="CC20" s="799"/>
      <c r="CD20" s="799"/>
      <c r="CE20" s="799"/>
      <c r="CF20" s="799"/>
      <c r="CG20" s="799"/>
      <c r="CH20" s="942"/>
      <c r="CI20" s="942"/>
      <c r="CJ20" s="942"/>
    </row>
    <row r="21" spans="1:89" s="803" customFormat="1" ht="24.6" customHeight="1">
      <c r="A21" s="1193" t="s">
        <v>64</v>
      </c>
      <c r="B21" s="1193" t="s">
        <v>65</v>
      </c>
      <c r="C21" s="800"/>
      <c r="D21" s="800"/>
      <c r="E21" s="800"/>
      <c r="F21" s="1193"/>
      <c r="G21" s="937">
        <f t="shared" ref="G21:M21" si="19">G23+G27+G48+G53+G61+G73+G78+G85+G90</f>
        <v>3158039</v>
      </c>
      <c r="H21" s="937">
        <f t="shared" si="19"/>
        <v>3984459</v>
      </c>
      <c r="I21" s="937">
        <f t="shared" si="19"/>
        <v>0</v>
      </c>
      <c r="J21" s="937">
        <f t="shared" si="19"/>
        <v>0</v>
      </c>
      <c r="K21" s="937">
        <f t="shared" si="19"/>
        <v>0</v>
      </c>
      <c r="L21" s="937">
        <f t="shared" si="19"/>
        <v>904917</v>
      </c>
      <c r="M21" s="937">
        <f t="shared" si="19"/>
        <v>759264</v>
      </c>
      <c r="N21" s="937">
        <f>N22+N99</f>
        <v>2049845.5555555555</v>
      </c>
      <c r="O21" s="937">
        <f>O22+O99</f>
        <v>2049845.5555555555</v>
      </c>
      <c r="P21" s="937">
        <f>P22+P99</f>
        <v>916250</v>
      </c>
      <c r="Q21" s="937">
        <f>Q22+Q99</f>
        <v>0</v>
      </c>
      <c r="R21" s="937"/>
      <c r="S21" s="937"/>
      <c r="T21" s="937"/>
      <c r="U21" s="937"/>
      <c r="V21" s="937"/>
      <c r="W21" s="937"/>
      <c r="X21" s="937"/>
      <c r="Y21" s="937"/>
      <c r="Z21" s="1348"/>
      <c r="AA21" s="1348"/>
      <c r="AB21" s="1080"/>
      <c r="AC21" s="1080"/>
      <c r="AD21" s="937"/>
      <c r="AE21" s="937"/>
      <c r="AF21" s="937"/>
      <c r="AG21" s="937"/>
      <c r="AH21" s="733">
        <f t="shared" ref="AH21:CA21" si="20">AH22+AH99</f>
        <v>420200</v>
      </c>
      <c r="AI21" s="937">
        <f t="shared" si="20"/>
        <v>120000</v>
      </c>
      <c r="AJ21" s="937">
        <f t="shared" si="20"/>
        <v>0</v>
      </c>
      <c r="AK21" s="937">
        <f t="shared" si="20"/>
        <v>296557</v>
      </c>
      <c r="AL21" s="937">
        <f t="shared" si="20"/>
        <v>22967</v>
      </c>
      <c r="AM21" s="937">
        <f t="shared" si="20"/>
        <v>0</v>
      </c>
      <c r="AN21" s="937">
        <f t="shared" si="20"/>
        <v>123643</v>
      </c>
      <c r="AO21" s="937">
        <f t="shared" si="20"/>
        <v>97033</v>
      </c>
      <c r="AP21" s="937">
        <f t="shared" si="20"/>
        <v>0</v>
      </c>
      <c r="AQ21" s="937">
        <f t="shared" si="20"/>
        <v>119353</v>
      </c>
      <c r="AR21" s="937">
        <f t="shared" si="20"/>
        <v>0</v>
      </c>
      <c r="AS21" s="937">
        <f t="shared" si="20"/>
        <v>0</v>
      </c>
      <c r="AT21" s="937">
        <f t="shared" si="20"/>
        <v>21300</v>
      </c>
      <c r="AU21" s="937">
        <f t="shared" si="20"/>
        <v>0</v>
      </c>
      <c r="AV21" s="937">
        <f t="shared" si="20"/>
        <v>0</v>
      </c>
      <c r="AW21" s="937">
        <f t="shared" si="20"/>
        <v>21300</v>
      </c>
      <c r="AX21" s="937">
        <f t="shared" si="20"/>
        <v>0</v>
      </c>
      <c r="AY21" s="937">
        <f t="shared" si="20"/>
        <v>0</v>
      </c>
      <c r="AZ21" s="937">
        <f t="shared" si="20"/>
        <v>0</v>
      </c>
      <c r="BA21" s="937">
        <f t="shared" si="20"/>
        <v>0</v>
      </c>
      <c r="BB21" s="937">
        <f t="shared" si="20"/>
        <v>0</v>
      </c>
      <c r="BC21" s="937">
        <f t="shared" si="20"/>
        <v>0</v>
      </c>
      <c r="BD21" s="937">
        <f t="shared" si="20"/>
        <v>0</v>
      </c>
      <c r="BE21" s="937">
        <f t="shared" si="20"/>
        <v>0</v>
      </c>
      <c r="BF21" s="937">
        <f t="shared" si="20"/>
        <v>256361</v>
      </c>
      <c r="BG21" s="937">
        <f t="shared" si="20"/>
        <v>140243</v>
      </c>
      <c r="BH21" s="937">
        <f t="shared" si="20"/>
        <v>0</v>
      </c>
      <c r="BI21" s="937">
        <f t="shared" si="20"/>
        <v>256361</v>
      </c>
      <c r="BJ21" s="937">
        <f t="shared" si="20"/>
        <v>140243</v>
      </c>
      <c r="BK21" s="937">
        <f t="shared" si="20"/>
        <v>0</v>
      </c>
      <c r="BL21" s="937">
        <f t="shared" si="20"/>
        <v>697861</v>
      </c>
      <c r="BM21" s="937">
        <f t="shared" si="20"/>
        <v>260243</v>
      </c>
      <c r="BN21" s="937">
        <f t="shared" si="20"/>
        <v>0</v>
      </c>
      <c r="BO21" s="937">
        <f t="shared" si="20"/>
        <v>1351984.5555555555</v>
      </c>
      <c r="BP21" s="937">
        <f t="shared" si="20"/>
        <v>1351984.5555555555</v>
      </c>
      <c r="BQ21" s="937">
        <f t="shared" si="20"/>
        <v>656007</v>
      </c>
      <c r="BR21" s="937">
        <f t="shared" si="20"/>
        <v>0</v>
      </c>
      <c r="BS21" s="937">
        <f t="shared" si="20"/>
        <v>1147000</v>
      </c>
      <c r="BT21" s="937">
        <f t="shared" si="20"/>
        <v>656007</v>
      </c>
      <c r="BU21" s="937">
        <f t="shared" si="20"/>
        <v>0</v>
      </c>
      <c r="BV21" s="937">
        <f t="shared" si="20"/>
        <v>1147000</v>
      </c>
      <c r="BW21" s="937">
        <f t="shared" si="20"/>
        <v>656007</v>
      </c>
      <c r="BX21" s="937">
        <f t="shared" si="20"/>
        <v>0</v>
      </c>
      <c r="BY21" s="937">
        <f t="shared" si="20"/>
        <v>204984.55555555556</v>
      </c>
      <c r="BZ21" s="937">
        <f t="shared" si="20"/>
        <v>0</v>
      </c>
      <c r="CA21" s="937">
        <f t="shared" si="20"/>
        <v>0</v>
      </c>
      <c r="CB21" s="937">
        <f>BY21</f>
        <v>204984.55555555556</v>
      </c>
      <c r="CC21" s="937">
        <f>CC22+CC99</f>
        <v>0</v>
      </c>
      <c r="CD21" s="937">
        <f>CD22+CD99</f>
        <v>0</v>
      </c>
      <c r="CE21" s="937"/>
      <c r="CF21" s="937">
        <f>CF23+CF27+CF48+CF53+CF61+CF73+CF78+CF85+CF90</f>
        <v>1142000</v>
      </c>
      <c r="CG21" s="937">
        <f>CG23+CG27+CG48+CG53+CG61+CG73+CG78+CG85+CG90</f>
        <v>1142000</v>
      </c>
      <c r="CH21" s="937">
        <f>CH23+CH27+CH48+CH53+CH61+CH73+CH78+CH85+CH90</f>
        <v>656007</v>
      </c>
      <c r="CI21" s="937">
        <f>CI23+CI27+CI48+CI53+CI61+CI73+CI78+CI85+CI90</f>
        <v>0</v>
      </c>
      <c r="CJ21" s="937">
        <f>CJ23+CJ27+CJ48+CJ53+CJ61+CJ73+CJ78+CJ85+CJ90</f>
        <v>0</v>
      </c>
    </row>
    <row r="22" spans="1:89" s="803" customFormat="1" ht="19.5" hidden="1" customHeight="1">
      <c r="A22" s="1193" t="s">
        <v>420</v>
      </c>
      <c r="B22" s="1193" t="s">
        <v>415</v>
      </c>
      <c r="C22" s="800"/>
      <c r="D22" s="800"/>
      <c r="E22" s="800"/>
      <c r="F22" s="1193"/>
      <c r="G22" s="937"/>
      <c r="H22" s="937">
        <f t="shared" ref="H22:Q22" si="21">H23+H27+H48+H53+H61+H73+H78+H85+H90</f>
        <v>3984459</v>
      </c>
      <c r="I22" s="937">
        <f t="shared" si="21"/>
        <v>0</v>
      </c>
      <c r="J22" s="937">
        <f t="shared" si="21"/>
        <v>0</v>
      </c>
      <c r="K22" s="937">
        <f t="shared" si="21"/>
        <v>0</v>
      </c>
      <c r="L22" s="937">
        <f t="shared" si="21"/>
        <v>904917</v>
      </c>
      <c r="M22" s="937">
        <f t="shared" si="21"/>
        <v>759264</v>
      </c>
      <c r="N22" s="937">
        <f t="shared" si="21"/>
        <v>1844861</v>
      </c>
      <c r="O22" s="937">
        <f t="shared" si="21"/>
        <v>1844861</v>
      </c>
      <c r="P22" s="937">
        <f t="shared" si="21"/>
        <v>916250</v>
      </c>
      <c r="Q22" s="937">
        <f t="shared" si="21"/>
        <v>0</v>
      </c>
      <c r="R22" s="937"/>
      <c r="S22" s="937"/>
      <c r="T22" s="937"/>
      <c r="U22" s="937"/>
      <c r="V22" s="937"/>
      <c r="W22" s="937"/>
      <c r="X22" s="937"/>
      <c r="Y22" s="937"/>
      <c r="Z22" s="1348"/>
      <c r="AA22" s="1348"/>
      <c r="AB22" s="1080"/>
      <c r="AC22" s="1080"/>
      <c r="AD22" s="937"/>
      <c r="AE22" s="937"/>
      <c r="AF22" s="937"/>
      <c r="AG22" s="937"/>
      <c r="AH22" s="733">
        <f t="shared" ref="AH22:BM22" si="22">AH23+AH27+AH48+AH53+AH61+AH73+AH78+AH85+AH90</f>
        <v>420200</v>
      </c>
      <c r="AI22" s="937">
        <f t="shared" si="22"/>
        <v>120000</v>
      </c>
      <c r="AJ22" s="937">
        <f t="shared" si="22"/>
        <v>0</v>
      </c>
      <c r="AK22" s="937">
        <f t="shared" si="22"/>
        <v>296557</v>
      </c>
      <c r="AL22" s="937">
        <f t="shared" si="22"/>
        <v>22967</v>
      </c>
      <c r="AM22" s="937">
        <f t="shared" si="22"/>
        <v>0</v>
      </c>
      <c r="AN22" s="937">
        <f t="shared" si="22"/>
        <v>123643</v>
      </c>
      <c r="AO22" s="937">
        <f t="shared" si="22"/>
        <v>97033</v>
      </c>
      <c r="AP22" s="937">
        <f t="shared" si="22"/>
        <v>0</v>
      </c>
      <c r="AQ22" s="937">
        <f t="shared" si="22"/>
        <v>119353</v>
      </c>
      <c r="AR22" s="937">
        <f t="shared" si="22"/>
        <v>0</v>
      </c>
      <c r="AS22" s="937">
        <f t="shared" si="22"/>
        <v>0</v>
      </c>
      <c r="AT22" s="937">
        <f t="shared" si="22"/>
        <v>21300</v>
      </c>
      <c r="AU22" s="937">
        <f t="shared" si="22"/>
        <v>0</v>
      </c>
      <c r="AV22" s="937">
        <f t="shared" si="22"/>
        <v>0</v>
      </c>
      <c r="AW22" s="937">
        <f t="shared" si="22"/>
        <v>21300</v>
      </c>
      <c r="AX22" s="937">
        <f t="shared" si="22"/>
        <v>0</v>
      </c>
      <c r="AY22" s="937">
        <f t="shared" si="22"/>
        <v>0</v>
      </c>
      <c r="AZ22" s="937">
        <f t="shared" si="22"/>
        <v>0</v>
      </c>
      <c r="BA22" s="937">
        <f t="shared" si="22"/>
        <v>0</v>
      </c>
      <c r="BB22" s="937">
        <f t="shared" si="22"/>
        <v>0</v>
      </c>
      <c r="BC22" s="937">
        <f t="shared" si="22"/>
        <v>0</v>
      </c>
      <c r="BD22" s="937">
        <f t="shared" si="22"/>
        <v>0</v>
      </c>
      <c r="BE22" s="937">
        <f t="shared" si="22"/>
        <v>0</v>
      </c>
      <c r="BF22" s="937">
        <f t="shared" si="22"/>
        <v>256361</v>
      </c>
      <c r="BG22" s="937">
        <f t="shared" si="22"/>
        <v>140243</v>
      </c>
      <c r="BH22" s="937">
        <f t="shared" si="22"/>
        <v>0</v>
      </c>
      <c r="BI22" s="937">
        <f t="shared" si="22"/>
        <v>256361</v>
      </c>
      <c r="BJ22" s="937">
        <f t="shared" si="22"/>
        <v>140243</v>
      </c>
      <c r="BK22" s="937">
        <f t="shared" si="22"/>
        <v>0</v>
      </c>
      <c r="BL22" s="937">
        <f t="shared" si="22"/>
        <v>697861</v>
      </c>
      <c r="BM22" s="937">
        <f t="shared" si="22"/>
        <v>260243</v>
      </c>
      <c r="BN22" s="937">
        <f t="shared" ref="BN22:CD22" si="23">BN23+BN27+BN48+BN53+BN61+BN73+BN78+BN85+BN90</f>
        <v>0</v>
      </c>
      <c r="BO22" s="937">
        <f t="shared" si="23"/>
        <v>1147000</v>
      </c>
      <c r="BP22" s="937">
        <f t="shared" si="23"/>
        <v>1147000</v>
      </c>
      <c r="BQ22" s="937">
        <f t="shared" si="23"/>
        <v>656007</v>
      </c>
      <c r="BR22" s="937">
        <f t="shared" si="23"/>
        <v>0</v>
      </c>
      <c r="BS22" s="937">
        <f t="shared" si="23"/>
        <v>1147000</v>
      </c>
      <c r="BT22" s="937">
        <f t="shared" si="23"/>
        <v>656007</v>
      </c>
      <c r="BU22" s="937">
        <f t="shared" si="23"/>
        <v>0</v>
      </c>
      <c r="BV22" s="937">
        <f t="shared" si="23"/>
        <v>1147000</v>
      </c>
      <c r="BW22" s="937">
        <f t="shared" si="23"/>
        <v>656007</v>
      </c>
      <c r="BX22" s="937">
        <f t="shared" si="23"/>
        <v>0</v>
      </c>
      <c r="BY22" s="937">
        <f t="shared" si="23"/>
        <v>0</v>
      </c>
      <c r="BZ22" s="937">
        <f t="shared" si="23"/>
        <v>0</v>
      </c>
      <c r="CA22" s="937">
        <f t="shared" si="23"/>
        <v>0</v>
      </c>
      <c r="CB22" s="937">
        <f t="shared" si="23"/>
        <v>0</v>
      </c>
      <c r="CC22" s="937">
        <f t="shared" si="23"/>
        <v>0</v>
      </c>
      <c r="CD22" s="937">
        <f t="shared" si="23"/>
        <v>0</v>
      </c>
      <c r="CE22" s="937"/>
      <c r="CF22" s="937"/>
      <c r="CG22" s="937"/>
      <c r="CH22" s="937"/>
      <c r="CI22" s="937"/>
      <c r="CJ22" s="800"/>
    </row>
    <row r="23" spans="1:89" s="803" customFormat="1" ht="24.6" customHeight="1">
      <c r="A23" s="800" t="s">
        <v>2</v>
      </c>
      <c r="B23" s="1390" t="s">
        <v>155</v>
      </c>
      <c r="C23" s="794"/>
      <c r="D23" s="794"/>
      <c r="E23" s="794"/>
      <c r="F23" s="794"/>
      <c r="G23" s="760"/>
      <c r="H23" s="760">
        <f>SUM(H24:H26)</f>
        <v>1616385</v>
      </c>
      <c r="I23" s="760"/>
      <c r="J23" s="760"/>
      <c r="K23" s="760"/>
      <c r="L23" s="760"/>
      <c r="M23" s="760"/>
      <c r="N23" s="937">
        <f>O23</f>
        <v>715274</v>
      </c>
      <c r="O23" s="760">
        <f>SUM(O24:O26)</f>
        <v>715274</v>
      </c>
      <c r="P23" s="760">
        <f>SUM(P24:P26)</f>
        <v>715274</v>
      </c>
      <c r="Q23" s="760">
        <f>SUM(Q24:Q26)</f>
        <v>0</v>
      </c>
      <c r="R23" s="760"/>
      <c r="S23" s="760"/>
      <c r="T23" s="760"/>
      <c r="U23" s="760"/>
      <c r="V23" s="760"/>
      <c r="W23" s="760"/>
      <c r="X23" s="760"/>
      <c r="Y23" s="760"/>
      <c r="Z23" s="1081"/>
      <c r="AA23" s="1081"/>
      <c r="AB23" s="1752"/>
      <c r="AC23" s="1752"/>
      <c r="AD23" s="760"/>
      <c r="AE23" s="760"/>
      <c r="AF23" s="760"/>
      <c r="AG23" s="760"/>
      <c r="AH23" s="761">
        <f t="shared" ref="AH23:BN23" si="24">SUM(AH24:AH26)</f>
        <v>0</v>
      </c>
      <c r="AI23" s="760">
        <f t="shared" si="24"/>
        <v>0</v>
      </c>
      <c r="AJ23" s="760">
        <f t="shared" si="24"/>
        <v>0</v>
      </c>
      <c r="AK23" s="760">
        <f t="shared" si="24"/>
        <v>0</v>
      </c>
      <c r="AL23" s="760">
        <f t="shared" si="24"/>
        <v>0</v>
      </c>
      <c r="AM23" s="760">
        <f t="shared" si="24"/>
        <v>0</v>
      </c>
      <c r="AN23" s="760">
        <f t="shared" si="24"/>
        <v>0</v>
      </c>
      <c r="AO23" s="760">
        <f t="shared" si="24"/>
        <v>0</v>
      </c>
      <c r="AP23" s="760">
        <f t="shared" si="24"/>
        <v>0</v>
      </c>
      <c r="AQ23" s="760">
        <f t="shared" si="24"/>
        <v>0</v>
      </c>
      <c r="AR23" s="760">
        <f t="shared" si="24"/>
        <v>0</v>
      </c>
      <c r="AS23" s="760">
        <f t="shared" si="24"/>
        <v>0</v>
      </c>
      <c r="AT23" s="760">
        <f t="shared" si="24"/>
        <v>0</v>
      </c>
      <c r="AU23" s="760">
        <f t="shared" si="24"/>
        <v>0</v>
      </c>
      <c r="AV23" s="760">
        <f t="shared" si="24"/>
        <v>0</v>
      </c>
      <c r="AW23" s="760">
        <f t="shared" si="24"/>
        <v>0</v>
      </c>
      <c r="AX23" s="760">
        <f t="shared" si="24"/>
        <v>0</v>
      </c>
      <c r="AY23" s="760">
        <f t="shared" si="24"/>
        <v>0</v>
      </c>
      <c r="AZ23" s="760">
        <f t="shared" si="24"/>
        <v>0</v>
      </c>
      <c r="BA23" s="760">
        <f t="shared" si="24"/>
        <v>0</v>
      </c>
      <c r="BB23" s="760">
        <f t="shared" si="24"/>
        <v>0</v>
      </c>
      <c r="BC23" s="760">
        <f t="shared" si="24"/>
        <v>0</v>
      </c>
      <c r="BD23" s="760">
        <f t="shared" si="24"/>
        <v>0</v>
      </c>
      <c r="BE23" s="760">
        <f t="shared" si="24"/>
        <v>0</v>
      </c>
      <c r="BF23" s="760">
        <f t="shared" si="24"/>
        <v>97867</v>
      </c>
      <c r="BG23" s="760">
        <f t="shared" si="24"/>
        <v>97867</v>
      </c>
      <c r="BH23" s="760">
        <f t="shared" si="24"/>
        <v>0</v>
      </c>
      <c r="BI23" s="760">
        <f t="shared" si="24"/>
        <v>97867</v>
      </c>
      <c r="BJ23" s="760">
        <f t="shared" si="24"/>
        <v>97867</v>
      </c>
      <c r="BK23" s="760">
        <f t="shared" si="24"/>
        <v>0</v>
      </c>
      <c r="BL23" s="760">
        <f t="shared" si="24"/>
        <v>97867</v>
      </c>
      <c r="BM23" s="760">
        <f t="shared" si="24"/>
        <v>97867</v>
      </c>
      <c r="BN23" s="760">
        <f t="shared" si="24"/>
        <v>0</v>
      </c>
      <c r="BO23" s="798">
        <f>BP23</f>
        <v>617407</v>
      </c>
      <c r="BP23" s="760">
        <f t="shared" ref="BP23:CD23" si="25">SUM(BP24:BP26)</f>
        <v>617407</v>
      </c>
      <c r="BQ23" s="760">
        <f t="shared" si="25"/>
        <v>617407</v>
      </c>
      <c r="BR23" s="760">
        <f t="shared" si="25"/>
        <v>0</v>
      </c>
      <c r="BS23" s="760">
        <f t="shared" si="25"/>
        <v>617407</v>
      </c>
      <c r="BT23" s="760">
        <f t="shared" si="25"/>
        <v>617407</v>
      </c>
      <c r="BU23" s="760">
        <f t="shared" si="25"/>
        <v>0</v>
      </c>
      <c r="BV23" s="760">
        <f t="shared" si="25"/>
        <v>617407</v>
      </c>
      <c r="BW23" s="760">
        <f t="shared" si="25"/>
        <v>617407</v>
      </c>
      <c r="BX23" s="760">
        <f t="shared" si="25"/>
        <v>0</v>
      </c>
      <c r="BY23" s="760">
        <f t="shared" si="25"/>
        <v>0</v>
      </c>
      <c r="BZ23" s="760">
        <f t="shared" si="25"/>
        <v>0</v>
      </c>
      <c r="CA23" s="760">
        <f t="shared" si="25"/>
        <v>0</v>
      </c>
      <c r="CB23" s="760">
        <f t="shared" si="25"/>
        <v>0</v>
      </c>
      <c r="CC23" s="760">
        <f t="shared" si="25"/>
        <v>0</v>
      </c>
      <c r="CD23" s="760">
        <f t="shared" si="25"/>
        <v>0</v>
      </c>
      <c r="CE23" s="760"/>
      <c r="CF23" s="760">
        <f>SUM(CF24:CF26)</f>
        <v>617407</v>
      </c>
      <c r="CG23" s="760">
        <f>SUM(CG24:CG26)</f>
        <v>617407</v>
      </c>
      <c r="CH23" s="760">
        <f>SUM(CH24:CH26)</f>
        <v>617407</v>
      </c>
      <c r="CI23" s="760">
        <f>SUM(CI24:CI26)</f>
        <v>0</v>
      </c>
      <c r="CJ23" s="800"/>
    </row>
    <row r="24" spans="1:89" s="1776" customFormat="1" ht="31.5" customHeight="1">
      <c r="A24" s="1768">
        <v>1</v>
      </c>
      <c r="B24" s="1777" t="s">
        <v>107</v>
      </c>
      <c r="C24" s="1781"/>
      <c r="D24" s="1781"/>
      <c r="E24" s="1768"/>
      <c r="F24" s="1770" t="s">
        <v>177</v>
      </c>
      <c r="G24" s="1783">
        <v>647781</v>
      </c>
      <c r="H24" s="1765">
        <v>635334</v>
      </c>
      <c r="I24" s="1765"/>
      <c r="J24" s="1765"/>
      <c r="K24" s="1765"/>
      <c r="L24" s="1765"/>
      <c r="M24" s="1765"/>
      <c r="N24" s="1730">
        <f>O24</f>
        <v>234000</v>
      </c>
      <c r="O24" s="1765">
        <f>180000+54000</f>
        <v>234000</v>
      </c>
      <c r="P24" s="1765">
        <f>O24</f>
        <v>234000</v>
      </c>
      <c r="Q24" s="1749"/>
      <c r="R24" s="1746">
        <v>35685</v>
      </c>
      <c r="S24" s="1746">
        <v>31117</v>
      </c>
      <c r="T24" s="1746">
        <v>31117</v>
      </c>
      <c r="U24" s="1749"/>
      <c r="V24" s="1746">
        <f>T24</f>
        <v>31117</v>
      </c>
      <c r="W24" s="1746">
        <f>V24</f>
        <v>31117</v>
      </c>
      <c r="X24" s="1746">
        <f>W24</f>
        <v>31117</v>
      </c>
      <c r="Y24" s="1746">
        <f>W24</f>
        <v>31117</v>
      </c>
      <c r="Z24" s="1783">
        <v>626820</v>
      </c>
      <c r="AA24" s="1783">
        <v>600000</v>
      </c>
      <c r="AB24" s="756">
        <f>N24-R24</f>
        <v>198315</v>
      </c>
      <c r="AC24" s="1753">
        <v>60865</v>
      </c>
      <c r="AD24" s="1749"/>
      <c r="AE24" s="1749"/>
      <c r="AF24" s="1749"/>
      <c r="AG24" s="1749"/>
      <c r="AH24" s="1746">
        <f>AI24+AJ24</f>
        <v>0</v>
      </c>
      <c r="AI24" s="1771"/>
      <c r="AJ24" s="1749"/>
      <c r="AK24" s="1730">
        <f>AL24+AM24</f>
        <v>0</v>
      </c>
      <c r="AL24" s="1771"/>
      <c r="AM24" s="1749"/>
      <c r="AN24" s="1746">
        <f t="shared" ref="AN24:AP26" si="26">AH24-AK24</f>
        <v>0</v>
      </c>
      <c r="AO24" s="1746">
        <f t="shared" si="26"/>
        <v>0</v>
      </c>
      <c r="AP24" s="1746">
        <f t="shared" si="26"/>
        <v>0</v>
      </c>
      <c r="AQ24" s="1730">
        <f>AR24+AS24</f>
        <v>0</v>
      </c>
      <c r="AR24" s="1771"/>
      <c r="AS24" s="1749"/>
      <c r="AT24" s="1749"/>
      <c r="AU24" s="1771"/>
      <c r="AV24" s="1749"/>
      <c r="AW24" s="1749"/>
      <c r="AX24" s="1771"/>
      <c r="AY24" s="1749"/>
      <c r="AZ24" s="1746">
        <f>AT24-AW24</f>
        <v>0</v>
      </c>
      <c r="BA24" s="1746"/>
      <c r="BB24" s="1746"/>
      <c r="BC24" s="1748">
        <f>BD24+BE24</f>
        <v>0</v>
      </c>
      <c r="BD24" s="1771"/>
      <c r="BE24" s="1749"/>
      <c r="BF24" s="1730">
        <f>BG24+BH24</f>
        <v>31117</v>
      </c>
      <c r="BG24" s="1744">
        <v>31117</v>
      </c>
      <c r="BH24" s="1730"/>
      <c r="BI24" s="1730">
        <f t="shared" ref="BI24:BK25" si="27">BF24</f>
        <v>31117</v>
      </c>
      <c r="BJ24" s="1772">
        <f t="shared" si="27"/>
        <v>31117</v>
      </c>
      <c r="BK24" s="1749">
        <f t="shared" si="27"/>
        <v>0</v>
      </c>
      <c r="BL24" s="1746">
        <f t="shared" ref="BL24:BN26" si="28">AH24+AT24+BF24</f>
        <v>31117</v>
      </c>
      <c r="BM24" s="1746">
        <f t="shared" si="28"/>
        <v>31117</v>
      </c>
      <c r="BN24" s="1746">
        <f t="shared" si="28"/>
        <v>0</v>
      </c>
      <c r="BO24" s="1746">
        <f>BP24</f>
        <v>202883</v>
      </c>
      <c r="BP24" s="1744">
        <f t="shared" ref="BP24:BR26" si="29">O24-BL24</f>
        <v>202883</v>
      </c>
      <c r="BQ24" s="1746">
        <f t="shared" si="29"/>
        <v>202883</v>
      </c>
      <c r="BR24" s="1749">
        <f t="shared" si="29"/>
        <v>0</v>
      </c>
      <c r="BS24" s="1746">
        <f>BO24</f>
        <v>202883</v>
      </c>
      <c r="BT24" s="1746">
        <f>BQ24</f>
        <v>202883</v>
      </c>
      <c r="BU24" s="1749"/>
      <c r="BV24" s="1746">
        <f t="shared" ref="BV24:BW26" si="30">BS24</f>
        <v>202883</v>
      </c>
      <c r="BW24" s="1746">
        <f t="shared" si="30"/>
        <v>202883</v>
      </c>
      <c r="BX24" s="1749"/>
      <c r="BY24" s="1746">
        <f t="shared" ref="BY24:BZ26" si="31">BP24-BS24</f>
        <v>0</v>
      </c>
      <c r="BZ24" s="1749">
        <f t="shared" si="31"/>
        <v>0</v>
      </c>
      <c r="CA24" s="1749"/>
      <c r="CB24" s="1749"/>
      <c r="CC24" s="1749"/>
      <c r="CD24" s="1749"/>
      <c r="CE24" s="1749"/>
      <c r="CF24" s="1746">
        <f>CG24</f>
        <v>202883</v>
      </c>
      <c r="CG24" s="1746">
        <f t="shared" ref="CG24:CH26" si="32">BP24</f>
        <v>202883</v>
      </c>
      <c r="CH24" s="1746">
        <f t="shared" si="32"/>
        <v>202883</v>
      </c>
      <c r="CI24" s="1773"/>
      <c r="CJ24" s="1773"/>
    </row>
    <row r="25" spans="1:89" s="1776" customFormat="1" ht="31.5" customHeight="1">
      <c r="A25" s="1768">
        <v>2</v>
      </c>
      <c r="B25" s="1777" t="s">
        <v>108</v>
      </c>
      <c r="C25" s="1781"/>
      <c r="D25" s="1781"/>
      <c r="E25" s="1768"/>
      <c r="F25" s="1770" t="s">
        <v>178</v>
      </c>
      <c r="G25" s="1784">
        <v>991900</v>
      </c>
      <c r="H25" s="1765">
        <v>981051</v>
      </c>
      <c r="I25" s="1765"/>
      <c r="J25" s="1765"/>
      <c r="K25" s="1765"/>
      <c r="L25" s="1765"/>
      <c r="M25" s="1765"/>
      <c r="N25" s="1730">
        <f>O25</f>
        <v>474524</v>
      </c>
      <c r="O25" s="1765">
        <v>474524</v>
      </c>
      <c r="P25" s="1765">
        <v>474524</v>
      </c>
      <c r="Q25" s="1749"/>
      <c r="R25" s="1746">
        <v>65000</v>
      </c>
      <c r="S25" s="1746">
        <v>60000</v>
      </c>
      <c r="T25" s="1746">
        <v>60000</v>
      </c>
      <c r="U25" s="1749"/>
      <c r="V25" s="1746">
        <v>62000</v>
      </c>
      <c r="W25" s="1746">
        <v>60000</v>
      </c>
      <c r="X25" s="1746">
        <v>62000</v>
      </c>
      <c r="Y25" s="1746">
        <f>X25</f>
        <v>62000</v>
      </c>
      <c r="Z25" s="1783">
        <v>979898</v>
      </c>
      <c r="AA25" s="1783">
        <v>949048</v>
      </c>
      <c r="AB25" s="756">
        <f>N25-R25</f>
        <v>409524</v>
      </c>
      <c r="AC25" s="1753">
        <v>124357</v>
      </c>
      <c r="AD25" s="1749"/>
      <c r="AE25" s="1749"/>
      <c r="AF25" s="1749"/>
      <c r="AG25" s="1749"/>
      <c r="AH25" s="1746">
        <f>AI25+AJ25</f>
        <v>0</v>
      </c>
      <c r="AI25" s="1771"/>
      <c r="AJ25" s="1749"/>
      <c r="AK25" s="1730">
        <f>AL25+AM25</f>
        <v>0</v>
      </c>
      <c r="AL25" s="1771"/>
      <c r="AM25" s="1749"/>
      <c r="AN25" s="1746">
        <f t="shared" si="26"/>
        <v>0</v>
      </c>
      <c r="AO25" s="1746">
        <f t="shared" si="26"/>
        <v>0</v>
      </c>
      <c r="AP25" s="1746">
        <f t="shared" si="26"/>
        <v>0</v>
      </c>
      <c r="AQ25" s="1730">
        <f>AR25+AS25</f>
        <v>0</v>
      </c>
      <c r="AR25" s="1771"/>
      <c r="AS25" s="1749"/>
      <c r="AT25" s="1749"/>
      <c r="AU25" s="1771"/>
      <c r="AV25" s="1749"/>
      <c r="AW25" s="1749"/>
      <c r="AX25" s="1771"/>
      <c r="AY25" s="1749"/>
      <c r="AZ25" s="1746">
        <f>AT25-AW25</f>
        <v>0</v>
      </c>
      <c r="BA25" s="1746"/>
      <c r="BB25" s="1746"/>
      <c r="BC25" s="1748">
        <f>BD25+BE25</f>
        <v>0</v>
      </c>
      <c r="BD25" s="1771"/>
      <c r="BE25" s="1749"/>
      <c r="BF25" s="1730">
        <f>BG25+BH25</f>
        <v>60000</v>
      </c>
      <c r="BG25" s="1744">
        <v>60000</v>
      </c>
      <c r="BH25" s="1730"/>
      <c r="BI25" s="1730">
        <f t="shared" si="27"/>
        <v>60000</v>
      </c>
      <c r="BJ25" s="1772">
        <f t="shared" si="27"/>
        <v>60000</v>
      </c>
      <c r="BK25" s="1749">
        <f t="shared" si="27"/>
        <v>0</v>
      </c>
      <c r="BL25" s="1746">
        <f t="shared" si="28"/>
        <v>60000</v>
      </c>
      <c r="BM25" s="1746">
        <f t="shared" si="28"/>
        <v>60000</v>
      </c>
      <c r="BN25" s="1746">
        <f t="shared" si="28"/>
        <v>0</v>
      </c>
      <c r="BO25" s="1746">
        <f>BP25</f>
        <v>414524</v>
      </c>
      <c r="BP25" s="1744">
        <f t="shared" si="29"/>
        <v>414524</v>
      </c>
      <c r="BQ25" s="1746">
        <f t="shared" si="29"/>
        <v>414524</v>
      </c>
      <c r="BR25" s="1749">
        <f t="shared" si="29"/>
        <v>0</v>
      </c>
      <c r="BS25" s="1746">
        <f>BO25</f>
        <v>414524</v>
      </c>
      <c r="BT25" s="1746">
        <f>BQ25</f>
        <v>414524</v>
      </c>
      <c r="BU25" s="1749"/>
      <c r="BV25" s="1746">
        <f t="shared" si="30"/>
        <v>414524</v>
      </c>
      <c r="BW25" s="1746">
        <f t="shared" si="30"/>
        <v>414524</v>
      </c>
      <c r="BX25" s="1749"/>
      <c r="BY25" s="1746">
        <f t="shared" si="31"/>
        <v>0</v>
      </c>
      <c r="BZ25" s="1749">
        <f t="shared" si="31"/>
        <v>0</v>
      </c>
      <c r="CA25" s="1749"/>
      <c r="CB25" s="1749"/>
      <c r="CC25" s="1749"/>
      <c r="CD25" s="1749"/>
      <c r="CE25" s="1749"/>
      <c r="CF25" s="1746">
        <f>CG25</f>
        <v>414524</v>
      </c>
      <c r="CG25" s="1746">
        <f t="shared" si="32"/>
        <v>414524</v>
      </c>
      <c r="CH25" s="1746">
        <f t="shared" si="32"/>
        <v>414524</v>
      </c>
      <c r="CI25" s="1773"/>
      <c r="CJ25" s="1773"/>
    </row>
    <row r="26" spans="1:89" s="1776" customFormat="1" ht="31.5" customHeight="1">
      <c r="A26" s="1768">
        <v>3</v>
      </c>
      <c r="B26" s="1777" t="s">
        <v>109</v>
      </c>
      <c r="C26" s="1781"/>
      <c r="D26" s="1781"/>
      <c r="E26" s="1778"/>
      <c r="F26" s="1782" t="s">
        <v>179</v>
      </c>
      <c r="G26" s="1765">
        <v>125631</v>
      </c>
      <c r="H26" s="1765"/>
      <c r="I26" s="1765"/>
      <c r="J26" s="1765"/>
      <c r="K26" s="1765"/>
      <c r="L26" s="1765"/>
      <c r="M26" s="1765"/>
      <c r="N26" s="1730">
        <f>O26</f>
        <v>6750</v>
      </c>
      <c r="O26" s="1765">
        <f>P26</f>
        <v>6750</v>
      </c>
      <c r="P26" s="1765">
        <f>13500*50%</f>
        <v>6750</v>
      </c>
      <c r="Q26" s="1749"/>
      <c r="R26" s="1746">
        <v>6750</v>
      </c>
      <c r="S26" s="1746">
        <f>R26</f>
        <v>6750</v>
      </c>
      <c r="T26" s="1746">
        <f>S26</f>
        <v>6750</v>
      </c>
      <c r="U26" s="1746"/>
      <c r="V26" s="1746">
        <f>T26</f>
        <v>6750</v>
      </c>
      <c r="W26" s="1746">
        <f>V26</f>
        <v>6750</v>
      </c>
      <c r="X26" s="1746">
        <f>W26</f>
        <v>6750</v>
      </c>
      <c r="Y26" s="1746">
        <f>X26</f>
        <v>6750</v>
      </c>
      <c r="Z26" s="1746"/>
      <c r="AA26" s="1746"/>
      <c r="AB26" s="756">
        <f>N26-R26</f>
        <v>0</v>
      </c>
      <c r="AC26" s="756"/>
      <c r="AD26" s="1749"/>
      <c r="AE26" s="1749"/>
      <c r="AF26" s="1749"/>
      <c r="AG26" s="1749"/>
      <c r="AH26" s="1746">
        <f>AI26+AJ26</f>
        <v>0</v>
      </c>
      <c r="AI26" s="1771"/>
      <c r="AJ26" s="1749"/>
      <c r="AK26" s="1730">
        <f>AL26+AM26</f>
        <v>0</v>
      </c>
      <c r="AL26" s="1771"/>
      <c r="AM26" s="1749"/>
      <c r="AN26" s="1746">
        <f t="shared" si="26"/>
        <v>0</v>
      </c>
      <c r="AO26" s="1746">
        <f t="shared" si="26"/>
        <v>0</v>
      </c>
      <c r="AP26" s="1746">
        <f t="shared" si="26"/>
        <v>0</v>
      </c>
      <c r="AQ26" s="1730">
        <f>AR26+AS26</f>
        <v>0</v>
      </c>
      <c r="AR26" s="1771"/>
      <c r="AS26" s="1749"/>
      <c r="AT26" s="1749"/>
      <c r="AU26" s="1771"/>
      <c r="AV26" s="1749"/>
      <c r="AW26" s="1749"/>
      <c r="AX26" s="1771"/>
      <c r="AY26" s="1749"/>
      <c r="AZ26" s="1746">
        <f>AT26-AW26</f>
        <v>0</v>
      </c>
      <c r="BA26" s="1746"/>
      <c r="BB26" s="1746"/>
      <c r="BC26" s="1748">
        <f>BD26+BE26</f>
        <v>0</v>
      </c>
      <c r="BD26" s="1771"/>
      <c r="BE26" s="1749"/>
      <c r="BF26" s="1730">
        <f>BG26+BH26</f>
        <v>6750</v>
      </c>
      <c r="BG26" s="1730">
        <v>6750</v>
      </c>
      <c r="BH26" s="1730"/>
      <c r="BI26" s="1730">
        <f>BF26</f>
        <v>6750</v>
      </c>
      <c r="BJ26" s="1772">
        <f>BG26</f>
        <v>6750</v>
      </c>
      <c r="BK26" s="1749"/>
      <c r="BL26" s="1746">
        <f t="shared" si="28"/>
        <v>6750</v>
      </c>
      <c r="BM26" s="1746">
        <f t="shared" si="28"/>
        <v>6750</v>
      </c>
      <c r="BN26" s="1746">
        <f t="shared" si="28"/>
        <v>0</v>
      </c>
      <c r="BO26" s="1746">
        <f>BP26</f>
        <v>0</v>
      </c>
      <c r="BP26" s="1744">
        <f t="shared" si="29"/>
        <v>0</v>
      </c>
      <c r="BQ26" s="1746">
        <f t="shared" si="29"/>
        <v>0</v>
      </c>
      <c r="BR26" s="1749">
        <f t="shared" si="29"/>
        <v>0</v>
      </c>
      <c r="BS26" s="1746">
        <f>BO26</f>
        <v>0</v>
      </c>
      <c r="BT26" s="1746">
        <f>BQ26</f>
        <v>0</v>
      </c>
      <c r="BU26" s="1749"/>
      <c r="BV26" s="1746">
        <f t="shared" si="30"/>
        <v>0</v>
      </c>
      <c r="BW26" s="1746">
        <f t="shared" si="30"/>
        <v>0</v>
      </c>
      <c r="BX26" s="1749"/>
      <c r="BY26" s="1746">
        <f t="shared" si="31"/>
        <v>0</v>
      </c>
      <c r="BZ26" s="1749">
        <f t="shared" si="31"/>
        <v>0</v>
      </c>
      <c r="CA26" s="1749"/>
      <c r="CB26" s="1749"/>
      <c r="CC26" s="1749"/>
      <c r="CD26" s="1749"/>
      <c r="CE26" s="1749"/>
      <c r="CF26" s="1746">
        <f>CG26</f>
        <v>0</v>
      </c>
      <c r="CG26" s="1746">
        <f t="shared" si="32"/>
        <v>0</v>
      </c>
      <c r="CH26" s="1746">
        <f t="shared" si="32"/>
        <v>0</v>
      </c>
      <c r="CI26" s="1773"/>
      <c r="CJ26" s="1773"/>
    </row>
    <row r="27" spans="1:89" s="1734" customFormat="1" ht="34.5" customHeight="1">
      <c r="A27" s="1735" t="s">
        <v>3</v>
      </c>
      <c r="B27" s="1736" t="s">
        <v>110</v>
      </c>
      <c r="C27" s="1737"/>
      <c r="D27" s="1737"/>
      <c r="E27" s="1727"/>
      <c r="F27" s="1738"/>
      <c r="G27" s="1724">
        <f>G28+G33</f>
        <v>980171</v>
      </c>
      <c r="H27" s="1724">
        <f>H28+H33</f>
        <v>744308</v>
      </c>
      <c r="I27" s="1724"/>
      <c r="J27" s="1724"/>
      <c r="K27" s="1724"/>
      <c r="L27" s="1724">
        <f t="shared" ref="L27:Q27" si="33">L28+L33</f>
        <v>139085</v>
      </c>
      <c r="M27" s="1724">
        <f t="shared" si="33"/>
        <v>105800</v>
      </c>
      <c r="N27" s="1724">
        <f t="shared" si="33"/>
        <v>229626</v>
      </c>
      <c r="O27" s="1724">
        <f t="shared" si="33"/>
        <v>229626</v>
      </c>
      <c r="P27" s="1724">
        <f t="shared" si="33"/>
        <v>24126</v>
      </c>
      <c r="Q27" s="1724">
        <f t="shared" si="33"/>
        <v>0</v>
      </c>
      <c r="R27" s="1724"/>
      <c r="S27" s="1724"/>
      <c r="T27" s="1724"/>
      <c r="U27" s="1724"/>
      <c r="V27" s="1724"/>
      <c r="W27" s="1724"/>
      <c r="X27" s="1724"/>
      <c r="Y27" s="1724"/>
      <c r="Z27" s="1724"/>
      <c r="AA27" s="1724"/>
      <c r="AB27" s="1752"/>
      <c r="AC27" s="1752"/>
      <c r="AD27" s="1724"/>
      <c r="AE27" s="1724"/>
      <c r="AF27" s="1724"/>
      <c r="AG27" s="1724"/>
      <c r="AH27" s="1739">
        <f t="shared" ref="AH27:BN27" si="34">AH28+AH33</f>
        <v>91200</v>
      </c>
      <c r="AI27" s="1724">
        <f t="shared" si="34"/>
        <v>0</v>
      </c>
      <c r="AJ27" s="1724">
        <f t="shared" si="34"/>
        <v>0</v>
      </c>
      <c r="AK27" s="1724">
        <f t="shared" si="34"/>
        <v>85371</v>
      </c>
      <c r="AL27" s="1724">
        <f t="shared" si="34"/>
        <v>0</v>
      </c>
      <c r="AM27" s="1724">
        <f t="shared" si="34"/>
        <v>0</v>
      </c>
      <c r="AN27" s="1724">
        <f t="shared" si="34"/>
        <v>5829</v>
      </c>
      <c r="AO27" s="1724">
        <f t="shared" si="34"/>
        <v>0</v>
      </c>
      <c r="AP27" s="1724">
        <f t="shared" si="34"/>
        <v>0</v>
      </c>
      <c r="AQ27" s="1724">
        <f t="shared" si="34"/>
        <v>5168</v>
      </c>
      <c r="AR27" s="1724">
        <f t="shared" si="34"/>
        <v>0</v>
      </c>
      <c r="AS27" s="1724">
        <f t="shared" si="34"/>
        <v>0</v>
      </c>
      <c r="AT27" s="1724">
        <f t="shared" si="34"/>
        <v>8300</v>
      </c>
      <c r="AU27" s="1724">
        <f t="shared" si="34"/>
        <v>0</v>
      </c>
      <c r="AV27" s="1724">
        <f t="shared" si="34"/>
        <v>0</v>
      </c>
      <c r="AW27" s="1724">
        <f t="shared" si="34"/>
        <v>8300</v>
      </c>
      <c r="AX27" s="1724">
        <f t="shared" si="34"/>
        <v>0</v>
      </c>
      <c r="AY27" s="1724">
        <f t="shared" si="34"/>
        <v>0</v>
      </c>
      <c r="AZ27" s="1724">
        <f t="shared" si="34"/>
        <v>0</v>
      </c>
      <c r="BA27" s="1724">
        <f t="shared" si="34"/>
        <v>0</v>
      </c>
      <c r="BB27" s="1724">
        <f t="shared" si="34"/>
        <v>0</v>
      </c>
      <c r="BC27" s="1724">
        <f t="shared" si="34"/>
        <v>0</v>
      </c>
      <c r="BD27" s="1724">
        <f t="shared" si="34"/>
        <v>0</v>
      </c>
      <c r="BE27" s="1724">
        <f t="shared" si="34"/>
        <v>0</v>
      </c>
      <c r="BF27" s="1724">
        <f t="shared" si="34"/>
        <v>52533</v>
      </c>
      <c r="BG27" s="1724">
        <f t="shared" si="34"/>
        <v>24126</v>
      </c>
      <c r="BH27" s="1724">
        <f t="shared" si="34"/>
        <v>0</v>
      </c>
      <c r="BI27" s="1724">
        <f t="shared" si="34"/>
        <v>52533</v>
      </c>
      <c r="BJ27" s="1724">
        <f t="shared" si="34"/>
        <v>24126</v>
      </c>
      <c r="BK27" s="1724">
        <f t="shared" si="34"/>
        <v>0</v>
      </c>
      <c r="BL27" s="1724">
        <f t="shared" si="34"/>
        <v>152033</v>
      </c>
      <c r="BM27" s="1724">
        <f t="shared" si="34"/>
        <v>24126</v>
      </c>
      <c r="BN27" s="1724">
        <f t="shared" si="34"/>
        <v>0</v>
      </c>
      <c r="BO27" s="1725">
        <f>BP27</f>
        <v>77593</v>
      </c>
      <c r="BP27" s="1724">
        <f t="shared" ref="BP27:CD27" si="35">BP28+BP33</f>
        <v>77593</v>
      </c>
      <c r="BQ27" s="1724">
        <f t="shared" si="35"/>
        <v>0</v>
      </c>
      <c r="BR27" s="1724">
        <f t="shared" si="35"/>
        <v>0</v>
      </c>
      <c r="BS27" s="1724">
        <f t="shared" si="35"/>
        <v>77593</v>
      </c>
      <c r="BT27" s="1724">
        <f t="shared" si="35"/>
        <v>0</v>
      </c>
      <c r="BU27" s="1724">
        <f t="shared" si="35"/>
        <v>0</v>
      </c>
      <c r="BV27" s="1724">
        <f t="shared" si="35"/>
        <v>77593</v>
      </c>
      <c r="BW27" s="1724">
        <f t="shared" si="35"/>
        <v>0</v>
      </c>
      <c r="BX27" s="1724">
        <f t="shared" si="35"/>
        <v>0</v>
      </c>
      <c r="BY27" s="1724">
        <f t="shared" si="35"/>
        <v>0</v>
      </c>
      <c r="BZ27" s="1724">
        <f t="shared" si="35"/>
        <v>0</v>
      </c>
      <c r="CA27" s="1724">
        <f t="shared" si="35"/>
        <v>0</v>
      </c>
      <c r="CB27" s="1724">
        <f t="shared" si="35"/>
        <v>0</v>
      </c>
      <c r="CC27" s="1724">
        <f t="shared" si="35"/>
        <v>0</v>
      </c>
      <c r="CD27" s="1724">
        <f t="shared" si="35"/>
        <v>0</v>
      </c>
      <c r="CE27" s="1724"/>
      <c r="CF27" s="1724">
        <f>CF28+CF33</f>
        <v>77593</v>
      </c>
      <c r="CG27" s="1724">
        <f>CG28+CG33</f>
        <v>77593</v>
      </c>
      <c r="CH27" s="1724">
        <f>CH28+CH33</f>
        <v>0</v>
      </c>
      <c r="CI27" s="1724">
        <f>CI28+CI33</f>
        <v>0</v>
      </c>
      <c r="CJ27" s="1733"/>
    </row>
    <row r="28" spans="1:89" s="803" customFormat="1" ht="11.1" customHeight="1">
      <c r="A28" s="1486" t="s">
        <v>254</v>
      </c>
      <c r="B28" s="1488" t="s">
        <v>31</v>
      </c>
      <c r="C28" s="1075"/>
      <c r="D28" s="1075"/>
      <c r="E28" s="1075"/>
      <c r="F28" s="1489"/>
      <c r="G28" s="934">
        <f>SUM(G29:G32)</f>
        <v>324919</v>
      </c>
      <c r="H28" s="934">
        <f>SUM(H29:H32)</f>
        <v>237000</v>
      </c>
      <c r="I28" s="934"/>
      <c r="J28" s="934"/>
      <c r="K28" s="934"/>
      <c r="L28" s="934">
        <f t="shared" ref="L28:Q28" si="36">SUM(L29:L32)</f>
        <v>0</v>
      </c>
      <c r="M28" s="934">
        <f t="shared" si="36"/>
        <v>0</v>
      </c>
      <c r="N28" s="934">
        <f t="shared" si="36"/>
        <v>3200</v>
      </c>
      <c r="O28" s="934">
        <f t="shared" si="36"/>
        <v>3200</v>
      </c>
      <c r="P28" s="934">
        <f t="shared" si="36"/>
        <v>0</v>
      </c>
      <c r="Q28" s="934">
        <f t="shared" si="36"/>
        <v>0</v>
      </c>
      <c r="R28" s="934"/>
      <c r="S28" s="934"/>
      <c r="T28" s="934"/>
      <c r="U28" s="934"/>
      <c r="V28" s="934"/>
      <c r="W28" s="934"/>
      <c r="X28" s="934"/>
      <c r="Y28" s="934"/>
      <c r="Z28" s="1345"/>
      <c r="AA28" s="1345"/>
      <c r="AB28" s="1754"/>
      <c r="AC28" s="1754"/>
      <c r="AD28" s="934"/>
      <c r="AE28" s="934"/>
      <c r="AF28" s="934"/>
      <c r="AG28" s="934"/>
      <c r="AH28" s="773">
        <f t="shared" ref="AH28:BM28" si="37">SUM(AH29:AH32)</f>
        <v>3200</v>
      </c>
      <c r="AI28" s="934">
        <f t="shared" si="37"/>
        <v>0</v>
      </c>
      <c r="AJ28" s="934">
        <f t="shared" si="37"/>
        <v>0</v>
      </c>
      <c r="AK28" s="934">
        <f t="shared" si="37"/>
        <v>2798</v>
      </c>
      <c r="AL28" s="934">
        <f t="shared" si="37"/>
        <v>0</v>
      </c>
      <c r="AM28" s="934">
        <f t="shared" si="37"/>
        <v>0</v>
      </c>
      <c r="AN28" s="934">
        <f t="shared" si="37"/>
        <v>402</v>
      </c>
      <c r="AO28" s="934">
        <f t="shared" si="37"/>
        <v>0</v>
      </c>
      <c r="AP28" s="934">
        <f t="shared" si="37"/>
        <v>0</v>
      </c>
      <c r="AQ28" s="934">
        <f t="shared" si="37"/>
        <v>0</v>
      </c>
      <c r="AR28" s="934">
        <f t="shared" si="37"/>
        <v>0</v>
      </c>
      <c r="AS28" s="934">
        <f t="shared" si="37"/>
        <v>0</v>
      </c>
      <c r="AT28" s="934">
        <f t="shared" si="37"/>
        <v>0</v>
      </c>
      <c r="AU28" s="934">
        <f t="shared" si="37"/>
        <v>0</v>
      </c>
      <c r="AV28" s="934">
        <f t="shared" si="37"/>
        <v>0</v>
      </c>
      <c r="AW28" s="934">
        <f t="shared" si="37"/>
        <v>0</v>
      </c>
      <c r="AX28" s="934">
        <f t="shared" si="37"/>
        <v>0</v>
      </c>
      <c r="AY28" s="934">
        <f t="shared" si="37"/>
        <v>0</v>
      </c>
      <c r="AZ28" s="934">
        <f t="shared" si="37"/>
        <v>0</v>
      </c>
      <c r="BA28" s="934">
        <f t="shared" si="37"/>
        <v>0</v>
      </c>
      <c r="BB28" s="934">
        <f t="shared" si="37"/>
        <v>0</v>
      </c>
      <c r="BC28" s="934">
        <f t="shared" si="37"/>
        <v>0</v>
      </c>
      <c r="BD28" s="934">
        <f t="shared" si="37"/>
        <v>0</v>
      </c>
      <c r="BE28" s="934">
        <f t="shared" si="37"/>
        <v>0</v>
      </c>
      <c r="BF28" s="934">
        <f t="shared" si="37"/>
        <v>0</v>
      </c>
      <c r="BG28" s="934">
        <f t="shared" si="37"/>
        <v>0</v>
      </c>
      <c r="BH28" s="934">
        <f t="shared" si="37"/>
        <v>0</v>
      </c>
      <c r="BI28" s="934">
        <f t="shared" si="37"/>
        <v>0</v>
      </c>
      <c r="BJ28" s="934">
        <f t="shared" si="37"/>
        <v>0</v>
      </c>
      <c r="BK28" s="934">
        <f t="shared" si="37"/>
        <v>0</v>
      </c>
      <c r="BL28" s="934">
        <f t="shared" si="37"/>
        <v>3200</v>
      </c>
      <c r="BM28" s="934">
        <f t="shared" si="37"/>
        <v>0</v>
      </c>
      <c r="BN28" s="934">
        <f t="shared" ref="BN28:CD28" si="38">SUM(BN29:BN32)</f>
        <v>0</v>
      </c>
      <c r="BO28" s="934">
        <f t="shared" si="38"/>
        <v>0</v>
      </c>
      <c r="BP28" s="934">
        <f t="shared" si="38"/>
        <v>0</v>
      </c>
      <c r="BQ28" s="934">
        <f t="shared" si="38"/>
        <v>0</v>
      </c>
      <c r="BR28" s="934">
        <f t="shared" si="38"/>
        <v>0</v>
      </c>
      <c r="BS28" s="934">
        <f t="shared" si="38"/>
        <v>0</v>
      </c>
      <c r="BT28" s="934">
        <f t="shared" si="38"/>
        <v>0</v>
      </c>
      <c r="BU28" s="934">
        <f t="shared" si="38"/>
        <v>0</v>
      </c>
      <c r="BV28" s="934">
        <f t="shared" si="38"/>
        <v>0</v>
      </c>
      <c r="BW28" s="934">
        <f t="shared" si="38"/>
        <v>0</v>
      </c>
      <c r="BX28" s="934">
        <f t="shared" si="38"/>
        <v>0</v>
      </c>
      <c r="BY28" s="934">
        <f t="shared" si="38"/>
        <v>0</v>
      </c>
      <c r="BZ28" s="934">
        <f t="shared" si="38"/>
        <v>0</v>
      </c>
      <c r="CA28" s="934">
        <f t="shared" si="38"/>
        <v>0</v>
      </c>
      <c r="CB28" s="934">
        <f t="shared" si="38"/>
        <v>0</v>
      </c>
      <c r="CC28" s="934">
        <f t="shared" si="38"/>
        <v>0</v>
      </c>
      <c r="CD28" s="934">
        <f t="shared" si="38"/>
        <v>0</v>
      </c>
      <c r="CE28" s="934"/>
      <c r="CF28" s="934">
        <f>SUM(CF29:CF32)</f>
        <v>0</v>
      </c>
      <c r="CG28" s="934">
        <f>SUM(CG29:CG32)</f>
        <v>0</v>
      </c>
      <c r="CH28" s="934">
        <f>SUM(CH29:CH32)</f>
        <v>0</v>
      </c>
      <c r="CI28" s="934">
        <f>SUM(CI29:CI32)</f>
        <v>0</v>
      </c>
      <c r="CJ28" s="800"/>
    </row>
    <row r="29" spans="1:89" s="803" customFormat="1" ht="51.6" customHeight="1">
      <c r="A29" s="792">
        <v>1</v>
      </c>
      <c r="B29" s="793" t="s">
        <v>121</v>
      </c>
      <c r="C29" s="816" t="s">
        <v>158</v>
      </c>
      <c r="D29" s="816"/>
      <c r="E29" s="815" t="s">
        <v>170</v>
      </c>
      <c r="F29" s="943"/>
      <c r="G29" s="796">
        <v>80712</v>
      </c>
      <c r="H29" s="796">
        <v>70000</v>
      </c>
      <c r="I29" s="796"/>
      <c r="J29" s="796"/>
      <c r="K29" s="796"/>
      <c r="L29" s="764"/>
      <c r="M29" s="764"/>
      <c r="N29" s="797">
        <f>O29</f>
        <v>800</v>
      </c>
      <c r="O29" s="764">
        <v>800</v>
      </c>
      <c r="P29" s="764"/>
      <c r="Q29" s="798"/>
      <c r="R29" s="798"/>
      <c r="S29" s="798"/>
      <c r="T29" s="798"/>
      <c r="U29" s="798"/>
      <c r="V29" s="798"/>
      <c r="W29" s="798"/>
      <c r="X29" s="798"/>
      <c r="Y29" s="798"/>
      <c r="Z29" s="1087"/>
      <c r="AA29" s="1087"/>
      <c r="AB29" s="1753"/>
      <c r="AC29" s="1753"/>
      <c r="AD29" s="798"/>
      <c r="AE29" s="798"/>
      <c r="AF29" s="798"/>
      <c r="AG29" s="798"/>
      <c r="AH29" s="749">
        <v>800</v>
      </c>
      <c r="AI29" s="938"/>
      <c r="AJ29" s="797"/>
      <c r="AK29" s="797">
        <v>510</v>
      </c>
      <c r="AL29" s="932"/>
      <c r="AM29" s="797"/>
      <c r="AN29" s="799">
        <f>AH29-AK29</f>
        <v>290</v>
      </c>
      <c r="AO29" s="799"/>
      <c r="AP29" s="799"/>
      <c r="AQ29" s="797"/>
      <c r="AR29" s="938"/>
      <c r="AS29" s="798"/>
      <c r="AT29" s="797"/>
      <c r="AU29" s="939"/>
      <c r="AV29" s="797"/>
      <c r="AW29" s="797">
        <f>AX29+AY29</f>
        <v>0</v>
      </c>
      <c r="AX29" s="938"/>
      <c r="AY29" s="798"/>
      <c r="AZ29" s="799">
        <f>AT29-AW29</f>
        <v>0</v>
      </c>
      <c r="BA29" s="799"/>
      <c r="BB29" s="799"/>
      <c r="BC29" s="798"/>
      <c r="BD29" s="938"/>
      <c r="BE29" s="798"/>
      <c r="BF29" s="937">
        <f>BG29+BH29</f>
        <v>0</v>
      </c>
      <c r="BG29" s="938"/>
      <c r="BH29" s="798"/>
      <c r="BI29" s="797">
        <f t="shared" ref="BI29:BK32" si="39">BF29</f>
        <v>0</v>
      </c>
      <c r="BJ29" s="933">
        <f t="shared" si="39"/>
        <v>0</v>
      </c>
      <c r="BK29" s="798">
        <f t="shared" si="39"/>
        <v>0</v>
      </c>
      <c r="BL29" s="799">
        <f t="shared" ref="BL29:BN32" si="40">AH29+AT29+BF29</f>
        <v>800</v>
      </c>
      <c r="BM29" s="799">
        <f t="shared" si="40"/>
        <v>0</v>
      </c>
      <c r="BN29" s="799">
        <f t="shared" si="40"/>
        <v>0</v>
      </c>
      <c r="BO29" s="799">
        <f t="shared" ref="BO29:BO36" si="41">BP29</f>
        <v>0</v>
      </c>
      <c r="BP29" s="932">
        <f t="shared" ref="BP29:BR32" si="42">O29-BL29</f>
        <v>0</v>
      </c>
      <c r="BQ29" s="799">
        <f t="shared" si="42"/>
        <v>0</v>
      </c>
      <c r="BR29" s="798">
        <f t="shared" si="42"/>
        <v>0</v>
      </c>
      <c r="BS29" s="799">
        <f>BO29</f>
        <v>0</v>
      </c>
      <c r="BT29" s="799">
        <f>BQ29</f>
        <v>0</v>
      </c>
      <c r="BU29" s="798"/>
      <c r="BV29" s="799">
        <f t="shared" ref="BV29:BW32" si="43">BS29</f>
        <v>0</v>
      </c>
      <c r="BW29" s="799">
        <f t="shared" si="43"/>
        <v>0</v>
      </c>
      <c r="BX29" s="798"/>
      <c r="BY29" s="799">
        <f t="shared" ref="BY29:BZ32" si="44">BP29-BS29</f>
        <v>0</v>
      </c>
      <c r="BZ29" s="798">
        <f t="shared" si="44"/>
        <v>0</v>
      </c>
      <c r="CA29" s="798"/>
      <c r="CB29" s="798"/>
      <c r="CC29" s="798"/>
      <c r="CD29" s="798"/>
      <c r="CE29" s="798"/>
      <c r="CF29" s="799">
        <f>CG29</f>
        <v>0</v>
      </c>
      <c r="CG29" s="799">
        <f t="shared" ref="CG29:CH32" si="45">BP29</f>
        <v>0</v>
      </c>
      <c r="CH29" s="799">
        <f t="shared" si="45"/>
        <v>0</v>
      </c>
      <c r="CI29" s="800"/>
      <c r="CJ29" s="800"/>
      <c r="CK29" s="803" t="s">
        <v>347</v>
      </c>
    </row>
    <row r="30" spans="1:89" s="803" customFormat="1" ht="34.15" customHeight="1">
      <c r="A30" s="792">
        <v>2</v>
      </c>
      <c r="B30" s="793" t="s">
        <v>122</v>
      </c>
      <c r="C30" s="816" t="s">
        <v>159</v>
      </c>
      <c r="D30" s="816"/>
      <c r="E30" s="815" t="s">
        <v>170</v>
      </c>
      <c r="F30" s="816"/>
      <c r="G30" s="796">
        <v>82207</v>
      </c>
      <c r="H30" s="796">
        <v>50000</v>
      </c>
      <c r="I30" s="796"/>
      <c r="J30" s="796"/>
      <c r="K30" s="796"/>
      <c r="L30" s="764"/>
      <c r="M30" s="764"/>
      <c r="N30" s="797">
        <f>O30</f>
        <v>800</v>
      </c>
      <c r="O30" s="764">
        <v>800</v>
      </c>
      <c r="P30" s="764"/>
      <c r="Q30" s="798"/>
      <c r="R30" s="798"/>
      <c r="S30" s="798"/>
      <c r="T30" s="798"/>
      <c r="U30" s="798"/>
      <c r="V30" s="798"/>
      <c r="W30" s="798"/>
      <c r="X30" s="798"/>
      <c r="Y30" s="798"/>
      <c r="Z30" s="1087"/>
      <c r="AA30" s="1087"/>
      <c r="AB30" s="1753"/>
      <c r="AC30" s="1753"/>
      <c r="AD30" s="798"/>
      <c r="AE30" s="798"/>
      <c r="AF30" s="798"/>
      <c r="AG30" s="798"/>
      <c r="AH30" s="749">
        <v>800</v>
      </c>
      <c r="AI30" s="938"/>
      <c r="AJ30" s="797"/>
      <c r="AK30" s="797">
        <v>800</v>
      </c>
      <c r="AL30" s="932"/>
      <c r="AM30" s="797"/>
      <c r="AN30" s="799">
        <f>AH30-AK30</f>
        <v>0</v>
      </c>
      <c r="AO30" s="799"/>
      <c r="AP30" s="799"/>
      <c r="AQ30" s="797"/>
      <c r="AR30" s="938"/>
      <c r="AS30" s="798"/>
      <c r="AT30" s="797"/>
      <c r="AU30" s="939"/>
      <c r="AV30" s="797"/>
      <c r="AW30" s="797">
        <f>AX30+AY30</f>
        <v>0</v>
      </c>
      <c r="AX30" s="938"/>
      <c r="AY30" s="798"/>
      <c r="AZ30" s="799">
        <f>AT30-AW30</f>
        <v>0</v>
      </c>
      <c r="BA30" s="799"/>
      <c r="BB30" s="799"/>
      <c r="BC30" s="798"/>
      <c r="BD30" s="938"/>
      <c r="BE30" s="798"/>
      <c r="BF30" s="937">
        <f>BG30+BH30</f>
        <v>0</v>
      </c>
      <c r="BG30" s="938"/>
      <c r="BH30" s="798"/>
      <c r="BI30" s="797">
        <f t="shared" si="39"/>
        <v>0</v>
      </c>
      <c r="BJ30" s="933">
        <f t="shared" si="39"/>
        <v>0</v>
      </c>
      <c r="BK30" s="798">
        <f t="shared" si="39"/>
        <v>0</v>
      </c>
      <c r="BL30" s="799">
        <f t="shared" si="40"/>
        <v>800</v>
      </c>
      <c r="BM30" s="799">
        <f t="shared" si="40"/>
        <v>0</v>
      </c>
      <c r="BN30" s="799">
        <f t="shared" si="40"/>
        <v>0</v>
      </c>
      <c r="BO30" s="799">
        <f t="shared" si="41"/>
        <v>0</v>
      </c>
      <c r="BP30" s="932">
        <f t="shared" si="42"/>
        <v>0</v>
      </c>
      <c r="BQ30" s="799">
        <f t="shared" si="42"/>
        <v>0</v>
      </c>
      <c r="BR30" s="798">
        <f t="shared" si="42"/>
        <v>0</v>
      </c>
      <c r="BS30" s="799">
        <f>BO30</f>
        <v>0</v>
      </c>
      <c r="BT30" s="799">
        <f>BQ30</f>
        <v>0</v>
      </c>
      <c r="BU30" s="798"/>
      <c r="BV30" s="799">
        <f t="shared" si="43"/>
        <v>0</v>
      </c>
      <c r="BW30" s="799">
        <f t="shared" si="43"/>
        <v>0</v>
      </c>
      <c r="BX30" s="798"/>
      <c r="BY30" s="799">
        <f t="shared" si="44"/>
        <v>0</v>
      </c>
      <c r="BZ30" s="798">
        <f t="shared" si="44"/>
        <v>0</v>
      </c>
      <c r="CA30" s="798"/>
      <c r="CB30" s="798"/>
      <c r="CC30" s="798"/>
      <c r="CD30" s="798"/>
      <c r="CE30" s="798"/>
      <c r="CF30" s="799">
        <f>CG30</f>
        <v>0</v>
      </c>
      <c r="CG30" s="799">
        <f t="shared" si="45"/>
        <v>0</v>
      </c>
      <c r="CH30" s="799">
        <f t="shared" si="45"/>
        <v>0</v>
      </c>
      <c r="CI30" s="800"/>
      <c r="CJ30" s="800"/>
      <c r="CK30" s="803" t="s">
        <v>348</v>
      </c>
    </row>
    <row r="31" spans="1:89" s="803" customFormat="1" ht="33.6" customHeight="1">
      <c r="A31" s="792">
        <v>3</v>
      </c>
      <c r="B31" s="793" t="s">
        <v>123</v>
      </c>
      <c r="C31" s="816" t="s">
        <v>160</v>
      </c>
      <c r="D31" s="816"/>
      <c r="E31" s="815" t="s">
        <v>170</v>
      </c>
      <c r="F31" s="816"/>
      <c r="G31" s="796">
        <v>81000</v>
      </c>
      <c r="H31" s="796">
        <v>52000</v>
      </c>
      <c r="I31" s="796"/>
      <c r="J31" s="796"/>
      <c r="K31" s="796"/>
      <c r="L31" s="764"/>
      <c r="M31" s="764"/>
      <c r="N31" s="797">
        <f>O31</f>
        <v>800</v>
      </c>
      <c r="O31" s="764">
        <v>800</v>
      </c>
      <c r="P31" s="764"/>
      <c r="Q31" s="798"/>
      <c r="R31" s="798"/>
      <c r="S31" s="798"/>
      <c r="T31" s="798"/>
      <c r="U31" s="798"/>
      <c r="V31" s="798"/>
      <c r="W31" s="798"/>
      <c r="X31" s="798"/>
      <c r="Y31" s="798"/>
      <c r="Z31" s="1087"/>
      <c r="AA31" s="1087"/>
      <c r="AB31" s="1753"/>
      <c r="AC31" s="1753"/>
      <c r="AD31" s="798"/>
      <c r="AE31" s="798"/>
      <c r="AF31" s="798"/>
      <c r="AG31" s="798"/>
      <c r="AH31" s="749">
        <v>800</v>
      </c>
      <c r="AI31" s="938"/>
      <c r="AJ31" s="797"/>
      <c r="AK31" s="797">
        <v>800</v>
      </c>
      <c r="AL31" s="932"/>
      <c r="AM31" s="797"/>
      <c r="AN31" s="799">
        <f>AH31-AK31</f>
        <v>0</v>
      </c>
      <c r="AO31" s="799"/>
      <c r="AP31" s="799"/>
      <c r="AQ31" s="797"/>
      <c r="AR31" s="938"/>
      <c r="AS31" s="798"/>
      <c r="AT31" s="797"/>
      <c r="AU31" s="939"/>
      <c r="AV31" s="797"/>
      <c r="AW31" s="797">
        <f>AX31+AY31</f>
        <v>0</v>
      </c>
      <c r="AX31" s="938"/>
      <c r="AY31" s="798"/>
      <c r="AZ31" s="799">
        <f>AT31-AW31</f>
        <v>0</v>
      </c>
      <c r="BA31" s="799"/>
      <c r="BB31" s="799"/>
      <c r="BC31" s="798"/>
      <c r="BD31" s="938"/>
      <c r="BE31" s="798"/>
      <c r="BF31" s="937">
        <f>BG31+BH31</f>
        <v>0</v>
      </c>
      <c r="BG31" s="938"/>
      <c r="BH31" s="798"/>
      <c r="BI31" s="797">
        <f t="shared" si="39"/>
        <v>0</v>
      </c>
      <c r="BJ31" s="933">
        <f t="shared" si="39"/>
        <v>0</v>
      </c>
      <c r="BK31" s="798">
        <f t="shared" si="39"/>
        <v>0</v>
      </c>
      <c r="BL31" s="799">
        <f t="shared" si="40"/>
        <v>800</v>
      </c>
      <c r="BM31" s="799">
        <f t="shared" si="40"/>
        <v>0</v>
      </c>
      <c r="BN31" s="799">
        <f t="shared" si="40"/>
        <v>0</v>
      </c>
      <c r="BO31" s="799">
        <f t="shared" si="41"/>
        <v>0</v>
      </c>
      <c r="BP31" s="932">
        <f t="shared" si="42"/>
        <v>0</v>
      </c>
      <c r="BQ31" s="799">
        <f t="shared" si="42"/>
        <v>0</v>
      </c>
      <c r="BR31" s="798">
        <f t="shared" si="42"/>
        <v>0</v>
      </c>
      <c r="BS31" s="799">
        <f>BO31</f>
        <v>0</v>
      </c>
      <c r="BT31" s="799">
        <f>BQ31</f>
        <v>0</v>
      </c>
      <c r="BU31" s="798"/>
      <c r="BV31" s="799">
        <f t="shared" si="43"/>
        <v>0</v>
      </c>
      <c r="BW31" s="799">
        <f t="shared" si="43"/>
        <v>0</v>
      </c>
      <c r="BX31" s="798"/>
      <c r="BY31" s="799">
        <f t="shared" si="44"/>
        <v>0</v>
      </c>
      <c r="BZ31" s="798">
        <f t="shared" si="44"/>
        <v>0</v>
      </c>
      <c r="CA31" s="798"/>
      <c r="CB31" s="798"/>
      <c r="CC31" s="798"/>
      <c r="CD31" s="798"/>
      <c r="CE31" s="798"/>
      <c r="CF31" s="799">
        <f>CG31</f>
        <v>0</v>
      </c>
      <c r="CG31" s="799">
        <f t="shared" si="45"/>
        <v>0</v>
      </c>
      <c r="CH31" s="799">
        <f t="shared" si="45"/>
        <v>0</v>
      </c>
      <c r="CI31" s="800"/>
      <c r="CJ31" s="800"/>
      <c r="CK31" s="803" t="s">
        <v>349</v>
      </c>
    </row>
    <row r="32" spans="1:89" s="803" customFormat="1" ht="64.150000000000006" customHeight="1">
      <c r="A32" s="792">
        <v>4</v>
      </c>
      <c r="B32" s="793" t="s">
        <v>124</v>
      </c>
      <c r="C32" s="816" t="s">
        <v>161</v>
      </c>
      <c r="D32" s="816"/>
      <c r="E32" s="815" t="s">
        <v>170</v>
      </c>
      <c r="F32" s="816"/>
      <c r="G32" s="796">
        <v>81000</v>
      </c>
      <c r="H32" s="796">
        <v>65000</v>
      </c>
      <c r="I32" s="796"/>
      <c r="J32" s="796"/>
      <c r="K32" s="796"/>
      <c r="L32" s="764"/>
      <c r="M32" s="764"/>
      <c r="N32" s="797">
        <f>O32</f>
        <v>800</v>
      </c>
      <c r="O32" s="764">
        <v>800</v>
      </c>
      <c r="P32" s="764"/>
      <c r="Q32" s="798"/>
      <c r="R32" s="798"/>
      <c r="S32" s="798"/>
      <c r="T32" s="798"/>
      <c r="U32" s="798"/>
      <c r="V32" s="798"/>
      <c r="W32" s="798"/>
      <c r="X32" s="798"/>
      <c r="Y32" s="798"/>
      <c r="Z32" s="1087"/>
      <c r="AA32" s="1087"/>
      <c r="AB32" s="1753"/>
      <c r="AC32" s="1753"/>
      <c r="AD32" s="798"/>
      <c r="AE32" s="798"/>
      <c r="AF32" s="798"/>
      <c r="AG32" s="798"/>
      <c r="AH32" s="749">
        <v>800</v>
      </c>
      <c r="AI32" s="938"/>
      <c r="AJ32" s="797"/>
      <c r="AK32" s="797">
        <v>688</v>
      </c>
      <c r="AL32" s="932"/>
      <c r="AM32" s="797"/>
      <c r="AN32" s="799">
        <f>AH32-AK32</f>
        <v>112</v>
      </c>
      <c r="AO32" s="799"/>
      <c r="AP32" s="799"/>
      <c r="AQ32" s="797"/>
      <c r="AR32" s="938"/>
      <c r="AS32" s="798"/>
      <c r="AT32" s="797"/>
      <c r="AU32" s="939"/>
      <c r="AV32" s="797"/>
      <c r="AW32" s="797">
        <f>AX32+AY32</f>
        <v>0</v>
      </c>
      <c r="AX32" s="938"/>
      <c r="AY32" s="798"/>
      <c r="AZ32" s="799">
        <f>AT32-AW32</f>
        <v>0</v>
      </c>
      <c r="BA32" s="799"/>
      <c r="BB32" s="799"/>
      <c r="BC32" s="798"/>
      <c r="BD32" s="938"/>
      <c r="BE32" s="798"/>
      <c r="BF32" s="937">
        <f>BG32+BH32</f>
        <v>0</v>
      </c>
      <c r="BG32" s="938"/>
      <c r="BH32" s="798"/>
      <c r="BI32" s="797">
        <f t="shared" si="39"/>
        <v>0</v>
      </c>
      <c r="BJ32" s="933">
        <f t="shared" si="39"/>
        <v>0</v>
      </c>
      <c r="BK32" s="798">
        <f t="shared" si="39"/>
        <v>0</v>
      </c>
      <c r="BL32" s="799">
        <f t="shared" si="40"/>
        <v>800</v>
      </c>
      <c r="BM32" s="799">
        <f t="shared" si="40"/>
        <v>0</v>
      </c>
      <c r="BN32" s="799">
        <f t="shared" si="40"/>
        <v>0</v>
      </c>
      <c r="BO32" s="799">
        <f t="shared" si="41"/>
        <v>0</v>
      </c>
      <c r="BP32" s="932">
        <f t="shared" si="42"/>
        <v>0</v>
      </c>
      <c r="BQ32" s="799">
        <f t="shared" si="42"/>
        <v>0</v>
      </c>
      <c r="BR32" s="798">
        <f t="shared" si="42"/>
        <v>0</v>
      </c>
      <c r="BS32" s="799">
        <f>BO32</f>
        <v>0</v>
      </c>
      <c r="BT32" s="799">
        <f>BQ32</f>
        <v>0</v>
      </c>
      <c r="BU32" s="798"/>
      <c r="BV32" s="799">
        <f t="shared" si="43"/>
        <v>0</v>
      </c>
      <c r="BW32" s="799">
        <f t="shared" si="43"/>
        <v>0</v>
      </c>
      <c r="BX32" s="798"/>
      <c r="BY32" s="799">
        <f t="shared" si="44"/>
        <v>0</v>
      </c>
      <c r="BZ32" s="798">
        <f t="shared" si="44"/>
        <v>0</v>
      </c>
      <c r="CA32" s="798"/>
      <c r="CB32" s="798"/>
      <c r="CC32" s="798"/>
      <c r="CD32" s="798"/>
      <c r="CE32" s="798"/>
      <c r="CF32" s="799">
        <f>CG32</f>
        <v>0</v>
      </c>
      <c r="CG32" s="799">
        <f t="shared" si="45"/>
        <v>0</v>
      </c>
      <c r="CH32" s="799">
        <f t="shared" si="45"/>
        <v>0</v>
      </c>
      <c r="CI32" s="800"/>
      <c r="CJ32" s="800"/>
      <c r="CK32" s="803" t="s">
        <v>350</v>
      </c>
    </row>
    <row r="33" spans="1:90" s="803" customFormat="1" ht="13.5" customHeight="1">
      <c r="A33" s="1486" t="s">
        <v>254</v>
      </c>
      <c r="B33" s="1488" t="s">
        <v>30</v>
      </c>
      <c r="C33" s="816"/>
      <c r="D33" s="816"/>
      <c r="E33" s="815"/>
      <c r="F33" s="816"/>
      <c r="G33" s="934">
        <f>G34+G44</f>
        <v>655252</v>
      </c>
      <c r="H33" s="934">
        <f>H34+H44</f>
        <v>507308</v>
      </c>
      <c r="I33" s="934"/>
      <c r="J33" s="934"/>
      <c r="K33" s="934"/>
      <c r="L33" s="934">
        <f t="shared" ref="L33:Q33" si="46">L34+L44</f>
        <v>139085</v>
      </c>
      <c r="M33" s="934">
        <f t="shared" si="46"/>
        <v>105800</v>
      </c>
      <c r="N33" s="934">
        <f t="shared" si="46"/>
        <v>226426</v>
      </c>
      <c r="O33" s="934">
        <f t="shared" si="46"/>
        <v>226426</v>
      </c>
      <c r="P33" s="934">
        <f t="shared" si="46"/>
        <v>24126</v>
      </c>
      <c r="Q33" s="934">
        <f t="shared" si="46"/>
        <v>0</v>
      </c>
      <c r="R33" s="934"/>
      <c r="S33" s="934"/>
      <c r="T33" s="934"/>
      <c r="U33" s="934"/>
      <c r="V33" s="934"/>
      <c r="W33" s="934"/>
      <c r="X33" s="934"/>
      <c r="Y33" s="934"/>
      <c r="Z33" s="1345"/>
      <c r="AA33" s="1345"/>
      <c r="AB33" s="1754"/>
      <c r="AC33" s="1754"/>
      <c r="AD33" s="934"/>
      <c r="AE33" s="934"/>
      <c r="AF33" s="934"/>
      <c r="AG33" s="934"/>
      <c r="AH33" s="773">
        <f t="shared" ref="AH33:BN33" si="47">AH34+AH44</f>
        <v>88000</v>
      </c>
      <c r="AI33" s="934">
        <f t="shared" si="47"/>
        <v>0</v>
      </c>
      <c r="AJ33" s="934">
        <f t="shared" si="47"/>
        <v>0</v>
      </c>
      <c r="AK33" s="934">
        <f t="shared" si="47"/>
        <v>82573</v>
      </c>
      <c r="AL33" s="934">
        <f t="shared" si="47"/>
        <v>0</v>
      </c>
      <c r="AM33" s="934">
        <f t="shared" si="47"/>
        <v>0</v>
      </c>
      <c r="AN33" s="934">
        <f t="shared" si="47"/>
        <v>5427</v>
      </c>
      <c r="AO33" s="934">
        <f t="shared" si="47"/>
        <v>0</v>
      </c>
      <c r="AP33" s="934">
        <f t="shared" si="47"/>
        <v>0</v>
      </c>
      <c r="AQ33" s="934">
        <f t="shared" si="47"/>
        <v>5168</v>
      </c>
      <c r="AR33" s="934">
        <f t="shared" si="47"/>
        <v>0</v>
      </c>
      <c r="AS33" s="934">
        <f t="shared" si="47"/>
        <v>0</v>
      </c>
      <c r="AT33" s="934">
        <f t="shared" si="47"/>
        <v>8300</v>
      </c>
      <c r="AU33" s="934">
        <f t="shared" si="47"/>
        <v>0</v>
      </c>
      <c r="AV33" s="934">
        <f t="shared" si="47"/>
        <v>0</v>
      </c>
      <c r="AW33" s="934">
        <f t="shared" si="47"/>
        <v>8300</v>
      </c>
      <c r="AX33" s="934">
        <f t="shared" si="47"/>
        <v>0</v>
      </c>
      <c r="AY33" s="934">
        <f t="shared" si="47"/>
        <v>0</v>
      </c>
      <c r="AZ33" s="934">
        <f t="shared" si="47"/>
        <v>0</v>
      </c>
      <c r="BA33" s="934">
        <f t="shared" si="47"/>
        <v>0</v>
      </c>
      <c r="BB33" s="934">
        <f t="shared" si="47"/>
        <v>0</v>
      </c>
      <c r="BC33" s="934">
        <f t="shared" si="47"/>
        <v>0</v>
      </c>
      <c r="BD33" s="934">
        <f t="shared" si="47"/>
        <v>0</v>
      </c>
      <c r="BE33" s="934">
        <f t="shared" si="47"/>
        <v>0</v>
      </c>
      <c r="BF33" s="934">
        <f t="shared" si="47"/>
        <v>52533</v>
      </c>
      <c r="BG33" s="934">
        <f t="shared" si="47"/>
        <v>24126</v>
      </c>
      <c r="BH33" s="934">
        <f t="shared" si="47"/>
        <v>0</v>
      </c>
      <c r="BI33" s="934">
        <f t="shared" si="47"/>
        <v>52533</v>
      </c>
      <c r="BJ33" s="934">
        <f t="shared" si="47"/>
        <v>24126</v>
      </c>
      <c r="BK33" s="934">
        <f t="shared" si="47"/>
        <v>0</v>
      </c>
      <c r="BL33" s="934">
        <f t="shared" si="47"/>
        <v>148833</v>
      </c>
      <c r="BM33" s="934">
        <f t="shared" si="47"/>
        <v>24126</v>
      </c>
      <c r="BN33" s="934">
        <f t="shared" si="47"/>
        <v>0</v>
      </c>
      <c r="BO33" s="798">
        <f t="shared" si="41"/>
        <v>77593</v>
      </c>
      <c r="BP33" s="934">
        <f t="shared" ref="BP33:CD33" si="48">BP34+BP44</f>
        <v>77593</v>
      </c>
      <c r="BQ33" s="934">
        <f t="shared" si="48"/>
        <v>0</v>
      </c>
      <c r="BR33" s="934">
        <f t="shared" si="48"/>
        <v>0</v>
      </c>
      <c r="BS33" s="934">
        <f t="shared" si="48"/>
        <v>77593</v>
      </c>
      <c r="BT33" s="934">
        <f t="shared" si="48"/>
        <v>0</v>
      </c>
      <c r="BU33" s="934">
        <f t="shared" si="48"/>
        <v>0</v>
      </c>
      <c r="BV33" s="934">
        <f t="shared" si="48"/>
        <v>77593</v>
      </c>
      <c r="BW33" s="934">
        <f t="shared" si="48"/>
        <v>0</v>
      </c>
      <c r="BX33" s="934">
        <f t="shared" si="48"/>
        <v>0</v>
      </c>
      <c r="BY33" s="934">
        <f t="shared" si="48"/>
        <v>0</v>
      </c>
      <c r="BZ33" s="934">
        <f t="shared" si="48"/>
        <v>0</v>
      </c>
      <c r="CA33" s="934">
        <f t="shared" si="48"/>
        <v>0</v>
      </c>
      <c r="CB33" s="934">
        <f t="shared" si="48"/>
        <v>0</v>
      </c>
      <c r="CC33" s="934">
        <f t="shared" si="48"/>
        <v>0</v>
      </c>
      <c r="CD33" s="934">
        <f t="shared" si="48"/>
        <v>0</v>
      </c>
      <c r="CE33" s="934"/>
      <c r="CF33" s="934">
        <f>CF34+CF44</f>
        <v>77593</v>
      </c>
      <c r="CG33" s="934">
        <f>CG34+CG44</f>
        <v>77593</v>
      </c>
      <c r="CH33" s="934">
        <f>CH34+CH44</f>
        <v>0</v>
      </c>
      <c r="CI33" s="934">
        <f>CI34+CI44</f>
        <v>0</v>
      </c>
      <c r="CJ33" s="800"/>
    </row>
    <row r="34" spans="1:90" s="803" customFormat="1" ht="37.5" customHeight="1">
      <c r="A34" s="1486" t="s">
        <v>29</v>
      </c>
      <c r="B34" s="1351" t="s">
        <v>256</v>
      </c>
      <c r="C34" s="943"/>
      <c r="D34" s="943"/>
      <c r="E34" s="792"/>
      <c r="F34" s="1487"/>
      <c r="G34" s="760">
        <f>G35+G38</f>
        <v>397524</v>
      </c>
      <c r="H34" s="760">
        <f>H35+H38</f>
        <v>292710</v>
      </c>
      <c r="I34" s="760"/>
      <c r="J34" s="760"/>
      <c r="K34" s="760"/>
      <c r="L34" s="760">
        <f t="shared" ref="L34:Q34" si="49">L35+L38</f>
        <v>139085</v>
      </c>
      <c r="M34" s="760">
        <f t="shared" si="49"/>
        <v>105800</v>
      </c>
      <c r="N34" s="760">
        <f t="shared" si="49"/>
        <v>97426</v>
      </c>
      <c r="O34" s="760">
        <f t="shared" si="49"/>
        <v>97426</v>
      </c>
      <c r="P34" s="760">
        <f t="shared" si="49"/>
        <v>24126</v>
      </c>
      <c r="Q34" s="760">
        <f t="shared" si="49"/>
        <v>0</v>
      </c>
      <c r="R34" s="760"/>
      <c r="S34" s="760"/>
      <c r="T34" s="760"/>
      <c r="U34" s="760"/>
      <c r="V34" s="760"/>
      <c r="W34" s="760"/>
      <c r="X34" s="760"/>
      <c r="Y34" s="760"/>
      <c r="Z34" s="1081"/>
      <c r="AA34" s="1081"/>
      <c r="AB34" s="1752"/>
      <c r="AC34" s="1752"/>
      <c r="AD34" s="760"/>
      <c r="AE34" s="760"/>
      <c r="AF34" s="760"/>
      <c r="AG34" s="760"/>
      <c r="AH34" s="761">
        <f t="shared" ref="AH34:BN34" si="50">AH35+AH38</f>
        <v>58000</v>
      </c>
      <c r="AI34" s="760">
        <f t="shared" si="50"/>
        <v>0</v>
      </c>
      <c r="AJ34" s="760">
        <f t="shared" si="50"/>
        <v>0</v>
      </c>
      <c r="AK34" s="760">
        <f t="shared" si="50"/>
        <v>52630</v>
      </c>
      <c r="AL34" s="760">
        <f t="shared" si="50"/>
        <v>0</v>
      </c>
      <c r="AM34" s="760">
        <f t="shared" si="50"/>
        <v>0</v>
      </c>
      <c r="AN34" s="760">
        <f t="shared" si="50"/>
        <v>5370</v>
      </c>
      <c r="AO34" s="760">
        <f t="shared" si="50"/>
        <v>0</v>
      </c>
      <c r="AP34" s="760">
        <f t="shared" si="50"/>
        <v>0</v>
      </c>
      <c r="AQ34" s="760">
        <f t="shared" si="50"/>
        <v>5111</v>
      </c>
      <c r="AR34" s="760">
        <f t="shared" si="50"/>
        <v>0</v>
      </c>
      <c r="AS34" s="760">
        <f t="shared" si="50"/>
        <v>0</v>
      </c>
      <c r="AT34" s="760">
        <f t="shared" si="50"/>
        <v>8300</v>
      </c>
      <c r="AU34" s="760">
        <f t="shared" si="50"/>
        <v>0</v>
      </c>
      <c r="AV34" s="760">
        <f t="shared" si="50"/>
        <v>0</v>
      </c>
      <c r="AW34" s="760">
        <f t="shared" si="50"/>
        <v>8300</v>
      </c>
      <c r="AX34" s="760">
        <f t="shared" si="50"/>
        <v>0</v>
      </c>
      <c r="AY34" s="760">
        <f t="shared" si="50"/>
        <v>0</v>
      </c>
      <c r="AZ34" s="760">
        <f t="shared" si="50"/>
        <v>0</v>
      </c>
      <c r="BA34" s="760">
        <f t="shared" si="50"/>
        <v>0</v>
      </c>
      <c r="BB34" s="760">
        <f t="shared" si="50"/>
        <v>0</v>
      </c>
      <c r="BC34" s="760">
        <f t="shared" si="50"/>
        <v>0</v>
      </c>
      <c r="BD34" s="760">
        <f t="shared" si="50"/>
        <v>0</v>
      </c>
      <c r="BE34" s="760">
        <f t="shared" si="50"/>
        <v>0</v>
      </c>
      <c r="BF34" s="760">
        <f t="shared" si="50"/>
        <v>31126</v>
      </c>
      <c r="BG34" s="760">
        <f t="shared" si="50"/>
        <v>24126</v>
      </c>
      <c r="BH34" s="760">
        <f t="shared" si="50"/>
        <v>0</v>
      </c>
      <c r="BI34" s="760">
        <f t="shared" si="50"/>
        <v>31126</v>
      </c>
      <c r="BJ34" s="760">
        <f t="shared" si="50"/>
        <v>24126</v>
      </c>
      <c r="BK34" s="760">
        <f t="shared" si="50"/>
        <v>0</v>
      </c>
      <c r="BL34" s="760">
        <f t="shared" si="50"/>
        <v>97426</v>
      </c>
      <c r="BM34" s="760">
        <f t="shared" si="50"/>
        <v>24126</v>
      </c>
      <c r="BN34" s="760">
        <f t="shared" si="50"/>
        <v>0</v>
      </c>
      <c r="BO34" s="798">
        <f t="shared" si="41"/>
        <v>0</v>
      </c>
      <c r="BP34" s="760">
        <f t="shared" ref="BP34:CD34" si="51">BP35+BP38</f>
        <v>0</v>
      </c>
      <c r="BQ34" s="760">
        <f t="shared" si="51"/>
        <v>0</v>
      </c>
      <c r="BR34" s="760">
        <f t="shared" si="51"/>
        <v>0</v>
      </c>
      <c r="BS34" s="760">
        <f t="shared" si="51"/>
        <v>0</v>
      </c>
      <c r="BT34" s="760">
        <f t="shared" si="51"/>
        <v>0</v>
      </c>
      <c r="BU34" s="760">
        <f t="shared" si="51"/>
        <v>0</v>
      </c>
      <c r="BV34" s="760">
        <f t="shared" si="51"/>
        <v>0</v>
      </c>
      <c r="BW34" s="760">
        <f t="shared" si="51"/>
        <v>0</v>
      </c>
      <c r="BX34" s="760">
        <f t="shared" si="51"/>
        <v>0</v>
      </c>
      <c r="BY34" s="760">
        <f t="shared" si="51"/>
        <v>0</v>
      </c>
      <c r="BZ34" s="760">
        <f t="shared" si="51"/>
        <v>0</v>
      </c>
      <c r="CA34" s="760">
        <f t="shared" si="51"/>
        <v>0</v>
      </c>
      <c r="CB34" s="760">
        <f t="shared" si="51"/>
        <v>0</v>
      </c>
      <c r="CC34" s="760">
        <f t="shared" si="51"/>
        <v>0</v>
      </c>
      <c r="CD34" s="760">
        <f t="shared" si="51"/>
        <v>0</v>
      </c>
      <c r="CE34" s="760"/>
      <c r="CF34" s="799">
        <f>CG34</f>
        <v>0</v>
      </c>
      <c r="CG34" s="799">
        <f>BP34</f>
        <v>0</v>
      </c>
      <c r="CH34" s="799">
        <f>BQ34</f>
        <v>0</v>
      </c>
      <c r="CI34" s="760"/>
      <c r="CJ34" s="800"/>
    </row>
    <row r="35" spans="1:90" s="1494" customFormat="1" ht="13.5" customHeight="1">
      <c r="A35" s="1490"/>
      <c r="B35" s="1353" t="s">
        <v>25</v>
      </c>
      <c r="C35" s="1491"/>
      <c r="D35" s="1491"/>
      <c r="E35" s="1492"/>
      <c r="F35" s="1493"/>
      <c r="G35" s="935">
        <f>SUM(G36:G36)</f>
        <v>230894</v>
      </c>
      <c r="H35" s="935">
        <f>SUM(H36:H36)</f>
        <v>150000</v>
      </c>
      <c r="I35" s="935"/>
      <c r="J35" s="935"/>
      <c r="K35" s="935"/>
      <c r="L35" s="935">
        <f t="shared" ref="L35:Q35" si="52">SUM(L36:L36)</f>
        <v>70785</v>
      </c>
      <c r="M35" s="935">
        <f t="shared" si="52"/>
        <v>50000</v>
      </c>
      <c r="N35" s="935">
        <f t="shared" si="52"/>
        <v>24126</v>
      </c>
      <c r="O35" s="935">
        <f t="shared" si="52"/>
        <v>24126</v>
      </c>
      <c r="P35" s="935">
        <f t="shared" si="52"/>
        <v>24126</v>
      </c>
      <c r="Q35" s="935">
        <f t="shared" si="52"/>
        <v>0</v>
      </c>
      <c r="R35" s="935"/>
      <c r="S35" s="935"/>
      <c r="T35" s="935"/>
      <c r="U35" s="935"/>
      <c r="V35" s="935"/>
      <c r="W35" s="935"/>
      <c r="X35" s="935"/>
      <c r="Y35" s="935"/>
      <c r="Z35" s="1346"/>
      <c r="AA35" s="1346"/>
      <c r="AB35" s="1755"/>
      <c r="AC35" s="1755"/>
      <c r="AD35" s="935"/>
      <c r="AE35" s="935"/>
      <c r="AF35" s="935"/>
      <c r="AG35" s="935"/>
      <c r="AH35" s="780">
        <f t="shared" ref="AH35:BN35" si="53">SUM(AH36:AH36)</f>
        <v>0</v>
      </c>
      <c r="AI35" s="935">
        <f t="shared" si="53"/>
        <v>0</v>
      </c>
      <c r="AJ35" s="935">
        <f t="shared" si="53"/>
        <v>0</v>
      </c>
      <c r="AK35" s="935">
        <f t="shared" si="53"/>
        <v>0</v>
      </c>
      <c r="AL35" s="935">
        <f t="shared" si="53"/>
        <v>0</v>
      </c>
      <c r="AM35" s="935">
        <f t="shared" si="53"/>
        <v>0</v>
      </c>
      <c r="AN35" s="935">
        <f t="shared" si="53"/>
        <v>0</v>
      </c>
      <c r="AO35" s="935">
        <f t="shared" si="53"/>
        <v>0</v>
      </c>
      <c r="AP35" s="935">
        <f t="shared" si="53"/>
        <v>0</v>
      </c>
      <c r="AQ35" s="935">
        <f t="shared" si="53"/>
        <v>0</v>
      </c>
      <c r="AR35" s="935">
        <f t="shared" si="53"/>
        <v>0</v>
      </c>
      <c r="AS35" s="935">
        <f t="shared" si="53"/>
        <v>0</v>
      </c>
      <c r="AT35" s="935">
        <f t="shared" si="53"/>
        <v>0</v>
      </c>
      <c r="AU35" s="935">
        <f t="shared" si="53"/>
        <v>0</v>
      </c>
      <c r="AV35" s="935">
        <f t="shared" si="53"/>
        <v>0</v>
      </c>
      <c r="AW35" s="935">
        <f t="shared" si="53"/>
        <v>0</v>
      </c>
      <c r="AX35" s="935">
        <f t="shared" si="53"/>
        <v>0</v>
      </c>
      <c r="AY35" s="935">
        <f t="shared" si="53"/>
        <v>0</v>
      </c>
      <c r="AZ35" s="935">
        <f t="shared" si="53"/>
        <v>0</v>
      </c>
      <c r="BA35" s="935">
        <f t="shared" si="53"/>
        <v>0</v>
      </c>
      <c r="BB35" s="935">
        <f t="shared" si="53"/>
        <v>0</v>
      </c>
      <c r="BC35" s="935">
        <f t="shared" si="53"/>
        <v>0</v>
      </c>
      <c r="BD35" s="935">
        <f t="shared" si="53"/>
        <v>0</v>
      </c>
      <c r="BE35" s="935">
        <f t="shared" si="53"/>
        <v>0</v>
      </c>
      <c r="BF35" s="935">
        <f t="shared" si="53"/>
        <v>24126</v>
      </c>
      <c r="BG35" s="935">
        <f t="shared" si="53"/>
        <v>24126</v>
      </c>
      <c r="BH35" s="935">
        <f t="shared" si="53"/>
        <v>0</v>
      </c>
      <c r="BI35" s="935">
        <f t="shared" si="53"/>
        <v>24126</v>
      </c>
      <c r="BJ35" s="935">
        <f t="shared" si="53"/>
        <v>24126</v>
      </c>
      <c r="BK35" s="935">
        <f t="shared" si="53"/>
        <v>0</v>
      </c>
      <c r="BL35" s="935">
        <f t="shared" si="53"/>
        <v>24126</v>
      </c>
      <c r="BM35" s="935">
        <f t="shared" si="53"/>
        <v>24126</v>
      </c>
      <c r="BN35" s="935">
        <f t="shared" si="53"/>
        <v>0</v>
      </c>
      <c r="BO35" s="798">
        <f t="shared" si="41"/>
        <v>0</v>
      </c>
      <c r="BP35" s="935">
        <f t="shared" ref="BP35:CD35" si="54">SUM(BP36:BP36)</f>
        <v>0</v>
      </c>
      <c r="BQ35" s="935">
        <f t="shared" si="54"/>
        <v>0</v>
      </c>
      <c r="BR35" s="935">
        <f t="shared" si="54"/>
        <v>0</v>
      </c>
      <c r="BS35" s="935">
        <f t="shared" si="54"/>
        <v>0</v>
      </c>
      <c r="BT35" s="935">
        <f t="shared" si="54"/>
        <v>0</v>
      </c>
      <c r="BU35" s="935">
        <f t="shared" si="54"/>
        <v>0</v>
      </c>
      <c r="BV35" s="935">
        <f t="shared" si="54"/>
        <v>0</v>
      </c>
      <c r="BW35" s="935">
        <f t="shared" si="54"/>
        <v>0</v>
      </c>
      <c r="BX35" s="935">
        <f t="shared" si="54"/>
        <v>0</v>
      </c>
      <c r="BY35" s="935">
        <f t="shared" si="54"/>
        <v>0</v>
      </c>
      <c r="BZ35" s="935">
        <f t="shared" si="54"/>
        <v>0</v>
      </c>
      <c r="CA35" s="935">
        <f t="shared" si="54"/>
        <v>0</v>
      </c>
      <c r="CB35" s="935">
        <f t="shared" si="54"/>
        <v>0</v>
      </c>
      <c r="CC35" s="935">
        <f t="shared" si="54"/>
        <v>0</v>
      </c>
      <c r="CD35" s="935">
        <f t="shared" si="54"/>
        <v>0</v>
      </c>
      <c r="CE35" s="935"/>
      <c r="CF35" s="935">
        <f>SUM(CF36:CF36)</f>
        <v>0</v>
      </c>
      <c r="CG35" s="935">
        <f>SUM(CG36:CG36)</f>
        <v>0</v>
      </c>
      <c r="CH35" s="935">
        <f>SUM(CH36:CH36)</f>
        <v>0</v>
      </c>
      <c r="CI35" s="935">
        <f>SUM(CI36:CI36)</f>
        <v>0</v>
      </c>
      <c r="CJ35" s="1352"/>
    </row>
    <row r="36" spans="1:90" s="803" customFormat="1" ht="31.5" customHeight="1">
      <c r="A36" s="792">
        <v>1</v>
      </c>
      <c r="B36" s="1495" t="s">
        <v>112</v>
      </c>
      <c r="C36" s="943"/>
      <c r="D36" s="943"/>
      <c r="E36" s="815" t="s">
        <v>165</v>
      </c>
      <c r="F36" s="816" t="s">
        <v>180</v>
      </c>
      <c r="G36" s="764">
        <v>230894</v>
      </c>
      <c r="H36" s="764">
        <v>150000</v>
      </c>
      <c r="I36" s="764"/>
      <c r="J36" s="764"/>
      <c r="K36" s="764"/>
      <c r="L36" s="764">
        <v>70785</v>
      </c>
      <c r="M36" s="764">
        <v>50000</v>
      </c>
      <c r="N36" s="797">
        <f>O36</f>
        <v>24126</v>
      </c>
      <c r="O36" s="764">
        <v>24126</v>
      </c>
      <c r="P36" s="764">
        <v>24126</v>
      </c>
      <c r="Q36" s="798"/>
      <c r="R36" s="798"/>
      <c r="S36" s="798"/>
      <c r="T36" s="798"/>
      <c r="U36" s="798"/>
      <c r="V36" s="798"/>
      <c r="W36" s="798"/>
      <c r="X36" s="798"/>
      <c r="Y36" s="798"/>
      <c r="Z36" s="1087"/>
      <c r="AA36" s="1087"/>
      <c r="AB36" s="1753"/>
      <c r="AC36" s="1753"/>
      <c r="AD36" s="798"/>
      <c r="AE36" s="798"/>
      <c r="AF36" s="798"/>
      <c r="AG36" s="798"/>
      <c r="AH36" s="749"/>
      <c r="AI36" s="938"/>
      <c r="AJ36" s="798"/>
      <c r="AK36" s="797"/>
      <c r="AL36" s="938"/>
      <c r="AM36" s="798"/>
      <c r="AN36" s="799"/>
      <c r="AO36" s="799"/>
      <c r="AP36" s="799"/>
      <c r="AQ36" s="797"/>
      <c r="AR36" s="938"/>
      <c r="AS36" s="798"/>
      <c r="AT36" s="937"/>
      <c r="AU36" s="938"/>
      <c r="AV36" s="798"/>
      <c r="AW36" s="937"/>
      <c r="AX36" s="938"/>
      <c r="AY36" s="798"/>
      <c r="AZ36" s="799"/>
      <c r="BA36" s="799"/>
      <c r="BB36" s="799"/>
      <c r="BC36" s="798"/>
      <c r="BD36" s="938"/>
      <c r="BE36" s="798"/>
      <c r="BF36" s="797">
        <f>BG36+BH36</f>
        <v>24126</v>
      </c>
      <c r="BG36" s="797">
        <v>24126</v>
      </c>
      <c r="BH36" s="797"/>
      <c r="BI36" s="797">
        <f>BF36</f>
        <v>24126</v>
      </c>
      <c r="BJ36" s="933">
        <f>BG36</f>
        <v>24126</v>
      </c>
      <c r="BK36" s="798">
        <f>BH36</f>
        <v>0</v>
      </c>
      <c r="BL36" s="799">
        <f>AH36+AT36+BF36</f>
        <v>24126</v>
      </c>
      <c r="BM36" s="799">
        <f>AI36+AU36+BG36</f>
        <v>24126</v>
      </c>
      <c r="BN36" s="799">
        <f>AJ36+AV36+BH36</f>
        <v>0</v>
      </c>
      <c r="BO36" s="799">
        <f t="shared" si="41"/>
        <v>0</v>
      </c>
      <c r="BP36" s="932">
        <f>O36-BL36</f>
        <v>0</v>
      </c>
      <c r="BQ36" s="799">
        <f>P36-BM36</f>
        <v>0</v>
      </c>
      <c r="BR36" s="798">
        <f>Q36-BN36</f>
        <v>0</v>
      </c>
      <c r="BS36" s="799">
        <f>BO36</f>
        <v>0</v>
      </c>
      <c r="BT36" s="799">
        <f>BQ36</f>
        <v>0</v>
      </c>
      <c r="BU36" s="798"/>
      <c r="BV36" s="799">
        <f>BS36</f>
        <v>0</v>
      </c>
      <c r="BW36" s="799">
        <f>BT36</f>
        <v>0</v>
      </c>
      <c r="BX36" s="798"/>
      <c r="BY36" s="799">
        <f>BP36-BS36</f>
        <v>0</v>
      </c>
      <c r="BZ36" s="798">
        <f>BQ36-BT36</f>
        <v>0</v>
      </c>
      <c r="CA36" s="798"/>
      <c r="CB36" s="798"/>
      <c r="CC36" s="798"/>
      <c r="CD36" s="798"/>
      <c r="CE36" s="798"/>
      <c r="CF36" s="799">
        <f>CG36</f>
        <v>0</v>
      </c>
      <c r="CG36" s="799">
        <f>BP36</f>
        <v>0</v>
      </c>
      <c r="CH36" s="799">
        <f>BQ36</f>
        <v>0</v>
      </c>
      <c r="CI36" s="800"/>
      <c r="CJ36" s="800"/>
      <c r="CK36" s="803" t="s">
        <v>351</v>
      </c>
    </row>
    <row r="38" spans="1:90" s="803" customFormat="1" ht="16.149999999999999" customHeight="1">
      <c r="A38" s="792"/>
      <c r="B38" s="1353" t="s">
        <v>24</v>
      </c>
      <c r="C38" s="795"/>
      <c r="D38" s="795"/>
      <c r="E38" s="815"/>
      <c r="F38" s="816"/>
      <c r="G38" s="936">
        <f>SUM(G39:G43)</f>
        <v>166630</v>
      </c>
      <c r="H38" s="936">
        <f t="shared" ref="H38:CI38" si="55">SUM(H39:H43)</f>
        <v>142710</v>
      </c>
      <c r="I38" s="936"/>
      <c r="J38" s="936"/>
      <c r="K38" s="936"/>
      <c r="L38" s="936">
        <f t="shared" si="55"/>
        <v>68300</v>
      </c>
      <c r="M38" s="936">
        <f t="shared" si="55"/>
        <v>55800</v>
      </c>
      <c r="N38" s="936">
        <f t="shared" si="55"/>
        <v>73300</v>
      </c>
      <c r="O38" s="936">
        <f t="shared" si="55"/>
        <v>73300</v>
      </c>
      <c r="P38" s="936">
        <f t="shared" si="55"/>
        <v>0</v>
      </c>
      <c r="Q38" s="936">
        <f t="shared" si="55"/>
        <v>0</v>
      </c>
      <c r="R38" s="936"/>
      <c r="S38" s="936"/>
      <c r="T38" s="936"/>
      <c r="U38" s="936"/>
      <c r="V38" s="936"/>
      <c r="W38" s="936"/>
      <c r="X38" s="936"/>
      <c r="Y38" s="936"/>
      <c r="Z38" s="1347"/>
      <c r="AA38" s="1347"/>
      <c r="AB38" s="1088"/>
      <c r="AC38" s="1088"/>
      <c r="AD38" s="936"/>
      <c r="AE38" s="936"/>
      <c r="AF38" s="936"/>
      <c r="AG38" s="936"/>
      <c r="AH38" s="784">
        <f t="shared" si="55"/>
        <v>58000</v>
      </c>
      <c r="AI38" s="936">
        <f t="shared" si="55"/>
        <v>0</v>
      </c>
      <c r="AJ38" s="936">
        <f t="shared" si="55"/>
        <v>0</v>
      </c>
      <c r="AK38" s="936">
        <f t="shared" si="55"/>
        <v>52630</v>
      </c>
      <c r="AL38" s="936">
        <f t="shared" si="55"/>
        <v>0</v>
      </c>
      <c r="AM38" s="936">
        <f t="shared" si="55"/>
        <v>0</v>
      </c>
      <c r="AN38" s="936">
        <f t="shared" si="55"/>
        <v>5370</v>
      </c>
      <c r="AO38" s="936">
        <f t="shared" si="55"/>
        <v>0</v>
      </c>
      <c r="AP38" s="936">
        <f t="shared" si="55"/>
        <v>0</v>
      </c>
      <c r="AQ38" s="936">
        <f t="shared" si="55"/>
        <v>5111</v>
      </c>
      <c r="AR38" s="936">
        <f t="shared" si="55"/>
        <v>0</v>
      </c>
      <c r="AS38" s="936">
        <f t="shared" si="55"/>
        <v>0</v>
      </c>
      <c r="AT38" s="936">
        <f t="shared" si="55"/>
        <v>8300</v>
      </c>
      <c r="AU38" s="936">
        <f t="shared" si="55"/>
        <v>0</v>
      </c>
      <c r="AV38" s="936">
        <f t="shared" si="55"/>
        <v>0</v>
      </c>
      <c r="AW38" s="936">
        <f t="shared" si="55"/>
        <v>8300</v>
      </c>
      <c r="AX38" s="936">
        <f t="shared" si="55"/>
        <v>0</v>
      </c>
      <c r="AY38" s="936">
        <f t="shared" si="55"/>
        <v>0</v>
      </c>
      <c r="AZ38" s="936">
        <f t="shared" si="55"/>
        <v>0</v>
      </c>
      <c r="BA38" s="936">
        <f t="shared" si="55"/>
        <v>0</v>
      </c>
      <c r="BB38" s="936">
        <f t="shared" si="55"/>
        <v>0</v>
      </c>
      <c r="BC38" s="936">
        <f t="shared" si="55"/>
        <v>0</v>
      </c>
      <c r="BD38" s="936">
        <f t="shared" si="55"/>
        <v>0</v>
      </c>
      <c r="BE38" s="936">
        <f t="shared" si="55"/>
        <v>0</v>
      </c>
      <c r="BF38" s="936">
        <f t="shared" si="55"/>
        <v>7000</v>
      </c>
      <c r="BG38" s="936">
        <f t="shared" si="55"/>
        <v>0</v>
      </c>
      <c r="BH38" s="936">
        <f t="shared" si="55"/>
        <v>0</v>
      </c>
      <c r="BI38" s="936">
        <f t="shared" si="55"/>
        <v>7000</v>
      </c>
      <c r="BJ38" s="936">
        <f t="shared" si="55"/>
        <v>0</v>
      </c>
      <c r="BK38" s="936">
        <f t="shared" si="55"/>
        <v>0</v>
      </c>
      <c r="BL38" s="936">
        <f t="shared" si="55"/>
        <v>73300</v>
      </c>
      <c r="BM38" s="936">
        <f t="shared" si="55"/>
        <v>0</v>
      </c>
      <c r="BN38" s="936">
        <f t="shared" si="55"/>
        <v>0</v>
      </c>
      <c r="BO38" s="936">
        <f t="shared" si="55"/>
        <v>0</v>
      </c>
      <c r="BP38" s="936">
        <f t="shared" si="55"/>
        <v>0</v>
      </c>
      <c r="BQ38" s="936">
        <f t="shared" si="55"/>
        <v>0</v>
      </c>
      <c r="BR38" s="936">
        <f t="shared" si="55"/>
        <v>0</v>
      </c>
      <c r="BS38" s="936">
        <f t="shared" si="55"/>
        <v>0</v>
      </c>
      <c r="BT38" s="936">
        <f t="shared" si="55"/>
        <v>0</v>
      </c>
      <c r="BU38" s="936">
        <f t="shared" si="55"/>
        <v>0</v>
      </c>
      <c r="BV38" s="936">
        <f t="shared" si="55"/>
        <v>0</v>
      </c>
      <c r="BW38" s="936">
        <f t="shared" si="55"/>
        <v>0</v>
      </c>
      <c r="BX38" s="936">
        <f t="shared" si="55"/>
        <v>0</v>
      </c>
      <c r="BY38" s="936">
        <f t="shared" si="55"/>
        <v>0</v>
      </c>
      <c r="BZ38" s="936">
        <f t="shared" si="55"/>
        <v>0</v>
      </c>
      <c r="CA38" s="936">
        <f t="shared" si="55"/>
        <v>0</v>
      </c>
      <c r="CB38" s="936">
        <f t="shared" si="55"/>
        <v>0</v>
      </c>
      <c r="CC38" s="936">
        <f t="shared" si="55"/>
        <v>0</v>
      </c>
      <c r="CD38" s="936">
        <f t="shared" si="55"/>
        <v>0</v>
      </c>
      <c r="CE38" s="936"/>
      <c r="CF38" s="936">
        <f t="shared" si="55"/>
        <v>0</v>
      </c>
      <c r="CG38" s="936">
        <f t="shared" si="55"/>
        <v>0</v>
      </c>
      <c r="CH38" s="936">
        <f t="shared" si="55"/>
        <v>0</v>
      </c>
      <c r="CI38" s="936">
        <f t="shared" si="55"/>
        <v>0</v>
      </c>
      <c r="CJ38" s="800"/>
    </row>
    <row r="39" spans="1:90" s="803" customFormat="1" ht="35.65" customHeight="1">
      <c r="A39" s="792">
        <v>1</v>
      </c>
      <c r="B39" s="793" t="s">
        <v>113</v>
      </c>
      <c r="C39" s="795"/>
      <c r="D39" s="795"/>
      <c r="E39" s="815" t="s">
        <v>166</v>
      </c>
      <c r="F39" s="795" t="s">
        <v>181</v>
      </c>
      <c r="G39" s="764">
        <v>49506</v>
      </c>
      <c r="H39" s="764">
        <v>40000</v>
      </c>
      <c r="I39" s="764"/>
      <c r="J39" s="764"/>
      <c r="K39" s="764"/>
      <c r="L39" s="764">
        <v>25100</v>
      </c>
      <c r="M39" s="764">
        <v>18100</v>
      </c>
      <c r="N39" s="797">
        <f>O39</f>
        <v>21900</v>
      </c>
      <c r="O39" s="764">
        <v>21900</v>
      </c>
      <c r="P39" s="764">
        <v>0</v>
      </c>
      <c r="Q39" s="798"/>
      <c r="R39" s="798"/>
      <c r="S39" s="798"/>
      <c r="T39" s="798"/>
      <c r="U39" s="798"/>
      <c r="V39" s="798"/>
      <c r="W39" s="798"/>
      <c r="X39" s="798"/>
      <c r="Y39" s="798"/>
      <c r="Z39" s="1087"/>
      <c r="AA39" s="1087"/>
      <c r="AB39" s="1753"/>
      <c r="AC39" s="1753"/>
      <c r="AD39" s="798"/>
      <c r="AE39" s="798"/>
      <c r="AF39" s="798"/>
      <c r="AG39" s="798"/>
      <c r="AH39" s="749">
        <v>21600</v>
      </c>
      <c r="AI39" s="938"/>
      <c r="AJ39" s="764"/>
      <c r="AK39" s="797">
        <v>20803</v>
      </c>
      <c r="AL39" s="938"/>
      <c r="AM39" s="764"/>
      <c r="AN39" s="799">
        <f t="shared" ref="AN39:AN41" si="56">AH39-AK39</f>
        <v>797</v>
      </c>
      <c r="AO39" s="799"/>
      <c r="AP39" s="799"/>
      <c r="AQ39" s="797">
        <v>797</v>
      </c>
      <c r="AR39" s="938"/>
      <c r="AS39" s="799"/>
      <c r="AT39" s="797">
        <v>300</v>
      </c>
      <c r="AU39" s="939"/>
      <c r="AV39" s="797"/>
      <c r="AW39" s="797">
        <v>300</v>
      </c>
      <c r="AX39" s="938"/>
      <c r="AY39" s="797"/>
      <c r="AZ39" s="797"/>
      <c r="BA39" s="799"/>
      <c r="BB39" s="799"/>
      <c r="BC39" s="798"/>
      <c r="BD39" s="938"/>
      <c r="BE39" s="798"/>
      <c r="BF39" s="937"/>
      <c r="BG39" s="938"/>
      <c r="BH39" s="798"/>
      <c r="BI39" s="797">
        <f t="shared" ref="BI39:BI43" si="57">BF39</f>
        <v>0</v>
      </c>
      <c r="BJ39" s="933"/>
      <c r="BK39" s="798"/>
      <c r="BL39" s="799">
        <f t="shared" ref="BL39:BN43" si="58">AH39+AT39+BF39</f>
        <v>21900</v>
      </c>
      <c r="BM39" s="799">
        <f t="shared" si="58"/>
        <v>0</v>
      </c>
      <c r="BN39" s="799">
        <f t="shared" si="58"/>
        <v>0</v>
      </c>
      <c r="BO39" s="799">
        <f t="shared" ref="BO39:BO43" si="59">BP39</f>
        <v>0</v>
      </c>
      <c r="BP39" s="932">
        <f t="shared" ref="BP39:BR43" si="60">O39-BL39</f>
        <v>0</v>
      </c>
      <c r="BQ39" s="799">
        <f t="shared" si="60"/>
        <v>0</v>
      </c>
      <c r="BR39" s="798">
        <f t="shared" si="60"/>
        <v>0</v>
      </c>
      <c r="BS39" s="799">
        <f t="shared" ref="BS39" si="61">BO39</f>
        <v>0</v>
      </c>
      <c r="BT39" s="799">
        <f t="shared" ref="BT39" si="62">BQ39</f>
        <v>0</v>
      </c>
      <c r="BU39" s="798"/>
      <c r="BV39" s="799">
        <f t="shared" ref="BV39" si="63">BS39</f>
        <v>0</v>
      </c>
      <c r="BW39" s="799">
        <f t="shared" ref="BW39" si="64">BT39</f>
        <v>0</v>
      </c>
      <c r="BX39" s="798"/>
      <c r="BY39" s="799">
        <f t="shared" ref="BY39" si="65">BP39-BS39</f>
        <v>0</v>
      </c>
      <c r="BZ39" s="798">
        <f t="shared" ref="BZ39" si="66">BQ39-BT39</f>
        <v>0</v>
      </c>
      <c r="CA39" s="798"/>
      <c r="CB39" s="798"/>
      <c r="CC39" s="798"/>
      <c r="CD39" s="798"/>
      <c r="CE39" s="798"/>
      <c r="CF39" s="799">
        <f>CG39</f>
        <v>0</v>
      </c>
      <c r="CG39" s="799">
        <f t="shared" ref="CG39:CG43" si="67">BP39</f>
        <v>0</v>
      </c>
      <c r="CH39" s="799">
        <f>BQ39</f>
        <v>0</v>
      </c>
      <c r="CI39" s="800"/>
      <c r="CJ39" s="800"/>
      <c r="CK39" s="803" t="s">
        <v>345</v>
      </c>
    </row>
    <row r="40" spans="1:90" s="803" customFormat="1" ht="40.15" customHeight="1">
      <c r="A40" s="792">
        <f>A39+1</f>
        <v>2</v>
      </c>
      <c r="B40" s="1388" t="s">
        <v>114</v>
      </c>
      <c r="C40" s="795"/>
      <c r="D40" s="795"/>
      <c r="E40" s="815" t="s">
        <v>167</v>
      </c>
      <c r="F40" s="795" t="s">
        <v>182</v>
      </c>
      <c r="G40" s="764">
        <v>36612</v>
      </c>
      <c r="H40" s="764">
        <v>35000</v>
      </c>
      <c r="I40" s="764"/>
      <c r="J40" s="764"/>
      <c r="K40" s="764"/>
      <c r="L40" s="764">
        <v>12800</v>
      </c>
      <c r="M40" s="764">
        <v>12800</v>
      </c>
      <c r="N40" s="797">
        <f>O40</f>
        <v>15000</v>
      </c>
      <c r="O40" s="764">
        <v>15000</v>
      </c>
      <c r="P40" s="764">
        <v>0</v>
      </c>
      <c r="Q40" s="798"/>
      <c r="R40" s="798"/>
      <c r="S40" s="798"/>
      <c r="T40" s="798"/>
      <c r="U40" s="798"/>
      <c r="V40" s="798"/>
      <c r="W40" s="798"/>
      <c r="X40" s="798"/>
      <c r="Y40" s="798"/>
      <c r="Z40" s="1087"/>
      <c r="AA40" s="1087"/>
      <c r="AB40" s="1753"/>
      <c r="AC40" s="1753"/>
      <c r="AD40" s="798"/>
      <c r="AE40" s="798"/>
      <c r="AF40" s="798"/>
      <c r="AG40" s="798"/>
      <c r="AH40" s="749">
        <v>15000</v>
      </c>
      <c r="AI40" s="938"/>
      <c r="AJ40" s="764"/>
      <c r="AK40" s="764">
        <v>10641</v>
      </c>
      <c r="AL40" s="938"/>
      <c r="AM40" s="764"/>
      <c r="AN40" s="799">
        <f t="shared" si="56"/>
        <v>4359</v>
      </c>
      <c r="AO40" s="799"/>
      <c r="AP40" s="799"/>
      <c r="AQ40" s="797">
        <v>4314</v>
      </c>
      <c r="AR40" s="938"/>
      <c r="AS40" s="797"/>
      <c r="AT40" s="797"/>
      <c r="AU40" s="939"/>
      <c r="AV40" s="797"/>
      <c r="AW40" s="797"/>
      <c r="AX40" s="938"/>
      <c r="AY40" s="798"/>
      <c r="AZ40" s="799"/>
      <c r="BA40" s="799"/>
      <c r="BB40" s="799"/>
      <c r="BC40" s="798"/>
      <c r="BD40" s="938"/>
      <c r="BE40" s="798"/>
      <c r="BF40" s="937"/>
      <c r="BG40" s="938"/>
      <c r="BH40" s="798"/>
      <c r="BI40" s="797">
        <f t="shared" si="57"/>
        <v>0</v>
      </c>
      <c r="BJ40" s="933"/>
      <c r="BK40" s="798"/>
      <c r="BL40" s="799">
        <f t="shared" si="58"/>
        <v>15000</v>
      </c>
      <c r="BM40" s="799">
        <f t="shared" si="58"/>
        <v>0</v>
      </c>
      <c r="BN40" s="799">
        <f t="shared" si="58"/>
        <v>0</v>
      </c>
      <c r="BO40" s="799">
        <f t="shared" si="59"/>
        <v>0</v>
      </c>
      <c r="BP40" s="932">
        <f t="shared" si="60"/>
        <v>0</v>
      </c>
      <c r="BQ40" s="799">
        <f t="shared" si="60"/>
        <v>0</v>
      </c>
      <c r="BR40" s="798">
        <f t="shared" si="60"/>
        <v>0</v>
      </c>
      <c r="BS40" s="799">
        <f t="shared" ref="BS40" si="68">BO40</f>
        <v>0</v>
      </c>
      <c r="BT40" s="799">
        <f t="shared" ref="BT40" si="69">BQ40</f>
        <v>0</v>
      </c>
      <c r="BU40" s="798"/>
      <c r="BV40" s="799">
        <f t="shared" ref="BV40" si="70">BS40</f>
        <v>0</v>
      </c>
      <c r="BW40" s="799">
        <f t="shared" ref="BW40" si="71">BT40</f>
        <v>0</v>
      </c>
      <c r="BX40" s="798"/>
      <c r="BY40" s="799">
        <f t="shared" ref="BY40:BY42" si="72">BP40-BS40</f>
        <v>0</v>
      </c>
      <c r="BZ40" s="798">
        <f t="shared" ref="BZ40:BZ42" si="73">BQ40-BT40</f>
        <v>0</v>
      </c>
      <c r="CA40" s="798"/>
      <c r="CB40" s="798"/>
      <c r="CC40" s="798"/>
      <c r="CD40" s="798"/>
      <c r="CE40" s="798"/>
      <c r="CF40" s="799">
        <f>CG40</f>
        <v>0</v>
      </c>
      <c r="CG40" s="799">
        <f t="shared" si="67"/>
        <v>0</v>
      </c>
      <c r="CH40" s="799">
        <f>BQ40</f>
        <v>0</v>
      </c>
      <c r="CI40" s="800"/>
      <c r="CJ40" s="800"/>
      <c r="CK40" s="803" t="s">
        <v>345</v>
      </c>
    </row>
    <row r="41" spans="1:90" s="803" customFormat="1" ht="39.6" customHeight="1">
      <c r="A41" s="792">
        <f>A40+1</f>
        <v>3</v>
      </c>
      <c r="B41" s="1388" t="s">
        <v>115</v>
      </c>
      <c r="C41" s="795"/>
      <c r="D41" s="795"/>
      <c r="E41" s="815" t="s">
        <v>167</v>
      </c>
      <c r="F41" s="795" t="s">
        <v>183</v>
      </c>
      <c r="G41" s="764">
        <v>36525</v>
      </c>
      <c r="H41" s="764">
        <v>32710</v>
      </c>
      <c r="I41" s="764"/>
      <c r="J41" s="764"/>
      <c r="K41" s="764"/>
      <c r="L41" s="764">
        <v>12800</v>
      </c>
      <c r="M41" s="764">
        <v>9300</v>
      </c>
      <c r="N41" s="797">
        <f>O41</f>
        <v>21000</v>
      </c>
      <c r="O41" s="764">
        <v>21000</v>
      </c>
      <c r="P41" s="764">
        <v>0</v>
      </c>
      <c r="Q41" s="798"/>
      <c r="R41" s="798"/>
      <c r="S41" s="798"/>
      <c r="T41" s="798"/>
      <c r="U41" s="798"/>
      <c r="V41" s="798"/>
      <c r="W41" s="798"/>
      <c r="X41" s="798"/>
      <c r="Y41" s="798"/>
      <c r="Z41" s="1087"/>
      <c r="AA41" s="1087"/>
      <c r="AB41" s="1753"/>
      <c r="AC41" s="1753"/>
      <c r="AD41" s="798"/>
      <c r="AE41" s="798"/>
      <c r="AF41" s="798"/>
      <c r="AG41" s="798"/>
      <c r="AH41" s="828">
        <v>10000</v>
      </c>
      <c r="AI41" s="764"/>
      <c r="AJ41" s="764"/>
      <c r="AK41" s="764">
        <v>9786</v>
      </c>
      <c r="AL41" s="938"/>
      <c r="AM41" s="799"/>
      <c r="AN41" s="799">
        <f t="shared" si="56"/>
        <v>214</v>
      </c>
      <c r="AO41" s="799"/>
      <c r="AP41" s="797"/>
      <c r="AQ41" s="797"/>
      <c r="AR41" s="938"/>
      <c r="AS41" s="937"/>
      <c r="AT41" s="797">
        <v>4000</v>
      </c>
      <c r="AU41" s="939"/>
      <c r="AV41" s="797"/>
      <c r="AW41" s="797">
        <v>4000</v>
      </c>
      <c r="AX41" s="938"/>
      <c r="AY41" s="797"/>
      <c r="AZ41" s="799">
        <f t="shared" ref="AZ41:AZ43" si="74">AT41-AW41</f>
        <v>0</v>
      </c>
      <c r="BA41" s="799"/>
      <c r="BB41" s="799"/>
      <c r="BC41" s="798"/>
      <c r="BD41" s="938"/>
      <c r="BE41" s="798"/>
      <c r="BF41" s="797">
        <v>7000</v>
      </c>
      <c r="BG41" s="938"/>
      <c r="BH41" s="797"/>
      <c r="BI41" s="797">
        <f t="shared" si="57"/>
        <v>7000</v>
      </c>
      <c r="BJ41" s="933"/>
      <c r="BK41" s="798"/>
      <c r="BL41" s="799">
        <f t="shared" si="58"/>
        <v>21000</v>
      </c>
      <c r="BM41" s="799">
        <f t="shared" si="58"/>
        <v>0</v>
      </c>
      <c r="BN41" s="799">
        <f t="shared" si="58"/>
        <v>0</v>
      </c>
      <c r="BO41" s="799">
        <f t="shared" si="59"/>
        <v>0</v>
      </c>
      <c r="BP41" s="932">
        <f t="shared" si="60"/>
        <v>0</v>
      </c>
      <c r="BQ41" s="799">
        <f t="shared" si="60"/>
        <v>0</v>
      </c>
      <c r="BR41" s="798">
        <f t="shared" si="60"/>
        <v>0</v>
      </c>
      <c r="BS41" s="799">
        <f t="shared" ref="BS41:BS43" si="75">BO41</f>
        <v>0</v>
      </c>
      <c r="BT41" s="799">
        <f t="shared" ref="BT41:BT43" si="76">BQ41</f>
        <v>0</v>
      </c>
      <c r="BU41" s="798"/>
      <c r="BV41" s="799">
        <f t="shared" ref="BV41:BV43" si="77">BS41</f>
        <v>0</v>
      </c>
      <c r="BW41" s="799">
        <f t="shared" ref="BW41:BW43" si="78">BT41</f>
        <v>0</v>
      </c>
      <c r="BX41" s="798"/>
      <c r="BY41" s="799">
        <f t="shared" si="72"/>
        <v>0</v>
      </c>
      <c r="BZ41" s="798">
        <f t="shared" si="73"/>
        <v>0</v>
      </c>
      <c r="CA41" s="798"/>
      <c r="CB41" s="798"/>
      <c r="CC41" s="798"/>
      <c r="CD41" s="798"/>
      <c r="CE41" s="798"/>
      <c r="CF41" s="799">
        <f>CG41</f>
        <v>0</v>
      </c>
      <c r="CG41" s="799">
        <f t="shared" si="67"/>
        <v>0</v>
      </c>
      <c r="CH41" s="799">
        <f>BQ41</f>
        <v>0</v>
      </c>
      <c r="CI41" s="800"/>
      <c r="CJ41" s="800"/>
      <c r="CK41" s="803" t="s">
        <v>353</v>
      </c>
    </row>
    <row r="42" spans="1:90" s="1734" customFormat="1" ht="34.5" customHeight="1">
      <c r="A42" s="1727">
        <f>A41+1</f>
        <v>4</v>
      </c>
      <c r="B42" s="1764" t="s">
        <v>116</v>
      </c>
      <c r="C42" s="1728"/>
      <c r="D42" s="1728"/>
      <c r="E42" s="1740"/>
      <c r="F42" s="1741" t="s">
        <v>184</v>
      </c>
      <c r="G42" s="1729">
        <v>28891</v>
      </c>
      <c r="H42" s="1729">
        <v>23000</v>
      </c>
      <c r="I42" s="1729"/>
      <c r="J42" s="1729"/>
      <c r="K42" s="1729"/>
      <c r="L42" s="1729">
        <v>10000</v>
      </c>
      <c r="M42" s="1729">
        <v>8000</v>
      </c>
      <c r="N42" s="1723">
        <f>O42</f>
        <v>11000</v>
      </c>
      <c r="O42" s="1729">
        <v>11000</v>
      </c>
      <c r="P42" s="1729">
        <v>0</v>
      </c>
      <c r="Q42" s="1725"/>
      <c r="R42" s="1725"/>
      <c r="S42" s="1725"/>
      <c r="T42" s="1725"/>
      <c r="U42" s="1725"/>
      <c r="V42" s="1725"/>
      <c r="W42" s="1725"/>
      <c r="X42" s="1725"/>
      <c r="Y42" s="1725"/>
      <c r="Z42" s="1725"/>
      <c r="AA42" s="1725"/>
      <c r="AB42" s="1749"/>
      <c r="AC42" s="1749"/>
      <c r="AD42" s="1725"/>
      <c r="AE42" s="1725"/>
      <c r="AF42" s="1725"/>
      <c r="AG42" s="1725"/>
      <c r="AH42" s="1765">
        <v>7000</v>
      </c>
      <c r="AI42" s="1731"/>
      <c r="AJ42" s="1729"/>
      <c r="AK42" s="1723">
        <v>7000</v>
      </c>
      <c r="AL42" s="1731"/>
      <c r="AM42" s="1723"/>
      <c r="AN42" s="1722">
        <f>AH42-AK42</f>
        <v>0</v>
      </c>
      <c r="AO42" s="1722"/>
      <c r="AP42" s="1723"/>
      <c r="AQ42" s="1723"/>
      <c r="AR42" s="1731"/>
      <c r="AS42" s="1725"/>
      <c r="AT42" s="1723">
        <v>4000</v>
      </c>
      <c r="AU42" s="1720"/>
      <c r="AV42" s="1723"/>
      <c r="AW42" s="1723">
        <v>4000</v>
      </c>
      <c r="AX42" s="1731"/>
      <c r="AY42" s="1723"/>
      <c r="AZ42" s="1722">
        <f t="shared" si="74"/>
        <v>0</v>
      </c>
      <c r="BA42" s="1722"/>
      <c r="BB42" s="1722"/>
      <c r="BC42" s="1725"/>
      <c r="BD42" s="1731"/>
      <c r="BE42" s="1725"/>
      <c r="BF42" s="1721"/>
      <c r="BG42" s="1731"/>
      <c r="BH42" s="1725"/>
      <c r="BI42" s="1723">
        <f t="shared" si="57"/>
        <v>0</v>
      </c>
      <c r="BJ42" s="1732"/>
      <c r="BK42" s="1725"/>
      <c r="BL42" s="1722">
        <f t="shared" si="58"/>
        <v>11000</v>
      </c>
      <c r="BM42" s="1722">
        <f t="shared" si="58"/>
        <v>0</v>
      </c>
      <c r="BN42" s="1722">
        <f t="shared" si="58"/>
        <v>0</v>
      </c>
      <c r="BO42" s="1722">
        <f t="shared" si="59"/>
        <v>0</v>
      </c>
      <c r="BP42" s="1726">
        <f t="shared" si="60"/>
        <v>0</v>
      </c>
      <c r="BQ42" s="1722">
        <f t="shared" si="60"/>
        <v>0</v>
      </c>
      <c r="BR42" s="1725">
        <f t="shared" si="60"/>
        <v>0</v>
      </c>
      <c r="BS42" s="1722">
        <f t="shared" si="75"/>
        <v>0</v>
      </c>
      <c r="BT42" s="1722">
        <f t="shared" si="76"/>
        <v>0</v>
      </c>
      <c r="BU42" s="1725"/>
      <c r="BV42" s="1722">
        <f t="shared" si="77"/>
        <v>0</v>
      </c>
      <c r="BW42" s="1722">
        <f t="shared" si="78"/>
        <v>0</v>
      </c>
      <c r="BX42" s="1725"/>
      <c r="BY42" s="1722">
        <f t="shared" si="72"/>
        <v>0</v>
      </c>
      <c r="BZ42" s="1725">
        <f t="shared" si="73"/>
        <v>0</v>
      </c>
      <c r="CA42" s="1725"/>
      <c r="CB42" s="1725"/>
      <c r="CC42" s="1725"/>
      <c r="CD42" s="1725"/>
      <c r="CE42" s="1725"/>
      <c r="CF42" s="1722">
        <f>CG42</f>
        <v>0</v>
      </c>
      <c r="CG42" s="1722">
        <f t="shared" si="67"/>
        <v>0</v>
      </c>
      <c r="CH42" s="1722">
        <f>BQ42</f>
        <v>0</v>
      </c>
      <c r="CI42" s="1733"/>
      <c r="CJ42" s="1733"/>
      <c r="CK42" s="1734" t="s">
        <v>345</v>
      </c>
      <c r="CL42" s="1734" t="s">
        <v>637</v>
      </c>
    </row>
    <row r="43" spans="1:90" s="803" customFormat="1" ht="70.150000000000006" customHeight="1">
      <c r="A43" s="792">
        <f>A42+1</f>
        <v>5</v>
      </c>
      <c r="B43" s="793" t="s">
        <v>117</v>
      </c>
      <c r="C43" s="795"/>
      <c r="D43" s="795"/>
      <c r="E43" s="815"/>
      <c r="F43" s="816" t="s">
        <v>185</v>
      </c>
      <c r="G43" s="796">
        <v>15096</v>
      </c>
      <c r="H43" s="796">
        <v>12000</v>
      </c>
      <c r="I43" s="796"/>
      <c r="J43" s="796"/>
      <c r="K43" s="796"/>
      <c r="L43" s="796">
        <v>7600</v>
      </c>
      <c r="M43" s="796">
        <v>7600</v>
      </c>
      <c r="N43" s="797">
        <f>O43</f>
        <v>4400</v>
      </c>
      <c r="O43" s="764">
        <v>4400</v>
      </c>
      <c r="P43" s="764">
        <v>0</v>
      </c>
      <c r="Q43" s="798"/>
      <c r="R43" s="798"/>
      <c r="S43" s="798"/>
      <c r="T43" s="798"/>
      <c r="U43" s="798"/>
      <c r="V43" s="798"/>
      <c r="W43" s="798"/>
      <c r="X43" s="798"/>
      <c r="Y43" s="798"/>
      <c r="Z43" s="1087"/>
      <c r="AA43" s="1087"/>
      <c r="AB43" s="1753"/>
      <c r="AC43" s="1753"/>
      <c r="AD43" s="798"/>
      <c r="AE43" s="798"/>
      <c r="AF43" s="798"/>
      <c r="AG43" s="798"/>
      <c r="AH43" s="828">
        <v>4400</v>
      </c>
      <c r="AI43" s="938"/>
      <c r="AJ43" s="799"/>
      <c r="AK43" s="797">
        <v>4400</v>
      </c>
      <c r="AL43" s="938"/>
      <c r="AM43" s="797"/>
      <c r="AN43" s="799">
        <f>AH43-AK43</f>
        <v>0</v>
      </c>
      <c r="AO43" s="799"/>
      <c r="AP43" s="797"/>
      <c r="AQ43" s="797"/>
      <c r="AR43" s="938"/>
      <c r="AS43" s="798"/>
      <c r="AT43" s="797"/>
      <c r="AU43" s="939"/>
      <c r="AV43" s="797"/>
      <c r="AW43" s="797">
        <f t="shared" ref="AW43" si="79">AX43+AY43</f>
        <v>0</v>
      </c>
      <c r="AX43" s="938"/>
      <c r="AY43" s="798"/>
      <c r="AZ43" s="799">
        <f t="shared" si="74"/>
        <v>0</v>
      </c>
      <c r="BA43" s="799"/>
      <c r="BB43" s="799"/>
      <c r="BC43" s="798"/>
      <c r="BD43" s="938"/>
      <c r="BE43" s="798"/>
      <c r="BF43" s="937"/>
      <c r="BG43" s="938"/>
      <c r="BH43" s="798"/>
      <c r="BI43" s="797">
        <f t="shared" si="57"/>
        <v>0</v>
      </c>
      <c r="BJ43" s="933"/>
      <c r="BK43" s="798"/>
      <c r="BL43" s="799">
        <f t="shared" si="58"/>
        <v>4400</v>
      </c>
      <c r="BM43" s="799">
        <f t="shared" si="58"/>
        <v>0</v>
      </c>
      <c r="BN43" s="799">
        <f t="shared" si="58"/>
        <v>0</v>
      </c>
      <c r="BO43" s="799">
        <f t="shared" si="59"/>
        <v>0</v>
      </c>
      <c r="BP43" s="932">
        <f t="shared" si="60"/>
        <v>0</v>
      </c>
      <c r="BQ43" s="799">
        <f t="shared" si="60"/>
        <v>0</v>
      </c>
      <c r="BR43" s="798">
        <f t="shared" si="60"/>
        <v>0</v>
      </c>
      <c r="BS43" s="799">
        <f t="shared" si="75"/>
        <v>0</v>
      </c>
      <c r="BT43" s="799">
        <f t="shared" si="76"/>
        <v>0</v>
      </c>
      <c r="BU43" s="798"/>
      <c r="BV43" s="799">
        <f t="shared" si="77"/>
        <v>0</v>
      </c>
      <c r="BW43" s="799">
        <f t="shared" si="78"/>
        <v>0</v>
      </c>
      <c r="BX43" s="798"/>
      <c r="BY43" s="799">
        <f t="shared" ref="BY43" si="80">BP43-BS43</f>
        <v>0</v>
      </c>
      <c r="BZ43" s="798">
        <f t="shared" ref="BZ43" si="81">BQ43-BT43</f>
        <v>0</v>
      </c>
      <c r="CA43" s="798"/>
      <c r="CB43" s="798"/>
      <c r="CC43" s="798"/>
      <c r="CD43" s="798"/>
      <c r="CE43" s="798"/>
      <c r="CF43" s="799">
        <f>CG43</f>
        <v>0</v>
      </c>
      <c r="CG43" s="799">
        <f t="shared" si="67"/>
        <v>0</v>
      </c>
      <c r="CH43" s="799">
        <f>BQ43</f>
        <v>0</v>
      </c>
      <c r="CI43" s="800"/>
      <c r="CJ43" s="800"/>
      <c r="CK43" s="803" t="s">
        <v>349</v>
      </c>
    </row>
    <row r="44" spans="1:90" s="803" customFormat="1" ht="51" customHeight="1">
      <c r="A44" s="1496" t="s">
        <v>28</v>
      </c>
      <c r="B44" s="1497" t="s">
        <v>257</v>
      </c>
      <c r="C44" s="795"/>
      <c r="D44" s="795"/>
      <c r="E44" s="815"/>
      <c r="F44" s="1498"/>
      <c r="G44" s="934">
        <f>G45</f>
        <v>257728</v>
      </c>
      <c r="H44" s="934">
        <f>H45</f>
        <v>214598</v>
      </c>
      <c r="I44" s="934"/>
      <c r="J44" s="934"/>
      <c r="K44" s="934"/>
      <c r="L44" s="934">
        <f t="shared" ref="L44:CI44" si="82">L45</f>
        <v>0</v>
      </c>
      <c r="M44" s="934">
        <f t="shared" si="82"/>
        <v>0</v>
      </c>
      <c r="N44" s="934">
        <f t="shared" si="82"/>
        <v>129000</v>
      </c>
      <c r="O44" s="934">
        <f t="shared" si="82"/>
        <v>129000</v>
      </c>
      <c r="P44" s="934">
        <f t="shared" si="82"/>
        <v>0</v>
      </c>
      <c r="Q44" s="934">
        <f t="shared" si="82"/>
        <v>0</v>
      </c>
      <c r="R44" s="934"/>
      <c r="S44" s="934"/>
      <c r="T44" s="934"/>
      <c r="U44" s="934"/>
      <c r="V44" s="934"/>
      <c r="W44" s="934"/>
      <c r="X44" s="934"/>
      <c r="Y44" s="934"/>
      <c r="Z44" s="1345"/>
      <c r="AA44" s="1345"/>
      <c r="AB44" s="1754"/>
      <c r="AC44" s="1754"/>
      <c r="AD44" s="934"/>
      <c r="AE44" s="934"/>
      <c r="AF44" s="934"/>
      <c r="AG44" s="934"/>
      <c r="AH44" s="773">
        <f t="shared" si="82"/>
        <v>30000</v>
      </c>
      <c r="AI44" s="934">
        <f t="shared" si="82"/>
        <v>0</v>
      </c>
      <c r="AJ44" s="934">
        <f t="shared" si="82"/>
        <v>0</v>
      </c>
      <c r="AK44" s="934">
        <f t="shared" si="82"/>
        <v>29943</v>
      </c>
      <c r="AL44" s="934">
        <f t="shared" si="82"/>
        <v>0</v>
      </c>
      <c r="AM44" s="934">
        <f t="shared" si="82"/>
        <v>0</v>
      </c>
      <c r="AN44" s="934">
        <f t="shared" si="82"/>
        <v>57</v>
      </c>
      <c r="AO44" s="934">
        <f t="shared" si="82"/>
        <v>0</v>
      </c>
      <c r="AP44" s="934">
        <f t="shared" si="82"/>
        <v>0</v>
      </c>
      <c r="AQ44" s="934">
        <f t="shared" si="82"/>
        <v>57</v>
      </c>
      <c r="AR44" s="934">
        <f t="shared" si="82"/>
        <v>0</v>
      </c>
      <c r="AS44" s="934">
        <f t="shared" si="82"/>
        <v>0</v>
      </c>
      <c r="AT44" s="934">
        <f t="shared" si="82"/>
        <v>0</v>
      </c>
      <c r="AU44" s="934">
        <f t="shared" si="82"/>
        <v>0</v>
      </c>
      <c r="AV44" s="934">
        <f t="shared" si="82"/>
        <v>0</v>
      </c>
      <c r="AW44" s="934">
        <f t="shared" si="82"/>
        <v>0</v>
      </c>
      <c r="AX44" s="934">
        <f t="shared" si="82"/>
        <v>0</v>
      </c>
      <c r="AY44" s="934">
        <f t="shared" si="82"/>
        <v>0</v>
      </c>
      <c r="AZ44" s="934">
        <f t="shared" si="82"/>
        <v>0</v>
      </c>
      <c r="BA44" s="934">
        <f t="shared" si="82"/>
        <v>0</v>
      </c>
      <c r="BB44" s="934">
        <f t="shared" si="82"/>
        <v>0</v>
      </c>
      <c r="BC44" s="934">
        <f t="shared" si="82"/>
        <v>0</v>
      </c>
      <c r="BD44" s="934">
        <f t="shared" si="82"/>
        <v>0</v>
      </c>
      <c r="BE44" s="934">
        <f t="shared" si="82"/>
        <v>0</v>
      </c>
      <c r="BF44" s="934">
        <f t="shared" si="82"/>
        <v>21407</v>
      </c>
      <c r="BG44" s="934">
        <f t="shared" si="82"/>
        <v>0</v>
      </c>
      <c r="BH44" s="934">
        <f t="shared" si="82"/>
        <v>0</v>
      </c>
      <c r="BI44" s="934">
        <f t="shared" si="82"/>
        <v>21407</v>
      </c>
      <c r="BJ44" s="934">
        <f t="shared" si="82"/>
        <v>0</v>
      </c>
      <c r="BK44" s="934">
        <f t="shared" si="82"/>
        <v>0</v>
      </c>
      <c r="BL44" s="934">
        <f t="shared" si="82"/>
        <v>51407</v>
      </c>
      <c r="BM44" s="934">
        <f t="shared" si="82"/>
        <v>0</v>
      </c>
      <c r="BN44" s="934">
        <f t="shared" si="82"/>
        <v>0</v>
      </c>
      <c r="BO44" s="934">
        <f t="shared" si="82"/>
        <v>77593</v>
      </c>
      <c r="BP44" s="934">
        <f t="shared" si="82"/>
        <v>77593</v>
      </c>
      <c r="BQ44" s="934">
        <f t="shared" si="82"/>
        <v>0</v>
      </c>
      <c r="BR44" s="934">
        <f t="shared" si="82"/>
        <v>0</v>
      </c>
      <c r="BS44" s="934">
        <f t="shared" si="82"/>
        <v>77593</v>
      </c>
      <c r="BT44" s="934">
        <f t="shared" si="82"/>
        <v>0</v>
      </c>
      <c r="BU44" s="934">
        <f t="shared" si="82"/>
        <v>0</v>
      </c>
      <c r="BV44" s="934">
        <f t="shared" si="82"/>
        <v>77593</v>
      </c>
      <c r="BW44" s="934">
        <f t="shared" si="82"/>
        <v>0</v>
      </c>
      <c r="BX44" s="934">
        <f t="shared" si="82"/>
        <v>0</v>
      </c>
      <c r="BY44" s="934">
        <f t="shared" si="82"/>
        <v>0</v>
      </c>
      <c r="BZ44" s="934">
        <f t="shared" si="82"/>
        <v>0</v>
      </c>
      <c r="CA44" s="934">
        <f t="shared" si="82"/>
        <v>0</v>
      </c>
      <c r="CB44" s="934">
        <f t="shared" si="82"/>
        <v>0</v>
      </c>
      <c r="CC44" s="934">
        <f t="shared" si="82"/>
        <v>0</v>
      </c>
      <c r="CD44" s="934">
        <f t="shared" si="82"/>
        <v>0</v>
      </c>
      <c r="CE44" s="934"/>
      <c r="CF44" s="934">
        <f t="shared" si="82"/>
        <v>77593</v>
      </c>
      <c r="CG44" s="934">
        <f t="shared" si="82"/>
        <v>77593</v>
      </c>
      <c r="CH44" s="934">
        <f t="shared" si="82"/>
        <v>0</v>
      </c>
      <c r="CI44" s="934">
        <f t="shared" si="82"/>
        <v>0</v>
      </c>
      <c r="CJ44" s="800"/>
    </row>
    <row r="45" spans="1:90" s="803" customFormat="1" ht="15.6" customHeight="1">
      <c r="A45" s="1496"/>
      <c r="B45" s="1353" t="s">
        <v>25</v>
      </c>
      <c r="C45" s="795"/>
      <c r="D45" s="795"/>
      <c r="E45" s="815"/>
      <c r="F45" s="1498"/>
      <c r="G45" s="936">
        <f>SUM(G46:G47)</f>
        <v>257728</v>
      </c>
      <c r="H45" s="936">
        <f t="shared" ref="H45:CI45" si="83">SUM(H46:H47)</f>
        <v>214598</v>
      </c>
      <c r="I45" s="936"/>
      <c r="J45" s="936"/>
      <c r="K45" s="936"/>
      <c r="L45" s="936">
        <f t="shared" si="83"/>
        <v>0</v>
      </c>
      <c r="M45" s="936">
        <f t="shared" si="83"/>
        <v>0</v>
      </c>
      <c r="N45" s="936">
        <f t="shared" si="83"/>
        <v>129000</v>
      </c>
      <c r="O45" s="936">
        <f t="shared" si="83"/>
        <v>129000</v>
      </c>
      <c r="P45" s="936">
        <f t="shared" si="83"/>
        <v>0</v>
      </c>
      <c r="Q45" s="936">
        <f t="shared" si="83"/>
        <v>0</v>
      </c>
      <c r="R45" s="936"/>
      <c r="S45" s="936"/>
      <c r="T45" s="936"/>
      <c r="U45" s="936"/>
      <c r="V45" s="936"/>
      <c r="W45" s="936"/>
      <c r="X45" s="936"/>
      <c r="Y45" s="936"/>
      <c r="Z45" s="1347"/>
      <c r="AA45" s="1347"/>
      <c r="AB45" s="1088"/>
      <c r="AC45" s="1088"/>
      <c r="AD45" s="936"/>
      <c r="AE45" s="936"/>
      <c r="AF45" s="936"/>
      <c r="AG45" s="936"/>
      <c r="AH45" s="784">
        <f t="shared" si="83"/>
        <v>30000</v>
      </c>
      <c r="AI45" s="936">
        <f t="shared" si="83"/>
        <v>0</v>
      </c>
      <c r="AJ45" s="936">
        <f t="shared" si="83"/>
        <v>0</v>
      </c>
      <c r="AK45" s="936">
        <f t="shared" si="83"/>
        <v>29943</v>
      </c>
      <c r="AL45" s="936">
        <f t="shared" si="83"/>
        <v>0</v>
      </c>
      <c r="AM45" s="936">
        <f t="shared" si="83"/>
        <v>0</v>
      </c>
      <c r="AN45" s="936">
        <f t="shared" si="83"/>
        <v>57</v>
      </c>
      <c r="AO45" s="936">
        <f t="shared" si="83"/>
        <v>0</v>
      </c>
      <c r="AP45" s="936">
        <f t="shared" si="83"/>
        <v>0</v>
      </c>
      <c r="AQ45" s="936">
        <f t="shared" si="83"/>
        <v>57</v>
      </c>
      <c r="AR45" s="936">
        <f t="shared" si="83"/>
        <v>0</v>
      </c>
      <c r="AS45" s="936">
        <f t="shared" si="83"/>
        <v>0</v>
      </c>
      <c r="AT45" s="936">
        <f t="shared" si="83"/>
        <v>0</v>
      </c>
      <c r="AU45" s="936">
        <f t="shared" si="83"/>
        <v>0</v>
      </c>
      <c r="AV45" s="936">
        <f t="shared" si="83"/>
        <v>0</v>
      </c>
      <c r="AW45" s="936">
        <f t="shared" si="83"/>
        <v>0</v>
      </c>
      <c r="AX45" s="936">
        <f t="shared" si="83"/>
        <v>0</v>
      </c>
      <c r="AY45" s="936">
        <f t="shared" si="83"/>
        <v>0</v>
      </c>
      <c r="AZ45" s="936">
        <f t="shared" si="83"/>
        <v>0</v>
      </c>
      <c r="BA45" s="936">
        <f t="shared" si="83"/>
        <v>0</v>
      </c>
      <c r="BB45" s="936">
        <f t="shared" si="83"/>
        <v>0</v>
      </c>
      <c r="BC45" s="936">
        <f t="shared" si="83"/>
        <v>0</v>
      </c>
      <c r="BD45" s="936">
        <f t="shared" si="83"/>
        <v>0</v>
      </c>
      <c r="BE45" s="936">
        <f t="shared" si="83"/>
        <v>0</v>
      </c>
      <c r="BF45" s="936">
        <f t="shared" si="83"/>
        <v>21407</v>
      </c>
      <c r="BG45" s="936">
        <f t="shared" si="83"/>
        <v>0</v>
      </c>
      <c r="BH45" s="936">
        <f t="shared" si="83"/>
        <v>0</v>
      </c>
      <c r="BI45" s="936">
        <f t="shared" si="83"/>
        <v>21407</v>
      </c>
      <c r="BJ45" s="936">
        <f t="shared" si="83"/>
        <v>0</v>
      </c>
      <c r="BK45" s="936">
        <f t="shared" si="83"/>
        <v>0</v>
      </c>
      <c r="BL45" s="936">
        <f t="shared" si="83"/>
        <v>51407</v>
      </c>
      <c r="BM45" s="936">
        <f t="shared" si="83"/>
        <v>0</v>
      </c>
      <c r="BN45" s="936">
        <f t="shared" si="83"/>
        <v>0</v>
      </c>
      <c r="BO45" s="936">
        <f t="shared" si="83"/>
        <v>77593</v>
      </c>
      <c r="BP45" s="936">
        <f t="shared" si="83"/>
        <v>77593</v>
      </c>
      <c r="BQ45" s="936">
        <f t="shared" si="83"/>
        <v>0</v>
      </c>
      <c r="BR45" s="936">
        <f t="shared" si="83"/>
        <v>0</v>
      </c>
      <c r="BS45" s="936">
        <f t="shared" si="83"/>
        <v>77593</v>
      </c>
      <c r="BT45" s="936">
        <f t="shared" si="83"/>
        <v>0</v>
      </c>
      <c r="BU45" s="936">
        <f t="shared" si="83"/>
        <v>0</v>
      </c>
      <c r="BV45" s="936">
        <f t="shared" si="83"/>
        <v>77593</v>
      </c>
      <c r="BW45" s="936">
        <f t="shared" si="83"/>
        <v>0</v>
      </c>
      <c r="BX45" s="936">
        <f t="shared" si="83"/>
        <v>0</v>
      </c>
      <c r="BY45" s="936">
        <f t="shared" si="83"/>
        <v>0</v>
      </c>
      <c r="BZ45" s="936">
        <f t="shared" si="83"/>
        <v>0</v>
      </c>
      <c r="CA45" s="936">
        <f t="shared" si="83"/>
        <v>0</v>
      </c>
      <c r="CB45" s="936">
        <f t="shared" si="83"/>
        <v>0</v>
      </c>
      <c r="CC45" s="936">
        <f t="shared" si="83"/>
        <v>0</v>
      </c>
      <c r="CD45" s="936">
        <f t="shared" si="83"/>
        <v>0</v>
      </c>
      <c r="CE45" s="936"/>
      <c r="CF45" s="936">
        <f t="shared" si="83"/>
        <v>77593</v>
      </c>
      <c r="CG45" s="936">
        <f t="shared" si="83"/>
        <v>77593</v>
      </c>
      <c r="CH45" s="936">
        <f t="shared" si="83"/>
        <v>0</v>
      </c>
      <c r="CI45" s="936">
        <f t="shared" si="83"/>
        <v>0</v>
      </c>
      <c r="CJ45" s="800"/>
    </row>
    <row r="46" spans="1:90" s="803" customFormat="1" ht="41.25">
      <c r="A46" s="792">
        <v>1</v>
      </c>
      <c r="B46" s="1499" t="s">
        <v>119</v>
      </c>
      <c r="C46" s="794" t="s">
        <v>156</v>
      </c>
      <c r="D46" s="794"/>
      <c r="E46" s="794" t="s">
        <v>169</v>
      </c>
      <c r="F46" s="794" t="s">
        <v>187</v>
      </c>
      <c r="G46" s="796">
        <v>99588</v>
      </c>
      <c r="H46" s="796">
        <v>94598</v>
      </c>
      <c r="I46" s="796"/>
      <c r="J46" s="796"/>
      <c r="K46" s="796"/>
      <c r="L46" s="764"/>
      <c r="M46" s="764"/>
      <c r="N46" s="797">
        <f>O46</f>
        <v>17000</v>
      </c>
      <c r="O46" s="764">
        <v>17000</v>
      </c>
      <c r="P46" s="764">
        <v>0</v>
      </c>
      <c r="Q46" s="798"/>
      <c r="R46" s="798"/>
      <c r="S46" s="798"/>
      <c r="T46" s="798"/>
      <c r="U46" s="798"/>
      <c r="V46" s="798"/>
      <c r="W46" s="798"/>
      <c r="X46" s="798"/>
      <c r="Y46" s="798"/>
      <c r="Z46" s="1087"/>
      <c r="AA46" s="1087"/>
      <c r="AB46" s="1753"/>
      <c r="AC46" s="1753"/>
      <c r="AD46" s="798"/>
      <c r="AE46" s="798"/>
      <c r="AF46" s="798"/>
      <c r="AG46" s="798"/>
      <c r="AH46" s="749">
        <v>15000</v>
      </c>
      <c r="AI46" s="938"/>
      <c r="AJ46" s="797"/>
      <c r="AK46" s="797">
        <v>14943</v>
      </c>
      <c r="AL46" s="938"/>
      <c r="AM46" s="797"/>
      <c r="AN46" s="799">
        <f t="shared" ref="AN46:AN47" si="84">AH46-AK46</f>
        <v>57</v>
      </c>
      <c r="AO46" s="799"/>
      <c r="AP46" s="797"/>
      <c r="AQ46" s="797">
        <v>57</v>
      </c>
      <c r="AR46" s="938"/>
      <c r="AS46" s="797"/>
      <c r="AT46" s="797"/>
      <c r="AU46" s="939"/>
      <c r="AV46" s="797"/>
      <c r="AW46" s="797"/>
      <c r="AX46" s="938"/>
      <c r="AY46" s="798"/>
      <c r="AZ46" s="799"/>
      <c r="BA46" s="799"/>
      <c r="BB46" s="799"/>
      <c r="BC46" s="798"/>
      <c r="BD46" s="938"/>
      <c r="BE46" s="798"/>
      <c r="BF46" s="797">
        <v>2000</v>
      </c>
      <c r="BG46" s="938"/>
      <c r="BH46" s="797"/>
      <c r="BI46" s="797">
        <f>BF46</f>
        <v>2000</v>
      </c>
      <c r="BJ46" s="933"/>
      <c r="BK46" s="798"/>
      <c r="BL46" s="799">
        <f t="shared" ref="BL46:BN47" si="85">AH46+AT46+BF46</f>
        <v>17000</v>
      </c>
      <c r="BM46" s="799">
        <f t="shared" si="85"/>
        <v>0</v>
      </c>
      <c r="BN46" s="799">
        <f t="shared" si="85"/>
        <v>0</v>
      </c>
      <c r="BO46" s="799">
        <f t="shared" ref="BO46:BO47" si="86">BP46</f>
        <v>0</v>
      </c>
      <c r="BP46" s="932">
        <f t="shared" ref="BP46:BR47" si="87">O46-BL46</f>
        <v>0</v>
      </c>
      <c r="BQ46" s="799">
        <f t="shared" si="87"/>
        <v>0</v>
      </c>
      <c r="BR46" s="798">
        <f t="shared" si="87"/>
        <v>0</v>
      </c>
      <c r="BS46" s="799">
        <f t="shared" ref="BS46" si="88">BO46</f>
        <v>0</v>
      </c>
      <c r="BT46" s="799">
        <f t="shared" ref="BT46" si="89">BQ46</f>
        <v>0</v>
      </c>
      <c r="BU46" s="798"/>
      <c r="BV46" s="799">
        <f t="shared" ref="BV46" si="90">BS46</f>
        <v>0</v>
      </c>
      <c r="BW46" s="799">
        <f t="shared" ref="BW46" si="91">BT46</f>
        <v>0</v>
      </c>
      <c r="BX46" s="798"/>
      <c r="BY46" s="799">
        <f t="shared" ref="BY46:BY47" si="92">BP46-BS46</f>
        <v>0</v>
      </c>
      <c r="BZ46" s="798">
        <f t="shared" ref="BZ46:BZ47" si="93">BQ46-BT46</f>
        <v>0</v>
      </c>
      <c r="CA46" s="798"/>
      <c r="CB46" s="798"/>
      <c r="CC46" s="798"/>
      <c r="CD46" s="798"/>
      <c r="CE46" s="798"/>
      <c r="CF46" s="799">
        <f t="shared" ref="CF46:CF47" si="94">CG46</f>
        <v>0</v>
      </c>
      <c r="CG46" s="799">
        <f t="shared" ref="CG46" si="95">BP46</f>
        <v>0</v>
      </c>
      <c r="CH46" s="800"/>
      <c r="CI46" s="800"/>
      <c r="CJ46" s="800"/>
      <c r="CK46" s="803" t="s">
        <v>354</v>
      </c>
    </row>
    <row r="47" spans="1:90" s="1776" customFormat="1" ht="37.15" customHeight="1">
      <c r="A47" s="1768">
        <v>2</v>
      </c>
      <c r="B47" s="1769" t="s">
        <v>120</v>
      </c>
      <c r="C47" s="1770" t="s">
        <v>157</v>
      </c>
      <c r="D47" s="1770"/>
      <c r="E47" s="1770" t="s">
        <v>169</v>
      </c>
      <c r="F47" s="1766" t="s">
        <v>188</v>
      </c>
      <c r="G47" s="1767">
        <v>158140</v>
      </c>
      <c r="H47" s="1767">
        <v>120000</v>
      </c>
      <c r="I47" s="1767"/>
      <c r="J47" s="1767"/>
      <c r="K47" s="1767"/>
      <c r="L47" s="1765"/>
      <c r="M47" s="1765"/>
      <c r="N47" s="1730">
        <f>O47</f>
        <v>112000</v>
      </c>
      <c r="O47" s="1765">
        <v>112000</v>
      </c>
      <c r="P47" s="1765">
        <v>0</v>
      </c>
      <c r="Q47" s="1749"/>
      <c r="R47" s="1746">
        <f>15000+19407</f>
        <v>34407</v>
      </c>
      <c r="S47" s="1746">
        <f>R47</f>
        <v>34407</v>
      </c>
      <c r="T47" s="1749"/>
      <c r="U47" s="1749"/>
      <c r="V47" s="1746">
        <v>19407</v>
      </c>
      <c r="W47" s="1746">
        <f>V47</f>
        <v>19407</v>
      </c>
      <c r="X47" s="1746">
        <v>3852</v>
      </c>
      <c r="Y47" s="1746">
        <v>3852</v>
      </c>
      <c r="Z47" s="1746">
        <v>34407</v>
      </c>
      <c r="AA47" s="1746">
        <v>34407</v>
      </c>
      <c r="AB47" s="756">
        <v>77593</v>
      </c>
      <c r="AC47" s="756">
        <v>77593</v>
      </c>
      <c r="AD47" s="1749"/>
      <c r="AE47" s="1749"/>
      <c r="AF47" s="1749"/>
      <c r="AG47" s="1749"/>
      <c r="AH47" s="1730">
        <v>15000</v>
      </c>
      <c r="AI47" s="1771"/>
      <c r="AJ47" s="1730"/>
      <c r="AK47" s="1730">
        <v>15000</v>
      </c>
      <c r="AL47" s="1771"/>
      <c r="AM47" s="1730"/>
      <c r="AN47" s="1746">
        <f t="shared" si="84"/>
        <v>0</v>
      </c>
      <c r="AO47" s="1746"/>
      <c r="AP47" s="1730"/>
      <c r="AQ47" s="1730"/>
      <c r="AR47" s="1771"/>
      <c r="AS47" s="1749"/>
      <c r="AT47" s="1730"/>
      <c r="AU47" s="1747"/>
      <c r="AV47" s="1730"/>
      <c r="AW47" s="1730"/>
      <c r="AX47" s="1771"/>
      <c r="AY47" s="1749"/>
      <c r="AZ47" s="1746"/>
      <c r="BA47" s="1746"/>
      <c r="BB47" s="1746"/>
      <c r="BC47" s="1749"/>
      <c r="BD47" s="1771"/>
      <c r="BE47" s="1749"/>
      <c r="BF47" s="1730">
        <v>19407</v>
      </c>
      <c r="BG47" s="1771"/>
      <c r="BH47" s="1730"/>
      <c r="BI47" s="1730">
        <f>BF47</f>
        <v>19407</v>
      </c>
      <c r="BJ47" s="1772"/>
      <c r="BK47" s="1749"/>
      <c r="BL47" s="1746">
        <f t="shared" si="85"/>
        <v>34407</v>
      </c>
      <c r="BM47" s="1746">
        <f t="shared" si="85"/>
        <v>0</v>
      </c>
      <c r="BN47" s="1746">
        <f t="shared" si="85"/>
        <v>0</v>
      </c>
      <c r="BO47" s="1746">
        <f t="shared" si="86"/>
        <v>77593</v>
      </c>
      <c r="BP47" s="1744">
        <f t="shared" si="87"/>
        <v>77593</v>
      </c>
      <c r="BQ47" s="1746">
        <f t="shared" si="87"/>
        <v>0</v>
      </c>
      <c r="BR47" s="1749">
        <f t="shared" si="87"/>
        <v>0</v>
      </c>
      <c r="BS47" s="1746">
        <f t="shared" ref="BS47" si="96">BO47</f>
        <v>77593</v>
      </c>
      <c r="BT47" s="1746">
        <f t="shared" ref="BT47" si="97">BQ47</f>
        <v>0</v>
      </c>
      <c r="BU47" s="1749"/>
      <c r="BV47" s="1746">
        <f t="shared" ref="BV47" si="98">BS47</f>
        <v>77593</v>
      </c>
      <c r="BW47" s="1746">
        <f t="shared" ref="BW47" si="99">BT47</f>
        <v>0</v>
      </c>
      <c r="BX47" s="1749"/>
      <c r="BY47" s="1746">
        <f t="shared" si="92"/>
        <v>0</v>
      </c>
      <c r="BZ47" s="1749">
        <f t="shared" si="93"/>
        <v>0</v>
      </c>
      <c r="CA47" s="1749"/>
      <c r="CB47" s="1749"/>
      <c r="CC47" s="1749"/>
      <c r="CD47" s="1749"/>
      <c r="CE47" s="1749"/>
      <c r="CF47" s="1746">
        <f t="shared" si="94"/>
        <v>77593</v>
      </c>
      <c r="CG47" s="1746">
        <v>77593</v>
      </c>
      <c r="CH47" s="1773"/>
      <c r="CI47" s="1773"/>
      <c r="CJ47" s="1774"/>
      <c r="CK47" s="1775" t="s">
        <v>345</v>
      </c>
    </row>
    <row r="48" spans="1:90" s="803" customFormat="1" ht="38.65" customHeight="1">
      <c r="A48" s="1500" t="s">
        <v>12</v>
      </c>
      <c r="B48" s="1390" t="s">
        <v>125</v>
      </c>
      <c r="C48" s="943"/>
      <c r="D48" s="943"/>
      <c r="E48" s="792"/>
      <c r="F48" s="1498"/>
      <c r="G48" s="760">
        <f>G49</f>
        <v>157000</v>
      </c>
      <c r="H48" s="760">
        <f t="shared" ref="H48:BR51" si="100">H49</f>
        <v>108000</v>
      </c>
      <c r="I48" s="760"/>
      <c r="J48" s="760"/>
      <c r="K48" s="760"/>
      <c r="L48" s="760">
        <f t="shared" si="100"/>
        <v>0</v>
      </c>
      <c r="M48" s="760">
        <f t="shared" si="100"/>
        <v>0</v>
      </c>
      <c r="N48" s="760">
        <f t="shared" si="100"/>
        <v>108000</v>
      </c>
      <c r="O48" s="760">
        <f t="shared" si="100"/>
        <v>108000</v>
      </c>
      <c r="P48" s="760">
        <f t="shared" si="100"/>
        <v>0</v>
      </c>
      <c r="Q48" s="760">
        <f t="shared" si="100"/>
        <v>0</v>
      </c>
      <c r="R48" s="760"/>
      <c r="S48" s="760"/>
      <c r="T48" s="760"/>
      <c r="U48" s="760"/>
      <c r="V48" s="760"/>
      <c r="W48" s="760"/>
      <c r="X48" s="760"/>
      <c r="Y48" s="760"/>
      <c r="Z48" s="1081"/>
      <c r="AA48" s="1081"/>
      <c r="AB48" s="1752"/>
      <c r="AC48" s="1752"/>
      <c r="AD48" s="760"/>
      <c r="AE48" s="760"/>
      <c r="AF48" s="760"/>
      <c r="AG48" s="760"/>
      <c r="AH48" s="761">
        <f t="shared" si="100"/>
        <v>15000</v>
      </c>
      <c r="AI48" s="760">
        <f t="shared" si="100"/>
        <v>0</v>
      </c>
      <c r="AJ48" s="760">
        <f t="shared" si="100"/>
        <v>0</v>
      </c>
      <c r="AK48" s="760">
        <f t="shared" si="100"/>
        <v>11552</v>
      </c>
      <c r="AL48" s="760">
        <f t="shared" si="100"/>
        <v>0</v>
      </c>
      <c r="AM48" s="760">
        <f t="shared" si="100"/>
        <v>0</v>
      </c>
      <c r="AN48" s="760">
        <f t="shared" si="100"/>
        <v>3448</v>
      </c>
      <c r="AO48" s="760">
        <f t="shared" si="100"/>
        <v>0</v>
      </c>
      <c r="AP48" s="760">
        <f t="shared" si="100"/>
        <v>0</v>
      </c>
      <c r="AQ48" s="760">
        <f t="shared" si="100"/>
        <v>3448</v>
      </c>
      <c r="AR48" s="760">
        <f t="shared" si="100"/>
        <v>0</v>
      </c>
      <c r="AS48" s="760">
        <f t="shared" si="100"/>
        <v>0</v>
      </c>
      <c r="AT48" s="760">
        <f t="shared" si="100"/>
        <v>0</v>
      </c>
      <c r="AU48" s="760">
        <f t="shared" si="100"/>
        <v>0</v>
      </c>
      <c r="AV48" s="760">
        <f t="shared" si="100"/>
        <v>0</v>
      </c>
      <c r="AW48" s="760">
        <f t="shared" si="100"/>
        <v>0</v>
      </c>
      <c r="AX48" s="760">
        <f t="shared" si="100"/>
        <v>0</v>
      </c>
      <c r="AY48" s="760">
        <f t="shared" si="100"/>
        <v>0</v>
      </c>
      <c r="AZ48" s="760">
        <f t="shared" si="100"/>
        <v>0</v>
      </c>
      <c r="BA48" s="760">
        <f t="shared" si="100"/>
        <v>0</v>
      </c>
      <c r="BB48" s="760">
        <f t="shared" si="100"/>
        <v>0</v>
      </c>
      <c r="BC48" s="760">
        <f t="shared" si="100"/>
        <v>0</v>
      </c>
      <c r="BD48" s="760">
        <f t="shared" si="100"/>
        <v>0</v>
      </c>
      <c r="BE48" s="760">
        <f t="shared" si="100"/>
        <v>0</v>
      </c>
      <c r="BF48" s="760">
        <f t="shared" si="100"/>
        <v>50000</v>
      </c>
      <c r="BG48" s="760">
        <f t="shared" si="100"/>
        <v>0</v>
      </c>
      <c r="BH48" s="760">
        <f t="shared" si="100"/>
        <v>0</v>
      </c>
      <c r="BI48" s="760">
        <f t="shared" si="100"/>
        <v>50000</v>
      </c>
      <c r="BJ48" s="760">
        <f t="shared" si="100"/>
        <v>0</v>
      </c>
      <c r="BK48" s="760">
        <f t="shared" si="100"/>
        <v>0</v>
      </c>
      <c r="BL48" s="760">
        <f t="shared" si="100"/>
        <v>65000</v>
      </c>
      <c r="BM48" s="760">
        <f t="shared" si="100"/>
        <v>0</v>
      </c>
      <c r="BN48" s="760">
        <f t="shared" si="100"/>
        <v>0</v>
      </c>
      <c r="BO48" s="760">
        <f t="shared" si="100"/>
        <v>43000</v>
      </c>
      <c r="BP48" s="760">
        <f t="shared" si="100"/>
        <v>43000</v>
      </c>
      <c r="BQ48" s="760">
        <f t="shared" si="100"/>
        <v>0</v>
      </c>
      <c r="BR48" s="760">
        <f t="shared" si="100"/>
        <v>0</v>
      </c>
      <c r="BS48" s="760">
        <f t="shared" ref="BS48:CE51" si="101">BS49</f>
        <v>43000</v>
      </c>
      <c r="BT48" s="760">
        <f t="shared" si="101"/>
        <v>0</v>
      </c>
      <c r="BU48" s="760">
        <f t="shared" si="101"/>
        <v>0</v>
      </c>
      <c r="BV48" s="760">
        <f t="shared" si="101"/>
        <v>43000</v>
      </c>
      <c r="BW48" s="760">
        <f t="shared" si="101"/>
        <v>0</v>
      </c>
      <c r="BX48" s="760">
        <f t="shared" si="101"/>
        <v>0</v>
      </c>
      <c r="BY48" s="760">
        <f t="shared" si="101"/>
        <v>0</v>
      </c>
      <c r="BZ48" s="760">
        <f t="shared" si="101"/>
        <v>0</v>
      </c>
      <c r="CA48" s="760">
        <f t="shared" si="101"/>
        <v>0</v>
      </c>
      <c r="CB48" s="760">
        <f t="shared" si="101"/>
        <v>0</v>
      </c>
      <c r="CC48" s="760">
        <f t="shared" si="101"/>
        <v>0</v>
      </c>
      <c r="CD48" s="760">
        <f t="shared" si="101"/>
        <v>0</v>
      </c>
      <c r="CE48" s="760"/>
      <c r="CF48" s="760">
        <f t="shared" ref="CF48:CI51" si="102">CF49</f>
        <v>43000</v>
      </c>
      <c r="CG48" s="760">
        <f t="shared" si="102"/>
        <v>43000</v>
      </c>
      <c r="CH48" s="760">
        <f t="shared" si="102"/>
        <v>0</v>
      </c>
      <c r="CI48" s="760">
        <f t="shared" si="102"/>
        <v>0</v>
      </c>
      <c r="CJ48" s="800"/>
    </row>
    <row r="49" spans="1:89" s="803" customFormat="1" ht="21.6" customHeight="1">
      <c r="A49" s="1500"/>
      <c r="B49" s="1390" t="s">
        <v>259</v>
      </c>
      <c r="C49" s="943"/>
      <c r="D49" s="943"/>
      <c r="E49" s="792"/>
      <c r="F49" s="1498"/>
      <c r="G49" s="760">
        <f>G50</f>
        <v>157000</v>
      </c>
      <c r="H49" s="760">
        <f t="shared" si="100"/>
        <v>108000</v>
      </c>
      <c r="I49" s="760"/>
      <c r="J49" s="760"/>
      <c r="K49" s="760"/>
      <c r="L49" s="760">
        <f t="shared" si="100"/>
        <v>0</v>
      </c>
      <c r="M49" s="760">
        <f t="shared" si="100"/>
        <v>0</v>
      </c>
      <c r="N49" s="760">
        <f t="shared" si="100"/>
        <v>108000</v>
      </c>
      <c r="O49" s="760">
        <f t="shared" si="100"/>
        <v>108000</v>
      </c>
      <c r="P49" s="760">
        <f t="shared" si="100"/>
        <v>0</v>
      </c>
      <c r="Q49" s="760">
        <f t="shared" si="100"/>
        <v>0</v>
      </c>
      <c r="R49" s="760"/>
      <c r="S49" s="760"/>
      <c r="T49" s="760"/>
      <c r="U49" s="760"/>
      <c r="V49" s="760"/>
      <c r="W49" s="760"/>
      <c r="X49" s="760"/>
      <c r="Y49" s="760"/>
      <c r="Z49" s="1081"/>
      <c r="AA49" s="1081"/>
      <c r="AB49" s="1752"/>
      <c r="AC49" s="1752"/>
      <c r="AD49" s="760"/>
      <c r="AE49" s="760"/>
      <c r="AF49" s="760"/>
      <c r="AG49" s="760"/>
      <c r="AH49" s="761">
        <f t="shared" si="100"/>
        <v>15000</v>
      </c>
      <c r="AI49" s="760">
        <f t="shared" si="100"/>
        <v>0</v>
      </c>
      <c r="AJ49" s="760">
        <f t="shared" si="100"/>
        <v>0</v>
      </c>
      <c r="AK49" s="760">
        <f t="shared" si="100"/>
        <v>11552</v>
      </c>
      <c r="AL49" s="760">
        <f t="shared" si="100"/>
        <v>0</v>
      </c>
      <c r="AM49" s="760">
        <f t="shared" si="100"/>
        <v>0</v>
      </c>
      <c r="AN49" s="760">
        <f t="shared" si="100"/>
        <v>3448</v>
      </c>
      <c r="AO49" s="760">
        <f t="shared" si="100"/>
        <v>0</v>
      </c>
      <c r="AP49" s="760">
        <f t="shared" si="100"/>
        <v>0</v>
      </c>
      <c r="AQ49" s="760">
        <f t="shared" si="100"/>
        <v>3448</v>
      </c>
      <c r="AR49" s="760">
        <f t="shared" si="100"/>
        <v>0</v>
      </c>
      <c r="AS49" s="760">
        <f t="shared" si="100"/>
        <v>0</v>
      </c>
      <c r="AT49" s="760">
        <f t="shared" si="100"/>
        <v>0</v>
      </c>
      <c r="AU49" s="760">
        <f t="shared" si="100"/>
        <v>0</v>
      </c>
      <c r="AV49" s="760">
        <f t="shared" si="100"/>
        <v>0</v>
      </c>
      <c r="AW49" s="760">
        <f t="shared" si="100"/>
        <v>0</v>
      </c>
      <c r="AX49" s="760">
        <f t="shared" si="100"/>
        <v>0</v>
      </c>
      <c r="AY49" s="760">
        <f t="shared" si="100"/>
        <v>0</v>
      </c>
      <c r="AZ49" s="760">
        <f t="shared" si="100"/>
        <v>0</v>
      </c>
      <c r="BA49" s="760">
        <f t="shared" si="100"/>
        <v>0</v>
      </c>
      <c r="BB49" s="760">
        <f t="shared" si="100"/>
        <v>0</v>
      </c>
      <c r="BC49" s="760">
        <f t="shared" si="100"/>
        <v>0</v>
      </c>
      <c r="BD49" s="760">
        <f t="shared" si="100"/>
        <v>0</v>
      </c>
      <c r="BE49" s="760">
        <f t="shared" si="100"/>
        <v>0</v>
      </c>
      <c r="BF49" s="760">
        <f t="shared" si="100"/>
        <v>50000</v>
      </c>
      <c r="BG49" s="760">
        <f t="shared" si="100"/>
        <v>0</v>
      </c>
      <c r="BH49" s="760">
        <f t="shared" si="100"/>
        <v>0</v>
      </c>
      <c r="BI49" s="760">
        <f t="shared" si="100"/>
        <v>50000</v>
      </c>
      <c r="BJ49" s="760">
        <f t="shared" si="100"/>
        <v>0</v>
      </c>
      <c r="BK49" s="760">
        <f t="shared" si="100"/>
        <v>0</v>
      </c>
      <c r="BL49" s="760">
        <f t="shared" si="100"/>
        <v>65000</v>
      </c>
      <c r="BM49" s="760">
        <f t="shared" si="100"/>
        <v>0</v>
      </c>
      <c r="BN49" s="760">
        <f t="shared" si="100"/>
        <v>0</v>
      </c>
      <c r="BO49" s="760">
        <f t="shared" si="100"/>
        <v>43000</v>
      </c>
      <c r="BP49" s="760">
        <f t="shared" si="100"/>
        <v>43000</v>
      </c>
      <c r="BQ49" s="760">
        <f t="shared" si="100"/>
        <v>0</v>
      </c>
      <c r="BR49" s="760">
        <f t="shared" si="100"/>
        <v>0</v>
      </c>
      <c r="BS49" s="760">
        <f t="shared" si="101"/>
        <v>43000</v>
      </c>
      <c r="BT49" s="760">
        <f t="shared" si="101"/>
        <v>0</v>
      </c>
      <c r="BU49" s="760">
        <f t="shared" si="101"/>
        <v>0</v>
      </c>
      <c r="BV49" s="760">
        <f t="shared" si="101"/>
        <v>43000</v>
      </c>
      <c r="BW49" s="760">
        <f t="shared" si="101"/>
        <v>0</v>
      </c>
      <c r="BX49" s="760">
        <f t="shared" si="101"/>
        <v>0</v>
      </c>
      <c r="BY49" s="760">
        <f t="shared" si="101"/>
        <v>0</v>
      </c>
      <c r="BZ49" s="760">
        <f t="shared" si="101"/>
        <v>0</v>
      </c>
      <c r="CA49" s="760">
        <f t="shared" si="101"/>
        <v>0</v>
      </c>
      <c r="CB49" s="760">
        <f t="shared" si="101"/>
        <v>0</v>
      </c>
      <c r="CC49" s="760">
        <f t="shared" si="101"/>
        <v>0</v>
      </c>
      <c r="CD49" s="760">
        <f t="shared" si="101"/>
        <v>0</v>
      </c>
      <c r="CE49" s="760"/>
      <c r="CF49" s="760">
        <f t="shared" si="102"/>
        <v>43000</v>
      </c>
      <c r="CG49" s="760">
        <f t="shared" si="102"/>
        <v>43000</v>
      </c>
      <c r="CH49" s="760">
        <f t="shared" si="102"/>
        <v>0</v>
      </c>
      <c r="CI49" s="760">
        <f t="shared" si="102"/>
        <v>0</v>
      </c>
      <c r="CJ49" s="800"/>
    </row>
    <row r="50" spans="1:89" s="803" customFormat="1" ht="54.6" customHeight="1">
      <c r="A50" s="1486" t="s">
        <v>29</v>
      </c>
      <c r="B50" s="1497" t="s">
        <v>258</v>
      </c>
      <c r="C50" s="943"/>
      <c r="D50" s="943"/>
      <c r="E50" s="792"/>
      <c r="F50" s="1498"/>
      <c r="G50" s="760">
        <f>G51</f>
        <v>157000</v>
      </c>
      <c r="H50" s="760">
        <f t="shared" si="100"/>
        <v>108000</v>
      </c>
      <c r="I50" s="760"/>
      <c r="J50" s="760"/>
      <c r="K50" s="760"/>
      <c r="L50" s="760">
        <f t="shared" si="100"/>
        <v>0</v>
      </c>
      <c r="M50" s="760">
        <f t="shared" si="100"/>
        <v>0</v>
      </c>
      <c r="N50" s="760">
        <f t="shared" si="100"/>
        <v>108000</v>
      </c>
      <c r="O50" s="760">
        <f t="shared" si="100"/>
        <v>108000</v>
      </c>
      <c r="P50" s="760">
        <f t="shared" si="100"/>
        <v>0</v>
      </c>
      <c r="Q50" s="760">
        <f t="shared" si="100"/>
        <v>0</v>
      </c>
      <c r="R50" s="760"/>
      <c r="S50" s="760"/>
      <c r="T50" s="760"/>
      <c r="U50" s="760"/>
      <c r="V50" s="760"/>
      <c r="W50" s="760"/>
      <c r="X50" s="760"/>
      <c r="Y50" s="760"/>
      <c r="Z50" s="1081"/>
      <c r="AA50" s="1081"/>
      <c r="AB50" s="1752"/>
      <c r="AC50" s="1752"/>
      <c r="AD50" s="760"/>
      <c r="AE50" s="760"/>
      <c r="AF50" s="760"/>
      <c r="AG50" s="760"/>
      <c r="AH50" s="761">
        <f t="shared" si="100"/>
        <v>15000</v>
      </c>
      <c r="AI50" s="760">
        <f t="shared" si="100"/>
        <v>0</v>
      </c>
      <c r="AJ50" s="760">
        <f t="shared" si="100"/>
        <v>0</v>
      </c>
      <c r="AK50" s="760">
        <f t="shared" si="100"/>
        <v>11552</v>
      </c>
      <c r="AL50" s="760">
        <f t="shared" si="100"/>
        <v>0</v>
      </c>
      <c r="AM50" s="760">
        <f t="shared" si="100"/>
        <v>0</v>
      </c>
      <c r="AN50" s="760">
        <f t="shared" si="100"/>
        <v>3448</v>
      </c>
      <c r="AO50" s="760">
        <f t="shared" si="100"/>
        <v>0</v>
      </c>
      <c r="AP50" s="760">
        <f t="shared" si="100"/>
        <v>0</v>
      </c>
      <c r="AQ50" s="760">
        <f t="shared" si="100"/>
        <v>3448</v>
      </c>
      <c r="AR50" s="760">
        <f t="shared" si="100"/>
        <v>0</v>
      </c>
      <c r="AS50" s="760">
        <f t="shared" si="100"/>
        <v>0</v>
      </c>
      <c r="AT50" s="760">
        <f t="shared" si="100"/>
        <v>0</v>
      </c>
      <c r="AU50" s="760">
        <f t="shared" si="100"/>
        <v>0</v>
      </c>
      <c r="AV50" s="760">
        <f t="shared" si="100"/>
        <v>0</v>
      </c>
      <c r="AW50" s="760">
        <f t="shared" si="100"/>
        <v>0</v>
      </c>
      <c r="AX50" s="760">
        <f t="shared" si="100"/>
        <v>0</v>
      </c>
      <c r="AY50" s="760">
        <f t="shared" si="100"/>
        <v>0</v>
      </c>
      <c r="AZ50" s="760">
        <f t="shared" si="100"/>
        <v>0</v>
      </c>
      <c r="BA50" s="760">
        <f t="shared" si="100"/>
        <v>0</v>
      </c>
      <c r="BB50" s="760">
        <f t="shared" si="100"/>
        <v>0</v>
      </c>
      <c r="BC50" s="760">
        <f t="shared" si="100"/>
        <v>0</v>
      </c>
      <c r="BD50" s="760">
        <f t="shared" si="100"/>
        <v>0</v>
      </c>
      <c r="BE50" s="760">
        <f t="shared" si="100"/>
        <v>0</v>
      </c>
      <c r="BF50" s="760">
        <f t="shared" si="100"/>
        <v>50000</v>
      </c>
      <c r="BG50" s="760">
        <f t="shared" si="100"/>
        <v>0</v>
      </c>
      <c r="BH50" s="760">
        <f t="shared" si="100"/>
        <v>0</v>
      </c>
      <c r="BI50" s="760">
        <f t="shared" si="100"/>
        <v>50000</v>
      </c>
      <c r="BJ50" s="760">
        <f t="shared" si="100"/>
        <v>0</v>
      </c>
      <c r="BK50" s="760">
        <f t="shared" si="100"/>
        <v>0</v>
      </c>
      <c r="BL50" s="760">
        <f t="shared" si="100"/>
        <v>65000</v>
      </c>
      <c r="BM50" s="760">
        <f t="shared" si="100"/>
        <v>0</v>
      </c>
      <c r="BN50" s="760">
        <f t="shared" si="100"/>
        <v>0</v>
      </c>
      <c r="BO50" s="760">
        <f t="shared" si="100"/>
        <v>43000</v>
      </c>
      <c r="BP50" s="760">
        <f t="shared" si="100"/>
        <v>43000</v>
      </c>
      <c r="BQ50" s="760">
        <f t="shared" si="100"/>
        <v>0</v>
      </c>
      <c r="BR50" s="760">
        <f t="shared" si="100"/>
        <v>0</v>
      </c>
      <c r="BS50" s="760">
        <f t="shared" si="101"/>
        <v>43000</v>
      </c>
      <c r="BT50" s="760">
        <f t="shared" si="101"/>
        <v>0</v>
      </c>
      <c r="BU50" s="760">
        <f t="shared" si="101"/>
        <v>0</v>
      </c>
      <c r="BV50" s="760">
        <f t="shared" si="101"/>
        <v>43000</v>
      </c>
      <c r="BW50" s="760">
        <f t="shared" si="101"/>
        <v>0</v>
      </c>
      <c r="BX50" s="760">
        <f t="shared" si="101"/>
        <v>0</v>
      </c>
      <c r="BY50" s="760">
        <f t="shared" si="101"/>
        <v>0</v>
      </c>
      <c r="BZ50" s="760">
        <f t="shared" si="101"/>
        <v>0</v>
      </c>
      <c r="CA50" s="760">
        <f t="shared" si="101"/>
        <v>0</v>
      </c>
      <c r="CB50" s="760">
        <f t="shared" si="101"/>
        <v>0</v>
      </c>
      <c r="CC50" s="760">
        <f t="shared" si="101"/>
        <v>0</v>
      </c>
      <c r="CD50" s="760">
        <f t="shared" si="101"/>
        <v>0</v>
      </c>
      <c r="CE50" s="760">
        <f t="shared" si="101"/>
        <v>0</v>
      </c>
      <c r="CF50" s="798">
        <f t="shared" ref="CF50" si="103">CG50</f>
        <v>43000</v>
      </c>
      <c r="CG50" s="798">
        <f t="shared" ref="CG50" si="104">BP50</f>
        <v>43000</v>
      </c>
      <c r="CH50" s="760">
        <f t="shared" si="102"/>
        <v>0</v>
      </c>
      <c r="CI50" s="760">
        <f t="shared" si="102"/>
        <v>0</v>
      </c>
      <c r="CJ50" s="800"/>
    </row>
    <row r="51" spans="1:89" s="1494" customFormat="1" ht="13.5" customHeight="1">
      <c r="A51" s="1490"/>
      <c r="B51" s="1501" t="s">
        <v>25</v>
      </c>
      <c r="C51" s="1491"/>
      <c r="D51" s="1491"/>
      <c r="E51" s="1492"/>
      <c r="F51" s="1502"/>
      <c r="G51" s="935">
        <f>G52</f>
        <v>157000</v>
      </c>
      <c r="H51" s="935">
        <f t="shared" si="100"/>
        <v>108000</v>
      </c>
      <c r="I51" s="935"/>
      <c r="J51" s="935"/>
      <c r="K51" s="935"/>
      <c r="L51" s="935">
        <f t="shared" si="100"/>
        <v>0</v>
      </c>
      <c r="M51" s="935">
        <f t="shared" si="100"/>
        <v>0</v>
      </c>
      <c r="N51" s="935">
        <f t="shared" si="100"/>
        <v>108000</v>
      </c>
      <c r="O51" s="935">
        <f t="shared" si="100"/>
        <v>108000</v>
      </c>
      <c r="P51" s="935">
        <f t="shared" si="100"/>
        <v>0</v>
      </c>
      <c r="Q51" s="935">
        <f t="shared" si="100"/>
        <v>0</v>
      </c>
      <c r="R51" s="935"/>
      <c r="S51" s="935"/>
      <c r="T51" s="935"/>
      <c r="U51" s="935"/>
      <c r="V51" s="935"/>
      <c r="W51" s="935"/>
      <c r="X51" s="935"/>
      <c r="Y51" s="935"/>
      <c r="Z51" s="1346"/>
      <c r="AA51" s="1346"/>
      <c r="AB51" s="1755"/>
      <c r="AC51" s="1755"/>
      <c r="AD51" s="935"/>
      <c r="AE51" s="935"/>
      <c r="AF51" s="935"/>
      <c r="AG51" s="935"/>
      <c r="AH51" s="780">
        <f t="shared" si="100"/>
        <v>15000</v>
      </c>
      <c r="AI51" s="935">
        <f t="shared" si="100"/>
        <v>0</v>
      </c>
      <c r="AJ51" s="935">
        <f t="shared" si="100"/>
        <v>0</v>
      </c>
      <c r="AK51" s="935">
        <f t="shared" si="100"/>
        <v>11552</v>
      </c>
      <c r="AL51" s="935">
        <f t="shared" si="100"/>
        <v>0</v>
      </c>
      <c r="AM51" s="935">
        <f t="shared" si="100"/>
        <v>0</v>
      </c>
      <c r="AN51" s="935">
        <f t="shared" si="100"/>
        <v>3448</v>
      </c>
      <c r="AO51" s="935">
        <f t="shared" si="100"/>
        <v>0</v>
      </c>
      <c r="AP51" s="935">
        <f t="shared" si="100"/>
        <v>0</v>
      </c>
      <c r="AQ51" s="935">
        <f t="shared" si="100"/>
        <v>3448</v>
      </c>
      <c r="AR51" s="935">
        <f t="shared" si="100"/>
        <v>0</v>
      </c>
      <c r="AS51" s="935">
        <f t="shared" si="100"/>
        <v>0</v>
      </c>
      <c r="AT51" s="935">
        <f t="shared" si="100"/>
        <v>0</v>
      </c>
      <c r="AU51" s="935">
        <f t="shared" si="100"/>
        <v>0</v>
      </c>
      <c r="AV51" s="935">
        <f t="shared" si="100"/>
        <v>0</v>
      </c>
      <c r="AW51" s="935">
        <f t="shared" si="100"/>
        <v>0</v>
      </c>
      <c r="AX51" s="935">
        <f t="shared" si="100"/>
        <v>0</v>
      </c>
      <c r="AY51" s="935">
        <f t="shared" si="100"/>
        <v>0</v>
      </c>
      <c r="AZ51" s="935">
        <f t="shared" si="100"/>
        <v>0</v>
      </c>
      <c r="BA51" s="935">
        <f t="shared" si="100"/>
        <v>0</v>
      </c>
      <c r="BB51" s="935">
        <f t="shared" si="100"/>
        <v>0</v>
      </c>
      <c r="BC51" s="935">
        <f t="shared" si="100"/>
        <v>0</v>
      </c>
      <c r="BD51" s="935">
        <f t="shared" si="100"/>
        <v>0</v>
      </c>
      <c r="BE51" s="935">
        <f t="shared" si="100"/>
        <v>0</v>
      </c>
      <c r="BF51" s="935">
        <f t="shared" si="100"/>
        <v>50000</v>
      </c>
      <c r="BG51" s="935">
        <f t="shared" si="100"/>
        <v>0</v>
      </c>
      <c r="BH51" s="935">
        <f t="shared" si="100"/>
        <v>0</v>
      </c>
      <c r="BI51" s="935">
        <f t="shared" si="100"/>
        <v>50000</v>
      </c>
      <c r="BJ51" s="935">
        <f t="shared" si="100"/>
        <v>0</v>
      </c>
      <c r="BK51" s="935">
        <f t="shared" si="100"/>
        <v>0</v>
      </c>
      <c r="BL51" s="935">
        <f t="shared" si="100"/>
        <v>65000</v>
      </c>
      <c r="BM51" s="935">
        <f t="shared" si="100"/>
        <v>0</v>
      </c>
      <c r="BN51" s="935">
        <f t="shared" si="100"/>
        <v>0</v>
      </c>
      <c r="BO51" s="935">
        <f t="shared" si="100"/>
        <v>43000</v>
      </c>
      <c r="BP51" s="935">
        <f t="shared" si="100"/>
        <v>43000</v>
      </c>
      <c r="BQ51" s="935">
        <f t="shared" si="100"/>
        <v>0</v>
      </c>
      <c r="BR51" s="935">
        <f t="shared" si="100"/>
        <v>0</v>
      </c>
      <c r="BS51" s="935">
        <f t="shared" si="101"/>
        <v>43000</v>
      </c>
      <c r="BT51" s="935">
        <f t="shared" si="101"/>
        <v>0</v>
      </c>
      <c r="BU51" s="935">
        <f t="shared" si="101"/>
        <v>0</v>
      </c>
      <c r="BV51" s="935">
        <f t="shared" si="101"/>
        <v>43000</v>
      </c>
      <c r="BW51" s="935">
        <f t="shared" si="101"/>
        <v>0</v>
      </c>
      <c r="BX51" s="935">
        <f t="shared" si="101"/>
        <v>0</v>
      </c>
      <c r="BY51" s="935">
        <f t="shared" si="101"/>
        <v>0</v>
      </c>
      <c r="BZ51" s="935">
        <f t="shared" si="101"/>
        <v>0</v>
      </c>
      <c r="CA51" s="935">
        <f t="shared" si="101"/>
        <v>0</v>
      </c>
      <c r="CB51" s="935">
        <f t="shared" si="101"/>
        <v>0</v>
      </c>
      <c r="CC51" s="935">
        <f t="shared" si="101"/>
        <v>0</v>
      </c>
      <c r="CD51" s="935">
        <f t="shared" si="101"/>
        <v>0</v>
      </c>
      <c r="CE51" s="935"/>
      <c r="CF51" s="935">
        <f t="shared" si="102"/>
        <v>43000</v>
      </c>
      <c r="CG51" s="935">
        <f t="shared" si="102"/>
        <v>43000</v>
      </c>
      <c r="CH51" s="935">
        <f t="shared" si="102"/>
        <v>0</v>
      </c>
      <c r="CI51" s="935">
        <f t="shared" si="102"/>
        <v>0</v>
      </c>
      <c r="CJ51" s="1352"/>
    </row>
    <row r="52" spans="1:89" s="1776" customFormat="1" ht="41.65" customHeight="1">
      <c r="A52" s="1768">
        <v>1</v>
      </c>
      <c r="B52" s="1777" t="s">
        <v>127</v>
      </c>
      <c r="C52" s="1778"/>
      <c r="D52" s="1778"/>
      <c r="E52" s="1778"/>
      <c r="F52" s="1779" t="s">
        <v>189</v>
      </c>
      <c r="G52" s="1765">
        <v>157000</v>
      </c>
      <c r="H52" s="1767">
        <v>108000</v>
      </c>
      <c r="I52" s="1767"/>
      <c r="J52" s="1767"/>
      <c r="K52" s="1767"/>
      <c r="L52" s="1765"/>
      <c r="M52" s="1765"/>
      <c r="N52" s="1730">
        <f t="shared" ref="N52" si="105">O52</f>
        <v>108000</v>
      </c>
      <c r="O52" s="1765">
        <f>20000+88000</f>
        <v>108000</v>
      </c>
      <c r="P52" s="1765">
        <v>0</v>
      </c>
      <c r="Q52" s="1749"/>
      <c r="R52" s="1746">
        <v>65000</v>
      </c>
      <c r="S52" s="1746">
        <v>65000</v>
      </c>
      <c r="T52" s="1749"/>
      <c r="U52" s="1749"/>
      <c r="V52" s="1746">
        <v>50000</v>
      </c>
      <c r="W52" s="1746">
        <v>50000</v>
      </c>
      <c r="X52" s="1746">
        <v>24595</v>
      </c>
      <c r="Y52" s="1746">
        <v>24595</v>
      </c>
      <c r="Z52" s="1746">
        <v>67000</v>
      </c>
      <c r="AA52" s="1746">
        <v>65000</v>
      </c>
      <c r="AB52" s="1746">
        <v>43000</v>
      </c>
      <c r="AC52" s="1749"/>
      <c r="AD52" s="1749"/>
      <c r="AE52" s="1749"/>
      <c r="AF52" s="1749"/>
      <c r="AG52" s="1749"/>
      <c r="AH52" s="1730">
        <v>15000</v>
      </c>
      <c r="AI52" s="1771"/>
      <c r="AJ52" s="1730"/>
      <c r="AK52" s="1730">
        <v>11552</v>
      </c>
      <c r="AL52" s="1771"/>
      <c r="AM52" s="1730"/>
      <c r="AN52" s="1746">
        <f>AH52-AK52</f>
        <v>3448</v>
      </c>
      <c r="AO52" s="1746"/>
      <c r="AP52" s="1746"/>
      <c r="AQ52" s="1730">
        <v>3448</v>
      </c>
      <c r="AR52" s="1771"/>
      <c r="AS52" s="1749"/>
      <c r="AT52" s="1730"/>
      <c r="AU52" s="1747"/>
      <c r="AV52" s="1730"/>
      <c r="AW52" s="1730"/>
      <c r="AX52" s="1771"/>
      <c r="AY52" s="1749"/>
      <c r="AZ52" s="1746"/>
      <c r="BA52" s="1746"/>
      <c r="BB52" s="1746"/>
      <c r="BC52" s="1749"/>
      <c r="BD52" s="1771"/>
      <c r="BE52" s="1749"/>
      <c r="BF52" s="1730">
        <v>50000</v>
      </c>
      <c r="BG52" s="1771"/>
      <c r="BH52" s="1730"/>
      <c r="BI52" s="1730">
        <f>BF52</f>
        <v>50000</v>
      </c>
      <c r="BJ52" s="1772">
        <f>BG52</f>
        <v>0</v>
      </c>
      <c r="BK52" s="1749">
        <f>BH52</f>
        <v>0</v>
      </c>
      <c r="BL52" s="1746">
        <f t="shared" ref="BL52:BN52" si="106">AH52+AT52+BF52</f>
        <v>65000</v>
      </c>
      <c r="BM52" s="1746">
        <f t="shared" si="106"/>
        <v>0</v>
      </c>
      <c r="BN52" s="1746">
        <f t="shared" si="106"/>
        <v>0</v>
      </c>
      <c r="BO52" s="1746">
        <f t="shared" ref="BO52" si="107">BP52</f>
        <v>43000</v>
      </c>
      <c r="BP52" s="1744">
        <f>O52-BL52</f>
        <v>43000</v>
      </c>
      <c r="BQ52" s="1746">
        <f>P52-BM52</f>
        <v>0</v>
      </c>
      <c r="BR52" s="1749">
        <f>Q52-BN52</f>
        <v>0</v>
      </c>
      <c r="BS52" s="1746">
        <f t="shared" ref="BS52" si="108">BO52</f>
        <v>43000</v>
      </c>
      <c r="BT52" s="1746">
        <f t="shared" ref="BT52" si="109">BQ52</f>
        <v>0</v>
      </c>
      <c r="BU52" s="1749"/>
      <c r="BV52" s="1746">
        <f t="shared" ref="BV52" si="110">BS52</f>
        <v>43000</v>
      </c>
      <c r="BW52" s="1746">
        <f t="shared" ref="BW52" si="111">BT52</f>
        <v>0</v>
      </c>
      <c r="BX52" s="1749"/>
      <c r="BY52" s="1746">
        <f t="shared" ref="BY52" si="112">BP52-BS52</f>
        <v>0</v>
      </c>
      <c r="BZ52" s="1749">
        <f t="shared" ref="BZ52" si="113">BQ52-BT52</f>
        <v>0</v>
      </c>
      <c r="CA52" s="1749"/>
      <c r="CB52" s="1749"/>
      <c r="CC52" s="1749"/>
      <c r="CD52" s="1749"/>
      <c r="CE52" s="1749"/>
      <c r="CF52" s="1746">
        <f t="shared" ref="CF52" si="114">CG52</f>
        <v>43000</v>
      </c>
      <c r="CG52" s="1746">
        <f t="shared" ref="CG52" si="115">BP52</f>
        <v>43000</v>
      </c>
      <c r="CH52" s="1773"/>
      <c r="CI52" s="1773"/>
      <c r="CJ52" s="1773"/>
      <c r="CK52" s="1775" t="s">
        <v>345</v>
      </c>
    </row>
    <row r="53" spans="1:89" s="803" customFormat="1" ht="38.1" customHeight="1">
      <c r="A53" s="1486" t="s">
        <v>13</v>
      </c>
      <c r="B53" s="1390" t="s">
        <v>128</v>
      </c>
      <c r="C53" s="1504"/>
      <c r="D53" s="1504"/>
      <c r="E53" s="792"/>
      <c r="F53" s="1486"/>
      <c r="G53" s="760">
        <f>G54</f>
        <v>177764</v>
      </c>
      <c r="H53" s="760">
        <f t="shared" ref="H53:BQ54" si="116">H54</f>
        <v>55519</v>
      </c>
      <c r="I53" s="760"/>
      <c r="J53" s="760"/>
      <c r="K53" s="760"/>
      <c r="L53" s="760">
        <f t="shared" si="116"/>
        <v>50500</v>
      </c>
      <c r="M53" s="760">
        <f t="shared" si="116"/>
        <v>45000</v>
      </c>
      <c r="N53" s="760">
        <f t="shared" si="116"/>
        <v>9500</v>
      </c>
      <c r="O53" s="760">
        <f t="shared" si="116"/>
        <v>9500</v>
      </c>
      <c r="P53" s="760">
        <f t="shared" si="116"/>
        <v>2500</v>
      </c>
      <c r="Q53" s="760">
        <f t="shared" si="116"/>
        <v>0</v>
      </c>
      <c r="R53" s="760"/>
      <c r="S53" s="760"/>
      <c r="T53" s="760"/>
      <c r="U53" s="760"/>
      <c r="V53" s="760"/>
      <c r="W53" s="760"/>
      <c r="X53" s="760"/>
      <c r="Y53" s="760"/>
      <c r="Z53" s="1081"/>
      <c r="AA53" s="1081"/>
      <c r="AB53" s="1752"/>
      <c r="AC53" s="1752"/>
      <c r="AD53" s="760"/>
      <c r="AE53" s="760"/>
      <c r="AF53" s="760"/>
      <c r="AG53" s="760"/>
      <c r="AH53" s="761">
        <f t="shared" si="116"/>
        <v>7000</v>
      </c>
      <c r="AI53" s="760">
        <f t="shared" si="116"/>
        <v>0</v>
      </c>
      <c r="AJ53" s="760">
        <f t="shared" si="116"/>
        <v>0</v>
      </c>
      <c r="AK53" s="760">
        <f t="shared" si="116"/>
        <v>6241</v>
      </c>
      <c r="AL53" s="760">
        <f t="shared" si="116"/>
        <v>0</v>
      </c>
      <c r="AM53" s="760">
        <f t="shared" si="116"/>
        <v>0</v>
      </c>
      <c r="AN53" s="760">
        <f t="shared" si="116"/>
        <v>759</v>
      </c>
      <c r="AO53" s="760">
        <f t="shared" si="116"/>
        <v>0</v>
      </c>
      <c r="AP53" s="760">
        <f t="shared" si="116"/>
        <v>0</v>
      </c>
      <c r="AQ53" s="760">
        <f t="shared" si="116"/>
        <v>704</v>
      </c>
      <c r="AR53" s="760">
        <f t="shared" si="116"/>
        <v>0</v>
      </c>
      <c r="AS53" s="760">
        <f t="shared" si="116"/>
        <v>0</v>
      </c>
      <c r="AT53" s="760">
        <f t="shared" si="116"/>
        <v>0</v>
      </c>
      <c r="AU53" s="760">
        <f t="shared" si="116"/>
        <v>0</v>
      </c>
      <c r="AV53" s="760">
        <f t="shared" si="116"/>
        <v>0</v>
      </c>
      <c r="AW53" s="760">
        <f t="shared" si="116"/>
        <v>0</v>
      </c>
      <c r="AX53" s="760">
        <f t="shared" si="116"/>
        <v>0</v>
      </c>
      <c r="AY53" s="760">
        <f t="shared" si="116"/>
        <v>0</v>
      </c>
      <c r="AZ53" s="760">
        <f t="shared" si="116"/>
        <v>0</v>
      </c>
      <c r="BA53" s="760">
        <f t="shared" si="116"/>
        <v>0</v>
      </c>
      <c r="BB53" s="760">
        <f t="shared" si="116"/>
        <v>0</v>
      </c>
      <c r="BC53" s="760">
        <f t="shared" si="116"/>
        <v>0</v>
      </c>
      <c r="BD53" s="760">
        <f t="shared" si="116"/>
        <v>0</v>
      </c>
      <c r="BE53" s="760">
        <f t="shared" si="116"/>
        <v>0</v>
      </c>
      <c r="BF53" s="760">
        <f t="shared" si="116"/>
        <v>2500</v>
      </c>
      <c r="BG53" s="760">
        <f t="shared" si="116"/>
        <v>2500</v>
      </c>
      <c r="BH53" s="760">
        <f t="shared" si="116"/>
        <v>0</v>
      </c>
      <c r="BI53" s="760">
        <f t="shared" si="116"/>
        <v>2500</v>
      </c>
      <c r="BJ53" s="760">
        <f t="shared" si="116"/>
        <v>2500</v>
      </c>
      <c r="BK53" s="760">
        <f t="shared" si="116"/>
        <v>0</v>
      </c>
      <c r="BL53" s="760">
        <f t="shared" si="116"/>
        <v>9500</v>
      </c>
      <c r="BM53" s="760">
        <f t="shared" si="116"/>
        <v>2500</v>
      </c>
      <c r="BN53" s="760">
        <f t="shared" si="116"/>
        <v>0</v>
      </c>
      <c r="BO53" s="760">
        <f t="shared" si="116"/>
        <v>0</v>
      </c>
      <c r="BP53" s="760">
        <f t="shared" si="116"/>
        <v>0</v>
      </c>
      <c r="BQ53" s="760">
        <f t="shared" si="116"/>
        <v>0</v>
      </c>
      <c r="BR53" s="760">
        <f t="shared" ref="BR53:CD54" si="117">BR54</f>
        <v>0</v>
      </c>
      <c r="BS53" s="760">
        <f t="shared" si="117"/>
        <v>0</v>
      </c>
      <c r="BT53" s="760">
        <f t="shared" si="117"/>
        <v>0</v>
      </c>
      <c r="BU53" s="760">
        <f t="shared" si="117"/>
        <v>0</v>
      </c>
      <c r="BV53" s="760">
        <f t="shared" si="117"/>
        <v>0</v>
      </c>
      <c r="BW53" s="760">
        <f t="shared" si="117"/>
        <v>0</v>
      </c>
      <c r="BX53" s="760">
        <f t="shared" si="117"/>
        <v>0</v>
      </c>
      <c r="BY53" s="760">
        <f t="shared" si="117"/>
        <v>0</v>
      </c>
      <c r="BZ53" s="760">
        <f t="shared" si="117"/>
        <v>0</v>
      </c>
      <c r="CA53" s="760">
        <f t="shared" si="117"/>
        <v>0</v>
      </c>
      <c r="CB53" s="760">
        <f t="shared" si="117"/>
        <v>0</v>
      </c>
      <c r="CC53" s="760">
        <f t="shared" si="117"/>
        <v>0</v>
      </c>
      <c r="CD53" s="760">
        <f t="shared" si="117"/>
        <v>0</v>
      </c>
      <c r="CE53" s="760"/>
      <c r="CF53" s="760">
        <f t="shared" ref="CF53:CI54" si="118">CF54</f>
        <v>0</v>
      </c>
      <c r="CG53" s="760">
        <f t="shared" si="118"/>
        <v>0</v>
      </c>
      <c r="CH53" s="760">
        <f t="shared" si="118"/>
        <v>0</v>
      </c>
      <c r="CI53" s="760">
        <f t="shared" si="118"/>
        <v>0</v>
      </c>
      <c r="CJ53" s="800"/>
    </row>
    <row r="54" spans="1:89" s="803" customFormat="1" ht="15.6" customHeight="1">
      <c r="A54" s="1486"/>
      <c r="B54" s="1390" t="s">
        <v>30</v>
      </c>
      <c r="C54" s="1504"/>
      <c r="D54" s="1504"/>
      <c r="E54" s="792"/>
      <c r="F54" s="1486"/>
      <c r="G54" s="760">
        <f>G55</f>
        <v>177764</v>
      </c>
      <c r="H54" s="760">
        <f t="shared" si="116"/>
        <v>55519</v>
      </c>
      <c r="I54" s="760"/>
      <c r="J54" s="760"/>
      <c r="K54" s="760"/>
      <c r="L54" s="760">
        <f t="shared" si="116"/>
        <v>50500</v>
      </c>
      <c r="M54" s="760">
        <f t="shared" si="116"/>
        <v>45000</v>
      </c>
      <c r="N54" s="760">
        <f t="shared" si="116"/>
        <v>9500</v>
      </c>
      <c r="O54" s="760">
        <f t="shared" si="116"/>
        <v>9500</v>
      </c>
      <c r="P54" s="760">
        <f t="shared" si="116"/>
        <v>2500</v>
      </c>
      <c r="Q54" s="760">
        <f t="shared" si="116"/>
        <v>0</v>
      </c>
      <c r="R54" s="760"/>
      <c r="S54" s="760"/>
      <c r="T54" s="760"/>
      <c r="U54" s="760"/>
      <c r="V54" s="760"/>
      <c r="W54" s="760"/>
      <c r="X54" s="760"/>
      <c r="Y54" s="760"/>
      <c r="Z54" s="1081"/>
      <c r="AA54" s="1081"/>
      <c r="AB54" s="1752"/>
      <c r="AC54" s="1752"/>
      <c r="AD54" s="760"/>
      <c r="AE54" s="760"/>
      <c r="AF54" s="760"/>
      <c r="AG54" s="760"/>
      <c r="AH54" s="761">
        <f t="shared" si="116"/>
        <v>7000</v>
      </c>
      <c r="AI54" s="760">
        <f t="shared" si="116"/>
        <v>0</v>
      </c>
      <c r="AJ54" s="760">
        <f t="shared" si="116"/>
        <v>0</v>
      </c>
      <c r="AK54" s="760">
        <f t="shared" si="116"/>
        <v>6241</v>
      </c>
      <c r="AL54" s="760">
        <f t="shared" si="116"/>
        <v>0</v>
      </c>
      <c r="AM54" s="760">
        <f t="shared" si="116"/>
        <v>0</v>
      </c>
      <c r="AN54" s="760">
        <f t="shared" si="116"/>
        <v>759</v>
      </c>
      <c r="AO54" s="760">
        <f t="shared" si="116"/>
        <v>0</v>
      </c>
      <c r="AP54" s="760">
        <f t="shared" si="116"/>
        <v>0</v>
      </c>
      <c r="AQ54" s="760">
        <f t="shared" si="116"/>
        <v>704</v>
      </c>
      <c r="AR54" s="760">
        <f t="shared" si="116"/>
        <v>0</v>
      </c>
      <c r="AS54" s="760">
        <f t="shared" si="116"/>
        <v>0</v>
      </c>
      <c r="AT54" s="760">
        <f t="shared" si="116"/>
        <v>0</v>
      </c>
      <c r="AU54" s="760">
        <f t="shared" si="116"/>
        <v>0</v>
      </c>
      <c r="AV54" s="760">
        <f t="shared" si="116"/>
        <v>0</v>
      </c>
      <c r="AW54" s="760">
        <f t="shared" si="116"/>
        <v>0</v>
      </c>
      <c r="AX54" s="760">
        <f t="shared" si="116"/>
        <v>0</v>
      </c>
      <c r="AY54" s="760">
        <f t="shared" si="116"/>
        <v>0</v>
      </c>
      <c r="AZ54" s="760">
        <f t="shared" si="116"/>
        <v>0</v>
      </c>
      <c r="BA54" s="760">
        <f t="shared" si="116"/>
        <v>0</v>
      </c>
      <c r="BB54" s="760">
        <f t="shared" si="116"/>
        <v>0</v>
      </c>
      <c r="BC54" s="760">
        <f t="shared" si="116"/>
        <v>0</v>
      </c>
      <c r="BD54" s="760">
        <f t="shared" si="116"/>
        <v>0</v>
      </c>
      <c r="BE54" s="760">
        <f t="shared" si="116"/>
        <v>0</v>
      </c>
      <c r="BF54" s="760">
        <f t="shared" si="116"/>
        <v>2500</v>
      </c>
      <c r="BG54" s="760">
        <f t="shared" si="116"/>
        <v>2500</v>
      </c>
      <c r="BH54" s="760">
        <f t="shared" si="116"/>
        <v>0</v>
      </c>
      <c r="BI54" s="760">
        <f t="shared" si="116"/>
        <v>2500</v>
      </c>
      <c r="BJ54" s="760">
        <f t="shared" si="116"/>
        <v>2500</v>
      </c>
      <c r="BK54" s="760">
        <f t="shared" si="116"/>
        <v>0</v>
      </c>
      <c r="BL54" s="760">
        <f t="shared" si="116"/>
        <v>9500</v>
      </c>
      <c r="BM54" s="760">
        <f t="shared" si="116"/>
        <v>2500</v>
      </c>
      <c r="BN54" s="760">
        <f t="shared" si="116"/>
        <v>0</v>
      </c>
      <c r="BO54" s="760">
        <f t="shared" si="116"/>
        <v>0</v>
      </c>
      <c r="BP54" s="760">
        <f t="shared" si="116"/>
        <v>0</v>
      </c>
      <c r="BQ54" s="760">
        <f t="shared" si="116"/>
        <v>0</v>
      </c>
      <c r="BR54" s="760">
        <f t="shared" si="117"/>
        <v>0</v>
      </c>
      <c r="BS54" s="760">
        <f t="shared" si="117"/>
        <v>0</v>
      </c>
      <c r="BT54" s="760">
        <f t="shared" si="117"/>
        <v>0</v>
      </c>
      <c r="BU54" s="760">
        <f t="shared" si="117"/>
        <v>0</v>
      </c>
      <c r="BV54" s="760">
        <f t="shared" si="117"/>
        <v>0</v>
      </c>
      <c r="BW54" s="760">
        <f t="shared" si="117"/>
        <v>0</v>
      </c>
      <c r="BX54" s="760">
        <f t="shared" si="117"/>
        <v>0</v>
      </c>
      <c r="BY54" s="760">
        <f t="shared" si="117"/>
        <v>0</v>
      </c>
      <c r="BZ54" s="760">
        <f t="shared" si="117"/>
        <v>0</v>
      </c>
      <c r="CA54" s="760">
        <f t="shared" si="117"/>
        <v>0</v>
      </c>
      <c r="CB54" s="760">
        <f t="shared" si="117"/>
        <v>0</v>
      </c>
      <c r="CC54" s="760">
        <f t="shared" si="117"/>
        <v>0</v>
      </c>
      <c r="CD54" s="760">
        <f t="shared" si="117"/>
        <v>0</v>
      </c>
      <c r="CE54" s="760"/>
      <c r="CF54" s="760">
        <f t="shared" si="118"/>
        <v>0</v>
      </c>
      <c r="CG54" s="760">
        <f t="shared" si="118"/>
        <v>0</v>
      </c>
      <c r="CH54" s="760">
        <f t="shared" si="118"/>
        <v>0</v>
      </c>
      <c r="CI54" s="760">
        <f t="shared" si="118"/>
        <v>0</v>
      </c>
      <c r="CJ54" s="800"/>
    </row>
    <row r="55" spans="1:89" s="803" customFormat="1" ht="40.15" customHeight="1">
      <c r="A55" s="1486" t="s">
        <v>29</v>
      </c>
      <c r="B55" s="1497" t="s">
        <v>260</v>
      </c>
      <c r="C55" s="1504"/>
      <c r="D55" s="1504"/>
      <c r="E55" s="792"/>
      <c r="F55" s="1486"/>
      <c r="G55" s="760">
        <f>G56+G58</f>
        <v>177764</v>
      </c>
      <c r="H55" s="760">
        <f t="shared" ref="H55:CI55" si="119">H56+H58</f>
        <v>55519</v>
      </c>
      <c r="I55" s="760"/>
      <c r="J55" s="760"/>
      <c r="K55" s="760"/>
      <c r="L55" s="760">
        <f t="shared" si="119"/>
        <v>50500</v>
      </c>
      <c r="M55" s="760">
        <f t="shared" si="119"/>
        <v>45000</v>
      </c>
      <c r="N55" s="760">
        <f t="shared" si="119"/>
        <v>9500</v>
      </c>
      <c r="O55" s="760">
        <f t="shared" si="119"/>
        <v>9500</v>
      </c>
      <c r="P55" s="760">
        <f t="shared" si="119"/>
        <v>2500</v>
      </c>
      <c r="Q55" s="760">
        <f t="shared" si="119"/>
        <v>0</v>
      </c>
      <c r="R55" s="760"/>
      <c r="S55" s="760"/>
      <c r="T55" s="760"/>
      <c r="U55" s="760"/>
      <c r="V55" s="760"/>
      <c r="W55" s="760"/>
      <c r="X55" s="760"/>
      <c r="Y55" s="760"/>
      <c r="Z55" s="1081"/>
      <c r="AA55" s="1081"/>
      <c r="AB55" s="1752"/>
      <c r="AC55" s="1752"/>
      <c r="AD55" s="760"/>
      <c r="AE55" s="760"/>
      <c r="AF55" s="760"/>
      <c r="AG55" s="760"/>
      <c r="AH55" s="761">
        <f t="shared" si="119"/>
        <v>7000</v>
      </c>
      <c r="AI55" s="760">
        <f t="shared" si="119"/>
        <v>0</v>
      </c>
      <c r="AJ55" s="760">
        <f t="shared" si="119"/>
        <v>0</v>
      </c>
      <c r="AK55" s="760">
        <f t="shared" si="119"/>
        <v>6241</v>
      </c>
      <c r="AL55" s="760">
        <f t="shared" si="119"/>
        <v>0</v>
      </c>
      <c r="AM55" s="760">
        <f t="shared" si="119"/>
        <v>0</v>
      </c>
      <c r="AN55" s="760">
        <f t="shared" si="119"/>
        <v>759</v>
      </c>
      <c r="AO55" s="760">
        <f t="shared" si="119"/>
        <v>0</v>
      </c>
      <c r="AP55" s="760">
        <f t="shared" si="119"/>
        <v>0</v>
      </c>
      <c r="AQ55" s="760">
        <f t="shared" si="119"/>
        <v>704</v>
      </c>
      <c r="AR55" s="760">
        <f t="shared" si="119"/>
        <v>0</v>
      </c>
      <c r="AS55" s="760">
        <f t="shared" si="119"/>
        <v>0</v>
      </c>
      <c r="AT55" s="760">
        <f t="shared" si="119"/>
        <v>0</v>
      </c>
      <c r="AU55" s="760">
        <f t="shared" si="119"/>
        <v>0</v>
      </c>
      <c r="AV55" s="760">
        <f t="shared" si="119"/>
        <v>0</v>
      </c>
      <c r="AW55" s="760">
        <f t="shared" si="119"/>
        <v>0</v>
      </c>
      <c r="AX55" s="760">
        <f t="shared" si="119"/>
        <v>0</v>
      </c>
      <c r="AY55" s="760">
        <f t="shared" si="119"/>
        <v>0</v>
      </c>
      <c r="AZ55" s="760">
        <f t="shared" si="119"/>
        <v>0</v>
      </c>
      <c r="BA55" s="760">
        <f t="shared" si="119"/>
        <v>0</v>
      </c>
      <c r="BB55" s="760">
        <f t="shared" si="119"/>
        <v>0</v>
      </c>
      <c r="BC55" s="760">
        <f t="shared" si="119"/>
        <v>0</v>
      </c>
      <c r="BD55" s="760">
        <f t="shared" si="119"/>
        <v>0</v>
      </c>
      <c r="BE55" s="760">
        <f t="shared" si="119"/>
        <v>0</v>
      </c>
      <c r="BF55" s="760">
        <f t="shared" si="119"/>
        <v>2500</v>
      </c>
      <c r="BG55" s="760">
        <f t="shared" si="119"/>
        <v>2500</v>
      </c>
      <c r="BH55" s="760">
        <f t="shared" si="119"/>
        <v>0</v>
      </c>
      <c r="BI55" s="760">
        <f t="shared" si="119"/>
        <v>2500</v>
      </c>
      <c r="BJ55" s="760">
        <f t="shared" si="119"/>
        <v>2500</v>
      </c>
      <c r="BK55" s="760">
        <f t="shared" si="119"/>
        <v>0</v>
      </c>
      <c r="BL55" s="760">
        <f t="shared" si="119"/>
        <v>9500</v>
      </c>
      <c r="BM55" s="760">
        <f t="shared" si="119"/>
        <v>2500</v>
      </c>
      <c r="BN55" s="760">
        <f t="shared" si="119"/>
        <v>0</v>
      </c>
      <c r="BO55" s="760">
        <f t="shared" si="119"/>
        <v>0</v>
      </c>
      <c r="BP55" s="760">
        <f t="shared" si="119"/>
        <v>0</v>
      </c>
      <c r="BQ55" s="760">
        <f t="shared" si="119"/>
        <v>0</v>
      </c>
      <c r="BR55" s="760">
        <f t="shared" si="119"/>
        <v>0</v>
      </c>
      <c r="BS55" s="760">
        <f t="shared" si="119"/>
        <v>0</v>
      </c>
      <c r="BT55" s="760">
        <f t="shared" si="119"/>
        <v>0</v>
      </c>
      <c r="BU55" s="760">
        <f t="shared" si="119"/>
        <v>0</v>
      </c>
      <c r="BV55" s="760">
        <f t="shared" si="119"/>
        <v>0</v>
      </c>
      <c r="BW55" s="760">
        <f t="shared" si="119"/>
        <v>0</v>
      </c>
      <c r="BX55" s="760">
        <f t="shared" si="119"/>
        <v>0</v>
      </c>
      <c r="BY55" s="760">
        <f t="shared" si="119"/>
        <v>0</v>
      </c>
      <c r="BZ55" s="760">
        <f t="shared" si="119"/>
        <v>0</v>
      </c>
      <c r="CA55" s="760">
        <f t="shared" si="119"/>
        <v>0</v>
      </c>
      <c r="CB55" s="760">
        <f t="shared" si="119"/>
        <v>0</v>
      </c>
      <c r="CC55" s="760">
        <f t="shared" si="119"/>
        <v>0</v>
      </c>
      <c r="CD55" s="760">
        <f t="shared" si="119"/>
        <v>0</v>
      </c>
      <c r="CE55" s="760"/>
      <c r="CF55" s="760">
        <f t="shared" si="119"/>
        <v>0</v>
      </c>
      <c r="CG55" s="760">
        <f t="shared" si="119"/>
        <v>0</v>
      </c>
      <c r="CH55" s="760">
        <f t="shared" si="119"/>
        <v>0</v>
      </c>
      <c r="CI55" s="760">
        <f t="shared" si="119"/>
        <v>0</v>
      </c>
      <c r="CJ55" s="800"/>
    </row>
    <row r="56" spans="1:89" s="1494" customFormat="1" ht="13.5" customHeight="1">
      <c r="A56" s="1490"/>
      <c r="B56" s="1501" t="s">
        <v>25</v>
      </c>
      <c r="C56" s="1505"/>
      <c r="D56" s="1505"/>
      <c r="E56" s="1492"/>
      <c r="F56" s="1490"/>
      <c r="G56" s="935">
        <f>G57</f>
        <v>117288</v>
      </c>
      <c r="H56" s="935">
        <f t="shared" ref="H56:CI56" si="120">H57</f>
        <v>25000</v>
      </c>
      <c r="I56" s="935"/>
      <c r="J56" s="935"/>
      <c r="K56" s="935"/>
      <c r="L56" s="935">
        <f t="shared" si="120"/>
        <v>20500</v>
      </c>
      <c r="M56" s="935">
        <f t="shared" si="120"/>
        <v>20500</v>
      </c>
      <c r="N56" s="935">
        <f t="shared" si="120"/>
        <v>4500</v>
      </c>
      <c r="O56" s="935">
        <f t="shared" si="120"/>
        <v>4500</v>
      </c>
      <c r="P56" s="935">
        <f t="shared" si="120"/>
        <v>0</v>
      </c>
      <c r="Q56" s="935">
        <f t="shared" si="120"/>
        <v>0</v>
      </c>
      <c r="R56" s="935"/>
      <c r="S56" s="935"/>
      <c r="T56" s="935"/>
      <c r="U56" s="935"/>
      <c r="V56" s="935"/>
      <c r="W56" s="935"/>
      <c r="X56" s="935"/>
      <c r="Y56" s="935"/>
      <c r="Z56" s="1346"/>
      <c r="AA56" s="1346"/>
      <c r="AB56" s="1755"/>
      <c r="AC56" s="1755"/>
      <c r="AD56" s="935"/>
      <c r="AE56" s="935"/>
      <c r="AF56" s="935"/>
      <c r="AG56" s="935"/>
      <c r="AH56" s="780">
        <f t="shared" si="120"/>
        <v>4500</v>
      </c>
      <c r="AI56" s="935">
        <f t="shared" si="120"/>
        <v>0</v>
      </c>
      <c r="AJ56" s="935">
        <f t="shared" si="120"/>
        <v>0</v>
      </c>
      <c r="AK56" s="935">
        <f t="shared" si="120"/>
        <v>4445</v>
      </c>
      <c r="AL56" s="935">
        <f t="shared" si="120"/>
        <v>0</v>
      </c>
      <c r="AM56" s="935">
        <f t="shared" si="120"/>
        <v>0</v>
      </c>
      <c r="AN56" s="935">
        <f t="shared" si="120"/>
        <v>55</v>
      </c>
      <c r="AO56" s="935">
        <f t="shared" si="120"/>
        <v>0</v>
      </c>
      <c r="AP56" s="935">
        <f t="shared" si="120"/>
        <v>0</v>
      </c>
      <c r="AQ56" s="935">
        <f t="shared" si="120"/>
        <v>0</v>
      </c>
      <c r="AR56" s="935">
        <f t="shared" si="120"/>
        <v>0</v>
      </c>
      <c r="AS56" s="935">
        <f t="shared" si="120"/>
        <v>0</v>
      </c>
      <c r="AT56" s="935">
        <f t="shared" si="120"/>
        <v>0</v>
      </c>
      <c r="AU56" s="935">
        <f t="shared" si="120"/>
        <v>0</v>
      </c>
      <c r="AV56" s="935">
        <f t="shared" si="120"/>
        <v>0</v>
      </c>
      <c r="AW56" s="935">
        <f t="shared" si="120"/>
        <v>0</v>
      </c>
      <c r="AX56" s="935">
        <f t="shared" si="120"/>
        <v>0</v>
      </c>
      <c r="AY56" s="935">
        <f t="shared" si="120"/>
        <v>0</v>
      </c>
      <c r="AZ56" s="935">
        <f t="shared" si="120"/>
        <v>0</v>
      </c>
      <c r="BA56" s="935">
        <f t="shared" si="120"/>
        <v>0</v>
      </c>
      <c r="BB56" s="935">
        <f t="shared" si="120"/>
        <v>0</v>
      </c>
      <c r="BC56" s="935">
        <f t="shared" si="120"/>
        <v>0</v>
      </c>
      <c r="BD56" s="935">
        <f t="shared" si="120"/>
        <v>0</v>
      </c>
      <c r="BE56" s="935">
        <f t="shared" si="120"/>
        <v>0</v>
      </c>
      <c r="BF56" s="935">
        <f t="shared" si="120"/>
        <v>0</v>
      </c>
      <c r="BG56" s="935">
        <f t="shared" si="120"/>
        <v>0</v>
      </c>
      <c r="BH56" s="935">
        <f t="shared" si="120"/>
        <v>0</v>
      </c>
      <c r="BI56" s="935">
        <f t="shared" si="120"/>
        <v>0</v>
      </c>
      <c r="BJ56" s="935">
        <f t="shared" si="120"/>
        <v>0</v>
      </c>
      <c r="BK56" s="935">
        <f t="shared" si="120"/>
        <v>0</v>
      </c>
      <c r="BL56" s="935">
        <f t="shared" si="120"/>
        <v>4500</v>
      </c>
      <c r="BM56" s="935">
        <f t="shared" si="120"/>
        <v>0</v>
      </c>
      <c r="BN56" s="935">
        <f t="shared" si="120"/>
        <v>0</v>
      </c>
      <c r="BO56" s="935">
        <f t="shared" si="120"/>
        <v>0</v>
      </c>
      <c r="BP56" s="935">
        <f t="shared" si="120"/>
        <v>0</v>
      </c>
      <c r="BQ56" s="935">
        <f t="shared" si="120"/>
        <v>0</v>
      </c>
      <c r="BR56" s="935">
        <f t="shared" si="120"/>
        <v>0</v>
      </c>
      <c r="BS56" s="935">
        <f t="shared" si="120"/>
        <v>0</v>
      </c>
      <c r="BT56" s="935">
        <f t="shared" si="120"/>
        <v>0</v>
      </c>
      <c r="BU56" s="935">
        <f t="shared" si="120"/>
        <v>0</v>
      </c>
      <c r="BV56" s="935">
        <f t="shared" si="120"/>
        <v>0</v>
      </c>
      <c r="BW56" s="935">
        <f t="shared" si="120"/>
        <v>0</v>
      </c>
      <c r="BX56" s="935">
        <f t="shared" si="120"/>
        <v>0</v>
      </c>
      <c r="BY56" s="935">
        <f t="shared" si="120"/>
        <v>0</v>
      </c>
      <c r="BZ56" s="935">
        <f t="shared" si="120"/>
        <v>0</v>
      </c>
      <c r="CA56" s="935">
        <f t="shared" si="120"/>
        <v>0</v>
      </c>
      <c r="CB56" s="935">
        <f t="shared" si="120"/>
        <v>0</v>
      </c>
      <c r="CC56" s="935">
        <f t="shared" si="120"/>
        <v>0</v>
      </c>
      <c r="CD56" s="935">
        <f t="shared" si="120"/>
        <v>0</v>
      </c>
      <c r="CE56" s="935"/>
      <c r="CF56" s="935">
        <f t="shared" si="120"/>
        <v>0</v>
      </c>
      <c r="CG56" s="935">
        <f t="shared" si="120"/>
        <v>0</v>
      </c>
      <c r="CH56" s="935">
        <f t="shared" si="120"/>
        <v>0</v>
      </c>
      <c r="CI56" s="935">
        <f t="shared" si="120"/>
        <v>0</v>
      </c>
      <c r="CJ56" s="1352"/>
    </row>
    <row r="57" spans="1:89" s="803" customFormat="1" ht="46.5" customHeight="1">
      <c r="A57" s="815">
        <v>1</v>
      </c>
      <c r="B57" s="1495" t="s">
        <v>129</v>
      </c>
      <c r="C57" s="1504"/>
      <c r="D57" s="1504"/>
      <c r="E57" s="815" t="s">
        <v>166</v>
      </c>
      <c r="F57" s="795" t="s">
        <v>190</v>
      </c>
      <c r="G57" s="764">
        <v>117288</v>
      </c>
      <c r="H57" s="764">
        <v>25000</v>
      </c>
      <c r="I57" s="764"/>
      <c r="J57" s="764"/>
      <c r="K57" s="764"/>
      <c r="L57" s="764">
        <v>20500</v>
      </c>
      <c r="M57" s="764">
        <v>20500</v>
      </c>
      <c r="N57" s="797">
        <f t="shared" ref="N57:N60" si="121">O57</f>
        <v>4500</v>
      </c>
      <c r="O57" s="764">
        <v>4500</v>
      </c>
      <c r="P57" s="764">
        <v>0</v>
      </c>
      <c r="Q57" s="798"/>
      <c r="R57" s="798"/>
      <c r="S57" s="798"/>
      <c r="T57" s="798"/>
      <c r="U57" s="798"/>
      <c r="V57" s="798"/>
      <c r="W57" s="798"/>
      <c r="X57" s="798"/>
      <c r="Y57" s="798"/>
      <c r="Z57" s="1087"/>
      <c r="AA57" s="1087"/>
      <c r="AB57" s="1753"/>
      <c r="AC57" s="1753"/>
      <c r="AD57" s="798"/>
      <c r="AE57" s="798"/>
      <c r="AF57" s="798"/>
      <c r="AG57" s="798"/>
      <c r="AH57" s="749">
        <v>4500</v>
      </c>
      <c r="AI57" s="938"/>
      <c r="AJ57" s="797"/>
      <c r="AK57" s="797">
        <v>4445</v>
      </c>
      <c r="AL57" s="938"/>
      <c r="AM57" s="797"/>
      <c r="AN57" s="799">
        <f t="shared" ref="AN57:AP59" si="122">AH57-AK57</f>
        <v>55</v>
      </c>
      <c r="AO57" s="799"/>
      <c r="AP57" s="799"/>
      <c r="AQ57" s="797"/>
      <c r="AR57" s="938"/>
      <c r="AS57" s="798"/>
      <c r="AT57" s="797"/>
      <c r="AU57" s="939"/>
      <c r="AV57" s="797"/>
      <c r="AW57" s="797"/>
      <c r="AX57" s="938"/>
      <c r="AY57" s="798"/>
      <c r="AZ57" s="799"/>
      <c r="BA57" s="799"/>
      <c r="BB57" s="799"/>
      <c r="BC57" s="798"/>
      <c r="BD57" s="938"/>
      <c r="BE57" s="798"/>
      <c r="BF57" s="937"/>
      <c r="BG57" s="938"/>
      <c r="BH57" s="798"/>
      <c r="BI57" s="797"/>
      <c r="BJ57" s="933"/>
      <c r="BK57" s="798"/>
      <c r="BL57" s="799">
        <f t="shared" ref="BL57:BN60" si="123">AH57+AT57+BF57</f>
        <v>4500</v>
      </c>
      <c r="BM57" s="799">
        <f t="shared" si="123"/>
        <v>0</v>
      </c>
      <c r="BN57" s="799">
        <f t="shared" si="123"/>
        <v>0</v>
      </c>
      <c r="BO57" s="799">
        <f t="shared" ref="BO57" si="124">BP57</f>
        <v>0</v>
      </c>
      <c r="BP57" s="932">
        <f>O57-BL57</f>
        <v>0</v>
      </c>
      <c r="BQ57" s="799">
        <f>P57-BM57</f>
        <v>0</v>
      </c>
      <c r="BR57" s="798">
        <f>Q57-BN57</f>
        <v>0</v>
      </c>
      <c r="BS57" s="799">
        <f t="shared" ref="BS57" si="125">BO57</f>
        <v>0</v>
      </c>
      <c r="BT57" s="799">
        <f t="shared" ref="BT57" si="126">BQ57</f>
        <v>0</v>
      </c>
      <c r="BU57" s="798"/>
      <c r="BV57" s="799">
        <f t="shared" ref="BV57" si="127">BS57</f>
        <v>0</v>
      </c>
      <c r="BW57" s="799">
        <f t="shared" ref="BW57" si="128">BT57</f>
        <v>0</v>
      </c>
      <c r="BX57" s="798"/>
      <c r="BY57" s="799">
        <f t="shared" ref="BY57" si="129">BP57-BS57</f>
        <v>0</v>
      </c>
      <c r="BZ57" s="798">
        <f t="shared" ref="BZ57" si="130">BQ57-BT57</f>
        <v>0</v>
      </c>
      <c r="CA57" s="798"/>
      <c r="CB57" s="798"/>
      <c r="CC57" s="798"/>
      <c r="CD57" s="798"/>
      <c r="CE57" s="798"/>
      <c r="CF57" s="799">
        <f t="shared" ref="CF57" si="131">CG57</f>
        <v>0</v>
      </c>
      <c r="CG57" s="799">
        <f t="shared" ref="CG57" si="132">BP57</f>
        <v>0</v>
      </c>
      <c r="CH57" s="800"/>
      <c r="CI57" s="800"/>
      <c r="CJ57" s="800"/>
      <c r="CK57" s="803" t="s">
        <v>355</v>
      </c>
    </row>
    <row r="58" spans="1:89" s="1494" customFormat="1" ht="11.65" customHeight="1">
      <c r="A58" s="1506"/>
      <c r="B58" s="1501" t="s">
        <v>24</v>
      </c>
      <c r="C58" s="1507"/>
      <c r="D58" s="1507"/>
      <c r="E58" s="1506"/>
      <c r="F58" s="1508"/>
      <c r="G58" s="935">
        <f>SUM(G59:G60)</f>
        <v>60476</v>
      </c>
      <c r="H58" s="935">
        <f t="shared" ref="H58:CI58" si="133">SUM(H59:H60)</f>
        <v>30519</v>
      </c>
      <c r="I58" s="935"/>
      <c r="J58" s="935"/>
      <c r="K58" s="935"/>
      <c r="L58" s="935">
        <f t="shared" si="133"/>
        <v>30000</v>
      </c>
      <c r="M58" s="935">
        <f t="shared" si="133"/>
        <v>24500</v>
      </c>
      <c r="N58" s="935">
        <f t="shared" si="133"/>
        <v>5000</v>
      </c>
      <c r="O58" s="935">
        <f t="shared" si="133"/>
        <v>5000</v>
      </c>
      <c r="P58" s="935">
        <f t="shared" si="133"/>
        <v>2500</v>
      </c>
      <c r="Q58" s="935">
        <f t="shared" si="133"/>
        <v>0</v>
      </c>
      <c r="R58" s="935"/>
      <c r="S58" s="935"/>
      <c r="T58" s="935"/>
      <c r="U58" s="935"/>
      <c r="V58" s="935"/>
      <c r="W58" s="935"/>
      <c r="X58" s="935"/>
      <c r="Y58" s="935"/>
      <c r="Z58" s="1346"/>
      <c r="AA58" s="1346"/>
      <c r="AB58" s="1755"/>
      <c r="AC58" s="1755"/>
      <c r="AD58" s="935"/>
      <c r="AE58" s="935"/>
      <c r="AF58" s="935"/>
      <c r="AG58" s="935"/>
      <c r="AH58" s="780">
        <f t="shared" si="133"/>
        <v>2500</v>
      </c>
      <c r="AI58" s="935">
        <f t="shared" si="133"/>
        <v>0</v>
      </c>
      <c r="AJ58" s="935">
        <f t="shared" si="133"/>
        <v>0</v>
      </c>
      <c r="AK58" s="935">
        <f t="shared" si="133"/>
        <v>1796</v>
      </c>
      <c r="AL58" s="935">
        <f t="shared" si="133"/>
        <v>0</v>
      </c>
      <c r="AM58" s="935">
        <f t="shared" si="133"/>
        <v>0</v>
      </c>
      <c r="AN58" s="935">
        <f t="shared" si="133"/>
        <v>704</v>
      </c>
      <c r="AO58" s="935">
        <f t="shared" si="133"/>
        <v>0</v>
      </c>
      <c r="AP58" s="935">
        <f t="shared" si="133"/>
        <v>0</v>
      </c>
      <c r="AQ58" s="935">
        <f t="shared" si="133"/>
        <v>704</v>
      </c>
      <c r="AR58" s="935">
        <f t="shared" si="133"/>
        <v>0</v>
      </c>
      <c r="AS58" s="935">
        <f t="shared" si="133"/>
        <v>0</v>
      </c>
      <c r="AT58" s="935">
        <f t="shared" si="133"/>
        <v>0</v>
      </c>
      <c r="AU58" s="935">
        <f t="shared" si="133"/>
        <v>0</v>
      </c>
      <c r="AV58" s="935">
        <f t="shared" si="133"/>
        <v>0</v>
      </c>
      <c r="AW58" s="935">
        <f t="shared" si="133"/>
        <v>0</v>
      </c>
      <c r="AX58" s="935">
        <f t="shared" si="133"/>
        <v>0</v>
      </c>
      <c r="AY58" s="935">
        <f t="shared" si="133"/>
        <v>0</v>
      </c>
      <c r="AZ58" s="935">
        <f t="shared" si="133"/>
        <v>0</v>
      </c>
      <c r="BA58" s="935">
        <f t="shared" si="133"/>
        <v>0</v>
      </c>
      <c r="BB58" s="935">
        <f t="shared" si="133"/>
        <v>0</v>
      </c>
      <c r="BC58" s="935">
        <f t="shared" si="133"/>
        <v>0</v>
      </c>
      <c r="BD58" s="935">
        <f t="shared" si="133"/>
        <v>0</v>
      </c>
      <c r="BE58" s="935">
        <f t="shared" si="133"/>
        <v>0</v>
      </c>
      <c r="BF58" s="935">
        <f t="shared" si="133"/>
        <v>2500</v>
      </c>
      <c r="BG58" s="935">
        <f t="shared" si="133"/>
        <v>2500</v>
      </c>
      <c r="BH58" s="935">
        <f t="shared" si="133"/>
        <v>0</v>
      </c>
      <c r="BI58" s="935">
        <f t="shared" si="133"/>
        <v>2500</v>
      </c>
      <c r="BJ58" s="935">
        <f t="shared" si="133"/>
        <v>2500</v>
      </c>
      <c r="BK58" s="935">
        <f t="shared" si="133"/>
        <v>0</v>
      </c>
      <c r="BL58" s="935">
        <f t="shared" si="133"/>
        <v>5000</v>
      </c>
      <c r="BM58" s="935">
        <f t="shared" si="133"/>
        <v>2500</v>
      </c>
      <c r="BN58" s="935">
        <f t="shared" si="133"/>
        <v>0</v>
      </c>
      <c r="BO58" s="935">
        <f t="shared" si="133"/>
        <v>0</v>
      </c>
      <c r="BP58" s="935">
        <f t="shared" si="133"/>
        <v>0</v>
      </c>
      <c r="BQ58" s="935">
        <f t="shared" si="133"/>
        <v>0</v>
      </c>
      <c r="BR58" s="935">
        <f t="shared" si="133"/>
        <v>0</v>
      </c>
      <c r="BS58" s="935">
        <f t="shared" si="133"/>
        <v>0</v>
      </c>
      <c r="BT58" s="935">
        <f t="shared" si="133"/>
        <v>0</v>
      </c>
      <c r="BU58" s="935">
        <f t="shared" si="133"/>
        <v>0</v>
      </c>
      <c r="BV58" s="935">
        <f t="shared" si="133"/>
        <v>0</v>
      </c>
      <c r="BW58" s="935">
        <f t="shared" si="133"/>
        <v>0</v>
      </c>
      <c r="BX58" s="935">
        <f t="shared" si="133"/>
        <v>0</v>
      </c>
      <c r="BY58" s="935">
        <f t="shared" si="133"/>
        <v>0</v>
      </c>
      <c r="BZ58" s="935">
        <f t="shared" si="133"/>
        <v>0</v>
      </c>
      <c r="CA58" s="935">
        <f t="shared" si="133"/>
        <v>0</v>
      </c>
      <c r="CB58" s="935">
        <f t="shared" si="133"/>
        <v>0</v>
      </c>
      <c r="CC58" s="935">
        <f t="shared" si="133"/>
        <v>0</v>
      </c>
      <c r="CD58" s="935">
        <f t="shared" si="133"/>
        <v>0</v>
      </c>
      <c r="CE58" s="935"/>
      <c r="CF58" s="935">
        <f t="shared" si="133"/>
        <v>0</v>
      </c>
      <c r="CG58" s="935">
        <f t="shared" si="133"/>
        <v>0</v>
      </c>
      <c r="CH58" s="935">
        <f t="shared" si="133"/>
        <v>0</v>
      </c>
      <c r="CI58" s="935">
        <f t="shared" si="133"/>
        <v>0</v>
      </c>
      <c r="CJ58" s="1352"/>
    </row>
    <row r="59" spans="1:89" s="803" customFormat="1" ht="51" customHeight="1">
      <c r="A59" s="815">
        <v>1</v>
      </c>
      <c r="B59" s="1495" t="s">
        <v>130</v>
      </c>
      <c r="C59" s="1504"/>
      <c r="D59" s="1504"/>
      <c r="E59" s="815" t="s">
        <v>166</v>
      </c>
      <c r="F59" s="795" t="s">
        <v>191</v>
      </c>
      <c r="G59" s="764">
        <v>10519</v>
      </c>
      <c r="H59" s="764">
        <v>10519</v>
      </c>
      <c r="I59" s="764"/>
      <c r="J59" s="764"/>
      <c r="K59" s="764"/>
      <c r="L59" s="764">
        <v>8000</v>
      </c>
      <c r="M59" s="764">
        <v>8000</v>
      </c>
      <c r="N59" s="797">
        <f t="shared" si="121"/>
        <v>2500</v>
      </c>
      <c r="O59" s="764">
        <v>2500</v>
      </c>
      <c r="P59" s="764">
        <v>0</v>
      </c>
      <c r="Q59" s="798"/>
      <c r="R59" s="798"/>
      <c r="S59" s="798"/>
      <c r="T59" s="798"/>
      <c r="U59" s="798"/>
      <c r="V59" s="798"/>
      <c r="W59" s="798"/>
      <c r="X59" s="798"/>
      <c r="Y59" s="798"/>
      <c r="Z59" s="1087"/>
      <c r="AA59" s="1087"/>
      <c r="AB59" s="1753"/>
      <c r="AC59" s="1753"/>
      <c r="AD59" s="798"/>
      <c r="AE59" s="798"/>
      <c r="AF59" s="798"/>
      <c r="AG59" s="798"/>
      <c r="AH59" s="749">
        <v>2500</v>
      </c>
      <c r="AI59" s="938"/>
      <c r="AJ59" s="797"/>
      <c r="AK59" s="797">
        <v>1796</v>
      </c>
      <c r="AL59" s="938"/>
      <c r="AM59" s="797"/>
      <c r="AN59" s="799">
        <f t="shared" si="122"/>
        <v>704</v>
      </c>
      <c r="AO59" s="799">
        <f t="shared" si="122"/>
        <v>0</v>
      </c>
      <c r="AP59" s="799">
        <f t="shared" si="122"/>
        <v>0</v>
      </c>
      <c r="AQ59" s="797">
        <v>704</v>
      </c>
      <c r="AR59" s="938"/>
      <c r="AS59" s="797"/>
      <c r="AT59" s="797">
        <f>AU59+AV59</f>
        <v>0</v>
      </c>
      <c r="AU59" s="939"/>
      <c r="AV59" s="797"/>
      <c r="AW59" s="797">
        <f>AX59+AY59</f>
        <v>0</v>
      </c>
      <c r="AX59" s="938"/>
      <c r="AY59" s="798"/>
      <c r="AZ59" s="799">
        <f t="shared" ref="AZ59" si="134">AT59-AW59</f>
        <v>0</v>
      </c>
      <c r="BA59" s="799"/>
      <c r="BB59" s="799"/>
      <c r="BC59" s="798"/>
      <c r="BD59" s="938"/>
      <c r="BE59" s="798"/>
      <c r="BF59" s="937">
        <f t="shared" ref="BF59:BF60" si="135">BG59+BH59</f>
        <v>0</v>
      </c>
      <c r="BG59" s="938"/>
      <c r="BH59" s="798"/>
      <c r="BI59" s="937">
        <f t="shared" ref="BI59" si="136">BJ59+BK59</f>
        <v>0</v>
      </c>
      <c r="BJ59" s="938"/>
      <c r="BK59" s="798"/>
      <c r="BL59" s="799">
        <f t="shared" si="123"/>
        <v>2500</v>
      </c>
      <c r="BM59" s="799">
        <f t="shared" si="123"/>
        <v>0</v>
      </c>
      <c r="BN59" s="799">
        <f t="shared" si="123"/>
        <v>0</v>
      </c>
      <c r="BO59" s="799">
        <f t="shared" ref="BO59:BO60" si="137">BP59</f>
        <v>0</v>
      </c>
      <c r="BP59" s="932">
        <f t="shared" ref="BP59:BR60" si="138">O59-BL59</f>
        <v>0</v>
      </c>
      <c r="BQ59" s="799">
        <f t="shared" si="138"/>
        <v>0</v>
      </c>
      <c r="BR59" s="798">
        <f t="shared" si="138"/>
        <v>0</v>
      </c>
      <c r="BS59" s="799">
        <f t="shared" ref="BS59" si="139">BO59</f>
        <v>0</v>
      </c>
      <c r="BT59" s="799">
        <f t="shared" ref="BT59" si="140">BQ59</f>
        <v>0</v>
      </c>
      <c r="BU59" s="798"/>
      <c r="BV59" s="799">
        <f t="shared" ref="BV59:BV60" si="141">BS59</f>
        <v>0</v>
      </c>
      <c r="BW59" s="799">
        <f t="shared" ref="BW59:BW60" si="142">BT59</f>
        <v>0</v>
      </c>
      <c r="BX59" s="798"/>
      <c r="BY59" s="799">
        <f t="shared" ref="BY59:BY60" si="143">BP59-BS59</f>
        <v>0</v>
      </c>
      <c r="BZ59" s="798">
        <f t="shared" ref="BZ59:BZ60" si="144">BQ59-BT59</f>
        <v>0</v>
      </c>
      <c r="CA59" s="798"/>
      <c r="CB59" s="798"/>
      <c r="CC59" s="798"/>
      <c r="CD59" s="798"/>
      <c r="CE59" s="798"/>
      <c r="CF59" s="799">
        <f t="shared" ref="CF59:CF60" si="145">CG59</f>
        <v>0</v>
      </c>
      <c r="CG59" s="799">
        <f t="shared" ref="CG59:CG60" si="146">BP59</f>
        <v>0</v>
      </c>
      <c r="CH59" s="800"/>
      <c r="CI59" s="800"/>
      <c r="CJ59" s="800"/>
      <c r="CK59" s="803" t="s">
        <v>355</v>
      </c>
    </row>
    <row r="60" spans="1:89" s="803" customFormat="1" ht="33" customHeight="1">
      <c r="A60" s="815">
        <v>2</v>
      </c>
      <c r="B60" s="1495" t="s">
        <v>131</v>
      </c>
      <c r="C60" s="1504"/>
      <c r="D60" s="1504"/>
      <c r="E60" s="815" t="s">
        <v>171</v>
      </c>
      <c r="F60" s="795" t="s">
        <v>192</v>
      </c>
      <c r="G60" s="764">
        <v>49957</v>
      </c>
      <c r="H60" s="764">
        <v>20000</v>
      </c>
      <c r="I60" s="764"/>
      <c r="J60" s="764"/>
      <c r="K60" s="764"/>
      <c r="L60" s="764">
        <v>22000</v>
      </c>
      <c r="M60" s="764">
        <v>16500</v>
      </c>
      <c r="N60" s="797">
        <f t="shared" si="121"/>
        <v>2500</v>
      </c>
      <c r="O60" s="764">
        <v>2500</v>
      </c>
      <c r="P60" s="764">
        <v>2500</v>
      </c>
      <c r="Q60" s="798"/>
      <c r="R60" s="798"/>
      <c r="S60" s="798"/>
      <c r="T60" s="798"/>
      <c r="U60" s="798"/>
      <c r="V60" s="798"/>
      <c r="W60" s="798"/>
      <c r="X60" s="798"/>
      <c r="Y60" s="798"/>
      <c r="Z60" s="1087"/>
      <c r="AA60" s="1087"/>
      <c r="AB60" s="1753"/>
      <c r="AC60" s="1753"/>
      <c r="AD60" s="798"/>
      <c r="AE60" s="798"/>
      <c r="AF60" s="798"/>
      <c r="AG60" s="798"/>
      <c r="AH60" s="749"/>
      <c r="AI60" s="938"/>
      <c r="AJ60" s="798"/>
      <c r="AK60" s="797"/>
      <c r="AL60" s="938"/>
      <c r="AM60" s="798"/>
      <c r="AN60" s="799"/>
      <c r="AO60" s="799"/>
      <c r="AP60" s="799"/>
      <c r="AQ60" s="797"/>
      <c r="AR60" s="938"/>
      <c r="AS60" s="798"/>
      <c r="AT60" s="797"/>
      <c r="AU60" s="939"/>
      <c r="AV60" s="797"/>
      <c r="AW60" s="797"/>
      <c r="AX60" s="938"/>
      <c r="AY60" s="798"/>
      <c r="AZ60" s="799"/>
      <c r="BA60" s="799"/>
      <c r="BB60" s="799"/>
      <c r="BC60" s="798"/>
      <c r="BD60" s="938"/>
      <c r="BE60" s="798"/>
      <c r="BF60" s="797">
        <f t="shared" si="135"/>
        <v>2500</v>
      </c>
      <c r="BG60" s="797">
        <v>2500</v>
      </c>
      <c r="BH60" s="797"/>
      <c r="BI60" s="797">
        <f>BF60</f>
        <v>2500</v>
      </c>
      <c r="BJ60" s="933">
        <f>BG60</f>
        <v>2500</v>
      </c>
      <c r="BK60" s="798">
        <f>BH60</f>
        <v>0</v>
      </c>
      <c r="BL60" s="799">
        <f t="shared" si="123"/>
        <v>2500</v>
      </c>
      <c r="BM60" s="799">
        <f t="shared" si="123"/>
        <v>2500</v>
      </c>
      <c r="BN60" s="799">
        <f t="shared" si="123"/>
        <v>0</v>
      </c>
      <c r="BO60" s="799">
        <f t="shared" si="137"/>
        <v>0</v>
      </c>
      <c r="BP60" s="932">
        <f t="shared" si="138"/>
        <v>0</v>
      </c>
      <c r="BQ60" s="799">
        <f t="shared" si="138"/>
        <v>0</v>
      </c>
      <c r="BR60" s="798">
        <f t="shared" si="138"/>
        <v>0</v>
      </c>
      <c r="BS60" s="799">
        <f t="shared" ref="BS60" si="147">BO60</f>
        <v>0</v>
      </c>
      <c r="BT60" s="799">
        <f t="shared" ref="BT60" si="148">BQ60</f>
        <v>0</v>
      </c>
      <c r="BU60" s="798"/>
      <c r="BV60" s="799">
        <f t="shared" si="141"/>
        <v>0</v>
      </c>
      <c r="BW60" s="799">
        <f t="shared" si="142"/>
        <v>0</v>
      </c>
      <c r="BX60" s="798"/>
      <c r="BY60" s="799">
        <f t="shared" si="143"/>
        <v>0</v>
      </c>
      <c r="BZ60" s="798">
        <f t="shared" si="144"/>
        <v>0</v>
      </c>
      <c r="CA60" s="798"/>
      <c r="CB60" s="798"/>
      <c r="CC60" s="798"/>
      <c r="CD60" s="798"/>
      <c r="CE60" s="798"/>
      <c r="CF60" s="799">
        <f t="shared" si="145"/>
        <v>0</v>
      </c>
      <c r="CG60" s="799">
        <f t="shared" si="146"/>
        <v>0</v>
      </c>
      <c r="CH60" s="800"/>
      <c r="CI60" s="800"/>
      <c r="CJ60" s="800"/>
      <c r="CK60" s="803" t="s">
        <v>355</v>
      </c>
    </row>
    <row r="61" spans="1:89" s="803" customFormat="1" ht="61.5" customHeight="1">
      <c r="A61" s="1486" t="s">
        <v>140</v>
      </c>
      <c r="B61" s="1390" t="s">
        <v>132</v>
      </c>
      <c r="C61" s="795"/>
      <c r="D61" s="795"/>
      <c r="E61" s="815"/>
      <c r="F61" s="1509"/>
      <c r="G61" s="760">
        <f>G62</f>
        <v>856063</v>
      </c>
      <c r="H61" s="760">
        <f t="shared" ref="H61:BQ62" si="149">H62</f>
        <v>537985.6</v>
      </c>
      <c r="I61" s="760"/>
      <c r="J61" s="760"/>
      <c r="K61" s="760"/>
      <c r="L61" s="760">
        <f t="shared" si="149"/>
        <v>344618</v>
      </c>
      <c r="M61" s="760">
        <f t="shared" si="149"/>
        <v>252750</v>
      </c>
      <c r="N61" s="760">
        <f t="shared" si="149"/>
        <v>227461</v>
      </c>
      <c r="O61" s="760">
        <f t="shared" si="149"/>
        <v>227461</v>
      </c>
      <c r="P61" s="760">
        <f t="shared" si="149"/>
        <v>138750</v>
      </c>
      <c r="Q61" s="760">
        <f t="shared" si="149"/>
        <v>0</v>
      </c>
      <c r="R61" s="760"/>
      <c r="S61" s="760"/>
      <c r="T61" s="760"/>
      <c r="U61" s="760"/>
      <c r="V61" s="760"/>
      <c r="W61" s="760"/>
      <c r="X61" s="760"/>
      <c r="Y61" s="760"/>
      <c r="Z61" s="1081"/>
      <c r="AA61" s="1081"/>
      <c r="AB61" s="1752"/>
      <c r="AC61" s="1752"/>
      <c r="AD61" s="760"/>
      <c r="AE61" s="760"/>
      <c r="AF61" s="760"/>
      <c r="AG61" s="760"/>
      <c r="AH61" s="761">
        <f t="shared" si="149"/>
        <v>151000</v>
      </c>
      <c r="AI61" s="760">
        <f t="shared" si="149"/>
        <v>120000</v>
      </c>
      <c r="AJ61" s="760">
        <f t="shared" si="149"/>
        <v>0</v>
      </c>
      <c r="AK61" s="760">
        <f t="shared" si="149"/>
        <v>53833</v>
      </c>
      <c r="AL61" s="760">
        <f t="shared" si="149"/>
        <v>22967</v>
      </c>
      <c r="AM61" s="760">
        <f t="shared" si="149"/>
        <v>0</v>
      </c>
      <c r="AN61" s="760">
        <f t="shared" si="149"/>
        <v>97167</v>
      </c>
      <c r="AO61" s="760">
        <f t="shared" si="149"/>
        <v>97033</v>
      </c>
      <c r="AP61" s="760">
        <f t="shared" si="149"/>
        <v>0</v>
      </c>
      <c r="AQ61" s="760">
        <f t="shared" si="149"/>
        <v>97167</v>
      </c>
      <c r="AR61" s="760">
        <f t="shared" si="149"/>
        <v>0</v>
      </c>
      <c r="AS61" s="760">
        <f t="shared" si="149"/>
        <v>0</v>
      </c>
      <c r="AT61" s="760">
        <f t="shared" si="149"/>
        <v>11000</v>
      </c>
      <c r="AU61" s="760">
        <f t="shared" si="149"/>
        <v>0</v>
      </c>
      <c r="AV61" s="760">
        <f t="shared" si="149"/>
        <v>0</v>
      </c>
      <c r="AW61" s="760">
        <f t="shared" si="149"/>
        <v>11000</v>
      </c>
      <c r="AX61" s="760">
        <f t="shared" si="149"/>
        <v>0</v>
      </c>
      <c r="AY61" s="760">
        <f t="shared" si="149"/>
        <v>0</v>
      </c>
      <c r="AZ61" s="760">
        <f t="shared" si="149"/>
        <v>0</v>
      </c>
      <c r="BA61" s="760">
        <f t="shared" si="149"/>
        <v>0</v>
      </c>
      <c r="BB61" s="760">
        <f t="shared" si="149"/>
        <v>0</v>
      </c>
      <c r="BC61" s="760">
        <f t="shared" si="149"/>
        <v>0</v>
      </c>
      <c r="BD61" s="760">
        <f t="shared" si="149"/>
        <v>0</v>
      </c>
      <c r="BE61" s="760">
        <f t="shared" si="149"/>
        <v>0</v>
      </c>
      <c r="BF61" s="760">
        <f t="shared" si="149"/>
        <v>53461</v>
      </c>
      <c r="BG61" s="760">
        <f t="shared" si="149"/>
        <v>15750</v>
      </c>
      <c r="BH61" s="760">
        <f t="shared" si="149"/>
        <v>0</v>
      </c>
      <c r="BI61" s="760">
        <f t="shared" si="149"/>
        <v>53461</v>
      </c>
      <c r="BJ61" s="760">
        <f t="shared" si="149"/>
        <v>15750</v>
      </c>
      <c r="BK61" s="760">
        <f t="shared" si="149"/>
        <v>0</v>
      </c>
      <c r="BL61" s="760">
        <f t="shared" si="149"/>
        <v>215461</v>
      </c>
      <c r="BM61" s="760">
        <f t="shared" si="149"/>
        <v>135750</v>
      </c>
      <c r="BN61" s="760">
        <f t="shared" si="149"/>
        <v>0</v>
      </c>
      <c r="BO61" s="760">
        <f t="shared" si="149"/>
        <v>12000</v>
      </c>
      <c r="BP61" s="760">
        <f t="shared" si="149"/>
        <v>12000</v>
      </c>
      <c r="BQ61" s="760">
        <f t="shared" si="149"/>
        <v>3000</v>
      </c>
      <c r="BR61" s="760">
        <f t="shared" ref="BR61:CD62" si="150">BR62</f>
        <v>0</v>
      </c>
      <c r="BS61" s="760">
        <f t="shared" si="150"/>
        <v>12000</v>
      </c>
      <c r="BT61" s="760">
        <f t="shared" si="150"/>
        <v>3000</v>
      </c>
      <c r="BU61" s="760">
        <f t="shared" si="150"/>
        <v>0</v>
      </c>
      <c r="BV61" s="760">
        <f t="shared" si="150"/>
        <v>12000</v>
      </c>
      <c r="BW61" s="760">
        <f t="shared" si="150"/>
        <v>3000</v>
      </c>
      <c r="BX61" s="760">
        <f t="shared" si="150"/>
        <v>0</v>
      </c>
      <c r="BY61" s="760">
        <f t="shared" si="150"/>
        <v>0</v>
      </c>
      <c r="BZ61" s="760">
        <f t="shared" si="150"/>
        <v>0</v>
      </c>
      <c r="CA61" s="760">
        <f t="shared" si="150"/>
        <v>0</v>
      </c>
      <c r="CB61" s="760">
        <f t="shared" si="150"/>
        <v>0</v>
      </c>
      <c r="CC61" s="760">
        <f t="shared" si="150"/>
        <v>0</v>
      </c>
      <c r="CD61" s="760">
        <f t="shared" si="150"/>
        <v>0</v>
      </c>
      <c r="CE61" s="760"/>
      <c r="CF61" s="760">
        <f t="shared" ref="CF61:CI62" si="151">CF62</f>
        <v>12000</v>
      </c>
      <c r="CG61" s="760">
        <f t="shared" si="151"/>
        <v>12000</v>
      </c>
      <c r="CH61" s="760">
        <f t="shared" si="151"/>
        <v>3000</v>
      </c>
      <c r="CI61" s="760">
        <f t="shared" si="151"/>
        <v>0</v>
      </c>
      <c r="CJ61" s="800"/>
    </row>
    <row r="62" spans="1:89" s="803" customFormat="1" ht="14.65" customHeight="1">
      <c r="A62" s="1486"/>
      <c r="B62" s="1390" t="s">
        <v>30</v>
      </c>
      <c r="C62" s="795"/>
      <c r="D62" s="795"/>
      <c r="E62" s="815"/>
      <c r="F62" s="1509"/>
      <c r="G62" s="760">
        <f>G63</f>
        <v>856063</v>
      </c>
      <c r="H62" s="760">
        <f t="shared" si="149"/>
        <v>537985.6</v>
      </c>
      <c r="I62" s="760"/>
      <c r="J62" s="760"/>
      <c r="K62" s="760"/>
      <c r="L62" s="760">
        <f t="shared" si="149"/>
        <v>344618</v>
      </c>
      <c r="M62" s="760">
        <f t="shared" si="149"/>
        <v>252750</v>
      </c>
      <c r="N62" s="760">
        <f t="shared" si="149"/>
        <v>227461</v>
      </c>
      <c r="O62" s="760">
        <f t="shared" si="149"/>
        <v>227461</v>
      </c>
      <c r="P62" s="760">
        <f t="shared" si="149"/>
        <v>138750</v>
      </c>
      <c r="Q62" s="760">
        <f t="shared" si="149"/>
        <v>0</v>
      </c>
      <c r="R62" s="760"/>
      <c r="S62" s="760"/>
      <c r="T62" s="760"/>
      <c r="U62" s="760"/>
      <c r="V62" s="760"/>
      <c r="W62" s="760"/>
      <c r="X62" s="760"/>
      <c r="Y62" s="760"/>
      <c r="Z62" s="1081"/>
      <c r="AA62" s="1081"/>
      <c r="AB62" s="1752"/>
      <c r="AC62" s="1752"/>
      <c r="AD62" s="760"/>
      <c r="AE62" s="760"/>
      <c r="AF62" s="760"/>
      <c r="AG62" s="760"/>
      <c r="AH62" s="761">
        <f t="shared" si="149"/>
        <v>151000</v>
      </c>
      <c r="AI62" s="760">
        <f t="shared" si="149"/>
        <v>120000</v>
      </c>
      <c r="AJ62" s="760">
        <f t="shared" si="149"/>
        <v>0</v>
      </c>
      <c r="AK62" s="760">
        <f t="shared" si="149"/>
        <v>53833</v>
      </c>
      <c r="AL62" s="760">
        <f t="shared" si="149"/>
        <v>22967</v>
      </c>
      <c r="AM62" s="760">
        <f t="shared" si="149"/>
        <v>0</v>
      </c>
      <c r="AN62" s="760">
        <f t="shared" si="149"/>
        <v>97167</v>
      </c>
      <c r="AO62" s="760">
        <f t="shared" si="149"/>
        <v>97033</v>
      </c>
      <c r="AP62" s="760">
        <f t="shared" si="149"/>
        <v>0</v>
      </c>
      <c r="AQ62" s="760">
        <f t="shared" si="149"/>
        <v>97167</v>
      </c>
      <c r="AR62" s="760">
        <f t="shared" si="149"/>
        <v>0</v>
      </c>
      <c r="AS62" s="760">
        <f t="shared" si="149"/>
        <v>0</v>
      </c>
      <c r="AT62" s="760">
        <f t="shared" si="149"/>
        <v>11000</v>
      </c>
      <c r="AU62" s="760">
        <f t="shared" si="149"/>
        <v>0</v>
      </c>
      <c r="AV62" s="760">
        <f t="shared" si="149"/>
        <v>0</v>
      </c>
      <c r="AW62" s="760">
        <f t="shared" si="149"/>
        <v>11000</v>
      </c>
      <c r="AX62" s="760">
        <f t="shared" si="149"/>
        <v>0</v>
      </c>
      <c r="AY62" s="760">
        <f t="shared" si="149"/>
        <v>0</v>
      </c>
      <c r="AZ62" s="760">
        <f t="shared" si="149"/>
        <v>0</v>
      </c>
      <c r="BA62" s="760">
        <f t="shared" si="149"/>
        <v>0</v>
      </c>
      <c r="BB62" s="760">
        <f t="shared" si="149"/>
        <v>0</v>
      </c>
      <c r="BC62" s="760">
        <f t="shared" si="149"/>
        <v>0</v>
      </c>
      <c r="BD62" s="760">
        <f t="shared" si="149"/>
        <v>0</v>
      </c>
      <c r="BE62" s="760">
        <f t="shared" si="149"/>
        <v>0</v>
      </c>
      <c r="BF62" s="760">
        <f t="shared" si="149"/>
        <v>53461</v>
      </c>
      <c r="BG62" s="760">
        <f t="shared" si="149"/>
        <v>15750</v>
      </c>
      <c r="BH62" s="760">
        <f t="shared" si="149"/>
        <v>0</v>
      </c>
      <c r="BI62" s="760">
        <f t="shared" si="149"/>
        <v>53461</v>
      </c>
      <c r="BJ62" s="760">
        <f t="shared" si="149"/>
        <v>15750</v>
      </c>
      <c r="BK62" s="760">
        <f t="shared" si="149"/>
        <v>0</v>
      </c>
      <c r="BL62" s="760">
        <f t="shared" si="149"/>
        <v>215461</v>
      </c>
      <c r="BM62" s="760">
        <f t="shared" si="149"/>
        <v>135750</v>
      </c>
      <c r="BN62" s="760">
        <f t="shared" si="149"/>
        <v>0</v>
      </c>
      <c r="BO62" s="760">
        <f t="shared" si="149"/>
        <v>12000</v>
      </c>
      <c r="BP62" s="760">
        <f t="shared" si="149"/>
        <v>12000</v>
      </c>
      <c r="BQ62" s="760">
        <f t="shared" si="149"/>
        <v>3000</v>
      </c>
      <c r="BR62" s="760">
        <f t="shared" si="150"/>
        <v>0</v>
      </c>
      <c r="BS62" s="760">
        <f t="shared" si="150"/>
        <v>12000</v>
      </c>
      <c r="BT62" s="760">
        <f t="shared" si="150"/>
        <v>3000</v>
      </c>
      <c r="BU62" s="760">
        <f t="shared" si="150"/>
        <v>0</v>
      </c>
      <c r="BV62" s="760">
        <f t="shared" si="150"/>
        <v>12000</v>
      </c>
      <c r="BW62" s="760">
        <f t="shared" si="150"/>
        <v>3000</v>
      </c>
      <c r="BX62" s="760">
        <f t="shared" si="150"/>
        <v>0</v>
      </c>
      <c r="BY62" s="760">
        <f t="shared" si="150"/>
        <v>0</v>
      </c>
      <c r="BZ62" s="760">
        <f t="shared" si="150"/>
        <v>0</v>
      </c>
      <c r="CA62" s="760">
        <f t="shared" si="150"/>
        <v>0</v>
      </c>
      <c r="CB62" s="760">
        <f t="shared" si="150"/>
        <v>0</v>
      </c>
      <c r="CC62" s="760">
        <f t="shared" si="150"/>
        <v>0</v>
      </c>
      <c r="CD62" s="760">
        <f t="shared" si="150"/>
        <v>0</v>
      </c>
      <c r="CE62" s="760"/>
      <c r="CF62" s="760">
        <f t="shared" si="151"/>
        <v>12000</v>
      </c>
      <c r="CG62" s="760">
        <f t="shared" si="151"/>
        <v>12000</v>
      </c>
      <c r="CH62" s="760">
        <f t="shared" si="151"/>
        <v>3000</v>
      </c>
      <c r="CI62" s="760">
        <f t="shared" si="151"/>
        <v>0</v>
      </c>
      <c r="CJ62" s="800"/>
    </row>
    <row r="63" spans="1:89" s="803" customFormat="1" ht="37.15" customHeight="1">
      <c r="A63" s="1496" t="s">
        <v>29</v>
      </c>
      <c r="B63" s="1497" t="s">
        <v>261</v>
      </c>
      <c r="C63" s="1504"/>
      <c r="D63" s="1504"/>
      <c r="E63" s="792"/>
      <c r="F63" s="1486"/>
      <c r="G63" s="760">
        <f>G64+G70</f>
        <v>856063</v>
      </c>
      <c r="H63" s="760">
        <f t="shared" ref="H63:CI63" si="152">H64+H70</f>
        <v>537985.6</v>
      </c>
      <c r="I63" s="760"/>
      <c r="J63" s="760"/>
      <c r="K63" s="760"/>
      <c r="L63" s="760">
        <f t="shared" si="152"/>
        <v>344618</v>
      </c>
      <c r="M63" s="760">
        <f t="shared" si="152"/>
        <v>252750</v>
      </c>
      <c r="N63" s="760">
        <f t="shared" si="152"/>
        <v>227461</v>
      </c>
      <c r="O63" s="760">
        <f t="shared" si="152"/>
        <v>227461</v>
      </c>
      <c r="P63" s="760">
        <f t="shared" si="152"/>
        <v>138750</v>
      </c>
      <c r="Q63" s="760">
        <f t="shared" si="152"/>
        <v>0</v>
      </c>
      <c r="R63" s="760"/>
      <c r="S63" s="760"/>
      <c r="T63" s="760"/>
      <c r="U63" s="760"/>
      <c r="V63" s="760"/>
      <c r="W63" s="760"/>
      <c r="X63" s="760"/>
      <c r="Y63" s="760"/>
      <c r="Z63" s="1081"/>
      <c r="AA63" s="1081"/>
      <c r="AB63" s="1752"/>
      <c r="AC63" s="1752"/>
      <c r="AD63" s="760"/>
      <c r="AE63" s="760"/>
      <c r="AF63" s="760"/>
      <c r="AG63" s="760"/>
      <c r="AH63" s="761">
        <f t="shared" si="152"/>
        <v>151000</v>
      </c>
      <c r="AI63" s="760">
        <f t="shared" si="152"/>
        <v>120000</v>
      </c>
      <c r="AJ63" s="760">
        <f t="shared" si="152"/>
        <v>0</v>
      </c>
      <c r="AK63" s="760">
        <f t="shared" si="152"/>
        <v>53833</v>
      </c>
      <c r="AL63" s="760">
        <f t="shared" si="152"/>
        <v>22967</v>
      </c>
      <c r="AM63" s="760">
        <f t="shared" si="152"/>
        <v>0</v>
      </c>
      <c r="AN63" s="760">
        <f t="shared" si="152"/>
        <v>97167</v>
      </c>
      <c r="AO63" s="760">
        <f t="shared" si="152"/>
        <v>97033</v>
      </c>
      <c r="AP63" s="760">
        <f t="shared" si="152"/>
        <v>0</v>
      </c>
      <c r="AQ63" s="760">
        <f t="shared" si="152"/>
        <v>97167</v>
      </c>
      <c r="AR63" s="760">
        <f t="shared" si="152"/>
        <v>0</v>
      </c>
      <c r="AS63" s="760">
        <f t="shared" si="152"/>
        <v>0</v>
      </c>
      <c r="AT63" s="760">
        <f t="shared" si="152"/>
        <v>11000</v>
      </c>
      <c r="AU63" s="760">
        <f t="shared" si="152"/>
        <v>0</v>
      </c>
      <c r="AV63" s="760">
        <f t="shared" si="152"/>
        <v>0</v>
      </c>
      <c r="AW63" s="760">
        <f t="shared" si="152"/>
        <v>11000</v>
      </c>
      <c r="AX63" s="760">
        <f t="shared" si="152"/>
        <v>0</v>
      </c>
      <c r="AY63" s="760">
        <f t="shared" si="152"/>
        <v>0</v>
      </c>
      <c r="AZ63" s="760">
        <f t="shared" si="152"/>
        <v>0</v>
      </c>
      <c r="BA63" s="760">
        <f t="shared" si="152"/>
        <v>0</v>
      </c>
      <c r="BB63" s="760">
        <f t="shared" si="152"/>
        <v>0</v>
      </c>
      <c r="BC63" s="760">
        <f t="shared" si="152"/>
        <v>0</v>
      </c>
      <c r="BD63" s="760">
        <f t="shared" si="152"/>
        <v>0</v>
      </c>
      <c r="BE63" s="760">
        <f t="shared" si="152"/>
        <v>0</v>
      </c>
      <c r="BF63" s="760">
        <f t="shared" si="152"/>
        <v>53461</v>
      </c>
      <c r="BG63" s="760">
        <f t="shared" si="152"/>
        <v>15750</v>
      </c>
      <c r="BH63" s="760">
        <f t="shared" si="152"/>
        <v>0</v>
      </c>
      <c r="BI63" s="760">
        <f t="shared" si="152"/>
        <v>53461</v>
      </c>
      <c r="BJ63" s="760">
        <f t="shared" si="152"/>
        <v>15750</v>
      </c>
      <c r="BK63" s="760">
        <f t="shared" si="152"/>
        <v>0</v>
      </c>
      <c r="BL63" s="760">
        <f t="shared" si="152"/>
        <v>215461</v>
      </c>
      <c r="BM63" s="760">
        <f t="shared" si="152"/>
        <v>135750</v>
      </c>
      <c r="BN63" s="760">
        <f t="shared" si="152"/>
        <v>0</v>
      </c>
      <c r="BO63" s="760">
        <f t="shared" si="152"/>
        <v>12000</v>
      </c>
      <c r="BP63" s="760">
        <f t="shared" si="152"/>
        <v>12000</v>
      </c>
      <c r="BQ63" s="760">
        <f t="shared" si="152"/>
        <v>3000</v>
      </c>
      <c r="BR63" s="760">
        <f t="shared" si="152"/>
        <v>0</v>
      </c>
      <c r="BS63" s="760">
        <f t="shared" si="152"/>
        <v>12000</v>
      </c>
      <c r="BT63" s="760">
        <f t="shared" si="152"/>
        <v>3000</v>
      </c>
      <c r="BU63" s="760">
        <f t="shared" si="152"/>
        <v>0</v>
      </c>
      <c r="BV63" s="760">
        <f t="shared" si="152"/>
        <v>12000</v>
      </c>
      <c r="BW63" s="760">
        <f t="shared" si="152"/>
        <v>3000</v>
      </c>
      <c r="BX63" s="760">
        <f t="shared" si="152"/>
        <v>0</v>
      </c>
      <c r="BY63" s="760">
        <f t="shared" si="152"/>
        <v>0</v>
      </c>
      <c r="BZ63" s="760">
        <f t="shared" si="152"/>
        <v>0</v>
      </c>
      <c r="CA63" s="760">
        <f t="shared" si="152"/>
        <v>0</v>
      </c>
      <c r="CB63" s="760">
        <f t="shared" si="152"/>
        <v>0</v>
      </c>
      <c r="CC63" s="760">
        <f t="shared" si="152"/>
        <v>0</v>
      </c>
      <c r="CD63" s="760">
        <f t="shared" si="152"/>
        <v>0</v>
      </c>
      <c r="CE63" s="760"/>
      <c r="CF63" s="760">
        <f t="shared" si="152"/>
        <v>12000</v>
      </c>
      <c r="CG63" s="760">
        <f t="shared" si="152"/>
        <v>12000</v>
      </c>
      <c r="CH63" s="760">
        <f t="shared" si="152"/>
        <v>3000</v>
      </c>
      <c r="CI63" s="760">
        <f t="shared" si="152"/>
        <v>0</v>
      </c>
      <c r="CJ63" s="800"/>
    </row>
    <row r="64" spans="1:89" s="803" customFormat="1" ht="17.649999999999999" customHeight="1">
      <c r="A64" s="1496"/>
      <c r="B64" s="1497" t="s">
        <v>25</v>
      </c>
      <c r="C64" s="1504"/>
      <c r="D64" s="1504"/>
      <c r="E64" s="792"/>
      <c r="F64" s="1486"/>
      <c r="G64" s="760">
        <f>SUM(G65:G69)</f>
        <v>792724</v>
      </c>
      <c r="H64" s="760">
        <f t="shared" ref="H64:CI64" si="153">SUM(H65:H69)</f>
        <v>490049.5</v>
      </c>
      <c r="I64" s="760"/>
      <c r="J64" s="760"/>
      <c r="K64" s="760"/>
      <c r="L64" s="760">
        <f t="shared" si="153"/>
        <v>331979</v>
      </c>
      <c r="M64" s="760">
        <f t="shared" si="153"/>
        <v>241750</v>
      </c>
      <c r="N64" s="760">
        <f t="shared" si="153"/>
        <v>202461</v>
      </c>
      <c r="O64" s="760">
        <f t="shared" si="153"/>
        <v>202461</v>
      </c>
      <c r="P64" s="760">
        <f t="shared" si="153"/>
        <v>138750</v>
      </c>
      <c r="Q64" s="760">
        <f t="shared" si="153"/>
        <v>0</v>
      </c>
      <c r="R64" s="760"/>
      <c r="S64" s="760"/>
      <c r="T64" s="760"/>
      <c r="U64" s="760"/>
      <c r="V64" s="760"/>
      <c r="W64" s="760"/>
      <c r="X64" s="760"/>
      <c r="Y64" s="760"/>
      <c r="Z64" s="1081"/>
      <c r="AA64" s="1081"/>
      <c r="AB64" s="1752"/>
      <c r="AC64" s="1752"/>
      <c r="AD64" s="760"/>
      <c r="AE64" s="760"/>
      <c r="AF64" s="760"/>
      <c r="AG64" s="760"/>
      <c r="AH64" s="761">
        <f t="shared" si="153"/>
        <v>143000</v>
      </c>
      <c r="AI64" s="760">
        <f t="shared" si="153"/>
        <v>120000</v>
      </c>
      <c r="AJ64" s="760">
        <f t="shared" si="153"/>
        <v>0</v>
      </c>
      <c r="AK64" s="760">
        <f t="shared" si="153"/>
        <v>45833</v>
      </c>
      <c r="AL64" s="760">
        <f t="shared" si="153"/>
        <v>22967</v>
      </c>
      <c r="AM64" s="760">
        <f t="shared" si="153"/>
        <v>0</v>
      </c>
      <c r="AN64" s="760">
        <f t="shared" si="153"/>
        <v>97167</v>
      </c>
      <c r="AO64" s="760">
        <f t="shared" si="153"/>
        <v>97033</v>
      </c>
      <c r="AP64" s="760">
        <f t="shared" si="153"/>
        <v>0</v>
      </c>
      <c r="AQ64" s="760">
        <f t="shared" si="153"/>
        <v>97167</v>
      </c>
      <c r="AR64" s="760">
        <f t="shared" si="153"/>
        <v>0</v>
      </c>
      <c r="AS64" s="760">
        <f t="shared" si="153"/>
        <v>0</v>
      </c>
      <c r="AT64" s="760">
        <f t="shared" si="153"/>
        <v>8000</v>
      </c>
      <c r="AU64" s="760">
        <f t="shared" si="153"/>
        <v>0</v>
      </c>
      <c r="AV64" s="760">
        <f t="shared" si="153"/>
        <v>0</v>
      </c>
      <c r="AW64" s="760">
        <f t="shared" si="153"/>
        <v>8000</v>
      </c>
      <c r="AX64" s="760">
        <f t="shared" si="153"/>
        <v>0</v>
      </c>
      <c r="AY64" s="760">
        <f t="shared" si="153"/>
        <v>0</v>
      </c>
      <c r="AZ64" s="760">
        <f t="shared" si="153"/>
        <v>0</v>
      </c>
      <c r="BA64" s="760">
        <f t="shared" si="153"/>
        <v>0</v>
      </c>
      <c r="BB64" s="760">
        <f t="shared" si="153"/>
        <v>0</v>
      </c>
      <c r="BC64" s="760">
        <f t="shared" si="153"/>
        <v>0</v>
      </c>
      <c r="BD64" s="760">
        <f t="shared" si="153"/>
        <v>0</v>
      </c>
      <c r="BE64" s="760">
        <f t="shared" si="153"/>
        <v>0</v>
      </c>
      <c r="BF64" s="760">
        <f t="shared" si="153"/>
        <v>48461</v>
      </c>
      <c r="BG64" s="760">
        <f t="shared" si="153"/>
        <v>15750</v>
      </c>
      <c r="BH64" s="760">
        <f t="shared" si="153"/>
        <v>0</v>
      </c>
      <c r="BI64" s="760">
        <f t="shared" si="153"/>
        <v>48461</v>
      </c>
      <c r="BJ64" s="760">
        <f t="shared" si="153"/>
        <v>15750</v>
      </c>
      <c r="BK64" s="760">
        <f t="shared" si="153"/>
        <v>0</v>
      </c>
      <c r="BL64" s="760">
        <f t="shared" si="153"/>
        <v>199461</v>
      </c>
      <c r="BM64" s="760">
        <f t="shared" si="153"/>
        <v>135750</v>
      </c>
      <c r="BN64" s="760">
        <f t="shared" si="153"/>
        <v>0</v>
      </c>
      <c r="BO64" s="760">
        <f t="shared" si="153"/>
        <v>3000</v>
      </c>
      <c r="BP64" s="760">
        <f t="shared" si="153"/>
        <v>3000</v>
      </c>
      <c r="BQ64" s="760">
        <f t="shared" si="153"/>
        <v>3000</v>
      </c>
      <c r="BR64" s="760">
        <f t="shared" si="153"/>
        <v>0</v>
      </c>
      <c r="BS64" s="760">
        <f t="shared" si="153"/>
        <v>3000</v>
      </c>
      <c r="BT64" s="760">
        <f t="shared" si="153"/>
        <v>3000</v>
      </c>
      <c r="BU64" s="760">
        <f t="shared" si="153"/>
        <v>0</v>
      </c>
      <c r="BV64" s="760">
        <f t="shared" si="153"/>
        <v>3000</v>
      </c>
      <c r="BW64" s="760">
        <f t="shared" si="153"/>
        <v>3000</v>
      </c>
      <c r="BX64" s="760">
        <f t="shared" si="153"/>
        <v>0</v>
      </c>
      <c r="BY64" s="760">
        <f t="shared" si="153"/>
        <v>0</v>
      </c>
      <c r="BZ64" s="760">
        <f t="shared" si="153"/>
        <v>0</v>
      </c>
      <c r="CA64" s="760">
        <f t="shared" si="153"/>
        <v>0</v>
      </c>
      <c r="CB64" s="760">
        <f t="shared" si="153"/>
        <v>0</v>
      </c>
      <c r="CC64" s="760">
        <f t="shared" si="153"/>
        <v>0</v>
      </c>
      <c r="CD64" s="760">
        <f t="shared" si="153"/>
        <v>0</v>
      </c>
      <c r="CE64" s="760"/>
      <c r="CF64" s="760">
        <f t="shared" si="153"/>
        <v>3000</v>
      </c>
      <c r="CG64" s="760">
        <f t="shared" si="153"/>
        <v>3000</v>
      </c>
      <c r="CH64" s="760">
        <f t="shared" si="153"/>
        <v>3000</v>
      </c>
      <c r="CI64" s="760">
        <f t="shared" si="153"/>
        <v>0</v>
      </c>
      <c r="CJ64" s="800"/>
    </row>
    <row r="65" spans="1:89" s="1776" customFormat="1" ht="42" customHeight="1">
      <c r="A65" s="1768">
        <v>1</v>
      </c>
      <c r="B65" s="1780" t="s">
        <v>133</v>
      </c>
      <c r="C65" s="1766" t="s">
        <v>162</v>
      </c>
      <c r="D65" s="1766"/>
      <c r="E65" s="1778" t="s">
        <v>168</v>
      </c>
      <c r="F65" s="1766" t="s">
        <v>193</v>
      </c>
      <c r="G65" s="1765">
        <v>148918</v>
      </c>
      <c r="H65" s="1765">
        <v>148000</v>
      </c>
      <c r="I65" s="1765"/>
      <c r="J65" s="1765"/>
      <c r="K65" s="1765"/>
      <c r="L65" s="1765">
        <v>120500</v>
      </c>
      <c r="M65" s="1765">
        <v>115500</v>
      </c>
      <c r="N65" s="1730">
        <f>O65</f>
        <v>25000</v>
      </c>
      <c r="O65" s="1765">
        <v>25000</v>
      </c>
      <c r="P65" s="1765">
        <v>15000</v>
      </c>
      <c r="Q65" s="1749"/>
      <c r="R65" s="1749"/>
      <c r="S65" s="1749"/>
      <c r="T65" s="1749"/>
      <c r="U65" s="1749"/>
      <c r="V65" s="1749"/>
      <c r="W65" s="1749"/>
      <c r="X65" s="1749"/>
      <c r="Y65" s="1749"/>
      <c r="Z65" s="1749"/>
      <c r="AA65" s="1749"/>
      <c r="AB65" s="1749"/>
      <c r="AC65" s="1749"/>
      <c r="AD65" s="1749"/>
      <c r="AE65" s="1749"/>
      <c r="AF65" s="1749"/>
      <c r="AG65" s="1749"/>
      <c r="AH65" s="1730">
        <v>10000</v>
      </c>
      <c r="AI65" s="1771"/>
      <c r="AJ65" s="1730"/>
      <c r="AK65" s="1730">
        <v>9866</v>
      </c>
      <c r="AL65" s="1771"/>
      <c r="AM65" s="1730"/>
      <c r="AN65" s="1746">
        <f>AH65-AK65</f>
        <v>134</v>
      </c>
      <c r="AO65" s="1746"/>
      <c r="AP65" s="1746"/>
      <c r="AQ65" s="1730">
        <v>134</v>
      </c>
      <c r="AR65" s="1771"/>
      <c r="AS65" s="1730"/>
      <c r="AT65" s="1730"/>
      <c r="AU65" s="1747"/>
      <c r="AV65" s="1730"/>
      <c r="AW65" s="1730"/>
      <c r="AX65" s="1771"/>
      <c r="AY65" s="1749"/>
      <c r="AZ65" s="1746">
        <f>AT65-AW65</f>
        <v>0</v>
      </c>
      <c r="BA65" s="1746"/>
      <c r="BB65" s="1746"/>
      <c r="BC65" s="1749"/>
      <c r="BD65" s="1771"/>
      <c r="BE65" s="1749"/>
      <c r="BF65" s="1730">
        <f>BG65+BH65</f>
        <v>12000</v>
      </c>
      <c r="BG65" s="1744">
        <v>12000</v>
      </c>
      <c r="BH65" s="1730"/>
      <c r="BI65" s="1730">
        <f t="shared" ref="BI65:BK69" si="154">BF65</f>
        <v>12000</v>
      </c>
      <c r="BJ65" s="1772">
        <f t="shared" si="154"/>
        <v>12000</v>
      </c>
      <c r="BK65" s="1749">
        <f t="shared" si="154"/>
        <v>0</v>
      </c>
      <c r="BL65" s="1746">
        <f t="shared" ref="BL65:BN72" si="155">AH65+AT65+BF65</f>
        <v>22000</v>
      </c>
      <c r="BM65" s="1746">
        <f t="shared" si="155"/>
        <v>12000</v>
      </c>
      <c r="BN65" s="1746">
        <f t="shared" si="155"/>
        <v>0</v>
      </c>
      <c r="BO65" s="1746">
        <f t="shared" ref="BO65:BO69" si="156">BP65</f>
        <v>3000</v>
      </c>
      <c r="BP65" s="1744">
        <f t="shared" ref="BP65:BR69" si="157">O65-BL65</f>
        <v>3000</v>
      </c>
      <c r="BQ65" s="1746">
        <f t="shared" si="157"/>
        <v>3000</v>
      </c>
      <c r="BR65" s="1749">
        <f t="shared" si="157"/>
        <v>0</v>
      </c>
      <c r="BS65" s="1746">
        <f t="shared" ref="BS65" si="158">BO65</f>
        <v>3000</v>
      </c>
      <c r="BT65" s="1746">
        <f t="shared" ref="BT65" si="159">BQ65</f>
        <v>3000</v>
      </c>
      <c r="BU65" s="1749"/>
      <c r="BV65" s="1746">
        <f t="shared" ref="BV65" si="160">BS65</f>
        <v>3000</v>
      </c>
      <c r="BW65" s="1746">
        <f t="shared" ref="BW65" si="161">BT65</f>
        <v>3000</v>
      </c>
      <c r="BX65" s="1749"/>
      <c r="BY65" s="1746">
        <f t="shared" ref="BY65:BY69" si="162">BP65-BS65</f>
        <v>0</v>
      </c>
      <c r="BZ65" s="1749">
        <f t="shared" ref="BZ65:BZ69" si="163">BQ65-BT65</f>
        <v>0</v>
      </c>
      <c r="CA65" s="1749"/>
      <c r="CB65" s="1749"/>
      <c r="CC65" s="1749"/>
      <c r="CD65" s="1749"/>
      <c r="CE65" s="1749"/>
      <c r="CF65" s="1746">
        <f t="shared" ref="CF65:CF69" si="164">CG65</f>
        <v>3000</v>
      </c>
      <c r="CG65" s="1746">
        <f t="shared" ref="CG65:CG69" si="165">BP65</f>
        <v>3000</v>
      </c>
      <c r="CH65" s="1765">
        <f>BQ65</f>
        <v>3000</v>
      </c>
      <c r="CI65" s="1773"/>
      <c r="CJ65" s="1773"/>
      <c r="CK65" s="1776" t="s">
        <v>356</v>
      </c>
    </row>
    <row r="66" spans="1:89" s="803" customFormat="1" ht="34.5" customHeight="1">
      <c r="A66" s="815">
        <v>2</v>
      </c>
      <c r="B66" s="793" t="s">
        <v>134</v>
      </c>
      <c r="C66" s="943"/>
      <c r="D66" s="943"/>
      <c r="E66" s="815" t="s">
        <v>167</v>
      </c>
      <c r="F66" s="816" t="s">
        <v>194</v>
      </c>
      <c r="G66" s="764">
        <v>60244</v>
      </c>
      <c r="H66" s="764">
        <v>42170</v>
      </c>
      <c r="I66" s="764"/>
      <c r="J66" s="764"/>
      <c r="K66" s="764"/>
      <c r="L66" s="764">
        <v>15000</v>
      </c>
      <c r="M66" s="764">
        <v>15000</v>
      </c>
      <c r="N66" s="797">
        <f>O66</f>
        <v>13461</v>
      </c>
      <c r="O66" s="764">
        <v>13461</v>
      </c>
      <c r="P66" s="764">
        <v>3750</v>
      </c>
      <c r="Q66" s="798"/>
      <c r="R66" s="798"/>
      <c r="S66" s="798"/>
      <c r="T66" s="798"/>
      <c r="U66" s="798"/>
      <c r="V66" s="798"/>
      <c r="W66" s="798"/>
      <c r="X66" s="798"/>
      <c r="Y66" s="798"/>
      <c r="Z66" s="1087"/>
      <c r="AA66" s="1087"/>
      <c r="AB66" s="1753"/>
      <c r="AC66" s="1753"/>
      <c r="AD66" s="798"/>
      <c r="AE66" s="798"/>
      <c r="AF66" s="798"/>
      <c r="AG66" s="798"/>
      <c r="AH66" s="749">
        <v>4000</v>
      </c>
      <c r="AI66" s="938"/>
      <c r="AJ66" s="797"/>
      <c r="AK66" s="797">
        <v>4000</v>
      </c>
      <c r="AL66" s="938"/>
      <c r="AM66" s="797"/>
      <c r="AN66" s="799"/>
      <c r="AO66" s="799"/>
      <c r="AP66" s="799"/>
      <c r="AQ66" s="797"/>
      <c r="AR66" s="938"/>
      <c r="AS66" s="798"/>
      <c r="AT66" s="797">
        <v>3000</v>
      </c>
      <c r="AU66" s="939"/>
      <c r="AV66" s="797"/>
      <c r="AW66" s="797">
        <v>3000</v>
      </c>
      <c r="AX66" s="938"/>
      <c r="AY66" s="797"/>
      <c r="AZ66" s="799">
        <f>AT66-AW66</f>
        <v>0</v>
      </c>
      <c r="BA66" s="799"/>
      <c r="BB66" s="799"/>
      <c r="BC66" s="798"/>
      <c r="BD66" s="938"/>
      <c r="BE66" s="798"/>
      <c r="BF66" s="797">
        <v>6461</v>
      </c>
      <c r="BG66" s="797">
        <v>3750</v>
      </c>
      <c r="BH66" s="797"/>
      <c r="BI66" s="797">
        <f t="shared" si="154"/>
        <v>6461</v>
      </c>
      <c r="BJ66" s="933">
        <f t="shared" si="154"/>
        <v>3750</v>
      </c>
      <c r="BK66" s="798">
        <f t="shared" si="154"/>
        <v>0</v>
      </c>
      <c r="BL66" s="799">
        <f t="shared" si="155"/>
        <v>13461</v>
      </c>
      <c r="BM66" s="799">
        <f t="shared" si="155"/>
        <v>3750</v>
      </c>
      <c r="BN66" s="799">
        <f t="shared" si="155"/>
        <v>0</v>
      </c>
      <c r="BO66" s="799">
        <f t="shared" si="156"/>
        <v>0</v>
      </c>
      <c r="BP66" s="932">
        <f t="shared" si="157"/>
        <v>0</v>
      </c>
      <c r="BQ66" s="799">
        <f t="shared" si="157"/>
        <v>0</v>
      </c>
      <c r="BR66" s="798">
        <f t="shared" si="157"/>
        <v>0</v>
      </c>
      <c r="BS66" s="799">
        <f t="shared" ref="BS66:BS68" si="166">BO66</f>
        <v>0</v>
      </c>
      <c r="BT66" s="799">
        <f t="shared" ref="BT66:BT68" si="167">BQ66</f>
        <v>0</v>
      </c>
      <c r="BU66" s="798"/>
      <c r="BV66" s="799">
        <f t="shared" ref="BV66" si="168">BS66</f>
        <v>0</v>
      </c>
      <c r="BW66" s="799">
        <f t="shared" ref="BW66" si="169">BT66</f>
        <v>0</v>
      </c>
      <c r="BX66" s="798"/>
      <c r="BY66" s="799">
        <f t="shared" si="162"/>
        <v>0</v>
      </c>
      <c r="BZ66" s="798">
        <f t="shared" si="163"/>
        <v>0</v>
      </c>
      <c r="CA66" s="798"/>
      <c r="CB66" s="798"/>
      <c r="CC66" s="798"/>
      <c r="CD66" s="798"/>
      <c r="CE66" s="798"/>
      <c r="CF66" s="799">
        <f t="shared" si="164"/>
        <v>0</v>
      </c>
      <c r="CG66" s="799">
        <f t="shared" si="165"/>
        <v>0</v>
      </c>
      <c r="CH66" s="800"/>
      <c r="CI66" s="800"/>
      <c r="CJ66" s="800"/>
      <c r="CK66" s="802" t="s">
        <v>345</v>
      </c>
    </row>
    <row r="67" spans="1:89" s="803" customFormat="1" ht="24.6" customHeight="1">
      <c r="A67" s="815">
        <v>3</v>
      </c>
      <c r="B67" s="1388" t="s">
        <v>137</v>
      </c>
      <c r="C67" s="795"/>
      <c r="D67" s="795"/>
      <c r="E67" s="815" t="s">
        <v>172</v>
      </c>
      <c r="F67" s="795" t="s">
        <v>197</v>
      </c>
      <c r="G67" s="764">
        <v>88755</v>
      </c>
      <c r="H67" s="764">
        <v>79879.5</v>
      </c>
      <c r="I67" s="764"/>
      <c r="J67" s="764"/>
      <c r="K67" s="764"/>
      <c r="L67" s="764">
        <v>19189</v>
      </c>
      <c r="M67" s="764">
        <v>11250</v>
      </c>
      <c r="N67" s="797">
        <f>O67</f>
        <v>44000</v>
      </c>
      <c r="O67" s="764">
        <v>44000</v>
      </c>
      <c r="P67" s="764">
        <v>0</v>
      </c>
      <c r="Q67" s="798"/>
      <c r="R67" s="798"/>
      <c r="S67" s="798"/>
      <c r="T67" s="798"/>
      <c r="U67" s="798"/>
      <c r="V67" s="798"/>
      <c r="W67" s="798"/>
      <c r="X67" s="798"/>
      <c r="Y67" s="798"/>
      <c r="Z67" s="1087"/>
      <c r="AA67" s="1087"/>
      <c r="AB67" s="1753"/>
      <c r="AC67" s="1753"/>
      <c r="AD67" s="798"/>
      <c r="AE67" s="798"/>
      <c r="AF67" s="798"/>
      <c r="AG67" s="798"/>
      <c r="AH67" s="749">
        <v>9000</v>
      </c>
      <c r="AI67" s="938"/>
      <c r="AJ67" s="797"/>
      <c r="AK67" s="797">
        <v>9000</v>
      </c>
      <c r="AL67" s="938"/>
      <c r="AM67" s="797"/>
      <c r="AN67" s="799"/>
      <c r="AO67" s="799"/>
      <c r="AP67" s="799"/>
      <c r="AQ67" s="797"/>
      <c r="AR67" s="938"/>
      <c r="AS67" s="798"/>
      <c r="AT67" s="797">
        <v>5000</v>
      </c>
      <c r="AU67" s="939"/>
      <c r="AV67" s="797"/>
      <c r="AW67" s="797">
        <v>5000</v>
      </c>
      <c r="AX67" s="938"/>
      <c r="AY67" s="797"/>
      <c r="AZ67" s="799">
        <f>AT67-AW67</f>
        <v>0</v>
      </c>
      <c r="BA67" s="799"/>
      <c r="BB67" s="799"/>
      <c r="BC67" s="798"/>
      <c r="BD67" s="938"/>
      <c r="BE67" s="798"/>
      <c r="BF67" s="797">
        <v>30000</v>
      </c>
      <c r="BG67" s="938"/>
      <c r="BH67" s="797"/>
      <c r="BI67" s="797">
        <f t="shared" si="154"/>
        <v>30000</v>
      </c>
      <c r="BJ67" s="933">
        <f t="shared" si="154"/>
        <v>0</v>
      </c>
      <c r="BK67" s="798">
        <f t="shared" si="154"/>
        <v>0</v>
      </c>
      <c r="BL67" s="799">
        <f t="shared" si="155"/>
        <v>44000</v>
      </c>
      <c r="BM67" s="799">
        <f t="shared" si="155"/>
        <v>0</v>
      </c>
      <c r="BN67" s="799">
        <f t="shared" si="155"/>
        <v>0</v>
      </c>
      <c r="BO67" s="799">
        <f t="shared" si="156"/>
        <v>0</v>
      </c>
      <c r="BP67" s="932">
        <f t="shared" si="157"/>
        <v>0</v>
      </c>
      <c r="BQ67" s="799">
        <f t="shared" si="157"/>
        <v>0</v>
      </c>
      <c r="BR67" s="798">
        <f t="shared" si="157"/>
        <v>0</v>
      </c>
      <c r="BS67" s="799">
        <f t="shared" si="166"/>
        <v>0</v>
      </c>
      <c r="BT67" s="799">
        <f t="shared" si="167"/>
        <v>0</v>
      </c>
      <c r="BU67" s="798"/>
      <c r="BV67" s="799">
        <f t="shared" ref="BV67:BV69" si="170">BS67</f>
        <v>0</v>
      </c>
      <c r="BW67" s="799">
        <f t="shared" ref="BW67:BW69" si="171">BT67</f>
        <v>0</v>
      </c>
      <c r="BX67" s="798"/>
      <c r="BY67" s="799">
        <f t="shared" si="162"/>
        <v>0</v>
      </c>
      <c r="BZ67" s="798">
        <f t="shared" si="163"/>
        <v>0</v>
      </c>
      <c r="CA67" s="798"/>
      <c r="CB67" s="798"/>
      <c r="CC67" s="798"/>
      <c r="CD67" s="798"/>
      <c r="CE67" s="798"/>
      <c r="CF67" s="799">
        <f t="shared" si="164"/>
        <v>0</v>
      </c>
      <c r="CG67" s="799">
        <f t="shared" si="165"/>
        <v>0</v>
      </c>
      <c r="CH67" s="800"/>
      <c r="CI67" s="800"/>
      <c r="CJ67" s="800"/>
      <c r="CK67" s="802" t="s">
        <v>345</v>
      </c>
    </row>
    <row r="68" spans="1:89" s="803" customFormat="1" ht="41.25">
      <c r="A68" s="815">
        <v>4</v>
      </c>
      <c r="B68" s="793" t="s">
        <v>138</v>
      </c>
      <c r="C68" s="795"/>
      <c r="D68" s="795"/>
      <c r="E68" s="795"/>
      <c r="F68" s="816" t="s">
        <v>198</v>
      </c>
      <c r="G68" s="764">
        <v>376982</v>
      </c>
      <c r="H68" s="764">
        <v>150000</v>
      </c>
      <c r="I68" s="764"/>
      <c r="J68" s="764"/>
      <c r="K68" s="764"/>
      <c r="L68" s="796">
        <v>177290</v>
      </c>
      <c r="M68" s="796">
        <v>100000</v>
      </c>
      <c r="N68" s="797">
        <f>O68</f>
        <v>50000</v>
      </c>
      <c r="O68" s="764">
        <v>50000</v>
      </c>
      <c r="P68" s="764">
        <v>50000</v>
      </c>
      <c r="Q68" s="798"/>
      <c r="R68" s="798"/>
      <c r="S68" s="798"/>
      <c r="T68" s="798"/>
      <c r="U68" s="798"/>
      <c r="V68" s="798"/>
      <c r="W68" s="798"/>
      <c r="X68" s="798"/>
      <c r="Y68" s="798"/>
      <c r="Z68" s="1087"/>
      <c r="AA68" s="1087"/>
      <c r="AB68" s="1753"/>
      <c r="AC68" s="1753"/>
      <c r="AD68" s="798"/>
      <c r="AE68" s="798"/>
      <c r="AF68" s="798"/>
      <c r="AG68" s="798"/>
      <c r="AH68" s="749">
        <f>AI68+AJ68</f>
        <v>50000</v>
      </c>
      <c r="AI68" s="764">
        <v>50000</v>
      </c>
      <c r="AJ68" s="764"/>
      <c r="AK68" s="797">
        <f t="shared" ref="AK68:AK69" si="172">AL68+AM68</f>
        <v>22967</v>
      </c>
      <c r="AL68" s="797">
        <v>22967</v>
      </c>
      <c r="AM68" s="797"/>
      <c r="AN68" s="799">
        <f>AH68-AK68</f>
        <v>27033</v>
      </c>
      <c r="AO68" s="799">
        <f>AI68-AL68</f>
        <v>27033</v>
      </c>
      <c r="AP68" s="799"/>
      <c r="AQ68" s="797">
        <f>AO68</f>
        <v>27033</v>
      </c>
      <c r="AR68" s="938"/>
      <c r="AS68" s="798"/>
      <c r="AT68" s="797">
        <f t="shared" ref="AT68:AT69" si="173">AU68+AV68</f>
        <v>0</v>
      </c>
      <c r="AU68" s="939"/>
      <c r="AV68" s="797"/>
      <c r="AW68" s="797">
        <f>AX68+AY68</f>
        <v>0</v>
      </c>
      <c r="AX68" s="938"/>
      <c r="AY68" s="798"/>
      <c r="AZ68" s="799">
        <f>AT68-AW68</f>
        <v>0</v>
      </c>
      <c r="BA68" s="799"/>
      <c r="BB68" s="799"/>
      <c r="BC68" s="798"/>
      <c r="BD68" s="938"/>
      <c r="BE68" s="798"/>
      <c r="BF68" s="937">
        <f>BG68+BH68</f>
        <v>0</v>
      </c>
      <c r="BG68" s="938"/>
      <c r="BH68" s="798"/>
      <c r="BI68" s="797">
        <f t="shared" si="154"/>
        <v>0</v>
      </c>
      <c r="BJ68" s="933">
        <f t="shared" si="154"/>
        <v>0</v>
      </c>
      <c r="BK68" s="798">
        <f t="shared" si="154"/>
        <v>0</v>
      </c>
      <c r="BL68" s="799">
        <f t="shared" si="155"/>
        <v>50000</v>
      </c>
      <c r="BM68" s="799">
        <f t="shared" si="155"/>
        <v>50000</v>
      </c>
      <c r="BN68" s="799">
        <f t="shared" si="155"/>
        <v>0</v>
      </c>
      <c r="BO68" s="799">
        <f t="shared" si="156"/>
        <v>0</v>
      </c>
      <c r="BP68" s="932">
        <f t="shared" si="157"/>
        <v>0</v>
      </c>
      <c r="BQ68" s="799">
        <f t="shared" si="157"/>
        <v>0</v>
      </c>
      <c r="BR68" s="798">
        <f t="shared" si="157"/>
        <v>0</v>
      </c>
      <c r="BS68" s="799">
        <f t="shared" si="166"/>
        <v>0</v>
      </c>
      <c r="BT68" s="799">
        <f t="shared" si="167"/>
        <v>0</v>
      </c>
      <c r="BU68" s="798"/>
      <c r="BV68" s="799">
        <f t="shared" si="170"/>
        <v>0</v>
      </c>
      <c r="BW68" s="799">
        <f t="shared" si="171"/>
        <v>0</v>
      </c>
      <c r="BX68" s="798"/>
      <c r="BY68" s="799">
        <f t="shared" si="162"/>
        <v>0</v>
      </c>
      <c r="BZ68" s="798">
        <f t="shared" si="163"/>
        <v>0</v>
      </c>
      <c r="CA68" s="798"/>
      <c r="CB68" s="798"/>
      <c r="CC68" s="798"/>
      <c r="CD68" s="798"/>
      <c r="CE68" s="798"/>
      <c r="CF68" s="799">
        <f t="shared" si="164"/>
        <v>0</v>
      </c>
      <c r="CG68" s="799">
        <f t="shared" si="165"/>
        <v>0</v>
      </c>
      <c r="CH68" s="800"/>
      <c r="CI68" s="800"/>
      <c r="CJ68" s="800"/>
      <c r="CK68" s="803" t="s">
        <v>354</v>
      </c>
    </row>
    <row r="69" spans="1:89" s="803" customFormat="1" ht="57" customHeight="1">
      <c r="A69" s="815">
        <v>5</v>
      </c>
      <c r="B69" s="817" t="s">
        <v>139</v>
      </c>
      <c r="C69" s="818" t="s">
        <v>163</v>
      </c>
      <c r="D69" s="818"/>
      <c r="E69" s="818" t="s">
        <v>173</v>
      </c>
      <c r="F69" s="816" t="s">
        <v>199</v>
      </c>
      <c r="G69" s="796">
        <v>117825</v>
      </c>
      <c r="H69" s="796">
        <v>70000</v>
      </c>
      <c r="I69" s="796"/>
      <c r="J69" s="796"/>
      <c r="K69" s="796"/>
      <c r="L69" s="796"/>
      <c r="M69" s="796"/>
      <c r="N69" s="797">
        <f>O69</f>
        <v>70000</v>
      </c>
      <c r="O69" s="764">
        <v>70000</v>
      </c>
      <c r="P69" s="764">
        <v>70000</v>
      </c>
      <c r="Q69" s="798"/>
      <c r="R69" s="798"/>
      <c r="S69" s="798"/>
      <c r="T69" s="798"/>
      <c r="U69" s="798"/>
      <c r="V69" s="798"/>
      <c r="W69" s="798"/>
      <c r="X69" s="798"/>
      <c r="Y69" s="798"/>
      <c r="Z69" s="1087"/>
      <c r="AA69" s="1087"/>
      <c r="AB69" s="1753"/>
      <c r="AC69" s="1753"/>
      <c r="AD69" s="798"/>
      <c r="AE69" s="798"/>
      <c r="AF69" s="798"/>
      <c r="AG69" s="798"/>
      <c r="AH69" s="749">
        <f>AI69+AJ69</f>
        <v>70000</v>
      </c>
      <c r="AI69" s="797">
        <v>70000</v>
      </c>
      <c r="AJ69" s="797"/>
      <c r="AK69" s="797">
        <f t="shared" si="172"/>
        <v>0</v>
      </c>
      <c r="AL69" s="798"/>
      <c r="AM69" s="798"/>
      <c r="AN69" s="799">
        <f t="shared" ref="AN69" si="174">AH69-AK69</f>
        <v>70000</v>
      </c>
      <c r="AO69" s="799">
        <f>AI69-AL69</f>
        <v>70000</v>
      </c>
      <c r="AP69" s="799"/>
      <c r="AQ69" s="797">
        <f>AN69</f>
        <v>70000</v>
      </c>
      <c r="AR69" s="938"/>
      <c r="AS69" s="798"/>
      <c r="AT69" s="797">
        <f t="shared" si="173"/>
        <v>0</v>
      </c>
      <c r="AU69" s="939"/>
      <c r="AV69" s="797"/>
      <c r="AW69" s="797">
        <f>AX69+AY69</f>
        <v>0</v>
      </c>
      <c r="AX69" s="938"/>
      <c r="AY69" s="798"/>
      <c r="AZ69" s="799">
        <f>AT69-AW69</f>
        <v>0</v>
      </c>
      <c r="BA69" s="799"/>
      <c r="BB69" s="799"/>
      <c r="BC69" s="798"/>
      <c r="BD69" s="938"/>
      <c r="BE69" s="798"/>
      <c r="BF69" s="937">
        <f>BG69+BH69</f>
        <v>0</v>
      </c>
      <c r="BG69" s="938"/>
      <c r="BH69" s="798"/>
      <c r="BI69" s="797">
        <f t="shared" si="154"/>
        <v>0</v>
      </c>
      <c r="BJ69" s="933">
        <f t="shared" si="154"/>
        <v>0</v>
      </c>
      <c r="BK69" s="798">
        <f t="shared" si="154"/>
        <v>0</v>
      </c>
      <c r="BL69" s="799">
        <f t="shared" si="155"/>
        <v>70000</v>
      </c>
      <c r="BM69" s="799">
        <f t="shared" si="155"/>
        <v>70000</v>
      </c>
      <c r="BN69" s="799">
        <f t="shared" si="155"/>
        <v>0</v>
      </c>
      <c r="BO69" s="799">
        <f t="shared" si="156"/>
        <v>0</v>
      </c>
      <c r="BP69" s="932">
        <f t="shared" si="157"/>
        <v>0</v>
      </c>
      <c r="BQ69" s="799">
        <f t="shared" si="157"/>
        <v>0</v>
      </c>
      <c r="BR69" s="798">
        <f t="shared" si="157"/>
        <v>0</v>
      </c>
      <c r="BS69" s="799">
        <f t="shared" ref="BS69" si="175">BO69</f>
        <v>0</v>
      </c>
      <c r="BT69" s="799">
        <f t="shared" ref="BT69" si="176">BQ69</f>
        <v>0</v>
      </c>
      <c r="BU69" s="798"/>
      <c r="BV69" s="799">
        <f t="shared" si="170"/>
        <v>0</v>
      </c>
      <c r="BW69" s="799">
        <f t="shared" si="171"/>
        <v>0</v>
      </c>
      <c r="BX69" s="798"/>
      <c r="BY69" s="799">
        <f t="shared" si="162"/>
        <v>0</v>
      </c>
      <c r="BZ69" s="798">
        <f t="shared" si="163"/>
        <v>0</v>
      </c>
      <c r="CA69" s="798"/>
      <c r="CB69" s="798"/>
      <c r="CC69" s="798"/>
      <c r="CD69" s="798"/>
      <c r="CE69" s="798"/>
      <c r="CF69" s="799">
        <f t="shared" si="164"/>
        <v>0</v>
      </c>
      <c r="CG69" s="799">
        <f t="shared" si="165"/>
        <v>0</v>
      </c>
      <c r="CH69" s="800"/>
      <c r="CI69" s="800"/>
      <c r="CJ69" s="800"/>
      <c r="CK69" s="802" t="s">
        <v>345</v>
      </c>
    </row>
    <row r="70" spans="1:89" s="1494" customFormat="1" ht="14.65" customHeight="1">
      <c r="A70" s="1510"/>
      <c r="B70" s="1501" t="s">
        <v>24</v>
      </c>
      <c r="C70" s="1505"/>
      <c r="D70" s="1505"/>
      <c r="E70" s="1492"/>
      <c r="F70" s="1490"/>
      <c r="G70" s="935">
        <f>SUM(G71:G72)</f>
        <v>63339</v>
      </c>
      <c r="H70" s="935">
        <f t="shared" ref="H70:CI70" si="177">SUM(H71:H72)</f>
        <v>47936.100000000006</v>
      </c>
      <c r="I70" s="935"/>
      <c r="J70" s="935"/>
      <c r="K70" s="935"/>
      <c r="L70" s="935">
        <f t="shared" si="177"/>
        <v>12639</v>
      </c>
      <c r="M70" s="935">
        <f t="shared" si="177"/>
        <v>11000</v>
      </c>
      <c r="N70" s="935">
        <f t="shared" si="177"/>
        <v>25000</v>
      </c>
      <c r="O70" s="935">
        <f t="shared" si="177"/>
        <v>25000</v>
      </c>
      <c r="P70" s="935">
        <f t="shared" si="177"/>
        <v>0</v>
      </c>
      <c r="Q70" s="935">
        <f t="shared" si="177"/>
        <v>0</v>
      </c>
      <c r="R70" s="935"/>
      <c r="S70" s="935"/>
      <c r="T70" s="935"/>
      <c r="U70" s="935"/>
      <c r="V70" s="935"/>
      <c r="W70" s="935"/>
      <c r="X70" s="935"/>
      <c r="Y70" s="935"/>
      <c r="Z70" s="1346"/>
      <c r="AA70" s="1346"/>
      <c r="AB70" s="1755"/>
      <c r="AC70" s="1755"/>
      <c r="AD70" s="935"/>
      <c r="AE70" s="935"/>
      <c r="AF70" s="935"/>
      <c r="AG70" s="935"/>
      <c r="AH70" s="780">
        <f t="shared" si="177"/>
        <v>8000</v>
      </c>
      <c r="AI70" s="935">
        <f t="shared" si="177"/>
        <v>0</v>
      </c>
      <c r="AJ70" s="935">
        <f t="shared" si="177"/>
        <v>0</v>
      </c>
      <c r="AK70" s="935">
        <f t="shared" si="177"/>
        <v>8000</v>
      </c>
      <c r="AL70" s="935">
        <f t="shared" si="177"/>
        <v>0</v>
      </c>
      <c r="AM70" s="935">
        <f t="shared" si="177"/>
        <v>0</v>
      </c>
      <c r="AN70" s="935">
        <f t="shared" si="177"/>
        <v>0</v>
      </c>
      <c r="AO70" s="935">
        <f t="shared" si="177"/>
        <v>0</v>
      </c>
      <c r="AP70" s="935">
        <f t="shared" si="177"/>
        <v>0</v>
      </c>
      <c r="AQ70" s="935">
        <f t="shared" si="177"/>
        <v>0</v>
      </c>
      <c r="AR70" s="935">
        <f t="shared" si="177"/>
        <v>0</v>
      </c>
      <c r="AS70" s="935">
        <f t="shared" si="177"/>
        <v>0</v>
      </c>
      <c r="AT70" s="935">
        <f t="shared" si="177"/>
        <v>3000</v>
      </c>
      <c r="AU70" s="935">
        <f t="shared" si="177"/>
        <v>0</v>
      </c>
      <c r="AV70" s="935">
        <f t="shared" si="177"/>
        <v>0</v>
      </c>
      <c r="AW70" s="935">
        <f t="shared" si="177"/>
        <v>3000</v>
      </c>
      <c r="AX70" s="935">
        <f t="shared" si="177"/>
        <v>0</v>
      </c>
      <c r="AY70" s="935">
        <f t="shared" si="177"/>
        <v>0</v>
      </c>
      <c r="AZ70" s="935">
        <f t="shared" si="177"/>
        <v>0</v>
      </c>
      <c r="BA70" s="935">
        <f t="shared" si="177"/>
        <v>0</v>
      </c>
      <c r="BB70" s="935">
        <f t="shared" si="177"/>
        <v>0</v>
      </c>
      <c r="BC70" s="935">
        <f t="shared" si="177"/>
        <v>0</v>
      </c>
      <c r="BD70" s="935">
        <f t="shared" si="177"/>
        <v>0</v>
      </c>
      <c r="BE70" s="935">
        <f t="shared" si="177"/>
        <v>0</v>
      </c>
      <c r="BF70" s="935">
        <f t="shared" si="177"/>
        <v>5000</v>
      </c>
      <c r="BG70" s="935">
        <f t="shared" si="177"/>
        <v>0</v>
      </c>
      <c r="BH70" s="935">
        <f t="shared" si="177"/>
        <v>0</v>
      </c>
      <c r="BI70" s="935">
        <f t="shared" si="177"/>
        <v>5000</v>
      </c>
      <c r="BJ70" s="935">
        <f t="shared" si="177"/>
        <v>0</v>
      </c>
      <c r="BK70" s="935">
        <f t="shared" si="177"/>
        <v>0</v>
      </c>
      <c r="BL70" s="935">
        <f t="shared" si="177"/>
        <v>16000</v>
      </c>
      <c r="BM70" s="935">
        <f t="shared" si="177"/>
        <v>0</v>
      </c>
      <c r="BN70" s="935">
        <f t="shared" si="177"/>
        <v>0</v>
      </c>
      <c r="BO70" s="935">
        <f t="shared" si="177"/>
        <v>9000</v>
      </c>
      <c r="BP70" s="935">
        <f t="shared" si="177"/>
        <v>9000</v>
      </c>
      <c r="BQ70" s="935">
        <f t="shared" si="177"/>
        <v>0</v>
      </c>
      <c r="BR70" s="935">
        <f t="shared" si="177"/>
        <v>0</v>
      </c>
      <c r="BS70" s="935">
        <f t="shared" si="177"/>
        <v>9000</v>
      </c>
      <c r="BT70" s="935">
        <f t="shared" si="177"/>
        <v>0</v>
      </c>
      <c r="BU70" s="935">
        <f t="shared" si="177"/>
        <v>0</v>
      </c>
      <c r="BV70" s="935">
        <f t="shared" si="177"/>
        <v>9000</v>
      </c>
      <c r="BW70" s="935">
        <f t="shared" si="177"/>
        <v>0</v>
      </c>
      <c r="BX70" s="935">
        <f t="shared" si="177"/>
        <v>0</v>
      </c>
      <c r="BY70" s="935">
        <f t="shared" si="177"/>
        <v>0</v>
      </c>
      <c r="BZ70" s="935">
        <f t="shared" si="177"/>
        <v>0</v>
      </c>
      <c r="CA70" s="935">
        <f t="shared" si="177"/>
        <v>0</v>
      </c>
      <c r="CB70" s="935">
        <f t="shared" si="177"/>
        <v>0</v>
      </c>
      <c r="CC70" s="935">
        <f t="shared" si="177"/>
        <v>0</v>
      </c>
      <c r="CD70" s="935">
        <f t="shared" si="177"/>
        <v>0</v>
      </c>
      <c r="CE70" s="935"/>
      <c r="CF70" s="935">
        <f t="shared" si="177"/>
        <v>9000</v>
      </c>
      <c r="CG70" s="935">
        <f t="shared" si="177"/>
        <v>9000</v>
      </c>
      <c r="CH70" s="935">
        <f t="shared" si="177"/>
        <v>0</v>
      </c>
      <c r="CI70" s="935">
        <f t="shared" si="177"/>
        <v>0</v>
      </c>
      <c r="CJ70" s="1352"/>
    </row>
    <row r="71" spans="1:89" s="1776" customFormat="1" ht="29.65" customHeight="1">
      <c r="A71" s="1778">
        <v>1</v>
      </c>
      <c r="B71" s="1769" t="s">
        <v>641</v>
      </c>
      <c r="C71" s="1781"/>
      <c r="D71" s="1781"/>
      <c r="E71" s="1778" t="s">
        <v>167</v>
      </c>
      <c r="F71" s="1782" t="s">
        <v>195</v>
      </c>
      <c r="G71" s="1765">
        <v>43410</v>
      </c>
      <c r="H71" s="1765">
        <v>30000</v>
      </c>
      <c r="I71" s="1765"/>
      <c r="J71" s="1765"/>
      <c r="K71" s="1765"/>
      <c r="L71" s="1765">
        <v>6200</v>
      </c>
      <c r="M71" s="1765">
        <v>5000</v>
      </c>
      <c r="N71" s="1730">
        <f t="shared" ref="N71:N72" si="178">O71</f>
        <v>20000</v>
      </c>
      <c r="O71" s="1765">
        <v>20000</v>
      </c>
      <c r="P71" s="1765">
        <v>0</v>
      </c>
      <c r="Q71" s="1749"/>
      <c r="R71" s="1746">
        <v>18000</v>
      </c>
      <c r="S71" s="1746">
        <v>11000</v>
      </c>
      <c r="T71" s="1749"/>
      <c r="U71" s="1749"/>
      <c r="V71" s="1746">
        <v>7500</v>
      </c>
      <c r="W71" s="1746">
        <v>5000</v>
      </c>
      <c r="X71" s="1746">
        <v>6171</v>
      </c>
      <c r="Y71" s="1746">
        <v>3671</v>
      </c>
      <c r="Z71" s="1746">
        <v>18000</v>
      </c>
      <c r="AA71" s="1746">
        <v>11000</v>
      </c>
      <c r="AB71" s="756">
        <v>9000</v>
      </c>
      <c r="AC71" s="1746">
        <v>9000</v>
      </c>
      <c r="AD71" s="1749"/>
      <c r="AE71" s="1749"/>
      <c r="AF71" s="1749"/>
      <c r="AG71" s="1749"/>
      <c r="AH71" s="1730">
        <v>3000</v>
      </c>
      <c r="AI71" s="1771"/>
      <c r="AJ71" s="1730"/>
      <c r="AK71" s="1730">
        <v>3000</v>
      </c>
      <c r="AL71" s="1771"/>
      <c r="AM71" s="1730"/>
      <c r="AN71" s="1746"/>
      <c r="AO71" s="1746"/>
      <c r="AP71" s="1746"/>
      <c r="AQ71" s="1730"/>
      <c r="AR71" s="1771"/>
      <c r="AS71" s="1749"/>
      <c r="AT71" s="1730">
        <v>3000</v>
      </c>
      <c r="AU71" s="1747"/>
      <c r="AV71" s="1730"/>
      <c r="AW71" s="1730">
        <v>3000</v>
      </c>
      <c r="AX71" s="1771"/>
      <c r="AY71" s="1730"/>
      <c r="AZ71" s="1746">
        <f t="shared" ref="AZ71:AZ72" si="179">AT71-AW71</f>
        <v>0</v>
      </c>
      <c r="BA71" s="1746"/>
      <c r="BB71" s="1746"/>
      <c r="BC71" s="1749"/>
      <c r="BD71" s="1771"/>
      <c r="BE71" s="1749"/>
      <c r="BF71" s="1730">
        <v>5000</v>
      </c>
      <c r="BG71" s="1771"/>
      <c r="BH71" s="1730"/>
      <c r="BI71" s="1730">
        <f t="shared" ref="BI71:BK72" si="180">BF71</f>
        <v>5000</v>
      </c>
      <c r="BJ71" s="1772">
        <f t="shared" si="180"/>
        <v>0</v>
      </c>
      <c r="BK71" s="1749">
        <f t="shared" si="180"/>
        <v>0</v>
      </c>
      <c r="BL71" s="1746">
        <f t="shared" si="155"/>
        <v>11000</v>
      </c>
      <c r="BM71" s="1746">
        <f t="shared" si="155"/>
        <v>0</v>
      </c>
      <c r="BN71" s="1746">
        <f t="shared" si="155"/>
        <v>0</v>
      </c>
      <c r="BO71" s="1746">
        <f t="shared" ref="BO71:BO72" si="181">BP71</f>
        <v>9000</v>
      </c>
      <c r="BP71" s="1744">
        <f t="shared" ref="BP71:BR72" si="182">O71-BL71</f>
        <v>9000</v>
      </c>
      <c r="BQ71" s="1746">
        <f t="shared" si="182"/>
        <v>0</v>
      </c>
      <c r="BR71" s="1749">
        <f t="shared" si="182"/>
        <v>0</v>
      </c>
      <c r="BS71" s="1746">
        <f t="shared" ref="BS71" si="183">BO71</f>
        <v>9000</v>
      </c>
      <c r="BT71" s="1746">
        <f t="shared" ref="BT71" si="184">BQ71</f>
        <v>0</v>
      </c>
      <c r="BU71" s="1749"/>
      <c r="BV71" s="1746">
        <f t="shared" ref="BV71" si="185">BS71</f>
        <v>9000</v>
      </c>
      <c r="BW71" s="1746">
        <f t="shared" ref="BW71" si="186">BT71</f>
        <v>0</v>
      </c>
      <c r="BX71" s="1749"/>
      <c r="BY71" s="1746">
        <f t="shared" ref="BY71:BY72" si="187">BP71-BS71</f>
        <v>0</v>
      </c>
      <c r="BZ71" s="1749">
        <f t="shared" ref="BZ71:BZ72" si="188">BQ71-BT71</f>
        <v>0</v>
      </c>
      <c r="CA71" s="1749"/>
      <c r="CB71" s="1749"/>
      <c r="CC71" s="1749"/>
      <c r="CD71" s="1749"/>
      <c r="CE71" s="1749"/>
      <c r="CF71" s="1746">
        <f t="shared" ref="CF71:CF72" si="189">CG71</f>
        <v>9000</v>
      </c>
      <c r="CG71" s="1746">
        <f t="shared" ref="CG71:CG72" si="190">BP71</f>
        <v>9000</v>
      </c>
      <c r="CH71" s="1773"/>
      <c r="CI71" s="1773"/>
      <c r="CJ71" s="1773"/>
      <c r="CK71" s="1776" t="s">
        <v>346</v>
      </c>
    </row>
    <row r="72" spans="1:89" s="803" customFormat="1" ht="24.6" customHeight="1">
      <c r="A72" s="815">
        <v>2</v>
      </c>
      <c r="B72" s="1388" t="s">
        <v>136</v>
      </c>
      <c r="C72" s="795"/>
      <c r="D72" s="795"/>
      <c r="E72" s="815" t="s">
        <v>166</v>
      </c>
      <c r="F72" s="795" t="s">
        <v>196</v>
      </c>
      <c r="G72" s="764">
        <v>19929</v>
      </c>
      <c r="H72" s="764">
        <v>17936.100000000002</v>
      </c>
      <c r="I72" s="764"/>
      <c r="J72" s="764"/>
      <c r="K72" s="764"/>
      <c r="L72" s="764">
        <v>6439</v>
      </c>
      <c r="M72" s="764">
        <v>6000</v>
      </c>
      <c r="N72" s="797">
        <f t="shared" si="178"/>
        <v>5000</v>
      </c>
      <c r="O72" s="764">
        <v>5000</v>
      </c>
      <c r="P72" s="764">
        <v>0</v>
      </c>
      <c r="Q72" s="798"/>
      <c r="R72" s="798"/>
      <c r="S72" s="798"/>
      <c r="T72" s="798"/>
      <c r="U72" s="798"/>
      <c r="V72" s="798"/>
      <c r="W72" s="798"/>
      <c r="X72" s="798"/>
      <c r="Y72" s="798"/>
      <c r="Z72" s="1087"/>
      <c r="AA72" s="1087"/>
      <c r="AB72" s="1753"/>
      <c r="AC72" s="1753"/>
      <c r="AD72" s="798"/>
      <c r="AE72" s="798"/>
      <c r="AF72" s="798"/>
      <c r="AG72" s="798"/>
      <c r="AH72" s="749">
        <v>5000</v>
      </c>
      <c r="AI72" s="938"/>
      <c r="AJ72" s="797"/>
      <c r="AK72" s="797">
        <v>5000</v>
      </c>
      <c r="AL72" s="938"/>
      <c r="AM72" s="797"/>
      <c r="AN72" s="799"/>
      <c r="AO72" s="799"/>
      <c r="AP72" s="799"/>
      <c r="AQ72" s="797"/>
      <c r="AR72" s="938"/>
      <c r="AS72" s="798"/>
      <c r="AT72" s="797"/>
      <c r="AU72" s="939"/>
      <c r="AV72" s="797"/>
      <c r="AW72" s="797">
        <f t="shared" ref="AW72" si="191">AX72+AY72</f>
        <v>0</v>
      </c>
      <c r="AX72" s="938"/>
      <c r="AY72" s="798"/>
      <c r="AZ72" s="799">
        <f t="shared" si="179"/>
        <v>0</v>
      </c>
      <c r="BA72" s="799"/>
      <c r="BB72" s="799"/>
      <c r="BC72" s="798"/>
      <c r="BD72" s="938"/>
      <c r="BE72" s="798"/>
      <c r="BF72" s="937">
        <f t="shared" ref="BF72" si="192">BG72+BH72</f>
        <v>0</v>
      </c>
      <c r="BG72" s="938"/>
      <c r="BH72" s="798"/>
      <c r="BI72" s="797">
        <f t="shared" si="180"/>
        <v>0</v>
      </c>
      <c r="BJ72" s="933">
        <f t="shared" si="180"/>
        <v>0</v>
      </c>
      <c r="BK72" s="798">
        <f t="shared" si="180"/>
        <v>0</v>
      </c>
      <c r="BL72" s="799">
        <f t="shared" si="155"/>
        <v>5000</v>
      </c>
      <c r="BM72" s="799">
        <f t="shared" si="155"/>
        <v>0</v>
      </c>
      <c r="BN72" s="799">
        <f t="shared" si="155"/>
        <v>0</v>
      </c>
      <c r="BO72" s="799">
        <f t="shared" si="181"/>
        <v>0</v>
      </c>
      <c r="BP72" s="932">
        <f t="shared" si="182"/>
        <v>0</v>
      </c>
      <c r="BQ72" s="799">
        <f t="shared" si="182"/>
        <v>0</v>
      </c>
      <c r="BR72" s="798">
        <f t="shared" si="182"/>
        <v>0</v>
      </c>
      <c r="BS72" s="799">
        <f t="shared" ref="BS72" si="193">BO72</f>
        <v>0</v>
      </c>
      <c r="BT72" s="799">
        <f t="shared" ref="BT72" si="194">BQ72</f>
        <v>0</v>
      </c>
      <c r="BU72" s="798"/>
      <c r="BV72" s="799">
        <f t="shared" ref="BV72" si="195">BS72</f>
        <v>0</v>
      </c>
      <c r="BW72" s="799">
        <f t="shared" ref="BW72" si="196">BT72</f>
        <v>0</v>
      </c>
      <c r="BX72" s="798"/>
      <c r="BY72" s="799">
        <f t="shared" si="187"/>
        <v>0</v>
      </c>
      <c r="BZ72" s="798">
        <f t="shared" si="188"/>
        <v>0</v>
      </c>
      <c r="CA72" s="798"/>
      <c r="CB72" s="798"/>
      <c r="CC72" s="798"/>
      <c r="CD72" s="798"/>
      <c r="CE72" s="798"/>
      <c r="CF72" s="799">
        <f t="shared" si="189"/>
        <v>0</v>
      </c>
      <c r="CG72" s="799">
        <f t="shared" si="190"/>
        <v>0</v>
      </c>
      <c r="CH72" s="800"/>
      <c r="CI72" s="800"/>
      <c r="CJ72" s="800"/>
      <c r="CK72" s="803" t="s">
        <v>357</v>
      </c>
    </row>
    <row r="73" spans="1:89" s="803" customFormat="1" ht="45" customHeight="1">
      <c r="A73" s="1500" t="s">
        <v>144</v>
      </c>
      <c r="B73" s="1351" t="s">
        <v>141</v>
      </c>
      <c r="C73" s="943"/>
      <c r="D73" s="943"/>
      <c r="E73" s="815"/>
      <c r="F73" s="1498"/>
      <c r="G73" s="760">
        <f>G74</f>
        <v>29865</v>
      </c>
      <c r="H73" s="760">
        <f t="shared" ref="H73:BQ74" si="197">H74</f>
        <v>29000</v>
      </c>
      <c r="I73" s="760"/>
      <c r="J73" s="760"/>
      <c r="K73" s="760"/>
      <c r="L73" s="760">
        <f t="shared" si="197"/>
        <v>9045</v>
      </c>
      <c r="M73" s="760">
        <f t="shared" si="197"/>
        <v>6545</v>
      </c>
      <c r="N73" s="760">
        <f t="shared" si="197"/>
        <v>15000</v>
      </c>
      <c r="O73" s="760">
        <f t="shared" si="197"/>
        <v>15000</v>
      </c>
      <c r="P73" s="760">
        <f t="shared" si="197"/>
        <v>0</v>
      </c>
      <c r="Q73" s="760">
        <f t="shared" si="197"/>
        <v>0</v>
      </c>
      <c r="R73" s="760"/>
      <c r="S73" s="760"/>
      <c r="T73" s="760"/>
      <c r="U73" s="760"/>
      <c r="V73" s="760"/>
      <c r="W73" s="760"/>
      <c r="X73" s="760"/>
      <c r="Y73" s="760"/>
      <c r="Z73" s="1081"/>
      <c r="AA73" s="1081"/>
      <c r="AB73" s="1752"/>
      <c r="AC73" s="1752"/>
      <c r="AD73" s="760"/>
      <c r="AE73" s="760"/>
      <c r="AF73" s="760"/>
      <c r="AG73" s="760"/>
      <c r="AH73" s="761">
        <f t="shared" si="197"/>
        <v>15000</v>
      </c>
      <c r="AI73" s="760">
        <f t="shared" si="197"/>
        <v>0</v>
      </c>
      <c r="AJ73" s="760">
        <f t="shared" si="197"/>
        <v>0</v>
      </c>
      <c r="AK73" s="760">
        <f t="shared" si="197"/>
        <v>11196</v>
      </c>
      <c r="AL73" s="760">
        <f t="shared" si="197"/>
        <v>0</v>
      </c>
      <c r="AM73" s="760">
        <f t="shared" si="197"/>
        <v>0</v>
      </c>
      <c r="AN73" s="760">
        <f t="shared" si="197"/>
        <v>3804</v>
      </c>
      <c r="AO73" s="760">
        <f t="shared" si="197"/>
        <v>0</v>
      </c>
      <c r="AP73" s="760">
        <f t="shared" si="197"/>
        <v>0</v>
      </c>
      <c r="AQ73" s="760">
        <f t="shared" si="197"/>
        <v>3804</v>
      </c>
      <c r="AR73" s="760">
        <f t="shared" si="197"/>
        <v>0</v>
      </c>
      <c r="AS73" s="760">
        <f t="shared" si="197"/>
        <v>0</v>
      </c>
      <c r="AT73" s="760">
        <f t="shared" si="197"/>
        <v>0</v>
      </c>
      <c r="AU73" s="760">
        <f t="shared" si="197"/>
        <v>0</v>
      </c>
      <c r="AV73" s="760">
        <f t="shared" si="197"/>
        <v>0</v>
      </c>
      <c r="AW73" s="760">
        <f t="shared" si="197"/>
        <v>0</v>
      </c>
      <c r="AX73" s="760">
        <f t="shared" si="197"/>
        <v>0</v>
      </c>
      <c r="AY73" s="760">
        <f t="shared" si="197"/>
        <v>0</v>
      </c>
      <c r="AZ73" s="760">
        <f t="shared" si="197"/>
        <v>0</v>
      </c>
      <c r="BA73" s="760">
        <f t="shared" si="197"/>
        <v>0</v>
      </c>
      <c r="BB73" s="760">
        <f t="shared" si="197"/>
        <v>0</v>
      </c>
      <c r="BC73" s="760">
        <f t="shared" si="197"/>
        <v>0</v>
      </c>
      <c r="BD73" s="760">
        <f t="shared" si="197"/>
        <v>0</v>
      </c>
      <c r="BE73" s="760">
        <f t="shared" si="197"/>
        <v>0</v>
      </c>
      <c r="BF73" s="760">
        <f t="shared" si="197"/>
        <v>0</v>
      </c>
      <c r="BG73" s="760">
        <f t="shared" si="197"/>
        <v>0</v>
      </c>
      <c r="BH73" s="760">
        <f t="shared" si="197"/>
        <v>0</v>
      </c>
      <c r="BI73" s="760">
        <f t="shared" si="197"/>
        <v>0</v>
      </c>
      <c r="BJ73" s="760">
        <f t="shared" si="197"/>
        <v>0</v>
      </c>
      <c r="BK73" s="760">
        <f t="shared" si="197"/>
        <v>0</v>
      </c>
      <c r="BL73" s="760">
        <f t="shared" si="197"/>
        <v>15000</v>
      </c>
      <c r="BM73" s="760">
        <f t="shared" si="197"/>
        <v>0</v>
      </c>
      <c r="BN73" s="760">
        <f t="shared" si="197"/>
        <v>0</v>
      </c>
      <c r="BO73" s="760">
        <f t="shared" si="197"/>
        <v>0</v>
      </c>
      <c r="BP73" s="760">
        <f t="shared" si="197"/>
        <v>0</v>
      </c>
      <c r="BQ73" s="760">
        <f t="shared" si="197"/>
        <v>0</v>
      </c>
      <c r="BR73" s="760">
        <f t="shared" ref="BR73:CD74" si="198">BR74</f>
        <v>0</v>
      </c>
      <c r="BS73" s="760">
        <f t="shared" si="198"/>
        <v>0</v>
      </c>
      <c r="BT73" s="760">
        <f t="shared" si="198"/>
        <v>0</v>
      </c>
      <c r="BU73" s="760">
        <f t="shared" si="198"/>
        <v>0</v>
      </c>
      <c r="BV73" s="760">
        <f t="shared" si="198"/>
        <v>0</v>
      </c>
      <c r="BW73" s="760">
        <f t="shared" si="198"/>
        <v>0</v>
      </c>
      <c r="BX73" s="760">
        <f t="shared" si="198"/>
        <v>0</v>
      </c>
      <c r="BY73" s="760">
        <f t="shared" si="198"/>
        <v>0</v>
      </c>
      <c r="BZ73" s="760">
        <f t="shared" si="198"/>
        <v>0</v>
      </c>
      <c r="CA73" s="760">
        <f t="shared" si="198"/>
        <v>0</v>
      </c>
      <c r="CB73" s="760">
        <f t="shared" si="198"/>
        <v>0</v>
      </c>
      <c r="CC73" s="760">
        <f t="shared" si="198"/>
        <v>0</v>
      </c>
      <c r="CD73" s="760">
        <f t="shared" si="198"/>
        <v>0</v>
      </c>
      <c r="CE73" s="760"/>
      <c r="CF73" s="760">
        <f t="shared" ref="CF73:CI74" si="199">CF74</f>
        <v>0</v>
      </c>
      <c r="CG73" s="760">
        <f t="shared" si="199"/>
        <v>0</v>
      </c>
      <c r="CH73" s="760">
        <f t="shared" si="199"/>
        <v>0</v>
      </c>
      <c r="CI73" s="760">
        <f t="shared" si="199"/>
        <v>0</v>
      </c>
      <c r="CJ73" s="800"/>
    </row>
    <row r="74" spans="1:89" s="803" customFormat="1" ht="14.65" customHeight="1">
      <c r="A74" s="1500"/>
      <c r="B74" s="1351" t="s">
        <v>30</v>
      </c>
      <c r="C74" s="943"/>
      <c r="D74" s="943"/>
      <c r="E74" s="815"/>
      <c r="F74" s="1498"/>
      <c r="G74" s="760">
        <f>G75</f>
        <v>29865</v>
      </c>
      <c r="H74" s="760">
        <f t="shared" si="197"/>
        <v>29000</v>
      </c>
      <c r="I74" s="760"/>
      <c r="J74" s="760"/>
      <c r="K74" s="760"/>
      <c r="L74" s="760">
        <f t="shared" si="197"/>
        <v>9045</v>
      </c>
      <c r="M74" s="760">
        <f t="shared" si="197"/>
        <v>6545</v>
      </c>
      <c r="N74" s="760">
        <f t="shared" si="197"/>
        <v>15000</v>
      </c>
      <c r="O74" s="760">
        <f t="shared" si="197"/>
        <v>15000</v>
      </c>
      <c r="P74" s="760">
        <f t="shared" si="197"/>
        <v>0</v>
      </c>
      <c r="Q74" s="760">
        <f t="shared" si="197"/>
        <v>0</v>
      </c>
      <c r="R74" s="760"/>
      <c r="S74" s="760"/>
      <c r="T74" s="760"/>
      <c r="U74" s="760"/>
      <c r="V74" s="760"/>
      <c r="W74" s="760"/>
      <c r="X74" s="760"/>
      <c r="Y74" s="760"/>
      <c r="Z74" s="1081"/>
      <c r="AA74" s="1081"/>
      <c r="AB74" s="1752"/>
      <c r="AC74" s="1752"/>
      <c r="AD74" s="760"/>
      <c r="AE74" s="760"/>
      <c r="AF74" s="760"/>
      <c r="AG74" s="760"/>
      <c r="AH74" s="761">
        <f t="shared" si="197"/>
        <v>15000</v>
      </c>
      <c r="AI74" s="760">
        <f t="shared" si="197"/>
        <v>0</v>
      </c>
      <c r="AJ74" s="760">
        <f t="shared" si="197"/>
        <v>0</v>
      </c>
      <c r="AK74" s="760">
        <f t="shared" si="197"/>
        <v>11196</v>
      </c>
      <c r="AL74" s="760">
        <f t="shared" si="197"/>
        <v>0</v>
      </c>
      <c r="AM74" s="760">
        <f t="shared" si="197"/>
        <v>0</v>
      </c>
      <c r="AN74" s="760">
        <f t="shared" si="197"/>
        <v>3804</v>
      </c>
      <c r="AO74" s="760">
        <f t="shared" si="197"/>
        <v>0</v>
      </c>
      <c r="AP74" s="760">
        <f t="shared" si="197"/>
        <v>0</v>
      </c>
      <c r="AQ74" s="760">
        <f t="shared" si="197"/>
        <v>3804</v>
      </c>
      <c r="AR74" s="760">
        <f t="shared" si="197"/>
        <v>0</v>
      </c>
      <c r="AS74" s="760">
        <f t="shared" si="197"/>
        <v>0</v>
      </c>
      <c r="AT74" s="760">
        <f t="shared" si="197"/>
        <v>0</v>
      </c>
      <c r="AU74" s="760">
        <f t="shared" si="197"/>
        <v>0</v>
      </c>
      <c r="AV74" s="760">
        <f t="shared" si="197"/>
        <v>0</v>
      </c>
      <c r="AW74" s="760">
        <f t="shared" si="197"/>
        <v>0</v>
      </c>
      <c r="AX74" s="760">
        <f t="shared" si="197"/>
        <v>0</v>
      </c>
      <c r="AY74" s="760">
        <f t="shared" si="197"/>
        <v>0</v>
      </c>
      <c r="AZ74" s="760">
        <f t="shared" si="197"/>
        <v>0</v>
      </c>
      <c r="BA74" s="760">
        <f t="shared" si="197"/>
        <v>0</v>
      </c>
      <c r="BB74" s="760">
        <f t="shared" si="197"/>
        <v>0</v>
      </c>
      <c r="BC74" s="760">
        <f t="shared" si="197"/>
        <v>0</v>
      </c>
      <c r="BD74" s="760">
        <f t="shared" si="197"/>
        <v>0</v>
      </c>
      <c r="BE74" s="760">
        <f t="shared" si="197"/>
        <v>0</v>
      </c>
      <c r="BF74" s="760">
        <f t="shared" si="197"/>
        <v>0</v>
      </c>
      <c r="BG74" s="760">
        <f t="shared" si="197"/>
        <v>0</v>
      </c>
      <c r="BH74" s="760">
        <f t="shared" si="197"/>
        <v>0</v>
      </c>
      <c r="BI74" s="760">
        <f t="shared" si="197"/>
        <v>0</v>
      </c>
      <c r="BJ74" s="760">
        <f t="shared" si="197"/>
        <v>0</v>
      </c>
      <c r="BK74" s="760">
        <f t="shared" si="197"/>
        <v>0</v>
      </c>
      <c r="BL74" s="760">
        <f t="shared" si="197"/>
        <v>15000</v>
      </c>
      <c r="BM74" s="760">
        <f t="shared" si="197"/>
        <v>0</v>
      </c>
      <c r="BN74" s="760">
        <f t="shared" si="197"/>
        <v>0</v>
      </c>
      <c r="BO74" s="760">
        <f t="shared" si="197"/>
        <v>0</v>
      </c>
      <c r="BP74" s="760">
        <f t="shared" si="197"/>
        <v>0</v>
      </c>
      <c r="BQ74" s="760">
        <f t="shared" si="197"/>
        <v>0</v>
      </c>
      <c r="BR74" s="760">
        <f t="shared" si="198"/>
        <v>0</v>
      </c>
      <c r="BS74" s="760">
        <f t="shared" si="198"/>
        <v>0</v>
      </c>
      <c r="BT74" s="760">
        <f t="shared" si="198"/>
        <v>0</v>
      </c>
      <c r="BU74" s="760">
        <f t="shared" si="198"/>
        <v>0</v>
      </c>
      <c r="BV74" s="760">
        <f t="shared" si="198"/>
        <v>0</v>
      </c>
      <c r="BW74" s="760">
        <f t="shared" si="198"/>
        <v>0</v>
      </c>
      <c r="BX74" s="760">
        <f t="shared" si="198"/>
        <v>0</v>
      </c>
      <c r="BY74" s="760">
        <f t="shared" si="198"/>
        <v>0</v>
      </c>
      <c r="BZ74" s="760">
        <f t="shared" si="198"/>
        <v>0</v>
      </c>
      <c r="CA74" s="760">
        <f t="shared" si="198"/>
        <v>0</v>
      </c>
      <c r="CB74" s="760">
        <f t="shared" si="198"/>
        <v>0</v>
      </c>
      <c r="CC74" s="760">
        <f t="shared" si="198"/>
        <v>0</v>
      </c>
      <c r="CD74" s="760">
        <f t="shared" si="198"/>
        <v>0</v>
      </c>
      <c r="CE74" s="760"/>
      <c r="CF74" s="760">
        <f t="shared" si="199"/>
        <v>0</v>
      </c>
      <c r="CG74" s="760">
        <f t="shared" si="199"/>
        <v>0</v>
      </c>
      <c r="CH74" s="760">
        <f t="shared" si="199"/>
        <v>0</v>
      </c>
      <c r="CI74" s="760">
        <f t="shared" si="199"/>
        <v>0</v>
      </c>
      <c r="CJ74" s="800"/>
    </row>
    <row r="75" spans="1:89" s="803" customFormat="1" ht="43.15" customHeight="1">
      <c r="A75" s="1500" t="s">
        <v>29</v>
      </c>
      <c r="B75" s="1497" t="s">
        <v>262</v>
      </c>
      <c r="C75" s="943"/>
      <c r="D75" s="943"/>
      <c r="E75" s="815"/>
      <c r="F75" s="1498"/>
      <c r="G75" s="760">
        <f>G77</f>
        <v>29865</v>
      </c>
      <c r="H75" s="760">
        <f t="shared" ref="H75:CI75" si="200">H77</f>
        <v>29000</v>
      </c>
      <c r="I75" s="760"/>
      <c r="J75" s="760"/>
      <c r="K75" s="760"/>
      <c r="L75" s="760">
        <f t="shared" si="200"/>
        <v>9045</v>
      </c>
      <c r="M75" s="760">
        <f t="shared" si="200"/>
        <v>6545</v>
      </c>
      <c r="N75" s="760">
        <f t="shared" si="200"/>
        <v>15000</v>
      </c>
      <c r="O75" s="760">
        <f t="shared" si="200"/>
        <v>15000</v>
      </c>
      <c r="P75" s="760">
        <f t="shared" si="200"/>
        <v>0</v>
      </c>
      <c r="Q75" s="760">
        <f t="shared" si="200"/>
        <v>0</v>
      </c>
      <c r="R75" s="760"/>
      <c r="S75" s="760"/>
      <c r="T75" s="760"/>
      <c r="U75" s="760"/>
      <c r="V75" s="760"/>
      <c r="W75" s="760"/>
      <c r="X75" s="760"/>
      <c r="Y75" s="760"/>
      <c r="Z75" s="1081"/>
      <c r="AA75" s="1081"/>
      <c r="AB75" s="1752"/>
      <c r="AC75" s="1752"/>
      <c r="AD75" s="760"/>
      <c r="AE75" s="760"/>
      <c r="AF75" s="760"/>
      <c r="AG75" s="760"/>
      <c r="AH75" s="761">
        <f t="shared" si="200"/>
        <v>15000</v>
      </c>
      <c r="AI75" s="760">
        <f t="shared" si="200"/>
        <v>0</v>
      </c>
      <c r="AJ75" s="760">
        <f t="shared" si="200"/>
        <v>0</v>
      </c>
      <c r="AK75" s="760">
        <f t="shared" si="200"/>
        <v>11196</v>
      </c>
      <c r="AL75" s="760">
        <f t="shared" si="200"/>
        <v>0</v>
      </c>
      <c r="AM75" s="760">
        <f t="shared" si="200"/>
        <v>0</v>
      </c>
      <c r="AN75" s="760">
        <f t="shared" si="200"/>
        <v>3804</v>
      </c>
      <c r="AO75" s="760">
        <f t="shared" si="200"/>
        <v>0</v>
      </c>
      <c r="AP75" s="760">
        <f t="shared" si="200"/>
        <v>0</v>
      </c>
      <c r="AQ75" s="760">
        <f t="shared" si="200"/>
        <v>3804</v>
      </c>
      <c r="AR75" s="760">
        <f t="shared" si="200"/>
        <v>0</v>
      </c>
      <c r="AS75" s="760">
        <f t="shared" si="200"/>
        <v>0</v>
      </c>
      <c r="AT75" s="760">
        <f t="shared" si="200"/>
        <v>0</v>
      </c>
      <c r="AU75" s="760">
        <f t="shared" si="200"/>
        <v>0</v>
      </c>
      <c r="AV75" s="760">
        <f t="shared" si="200"/>
        <v>0</v>
      </c>
      <c r="AW75" s="760">
        <f t="shared" si="200"/>
        <v>0</v>
      </c>
      <c r="AX75" s="760">
        <f t="shared" si="200"/>
        <v>0</v>
      </c>
      <c r="AY75" s="760">
        <f t="shared" si="200"/>
        <v>0</v>
      </c>
      <c r="AZ75" s="760">
        <f t="shared" si="200"/>
        <v>0</v>
      </c>
      <c r="BA75" s="760">
        <f t="shared" si="200"/>
        <v>0</v>
      </c>
      <c r="BB75" s="760">
        <f t="shared" si="200"/>
        <v>0</v>
      </c>
      <c r="BC75" s="760">
        <f t="shared" si="200"/>
        <v>0</v>
      </c>
      <c r="BD75" s="760">
        <f t="shared" si="200"/>
        <v>0</v>
      </c>
      <c r="BE75" s="760">
        <f t="shared" si="200"/>
        <v>0</v>
      </c>
      <c r="BF75" s="760">
        <f t="shared" si="200"/>
        <v>0</v>
      </c>
      <c r="BG75" s="760">
        <f t="shared" si="200"/>
        <v>0</v>
      </c>
      <c r="BH75" s="760">
        <f t="shared" si="200"/>
        <v>0</v>
      </c>
      <c r="BI75" s="760">
        <f t="shared" si="200"/>
        <v>0</v>
      </c>
      <c r="BJ75" s="760">
        <f t="shared" si="200"/>
        <v>0</v>
      </c>
      <c r="BK75" s="760">
        <f t="shared" si="200"/>
        <v>0</v>
      </c>
      <c r="BL75" s="760">
        <f t="shared" si="200"/>
        <v>15000</v>
      </c>
      <c r="BM75" s="760">
        <f t="shared" si="200"/>
        <v>0</v>
      </c>
      <c r="BN75" s="760">
        <f t="shared" si="200"/>
        <v>0</v>
      </c>
      <c r="BO75" s="760">
        <f t="shared" si="200"/>
        <v>0</v>
      </c>
      <c r="BP75" s="760">
        <f t="shared" si="200"/>
        <v>0</v>
      </c>
      <c r="BQ75" s="760">
        <f t="shared" si="200"/>
        <v>0</v>
      </c>
      <c r="BR75" s="760">
        <f t="shared" si="200"/>
        <v>0</v>
      </c>
      <c r="BS75" s="760">
        <f t="shared" si="200"/>
        <v>0</v>
      </c>
      <c r="BT75" s="760">
        <f t="shared" si="200"/>
        <v>0</v>
      </c>
      <c r="BU75" s="760">
        <f t="shared" si="200"/>
        <v>0</v>
      </c>
      <c r="BV75" s="760">
        <f t="shared" si="200"/>
        <v>0</v>
      </c>
      <c r="BW75" s="760">
        <f t="shared" si="200"/>
        <v>0</v>
      </c>
      <c r="BX75" s="760">
        <f t="shared" si="200"/>
        <v>0</v>
      </c>
      <c r="BY75" s="760">
        <f t="shared" si="200"/>
        <v>0</v>
      </c>
      <c r="BZ75" s="760">
        <f t="shared" si="200"/>
        <v>0</v>
      </c>
      <c r="CA75" s="760">
        <f t="shared" si="200"/>
        <v>0</v>
      </c>
      <c r="CB75" s="760">
        <f t="shared" si="200"/>
        <v>0</v>
      </c>
      <c r="CC75" s="760">
        <f t="shared" si="200"/>
        <v>0</v>
      </c>
      <c r="CD75" s="760">
        <f t="shared" si="200"/>
        <v>0</v>
      </c>
      <c r="CE75" s="760"/>
      <c r="CF75" s="760">
        <f t="shared" si="200"/>
        <v>0</v>
      </c>
      <c r="CG75" s="760">
        <f t="shared" si="200"/>
        <v>0</v>
      </c>
      <c r="CH75" s="760">
        <f t="shared" si="200"/>
        <v>0</v>
      </c>
      <c r="CI75" s="760">
        <f t="shared" si="200"/>
        <v>0</v>
      </c>
      <c r="CJ75" s="800"/>
    </row>
    <row r="76" spans="1:89" s="1494" customFormat="1" ht="12.6" customHeight="1">
      <c r="A76" s="1506"/>
      <c r="B76" s="1501" t="s">
        <v>24</v>
      </c>
      <c r="C76" s="1491"/>
      <c r="D76" s="1491"/>
      <c r="E76" s="1511"/>
      <c r="F76" s="1502"/>
      <c r="G76" s="935">
        <f>G77</f>
        <v>29865</v>
      </c>
      <c r="H76" s="935">
        <f t="shared" ref="H76:CI76" si="201">H77</f>
        <v>29000</v>
      </c>
      <c r="I76" s="935"/>
      <c r="J76" s="935"/>
      <c r="K76" s="935"/>
      <c r="L76" s="935">
        <f t="shared" si="201"/>
        <v>9045</v>
      </c>
      <c r="M76" s="935">
        <f t="shared" si="201"/>
        <v>6545</v>
      </c>
      <c r="N76" s="935">
        <f t="shared" si="201"/>
        <v>15000</v>
      </c>
      <c r="O76" s="935">
        <f t="shared" si="201"/>
        <v>15000</v>
      </c>
      <c r="P76" s="935">
        <f t="shared" si="201"/>
        <v>0</v>
      </c>
      <c r="Q76" s="935">
        <f t="shared" si="201"/>
        <v>0</v>
      </c>
      <c r="R76" s="935"/>
      <c r="S76" s="935"/>
      <c r="T76" s="935"/>
      <c r="U76" s="935"/>
      <c r="V76" s="935"/>
      <c r="W76" s="935"/>
      <c r="X76" s="935"/>
      <c r="Y76" s="935"/>
      <c r="Z76" s="1346"/>
      <c r="AA76" s="1346"/>
      <c r="AB76" s="1755"/>
      <c r="AC76" s="1755"/>
      <c r="AD76" s="935"/>
      <c r="AE76" s="935"/>
      <c r="AF76" s="935"/>
      <c r="AG76" s="935"/>
      <c r="AH76" s="780">
        <f t="shared" si="201"/>
        <v>15000</v>
      </c>
      <c r="AI76" s="935">
        <f t="shared" si="201"/>
        <v>0</v>
      </c>
      <c r="AJ76" s="935">
        <f t="shared" si="201"/>
        <v>0</v>
      </c>
      <c r="AK76" s="935">
        <f t="shared" si="201"/>
        <v>11196</v>
      </c>
      <c r="AL76" s="935">
        <f t="shared" si="201"/>
        <v>0</v>
      </c>
      <c r="AM76" s="935">
        <f t="shared" si="201"/>
        <v>0</v>
      </c>
      <c r="AN76" s="935">
        <f t="shared" si="201"/>
        <v>3804</v>
      </c>
      <c r="AO76" s="935">
        <f t="shared" si="201"/>
        <v>0</v>
      </c>
      <c r="AP76" s="935">
        <f t="shared" si="201"/>
        <v>0</v>
      </c>
      <c r="AQ76" s="935">
        <f t="shared" si="201"/>
        <v>3804</v>
      </c>
      <c r="AR76" s="935">
        <f t="shared" si="201"/>
        <v>0</v>
      </c>
      <c r="AS76" s="935">
        <f t="shared" si="201"/>
        <v>0</v>
      </c>
      <c r="AT76" s="935">
        <f t="shared" si="201"/>
        <v>0</v>
      </c>
      <c r="AU76" s="935">
        <f t="shared" si="201"/>
        <v>0</v>
      </c>
      <c r="AV76" s="935">
        <f t="shared" si="201"/>
        <v>0</v>
      </c>
      <c r="AW76" s="935">
        <f t="shared" si="201"/>
        <v>0</v>
      </c>
      <c r="AX76" s="935">
        <f t="shared" si="201"/>
        <v>0</v>
      </c>
      <c r="AY76" s="935">
        <f t="shared" si="201"/>
        <v>0</v>
      </c>
      <c r="AZ76" s="935">
        <f t="shared" si="201"/>
        <v>0</v>
      </c>
      <c r="BA76" s="935">
        <f t="shared" si="201"/>
        <v>0</v>
      </c>
      <c r="BB76" s="935">
        <f t="shared" si="201"/>
        <v>0</v>
      </c>
      <c r="BC76" s="935">
        <f t="shared" si="201"/>
        <v>0</v>
      </c>
      <c r="BD76" s="935">
        <f t="shared" si="201"/>
        <v>0</v>
      </c>
      <c r="BE76" s="935">
        <f t="shared" si="201"/>
        <v>0</v>
      </c>
      <c r="BF76" s="935">
        <f t="shared" si="201"/>
        <v>0</v>
      </c>
      <c r="BG76" s="935">
        <f t="shared" si="201"/>
        <v>0</v>
      </c>
      <c r="BH76" s="935">
        <f t="shared" si="201"/>
        <v>0</v>
      </c>
      <c r="BI76" s="935">
        <f t="shared" si="201"/>
        <v>0</v>
      </c>
      <c r="BJ76" s="935">
        <f t="shared" si="201"/>
        <v>0</v>
      </c>
      <c r="BK76" s="935">
        <f t="shared" si="201"/>
        <v>0</v>
      </c>
      <c r="BL76" s="935">
        <f t="shared" si="201"/>
        <v>15000</v>
      </c>
      <c r="BM76" s="935">
        <f t="shared" si="201"/>
        <v>0</v>
      </c>
      <c r="BN76" s="935">
        <f t="shared" si="201"/>
        <v>0</v>
      </c>
      <c r="BO76" s="935">
        <f t="shared" si="201"/>
        <v>0</v>
      </c>
      <c r="BP76" s="935">
        <f t="shared" si="201"/>
        <v>0</v>
      </c>
      <c r="BQ76" s="935">
        <f t="shared" si="201"/>
        <v>0</v>
      </c>
      <c r="BR76" s="935">
        <f t="shared" si="201"/>
        <v>0</v>
      </c>
      <c r="BS76" s="935">
        <f t="shared" si="201"/>
        <v>0</v>
      </c>
      <c r="BT76" s="935">
        <f t="shared" si="201"/>
        <v>0</v>
      </c>
      <c r="BU76" s="935">
        <f t="shared" si="201"/>
        <v>0</v>
      </c>
      <c r="BV76" s="935">
        <f t="shared" si="201"/>
        <v>0</v>
      </c>
      <c r="BW76" s="935">
        <f t="shared" si="201"/>
        <v>0</v>
      </c>
      <c r="BX76" s="935">
        <f t="shared" si="201"/>
        <v>0</v>
      </c>
      <c r="BY76" s="935">
        <f t="shared" si="201"/>
        <v>0</v>
      </c>
      <c r="BZ76" s="935">
        <f t="shared" si="201"/>
        <v>0</v>
      </c>
      <c r="CA76" s="935">
        <f t="shared" si="201"/>
        <v>0</v>
      </c>
      <c r="CB76" s="935">
        <f t="shared" si="201"/>
        <v>0</v>
      </c>
      <c r="CC76" s="935">
        <f t="shared" si="201"/>
        <v>0</v>
      </c>
      <c r="CD76" s="935">
        <f t="shared" si="201"/>
        <v>0</v>
      </c>
      <c r="CE76" s="935"/>
      <c r="CF76" s="935">
        <f t="shared" si="201"/>
        <v>0</v>
      </c>
      <c r="CG76" s="935">
        <f t="shared" si="201"/>
        <v>0</v>
      </c>
      <c r="CH76" s="935">
        <f t="shared" si="201"/>
        <v>0</v>
      </c>
      <c r="CI76" s="935">
        <f t="shared" si="201"/>
        <v>0</v>
      </c>
      <c r="CJ76" s="1352"/>
    </row>
    <row r="77" spans="1:89" s="803" customFormat="1" ht="30.6" customHeight="1">
      <c r="A77" s="815">
        <v>1</v>
      </c>
      <c r="B77" s="1485" t="s">
        <v>142</v>
      </c>
      <c r="C77" s="943"/>
      <c r="D77" s="943"/>
      <c r="E77" s="815" t="s">
        <v>166</v>
      </c>
      <c r="F77" s="815" t="s">
        <v>200</v>
      </c>
      <c r="G77" s="764">
        <v>29865</v>
      </c>
      <c r="H77" s="764">
        <v>29000</v>
      </c>
      <c r="I77" s="764"/>
      <c r="J77" s="764"/>
      <c r="K77" s="764"/>
      <c r="L77" s="764">
        <v>9045</v>
      </c>
      <c r="M77" s="764">
        <v>6545</v>
      </c>
      <c r="N77" s="797">
        <f t="shared" ref="N77" si="202">O77</f>
        <v>15000</v>
      </c>
      <c r="O77" s="764">
        <v>15000</v>
      </c>
      <c r="P77" s="764">
        <v>0</v>
      </c>
      <c r="Q77" s="798"/>
      <c r="R77" s="798"/>
      <c r="S77" s="798"/>
      <c r="T77" s="798"/>
      <c r="U77" s="798"/>
      <c r="V77" s="798"/>
      <c r="W77" s="798"/>
      <c r="X77" s="798"/>
      <c r="Y77" s="798"/>
      <c r="Z77" s="1087"/>
      <c r="AA77" s="1087"/>
      <c r="AB77" s="1753"/>
      <c r="AC77" s="1753"/>
      <c r="AD77" s="798"/>
      <c r="AE77" s="798"/>
      <c r="AF77" s="798"/>
      <c r="AG77" s="798"/>
      <c r="AH77" s="749">
        <v>15000</v>
      </c>
      <c r="AI77" s="938"/>
      <c r="AJ77" s="797"/>
      <c r="AK77" s="797">
        <v>11196</v>
      </c>
      <c r="AL77" s="938"/>
      <c r="AM77" s="797"/>
      <c r="AN77" s="799">
        <f>AH77-AK77</f>
        <v>3804</v>
      </c>
      <c r="AO77" s="799"/>
      <c r="AP77" s="799"/>
      <c r="AQ77" s="797">
        <v>3804</v>
      </c>
      <c r="AR77" s="938"/>
      <c r="AS77" s="797"/>
      <c r="AT77" s="797">
        <f>AU77+AV77</f>
        <v>0</v>
      </c>
      <c r="AU77" s="939"/>
      <c r="AV77" s="797"/>
      <c r="AW77" s="797">
        <f>AX77+AY77</f>
        <v>0</v>
      </c>
      <c r="AX77" s="938"/>
      <c r="AY77" s="798"/>
      <c r="AZ77" s="799">
        <f>AT77-AW77</f>
        <v>0</v>
      </c>
      <c r="BA77" s="799"/>
      <c r="BB77" s="799"/>
      <c r="BC77" s="798"/>
      <c r="BD77" s="938"/>
      <c r="BE77" s="798"/>
      <c r="BF77" s="937">
        <f t="shared" ref="BF77" si="203">BG77+BH77</f>
        <v>0</v>
      </c>
      <c r="BG77" s="938"/>
      <c r="BH77" s="798"/>
      <c r="BI77" s="797">
        <f>BF77</f>
        <v>0</v>
      </c>
      <c r="BJ77" s="933">
        <f>BG77</f>
        <v>0</v>
      </c>
      <c r="BK77" s="798">
        <f>BH77</f>
        <v>0</v>
      </c>
      <c r="BL77" s="799">
        <f t="shared" ref="BL77:BN77" si="204">AH77+AT77+BF77</f>
        <v>15000</v>
      </c>
      <c r="BM77" s="799">
        <f t="shared" si="204"/>
        <v>0</v>
      </c>
      <c r="BN77" s="799">
        <f t="shared" si="204"/>
        <v>0</v>
      </c>
      <c r="BO77" s="799">
        <f t="shared" ref="BO77" si="205">BP77</f>
        <v>0</v>
      </c>
      <c r="BP77" s="932">
        <f>O77-BL77</f>
        <v>0</v>
      </c>
      <c r="BQ77" s="799">
        <f>P77-BM77</f>
        <v>0</v>
      </c>
      <c r="BR77" s="798">
        <f>Q77-BN77</f>
        <v>0</v>
      </c>
      <c r="BS77" s="799">
        <f t="shared" ref="BS77" si="206">BO77</f>
        <v>0</v>
      </c>
      <c r="BT77" s="799">
        <f t="shared" ref="BT77" si="207">BQ77</f>
        <v>0</v>
      </c>
      <c r="BU77" s="798"/>
      <c r="BV77" s="799">
        <f t="shared" ref="BV77" si="208">BS77</f>
        <v>0</v>
      </c>
      <c r="BW77" s="799">
        <f t="shared" ref="BW77" si="209">BT77</f>
        <v>0</v>
      </c>
      <c r="BX77" s="798"/>
      <c r="BY77" s="799">
        <f t="shared" ref="BY77" si="210">BP77-BS77</f>
        <v>0</v>
      </c>
      <c r="BZ77" s="798">
        <f t="shared" ref="BZ77" si="211">BQ77-BT77</f>
        <v>0</v>
      </c>
      <c r="CA77" s="798"/>
      <c r="CB77" s="798"/>
      <c r="CC77" s="798"/>
      <c r="CD77" s="798"/>
      <c r="CE77" s="798"/>
      <c r="CF77" s="799">
        <f t="shared" ref="CF77" si="212">CG77</f>
        <v>0</v>
      </c>
      <c r="CG77" s="799">
        <f t="shared" ref="CG77" si="213">BP77</f>
        <v>0</v>
      </c>
      <c r="CH77" s="800"/>
      <c r="CI77" s="800"/>
      <c r="CJ77" s="800"/>
      <c r="CK77" s="803" t="s">
        <v>347</v>
      </c>
    </row>
    <row r="78" spans="1:89" s="803" customFormat="1" ht="40.15" customHeight="1">
      <c r="A78" s="1500" t="s">
        <v>143</v>
      </c>
      <c r="B78" s="1512" t="s">
        <v>145</v>
      </c>
      <c r="C78" s="943"/>
      <c r="D78" s="943"/>
      <c r="E78" s="792"/>
      <c r="F78" s="1486"/>
      <c r="G78" s="760">
        <f>G79+G81</f>
        <v>85027</v>
      </c>
      <c r="H78" s="760">
        <f t="shared" ref="H78:CI78" si="214">H79+H81</f>
        <v>37395.4</v>
      </c>
      <c r="I78" s="760"/>
      <c r="J78" s="760"/>
      <c r="K78" s="760"/>
      <c r="L78" s="760">
        <f t="shared" si="214"/>
        <v>17000</v>
      </c>
      <c r="M78" s="760">
        <f t="shared" si="214"/>
        <v>13000</v>
      </c>
      <c r="N78" s="760">
        <f t="shared" si="214"/>
        <v>16000</v>
      </c>
      <c r="O78" s="760">
        <f t="shared" si="214"/>
        <v>16000</v>
      </c>
      <c r="P78" s="760">
        <f t="shared" si="214"/>
        <v>0</v>
      </c>
      <c r="Q78" s="760">
        <f t="shared" si="214"/>
        <v>0</v>
      </c>
      <c r="R78" s="760"/>
      <c r="S78" s="760"/>
      <c r="T78" s="760"/>
      <c r="U78" s="760"/>
      <c r="V78" s="760"/>
      <c r="W78" s="760"/>
      <c r="X78" s="760"/>
      <c r="Y78" s="760"/>
      <c r="Z78" s="1081"/>
      <c r="AA78" s="1081"/>
      <c r="AB78" s="1752"/>
      <c r="AC78" s="1752"/>
      <c r="AD78" s="760"/>
      <c r="AE78" s="760"/>
      <c r="AF78" s="760"/>
      <c r="AG78" s="760"/>
      <c r="AH78" s="761">
        <f t="shared" si="214"/>
        <v>14000</v>
      </c>
      <c r="AI78" s="760">
        <f t="shared" si="214"/>
        <v>0</v>
      </c>
      <c r="AJ78" s="760">
        <f t="shared" si="214"/>
        <v>0</v>
      </c>
      <c r="AK78" s="760">
        <f t="shared" si="214"/>
        <v>10920</v>
      </c>
      <c r="AL78" s="760">
        <f t="shared" si="214"/>
        <v>0</v>
      </c>
      <c r="AM78" s="760">
        <f t="shared" si="214"/>
        <v>0</v>
      </c>
      <c r="AN78" s="760">
        <f t="shared" si="214"/>
        <v>3080</v>
      </c>
      <c r="AO78" s="760">
        <f t="shared" si="214"/>
        <v>0</v>
      </c>
      <c r="AP78" s="760">
        <f t="shared" si="214"/>
        <v>0</v>
      </c>
      <c r="AQ78" s="760">
        <f t="shared" si="214"/>
        <v>2718</v>
      </c>
      <c r="AR78" s="760">
        <f t="shared" si="214"/>
        <v>0</v>
      </c>
      <c r="AS78" s="760">
        <f t="shared" si="214"/>
        <v>0</v>
      </c>
      <c r="AT78" s="760">
        <f t="shared" si="214"/>
        <v>2000</v>
      </c>
      <c r="AU78" s="760">
        <f t="shared" si="214"/>
        <v>0</v>
      </c>
      <c r="AV78" s="760">
        <f t="shared" si="214"/>
        <v>0</v>
      </c>
      <c r="AW78" s="760">
        <f t="shared" si="214"/>
        <v>2000</v>
      </c>
      <c r="AX78" s="760">
        <f t="shared" si="214"/>
        <v>0</v>
      </c>
      <c r="AY78" s="760">
        <f t="shared" si="214"/>
        <v>0</v>
      </c>
      <c r="AZ78" s="760">
        <f t="shared" si="214"/>
        <v>0</v>
      </c>
      <c r="BA78" s="760">
        <f t="shared" si="214"/>
        <v>0</v>
      </c>
      <c r="BB78" s="760">
        <f t="shared" si="214"/>
        <v>0</v>
      </c>
      <c r="BC78" s="760">
        <f t="shared" si="214"/>
        <v>0</v>
      </c>
      <c r="BD78" s="760">
        <f t="shared" si="214"/>
        <v>0</v>
      </c>
      <c r="BE78" s="760">
        <f t="shared" si="214"/>
        <v>0</v>
      </c>
      <c r="BF78" s="760">
        <f t="shared" si="214"/>
        <v>0</v>
      </c>
      <c r="BG78" s="760">
        <f t="shared" si="214"/>
        <v>0</v>
      </c>
      <c r="BH78" s="760">
        <f t="shared" si="214"/>
        <v>0</v>
      </c>
      <c r="BI78" s="760">
        <f t="shared" si="214"/>
        <v>0</v>
      </c>
      <c r="BJ78" s="760">
        <f t="shared" si="214"/>
        <v>0</v>
      </c>
      <c r="BK78" s="760">
        <f t="shared" si="214"/>
        <v>0</v>
      </c>
      <c r="BL78" s="760">
        <f t="shared" si="214"/>
        <v>16000</v>
      </c>
      <c r="BM78" s="760">
        <f t="shared" si="214"/>
        <v>0</v>
      </c>
      <c r="BN78" s="760">
        <f t="shared" si="214"/>
        <v>0</v>
      </c>
      <c r="BO78" s="760">
        <f t="shared" si="214"/>
        <v>0</v>
      </c>
      <c r="BP78" s="760">
        <f t="shared" si="214"/>
        <v>0</v>
      </c>
      <c r="BQ78" s="760">
        <f t="shared" si="214"/>
        <v>0</v>
      </c>
      <c r="BR78" s="760">
        <f t="shared" si="214"/>
        <v>0</v>
      </c>
      <c r="BS78" s="760">
        <f t="shared" si="214"/>
        <v>0</v>
      </c>
      <c r="BT78" s="760">
        <f t="shared" si="214"/>
        <v>0</v>
      </c>
      <c r="BU78" s="760">
        <f t="shared" si="214"/>
        <v>0</v>
      </c>
      <c r="BV78" s="760">
        <f t="shared" si="214"/>
        <v>0</v>
      </c>
      <c r="BW78" s="760">
        <f t="shared" si="214"/>
        <v>0</v>
      </c>
      <c r="BX78" s="760">
        <f t="shared" si="214"/>
        <v>0</v>
      </c>
      <c r="BY78" s="760">
        <f t="shared" si="214"/>
        <v>0</v>
      </c>
      <c r="BZ78" s="760">
        <f t="shared" si="214"/>
        <v>0</v>
      </c>
      <c r="CA78" s="760">
        <f t="shared" si="214"/>
        <v>0</v>
      </c>
      <c r="CB78" s="760">
        <f t="shared" si="214"/>
        <v>0</v>
      </c>
      <c r="CC78" s="760">
        <f t="shared" si="214"/>
        <v>0</v>
      </c>
      <c r="CD78" s="760">
        <f t="shared" si="214"/>
        <v>0</v>
      </c>
      <c r="CE78" s="760"/>
      <c r="CF78" s="760">
        <f t="shared" si="214"/>
        <v>0</v>
      </c>
      <c r="CG78" s="760">
        <f t="shared" si="214"/>
        <v>0</v>
      </c>
      <c r="CH78" s="760">
        <f t="shared" si="214"/>
        <v>0</v>
      </c>
      <c r="CI78" s="760">
        <f t="shared" si="214"/>
        <v>0</v>
      </c>
      <c r="CJ78" s="800"/>
    </row>
    <row r="79" spans="1:89" s="803" customFormat="1" ht="13.15" customHeight="1">
      <c r="A79" s="1513"/>
      <c r="B79" s="1497" t="s">
        <v>31</v>
      </c>
      <c r="C79" s="943"/>
      <c r="D79" s="943"/>
      <c r="E79" s="815"/>
      <c r="F79" s="1486"/>
      <c r="G79" s="760">
        <f>G80</f>
        <v>0</v>
      </c>
      <c r="H79" s="760">
        <f t="shared" ref="H79:O79" si="215">H80</f>
        <v>0</v>
      </c>
      <c r="I79" s="760"/>
      <c r="J79" s="760"/>
      <c r="K79" s="760"/>
      <c r="L79" s="760">
        <f t="shared" si="215"/>
        <v>0</v>
      </c>
      <c r="M79" s="760">
        <f t="shared" si="215"/>
        <v>0</v>
      </c>
      <c r="N79" s="760">
        <f t="shared" si="215"/>
        <v>2000</v>
      </c>
      <c r="O79" s="760">
        <f t="shared" si="215"/>
        <v>2000</v>
      </c>
      <c r="P79" s="760">
        <f>P80</f>
        <v>0</v>
      </c>
      <c r="Q79" s="760">
        <f t="shared" ref="Q79:AI79" si="216">Q80</f>
        <v>0</v>
      </c>
      <c r="R79" s="760"/>
      <c r="S79" s="760"/>
      <c r="T79" s="760"/>
      <c r="U79" s="760"/>
      <c r="V79" s="760"/>
      <c r="W79" s="760"/>
      <c r="X79" s="760"/>
      <c r="Y79" s="760"/>
      <c r="Z79" s="1081"/>
      <c r="AA79" s="1081"/>
      <c r="AB79" s="1752"/>
      <c r="AC79" s="1752"/>
      <c r="AD79" s="760"/>
      <c r="AE79" s="760"/>
      <c r="AF79" s="760"/>
      <c r="AG79" s="760"/>
      <c r="AH79" s="761">
        <f t="shared" si="216"/>
        <v>2000</v>
      </c>
      <c r="AI79" s="760">
        <f t="shared" si="216"/>
        <v>0</v>
      </c>
      <c r="AJ79" s="760">
        <f>AJ80</f>
        <v>0</v>
      </c>
      <c r="AK79" s="760">
        <f t="shared" ref="AK79:CI79" si="217">AK80</f>
        <v>1638</v>
      </c>
      <c r="AL79" s="760">
        <f t="shared" si="217"/>
        <v>0</v>
      </c>
      <c r="AM79" s="760">
        <f t="shared" si="217"/>
        <v>0</v>
      </c>
      <c r="AN79" s="760">
        <f t="shared" si="217"/>
        <v>362</v>
      </c>
      <c r="AO79" s="760">
        <f t="shared" si="217"/>
        <v>0</v>
      </c>
      <c r="AP79" s="760">
        <f t="shared" si="217"/>
        <v>0</v>
      </c>
      <c r="AQ79" s="760">
        <f t="shared" si="217"/>
        <v>0</v>
      </c>
      <c r="AR79" s="760">
        <f t="shared" si="217"/>
        <v>0</v>
      </c>
      <c r="AS79" s="760">
        <f t="shared" si="217"/>
        <v>0</v>
      </c>
      <c r="AT79" s="760">
        <f t="shared" si="217"/>
        <v>0</v>
      </c>
      <c r="AU79" s="760">
        <f t="shared" si="217"/>
        <v>0</v>
      </c>
      <c r="AV79" s="760">
        <f t="shared" si="217"/>
        <v>0</v>
      </c>
      <c r="AW79" s="760">
        <f t="shared" si="217"/>
        <v>0</v>
      </c>
      <c r="AX79" s="760">
        <f t="shared" si="217"/>
        <v>0</v>
      </c>
      <c r="AY79" s="760">
        <f t="shared" si="217"/>
        <v>0</v>
      </c>
      <c r="AZ79" s="760">
        <f t="shared" si="217"/>
        <v>0</v>
      </c>
      <c r="BA79" s="760">
        <f t="shared" si="217"/>
        <v>0</v>
      </c>
      <c r="BB79" s="760">
        <f t="shared" si="217"/>
        <v>0</v>
      </c>
      <c r="BC79" s="760">
        <f t="shared" si="217"/>
        <v>0</v>
      </c>
      <c r="BD79" s="760">
        <f t="shared" si="217"/>
        <v>0</v>
      </c>
      <c r="BE79" s="760">
        <f t="shared" si="217"/>
        <v>0</v>
      </c>
      <c r="BF79" s="760">
        <f t="shared" si="217"/>
        <v>0</v>
      </c>
      <c r="BG79" s="760">
        <f t="shared" si="217"/>
        <v>0</v>
      </c>
      <c r="BH79" s="760">
        <f t="shared" si="217"/>
        <v>0</v>
      </c>
      <c r="BI79" s="760">
        <f t="shared" si="217"/>
        <v>0</v>
      </c>
      <c r="BJ79" s="760">
        <f t="shared" si="217"/>
        <v>0</v>
      </c>
      <c r="BK79" s="760">
        <f t="shared" si="217"/>
        <v>0</v>
      </c>
      <c r="BL79" s="760">
        <f t="shared" si="217"/>
        <v>2000</v>
      </c>
      <c r="BM79" s="760">
        <f t="shared" si="217"/>
        <v>0</v>
      </c>
      <c r="BN79" s="760">
        <f t="shared" si="217"/>
        <v>0</v>
      </c>
      <c r="BO79" s="760">
        <f t="shared" si="217"/>
        <v>0</v>
      </c>
      <c r="BP79" s="760">
        <f t="shared" si="217"/>
        <v>0</v>
      </c>
      <c r="BQ79" s="760">
        <f t="shared" si="217"/>
        <v>0</v>
      </c>
      <c r="BR79" s="760">
        <f t="shared" si="217"/>
        <v>0</v>
      </c>
      <c r="BS79" s="760">
        <f t="shared" si="217"/>
        <v>0</v>
      </c>
      <c r="BT79" s="760">
        <f t="shared" si="217"/>
        <v>0</v>
      </c>
      <c r="BU79" s="760">
        <f t="shared" si="217"/>
        <v>0</v>
      </c>
      <c r="BV79" s="760">
        <f t="shared" si="217"/>
        <v>0</v>
      </c>
      <c r="BW79" s="760">
        <f t="shared" si="217"/>
        <v>0</v>
      </c>
      <c r="BX79" s="760">
        <f t="shared" si="217"/>
        <v>0</v>
      </c>
      <c r="BY79" s="760">
        <f t="shared" si="217"/>
        <v>0</v>
      </c>
      <c r="BZ79" s="760">
        <f t="shared" si="217"/>
        <v>0</v>
      </c>
      <c r="CA79" s="760">
        <f t="shared" si="217"/>
        <v>0</v>
      </c>
      <c r="CB79" s="760">
        <f t="shared" si="217"/>
        <v>0</v>
      </c>
      <c r="CC79" s="760">
        <f t="shared" si="217"/>
        <v>0</v>
      </c>
      <c r="CD79" s="760">
        <f t="shared" si="217"/>
        <v>0</v>
      </c>
      <c r="CE79" s="760"/>
      <c r="CF79" s="760">
        <f t="shared" si="217"/>
        <v>0</v>
      </c>
      <c r="CG79" s="760">
        <f t="shared" si="217"/>
        <v>0</v>
      </c>
      <c r="CH79" s="760">
        <f t="shared" si="217"/>
        <v>0</v>
      </c>
      <c r="CI79" s="760">
        <f t="shared" si="217"/>
        <v>0</v>
      </c>
      <c r="CJ79" s="800"/>
    </row>
    <row r="80" spans="1:89" s="803" customFormat="1" ht="30" customHeight="1">
      <c r="A80" s="792">
        <v>1</v>
      </c>
      <c r="B80" s="1514" t="s">
        <v>147</v>
      </c>
      <c r="C80" s="794" t="s">
        <v>164</v>
      </c>
      <c r="D80" s="794"/>
      <c r="E80" s="794" t="s">
        <v>169</v>
      </c>
      <c r="F80" s="794"/>
      <c r="G80" s="764"/>
      <c r="H80" s="796"/>
      <c r="I80" s="796"/>
      <c r="J80" s="796"/>
      <c r="K80" s="796"/>
      <c r="L80" s="764"/>
      <c r="M80" s="764"/>
      <c r="N80" s="797">
        <f>O80</f>
        <v>2000</v>
      </c>
      <c r="O80" s="764">
        <v>2000</v>
      </c>
      <c r="P80" s="764">
        <v>0</v>
      </c>
      <c r="Q80" s="798"/>
      <c r="R80" s="798"/>
      <c r="S80" s="798"/>
      <c r="T80" s="798"/>
      <c r="U80" s="798"/>
      <c r="V80" s="798"/>
      <c r="W80" s="798"/>
      <c r="X80" s="798"/>
      <c r="Y80" s="798"/>
      <c r="Z80" s="1087"/>
      <c r="AA80" s="1087"/>
      <c r="AB80" s="1753"/>
      <c r="AC80" s="1753"/>
      <c r="AD80" s="798"/>
      <c r="AE80" s="798"/>
      <c r="AF80" s="798"/>
      <c r="AG80" s="798"/>
      <c r="AH80" s="749">
        <v>2000</v>
      </c>
      <c r="AI80" s="938"/>
      <c r="AJ80" s="797"/>
      <c r="AK80" s="797">
        <v>1638</v>
      </c>
      <c r="AL80" s="938"/>
      <c r="AM80" s="797"/>
      <c r="AN80" s="799">
        <f>AH80-AK80</f>
        <v>362</v>
      </c>
      <c r="AO80" s="799"/>
      <c r="AP80" s="799"/>
      <c r="AQ80" s="797">
        <f t="shared" ref="AQ80" si="218">AR80+AS80</f>
        <v>0</v>
      </c>
      <c r="AR80" s="938"/>
      <c r="AS80" s="797"/>
      <c r="AT80" s="797">
        <f>AU80+AV80</f>
        <v>0</v>
      </c>
      <c r="AU80" s="939"/>
      <c r="AV80" s="797"/>
      <c r="AW80" s="797">
        <f>AX80+AY80</f>
        <v>0</v>
      </c>
      <c r="AX80" s="938"/>
      <c r="AY80" s="798"/>
      <c r="AZ80" s="799">
        <f>AT80-AW80</f>
        <v>0</v>
      </c>
      <c r="BA80" s="799"/>
      <c r="BB80" s="799"/>
      <c r="BC80" s="798"/>
      <c r="BD80" s="938"/>
      <c r="BE80" s="798"/>
      <c r="BF80" s="937">
        <f t="shared" ref="BF80" si="219">BG80+BH80</f>
        <v>0</v>
      </c>
      <c r="BG80" s="938"/>
      <c r="BH80" s="798"/>
      <c r="BI80" s="797">
        <f>BF80</f>
        <v>0</v>
      </c>
      <c r="BJ80" s="933">
        <f>BG80</f>
        <v>0</v>
      </c>
      <c r="BK80" s="798">
        <f>BH80</f>
        <v>0</v>
      </c>
      <c r="BL80" s="799">
        <f t="shared" ref="BL80:BN80" si="220">AH80+AT80+BF80</f>
        <v>2000</v>
      </c>
      <c r="BM80" s="799">
        <f t="shared" si="220"/>
        <v>0</v>
      </c>
      <c r="BN80" s="799">
        <f t="shared" si="220"/>
        <v>0</v>
      </c>
      <c r="BO80" s="799">
        <f t="shared" ref="BO80" si="221">BP80</f>
        <v>0</v>
      </c>
      <c r="BP80" s="932">
        <f>O80-BL80</f>
        <v>0</v>
      </c>
      <c r="BQ80" s="799">
        <f>P80-BM80</f>
        <v>0</v>
      </c>
      <c r="BR80" s="798">
        <f>Q80-BN80</f>
        <v>0</v>
      </c>
      <c r="BS80" s="799">
        <f t="shared" ref="BS80" si="222">BO80</f>
        <v>0</v>
      </c>
      <c r="BT80" s="799">
        <f t="shared" ref="BT80" si="223">BQ80</f>
        <v>0</v>
      </c>
      <c r="BU80" s="798"/>
      <c r="BV80" s="799">
        <f t="shared" ref="BV80" si="224">BS80</f>
        <v>0</v>
      </c>
      <c r="BW80" s="799">
        <f t="shared" ref="BW80" si="225">BT80</f>
        <v>0</v>
      </c>
      <c r="BX80" s="798"/>
      <c r="BY80" s="799">
        <f t="shared" ref="BY80" si="226">BP80-BS80</f>
        <v>0</v>
      </c>
      <c r="BZ80" s="798">
        <f t="shared" ref="BZ80" si="227">BQ80-BT80</f>
        <v>0</v>
      </c>
      <c r="CA80" s="798"/>
      <c r="CB80" s="798"/>
      <c r="CC80" s="798"/>
      <c r="CD80" s="798"/>
      <c r="CE80" s="798"/>
      <c r="CF80" s="799">
        <f t="shared" ref="CF80" si="228">CG80</f>
        <v>0</v>
      </c>
      <c r="CG80" s="799">
        <f t="shared" ref="CG80" si="229">BP80</f>
        <v>0</v>
      </c>
      <c r="CH80" s="800"/>
      <c r="CI80" s="800"/>
      <c r="CJ80" s="800"/>
      <c r="CK80" s="803" t="s">
        <v>358</v>
      </c>
    </row>
    <row r="81" spans="1:89" s="803" customFormat="1" ht="18.600000000000001" customHeight="1">
      <c r="A81" s="1500"/>
      <c r="B81" s="1512" t="s">
        <v>30</v>
      </c>
      <c r="C81" s="943"/>
      <c r="D81" s="943"/>
      <c r="E81" s="792"/>
      <c r="F81" s="1486"/>
      <c r="G81" s="760">
        <f>G82</f>
        <v>85027</v>
      </c>
      <c r="H81" s="760">
        <f t="shared" ref="H81:BQ83" si="230">H82</f>
        <v>37395.4</v>
      </c>
      <c r="I81" s="760"/>
      <c r="J81" s="760"/>
      <c r="K81" s="760"/>
      <c r="L81" s="760">
        <f t="shared" si="230"/>
        <v>17000</v>
      </c>
      <c r="M81" s="760">
        <f t="shared" si="230"/>
        <v>13000</v>
      </c>
      <c r="N81" s="760">
        <f t="shared" si="230"/>
        <v>14000</v>
      </c>
      <c r="O81" s="760">
        <f t="shared" si="230"/>
        <v>14000</v>
      </c>
      <c r="P81" s="760">
        <f t="shared" si="230"/>
        <v>0</v>
      </c>
      <c r="Q81" s="760">
        <f t="shared" si="230"/>
        <v>0</v>
      </c>
      <c r="R81" s="760"/>
      <c r="S81" s="760"/>
      <c r="T81" s="760"/>
      <c r="U81" s="760"/>
      <c r="V81" s="760"/>
      <c r="W81" s="760"/>
      <c r="X81" s="760"/>
      <c r="Y81" s="760"/>
      <c r="Z81" s="1081"/>
      <c r="AA81" s="1081"/>
      <c r="AB81" s="1752"/>
      <c r="AC81" s="1752"/>
      <c r="AD81" s="760"/>
      <c r="AE81" s="760"/>
      <c r="AF81" s="760"/>
      <c r="AG81" s="760"/>
      <c r="AH81" s="761">
        <f t="shared" si="230"/>
        <v>12000</v>
      </c>
      <c r="AI81" s="760">
        <f t="shared" si="230"/>
        <v>0</v>
      </c>
      <c r="AJ81" s="760">
        <f t="shared" si="230"/>
        <v>0</v>
      </c>
      <c r="AK81" s="760">
        <f t="shared" si="230"/>
        <v>9282</v>
      </c>
      <c r="AL81" s="760">
        <f t="shared" si="230"/>
        <v>0</v>
      </c>
      <c r="AM81" s="760">
        <f t="shared" si="230"/>
        <v>0</v>
      </c>
      <c r="AN81" s="760">
        <f t="shared" si="230"/>
        <v>2718</v>
      </c>
      <c r="AO81" s="760">
        <f t="shared" si="230"/>
        <v>0</v>
      </c>
      <c r="AP81" s="760">
        <f t="shared" si="230"/>
        <v>0</v>
      </c>
      <c r="AQ81" s="760">
        <f t="shared" si="230"/>
        <v>2718</v>
      </c>
      <c r="AR81" s="760">
        <f t="shared" si="230"/>
        <v>0</v>
      </c>
      <c r="AS81" s="760">
        <f t="shared" si="230"/>
        <v>0</v>
      </c>
      <c r="AT81" s="760">
        <f t="shared" si="230"/>
        <v>2000</v>
      </c>
      <c r="AU81" s="760">
        <f t="shared" si="230"/>
        <v>0</v>
      </c>
      <c r="AV81" s="760">
        <f t="shared" si="230"/>
        <v>0</v>
      </c>
      <c r="AW81" s="760">
        <f t="shared" si="230"/>
        <v>2000</v>
      </c>
      <c r="AX81" s="760">
        <f t="shared" si="230"/>
        <v>0</v>
      </c>
      <c r="AY81" s="760">
        <f t="shared" si="230"/>
        <v>0</v>
      </c>
      <c r="AZ81" s="760">
        <f t="shared" si="230"/>
        <v>0</v>
      </c>
      <c r="BA81" s="760">
        <f t="shared" si="230"/>
        <v>0</v>
      </c>
      <c r="BB81" s="760">
        <f t="shared" si="230"/>
        <v>0</v>
      </c>
      <c r="BC81" s="760">
        <f t="shared" si="230"/>
        <v>0</v>
      </c>
      <c r="BD81" s="760">
        <f t="shared" si="230"/>
        <v>0</v>
      </c>
      <c r="BE81" s="760">
        <f t="shared" si="230"/>
        <v>0</v>
      </c>
      <c r="BF81" s="760">
        <f t="shared" si="230"/>
        <v>0</v>
      </c>
      <c r="BG81" s="760">
        <f t="shared" si="230"/>
        <v>0</v>
      </c>
      <c r="BH81" s="760">
        <f t="shared" si="230"/>
        <v>0</v>
      </c>
      <c r="BI81" s="760">
        <f t="shared" si="230"/>
        <v>0</v>
      </c>
      <c r="BJ81" s="760">
        <f t="shared" si="230"/>
        <v>0</v>
      </c>
      <c r="BK81" s="760">
        <f t="shared" si="230"/>
        <v>0</v>
      </c>
      <c r="BL81" s="760">
        <f t="shared" si="230"/>
        <v>14000</v>
      </c>
      <c r="BM81" s="760">
        <f t="shared" si="230"/>
        <v>0</v>
      </c>
      <c r="BN81" s="760">
        <f t="shared" si="230"/>
        <v>0</v>
      </c>
      <c r="BO81" s="760">
        <f t="shared" si="230"/>
        <v>0</v>
      </c>
      <c r="BP81" s="760">
        <f t="shared" si="230"/>
        <v>0</v>
      </c>
      <c r="BQ81" s="760">
        <f t="shared" si="230"/>
        <v>0</v>
      </c>
      <c r="BR81" s="760">
        <f t="shared" ref="BR81:CD83" si="231">BR82</f>
        <v>0</v>
      </c>
      <c r="BS81" s="760">
        <f t="shared" si="231"/>
        <v>0</v>
      </c>
      <c r="BT81" s="760">
        <f t="shared" si="231"/>
        <v>0</v>
      </c>
      <c r="BU81" s="760">
        <f t="shared" si="231"/>
        <v>0</v>
      </c>
      <c r="BV81" s="760">
        <f t="shared" si="231"/>
        <v>0</v>
      </c>
      <c r="BW81" s="760">
        <f t="shared" si="231"/>
        <v>0</v>
      </c>
      <c r="BX81" s="760">
        <f t="shared" si="231"/>
        <v>0</v>
      </c>
      <c r="BY81" s="760">
        <f t="shared" si="231"/>
        <v>0</v>
      </c>
      <c r="BZ81" s="760">
        <f t="shared" si="231"/>
        <v>0</v>
      </c>
      <c r="CA81" s="760">
        <f t="shared" si="231"/>
        <v>0</v>
      </c>
      <c r="CB81" s="760">
        <f t="shared" si="231"/>
        <v>0</v>
      </c>
      <c r="CC81" s="760">
        <f t="shared" si="231"/>
        <v>0</v>
      </c>
      <c r="CD81" s="760">
        <f t="shared" si="231"/>
        <v>0</v>
      </c>
      <c r="CE81" s="760"/>
      <c r="CF81" s="760">
        <f t="shared" ref="CF81:CI83" si="232">CF82</f>
        <v>0</v>
      </c>
      <c r="CG81" s="760">
        <f t="shared" si="232"/>
        <v>0</v>
      </c>
      <c r="CH81" s="760">
        <f t="shared" si="232"/>
        <v>0</v>
      </c>
      <c r="CI81" s="760">
        <f t="shared" si="232"/>
        <v>0</v>
      </c>
      <c r="CJ81" s="800"/>
    </row>
    <row r="82" spans="1:89" s="803" customFormat="1" ht="41.1" customHeight="1">
      <c r="A82" s="1513" t="s">
        <v>29</v>
      </c>
      <c r="B82" s="1351" t="s">
        <v>263</v>
      </c>
      <c r="C82" s="943"/>
      <c r="D82" s="943"/>
      <c r="E82" s="792"/>
      <c r="F82" s="1486"/>
      <c r="G82" s="760">
        <f>G83</f>
        <v>85027</v>
      </c>
      <c r="H82" s="760">
        <f t="shared" si="230"/>
        <v>37395.4</v>
      </c>
      <c r="I82" s="760"/>
      <c r="J82" s="760"/>
      <c r="K82" s="760"/>
      <c r="L82" s="760">
        <f t="shared" si="230"/>
        <v>17000</v>
      </c>
      <c r="M82" s="760">
        <f t="shared" si="230"/>
        <v>13000</v>
      </c>
      <c r="N82" s="760">
        <f t="shared" si="230"/>
        <v>14000</v>
      </c>
      <c r="O82" s="760">
        <f t="shared" si="230"/>
        <v>14000</v>
      </c>
      <c r="P82" s="760">
        <f t="shared" si="230"/>
        <v>0</v>
      </c>
      <c r="Q82" s="760">
        <f t="shared" si="230"/>
        <v>0</v>
      </c>
      <c r="R82" s="760"/>
      <c r="S82" s="760"/>
      <c r="T82" s="760"/>
      <c r="U82" s="760"/>
      <c r="V82" s="760"/>
      <c r="W82" s="760"/>
      <c r="X82" s="760"/>
      <c r="Y82" s="760"/>
      <c r="Z82" s="1081"/>
      <c r="AA82" s="1081"/>
      <c r="AB82" s="1752"/>
      <c r="AC82" s="1752"/>
      <c r="AD82" s="760"/>
      <c r="AE82" s="760"/>
      <c r="AF82" s="760"/>
      <c r="AG82" s="760"/>
      <c r="AH82" s="761">
        <f t="shared" si="230"/>
        <v>12000</v>
      </c>
      <c r="AI82" s="760">
        <f t="shared" si="230"/>
        <v>0</v>
      </c>
      <c r="AJ82" s="760">
        <f t="shared" si="230"/>
        <v>0</v>
      </c>
      <c r="AK82" s="760">
        <f t="shared" si="230"/>
        <v>9282</v>
      </c>
      <c r="AL82" s="760">
        <f t="shared" si="230"/>
        <v>0</v>
      </c>
      <c r="AM82" s="760">
        <f t="shared" si="230"/>
        <v>0</v>
      </c>
      <c r="AN82" s="760">
        <f t="shared" si="230"/>
        <v>2718</v>
      </c>
      <c r="AO82" s="760">
        <f t="shared" si="230"/>
        <v>0</v>
      </c>
      <c r="AP82" s="760">
        <f t="shared" si="230"/>
        <v>0</v>
      </c>
      <c r="AQ82" s="760">
        <f t="shared" si="230"/>
        <v>2718</v>
      </c>
      <c r="AR82" s="760">
        <f t="shared" si="230"/>
        <v>0</v>
      </c>
      <c r="AS82" s="760">
        <f t="shared" si="230"/>
        <v>0</v>
      </c>
      <c r="AT82" s="760">
        <f t="shared" si="230"/>
        <v>2000</v>
      </c>
      <c r="AU82" s="760">
        <f t="shared" si="230"/>
        <v>0</v>
      </c>
      <c r="AV82" s="760">
        <f t="shared" si="230"/>
        <v>0</v>
      </c>
      <c r="AW82" s="760">
        <f t="shared" si="230"/>
        <v>2000</v>
      </c>
      <c r="AX82" s="760">
        <f t="shared" si="230"/>
        <v>0</v>
      </c>
      <c r="AY82" s="760">
        <f t="shared" si="230"/>
        <v>0</v>
      </c>
      <c r="AZ82" s="760">
        <f t="shared" si="230"/>
        <v>0</v>
      </c>
      <c r="BA82" s="760">
        <f t="shared" si="230"/>
        <v>0</v>
      </c>
      <c r="BB82" s="760">
        <f t="shared" si="230"/>
        <v>0</v>
      </c>
      <c r="BC82" s="760">
        <f t="shared" si="230"/>
        <v>0</v>
      </c>
      <c r="BD82" s="760">
        <f t="shared" si="230"/>
        <v>0</v>
      </c>
      <c r="BE82" s="760">
        <f t="shared" si="230"/>
        <v>0</v>
      </c>
      <c r="BF82" s="760">
        <f t="shared" si="230"/>
        <v>0</v>
      </c>
      <c r="BG82" s="760">
        <f t="shared" si="230"/>
        <v>0</v>
      </c>
      <c r="BH82" s="760">
        <f t="shared" si="230"/>
        <v>0</v>
      </c>
      <c r="BI82" s="760">
        <f t="shared" si="230"/>
        <v>0</v>
      </c>
      <c r="BJ82" s="760">
        <f t="shared" si="230"/>
        <v>0</v>
      </c>
      <c r="BK82" s="760">
        <f t="shared" si="230"/>
        <v>0</v>
      </c>
      <c r="BL82" s="760">
        <f t="shared" si="230"/>
        <v>14000</v>
      </c>
      <c r="BM82" s="760">
        <f t="shared" si="230"/>
        <v>0</v>
      </c>
      <c r="BN82" s="760">
        <f t="shared" si="230"/>
        <v>0</v>
      </c>
      <c r="BO82" s="760">
        <f t="shared" si="230"/>
        <v>0</v>
      </c>
      <c r="BP82" s="760">
        <f t="shared" si="230"/>
        <v>0</v>
      </c>
      <c r="BQ82" s="760">
        <f t="shared" si="230"/>
        <v>0</v>
      </c>
      <c r="BR82" s="760">
        <f t="shared" si="231"/>
        <v>0</v>
      </c>
      <c r="BS82" s="760">
        <f t="shared" si="231"/>
        <v>0</v>
      </c>
      <c r="BT82" s="760">
        <f t="shared" si="231"/>
        <v>0</v>
      </c>
      <c r="BU82" s="760">
        <f t="shared" si="231"/>
        <v>0</v>
      </c>
      <c r="BV82" s="760">
        <f t="shared" si="231"/>
        <v>0</v>
      </c>
      <c r="BW82" s="760">
        <f t="shared" si="231"/>
        <v>0</v>
      </c>
      <c r="BX82" s="760">
        <f t="shared" si="231"/>
        <v>0</v>
      </c>
      <c r="BY82" s="760">
        <f t="shared" si="231"/>
        <v>0</v>
      </c>
      <c r="BZ82" s="760">
        <f t="shared" si="231"/>
        <v>0</v>
      </c>
      <c r="CA82" s="760">
        <f t="shared" si="231"/>
        <v>0</v>
      </c>
      <c r="CB82" s="760">
        <f t="shared" si="231"/>
        <v>0</v>
      </c>
      <c r="CC82" s="760">
        <f t="shared" si="231"/>
        <v>0</v>
      </c>
      <c r="CD82" s="760">
        <f t="shared" si="231"/>
        <v>0</v>
      </c>
      <c r="CE82" s="760"/>
      <c r="CF82" s="760">
        <f t="shared" si="232"/>
        <v>0</v>
      </c>
      <c r="CG82" s="760">
        <f t="shared" si="232"/>
        <v>0</v>
      </c>
      <c r="CH82" s="760">
        <f t="shared" si="232"/>
        <v>0</v>
      </c>
      <c r="CI82" s="760">
        <f t="shared" si="232"/>
        <v>0</v>
      </c>
      <c r="CJ82" s="800"/>
    </row>
    <row r="83" spans="1:89" s="1494" customFormat="1" ht="13.15" customHeight="1">
      <c r="A83" s="1515"/>
      <c r="B83" s="1353" t="s">
        <v>25</v>
      </c>
      <c r="C83" s="1491"/>
      <c r="D83" s="1491"/>
      <c r="E83" s="1492"/>
      <c r="F83" s="1490"/>
      <c r="G83" s="935">
        <f>G84</f>
        <v>85027</v>
      </c>
      <c r="H83" s="935">
        <f t="shared" si="230"/>
        <v>37395.4</v>
      </c>
      <c r="I83" s="935"/>
      <c r="J83" s="935"/>
      <c r="K83" s="935"/>
      <c r="L83" s="935">
        <f t="shared" si="230"/>
        <v>17000</v>
      </c>
      <c r="M83" s="935">
        <f t="shared" si="230"/>
        <v>13000</v>
      </c>
      <c r="N83" s="935">
        <f t="shared" si="230"/>
        <v>14000</v>
      </c>
      <c r="O83" s="935">
        <f t="shared" si="230"/>
        <v>14000</v>
      </c>
      <c r="P83" s="935">
        <f t="shared" si="230"/>
        <v>0</v>
      </c>
      <c r="Q83" s="935">
        <f t="shared" si="230"/>
        <v>0</v>
      </c>
      <c r="R83" s="935"/>
      <c r="S83" s="935"/>
      <c r="T83" s="935"/>
      <c r="U83" s="935"/>
      <c r="V83" s="935"/>
      <c r="W83" s="935"/>
      <c r="X83" s="935"/>
      <c r="Y83" s="935"/>
      <c r="Z83" s="1346"/>
      <c r="AA83" s="1346"/>
      <c r="AB83" s="1755"/>
      <c r="AC83" s="1755"/>
      <c r="AD83" s="935"/>
      <c r="AE83" s="935"/>
      <c r="AF83" s="935"/>
      <c r="AG83" s="935"/>
      <c r="AH83" s="780">
        <f t="shared" si="230"/>
        <v>12000</v>
      </c>
      <c r="AI83" s="935">
        <f t="shared" si="230"/>
        <v>0</v>
      </c>
      <c r="AJ83" s="935">
        <f t="shared" si="230"/>
        <v>0</v>
      </c>
      <c r="AK83" s="935">
        <f t="shared" si="230"/>
        <v>9282</v>
      </c>
      <c r="AL83" s="935">
        <f t="shared" si="230"/>
        <v>0</v>
      </c>
      <c r="AM83" s="935">
        <f t="shared" si="230"/>
        <v>0</v>
      </c>
      <c r="AN83" s="935">
        <f t="shared" si="230"/>
        <v>2718</v>
      </c>
      <c r="AO83" s="935">
        <f t="shared" si="230"/>
        <v>0</v>
      </c>
      <c r="AP83" s="935">
        <f t="shared" si="230"/>
        <v>0</v>
      </c>
      <c r="AQ83" s="935">
        <f t="shared" si="230"/>
        <v>2718</v>
      </c>
      <c r="AR83" s="935">
        <f t="shared" si="230"/>
        <v>0</v>
      </c>
      <c r="AS83" s="935">
        <f t="shared" si="230"/>
        <v>0</v>
      </c>
      <c r="AT83" s="935">
        <f t="shared" si="230"/>
        <v>2000</v>
      </c>
      <c r="AU83" s="935">
        <f t="shared" si="230"/>
        <v>0</v>
      </c>
      <c r="AV83" s="935">
        <f t="shared" si="230"/>
        <v>0</v>
      </c>
      <c r="AW83" s="935">
        <f t="shared" si="230"/>
        <v>2000</v>
      </c>
      <c r="AX83" s="935">
        <f t="shared" si="230"/>
        <v>0</v>
      </c>
      <c r="AY83" s="935">
        <f t="shared" si="230"/>
        <v>0</v>
      </c>
      <c r="AZ83" s="935">
        <f t="shared" si="230"/>
        <v>0</v>
      </c>
      <c r="BA83" s="935">
        <f t="shared" si="230"/>
        <v>0</v>
      </c>
      <c r="BB83" s="935">
        <f t="shared" si="230"/>
        <v>0</v>
      </c>
      <c r="BC83" s="935">
        <f t="shared" si="230"/>
        <v>0</v>
      </c>
      <c r="BD83" s="935">
        <f t="shared" si="230"/>
        <v>0</v>
      </c>
      <c r="BE83" s="935">
        <f t="shared" si="230"/>
        <v>0</v>
      </c>
      <c r="BF83" s="935">
        <f t="shared" si="230"/>
        <v>0</v>
      </c>
      <c r="BG83" s="935">
        <f t="shared" si="230"/>
        <v>0</v>
      </c>
      <c r="BH83" s="935">
        <f t="shared" si="230"/>
        <v>0</v>
      </c>
      <c r="BI83" s="935">
        <f t="shared" si="230"/>
        <v>0</v>
      </c>
      <c r="BJ83" s="935">
        <f t="shared" si="230"/>
        <v>0</v>
      </c>
      <c r="BK83" s="935">
        <f t="shared" si="230"/>
        <v>0</v>
      </c>
      <c r="BL83" s="935">
        <f t="shared" si="230"/>
        <v>14000</v>
      </c>
      <c r="BM83" s="935">
        <f t="shared" si="230"/>
        <v>0</v>
      </c>
      <c r="BN83" s="935">
        <f t="shared" si="230"/>
        <v>0</v>
      </c>
      <c r="BO83" s="935">
        <f t="shared" si="230"/>
        <v>0</v>
      </c>
      <c r="BP83" s="935">
        <f t="shared" si="230"/>
        <v>0</v>
      </c>
      <c r="BQ83" s="935">
        <f t="shared" si="230"/>
        <v>0</v>
      </c>
      <c r="BR83" s="935">
        <f t="shared" si="231"/>
        <v>0</v>
      </c>
      <c r="BS83" s="935">
        <f t="shared" si="231"/>
        <v>0</v>
      </c>
      <c r="BT83" s="935">
        <f t="shared" si="231"/>
        <v>0</v>
      </c>
      <c r="BU83" s="935">
        <f t="shared" si="231"/>
        <v>0</v>
      </c>
      <c r="BV83" s="935">
        <f t="shared" si="231"/>
        <v>0</v>
      </c>
      <c r="BW83" s="935">
        <f t="shared" si="231"/>
        <v>0</v>
      </c>
      <c r="BX83" s="935">
        <f t="shared" si="231"/>
        <v>0</v>
      </c>
      <c r="BY83" s="935">
        <f t="shared" si="231"/>
        <v>0</v>
      </c>
      <c r="BZ83" s="935">
        <f t="shared" si="231"/>
        <v>0</v>
      </c>
      <c r="CA83" s="935">
        <f t="shared" si="231"/>
        <v>0</v>
      </c>
      <c r="CB83" s="935">
        <f t="shared" si="231"/>
        <v>0</v>
      </c>
      <c r="CC83" s="935">
        <f t="shared" si="231"/>
        <v>0</v>
      </c>
      <c r="CD83" s="935">
        <f t="shared" si="231"/>
        <v>0</v>
      </c>
      <c r="CE83" s="935"/>
      <c r="CF83" s="935">
        <f t="shared" si="232"/>
        <v>0</v>
      </c>
      <c r="CG83" s="935">
        <f t="shared" si="232"/>
        <v>0</v>
      </c>
      <c r="CH83" s="935">
        <f t="shared" si="232"/>
        <v>0</v>
      </c>
      <c r="CI83" s="935">
        <f t="shared" si="232"/>
        <v>0</v>
      </c>
      <c r="CJ83" s="1352"/>
    </row>
    <row r="84" spans="1:89" s="803" customFormat="1" ht="34.15" customHeight="1">
      <c r="A84" s="815">
        <v>1</v>
      </c>
      <c r="B84" s="1495" t="s">
        <v>146</v>
      </c>
      <c r="C84" s="943"/>
      <c r="D84" s="943"/>
      <c r="E84" s="815" t="s">
        <v>172</v>
      </c>
      <c r="F84" s="816" t="s">
        <v>201</v>
      </c>
      <c r="G84" s="764">
        <v>85027</v>
      </c>
      <c r="H84" s="764">
        <v>37395.4</v>
      </c>
      <c r="I84" s="764"/>
      <c r="J84" s="764"/>
      <c r="K84" s="764"/>
      <c r="L84" s="764">
        <v>17000</v>
      </c>
      <c r="M84" s="764">
        <v>13000</v>
      </c>
      <c r="N84" s="797">
        <f t="shared" ref="N84" si="233">O84</f>
        <v>14000</v>
      </c>
      <c r="O84" s="764">
        <v>14000</v>
      </c>
      <c r="P84" s="764">
        <v>0</v>
      </c>
      <c r="Q84" s="798"/>
      <c r="R84" s="798"/>
      <c r="S84" s="798"/>
      <c r="T84" s="798"/>
      <c r="U84" s="798"/>
      <c r="V84" s="798"/>
      <c r="W84" s="798"/>
      <c r="X84" s="798"/>
      <c r="Y84" s="798"/>
      <c r="Z84" s="1087"/>
      <c r="AA84" s="1087"/>
      <c r="AB84" s="1753"/>
      <c r="AC84" s="1753"/>
      <c r="AD84" s="798"/>
      <c r="AE84" s="798"/>
      <c r="AF84" s="798"/>
      <c r="AG84" s="798"/>
      <c r="AH84" s="749">
        <v>12000</v>
      </c>
      <c r="AI84" s="938"/>
      <c r="AJ84" s="797"/>
      <c r="AK84" s="797">
        <v>9282</v>
      </c>
      <c r="AL84" s="938"/>
      <c r="AM84" s="797"/>
      <c r="AN84" s="799">
        <f>AH84-AK84</f>
        <v>2718</v>
      </c>
      <c r="AO84" s="799">
        <f>AI84-AL84</f>
        <v>0</v>
      </c>
      <c r="AP84" s="799">
        <f>AJ84-AM84</f>
        <v>0</v>
      </c>
      <c r="AQ84" s="797">
        <v>2718</v>
      </c>
      <c r="AR84" s="938"/>
      <c r="AS84" s="797"/>
      <c r="AT84" s="797">
        <v>2000</v>
      </c>
      <c r="AU84" s="939"/>
      <c r="AV84" s="797"/>
      <c r="AW84" s="797">
        <v>2000</v>
      </c>
      <c r="AX84" s="938"/>
      <c r="AY84" s="797"/>
      <c r="AZ84" s="799">
        <f>AT84-AW84</f>
        <v>0</v>
      </c>
      <c r="BA84" s="799"/>
      <c r="BB84" s="799"/>
      <c r="BC84" s="798"/>
      <c r="BD84" s="938"/>
      <c r="BE84" s="798"/>
      <c r="BF84" s="937">
        <f t="shared" ref="BF84" si="234">BG84+BH84</f>
        <v>0</v>
      </c>
      <c r="BG84" s="938"/>
      <c r="BH84" s="798"/>
      <c r="BI84" s="797">
        <f>BF84</f>
        <v>0</v>
      </c>
      <c r="BJ84" s="933">
        <f>BG84</f>
        <v>0</v>
      </c>
      <c r="BK84" s="798">
        <f>BH84</f>
        <v>0</v>
      </c>
      <c r="BL84" s="799">
        <f t="shared" ref="BL84:BN84" si="235">AH84+AT84+BF84</f>
        <v>14000</v>
      </c>
      <c r="BM84" s="799">
        <f t="shared" si="235"/>
        <v>0</v>
      </c>
      <c r="BN84" s="799">
        <f t="shared" si="235"/>
        <v>0</v>
      </c>
      <c r="BO84" s="799">
        <f t="shared" ref="BO84" si="236">BP84</f>
        <v>0</v>
      </c>
      <c r="BP84" s="932">
        <f>O84-BL84</f>
        <v>0</v>
      </c>
      <c r="BQ84" s="799">
        <f>P84-BM84</f>
        <v>0</v>
      </c>
      <c r="BR84" s="798">
        <f>Q84-BN84</f>
        <v>0</v>
      </c>
      <c r="BS84" s="799">
        <f t="shared" ref="BS84" si="237">BO84</f>
        <v>0</v>
      </c>
      <c r="BT84" s="799">
        <f t="shared" ref="BT84" si="238">BQ84</f>
        <v>0</v>
      </c>
      <c r="BU84" s="798"/>
      <c r="BV84" s="799">
        <f t="shared" ref="BV84" si="239">BS84</f>
        <v>0</v>
      </c>
      <c r="BW84" s="799">
        <f t="shared" ref="BW84" si="240">BT84</f>
        <v>0</v>
      </c>
      <c r="BX84" s="798"/>
      <c r="BY84" s="799">
        <f t="shared" ref="BY84" si="241">BP84-BS84</f>
        <v>0</v>
      </c>
      <c r="BZ84" s="798">
        <f t="shared" ref="BZ84" si="242">BQ84-BT84</f>
        <v>0</v>
      </c>
      <c r="CA84" s="798"/>
      <c r="CB84" s="798"/>
      <c r="CC84" s="798"/>
      <c r="CD84" s="798"/>
      <c r="CE84" s="798"/>
      <c r="CF84" s="799">
        <f t="shared" ref="CF84" si="243">CG84</f>
        <v>0</v>
      </c>
      <c r="CG84" s="799">
        <f t="shared" ref="CG84" si="244">BP84</f>
        <v>0</v>
      </c>
      <c r="CH84" s="800"/>
      <c r="CI84" s="800"/>
      <c r="CJ84" s="800"/>
      <c r="CK84" s="803" t="s">
        <v>358</v>
      </c>
    </row>
    <row r="85" spans="1:89" s="803" customFormat="1" ht="36" customHeight="1">
      <c r="A85" s="1486" t="s">
        <v>150</v>
      </c>
      <c r="B85" s="1516" t="s">
        <v>148</v>
      </c>
      <c r="C85" s="943"/>
      <c r="D85" s="943"/>
      <c r="E85" s="792"/>
      <c r="F85" s="1486"/>
      <c r="G85" s="760">
        <f>G86</f>
        <v>75030</v>
      </c>
      <c r="H85" s="760">
        <f t="shared" ref="H85:BQ88" si="245">H86</f>
        <v>60024</v>
      </c>
      <c r="I85" s="760"/>
      <c r="J85" s="760"/>
      <c r="K85" s="760"/>
      <c r="L85" s="760">
        <f t="shared" si="245"/>
        <v>51460</v>
      </c>
      <c r="M85" s="760">
        <f t="shared" si="245"/>
        <v>42960</v>
      </c>
      <c r="N85" s="760">
        <f t="shared" si="245"/>
        <v>17000</v>
      </c>
      <c r="O85" s="760">
        <f t="shared" si="245"/>
        <v>17000</v>
      </c>
      <c r="P85" s="760">
        <f t="shared" si="245"/>
        <v>0</v>
      </c>
      <c r="Q85" s="760">
        <f t="shared" si="245"/>
        <v>0</v>
      </c>
      <c r="R85" s="760"/>
      <c r="S85" s="760"/>
      <c r="T85" s="760"/>
      <c r="U85" s="760"/>
      <c r="V85" s="760"/>
      <c r="W85" s="760"/>
      <c r="X85" s="760"/>
      <c r="Y85" s="760"/>
      <c r="Z85" s="1081"/>
      <c r="AA85" s="1081"/>
      <c r="AB85" s="1752"/>
      <c r="AC85" s="1752"/>
      <c r="AD85" s="760"/>
      <c r="AE85" s="760"/>
      <c r="AF85" s="760"/>
      <c r="AG85" s="760"/>
      <c r="AH85" s="761">
        <f t="shared" si="245"/>
        <v>17000</v>
      </c>
      <c r="AI85" s="760">
        <f t="shared" si="245"/>
        <v>0</v>
      </c>
      <c r="AJ85" s="760">
        <f t="shared" si="245"/>
        <v>0</v>
      </c>
      <c r="AK85" s="760">
        <f t="shared" si="245"/>
        <v>13343</v>
      </c>
      <c r="AL85" s="760">
        <f t="shared" si="245"/>
        <v>0</v>
      </c>
      <c r="AM85" s="760">
        <f t="shared" si="245"/>
        <v>0</v>
      </c>
      <c r="AN85" s="760">
        <f t="shared" si="245"/>
        <v>3657</v>
      </c>
      <c r="AO85" s="760">
        <f t="shared" si="245"/>
        <v>0</v>
      </c>
      <c r="AP85" s="760">
        <f t="shared" si="245"/>
        <v>0</v>
      </c>
      <c r="AQ85" s="760">
        <f t="shared" si="245"/>
        <v>445</v>
      </c>
      <c r="AR85" s="760">
        <f t="shared" si="245"/>
        <v>0</v>
      </c>
      <c r="AS85" s="760">
        <f t="shared" si="245"/>
        <v>0</v>
      </c>
      <c r="AT85" s="760">
        <f t="shared" si="245"/>
        <v>0</v>
      </c>
      <c r="AU85" s="760">
        <f t="shared" si="245"/>
        <v>0</v>
      </c>
      <c r="AV85" s="760">
        <f t="shared" si="245"/>
        <v>0</v>
      </c>
      <c r="AW85" s="760">
        <f t="shared" si="245"/>
        <v>0</v>
      </c>
      <c r="AX85" s="760">
        <f t="shared" si="245"/>
        <v>0</v>
      </c>
      <c r="AY85" s="760">
        <f t="shared" si="245"/>
        <v>0</v>
      </c>
      <c r="AZ85" s="760">
        <f t="shared" si="245"/>
        <v>0</v>
      </c>
      <c r="BA85" s="760">
        <f t="shared" si="245"/>
        <v>0</v>
      </c>
      <c r="BB85" s="760">
        <f t="shared" si="245"/>
        <v>0</v>
      </c>
      <c r="BC85" s="760">
        <f t="shared" si="245"/>
        <v>0</v>
      </c>
      <c r="BD85" s="760">
        <f t="shared" si="245"/>
        <v>0</v>
      </c>
      <c r="BE85" s="760">
        <f t="shared" si="245"/>
        <v>0</v>
      </c>
      <c r="BF85" s="760">
        <f t="shared" si="245"/>
        <v>0</v>
      </c>
      <c r="BG85" s="760">
        <f t="shared" si="245"/>
        <v>0</v>
      </c>
      <c r="BH85" s="760">
        <f t="shared" si="245"/>
        <v>0</v>
      </c>
      <c r="BI85" s="760">
        <f t="shared" si="245"/>
        <v>0</v>
      </c>
      <c r="BJ85" s="760">
        <f t="shared" si="245"/>
        <v>0</v>
      </c>
      <c r="BK85" s="760">
        <f t="shared" si="245"/>
        <v>0</v>
      </c>
      <c r="BL85" s="760">
        <f t="shared" si="245"/>
        <v>17000</v>
      </c>
      <c r="BM85" s="760">
        <f t="shared" si="245"/>
        <v>0</v>
      </c>
      <c r="BN85" s="760">
        <f t="shared" si="245"/>
        <v>0</v>
      </c>
      <c r="BO85" s="760">
        <f t="shared" si="245"/>
        <v>0</v>
      </c>
      <c r="BP85" s="760">
        <f t="shared" si="245"/>
        <v>0</v>
      </c>
      <c r="BQ85" s="760">
        <f t="shared" si="245"/>
        <v>0</v>
      </c>
      <c r="BR85" s="760">
        <f t="shared" ref="BR85:CD88" si="246">BR86</f>
        <v>0</v>
      </c>
      <c r="BS85" s="760">
        <f t="shared" si="246"/>
        <v>0</v>
      </c>
      <c r="BT85" s="760">
        <f t="shared" si="246"/>
        <v>0</v>
      </c>
      <c r="BU85" s="760">
        <f t="shared" si="246"/>
        <v>0</v>
      </c>
      <c r="BV85" s="760">
        <f t="shared" si="246"/>
        <v>0</v>
      </c>
      <c r="BW85" s="760">
        <f t="shared" si="246"/>
        <v>0</v>
      </c>
      <c r="BX85" s="760">
        <f t="shared" si="246"/>
        <v>0</v>
      </c>
      <c r="BY85" s="760">
        <f t="shared" si="246"/>
        <v>0</v>
      </c>
      <c r="BZ85" s="760">
        <f t="shared" si="246"/>
        <v>0</v>
      </c>
      <c r="CA85" s="760">
        <f t="shared" si="246"/>
        <v>0</v>
      </c>
      <c r="CB85" s="760">
        <f t="shared" si="246"/>
        <v>0</v>
      </c>
      <c r="CC85" s="760">
        <f t="shared" si="246"/>
        <v>0</v>
      </c>
      <c r="CD85" s="760">
        <f t="shared" si="246"/>
        <v>0</v>
      </c>
      <c r="CE85" s="760"/>
      <c r="CF85" s="760">
        <f t="shared" ref="CF85:CI88" si="247">CF86</f>
        <v>0</v>
      </c>
      <c r="CG85" s="760">
        <f t="shared" si="247"/>
        <v>0</v>
      </c>
      <c r="CH85" s="760">
        <f t="shared" si="247"/>
        <v>0</v>
      </c>
      <c r="CI85" s="760">
        <f t="shared" si="247"/>
        <v>0</v>
      </c>
      <c r="CJ85" s="800"/>
    </row>
    <row r="86" spans="1:89" s="803" customFormat="1" ht="16.5" customHeight="1">
      <c r="A86" s="1486"/>
      <c r="B86" s="1516" t="s">
        <v>30</v>
      </c>
      <c r="C86" s="943"/>
      <c r="D86" s="943"/>
      <c r="E86" s="792"/>
      <c r="F86" s="1486"/>
      <c r="G86" s="760">
        <f>G87</f>
        <v>75030</v>
      </c>
      <c r="H86" s="760">
        <f t="shared" si="245"/>
        <v>60024</v>
      </c>
      <c r="I86" s="760"/>
      <c r="J86" s="760"/>
      <c r="K86" s="760"/>
      <c r="L86" s="760">
        <f t="shared" si="245"/>
        <v>51460</v>
      </c>
      <c r="M86" s="760">
        <f t="shared" si="245"/>
        <v>42960</v>
      </c>
      <c r="N86" s="760">
        <f t="shared" si="245"/>
        <v>17000</v>
      </c>
      <c r="O86" s="760">
        <f t="shared" si="245"/>
        <v>17000</v>
      </c>
      <c r="P86" s="760">
        <f t="shared" si="245"/>
        <v>0</v>
      </c>
      <c r="Q86" s="760">
        <f t="shared" si="245"/>
        <v>0</v>
      </c>
      <c r="R86" s="760"/>
      <c r="S86" s="760"/>
      <c r="T86" s="760"/>
      <c r="U86" s="760"/>
      <c r="V86" s="760"/>
      <c r="W86" s="760"/>
      <c r="X86" s="760"/>
      <c r="Y86" s="760"/>
      <c r="Z86" s="1081"/>
      <c r="AA86" s="1081"/>
      <c r="AB86" s="1752"/>
      <c r="AC86" s="1752"/>
      <c r="AD86" s="760"/>
      <c r="AE86" s="760"/>
      <c r="AF86" s="760"/>
      <c r="AG86" s="760"/>
      <c r="AH86" s="761">
        <f t="shared" si="245"/>
        <v>17000</v>
      </c>
      <c r="AI86" s="760">
        <f t="shared" si="245"/>
        <v>0</v>
      </c>
      <c r="AJ86" s="760">
        <f t="shared" si="245"/>
        <v>0</v>
      </c>
      <c r="AK86" s="760">
        <f t="shared" si="245"/>
        <v>13343</v>
      </c>
      <c r="AL86" s="760">
        <f t="shared" si="245"/>
        <v>0</v>
      </c>
      <c r="AM86" s="760">
        <f t="shared" si="245"/>
        <v>0</v>
      </c>
      <c r="AN86" s="760">
        <f t="shared" si="245"/>
        <v>3657</v>
      </c>
      <c r="AO86" s="760">
        <f t="shared" si="245"/>
        <v>0</v>
      </c>
      <c r="AP86" s="760">
        <f t="shared" si="245"/>
        <v>0</v>
      </c>
      <c r="AQ86" s="760">
        <f t="shared" si="245"/>
        <v>445</v>
      </c>
      <c r="AR86" s="760">
        <f t="shared" si="245"/>
        <v>0</v>
      </c>
      <c r="AS86" s="760">
        <f t="shared" si="245"/>
        <v>0</v>
      </c>
      <c r="AT86" s="760">
        <f t="shared" si="245"/>
        <v>0</v>
      </c>
      <c r="AU86" s="760">
        <f t="shared" si="245"/>
        <v>0</v>
      </c>
      <c r="AV86" s="760">
        <f t="shared" si="245"/>
        <v>0</v>
      </c>
      <c r="AW86" s="760">
        <f t="shared" si="245"/>
        <v>0</v>
      </c>
      <c r="AX86" s="760">
        <f t="shared" si="245"/>
        <v>0</v>
      </c>
      <c r="AY86" s="760">
        <f t="shared" si="245"/>
        <v>0</v>
      </c>
      <c r="AZ86" s="760">
        <f t="shared" si="245"/>
        <v>0</v>
      </c>
      <c r="BA86" s="760">
        <f t="shared" si="245"/>
        <v>0</v>
      </c>
      <c r="BB86" s="760">
        <f t="shared" si="245"/>
        <v>0</v>
      </c>
      <c r="BC86" s="760">
        <f t="shared" si="245"/>
        <v>0</v>
      </c>
      <c r="BD86" s="760">
        <f t="shared" si="245"/>
        <v>0</v>
      </c>
      <c r="BE86" s="760">
        <f t="shared" si="245"/>
        <v>0</v>
      </c>
      <c r="BF86" s="760">
        <f t="shared" si="245"/>
        <v>0</v>
      </c>
      <c r="BG86" s="760">
        <f t="shared" si="245"/>
        <v>0</v>
      </c>
      <c r="BH86" s="760">
        <f t="shared" si="245"/>
        <v>0</v>
      </c>
      <c r="BI86" s="760">
        <f t="shared" si="245"/>
        <v>0</v>
      </c>
      <c r="BJ86" s="760">
        <f t="shared" si="245"/>
        <v>0</v>
      </c>
      <c r="BK86" s="760">
        <f t="shared" si="245"/>
        <v>0</v>
      </c>
      <c r="BL86" s="760">
        <f t="shared" si="245"/>
        <v>17000</v>
      </c>
      <c r="BM86" s="760">
        <f t="shared" si="245"/>
        <v>0</v>
      </c>
      <c r="BN86" s="760">
        <f t="shared" si="245"/>
        <v>0</v>
      </c>
      <c r="BO86" s="760">
        <f t="shared" si="245"/>
        <v>0</v>
      </c>
      <c r="BP86" s="760">
        <f t="shared" si="245"/>
        <v>0</v>
      </c>
      <c r="BQ86" s="760">
        <f t="shared" si="245"/>
        <v>0</v>
      </c>
      <c r="BR86" s="760">
        <f t="shared" si="246"/>
        <v>0</v>
      </c>
      <c r="BS86" s="760">
        <f t="shared" si="246"/>
        <v>0</v>
      </c>
      <c r="BT86" s="760">
        <f t="shared" si="246"/>
        <v>0</v>
      </c>
      <c r="BU86" s="760">
        <f t="shared" si="246"/>
        <v>0</v>
      </c>
      <c r="BV86" s="760">
        <f t="shared" si="246"/>
        <v>0</v>
      </c>
      <c r="BW86" s="760">
        <f t="shared" si="246"/>
        <v>0</v>
      </c>
      <c r="BX86" s="760">
        <f t="shared" si="246"/>
        <v>0</v>
      </c>
      <c r="BY86" s="760">
        <f t="shared" si="246"/>
        <v>0</v>
      </c>
      <c r="BZ86" s="760">
        <f t="shared" si="246"/>
        <v>0</v>
      </c>
      <c r="CA86" s="760">
        <f t="shared" si="246"/>
        <v>0</v>
      </c>
      <c r="CB86" s="760">
        <f t="shared" si="246"/>
        <v>0</v>
      </c>
      <c r="CC86" s="760">
        <f t="shared" si="246"/>
        <v>0</v>
      </c>
      <c r="CD86" s="760">
        <f t="shared" si="246"/>
        <v>0</v>
      </c>
      <c r="CE86" s="760"/>
      <c r="CF86" s="760">
        <f t="shared" si="247"/>
        <v>0</v>
      </c>
      <c r="CG86" s="760">
        <f t="shared" si="247"/>
        <v>0</v>
      </c>
      <c r="CH86" s="760">
        <f t="shared" si="247"/>
        <v>0</v>
      </c>
      <c r="CI86" s="760">
        <f t="shared" si="247"/>
        <v>0</v>
      </c>
      <c r="CJ86" s="800"/>
    </row>
    <row r="87" spans="1:89" s="803" customFormat="1" ht="42.6" customHeight="1">
      <c r="A87" s="1486" t="s">
        <v>29</v>
      </c>
      <c r="B87" s="1497" t="s">
        <v>264</v>
      </c>
      <c r="C87" s="943"/>
      <c r="D87" s="943"/>
      <c r="E87" s="792"/>
      <c r="F87" s="1486"/>
      <c r="G87" s="760">
        <f>G88</f>
        <v>75030</v>
      </c>
      <c r="H87" s="760">
        <f t="shared" si="245"/>
        <v>60024</v>
      </c>
      <c r="I87" s="760"/>
      <c r="J87" s="760"/>
      <c r="K87" s="760"/>
      <c r="L87" s="760">
        <f t="shared" si="245"/>
        <v>51460</v>
      </c>
      <c r="M87" s="760">
        <f t="shared" si="245"/>
        <v>42960</v>
      </c>
      <c r="N87" s="760">
        <f t="shared" si="245"/>
        <v>17000</v>
      </c>
      <c r="O87" s="760">
        <f t="shared" si="245"/>
        <v>17000</v>
      </c>
      <c r="P87" s="760">
        <f t="shared" si="245"/>
        <v>0</v>
      </c>
      <c r="Q87" s="760">
        <f t="shared" si="245"/>
        <v>0</v>
      </c>
      <c r="R87" s="760"/>
      <c r="S87" s="760"/>
      <c r="T87" s="760"/>
      <c r="U87" s="760"/>
      <c r="V87" s="760"/>
      <c r="W87" s="760"/>
      <c r="X87" s="760"/>
      <c r="Y87" s="760"/>
      <c r="Z87" s="1081"/>
      <c r="AA87" s="1081"/>
      <c r="AB87" s="1752"/>
      <c r="AC87" s="1752"/>
      <c r="AD87" s="760"/>
      <c r="AE87" s="760"/>
      <c r="AF87" s="760"/>
      <c r="AG87" s="760"/>
      <c r="AH87" s="761">
        <f t="shared" si="245"/>
        <v>17000</v>
      </c>
      <c r="AI87" s="760">
        <f t="shared" si="245"/>
        <v>0</v>
      </c>
      <c r="AJ87" s="760">
        <f t="shared" si="245"/>
        <v>0</v>
      </c>
      <c r="AK87" s="760">
        <f t="shared" si="245"/>
        <v>13343</v>
      </c>
      <c r="AL87" s="760">
        <f t="shared" si="245"/>
        <v>0</v>
      </c>
      <c r="AM87" s="760">
        <f t="shared" si="245"/>
        <v>0</v>
      </c>
      <c r="AN87" s="760">
        <f t="shared" si="245"/>
        <v>3657</v>
      </c>
      <c r="AO87" s="760">
        <f t="shared" si="245"/>
        <v>0</v>
      </c>
      <c r="AP87" s="760">
        <f t="shared" si="245"/>
        <v>0</v>
      </c>
      <c r="AQ87" s="760">
        <f t="shared" si="245"/>
        <v>445</v>
      </c>
      <c r="AR87" s="760">
        <f t="shared" si="245"/>
        <v>0</v>
      </c>
      <c r="AS87" s="760">
        <f t="shared" si="245"/>
        <v>0</v>
      </c>
      <c r="AT87" s="760">
        <f t="shared" si="245"/>
        <v>0</v>
      </c>
      <c r="AU87" s="760">
        <f t="shared" si="245"/>
        <v>0</v>
      </c>
      <c r="AV87" s="760">
        <f t="shared" si="245"/>
        <v>0</v>
      </c>
      <c r="AW87" s="760">
        <f t="shared" si="245"/>
        <v>0</v>
      </c>
      <c r="AX87" s="760">
        <f t="shared" si="245"/>
        <v>0</v>
      </c>
      <c r="AY87" s="760">
        <f t="shared" si="245"/>
        <v>0</v>
      </c>
      <c r="AZ87" s="760">
        <f t="shared" si="245"/>
        <v>0</v>
      </c>
      <c r="BA87" s="760">
        <f t="shared" si="245"/>
        <v>0</v>
      </c>
      <c r="BB87" s="760">
        <f t="shared" si="245"/>
        <v>0</v>
      </c>
      <c r="BC87" s="760">
        <f t="shared" si="245"/>
        <v>0</v>
      </c>
      <c r="BD87" s="760">
        <f t="shared" si="245"/>
        <v>0</v>
      </c>
      <c r="BE87" s="760">
        <f t="shared" si="245"/>
        <v>0</v>
      </c>
      <c r="BF87" s="760">
        <f t="shared" si="245"/>
        <v>0</v>
      </c>
      <c r="BG87" s="760">
        <f t="shared" si="245"/>
        <v>0</v>
      </c>
      <c r="BH87" s="760">
        <f t="shared" si="245"/>
        <v>0</v>
      </c>
      <c r="BI87" s="760">
        <f t="shared" si="245"/>
        <v>0</v>
      </c>
      <c r="BJ87" s="760">
        <f t="shared" si="245"/>
        <v>0</v>
      </c>
      <c r="BK87" s="760">
        <f t="shared" si="245"/>
        <v>0</v>
      </c>
      <c r="BL87" s="760">
        <f t="shared" si="245"/>
        <v>17000</v>
      </c>
      <c r="BM87" s="760">
        <f t="shared" si="245"/>
        <v>0</v>
      </c>
      <c r="BN87" s="760">
        <f t="shared" si="245"/>
        <v>0</v>
      </c>
      <c r="BO87" s="760">
        <f t="shared" si="245"/>
        <v>0</v>
      </c>
      <c r="BP87" s="760">
        <f t="shared" si="245"/>
        <v>0</v>
      </c>
      <c r="BQ87" s="760">
        <f t="shared" si="245"/>
        <v>0</v>
      </c>
      <c r="BR87" s="760">
        <f t="shared" si="246"/>
        <v>0</v>
      </c>
      <c r="BS87" s="760">
        <f t="shared" si="246"/>
        <v>0</v>
      </c>
      <c r="BT87" s="760">
        <f t="shared" si="246"/>
        <v>0</v>
      </c>
      <c r="BU87" s="760">
        <f t="shared" si="246"/>
        <v>0</v>
      </c>
      <c r="BV87" s="760">
        <f t="shared" si="246"/>
        <v>0</v>
      </c>
      <c r="BW87" s="760">
        <f t="shared" si="246"/>
        <v>0</v>
      </c>
      <c r="BX87" s="760">
        <f t="shared" si="246"/>
        <v>0</v>
      </c>
      <c r="BY87" s="760">
        <f t="shared" si="246"/>
        <v>0</v>
      </c>
      <c r="BZ87" s="760">
        <f t="shared" si="246"/>
        <v>0</v>
      </c>
      <c r="CA87" s="760">
        <f t="shared" si="246"/>
        <v>0</v>
      </c>
      <c r="CB87" s="760">
        <f t="shared" si="246"/>
        <v>0</v>
      </c>
      <c r="CC87" s="760">
        <f t="shared" si="246"/>
        <v>0</v>
      </c>
      <c r="CD87" s="760">
        <f t="shared" si="246"/>
        <v>0</v>
      </c>
      <c r="CE87" s="760"/>
      <c r="CF87" s="760">
        <f t="shared" si="247"/>
        <v>0</v>
      </c>
      <c r="CG87" s="760">
        <f t="shared" si="247"/>
        <v>0</v>
      </c>
      <c r="CH87" s="760">
        <f t="shared" si="247"/>
        <v>0</v>
      </c>
      <c r="CI87" s="760">
        <f t="shared" si="247"/>
        <v>0</v>
      </c>
      <c r="CJ87" s="800"/>
    </row>
    <row r="88" spans="1:89" s="1494" customFormat="1" ht="11.65" customHeight="1">
      <c r="A88" s="1490"/>
      <c r="B88" s="1501" t="s">
        <v>25</v>
      </c>
      <c r="C88" s="1491"/>
      <c r="D88" s="1491"/>
      <c r="E88" s="1492"/>
      <c r="F88" s="1490"/>
      <c r="G88" s="935">
        <f>G89</f>
        <v>75030</v>
      </c>
      <c r="H88" s="935">
        <f t="shared" si="245"/>
        <v>60024</v>
      </c>
      <c r="I88" s="935"/>
      <c r="J88" s="935"/>
      <c r="K88" s="935"/>
      <c r="L88" s="935">
        <f t="shared" si="245"/>
        <v>51460</v>
      </c>
      <c r="M88" s="935">
        <f t="shared" si="245"/>
        <v>42960</v>
      </c>
      <c r="N88" s="935">
        <f t="shared" si="245"/>
        <v>17000</v>
      </c>
      <c r="O88" s="935">
        <f t="shared" si="245"/>
        <v>17000</v>
      </c>
      <c r="P88" s="935">
        <f t="shared" si="245"/>
        <v>0</v>
      </c>
      <c r="Q88" s="935">
        <f t="shared" si="245"/>
        <v>0</v>
      </c>
      <c r="R88" s="935"/>
      <c r="S88" s="935"/>
      <c r="T88" s="935"/>
      <c r="U88" s="935"/>
      <c r="V88" s="935"/>
      <c r="W88" s="935"/>
      <c r="X88" s="935"/>
      <c r="Y88" s="935"/>
      <c r="Z88" s="1346"/>
      <c r="AA88" s="1346"/>
      <c r="AB88" s="1755"/>
      <c r="AC88" s="1755"/>
      <c r="AD88" s="935"/>
      <c r="AE88" s="935"/>
      <c r="AF88" s="935"/>
      <c r="AG88" s="935"/>
      <c r="AH88" s="780">
        <f t="shared" si="245"/>
        <v>17000</v>
      </c>
      <c r="AI88" s="935">
        <f t="shared" si="245"/>
        <v>0</v>
      </c>
      <c r="AJ88" s="935">
        <f t="shared" si="245"/>
        <v>0</v>
      </c>
      <c r="AK88" s="935">
        <f t="shared" si="245"/>
        <v>13343</v>
      </c>
      <c r="AL88" s="935">
        <f t="shared" si="245"/>
        <v>0</v>
      </c>
      <c r="AM88" s="935">
        <f t="shared" si="245"/>
        <v>0</v>
      </c>
      <c r="AN88" s="935">
        <f t="shared" si="245"/>
        <v>3657</v>
      </c>
      <c r="AO88" s="935">
        <f t="shared" si="245"/>
        <v>0</v>
      </c>
      <c r="AP88" s="935">
        <f t="shared" si="245"/>
        <v>0</v>
      </c>
      <c r="AQ88" s="935">
        <f t="shared" si="245"/>
        <v>445</v>
      </c>
      <c r="AR88" s="935">
        <f t="shared" si="245"/>
        <v>0</v>
      </c>
      <c r="AS88" s="935">
        <f t="shared" si="245"/>
        <v>0</v>
      </c>
      <c r="AT88" s="935">
        <f t="shared" si="245"/>
        <v>0</v>
      </c>
      <c r="AU88" s="935">
        <f t="shared" si="245"/>
        <v>0</v>
      </c>
      <c r="AV88" s="935">
        <f t="shared" si="245"/>
        <v>0</v>
      </c>
      <c r="AW88" s="935">
        <f t="shared" si="245"/>
        <v>0</v>
      </c>
      <c r="AX88" s="935">
        <f t="shared" si="245"/>
        <v>0</v>
      </c>
      <c r="AY88" s="935">
        <f t="shared" si="245"/>
        <v>0</v>
      </c>
      <c r="AZ88" s="935">
        <f t="shared" si="245"/>
        <v>0</v>
      </c>
      <c r="BA88" s="935">
        <f t="shared" si="245"/>
        <v>0</v>
      </c>
      <c r="BB88" s="935">
        <f t="shared" si="245"/>
        <v>0</v>
      </c>
      <c r="BC88" s="935">
        <f t="shared" si="245"/>
        <v>0</v>
      </c>
      <c r="BD88" s="935">
        <f t="shared" si="245"/>
        <v>0</v>
      </c>
      <c r="BE88" s="935">
        <f t="shared" si="245"/>
        <v>0</v>
      </c>
      <c r="BF88" s="935">
        <f t="shared" si="245"/>
        <v>0</v>
      </c>
      <c r="BG88" s="935">
        <f t="shared" si="245"/>
        <v>0</v>
      </c>
      <c r="BH88" s="935">
        <f t="shared" si="245"/>
        <v>0</v>
      </c>
      <c r="BI88" s="935">
        <f t="shared" si="245"/>
        <v>0</v>
      </c>
      <c r="BJ88" s="935">
        <f t="shared" si="245"/>
        <v>0</v>
      </c>
      <c r="BK88" s="935">
        <f t="shared" si="245"/>
        <v>0</v>
      </c>
      <c r="BL88" s="935">
        <f t="shared" si="245"/>
        <v>17000</v>
      </c>
      <c r="BM88" s="935">
        <f t="shared" si="245"/>
        <v>0</v>
      </c>
      <c r="BN88" s="935">
        <f t="shared" si="245"/>
        <v>0</v>
      </c>
      <c r="BO88" s="935">
        <f t="shared" si="245"/>
        <v>0</v>
      </c>
      <c r="BP88" s="935">
        <f t="shared" si="245"/>
        <v>0</v>
      </c>
      <c r="BQ88" s="935">
        <f t="shared" si="245"/>
        <v>0</v>
      </c>
      <c r="BR88" s="935">
        <f t="shared" si="246"/>
        <v>0</v>
      </c>
      <c r="BS88" s="935">
        <f t="shared" si="246"/>
        <v>0</v>
      </c>
      <c r="BT88" s="935">
        <f t="shared" si="246"/>
        <v>0</v>
      </c>
      <c r="BU88" s="935">
        <f t="shared" si="246"/>
        <v>0</v>
      </c>
      <c r="BV88" s="935">
        <f t="shared" si="246"/>
        <v>0</v>
      </c>
      <c r="BW88" s="935">
        <f t="shared" si="246"/>
        <v>0</v>
      </c>
      <c r="BX88" s="935">
        <f t="shared" si="246"/>
        <v>0</v>
      </c>
      <c r="BY88" s="935">
        <f t="shared" si="246"/>
        <v>0</v>
      </c>
      <c r="BZ88" s="935">
        <f t="shared" si="246"/>
        <v>0</v>
      </c>
      <c r="CA88" s="935">
        <f t="shared" si="246"/>
        <v>0</v>
      </c>
      <c r="CB88" s="935">
        <f t="shared" si="246"/>
        <v>0</v>
      </c>
      <c r="CC88" s="935">
        <f t="shared" si="246"/>
        <v>0</v>
      </c>
      <c r="CD88" s="935">
        <f t="shared" si="246"/>
        <v>0</v>
      </c>
      <c r="CE88" s="935"/>
      <c r="CF88" s="935">
        <f t="shared" si="247"/>
        <v>0</v>
      </c>
      <c r="CG88" s="935">
        <f t="shared" si="247"/>
        <v>0</v>
      </c>
      <c r="CH88" s="935">
        <f t="shared" si="247"/>
        <v>0</v>
      </c>
      <c r="CI88" s="935">
        <f t="shared" si="247"/>
        <v>0</v>
      </c>
      <c r="CJ88" s="1352"/>
    </row>
    <row r="89" spans="1:89" s="803" customFormat="1" ht="24.6" customHeight="1">
      <c r="A89" s="792">
        <v>1</v>
      </c>
      <c r="B89" s="793" t="s">
        <v>149</v>
      </c>
      <c r="C89" s="1504"/>
      <c r="D89" s="1504"/>
      <c r="E89" s="795" t="s">
        <v>174</v>
      </c>
      <c r="F89" s="1517" t="s">
        <v>202</v>
      </c>
      <c r="G89" s="764">
        <v>75030</v>
      </c>
      <c r="H89" s="764">
        <v>60024</v>
      </c>
      <c r="I89" s="764"/>
      <c r="J89" s="764"/>
      <c r="K89" s="764"/>
      <c r="L89" s="764">
        <v>51460</v>
      </c>
      <c r="M89" s="764">
        <v>42960</v>
      </c>
      <c r="N89" s="797">
        <f t="shared" ref="N89" si="248">O89</f>
        <v>17000</v>
      </c>
      <c r="O89" s="764">
        <v>17000</v>
      </c>
      <c r="P89" s="764">
        <v>0</v>
      </c>
      <c r="Q89" s="798"/>
      <c r="R89" s="798"/>
      <c r="S89" s="798"/>
      <c r="T89" s="798"/>
      <c r="U89" s="798"/>
      <c r="V89" s="798"/>
      <c r="W89" s="798"/>
      <c r="X89" s="798"/>
      <c r="Y89" s="798"/>
      <c r="Z89" s="1087"/>
      <c r="AA89" s="1087"/>
      <c r="AB89" s="1753"/>
      <c r="AC89" s="1753"/>
      <c r="AD89" s="798"/>
      <c r="AE89" s="798"/>
      <c r="AF89" s="798"/>
      <c r="AG89" s="798"/>
      <c r="AH89" s="749">
        <v>17000</v>
      </c>
      <c r="AI89" s="938"/>
      <c r="AJ89" s="797"/>
      <c r="AK89" s="797">
        <v>13343</v>
      </c>
      <c r="AL89" s="938"/>
      <c r="AM89" s="797"/>
      <c r="AN89" s="799">
        <f>AH89-AK89</f>
        <v>3657</v>
      </c>
      <c r="AO89" s="799"/>
      <c r="AP89" s="799"/>
      <c r="AQ89" s="797">
        <v>445</v>
      </c>
      <c r="AR89" s="938"/>
      <c r="AS89" s="797"/>
      <c r="AT89" s="797">
        <f>AU89+AV89</f>
        <v>0</v>
      </c>
      <c r="AU89" s="939"/>
      <c r="AV89" s="797"/>
      <c r="AW89" s="797">
        <f>AX89+AY89</f>
        <v>0</v>
      </c>
      <c r="AX89" s="938"/>
      <c r="AY89" s="798"/>
      <c r="AZ89" s="799">
        <f>AT89-AW89</f>
        <v>0</v>
      </c>
      <c r="BA89" s="799"/>
      <c r="BB89" s="799"/>
      <c r="BC89" s="798"/>
      <c r="BD89" s="938"/>
      <c r="BE89" s="798"/>
      <c r="BF89" s="937">
        <f t="shared" ref="BF89" si="249">BG89+BH89</f>
        <v>0</v>
      </c>
      <c r="BG89" s="938"/>
      <c r="BH89" s="798"/>
      <c r="BI89" s="797">
        <f>BF89</f>
        <v>0</v>
      </c>
      <c r="BJ89" s="933">
        <f>BG89</f>
        <v>0</v>
      </c>
      <c r="BK89" s="798">
        <f>BH89</f>
        <v>0</v>
      </c>
      <c r="BL89" s="799">
        <f t="shared" ref="BL89:BN89" si="250">AH89+AT89+BF89</f>
        <v>17000</v>
      </c>
      <c r="BM89" s="799">
        <f t="shared" si="250"/>
        <v>0</v>
      </c>
      <c r="BN89" s="799">
        <f t="shared" si="250"/>
        <v>0</v>
      </c>
      <c r="BO89" s="799">
        <f t="shared" ref="BO89" si="251">BP89</f>
        <v>0</v>
      </c>
      <c r="BP89" s="932">
        <f>O89-BL89</f>
        <v>0</v>
      </c>
      <c r="BQ89" s="799">
        <f>P89-BM89</f>
        <v>0</v>
      </c>
      <c r="BR89" s="798">
        <f>Q89-BN89</f>
        <v>0</v>
      </c>
      <c r="BS89" s="799">
        <f t="shared" ref="BS89" si="252">BO89</f>
        <v>0</v>
      </c>
      <c r="BT89" s="799">
        <f t="shared" ref="BT89" si="253">BQ89</f>
        <v>0</v>
      </c>
      <c r="BU89" s="798"/>
      <c r="BV89" s="799">
        <f t="shared" ref="BV89" si="254">BS89</f>
        <v>0</v>
      </c>
      <c r="BW89" s="799">
        <f t="shared" ref="BW89" si="255">BT89</f>
        <v>0</v>
      </c>
      <c r="BX89" s="798"/>
      <c r="BY89" s="799">
        <f t="shared" ref="BY89" si="256">BP89-BS89</f>
        <v>0</v>
      </c>
      <c r="BZ89" s="798">
        <f t="shared" ref="BZ89" si="257">BQ89-BT89</f>
        <v>0</v>
      </c>
      <c r="CA89" s="798"/>
      <c r="CB89" s="798"/>
      <c r="CC89" s="798"/>
      <c r="CD89" s="798"/>
      <c r="CE89" s="798"/>
      <c r="CF89" s="799">
        <f t="shared" ref="CF89" si="258">CG89</f>
        <v>0</v>
      </c>
      <c r="CG89" s="799">
        <f t="shared" ref="CG89" si="259">BP89</f>
        <v>0</v>
      </c>
      <c r="CH89" s="800"/>
      <c r="CI89" s="800"/>
      <c r="CJ89" s="800"/>
      <c r="CK89" s="803" t="s">
        <v>359</v>
      </c>
    </row>
    <row r="90" spans="1:89" s="803" customFormat="1" ht="59.65" customHeight="1">
      <c r="A90" s="1486" t="s">
        <v>366</v>
      </c>
      <c r="B90" s="1518" t="s">
        <v>151</v>
      </c>
      <c r="C90" s="943"/>
      <c r="D90" s="943"/>
      <c r="E90" s="792"/>
      <c r="F90" s="1486"/>
      <c r="G90" s="760">
        <f>G91</f>
        <v>797119</v>
      </c>
      <c r="H90" s="760">
        <f t="shared" ref="H90:CI90" si="260">H91</f>
        <v>795842</v>
      </c>
      <c r="I90" s="760"/>
      <c r="J90" s="760"/>
      <c r="K90" s="760"/>
      <c r="L90" s="760">
        <f t="shared" si="260"/>
        <v>293209</v>
      </c>
      <c r="M90" s="760">
        <f t="shared" si="260"/>
        <v>293209</v>
      </c>
      <c r="N90" s="760">
        <f t="shared" si="260"/>
        <v>507000</v>
      </c>
      <c r="O90" s="760">
        <f t="shared" si="260"/>
        <v>507000</v>
      </c>
      <c r="P90" s="760">
        <f t="shared" si="260"/>
        <v>35600</v>
      </c>
      <c r="Q90" s="760">
        <f t="shared" si="260"/>
        <v>0</v>
      </c>
      <c r="R90" s="760"/>
      <c r="S90" s="760"/>
      <c r="T90" s="760"/>
      <c r="U90" s="760"/>
      <c r="V90" s="760"/>
      <c r="W90" s="760"/>
      <c r="X90" s="760"/>
      <c r="Y90" s="760"/>
      <c r="Z90" s="1081"/>
      <c r="AA90" s="1081"/>
      <c r="AB90" s="1752"/>
      <c r="AC90" s="1752"/>
      <c r="AD90" s="760"/>
      <c r="AE90" s="760"/>
      <c r="AF90" s="760"/>
      <c r="AG90" s="760"/>
      <c r="AH90" s="761">
        <f t="shared" si="260"/>
        <v>110000</v>
      </c>
      <c r="AI90" s="760">
        <f t="shared" si="260"/>
        <v>0</v>
      </c>
      <c r="AJ90" s="760">
        <f t="shared" si="260"/>
        <v>0</v>
      </c>
      <c r="AK90" s="760">
        <f t="shared" si="260"/>
        <v>104101</v>
      </c>
      <c r="AL90" s="760">
        <f t="shared" si="260"/>
        <v>0</v>
      </c>
      <c r="AM90" s="760">
        <f t="shared" si="260"/>
        <v>0</v>
      </c>
      <c r="AN90" s="760">
        <f t="shared" si="260"/>
        <v>5899</v>
      </c>
      <c r="AO90" s="760">
        <f t="shared" si="260"/>
        <v>0</v>
      </c>
      <c r="AP90" s="760">
        <f t="shared" si="260"/>
        <v>0</v>
      </c>
      <c r="AQ90" s="760">
        <f t="shared" si="260"/>
        <v>5899</v>
      </c>
      <c r="AR90" s="760">
        <f t="shared" si="260"/>
        <v>0</v>
      </c>
      <c r="AS90" s="760">
        <f t="shared" si="260"/>
        <v>0</v>
      </c>
      <c r="AT90" s="760">
        <f t="shared" si="260"/>
        <v>0</v>
      </c>
      <c r="AU90" s="760">
        <f t="shared" si="260"/>
        <v>0</v>
      </c>
      <c r="AV90" s="760">
        <f t="shared" si="260"/>
        <v>0</v>
      </c>
      <c r="AW90" s="760">
        <f t="shared" si="260"/>
        <v>0</v>
      </c>
      <c r="AX90" s="760">
        <f t="shared" si="260"/>
        <v>0</v>
      </c>
      <c r="AY90" s="760">
        <f t="shared" si="260"/>
        <v>0</v>
      </c>
      <c r="AZ90" s="760">
        <f t="shared" si="260"/>
        <v>0</v>
      </c>
      <c r="BA90" s="760">
        <f t="shared" si="260"/>
        <v>0</v>
      </c>
      <c r="BB90" s="760">
        <f t="shared" si="260"/>
        <v>0</v>
      </c>
      <c r="BC90" s="760">
        <f t="shared" si="260"/>
        <v>0</v>
      </c>
      <c r="BD90" s="760">
        <f t="shared" si="260"/>
        <v>0</v>
      </c>
      <c r="BE90" s="760">
        <f t="shared" si="260"/>
        <v>0</v>
      </c>
      <c r="BF90" s="760">
        <f t="shared" si="260"/>
        <v>0</v>
      </c>
      <c r="BG90" s="760">
        <f t="shared" si="260"/>
        <v>0</v>
      </c>
      <c r="BH90" s="760">
        <f t="shared" si="260"/>
        <v>0</v>
      </c>
      <c r="BI90" s="760">
        <f t="shared" si="260"/>
        <v>0</v>
      </c>
      <c r="BJ90" s="760">
        <f t="shared" si="260"/>
        <v>0</v>
      </c>
      <c r="BK90" s="760">
        <f t="shared" si="260"/>
        <v>0</v>
      </c>
      <c r="BL90" s="760">
        <f t="shared" si="260"/>
        <v>110000</v>
      </c>
      <c r="BM90" s="760">
        <f t="shared" si="260"/>
        <v>0</v>
      </c>
      <c r="BN90" s="760">
        <f t="shared" si="260"/>
        <v>0</v>
      </c>
      <c r="BO90" s="760">
        <f t="shared" si="260"/>
        <v>397000</v>
      </c>
      <c r="BP90" s="760">
        <f t="shared" si="260"/>
        <v>397000</v>
      </c>
      <c r="BQ90" s="760">
        <f t="shared" si="260"/>
        <v>35600</v>
      </c>
      <c r="BR90" s="760">
        <f t="shared" si="260"/>
        <v>0</v>
      </c>
      <c r="BS90" s="760">
        <f t="shared" si="260"/>
        <v>397000</v>
      </c>
      <c r="BT90" s="760">
        <f t="shared" si="260"/>
        <v>35600</v>
      </c>
      <c r="BU90" s="760">
        <f t="shared" si="260"/>
        <v>0</v>
      </c>
      <c r="BV90" s="760">
        <f t="shared" si="260"/>
        <v>397000</v>
      </c>
      <c r="BW90" s="760">
        <f t="shared" si="260"/>
        <v>35600</v>
      </c>
      <c r="BX90" s="760">
        <f t="shared" si="260"/>
        <v>0</v>
      </c>
      <c r="BY90" s="760">
        <f t="shared" si="260"/>
        <v>0</v>
      </c>
      <c r="BZ90" s="760">
        <f t="shared" si="260"/>
        <v>0</v>
      </c>
      <c r="CA90" s="760">
        <f t="shared" si="260"/>
        <v>0</v>
      </c>
      <c r="CB90" s="760">
        <f t="shared" si="260"/>
        <v>0</v>
      </c>
      <c r="CC90" s="760">
        <f t="shared" si="260"/>
        <v>0</v>
      </c>
      <c r="CD90" s="760">
        <f t="shared" si="260"/>
        <v>0</v>
      </c>
      <c r="CE90" s="760"/>
      <c r="CF90" s="760">
        <f t="shared" si="260"/>
        <v>392000</v>
      </c>
      <c r="CG90" s="760">
        <f t="shared" si="260"/>
        <v>392000</v>
      </c>
      <c r="CH90" s="760">
        <f t="shared" si="260"/>
        <v>35600</v>
      </c>
      <c r="CI90" s="760">
        <f t="shared" si="260"/>
        <v>0</v>
      </c>
      <c r="CJ90" s="800"/>
    </row>
    <row r="91" spans="1:89" s="803" customFormat="1" ht="15" customHeight="1">
      <c r="A91" s="1486"/>
      <c r="B91" s="1518" t="s">
        <v>30</v>
      </c>
      <c r="C91" s="943"/>
      <c r="D91" s="943"/>
      <c r="E91" s="792"/>
      <c r="F91" s="1486"/>
      <c r="G91" s="760">
        <f>G92+G96</f>
        <v>797119</v>
      </c>
      <c r="H91" s="760">
        <f t="shared" ref="H91:CI91" si="261">H92+H96</f>
        <v>795842</v>
      </c>
      <c r="I91" s="760"/>
      <c r="J91" s="760"/>
      <c r="K91" s="760"/>
      <c r="L91" s="760">
        <f t="shared" si="261"/>
        <v>293209</v>
      </c>
      <c r="M91" s="760">
        <f t="shared" si="261"/>
        <v>293209</v>
      </c>
      <c r="N91" s="760">
        <f t="shared" si="261"/>
        <v>507000</v>
      </c>
      <c r="O91" s="760">
        <f t="shared" si="261"/>
        <v>507000</v>
      </c>
      <c r="P91" s="760">
        <f t="shared" si="261"/>
        <v>35600</v>
      </c>
      <c r="Q91" s="760">
        <f t="shared" si="261"/>
        <v>0</v>
      </c>
      <c r="R91" s="760"/>
      <c r="S91" s="760"/>
      <c r="T91" s="760"/>
      <c r="U91" s="760"/>
      <c r="V91" s="760"/>
      <c r="W91" s="760"/>
      <c r="X91" s="760"/>
      <c r="Y91" s="760"/>
      <c r="Z91" s="1081"/>
      <c r="AA91" s="1081"/>
      <c r="AB91" s="1752"/>
      <c r="AC91" s="1752"/>
      <c r="AD91" s="760"/>
      <c r="AE91" s="760"/>
      <c r="AF91" s="760"/>
      <c r="AG91" s="760"/>
      <c r="AH91" s="761">
        <f t="shared" si="261"/>
        <v>110000</v>
      </c>
      <c r="AI91" s="760">
        <f t="shared" si="261"/>
        <v>0</v>
      </c>
      <c r="AJ91" s="760">
        <f t="shared" si="261"/>
        <v>0</v>
      </c>
      <c r="AK91" s="760">
        <f t="shared" si="261"/>
        <v>104101</v>
      </c>
      <c r="AL91" s="760">
        <f t="shared" si="261"/>
        <v>0</v>
      </c>
      <c r="AM91" s="760">
        <f t="shared" si="261"/>
        <v>0</v>
      </c>
      <c r="AN91" s="760">
        <f t="shared" si="261"/>
        <v>5899</v>
      </c>
      <c r="AO91" s="760">
        <f t="shared" si="261"/>
        <v>0</v>
      </c>
      <c r="AP91" s="760">
        <f t="shared" si="261"/>
        <v>0</v>
      </c>
      <c r="AQ91" s="760">
        <f t="shared" si="261"/>
        <v>5899</v>
      </c>
      <c r="AR91" s="760">
        <f t="shared" si="261"/>
        <v>0</v>
      </c>
      <c r="AS91" s="760">
        <f t="shared" si="261"/>
        <v>0</v>
      </c>
      <c r="AT91" s="760">
        <f t="shared" si="261"/>
        <v>0</v>
      </c>
      <c r="AU91" s="760">
        <f t="shared" si="261"/>
        <v>0</v>
      </c>
      <c r="AV91" s="760">
        <f t="shared" si="261"/>
        <v>0</v>
      </c>
      <c r="AW91" s="760">
        <f t="shared" si="261"/>
        <v>0</v>
      </c>
      <c r="AX91" s="760">
        <f t="shared" si="261"/>
        <v>0</v>
      </c>
      <c r="AY91" s="760">
        <f t="shared" si="261"/>
        <v>0</v>
      </c>
      <c r="AZ91" s="760">
        <f t="shared" si="261"/>
        <v>0</v>
      </c>
      <c r="BA91" s="760">
        <f t="shared" si="261"/>
        <v>0</v>
      </c>
      <c r="BB91" s="760">
        <f t="shared" si="261"/>
        <v>0</v>
      </c>
      <c r="BC91" s="760">
        <f t="shared" si="261"/>
        <v>0</v>
      </c>
      <c r="BD91" s="760">
        <f t="shared" si="261"/>
        <v>0</v>
      </c>
      <c r="BE91" s="760">
        <f t="shared" si="261"/>
        <v>0</v>
      </c>
      <c r="BF91" s="760">
        <f t="shared" si="261"/>
        <v>0</v>
      </c>
      <c r="BG91" s="760">
        <f t="shared" si="261"/>
        <v>0</v>
      </c>
      <c r="BH91" s="760">
        <f t="shared" si="261"/>
        <v>0</v>
      </c>
      <c r="BI91" s="760">
        <f t="shared" si="261"/>
        <v>0</v>
      </c>
      <c r="BJ91" s="760">
        <f t="shared" si="261"/>
        <v>0</v>
      </c>
      <c r="BK91" s="760">
        <f t="shared" si="261"/>
        <v>0</v>
      </c>
      <c r="BL91" s="760">
        <f t="shared" si="261"/>
        <v>110000</v>
      </c>
      <c r="BM91" s="760">
        <f t="shared" si="261"/>
        <v>0</v>
      </c>
      <c r="BN91" s="760">
        <f t="shared" si="261"/>
        <v>0</v>
      </c>
      <c r="BO91" s="760">
        <f t="shared" si="261"/>
        <v>397000</v>
      </c>
      <c r="BP91" s="760">
        <f t="shared" si="261"/>
        <v>397000</v>
      </c>
      <c r="BQ91" s="760">
        <f t="shared" si="261"/>
        <v>35600</v>
      </c>
      <c r="BR91" s="760">
        <f t="shared" si="261"/>
        <v>0</v>
      </c>
      <c r="BS91" s="760">
        <f t="shared" si="261"/>
        <v>397000</v>
      </c>
      <c r="BT91" s="760">
        <f t="shared" si="261"/>
        <v>35600</v>
      </c>
      <c r="BU91" s="760">
        <f t="shared" si="261"/>
        <v>0</v>
      </c>
      <c r="BV91" s="760">
        <f t="shared" si="261"/>
        <v>397000</v>
      </c>
      <c r="BW91" s="760">
        <f t="shared" si="261"/>
        <v>35600</v>
      </c>
      <c r="BX91" s="760">
        <f t="shared" si="261"/>
        <v>0</v>
      </c>
      <c r="BY91" s="760">
        <f t="shared" si="261"/>
        <v>0</v>
      </c>
      <c r="BZ91" s="760">
        <f t="shared" si="261"/>
        <v>0</v>
      </c>
      <c r="CA91" s="760">
        <f t="shared" si="261"/>
        <v>0</v>
      </c>
      <c r="CB91" s="760">
        <f t="shared" si="261"/>
        <v>0</v>
      </c>
      <c r="CC91" s="760">
        <f t="shared" si="261"/>
        <v>0</v>
      </c>
      <c r="CD91" s="760">
        <f t="shared" si="261"/>
        <v>0</v>
      </c>
      <c r="CE91" s="760"/>
      <c r="CF91" s="760">
        <f t="shared" si="261"/>
        <v>392000</v>
      </c>
      <c r="CG91" s="760">
        <f t="shared" si="261"/>
        <v>392000</v>
      </c>
      <c r="CH91" s="760">
        <f t="shared" si="261"/>
        <v>35600</v>
      </c>
      <c r="CI91" s="760">
        <f t="shared" si="261"/>
        <v>0</v>
      </c>
      <c r="CJ91" s="800"/>
    </row>
    <row r="92" spans="1:89" s="803" customFormat="1" ht="42" customHeight="1">
      <c r="A92" s="1496" t="s">
        <v>29</v>
      </c>
      <c r="B92" s="1497" t="s">
        <v>111</v>
      </c>
      <c r="C92" s="943"/>
      <c r="D92" s="943"/>
      <c r="E92" s="815"/>
      <c r="F92" s="1486"/>
      <c r="G92" s="760">
        <f>G93</f>
        <v>455842</v>
      </c>
      <c r="H92" s="760">
        <f t="shared" ref="H92:CI92" si="262">H93</f>
        <v>455842</v>
      </c>
      <c r="I92" s="760"/>
      <c r="J92" s="760"/>
      <c r="K92" s="760"/>
      <c r="L92" s="760">
        <f t="shared" si="262"/>
        <v>293209</v>
      </c>
      <c r="M92" s="760">
        <f t="shared" si="262"/>
        <v>293209</v>
      </c>
      <c r="N92" s="760">
        <f t="shared" si="262"/>
        <v>200000</v>
      </c>
      <c r="O92" s="760">
        <f t="shared" si="262"/>
        <v>200000</v>
      </c>
      <c r="P92" s="760">
        <f t="shared" si="262"/>
        <v>35600</v>
      </c>
      <c r="Q92" s="760">
        <f t="shared" si="262"/>
        <v>0</v>
      </c>
      <c r="R92" s="760"/>
      <c r="S92" s="760"/>
      <c r="T92" s="760"/>
      <c r="U92" s="760"/>
      <c r="V92" s="760"/>
      <c r="W92" s="760"/>
      <c r="X92" s="760"/>
      <c r="Y92" s="760"/>
      <c r="Z92" s="1081"/>
      <c r="AA92" s="1081"/>
      <c r="AB92" s="1752"/>
      <c r="AC92" s="1752"/>
      <c r="AD92" s="760"/>
      <c r="AE92" s="760"/>
      <c r="AF92" s="760"/>
      <c r="AG92" s="760"/>
      <c r="AH92" s="761">
        <f t="shared" si="262"/>
        <v>100000</v>
      </c>
      <c r="AI92" s="760">
        <f t="shared" si="262"/>
        <v>0</v>
      </c>
      <c r="AJ92" s="760">
        <f t="shared" si="262"/>
        <v>0</v>
      </c>
      <c r="AK92" s="760">
        <f t="shared" si="262"/>
        <v>94101</v>
      </c>
      <c r="AL92" s="760">
        <f t="shared" si="262"/>
        <v>0</v>
      </c>
      <c r="AM92" s="760">
        <f t="shared" si="262"/>
        <v>0</v>
      </c>
      <c r="AN92" s="760">
        <f t="shared" si="262"/>
        <v>5899</v>
      </c>
      <c r="AO92" s="760">
        <f t="shared" si="262"/>
        <v>0</v>
      </c>
      <c r="AP92" s="760">
        <f t="shared" si="262"/>
        <v>0</v>
      </c>
      <c r="AQ92" s="760">
        <f t="shared" si="262"/>
        <v>5899</v>
      </c>
      <c r="AR92" s="760">
        <f t="shared" si="262"/>
        <v>0</v>
      </c>
      <c r="AS92" s="760">
        <f t="shared" si="262"/>
        <v>0</v>
      </c>
      <c r="AT92" s="760">
        <f t="shared" si="262"/>
        <v>0</v>
      </c>
      <c r="AU92" s="760">
        <f t="shared" si="262"/>
        <v>0</v>
      </c>
      <c r="AV92" s="760">
        <f t="shared" si="262"/>
        <v>0</v>
      </c>
      <c r="AW92" s="760">
        <f t="shared" si="262"/>
        <v>0</v>
      </c>
      <c r="AX92" s="760">
        <f t="shared" si="262"/>
        <v>0</v>
      </c>
      <c r="AY92" s="760">
        <f t="shared" si="262"/>
        <v>0</v>
      </c>
      <c r="AZ92" s="760">
        <f t="shared" si="262"/>
        <v>0</v>
      </c>
      <c r="BA92" s="760">
        <f t="shared" si="262"/>
        <v>0</v>
      </c>
      <c r="BB92" s="760">
        <f t="shared" si="262"/>
        <v>0</v>
      </c>
      <c r="BC92" s="760">
        <f t="shared" si="262"/>
        <v>0</v>
      </c>
      <c r="BD92" s="760">
        <f t="shared" si="262"/>
        <v>0</v>
      </c>
      <c r="BE92" s="760">
        <f t="shared" si="262"/>
        <v>0</v>
      </c>
      <c r="BF92" s="760">
        <f t="shared" si="262"/>
        <v>0</v>
      </c>
      <c r="BG92" s="760">
        <f t="shared" si="262"/>
        <v>0</v>
      </c>
      <c r="BH92" s="760">
        <f t="shared" si="262"/>
        <v>0</v>
      </c>
      <c r="BI92" s="760">
        <f t="shared" si="262"/>
        <v>0</v>
      </c>
      <c r="BJ92" s="760">
        <f t="shared" si="262"/>
        <v>0</v>
      </c>
      <c r="BK92" s="760">
        <f t="shared" si="262"/>
        <v>0</v>
      </c>
      <c r="BL92" s="760">
        <f t="shared" si="262"/>
        <v>100000</v>
      </c>
      <c r="BM92" s="760">
        <f t="shared" si="262"/>
        <v>0</v>
      </c>
      <c r="BN92" s="760">
        <f t="shared" si="262"/>
        <v>0</v>
      </c>
      <c r="BO92" s="760">
        <f t="shared" si="262"/>
        <v>100000</v>
      </c>
      <c r="BP92" s="760">
        <f t="shared" si="262"/>
        <v>100000</v>
      </c>
      <c r="BQ92" s="760">
        <f t="shared" si="262"/>
        <v>35600</v>
      </c>
      <c r="BR92" s="760">
        <f t="shared" si="262"/>
        <v>0</v>
      </c>
      <c r="BS92" s="760">
        <f t="shared" si="262"/>
        <v>100000</v>
      </c>
      <c r="BT92" s="760">
        <f t="shared" si="262"/>
        <v>35600</v>
      </c>
      <c r="BU92" s="760">
        <f t="shared" si="262"/>
        <v>0</v>
      </c>
      <c r="BV92" s="760">
        <f t="shared" si="262"/>
        <v>100000</v>
      </c>
      <c r="BW92" s="760">
        <f t="shared" si="262"/>
        <v>35600</v>
      </c>
      <c r="BX92" s="760">
        <f t="shared" si="262"/>
        <v>0</v>
      </c>
      <c r="BY92" s="760">
        <f t="shared" si="262"/>
        <v>0</v>
      </c>
      <c r="BZ92" s="760">
        <f t="shared" si="262"/>
        <v>0</v>
      </c>
      <c r="CA92" s="760">
        <f t="shared" si="262"/>
        <v>0</v>
      </c>
      <c r="CB92" s="760">
        <f t="shared" si="262"/>
        <v>0</v>
      </c>
      <c r="CC92" s="760">
        <f t="shared" si="262"/>
        <v>0</v>
      </c>
      <c r="CD92" s="760">
        <f t="shared" si="262"/>
        <v>0</v>
      </c>
      <c r="CE92" s="760"/>
      <c r="CF92" s="760">
        <f t="shared" si="262"/>
        <v>95000</v>
      </c>
      <c r="CG92" s="760">
        <f t="shared" si="262"/>
        <v>95000</v>
      </c>
      <c r="CH92" s="760">
        <f t="shared" si="262"/>
        <v>35600</v>
      </c>
      <c r="CI92" s="760">
        <f t="shared" si="262"/>
        <v>0</v>
      </c>
      <c r="CJ92" s="800"/>
    </row>
    <row r="93" spans="1:89" s="803" customFormat="1" ht="12.6" customHeight="1">
      <c r="A93" s="1496"/>
      <c r="B93" s="1497" t="s">
        <v>25</v>
      </c>
      <c r="C93" s="943"/>
      <c r="D93" s="943"/>
      <c r="E93" s="815"/>
      <c r="F93" s="1486"/>
      <c r="G93" s="760">
        <f>SUM(G94:G95)</f>
        <v>455842</v>
      </c>
      <c r="H93" s="760">
        <f t="shared" ref="H93:CI93" si="263">SUM(H94:H95)</f>
        <v>455842</v>
      </c>
      <c r="I93" s="760"/>
      <c r="J93" s="760"/>
      <c r="K93" s="760"/>
      <c r="L93" s="760">
        <f t="shared" si="263"/>
        <v>293209</v>
      </c>
      <c r="M93" s="760">
        <f t="shared" si="263"/>
        <v>293209</v>
      </c>
      <c r="N93" s="760">
        <f t="shared" si="263"/>
        <v>200000</v>
      </c>
      <c r="O93" s="760">
        <f t="shared" si="263"/>
        <v>200000</v>
      </c>
      <c r="P93" s="760">
        <f t="shared" si="263"/>
        <v>35600</v>
      </c>
      <c r="Q93" s="760">
        <f t="shared" si="263"/>
        <v>0</v>
      </c>
      <c r="R93" s="760"/>
      <c r="S93" s="760"/>
      <c r="T93" s="760"/>
      <c r="U93" s="760"/>
      <c r="V93" s="760"/>
      <c r="W93" s="760"/>
      <c r="X93" s="760"/>
      <c r="Y93" s="760"/>
      <c r="Z93" s="1081"/>
      <c r="AA93" s="1081"/>
      <c r="AB93" s="1752"/>
      <c r="AC93" s="1752"/>
      <c r="AD93" s="760"/>
      <c r="AE93" s="760"/>
      <c r="AF93" s="760"/>
      <c r="AG93" s="760"/>
      <c r="AH93" s="761">
        <f t="shared" si="263"/>
        <v>100000</v>
      </c>
      <c r="AI93" s="760">
        <f t="shared" si="263"/>
        <v>0</v>
      </c>
      <c r="AJ93" s="760">
        <f t="shared" si="263"/>
        <v>0</v>
      </c>
      <c r="AK93" s="760">
        <f t="shared" si="263"/>
        <v>94101</v>
      </c>
      <c r="AL93" s="760">
        <f t="shared" si="263"/>
        <v>0</v>
      </c>
      <c r="AM93" s="760">
        <f t="shared" si="263"/>
        <v>0</v>
      </c>
      <c r="AN93" s="760">
        <f t="shared" si="263"/>
        <v>5899</v>
      </c>
      <c r="AO93" s="760">
        <f t="shared" si="263"/>
        <v>0</v>
      </c>
      <c r="AP93" s="760">
        <f t="shared" si="263"/>
        <v>0</v>
      </c>
      <c r="AQ93" s="760">
        <f t="shared" si="263"/>
        <v>5899</v>
      </c>
      <c r="AR93" s="760">
        <f t="shared" si="263"/>
        <v>0</v>
      </c>
      <c r="AS93" s="760">
        <f t="shared" si="263"/>
        <v>0</v>
      </c>
      <c r="AT93" s="760">
        <f t="shared" si="263"/>
        <v>0</v>
      </c>
      <c r="AU93" s="760">
        <f t="shared" si="263"/>
        <v>0</v>
      </c>
      <c r="AV93" s="760">
        <f t="shared" si="263"/>
        <v>0</v>
      </c>
      <c r="AW93" s="760">
        <f t="shared" si="263"/>
        <v>0</v>
      </c>
      <c r="AX93" s="760">
        <f t="shared" si="263"/>
        <v>0</v>
      </c>
      <c r="AY93" s="760">
        <f t="shared" si="263"/>
        <v>0</v>
      </c>
      <c r="AZ93" s="760">
        <f t="shared" si="263"/>
        <v>0</v>
      </c>
      <c r="BA93" s="760">
        <f t="shared" si="263"/>
        <v>0</v>
      </c>
      <c r="BB93" s="760">
        <f t="shared" si="263"/>
        <v>0</v>
      </c>
      <c r="BC93" s="760">
        <f t="shared" si="263"/>
        <v>0</v>
      </c>
      <c r="BD93" s="760">
        <f t="shared" si="263"/>
        <v>0</v>
      </c>
      <c r="BE93" s="760">
        <f t="shared" si="263"/>
        <v>0</v>
      </c>
      <c r="BF93" s="760">
        <f t="shared" si="263"/>
        <v>0</v>
      </c>
      <c r="BG93" s="760">
        <f t="shared" si="263"/>
        <v>0</v>
      </c>
      <c r="BH93" s="760">
        <f t="shared" si="263"/>
        <v>0</v>
      </c>
      <c r="BI93" s="760">
        <f t="shared" si="263"/>
        <v>0</v>
      </c>
      <c r="BJ93" s="760">
        <f t="shared" si="263"/>
        <v>0</v>
      </c>
      <c r="BK93" s="760">
        <f t="shared" si="263"/>
        <v>0</v>
      </c>
      <c r="BL93" s="760">
        <f t="shared" si="263"/>
        <v>100000</v>
      </c>
      <c r="BM93" s="760">
        <f t="shared" si="263"/>
        <v>0</v>
      </c>
      <c r="BN93" s="760">
        <f t="shared" si="263"/>
        <v>0</v>
      </c>
      <c r="BO93" s="760">
        <f t="shared" si="263"/>
        <v>100000</v>
      </c>
      <c r="BP93" s="760">
        <f t="shared" si="263"/>
        <v>100000</v>
      </c>
      <c r="BQ93" s="760">
        <f t="shared" si="263"/>
        <v>35600</v>
      </c>
      <c r="BR93" s="760">
        <f t="shared" si="263"/>
        <v>0</v>
      </c>
      <c r="BS93" s="760">
        <f t="shared" si="263"/>
        <v>100000</v>
      </c>
      <c r="BT93" s="760">
        <f t="shared" si="263"/>
        <v>35600</v>
      </c>
      <c r="BU93" s="760">
        <f t="shared" si="263"/>
        <v>0</v>
      </c>
      <c r="BV93" s="760">
        <f t="shared" si="263"/>
        <v>100000</v>
      </c>
      <c r="BW93" s="760">
        <f t="shared" si="263"/>
        <v>35600</v>
      </c>
      <c r="BX93" s="760">
        <f t="shared" si="263"/>
        <v>0</v>
      </c>
      <c r="BY93" s="760">
        <f t="shared" si="263"/>
        <v>0</v>
      </c>
      <c r="BZ93" s="760">
        <f t="shared" si="263"/>
        <v>0</v>
      </c>
      <c r="CA93" s="760">
        <f t="shared" si="263"/>
        <v>0</v>
      </c>
      <c r="CB93" s="760">
        <f t="shared" si="263"/>
        <v>0</v>
      </c>
      <c r="CC93" s="760">
        <f t="shared" si="263"/>
        <v>0</v>
      </c>
      <c r="CD93" s="760">
        <f t="shared" si="263"/>
        <v>0</v>
      </c>
      <c r="CE93" s="760"/>
      <c r="CF93" s="760">
        <f t="shared" si="263"/>
        <v>95000</v>
      </c>
      <c r="CG93" s="760">
        <f t="shared" si="263"/>
        <v>95000</v>
      </c>
      <c r="CH93" s="760">
        <f t="shared" si="263"/>
        <v>35600</v>
      </c>
      <c r="CI93" s="760">
        <f t="shared" si="263"/>
        <v>0</v>
      </c>
      <c r="CJ93" s="800"/>
    </row>
    <row r="94" spans="1:89" s="803" customFormat="1" ht="38.1" customHeight="1">
      <c r="A94" s="792">
        <v>1</v>
      </c>
      <c r="B94" s="1485" t="s">
        <v>152</v>
      </c>
      <c r="C94" s="943"/>
      <c r="D94" s="943"/>
      <c r="E94" s="815" t="s">
        <v>175</v>
      </c>
      <c r="F94" s="816" t="s">
        <v>203</v>
      </c>
      <c r="G94" s="764">
        <v>62555</v>
      </c>
      <c r="H94" s="764">
        <v>62555</v>
      </c>
      <c r="I94" s="1503" t="s">
        <v>361</v>
      </c>
      <c r="J94" s="764">
        <v>62555</v>
      </c>
      <c r="K94" s="764">
        <v>62555</v>
      </c>
      <c r="L94" s="764">
        <v>50209</v>
      </c>
      <c r="M94" s="764">
        <v>50209</v>
      </c>
      <c r="N94" s="797">
        <f t="shared" ref="N94:N98" si="264">O94</f>
        <v>5000</v>
      </c>
      <c r="O94" s="764">
        <v>5000</v>
      </c>
      <c r="P94" s="764">
        <v>0</v>
      </c>
      <c r="Q94" s="798"/>
      <c r="R94" s="798"/>
      <c r="S94" s="798"/>
      <c r="T94" s="798"/>
      <c r="U94" s="798"/>
      <c r="V94" s="798"/>
      <c r="W94" s="798"/>
      <c r="X94" s="798"/>
      <c r="Y94" s="798"/>
      <c r="Z94" s="1087"/>
      <c r="AA94" s="1087"/>
      <c r="AB94" s="1753"/>
      <c r="AC94" s="1753"/>
      <c r="AD94" s="798"/>
      <c r="AE94" s="798"/>
      <c r="AF94" s="798"/>
      <c r="AG94" s="798"/>
      <c r="AH94" s="749">
        <v>5000</v>
      </c>
      <c r="AI94" s="938"/>
      <c r="AJ94" s="797"/>
      <c r="AK94" s="797">
        <v>5000</v>
      </c>
      <c r="AL94" s="938"/>
      <c r="AM94" s="797"/>
      <c r="AN94" s="799">
        <f t="shared" ref="AN94:AN95" si="265">AH94-AK94</f>
        <v>0</v>
      </c>
      <c r="AO94" s="799"/>
      <c r="AP94" s="799"/>
      <c r="AQ94" s="797">
        <f t="shared" ref="AQ94" si="266">AR94+AS94</f>
        <v>0</v>
      </c>
      <c r="AR94" s="938"/>
      <c r="AS94" s="798"/>
      <c r="AT94" s="797">
        <f>AU94+AV94</f>
        <v>0</v>
      </c>
      <c r="AU94" s="939"/>
      <c r="AV94" s="797"/>
      <c r="AW94" s="797">
        <f>AX94+AY94</f>
        <v>0</v>
      </c>
      <c r="AX94" s="938"/>
      <c r="AY94" s="798"/>
      <c r="AZ94" s="799">
        <f t="shared" ref="AZ94:AZ95" si="267">AT94-AW94</f>
        <v>0</v>
      </c>
      <c r="BA94" s="799"/>
      <c r="BB94" s="799"/>
      <c r="BC94" s="798"/>
      <c r="BD94" s="938"/>
      <c r="BE94" s="798"/>
      <c r="BF94" s="937">
        <f t="shared" ref="BF94:BF95" si="268">BG94+BH94</f>
        <v>0</v>
      </c>
      <c r="BG94" s="938"/>
      <c r="BH94" s="798"/>
      <c r="BI94" s="797">
        <f t="shared" ref="BI94:BK95" si="269">BF94</f>
        <v>0</v>
      </c>
      <c r="BJ94" s="933">
        <f t="shared" si="269"/>
        <v>0</v>
      </c>
      <c r="BK94" s="798">
        <f t="shared" si="269"/>
        <v>0</v>
      </c>
      <c r="BL94" s="799">
        <f t="shared" ref="BL94:BN95" si="270">AH94+AT94+BF94</f>
        <v>5000</v>
      </c>
      <c r="BM94" s="799">
        <f t="shared" si="270"/>
        <v>0</v>
      </c>
      <c r="BN94" s="799">
        <f t="shared" si="270"/>
        <v>0</v>
      </c>
      <c r="BO94" s="799">
        <f t="shared" ref="BO94:BO95" si="271">BP94</f>
        <v>0</v>
      </c>
      <c r="BP94" s="932">
        <f t="shared" ref="BP94:BR95" si="272">O94-BL94</f>
        <v>0</v>
      </c>
      <c r="BQ94" s="799">
        <f t="shared" si="272"/>
        <v>0</v>
      </c>
      <c r="BR94" s="798">
        <f t="shared" si="272"/>
        <v>0</v>
      </c>
      <c r="BS94" s="799">
        <f t="shared" ref="BS94:BS95" si="273">BO94</f>
        <v>0</v>
      </c>
      <c r="BT94" s="799">
        <f t="shared" ref="BT94:BT95" si="274">BQ94</f>
        <v>0</v>
      </c>
      <c r="BU94" s="798"/>
      <c r="BV94" s="799">
        <f t="shared" ref="BV94" si="275">BS94</f>
        <v>0</v>
      </c>
      <c r="BW94" s="799">
        <f t="shared" ref="BW94" si="276">BT94</f>
        <v>0</v>
      </c>
      <c r="BX94" s="798"/>
      <c r="BY94" s="799">
        <f t="shared" ref="BY94:BY95" si="277">BP94-BS94</f>
        <v>0</v>
      </c>
      <c r="BZ94" s="798">
        <f t="shared" ref="BZ94:BZ95" si="278">BQ94-BT94</f>
        <v>0</v>
      </c>
      <c r="CA94" s="798"/>
      <c r="CB94" s="798"/>
      <c r="CC94" s="798"/>
      <c r="CD94" s="798"/>
      <c r="CE94" s="798"/>
      <c r="CF94" s="799">
        <f t="shared" ref="CF94:CF95" si="279">CG94</f>
        <v>0</v>
      </c>
      <c r="CG94" s="799">
        <f t="shared" ref="CG94" si="280">BP94</f>
        <v>0</v>
      </c>
      <c r="CH94" s="800"/>
      <c r="CI94" s="800"/>
      <c r="CJ94" s="800"/>
      <c r="CK94" s="803" t="s">
        <v>343</v>
      </c>
    </row>
    <row r="95" spans="1:89" s="1776" customFormat="1" ht="32.1" customHeight="1">
      <c r="A95" s="1768">
        <v>2</v>
      </c>
      <c r="B95" s="1777" t="s">
        <v>153</v>
      </c>
      <c r="C95" s="1781"/>
      <c r="D95" s="1781"/>
      <c r="E95" s="1778" t="s">
        <v>176</v>
      </c>
      <c r="F95" s="1782" t="s">
        <v>360</v>
      </c>
      <c r="G95" s="1765">
        <v>393287</v>
      </c>
      <c r="H95" s="1765">
        <v>393287</v>
      </c>
      <c r="I95" s="1779" t="s">
        <v>204</v>
      </c>
      <c r="J95" s="1765">
        <v>598490</v>
      </c>
      <c r="K95" s="1765">
        <v>598490</v>
      </c>
      <c r="L95" s="1765">
        <v>243000</v>
      </c>
      <c r="M95" s="1765">
        <v>243000</v>
      </c>
      <c r="N95" s="1730">
        <f t="shared" si="264"/>
        <v>195000</v>
      </c>
      <c r="O95" s="1765">
        <f>180000+15000</f>
        <v>195000</v>
      </c>
      <c r="P95" s="1765">
        <v>35600</v>
      </c>
      <c r="Q95" s="1749"/>
      <c r="R95" s="1746">
        <v>95000</v>
      </c>
      <c r="S95" s="1746">
        <v>95000</v>
      </c>
      <c r="T95" s="1749"/>
      <c r="U95" s="1749"/>
      <c r="V95" s="1749"/>
      <c r="W95" s="1749"/>
      <c r="X95" s="1749"/>
      <c r="Y95" s="1749"/>
      <c r="Z95" s="1749"/>
      <c r="AA95" s="1749"/>
      <c r="AB95" s="1753"/>
      <c r="AC95" s="1753"/>
      <c r="AD95" s="1749"/>
      <c r="AE95" s="1749"/>
      <c r="AF95" s="1749"/>
      <c r="AG95" s="1749"/>
      <c r="AH95" s="1730">
        <v>95000</v>
      </c>
      <c r="AI95" s="1771"/>
      <c r="AJ95" s="1730"/>
      <c r="AK95" s="1730">
        <v>89101</v>
      </c>
      <c r="AL95" s="1771"/>
      <c r="AM95" s="1730"/>
      <c r="AN95" s="1746">
        <f t="shared" si="265"/>
        <v>5899</v>
      </c>
      <c r="AO95" s="1746"/>
      <c r="AP95" s="1746"/>
      <c r="AQ95" s="1730">
        <v>5899</v>
      </c>
      <c r="AR95" s="1771"/>
      <c r="AS95" s="1730"/>
      <c r="AT95" s="1730">
        <f>AU95+AV95</f>
        <v>0</v>
      </c>
      <c r="AU95" s="1747"/>
      <c r="AV95" s="1730"/>
      <c r="AW95" s="1730">
        <f>AX95+AY95</f>
        <v>0</v>
      </c>
      <c r="AX95" s="1771"/>
      <c r="AY95" s="1749"/>
      <c r="AZ95" s="1746">
        <f t="shared" si="267"/>
        <v>0</v>
      </c>
      <c r="BA95" s="1746"/>
      <c r="BB95" s="1746"/>
      <c r="BC95" s="1749"/>
      <c r="BD95" s="1771"/>
      <c r="BE95" s="1749"/>
      <c r="BF95" s="1748">
        <f t="shared" si="268"/>
        <v>0</v>
      </c>
      <c r="BG95" s="1771"/>
      <c r="BH95" s="1749"/>
      <c r="BI95" s="1730">
        <f t="shared" si="269"/>
        <v>0</v>
      </c>
      <c r="BJ95" s="1772">
        <f t="shared" si="269"/>
        <v>0</v>
      </c>
      <c r="BK95" s="1749">
        <f t="shared" si="269"/>
        <v>0</v>
      </c>
      <c r="BL95" s="1746">
        <f t="shared" si="270"/>
        <v>95000</v>
      </c>
      <c r="BM95" s="1746">
        <f t="shared" si="270"/>
        <v>0</v>
      </c>
      <c r="BN95" s="1746">
        <f t="shared" si="270"/>
        <v>0</v>
      </c>
      <c r="BO95" s="1746">
        <f t="shared" si="271"/>
        <v>100000</v>
      </c>
      <c r="BP95" s="1744">
        <f t="shared" si="272"/>
        <v>100000</v>
      </c>
      <c r="BQ95" s="1746">
        <f t="shared" si="272"/>
        <v>35600</v>
      </c>
      <c r="BR95" s="1749">
        <f t="shared" si="272"/>
        <v>0</v>
      </c>
      <c r="BS95" s="1746">
        <f t="shared" si="273"/>
        <v>100000</v>
      </c>
      <c r="BT95" s="1746">
        <f t="shared" si="274"/>
        <v>35600</v>
      </c>
      <c r="BU95" s="1749"/>
      <c r="BV95" s="1746">
        <f t="shared" ref="BV95" si="281">BS95</f>
        <v>100000</v>
      </c>
      <c r="BW95" s="1746">
        <f t="shared" ref="BW95" si="282">BT95</f>
        <v>35600</v>
      </c>
      <c r="BX95" s="1749"/>
      <c r="BY95" s="1746">
        <f t="shared" si="277"/>
        <v>0</v>
      </c>
      <c r="BZ95" s="1749">
        <f t="shared" si="278"/>
        <v>0</v>
      </c>
      <c r="CA95" s="1749"/>
      <c r="CB95" s="1749"/>
      <c r="CC95" s="1749"/>
      <c r="CD95" s="1749"/>
      <c r="CE95" s="1749"/>
      <c r="CF95" s="1746">
        <f t="shared" si="279"/>
        <v>95000</v>
      </c>
      <c r="CG95" s="1746">
        <v>95000</v>
      </c>
      <c r="CH95" s="1746">
        <f>BQ95</f>
        <v>35600</v>
      </c>
      <c r="CI95" s="1773"/>
      <c r="CJ95" s="1773"/>
      <c r="CK95" s="1776" t="s">
        <v>343</v>
      </c>
    </row>
    <row r="96" spans="1:89" s="803" customFormat="1" ht="30.6" customHeight="1">
      <c r="A96" s="1496" t="s">
        <v>28</v>
      </c>
      <c r="B96" s="1497" t="s">
        <v>126</v>
      </c>
      <c r="C96" s="943"/>
      <c r="D96" s="943"/>
      <c r="E96" s="815"/>
      <c r="F96" s="1486"/>
      <c r="G96" s="760">
        <f t="shared" ref="G96:M96" si="283">G98</f>
        <v>341277</v>
      </c>
      <c r="H96" s="760">
        <f t="shared" si="283"/>
        <v>340000</v>
      </c>
      <c r="I96" s="760"/>
      <c r="J96" s="760"/>
      <c r="K96" s="760"/>
      <c r="L96" s="760">
        <f t="shared" si="283"/>
        <v>0</v>
      </c>
      <c r="M96" s="760">
        <f t="shared" si="283"/>
        <v>0</v>
      </c>
      <c r="N96" s="760">
        <f>N97</f>
        <v>307000</v>
      </c>
      <c r="O96" s="760">
        <f t="shared" ref="O96:CI96" si="284">O97</f>
        <v>307000</v>
      </c>
      <c r="P96" s="760">
        <f t="shared" si="284"/>
        <v>0</v>
      </c>
      <c r="Q96" s="760">
        <f t="shared" si="284"/>
        <v>0</v>
      </c>
      <c r="R96" s="760"/>
      <c r="S96" s="760"/>
      <c r="T96" s="760"/>
      <c r="U96" s="760"/>
      <c r="V96" s="760"/>
      <c r="W96" s="760"/>
      <c r="X96" s="760"/>
      <c r="Y96" s="760"/>
      <c r="Z96" s="1081"/>
      <c r="AA96" s="1081"/>
      <c r="AB96" s="1752"/>
      <c r="AC96" s="1752"/>
      <c r="AD96" s="760"/>
      <c r="AE96" s="760"/>
      <c r="AF96" s="760"/>
      <c r="AG96" s="760"/>
      <c r="AH96" s="761">
        <f t="shared" si="284"/>
        <v>10000</v>
      </c>
      <c r="AI96" s="760">
        <f t="shared" si="284"/>
        <v>0</v>
      </c>
      <c r="AJ96" s="760">
        <f t="shared" si="284"/>
        <v>0</v>
      </c>
      <c r="AK96" s="760">
        <f t="shared" si="284"/>
        <v>10000</v>
      </c>
      <c r="AL96" s="760">
        <f t="shared" si="284"/>
        <v>0</v>
      </c>
      <c r="AM96" s="760">
        <f t="shared" si="284"/>
        <v>0</v>
      </c>
      <c r="AN96" s="760">
        <f t="shared" si="284"/>
        <v>0</v>
      </c>
      <c r="AO96" s="760">
        <f t="shared" si="284"/>
        <v>0</v>
      </c>
      <c r="AP96" s="760">
        <f t="shared" si="284"/>
        <v>0</v>
      </c>
      <c r="AQ96" s="760">
        <f t="shared" si="284"/>
        <v>0</v>
      </c>
      <c r="AR96" s="760">
        <f t="shared" si="284"/>
        <v>0</v>
      </c>
      <c r="AS96" s="760">
        <f t="shared" si="284"/>
        <v>0</v>
      </c>
      <c r="AT96" s="760">
        <f t="shared" si="284"/>
        <v>0</v>
      </c>
      <c r="AU96" s="760">
        <f t="shared" si="284"/>
        <v>0</v>
      </c>
      <c r="AV96" s="760">
        <f t="shared" si="284"/>
        <v>0</v>
      </c>
      <c r="AW96" s="760">
        <f t="shared" si="284"/>
        <v>0</v>
      </c>
      <c r="AX96" s="760">
        <f t="shared" si="284"/>
        <v>0</v>
      </c>
      <c r="AY96" s="760">
        <f t="shared" si="284"/>
        <v>0</v>
      </c>
      <c r="AZ96" s="760">
        <f t="shared" si="284"/>
        <v>0</v>
      </c>
      <c r="BA96" s="760">
        <f t="shared" si="284"/>
        <v>0</v>
      </c>
      <c r="BB96" s="760">
        <f t="shared" si="284"/>
        <v>0</v>
      </c>
      <c r="BC96" s="760">
        <f t="shared" si="284"/>
        <v>0</v>
      </c>
      <c r="BD96" s="760">
        <f t="shared" si="284"/>
        <v>0</v>
      </c>
      <c r="BE96" s="760">
        <f t="shared" si="284"/>
        <v>0</v>
      </c>
      <c r="BF96" s="760">
        <f t="shared" si="284"/>
        <v>0</v>
      </c>
      <c r="BG96" s="760">
        <f t="shared" si="284"/>
        <v>0</v>
      </c>
      <c r="BH96" s="760">
        <f t="shared" si="284"/>
        <v>0</v>
      </c>
      <c r="BI96" s="760">
        <f t="shared" si="284"/>
        <v>0</v>
      </c>
      <c r="BJ96" s="760">
        <f t="shared" si="284"/>
        <v>0</v>
      </c>
      <c r="BK96" s="760">
        <f t="shared" si="284"/>
        <v>0</v>
      </c>
      <c r="BL96" s="760">
        <f t="shared" si="284"/>
        <v>10000</v>
      </c>
      <c r="BM96" s="760">
        <f t="shared" si="284"/>
        <v>0</v>
      </c>
      <c r="BN96" s="760">
        <f t="shared" si="284"/>
        <v>0</v>
      </c>
      <c r="BO96" s="760">
        <f t="shared" si="284"/>
        <v>297000</v>
      </c>
      <c r="BP96" s="760">
        <f t="shared" si="284"/>
        <v>297000</v>
      </c>
      <c r="BQ96" s="760">
        <f t="shared" si="284"/>
        <v>0</v>
      </c>
      <c r="BR96" s="760">
        <f t="shared" si="284"/>
        <v>0</v>
      </c>
      <c r="BS96" s="760">
        <f t="shared" si="284"/>
        <v>297000</v>
      </c>
      <c r="BT96" s="760">
        <f t="shared" si="284"/>
        <v>0</v>
      </c>
      <c r="BU96" s="760">
        <f t="shared" si="284"/>
        <v>0</v>
      </c>
      <c r="BV96" s="760">
        <f t="shared" si="284"/>
        <v>297000</v>
      </c>
      <c r="BW96" s="760">
        <f t="shared" si="284"/>
        <v>0</v>
      </c>
      <c r="BX96" s="760">
        <f t="shared" si="284"/>
        <v>0</v>
      </c>
      <c r="BY96" s="760">
        <f t="shared" si="284"/>
        <v>0</v>
      </c>
      <c r="BZ96" s="760">
        <f t="shared" si="284"/>
        <v>0</v>
      </c>
      <c r="CA96" s="760">
        <f t="shared" si="284"/>
        <v>0</v>
      </c>
      <c r="CB96" s="760">
        <f t="shared" si="284"/>
        <v>0</v>
      </c>
      <c r="CC96" s="760">
        <f t="shared" si="284"/>
        <v>0</v>
      </c>
      <c r="CD96" s="760">
        <f t="shared" si="284"/>
        <v>0</v>
      </c>
      <c r="CE96" s="760"/>
      <c r="CF96" s="760">
        <f t="shared" si="284"/>
        <v>297000</v>
      </c>
      <c r="CG96" s="760">
        <f t="shared" si="284"/>
        <v>297000</v>
      </c>
      <c r="CH96" s="760">
        <f t="shared" si="284"/>
        <v>0</v>
      </c>
      <c r="CI96" s="760">
        <f t="shared" si="284"/>
        <v>0</v>
      </c>
      <c r="CJ96" s="800"/>
    </row>
    <row r="97" spans="1:92" s="1494" customFormat="1" ht="14.65" customHeight="1">
      <c r="A97" s="1510"/>
      <c r="B97" s="1501" t="s">
        <v>25</v>
      </c>
      <c r="C97" s="1491"/>
      <c r="D97" s="1491"/>
      <c r="E97" s="1511"/>
      <c r="F97" s="1490"/>
      <c r="G97" s="935">
        <f>G98</f>
        <v>341277</v>
      </c>
      <c r="H97" s="935">
        <f t="shared" ref="H97:CI97" si="285">H98</f>
        <v>340000</v>
      </c>
      <c r="I97" s="935"/>
      <c r="J97" s="935"/>
      <c r="K97" s="935"/>
      <c r="L97" s="935">
        <f t="shared" si="285"/>
        <v>0</v>
      </c>
      <c r="M97" s="935">
        <f t="shared" si="285"/>
        <v>0</v>
      </c>
      <c r="N97" s="935">
        <f t="shared" si="285"/>
        <v>307000</v>
      </c>
      <c r="O97" s="935">
        <f t="shared" si="285"/>
        <v>307000</v>
      </c>
      <c r="P97" s="935">
        <f t="shared" si="285"/>
        <v>0</v>
      </c>
      <c r="Q97" s="935">
        <f t="shared" si="285"/>
        <v>0</v>
      </c>
      <c r="R97" s="935"/>
      <c r="S97" s="935"/>
      <c r="T97" s="935"/>
      <c r="U97" s="935"/>
      <c r="V97" s="935"/>
      <c r="W97" s="935"/>
      <c r="X97" s="935"/>
      <c r="Y97" s="935"/>
      <c r="Z97" s="1346"/>
      <c r="AA97" s="1346"/>
      <c r="AB97" s="1755"/>
      <c r="AC97" s="1755"/>
      <c r="AD97" s="935"/>
      <c r="AE97" s="935"/>
      <c r="AF97" s="935"/>
      <c r="AG97" s="935"/>
      <c r="AH97" s="780">
        <f t="shared" si="285"/>
        <v>10000</v>
      </c>
      <c r="AI97" s="935">
        <f t="shared" si="285"/>
        <v>0</v>
      </c>
      <c r="AJ97" s="935">
        <f t="shared" si="285"/>
        <v>0</v>
      </c>
      <c r="AK97" s="935">
        <f t="shared" si="285"/>
        <v>10000</v>
      </c>
      <c r="AL97" s="935">
        <f t="shared" si="285"/>
        <v>0</v>
      </c>
      <c r="AM97" s="935">
        <f t="shared" si="285"/>
        <v>0</v>
      </c>
      <c r="AN97" s="935">
        <f t="shared" si="285"/>
        <v>0</v>
      </c>
      <c r="AO97" s="935">
        <f t="shared" si="285"/>
        <v>0</v>
      </c>
      <c r="AP97" s="935">
        <f t="shared" si="285"/>
        <v>0</v>
      </c>
      <c r="AQ97" s="935">
        <f t="shared" si="285"/>
        <v>0</v>
      </c>
      <c r="AR97" s="935">
        <f t="shared" si="285"/>
        <v>0</v>
      </c>
      <c r="AS97" s="935">
        <f t="shared" si="285"/>
        <v>0</v>
      </c>
      <c r="AT97" s="935">
        <f t="shared" si="285"/>
        <v>0</v>
      </c>
      <c r="AU97" s="935">
        <f t="shared" si="285"/>
        <v>0</v>
      </c>
      <c r="AV97" s="935">
        <f t="shared" si="285"/>
        <v>0</v>
      </c>
      <c r="AW97" s="935">
        <f t="shared" si="285"/>
        <v>0</v>
      </c>
      <c r="AX97" s="935">
        <f t="shared" si="285"/>
        <v>0</v>
      </c>
      <c r="AY97" s="935">
        <f t="shared" si="285"/>
        <v>0</v>
      </c>
      <c r="AZ97" s="935">
        <f t="shared" si="285"/>
        <v>0</v>
      </c>
      <c r="BA97" s="935">
        <f t="shared" si="285"/>
        <v>0</v>
      </c>
      <c r="BB97" s="935">
        <f t="shared" si="285"/>
        <v>0</v>
      </c>
      <c r="BC97" s="935">
        <f t="shared" si="285"/>
        <v>0</v>
      </c>
      <c r="BD97" s="935">
        <f t="shared" si="285"/>
        <v>0</v>
      </c>
      <c r="BE97" s="935">
        <f t="shared" si="285"/>
        <v>0</v>
      </c>
      <c r="BF97" s="935">
        <f t="shared" si="285"/>
        <v>0</v>
      </c>
      <c r="BG97" s="935">
        <f t="shared" si="285"/>
        <v>0</v>
      </c>
      <c r="BH97" s="935">
        <f t="shared" si="285"/>
        <v>0</v>
      </c>
      <c r="BI97" s="935">
        <f t="shared" si="285"/>
        <v>0</v>
      </c>
      <c r="BJ97" s="935">
        <f t="shared" si="285"/>
        <v>0</v>
      </c>
      <c r="BK97" s="935">
        <f t="shared" si="285"/>
        <v>0</v>
      </c>
      <c r="BL97" s="935">
        <f t="shared" si="285"/>
        <v>10000</v>
      </c>
      <c r="BM97" s="935">
        <f t="shared" si="285"/>
        <v>0</v>
      </c>
      <c r="BN97" s="935">
        <f t="shared" si="285"/>
        <v>0</v>
      </c>
      <c r="BO97" s="935">
        <f t="shared" si="285"/>
        <v>297000</v>
      </c>
      <c r="BP97" s="935">
        <f t="shared" si="285"/>
        <v>297000</v>
      </c>
      <c r="BQ97" s="935">
        <f t="shared" si="285"/>
        <v>0</v>
      </c>
      <c r="BR97" s="935">
        <f t="shared" si="285"/>
        <v>0</v>
      </c>
      <c r="BS97" s="935">
        <f t="shared" si="285"/>
        <v>297000</v>
      </c>
      <c r="BT97" s="935">
        <f t="shared" si="285"/>
        <v>0</v>
      </c>
      <c r="BU97" s="935">
        <f t="shared" si="285"/>
        <v>0</v>
      </c>
      <c r="BV97" s="935">
        <f t="shared" si="285"/>
        <v>297000</v>
      </c>
      <c r="BW97" s="935">
        <f t="shared" si="285"/>
        <v>0</v>
      </c>
      <c r="BX97" s="935">
        <f t="shared" si="285"/>
        <v>0</v>
      </c>
      <c r="BY97" s="935">
        <f t="shared" si="285"/>
        <v>0</v>
      </c>
      <c r="BZ97" s="935">
        <f t="shared" si="285"/>
        <v>0</v>
      </c>
      <c r="CA97" s="935">
        <f t="shared" si="285"/>
        <v>0</v>
      </c>
      <c r="CB97" s="935">
        <f t="shared" si="285"/>
        <v>0</v>
      </c>
      <c r="CC97" s="935">
        <f t="shared" si="285"/>
        <v>0</v>
      </c>
      <c r="CD97" s="935">
        <f t="shared" si="285"/>
        <v>0</v>
      </c>
      <c r="CE97" s="935"/>
      <c r="CF97" s="935">
        <f t="shared" si="285"/>
        <v>297000</v>
      </c>
      <c r="CG97" s="935">
        <f t="shared" si="285"/>
        <v>297000</v>
      </c>
      <c r="CH97" s="935">
        <f t="shared" si="285"/>
        <v>0</v>
      </c>
      <c r="CI97" s="935">
        <f t="shared" si="285"/>
        <v>0</v>
      </c>
      <c r="CJ97" s="1352"/>
    </row>
    <row r="98" spans="1:92" s="1776" customFormat="1" ht="31.15" customHeight="1">
      <c r="A98" s="1768">
        <v>1</v>
      </c>
      <c r="B98" s="1769" t="s">
        <v>154</v>
      </c>
      <c r="C98" s="1770"/>
      <c r="D98" s="1770"/>
      <c r="E98" s="1770" t="s">
        <v>169</v>
      </c>
      <c r="F98" s="1770" t="s">
        <v>205</v>
      </c>
      <c r="G98" s="1765">
        <v>341277</v>
      </c>
      <c r="H98" s="1767">
        <v>340000</v>
      </c>
      <c r="I98" s="1767"/>
      <c r="J98" s="1767"/>
      <c r="K98" s="1767"/>
      <c r="L98" s="1765"/>
      <c r="M98" s="1765"/>
      <c r="N98" s="1730">
        <f t="shared" si="264"/>
        <v>307000</v>
      </c>
      <c r="O98" s="1765">
        <v>307000</v>
      </c>
      <c r="P98" s="1765">
        <v>0</v>
      </c>
      <c r="Q98" s="1749"/>
      <c r="R98" s="1746">
        <v>10000</v>
      </c>
      <c r="S98" s="1746">
        <v>10000</v>
      </c>
      <c r="T98" s="1749"/>
      <c r="U98" s="1749"/>
      <c r="V98" s="1749"/>
      <c r="W98" s="1749"/>
      <c r="X98" s="1749"/>
      <c r="Y98" s="1749"/>
      <c r="Z98" s="1746">
        <v>10000</v>
      </c>
      <c r="AA98" s="1746">
        <v>10000</v>
      </c>
      <c r="AB98" s="756">
        <f>N98-R98</f>
        <v>297000</v>
      </c>
      <c r="AC98" s="1746">
        <v>297000</v>
      </c>
      <c r="AD98" s="1749"/>
      <c r="AE98" s="1749"/>
      <c r="AF98" s="1749"/>
      <c r="AG98" s="1749"/>
      <c r="AH98" s="1730">
        <v>10000</v>
      </c>
      <c r="AI98" s="1771"/>
      <c r="AJ98" s="1730"/>
      <c r="AK98" s="1730">
        <v>10000</v>
      </c>
      <c r="AL98" s="1771"/>
      <c r="AM98" s="1730"/>
      <c r="AN98" s="1746">
        <f>AH98-AK98</f>
        <v>0</v>
      </c>
      <c r="AO98" s="1746">
        <f>AI98-AL98</f>
        <v>0</v>
      </c>
      <c r="AP98" s="1746">
        <f>AJ98-AM98</f>
        <v>0</v>
      </c>
      <c r="AQ98" s="1730">
        <f t="shared" ref="AQ98" si="286">AR98+AS98</f>
        <v>0</v>
      </c>
      <c r="AR98" s="1771"/>
      <c r="AS98" s="1749"/>
      <c r="AT98" s="1730">
        <f>AU98+AV98</f>
        <v>0</v>
      </c>
      <c r="AU98" s="1747"/>
      <c r="AV98" s="1730"/>
      <c r="AW98" s="1730">
        <f>AX98+AY98</f>
        <v>0</v>
      </c>
      <c r="AX98" s="1771"/>
      <c r="AY98" s="1749"/>
      <c r="AZ98" s="1746">
        <f>AT98-AW98</f>
        <v>0</v>
      </c>
      <c r="BA98" s="1746"/>
      <c r="BB98" s="1746"/>
      <c r="BC98" s="1749"/>
      <c r="BD98" s="1771"/>
      <c r="BE98" s="1749"/>
      <c r="BF98" s="1748">
        <f t="shared" ref="BF98" si="287">BG98+BH98</f>
        <v>0</v>
      </c>
      <c r="BG98" s="1771"/>
      <c r="BH98" s="1749"/>
      <c r="BI98" s="1730">
        <f>BF98</f>
        <v>0</v>
      </c>
      <c r="BJ98" s="1772">
        <f>BG98</f>
        <v>0</v>
      </c>
      <c r="BK98" s="1749">
        <f>BH98</f>
        <v>0</v>
      </c>
      <c r="BL98" s="1746">
        <f t="shared" ref="BL98:BN98" si="288">AH98+AT98+BF98</f>
        <v>10000</v>
      </c>
      <c r="BM98" s="1746">
        <f t="shared" si="288"/>
        <v>0</v>
      </c>
      <c r="BN98" s="1746">
        <f t="shared" si="288"/>
        <v>0</v>
      </c>
      <c r="BO98" s="1746">
        <f t="shared" ref="BO98" si="289">BP98</f>
        <v>297000</v>
      </c>
      <c r="BP98" s="1744">
        <f>O98-BL98</f>
        <v>297000</v>
      </c>
      <c r="BQ98" s="1746">
        <f>P98-BM98</f>
        <v>0</v>
      </c>
      <c r="BR98" s="1749">
        <f>Q98-BN98</f>
        <v>0</v>
      </c>
      <c r="BS98" s="1746">
        <f t="shared" ref="BS98" si="290">BO98</f>
        <v>297000</v>
      </c>
      <c r="BT98" s="1746">
        <f t="shared" ref="BT98" si="291">BQ98</f>
        <v>0</v>
      </c>
      <c r="BU98" s="1749"/>
      <c r="BV98" s="1746">
        <f t="shared" ref="BV98" si="292">BS98</f>
        <v>297000</v>
      </c>
      <c r="BW98" s="1746">
        <f t="shared" ref="BW98" si="293">BT98</f>
        <v>0</v>
      </c>
      <c r="BX98" s="1749"/>
      <c r="BY98" s="1746">
        <f t="shared" ref="BY98" si="294">BP98-BS98</f>
        <v>0</v>
      </c>
      <c r="BZ98" s="1749">
        <f t="shared" ref="BZ98" si="295">BQ98-BT98</f>
        <v>0</v>
      </c>
      <c r="CA98" s="1749"/>
      <c r="CB98" s="1749"/>
      <c r="CC98" s="1749"/>
      <c r="CD98" s="1749"/>
      <c r="CE98" s="1749"/>
      <c r="CF98" s="1746">
        <f t="shared" ref="CF98" si="296">CG98</f>
        <v>297000</v>
      </c>
      <c r="CG98" s="1746">
        <f t="shared" ref="CG98" si="297">BP98</f>
        <v>297000</v>
      </c>
      <c r="CH98" s="1746">
        <f>BQ98</f>
        <v>0</v>
      </c>
      <c r="CI98" s="1773"/>
      <c r="CJ98" s="1773"/>
      <c r="CK98" s="1776" t="s">
        <v>344</v>
      </c>
    </row>
    <row r="99" spans="1:92" s="803" customFormat="1" ht="25.15" customHeight="1">
      <c r="A99" s="1193" t="s">
        <v>420</v>
      </c>
      <c r="B99" s="1193" t="s">
        <v>566</v>
      </c>
      <c r="C99" s="794"/>
      <c r="D99" s="794"/>
      <c r="E99" s="794"/>
      <c r="F99" s="794"/>
      <c r="G99" s="764"/>
      <c r="H99" s="934"/>
      <c r="I99" s="934">
        <f>I22*0.1/0.9</f>
        <v>0</v>
      </c>
      <c r="J99" s="934">
        <f>J22*0.1/0.9</f>
        <v>0</v>
      </c>
      <c r="K99" s="934">
        <f>K22*0.1/0.9</f>
        <v>0</v>
      </c>
      <c r="L99" s="934"/>
      <c r="M99" s="934"/>
      <c r="N99" s="934">
        <f>N22*0.1/0.9</f>
        <v>204984.55555555556</v>
      </c>
      <c r="O99" s="934">
        <f>O22*0.1/0.9</f>
        <v>204984.55555555556</v>
      </c>
      <c r="P99" s="934"/>
      <c r="Q99" s="934">
        <f>Q22*0.1/0.9</f>
        <v>0</v>
      </c>
      <c r="R99" s="934"/>
      <c r="S99" s="934"/>
      <c r="T99" s="934"/>
      <c r="U99" s="934"/>
      <c r="V99" s="934"/>
      <c r="W99" s="934"/>
      <c r="X99" s="934"/>
      <c r="Y99" s="934"/>
      <c r="Z99" s="1345"/>
      <c r="AA99" s="1345"/>
      <c r="AB99" s="1754"/>
      <c r="AC99" s="1754"/>
      <c r="AD99" s="934"/>
      <c r="AE99" s="934"/>
      <c r="AF99" s="934"/>
      <c r="AG99" s="934"/>
      <c r="AH99" s="773"/>
      <c r="AI99" s="934"/>
      <c r="AJ99" s="934">
        <f>AJ22*0.1/0.9</f>
        <v>0</v>
      </c>
      <c r="AK99" s="934"/>
      <c r="AL99" s="934"/>
      <c r="AM99" s="934"/>
      <c r="AN99" s="934"/>
      <c r="AO99" s="934"/>
      <c r="AP99" s="934"/>
      <c r="AQ99" s="934"/>
      <c r="AR99" s="934"/>
      <c r="AS99" s="934"/>
      <c r="AT99" s="934"/>
      <c r="AU99" s="934"/>
      <c r="AV99" s="934"/>
      <c r="AW99" s="934"/>
      <c r="AX99" s="934"/>
      <c r="AY99" s="934"/>
      <c r="AZ99" s="934"/>
      <c r="BA99" s="934"/>
      <c r="BB99" s="934"/>
      <c r="BC99" s="934"/>
      <c r="BD99" s="934"/>
      <c r="BE99" s="934"/>
      <c r="BF99" s="934"/>
      <c r="BG99" s="934"/>
      <c r="BH99" s="934"/>
      <c r="BI99" s="934"/>
      <c r="BJ99" s="934"/>
      <c r="BK99" s="934"/>
      <c r="BL99" s="934"/>
      <c r="BM99" s="934"/>
      <c r="BN99" s="934"/>
      <c r="BO99" s="934">
        <f>O99</f>
        <v>204984.55555555556</v>
      </c>
      <c r="BP99" s="934">
        <f>BO99</f>
        <v>204984.55555555556</v>
      </c>
      <c r="BQ99" s="934"/>
      <c r="BR99" s="934">
        <f>BR22*0.1/0.9</f>
        <v>0</v>
      </c>
      <c r="BS99" s="934"/>
      <c r="BT99" s="934"/>
      <c r="BU99" s="934"/>
      <c r="BV99" s="934"/>
      <c r="BW99" s="934"/>
      <c r="BX99" s="934"/>
      <c r="BY99" s="934">
        <f>BO99-BS99</f>
        <v>204984.55555555556</v>
      </c>
      <c r="BZ99" s="934"/>
      <c r="CA99" s="934"/>
      <c r="CB99" s="934">
        <f>BY99</f>
        <v>204984.55555555556</v>
      </c>
      <c r="CC99" s="934"/>
      <c r="CD99" s="934"/>
      <c r="CE99" s="798"/>
      <c r="CF99" s="799"/>
      <c r="CG99" s="799"/>
      <c r="CH99" s="799"/>
      <c r="CI99" s="800"/>
      <c r="CJ99" s="800"/>
      <c r="CN99" s="803">
        <v>187762</v>
      </c>
    </row>
    <row r="100" spans="1:92" s="803" customFormat="1" ht="18.75" customHeight="1">
      <c r="A100" s="792"/>
      <c r="B100" s="942"/>
      <c r="C100" s="943"/>
      <c r="D100" s="943"/>
      <c r="E100" s="815"/>
      <c r="F100" s="816"/>
      <c r="G100" s="944"/>
      <c r="H100" s="944"/>
      <c r="I100" s="932"/>
      <c r="J100" s="932"/>
      <c r="K100" s="764"/>
      <c r="L100" s="764"/>
      <c r="M100" s="764"/>
      <c r="N100" s="932"/>
      <c r="O100" s="932"/>
      <c r="P100" s="764"/>
      <c r="Q100" s="798"/>
      <c r="R100" s="798"/>
      <c r="S100" s="798"/>
      <c r="T100" s="798"/>
      <c r="U100" s="798"/>
      <c r="V100" s="798"/>
      <c r="W100" s="798"/>
      <c r="X100" s="798"/>
      <c r="Y100" s="798"/>
      <c r="Z100" s="1087"/>
      <c r="AA100" s="1087"/>
      <c r="AB100" s="1753"/>
      <c r="AC100" s="1753"/>
      <c r="AD100" s="798"/>
      <c r="AE100" s="798"/>
      <c r="AF100" s="798"/>
      <c r="AG100" s="798"/>
      <c r="AH100" s="749"/>
      <c r="AI100" s="938"/>
      <c r="AJ100" s="797"/>
      <c r="AK100" s="797"/>
      <c r="AL100" s="938"/>
      <c r="AM100" s="797"/>
      <c r="AN100" s="799"/>
      <c r="AO100" s="799"/>
      <c r="AP100" s="799"/>
      <c r="AQ100" s="797"/>
      <c r="AR100" s="938"/>
      <c r="AS100" s="798"/>
      <c r="AT100" s="797"/>
      <c r="AU100" s="939"/>
      <c r="AV100" s="797"/>
      <c r="AW100" s="797"/>
      <c r="AX100" s="938"/>
      <c r="AY100" s="798"/>
      <c r="AZ100" s="799"/>
      <c r="BA100" s="799"/>
      <c r="BB100" s="799"/>
      <c r="BC100" s="799"/>
      <c r="BD100" s="938"/>
      <c r="BE100" s="798"/>
      <c r="BF100" s="937"/>
      <c r="BG100" s="938"/>
      <c r="BH100" s="798"/>
      <c r="BI100" s="797"/>
      <c r="BJ100" s="933"/>
      <c r="BK100" s="798"/>
      <c r="BL100" s="799"/>
      <c r="BM100" s="799"/>
      <c r="BN100" s="799"/>
      <c r="BO100" s="799"/>
      <c r="BP100" s="932"/>
      <c r="BQ100" s="799"/>
      <c r="BR100" s="798"/>
      <c r="BS100" s="799"/>
      <c r="BT100" s="798"/>
      <c r="BU100" s="798"/>
      <c r="BV100" s="799"/>
      <c r="BW100" s="798"/>
      <c r="BX100" s="798"/>
      <c r="BY100" s="799"/>
      <c r="BZ100" s="799"/>
      <c r="CA100" s="799"/>
      <c r="CB100" s="799"/>
      <c r="CC100" s="798"/>
      <c r="CD100" s="798"/>
      <c r="CE100" s="798"/>
      <c r="CF100" s="799"/>
      <c r="CG100" s="799"/>
      <c r="CH100" s="800"/>
      <c r="CI100" s="800"/>
      <c r="CJ100" s="800"/>
    </row>
    <row r="101" spans="1:92" ht="23.65" hidden="1" customHeight="1">
      <c r="A101" s="800" t="s">
        <v>407</v>
      </c>
      <c r="B101" s="1350" t="s">
        <v>372</v>
      </c>
      <c r="C101" s="800"/>
      <c r="D101" s="800"/>
      <c r="E101" s="800"/>
      <c r="F101" s="1193"/>
      <c r="G101" s="937">
        <f t="shared" ref="G101:CI101" si="298">G102+G111+G116</f>
        <v>2788720</v>
      </c>
      <c r="H101" s="937">
        <f t="shared" si="298"/>
        <v>2626133</v>
      </c>
      <c r="I101" s="937"/>
      <c r="J101" s="937"/>
      <c r="K101" s="937"/>
      <c r="L101" s="937">
        <f t="shared" si="298"/>
        <v>195892</v>
      </c>
      <c r="M101" s="937">
        <f t="shared" si="298"/>
        <v>195892</v>
      </c>
      <c r="N101" s="937">
        <f t="shared" si="298"/>
        <v>792000</v>
      </c>
      <c r="O101" s="937">
        <f t="shared" si="298"/>
        <v>792000</v>
      </c>
      <c r="P101" s="937">
        <f t="shared" si="298"/>
        <v>0</v>
      </c>
      <c r="Q101" s="937">
        <f t="shared" si="298"/>
        <v>0</v>
      </c>
      <c r="R101" s="937"/>
      <c r="S101" s="937"/>
      <c r="T101" s="937"/>
      <c r="U101" s="937"/>
      <c r="V101" s="937"/>
      <c r="W101" s="937"/>
      <c r="X101" s="937"/>
      <c r="Y101" s="937"/>
      <c r="Z101" s="1348"/>
      <c r="AA101" s="1348"/>
      <c r="AB101" s="1080"/>
      <c r="AC101" s="1080"/>
      <c r="AD101" s="937"/>
      <c r="AE101" s="937"/>
      <c r="AF101" s="937"/>
      <c r="AG101" s="937"/>
      <c r="AH101" s="733">
        <f t="shared" si="298"/>
        <v>253675</v>
      </c>
      <c r="AI101" s="937">
        <f t="shared" si="298"/>
        <v>0</v>
      </c>
      <c r="AJ101" s="937">
        <f t="shared" si="298"/>
        <v>0</v>
      </c>
      <c r="AK101" s="937">
        <f t="shared" si="298"/>
        <v>223953</v>
      </c>
      <c r="AL101" s="937">
        <f t="shared" si="298"/>
        <v>0</v>
      </c>
      <c r="AM101" s="937">
        <f t="shared" si="298"/>
        <v>0</v>
      </c>
      <c r="AN101" s="937">
        <f t="shared" si="298"/>
        <v>29722</v>
      </c>
      <c r="AO101" s="937">
        <f t="shared" si="298"/>
        <v>0</v>
      </c>
      <c r="AP101" s="937">
        <f t="shared" si="298"/>
        <v>0</v>
      </c>
      <c r="AQ101" s="937">
        <f t="shared" si="298"/>
        <v>29722</v>
      </c>
      <c r="AR101" s="937">
        <f t="shared" si="298"/>
        <v>0</v>
      </c>
      <c r="AS101" s="937">
        <f t="shared" si="298"/>
        <v>0</v>
      </c>
      <c r="AT101" s="937">
        <f t="shared" si="298"/>
        <v>277000</v>
      </c>
      <c r="AU101" s="937">
        <f t="shared" si="298"/>
        <v>0</v>
      </c>
      <c r="AV101" s="937">
        <f t="shared" si="298"/>
        <v>0</v>
      </c>
      <c r="AW101" s="937">
        <f t="shared" si="298"/>
        <v>11875</v>
      </c>
      <c r="AX101" s="937">
        <f t="shared" si="298"/>
        <v>0</v>
      </c>
      <c r="AY101" s="937">
        <f t="shared" si="298"/>
        <v>1354</v>
      </c>
      <c r="AZ101" s="937">
        <f t="shared" si="298"/>
        <v>265125</v>
      </c>
      <c r="BA101" s="937">
        <f t="shared" si="298"/>
        <v>0</v>
      </c>
      <c r="BB101" s="937">
        <f t="shared" si="298"/>
        <v>0</v>
      </c>
      <c r="BC101" s="937">
        <f t="shared" si="298"/>
        <v>265125</v>
      </c>
      <c r="BD101" s="937">
        <f t="shared" si="298"/>
        <v>0</v>
      </c>
      <c r="BE101" s="937">
        <f t="shared" si="298"/>
        <v>0</v>
      </c>
      <c r="BF101" s="937">
        <f t="shared" si="298"/>
        <v>515000</v>
      </c>
      <c r="BG101" s="937">
        <f t="shared" si="298"/>
        <v>0</v>
      </c>
      <c r="BH101" s="937">
        <f t="shared" si="298"/>
        <v>0</v>
      </c>
      <c r="BI101" s="937">
        <f t="shared" si="298"/>
        <v>515000</v>
      </c>
      <c r="BJ101" s="937">
        <f t="shared" si="298"/>
        <v>0</v>
      </c>
      <c r="BK101" s="937">
        <f t="shared" si="298"/>
        <v>0</v>
      </c>
      <c r="BL101" s="937">
        <f t="shared" si="298"/>
        <v>792000</v>
      </c>
      <c r="BM101" s="937">
        <f t="shared" si="298"/>
        <v>0</v>
      </c>
      <c r="BN101" s="937">
        <f t="shared" si="298"/>
        <v>0</v>
      </c>
      <c r="BO101" s="937">
        <f t="shared" si="298"/>
        <v>0</v>
      </c>
      <c r="BP101" s="937">
        <f t="shared" si="298"/>
        <v>0</v>
      </c>
      <c r="BQ101" s="937">
        <f t="shared" si="298"/>
        <v>0</v>
      </c>
      <c r="BR101" s="937">
        <f t="shared" si="298"/>
        <v>0</v>
      </c>
      <c r="BS101" s="937"/>
      <c r="BT101" s="937"/>
      <c r="BU101" s="937"/>
      <c r="BV101" s="937"/>
      <c r="BW101" s="937"/>
      <c r="BX101" s="937"/>
      <c r="BY101" s="937"/>
      <c r="BZ101" s="937"/>
      <c r="CA101" s="937"/>
      <c r="CB101" s="937"/>
      <c r="CC101" s="937"/>
      <c r="CD101" s="937"/>
      <c r="CE101" s="937"/>
      <c r="CF101" s="937">
        <f t="shared" si="298"/>
        <v>53000</v>
      </c>
      <c r="CG101" s="937">
        <f t="shared" si="298"/>
        <v>53000</v>
      </c>
      <c r="CH101" s="937">
        <f t="shared" si="298"/>
        <v>0</v>
      </c>
      <c r="CI101" s="937">
        <f t="shared" si="298"/>
        <v>0</v>
      </c>
      <c r="CJ101" s="801"/>
    </row>
    <row r="102" spans="1:92" ht="13.5" hidden="1" customHeight="1">
      <c r="A102" s="800" t="s">
        <v>2</v>
      </c>
      <c r="B102" s="1350" t="s">
        <v>255</v>
      </c>
      <c r="C102" s="800"/>
      <c r="D102" s="800"/>
      <c r="E102" s="800"/>
      <c r="F102" s="1193"/>
      <c r="G102" s="937">
        <f>G103</f>
        <v>1797427</v>
      </c>
      <c r="H102" s="937">
        <f t="shared" ref="H102:BQ104" si="299">H103</f>
        <v>1746133</v>
      </c>
      <c r="I102" s="937"/>
      <c r="J102" s="937"/>
      <c r="K102" s="937"/>
      <c r="L102" s="937">
        <f t="shared" si="299"/>
        <v>195892</v>
      </c>
      <c r="M102" s="937">
        <f t="shared" si="299"/>
        <v>195892</v>
      </c>
      <c r="N102" s="937">
        <f t="shared" si="299"/>
        <v>0</v>
      </c>
      <c r="O102" s="937">
        <f t="shared" si="299"/>
        <v>0</v>
      </c>
      <c r="P102" s="937">
        <f t="shared" si="299"/>
        <v>0</v>
      </c>
      <c r="Q102" s="937">
        <f t="shared" si="299"/>
        <v>0</v>
      </c>
      <c r="R102" s="937"/>
      <c r="S102" s="937"/>
      <c r="T102" s="937"/>
      <c r="U102" s="937"/>
      <c r="V102" s="937"/>
      <c r="W102" s="937"/>
      <c r="X102" s="937"/>
      <c r="Y102" s="937"/>
      <c r="Z102" s="1348"/>
      <c r="AA102" s="1348"/>
      <c r="AB102" s="1080"/>
      <c r="AC102" s="1080"/>
      <c r="AD102" s="937"/>
      <c r="AE102" s="937"/>
      <c r="AF102" s="937"/>
      <c r="AG102" s="937"/>
      <c r="AH102" s="733">
        <f t="shared" si="299"/>
        <v>253675</v>
      </c>
      <c r="AI102" s="937">
        <f t="shared" si="299"/>
        <v>0</v>
      </c>
      <c r="AJ102" s="937">
        <f t="shared" si="299"/>
        <v>0</v>
      </c>
      <c r="AK102" s="937">
        <f t="shared" si="299"/>
        <v>223953</v>
      </c>
      <c r="AL102" s="937">
        <f t="shared" si="299"/>
        <v>0</v>
      </c>
      <c r="AM102" s="937">
        <f t="shared" si="299"/>
        <v>0</v>
      </c>
      <c r="AN102" s="937">
        <f t="shared" si="299"/>
        <v>29722</v>
      </c>
      <c r="AO102" s="937">
        <f t="shared" si="299"/>
        <v>0</v>
      </c>
      <c r="AP102" s="937">
        <f t="shared" si="299"/>
        <v>0</v>
      </c>
      <c r="AQ102" s="937">
        <f t="shared" si="299"/>
        <v>29722</v>
      </c>
      <c r="AR102" s="937">
        <f t="shared" si="299"/>
        <v>0</v>
      </c>
      <c r="AS102" s="937">
        <f t="shared" si="299"/>
        <v>0</v>
      </c>
      <c r="AT102" s="937">
        <f t="shared" si="299"/>
        <v>0</v>
      </c>
      <c r="AU102" s="937">
        <f t="shared" si="299"/>
        <v>0</v>
      </c>
      <c r="AV102" s="937">
        <f t="shared" si="299"/>
        <v>0</v>
      </c>
      <c r="AW102" s="937">
        <f t="shared" si="299"/>
        <v>0</v>
      </c>
      <c r="AX102" s="937">
        <f t="shared" si="299"/>
        <v>0</v>
      </c>
      <c r="AY102" s="937">
        <f t="shared" si="299"/>
        <v>0</v>
      </c>
      <c r="AZ102" s="937">
        <f t="shared" si="299"/>
        <v>0</v>
      </c>
      <c r="BA102" s="937">
        <f t="shared" si="299"/>
        <v>0</v>
      </c>
      <c r="BB102" s="937">
        <f t="shared" si="299"/>
        <v>0</v>
      </c>
      <c r="BC102" s="937">
        <f t="shared" si="299"/>
        <v>0</v>
      </c>
      <c r="BD102" s="937">
        <f t="shared" si="299"/>
        <v>0</v>
      </c>
      <c r="BE102" s="937">
        <f t="shared" si="299"/>
        <v>0</v>
      </c>
      <c r="BF102" s="937">
        <f t="shared" si="299"/>
        <v>0</v>
      </c>
      <c r="BG102" s="937">
        <f t="shared" si="299"/>
        <v>0</v>
      </c>
      <c r="BH102" s="937">
        <f t="shared" si="299"/>
        <v>0</v>
      </c>
      <c r="BI102" s="937">
        <f t="shared" si="299"/>
        <v>0</v>
      </c>
      <c r="BJ102" s="937">
        <f t="shared" si="299"/>
        <v>0</v>
      </c>
      <c r="BK102" s="937">
        <f t="shared" si="299"/>
        <v>0</v>
      </c>
      <c r="BL102" s="937">
        <f t="shared" si="299"/>
        <v>0</v>
      </c>
      <c r="BM102" s="937">
        <f t="shared" si="299"/>
        <v>0</v>
      </c>
      <c r="BN102" s="937">
        <f t="shared" si="299"/>
        <v>0</v>
      </c>
      <c r="BO102" s="937">
        <f t="shared" si="299"/>
        <v>0</v>
      </c>
      <c r="BP102" s="937">
        <f t="shared" si="299"/>
        <v>0</v>
      </c>
      <c r="BQ102" s="937">
        <f t="shared" si="299"/>
        <v>0</v>
      </c>
      <c r="BR102" s="937">
        <f t="shared" ref="BR102:CI103" si="300">BR103</f>
        <v>0</v>
      </c>
      <c r="BS102" s="937"/>
      <c r="BT102" s="937"/>
      <c r="BU102" s="937"/>
      <c r="BV102" s="937"/>
      <c r="BW102" s="937"/>
      <c r="BX102" s="937"/>
      <c r="BY102" s="937"/>
      <c r="BZ102" s="937"/>
      <c r="CA102" s="937"/>
      <c r="CB102" s="937"/>
      <c r="CC102" s="937"/>
      <c r="CD102" s="937"/>
      <c r="CE102" s="937"/>
      <c r="CF102" s="937">
        <f t="shared" si="300"/>
        <v>0</v>
      </c>
      <c r="CG102" s="937">
        <f t="shared" si="300"/>
        <v>0</v>
      </c>
      <c r="CH102" s="937">
        <f t="shared" si="300"/>
        <v>0</v>
      </c>
      <c r="CI102" s="937">
        <f t="shared" si="300"/>
        <v>0</v>
      </c>
      <c r="CJ102" s="801"/>
    </row>
    <row r="103" spans="1:92" ht="14.1" hidden="1" customHeight="1">
      <c r="A103" s="800"/>
      <c r="B103" s="1350" t="s">
        <v>30</v>
      </c>
      <c r="C103" s="800"/>
      <c r="D103" s="800"/>
      <c r="E103" s="800"/>
      <c r="F103" s="1193"/>
      <c r="G103" s="937">
        <f>G104</f>
        <v>1797427</v>
      </c>
      <c r="H103" s="937">
        <f t="shared" si="299"/>
        <v>1746133</v>
      </c>
      <c r="I103" s="937"/>
      <c r="J103" s="937"/>
      <c r="K103" s="937"/>
      <c r="L103" s="937">
        <f t="shared" si="299"/>
        <v>195892</v>
      </c>
      <c r="M103" s="937">
        <f t="shared" si="299"/>
        <v>195892</v>
      </c>
      <c r="N103" s="937">
        <f t="shared" si="299"/>
        <v>0</v>
      </c>
      <c r="O103" s="937">
        <f t="shared" si="299"/>
        <v>0</v>
      </c>
      <c r="P103" s="937">
        <f t="shared" si="299"/>
        <v>0</v>
      </c>
      <c r="Q103" s="937">
        <f t="shared" si="299"/>
        <v>0</v>
      </c>
      <c r="R103" s="937"/>
      <c r="S103" s="937"/>
      <c r="T103" s="937"/>
      <c r="U103" s="937"/>
      <c r="V103" s="937"/>
      <c r="W103" s="937"/>
      <c r="X103" s="937"/>
      <c r="Y103" s="937"/>
      <c r="Z103" s="1348"/>
      <c r="AA103" s="1348"/>
      <c r="AB103" s="1080"/>
      <c r="AC103" s="1080"/>
      <c r="AD103" s="937"/>
      <c r="AE103" s="937"/>
      <c r="AF103" s="937"/>
      <c r="AG103" s="937"/>
      <c r="AH103" s="733">
        <f t="shared" si="299"/>
        <v>253675</v>
      </c>
      <c r="AI103" s="937">
        <f t="shared" si="299"/>
        <v>0</v>
      </c>
      <c r="AJ103" s="937">
        <f t="shared" si="299"/>
        <v>0</v>
      </c>
      <c r="AK103" s="937">
        <f t="shared" si="299"/>
        <v>223953</v>
      </c>
      <c r="AL103" s="937">
        <f t="shared" si="299"/>
        <v>0</v>
      </c>
      <c r="AM103" s="937">
        <f t="shared" si="299"/>
        <v>0</v>
      </c>
      <c r="AN103" s="937">
        <f t="shared" si="299"/>
        <v>29722</v>
      </c>
      <c r="AO103" s="937">
        <f t="shared" si="299"/>
        <v>0</v>
      </c>
      <c r="AP103" s="937">
        <f t="shared" si="299"/>
        <v>0</v>
      </c>
      <c r="AQ103" s="937">
        <f t="shared" si="299"/>
        <v>29722</v>
      </c>
      <c r="AR103" s="937">
        <f t="shared" si="299"/>
        <v>0</v>
      </c>
      <c r="AS103" s="937">
        <f t="shared" si="299"/>
        <v>0</v>
      </c>
      <c r="AT103" s="937">
        <f t="shared" si="299"/>
        <v>0</v>
      </c>
      <c r="AU103" s="937">
        <f t="shared" si="299"/>
        <v>0</v>
      </c>
      <c r="AV103" s="937">
        <f t="shared" si="299"/>
        <v>0</v>
      </c>
      <c r="AW103" s="937">
        <f t="shared" si="299"/>
        <v>0</v>
      </c>
      <c r="AX103" s="937">
        <f t="shared" si="299"/>
        <v>0</v>
      </c>
      <c r="AY103" s="937">
        <f t="shared" si="299"/>
        <v>0</v>
      </c>
      <c r="AZ103" s="937">
        <f t="shared" si="299"/>
        <v>0</v>
      </c>
      <c r="BA103" s="937">
        <f t="shared" si="299"/>
        <v>0</v>
      </c>
      <c r="BB103" s="937">
        <f t="shared" si="299"/>
        <v>0</v>
      </c>
      <c r="BC103" s="937">
        <f t="shared" si="299"/>
        <v>0</v>
      </c>
      <c r="BD103" s="937">
        <f t="shared" si="299"/>
        <v>0</v>
      </c>
      <c r="BE103" s="937">
        <f t="shared" si="299"/>
        <v>0</v>
      </c>
      <c r="BF103" s="937">
        <f t="shared" si="299"/>
        <v>0</v>
      </c>
      <c r="BG103" s="937">
        <f t="shared" si="299"/>
        <v>0</v>
      </c>
      <c r="BH103" s="937">
        <f t="shared" si="299"/>
        <v>0</v>
      </c>
      <c r="BI103" s="937">
        <f t="shared" si="299"/>
        <v>0</v>
      </c>
      <c r="BJ103" s="937">
        <f t="shared" si="299"/>
        <v>0</v>
      </c>
      <c r="BK103" s="937">
        <f t="shared" si="299"/>
        <v>0</v>
      </c>
      <c r="BL103" s="937">
        <f t="shared" si="299"/>
        <v>0</v>
      </c>
      <c r="BM103" s="937">
        <f t="shared" si="299"/>
        <v>0</v>
      </c>
      <c r="BN103" s="937">
        <f t="shared" si="299"/>
        <v>0</v>
      </c>
      <c r="BO103" s="937">
        <f t="shared" si="299"/>
        <v>0</v>
      </c>
      <c r="BP103" s="937">
        <f t="shared" si="299"/>
        <v>0</v>
      </c>
      <c r="BQ103" s="937">
        <f t="shared" si="299"/>
        <v>0</v>
      </c>
      <c r="BR103" s="937">
        <f t="shared" si="300"/>
        <v>0</v>
      </c>
      <c r="BS103" s="937"/>
      <c r="BT103" s="937"/>
      <c r="BU103" s="937"/>
      <c r="BV103" s="937"/>
      <c r="BW103" s="937"/>
      <c r="BX103" s="937"/>
      <c r="BY103" s="937"/>
      <c r="BZ103" s="937"/>
      <c r="CA103" s="937"/>
      <c r="CB103" s="937"/>
      <c r="CC103" s="937"/>
      <c r="CD103" s="937"/>
      <c r="CE103" s="937"/>
      <c r="CF103" s="937">
        <f t="shared" si="300"/>
        <v>0</v>
      </c>
      <c r="CG103" s="937">
        <f t="shared" si="300"/>
        <v>0</v>
      </c>
      <c r="CH103" s="937">
        <f t="shared" si="300"/>
        <v>0</v>
      </c>
      <c r="CI103" s="937">
        <f t="shared" si="300"/>
        <v>0</v>
      </c>
      <c r="CJ103" s="801"/>
    </row>
    <row r="104" spans="1:92" ht="34.15" hidden="1" customHeight="1">
      <c r="A104" s="800" t="s">
        <v>29</v>
      </c>
      <c r="B104" s="1351" t="s">
        <v>256</v>
      </c>
      <c r="C104" s="800"/>
      <c r="D104" s="800"/>
      <c r="E104" s="800"/>
      <c r="F104" s="1193"/>
      <c r="G104" s="937">
        <f>G105</f>
        <v>1797427</v>
      </c>
      <c r="H104" s="937">
        <f t="shared" si="299"/>
        <v>1746133</v>
      </c>
      <c r="I104" s="937"/>
      <c r="J104" s="937"/>
      <c r="K104" s="937"/>
      <c r="L104" s="937">
        <f t="shared" si="299"/>
        <v>195892</v>
      </c>
      <c r="M104" s="937">
        <f t="shared" si="299"/>
        <v>195892</v>
      </c>
      <c r="N104" s="937">
        <f t="shared" si="299"/>
        <v>0</v>
      </c>
      <c r="O104" s="937">
        <f t="shared" si="299"/>
        <v>0</v>
      </c>
      <c r="P104" s="937">
        <f t="shared" si="299"/>
        <v>0</v>
      </c>
      <c r="Q104" s="937">
        <f t="shared" si="299"/>
        <v>0</v>
      </c>
      <c r="R104" s="937"/>
      <c r="S104" s="937"/>
      <c r="T104" s="937"/>
      <c r="U104" s="937"/>
      <c r="V104" s="937"/>
      <c r="W104" s="937"/>
      <c r="X104" s="937"/>
      <c r="Y104" s="937"/>
      <c r="Z104" s="1348"/>
      <c r="AA104" s="1348"/>
      <c r="AB104" s="1080"/>
      <c r="AC104" s="1080"/>
      <c r="AD104" s="937"/>
      <c r="AE104" s="937"/>
      <c r="AF104" s="937"/>
      <c r="AG104" s="937"/>
      <c r="AH104" s="733">
        <f t="shared" si="299"/>
        <v>253675</v>
      </c>
      <c r="AI104" s="937">
        <f t="shared" si="299"/>
        <v>0</v>
      </c>
      <c r="AJ104" s="937">
        <f t="shared" si="299"/>
        <v>0</v>
      </c>
      <c r="AK104" s="937">
        <f t="shared" si="299"/>
        <v>223953</v>
      </c>
      <c r="AL104" s="937">
        <f t="shared" si="299"/>
        <v>0</v>
      </c>
      <c r="AM104" s="937">
        <f t="shared" si="299"/>
        <v>0</v>
      </c>
      <c r="AN104" s="937">
        <f t="shared" si="299"/>
        <v>29722</v>
      </c>
      <c r="AO104" s="937">
        <f t="shared" si="299"/>
        <v>0</v>
      </c>
      <c r="AP104" s="937">
        <f t="shared" si="299"/>
        <v>0</v>
      </c>
      <c r="AQ104" s="937">
        <f t="shared" si="299"/>
        <v>29722</v>
      </c>
      <c r="AR104" s="937">
        <f t="shared" si="299"/>
        <v>0</v>
      </c>
      <c r="AS104" s="937">
        <f t="shared" si="299"/>
        <v>0</v>
      </c>
      <c r="AT104" s="937">
        <f t="shared" si="299"/>
        <v>0</v>
      </c>
      <c r="AU104" s="937">
        <f t="shared" si="299"/>
        <v>0</v>
      </c>
      <c r="AV104" s="937">
        <f t="shared" si="299"/>
        <v>0</v>
      </c>
      <c r="AW104" s="937">
        <f t="shared" si="299"/>
        <v>0</v>
      </c>
      <c r="AX104" s="937">
        <f t="shared" si="299"/>
        <v>0</v>
      </c>
      <c r="AY104" s="937">
        <f t="shared" si="299"/>
        <v>0</v>
      </c>
      <c r="AZ104" s="937">
        <f t="shared" si="299"/>
        <v>0</v>
      </c>
      <c r="BA104" s="937">
        <f t="shared" si="299"/>
        <v>0</v>
      </c>
      <c r="BB104" s="937">
        <f t="shared" si="299"/>
        <v>0</v>
      </c>
      <c r="BC104" s="937">
        <f t="shared" si="299"/>
        <v>0</v>
      </c>
      <c r="BD104" s="937">
        <f t="shared" si="299"/>
        <v>0</v>
      </c>
      <c r="BE104" s="937">
        <f t="shared" si="299"/>
        <v>0</v>
      </c>
      <c r="BF104" s="937">
        <f t="shared" si="299"/>
        <v>0</v>
      </c>
      <c r="BG104" s="937">
        <f t="shared" si="299"/>
        <v>0</v>
      </c>
      <c r="BH104" s="937">
        <f t="shared" si="299"/>
        <v>0</v>
      </c>
      <c r="BI104" s="937">
        <f t="shared" si="299"/>
        <v>0</v>
      </c>
      <c r="BJ104" s="937">
        <f t="shared" si="299"/>
        <v>0</v>
      </c>
      <c r="BK104" s="937">
        <f t="shared" si="299"/>
        <v>0</v>
      </c>
      <c r="BL104" s="937">
        <f t="shared" si="299"/>
        <v>0</v>
      </c>
      <c r="BM104" s="937">
        <f t="shared" si="299"/>
        <v>0</v>
      </c>
      <c r="BN104" s="937">
        <f t="shared" si="299"/>
        <v>0</v>
      </c>
      <c r="BO104" s="937">
        <f t="shared" si="299"/>
        <v>0</v>
      </c>
      <c r="BP104" s="937">
        <f t="shared" si="299"/>
        <v>0</v>
      </c>
      <c r="BQ104" s="937">
        <f t="shared" si="299"/>
        <v>0</v>
      </c>
      <c r="BR104" s="937"/>
      <c r="BS104" s="937"/>
      <c r="BT104" s="937"/>
      <c r="BU104" s="937"/>
      <c r="BV104" s="937"/>
      <c r="BW104" s="937"/>
      <c r="BX104" s="937"/>
      <c r="BY104" s="937"/>
      <c r="BZ104" s="937"/>
      <c r="CA104" s="937"/>
      <c r="CB104" s="937"/>
      <c r="CC104" s="937"/>
      <c r="CD104" s="937"/>
      <c r="CE104" s="937"/>
      <c r="CF104" s="937"/>
      <c r="CG104" s="937"/>
      <c r="CH104" s="937"/>
      <c r="CI104" s="937"/>
      <c r="CJ104" s="801"/>
    </row>
    <row r="105" spans="1:92" ht="14.1" hidden="1" customHeight="1">
      <c r="A105" s="1352"/>
      <c r="B105" s="1353" t="s">
        <v>25</v>
      </c>
      <c r="C105" s="1352"/>
      <c r="D105" s="1352"/>
      <c r="E105" s="1352"/>
      <c r="F105" s="974"/>
      <c r="G105" s="1354">
        <f>SUM(G106:G108)</f>
        <v>1797427</v>
      </c>
      <c r="H105" s="1354">
        <f t="shared" ref="H105:CI105" si="301">SUM(H106:H108)</f>
        <v>1746133</v>
      </c>
      <c r="I105" s="1354"/>
      <c r="J105" s="1354"/>
      <c r="K105" s="1354"/>
      <c r="L105" s="1354">
        <f t="shared" si="301"/>
        <v>195892</v>
      </c>
      <c r="M105" s="1354">
        <f t="shared" si="301"/>
        <v>195892</v>
      </c>
      <c r="N105" s="1354">
        <f t="shared" si="301"/>
        <v>0</v>
      </c>
      <c r="O105" s="1354">
        <f t="shared" si="301"/>
        <v>0</v>
      </c>
      <c r="P105" s="1354">
        <f t="shared" si="301"/>
        <v>0</v>
      </c>
      <c r="Q105" s="1354">
        <f t="shared" si="301"/>
        <v>0</v>
      </c>
      <c r="R105" s="1354"/>
      <c r="S105" s="1354"/>
      <c r="T105" s="1354"/>
      <c r="U105" s="1354"/>
      <c r="V105" s="1354"/>
      <c r="W105" s="1354"/>
      <c r="X105" s="1354"/>
      <c r="Y105" s="1354"/>
      <c r="Z105" s="1355"/>
      <c r="AA105" s="1355"/>
      <c r="AB105" s="1756"/>
      <c r="AC105" s="1756"/>
      <c r="AD105" s="1354"/>
      <c r="AE105" s="1354"/>
      <c r="AF105" s="1354"/>
      <c r="AG105" s="1354"/>
      <c r="AH105" s="1711">
        <f t="shared" si="301"/>
        <v>253675</v>
      </c>
      <c r="AI105" s="1354">
        <f t="shared" si="301"/>
        <v>0</v>
      </c>
      <c r="AJ105" s="1354">
        <f t="shared" si="301"/>
        <v>0</v>
      </c>
      <c r="AK105" s="1354">
        <f t="shared" si="301"/>
        <v>223953</v>
      </c>
      <c r="AL105" s="1354">
        <f t="shared" si="301"/>
        <v>0</v>
      </c>
      <c r="AM105" s="1354">
        <f t="shared" si="301"/>
        <v>0</v>
      </c>
      <c r="AN105" s="1354">
        <f t="shared" si="301"/>
        <v>29722</v>
      </c>
      <c r="AO105" s="1354">
        <f t="shared" si="301"/>
        <v>0</v>
      </c>
      <c r="AP105" s="1354">
        <f t="shared" si="301"/>
        <v>0</v>
      </c>
      <c r="AQ105" s="1354">
        <f t="shared" si="301"/>
        <v>29722</v>
      </c>
      <c r="AR105" s="1354">
        <f t="shared" si="301"/>
        <v>0</v>
      </c>
      <c r="AS105" s="1354">
        <f t="shared" si="301"/>
        <v>0</v>
      </c>
      <c r="AT105" s="1354">
        <f t="shared" si="301"/>
        <v>0</v>
      </c>
      <c r="AU105" s="1354">
        <f t="shared" si="301"/>
        <v>0</v>
      </c>
      <c r="AV105" s="1354">
        <f t="shared" si="301"/>
        <v>0</v>
      </c>
      <c r="AW105" s="1354">
        <f t="shared" si="301"/>
        <v>0</v>
      </c>
      <c r="AX105" s="1354">
        <f t="shared" si="301"/>
        <v>0</v>
      </c>
      <c r="AY105" s="1354">
        <f t="shared" si="301"/>
        <v>0</v>
      </c>
      <c r="AZ105" s="1354">
        <f t="shared" si="301"/>
        <v>0</v>
      </c>
      <c r="BA105" s="1354">
        <f t="shared" si="301"/>
        <v>0</v>
      </c>
      <c r="BB105" s="1354">
        <f t="shared" si="301"/>
        <v>0</v>
      </c>
      <c r="BC105" s="1354">
        <f t="shared" si="301"/>
        <v>0</v>
      </c>
      <c r="BD105" s="1354">
        <f t="shared" si="301"/>
        <v>0</v>
      </c>
      <c r="BE105" s="1354">
        <f t="shared" si="301"/>
        <v>0</v>
      </c>
      <c r="BF105" s="1354">
        <f t="shared" si="301"/>
        <v>0</v>
      </c>
      <c r="BG105" s="1354">
        <f t="shared" si="301"/>
        <v>0</v>
      </c>
      <c r="BH105" s="1354">
        <f t="shared" si="301"/>
        <v>0</v>
      </c>
      <c r="BI105" s="1354">
        <f t="shared" si="301"/>
        <v>0</v>
      </c>
      <c r="BJ105" s="1354">
        <f t="shared" si="301"/>
        <v>0</v>
      </c>
      <c r="BK105" s="1354">
        <f t="shared" si="301"/>
        <v>0</v>
      </c>
      <c r="BL105" s="1354">
        <f t="shared" si="301"/>
        <v>0</v>
      </c>
      <c r="BM105" s="1354">
        <f t="shared" si="301"/>
        <v>0</v>
      </c>
      <c r="BN105" s="1354">
        <f t="shared" si="301"/>
        <v>0</v>
      </c>
      <c r="BO105" s="1354">
        <f t="shared" si="301"/>
        <v>0</v>
      </c>
      <c r="BP105" s="1354">
        <f t="shared" si="301"/>
        <v>0</v>
      </c>
      <c r="BQ105" s="1354">
        <f t="shared" si="301"/>
        <v>0</v>
      </c>
      <c r="BR105" s="1354">
        <f t="shared" si="301"/>
        <v>0</v>
      </c>
      <c r="BS105" s="1354"/>
      <c r="BT105" s="1354"/>
      <c r="BU105" s="1354"/>
      <c r="BV105" s="1354"/>
      <c r="BW105" s="1354"/>
      <c r="BX105" s="1354"/>
      <c r="BY105" s="1354"/>
      <c r="BZ105" s="1354"/>
      <c r="CA105" s="1354"/>
      <c r="CB105" s="1354"/>
      <c r="CC105" s="1354"/>
      <c r="CD105" s="1354"/>
      <c r="CE105" s="1354"/>
      <c r="CF105" s="1354">
        <f t="shared" si="301"/>
        <v>0</v>
      </c>
      <c r="CG105" s="1354">
        <f t="shared" si="301"/>
        <v>0</v>
      </c>
      <c r="CH105" s="1354">
        <f t="shared" si="301"/>
        <v>0</v>
      </c>
      <c r="CI105" s="1354">
        <f t="shared" si="301"/>
        <v>0</v>
      </c>
      <c r="CJ105" s="1356"/>
    </row>
    <row r="106" spans="1:92" ht="41.25" hidden="1">
      <c r="A106" s="942">
        <v>1</v>
      </c>
      <c r="B106" s="1357" t="s">
        <v>206</v>
      </c>
      <c r="C106" s="942" t="s">
        <v>207</v>
      </c>
      <c r="D106" s="942"/>
      <c r="E106" s="942" t="s">
        <v>208</v>
      </c>
      <c r="F106" s="1175" t="s">
        <v>209</v>
      </c>
      <c r="G106" s="797">
        <v>929608</v>
      </c>
      <c r="H106" s="932">
        <v>927981</v>
      </c>
      <c r="I106" s="932"/>
      <c r="J106" s="932"/>
      <c r="K106" s="932"/>
      <c r="L106" s="797"/>
      <c r="M106" s="932"/>
      <c r="N106" s="797"/>
      <c r="O106" s="932"/>
      <c r="P106" s="797"/>
      <c r="Q106" s="932"/>
      <c r="R106" s="932"/>
      <c r="S106" s="932"/>
      <c r="T106" s="932"/>
      <c r="U106" s="932"/>
      <c r="V106" s="932"/>
      <c r="W106" s="932"/>
      <c r="X106" s="932"/>
      <c r="Y106" s="932"/>
      <c r="Z106" s="740"/>
      <c r="AA106" s="740"/>
      <c r="AB106" s="1248"/>
      <c r="AC106" s="1248"/>
      <c r="AD106" s="932"/>
      <c r="AE106" s="932"/>
      <c r="AF106" s="932"/>
      <c r="AG106" s="932"/>
      <c r="AH106" s="755">
        <v>1000</v>
      </c>
      <c r="AI106" s="797"/>
      <c r="AJ106" s="932"/>
      <c r="AK106" s="932">
        <v>1000</v>
      </c>
      <c r="AL106" s="797"/>
      <c r="AM106" s="932"/>
      <c r="AN106" s="797">
        <f>AH106-AK106</f>
        <v>0</v>
      </c>
      <c r="AO106" s="797"/>
      <c r="AP106" s="797"/>
      <c r="AQ106" s="797"/>
      <c r="AR106" s="797"/>
      <c r="AS106" s="932"/>
      <c r="AT106" s="797"/>
      <c r="AU106" s="797"/>
      <c r="AV106" s="932"/>
      <c r="AW106" s="797"/>
      <c r="AX106" s="797"/>
      <c r="AY106" s="797"/>
      <c r="AZ106" s="797"/>
      <c r="BA106" s="797"/>
      <c r="BB106" s="932"/>
      <c r="BC106" s="797"/>
      <c r="BD106" s="932"/>
      <c r="BE106" s="797"/>
      <c r="BF106" s="932"/>
      <c r="BG106" s="797"/>
      <c r="BH106" s="797"/>
      <c r="BI106" s="797"/>
      <c r="BJ106" s="797"/>
      <c r="BK106" s="797"/>
      <c r="BL106" s="797"/>
      <c r="BM106" s="797"/>
      <c r="BN106" s="797"/>
      <c r="BO106" s="797"/>
      <c r="BP106" s="932">
        <f>O106-BL106</f>
        <v>0</v>
      </c>
      <c r="BQ106" s="797"/>
      <c r="BR106" s="797"/>
      <c r="BS106" s="797"/>
      <c r="BT106" s="797"/>
      <c r="BU106" s="797"/>
      <c r="BV106" s="797"/>
      <c r="BW106" s="797"/>
      <c r="BX106" s="797"/>
      <c r="BY106" s="797"/>
      <c r="BZ106" s="797"/>
      <c r="CA106" s="797"/>
      <c r="CB106" s="797"/>
      <c r="CC106" s="797"/>
      <c r="CD106" s="797"/>
      <c r="CE106" s="797"/>
      <c r="CF106" s="1200"/>
      <c r="CG106" s="1200"/>
      <c r="CH106" s="1200"/>
      <c r="CI106" s="1200"/>
      <c r="CJ106" s="1068"/>
    </row>
    <row r="107" spans="1:92" ht="33" hidden="1">
      <c r="A107" s="942">
        <v>2</v>
      </c>
      <c r="B107" s="1357" t="s">
        <v>265</v>
      </c>
      <c r="C107" s="942" t="s">
        <v>210</v>
      </c>
      <c r="D107" s="942"/>
      <c r="E107" s="942" t="s">
        <v>175</v>
      </c>
      <c r="F107" s="1175" t="s">
        <v>211</v>
      </c>
      <c r="G107" s="797">
        <v>395146</v>
      </c>
      <c r="H107" s="797">
        <v>345479</v>
      </c>
      <c r="I107" s="797"/>
      <c r="J107" s="797"/>
      <c r="K107" s="797"/>
      <c r="L107" s="797">
        <f>M107</f>
        <v>195892</v>
      </c>
      <c r="M107" s="932">
        <v>195892</v>
      </c>
      <c r="N107" s="932"/>
      <c r="O107" s="932"/>
      <c r="P107" s="797"/>
      <c r="Q107" s="932"/>
      <c r="R107" s="932"/>
      <c r="S107" s="932"/>
      <c r="T107" s="932"/>
      <c r="U107" s="932"/>
      <c r="V107" s="932"/>
      <c r="W107" s="932"/>
      <c r="X107" s="932"/>
      <c r="Y107" s="932"/>
      <c r="Z107" s="740"/>
      <c r="AA107" s="740"/>
      <c r="AB107" s="1248"/>
      <c r="AC107" s="1248"/>
      <c r="AD107" s="932"/>
      <c r="AE107" s="932"/>
      <c r="AF107" s="932"/>
      <c r="AG107" s="932"/>
      <c r="AH107" s="755">
        <v>129560</v>
      </c>
      <c r="AI107" s="797"/>
      <c r="AJ107" s="932"/>
      <c r="AK107" s="932">
        <v>99838</v>
      </c>
      <c r="AL107" s="797"/>
      <c r="AM107" s="932"/>
      <c r="AN107" s="797">
        <f t="shared" ref="AN107:AN110" si="302">AH107-AK107</f>
        <v>29722</v>
      </c>
      <c r="AO107" s="797"/>
      <c r="AP107" s="797"/>
      <c r="AQ107" s="797">
        <v>29722</v>
      </c>
      <c r="AR107" s="797"/>
      <c r="AS107" s="932"/>
      <c r="AT107" s="797"/>
      <c r="AU107" s="797"/>
      <c r="AV107" s="932"/>
      <c r="AW107" s="797"/>
      <c r="AX107" s="797"/>
      <c r="AY107" s="797"/>
      <c r="AZ107" s="797"/>
      <c r="BA107" s="797"/>
      <c r="BB107" s="932"/>
      <c r="BC107" s="797"/>
      <c r="BD107" s="932"/>
      <c r="BE107" s="797"/>
      <c r="BF107" s="932"/>
      <c r="BG107" s="797"/>
      <c r="BH107" s="797"/>
      <c r="BI107" s="797"/>
      <c r="BJ107" s="797"/>
      <c r="BK107" s="797"/>
      <c r="BL107" s="797"/>
      <c r="BM107" s="797"/>
      <c r="BN107" s="797"/>
      <c r="BO107" s="797"/>
      <c r="BP107" s="932">
        <f>O107-BL107</f>
        <v>0</v>
      </c>
      <c r="BQ107" s="797"/>
      <c r="BR107" s="797"/>
      <c r="BS107" s="797"/>
      <c r="BT107" s="797"/>
      <c r="BU107" s="797"/>
      <c r="BV107" s="797"/>
      <c r="BW107" s="797"/>
      <c r="BX107" s="797"/>
      <c r="BY107" s="797"/>
      <c r="BZ107" s="797"/>
      <c r="CA107" s="797"/>
      <c r="CB107" s="797"/>
      <c r="CC107" s="797"/>
      <c r="CD107" s="797"/>
      <c r="CE107" s="797"/>
      <c r="CF107" s="1200"/>
      <c r="CG107" s="1200"/>
      <c r="CH107" s="1200"/>
      <c r="CI107" s="1200"/>
      <c r="CJ107" s="1068"/>
    </row>
    <row r="108" spans="1:92" ht="35.1" hidden="1" customHeight="1">
      <c r="A108" s="942">
        <v>3</v>
      </c>
      <c r="B108" s="1357" t="s">
        <v>212</v>
      </c>
      <c r="C108" s="942" t="s">
        <v>213</v>
      </c>
      <c r="D108" s="942"/>
      <c r="E108" s="942" t="s">
        <v>214</v>
      </c>
      <c r="F108" s="1175" t="s">
        <v>215</v>
      </c>
      <c r="G108" s="797">
        <v>472673</v>
      </c>
      <c r="H108" s="797">
        <v>472673</v>
      </c>
      <c r="I108" s="797"/>
      <c r="J108" s="797"/>
      <c r="K108" s="797"/>
      <c r="L108" s="797"/>
      <c r="M108" s="932"/>
      <c r="N108" s="797"/>
      <c r="O108" s="932"/>
      <c r="P108" s="797"/>
      <c r="Q108" s="932"/>
      <c r="R108" s="932"/>
      <c r="S108" s="932"/>
      <c r="T108" s="932"/>
      <c r="U108" s="932"/>
      <c r="V108" s="932"/>
      <c r="W108" s="932"/>
      <c r="X108" s="932"/>
      <c r="Y108" s="932"/>
      <c r="Z108" s="740"/>
      <c r="AA108" s="740"/>
      <c r="AB108" s="1248"/>
      <c r="AC108" s="1248"/>
      <c r="AD108" s="932"/>
      <c r="AE108" s="932"/>
      <c r="AF108" s="932"/>
      <c r="AG108" s="932"/>
      <c r="AH108" s="755">
        <f>AH109+AH110</f>
        <v>123115</v>
      </c>
      <c r="AI108" s="797"/>
      <c r="AJ108" s="932"/>
      <c r="AK108" s="932">
        <f>AK109+AK110</f>
        <v>123115</v>
      </c>
      <c r="AL108" s="797"/>
      <c r="AM108" s="932"/>
      <c r="AN108" s="797">
        <f t="shared" si="302"/>
        <v>0</v>
      </c>
      <c r="AO108" s="797"/>
      <c r="AP108" s="797"/>
      <c r="AQ108" s="797"/>
      <c r="AR108" s="797"/>
      <c r="AS108" s="932"/>
      <c r="AT108" s="797"/>
      <c r="AU108" s="797"/>
      <c r="AV108" s="932"/>
      <c r="AW108" s="797"/>
      <c r="AX108" s="797"/>
      <c r="AY108" s="797"/>
      <c r="AZ108" s="797"/>
      <c r="BA108" s="797"/>
      <c r="BB108" s="932"/>
      <c r="BC108" s="797"/>
      <c r="BD108" s="932"/>
      <c r="BE108" s="797"/>
      <c r="BF108" s="932"/>
      <c r="BG108" s="797"/>
      <c r="BH108" s="797"/>
      <c r="BI108" s="797"/>
      <c r="BJ108" s="797"/>
      <c r="BK108" s="797"/>
      <c r="BL108" s="797"/>
      <c r="BM108" s="797"/>
      <c r="BN108" s="797"/>
      <c r="BO108" s="797"/>
      <c r="BP108" s="932">
        <f>O108-BL108</f>
        <v>0</v>
      </c>
      <c r="BQ108" s="797"/>
      <c r="BR108" s="797"/>
      <c r="BS108" s="797"/>
      <c r="BT108" s="797"/>
      <c r="BU108" s="797"/>
      <c r="BV108" s="797"/>
      <c r="BW108" s="797"/>
      <c r="BX108" s="797"/>
      <c r="BY108" s="797"/>
      <c r="BZ108" s="797"/>
      <c r="CA108" s="797"/>
      <c r="CB108" s="797"/>
      <c r="CC108" s="797"/>
      <c r="CD108" s="797"/>
      <c r="CE108" s="797"/>
      <c r="CF108" s="1200"/>
      <c r="CG108" s="1200"/>
      <c r="CH108" s="1200"/>
      <c r="CI108" s="1200"/>
      <c r="CJ108" s="1068"/>
    </row>
    <row r="109" spans="1:92" ht="31.15" hidden="1" customHeight="1">
      <c r="A109" s="1358" t="s">
        <v>218</v>
      </c>
      <c r="B109" s="1357" t="s">
        <v>216</v>
      </c>
      <c r="C109" s="942"/>
      <c r="D109" s="942"/>
      <c r="E109" s="942"/>
      <c r="F109" s="1175"/>
      <c r="G109" s="797"/>
      <c r="H109" s="932"/>
      <c r="I109" s="932"/>
      <c r="J109" s="932"/>
      <c r="K109" s="932"/>
      <c r="L109" s="797"/>
      <c r="M109" s="932"/>
      <c r="N109" s="797"/>
      <c r="O109" s="932"/>
      <c r="P109" s="797"/>
      <c r="Q109" s="932"/>
      <c r="R109" s="932"/>
      <c r="S109" s="932"/>
      <c r="T109" s="932"/>
      <c r="U109" s="932"/>
      <c r="V109" s="932"/>
      <c r="W109" s="932"/>
      <c r="X109" s="932"/>
      <c r="Y109" s="932"/>
      <c r="Z109" s="740"/>
      <c r="AA109" s="740"/>
      <c r="AB109" s="1248"/>
      <c r="AC109" s="1248"/>
      <c r="AD109" s="932"/>
      <c r="AE109" s="932"/>
      <c r="AF109" s="932"/>
      <c r="AG109" s="932"/>
      <c r="AH109" s="755">
        <v>103115</v>
      </c>
      <c r="AI109" s="797"/>
      <c r="AJ109" s="932"/>
      <c r="AK109" s="932">
        <v>103115</v>
      </c>
      <c r="AL109" s="797"/>
      <c r="AM109" s="932"/>
      <c r="AN109" s="797">
        <f t="shared" si="302"/>
        <v>0</v>
      </c>
      <c r="AO109" s="797"/>
      <c r="AP109" s="797"/>
      <c r="AQ109" s="797"/>
      <c r="AR109" s="797"/>
      <c r="AS109" s="932"/>
      <c r="AT109" s="797"/>
      <c r="AU109" s="797"/>
      <c r="AV109" s="932"/>
      <c r="AW109" s="797"/>
      <c r="AX109" s="797"/>
      <c r="AY109" s="797"/>
      <c r="AZ109" s="797"/>
      <c r="BA109" s="797"/>
      <c r="BB109" s="932"/>
      <c r="BC109" s="797"/>
      <c r="BD109" s="932"/>
      <c r="BE109" s="797"/>
      <c r="BF109" s="932"/>
      <c r="BG109" s="797"/>
      <c r="BH109" s="797"/>
      <c r="BI109" s="797"/>
      <c r="BJ109" s="797"/>
      <c r="BK109" s="797"/>
      <c r="BL109" s="797"/>
      <c r="BM109" s="797"/>
      <c r="BN109" s="797"/>
      <c r="BO109" s="797"/>
      <c r="BP109" s="932">
        <f>O109-BL109</f>
        <v>0</v>
      </c>
      <c r="BQ109" s="797"/>
      <c r="BR109" s="797"/>
      <c r="BS109" s="797"/>
      <c r="BT109" s="797"/>
      <c r="BU109" s="797"/>
      <c r="BV109" s="797"/>
      <c r="BW109" s="797"/>
      <c r="BX109" s="797"/>
      <c r="BY109" s="797"/>
      <c r="BZ109" s="797"/>
      <c r="CA109" s="797"/>
      <c r="CB109" s="797"/>
      <c r="CC109" s="797"/>
      <c r="CD109" s="797"/>
      <c r="CE109" s="797"/>
      <c r="CF109" s="1200"/>
      <c r="CG109" s="1200"/>
      <c r="CH109" s="1200"/>
      <c r="CI109" s="1200"/>
      <c r="CJ109" s="1068"/>
    </row>
    <row r="110" spans="1:92" ht="28.15" hidden="1" customHeight="1">
      <c r="A110" s="1358" t="s">
        <v>218</v>
      </c>
      <c r="B110" s="1357" t="s">
        <v>217</v>
      </c>
      <c r="C110" s="942"/>
      <c r="D110" s="942"/>
      <c r="E110" s="942"/>
      <c r="F110" s="1175"/>
      <c r="G110" s="797"/>
      <c r="H110" s="932"/>
      <c r="I110" s="932"/>
      <c r="J110" s="932"/>
      <c r="K110" s="932"/>
      <c r="L110" s="797"/>
      <c r="M110" s="932"/>
      <c r="N110" s="797"/>
      <c r="O110" s="932"/>
      <c r="P110" s="797"/>
      <c r="Q110" s="932"/>
      <c r="R110" s="932"/>
      <c r="S110" s="932"/>
      <c r="T110" s="932"/>
      <c r="U110" s="932"/>
      <c r="V110" s="932"/>
      <c r="W110" s="932"/>
      <c r="X110" s="932"/>
      <c r="Y110" s="932"/>
      <c r="Z110" s="740"/>
      <c r="AA110" s="740"/>
      <c r="AB110" s="1248"/>
      <c r="AC110" s="1248"/>
      <c r="AD110" s="932"/>
      <c r="AE110" s="932"/>
      <c r="AF110" s="932"/>
      <c r="AG110" s="932"/>
      <c r="AH110" s="755">
        <v>20000</v>
      </c>
      <c r="AI110" s="797"/>
      <c r="AJ110" s="932"/>
      <c r="AK110" s="932">
        <v>20000</v>
      </c>
      <c r="AL110" s="797"/>
      <c r="AM110" s="932"/>
      <c r="AN110" s="797">
        <f t="shared" si="302"/>
        <v>0</v>
      </c>
      <c r="AO110" s="797"/>
      <c r="AP110" s="797"/>
      <c r="AQ110" s="797"/>
      <c r="AR110" s="797"/>
      <c r="AS110" s="932"/>
      <c r="AT110" s="797"/>
      <c r="AU110" s="797"/>
      <c r="AV110" s="932"/>
      <c r="AW110" s="797"/>
      <c r="AX110" s="797"/>
      <c r="AY110" s="797"/>
      <c r="AZ110" s="797"/>
      <c r="BA110" s="797"/>
      <c r="BB110" s="932"/>
      <c r="BC110" s="797"/>
      <c r="BD110" s="932"/>
      <c r="BE110" s="797"/>
      <c r="BF110" s="932"/>
      <c r="BG110" s="797"/>
      <c r="BH110" s="797"/>
      <c r="BI110" s="797"/>
      <c r="BJ110" s="797"/>
      <c r="BK110" s="797"/>
      <c r="BL110" s="797"/>
      <c r="BM110" s="797"/>
      <c r="BN110" s="797"/>
      <c r="BO110" s="797"/>
      <c r="BP110" s="932">
        <f>O110-BL110</f>
        <v>0</v>
      </c>
      <c r="BQ110" s="797"/>
      <c r="BR110" s="797"/>
      <c r="BS110" s="797"/>
      <c r="BT110" s="797"/>
      <c r="BU110" s="797"/>
      <c r="BV110" s="797"/>
      <c r="BW110" s="797"/>
      <c r="BX110" s="797"/>
      <c r="BY110" s="797"/>
      <c r="BZ110" s="797"/>
      <c r="CA110" s="797"/>
      <c r="CB110" s="797"/>
      <c r="CC110" s="797"/>
      <c r="CD110" s="797"/>
      <c r="CE110" s="797"/>
      <c r="CF110" s="1200"/>
      <c r="CG110" s="1200"/>
      <c r="CH110" s="1200"/>
      <c r="CI110" s="1200"/>
      <c r="CJ110" s="1068"/>
    </row>
    <row r="111" spans="1:92" ht="13.5" hidden="1" customHeight="1">
      <c r="A111" s="1359" t="s">
        <v>3</v>
      </c>
      <c r="B111" s="1360" t="s">
        <v>58</v>
      </c>
      <c r="C111" s="942"/>
      <c r="D111" s="942"/>
      <c r="E111" s="942"/>
      <c r="F111" s="1175"/>
      <c r="G111" s="937">
        <f>G112</f>
        <v>950018</v>
      </c>
      <c r="H111" s="937">
        <f t="shared" ref="H111:BQ114" si="303">H112</f>
        <v>850000</v>
      </c>
      <c r="I111" s="937"/>
      <c r="J111" s="937"/>
      <c r="K111" s="937"/>
      <c r="L111" s="937">
        <f t="shared" si="303"/>
        <v>0</v>
      </c>
      <c r="M111" s="937">
        <f t="shared" si="303"/>
        <v>0</v>
      </c>
      <c r="N111" s="937">
        <f t="shared" si="303"/>
        <v>765000</v>
      </c>
      <c r="O111" s="937">
        <f t="shared" si="303"/>
        <v>765000</v>
      </c>
      <c r="P111" s="937">
        <f t="shared" si="303"/>
        <v>0</v>
      </c>
      <c r="Q111" s="937">
        <f t="shared" si="303"/>
        <v>0</v>
      </c>
      <c r="R111" s="937"/>
      <c r="S111" s="937"/>
      <c r="T111" s="937"/>
      <c r="U111" s="937"/>
      <c r="V111" s="937"/>
      <c r="W111" s="937"/>
      <c r="X111" s="937"/>
      <c r="Y111" s="937"/>
      <c r="Z111" s="1348"/>
      <c r="AA111" s="1348"/>
      <c r="AB111" s="1080"/>
      <c r="AC111" s="1080"/>
      <c r="AD111" s="937"/>
      <c r="AE111" s="937"/>
      <c r="AF111" s="937"/>
      <c r="AG111" s="937"/>
      <c r="AH111" s="733">
        <f t="shared" si="303"/>
        <v>0</v>
      </c>
      <c r="AI111" s="937">
        <f t="shared" si="303"/>
        <v>0</v>
      </c>
      <c r="AJ111" s="937">
        <f t="shared" si="303"/>
        <v>0</v>
      </c>
      <c r="AK111" s="937">
        <f t="shared" si="303"/>
        <v>0</v>
      </c>
      <c r="AL111" s="937">
        <f t="shared" si="303"/>
        <v>0</v>
      </c>
      <c r="AM111" s="937">
        <f t="shared" si="303"/>
        <v>0</v>
      </c>
      <c r="AN111" s="937">
        <f t="shared" si="303"/>
        <v>0</v>
      </c>
      <c r="AO111" s="937">
        <f t="shared" si="303"/>
        <v>0</v>
      </c>
      <c r="AP111" s="937">
        <f t="shared" si="303"/>
        <v>0</v>
      </c>
      <c r="AQ111" s="937">
        <f t="shared" si="303"/>
        <v>0</v>
      </c>
      <c r="AR111" s="937">
        <f t="shared" si="303"/>
        <v>0</v>
      </c>
      <c r="AS111" s="937">
        <f t="shared" si="303"/>
        <v>0</v>
      </c>
      <c r="AT111" s="937">
        <f t="shared" si="303"/>
        <v>250000</v>
      </c>
      <c r="AU111" s="937">
        <f t="shared" si="303"/>
        <v>0</v>
      </c>
      <c r="AV111" s="937">
        <f t="shared" si="303"/>
        <v>0</v>
      </c>
      <c r="AW111" s="937">
        <f t="shared" si="303"/>
        <v>10521</v>
      </c>
      <c r="AX111" s="937">
        <f t="shared" si="303"/>
        <v>0</v>
      </c>
      <c r="AY111" s="937">
        <f t="shared" si="303"/>
        <v>0</v>
      </c>
      <c r="AZ111" s="937">
        <f t="shared" si="303"/>
        <v>239479</v>
      </c>
      <c r="BA111" s="937">
        <f t="shared" si="303"/>
        <v>0</v>
      </c>
      <c r="BB111" s="937">
        <f t="shared" si="303"/>
        <v>0</v>
      </c>
      <c r="BC111" s="937">
        <f t="shared" si="303"/>
        <v>239479</v>
      </c>
      <c r="BD111" s="937">
        <f t="shared" si="303"/>
        <v>0</v>
      </c>
      <c r="BE111" s="937">
        <f t="shared" si="303"/>
        <v>0</v>
      </c>
      <c r="BF111" s="937">
        <f t="shared" si="303"/>
        <v>515000</v>
      </c>
      <c r="BG111" s="937">
        <f t="shared" si="303"/>
        <v>0</v>
      </c>
      <c r="BH111" s="937">
        <f t="shared" si="303"/>
        <v>0</v>
      </c>
      <c r="BI111" s="937">
        <f t="shared" si="303"/>
        <v>515000</v>
      </c>
      <c r="BJ111" s="937">
        <f t="shared" si="303"/>
        <v>0</v>
      </c>
      <c r="BK111" s="937">
        <f t="shared" si="303"/>
        <v>0</v>
      </c>
      <c r="BL111" s="937">
        <f t="shared" si="303"/>
        <v>765000</v>
      </c>
      <c r="BM111" s="937">
        <f t="shared" si="303"/>
        <v>0</v>
      </c>
      <c r="BN111" s="937">
        <f t="shared" si="303"/>
        <v>0</v>
      </c>
      <c r="BO111" s="937">
        <f t="shared" si="303"/>
        <v>0</v>
      </c>
      <c r="BP111" s="937">
        <f t="shared" si="303"/>
        <v>0</v>
      </c>
      <c r="BQ111" s="937">
        <f t="shared" si="303"/>
        <v>0</v>
      </c>
      <c r="BR111" s="937">
        <f t="shared" ref="BR111:CI114" si="304">BR112</f>
        <v>0</v>
      </c>
      <c r="BS111" s="937"/>
      <c r="BT111" s="937"/>
      <c r="BU111" s="937"/>
      <c r="BV111" s="937"/>
      <c r="BW111" s="937"/>
      <c r="BX111" s="937"/>
      <c r="BY111" s="937"/>
      <c r="BZ111" s="937"/>
      <c r="CA111" s="937"/>
      <c r="CB111" s="937"/>
      <c r="CC111" s="937"/>
      <c r="CD111" s="937"/>
      <c r="CE111" s="937"/>
      <c r="CF111" s="937">
        <f t="shared" si="304"/>
        <v>50000</v>
      </c>
      <c r="CG111" s="937">
        <f t="shared" si="304"/>
        <v>50000</v>
      </c>
      <c r="CH111" s="937">
        <f t="shared" si="304"/>
        <v>0</v>
      </c>
      <c r="CI111" s="937">
        <f t="shared" si="304"/>
        <v>0</v>
      </c>
      <c r="CJ111" s="1068"/>
    </row>
    <row r="112" spans="1:92" ht="11.65" hidden="1" customHeight="1">
      <c r="A112" s="1359"/>
      <c r="B112" s="1350" t="s">
        <v>30</v>
      </c>
      <c r="C112" s="942"/>
      <c r="D112" s="942"/>
      <c r="E112" s="942"/>
      <c r="F112" s="1175"/>
      <c r="G112" s="937">
        <f>G113</f>
        <v>950018</v>
      </c>
      <c r="H112" s="937">
        <f t="shared" si="303"/>
        <v>850000</v>
      </c>
      <c r="I112" s="937"/>
      <c r="J112" s="937"/>
      <c r="K112" s="937"/>
      <c r="L112" s="937">
        <f t="shared" si="303"/>
        <v>0</v>
      </c>
      <c r="M112" s="937">
        <f t="shared" si="303"/>
        <v>0</v>
      </c>
      <c r="N112" s="937">
        <f t="shared" si="303"/>
        <v>765000</v>
      </c>
      <c r="O112" s="937">
        <f t="shared" si="303"/>
        <v>765000</v>
      </c>
      <c r="P112" s="937">
        <f t="shared" si="303"/>
        <v>0</v>
      </c>
      <c r="Q112" s="937">
        <f t="shared" si="303"/>
        <v>0</v>
      </c>
      <c r="R112" s="937"/>
      <c r="S112" s="937"/>
      <c r="T112" s="937"/>
      <c r="U112" s="937"/>
      <c r="V112" s="937"/>
      <c r="W112" s="937"/>
      <c r="X112" s="937"/>
      <c r="Y112" s="937"/>
      <c r="Z112" s="1348"/>
      <c r="AA112" s="1348"/>
      <c r="AB112" s="1080"/>
      <c r="AC112" s="1080"/>
      <c r="AD112" s="937"/>
      <c r="AE112" s="937"/>
      <c r="AF112" s="937"/>
      <c r="AG112" s="937"/>
      <c r="AH112" s="733">
        <f t="shared" si="303"/>
        <v>0</v>
      </c>
      <c r="AI112" s="937">
        <f t="shared" si="303"/>
        <v>0</v>
      </c>
      <c r="AJ112" s="937">
        <f t="shared" si="303"/>
        <v>0</v>
      </c>
      <c r="AK112" s="937">
        <f t="shared" si="303"/>
        <v>0</v>
      </c>
      <c r="AL112" s="937">
        <f t="shared" si="303"/>
        <v>0</v>
      </c>
      <c r="AM112" s="937">
        <f t="shared" si="303"/>
        <v>0</v>
      </c>
      <c r="AN112" s="937">
        <f t="shared" si="303"/>
        <v>0</v>
      </c>
      <c r="AO112" s="937">
        <f t="shared" si="303"/>
        <v>0</v>
      </c>
      <c r="AP112" s="937">
        <f t="shared" si="303"/>
        <v>0</v>
      </c>
      <c r="AQ112" s="937">
        <f t="shared" si="303"/>
        <v>0</v>
      </c>
      <c r="AR112" s="937">
        <f t="shared" si="303"/>
        <v>0</v>
      </c>
      <c r="AS112" s="937">
        <f t="shared" si="303"/>
        <v>0</v>
      </c>
      <c r="AT112" s="937">
        <f t="shared" si="303"/>
        <v>250000</v>
      </c>
      <c r="AU112" s="937">
        <f t="shared" si="303"/>
        <v>0</v>
      </c>
      <c r="AV112" s="937">
        <f t="shared" si="303"/>
        <v>0</v>
      </c>
      <c r="AW112" s="937">
        <f t="shared" si="303"/>
        <v>10521</v>
      </c>
      <c r="AX112" s="937">
        <f t="shared" si="303"/>
        <v>0</v>
      </c>
      <c r="AY112" s="937">
        <f t="shared" si="303"/>
        <v>0</v>
      </c>
      <c r="AZ112" s="937">
        <f t="shared" si="303"/>
        <v>239479</v>
      </c>
      <c r="BA112" s="937">
        <f t="shared" si="303"/>
        <v>0</v>
      </c>
      <c r="BB112" s="937">
        <f t="shared" si="303"/>
        <v>0</v>
      </c>
      <c r="BC112" s="937">
        <f t="shared" si="303"/>
        <v>239479</v>
      </c>
      <c r="BD112" s="937">
        <f t="shared" si="303"/>
        <v>0</v>
      </c>
      <c r="BE112" s="937">
        <f t="shared" si="303"/>
        <v>0</v>
      </c>
      <c r="BF112" s="937">
        <f t="shared" si="303"/>
        <v>515000</v>
      </c>
      <c r="BG112" s="937">
        <f t="shared" si="303"/>
        <v>0</v>
      </c>
      <c r="BH112" s="937">
        <f t="shared" si="303"/>
        <v>0</v>
      </c>
      <c r="BI112" s="937">
        <f t="shared" si="303"/>
        <v>515000</v>
      </c>
      <c r="BJ112" s="937">
        <f t="shared" si="303"/>
        <v>0</v>
      </c>
      <c r="BK112" s="937">
        <f t="shared" si="303"/>
        <v>0</v>
      </c>
      <c r="BL112" s="937">
        <f t="shared" si="303"/>
        <v>765000</v>
      </c>
      <c r="BM112" s="937">
        <f t="shared" si="303"/>
        <v>0</v>
      </c>
      <c r="BN112" s="937">
        <f t="shared" si="303"/>
        <v>0</v>
      </c>
      <c r="BO112" s="937">
        <f t="shared" si="303"/>
        <v>0</v>
      </c>
      <c r="BP112" s="937">
        <f t="shared" si="303"/>
        <v>0</v>
      </c>
      <c r="BQ112" s="937">
        <f t="shared" si="303"/>
        <v>0</v>
      </c>
      <c r="BR112" s="937">
        <f t="shared" si="304"/>
        <v>0</v>
      </c>
      <c r="BS112" s="937"/>
      <c r="BT112" s="937"/>
      <c r="BU112" s="937"/>
      <c r="BV112" s="937"/>
      <c r="BW112" s="937"/>
      <c r="BX112" s="937"/>
      <c r="BY112" s="937"/>
      <c r="BZ112" s="937"/>
      <c r="CA112" s="937"/>
      <c r="CB112" s="937"/>
      <c r="CC112" s="937"/>
      <c r="CD112" s="937"/>
      <c r="CE112" s="937"/>
      <c r="CF112" s="937">
        <f t="shared" si="304"/>
        <v>50000</v>
      </c>
      <c r="CG112" s="937">
        <f t="shared" si="304"/>
        <v>50000</v>
      </c>
      <c r="CH112" s="937">
        <f t="shared" si="304"/>
        <v>0</v>
      </c>
      <c r="CI112" s="937">
        <f t="shared" si="304"/>
        <v>0</v>
      </c>
      <c r="CJ112" s="1068"/>
    </row>
    <row r="113" spans="1:88" ht="66" hidden="1">
      <c r="A113" s="1359" t="s">
        <v>29</v>
      </c>
      <c r="B113" s="1351" t="s">
        <v>266</v>
      </c>
      <c r="C113" s="942"/>
      <c r="D113" s="942"/>
      <c r="E113" s="942"/>
      <c r="F113" s="1175"/>
      <c r="G113" s="937">
        <f>G114</f>
        <v>950018</v>
      </c>
      <c r="H113" s="937">
        <f t="shared" si="303"/>
        <v>850000</v>
      </c>
      <c r="I113" s="937"/>
      <c r="J113" s="937"/>
      <c r="K113" s="937"/>
      <c r="L113" s="937">
        <f t="shared" si="303"/>
        <v>0</v>
      </c>
      <c r="M113" s="937">
        <f t="shared" si="303"/>
        <v>0</v>
      </c>
      <c r="N113" s="937">
        <f t="shared" si="303"/>
        <v>765000</v>
      </c>
      <c r="O113" s="937">
        <f t="shared" si="303"/>
        <v>765000</v>
      </c>
      <c r="P113" s="937">
        <f t="shared" si="303"/>
        <v>0</v>
      </c>
      <c r="Q113" s="937">
        <f t="shared" si="303"/>
        <v>0</v>
      </c>
      <c r="R113" s="937"/>
      <c r="S113" s="937"/>
      <c r="T113" s="937"/>
      <c r="U113" s="937"/>
      <c r="V113" s="937"/>
      <c r="W113" s="937"/>
      <c r="X113" s="937"/>
      <c r="Y113" s="937"/>
      <c r="Z113" s="1348"/>
      <c r="AA113" s="1348"/>
      <c r="AB113" s="1080"/>
      <c r="AC113" s="1080"/>
      <c r="AD113" s="937"/>
      <c r="AE113" s="937"/>
      <c r="AF113" s="937"/>
      <c r="AG113" s="937"/>
      <c r="AH113" s="733">
        <f t="shared" si="303"/>
        <v>0</v>
      </c>
      <c r="AI113" s="937">
        <f t="shared" si="303"/>
        <v>0</v>
      </c>
      <c r="AJ113" s="937">
        <f t="shared" si="303"/>
        <v>0</v>
      </c>
      <c r="AK113" s="937">
        <f t="shared" si="303"/>
        <v>0</v>
      </c>
      <c r="AL113" s="937">
        <f t="shared" si="303"/>
        <v>0</v>
      </c>
      <c r="AM113" s="937">
        <f t="shared" si="303"/>
        <v>0</v>
      </c>
      <c r="AN113" s="937">
        <f t="shared" si="303"/>
        <v>0</v>
      </c>
      <c r="AO113" s="937">
        <f t="shared" si="303"/>
        <v>0</v>
      </c>
      <c r="AP113" s="937">
        <f t="shared" si="303"/>
        <v>0</v>
      </c>
      <c r="AQ113" s="937">
        <f t="shared" si="303"/>
        <v>0</v>
      </c>
      <c r="AR113" s="937">
        <f t="shared" si="303"/>
        <v>0</v>
      </c>
      <c r="AS113" s="937">
        <f t="shared" si="303"/>
        <v>0</v>
      </c>
      <c r="AT113" s="937">
        <f t="shared" si="303"/>
        <v>250000</v>
      </c>
      <c r="AU113" s="937">
        <f t="shared" si="303"/>
        <v>0</v>
      </c>
      <c r="AV113" s="937">
        <f t="shared" si="303"/>
        <v>0</v>
      </c>
      <c r="AW113" s="937">
        <f t="shared" si="303"/>
        <v>10521</v>
      </c>
      <c r="AX113" s="937">
        <f t="shared" si="303"/>
        <v>0</v>
      </c>
      <c r="AY113" s="937">
        <f t="shared" si="303"/>
        <v>0</v>
      </c>
      <c r="AZ113" s="937">
        <f t="shared" si="303"/>
        <v>239479</v>
      </c>
      <c r="BA113" s="937">
        <f t="shared" si="303"/>
        <v>0</v>
      </c>
      <c r="BB113" s="937">
        <f t="shared" si="303"/>
        <v>0</v>
      </c>
      <c r="BC113" s="937">
        <f t="shared" si="303"/>
        <v>239479</v>
      </c>
      <c r="BD113" s="937">
        <f t="shared" si="303"/>
        <v>0</v>
      </c>
      <c r="BE113" s="937">
        <f t="shared" si="303"/>
        <v>0</v>
      </c>
      <c r="BF113" s="937">
        <f t="shared" si="303"/>
        <v>515000</v>
      </c>
      <c r="BG113" s="937">
        <f t="shared" si="303"/>
        <v>0</v>
      </c>
      <c r="BH113" s="937">
        <f t="shared" si="303"/>
        <v>0</v>
      </c>
      <c r="BI113" s="937">
        <f t="shared" si="303"/>
        <v>515000</v>
      </c>
      <c r="BJ113" s="937">
        <f t="shared" si="303"/>
        <v>0</v>
      </c>
      <c r="BK113" s="937">
        <f t="shared" si="303"/>
        <v>0</v>
      </c>
      <c r="BL113" s="937">
        <f t="shared" si="303"/>
        <v>765000</v>
      </c>
      <c r="BM113" s="937">
        <f t="shared" si="303"/>
        <v>0</v>
      </c>
      <c r="BN113" s="937">
        <f t="shared" si="303"/>
        <v>0</v>
      </c>
      <c r="BO113" s="937">
        <f t="shared" si="303"/>
        <v>0</v>
      </c>
      <c r="BP113" s="937">
        <f t="shared" si="303"/>
        <v>0</v>
      </c>
      <c r="BQ113" s="937">
        <f t="shared" si="303"/>
        <v>0</v>
      </c>
      <c r="BR113" s="937">
        <f t="shared" si="304"/>
        <v>0</v>
      </c>
      <c r="BS113" s="937"/>
      <c r="BT113" s="937"/>
      <c r="BU113" s="937"/>
      <c r="BV113" s="937"/>
      <c r="BW113" s="937"/>
      <c r="BX113" s="937"/>
      <c r="BY113" s="937"/>
      <c r="BZ113" s="937"/>
      <c r="CA113" s="937"/>
      <c r="CB113" s="937"/>
      <c r="CC113" s="937"/>
      <c r="CD113" s="937"/>
      <c r="CE113" s="937"/>
      <c r="CF113" s="937">
        <f t="shared" si="304"/>
        <v>50000</v>
      </c>
      <c r="CG113" s="937">
        <f t="shared" si="304"/>
        <v>50000</v>
      </c>
      <c r="CH113" s="937">
        <f t="shared" si="304"/>
        <v>0</v>
      </c>
      <c r="CI113" s="937">
        <f t="shared" si="304"/>
        <v>0</v>
      </c>
      <c r="CJ113" s="1068"/>
    </row>
    <row r="114" spans="1:88" ht="14.1" hidden="1" customHeight="1">
      <c r="A114" s="1361"/>
      <c r="B114" s="1353" t="s">
        <v>25</v>
      </c>
      <c r="C114" s="1362"/>
      <c r="D114" s="1362"/>
      <c r="E114" s="1362"/>
      <c r="F114" s="1020"/>
      <c r="G114" s="1354">
        <f>G115</f>
        <v>950018</v>
      </c>
      <c r="H114" s="1354">
        <f t="shared" si="303"/>
        <v>850000</v>
      </c>
      <c r="I114" s="1354"/>
      <c r="J114" s="1354"/>
      <c r="K114" s="1354"/>
      <c r="L114" s="1354">
        <f t="shared" si="303"/>
        <v>0</v>
      </c>
      <c r="M114" s="1354">
        <f t="shared" si="303"/>
        <v>0</v>
      </c>
      <c r="N114" s="1354">
        <f t="shared" si="303"/>
        <v>765000</v>
      </c>
      <c r="O114" s="1354">
        <f t="shared" si="303"/>
        <v>765000</v>
      </c>
      <c r="P114" s="1354">
        <f t="shared" si="303"/>
        <v>0</v>
      </c>
      <c r="Q114" s="1354">
        <f t="shared" si="303"/>
        <v>0</v>
      </c>
      <c r="R114" s="1354"/>
      <c r="S114" s="1354"/>
      <c r="T114" s="1354"/>
      <c r="U114" s="1354"/>
      <c r="V114" s="1354"/>
      <c r="W114" s="1354"/>
      <c r="X114" s="1354"/>
      <c r="Y114" s="1354"/>
      <c r="Z114" s="1355"/>
      <c r="AA114" s="1355"/>
      <c r="AB114" s="1756"/>
      <c r="AC114" s="1756"/>
      <c r="AD114" s="1354"/>
      <c r="AE114" s="1354"/>
      <c r="AF114" s="1354"/>
      <c r="AG114" s="1354"/>
      <c r="AH114" s="1711">
        <f t="shared" si="303"/>
        <v>0</v>
      </c>
      <c r="AI114" s="1354">
        <f t="shared" si="303"/>
        <v>0</v>
      </c>
      <c r="AJ114" s="1354">
        <f t="shared" si="303"/>
        <v>0</v>
      </c>
      <c r="AK114" s="1354">
        <f t="shared" si="303"/>
        <v>0</v>
      </c>
      <c r="AL114" s="1354">
        <f t="shared" si="303"/>
        <v>0</v>
      </c>
      <c r="AM114" s="1354">
        <f t="shared" si="303"/>
        <v>0</v>
      </c>
      <c r="AN114" s="1354">
        <f t="shared" si="303"/>
        <v>0</v>
      </c>
      <c r="AO114" s="1354">
        <f t="shared" si="303"/>
        <v>0</v>
      </c>
      <c r="AP114" s="1354">
        <f t="shared" si="303"/>
        <v>0</v>
      </c>
      <c r="AQ114" s="1354">
        <f t="shared" si="303"/>
        <v>0</v>
      </c>
      <c r="AR114" s="1354">
        <f t="shared" si="303"/>
        <v>0</v>
      </c>
      <c r="AS114" s="1354">
        <f t="shared" si="303"/>
        <v>0</v>
      </c>
      <c r="AT114" s="1354">
        <f t="shared" si="303"/>
        <v>250000</v>
      </c>
      <c r="AU114" s="1354">
        <f t="shared" si="303"/>
        <v>0</v>
      </c>
      <c r="AV114" s="1354">
        <f t="shared" si="303"/>
        <v>0</v>
      </c>
      <c r="AW114" s="1354">
        <f t="shared" si="303"/>
        <v>10521</v>
      </c>
      <c r="AX114" s="1354">
        <f t="shared" si="303"/>
        <v>0</v>
      </c>
      <c r="AY114" s="1354">
        <f t="shared" si="303"/>
        <v>0</v>
      </c>
      <c r="AZ114" s="1354">
        <f t="shared" si="303"/>
        <v>239479</v>
      </c>
      <c r="BA114" s="1354">
        <f t="shared" si="303"/>
        <v>0</v>
      </c>
      <c r="BB114" s="1354">
        <f t="shared" si="303"/>
        <v>0</v>
      </c>
      <c r="BC114" s="1354">
        <f t="shared" si="303"/>
        <v>239479</v>
      </c>
      <c r="BD114" s="1354">
        <f t="shared" si="303"/>
        <v>0</v>
      </c>
      <c r="BE114" s="1354">
        <f t="shared" si="303"/>
        <v>0</v>
      </c>
      <c r="BF114" s="1354">
        <f t="shared" si="303"/>
        <v>515000</v>
      </c>
      <c r="BG114" s="1354">
        <f t="shared" si="303"/>
        <v>0</v>
      </c>
      <c r="BH114" s="1354">
        <f t="shared" si="303"/>
        <v>0</v>
      </c>
      <c r="BI114" s="1354">
        <f t="shared" si="303"/>
        <v>515000</v>
      </c>
      <c r="BJ114" s="1354">
        <f t="shared" si="303"/>
        <v>0</v>
      </c>
      <c r="BK114" s="1354">
        <f t="shared" si="303"/>
        <v>0</v>
      </c>
      <c r="BL114" s="1354">
        <f t="shared" si="303"/>
        <v>765000</v>
      </c>
      <c r="BM114" s="1354">
        <f t="shared" si="303"/>
        <v>0</v>
      </c>
      <c r="BN114" s="1354">
        <f t="shared" si="303"/>
        <v>0</v>
      </c>
      <c r="BO114" s="1354">
        <f t="shared" si="303"/>
        <v>0</v>
      </c>
      <c r="BP114" s="1354">
        <f t="shared" si="303"/>
        <v>0</v>
      </c>
      <c r="BQ114" s="1354">
        <f t="shared" si="303"/>
        <v>0</v>
      </c>
      <c r="BR114" s="1354">
        <f t="shared" si="304"/>
        <v>0</v>
      </c>
      <c r="BS114" s="1354"/>
      <c r="BT114" s="1354"/>
      <c r="BU114" s="1354"/>
      <c r="BV114" s="1354"/>
      <c r="BW114" s="1354"/>
      <c r="BX114" s="1354"/>
      <c r="BY114" s="1354"/>
      <c r="BZ114" s="1354"/>
      <c r="CA114" s="1354"/>
      <c r="CB114" s="1354"/>
      <c r="CC114" s="1354"/>
      <c r="CD114" s="1354"/>
      <c r="CE114" s="1354"/>
      <c r="CF114" s="1354">
        <f t="shared" si="304"/>
        <v>50000</v>
      </c>
      <c r="CG114" s="1354">
        <f t="shared" si="304"/>
        <v>50000</v>
      </c>
      <c r="CH114" s="1354">
        <f t="shared" si="304"/>
        <v>0</v>
      </c>
      <c r="CI114" s="1354">
        <f t="shared" si="304"/>
        <v>0</v>
      </c>
      <c r="CJ114" s="1363"/>
    </row>
    <row r="115" spans="1:88" ht="40.15" hidden="1" customHeight="1">
      <c r="A115" s="1364">
        <v>1</v>
      </c>
      <c r="B115" s="1365" t="s">
        <v>219</v>
      </c>
      <c r="C115" s="942"/>
      <c r="D115" s="942"/>
      <c r="E115" s="942"/>
      <c r="F115" s="1197" t="s">
        <v>237</v>
      </c>
      <c r="G115" s="1063">
        <v>950018</v>
      </c>
      <c r="H115" s="1063">
        <v>850000</v>
      </c>
      <c r="I115" s="1063"/>
      <c r="J115" s="1063"/>
      <c r="K115" s="1063"/>
      <c r="L115" s="797"/>
      <c r="M115" s="932"/>
      <c r="N115" s="797">
        <f>O115</f>
        <v>765000</v>
      </c>
      <c r="O115" s="1063">
        <v>765000</v>
      </c>
      <c r="P115" s="797"/>
      <c r="Q115" s="1063"/>
      <c r="R115" s="1063"/>
      <c r="S115" s="1063"/>
      <c r="T115" s="1063"/>
      <c r="U115" s="1063"/>
      <c r="V115" s="1063"/>
      <c r="W115" s="1063"/>
      <c r="X115" s="1063"/>
      <c r="Y115" s="1063"/>
      <c r="Z115" s="1717"/>
      <c r="AA115" s="1717"/>
      <c r="AB115" s="1757"/>
      <c r="AC115" s="1757"/>
      <c r="AD115" s="1063"/>
      <c r="AE115" s="1063"/>
      <c r="AF115" s="1063"/>
      <c r="AG115" s="1063"/>
      <c r="AH115" s="749"/>
      <c r="AI115" s="797"/>
      <c r="AJ115" s="932"/>
      <c r="AK115" s="797"/>
      <c r="AL115" s="797"/>
      <c r="AM115" s="932"/>
      <c r="AN115" s="797"/>
      <c r="AO115" s="797"/>
      <c r="AP115" s="932"/>
      <c r="AQ115" s="797"/>
      <c r="AR115" s="797"/>
      <c r="AS115" s="932"/>
      <c r="AT115" s="932">
        <v>250000</v>
      </c>
      <c r="AU115" s="797"/>
      <c r="AV115" s="932"/>
      <c r="AW115" s="797">
        <v>10521</v>
      </c>
      <c r="AX115" s="797"/>
      <c r="AY115" s="797"/>
      <c r="AZ115" s="799">
        <f t="shared" ref="AZ115" si="305">AT115-AW115</f>
        <v>239479</v>
      </c>
      <c r="BA115" s="797"/>
      <c r="BB115" s="932"/>
      <c r="BC115" s="797">
        <f>AZ115</f>
        <v>239479</v>
      </c>
      <c r="BD115" s="932"/>
      <c r="BE115" s="797"/>
      <c r="BF115" s="797">
        <v>515000</v>
      </c>
      <c r="BG115" s="797"/>
      <c r="BH115" s="797"/>
      <c r="BI115" s="797">
        <f>BF115</f>
        <v>515000</v>
      </c>
      <c r="BJ115" s="797"/>
      <c r="BK115" s="797"/>
      <c r="BL115" s="799">
        <f t="shared" ref="BL115:BN115" si="306">AH115+AT115+BF115</f>
        <v>765000</v>
      </c>
      <c r="BM115" s="799">
        <f t="shared" si="306"/>
        <v>0</v>
      </c>
      <c r="BN115" s="799">
        <f t="shared" si="306"/>
        <v>0</v>
      </c>
      <c r="BO115" s="799">
        <f t="shared" ref="BO115" si="307">BP115</f>
        <v>0</v>
      </c>
      <c r="BP115" s="932"/>
      <c r="BQ115" s="799">
        <f>P115-BM115</f>
        <v>0</v>
      </c>
      <c r="BR115" s="798">
        <f>Q115-BN115</f>
        <v>0</v>
      </c>
      <c r="BS115" s="798"/>
      <c r="BT115" s="798"/>
      <c r="BU115" s="798"/>
      <c r="BV115" s="798"/>
      <c r="BW115" s="798"/>
      <c r="BX115" s="798"/>
      <c r="BY115" s="798"/>
      <c r="BZ115" s="798"/>
      <c r="CA115" s="798"/>
      <c r="CB115" s="798"/>
      <c r="CC115" s="798"/>
      <c r="CD115" s="798"/>
      <c r="CE115" s="798"/>
      <c r="CF115" s="1200">
        <v>50000</v>
      </c>
      <c r="CG115" s="1200">
        <v>50000</v>
      </c>
      <c r="CH115" s="1200"/>
      <c r="CI115" s="1200"/>
      <c r="CJ115" s="1366" t="s">
        <v>374</v>
      </c>
    </row>
    <row r="116" spans="1:88" ht="31.15" hidden="1" customHeight="1">
      <c r="A116" s="1359" t="s">
        <v>12</v>
      </c>
      <c r="B116" s="1360" t="s">
        <v>220</v>
      </c>
      <c r="C116" s="942"/>
      <c r="D116" s="942"/>
      <c r="E116" s="942"/>
      <c r="F116" s="1197"/>
      <c r="G116" s="1367">
        <f>G117</f>
        <v>41275</v>
      </c>
      <c r="H116" s="1367">
        <f t="shared" ref="H116:BQ118" si="308">H117</f>
        <v>30000</v>
      </c>
      <c r="I116" s="1367"/>
      <c r="J116" s="1367"/>
      <c r="K116" s="1367"/>
      <c r="L116" s="1367">
        <f t="shared" si="308"/>
        <v>0</v>
      </c>
      <c r="M116" s="1367">
        <f t="shared" si="308"/>
        <v>0</v>
      </c>
      <c r="N116" s="1367">
        <f t="shared" si="308"/>
        <v>27000</v>
      </c>
      <c r="O116" s="1367">
        <f t="shared" si="308"/>
        <v>27000</v>
      </c>
      <c r="P116" s="1367">
        <f t="shared" si="308"/>
        <v>0</v>
      </c>
      <c r="Q116" s="1367">
        <f t="shared" si="308"/>
        <v>0</v>
      </c>
      <c r="R116" s="1367"/>
      <c r="S116" s="1367"/>
      <c r="T116" s="1367"/>
      <c r="U116" s="1367"/>
      <c r="V116" s="1367"/>
      <c r="W116" s="1367"/>
      <c r="X116" s="1367"/>
      <c r="Y116" s="1367"/>
      <c r="Z116" s="1368"/>
      <c r="AA116" s="1368"/>
      <c r="AB116" s="1758"/>
      <c r="AC116" s="1758"/>
      <c r="AD116" s="1367"/>
      <c r="AE116" s="1367"/>
      <c r="AF116" s="1367"/>
      <c r="AG116" s="1367"/>
      <c r="AH116" s="854">
        <f t="shared" si="308"/>
        <v>0</v>
      </c>
      <c r="AI116" s="1367">
        <f t="shared" si="308"/>
        <v>0</v>
      </c>
      <c r="AJ116" s="1367">
        <f t="shared" si="308"/>
        <v>0</v>
      </c>
      <c r="AK116" s="1367">
        <f t="shared" si="308"/>
        <v>0</v>
      </c>
      <c r="AL116" s="1367">
        <f t="shared" si="308"/>
        <v>0</v>
      </c>
      <c r="AM116" s="1367">
        <f t="shared" si="308"/>
        <v>0</v>
      </c>
      <c r="AN116" s="1367">
        <f t="shared" si="308"/>
        <v>0</v>
      </c>
      <c r="AO116" s="1367">
        <f t="shared" si="308"/>
        <v>0</v>
      </c>
      <c r="AP116" s="1367">
        <f t="shared" si="308"/>
        <v>0</v>
      </c>
      <c r="AQ116" s="1367">
        <f t="shared" si="308"/>
        <v>0</v>
      </c>
      <c r="AR116" s="1367">
        <f t="shared" si="308"/>
        <v>0</v>
      </c>
      <c r="AS116" s="1367">
        <f t="shared" si="308"/>
        <v>0</v>
      </c>
      <c r="AT116" s="1367">
        <f t="shared" si="308"/>
        <v>27000</v>
      </c>
      <c r="AU116" s="1367">
        <f t="shared" si="308"/>
        <v>0</v>
      </c>
      <c r="AV116" s="1367">
        <f t="shared" si="308"/>
        <v>0</v>
      </c>
      <c r="AW116" s="1367">
        <f t="shared" si="308"/>
        <v>1354</v>
      </c>
      <c r="AX116" s="1367">
        <f t="shared" si="308"/>
        <v>0</v>
      </c>
      <c r="AY116" s="1367">
        <f t="shared" si="308"/>
        <v>1354</v>
      </c>
      <c r="AZ116" s="1367">
        <f t="shared" si="308"/>
        <v>25646</v>
      </c>
      <c r="BA116" s="1367">
        <f t="shared" si="308"/>
        <v>0</v>
      </c>
      <c r="BB116" s="1367">
        <f t="shared" si="308"/>
        <v>0</v>
      </c>
      <c r="BC116" s="1367">
        <f t="shared" si="308"/>
        <v>25646</v>
      </c>
      <c r="BD116" s="1367">
        <f t="shared" si="308"/>
        <v>0</v>
      </c>
      <c r="BE116" s="1367">
        <f t="shared" si="308"/>
        <v>0</v>
      </c>
      <c r="BF116" s="1367">
        <f t="shared" si="308"/>
        <v>0</v>
      </c>
      <c r="BG116" s="1367">
        <f t="shared" si="308"/>
        <v>0</v>
      </c>
      <c r="BH116" s="1367">
        <f t="shared" si="308"/>
        <v>0</v>
      </c>
      <c r="BI116" s="1367">
        <f t="shared" si="308"/>
        <v>0</v>
      </c>
      <c r="BJ116" s="1367">
        <f t="shared" si="308"/>
        <v>0</v>
      </c>
      <c r="BK116" s="1367">
        <f t="shared" si="308"/>
        <v>0</v>
      </c>
      <c r="BL116" s="1367">
        <f t="shared" si="308"/>
        <v>27000</v>
      </c>
      <c r="BM116" s="1367">
        <f t="shared" si="308"/>
        <v>0</v>
      </c>
      <c r="BN116" s="1367">
        <f t="shared" si="308"/>
        <v>0</v>
      </c>
      <c r="BO116" s="1367">
        <f t="shared" si="308"/>
        <v>0</v>
      </c>
      <c r="BP116" s="1367">
        <f t="shared" si="308"/>
        <v>0</v>
      </c>
      <c r="BQ116" s="1367">
        <f t="shared" si="308"/>
        <v>0</v>
      </c>
      <c r="BR116" s="1367">
        <f t="shared" ref="BR116:CI118" si="309">BR117</f>
        <v>0</v>
      </c>
      <c r="BS116" s="1367"/>
      <c r="BT116" s="1367"/>
      <c r="BU116" s="1367"/>
      <c r="BV116" s="1367"/>
      <c r="BW116" s="1367"/>
      <c r="BX116" s="1367"/>
      <c r="BY116" s="1367"/>
      <c r="BZ116" s="1367"/>
      <c r="CA116" s="1367"/>
      <c r="CB116" s="1367"/>
      <c r="CC116" s="1367"/>
      <c r="CD116" s="1367"/>
      <c r="CE116" s="1367"/>
      <c r="CF116" s="1367">
        <f t="shared" si="309"/>
        <v>3000</v>
      </c>
      <c r="CG116" s="1367">
        <f t="shared" si="309"/>
        <v>3000</v>
      </c>
      <c r="CH116" s="1367">
        <f t="shared" si="309"/>
        <v>0</v>
      </c>
      <c r="CI116" s="1367">
        <f t="shared" si="309"/>
        <v>0</v>
      </c>
      <c r="CJ116" s="1366" t="s">
        <v>374</v>
      </c>
    </row>
    <row r="117" spans="1:88" ht="10.5" hidden="1" customHeight="1">
      <c r="A117" s="1359"/>
      <c r="B117" s="1350" t="s">
        <v>30</v>
      </c>
      <c r="C117" s="942"/>
      <c r="D117" s="942"/>
      <c r="E117" s="942"/>
      <c r="F117" s="1197"/>
      <c r="G117" s="1367">
        <f>G118</f>
        <v>41275</v>
      </c>
      <c r="H117" s="1367">
        <f t="shared" si="308"/>
        <v>30000</v>
      </c>
      <c r="I117" s="1367"/>
      <c r="J117" s="1367"/>
      <c r="K117" s="1367"/>
      <c r="L117" s="1367">
        <f t="shared" si="308"/>
        <v>0</v>
      </c>
      <c r="M117" s="1367">
        <f t="shared" si="308"/>
        <v>0</v>
      </c>
      <c r="N117" s="1367">
        <f t="shared" si="308"/>
        <v>27000</v>
      </c>
      <c r="O117" s="1367">
        <f t="shared" si="308"/>
        <v>27000</v>
      </c>
      <c r="P117" s="1367">
        <f t="shared" si="308"/>
        <v>0</v>
      </c>
      <c r="Q117" s="1367">
        <f t="shared" si="308"/>
        <v>0</v>
      </c>
      <c r="R117" s="1367"/>
      <c r="S117" s="1367"/>
      <c r="T117" s="1367"/>
      <c r="U117" s="1367"/>
      <c r="V117" s="1367"/>
      <c r="W117" s="1367"/>
      <c r="X117" s="1367"/>
      <c r="Y117" s="1367"/>
      <c r="Z117" s="1368"/>
      <c r="AA117" s="1368"/>
      <c r="AB117" s="1758"/>
      <c r="AC117" s="1758"/>
      <c r="AD117" s="1367"/>
      <c r="AE117" s="1367"/>
      <c r="AF117" s="1367"/>
      <c r="AG117" s="1367"/>
      <c r="AH117" s="854">
        <f t="shared" si="308"/>
        <v>0</v>
      </c>
      <c r="AI117" s="1367">
        <f t="shared" si="308"/>
        <v>0</v>
      </c>
      <c r="AJ117" s="1367">
        <f t="shared" si="308"/>
        <v>0</v>
      </c>
      <c r="AK117" s="1367">
        <f t="shared" si="308"/>
        <v>0</v>
      </c>
      <c r="AL117" s="1367">
        <f t="shared" si="308"/>
        <v>0</v>
      </c>
      <c r="AM117" s="1367">
        <f t="shared" si="308"/>
        <v>0</v>
      </c>
      <c r="AN117" s="1367">
        <f t="shared" si="308"/>
        <v>0</v>
      </c>
      <c r="AO117" s="1367">
        <f t="shared" si="308"/>
        <v>0</v>
      </c>
      <c r="AP117" s="1367">
        <f t="shared" si="308"/>
        <v>0</v>
      </c>
      <c r="AQ117" s="1367">
        <f t="shared" si="308"/>
        <v>0</v>
      </c>
      <c r="AR117" s="1367">
        <f t="shared" si="308"/>
        <v>0</v>
      </c>
      <c r="AS117" s="1367">
        <f t="shared" si="308"/>
        <v>0</v>
      </c>
      <c r="AT117" s="1367">
        <f t="shared" si="308"/>
        <v>27000</v>
      </c>
      <c r="AU117" s="1367">
        <f t="shared" si="308"/>
        <v>0</v>
      </c>
      <c r="AV117" s="1367">
        <f t="shared" si="308"/>
        <v>0</v>
      </c>
      <c r="AW117" s="1367">
        <f t="shared" si="308"/>
        <v>1354</v>
      </c>
      <c r="AX117" s="1367">
        <f t="shared" si="308"/>
        <v>0</v>
      </c>
      <c r="AY117" s="1367">
        <f t="shared" si="308"/>
        <v>1354</v>
      </c>
      <c r="AZ117" s="1367">
        <f t="shared" si="308"/>
        <v>25646</v>
      </c>
      <c r="BA117" s="1367">
        <f t="shared" si="308"/>
        <v>0</v>
      </c>
      <c r="BB117" s="1367">
        <f t="shared" si="308"/>
        <v>0</v>
      </c>
      <c r="BC117" s="1367">
        <f t="shared" si="308"/>
        <v>25646</v>
      </c>
      <c r="BD117" s="1367">
        <f t="shared" si="308"/>
        <v>0</v>
      </c>
      <c r="BE117" s="1367">
        <f t="shared" si="308"/>
        <v>0</v>
      </c>
      <c r="BF117" s="1367">
        <f t="shared" si="308"/>
        <v>0</v>
      </c>
      <c r="BG117" s="1367">
        <f t="shared" si="308"/>
        <v>0</v>
      </c>
      <c r="BH117" s="1367">
        <f t="shared" si="308"/>
        <v>0</v>
      </c>
      <c r="BI117" s="1367">
        <f t="shared" si="308"/>
        <v>0</v>
      </c>
      <c r="BJ117" s="1367">
        <f t="shared" si="308"/>
        <v>0</v>
      </c>
      <c r="BK117" s="1367">
        <f t="shared" si="308"/>
        <v>0</v>
      </c>
      <c r="BL117" s="1367">
        <f t="shared" si="308"/>
        <v>27000</v>
      </c>
      <c r="BM117" s="1367">
        <f t="shared" si="308"/>
        <v>0</v>
      </c>
      <c r="BN117" s="1367">
        <f t="shared" si="308"/>
        <v>0</v>
      </c>
      <c r="BO117" s="1367">
        <f t="shared" si="308"/>
        <v>0</v>
      </c>
      <c r="BP117" s="1367">
        <f t="shared" si="308"/>
        <v>0</v>
      </c>
      <c r="BQ117" s="1367">
        <f t="shared" si="308"/>
        <v>0</v>
      </c>
      <c r="BR117" s="1367">
        <f t="shared" si="309"/>
        <v>0</v>
      </c>
      <c r="BS117" s="1367"/>
      <c r="BT117" s="1367"/>
      <c r="BU117" s="1367"/>
      <c r="BV117" s="1367"/>
      <c r="BW117" s="1367"/>
      <c r="BX117" s="1367"/>
      <c r="BY117" s="1367"/>
      <c r="BZ117" s="1367"/>
      <c r="CA117" s="1367"/>
      <c r="CB117" s="1367"/>
      <c r="CC117" s="1367"/>
      <c r="CD117" s="1367"/>
      <c r="CE117" s="1367"/>
      <c r="CF117" s="1367">
        <f t="shared" si="309"/>
        <v>3000</v>
      </c>
      <c r="CG117" s="1367">
        <f t="shared" si="309"/>
        <v>3000</v>
      </c>
      <c r="CH117" s="1367">
        <f t="shared" si="309"/>
        <v>0</v>
      </c>
      <c r="CI117" s="1367">
        <f t="shared" si="309"/>
        <v>0</v>
      </c>
      <c r="CJ117" s="1068"/>
    </row>
    <row r="118" spans="1:88" ht="35.65" hidden="1" customHeight="1">
      <c r="A118" s="1359" t="s">
        <v>29</v>
      </c>
      <c r="B118" s="1351" t="s">
        <v>266</v>
      </c>
      <c r="C118" s="942"/>
      <c r="D118" s="942"/>
      <c r="E118" s="942"/>
      <c r="F118" s="1197"/>
      <c r="G118" s="1367">
        <f>G119</f>
        <v>41275</v>
      </c>
      <c r="H118" s="1367">
        <f t="shared" si="308"/>
        <v>30000</v>
      </c>
      <c r="I118" s="1367"/>
      <c r="J118" s="1367"/>
      <c r="K118" s="1367"/>
      <c r="L118" s="1367">
        <f t="shared" si="308"/>
        <v>0</v>
      </c>
      <c r="M118" s="1367">
        <f t="shared" si="308"/>
        <v>0</v>
      </c>
      <c r="N118" s="1367">
        <f t="shared" si="308"/>
        <v>27000</v>
      </c>
      <c r="O118" s="1367">
        <f t="shared" si="308"/>
        <v>27000</v>
      </c>
      <c r="P118" s="1367">
        <f t="shared" si="308"/>
        <v>0</v>
      </c>
      <c r="Q118" s="1367">
        <f t="shared" si="308"/>
        <v>0</v>
      </c>
      <c r="R118" s="1367"/>
      <c r="S118" s="1367"/>
      <c r="T118" s="1367"/>
      <c r="U118" s="1367"/>
      <c r="V118" s="1367"/>
      <c r="W118" s="1367"/>
      <c r="X118" s="1367"/>
      <c r="Y118" s="1367"/>
      <c r="Z118" s="1368"/>
      <c r="AA118" s="1368"/>
      <c r="AB118" s="1758"/>
      <c r="AC118" s="1758"/>
      <c r="AD118" s="1367"/>
      <c r="AE118" s="1367"/>
      <c r="AF118" s="1367"/>
      <c r="AG118" s="1367"/>
      <c r="AH118" s="854">
        <f t="shared" si="308"/>
        <v>0</v>
      </c>
      <c r="AI118" s="1367">
        <f t="shared" si="308"/>
        <v>0</v>
      </c>
      <c r="AJ118" s="1367">
        <f t="shared" si="308"/>
        <v>0</v>
      </c>
      <c r="AK118" s="1367">
        <f t="shared" si="308"/>
        <v>0</v>
      </c>
      <c r="AL118" s="1367">
        <f t="shared" si="308"/>
        <v>0</v>
      </c>
      <c r="AM118" s="1367">
        <f t="shared" si="308"/>
        <v>0</v>
      </c>
      <c r="AN118" s="1367">
        <f t="shared" si="308"/>
        <v>0</v>
      </c>
      <c r="AO118" s="1367">
        <f t="shared" si="308"/>
        <v>0</v>
      </c>
      <c r="AP118" s="1367">
        <f t="shared" si="308"/>
        <v>0</v>
      </c>
      <c r="AQ118" s="1367">
        <f t="shared" si="308"/>
        <v>0</v>
      </c>
      <c r="AR118" s="1367">
        <f t="shared" si="308"/>
        <v>0</v>
      </c>
      <c r="AS118" s="1367">
        <f t="shared" si="308"/>
        <v>0</v>
      </c>
      <c r="AT118" s="1367">
        <f t="shared" si="308"/>
        <v>27000</v>
      </c>
      <c r="AU118" s="1367">
        <f t="shared" si="308"/>
        <v>0</v>
      </c>
      <c r="AV118" s="1367">
        <f t="shared" si="308"/>
        <v>0</v>
      </c>
      <c r="AW118" s="1367">
        <f t="shared" si="308"/>
        <v>1354</v>
      </c>
      <c r="AX118" s="1367">
        <f t="shared" si="308"/>
        <v>0</v>
      </c>
      <c r="AY118" s="1367">
        <f t="shared" si="308"/>
        <v>1354</v>
      </c>
      <c r="AZ118" s="1367">
        <f t="shared" si="308"/>
        <v>25646</v>
      </c>
      <c r="BA118" s="1367">
        <f t="shared" si="308"/>
        <v>0</v>
      </c>
      <c r="BB118" s="1367">
        <f t="shared" si="308"/>
        <v>0</v>
      </c>
      <c r="BC118" s="1367">
        <f t="shared" si="308"/>
        <v>25646</v>
      </c>
      <c r="BD118" s="1367">
        <f t="shared" si="308"/>
        <v>0</v>
      </c>
      <c r="BE118" s="1367">
        <f t="shared" si="308"/>
        <v>0</v>
      </c>
      <c r="BF118" s="1367">
        <f t="shared" si="308"/>
        <v>0</v>
      </c>
      <c r="BG118" s="1367">
        <f t="shared" si="308"/>
        <v>0</v>
      </c>
      <c r="BH118" s="1367">
        <f t="shared" si="308"/>
        <v>0</v>
      </c>
      <c r="BI118" s="1367">
        <f t="shared" si="308"/>
        <v>0</v>
      </c>
      <c r="BJ118" s="1367">
        <f t="shared" si="308"/>
        <v>0</v>
      </c>
      <c r="BK118" s="1367">
        <f t="shared" si="308"/>
        <v>0</v>
      </c>
      <c r="BL118" s="1367">
        <f t="shared" si="308"/>
        <v>27000</v>
      </c>
      <c r="BM118" s="1367">
        <f t="shared" si="308"/>
        <v>0</v>
      </c>
      <c r="BN118" s="1367">
        <f t="shared" si="308"/>
        <v>0</v>
      </c>
      <c r="BO118" s="1367">
        <f t="shared" si="308"/>
        <v>0</v>
      </c>
      <c r="BP118" s="1367">
        <f t="shared" si="308"/>
        <v>0</v>
      </c>
      <c r="BQ118" s="1367">
        <f t="shared" si="308"/>
        <v>0</v>
      </c>
      <c r="BR118" s="1367">
        <f t="shared" si="309"/>
        <v>0</v>
      </c>
      <c r="BS118" s="1367"/>
      <c r="BT118" s="1367"/>
      <c r="BU118" s="1367"/>
      <c r="BV118" s="1367"/>
      <c r="BW118" s="1367"/>
      <c r="BX118" s="1367"/>
      <c r="BY118" s="1367"/>
      <c r="BZ118" s="1367"/>
      <c r="CA118" s="1367"/>
      <c r="CB118" s="1367"/>
      <c r="CC118" s="1367"/>
      <c r="CD118" s="1367"/>
      <c r="CE118" s="1367"/>
      <c r="CF118" s="1367">
        <f t="shared" si="309"/>
        <v>3000</v>
      </c>
      <c r="CG118" s="1367">
        <f t="shared" si="309"/>
        <v>3000</v>
      </c>
      <c r="CH118" s="1367">
        <f t="shared" si="309"/>
        <v>0</v>
      </c>
      <c r="CI118" s="1367">
        <f t="shared" si="309"/>
        <v>0</v>
      </c>
      <c r="CJ118" s="1068"/>
    </row>
    <row r="119" spans="1:88" ht="20.100000000000001" hidden="1" customHeight="1">
      <c r="A119" s="1361"/>
      <c r="B119" s="1353" t="s">
        <v>24</v>
      </c>
      <c r="C119" s="1362"/>
      <c r="D119" s="1362"/>
      <c r="E119" s="1362"/>
      <c r="F119" s="1369"/>
      <c r="G119" s="1370">
        <f t="shared" ref="G119:CI119" si="310">SUM(G120:G135)</f>
        <v>41275</v>
      </c>
      <c r="H119" s="1370">
        <f t="shared" si="310"/>
        <v>30000</v>
      </c>
      <c r="I119" s="1370"/>
      <c r="J119" s="1370"/>
      <c r="K119" s="1370"/>
      <c r="L119" s="1370">
        <f t="shared" si="310"/>
        <v>0</v>
      </c>
      <c r="M119" s="1370">
        <f t="shared" si="310"/>
        <v>0</v>
      </c>
      <c r="N119" s="1370">
        <f t="shared" si="310"/>
        <v>27000</v>
      </c>
      <c r="O119" s="1370">
        <f t="shared" si="310"/>
        <v>27000</v>
      </c>
      <c r="P119" s="1370">
        <f t="shared" si="310"/>
        <v>0</v>
      </c>
      <c r="Q119" s="1370">
        <f t="shared" si="310"/>
        <v>0</v>
      </c>
      <c r="R119" s="1370"/>
      <c r="S119" s="1370"/>
      <c r="T119" s="1370"/>
      <c r="U119" s="1370"/>
      <c r="V119" s="1370"/>
      <c r="W119" s="1370"/>
      <c r="X119" s="1370"/>
      <c r="Y119" s="1370"/>
      <c r="Z119" s="1371"/>
      <c r="AA119" s="1371"/>
      <c r="AB119" s="1759"/>
      <c r="AC119" s="1759"/>
      <c r="AD119" s="1370"/>
      <c r="AE119" s="1370"/>
      <c r="AF119" s="1370"/>
      <c r="AG119" s="1370"/>
      <c r="AH119" s="857">
        <f t="shared" si="310"/>
        <v>0</v>
      </c>
      <c r="AI119" s="1370">
        <f t="shared" si="310"/>
        <v>0</v>
      </c>
      <c r="AJ119" s="1370">
        <f t="shared" si="310"/>
        <v>0</v>
      </c>
      <c r="AK119" s="1370">
        <f t="shared" si="310"/>
        <v>0</v>
      </c>
      <c r="AL119" s="1370">
        <f t="shared" si="310"/>
        <v>0</v>
      </c>
      <c r="AM119" s="1370">
        <f t="shared" si="310"/>
        <v>0</v>
      </c>
      <c r="AN119" s="1370">
        <f t="shared" si="310"/>
        <v>0</v>
      </c>
      <c r="AO119" s="1370">
        <f t="shared" si="310"/>
        <v>0</v>
      </c>
      <c r="AP119" s="1370">
        <f t="shared" si="310"/>
        <v>0</v>
      </c>
      <c r="AQ119" s="1370">
        <f t="shared" si="310"/>
        <v>0</v>
      </c>
      <c r="AR119" s="1370">
        <f t="shared" si="310"/>
        <v>0</v>
      </c>
      <c r="AS119" s="1370">
        <f t="shared" si="310"/>
        <v>0</v>
      </c>
      <c r="AT119" s="1370">
        <f t="shared" si="310"/>
        <v>27000</v>
      </c>
      <c r="AU119" s="1370">
        <f t="shared" si="310"/>
        <v>0</v>
      </c>
      <c r="AV119" s="1370">
        <f t="shared" si="310"/>
        <v>0</v>
      </c>
      <c r="AW119" s="1370">
        <f t="shared" si="310"/>
        <v>1354</v>
      </c>
      <c r="AX119" s="1370">
        <f t="shared" si="310"/>
        <v>0</v>
      </c>
      <c r="AY119" s="1370">
        <f t="shared" si="310"/>
        <v>1354</v>
      </c>
      <c r="AZ119" s="1370">
        <f t="shared" si="310"/>
        <v>25646</v>
      </c>
      <c r="BA119" s="1370">
        <f t="shared" si="310"/>
        <v>0</v>
      </c>
      <c r="BB119" s="1370">
        <f t="shared" si="310"/>
        <v>0</v>
      </c>
      <c r="BC119" s="1370">
        <f t="shared" si="310"/>
        <v>25646</v>
      </c>
      <c r="BD119" s="1370">
        <f t="shared" si="310"/>
        <v>0</v>
      </c>
      <c r="BE119" s="1370">
        <f t="shared" si="310"/>
        <v>0</v>
      </c>
      <c r="BF119" s="1370">
        <f t="shared" si="310"/>
        <v>0</v>
      </c>
      <c r="BG119" s="1370">
        <f t="shared" si="310"/>
        <v>0</v>
      </c>
      <c r="BH119" s="1370">
        <f t="shared" si="310"/>
        <v>0</v>
      </c>
      <c r="BI119" s="1370">
        <f t="shared" si="310"/>
        <v>0</v>
      </c>
      <c r="BJ119" s="1370">
        <f t="shared" si="310"/>
        <v>0</v>
      </c>
      <c r="BK119" s="1370">
        <f t="shared" si="310"/>
        <v>0</v>
      </c>
      <c r="BL119" s="1370">
        <f t="shared" si="310"/>
        <v>27000</v>
      </c>
      <c r="BM119" s="1370">
        <f t="shared" si="310"/>
        <v>0</v>
      </c>
      <c r="BN119" s="1370">
        <f t="shared" si="310"/>
        <v>0</v>
      </c>
      <c r="BO119" s="1370">
        <f t="shared" si="310"/>
        <v>0</v>
      </c>
      <c r="BP119" s="1370">
        <f t="shared" si="310"/>
        <v>0</v>
      </c>
      <c r="BQ119" s="1370">
        <f t="shared" si="310"/>
        <v>0</v>
      </c>
      <c r="BR119" s="1370">
        <f t="shared" si="310"/>
        <v>0</v>
      </c>
      <c r="BS119" s="1370"/>
      <c r="BT119" s="1370"/>
      <c r="BU119" s="1370"/>
      <c r="BV119" s="1370"/>
      <c r="BW119" s="1370"/>
      <c r="BX119" s="1370"/>
      <c r="BY119" s="1370"/>
      <c r="BZ119" s="1370"/>
      <c r="CA119" s="1370"/>
      <c r="CB119" s="1370"/>
      <c r="CC119" s="1370"/>
      <c r="CD119" s="1370"/>
      <c r="CE119" s="1370"/>
      <c r="CF119" s="1370">
        <f t="shared" si="310"/>
        <v>3000</v>
      </c>
      <c r="CG119" s="1370">
        <f t="shared" si="310"/>
        <v>3000</v>
      </c>
      <c r="CH119" s="1370">
        <f t="shared" si="310"/>
        <v>0</v>
      </c>
      <c r="CI119" s="1370">
        <f t="shared" si="310"/>
        <v>0</v>
      </c>
      <c r="CJ119" s="1363"/>
    </row>
    <row r="120" spans="1:88" ht="27" hidden="1" customHeight="1">
      <c r="A120" s="1364">
        <v>1</v>
      </c>
      <c r="B120" s="1365" t="s">
        <v>221</v>
      </c>
      <c r="C120" s="942"/>
      <c r="D120" s="942"/>
      <c r="E120" s="942"/>
      <c r="F120" s="1197" t="s">
        <v>238</v>
      </c>
      <c r="G120" s="1063">
        <v>1309</v>
      </c>
      <c r="H120" s="1063">
        <v>1150</v>
      </c>
      <c r="I120" s="1063"/>
      <c r="J120" s="1063"/>
      <c r="K120" s="1063"/>
      <c r="L120" s="797"/>
      <c r="M120" s="932"/>
      <c r="N120" s="797">
        <f>O120</f>
        <v>1035</v>
      </c>
      <c r="O120" s="932">
        <f>H120*0.9</f>
        <v>1035</v>
      </c>
      <c r="P120" s="797"/>
      <c r="Q120" s="1063"/>
      <c r="R120" s="1063"/>
      <c r="S120" s="1063"/>
      <c r="T120" s="1063"/>
      <c r="U120" s="1063"/>
      <c r="V120" s="1063"/>
      <c r="W120" s="1063"/>
      <c r="X120" s="1063"/>
      <c r="Y120" s="1063"/>
      <c r="Z120" s="1717"/>
      <c r="AA120" s="1717"/>
      <c r="AB120" s="1757"/>
      <c r="AC120" s="1757"/>
      <c r="AD120" s="1063"/>
      <c r="AE120" s="1063"/>
      <c r="AF120" s="1063"/>
      <c r="AG120" s="1063"/>
      <c r="AH120" s="749"/>
      <c r="AI120" s="797"/>
      <c r="AJ120" s="932"/>
      <c r="AK120" s="797"/>
      <c r="AL120" s="797"/>
      <c r="AM120" s="932"/>
      <c r="AN120" s="797"/>
      <c r="AO120" s="797"/>
      <c r="AP120" s="932"/>
      <c r="AQ120" s="797"/>
      <c r="AR120" s="797"/>
      <c r="AS120" s="932"/>
      <c r="AT120" s="797">
        <f t="shared" ref="AT120:AT135" si="311">O120</f>
        <v>1035</v>
      </c>
      <c r="AU120" s="797"/>
      <c r="AV120" s="946"/>
      <c r="AW120" s="797">
        <f t="shared" ref="AW120:AW135" si="312">AX120+AY120</f>
        <v>0</v>
      </c>
      <c r="AX120" s="797"/>
      <c r="AY120" s="797"/>
      <c r="AZ120" s="799">
        <f t="shared" ref="AZ120:AZ135" si="313">AT120-AW120</f>
        <v>1035</v>
      </c>
      <c r="BA120" s="797"/>
      <c r="BB120" s="932"/>
      <c r="BC120" s="797">
        <f>AZ120</f>
        <v>1035</v>
      </c>
      <c r="BD120" s="932"/>
      <c r="BE120" s="797"/>
      <c r="BF120" s="932"/>
      <c r="BG120" s="797"/>
      <c r="BH120" s="797"/>
      <c r="BI120" s="797"/>
      <c r="BJ120" s="797"/>
      <c r="BK120" s="797"/>
      <c r="BL120" s="799">
        <f t="shared" ref="BL120:BN135" si="314">AH120+AT120+BF120</f>
        <v>1035</v>
      </c>
      <c r="BM120" s="799">
        <f t="shared" si="314"/>
        <v>0</v>
      </c>
      <c r="BN120" s="799">
        <f t="shared" si="314"/>
        <v>0</v>
      </c>
      <c r="BO120" s="799">
        <f t="shared" ref="BO120:BO135" si="315">BP120</f>
        <v>0</v>
      </c>
      <c r="BP120" s="932">
        <f t="shared" ref="BP120:BP135" si="316">O120-BL120</f>
        <v>0</v>
      </c>
      <c r="BQ120" s="799">
        <f t="shared" ref="BQ120:BQ135" si="317">P120-BM120</f>
        <v>0</v>
      </c>
      <c r="BR120" s="798">
        <f t="shared" ref="BR120:BR135" si="318">Q120-BN120</f>
        <v>0</v>
      </c>
      <c r="BS120" s="798"/>
      <c r="BT120" s="798"/>
      <c r="BU120" s="798"/>
      <c r="BV120" s="798"/>
      <c r="BW120" s="798"/>
      <c r="BX120" s="798"/>
      <c r="BY120" s="798"/>
      <c r="BZ120" s="798"/>
      <c r="CA120" s="798"/>
      <c r="CB120" s="798"/>
      <c r="CC120" s="798"/>
      <c r="CD120" s="798"/>
      <c r="CE120" s="798"/>
      <c r="CF120" s="1200">
        <f>CG120</f>
        <v>115</v>
      </c>
      <c r="CG120" s="1200">
        <f t="shared" ref="CG120:CG135" si="319">H120*0.1</f>
        <v>115</v>
      </c>
      <c r="CH120" s="1200"/>
      <c r="CI120" s="1200"/>
      <c r="CJ120" s="1068"/>
    </row>
    <row r="121" spans="1:88" ht="27" hidden="1" customHeight="1">
      <c r="A121" s="1364">
        <f t="shared" ref="A121:A133" si="320">+A120+1</f>
        <v>2</v>
      </c>
      <c r="B121" s="1365" t="s">
        <v>222</v>
      </c>
      <c r="C121" s="942"/>
      <c r="D121" s="942"/>
      <c r="E121" s="942"/>
      <c r="F121" s="1197" t="s">
        <v>239</v>
      </c>
      <c r="G121" s="1063">
        <v>1941</v>
      </c>
      <c r="H121" s="1063">
        <v>1725</v>
      </c>
      <c r="I121" s="1063"/>
      <c r="J121" s="1063"/>
      <c r="K121" s="1063"/>
      <c r="L121" s="797"/>
      <c r="M121" s="932"/>
      <c r="N121" s="797">
        <f t="shared" ref="N121:N135" si="321">O121</f>
        <v>1552.5</v>
      </c>
      <c r="O121" s="932">
        <f t="shared" ref="O121:O135" si="322">H121*0.9</f>
        <v>1552.5</v>
      </c>
      <c r="P121" s="797"/>
      <c r="Q121" s="1063"/>
      <c r="R121" s="1063"/>
      <c r="S121" s="1063"/>
      <c r="T121" s="1063"/>
      <c r="U121" s="1063"/>
      <c r="V121" s="1063"/>
      <c r="W121" s="1063"/>
      <c r="X121" s="1063"/>
      <c r="Y121" s="1063"/>
      <c r="Z121" s="1717"/>
      <c r="AA121" s="1717"/>
      <c r="AB121" s="1757"/>
      <c r="AC121" s="1757"/>
      <c r="AD121" s="1063"/>
      <c r="AE121" s="1063"/>
      <c r="AF121" s="1063"/>
      <c r="AG121" s="1063"/>
      <c r="AH121" s="749"/>
      <c r="AI121" s="797"/>
      <c r="AJ121" s="932"/>
      <c r="AK121" s="797"/>
      <c r="AL121" s="797"/>
      <c r="AM121" s="932"/>
      <c r="AN121" s="797"/>
      <c r="AO121" s="797"/>
      <c r="AP121" s="932"/>
      <c r="AQ121" s="797"/>
      <c r="AR121" s="797"/>
      <c r="AS121" s="932"/>
      <c r="AT121" s="797">
        <f t="shared" si="311"/>
        <v>1552.5</v>
      </c>
      <c r="AU121" s="797"/>
      <c r="AV121" s="946"/>
      <c r="AW121" s="797">
        <f t="shared" si="312"/>
        <v>0</v>
      </c>
      <c r="AX121" s="797"/>
      <c r="AY121" s="797"/>
      <c r="AZ121" s="799">
        <f t="shared" si="313"/>
        <v>1552.5</v>
      </c>
      <c r="BA121" s="797"/>
      <c r="BB121" s="932"/>
      <c r="BC121" s="797">
        <f t="shared" ref="BC121:BC135" si="323">AZ121</f>
        <v>1552.5</v>
      </c>
      <c r="BD121" s="932"/>
      <c r="BE121" s="797"/>
      <c r="BF121" s="932"/>
      <c r="BG121" s="797"/>
      <c r="BH121" s="797"/>
      <c r="BI121" s="797"/>
      <c r="BJ121" s="797"/>
      <c r="BK121" s="797"/>
      <c r="BL121" s="799">
        <f t="shared" si="314"/>
        <v>1552.5</v>
      </c>
      <c r="BM121" s="799">
        <f t="shared" si="314"/>
        <v>0</v>
      </c>
      <c r="BN121" s="799">
        <f t="shared" si="314"/>
        <v>0</v>
      </c>
      <c r="BO121" s="799">
        <f t="shared" si="315"/>
        <v>0</v>
      </c>
      <c r="BP121" s="932">
        <f t="shared" si="316"/>
        <v>0</v>
      </c>
      <c r="BQ121" s="799">
        <f t="shared" si="317"/>
        <v>0</v>
      </c>
      <c r="BR121" s="798">
        <f t="shared" si="318"/>
        <v>0</v>
      </c>
      <c r="BS121" s="798"/>
      <c r="BT121" s="798"/>
      <c r="BU121" s="798"/>
      <c r="BV121" s="798"/>
      <c r="BW121" s="798"/>
      <c r="BX121" s="798"/>
      <c r="BY121" s="798"/>
      <c r="BZ121" s="798"/>
      <c r="CA121" s="798"/>
      <c r="CB121" s="798"/>
      <c r="CC121" s="798"/>
      <c r="CD121" s="798"/>
      <c r="CE121" s="798"/>
      <c r="CF121" s="1200">
        <f t="shared" ref="CF121:CF135" si="324">CG121</f>
        <v>172.5</v>
      </c>
      <c r="CG121" s="1200">
        <f t="shared" si="319"/>
        <v>172.5</v>
      </c>
      <c r="CH121" s="1200"/>
      <c r="CI121" s="1200"/>
      <c r="CJ121" s="1068"/>
    </row>
    <row r="122" spans="1:88" ht="27" hidden="1" customHeight="1">
      <c r="A122" s="1364">
        <v>3</v>
      </c>
      <c r="B122" s="1365" t="s">
        <v>223</v>
      </c>
      <c r="C122" s="942"/>
      <c r="D122" s="942"/>
      <c r="E122" s="942"/>
      <c r="F122" s="1197" t="s">
        <v>240</v>
      </c>
      <c r="G122" s="1063">
        <v>1481</v>
      </c>
      <c r="H122" s="1063">
        <v>1150</v>
      </c>
      <c r="I122" s="1063"/>
      <c r="J122" s="1063"/>
      <c r="K122" s="1063"/>
      <c r="L122" s="797"/>
      <c r="M122" s="932"/>
      <c r="N122" s="797">
        <f t="shared" si="321"/>
        <v>1035</v>
      </c>
      <c r="O122" s="932">
        <f t="shared" si="322"/>
        <v>1035</v>
      </c>
      <c r="P122" s="797"/>
      <c r="Q122" s="1063"/>
      <c r="R122" s="1063"/>
      <c r="S122" s="1063"/>
      <c r="T122" s="1063"/>
      <c r="U122" s="1063"/>
      <c r="V122" s="1063"/>
      <c r="W122" s="1063"/>
      <c r="X122" s="1063"/>
      <c r="Y122" s="1063"/>
      <c r="Z122" s="1717"/>
      <c r="AA122" s="1717"/>
      <c r="AB122" s="1757"/>
      <c r="AC122" s="1757"/>
      <c r="AD122" s="1063"/>
      <c r="AE122" s="1063"/>
      <c r="AF122" s="1063"/>
      <c r="AG122" s="1063"/>
      <c r="AH122" s="749"/>
      <c r="AI122" s="797"/>
      <c r="AJ122" s="932"/>
      <c r="AK122" s="797"/>
      <c r="AL122" s="797"/>
      <c r="AM122" s="932"/>
      <c r="AN122" s="797"/>
      <c r="AO122" s="797"/>
      <c r="AP122" s="932"/>
      <c r="AQ122" s="797"/>
      <c r="AR122" s="797"/>
      <c r="AS122" s="932"/>
      <c r="AT122" s="797">
        <f t="shared" si="311"/>
        <v>1035</v>
      </c>
      <c r="AU122" s="797"/>
      <c r="AV122" s="946"/>
      <c r="AW122" s="797">
        <f t="shared" si="312"/>
        <v>87</v>
      </c>
      <c r="AX122" s="797"/>
      <c r="AY122" s="797">
        <v>87</v>
      </c>
      <c r="AZ122" s="799">
        <f t="shared" si="313"/>
        <v>948</v>
      </c>
      <c r="BA122" s="797"/>
      <c r="BB122" s="932"/>
      <c r="BC122" s="797">
        <f t="shared" si="323"/>
        <v>948</v>
      </c>
      <c r="BD122" s="932"/>
      <c r="BE122" s="797"/>
      <c r="BF122" s="932"/>
      <c r="BG122" s="797"/>
      <c r="BH122" s="797"/>
      <c r="BI122" s="797"/>
      <c r="BJ122" s="797"/>
      <c r="BK122" s="797"/>
      <c r="BL122" s="799">
        <f t="shared" si="314"/>
        <v>1035</v>
      </c>
      <c r="BM122" s="799">
        <f t="shared" si="314"/>
        <v>0</v>
      </c>
      <c r="BN122" s="799">
        <f t="shared" si="314"/>
        <v>0</v>
      </c>
      <c r="BO122" s="799">
        <f t="shared" si="315"/>
        <v>0</v>
      </c>
      <c r="BP122" s="932">
        <f t="shared" si="316"/>
        <v>0</v>
      </c>
      <c r="BQ122" s="799">
        <f t="shared" si="317"/>
        <v>0</v>
      </c>
      <c r="BR122" s="798">
        <f t="shared" si="318"/>
        <v>0</v>
      </c>
      <c r="BS122" s="798"/>
      <c r="BT122" s="798"/>
      <c r="BU122" s="798"/>
      <c r="BV122" s="798"/>
      <c r="BW122" s="798"/>
      <c r="BX122" s="798"/>
      <c r="BY122" s="798"/>
      <c r="BZ122" s="798"/>
      <c r="CA122" s="798"/>
      <c r="CB122" s="798"/>
      <c r="CC122" s="798"/>
      <c r="CD122" s="798"/>
      <c r="CE122" s="798"/>
      <c r="CF122" s="1200">
        <f t="shared" si="324"/>
        <v>115</v>
      </c>
      <c r="CG122" s="1200">
        <f t="shared" si="319"/>
        <v>115</v>
      </c>
      <c r="CH122" s="1200"/>
      <c r="CI122" s="1200"/>
      <c r="CJ122" s="1068"/>
    </row>
    <row r="123" spans="1:88" ht="27" hidden="1" customHeight="1">
      <c r="A123" s="1364">
        <f t="shared" si="320"/>
        <v>4</v>
      </c>
      <c r="B123" s="1365" t="s">
        <v>224</v>
      </c>
      <c r="C123" s="800"/>
      <c r="D123" s="800"/>
      <c r="E123" s="800"/>
      <c r="F123" s="1197" t="s">
        <v>241</v>
      </c>
      <c r="G123" s="1063">
        <v>2403</v>
      </c>
      <c r="H123" s="1063">
        <v>1800</v>
      </c>
      <c r="I123" s="1063"/>
      <c r="J123" s="1063"/>
      <c r="K123" s="1063"/>
      <c r="L123" s="937"/>
      <c r="M123" s="939"/>
      <c r="N123" s="797">
        <f t="shared" si="321"/>
        <v>1620</v>
      </c>
      <c r="O123" s="932">
        <f t="shared" si="322"/>
        <v>1620</v>
      </c>
      <c r="P123" s="937"/>
      <c r="Q123" s="1063"/>
      <c r="R123" s="1063"/>
      <c r="S123" s="1063"/>
      <c r="T123" s="1063"/>
      <c r="U123" s="1063"/>
      <c r="V123" s="1063"/>
      <c r="W123" s="1063"/>
      <c r="X123" s="1063"/>
      <c r="Y123" s="1063"/>
      <c r="Z123" s="1717"/>
      <c r="AA123" s="1717"/>
      <c r="AB123" s="1757"/>
      <c r="AC123" s="1757"/>
      <c r="AD123" s="1063"/>
      <c r="AE123" s="1063"/>
      <c r="AF123" s="1063"/>
      <c r="AG123" s="1063"/>
      <c r="AH123" s="733"/>
      <c r="AI123" s="937"/>
      <c r="AJ123" s="939"/>
      <c r="AK123" s="937"/>
      <c r="AL123" s="937"/>
      <c r="AM123" s="939"/>
      <c r="AN123" s="937"/>
      <c r="AO123" s="937"/>
      <c r="AP123" s="939"/>
      <c r="AQ123" s="937"/>
      <c r="AR123" s="937"/>
      <c r="AS123" s="939"/>
      <c r="AT123" s="797">
        <f t="shared" si="311"/>
        <v>1620</v>
      </c>
      <c r="AU123" s="937"/>
      <c r="AV123" s="946"/>
      <c r="AW123" s="797">
        <f t="shared" si="312"/>
        <v>117</v>
      </c>
      <c r="AX123" s="797"/>
      <c r="AY123" s="797">
        <v>117</v>
      </c>
      <c r="AZ123" s="799">
        <f t="shared" si="313"/>
        <v>1503</v>
      </c>
      <c r="BA123" s="797"/>
      <c r="BB123" s="932"/>
      <c r="BC123" s="797">
        <f t="shared" si="323"/>
        <v>1503</v>
      </c>
      <c r="BD123" s="939"/>
      <c r="BE123" s="797"/>
      <c r="BF123" s="932"/>
      <c r="BG123" s="797"/>
      <c r="BH123" s="797"/>
      <c r="BI123" s="797"/>
      <c r="BJ123" s="797"/>
      <c r="BK123" s="797"/>
      <c r="BL123" s="799">
        <f t="shared" si="314"/>
        <v>1620</v>
      </c>
      <c r="BM123" s="799">
        <f t="shared" si="314"/>
        <v>0</v>
      </c>
      <c r="BN123" s="799">
        <f t="shared" si="314"/>
        <v>0</v>
      </c>
      <c r="BO123" s="799">
        <f t="shared" si="315"/>
        <v>0</v>
      </c>
      <c r="BP123" s="932">
        <f t="shared" si="316"/>
        <v>0</v>
      </c>
      <c r="BQ123" s="799">
        <f t="shared" si="317"/>
        <v>0</v>
      </c>
      <c r="BR123" s="798">
        <f t="shared" si="318"/>
        <v>0</v>
      </c>
      <c r="BS123" s="798"/>
      <c r="BT123" s="798"/>
      <c r="BU123" s="798"/>
      <c r="BV123" s="798"/>
      <c r="BW123" s="798"/>
      <c r="BX123" s="798"/>
      <c r="BY123" s="798"/>
      <c r="BZ123" s="798"/>
      <c r="CA123" s="798"/>
      <c r="CB123" s="798"/>
      <c r="CC123" s="798"/>
      <c r="CD123" s="798"/>
      <c r="CE123" s="798"/>
      <c r="CF123" s="1200">
        <f t="shared" si="324"/>
        <v>180</v>
      </c>
      <c r="CG123" s="1200">
        <f t="shared" si="319"/>
        <v>180</v>
      </c>
      <c r="CH123" s="1372"/>
      <c r="CI123" s="1372"/>
      <c r="CJ123" s="801"/>
    </row>
    <row r="124" spans="1:88" ht="27" hidden="1" customHeight="1">
      <c r="A124" s="1364">
        <v>6</v>
      </c>
      <c r="B124" s="1365" t="s">
        <v>226</v>
      </c>
      <c r="C124" s="800"/>
      <c r="D124" s="800"/>
      <c r="E124" s="800"/>
      <c r="F124" s="1197" t="s">
        <v>243</v>
      </c>
      <c r="G124" s="1063">
        <v>3202</v>
      </c>
      <c r="H124" s="1063">
        <v>2900</v>
      </c>
      <c r="I124" s="1063"/>
      <c r="J124" s="1063"/>
      <c r="K124" s="1063"/>
      <c r="L124" s="937"/>
      <c r="M124" s="939"/>
      <c r="N124" s="797">
        <f t="shared" si="321"/>
        <v>2610</v>
      </c>
      <c r="O124" s="932">
        <f>H124*0.9</f>
        <v>2610</v>
      </c>
      <c r="P124" s="937"/>
      <c r="Q124" s="1063"/>
      <c r="R124" s="1063"/>
      <c r="S124" s="1063"/>
      <c r="T124" s="1063"/>
      <c r="U124" s="1063"/>
      <c r="V124" s="1063"/>
      <c r="W124" s="1063"/>
      <c r="X124" s="1063"/>
      <c r="Y124" s="1063"/>
      <c r="Z124" s="1717"/>
      <c r="AA124" s="1717"/>
      <c r="AB124" s="1757"/>
      <c r="AC124" s="1757"/>
      <c r="AD124" s="1063"/>
      <c r="AE124" s="1063"/>
      <c r="AF124" s="1063"/>
      <c r="AG124" s="1063"/>
      <c r="AH124" s="733"/>
      <c r="AI124" s="937"/>
      <c r="AJ124" s="939"/>
      <c r="AK124" s="937"/>
      <c r="AL124" s="937"/>
      <c r="AM124" s="939"/>
      <c r="AN124" s="937"/>
      <c r="AO124" s="937"/>
      <c r="AP124" s="939"/>
      <c r="AQ124" s="937"/>
      <c r="AR124" s="937"/>
      <c r="AS124" s="939"/>
      <c r="AT124" s="797">
        <f t="shared" si="311"/>
        <v>2610</v>
      </c>
      <c r="AU124" s="937"/>
      <c r="AV124" s="946"/>
      <c r="AW124" s="797">
        <f t="shared" si="312"/>
        <v>0</v>
      </c>
      <c r="AX124" s="797"/>
      <c r="AY124" s="797"/>
      <c r="AZ124" s="799">
        <f t="shared" si="313"/>
        <v>2610</v>
      </c>
      <c r="BA124" s="797"/>
      <c r="BB124" s="932"/>
      <c r="BC124" s="797">
        <f t="shared" si="323"/>
        <v>2610</v>
      </c>
      <c r="BD124" s="939"/>
      <c r="BE124" s="797"/>
      <c r="BF124" s="932"/>
      <c r="BG124" s="797"/>
      <c r="BH124" s="797"/>
      <c r="BI124" s="797"/>
      <c r="BJ124" s="797"/>
      <c r="BK124" s="797"/>
      <c r="BL124" s="799">
        <f t="shared" si="314"/>
        <v>2610</v>
      </c>
      <c r="BM124" s="799">
        <f t="shared" si="314"/>
        <v>0</v>
      </c>
      <c r="BN124" s="799">
        <f t="shared" si="314"/>
        <v>0</v>
      </c>
      <c r="BO124" s="799">
        <f t="shared" si="315"/>
        <v>0</v>
      </c>
      <c r="BP124" s="932">
        <f t="shared" si="316"/>
        <v>0</v>
      </c>
      <c r="BQ124" s="799">
        <f t="shared" si="317"/>
        <v>0</v>
      </c>
      <c r="BR124" s="798">
        <f t="shared" si="318"/>
        <v>0</v>
      </c>
      <c r="BS124" s="798"/>
      <c r="BT124" s="798"/>
      <c r="BU124" s="798"/>
      <c r="BV124" s="798"/>
      <c r="BW124" s="798"/>
      <c r="BX124" s="798"/>
      <c r="BY124" s="798"/>
      <c r="BZ124" s="798"/>
      <c r="CA124" s="798"/>
      <c r="CB124" s="798"/>
      <c r="CC124" s="798"/>
      <c r="CD124" s="798"/>
      <c r="CE124" s="798"/>
      <c r="CF124" s="1200">
        <f t="shared" si="324"/>
        <v>290</v>
      </c>
      <c r="CG124" s="1200">
        <f t="shared" si="319"/>
        <v>290</v>
      </c>
      <c r="CH124" s="1372"/>
      <c r="CI124" s="1372"/>
      <c r="CJ124" s="801"/>
    </row>
    <row r="125" spans="1:88" ht="27" hidden="1" customHeight="1">
      <c r="A125" s="1364">
        <f>+A123+1</f>
        <v>5</v>
      </c>
      <c r="B125" s="1365" t="s">
        <v>225</v>
      </c>
      <c r="C125" s="800"/>
      <c r="D125" s="800"/>
      <c r="E125" s="800"/>
      <c r="F125" s="1197" t="s">
        <v>242</v>
      </c>
      <c r="G125" s="1063">
        <v>2330</v>
      </c>
      <c r="H125" s="1063">
        <v>1800</v>
      </c>
      <c r="I125" s="1063"/>
      <c r="J125" s="1063"/>
      <c r="K125" s="1063"/>
      <c r="L125" s="937"/>
      <c r="M125" s="939"/>
      <c r="N125" s="797">
        <f t="shared" si="321"/>
        <v>1620</v>
      </c>
      <c r="O125" s="932">
        <f t="shared" si="322"/>
        <v>1620</v>
      </c>
      <c r="P125" s="937"/>
      <c r="Q125" s="1063"/>
      <c r="R125" s="1063"/>
      <c r="S125" s="1063"/>
      <c r="T125" s="1063"/>
      <c r="U125" s="1063"/>
      <c r="V125" s="1063"/>
      <c r="W125" s="1063"/>
      <c r="X125" s="1063"/>
      <c r="Y125" s="1063"/>
      <c r="Z125" s="1717"/>
      <c r="AA125" s="1717"/>
      <c r="AB125" s="1757"/>
      <c r="AC125" s="1757"/>
      <c r="AD125" s="1063"/>
      <c r="AE125" s="1063"/>
      <c r="AF125" s="1063"/>
      <c r="AG125" s="1063"/>
      <c r="AH125" s="733"/>
      <c r="AI125" s="937"/>
      <c r="AJ125" s="939"/>
      <c r="AK125" s="937"/>
      <c r="AL125" s="937"/>
      <c r="AM125" s="939"/>
      <c r="AN125" s="937"/>
      <c r="AO125" s="937"/>
      <c r="AP125" s="939"/>
      <c r="AQ125" s="937"/>
      <c r="AR125" s="937"/>
      <c r="AS125" s="939"/>
      <c r="AT125" s="797">
        <f t="shared" si="311"/>
        <v>1620</v>
      </c>
      <c r="AU125" s="937"/>
      <c r="AV125" s="946"/>
      <c r="AW125" s="797">
        <f t="shared" si="312"/>
        <v>114</v>
      </c>
      <c r="AX125" s="797"/>
      <c r="AY125" s="797">
        <v>114</v>
      </c>
      <c r="AZ125" s="799">
        <f t="shared" si="313"/>
        <v>1506</v>
      </c>
      <c r="BA125" s="797"/>
      <c r="BB125" s="932"/>
      <c r="BC125" s="797">
        <f t="shared" si="323"/>
        <v>1506</v>
      </c>
      <c r="BD125" s="939"/>
      <c r="BE125" s="797"/>
      <c r="BF125" s="932"/>
      <c r="BG125" s="797"/>
      <c r="BH125" s="797"/>
      <c r="BI125" s="797"/>
      <c r="BJ125" s="797"/>
      <c r="BK125" s="797"/>
      <c r="BL125" s="799">
        <f t="shared" si="314"/>
        <v>1620</v>
      </c>
      <c r="BM125" s="799">
        <f t="shared" si="314"/>
        <v>0</v>
      </c>
      <c r="BN125" s="799">
        <f t="shared" si="314"/>
        <v>0</v>
      </c>
      <c r="BO125" s="799">
        <f t="shared" si="315"/>
        <v>0</v>
      </c>
      <c r="BP125" s="932">
        <f t="shared" si="316"/>
        <v>0</v>
      </c>
      <c r="BQ125" s="799">
        <f t="shared" si="317"/>
        <v>0</v>
      </c>
      <c r="BR125" s="798">
        <f t="shared" si="318"/>
        <v>0</v>
      </c>
      <c r="BS125" s="798"/>
      <c r="BT125" s="798"/>
      <c r="BU125" s="798"/>
      <c r="BV125" s="798"/>
      <c r="BW125" s="798"/>
      <c r="BX125" s="798"/>
      <c r="BY125" s="798"/>
      <c r="BZ125" s="798"/>
      <c r="CA125" s="798"/>
      <c r="CB125" s="798"/>
      <c r="CC125" s="798"/>
      <c r="CD125" s="798"/>
      <c r="CE125" s="798"/>
      <c r="CF125" s="1200">
        <f t="shared" si="324"/>
        <v>180</v>
      </c>
      <c r="CG125" s="1200">
        <f t="shared" si="319"/>
        <v>180</v>
      </c>
      <c r="CH125" s="1372"/>
      <c r="CI125" s="1372"/>
      <c r="CJ125" s="801"/>
    </row>
    <row r="126" spans="1:88" ht="27" hidden="1" customHeight="1">
      <c r="A126" s="1364">
        <v>7</v>
      </c>
      <c r="B126" s="1365" t="s">
        <v>227</v>
      </c>
      <c r="C126" s="800"/>
      <c r="D126" s="800"/>
      <c r="E126" s="800"/>
      <c r="F126" s="1197" t="s">
        <v>244</v>
      </c>
      <c r="G126" s="1063">
        <v>3303</v>
      </c>
      <c r="H126" s="1063">
        <v>2300</v>
      </c>
      <c r="I126" s="1063"/>
      <c r="J126" s="1063"/>
      <c r="K126" s="1063"/>
      <c r="L126" s="937"/>
      <c r="M126" s="939"/>
      <c r="N126" s="797">
        <f t="shared" si="321"/>
        <v>2070</v>
      </c>
      <c r="O126" s="932">
        <f t="shared" si="322"/>
        <v>2070</v>
      </c>
      <c r="P126" s="937"/>
      <c r="Q126" s="1063"/>
      <c r="R126" s="1063"/>
      <c r="S126" s="1063"/>
      <c r="T126" s="1063"/>
      <c r="U126" s="1063"/>
      <c r="V126" s="1063"/>
      <c r="W126" s="1063"/>
      <c r="X126" s="1063"/>
      <c r="Y126" s="1063"/>
      <c r="Z126" s="1717"/>
      <c r="AA126" s="1717"/>
      <c r="AB126" s="1757"/>
      <c r="AC126" s="1757"/>
      <c r="AD126" s="1063"/>
      <c r="AE126" s="1063"/>
      <c r="AF126" s="1063"/>
      <c r="AG126" s="1063"/>
      <c r="AH126" s="733"/>
      <c r="AI126" s="937"/>
      <c r="AJ126" s="939"/>
      <c r="AK126" s="937"/>
      <c r="AL126" s="937"/>
      <c r="AM126" s="939"/>
      <c r="AN126" s="937"/>
      <c r="AO126" s="937"/>
      <c r="AP126" s="939"/>
      <c r="AQ126" s="937"/>
      <c r="AR126" s="937"/>
      <c r="AS126" s="939"/>
      <c r="AT126" s="797">
        <f t="shared" si="311"/>
        <v>2070</v>
      </c>
      <c r="AU126" s="937"/>
      <c r="AV126" s="946"/>
      <c r="AW126" s="797">
        <f t="shared" si="312"/>
        <v>275</v>
      </c>
      <c r="AX126" s="797"/>
      <c r="AY126" s="1373">
        <v>275</v>
      </c>
      <c r="AZ126" s="799">
        <f t="shared" si="313"/>
        <v>1795</v>
      </c>
      <c r="BA126" s="797"/>
      <c r="BB126" s="932"/>
      <c r="BC126" s="797">
        <f t="shared" si="323"/>
        <v>1795</v>
      </c>
      <c r="BD126" s="939"/>
      <c r="BE126" s="797"/>
      <c r="BF126" s="932"/>
      <c r="BG126" s="797"/>
      <c r="BH126" s="797"/>
      <c r="BI126" s="797"/>
      <c r="BJ126" s="797"/>
      <c r="BK126" s="797"/>
      <c r="BL126" s="799">
        <f t="shared" si="314"/>
        <v>2070</v>
      </c>
      <c r="BM126" s="799">
        <f t="shared" si="314"/>
        <v>0</v>
      </c>
      <c r="BN126" s="799">
        <f t="shared" si="314"/>
        <v>0</v>
      </c>
      <c r="BO126" s="799">
        <f t="shared" si="315"/>
        <v>0</v>
      </c>
      <c r="BP126" s="932">
        <f t="shared" si="316"/>
        <v>0</v>
      </c>
      <c r="BQ126" s="799">
        <f t="shared" si="317"/>
        <v>0</v>
      </c>
      <c r="BR126" s="798">
        <f t="shared" si="318"/>
        <v>0</v>
      </c>
      <c r="BS126" s="798"/>
      <c r="BT126" s="798"/>
      <c r="BU126" s="798"/>
      <c r="BV126" s="798"/>
      <c r="BW126" s="798"/>
      <c r="BX126" s="798"/>
      <c r="BY126" s="798"/>
      <c r="BZ126" s="798"/>
      <c r="CA126" s="798"/>
      <c r="CB126" s="798"/>
      <c r="CC126" s="798"/>
      <c r="CD126" s="798"/>
      <c r="CE126" s="798"/>
      <c r="CF126" s="1200">
        <f t="shared" si="324"/>
        <v>230</v>
      </c>
      <c r="CG126" s="1200">
        <f t="shared" si="319"/>
        <v>230</v>
      </c>
      <c r="CH126" s="1372"/>
      <c r="CI126" s="1372"/>
      <c r="CJ126" s="801"/>
    </row>
    <row r="127" spans="1:88" ht="27" hidden="1" customHeight="1">
      <c r="A127" s="1364">
        <f t="shared" si="320"/>
        <v>8</v>
      </c>
      <c r="B127" s="1365" t="s">
        <v>228</v>
      </c>
      <c r="C127" s="800"/>
      <c r="D127" s="800"/>
      <c r="E127" s="800"/>
      <c r="F127" s="1197" t="s">
        <v>245</v>
      </c>
      <c r="G127" s="1063">
        <v>1811</v>
      </c>
      <c r="H127" s="1063">
        <v>1150</v>
      </c>
      <c r="I127" s="1063"/>
      <c r="J127" s="1063"/>
      <c r="K127" s="1063"/>
      <c r="L127" s="937"/>
      <c r="M127" s="939"/>
      <c r="N127" s="797">
        <f t="shared" si="321"/>
        <v>1035</v>
      </c>
      <c r="O127" s="932">
        <f t="shared" si="322"/>
        <v>1035</v>
      </c>
      <c r="P127" s="937"/>
      <c r="Q127" s="1063"/>
      <c r="R127" s="1063"/>
      <c r="S127" s="1063"/>
      <c r="T127" s="1063"/>
      <c r="U127" s="1063"/>
      <c r="V127" s="1063"/>
      <c r="W127" s="1063"/>
      <c r="X127" s="1063"/>
      <c r="Y127" s="1063"/>
      <c r="Z127" s="1717"/>
      <c r="AA127" s="1717"/>
      <c r="AB127" s="1757"/>
      <c r="AC127" s="1757"/>
      <c r="AD127" s="1063"/>
      <c r="AE127" s="1063"/>
      <c r="AF127" s="1063"/>
      <c r="AG127" s="1063"/>
      <c r="AH127" s="733"/>
      <c r="AI127" s="937"/>
      <c r="AJ127" s="939"/>
      <c r="AK127" s="937"/>
      <c r="AL127" s="937"/>
      <c r="AM127" s="939"/>
      <c r="AN127" s="937"/>
      <c r="AO127" s="937"/>
      <c r="AP127" s="939"/>
      <c r="AQ127" s="937"/>
      <c r="AR127" s="937"/>
      <c r="AS127" s="939"/>
      <c r="AT127" s="797">
        <f t="shared" si="311"/>
        <v>1035</v>
      </c>
      <c r="AU127" s="937"/>
      <c r="AV127" s="946"/>
      <c r="AW127" s="797">
        <f t="shared" si="312"/>
        <v>171</v>
      </c>
      <c r="AX127" s="797"/>
      <c r="AY127" s="797">
        <v>171</v>
      </c>
      <c r="AZ127" s="799">
        <f t="shared" si="313"/>
        <v>864</v>
      </c>
      <c r="BA127" s="797"/>
      <c r="BB127" s="932"/>
      <c r="BC127" s="797">
        <f t="shared" si="323"/>
        <v>864</v>
      </c>
      <c r="BD127" s="939"/>
      <c r="BE127" s="797"/>
      <c r="BF127" s="932"/>
      <c r="BG127" s="797"/>
      <c r="BH127" s="797"/>
      <c r="BI127" s="797"/>
      <c r="BJ127" s="797"/>
      <c r="BK127" s="797"/>
      <c r="BL127" s="799">
        <f t="shared" si="314"/>
        <v>1035</v>
      </c>
      <c r="BM127" s="799">
        <f t="shared" si="314"/>
        <v>0</v>
      </c>
      <c r="BN127" s="799">
        <f t="shared" si="314"/>
        <v>0</v>
      </c>
      <c r="BO127" s="799">
        <f t="shared" si="315"/>
        <v>0</v>
      </c>
      <c r="BP127" s="932">
        <f t="shared" si="316"/>
        <v>0</v>
      </c>
      <c r="BQ127" s="799">
        <f t="shared" si="317"/>
        <v>0</v>
      </c>
      <c r="BR127" s="798">
        <f t="shared" si="318"/>
        <v>0</v>
      </c>
      <c r="BS127" s="798"/>
      <c r="BT127" s="798"/>
      <c r="BU127" s="798"/>
      <c r="BV127" s="798"/>
      <c r="BW127" s="798"/>
      <c r="BX127" s="798"/>
      <c r="BY127" s="798"/>
      <c r="BZ127" s="798"/>
      <c r="CA127" s="798"/>
      <c r="CB127" s="798"/>
      <c r="CC127" s="798"/>
      <c r="CD127" s="798"/>
      <c r="CE127" s="798"/>
      <c r="CF127" s="1200">
        <f t="shared" si="324"/>
        <v>115</v>
      </c>
      <c r="CG127" s="1200">
        <f t="shared" si="319"/>
        <v>115</v>
      </c>
      <c r="CH127" s="1372"/>
      <c r="CI127" s="1372"/>
      <c r="CJ127" s="801"/>
    </row>
    <row r="128" spans="1:88" ht="27" hidden="1" customHeight="1">
      <c r="A128" s="1364">
        <f t="shared" si="320"/>
        <v>9</v>
      </c>
      <c r="B128" s="1365" t="s">
        <v>229</v>
      </c>
      <c r="C128" s="800"/>
      <c r="D128" s="800"/>
      <c r="E128" s="800"/>
      <c r="F128" s="1197" t="s">
        <v>246</v>
      </c>
      <c r="G128" s="1063">
        <v>1687</v>
      </c>
      <c r="H128" s="1063">
        <v>1150</v>
      </c>
      <c r="I128" s="1063"/>
      <c r="J128" s="1063"/>
      <c r="K128" s="1063"/>
      <c r="L128" s="937"/>
      <c r="M128" s="939"/>
      <c r="N128" s="797">
        <f t="shared" si="321"/>
        <v>1035</v>
      </c>
      <c r="O128" s="932">
        <f t="shared" si="322"/>
        <v>1035</v>
      </c>
      <c r="P128" s="937"/>
      <c r="Q128" s="1063"/>
      <c r="R128" s="1063"/>
      <c r="S128" s="1063"/>
      <c r="T128" s="1063"/>
      <c r="U128" s="1063"/>
      <c r="V128" s="1063"/>
      <c r="W128" s="1063"/>
      <c r="X128" s="1063"/>
      <c r="Y128" s="1063"/>
      <c r="Z128" s="1717"/>
      <c r="AA128" s="1717"/>
      <c r="AB128" s="1757"/>
      <c r="AC128" s="1757"/>
      <c r="AD128" s="1063"/>
      <c r="AE128" s="1063"/>
      <c r="AF128" s="1063"/>
      <c r="AG128" s="1063"/>
      <c r="AH128" s="733"/>
      <c r="AI128" s="937"/>
      <c r="AJ128" s="939"/>
      <c r="AK128" s="937"/>
      <c r="AL128" s="937"/>
      <c r="AM128" s="939"/>
      <c r="AN128" s="937"/>
      <c r="AO128" s="937"/>
      <c r="AP128" s="939"/>
      <c r="AQ128" s="937"/>
      <c r="AR128" s="937"/>
      <c r="AS128" s="939"/>
      <c r="AT128" s="797">
        <f t="shared" si="311"/>
        <v>1035</v>
      </c>
      <c r="AU128" s="937"/>
      <c r="AV128" s="946"/>
      <c r="AW128" s="797">
        <f t="shared" si="312"/>
        <v>155</v>
      </c>
      <c r="AX128" s="797"/>
      <c r="AY128" s="797">
        <v>155</v>
      </c>
      <c r="AZ128" s="799">
        <f t="shared" si="313"/>
        <v>880</v>
      </c>
      <c r="BA128" s="797"/>
      <c r="BB128" s="932"/>
      <c r="BC128" s="797">
        <f t="shared" si="323"/>
        <v>880</v>
      </c>
      <c r="BD128" s="939"/>
      <c r="BE128" s="797"/>
      <c r="BF128" s="932"/>
      <c r="BG128" s="797"/>
      <c r="BH128" s="797"/>
      <c r="BI128" s="797"/>
      <c r="BJ128" s="797"/>
      <c r="BK128" s="797"/>
      <c r="BL128" s="799">
        <f t="shared" si="314"/>
        <v>1035</v>
      </c>
      <c r="BM128" s="799">
        <f t="shared" si="314"/>
        <v>0</v>
      </c>
      <c r="BN128" s="799">
        <f t="shared" si="314"/>
        <v>0</v>
      </c>
      <c r="BO128" s="799">
        <f t="shared" si="315"/>
        <v>0</v>
      </c>
      <c r="BP128" s="932">
        <f t="shared" si="316"/>
        <v>0</v>
      </c>
      <c r="BQ128" s="799">
        <f t="shared" si="317"/>
        <v>0</v>
      </c>
      <c r="BR128" s="798">
        <f t="shared" si="318"/>
        <v>0</v>
      </c>
      <c r="BS128" s="798"/>
      <c r="BT128" s="798"/>
      <c r="BU128" s="798"/>
      <c r="BV128" s="798"/>
      <c r="BW128" s="798"/>
      <c r="BX128" s="798"/>
      <c r="BY128" s="798"/>
      <c r="BZ128" s="798"/>
      <c r="CA128" s="798"/>
      <c r="CB128" s="798"/>
      <c r="CC128" s="798"/>
      <c r="CD128" s="798"/>
      <c r="CE128" s="798"/>
      <c r="CF128" s="1200">
        <f t="shared" si="324"/>
        <v>115</v>
      </c>
      <c r="CG128" s="1200">
        <f t="shared" si="319"/>
        <v>115</v>
      </c>
      <c r="CH128" s="1372"/>
      <c r="CI128" s="1372"/>
      <c r="CJ128" s="801"/>
    </row>
    <row r="129" spans="1:88" ht="27" hidden="1" customHeight="1">
      <c r="A129" s="1364">
        <f t="shared" si="320"/>
        <v>10</v>
      </c>
      <c r="B129" s="1365" t="s">
        <v>230</v>
      </c>
      <c r="C129" s="800"/>
      <c r="D129" s="800"/>
      <c r="E129" s="800"/>
      <c r="F129" s="1197" t="s">
        <v>247</v>
      </c>
      <c r="G129" s="1063">
        <v>2802</v>
      </c>
      <c r="H129" s="1063">
        <v>2250</v>
      </c>
      <c r="I129" s="1063"/>
      <c r="J129" s="1063"/>
      <c r="K129" s="1063"/>
      <c r="L129" s="937"/>
      <c r="M129" s="939"/>
      <c r="N129" s="797">
        <f t="shared" si="321"/>
        <v>2025</v>
      </c>
      <c r="O129" s="932">
        <f t="shared" si="322"/>
        <v>2025</v>
      </c>
      <c r="P129" s="937"/>
      <c r="Q129" s="1063"/>
      <c r="R129" s="1063"/>
      <c r="S129" s="1063"/>
      <c r="T129" s="1063"/>
      <c r="U129" s="1063"/>
      <c r="V129" s="1063"/>
      <c r="W129" s="1063"/>
      <c r="X129" s="1063"/>
      <c r="Y129" s="1063"/>
      <c r="Z129" s="1717"/>
      <c r="AA129" s="1717"/>
      <c r="AB129" s="1757"/>
      <c r="AC129" s="1757"/>
      <c r="AD129" s="1063"/>
      <c r="AE129" s="1063"/>
      <c r="AF129" s="1063"/>
      <c r="AG129" s="1063"/>
      <c r="AH129" s="733"/>
      <c r="AI129" s="937"/>
      <c r="AJ129" s="939"/>
      <c r="AK129" s="937"/>
      <c r="AL129" s="937"/>
      <c r="AM129" s="939"/>
      <c r="AN129" s="937"/>
      <c r="AO129" s="937"/>
      <c r="AP129" s="939"/>
      <c r="AQ129" s="937"/>
      <c r="AR129" s="937"/>
      <c r="AS129" s="939"/>
      <c r="AT129" s="797">
        <f t="shared" si="311"/>
        <v>2025</v>
      </c>
      <c r="AU129" s="937"/>
      <c r="AV129" s="946"/>
      <c r="AW129" s="797">
        <f t="shared" si="312"/>
        <v>255</v>
      </c>
      <c r="AX129" s="797"/>
      <c r="AY129" s="797">
        <v>255</v>
      </c>
      <c r="AZ129" s="799">
        <f t="shared" si="313"/>
        <v>1770</v>
      </c>
      <c r="BA129" s="797"/>
      <c r="BB129" s="932"/>
      <c r="BC129" s="797">
        <f t="shared" si="323"/>
        <v>1770</v>
      </c>
      <c r="BD129" s="939"/>
      <c r="BE129" s="797"/>
      <c r="BF129" s="932"/>
      <c r="BG129" s="797"/>
      <c r="BH129" s="797"/>
      <c r="BI129" s="797"/>
      <c r="BJ129" s="797"/>
      <c r="BK129" s="797"/>
      <c r="BL129" s="799">
        <f t="shared" si="314"/>
        <v>2025</v>
      </c>
      <c r="BM129" s="799">
        <f t="shared" si="314"/>
        <v>0</v>
      </c>
      <c r="BN129" s="799">
        <f t="shared" si="314"/>
        <v>0</v>
      </c>
      <c r="BO129" s="799">
        <f t="shared" si="315"/>
        <v>0</v>
      </c>
      <c r="BP129" s="932">
        <f t="shared" si="316"/>
        <v>0</v>
      </c>
      <c r="BQ129" s="799">
        <f t="shared" si="317"/>
        <v>0</v>
      </c>
      <c r="BR129" s="798">
        <f t="shared" si="318"/>
        <v>0</v>
      </c>
      <c r="BS129" s="798"/>
      <c r="BT129" s="798"/>
      <c r="BU129" s="798"/>
      <c r="BV129" s="798"/>
      <c r="BW129" s="798"/>
      <c r="BX129" s="798"/>
      <c r="BY129" s="798"/>
      <c r="BZ129" s="798"/>
      <c r="CA129" s="798"/>
      <c r="CB129" s="798"/>
      <c r="CC129" s="798"/>
      <c r="CD129" s="798"/>
      <c r="CE129" s="798"/>
      <c r="CF129" s="1200">
        <f t="shared" si="324"/>
        <v>225</v>
      </c>
      <c r="CG129" s="1200">
        <f t="shared" si="319"/>
        <v>225</v>
      </c>
      <c r="CH129" s="1372"/>
      <c r="CI129" s="1372"/>
      <c r="CJ129" s="801"/>
    </row>
    <row r="130" spans="1:88" ht="27" hidden="1" customHeight="1">
      <c r="A130" s="1364">
        <f t="shared" si="320"/>
        <v>11</v>
      </c>
      <c r="B130" s="1365" t="s">
        <v>231</v>
      </c>
      <c r="C130" s="800"/>
      <c r="D130" s="800"/>
      <c r="E130" s="800"/>
      <c r="F130" s="1197" t="s">
        <v>248</v>
      </c>
      <c r="G130" s="1063">
        <v>2750</v>
      </c>
      <c r="H130" s="1063">
        <v>2250</v>
      </c>
      <c r="I130" s="1063"/>
      <c r="J130" s="1063"/>
      <c r="K130" s="1063"/>
      <c r="L130" s="937"/>
      <c r="M130" s="939"/>
      <c r="N130" s="797">
        <f t="shared" si="321"/>
        <v>2025</v>
      </c>
      <c r="O130" s="932">
        <f t="shared" si="322"/>
        <v>2025</v>
      </c>
      <c r="P130" s="937"/>
      <c r="Q130" s="1063"/>
      <c r="R130" s="1063"/>
      <c r="S130" s="1063"/>
      <c r="T130" s="1063"/>
      <c r="U130" s="1063"/>
      <c r="V130" s="1063"/>
      <c r="W130" s="1063"/>
      <c r="X130" s="1063"/>
      <c r="Y130" s="1063"/>
      <c r="Z130" s="1717"/>
      <c r="AA130" s="1717"/>
      <c r="AB130" s="1757"/>
      <c r="AC130" s="1757"/>
      <c r="AD130" s="1063"/>
      <c r="AE130" s="1063"/>
      <c r="AF130" s="1063"/>
      <c r="AG130" s="1063"/>
      <c r="AH130" s="733"/>
      <c r="AI130" s="937"/>
      <c r="AJ130" s="939"/>
      <c r="AK130" s="937"/>
      <c r="AL130" s="937"/>
      <c r="AM130" s="939"/>
      <c r="AN130" s="937"/>
      <c r="AO130" s="937"/>
      <c r="AP130" s="939"/>
      <c r="AQ130" s="937"/>
      <c r="AR130" s="937"/>
      <c r="AS130" s="939"/>
      <c r="AT130" s="797">
        <f t="shared" si="311"/>
        <v>2025</v>
      </c>
      <c r="AU130" s="937"/>
      <c r="AV130" s="946"/>
      <c r="AW130" s="797">
        <f t="shared" si="312"/>
        <v>180</v>
      </c>
      <c r="AX130" s="797"/>
      <c r="AY130" s="797">
        <v>180</v>
      </c>
      <c r="AZ130" s="799">
        <f t="shared" si="313"/>
        <v>1845</v>
      </c>
      <c r="BA130" s="797"/>
      <c r="BB130" s="932"/>
      <c r="BC130" s="797">
        <f t="shared" si="323"/>
        <v>1845</v>
      </c>
      <c r="BD130" s="939"/>
      <c r="BE130" s="797"/>
      <c r="BF130" s="932"/>
      <c r="BG130" s="797"/>
      <c r="BH130" s="797"/>
      <c r="BI130" s="797"/>
      <c r="BJ130" s="797"/>
      <c r="BK130" s="797"/>
      <c r="BL130" s="799">
        <f t="shared" si="314"/>
        <v>2025</v>
      </c>
      <c r="BM130" s="799">
        <f t="shared" si="314"/>
        <v>0</v>
      </c>
      <c r="BN130" s="799">
        <f t="shared" si="314"/>
        <v>0</v>
      </c>
      <c r="BO130" s="799">
        <f t="shared" si="315"/>
        <v>0</v>
      </c>
      <c r="BP130" s="932">
        <f t="shared" si="316"/>
        <v>0</v>
      </c>
      <c r="BQ130" s="799">
        <f t="shared" si="317"/>
        <v>0</v>
      </c>
      <c r="BR130" s="798">
        <f t="shared" si="318"/>
        <v>0</v>
      </c>
      <c r="BS130" s="798"/>
      <c r="BT130" s="798"/>
      <c r="BU130" s="798"/>
      <c r="BV130" s="798"/>
      <c r="BW130" s="798"/>
      <c r="BX130" s="798"/>
      <c r="BY130" s="798"/>
      <c r="BZ130" s="798"/>
      <c r="CA130" s="798"/>
      <c r="CB130" s="798"/>
      <c r="CC130" s="798"/>
      <c r="CD130" s="798"/>
      <c r="CE130" s="798"/>
      <c r="CF130" s="1200">
        <f t="shared" si="324"/>
        <v>225</v>
      </c>
      <c r="CG130" s="1200">
        <f t="shared" si="319"/>
        <v>225</v>
      </c>
      <c r="CH130" s="1372"/>
      <c r="CI130" s="1372"/>
      <c r="CJ130" s="801"/>
    </row>
    <row r="131" spans="1:88" ht="27" hidden="1" customHeight="1">
      <c r="A131" s="1364">
        <v>12</v>
      </c>
      <c r="B131" s="1365" t="s">
        <v>232</v>
      </c>
      <c r="C131" s="1193"/>
      <c r="D131" s="1193"/>
      <c r="E131" s="1193"/>
      <c r="F131" s="1197" t="s">
        <v>249</v>
      </c>
      <c r="G131" s="1063">
        <v>4424</v>
      </c>
      <c r="H131" s="1063">
        <v>2875</v>
      </c>
      <c r="I131" s="1063"/>
      <c r="J131" s="1063"/>
      <c r="K131" s="1063"/>
      <c r="L131" s="939"/>
      <c r="M131" s="939"/>
      <c r="N131" s="797">
        <f t="shared" si="321"/>
        <v>2587.5</v>
      </c>
      <c r="O131" s="932">
        <f t="shared" si="322"/>
        <v>2587.5</v>
      </c>
      <c r="P131" s="939"/>
      <c r="Q131" s="1063"/>
      <c r="R131" s="1063"/>
      <c r="S131" s="1063"/>
      <c r="T131" s="1063"/>
      <c r="U131" s="1063"/>
      <c r="V131" s="1063"/>
      <c r="W131" s="1063"/>
      <c r="X131" s="1063"/>
      <c r="Y131" s="1063"/>
      <c r="Z131" s="1717"/>
      <c r="AA131" s="1717"/>
      <c r="AB131" s="1757"/>
      <c r="AC131" s="1757"/>
      <c r="AD131" s="1063"/>
      <c r="AE131" s="1063"/>
      <c r="AF131" s="1063"/>
      <c r="AG131" s="1063"/>
      <c r="AH131" s="868"/>
      <c r="AI131" s="939"/>
      <c r="AJ131" s="939"/>
      <c r="AK131" s="939"/>
      <c r="AL131" s="939"/>
      <c r="AM131" s="939"/>
      <c r="AN131" s="939"/>
      <c r="AO131" s="939"/>
      <c r="AP131" s="939"/>
      <c r="AQ131" s="939"/>
      <c r="AR131" s="939"/>
      <c r="AS131" s="939"/>
      <c r="AT131" s="797">
        <f t="shared" si="311"/>
        <v>2587.5</v>
      </c>
      <c r="AU131" s="939"/>
      <c r="AV131" s="946"/>
      <c r="AW131" s="797">
        <f t="shared" si="312"/>
        <v>0</v>
      </c>
      <c r="AX131" s="797"/>
      <c r="AY131" s="797"/>
      <c r="AZ131" s="799">
        <f t="shared" si="313"/>
        <v>2587.5</v>
      </c>
      <c r="BA131" s="797"/>
      <c r="BB131" s="932"/>
      <c r="BC131" s="797">
        <f t="shared" si="323"/>
        <v>2587.5</v>
      </c>
      <c r="BD131" s="939"/>
      <c r="BE131" s="797"/>
      <c r="BF131" s="932"/>
      <c r="BG131" s="797"/>
      <c r="BH131" s="797"/>
      <c r="BI131" s="797"/>
      <c r="BJ131" s="797"/>
      <c r="BK131" s="797"/>
      <c r="BL131" s="799">
        <f t="shared" si="314"/>
        <v>2587.5</v>
      </c>
      <c r="BM131" s="799">
        <f t="shared" si="314"/>
        <v>0</v>
      </c>
      <c r="BN131" s="799">
        <f t="shared" si="314"/>
        <v>0</v>
      </c>
      <c r="BO131" s="799">
        <f t="shared" si="315"/>
        <v>0</v>
      </c>
      <c r="BP131" s="932">
        <f t="shared" si="316"/>
        <v>0</v>
      </c>
      <c r="BQ131" s="799">
        <f t="shared" si="317"/>
        <v>0</v>
      </c>
      <c r="BR131" s="798">
        <f t="shared" si="318"/>
        <v>0</v>
      </c>
      <c r="BS131" s="798"/>
      <c r="BT131" s="798"/>
      <c r="BU131" s="798"/>
      <c r="BV131" s="798"/>
      <c r="BW131" s="798"/>
      <c r="BX131" s="798"/>
      <c r="BY131" s="798"/>
      <c r="BZ131" s="798"/>
      <c r="CA131" s="798"/>
      <c r="CB131" s="798"/>
      <c r="CC131" s="798"/>
      <c r="CD131" s="798"/>
      <c r="CE131" s="798"/>
      <c r="CF131" s="1200">
        <f t="shared" si="324"/>
        <v>287.5</v>
      </c>
      <c r="CG131" s="1200">
        <f t="shared" si="319"/>
        <v>287.5</v>
      </c>
      <c r="CH131" s="1372"/>
      <c r="CI131" s="1372"/>
      <c r="CJ131" s="801"/>
    </row>
    <row r="132" spans="1:88" ht="27" hidden="1" customHeight="1">
      <c r="A132" s="1364">
        <f t="shared" si="320"/>
        <v>13</v>
      </c>
      <c r="B132" s="1365" t="s">
        <v>233</v>
      </c>
      <c r="C132" s="1175"/>
      <c r="D132" s="1175"/>
      <c r="E132" s="1175"/>
      <c r="F132" s="1197" t="s">
        <v>250</v>
      </c>
      <c r="G132" s="1063">
        <v>2098</v>
      </c>
      <c r="H132" s="1063">
        <v>1150</v>
      </c>
      <c r="I132" s="1063"/>
      <c r="J132" s="1063"/>
      <c r="K132" s="1063"/>
      <c r="L132" s="932"/>
      <c r="M132" s="932"/>
      <c r="N132" s="797">
        <f t="shared" si="321"/>
        <v>1035</v>
      </c>
      <c r="O132" s="932">
        <f t="shared" si="322"/>
        <v>1035</v>
      </c>
      <c r="P132" s="932"/>
      <c r="Q132" s="1063"/>
      <c r="R132" s="1063"/>
      <c r="S132" s="1063"/>
      <c r="T132" s="1063"/>
      <c r="U132" s="1063"/>
      <c r="V132" s="1063"/>
      <c r="W132" s="1063"/>
      <c r="X132" s="1063"/>
      <c r="Y132" s="1063"/>
      <c r="Z132" s="1717"/>
      <c r="AA132" s="1717"/>
      <c r="AB132" s="1757"/>
      <c r="AC132" s="1757"/>
      <c r="AD132" s="1063"/>
      <c r="AE132" s="1063"/>
      <c r="AF132" s="1063"/>
      <c r="AG132" s="1063"/>
      <c r="AH132" s="755"/>
      <c r="AI132" s="932"/>
      <c r="AJ132" s="932"/>
      <c r="AK132" s="932"/>
      <c r="AL132" s="932"/>
      <c r="AM132" s="932"/>
      <c r="AN132" s="932"/>
      <c r="AO132" s="932"/>
      <c r="AP132" s="932"/>
      <c r="AQ132" s="932"/>
      <c r="AR132" s="932"/>
      <c r="AS132" s="932"/>
      <c r="AT132" s="797">
        <f t="shared" si="311"/>
        <v>1035</v>
      </c>
      <c r="AU132" s="932"/>
      <c r="AV132" s="946"/>
      <c r="AW132" s="797">
        <f t="shared" si="312"/>
        <v>0</v>
      </c>
      <c r="AX132" s="797"/>
      <c r="AY132" s="797"/>
      <c r="AZ132" s="799">
        <f t="shared" si="313"/>
        <v>1035</v>
      </c>
      <c r="BA132" s="797"/>
      <c r="BB132" s="932"/>
      <c r="BC132" s="797">
        <f t="shared" si="323"/>
        <v>1035</v>
      </c>
      <c r="BD132" s="932"/>
      <c r="BE132" s="797"/>
      <c r="BF132" s="932"/>
      <c r="BG132" s="797"/>
      <c r="BH132" s="797"/>
      <c r="BI132" s="797"/>
      <c r="BJ132" s="797"/>
      <c r="BK132" s="797"/>
      <c r="BL132" s="799">
        <f t="shared" si="314"/>
        <v>1035</v>
      </c>
      <c r="BM132" s="799">
        <f t="shared" si="314"/>
        <v>0</v>
      </c>
      <c r="BN132" s="799">
        <f t="shared" si="314"/>
        <v>0</v>
      </c>
      <c r="BO132" s="799">
        <f t="shared" si="315"/>
        <v>0</v>
      </c>
      <c r="BP132" s="932">
        <f t="shared" si="316"/>
        <v>0</v>
      </c>
      <c r="BQ132" s="799">
        <f t="shared" si="317"/>
        <v>0</v>
      </c>
      <c r="BR132" s="798">
        <f t="shared" si="318"/>
        <v>0</v>
      </c>
      <c r="BS132" s="798"/>
      <c r="BT132" s="798"/>
      <c r="BU132" s="798"/>
      <c r="BV132" s="798"/>
      <c r="BW132" s="798"/>
      <c r="BX132" s="798"/>
      <c r="BY132" s="798"/>
      <c r="BZ132" s="798"/>
      <c r="CA132" s="798"/>
      <c r="CB132" s="798"/>
      <c r="CC132" s="798"/>
      <c r="CD132" s="798"/>
      <c r="CE132" s="798"/>
      <c r="CF132" s="1200">
        <f t="shared" si="324"/>
        <v>115</v>
      </c>
      <c r="CG132" s="1200">
        <f t="shared" si="319"/>
        <v>115</v>
      </c>
      <c r="CH132" s="1200"/>
      <c r="CI132" s="1200"/>
      <c r="CJ132" s="1068"/>
    </row>
    <row r="133" spans="1:88" ht="27" hidden="1" customHeight="1">
      <c r="A133" s="1364">
        <f t="shared" si="320"/>
        <v>14</v>
      </c>
      <c r="B133" s="1365" t="s">
        <v>234</v>
      </c>
      <c r="C133" s="1175"/>
      <c r="D133" s="1175"/>
      <c r="E133" s="1175"/>
      <c r="F133" s="1197" t="s">
        <v>251</v>
      </c>
      <c r="G133" s="1063">
        <v>4520</v>
      </c>
      <c r="H133" s="1063">
        <v>3150</v>
      </c>
      <c r="I133" s="1063"/>
      <c r="J133" s="1063"/>
      <c r="K133" s="1063"/>
      <c r="L133" s="932"/>
      <c r="M133" s="932"/>
      <c r="N133" s="797">
        <f t="shared" si="321"/>
        <v>2835</v>
      </c>
      <c r="O133" s="932">
        <f t="shared" si="322"/>
        <v>2835</v>
      </c>
      <c r="P133" s="932"/>
      <c r="Q133" s="1063"/>
      <c r="R133" s="1063"/>
      <c r="S133" s="1063"/>
      <c r="T133" s="1063"/>
      <c r="U133" s="1063"/>
      <c r="V133" s="1063"/>
      <c r="W133" s="1063"/>
      <c r="X133" s="1063"/>
      <c r="Y133" s="1063"/>
      <c r="Z133" s="1717"/>
      <c r="AA133" s="1717"/>
      <c r="AB133" s="1757"/>
      <c r="AC133" s="1757"/>
      <c r="AD133" s="1063"/>
      <c r="AE133" s="1063"/>
      <c r="AF133" s="1063"/>
      <c r="AG133" s="1063"/>
      <c r="AH133" s="755"/>
      <c r="AI133" s="932"/>
      <c r="AJ133" s="932"/>
      <c r="AK133" s="932"/>
      <c r="AL133" s="932"/>
      <c r="AM133" s="932"/>
      <c r="AN133" s="932"/>
      <c r="AO133" s="932"/>
      <c r="AP133" s="932"/>
      <c r="AQ133" s="932"/>
      <c r="AR133" s="932"/>
      <c r="AS133" s="932"/>
      <c r="AT133" s="797">
        <f t="shared" si="311"/>
        <v>2835</v>
      </c>
      <c r="AU133" s="932"/>
      <c r="AV133" s="946"/>
      <c r="AW133" s="797">
        <f t="shared" si="312"/>
        <v>0</v>
      </c>
      <c r="AX133" s="797"/>
      <c r="AY133" s="797"/>
      <c r="AZ133" s="799">
        <f t="shared" si="313"/>
        <v>2835</v>
      </c>
      <c r="BA133" s="797"/>
      <c r="BB133" s="932"/>
      <c r="BC133" s="797">
        <f t="shared" si="323"/>
        <v>2835</v>
      </c>
      <c r="BD133" s="932"/>
      <c r="BE133" s="797"/>
      <c r="BF133" s="932"/>
      <c r="BG133" s="797"/>
      <c r="BH133" s="797"/>
      <c r="BI133" s="797"/>
      <c r="BJ133" s="797"/>
      <c r="BK133" s="797"/>
      <c r="BL133" s="799">
        <f t="shared" si="314"/>
        <v>2835</v>
      </c>
      <c r="BM133" s="799">
        <f t="shared" si="314"/>
        <v>0</v>
      </c>
      <c r="BN133" s="799">
        <f t="shared" si="314"/>
        <v>0</v>
      </c>
      <c r="BO133" s="799">
        <f t="shared" si="315"/>
        <v>0</v>
      </c>
      <c r="BP133" s="932">
        <f t="shared" si="316"/>
        <v>0</v>
      </c>
      <c r="BQ133" s="799">
        <f t="shared" si="317"/>
        <v>0</v>
      </c>
      <c r="BR133" s="798">
        <f t="shared" si="318"/>
        <v>0</v>
      </c>
      <c r="BS133" s="798"/>
      <c r="BT133" s="798"/>
      <c r="BU133" s="798"/>
      <c r="BV133" s="798"/>
      <c r="BW133" s="798"/>
      <c r="BX133" s="798"/>
      <c r="BY133" s="798"/>
      <c r="BZ133" s="798"/>
      <c r="CA133" s="798"/>
      <c r="CB133" s="798"/>
      <c r="CC133" s="798"/>
      <c r="CD133" s="798"/>
      <c r="CE133" s="798"/>
      <c r="CF133" s="1200">
        <f t="shared" si="324"/>
        <v>315</v>
      </c>
      <c r="CG133" s="1200">
        <f t="shared" si="319"/>
        <v>315</v>
      </c>
      <c r="CH133" s="1200"/>
      <c r="CI133" s="1200"/>
      <c r="CJ133" s="1068"/>
    </row>
    <row r="134" spans="1:88" ht="27" hidden="1" customHeight="1">
      <c r="A134" s="1364">
        <v>15</v>
      </c>
      <c r="B134" s="1365" t="s">
        <v>235</v>
      </c>
      <c r="C134" s="1374"/>
      <c r="D134" s="1374"/>
      <c r="E134" s="1374"/>
      <c r="F134" s="1197" t="s">
        <v>252</v>
      </c>
      <c r="G134" s="1063">
        <v>3892</v>
      </c>
      <c r="H134" s="1063">
        <v>2300</v>
      </c>
      <c r="I134" s="1063"/>
      <c r="J134" s="1063"/>
      <c r="K134" s="1063"/>
      <c r="L134" s="1375"/>
      <c r="M134" s="1375"/>
      <c r="N134" s="797">
        <f t="shared" si="321"/>
        <v>2070</v>
      </c>
      <c r="O134" s="932">
        <f t="shared" si="322"/>
        <v>2070</v>
      </c>
      <c r="P134" s="1375"/>
      <c r="Q134" s="1063"/>
      <c r="R134" s="1063"/>
      <c r="S134" s="1063"/>
      <c r="T134" s="1063"/>
      <c r="U134" s="1063"/>
      <c r="V134" s="1063"/>
      <c r="W134" s="1063"/>
      <c r="X134" s="1063"/>
      <c r="Y134" s="1063"/>
      <c r="Z134" s="1717"/>
      <c r="AA134" s="1717"/>
      <c r="AB134" s="1757"/>
      <c r="AC134" s="1757"/>
      <c r="AD134" s="1063"/>
      <c r="AE134" s="1063"/>
      <c r="AF134" s="1063"/>
      <c r="AG134" s="1063"/>
      <c r="AH134" s="1712"/>
      <c r="AI134" s="1375"/>
      <c r="AJ134" s="1375"/>
      <c r="AK134" s="1375"/>
      <c r="AL134" s="1375"/>
      <c r="AM134" s="1375"/>
      <c r="AN134" s="1375"/>
      <c r="AO134" s="1375"/>
      <c r="AP134" s="1375"/>
      <c r="AQ134" s="1375"/>
      <c r="AR134" s="1375"/>
      <c r="AS134" s="1375"/>
      <c r="AT134" s="797">
        <f t="shared" si="311"/>
        <v>2070</v>
      </c>
      <c r="AU134" s="1375"/>
      <c r="AV134" s="946"/>
      <c r="AW134" s="797">
        <f t="shared" si="312"/>
        <v>0</v>
      </c>
      <c r="AX134" s="797"/>
      <c r="AY134" s="797"/>
      <c r="AZ134" s="799">
        <f t="shared" si="313"/>
        <v>2070</v>
      </c>
      <c r="BA134" s="797"/>
      <c r="BB134" s="932"/>
      <c r="BC134" s="797">
        <f t="shared" si="323"/>
        <v>2070</v>
      </c>
      <c r="BD134" s="1375"/>
      <c r="BE134" s="797"/>
      <c r="BF134" s="932"/>
      <c r="BG134" s="797"/>
      <c r="BH134" s="797"/>
      <c r="BI134" s="797"/>
      <c r="BJ134" s="797"/>
      <c r="BK134" s="797"/>
      <c r="BL134" s="799">
        <f t="shared" si="314"/>
        <v>2070</v>
      </c>
      <c r="BM134" s="799">
        <f t="shared" si="314"/>
        <v>0</v>
      </c>
      <c r="BN134" s="799">
        <f t="shared" si="314"/>
        <v>0</v>
      </c>
      <c r="BO134" s="799">
        <f t="shared" si="315"/>
        <v>0</v>
      </c>
      <c r="BP134" s="932">
        <f t="shared" si="316"/>
        <v>0</v>
      </c>
      <c r="BQ134" s="799">
        <f t="shared" si="317"/>
        <v>0</v>
      </c>
      <c r="BR134" s="798">
        <f t="shared" si="318"/>
        <v>0</v>
      </c>
      <c r="BS134" s="798"/>
      <c r="BT134" s="798"/>
      <c r="BU134" s="798"/>
      <c r="BV134" s="798"/>
      <c r="BW134" s="798"/>
      <c r="BX134" s="798"/>
      <c r="BY134" s="798"/>
      <c r="BZ134" s="798"/>
      <c r="CA134" s="798"/>
      <c r="CB134" s="798"/>
      <c r="CC134" s="798"/>
      <c r="CD134" s="798"/>
      <c r="CE134" s="798"/>
      <c r="CF134" s="1200">
        <f t="shared" si="324"/>
        <v>230</v>
      </c>
      <c r="CG134" s="1200">
        <f t="shared" si="319"/>
        <v>230</v>
      </c>
      <c r="CH134" s="1376"/>
      <c r="CI134" s="1376"/>
      <c r="CJ134" s="1377"/>
    </row>
    <row r="135" spans="1:88" ht="27" hidden="1" customHeight="1">
      <c r="A135" s="1364">
        <f>+A134+1</f>
        <v>16</v>
      </c>
      <c r="B135" s="1365" t="s">
        <v>236</v>
      </c>
      <c r="C135" s="1378"/>
      <c r="D135" s="1378"/>
      <c r="E135" s="1378"/>
      <c r="F135" s="1197" t="s">
        <v>253</v>
      </c>
      <c r="G135" s="1063">
        <v>1322</v>
      </c>
      <c r="H135" s="1063">
        <v>900</v>
      </c>
      <c r="I135" s="1063"/>
      <c r="J135" s="1063"/>
      <c r="K135" s="1063"/>
      <c r="L135" s="1379"/>
      <c r="M135" s="1379"/>
      <c r="N135" s="797">
        <f t="shared" si="321"/>
        <v>810</v>
      </c>
      <c r="O135" s="932">
        <f t="shared" si="322"/>
        <v>810</v>
      </c>
      <c r="P135" s="1379"/>
      <c r="Q135" s="1063"/>
      <c r="R135" s="1063"/>
      <c r="S135" s="1063"/>
      <c r="T135" s="1063"/>
      <c r="U135" s="1063"/>
      <c r="V135" s="1063"/>
      <c r="W135" s="1063"/>
      <c r="X135" s="1063"/>
      <c r="Y135" s="1063"/>
      <c r="Z135" s="1717"/>
      <c r="AA135" s="1717"/>
      <c r="AB135" s="1757"/>
      <c r="AC135" s="1757"/>
      <c r="AD135" s="1063"/>
      <c r="AE135" s="1063"/>
      <c r="AF135" s="1063"/>
      <c r="AG135" s="1063"/>
      <c r="AH135" s="1713"/>
      <c r="AI135" s="1379"/>
      <c r="AJ135" s="1379"/>
      <c r="AK135" s="1379"/>
      <c r="AL135" s="1379"/>
      <c r="AM135" s="1379"/>
      <c r="AN135" s="1379"/>
      <c r="AO135" s="1379"/>
      <c r="AP135" s="1379"/>
      <c r="AQ135" s="1379"/>
      <c r="AR135" s="1379"/>
      <c r="AS135" s="1379"/>
      <c r="AT135" s="797">
        <f t="shared" si="311"/>
        <v>810</v>
      </c>
      <c r="AU135" s="1379"/>
      <c r="AV135" s="946"/>
      <c r="AW135" s="797">
        <f t="shared" si="312"/>
        <v>0</v>
      </c>
      <c r="AX135" s="797"/>
      <c r="AY135" s="797"/>
      <c r="AZ135" s="799">
        <f t="shared" si="313"/>
        <v>810</v>
      </c>
      <c r="BA135" s="797"/>
      <c r="BB135" s="932"/>
      <c r="BC135" s="797">
        <f t="shared" si="323"/>
        <v>810</v>
      </c>
      <c r="BD135" s="1379"/>
      <c r="BE135" s="797"/>
      <c r="BF135" s="932"/>
      <c r="BG135" s="797"/>
      <c r="BH135" s="797"/>
      <c r="BI135" s="797"/>
      <c r="BJ135" s="797"/>
      <c r="BK135" s="797"/>
      <c r="BL135" s="799">
        <f t="shared" si="314"/>
        <v>810</v>
      </c>
      <c r="BM135" s="799">
        <f t="shared" si="314"/>
        <v>0</v>
      </c>
      <c r="BN135" s="799">
        <f t="shared" si="314"/>
        <v>0</v>
      </c>
      <c r="BO135" s="799">
        <f t="shared" si="315"/>
        <v>0</v>
      </c>
      <c r="BP135" s="932">
        <f t="shared" si="316"/>
        <v>0</v>
      </c>
      <c r="BQ135" s="799">
        <f t="shared" si="317"/>
        <v>0</v>
      </c>
      <c r="BR135" s="798">
        <f t="shared" si="318"/>
        <v>0</v>
      </c>
      <c r="BS135" s="798"/>
      <c r="BT135" s="798"/>
      <c r="BU135" s="798"/>
      <c r="BV135" s="798"/>
      <c r="BW135" s="798"/>
      <c r="BX135" s="798"/>
      <c r="BY135" s="798"/>
      <c r="BZ135" s="798"/>
      <c r="CA135" s="798"/>
      <c r="CB135" s="798"/>
      <c r="CC135" s="798"/>
      <c r="CD135" s="798"/>
      <c r="CE135" s="798"/>
      <c r="CF135" s="1200">
        <f t="shared" si="324"/>
        <v>90</v>
      </c>
      <c r="CG135" s="1200">
        <f t="shared" si="319"/>
        <v>90</v>
      </c>
      <c r="CH135" s="1380"/>
      <c r="CI135" s="1380"/>
      <c r="CJ135" s="1381"/>
    </row>
    <row r="136" spans="1:88" ht="57.75" hidden="1">
      <c r="A136" s="1382" t="s">
        <v>408</v>
      </c>
      <c r="B136" s="1383" t="s">
        <v>405</v>
      </c>
      <c r="C136" s="1519"/>
      <c r="D136" s="1519"/>
      <c r="E136" s="1519"/>
      <c r="F136" s="939">
        <f>F137+F141+F143</f>
        <v>0</v>
      </c>
      <c r="G136" s="939">
        <f t="shared" ref="G136:CF136" si="325">G137+G141+G143</f>
        <v>0</v>
      </c>
      <c r="H136" s="939">
        <f t="shared" si="325"/>
        <v>0</v>
      </c>
      <c r="I136" s="939">
        <f t="shared" si="325"/>
        <v>0</v>
      </c>
      <c r="J136" s="939">
        <f t="shared" si="325"/>
        <v>0</v>
      </c>
      <c r="K136" s="939">
        <f t="shared" si="325"/>
        <v>0</v>
      </c>
      <c r="L136" s="939">
        <f t="shared" si="325"/>
        <v>0</v>
      </c>
      <c r="M136" s="939">
        <f t="shared" si="325"/>
        <v>0</v>
      </c>
      <c r="N136" s="939">
        <f>O136</f>
        <v>26259</v>
      </c>
      <c r="O136" s="939">
        <f t="shared" si="325"/>
        <v>26259</v>
      </c>
      <c r="P136" s="939">
        <f t="shared" si="325"/>
        <v>0</v>
      </c>
      <c r="Q136" s="939">
        <f t="shared" si="325"/>
        <v>0</v>
      </c>
      <c r="R136" s="939"/>
      <c r="S136" s="939"/>
      <c r="T136" s="939"/>
      <c r="U136" s="939"/>
      <c r="V136" s="939"/>
      <c r="W136" s="939"/>
      <c r="X136" s="939"/>
      <c r="Y136" s="939"/>
      <c r="Z136" s="1130"/>
      <c r="AA136" s="1130"/>
      <c r="AB136" s="1751"/>
      <c r="AC136" s="1751"/>
      <c r="AD136" s="939"/>
      <c r="AE136" s="939"/>
      <c r="AF136" s="939"/>
      <c r="AG136" s="939"/>
      <c r="AH136" s="868">
        <f t="shared" si="325"/>
        <v>0</v>
      </c>
      <c r="AI136" s="939">
        <f t="shared" si="325"/>
        <v>0</v>
      </c>
      <c r="AJ136" s="939">
        <f t="shared" si="325"/>
        <v>0</v>
      </c>
      <c r="AK136" s="939">
        <f t="shared" si="325"/>
        <v>0</v>
      </c>
      <c r="AL136" s="939">
        <f t="shared" si="325"/>
        <v>0</v>
      </c>
      <c r="AM136" s="939">
        <f t="shared" si="325"/>
        <v>0</v>
      </c>
      <c r="AN136" s="939">
        <f t="shared" si="325"/>
        <v>0</v>
      </c>
      <c r="AO136" s="939">
        <f t="shared" si="325"/>
        <v>0</v>
      </c>
      <c r="AP136" s="939">
        <f t="shared" si="325"/>
        <v>0</v>
      </c>
      <c r="AQ136" s="939">
        <f t="shared" si="325"/>
        <v>0</v>
      </c>
      <c r="AR136" s="939">
        <f t="shared" si="325"/>
        <v>0</v>
      </c>
      <c r="AS136" s="939">
        <f t="shared" si="325"/>
        <v>0</v>
      </c>
      <c r="AT136" s="939">
        <f t="shared" si="325"/>
        <v>259</v>
      </c>
      <c r="AU136" s="939">
        <f t="shared" si="325"/>
        <v>0</v>
      </c>
      <c r="AV136" s="939">
        <f t="shared" si="325"/>
        <v>0</v>
      </c>
      <c r="AW136" s="939">
        <f t="shared" si="325"/>
        <v>0</v>
      </c>
      <c r="AX136" s="939">
        <f t="shared" si="325"/>
        <v>0</v>
      </c>
      <c r="AY136" s="939">
        <f t="shared" si="325"/>
        <v>0</v>
      </c>
      <c r="AZ136" s="939">
        <f t="shared" si="325"/>
        <v>0</v>
      </c>
      <c r="BA136" s="939">
        <f t="shared" si="325"/>
        <v>0</v>
      </c>
      <c r="BB136" s="939">
        <f t="shared" si="325"/>
        <v>0</v>
      </c>
      <c r="BC136" s="939">
        <f t="shared" si="325"/>
        <v>0</v>
      </c>
      <c r="BD136" s="939">
        <f t="shared" si="325"/>
        <v>0</v>
      </c>
      <c r="BE136" s="939">
        <f t="shared" si="325"/>
        <v>0</v>
      </c>
      <c r="BF136" s="939">
        <f t="shared" si="325"/>
        <v>10259</v>
      </c>
      <c r="BG136" s="939">
        <f t="shared" si="325"/>
        <v>0</v>
      </c>
      <c r="BH136" s="939">
        <f t="shared" si="325"/>
        <v>0</v>
      </c>
      <c r="BI136" s="939">
        <f t="shared" si="325"/>
        <v>0</v>
      </c>
      <c r="BJ136" s="939">
        <f t="shared" si="325"/>
        <v>0</v>
      </c>
      <c r="BK136" s="939">
        <f t="shared" si="325"/>
        <v>0</v>
      </c>
      <c r="BL136" s="939">
        <f t="shared" si="325"/>
        <v>10518</v>
      </c>
      <c r="BM136" s="939">
        <f t="shared" si="325"/>
        <v>0</v>
      </c>
      <c r="BN136" s="939">
        <f t="shared" si="325"/>
        <v>0</v>
      </c>
      <c r="BO136" s="939">
        <f t="shared" si="325"/>
        <v>0</v>
      </c>
      <c r="BP136" s="939">
        <f t="shared" si="325"/>
        <v>15741</v>
      </c>
      <c r="BQ136" s="939">
        <f t="shared" si="325"/>
        <v>0</v>
      </c>
      <c r="BR136" s="939">
        <f t="shared" si="325"/>
        <v>0</v>
      </c>
      <c r="BS136" s="939"/>
      <c r="BT136" s="939"/>
      <c r="BU136" s="939"/>
      <c r="BV136" s="939"/>
      <c r="BW136" s="939"/>
      <c r="BX136" s="939"/>
      <c r="BY136" s="939"/>
      <c r="BZ136" s="939"/>
      <c r="CA136" s="939"/>
      <c r="CB136" s="939"/>
      <c r="CC136" s="939"/>
      <c r="CD136" s="939"/>
      <c r="CE136" s="939"/>
      <c r="CF136" s="939">
        <f t="shared" si="325"/>
        <v>0</v>
      </c>
      <c r="CG136" s="939">
        <f>BP136</f>
        <v>15741</v>
      </c>
      <c r="CH136" s="939">
        <f t="shared" ref="CH136:CI136" si="326">CH137+CH141+CH143</f>
        <v>0</v>
      </c>
      <c r="CI136" s="939">
        <f t="shared" si="326"/>
        <v>0</v>
      </c>
      <c r="CJ136" s="1384"/>
    </row>
    <row r="137" spans="1:88" ht="57.75" hidden="1">
      <c r="A137" s="1385">
        <v>1</v>
      </c>
      <c r="B137" s="1383" t="s">
        <v>406</v>
      </c>
      <c r="C137" s="1519"/>
      <c r="D137" s="1519"/>
      <c r="E137" s="1519"/>
      <c r="F137" s="1520"/>
      <c r="G137" s="1521"/>
      <c r="H137" s="1521"/>
      <c r="I137" s="1521"/>
      <c r="J137" s="1521"/>
      <c r="K137" s="1521"/>
      <c r="L137" s="1386"/>
      <c r="M137" s="1386"/>
      <c r="N137" s="1386"/>
      <c r="O137" s="939">
        <f>O138+O139+O140</f>
        <v>26259</v>
      </c>
      <c r="P137" s="939">
        <f t="shared" ref="P137:AT137" si="327">P138+P139+P140</f>
        <v>0</v>
      </c>
      <c r="Q137" s="939">
        <f t="shared" si="327"/>
        <v>0</v>
      </c>
      <c r="R137" s="939"/>
      <c r="S137" s="939"/>
      <c r="T137" s="939"/>
      <c r="U137" s="939"/>
      <c r="V137" s="939"/>
      <c r="W137" s="939"/>
      <c r="X137" s="939"/>
      <c r="Y137" s="939"/>
      <c r="Z137" s="1130"/>
      <c r="AA137" s="1130"/>
      <c r="AB137" s="1751"/>
      <c r="AC137" s="1751"/>
      <c r="AD137" s="939"/>
      <c r="AE137" s="939"/>
      <c r="AF137" s="939"/>
      <c r="AG137" s="939"/>
      <c r="AH137" s="868">
        <f t="shared" si="327"/>
        <v>0</v>
      </c>
      <c r="AI137" s="939">
        <f t="shared" si="327"/>
        <v>0</v>
      </c>
      <c r="AJ137" s="939">
        <f t="shared" si="327"/>
        <v>0</v>
      </c>
      <c r="AK137" s="939">
        <f t="shared" si="327"/>
        <v>0</v>
      </c>
      <c r="AL137" s="939">
        <f t="shared" si="327"/>
        <v>0</v>
      </c>
      <c r="AM137" s="939">
        <f t="shared" si="327"/>
        <v>0</v>
      </c>
      <c r="AN137" s="939">
        <f t="shared" si="327"/>
        <v>0</v>
      </c>
      <c r="AO137" s="939">
        <f t="shared" si="327"/>
        <v>0</v>
      </c>
      <c r="AP137" s="939">
        <f t="shared" si="327"/>
        <v>0</v>
      </c>
      <c r="AQ137" s="939">
        <f t="shared" si="327"/>
        <v>0</v>
      </c>
      <c r="AR137" s="939">
        <f t="shared" si="327"/>
        <v>0</v>
      </c>
      <c r="AS137" s="939">
        <f t="shared" si="327"/>
        <v>0</v>
      </c>
      <c r="AT137" s="939">
        <f t="shared" si="327"/>
        <v>259</v>
      </c>
      <c r="AU137" s="939">
        <f>AU138+AU139+AU140</f>
        <v>0</v>
      </c>
      <c r="AV137" s="939">
        <f t="shared" ref="AV137:BF137" si="328">AV138+AV139+AV140</f>
        <v>0</v>
      </c>
      <c r="AW137" s="939">
        <f t="shared" si="328"/>
        <v>0</v>
      </c>
      <c r="AX137" s="939">
        <f t="shared" si="328"/>
        <v>0</v>
      </c>
      <c r="AY137" s="939">
        <f t="shared" si="328"/>
        <v>0</v>
      </c>
      <c r="AZ137" s="939">
        <f t="shared" si="328"/>
        <v>0</v>
      </c>
      <c r="BA137" s="939">
        <f t="shared" si="328"/>
        <v>0</v>
      </c>
      <c r="BB137" s="939">
        <f t="shared" si="328"/>
        <v>0</v>
      </c>
      <c r="BC137" s="939">
        <f t="shared" si="328"/>
        <v>0</v>
      </c>
      <c r="BD137" s="939">
        <f t="shared" si="328"/>
        <v>0</v>
      </c>
      <c r="BE137" s="939">
        <f t="shared" si="328"/>
        <v>0</v>
      </c>
      <c r="BF137" s="939">
        <f t="shared" si="328"/>
        <v>10259</v>
      </c>
      <c r="BG137" s="939">
        <f>BG138+BG139+BG140</f>
        <v>0</v>
      </c>
      <c r="BH137" s="939">
        <f t="shared" ref="BH137:BL137" si="329">BH138+BH139+BH140</f>
        <v>0</v>
      </c>
      <c r="BI137" s="939">
        <f t="shared" si="329"/>
        <v>0</v>
      </c>
      <c r="BJ137" s="939">
        <f t="shared" si="329"/>
        <v>0</v>
      </c>
      <c r="BK137" s="939">
        <f t="shared" si="329"/>
        <v>0</v>
      </c>
      <c r="BL137" s="939">
        <f t="shared" si="329"/>
        <v>10518</v>
      </c>
      <c r="BM137" s="939">
        <f>BM138+BM139+BM140</f>
        <v>0</v>
      </c>
      <c r="BN137" s="939">
        <f t="shared" ref="BN137:CG137" si="330">BN138+BN139+BN140</f>
        <v>0</v>
      </c>
      <c r="BO137" s="939">
        <f t="shared" si="330"/>
        <v>0</v>
      </c>
      <c r="BP137" s="939">
        <f t="shared" si="330"/>
        <v>15741</v>
      </c>
      <c r="BQ137" s="939">
        <f t="shared" si="330"/>
        <v>0</v>
      </c>
      <c r="BR137" s="939">
        <f t="shared" si="330"/>
        <v>0</v>
      </c>
      <c r="BS137" s="939"/>
      <c r="BT137" s="939"/>
      <c r="BU137" s="939"/>
      <c r="BV137" s="939"/>
      <c r="BW137" s="939"/>
      <c r="BX137" s="939"/>
      <c r="BY137" s="939"/>
      <c r="BZ137" s="939"/>
      <c r="CA137" s="939"/>
      <c r="CB137" s="939"/>
      <c r="CC137" s="939"/>
      <c r="CD137" s="939"/>
      <c r="CE137" s="939"/>
      <c r="CF137" s="939">
        <f t="shared" si="330"/>
        <v>0</v>
      </c>
      <c r="CG137" s="939">
        <f t="shared" si="330"/>
        <v>0</v>
      </c>
      <c r="CH137" s="939">
        <f>CH138+CH139+CH140</f>
        <v>0</v>
      </c>
      <c r="CI137" s="939">
        <f t="shared" ref="CI137" si="331">CI138+CI139+CI140</f>
        <v>0</v>
      </c>
      <c r="CJ137" s="1384"/>
    </row>
    <row r="138" spans="1:88" ht="33" hidden="1">
      <c r="A138" s="1387" t="s">
        <v>399</v>
      </c>
      <c r="B138" s="1388" t="s">
        <v>269</v>
      </c>
      <c r="C138" s="1519"/>
      <c r="D138" s="1519"/>
      <c r="E138" s="1519"/>
      <c r="F138" s="1520"/>
      <c r="G138" s="1521"/>
      <c r="H138" s="1521"/>
      <c r="I138" s="1521"/>
      <c r="J138" s="1521"/>
      <c r="K138" s="1521"/>
      <c r="L138" s="1386"/>
      <c r="M138" s="1386"/>
      <c r="N138" s="1386"/>
      <c r="O138" s="932">
        <v>19500</v>
      </c>
      <c r="P138" s="932"/>
      <c r="Q138" s="1521"/>
      <c r="R138" s="1521"/>
      <c r="S138" s="1521"/>
      <c r="T138" s="1521"/>
      <c r="U138" s="1521"/>
      <c r="V138" s="1521"/>
      <c r="W138" s="1521"/>
      <c r="X138" s="1521"/>
      <c r="Y138" s="1521"/>
      <c r="Z138" s="1718"/>
      <c r="AA138" s="1718"/>
      <c r="AB138" s="1760"/>
      <c r="AC138" s="1760"/>
      <c r="AD138" s="1521"/>
      <c r="AE138" s="1521"/>
      <c r="AF138" s="1521"/>
      <c r="AG138" s="1521"/>
      <c r="AH138" s="1714"/>
      <c r="AI138" s="1386"/>
      <c r="AJ138" s="1386"/>
      <c r="AK138" s="1386"/>
      <c r="AL138" s="1386"/>
      <c r="AM138" s="1386"/>
      <c r="AN138" s="1386"/>
      <c r="AO138" s="1386"/>
      <c r="AP138" s="1386"/>
      <c r="AQ138" s="1386"/>
      <c r="AR138" s="1386"/>
      <c r="AS138" s="1386"/>
      <c r="AT138" s="1522"/>
      <c r="AU138" s="1386"/>
      <c r="AV138" s="948"/>
      <c r="AW138" s="1523"/>
      <c r="AX138" s="1523"/>
      <c r="AY138" s="1523"/>
      <c r="AZ138" s="949"/>
      <c r="BA138" s="1523"/>
      <c r="BB138" s="1524"/>
      <c r="BC138" s="1522"/>
      <c r="BD138" s="1386"/>
      <c r="BE138" s="1389"/>
      <c r="BF138" s="1525">
        <f>'Nhap TH1'!AP145</f>
        <v>10259</v>
      </c>
      <c r="BG138" s="1523"/>
      <c r="BH138" s="1389"/>
      <c r="BI138" s="1522"/>
      <c r="BJ138" s="1522"/>
      <c r="BK138" s="1522"/>
      <c r="BL138" s="799">
        <f t="shared" ref="BL138:BL140" si="332">AH138+AT138+BF138</f>
        <v>10259</v>
      </c>
      <c r="BM138" s="949"/>
      <c r="BN138" s="949"/>
      <c r="BO138" s="949"/>
      <c r="BP138" s="932">
        <f>O138-BL138</f>
        <v>9241</v>
      </c>
      <c r="BQ138" s="949"/>
      <c r="BR138" s="1065"/>
      <c r="BS138" s="1065"/>
      <c r="BT138" s="1065"/>
      <c r="BU138" s="1065"/>
      <c r="BV138" s="1065"/>
      <c r="BW138" s="1065"/>
      <c r="BX138" s="1065"/>
      <c r="BY138" s="1065"/>
      <c r="BZ138" s="1065"/>
      <c r="CA138" s="1065"/>
      <c r="CB138" s="1065"/>
      <c r="CC138" s="1065"/>
      <c r="CD138" s="1065"/>
      <c r="CE138" s="1065"/>
      <c r="CF138" s="1389"/>
      <c r="CG138" s="1389"/>
      <c r="CH138" s="1386"/>
      <c r="CI138" s="1386"/>
      <c r="CJ138" s="1384"/>
    </row>
    <row r="139" spans="1:88" ht="74.25" hidden="1">
      <c r="A139" s="1387" t="s">
        <v>400</v>
      </c>
      <c r="B139" s="1388" t="s">
        <v>270</v>
      </c>
      <c r="C139" s="1519"/>
      <c r="D139" s="1519"/>
      <c r="E139" s="1519"/>
      <c r="F139" s="1520"/>
      <c r="G139" s="1521"/>
      <c r="H139" s="1521"/>
      <c r="I139" s="1521"/>
      <c r="J139" s="1521"/>
      <c r="K139" s="1521"/>
      <c r="L139" s="1386"/>
      <c r="M139" s="1386"/>
      <c r="N139" s="1386"/>
      <c r="O139" s="932">
        <v>259</v>
      </c>
      <c r="P139" s="932"/>
      <c r="Q139" s="1521"/>
      <c r="R139" s="1521"/>
      <c r="S139" s="1521"/>
      <c r="T139" s="1521"/>
      <c r="U139" s="1521"/>
      <c r="V139" s="1521"/>
      <c r="W139" s="1521"/>
      <c r="X139" s="1521"/>
      <c r="Y139" s="1521"/>
      <c r="Z139" s="1718"/>
      <c r="AA139" s="1718"/>
      <c r="AB139" s="1760"/>
      <c r="AC139" s="1760"/>
      <c r="AD139" s="1521"/>
      <c r="AE139" s="1521"/>
      <c r="AF139" s="1521"/>
      <c r="AG139" s="1521"/>
      <c r="AH139" s="1714"/>
      <c r="AI139" s="1386"/>
      <c r="AJ139" s="1386"/>
      <c r="AK139" s="1386"/>
      <c r="AL139" s="1386"/>
      <c r="AM139" s="1386"/>
      <c r="AN139" s="1386"/>
      <c r="AO139" s="1386"/>
      <c r="AP139" s="1386"/>
      <c r="AQ139" s="1386"/>
      <c r="AR139" s="1386"/>
      <c r="AS139" s="1386"/>
      <c r="AT139" s="1522">
        <f>'Nhap TH1'!AD146</f>
        <v>259</v>
      </c>
      <c r="AU139" s="1386"/>
      <c r="AV139" s="948"/>
      <c r="AW139" s="1523"/>
      <c r="AX139" s="1523"/>
      <c r="AY139" s="1523"/>
      <c r="AZ139" s="949"/>
      <c r="BA139" s="1523"/>
      <c r="BB139" s="1524"/>
      <c r="BC139" s="1522"/>
      <c r="BD139" s="1386"/>
      <c r="BE139" s="1389"/>
      <c r="BF139" s="1525"/>
      <c r="BG139" s="1523"/>
      <c r="BH139" s="1389"/>
      <c r="BI139" s="1522"/>
      <c r="BJ139" s="1522"/>
      <c r="BK139" s="1522"/>
      <c r="BL139" s="799">
        <f t="shared" si="332"/>
        <v>259</v>
      </c>
      <c r="BM139" s="949"/>
      <c r="BN139" s="949"/>
      <c r="BO139" s="949"/>
      <c r="BP139" s="932">
        <f>O139-BL139</f>
        <v>0</v>
      </c>
      <c r="BQ139" s="949"/>
      <c r="BR139" s="1065"/>
      <c r="BS139" s="1065"/>
      <c r="BT139" s="1065"/>
      <c r="BU139" s="1065"/>
      <c r="BV139" s="1065"/>
      <c r="BW139" s="1065"/>
      <c r="BX139" s="1065"/>
      <c r="BY139" s="1065"/>
      <c r="BZ139" s="1065"/>
      <c r="CA139" s="1065"/>
      <c r="CB139" s="1065"/>
      <c r="CC139" s="1065"/>
      <c r="CD139" s="1065"/>
      <c r="CE139" s="1065"/>
      <c r="CF139" s="1389"/>
      <c r="CG139" s="1389"/>
      <c r="CH139" s="1386"/>
      <c r="CI139" s="1386"/>
      <c r="CJ139" s="1384"/>
    </row>
    <row r="140" spans="1:88" ht="24.75" hidden="1">
      <c r="A140" s="1387" t="s">
        <v>401</v>
      </c>
      <c r="B140" s="1388" t="s">
        <v>271</v>
      </c>
      <c r="C140" s="1519"/>
      <c r="D140" s="1519"/>
      <c r="E140" s="1519"/>
      <c r="F140" s="1520"/>
      <c r="G140" s="1521"/>
      <c r="H140" s="1521"/>
      <c r="I140" s="1521"/>
      <c r="J140" s="1521"/>
      <c r="K140" s="1521"/>
      <c r="L140" s="1386"/>
      <c r="M140" s="1386"/>
      <c r="N140" s="1386"/>
      <c r="O140" s="932">
        <v>6500</v>
      </c>
      <c r="P140" s="932"/>
      <c r="Q140" s="1521"/>
      <c r="R140" s="1521"/>
      <c r="S140" s="1521"/>
      <c r="T140" s="1521"/>
      <c r="U140" s="1521"/>
      <c r="V140" s="1521"/>
      <c r="W140" s="1521"/>
      <c r="X140" s="1521"/>
      <c r="Y140" s="1521"/>
      <c r="Z140" s="1718"/>
      <c r="AA140" s="1718"/>
      <c r="AB140" s="1760"/>
      <c r="AC140" s="1760"/>
      <c r="AD140" s="1521"/>
      <c r="AE140" s="1521"/>
      <c r="AF140" s="1521"/>
      <c r="AG140" s="1521"/>
      <c r="AH140" s="1714"/>
      <c r="AI140" s="1386"/>
      <c r="AJ140" s="1386"/>
      <c r="AK140" s="1386"/>
      <c r="AL140" s="1386"/>
      <c r="AM140" s="1386"/>
      <c r="AN140" s="1386"/>
      <c r="AO140" s="1386"/>
      <c r="AP140" s="1386"/>
      <c r="AQ140" s="1386"/>
      <c r="AR140" s="1386"/>
      <c r="AS140" s="1386"/>
      <c r="AT140" s="1522"/>
      <c r="AU140" s="1386"/>
      <c r="AV140" s="948"/>
      <c r="AW140" s="1523"/>
      <c r="AX140" s="1523"/>
      <c r="AY140" s="1523"/>
      <c r="AZ140" s="949"/>
      <c r="BA140" s="1523"/>
      <c r="BB140" s="1524"/>
      <c r="BC140" s="1522"/>
      <c r="BD140" s="1386"/>
      <c r="BE140" s="1389"/>
      <c r="BF140" s="1525"/>
      <c r="BG140" s="1523"/>
      <c r="BH140" s="1389"/>
      <c r="BI140" s="1522"/>
      <c r="BJ140" s="1522"/>
      <c r="BK140" s="1522"/>
      <c r="BL140" s="799">
        <f t="shared" si="332"/>
        <v>0</v>
      </c>
      <c r="BM140" s="949"/>
      <c r="BN140" s="949"/>
      <c r="BO140" s="949"/>
      <c r="BP140" s="932">
        <f>O140-BL140</f>
        <v>6500</v>
      </c>
      <c r="BQ140" s="949"/>
      <c r="BR140" s="1065"/>
      <c r="BS140" s="1065"/>
      <c r="BT140" s="1065"/>
      <c r="BU140" s="1065"/>
      <c r="BV140" s="1065"/>
      <c r="BW140" s="1065"/>
      <c r="BX140" s="1065"/>
      <c r="BY140" s="1065"/>
      <c r="BZ140" s="1065"/>
      <c r="CA140" s="1065"/>
      <c r="CB140" s="1065"/>
      <c r="CC140" s="1065"/>
      <c r="CD140" s="1065"/>
      <c r="CE140" s="1065"/>
      <c r="CF140" s="1389"/>
      <c r="CG140" s="1389"/>
      <c r="CH140" s="1386"/>
      <c r="CI140" s="1386"/>
      <c r="CJ140" s="1384"/>
    </row>
    <row r="141" spans="1:88" ht="74.25" hidden="1">
      <c r="A141" s="1385">
        <v>2</v>
      </c>
      <c r="B141" s="1390" t="s">
        <v>272</v>
      </c>
      <c r="C141" s="1519"/>
      <c r="D141" s="1519"/>
      <c r="E141" s="1519"/>
      <c r="F141" s="1520"/>
      <c r="G141" s="1521"/>
      <c r="H141" s="1521"/>
      <c r="I141" s="1521"/>
      <c r="J141" s="1521"/>
      <c r="K141" s="1521"/>
      <c r="L141" s="1386"/>
      <c r="M141" s="1386"/>
      <c r="N141" s="1386"/>
      <c r="O141" s="1380"/>
      <c r="P141" s="932"/>
      <c r="Q141" s="1521"/>
      <c r="R141" s="1521"/>
      <c r="S141" s="1521"/>
      <c r="T141" s="1521"/>
      <c r="U141" s="1521"/>
      <c r="V141" s="1521"/>
      <c r="W141" s="1521"/>
      <c r="X141" s="1521"/>
      <c r="Y141" s="1521"/>
      <c r="Z141" s="1718"/>
      <c r="AA141" s="1718"/>
      <c r="AB141" s="1760"/>
      <c r="AC141" s="1760"/>
      <c r="AD141" s="1521"/>
      <c r="AE141" s="1521"/>
      <c r="AF141" s="1521"/>
      <c r="AG141" s="1521"/>
      <c r="AH141" s="1714"/>
      <c r="AI141" s="1386"/>
      <c r="AJ141" s="1386"/>
      <c r="AK141" s="1386"/>
      <c r="AL141" s="1386"/>
      <c r="AM141" s="1386"/>
      <c r="AN141" s="1386"/>
      <c r="AO141" s="1386"/>
      <c r="AP141" s="1386"/>
      <c r="AQ141" s="1386"/>
      <c r="AR141" s="1386"/>
      <c r="AS141" s="1386"/>
      <c r="AT141" s="1522"/>
      <c r="AU141" s="1386"/>
      <c r="AV141" s="948"/>
      <c r="AW141" s="1523"/>
      <c r="AX141" s="1523"/>
      <c r="AY141" s="1523"/>
      <c r="AZ141" s="949"/>
      <c r="BA141" s="1523"/>
      <c r="BB141" s="1524"/>
      <c r="BC141" s="1522"/>
      <c r="BD141" s="1386"/>
      <c r="BE141" s="1389"/>
      <c r="BF141" s="1525"/>
      <c r="BG141" s="1523"/>
      <c r="BH141" s="1389"/>
      <c r="BI141" s="1522"/>
      <c r="BJ141" s="1522"/>
      <c r="BK141" s="1522"/>
      <c r="BL141" s="949"/>
      <c r="BM141" s="949"/>
      <c r="BN141" s="949"/>
      <c r="BO141" s="949"/>
      <c r="BP141" s="1525"/>
      <c r="BQ141" s="949"/>
      <c r="BR141" s="1065"/>
      <c r="BS141" s="1065"/>
      <c r="BT141" s="1065"/>
      <c r="BU141" s="1065"/>
      <c r="BV141" s="1065"/>
      <c r="BW141" s="1065"/>
      <c r="BX141" s="1065"/>
      <c r="BY141" s="1065"/>
      <c r="BZ141" s="1065"/>
      <c r="CA141" s="1065"/>
      <c r="CB141" s="1065"/>
      <c r="CC141" s="1065"/>
      <c r="CD141" s="1065"/>
      <c r="CE141" s="1065"/>
      <c r="CF141" s="1389"/>
      <c r="CG141" s="1389"/>
      <c r="CH141" s="1386"/>
      <c r="CI141" s="1386"/>
      <c r="CJ141" s="1384"/>
    </row>
    <row r="142" spans="1:88" ht="90.75" hidden="1">
      <c r="A142" s="1387" t="s">
        <v>399</v>
      </c>
      <c r="B142" s="1388" t="s">
        <v>273</v>
      </c>
      <c r="C142" s="1519"/>
      <c r="D142" s="1519"/>
      <c r="E142" s="1519"/>
      <c r="F142" s="1520"/>
      <c r="G142" s="1521"/>
      <c r="H142" s="1521"/>
      <c r="I142" s="1521"/>
      <c r="J142" s="1521"/>
      <c r="K142" s="1521"/>
      <c r="L142" s="1386"/>
      <c r="M142" s="1386"/>
      <c r="N142" s="1386"/>
      <c r="O142" s="1380"/>
      <c r="P142" s="932"/>
      <c r="Q142" s="1521"/>
      <c r="R142" s="1521"/>
      <c r="S142" s="1521"/>
      <c r="T142" s="1521"/>
      <c r="U142" s="1521"/>
      <c r="V142" s="1521"/>
      <c r="W142" s="1521"/>
      <c r="X142" s="1521"/>
      <c r="Y142" s="1521"/>
      <c r="Z142" s="1718"/>
      <c r="AA142" s="1718"/>
      <c r="AB142" s="1760"/>
      <c r="AC142" s="1760"/>
      <c r="AD142" s="1521"/>
      <c r="AE142" s="1521"/>
      <c r="AF142" s="1521"/>
      <c r="AG142" s="1521"/>
      <c r="AH142" s="1714"/>
      <c r="AI142" s="1386"/>
      <c r="AJ142" s="1386"/>
      <c r="AK142" s="1386"/>
      <c r="AL142" s="1386"/>
      <c r="AM142" s="1386"/>
      <c r="AN142" s="1386"/>
      <c r="AO142" s="1386"/>
      <c r="AP142" s="1386"/>
      <c r="AQ142" s="1386"/>
      <c r="AR142" s="1386"/>
      <c r="AS142" s="1386"/>
      <c r="AT142" s="1522"/>
      <c r="AU142" s="1386"/>
      <c r="AV142" s="948"/>
      <c r="AW142" s="1523"/>
      <c r="AX142" s="1523"/>
      <c r="AY142" s="1523"/>
      <c r="AZ142" s="949"/>
      <c r="BA142" s="1523"/>
      <c r="BB142" s="1524"/>
      <c r="BC142" s="1522"/>
      <c r="BD142" s="1386"/>
      <c r="BE142" s="1389"/>
      <c r="BF142" s="1525"/>
      <c r="BG142" s="1523"/>
      <c r="BH142" s="1389"/>
      <c r="BI142" s="1522"/>
      <c r="BJ142" s="1522"/>
      <c r="BK142" s="1522"/>
      <c r="BL142" s="949"/>
      <c r="BM142" s="949"/>
      <c r="BN142" s="949"/>
      <c r="BO142" s="949"/>
      <c r="BP142" s="1525"/>
      <c r="BQ142" s="949"/>
      <c r="BR142" s="1065"/>
      <c r="BS142" s="1065"/>
      <c r="BT142" s="1065"/>
      <c r="BU142" s="1065"/>
      <c r="BV142" s="1065"/>
      <c r="BW142" s="1065"/>
      <c r="BX142" s="1065"/>
      <c r="BY142" s="1065"/>
      <c r="BZ142" s="1065"/>
      <c r="CA142" s="1065"/>
      <c r="CB142" s="1065"/>
      <c r="CC142" s="1065"/>
      <c r="CD142" s="1065"/>
      <c r="CE142" s="1065"/>
      <c r="CF142" s="1389"/>
      <c r="CG142" s="1389"/>
      <c r="CH142" s="1386"/>
      <c r="CI142" s="1386"/>
      <c r="CJ142" s="1384"/>
    </row>
    <row r="143" spans="1:88" ht="41.25" hidden="1">
      <c r="A143" s="1385">
        <v>3</v>
      </c>
      <c r="B143" s="1390" t="s">
        <v>274</v>
      </c>
      <c r="C143" s="1519"/>
      <c r="D143" s="1519"/>
      <c r="E143" s="1519"/>
      <c r="F143" s="1520"/>
      <c r="G143" s="1521"/>
      <c r="H143" s="1521"/>
      <c r="I143" s="1521"/>
      <c r="J143" s="1521"/>
      <c r="K143" s="1521"/>
      <c r="L143" s="1386"/>
      <c r="M143" s="1386"/>
      <c r="N143" s="1386"/>
      <c r="O143" s="1380"/>
      <c r="P143" s="932"/>
      <c r="Q143" s="1521"/>
      <c r="R143" s="1521"/>
      <c r="S143" s="1521"/>
      <c r="T143" s="1521"/>
      <c r="U143" s="1521"/>
      <c r="V143" s="1521"/>
      <c r="W143" s="1521"/>
      <c r="X143" s="1521"/>
      <c r="Y143" s="1521"/>
      <c r="Z143" s="1718"/>
      <c r="AA143" s="1718"/>
      <c r="AB143" s="1760"/>
      <c r="AC143" s="1760"/>
      <c r="AD143" s="1521"/>
      <c r="AE143" s="1521"/>
      <c r="AF143" s="1521"/>
      <c r="AG143" s="1521"/>
      <c r="AH143" s="1714"/>
      <c r="AI143" s="1386"/>
      <c r="AJ143" s="1386"/>
      <c r="AK143" s="1386"/>
      <c r="AL143" s="1386"/>
      <c r="AM143" s="1386"/>
      <c r="AN143" s="1386"/>
      <c r="AO143" s="1386"/>
      <c r="AP143" s="1386"/>
      <c r="AQ143" s="1386"/>
      <c r="AR143" s="1386"/>
      <c r="AS143" s="1386"/>
      <c r="AT143" s="1522"/>
      <c r="AU143" s="1386"/>
      <c r="AV143" s="948"/>
      <c r="AW143" s="1523"/>
      <c r="AX143" s="1523"/>
      <c r="AY143" s="1523"/>
      <c r="AZ143" s="949"/>
      <c r="BA143" s="1523"/>
      <c r="BB143" s="1524"/>
      <c r="BC143" s="1522"/>
      <c r="BD143" s="1386"/>
      <c r="BE143" s="1389"/>
      <c r="BF143" s="1525"/>
      <c r="BG143" s="1523"/>
      <c r="BH143" s="1389"/>
      <c r="BI143" s="1522"/>
      <c r="BJ143" s="1522"/>
      <c r="BK143" s="1522"/>
      <c r="BL143" s="949"/>
      <c r="BM143" s="949"/>
      <c r="BN143" s="949"/>
      <c r="BO143" s="949"/>
      <c r="BP143" s="1525"/>
      <c r="BQ143" s="949"/>
      <c r="BR143" s="1065"/>
      <c r="BS143" s="1065"/>
      <c r="BT143" s="1065"/>
      <c r="BU143" s="1065"/>
      <c r="BV143" s="1065"/>
      <c r="BW143" s="1065"/>
      <c r="BX143" s="1065"/>
      <c r="BY143" s="1065"/>
      <c r="BZ143" s="1065"/>
      <c r="CA143" s="1065"/>
      <c r="CB143" s="1065"/>
      <c r="CC143" s="1065"/>
      <c r="CD143" s="1065"/>
      <c r="CE143" s="1065"/>
      <c r="CF143" s="1389"/>
      <c r="CG143" s="1389"/>
      <c r="CH143" s="1386"/>
      <c r="CI143" s="1386"/>
      <c r="CJ143" s="1384"/>
    </row>
    <row r="144" spans="1:88" ht="57.75" hidden="1">
      <c r="A144" s="1387" t="s">
        <v>399</v>
      </c>
      <c r="B144" s="1388" t="s">
        <v>275</v>
      </c>
      <c r="C144" s="1519"/>
      <c r="D144" s="1519"/>
      <c r="E144" s="1519"/>
      <c r="F144" s="1520"/>
      <c r="G144" s="1521"/>
      <c r="H144" s="1521"/>
      <c r="I144" s="1521"/>
      <c r="J144" s="1521"/>
      <c r="K144" s="1521"/>
      <c r="L144" s="1386"/>
      <c r="M144" s="1386"/>
      <c r="N144" s="1386"/>
      <c r="O144" s="1380"/>
      <c r="P144" s="932"/>
      <c r="Q144" s="1521"/>
      <c r="R144" s="1521"/>
      <c r="S144" s="1521"/>
      <c r="T144" s="1521"/>
      <c r="U144" s="1521"/>
      <c r="V144" s="1521"/>
      <c r="W144" s="1521"/>
      <c r="X144" s="1521"/>
      <c r="Y144" s="1521"/>
      <c r="Z144" s="1718"/>
      <c r="AA144" s="1718"/>
      <c r="AB144" s="1760"/>
      <c r="AC144" s="1760"/>
      <c r="AD144" s="1521"/>
      <c r="AE144" s="1521"/>
      <c r="AF144" s="1521"/>
      <c r="AG144" s="1521"/>
      <c r="AH144" s="1714"/>
      <c r="AI144" s="1386"/>
      <c r="AJ144" s="1386"/>
      <c r="AK144" s="1386"/>
      <c r="AL144" s="1386"/>
      <c r="AM144" s="1386"/>
      <c r="AN144" s="1386"/>
      <c r="AO144" s="1386"/>
      <c r="AP144" s="1386"/>
      <c r="AQ144" s="1386"/>
      <c r="AR144" s="1386"/>
      <c r="AS144" s="1386"/>
      <c r="AT144" s="1522"/>
      <c r="AU144" s="1386"/>
      <c r="AV144" s="948"/>
      <c r="AW144" s="1523"/>
      <c r="AX144" s="1523"/>
      <c r="AY144" s="1523"/>
      <c r="AZ144" s="949"/>
      <c r="BA144" s="1523"/>
      <c r="BB144" s="1524"/>
      <c r="BC144" s="1522"/>
      <c r="BD144" s="1386"/>
      <c r="BE144" s="1389"/>
      <c r="BF144" s="1525"/>
      <c r="BG144" s="1523"/>
      <c r="BH144" s="1389"/>
      <c r="BI144" s="1522"/>
      <c r="BJ144" s="1522"/>
      <c r="BK144" s="1522"/>
      <c r="BL144" s="949"/>
      <c r="BM144" s="949"/>
      <c r="BN144" s="949"/>
      <c r="BO144" s="949"/>
      <c r="BP144" s="1525"/>
      <c r="BQ144" s="949"/>
      <c r="BR144" s="1065"/>
      <c r="BS144" s="1065"/>
      <c r="BT144" s="1065"/>
      <c r="BU144" s="1065"/>
      <c r="BV144" s="1065"/>
      <c r="BW144" s="1065"/>
      <c r="BX144" s="1065"/>
      <c r="BY144" s="1065"/>
      <c r="BZ144" s="1065"/>
      <c r="CA144" s="1065"/>
      <c r="CB144" s="1065"/>
      <c r="CC144" s="1065"/>
      <c r="CD144" s="1065"/>
      <c r="CE144" s="1065"/>
      <c r="CF144" s="1389"/>
      <c r="CG144" s="1389"/>
      <c r="CH144" s="1386"/>
      <c r="CI144" s="1386"/>
      <c r="CJ144" s="1384"/>
    </row>
    <row r="145" spans="1:88" ht="33" hidden="1">
      <c r="A145" s="1387" t="s">
        <v>400</v>
      </c>
      <c r="B145" s="1388" t="s">
        <v>276</v>
      </c>
      <c r="C145" s="1519"/>
      <c r="D145" s="1519"/>
      <c r="E145" s="1519"/>
      <c r="F145" s="1520"/>
      <c r="G145" s="1521"/>
      <c r="H145" s="1521"/>
      <c r="I145" s="1521"/>
      <c r="J145" s="1521"/>
      <c r="K145" s="1521"/>
      <c r="L145" s="1386"/>
      <c r="M145" s="1386"/>
      <c r="N145" s="1386"/>
      <c r="O145" s="1380"/>
      <c r="P145" s="932"/>
      <c r="Q145" s="1521"/>
      <c r="R145" s="1521"/>
      <c r="S145" s="1521"/>
      <c r="T145" s="1521"/>
      <c r="U145" s="1521"/>
      <c r="V145" s="1521"/>
      <c r="W145" s="1521"/>
      <c r="X145" s="1521"/>
      <c r="Y145" s="1521"/>
      <c r="Z145" s="1718"/>
      <c r="AA145" s="1718"/>
      <c r="AB145" s="1760"/>
      <c r="AC145" s="1760"/>
      <c r="AD145" s="1521"/>
      <c r="AE145" s="1521"/>
      <c r="AF145" s="1521"/>
      <c r="AG145" s="1521"/>
      <c r="AH145" s="1714"/>
      <c r="AI145" s="1386"/>
      <c r="AJ145" s="1386"/>
      <c r="AK145" s="1386"/>
      <c r="AL145" s="1386"/>
      <c r="AM145" s="1386"/>
      <c r="AN145" s="1386"/>
      <c r="AO145" s="1386"/>
      <c r="AP145" s="1386"/>
      <c r="AQ145" s="1386"/>
      <c r="AR145" s="1386"/>
      <c r="AS145" s="1386"/>
      <c r="AT145" s="1522"/>
      <c r="AU145" s="1386"/>
      <c r="AV145" s="948"/>
      <c r="AW145" s="1523"/>
      <c r="AX145" s="1523"/>
      <c r="AY145" s="1523"/>
      <c r="AZ145" s="949"/>
      <c r="BA145" s="1523"/>
      <c r="BB145" s="1524"/>
      <c r="BC145" s="1522"/>
      <c r="BD145" s="1386"/>
      <c r="BE145" s="1389"/>
      <c r="BF145" s="1525"/>
      <c r="BG145" s="1523"/>
      <c r="BH145" s="1389"/>
      <c r="BI145" s="1522"/>
      <c r="BJ145" s="1522"/>
      <c r="BK145" s="1522"/>
      <c r="BL145" s="949"/>
      <c r="BM145" s="949"/>
      <c r="BN145" s="949"/>
      <c r="BO145" s="949"/>
      <c r="BP145" s="1525"/>
      <c r="BQ145" s="949"/>
      <c r="BR145" s="1065"/>
      <c r="BS145" s="1065"/>
      <c r="BT145" s="1065"/>
      <c r="BU145" s="1065"/>
      <c r="BV145" s="1065"/>
      <c r="BW145" s="1065"/>
      <c r="BX145" s="1065"/>
      <c r="BY145" s="1065"/>
      <c r="BZ145" s="1065"/>
      <c r="CA145" s="1065"/>
      <c r="CB145" s="1065"/>
      <c r="CC145" s="1065"/>
      <c r="CD145" s="1065"/>
      <c r="CE145" s="1065"/>
      <c r="CF145" s="1389"/>
      <c r="CG145" s="1389"/>
      <c r="CH145" s="1386"/>
      <c r="CI145" s="1386"/>
      <c r="CJ145" s="1384"/>
    </row>
    <row r="146" spans="1:88" ht="49.5" hidden="1">
      <c r="A146" s="1387" t="s">
        <v>401</v>
      </c>
      <c r="B146" s="1388" t="s">
        <v>277</v>
      </c>
      <c r="C146" s="1519"/>
      <c r="D146" s="1519"/>
      <c r="E146" s="1519"/>
      <c r="F146" s="1520"/>
      <c r="G146" s="1521"/>
      <c r="H146" s="1521"/>
      <c r="I146" s="1521"/>
      <c r="J146" s="1521"/>
      <c r="K146" s="1521"/>
      <c r="L146" s="1386"/>
      <c r="M146" s="1386"/>
      <c r="N146" s="1386"/>
      <c r="O146" s="1380"/>
      <c r="P146" s="932"/>
      <c r="Q146" s="1521"/>
      <c r="R146" s="1521"/>
      <c r="S146" s="1521"/>
      <c r="T146" s="1521"/>
      <c r="U146" s="1521"/>
      <c r="V146" s="1521"/>
      <c r="W146" s="1521"/>
      <c r="X146" s="1521"/>
      <c r="Y146" s="1521"/>
      <c r="Z146" s="1718"/>
      <c r="AA146" s="1718"/>
      <c r="AB146" s="1760"/>
      <c r="AC146" s="1760"/>
      <c r="AD146" s="1521"/>
      <c r="AE146" s="1521"/>
      <c r="AF146" s="1521"/>
      <c r="AG146" s="1521"/>
      <c r="AH146" s="1714"/>
      <c r="AI146" s="1386"/>
      <c r="AJ146" s="1386"/>
      <c r="AK146" s="1386"/>
      <c r="AL146" s="1386"/>
      <c r="AM146" s="1386"/>
      <c r="AN146" s="1386"/>
      <c r="AO146" s="1386"/>
      <c r="AP146" s="1386"/>
      <c r="AQ146" s="1386"/>
      <c r="AR146" s="1386"/>
      <c r="AS146" s="1386"/>
      <c r="AT146" s="1522"/>
      <c r="AU146" s="1386"/>
      <c r="AV146" s="948"/>
      <c r="AW146" s="1523"/>
      <c r="AX146" s="1523"/>
      <c r="AY146" s="1523"/>
      <c r="AZ146" s="949"/>
      <c r="BA146" s="1523"/>
      <c r="BB146" s="1524"/>
      <c r="BC146" s="1522"/>
      <c r="BD146" s="1386"/>
      <c r="BE146" s="1389"/>
      <c r="BF146" s="1525"/>
      <c r="BG146" s="1523"/>
      <c r="BH146" s="1389"/>
      <c r="BI146" s="1522"/>
      <c r="BJ146" s="1522"/>
      <c r="BK146" s="1522"/>
      <c r="BL146" s="949"/>
      <c r="BM146" s="949"/>
      <c r="BN146" s="949"/>
      <c r="BO146" s="949"/>
      <c r="BP146" s="1525"/>
      <c r="BQ146" s="949"/>
      <c r="BR146" s="1065"/>
      <c r="BS146" s="1065"/>
      <c r="BT146" s="1065"/>
      <c r="BU146" s="1065"/>
      <c r="BV146" s="1065"/>
      <c r="BW146" s="1065"/>
      <c r="BX146" s="1065"/>
      <c r="BY146" s="1065"/>
      <c r="BZ146" s="1065"/>
      <c r="CA146" s="1065"/>
      <c r="CB146" s="1065"/>
      <c r="CC146" s="1065"/>
      <c r="CD146" s="1065"/>
      <c r="CE146" s="1065"/>
      <c r="CF146" s="1389"/>
      <c r="CG146" s="1389"/>
      <c r="CH146" s="1386"/>
      <c r="CI146" s="1386"/>
      <c r="CJ146" s="1384"/>
    </row>
    <row r="147" spans="1:88" ht="24.75" hidden="1">
      <c r="A147" s="1387" t="s">
        <v>402</v>
      </c>
      <c r="B147" s="1388" t="s">
        <v>278</v>
      </c>
      <c r="C147" s="1519"/>
      <c r="D147" s="1519"/>
      <c r="E147" s="1519"/>
      <c r="F147" s="1520"/>
      <c r="G147" s="1521"/>
      <c r="H147" s="1521"/>
      <c r="I147" s="1521"/>
      <c r="J147" s="1521"/>
      <c r="K147" s="1521"/>
      <c r="L147" s="1386"/>
      <c r="M147" s="1386"/>
      <c r="N147" s="1386"/>
      <c r="O147" s="1380"/>
      <c r="P147" s="1380"/>
      <c r="Q147" s="1521"/>
      <c r="R147" s="1521"/>
      <c r="S147" s="1521"/>
      <c r="T147" s="1521"/>
      <c r="U147" s="1521"/>
      <c r="V147" s="1521"/>
      <c r="W147" s="1521"/>
      <c r="X147" s="1521"/>
      <c r="Y147" s="1521"/>
      <c r="Z147" s="1718"/>
      <c r="AA147" s="1718"/>
      <c r="AB147" s="1760"/>
      <c r="AC147" s="1760"/>
      <c r="AD147" s="1521"/>
      <c r="AE147" s="1521"/>
      <c r="AF147" s="1521"/>
      <c r="AG147" s="1521"/>
      <c r="AH147" s="1714"/>
      <c r="AI147" s="1386"/>
      <c r="AJ147" s="1386"/>
      <c r="AK147" s="1386"/>
      <c r="AL147" s="1386"/>
      <c r="AM147" s="1386"/>
      <c r="AN147" s="1386"/>
      <c r="AO147" s="1386"/>
      <c r="AP147" s="1386"/>
      <c r="AQ147" s="1386"/>
      <c r="AR147" s="1386"/>
      <c r="AS147" s="1386"/>
      <c r="AT147" s="1522"/>
      <c r="AU147" s="1386"/>
      <c r="AV147" s="948"/>
      <c r="AW147" s="1523"/>
      <c r="AX147" s="1523"/>
      <c r="AY147" s="1523"/>
      <c r="AZ147" s="949"/>
      <c r="BA147" s="1523"/>
      <c r="BB147" s="1524"/>
      <c r="BC147" s="1522"/>
      <c r="BD147" s="1386"/>
      <c r="BE147" s="1389"/>
      <c r="BF147" s="1525"/>
      <c r="BG147" s="1523"/>
      <c r="BH147" s="1389"/>
      <c r="BI147" s="1522"/>
      <c r="BJ147" s="1522"/>
      <c r="BK147" s="1522"/>
      <c r="BL147" s="949"/>
      <c r="BM147" s="949"/>
      <c r="BN147" s="949"/>
      <c r="BO147" s="949"/>
      <c r="BP147" s="1525"/>
      <c r="BQ147" s="949"/>
      <c r="BR147" s="1065"/>
      <c r="BS147" s="1065"/>
      <c r="BT147" s="1065"/>
      <c r="BU147" s="1065"/>
      <c r="BV147" s="1065"/>
      <c r="BW147" s="1065"/>
      <c r="BX147" s="1065"/>
      <c r="BY147" s="1065"/>
      <c r="BZ147" s="1065"/>
      <c r="CA147" s="1065"/>
      <c r="CB147" s="1065"/>
      <c r="CC147" s="1065"/>
      <c r="CD147" s="1065"/>
      <c r="CE147" s="1065"/>
      <c r="CF147" s="1389"/>
      <c r="CG147" s="1389"/>
      <c r="CH147" s="1386"/>
      <c r="CI147" s="1386"/>
      <c r="CJ147" s="1384"/>
    </row>
    <row r="148" spans="1:88" ht="15" hidden="1" customHeight="1">
      <c r="A148" s="1526"/>
      <c r="B148" s="1527"/>
      <c r="C148" s="1528"/>
      <c r="D148" s="1528"/>
      <c r="E148" s="1528"/>
      <c r="F148" s="1528"/>
      <c r="G148" s="950"/>
      <c r="H148" s="950"/>
      <c r="I148" s="950"/>
      <c r="J148" s="950"/>
      <c r="K148" s="950"/>
      <c r="L148" s="950"/>
      <c r="M148" s="950"/>
      <c r="N148" s="950"/>
      <c r="O148" s="950"/>
      <c r="P148" s="950"/>
      <c r="Q148" s="950"/>
      <c r="R148" s="950"/>
      <c r="S148" s="950"/>
      <c r="T148" s="950"/>
      <c r="U148" s="950"/>
      <c r="V148" s="950"/>
      <c r="W148" s="950"/>
      <c r="X148" s="950"/>
      <c r="Y148" s="950"/>
      <c r="Z148" s="1719"/>
      <c r="AA148" s="1719"/>
      <c r="AB148" s="1761"/>
      <c r="AC148" s="1761"/>
      <c r="AD148" s="950"/>
      <c r="AE148" s="950"/>
      <c r="AF148" s="950"/>
      <c r="AG148" s="950"/>
      <c r="AH148" s="1715"/>
      <c r="AI148" s="950"/>
      <c r="AJ148" s="950"/>
      <c r="AK148" s="950"/>
      <c r="AL148" s="950"/>
      <c r="AM148" s="950"/>
      <c r="AN148" s="950"/>
      <c r="AO148" s="950"/>
      <c r="AP148" s="950"/>
      <c r="AQ148" s="950"/>
      <c r="AR148" s="950"/>
      <c r="AS148" s="950"/>
      <c r="AT148" s="950"/>
      <c r="AU148" s="950"/>
      <c r="AV148" s="950"/>
      <c r="AW148" s="950"/>
      <c r="AX148" s="950"/>
      <c r="AY148" s="950"/>
      <c r="AZ148" s="950"/>
      <c r="BA148" s="950"/>
      <c r="BB148" s="950"/>
      <c r="BC148" s="950"/>
      <c r="BD148" s="950"/>
      <c r="BE148" s="950"/>
      <c r="BF148" s="950"/>
      <c r="BG148" s="950"/>
      <c r="BH148" s="1066"/>
      <c r="BI148" s="1066"/>
      <c r="BJ148" s="1066"/>
      <c r="BK148" s="1066"/>
      <c r="BL148" s="1066"/>
      <c r="BM148" s="1066"/>
      <c r="BN148" s="1066"/>
      <c r="BO148" s="1066"/>
      <c r="BP148" s="1066"/>
      <c r="BQ148" s="1066"/>
      <c r="BR148" s="1066"/>
      <c r="BS148" s="1066"/>
      <c r="BT148" s="1066"/>
      <c r="BU148" s="1066"/>
      <c r="BV148" s="1066"/>
      <c r="BW148" s="1066"/>
      <c r="BX148" s="1066"/>
      <c r="BY148" s="1066"/>
      <c r="BZ148" s="1066"/>
      <c r="CA148" s="1066"/>
      <c r="CB148" s="1066"/>
      <c r="CC148" s="1066"/>
      <c r="CD148" s="1066"/>
      <c r="CE148" s="1066"/>
      <c r="CF148" s="1066"/>
      <c r="CG148" s="1066"/>
      <c r="CH148" s="1066"/>
      <c r="CI148" s="1066"/>
      <c r="CJ148" s="1066"/>
    </row>
    <row r="149" spans="1:88" hidden="1">
      <c r="A149" s="1529"/>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1580"/>
      <c r="AA149" s="1580"/>
      <c r="AB149" s="1762"/>
      <c r="AC149" s="1762"/>
      <c r="AD149" s="40"/>
      <c r="AE149" s="40"/>
      <c r="AF149" s="40"/>
      <c r="AG149" s="40"/>
      <c r="AH149" s="88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row>
    <row r="150" spans="1:88">
      <c r="A150" s="1529"/>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1580"/>
      <c r="AA150" s="1580"/>
      <c r="AB150" s="1762"/>
      <c r="AC150" s="1762"/>
      <c r="AD150" s="40"/>
      <c r="AE150" s="40"/>
      <c r="AF150" s="40"/>
      <c r="AG150" s="40"/>
      <c r="AH150" s="88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row>
    <row r="151" spans="1:88">
      <c r="A151" s="152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1580"/>
      <c r="AA151" s="1580"/>
      <c r="AB151" s="1762"/>
      <c r="AC151" s="1762"/>
      <c r="AD151" s="40"/>
      <c r="AE151" s="40"/>
      <c r="AF151" s="40"/>
      <c r="AG151" s="40"/>
      <c r="AH151" s="88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row>
    <row r="152" spans="1:88">
      <c r="A152" s="152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1580"/>
      <c r="AA152" s="1580"/>
      <c r="AB152" s="1762"/>
      <c r="AC152" s="1762"/>
      <c r="AD152" s="40"/>
      <c r="AE152" s="40"/>
      <c r="AF152" s="40"/>
      <c r="AG152" s="40"/>
      <c r="AH152" s="88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row>
    <row r="153" spans="1:88">
      <c r="A153" s="152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1580"/>
      <c r="AA153" s="1580"/>
      <c r="AB153" s="1762"/>
      <c r="AC153" s="1762"/>
      <c r="AD153" s="40"/>
      <c r="AE153" s="40"/>
      <c r="AF153" s="40"/>
      <c r="AG153" s="40"/>
      <c r="AH153" s="88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row>
    <row r="154" spans="1:88">
      <c r="A154" s="152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1580"/>
      <c r="AA154" s="1580"/>
      <c r="AB154" s="1762"/>
      <c r="AC154" s="1762"/>
      <c r="AD154" s="40"/>
      <c r="AE154" s="40"/>
      <c r="AF154" s="40"/>
      <c r="AG154" s="40"/>
      <c r="AH154" s="88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row>
    <row r="155" spans="1:88">
      <c r="A155" s="152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1580"/>
      <c r="AA155" s="1580"/>
      <c r="AB155" s="1762"/>
      <c r="AC155" s="1762"/>
      <c r="AD155" s="40"/>
      <c r="AE155" s="40"/>
      <c r="AF155" s="40"/>
      <c r="AG155" s="40"/>
      <c r="AH155" s="88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row>
    <row r="156" spans="1:88">
      <c r="A156" s="1529"/>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1580"/>
      <c r="AA156" s="1580"/>
      <c r="AB156" s="1762"/>
      <c r="AC156" s="1762"/>
      <c r="AD156" s="40"/>
      <c r="AE156" s="40"/>
      <c r="AF156" s="40"/>
      <c r="AG156" s="40"/>
      <c r="AH156" s="88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row>
    <row r="157" spans="1:88">
      <c r="A157" s="1529"/>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1580"/>
      <c r="AA157" s="1580"/>
      <c r="AB157" s="1762"/>
      <c r="AC157" s="1762"/>
      <c r="AD157" s="40"/>
      <c r="AE157" s="40"/>
      <c r="AF157" s="40"/>
      <c r="AG157" s="40"/>
      <c r="AH157" s="88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row>
    <row r="158" spans="1:88">
      <c r="A158" s="1529"/>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1580"/>
      <c r="AA158" s="1580"/>
      <c r="AB158" s="1762"/>
      <c r="AC158" s="1762"/>
      <c r="AD158" s="40"/>
      <c r="AE158" s="40"/>
      <c r="AF158" s="40"/>
      <c r="AG158" s="40"/>
      <c r="AH158" s="88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row>
    <row r="159" spans="1:88">
      <c r="A159" s="1529"/>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1580"/>
      <c r="AA159" s="1580"/>
      <c r="AB159" s="1762"/>
      <c r="AC159" s="1762"/>
      <c r="AD159" s="40"/>
      <c r="AE159" s="40"/>
      <c r="AF159" s="40"/>
      <c r="AG159" s="40"/>
      <c r="AH159" s="88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row>
    <row r="160" spans="1:88">
      <c r="A160" s="1529"/>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1580"/>
      <c r="AA160" s="1580"/>
      <c r="AB160" s="1762"/>
      <c r="AC160" s="1762"/>
      <c r="AD160" s="40"/>
      <c r="AE160" s="40"/>
      <c r="AF160" s="40"/>
      <c r="AG160" s="40"/>
      <c r="AH160" s="88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row>
    <row r="161" spans="1:88">
      <c r="A161" s="1529"/>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1580"/>
      <c r="AA161" s="1580"/>
      <c r="AB161" s="1762"/>
      <c r="AC161" s="1762"/>
      <c r="AD161" s="40"/>
      <c r="AE161" s="40"/>
      <c r="AF161" s="40"/>
      <c r="AG161" s="40"/>
      <c r="AH161" s="88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row>
    <row r="162" spans="1:88">
      <c r="A162" s="1529"/>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1580"/>
      <c r="AA162" s="1580"/>
      <c r="AB162" s="1762"/>
      <c r="AC162" s="1762"/>
      <c r="AD162" s="40"/>
      <c r="AE162" s="40"/>
      <c r="AF162" s="40"/>
      <c r="AG162" s="40"/>
      <c r="AH162" s="88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row>
    <row r="163" spans="1:88">
      <c r="A163" s="1529"/>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1580"/>
      <c r="AA163" s="1580"/>
      <c r="AB163" s="1762"/>
      <c r="AC163" s="1762"/>
      <c r="AD163" s="40"/>
      <c r="AE163" s="40"/>
      <c r="AF163" s="40"/>
      <c r="AG163" s="40"/>
      <c r="AH163" s="88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row>
    <row r="164" spans="1:88">
      <c r="A164" s="1529"/>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1580"/>
      <c r="AA164" s="1580"/>
      <c r="AB164" s="1762"/>
      <c r="AC164" s="1762"/>
      <c r="AD164" s="40"/>
      <c r="AE164" s="40"/>
      <c r="AF164" s="40"/>
      <c r="AG164" s="40"/>
      <c r="AH164" s="88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row>
    <row r="165" spans="1:88">
      <c r="A165" s="1529"/>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1580"/>
      <c r="AA165" s="1580"/>
      <c r="AB165" s="1762"/>
      <c r="AC165" s="1762"/>
      <c r="AD165" s="40"/>
      <c r="AE165" s="40"/>
      <c r="AF165" s="40"/>
      <c r="AG165" s="40"/>
      <c r="AH165" s="88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row>
    <row r="166" spans="1:88">
      <c r="A166" s="1529"/>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1580"/>
      <c r="AA166" s="1580"/>
      <c r="AB166" s="1762"/>
      <c r="AC166" s="1762"/>
      <c r="AD166" s="40"/>
      <c r="AE166" s="40"/>
      <c r="AF166" s="40"/>
      <c r="AG166" s="40"/>
      <c r="AH166" s="88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row>
    <row r="167" spans="1:88">
      <c r="A167" s="1529"/>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1580"/>
      <c r="AA167" s="1580"/>
      <c r="AB167" s="1762"/>
      <c r="AC167" s="1762"/>
      <c r="AD167" s="40"/>
      <c r="AE167" s="40"/>
      <c r="AF167" s="40"/>
      <c r="AG167" s="40"/>
      <c r="AH167" s="88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row>
    <row r="168" spans="1:88">
      <c r="A168" s="1529"/>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1580"/>
      <c r="AA168" s="1580"/>
      <c r="AB168" s="1762"/>
      <c r="AC168" s="1762"/>
      <c r="AD168" s="40"/>
      <c r="AE168" s="40"/>
      <c r="AF168" s="40"/>
      <c r="AG168" s="40"/>
      <c r="AH168" s="88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row>
    <row r="169" spans="1:88">
      <c r="A169" s="1529"/>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1580"/>
      <c r="AA169" s="1580"/>
      <c r="AB169" s="1762"/>
      <c r="AC169" s="1762"/>
      <c r="AD169" s="40"/>
      <c r="AE169" s="40"/>
      <c r="AF169" s="40"/>
      <c r="AG169" s="40"/>
      <c r="AH169" s="88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row>
    <row r="170" spans="1:88">
      <c r="A170" s="1529"/>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1580"/>
      <c r="AA170" s="1580"/>
      <c r="AB170" s="1762"/>
      <c r="AC170" s="1762"/>
      <c r="AD170" s="40"/>
      <c r="AE170" s="40"/>
      <c r="AF170" s="40"/>
      <c r="AG170" s="40"/>
      <c r="AH170" s="88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row>
    <row r="171" spans="1:88">
      <c r="A171" s="1529"/>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1580"/>
      <c r="AA171" s="1580"/>
      <c r="AB171" s="1762"/>
      <c r="AC171" s="1762"/>
      <c r="AD171" s="40"/>
      <c r="AE171" s="40"/>
      <c r="AF171" s="40"/>
      <c r="AG171" s="40"/>
      <c r="AH171" s="88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row>
    <row r="172" spans="1:88">
      <c r="A172" s="1529"/>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1580"/>
      <c r="AA172" s="1580"/>
      <c r="AB172" s="1762"/>
      <c r="AC172" s="1762"/>
      <c r="AD172" s="40"/>
      <c r="AE172" s="40"/>
      <c r="AF172" s="40"/>
      <c r="AG172" s="40"/>
      <c r="AH172" s="88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row>
    <row r="173" spans="1:88">
      <c r="A173" s="1529"/>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1580"/>
      <c r="AA173" s="1580"/>
      <c r="AB173" s="1762"/>
      <c r="AC173" s="1762"/>
      <c r="AD173" s="40"/>
      <c r="AE173" s="40"/>
      <c r="AF173" s="40"/>
      <c r="AG173" s="40"/>
      <c r="AH173" s="88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row>
    <row r="174" spans="1:88">
      <c r="A174" s="1529"/>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1580"/>
      <c r="AA174" s="1580"/>
      <c r="AB174" s="1762"/>
      <c r="AC174" s="1762"/>
      <c r="AD174" s="40"/>
      <c r="AE174" s="40"/>
      <c r="AF174" s="40"/>
      <c r="AG174" s="40"/>
      <c r="AH174" s="88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row>
    <row r="175" spans="1:88">
      <c r="A175" s="1529"/>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1580"/>
      <c r="AA175" s="1580"/>
      <c r="AB175" s="1762"/>
      <c r="AC175" s="1762"/>
      <c r="AD175" s="40"/>
      <c r="AE175" s="40"/>
      <c r="AF175" s="40"/>
      <c r="AG175" s="40"/>
      <c r="AH175" s="88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row>
    <row r="176" spans="1:88">
      <c r="A176" s="1529"/>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1580"/>
      <c r="AA176" s="1580"/>
      <c r="AB176" s="1762"/>
      <c r="AC176" s="1762"/>
      <c r="AD176" s="40"/>
      <c r="AE176" s="40"/>
      <c r="AF176" s="40"/>
      <c r="AG176" s="40"/>
      <c r="AH176" s="88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row>
    <row r="177" spans="1:88">
      <c r="A177" s="1529"/>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1580"/>
      <c r="AA177" s="1580"/>
      <c r="AB177" s="1762"/>
      <c r="AC177" s="1762"/>
      <c r="AD177" s="40"/>
      <c r="AE177" s="40"/>
      <c r="AF177" s="40"/>
      <c r="AG177" s="40"/>
      <c r="AH177" s="88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row>
    <row r="178" spans="1:88">
      <c r="A178" s="1529"/>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1580"/>
      <c r="AA178" s="1580"/>
      <c r="AB178" s="1762"/>
      <c r="AC178" s="1762"/>
      <c r="AD178" s="40"/>
      <c r="AE178" s="40"/>
      <c r="AF178" s="40"/>
      <c r="AG178" s="40"/>
      <c r="AH178" s="88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row>
    <row r="179" spans="1:88">
      <c r="A179" s="1529"/>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1580"/>
      <c r="AA179" s="1580"/>
      <c r="AB179" s="1762"/>
      <c r="AC179" s="1762"/>
      <c r="AD179" s="40"/>
      <c r="AE179" s="40"/>
      <c r="AF179" s="40"/>
      <c r="AG179" s="40"/>
      <c r="AH179" s="88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row>
    <row r="180" spans="1:88">
      <c r="A180" s="1529"/>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1580"/>
      <c r="AA180" s="1580"/>
      <c r="AB180" s="1762"/>
      <c r="AC180" s="1762"/>
      <c r="AD180" s="40"/>
      <c r="AE180" s="40"/>
      <c r="AF180" s="40"/>
      <c r="AG180" s="40"/>
      <c r="AH180" s="88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row>
    <row r="181" spans="1:88">
      <c r="A181" s="1529"/>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1580"/>
      <c r="AA181" s="1580"/>
      <c r="AB181" s="1762"/>
      <c r="AC181" s="1762"/>
      <c r="AD181" s="40"/>
      <c r="AE181" s="40"/>
      <c r="AF181" s="40"/>
      <c r="AG181" s="40"/>
      <c r="AH181" s="88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row>
    <row r="182" spans="1:88">
      <c r="A182" s="1529"/>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1580"/>
      <c r="AA182" s="1580"/>
      <c r="AB182" s="1762"/>
      <c r="AC182" s="1762"/>
      <c r="AD182" s="40"/>
      <c r="AE182" s="40"/>
      <c r="AF182" s="40"/>
      <c r="AG182" s="40"/>
      <c r="AH182" s="88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row>
    <row r="183" spans="1:88">
      <c r="A183" s="1529"/>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1580"/>
      <c r="AA183" s="1580"/>
      <c r="AB183" s="1762"/>
      <c r="AC183" s="1762"/>
      <c r="AD183" s="40"/>
      <c r="AE183" s="40"/>
      <c r="AF183" s="40"/>
      <c r="AG183" s="40"/>
      <c r="AH183" s="88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row>
    <row r="184" spans="1:88">
      <c r="A184" s="1529"/>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1580"/>
      <c r="AA184" s="1580"/>
      <c r="AB184" s="1762"/>
      <c r="AC184" s="1762"/>
      <c r="AD184" s="40"/>
      <c r="AE184" s="40"/>
      <c r="AF184" s="40"/>
      <c r="AG184" s="40"/>
      <c r="AH184" s="88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row>
    <row r="185" spans="1:88">
      <c r="A185" s="1529"/>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1580"/>
      <c r="AA185" s="1580"/>
      <c r="AB185" s="1762"/>
      <c r="AC185" s="1762"/>
      <c r="AD185" s="40"/>
      <c r="AE185" s="40"/>
      <c r="AF185" s="40"/>
      <c r="AG185" s="40"/>
      <c r="AH185" s="88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row>
    <row r="186" spans="1:88">
      <c r="A186" s="1529"/>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1580"/>
      <c r="AA186" s="1580"/>
      <c r="AB186" s="1762"/>
      <c r="AC186" s="1762"/>
      <c r="AD186" s="40"/>
      <c r="AE186" s="40"/>
      <c r="AF186" s="40"/>
      <c r="AG186" s="40"/>
      <c r="AH186" s="88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row>
    <row r="187" spans="1:88">
      <c r="A187" s="1529"/>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1580"/>
      <c r="AA187" s="1580"/>
      <c r="AB187" s="1762"/>
      <c r="AC187" s="1762"/>
      <c r="AD187" s="40"/>
      <c r="AE187" s="40"/>
      <c r="AF187" s="40"/>
      <c r="AG187" s="40"/>
      <c r="AH187" s="88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row>
    <row r="188" spans="1:88">
      <c r="A188" s="1529"/>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1580"/>
      <c r="AA188" s="1580"/>
      <c r="AB188" s="1762"/>
      <c r="AC188" s="1762"/>
      <c r="AD188" s="40"/>
      <c r="AE188" s="40"/>
      <c r="AF188" s="40"/>
      <c r="AG188" s="40"/>
      <c r="AH188" s="88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row>
    <row r="189" spans="1:88">
      <c r="A189" s="1529"/>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1580"/>
      <c r="AA189" s="1580"/>
      <c r="AB189" s="1762"/>
      <c r="AC189" s="1762"/>
      <c r="AD189" s="40"/>
      <c r="AE189" s="40"/>
      <c r="AF189" s="40"/>
      <c r="AG189" s="40"/>
      <c r="AH189" s="88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row>
    <row r="190" spans="1:88">
      <c r="A190" s="1529"/>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1580"/>
      <c r="AA190" s="1580"/>
      <c r="AB190" s="1762"/>
      <c r="AC190" s="1762"/>
      <c r="AD190" s="40"/>
      <c r="AE190" s="40"/>
      <c r="AF190" s="40"/>
      <c r="AG190" s="40"/>
      <c r="AH190" s="88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row>
    <row r="191" spans="1:88">
      <c r="A191" s="1529"/>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1580"/>
      <c r="AA191" s="1580"/>
      <c r="AB191" s="1762"/>
      <c r="AC191" s="1762"/>
      <c r="AD191" s="40"/>
      <c r="AE191" s="40"/>
      <c r="AF191" s="40"/>
      <c r="AG191" s="40"/>
      <c r="AH191" s="88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row>
    <row r="192" spans="1:88">
      <c r="A192" s="1529"/>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1580"/>
      <c r="AA192" s="1580"/>
      <c r="AB192" s="1762"/>
      <c r="AC192" s="1762"/>
      <c r="AD192" s="40"/>
      <c r="AE192" s="40"/>
      <c r="AF192" s="40"/>
      <c r="AG192" s="40"/>
      <c r="AH192" s="88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row>
    <row r="193" spans="1:88">
      <c r="A193" s="1529"/>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1580"/>
      <c r="AA193" s="1580"/>
      <c r="AB193" s="1762"/>
      <c r="AC193" s="1762"/>
      <c r="AD193" s="40"/>
      <c r="AE193" s="40"/>
      <c r="AF193" s="40"/>
      <c r="AG193" s="40"/>
      <c r="AH193" s="88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row>
    <row r="194" spans="1:88">
      <c r="A194" s="1529"/>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1580"/>
      <c r="AA194" s="1580"/>
      <c r="AB194" s="1762"/>
      <c r="AC194" s="1762"/>
      <c r="AD194" s="40"/>
      <c r="AE194" s="40"/>
      <c r="AF194" s="40"/>
      <c r="AG194" s="40"/>
      <c r="AH194" s="88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row>
    <row r="195" spans="1:88">
      <c r="A195" s="1529"/>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1580"/>
      <c r="AA195" s="1580"/>
      <c r="AB195" s="1762"/>
      <c r="AC195" s="1762"/>
      <c r="AD195" s="40"/>
      <c r="AE195" s="40"/>
      <c r="AF195" s="40"/>
      <c r="AG195" s="40"/>
      <c r="AH195" s="88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row>
    <row r="196" spans="1:88">
      <c r="A196" s="1529"/>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1580"/>
      <c r="AA196" s="1580"/>
      <c r="AB196" s="1762"/>
      <c r="AC196" s="1762"/>
      <c r="AD196" s="40"/>
      <c r="AE196" s="40"/>
      <c r="AF196" s="40"/>
      <c r="AG196" s="40"/>
      <c r="AH196" s="88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row>
    <row r="197" spans="1:88">
      <c r="A197" s="1529"/>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1580"/>
      <c r="AA197" s="1580"/>
      <c r="AB197" s="1762"/>
      <c r="AC197" s="1762"/>
      <c r="AD197" s="40"/>
      <c r="AE197" s="40"/>
      <c r="AF197" s="40"/>
      <c r="AG197" s="40"/>
      <c r="AH197" s="88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row>
    <row r="198" spans="1:88">
      <c r="A198" s="1529"/>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1580"/>
      <c r="AA198" s="1580"/>
      <c r="AB198" s="1762"/>
      <c r="AC198" s="1762"/>
      <c r="AD198" s="40"/>
      <c r="AE198" s="40"/>
      <c r="AF198" s="40"/>
      <c r="AG198" s="40"/>
      <c r="AH198" s="88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row>
    <row r="199" spans="1:88">
      <c r="A199" s="1529"/>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1580"/>
      <c r="AA199" s="1580"/>
      <c r="AB199" s="1762"/>
      <c r="AC199" s="1762"/>
      <c r="AD199" s="40"/>
      <c r="AE199" s="40"/>
      <c r="AF199" s="40"/>
      <c r="AG199" s="40"/>
      <c r="AH199" s="88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row>
    <row r="200" spans="1:88">
      <c r="A200" s="1529"/>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1580"/>
      <c r="AA200" s="1580"/>
      <c r="AB200" s="1762"/>
      <c r="AC200" s="1762"/>
      <c r="AD200" s="40"/>
      <c r="AE200" s="40"/>
      <c r="AF200" s="40"/>
      <c r="AG200" s="40"/>
      <c r="AH200" s="88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row>
    <row r="201" spans="1:88">
      <c r="A201" s="1529"/>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1580"/>
      <c r="AA201" s="1580"/>
      <c r="AB201" s="1762"/>
      <c r="AC201" s="1762"/>
      <c r="AD201" s="40"/>
      <c r="AE201" s="40"/>
      <c r="AF201" s="40"/>
      <c r="AG201" s="40"/>
      <c r="AH201" s="88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row>
    <row r="202" spans="1:88">
      <c r="A202" s="1529"/>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1580"/>
      <c r="AA202" s="1580"/>
      <c r="AB202" s="1762"/>
      <c r="AC202" s="1762"/>
      <c r="AD202" s="40"/>
      <c r="AE202" s="40"/>
      <c r="AF202" s="40"/>
      <c r="AG202" s="40"/>
      <c r="AH202" s="88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row>
    <row r="203" spans="1:88">
      <c r="A203" s="1529"/>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1580"/>
      <c r="AA203" s="1580"/>
      <c r="AB203" s="1762"/>
      <c r="AC203" s="1762"/>
      <c r="AD203" s="40"/>
      <c r="AE203" s="40"/>
      <c r="AF203" s="40"/>
      <c r="AG203" s="40"/>
      <c r="AH203" s="88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row>
    <row r="204" spans="1:88">
      <c r="A204" s="1529"/>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1580"/>
      <c r="AA204" s="1580"/>
      <c r="AB204" s="1762"/>
      <c r="AC204" s="1762"/>
      <c r="AD204" s="40"/>
      <c r="AE204" s="40"/>
      <c r="AF204" s="40"/>
      <c r="AG204" s="40"/>
      <c r="AH204" s="88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row>
    <row r="205" spans="1:88">
      <c r="A205" s="1529"/>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1580"/>
      <c r="AA205" s="1580"/>
      <c r="AB205" s="1762"/>
      <c r="AC205" s="1762"/>
      <c r="AD205" s="40"/>
      <c r="AE205" s="40"/>
      <c r="AF205" s="40"/>
      <c r="AG205" s="40"/>
      <c r="AH205" s="88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row>
    <row r="206" spans="1:88">
      <c r="A206" s="1529"/>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1580"/>
      <c r="AA206" s="1580"/>
      <c r="AB206" s="1762"/>
      <c r="AC206" s="1762"/>
      <c r="AD206" s="40"/>
      <c r="AE206" s="40"/>
      <c r="AF206" s="40"/>
      <c r="AG206" s="40"/>
      <c r="AH206" s="88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row>
    <row r="207" spans="1:88">
      <c r="A207" s="1529"/>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1580"/>
      <c r="AA207" s="1580"/>
      <c r="AB207" s="1762"/>
      <c r="AC207" s="1762"/>
      <c r="AD207" s="40"/>
      <c r="AE207" s="40"/>
      <c r="AF207" s="40"/>
      <c r="AG207" s="40"/>
      <c r="AH207" s="88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row>
    <row r="208" spans="1:88">
      <c r="A208" s="1529"/>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1580"/>
      <c r="AA208" s="1580"/>
      <c r="AB208" s="1762"/>
      <c r="AC208" s="1762"/>
      <c r="AD208" s="40"/>
      <c r="AE208" s="40"/>
      <c r="AF208" s="40"/>
      <c r="AG208" s="40"/>
      <c r="AH208" s="88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row>
    <row r="209" spans="1:88">
      <c r="A209" s="1529"/>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1580"/>
      <c r="AA209" s="1580"/>
      <c r="AB209" s="1762"/>
      <c r="AC209" s="1762"/>
      <c r="AD209" s="40"/>
      <c r="AE209" s="40"/>
      <c r="AF209" s="40"/>
      <c r="AG209" s="40"/>
      <c r="AH209" s="88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row>
    <row r="210" spans="1:88">
      <c r="A210" s="1529"/>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1580"/>
      <c r="AA210" s="1580"/>
      <c r="AB210" s="1762"/>
      <c r="AC210" s="1762"/>
      <c r="AD210" s="40"/>
      <c r="AE210" s="40"/>
      <c r="AF210" s="40"/>
      <c r="AG210" s="40"/>
      <c r="AH210" s="88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row>
    <row r="211" spans="1:88">
      <c r="A211" s="1529"/>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1580"/>
      <c r="AA211" s="1580"/>
      <c r="AB211" s="1762"/>
      <c r="AC211" s="1762"/>
      <c r="AD211" s="40"/>
      <c r="AE211" s="40"/>
      <c r="AF211" s="40"/>
      <c r="AG211" s="40"/>
      <c r="AH211" s="88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row>
    <row r="212" spans="1:88">
      <c r="A212" s="1529"/>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1580"/>
      <c r="AA212" s="1580"/>
      <c r="AB212" s="1762"/>
      <c r="AC212" s="1762"/>
      <c r="AD212" s="40"/>
      <c r="AE212" s="40"/>
      <c r="AF212" s="40"/>
      <c r="AG212" s="40"/>
      <c r="AH212" s="88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row>
    <row r="213" spans="1:88">
      <c r="A213" s="1529"/>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1580"/>
      <c r="AA213" s="1580"/>
      <c r="AB213" s="1762"/>
      <c r="AC213" s="1762"/>
      <c r="AD213" s="40"/>
      <c r="AE213" s="40"/>
      <c r="AF213" s="40"/>
      <c r="AG213" s="40"/>
      <c r="AH213" s="88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row>
    <row r="214" spans="1:88">
      <c r="A214" s="1529"/>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1580"/>
      <c r="AA214" s="1580"/>
      <c r="AB214" s="1762"/>
      <c r="AC214" s="1762"/>
      <c r="AD214" s="40"/>
      <c r="AE214" s="40"/>
      <c r="AF214" s="40"/>
      <c r="AG214" s="40"/>
      <c r="AH214" s="88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row>
    <row r="215" spans="1:88">
      <c r="A215" s="1529"/>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1580"/>
      <c r="AA215" s="1580"/>
      <c r="AB215" s="1762"/>
      <c r="AC215" s="1762"/>
      <c r="AD215" s="40"/>
      <c r="AE215" s="40"/>
      <c r="AF215" s="40"/>
      <c r="AG215" s="40"/>
      <c r="AH215" s="88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row>
    <row r="216" spans="1:88">
      <c r="A216" s="1529"/>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1580"/>
      <c r="AA216" s="1580"/>
      <c r="AB216" s="1762"/>
      <c r="AC216" s="1762"/>
      <c r="AD216" s="40"/>
      <c r="AE216" s="40"/>
      <c r="AF216" s="40"/>
      <c r="AG216" s="40"/>
      <c r="AH216" s="88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row>
    <row r="217" spans="1:88">
      <c r="A217" s="1529"/>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1580"/>
      <c r="AA217" s="1580"/>
      <c r="AB217" s="1762"/>
      <c r="AC217" s="1762"/>
      <c r="AD217" s="40"/>
      <c r="AE217" s="40"/>
      <c r="AF217" s="40"/>
      <c r="AG217" s="40"/>
      <c r="AH217" s="88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row>
    <row r="218" spans="1:88">
      <c r="A218" s="1529"/>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1580"/>
      <c r="AA218" s="1580"/>
      <c r="AB218" s="1762"/>
      <c r="AC218" s="1762"/>
      <c r="AD218" s="40"/>
      <c r="AE218" s="40"/>
      <c r="AF218" s="40"/>
      <c r="AG218" s="40"/>
      <c r="AH218" s="88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row>
    <row r="219" spans="1:88">
      <c r="A219" s="1529"/>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1580"/>
      <c r="AA219" s="1580"/>
      <c r="AB219" s="1762"/>
      <c r="AC219" s="1762"/>
      <c r="AD219" s="40"/>
      <c r="AE219" s="40"/>
      <c r="AF219" s="40"/>
      <c r="AG219" s="40"/>
      <c r="AH219" s="88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row>
    <row r="220" spans="1:88">
      <c r="A220" s="1529"/>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1580"/>
      <c r="AA220" s="1580"/>
      <c r="AB220" s="1762"/>
      <c r="AC220" s="1762"/>
      <c r="AD220" s="40"/>
      <c r="AE220" s="40"/>
      <c r="AF220" s="40"/>
      <c r="AG220" s="40"/>
      <c r="AH220" s="88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row>
    <row r="221" spans="1:88">
      <c r="A221" s="1529"/>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1580"/>
      <c r="AA221" s="1580"/>
      <c r="AB221" s="1762"/>
      <c r="AC221" s="1762"/>
      <c r="AD221" s="40"/>
      <c r="AE221" s="40"/>
      <c r="AF221" s="40"/>
      <c r="AG221" s="40"/>
      <c r="AH221" s="88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row>
    <row r="222" spans="1:88">
      <c r="A222" s="1529"/>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1580"/>
      <c r="AA222" s="1580"/>
      <c r="AB222" s="1762"/>
      <c r="AC222" s="1762"/>
      <c r="AD222" s="40"/>
      <c r="AE222" s="40"/>
      <c r="AF222" s="40"/>
      <c r="AG222" s="40"/>
      <c r="AH222" s="88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row>
    <row r="223" spans="1:88">
      <c r="A223" s="1529"/>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1580"/>
      <c r="AA223" s="1580"/>
      <c r="AB223" s="1762"/>
      <c r="AC223" s="1762"/>
      <c r="AD223" s="40"/>
      <c r="AE223" s="40"/>
      <c r="AF223" s="40"/>
      <c r="AG223" s="40"/>
      <c r="AH223" s="88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row>
    <row r="224" spans="1:88">
      <c r="A224" s="1529"/>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1580"/>
      <c r="AA224" s="1580"/>
      <c r="AB224" s="1762"/>
      <c r="AC224" s="1762"/>
      <c r="AD224" s="40"/>
      <c r="AE224" s="40"/>
      <c r="AF224" s="40"/>
      <c r="AG224" s="40"/>
      <c r="AH224" s="88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row>
    <row r="225" spans="1:88">
      <c r="A225" s="1529"/>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1580"/>
      <c r="AA225" s="1580"/>
      <c r="AB225" s="1762"/>
      <c r="AC225" s="1762"/>
      <c r="AD225" s="40"/>
      <c r="AE225" s="40"/>
      <c r="AF225" s="40"/>
      <c r="AG225" s="40"/>
      <c r="AH225" s="88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row>
    <row r="226" spans="1:88">
      <c r="A226" s="1529"/>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1580"/>
      <c r="AA226" s="1580"/>
      <c r="AB226" s="1762"/>
      <c r="AC226" s="1762"/>
      <c r="AD226" s="40"/>
      <c r="AE226" s="40"/>
      <c r="AF226" s="40"/>
      <c r="AG226" s="40"/>
      <c r="AH226" s="88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row>
    <row r="227" spans="1:88">
      <c r="A227" s="1529"/>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1580"/>
      <c r="AA227" s="1580"/>
      <c r="AB227" s="1762"/>
      <c r="AC227" s="1762"/>
      <c r="AD227" s="40"/>
      <c r="AE227" s="40"/>
      <c r="AF227" s="40"/>
      <c r="AG227" s="40"/>
      <c r="AH227" s="88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row>
    <row r="228" spans="1:88">
      <c r="A228" s="1529"/>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1580"/>
      <c r="AA228" s="1580"/>
      <c r="AB228" s="1762"/>
      <c r="AC228" s="1762"/>
      <c r="AD228" s="40"/>
      <c r="AE228" s="40"/>
      <c r="AF228" s="40"/>
      <c r="AG228" s="40"/>
      <c r="AH228" s="88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row>
    <row r="229" spans="1:88">
      <c r="A229" s="1529"/>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1580"/>
      <c r="AA229" s="1580"/>
      <c r="AB229" s="1762"/>
      <c r="AC229" s="1762"/>
      <c r="AD229" s="40"/>
      <c r="AE229" s="40"/>
      <c r="AF229" s="40"/>
      <c r="AG229" s="40"/>
      <c r="AH229" s="88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row>
    <row r="230" spans="1:88">
      <c r="A230" s="1529"/>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1580"/>
      <c r="AA230" s="1580"/>
      <c r="AB230" s="1762"/>
      <c r="AC230" s="1762"/>
      <c r="AD230" s="40"/>
      <c r="AE230" s="40"/>
      <c r="AF230" s="40"/>
      <c r="AG230" s="40"/>
      <c r="AH230" s="88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row>
    <row r="231" spans="1:88">
      <c r="A231" s="1529"/>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1580"/>
      <c r="AA231" s="1580"/>
      <c r="AB231" s="1762"/>
      <c r="AC231" s="1762"/>
      <c r="AD231" s="40"/>
      <c r="AE231" s="40"/>
      <c r="AF231" s="40"/>
      <c r="AG231" s="40"/>
      <c r="AH231" s="88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row>
    <row r="232" spans="1:88">
      <c r="A232" s="1529"/>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1580"/>
      <c r="AA232" s="1580"/>
      <c r="AB232" s="1762"/>
      <c r="AC232" s="1762"/>
      <c r="AD232" s="40"/>
      <c r="AE232" s="40"/>
      <c r="AF232" s="40"/>
      <c r="AG232" s="40"/>
      <c r="AH232" s="88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row>
    <row r="233" spans="1:88">
      <c r="A233" s="1529"/>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1580"/>
      <c r="AA233" s="1580"/>
      <c r="AB233" s="1762"/>
      <c r="AC233" s="1762"/>
      <c r="AD233" s="40"/>
      <c r="AE233" s="40"/>
      <c r="AF233" s="40"/>
      <c r="AG233" s="40"/>
      <c r="AH233" s="88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row>
    <row r="234" spans="1:88">
      <c r="A234" s="1529"/>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1580"/>
      <c r="AA234" s="1580"/>
      <c r="AB234" s="1762"/>
      <c r="AC234" s="1762"/>
      <c r="AD234" s="40"/>
      <c r="AE234" s="40"/>
      <c r="AF234" s="40"/>
      <c r="AG234" s="40"/>
      <c r="AH234" s="88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row>
    <row r="235" spans="1:88">
      <c r="A235" s="1529"/>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1580"/>
      <c r="AA235" s="1580"/>
      <c r="AB235" s="1762"/>
      <c r="AC235" s="1762"/>
      <c r="AD235" s="40"/>
      <c r="AE235" s="40"/>
      <c r="AF235" s="40"/>
      <c r="AG235" s="40"/>
      <c r="AH235" s="88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row>
    <row r="236" spans="1:88">
      <c r="A236" s="1529"/>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1580"/>
      <c r="AA236" s="1580"/>
      <c r="AB236" s="1762"/>
      <c r="AC236" s="1762"/>
      <c r="AD236" s="40"/>
      <c r="AE236" s="40"/>
      <c r="AF236" s="40"/>
      <c r="AG236" s="40"/>
      <c r="AH236" s="88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row>
    <row r="237" spans="1:88">
      <c r="A237" s="1529"/>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1580"/>
      <c r="AA237" s="1580"/>
      <c r="AB237" s="1762"/>
      <c r="AC237" s="1762"/>
      <c r="AD237" s="40"/>
      <c r="AE237" s="40"/>
      <c r="AF237" s="40"/>
      <c r="AG237" s="40"/>
      <c r="AH237" s="88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row>
    <row r="238" spans="1:88">
      <c r="A238" s="1529"/>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1580"/>
      <c r="AA238" s="1580"/>
      <c r="AB238" s="1762"/>
      <c r="AC238" s="1762"/>
      <c r="AD238" s="40"/>
      <c r="AE238" s="40"/>
      <c r="AF238" s="40"/>
      <c r="AG238" s="40"/>
      <c r="AH238" s="88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row>
    <row r="239" spans="1:88">
      <c r="A239" s="1529"/>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1580"/>
      <c r="AA239" s="1580"/>
      <c r="AB239" s="1762"/>
      <c r="AC239" s="1762"/>
      <c r="AD239" s="40"/>
      <c r="AE239" s="40"/>
      <c r="AF239" s="40"/>
      <c r="AG239" s="40"/>
      <c r="AH239" s="88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row>
    <row r="240" spans="1:88">
      <c r="A240" s="1529"/>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1580"/>
      <c r="AA240" s="1580"/>
      <c r="AB240" s="1762"/>
      <c r="AC240" s="1762"/>
      <c r="AD240" s="40"/>
      <c r="AE240" s="40"/>
      <c r="AF240" s="40"/>
      <c r="AG240" s="40"/>
      <c r="AH240" s="88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row>
    <row r="241" spans="1:88">
      <c r="A241" s="1529"/>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1580"/>
      <c r="AA241" s="1580"/>
      <c r="AB241" s="1762"/>
      <c r="AC241" s="1762"/>
      <c r="AD241" s="40"/>
      <c r="AE241" s="40"/>
      <c r="AF241" s="40"/>
      <c r="AG241" s="40"/>
      <c r="AH241" s="88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row>
    <row r="242" spans="1:88">
      <c r="A242" s="1529"/>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1580"/>
      <c r="AA242" s="1580"/>
      <c r="AB242" s="1762"/>
      <c r="AC242" s="1762"/>
      <c r="AD242" s="40"/>
      <c r="AE242" s="40"/>
      <c r="AF242" s="40"/>
      <c r="AG242" s="40"/>
      <c r="AH242" s="88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row>
    <row r="243" spans="1:88">
      <c r="A243" s="1529"/>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1580"/>
      <c r="AA243" s="1580"/>
      <c r="AB243" s="1762"/>
      <c r="AC243" s="1762"/>
      <c r="AD243" s="40"/>
      <c r="AE243" s="40"/>
      <c r="AF243" s="40"/>
      <c r="AG243" s="40"/>
      <c r="AH243" s="88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row>
    <row r="244" spans="1:88">
      <c r="A244" s="1529"/>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1580"/>
      <c r="AA244" s="1580"/>
      <c r="AB244" s="1762"/>
      <c r="AC244" s="1762"/>
      <c r="AD244" s="40"/>
      <c r="AE244" s="40"/>
      <c r="AF244" s="40"/>
      <c r="AG244" s="40"/>
      <c r="AH244" s="88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row>
    <row r="245" spans="1:88">
      <c r="A245" s="1529"/>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1580"/>
      <c r="AA245" s="1580"/>
      <c r="AB245" s="1762"/>
      <c r="AC245" s="1762"/>
      <c r="AD245" s="40"/>
      <c r="AE245" s="40"/>
      <c r="AF245" s="40"/>
      <c r="AG245" s="40"/>
      <c r="AH245" s="88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row>
    <row r="246" spans="1:88">
      <c r="A246" s="1529"/>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1580"/>
      <c r="AA246" s="1580"/>
      <c r="AB246" s="1762"/>
      <c r="AC246" s="1762"/>
      <c r="AD246" s="40"/>
      <c r="AE246" s="40"/>
      <c r="AF246" s="40"/>
      <c r="AG246" s="40"/>
      <c r="AH246" s="88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row>
    <row r="247" spans="1:88">
      <c r="A247" s="1529"/>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1580"/>
      <c r="AA247" s="1580"/>
      <c r="AB247" s="1762"/>
      <c r="AC247" s="1762"/>
      <c r="AD247" s="40"/>
      <c r="AE247" s="40"/>
      <c r="AF247" s="40"/>
      <c r="AG247" s="40"/>
      <c r="AH247" s="88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row>
    <row r="248" spans="1:88">
      <c r="A248" s="1529"/>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1580"/>
      <c r="AA248" s="1580"/>
      <c r="AB248" s="1762"/>
      <c r="AC248" s="1762"/>
      <c r="AD248" s="40"/>
      <c r="AE248" s="40"/>
      <c r="AF248" s="40"/>
      <c r="AG248" s="40"/>
      <c r="AH248" s="88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row>
    <row r="249" spans="1:88">
      <c r="A249" s="1529"/>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1580"/>
      <c r="AA249" s="1580"/>
      <c r="AB249" s="1762"/>
      <c r="AC249" s="1762"/>
      <c r="AD249" s="40"/>
      <c r="AE249" s="40"/>
      <c r="AF249" s="40"/>
      <c r="AG249" s="40"/>
      <c r="AH249" s="88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row>
    <row r="250" spans="1:88">
      <c r="A250" s="1529"/>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1580"/>
      <c r="AA250" s="1580"/>
      <c r="AB250" s="1762"/>
      <c r="AC250" s="1762"/>
      <c r="AD250" s="40"/>
      <c r="AE250" s="40"/>
      <c r="AF250" s="40"/>
      <c r="AG250" s="40"/>
      <c r="AH250" s="88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row>
    <row r="251" spans="1:88">
      <c r="A251" s="1529"/>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1580"/>
      <c r="AA251" s="1580"/>
      <c r="AB251" s="1762"/>
      <c r="AC251" s="1762"/>
      <c r="AD251" s="40"/>
      <c r="AE251" s="40"/>
      <c r="AF251" s="40"/>
      <c r="AG251" s="40"/>
      <c r="AH251" s="88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row>
    <row r="252" spans="1:88">
      <c r="A252" s="1529"/>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1580"/>
      <c r="AA252" s="1580"/>
      <c r="AB252" s="1762"/>
      <c r="AC252" s="1762"/>
      <c r="AD252" s="40"/>
      <c r="AE252" s="40"/>
      <c r="AF252" s="40"/>
      <c r="AG252" s="40"/>
      <c r="AH252" s="88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row>
    <row r="253" spans="1:88">
      <c r="A253" s="1529"/>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1580"/>
      <c r="AA253" s="1580"/>
      <c r="AB253" s="1762"/>
      <c r="AC253" s="1762"/>
      <c r="AD253" s="40"/>
      <c r="AE253" s="40"/>
      <c r="AF253" s="40"/>
      <c r="AG253" s="40"/>
      <c r="AH253" s="88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row>
    <row r="254" spans="1:88">
      <c r="A254" s="1529"/>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1580"/>
      <c r="AA254" s="1580"/>
      <c r="AB254" s="1762"/>
      <c r="AC254" s="1762"/>
      <c r="AD254" s="40"/>
      <c r="AE254" s="40"/>
      <c r="AF254" s="40"/>
      <c r="AG254" s="40"/>
      <c r="AH254" s="88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row>
    <row r="255" spans="1:88">
      <c r="A255" s="1529"/>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1580"/>
      <c r="AA255" s="1580"/>
      <c r="AB255" s="1762"/>
      <c r="AC255" s="1762"/>
      <c r="AD255" s="40"/>
      <c r="AE255" s="40"/>
      <c r="AF255" s="40"/>
      <c r="AG255" s="40"/>
      <c r="AH255" s="88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row>
    <row r="256" spans="1:88">
      <c r="A256" s="1529"/>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1580"/>
      <c r="AA256" s="1580"/>
      <c r="AB256" s="1762"/>
      <c r="AC256" s="1762"/>
      <c r="AD256" s="40"/>
      <c r="AE256" s="40"/>
      <c r="AF256" s="40"/>
      <c r="AG256" s="40"/>
      <c r="AH256" s="88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row>
    <row r="257" spans="1:88">
      <c r="A257" s="1529"/>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1580"/>
      <c r="AA257" s="1580"/>
      <c r="AB257" s="1762"/>
      <c r="AC257" s="1762"/>
      <c r="AD257" s="40"/>
      <c r="AE257" s="40"/>
      <c r="AF257" s="40"/>
      <c r="AG257" s="40"/>
      <c r="AH257" s="88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row>
    <row r="258" spans="1:88">
      <c r="A258" s="1529"/>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1580"/>
      <c r="AA258" s="1580"/>
      <c r="AB258" s="1762"/>
      <c r="AC258" s="1762"/>
      <c r="AD258" s="40"/>
      <c r="AE258" s="40"/>
      <c r="AF258" s="40"/>
      <c r="AG258" s="40"/>
      <c r="AH258" s="88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row>
    <row r="259" spans="1:88">
      <c r="A259" s="1529"/>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1580"/>
      <c r="AA259" s="1580"/>
      <c r="AB259" s="1762"/>
      <c r="AC259" s="1762"/>
      <c r="AD259" s="40"/>
      <c r="AE259" s="40"/>
      <c r="AF259" s="40"/>
      <c r="AG259" s="40"/>
      <c r="AH259" s="88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row>
    <row r="260" spans="1:88">
      <c r="A260" s="1529"/>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1580"/>
      <c r="AA260" s="1580"/>
      <c r="AB260" s="1762"/>
      <c r="AC260" s="1762"/>
      <c r="AD260" s="40"/>
      <c r="AE260" s="40"/>
      <c r="AF260" s="40"/>
      <c r="AG260" s="40"/>
      <c r="AH260" s="88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row>
    <row r="261" spans="1:88">
      <c r="A261" s="1529"/>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1580"/>
      <c r="AA261" s="1580"/>
      <c r="AB261" s="1762"/>
      <c r="AC261" s="1762"/>
      <c r="AD261" s="40"/>
      <c r="AE261" s="40"/>
      <c r="AF261" s="40"/>
      <c r="AG261" s="40"/>
      <c r="AH261" s="88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row>
    <row r="262" spans="1:88">
      <c r="A262" s="1529"/>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1580"/>
      <c r="AA262" s="1580"/>
      <c r="AB262" s="1762"/>
      <c r="AC262" s="1762"/>
      <c r="AD262" s="40"/>
      <c r="AE262" s="40"/>
      <c r="AF262" s="40"/>
      <c r="AG262" s="40"/>
      <c r="AH262" s="88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row>
    <row r="263" spans="1:88">
      <c r="A263" s="1529"/>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1580"/>
      <c r="AA263" s="1580"/>
      <c r="AB263" s="1762"/>
      <c r="AC263" s="1762"/>
      <c r="AD263" s="40"/>
      <c r="AE263" s="40"/>
      <c r="AF263" s="40"/>
      <c r="AG263" s="40"/>
      <c r="AH263" s="88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row>
    <row r="264" spans="1:88">
      <c r="A264" s="1529"/>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1580"/>
      <c r="AA264" s="1580"/>
      <c r="AB264" s="1762"/>
      <c r="AC264" s="1762"/>
      <c r="AD264" s="40"/>
      <c r="AE264" s="40"/>
      <c r="AF264" s="40"/>
      <c r="AG264" s="40"/>
      <c r="AH264" s="88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row>
    <row r="265" spans="1:88">
      <c r="A265" s="1529"/>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1580"/>
      <c r="AA265" s="1580"/>
      <c r="AB265" s="1762"/>
      <c r="AC265" s="1762"/>
      <c r="AD265" s="40"/>
      <c r="AE265" s="40"/>
      <c r="AF265" s="40"/>
      <c r="AG265" s="40"/>
      <c r="AH265" s="88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row>
    <row r="266" spans="1:88">
      <c r="A266" s="1529"/>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1580"/>
      <c r="AA266" s="1580"/>
      <c r="AB266" s="1762"/>
      <c r="AC266" s="1762"/>
      <c r="AD266" s="40"/>
      <c r="AE266" s="40"/>
      <c r="AF266" s="40"/>
      <c r="AG266" s="40"/>
      <c r="AH266" s="88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row>
    <row r="267" spans="1:88">
      <c r="A267" s="1529"/>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1580"/>
      <c r="AA267" s="1580"/>
      <c r="AB267" s="1762"/>
      <c r="AC267" s="1762"/>
      <c r="AD267" s="40"/>
      <c r="AE267" s="40"/>
      <c r="AF267" s="40"/>
      <c r="AG267" s="40"/>
      <c r="AH267" s="88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row>
    <row r="268" spans="1:88">
      <c r="A268" s="1529"/>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1580"/>
      <c r="AA268" s="1580"/>
      <c r="AB268" s="1762"/>
      <c r="AC268" s="1762"/>
      <c r="AD268" s="40"/>
      <c r="AE268" s="40"/>
      <c r="AF268" s="40"/>
      <c r="AG268" s="40"/>
      <c r="AH268" s="88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row>
    <row r="269" spans="1:88">
      <c r="A269" s="1529"/>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1580"/>
      <c r="AA269" s="1580"/>
      <c r="AB269" s="1762"/>
      <c r="AC269" s="1762"/>
      <c r="AD269" s="40"/>
      <c r="AE269" s="40"/>
      <c r="AF269" s="40"/>
      <c r="AG269" s="40"/>
      <c r="AH269" s="88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row>
    <row r="270" spans="1:88">
      <c r="A270" s="1529"/>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1580"/>
      <c r="AA270" s="1580"/>
      <c r="AB270" s="1762"/>
      <c r="AC270" s="1762"/>
      <c r="AD270" s="40"/>
      <c r="AE270" s="40"/>
      <c r="AF270" s="40"/>
      <c r="AG270" s="40"/>
      <c r="AH270" s="88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row>
    <row r="271" spans="1:88">
      <c r="A271" s="1529"/>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1580"/>
      <c r="AA271" s="1580"/>
      <c r="AB271" s="1762"/>
      <c r="AC271" s="1762"/>
      <c r="AD271" s="40"/>
      <c r="AE271" s="40"/>
      <c r="AF271" s="40"/>
      <c r="AG271" s="40"/>
      <c r="AH271" s="88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row>
    <row r="272" spans="1:88">
      <c r="A272" s="1529"/>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1580"/>
      <c r="AA272" s="1580"/>
      <c r="AB272" s="1762"/>
      <c r="AC272" s="1762"/>
      <c r="AD272" s="40"/>
      <c r="AE272" s="40"/>
      <c r="AF272" s="40"/>
      <c r="AG272" s="40"/>
      <c r="AH272" s="88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row>
    <row r="273" spans="1:88">
      <c r="A273" s="1529"/>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1580"/>
      <c r="AA273" s="1580"/>
      <c r="AB273" s="1762"/>
      <c r="AC273" s="1762"/>
      <c r="AD273" s="40"/>
      <c r="AE273" s="40"/>
      <c r="AF273" s="40"/>
      <c r="AG273" s="40"/>
      <c r="AH273" s="88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row>
    <row r="274" spans="1:88">
      <c r="A274" s="1529"/>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1580"/>
      <c r="AA274" s="1580"/>
      <c r="AB274" s="1762"/>
      <c r="AC274" s="1762"/>
      <c r="AD274" s="40"/>
      <c r="AE274" s="40"/>
      <c r="AF274" s="40"/>
      <c r="AG274" s="40"/>
      <c r="AH274" s="88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row>
    <row r="275" spans="1:88">
      <c r="A275" s="1529"/>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1580"/>
      <c r="AA275" s="1580"/>
      <c r="AB275" s="1762"/>
      <c r="AC275" s="1762"/>
      <c r="AD275" s="40"/>
      <c r="AE275" s="40"/>
      <c r="AF275" s="40"/>
      <c r="AG275" s="40"/>
      <c r="AH275" s="88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row>
    <row r="276" spans="1:88">
      <c r="A276" s="1529"/>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1580"/>
      <c r="AA276" s="1580"/>
      <c r="AB276" s="1762"/>
      <c r="AC276" s="1762"/>
      <c r="AD276" s="40"/>
      <c r="AE276" s="40"/>
      <c r="AF276" s="40"/>
      <c r="AG276" s="40"/>
      <c r="AH276" s="88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row>
    <row r="277" spans="1:88">
      <c r="A277" s="1529"/>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1580"/>
      <c r="AA277" s="1580"/>
      <c r="AB277" s="1762"/>
      <c r="AC277" s="1762"/>
      <c r="AD277" s="40"/>
      <c r="AE277" s="40"/>
      <c r="AF277" s="40"/>
      <c r="AG277" s="40"/>
      <c r="AH277" s="88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row>
    <row r="278" spans="1:88">
      <c r="A278" s="1529"/>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1580"/>
      <c r="AA278" s="1580"/>
      <c r="AB278" s="1762"/>
      <c r="AC278" s="1762"/>
      <c r="AD278" s="40"/>
      <c r="AE278" s="40"/>
      <c r="AF278" s="40"/>
      <c r="AG278" s="40"/>
      <c r="AH278" s="88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row>
    <row r="279" spans="1:88">
      <c r="A279" s="1529"/>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1580"/>
      <c r="AA279" s="1580"/>
      <c r="AB279" s="1762"/>
      <c r="AC279" s="1762"/>
      <c r="AD279" s="40"/>
      <c r="AE279" s="40"/>
      <c r="AF279" s="40"/>
      <c r="AG279" s="40"/>
      <c r="AH279" s="88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row>
    <row r="280" spans="1:88">
      <c r="A280" s="1529"/>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1580"/>
      <c r="AA280" s="1580"/>
      <c r="AB280" s="1762"/>
      <c r="AC280" s="1762"/>
      <c r="AD280" s="40"/>
      <c r="AE280" s="40"/>
      <c r="AF280" s="40"/>
      <c r="AG280" s="40"/>
      <c r="AH280" s="88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row>
    <row r="281" spans="1:88">
      <c r="A281" s="1529"/>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1580"/>
      <c r="AA281" s="1580"/>
      <c r="AB281" s="1762"/>
      <c r="AC281" s="1762"/>
      <c r="AD281" s="40"/>
      <c r="AE281" s="40"/>
      <c r="AF281" s="40"/>
      <c r="AG281" s="40"/>
      <c r="AH281" s="88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row>
    <row r="282" spans="1:88">
      <c r="A282" s="1529"/>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1580"/>
      <c r="AA282" s="1580"/>
      <c r="AB282" s="1762"/>
      <c r="AC282" s="1762"/>
      <c r="AD282" s="40"/>
      <c r="AE282" s="40"/>
      <c r="AF282" s="40"/>
      <c r="AG282" s="40"/>
      <c r="AH282" s="88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row>
    <row r="283" spans="1:88">
      <c r="A283" s="1529"/>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1580"/>
      <c r="AA283" s="1580"/>
      <c r="AB283" s="1762"/>
      <c r="AC283" s="1762"/>
      <c r="AD283" s="40"/>
      <c r="AE283" s="40"/>
      <c r="AF283" s="40"/>
      <c r="AG283" s="40"/>
      <c r="AH283" s="88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row>
    <row r="284" spans="1:88">
      <c r="A284" s="1529"/>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1580"/>
      <c r="AA284" s="1580"/>
      <c r="AB284" s="1762"/>
      <c r="AC284" s="1762"/>
      <c r="AD284" s="40"/>
      <c r="AE284" s="40"/>
      <c r="AF284" s="40"/>
      <c r="AG284" s="40"/>
      <c r="AH284" s="88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row>
    <row r="285" spans="1:88">
      <c r="A285" s="1529"/>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1580"/>
      <c r="AA285" s="1580"/>
      <c r="AB285" s="1762"/>
      <c r="AC285" s="1762"/>
      <c r="AD285" s="40"/>
      <c r="AE285" s="40"/>
      <c r="AF285" s="40"/>
      <c r="AG285" s="40"/>
      <c r="AH285" s="88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row>
    <row r="286" spans="1:88">
      <c r="A286" s="1529"/>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1580"/>
      <c r="AA286" s="1580"/>
      <c r="AB286" s="1762"/>
      <c r="AC286" s="1762"/>
      <c r="AD286" s="40"/>
      <c r="AE286" s="40"/>
      <c r="AF286" s="40"/>
      <c r="AG286" s="40"/>
      <c r="AH286" s="88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row>
    <row r="287" spans="1:88">
      <c r="A287" s="1529"/>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1580"/>
      <c r="AA287" s="1580"/>
      <c r="AB287" s="1762"/>
      <c r="AC287" s="1762"/>
      <c r="AD287" s="40"/>
      <c r="AE287" s="40"/>
      <c r="AF287" s="40"/>
      <c r="AG287" s="40"/>
      <c r="AH287" s="88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row>
    <row r="288" spans="1:88">
      <c r="A288" s="1529"/>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1580"/>
      <c r="AA288" s="1580"/>
      <c r="AB288" s="1762"/>
      <c r="AC288" s="1762"/>
      <c r="AD288" s="40"/>
      <c r="AE288" s="40"/>
      <c r="AF288" s="40"/>
      <c r="AG288" s="40"/>
      <c r="AH288" s="88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row>
    <row r="289" spans="1:88">
      <c r="A289" s="1529"/>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1580"/>
      <c r="AA289" s="1580"/>
      <c r="AB289" s="1762"/>
      <c r="AC289" s="1762"/>
      <c r="AD289" s="40"/>
      <c r="AE289" s="40"/>
      <c r="AF289" s="40"/>
      <c r="AG289" s="40"/>
      <c r="AH289" s="88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row>
    <row r="290" spans="1:88">
      <c r="A290" s="1529"/>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1580"/>
      <c r="AA290" s="1580"/>
      <c r="AB290" s="1762"/>
      <c r="AC290" s="1762"/>
      <c r="AD290" s="40"/>
      <c r="AE290" s="40"/>
      <c r="AF290" s="40"/>
      <c r="AG290" s="40"/>
      <c r="AH290" s="88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row>
    <row r="291" spans="1:88">
      <c r="A291" s="1529"/>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1580"/>
      <c r="AA291" s="1580"/>
      <c r="AB291" s="1762"/>
      <c r="AC291" s="1762"/>
      <c r="AD291" s="40"/>
      <c r="AE291" s="40"/>
      <c r="AF291" s="40"/>
      <c r="AG291" s="40"/>
      <c r="AH291" s="88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row>
    <row r="292" spans="1:88">
      <c r="A292" s="1529"/>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1580"/>
      <c r="AA292" s="1580"/>
      <c r="AB292" s="1762"/>
      <c r="AC292" s="1762"/>
      <c r="AD292" s="40"/>
      <c r="AE292" s="40"/>
      <c r="AF292" s="40"/>
      <c r="AG292" s="40"/>
      <c r="AH292" s="88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row>
    <row r="293" spans="1:88">
      <c r="A293" s="1529"/>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1580"/>
      <c r="AA293" s="1580"/>
      <c r="AB293" s="1762"/>
      <c r="AC293" s="1762"/>
      <c r="AD293" s="40"/>
      <c r="AE293" s="40"/>
      <c r="AF293" s="40"/>
      <c r="AG293" s="40"/>
      <c r="AH293" s="88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row>
    <row r="294" spans="1:88">
      <c r="A294" s="1529"/>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1580"/>
      <c r="AA294" s="1580"/>
      <c r="AB294" s="1762"/>
      <c r="AC294" s="1762"/>
      <c r="AD294" s="40"/>
      <c r="AE294" s="40"/>
      <c r="AF294" s="40"/>
      <c r="AG294" s="40"/>
      <c r="AH294" s="88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row>
    <row r="295" spans="1:88">
      <c r="A295" s="1529"/>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1580"/>
      <c r="AA295" s="1580"/>
      <c r="AB295" s="1762"/>
      <c r="AC295" s="1762"/>
      <c r="AD295" s="40"/>
      <c r="AE295" s="40"/>
      <c r="AF295" s="40"/>
      <c r="AG295" s="40"/>
      <c r="AH295" s="88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row>
    <row r="296" spans="1:88">
      <c r="A296" s="1529"/>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1580"/>
      <c r="AA296" s="1580"/>
      <c r="AB296" s="1762"/>
      <c r="AC296" s="1762"/>
      <c r="AD296" s="40"/>
      <c r="AE296" s="40"/>
      <c r="AF296" s="40"/>
      <c r="AG296" s="40"/>
      <c r="AH296" s="88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row>
    <row r="297" spans="1:88">
      <c r="A297" s="1529"/>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1580"/>
      <c r="AA297" s="1580"/>
      <c r="AB297" s="1762"/>
      <c r="AC297" s="1762"/>
      <c r="AD297" s="40"/>
      <c r="AE297" s="40"/>
      <c r="AF297" s="40"/>
      <c r="AG297" s="40"/>
      <c r="AH297" s="88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row>
    <row r="298" spans="1:88">
      <c r="A298" s="1529"/>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1580"/>
      <c r="AA298" s="1580"/>
      <c r="AB298" s="1762"/>
      <c r="AC298" s="1762"/>
      <c r="AD298" s="40"/>
      <c r="AE298" s="40"/>
      <c r="AF298" s="40"/>
      <c r="AG298" s="40"/>
      <c r="AH298" s="88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row>
    <row r="299" spans="1:88">
      <c r="A299" s="1529"/>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1580"/>
      <c r="AA299" s="1580"/>
      <c r="AB299" s="1762"/>
      <c r="AC299" s="1762"/>
      <c r="AD299" s="40"/>
      <c r="AE299" s="40"/>
      <c r="AF299" s="40"/>
      <c r="AG299" s="40"/>
      <c r="AH299" s="88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row>
    <row r="300" spans="1:88">
      <c r="A300" s="1529"/>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1580"/>
      <c r="AA300" s="1580"/>
      <c r="AB300" s="1762"/>
      <c r="AC300" s="1762"/>
      <c r="AD300" s="40"/>
      <c r="AE300" s="40"/>
      <c r="AF300" s="40"/>
      <c r="AG300" s="40"/>
      <c r="AH300" s="88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row>
    <row r="301" spans="1:88">
      <c r="A301" s="1529"/>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1580"/>
      <c r="AA301" s="1580"/>
      <c r="AB301" s="1762"/>
      <c r="AC301" s="1762"/>
      <c r="AD301" s="40"/>
      <c r="AE301" s="40"/>
      <c r="AF301" s="40"/>
      <c r="AG301" s="40"/>
      <c r="AH301" s="88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row>
    <row r="302" spans="1:88">
      <c r="A302" s="1529"/>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1580"/>
      <c r="AA302" s="1580"/>
      <c r="AB302" s="1762"/>
      <c r="AC302" s="1762"/>
      <c r="AD302" s="40"/>
      <c r="AE302" s="40"/>
      <c r="AF302" s="40"/>
      <c r="AG302" s="40"/>
      <c r="AH302" s="88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row>
    <row r="303" spans="1:88">
      <c r="A303" s="1529"/>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1580"/>
      <c r="AA303" s="1580"/>
      <c r="AB303" s="1762"/>
      <c r="AC303" s="1762"/>
      <c r="AD303" s="40"/>
      <c r="AE303" s="40"/>
      <c r="AF303" s="40"/>
      <c r="AG303" s="40"/>
      <c r="AH303" s="88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row>
    <row r="304" spans="1:88">
      <c r="A304" s="152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1580"/>
      <c r="AA304" s="1580"/>
      <c r="AB304" s="1762"/>
      <c r="AC304" s="1762"/>
      <c r="AD304" s="40"/>
      <c r="AE304" s="40"/>
      <c r="AF304" s="40"/>
      <c r="AG304" s="40"/>
      <c r="AH304" s="88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row>
    <row r="305" spans="1:88">
      <c r="A305" s="1529"/>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1580"/>
      <c r="AA305" s="1580"/>
      <c r="AB305" s="1762"/>
      <c r="AC305" s="1762"/>
      <c r="AD305" s="40"/>
      <c r="AE305" s="40"/>
      <c r="AF305" s="40"/>
      <c r="AG305" s="40"/>
      <c r="AH305" s="88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row>
    <row r="306" spans="1:88">
      <c r="A306" s="1529"/>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1580"/>
      <c r="AA306" s="1580"/>
      <c r="AB306" s="1762"/>
      <c r="AC306" s="1762"/>
      <c r="AD306" s="40"/>
      <c r="AE306" s="40"/>
      <c r="AF306" s="40"/>
      <c r="AG306" s="40"/>
      <c r="AH306" s="88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row>
    <row r="307" spans="1:88">
      <c r="A307" s="1529"/>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1580"/>
      <c r="AA307" s="1580"/>
      <c r="AB307" s="1762"/>
      <c r="AC307" s="1762"/>
      <c r="AD307" s="40"/>
      <c r="AE307" s="40"/>
      <c r="AF307" s="40"/>
      <c r="AG307" s="40"/>
      <c r="AH307" s="88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row>
    <row r="308" spans="1:88">
      <c r="A308" s="1529"/>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1580"/>
      <c r="AA308" s="1580"/>
      <c r="AB308" s="1762"/>
      <c r="AC308" s="1762"/>
      <c r="AD308" s="40"/>
      <c r="AE308" s="40"/>
      <c r="AF308" s="40"/>
      <c r="AG308" s="40"/>
      <c r="AH308" s="88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row>
    <row r="309" spans="1:88">
      <c r="A309" s="1529"/>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1580"/>
      <c r="AA309" s="1580"/>
      <c r="AB309" s="1762"/>
      <c r="AC309" s="1762"/>
      <c r="AD309" s="40"/>
      <c r="AE309" s="40"/>
      <c r="AF309" s="40"/>
      <c r="AG309" s="40"/>
      <c r="AH309" s="88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row>
    <row r="310" spans="1:88">
      <c r="A310" s="1529"/>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1580"/>
      <c r="AA310" s="1580"/>
      <c r="AB310" s="1762"/>
      <c r="AC310" s="1762"/>
      <c r="AD310" s="40"/>
      <c r="AE310" s="40"/>
      <c r="AF310" s="40"/>
      <c r="AG310" s="40"/>
      <c r="AH310" s="88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row>
    <row r="311" spans="1:88">
      <c r="A311" s="1529"/>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1580"/>
      <c r="AA311" s="1580"/>
      <c r="AB311" s="1762"/>
      <c r="AC311" s="1762"/>
      <c r="AD311" s="40"/>
      <c r="AE311" s="40"/>
      <c r="AF311" s="40"/>
      <c r="AG311" s="40"/>
      <c r="AH311" s="88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row>
    <row r="312" spans="1:88">
      <c r="A312" s="1529"/>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1580"/>
      <c r="AA312" s="1580"/>
      <c r="AB312" s="1762"/>
      <c r="AC312" s="1762"/>
      <c r="AD312" s="40"/>
      <c r="AE312" s="40"/>
      <c r="AF312" s="40"/>
      <c r="AG312" s="40"/>
      <c r="AH312" s="88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row>
    <row r="313" spans="1:88">
      <c r="A313" s="1529"/>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1580"/>
      <c r="AA313" s="1580"/>
      <c r="AB313" s="1762"/>
      <c r="AC313" s="1762"/>
      <c r="AD313" s="40"/>
      <c r="AE313" s="40"/>
      <c r="AF313" s="40"/>
      <c r="AG313" s="40"/>
      <c r="AH313" s="88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row>
    <row r="314" spans="1:88">
      <c r="A314" s="1529"/>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1580"/>
      <c r="AA314" s="1580"/>
      <c r="AB314" s="1762"/>
      <c r="AC314" s="1762"/>
      <c r="AD314" s="40"/>
      <c r="AE314" s="40"/>
      <c r="AF314" s="40"/>
      <c r="AG314" s="40"/>
      <c r="AH314" s="88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row>
    <row r="315" spans="1:88">
      <c r="A315" s="1529"/>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1580"/>
      <c r="AA315" s="1580"/>
      <c r="AB315" s="1762"/>
      <c r="AC315" s="1762"/>
      <c r="AD315" s="40"/>
      <c r="AE315" s="40"/>
      <c r="AF315" s="40"/>
      <c r="AG315" s="40"/>
      <c r="AH315" s="88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row>
    <row r="316" spans="1:88">
      <c r="A316" s="1529"/>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1580"/>
      <c r="AA316" s="1580"/>
      <c r="AB316" s="1762"/>
      <c r="AC316" s="1762"/>
      <c r="AD316" s="40"/>
      <c r="AE316" s="40"/>
      <c r="AF316" s="40"/>
      <c r="AG316" s="40"/>
      <c r="AH316" s="88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row>
    <row r="317" spans="1:88">
      <c r="A317" s="1529"/>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1580"/>
      <c r="AA317" s="1580"/>
      <c r="AB317" s="1762"/>
      <c r="AC317" s="1762"/>
      <c r="AD317" s="40"/>
      <c r="AE317" s="40"/>
      <c r="AF317" s="40"/>
      <c r="AG317" s="40"/>
      <c r="AH317" s="88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row>
    <row r="318" spans="1:88">
      <c r="A318" s="1529"/>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1580"/>
      <c r="AA318" s="1580"/>
      <c r="AB318" s="1762"/>
      <c r="AC318" s="1762"/>
      <c r="AD318" s="40"/>
      <c r="AE318" s="40"/>
      <c r="AF318" s="40"/>
      <c r="AG318" s="40"/>
      <c r="AH318" s="88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row>
    <row r="319" spans="1:88">
      <c r="A319" s="1529"/>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1580"/>
      <c r="AA319" s="1580"/>
      <c r="AB319" s="1762"/>
      <c r="AC319" s="1762"/>
      <c r="AD319" s="40"/>
      <c r="AE319" s="40"/>
      <c r="AF319" s="40"/>
      <c r="AG319" s="40"/>
      <c r="AH319" s="88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row>
    <row r="320" spans="1:88">
      <c r="A320" s="1529"/>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1580"/>
      <c r="AA320" s="1580"/>
      <c r="AB320" s="1762"/>
      <c r="AC320" s="1762"/>
      <c r="AD320" s="40"/>
      <c r="AE320" s="40"/>
      <c r="AF320" s="40"/>
      <c r="AG320" s="40"/>
      <c r="AH320" s="88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row>
    <row r="321" spans="1:88">
      <c r="A321" s="1529"/>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1580"/>
      <c r="AA321" s="1580"/>
      <c r="AB321" s="1762"/>
      <c r="AC321" s="1762"/>
      <c r="AD321" s="40"/>
      <c r="AE321" s="40"/>
      <c r="AF321" s="40"/>
      <c r="AG321" s="40"/>
      <c r="AH321" s="88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row>
    <row r="322" spans="1:88">
      <c r="A322" s="1529"/>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1580"/>
      <c r="AA322" s="1580"/>
      <c r="AB322" s="1762"/>
      <c r="AC322" s="1762"/>
      <c r="AD322" s="40"/>
      <c r="AE322" s="40"/>
      <c r="AF322" s="40"/>
      <c r="AG322" s="40"/>
      <c r="AH322" s="88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row>
    <row r="323" spans="1:88">
      <c r="A323" s="1529"/>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1580"/>
      <c r="AA323" s="1580"/>
      <c r="AB323" s="1762"/>
      <c r="AC323" s="1762"/>
      <c r="AD323" s="40"/>
      <c r="AE323" s="40"/>
      <c r="AF323" s="40"/>
      <c r="AG323" s="40"/>
      <c r="AH323" s="88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row>
    <row r="324" spans="1:88">
      <c r="A324" s="1529"/>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1580"/>
      <c r="AA324" s="1580"/>
      <c r="AB324" s="1762"/>
      <c r="AC324" s="1762"/>
      <c r="AD324" s="40"/>
      <c r="AE324" s="40"/>
      <c r="AF324" s="40"/>
      <c r="AG324" s="40"/>
      <c r="AH324" s="88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row>
    <row r="325" spans="1:88">
      <c r="A325" s="1529"/>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1580"/>
      <c r="AA325" s="1580"/>
      <c r="AB325" s="1762"/>
      <c r="AC325" s="1762"/>
      <c r="AD325" s="40"/>
      <c r="AE325" s="40"/>
      <c r="AF325" s="40"/>
      <c r="AG325" s="40"/>
      <c r="AH325" s="88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row>
    <row r="326" spans="1:88">
      <c r="A326" s="1529"/>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1580"/>
      <c r="AA326" s="1580"/>
      <c r="AB326" s="1762"/>
      <c r="AC326" s="1762"/>
      <c r="AD326" s="40"/>
      <c r="AE326" s="40"/>
      <c r="AF326" s="40"/>
      <c r="AG326" s="40"/>
      <c r="AH326" s="88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row>
    <row r="327" spans="1:88">
      <c r="A327" s="1529"/>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1580"/>
      <c r="AA327" s="1580"/>
      <c r="AB327" s="1762"/>
      <c r="AC327" s="1762"/>
      <c r="AD327" s="40"/>
      <c r="AE327" s="40"/>
      <c r="AF327" s="40"/>
      <c r="AG327" s="40"/>
      <c r="AH327" s="88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row>
    <row r="328" spans="1:88">
      <c r="A328" s="1529"/>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1580"/>
      <c r="AA328" s="1580"/>
      <c r="AB328" s="1762"/>
      <c r="AC328" s="1762"/>
      <c r="AD328" s="40"/>
      <c r="AE328" s="40"/>
      <c r="AF328" s="40"/>
      <c r="AG328" s="40"/>
      <c r="AH328" s="88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row>
    <row r="329" spans="1:88">
      <c r="A329" s="1529"/>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1580"/>
      <c r="AA329" s="1580"/>
      <c r="AB329" s="1762"/>
      <c r="AC329" s="1762"/>
      <c r="AD329" s="40"/>
      <c r="AE329" s="40"/>
      <c r="AF329" s="40"/>
      <c r="AG329" s="40"/>
      <c r="AH329" s="88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row>
    <row r="330" spans="1:88">
      <c r="A330" s="1529"/>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1580"/>
      <c r="AA330" s="1580"/>
      <c r="AB330" s="1762"/>
      <c r="AC330" s="1762"/>
      <c r="AD330" s="40"/>
      <c r="AE330" s="40"/>
      <c r="AF330" s="40"/>
      <c r="AG330" s="40"/>
      <c r="AH330" s="88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row>
    <row r="331" spans="1:88">
      <c r="A331" s="1529"/>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1580"/>
      <c r="AA331" s="1580"/>
      <c r="AB331" s="1762"/>
      <c r="AC331" s="1762"/>
      <c r="AD331" s="40"/>
      <c r="AE331" s="40"/>
      <c r="AF331" s="40"/>
      <c r="AG331" s="40"/>
      <c r="AH331" s="88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row>
    <row r="332" spans="1:88">
      <c r="A332" s="1529"/>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1580"/>
      <c r="AA332" s="1580"/>
      <c r="AB332" s="1762"/>
      <c r="AC332" s="1762"/>
      <c r="AD332" s="40"/>
      <c r="AE332" s="40"/>
      <c r="AF332" s="40"/>
      <c r="AG332" s="40"/>
      <c r="AH332" s="88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row>
    <row r="333" spans="1:88">
      <c r="A333" s="1529"/>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1580"/>
      <c r="AA333" s="1580"/>
      <c r="AB333" s="1762"/>
      <c r="AC333" s="1762"/>
      <c r="AD333" s="40"/>
      <c r="AE333" s="40"/>
      <c r="AF333" s="40"/>
      <c r="AG333" s="40"/>
      <c r="AH333" s="88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row>
    <row r="334" spans="1:88">
      <c r="A334" s="1529"/>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1580"/>
      <c r="AA334" s="1580"/>
      <c r="AB334" s="1762"/>
      <c r="AC334" s="1762"/>
      <c r="AD334" s="40"/>
      <c r="AE334" s="40"/>
      <c r="AF334" s="40"/>
      <c r="AG334" s="40"/>
      <c r="AH334" s="88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row>
    <row r="335" spans="1:88">
      <c r="A335" s="1529"/>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1580"/>
      <c r="AA335" s="1580"/>
      <c r="AB335" s="1762"/>
      <c r="AC335" s="1762"/>
      <c r="AD335" s="40"/>
      <c r="AE335" s="40"/>
      <c r="AF335" s="40"/>
      <c r="AG335" s="40"/>
      <c r="AH335" s="88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row>
    <row r="336" spans="1:88">
      <c r="A336" s="1529"/>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1580"/>
      <c r="AA336" s="1580"/>
      <c r="AB336" s="1762"/>
      <c r="AC336" s="1762"/>
      <c r="AD336" s="40"/>
      <c r="AE336" s="40"/>
      <c r="AF336" s="40"/>
      <c r="AG336" s="40"/>
      <c r="AH336" s="88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row>
    <row r="337" spans="1:88">
      <c r="A337" s="1529"/>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1580"/>
      <c r="AA337" s="1580"/>
      <c r="AB337" s="1762"/>
      <c r="AC337" s="1762"/>
      <c r="AD337" s="40"/>
      <c r="AE337" s="40"/>
      <c r="AF337" s="40"/>
      <c r="AG337" s="40"/>
      <c r="AH337" s="88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row>
    <row r="338" spans="1:88">
      <c r="A338" s="1529"/>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1580"/>
      <c r="AA338" s="1580"/>
      <c r="AB338" s="1762"/>
      <c r="AC338" s="1762"/>
      <c r="AD338" s="40"/>
      <c r="AE338" s="40"/>
      <c r="AF338" s="40"/>
      <c r="AG338" s="40"/>
      <c r="AH338" s="88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row>
    <row r="339" spans="1:88">
      <c r="A339" s="1529"/>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1580"/>
      <c r="AA339" s="1580"/>
      <c r="AB339" s="1762"/>
      <c r="AC339" s="1762"/>
      <c r="AD339" s="40"/>
      <c r="AE339" s="40"/>
      <c r="AF339" s="40"/>
      <c r="AG339" s="40"/>
      <c r="AH339" s="88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row>
    <row r="340" spans="1:88">
      <c r="A340" s="152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1580"/>
      <c r="AA340" s="1580"/>
      <c r="AB340" s="1762"/>
      <c r="AC340" s="1762"/>
      <c r="AD340" s="40"/>
      <c r="AE340" s="40"/>
      <c r="AF340" s="40"/>
      <c r="AG340" s="40"/>
      <c r="AH340" s="88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row>
    <row r="341" spans="1:88">
      <c r="A341" s="1529"/>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1580"/>
      <c r="AA341" s="1580"/>
      <c r="AB341" s="1762"/>
      <c r="AC341" s="1762"/>
      <c r="AD341" s="40"/>
      <c r="AE341" s="40"/>
      <c r="AF341" s="40"/>
      <c r="AG341" s="40"/>
      <c r="AH341" s="88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row>
    <row r="342" spans="1:88">
      <c r="A342" s="1529"/>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1580"/>
      <c r="AA342" s="1580"/>
      <c r="AB342" s="1762"/>
      <c r="AC342" s="1762"/>
      <c r="AD342" s="40"/>
      <c r="AE342" s="40"/>
      <c r="AF342" s="40"/>
      <c r="AG342" s="40"/>
      <c r="AH342" s="88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row>
    <row r="343" spans="1:88">
      <c r="A343" s="1529"/>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1580"/>
      <c r="AA343" s="1580"/>
      <c r="AB343" s="1762"/>
      <c r="AC343" s="1762"/>
      <c r="AD343" s="40"/>
      <c r="AE343" s="40"/>
      <c r="AF343" s="40"/>
      <c r="AG343" s="40"/>
      <c r="AH343" s="88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row>
    <row r="344" spans="1:88">
      <c r="A344" s="1529"/>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1580"/>
      <c r="AA344" s="1580"/>
      <c r="AB344" s="1762"/>
      <c r="AC344" s="1762"/>
      <c r="AD344" s="40"/>
      <c r="AE344" s="40"/>
      <c r="AF344" s="40"/>
      <c r="AG344" s="40"/>
      <c r="AH344" s="88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row>
    <row r="345" spans="1:88">
      <c r="A345" s="1529"/>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1580"/>
      <c r="AA345" s="1580"/>
      <c r="AB345" s="1762"/>
      <c r="AC345" s="1762"/>
      <c r="AD345" s="40"/>
      <c r="AE345" s="40"/>
      <c r="AF345" s="40"/>
      <c r="AG345" s="40"/>
      <c r="AH345" s="88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row>
    <row r="346" spans="1:88">
      <c r="A346" s="1529"/>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1580"/>
      <c r="AA346" s="1580"/>
      <c r="AB346" s="1762"/>
      <c r="AC346" s="1762"/>
      <c r="AD346" s="40"/>
      <c r="AE346" s="40"/>
      <c r="AF346" s="40"/>
      <c r="AG346" s="40"/>
      <c r="AH346" s="88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row>
    <row r="347" spans="1:88">
      <c r="A347" s="1529"/>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1580"/>
      <c r="AA347" s="1580"/>
      <c r="AB347" s="1762"/>
      <c r="AC347" s="1762"/>
      <c r="AD347" s="40"/>
      <c r="AE347" s="40"/>
      <c r="AF347" s="40"/>
      <c r="AG347" s="40"/>
      <c r="AH347" s="88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row>
    <row r="348" spans="1:88">
      <c r="A348" s="1529"/>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1580"/>
      <c r="AA348" s="1580"/>
      <c r="AB348" s="1762"/>
      <c r="AC348" s="1762"/>
      <c r="AD348" s="40"/>
      <c r="AE348" s="40"/>
      <c r="AF348" s="40"/>
      <c r="AG348" s="40"/>
      <c r="AH348" s="88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row>
    <row r="349" spans="1:88">
      <c r="A349" s="1529"/>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1580"/>
      <c r="AA349" s="1580"/>
      <c r="AB349" s="1762"/>
      <c r="AC349" s="1762"/>
      <c r="AD349" s="40"/>
      <c r="AE349" s="40"/>
      <c r="AF349" s="40"/>
      <c r="AG349" s="40"/>
      <c r="AH349" s="88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row>
    <row r="350" spans="1:88">
      <c r="A350" s="1529"/>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1580"/>
      <c r="AA350" s="1580"/>
      <c r="AB350" s="1762"/>
      <c r="AC350" s="1762"/>
      <c r="AD350" s="40"/>
      <c r="AE350" s="40"/>
      <c r="AF350" s="40"/>
      <c r="AG350" s="40"/>
      <c r="AH350" s="88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row>
    <row r="351" spans="1:88">
      <c r="A351" s="1529"/>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1580"/>
      <c r="AA351" s="1580"/>
      <c r="AB351" s="1762"/>
      <c r="AC351" s="1762"/>
      <c r="AD351" s="40"/>
      <c r="AE351" s="40"/>
      <c r="AF351" s="40"/>
      <c r="AG351" s="40"/>
      <c r="AH351" s="88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row>
    <row r="352" spans="1:88">
      <c r="A352" s="1529"/>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1580"/>
      <c r="AA352" s="1580"/>
      <c r="AB352" s="1762"/>
      <c r="AC352" s="1762"/>
      <c r="AD352" s="40"/>
      <c r="AE352" s="40"/>
      <c r="AF352" s="40"/>
      <c r="AG352" s="40"/>
      <c r="AH352" s="88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row>
    <row r="353" spans="1:88">
      <c r="A353" s="1529"/>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1580"/>
      <c r="AA353" s="1580"/>
      <c r="AB353" s="1762"/>
      <c r="AC353" s="1762"/>
      <c r="AD353" s="40"/>
      <c r="AE353" s="40"/>
      <c r="AF353" s="40"/>
      <c r="AG353" s="40"/>
      <c r="AH353" s="88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row>
    <row r="354" spans="1:88">
      <c r="A354" s="1529"/>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1580"/>
      <c r="AA354" s="1580"/>
      <c r="AB354" s="1762"/>
      <c r="AC354" s="1762"/>
      <c r="AD354" s="40"/>
      <c r="AE354" s="40"/>
      <c r="AF354" s="40"/>
      <c r="AG354" s="40"/>
      <c r="AH354" s="88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row>
    <row r="355" spans="1:88">
      <c r="A355" s="1529"/>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1580"/>
      <c r="AA355" s="1580"/>
      <c r="AB355" s="1762"/>
      <c r="AC355" s="1762"/>
      <c r="AD355" s="40"/>
      <c r="AE355" s="40"/>
      <c r="AF355" s="40"/>
      <c r="AG355" s="40"/>
      <c r="AH355" s="88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row>
    <row r="356" spans="1:88">
      <c r="A356" s="1529"/>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1580"/>
      <c r="AA356" s="1580"/>
      <c r="AB356" s="1762"/>
      <c r="AC356" s="1762"/>
      <c r="AD356" s="40"/>
      <c r="AE356" s="40"/>
      <c r="AF356" s="40"/>
      <c r="AG356" s="40"/>
      <c r="AH356" s="88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row>
    <row r="357" spans="1:88">
      <c r="A357" s="1529"/>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1580"/>
      <c r="AA357" s="1580"/>
      <c r="AB357" s="1762"/>
      <c r="AC357" s="1762"/>
      <c r="AD357" s="40"/>
      <c r="AE357" s="40"/>
      <c r="AF357" s="40"/>
      <c r="AG357" s="40"/>
      <c r="AH357" s="88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row>
    <row r="358" spans="1:88">
      <c r="A358" s="1529"/>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1580"/>
      <c r="AA358" s="1580"/>
      <c r="AB358" s="1762"/>
      <c r="AC358" s="1762"/>
      <c r="AD358" s="40"/>
      <c r="AE358" s="40"/>
      <c r="AF358" s="40"/>
      <c r="AG358" s="40"/>
      <c r="AH358" s="88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row>
    <row r="359" spans="1:88">
      <c r="A359" s="1529"/>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1580"/>
      <c r="AA359" s="1580"/>
      <c r="AB359" s="1762"/>
      <c r="AC359" s="1762"/>
      <c r="AD359" s="40"/>
      <c r="AE359" s="40"/>
      <c r="AF359" s="40"/>
      <c r="AG359" s="40"/>
      <c r="AH359" s="88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row>
    <row r="360" spans="1:88">
      <c r="A360" s="1529"/>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1580"/>
      <c r="AA360" s="1580"/>
      <c r="AB360" s="1762"/>
      <c r="AC360" s="1762"/>
      <c r="AD360" s="40"/>
      <c r="AE360" s="40"/>
      <c r="AF360" s="40"/>
      <c r="AG360" s="40"/>
      <c r="AH360" s="88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row>
    <row r="361" spans="1:88">
      <c r="A361" s="1529"/>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1580"/>
      <c r="AA361" s="1580"/>
      <c r="AB361" s="1762"/>
      <c r="AC361" s="1762"/>
      <c r="AD361" s="40"/>
      <c r="AE361" s="40"/>
      <c r="AF361" s="40"/>
      <c r="AG361" s="40"/>
      <c r="AH361" s="88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row>
    <row r="362" spans="1:88">
      <c r="A362" s="1529"/>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1580"/>
      <c r="AA362" s="1580"/>
      <c r="AB362" s="1762"/>
      <c r="AC362" s="1762"/>
      <c r="AD362" s="40"/>
      <c r="AE362" s="40"/>
      <c r="AF362" s="40"/>
      <c r="AG362" s="40"/>
      <c r="AH362" s="88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row>
    <row r="363" spans="1:88">
      <c r="A363" s="1529"/>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1580"/>
      <c r="AA363" s="1580"/>
      <c r="AB363" s="1762"/>
      <c r="AC363" s="1762"/>
      <c r="AD363" s="40"/>
      <c r="AE363" s="40"/>
      <c r="AF363" s="40"/>
      <c r="AG363" s="40"/>
      <c r="AH363" s="88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row>
    <row r="364" spans="1:88">
      <c r="A364" s="1529"/>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1580"/>
      <c r="AA364" s="1580"/>
      <c r="AB364" s="1762"/>
      <c r="AC364" s="1762"/>
      <c r="AD364" s="40"/>
      <c r="AE364" s="40"/>
      <c r="AF364" s="40"/>
      <c r="AG364" s="40"/>
      <c r="AH364" s="88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row>
    <row r="365" spans="1:88">
      <c r="A365" s="1529"/>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1580"/>
      <c r="AA365" s="1580"/>
      <c r="AB365" s="1762"/>
      <c r="AC365" s="1762"/>
      <c r="AD365" s="40"/>
      <c r="AE365" s="40"/>
      <c r="AF365" s="40"/>
      <c r="AG365" s="40"/>
      <c r="AH365" s="88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row>
    <row r="366" spans="1:88">
      <c r="A366" s="1529"/>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1580"/>
      <c r="AA366" s="1580"/>
      <c r="AB366" s="1762"/>
      <c r="AC366" s="1762"/>
      <c r="AD366" s="40"/>
      <c r="AE366" s="40"/>
      <c r="AF366" s="40"/>
      <c r="AG366" s="40"/>
      <c r="AH366" s="88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row>
    <row r="367" spans="1:88">
      <c r="A367" s="1529"/>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1580"/>
      <c r="AA367" s="1580"/>
      <c r="AB367" s="1762"/>
      <c r="AC367" s="1762"/>
      <c r="AD367" s="40"/>
      <c r="AE367" s="40"/>
      <c r="AF367" s="40"/>
      <c r="AG367" s="40"/>
      <c r="AH367" s="88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row>
    <row r="368" spans="1:88">
      <c r="A368" s="1529"/>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1580"/>
      <c r="AA368" s="1580"/>
      <c r="AB368" s="1762"/>
      <c r="AC368" s="1762"/>
      <c r="AD368" s="40"/>
      <c r="AE368" s="40"/>
      <c r="AF368" s="40"/>
      <c r="AG368" s="40"/>
      <c r="AH368" s="88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row>
    <row r="369" spans="1:88">
      <c r="A369" s="1529"/>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1580"/>
      <c r="AA369" s="1580"/>
      <c r="AB369" s="1762"/>
      <c r="AC369" s="1762"/>
      <c r="AD369" s="40"/>
      <c r="AE369" s="40"/>
      <c r="AF369" s="40"/>
      <c r="AG369" s="40"/>
      <c r="AH369" s="88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row>
    <row r="370" spans="1:88">
      <c r="A370" s="1529"/>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1580"/>
      <c r="AA370" s="1580"/>
      <c r="AB370" s="1762"/>
      <c r="AC370" s="1762"/>
      <c r="AD370" s="40"/>
      <c r="AE370" s="40"/>
      <c r="AF370" s="40"/>
      <c r="AG370" s="40"/>
      <c r="AH370" s="88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row>
    <row r="371" spans="1:88">
      <c r="A371" s="1529"/>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1580"/>
      <c r="AA371" s="1580"/>
      <c r="AB371" s="1762"/>
      <c r="AC371" s="1762"/>
      <c r="AD371" s="40"/>
      <c r="AE371" s="40"/>
      <c r="AF371" s="40"/>
      <c r="AG371" s="40"/>
      <c r="AH371" s="88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row>
    <row r="372" spans="1:88">
      <c r="A372" s="1529"/>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1580"/>
      <c r="AA372" s="1580"/>
      <c r="AB372" s="1762"/>
      <c r="AC372" s="1762"/>
      <c r="AD372" s="40"/>
      <c r="AE372" s="40"/>
      <c r="AF372" s="40"/>
      <c r="AG372" s="40"/>
      <c r="AH372" s="88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row>
    <row r="373" spans="1:88">
      <c r="A373" s="1529"/>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1580"/>
      <c r="AA373" s="1580"/>
      <c r="AB373" s="1762"/>
      <c r="AC373" s="1762"/>
      <c r="AD373" s="40"/>
      <c r="AE373" s="40"/>
      <c r="AF373" s="40"/>
      <c r="AG373" s="40"/>
      <c r="AH373" s="88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row>
    <row r="374" spans="1:88">
      <c r="A374" s="1529"/>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1580"/>
      <c r="AA374" s="1580"/>
      <c r="AB374" s="1762"/>
      <c r="AC374" s="1762"/>
      <c r="AD374" s="40"/>
      <c r="AE374" s="40"/>
      <c r="AF374" s="40"/>
      <c r="AG374" s="40"/>
      <c r="AH374" s="88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row>
    <row r="375" spans="1:88">
      <c r="A375" s="1529"/>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1580"/>
      <c r="AA375" s="1580"/>
      <c r="AB375" s="1762"/>
      <c r="AC375" s="1762"/>
      <c r="AD375" s="40"/>
      <c r="AE375" s="40"/>
      <c r="AF375" s="40"/>
      <c r="AG375" s="40"/>
      <c r="AH375" s="88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row>
    <row r="376" spans="1:88">
      <c r="A376" s="1529"/>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1580"/>
      <c r="AA376" s="1580"/>
      <c r="AB376" s="1762"/>
      <c r="AC376" s="1762"/>
      <c r="AD376" s="40"/>
      <c r="AE376" s="40"/>
      <c r="AF376" s="40"/>
      <c r="AG376" s="40"/>
      <c r="AH376" s="88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row>
    <row r="377" spans="1:88">
      <c r="A377" s="1529"/>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1580"/>
      <c r="AA377" s="1580"/>
      <c r="AB377" s="1762"/>
      <c r="AC377" s="1762"/>
      <c r="AD377" s="40"/>
      <c r="AE377" s="40"/>
      <c r="AF377" s="40"/>
      <c r="AG377" s="40"/>
      <c r="AH377" s="88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row>
    <row r="378" spans="1:88">
      <c r="A378" s="1529"/>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1580"/>
      <c r="AA378" s="1580"/>
      <c r="AB378" s="1762"/>
      <c r="AC378" s="1762"/>
      <c r="AD378" s="40"/>
      <c r="AE378" s="40"/>
      <c r="AF378" s="40"/>
      <c r="AG378" s="40"/>
      <c r="AH378" s="88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row>
    <row r="379" spans="1:88">
      <c r="A379" s="1529"/>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1580"/>
      <c r="AA379" s="1580"/>
      <c r="AB379" s="1762"/>
      <c r="AC379" s="1762"/>
      <c r="AD379" s="40"/>
      <c r="AE379" s="40"/>
      <c r="AF379" s="40"/>
      <c r="AG379" s="40"/>
      <c r="AH379" s="88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row>
    <row r="380" spans="1:88">
      <c r="A380" s="1529"/>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1580"/>
      <c r="AA380" s="1580"/>
      <c r="AB380" s="1762"/>
      <c r="AC380" s="1762"/>
      <c r="AD380" s="40"/>
      <c r="AE380" s="40"/>
      <c r="AF380" s="40"/>
      <c r="AG380" s="40"/>
      <c r="AH380" s="88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row>
    <row r="381" spans="1:88">
      <c r="A381" s="1529"/>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1580"/>
      <c r="AA381" s="1580"/>
      <c r="AB381" s="1762"/>
      <c r="AC381" s="1762"/>
      <c r="AD381" s="40"/>
      <c r="AE381" s="40"/>
      <c r="AF381" s="40"/>
      <c r="AG381" s="40"/>
      <c r="AH381" s="88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row>
    <row r="382" spans="1:88">
      <c r="A382" s="1529"/>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1580"/>
      <c r="AA382" s="1580"/>
      <c r="AB382" s="1762"/>
      <c r="AC382" s="1762"/>
      <c r="AD382" s="40"/>
      <c r="AE382" s="40"/>
      <c r="AF382" s="40"/>
      <c r="AG382" s="40"/>
      <c r="AH382" s="88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row>
    <row r="383" spans="1:88">
      <c r="A383" s="1529"/>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1580"/>
      <c r="AA383" s="1580"/>
      <c r="AB383" s="1762"/>
      <c r="AC383" s="1762"/>
      <c r="AD383" s="40"/>
      <c r="AE383" s="40"/>
      <c r="AF383" s="40"/>
      <c r="AG383" s="40"/>
      <c r="AH383" s="88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row>
    <row r="384" spans="1:88">
      <c r="A384" s="1529"/>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1580"/>
      <c r="AA384" s="1580"/>
      <c r="AB384" s="1762"/>
      <c r="AC384" s="1762"/>
      <c r="AD384" s="40"/>
      <c r="AE384" s="40"/>
      <c r="AF384" s="40"/>
      <c r="AG384" s="40"/>
      <c r="AH384" s="88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row>
    <row r="385" spans="1:88">
      <c r="A385" s="1529"/>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1580"/>
      <c r="AA385" s="1580"/>
      <c r="AB385" s="1762"/>
      <c r="AC385" s="1762"/>
      <c r="AD385" s="40"/>
      <c r="AE385" s="40"/>
      <c r="AF385" s="40"/>
      <c r="AG385" s="40"/>
      <c r="AH385" s="88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row>
    <row r="386" spans="1:88">
      <c r="A386" s="152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1580"/>
      <c r="AA386" s="1580"/>
      <c r="AB386" s="1762"/>
      <c r="AC386" s="1762"/>
      <c r="AD386" s="40"/>
      <c r="AE386" s="40"/>
      <c r="AF386" s="40"/>
      <c r="AG386" s="40"/>
      <c r="AH386" s="88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row>
    <row r="387" spans="1:88">
      <c r="A387" s="1529"/>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1580"/>
      <c r="AA387" s="1580"/>
      <c r="AB387" s="1762"/>
      <c r="AC387" s="1762"/>
      <c r="AD387" s="40"/>
      <c r="AE387" s="40"/>
      <c r="AF387" s="40"/>
      <c r="AG387" s="40"/>
      <c r="AH387" s="88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row>
    <row r="388" spans="1:88">
      <c r="A388" s="1529"/>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1580"/>
      <c r="AA388" s="1580"/>
      <c r="AB388" s="1762"/>
      <c r="AC388" s="1762"/>
      <c r="AD388" s="40"/>
      <c r="AE388" s="40"/>
      <c r="AF388" s="40"/>
      <c r="AG388" s="40"/>
      <c r="AH388" s="88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row>
    <row r="389" spans="1:88">
      <c r="A389" s="1529"/>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1580"/>
      <c r="AA389" s="1580"/>
      <c r="AB389" s="1762"/>
      <c r="AC389" s="1762"/>
      <c r="AD389" s="40"/>
      <c r="AE389" s="40"/>
      <c r="AF389" s="40"/>
      <c r="AG389" s="40"/>
      <c r="AH389" s="88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row>
    <row r="390" spans="1:88">
      <c r="A390" s="1529"/>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1580"/>
      <c r="AA390" s="1580"/>
      <c r="AB390" s="1762"/>
      <c r="AC390" s="1762"/>
      <c r="AD390" s="40"/>
      <c r="AE390" s="40"/>
      <c r="AF390" s="40"/>
      <c r="AG390" s="40"/>
      <c r="AH390" s="88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row>
    <row r="391" spans="1:88">
      <c r="A391" s="1529"/>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1580"/>
      <c r="AA391" s="1580"/>
      <c r="AB391" s="1762"/>
      <c r="AC391" s="1762"/>
      <c r="AD391" s="40"/>
      <c r="AE391" s="40"/>
      <c r="AF391" s="40"/>
      <c r="AG391" s="40"/>
      <c r="AH391" s="88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row>
    <row r="392" spans="1:88">
      <c r="A392" s="1529"/>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1580"/>
      <c r="AA392" s="1580"/>
      <c r="AB392" s="1762"/>
      <c r="AC392" s="1762"/>
      <c r="AD392" s="40"/>
      <c r="AE392" s="40"/>
      <c r="AF392" s="40"/>
      <c r="AG392" s="40"/>
      <c r="AH392" s="88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row>
    <row r="393" spans="1:88">
      <c r="A393" s="1529"/>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1580"/>
      <c r="AA393" s="1580"/>
      <c r="AB393" s="1762"/>
      <c r="AC393" s="1762"/>
      <c r="AD393" s="40"/>
      <c r="AE393" s="40"/>
      <c r="AF393" s="40"/>
      <c r="AG393" s="40"/>
      <c r="AH393" s="88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row>
    <row r="394" spans="1:88">
      <c r="A394" s="1529"/>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1580"/>
      <c r="AA394" s="1580"/>
      <c r="AB394" s="1762"/>
      <c r="AC394" s="1762"/>
      <c r="AD394" s="40"/>
      <c r="AE394" s="40"/>
      <c r="AF394" s="40"/>
      <c r="AG394" s="40"/>
      <c r="AH394" s="88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row>
    <row r="395" spans="1:88">
      <c r="A395" s="1529"/>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1580"/>
      <c r="AA395" s="1580"/>
      <c r="AB395" s="1762"/>
      <c r="AC395" s="1762"/>
      <c r="AD395" s="40"/>
      <c r="AE395" s="40"/>
      <c r="AF395" s="40"/>
      <c r="AG395" s="40"/>
      <c r="AH395" s="88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row>
    <row r="396" spans="1:88">
      <c r="A396" s="1529"/>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1580"/>
      <c r="AA396" s="1580"/>
      <c r="AB396" s="1762"/>
      <c r="AC396" s="1762"/>
      <c r="AD396" s="40"/>
      <c r="AE396" s="40"/>
      <c r="AF396" s="40"/>
      <c r="AG396" s="40"/>
      <c r="AH396" s="88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row>
    <row r="397" spans="1:88">
      <c r="A397" s="1529"/>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1580"/>
      <c r="AA397" s="1580"/>
      <c r="AB397" s="1762"/>
      <c r="AC397" s="1762"/>
      <c r="AD397" s="40"/>
      <c r="AE397" s="40"/>
      <c r="AF397" s="40"/>
      <c r="AG397" s="40"/>
      <c r="AH397" s="88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row>
    <row r="398" spans="1:88">
      <c r="A398" s="1529"/>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1580"/>
      <c r="AA398" s="1580"/>
      <c r="AB398" s="1762"/>
      <c r="AC398" s="1762"/>
      <c r="AD398" s="40"/>
      <c r="AE398" s="40"/>
      <c r="AF398" s="40"/>
      <c r="AG398" s="40"/>
      <c r="AH398" s="88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row>
    <row r="399" spans="1:88">
      <c r="A399" s="1529"/>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1580"/>
      <c r="AA399" s="1580"/>
      <c r="AB399" s="1762"/>
      <c r="AC399" s="1762"/>
      <c r="AD399" s="40"/>
      <c r="AE399" s="40"/>
      <c r="AF399" s="40"/>
      <c r="AG399" s="40"/>
      <c r="AH399" s="88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row>
    <row r="400" spans="1:88">
      <c r="A400" s="1529"/>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1580"/>
      <c r="AA400" s="1580"/>
      <c r="AB400" s="1762"/>
      <c r="AC400" s="1762"/>
      <c r="AD400" s="40"/>
      <c r="AE400" s="40"/>
      <c r="AF400" s="40"/>
      <c r="AG400" s="40"/>
      <c r="AH400" s="88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row>
    <row r="401" spans="1:88">
      <c r="A401" s="1529"/>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1580"/>
      <c r="AA401" s="1580"/>
      <c r="AB401" s="1762"/>
      <c r="AC401" s="1762"/>
      <c r="AD401" s="40"/>
      <c r="AE401" s="40"/>
      <c r="AF401" s="40"/>
      <c r="AG401" s="40"/>
      <c r="AH401" s="88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row>
    <row r="402" spans="1:88">
      <c r="A402" s="1529"/>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1580"/>
      <c r="AA402" s="1580"/>
      <c r="AB402" s="1762"/>
      <c r="AC402" s="1762"/>
      <c r="AD402" s="40"/>
      <c r="AE402" s="40"/>
      <c r="AF402" s="40"/>
      <c r="AG402" s="40"/>
      <c r="AH402" s="88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row>
    <row r="403" spans="1:88">
      <c r="A403" s="1529"/>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1580"/>
      <c r="AA403" s="1580"/>
      <c r="AB403" s="1762"/>
      <c r="AC403" s="1762"/>
      <c r="AD403" s="40"/>
      <c r="AE403" s="40"/>
      <c r="AF403" s="40"/>
      <c r="AG403" s="40"/>
      <c r="AH403" s="88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row>
    <row r="404" spans="1:88">
      <c r="A404" s="1529"/>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1580"/>
      <c r="AA404" s="1580"/>
      <c r="AB404" s="1762"/>
      <c r="AC404" s="1762"/>
      <c r="AD404" s="40"/>
      <c r="AE404" s="40"/>
      <c r="AF404" s="40"/>
      <c r="AG404" s="40"/>
      <c r="AH404" s="88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row>
    <row r="405" spans="1:88">
      <c r="A405" s="1529"/>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1580"/>
      <c r="AA405" s="1580"/>
      <c r="AB405" s="1762"/>
      <c r="AC405" s="1762"/>
      <c r="AD405" s="40"/>
      <c r="AE405" s="40"/>
      <c r="AF405" s="40"/>
      <c r="AG405" s="40"/>
      <c r="AH405" s="88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row>
    <row r="406" spans="1:88">
      <c r="A406" s="1529"/>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1580"/>
      <c r="AA406" s="1580"/>
      <c r="AB406" s="1762"/>
      <c r="AC406" s="1762"/>
      <c r="AD406" s="40"/>
      <c r="AE406" s="40"/>
      <c r="AF406" s="40"/>
      <c r="AG406" s="40"/>
      <c r="AH406" s="88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row>
    <row r="407" spans="1:88">
      <c r="A407" s="1529"/>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1580"/>
      <c r="AA407" s="1580"/>
      <c r="AB407" s="1762"/>
      <c r="AC407" s="1762"/>
      <c r="AD407" s="40"/>
      <c r="AE407" s="40"/>
      <c r="AF407" s="40"/>
      <c r="AG407" s="40"/>
      <c r="AH407" s="88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row>
    <row r="408" spans="1:88">
      <c r="A408" s="1529"/>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1580"/>
      <c r="AA408" s="1580"/>
      <c r="AB408" s="1762"/>
      <c r="AC408" s="1762"/>
      <c r="AD408" s="40"/>
      <c r="AE408" s="40"/>
      <c r="AF408" s="40"/>
      <c r="AG408" s="40"/>
      <c r="AH408" s="88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row>
    <row r="409" spans="1:88">
      <c r="A409" s="1529"/>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1580"/>
      <c r="AA409" s="1580"/>
      <c r="AB409" s="1762"/>
      <c r="AC409" s="1762"/>
      <c r="AD409" s="40"/>
      <c r="AE409" s="40"/>
      <c r="AF409" s="40"/>
      <c r="AG409" s="40"/>
      <c r="AH409" s="88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row>
    <row r="410" spans="1:88">
      <c r="A410" s="1529"/>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1580"/>
      <c r="AA410" s="1580"/>
      <c r="AB410" s="1762"/>
      <c r="AC410" s="1762"/>
      <c r="AD410" s="40"/>
      <c r="AE410" s="40"/>
      <c r="AF410" s="40"/>
      <c r="AG410" s="40"/>
      <c r="AH410" s="88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row>
    <row r="411" spans="1:88">
      <c r="A411" s="1529"/>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1580"/>
      <c r="AA411" s="1580"/>
      <c r="AB411" s="1762"/>
      <c r="AC411" s="1762"/>
      <c r="AD411" s="40"/>
      <c r="AE411" s="40"/>
      <c r="AF411" s="40"/>
      <c r="AG411" s="40"/>
      <c r="AH411" s="88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row>
    <row r="412" spans="1:88">
      <c r="A412" s="1529"/>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1580"/>
      <c r="AA412" s="1580"/>
      <c r="AB412" s="1762"/>
      <c r="AC412" s="1762"/>
      <c r="AD412" s="40"/>
      <c r="AE412" s="40"/>
      <c r="AF412" s="40"/>
      <c r="AG412" s="40"/>
      <c r="AH412" s="88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row>
    <row r="413" spans="1:88">
      <c r="A413" s="1529"/>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1580"/>
      <c r="AA413" s="1580"/>
      <c r="AB413" s="1762"/>
      <c r="AC413" s="1762"/>
      <c r="AD413" s="40"/>
      <c r="AE413" s="40"/>
      <c r="AF413" s="40"/>
      <c r="AG413" s="40"/>
      <c r="AH413" s="88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row>
    <row r="414" spans="1:88">
      <c r="A414" s="1529"/>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1580"/>
      <c r="AA414" s="1580"/>
      <c r="AB414" s="1762"/>
      <c r="AC414" s="1762"/>
      <c r="AD414" s="40"/>
      <c r="AE414" s="40"/>
      <c r="AF414" s="40"/>
      <c r="AG414" s="40"/>
      <c r="AH414" s="88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row>
    <row r="415" spans="1:88">
      <c r="A415" s="1529"/>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1580"/>
      <c r="AA415" s="1580"/>
      <c r="AB415" s="1762"/>
      <c r="AC415" s="1762"/>
      <c r="AD415" s="40"/>
      <c r="AE415" s="40"/>
      <c r="AF415" s="40"/>
      <c r="AG415" s="40"/>
      <c r="AH415" s="88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row>
    <row r="416" spans="1:88">
      <c r="A416" s="1529"/>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1580"/>
      <c r="AA416" s="1580"/>
      <c r="AB416" s="1762"/>
      <c r="AC416" s="1762"/>
      <c r="AD416" s="40"/>
      <c r="AE416" s="40"/>
      <c r="AF416" s="40"/>
      <c r="AG416" s="40"/>
      <c r="AH416" s="88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row>
    <row r="417" spans="1:88">
      <c r="A417" s="1529"/>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1580"/>
      <c r="AA417" s="1580"/>
      <c r="AB417" s="1762"/>
      <c r="AC417" s="1762"/>
      <c r="AD417" s="40"/>
      <c r="AE417" s="40"/>
      <c r="AF417" s="40"/>
      <c r="AG417" s="40"/>
      <c r="AH417" s="88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row>
    <row r="418" spans="1:88">
      <c r="A418" s="1529"/>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1580"/>
      <c r="AA418" s="1580"/>
      <c r="AB418" s="1762"/>
      <c r="AC418" s="1762"/>
      <c r="AD418" s="40"/>
      <c r="AE418" s="40"/>
      <c r="AF418" s="40"/>
      <c r="AG418" s="40"/>
      <c r="AH418" s="88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row>
    <row r="419" spans="1:88">
      <c r="A419" s="1529"/>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1580"/>
      <c r="AA419" s="1580"/>
      <c r="AB419" s="1762"/>
      <c r="AC419" s="1762"/>
      <c r="AD419" s="40"/>
      <c r="AE419" s="40"/>
      <c r="AF419" s="40"/>
      <c r="AG419" s="40"/>
      <c r="AH419" s="88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row>
    <row r="420" spans="1:88">
      <c r="A420" s="1529"/>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1580"/>
      <c r="AA420" s="1580"/>
      <c r="AB420" s="1762"/>
      <c r="AC420" s="1762"/>
      <c r="AD420" s="40"/>
      <c r="AE420" s="40"/>
      <c r="AF420" s="40"/>
      <c r="AG420" s="40"/>
      <c r="AH420" s="88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row>
    <row r="421" spans="1:88">
      <c r="A421" s="1529"/>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1580"/>
      <c r="AA421" s="1580"/>
      <c r="AB421" s="1762"/>
      <c r="AC421" s="1762"/>
      <c r="AD421" s="40"/>
      <c r="AE421" s="40"/>
      <c r="AF421" s="40"/>
      <c r="AG421" s="40"/>
      <c r="AH421" s="88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row>
    <row r="422" spans="1:88">
      <c r="A422" s="152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1580"/>
      <c r="AA422" s="1580"/>
      <c r="AB422" s="1762"/>
      <c r="AC422" s="1762"/>
      <c r="AD422" s="40"/>
      <c r="AE422" s="40"/>
      <c r="AF422" s="40"/>
      <c r="AG422" s="40"/>
      <c r="AH422" s="88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row>
    <row r="423" spans="1:88">
      <c r="A423" s="1529"/>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1580"/>
      <c r="AA423" s="1580"/>
      <c r="AB423" s="1762"/>
      <c r="AC423" s="1762"/>
      <c r="AD423" s="40"/>
      <c r="AE423" s="40"/>
      <c r="AF423" s="40"/>
      <c r="AG423" s="40"/>
      <c r="AH423" s="88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row>
    <row r="424" spans="1:88">
      <c r="A424" s="1529"/>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1580"/>
      <c r="AA424" s="1580"/>
      <c r="AB424" s="1762"/>
      <c r="AC424" s="1762"/>
      <c r="AD424" s="40"/>
      <c r="AE424" s="40"/>
      <c r="AF424" s="40"/>
      <c r="AG424" s="40"/>
      <c r="AH424" s="88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row>
    <row r="425" spans="1:88">
      <c r="A425" s="1529"/>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1580"/>
      <c r="AA425" s="1580"/>
      <c r="AB425" s="1762"/>
      <c r="AC425" s="1762"/>
      <c r="AD425" s="40"/>
      <c r="AE425" s="40"/>
      <c r="AF425" s="40"/>
      <c r="AG425" s="40"/>
      <c r="AH425" s="88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row>
    <row r="426" spans="1:88">
      <c r="A426" s="1529"/>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1580"/>
      <c r="AA426" s="1580"/>
      <c r="AB426" s="1762"/>
      <c r="AC426" s="1762"/>
      <c r="AD426" s="40"/>
      <c r="AE426" s="40"/>
      <c r="AF426" s="40"/>
      <c r="AG426" s="40"/>
      <c r="AH426" s="88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row>
    <row r="427" spans="1:88">
      <c r="A427" s="1529"/>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1580"/>
      <c r="AA427" s="1580"/>
      <c r="AB427" s="1762"/>
      <c r="AC427" s="1762"/>
      <c r="AD427" s="40"/>
      <c r="AE427" s="40"/>
      <c r="AF427" s="40"/>
      <c r="AG427" s="40"/>
      <c r="AH427" s="88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row>
    <row r="428" spans="1:88">
      <c r="A428" s="1529"/>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1580"/>
      <c r="AA428" s="1580"/>
      <c r="AB428" s="1762"/>
      <c r="AC428" s="1762"/>
      <c r="AD428" s="40"/>
      <c r="AE428" s="40"/>
      <c r="AF428" s="40"/>
      <c r="AG428" s="40"/>
      <c r="AH428" s="88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row>
    <row r="429" spans="1:88">
      <c r="A429" s="1529"/>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1580"/>
      <c r="AA429" s="1580"/>
      <c r="AB429" s="1762"/>
      <c r="AC429" s="1762"/>
      <c r="AD429" s="40"/>
      <c r="AE429" s="40"/>
      <c r="AF429" s="40"/>
      <c r="AG429" s="40"/>
      <c r="AH429" s="88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row>
    <row r="430" spans="1:88">
      <c r="A430" s="1529"/>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1580"/>
      <c r="AA430" s="1580"/>
      <c r="AB430" s="1762"/>
      <c r="AC430" s="1762"/>
      <c r="AD430" s="40"/>
      <c r="AE430" s="40"/>
      <c r="AF430" s="40"/>
      <c r="AG430" s="40"/>
      <c r="AH430" s="88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row>
    <row r="431" spans="1:88">
      <c r="A431" s="1529"/>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1580"/>
      <c r="AA431" s="1580"/>
      <c r="AB431" s="1762"/>
      <c r="AC431" s="1762"/>
      <c r="AD431" s="40"/>
      <c r="AE431" s="40"/>
      <c r="AF431" s="40"/>
      <c r="AG431" s="40"/>
      <c r="AH431" s="88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row>
    <row r="432" spans="1:88">
      <c r="A432" s="1529"/>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1580"/>
      <c r="AA432" s="1580"/>
      <c r="AB432" s="1762"/>
      <c r="AC432" s="1762"/>
      <c r="AD432" s="40"/>
      <c r="AE432" s="40"/>
      <c r="AF432" s="40"/>
      <c r="AG432" s="40"/>
      <c r="AH432" s="88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row>
    <row r="433" spans="1:88">
      <c r="A433" s="1529"/>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1580"/>
      <c r="AA433" s="1580"/>
      <c r="AB433" s="1762"/>
      <c r="AC433" s="1762"/>
      <c r="AD433" s="40"/>
      <c r="AE433" s="40"/>
      <c r="AF433" s="40"/>
      <c r="AG433" s="40"/>
      <c r="AH433" s="88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row>
    <row r="434" spans="1:88">
      <c r="A434" s="1529"/>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1580"/>
      <c r="AA434" s="1580"/>
      <c r="AB434" s="1762"/>
      <c r="AC434" s="1762"/>
      <c r="AD434" s="40"/>
      <c r="AE434" s="40"/>
      <c r="AF434" s="40"/>
      <c r="AG434" s="40"/>
      <c r="AH434" s="88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row>
    <row r="435" spans="1:88">
      <c r="A435" s="1529"/>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1580"/>
      <c r="AA435" s="1580"/>
      <c r="AB435" s="1762"/>
      <c r="AC435" s="1762"/>
      <c r="AD435" s="40"/>
      <c r="AE435" s="40"/>
      <c r="AF435" s="40"/>
      <c r="AG435" s="40"/>
      <c r="AH435" s="88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row>
    <row r="436" spans="1:88">
      <c r="A436" s="1529"/>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1580"/>
      <c r="AA436" s="1580"/>
      <c r="AB436" s="1762"/>
      <c r="AC436" s="1762"/>
      <c r="AD436" s="40"/>
      <c r="AE436" s="40"/>
      <c r="AF436" s="40"/>
      <c r="AG436" s="40"/>
      <c r="AH436" s="88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row>
    <row r="437" spans="1:88">
      <c r="A437" s="1529"/>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1580"/>
      <c r="AA437" s="1580"/>
      <c r="AB437" s="1762"/>
      <c r="AC437" s="1762"/>
      <c r="AD437" s="40"/>
      <c r="AE437" s="40"/>
      <c r="AF437" s="40"/>
      <c r="AG437" s="40"/>
      <c r="AH437" s="88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row>
    <row r="438" spans="1:88">
      <c r="A438" s="1529"/>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1580"/>
      <c r="AA438" s="1580"/>
      <c r="AB438" s="1762"/>
      <c r="AC438" s="1762"/>
      <c r="AD438" s="40"/>
      <c r="AE438" s="40"/>
      <c r="AF438" s="40"/>
      <c r="AG438" s="40"/>
      <c r="AH438" s="88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row>
  </sheetData>
  <mergeCells count="133">
    <mergeCell ref="CN6:CN7"/>
    <mergeCell ref="CO6:CP6"/>
    <mergeCell ref="BJ6:BJ7"/>
    <mergeCell ref="BK6:BK7"/>
    <mergeCell ref="BM6:BM7"/>
    <mergeCell ref="BN6:BN7"/>
    <mergeCell ref="BP6:BP7"/>
    <mergeCell ref="BQ6:BR6"/>
    <mergeCell ref="CE4:CE7"/>
    <mergeCell ref="BO5:BO7"/>
    <mergeCell ref="BP5:BR5"/>
    <mergeCell ref="CF5:CF7"/>
    <mergeCell ref="CN4:CP5"/>
    <mergeCell ref="BY4:CD4"/>
    <mergeCell ref="BY5:CA5"/>
    <mergeCell ref="CB5:CD5"/>
    <mergeCell ref="BY6:BY7"/>
    <mergeCell ref="BZ6:CA6"/>
    <mergeCell ref="BS4:BX4"/>
    <mergeCell ref="CG5:CI5"/>
    <mergeCell ref="BJ5:BK5"/>
    <mergeCell ref="BL5:BL7"/>
    <mergeCell ref="CH6:CI6"/>
    <mergeCell ref="CG6:CG7"/>
    <mergeCell ref="BI5:BI7"/>
    <mergeCell ref="BD6:BD7"/>
    <mergeCell ref="BS6:BS7"/>
    <mergeCell ref="BT6:BU6"/>
    <mergeCell ref="BV6:BV7"/>
    <mergeCell ref="BW6:BX6"/>
    <mergeCell ref="BM5:BN5"/>
    <mergeCell ref="BF4:BH4"/>
    <mergeCell ref="BI4:BK4"/>
    <mergeCell ref="BS5:BU5"/>
    <mergeCell ref="BV5:BX5"/>
    <mergeCell ref="AR6:AR7"/>
    <mergeCell ref="AS6:AS7"/>
    <mergeCell ref="AU6:AU7"/>
    <mergeCell ref="AV6:AV7"/>
    <mergeCell ref="AX6:AX7"/>
    <mergeCell ref="AT5:AT7"/>
    <mergeCell ref="AR5:AS5"/>
    <mergeCell ref="CB6:CB7"/>
    <mergeCell ref="CC6:CD6"/>
    <mergeCell ref="BA5:BB5"/>
    <mergeCell ref="BA6:BA7"/>
    <mergeCell ref="BB6:BB7"/>
    <mergeCell ref="AU5:AV5"/>
    <mergeCell ref="AW5:AW7"/>
    <mergeCell ref="AX5:AY5"/>
    <mergeCell ref="AZ5:AZ7"/>
    <mergeCell ref="BG6:BG7"/>
    <mergeCell ref="BC5:BC7"/>
    <mergeCell ref="BE6:BE7"/>
    <mergeCell ref="BD5:BE5"/>
    <mergeCell ref="BF5:BF7"/>
    <mergeCell ref="BG5:BH5"/>
    <mergeCell ref="BH6:BH7"/>
    <mergeCell ref="AY6:AY7"/>
    <mergeCell ref="N4:U4"/>
    <mergeCell ref="N5:Q5"/>
    <mergeCell ref="AH5:AH7"/>
    <mergeCell ref="AI5:AJ5"/>
    <mergeCell ref="AL5:AM5"/>
    <mergeCell ref="AN5:AN7"/>
    <mergeCell ref="AO5:AP5"/>
    <mergeCell ref="AQ5:AQ7"/>
    <mergeCell ref="AL6:AL7"/>
    <mergeCell ref="AM6:AM7"/>
    <mergeCell ref="AO6:AO7"/>
    <mergeCell ref="R6:R8"/>
    <mergeCell ref="S6:U6"/>
    <mergeCell ref="S7:S8"/>
    <mergeCell ref="AP6:AP7"/>
    <mergeCell ref="AB4:AB8"/>
    <mergeCell ref="AC4:AC8"/>
    <mergeCell ref="L4:M4"/>
    <mergeCell ref="AK5:AK7"/>
    <mergeCell ref="AI6:AI7"/>
    <mergeCell ref="A1:CJ1"/>
    <mergeCell ref="A2:CJ2"/>
    <mergeCell ref="A3:CJ3"/>
    <mergeCell ref="I4:K4"/>
    <mergeCell ref="BO4:BR4"/>
    <mergeCell ref="CF4:CI4"/>
    <mergeCell ref="CJ4:CJ7"/>
    <mergeCell ref="AJ6:AJ7"/>
    <mergeCell ref="BL4:BN4"/>
    <mergeCell ref="AH4:AJ4"/>
    <mergeCell ref="G6:H6"/>
    <mergeCell ref="AT4:AV4"/>
    <mergeCell ref="AW4:AY4"/>
    <mergeCell ref="AZ4:BB4"/>
    <mergeCell ref="BC4:BE4"/>
    <mergeCell ref="AK4:AM4"/>
    <mergeCell ref="AN4:AP4"/>
    <mergeCell ref="AQ4:AS4"/>
    <mergeCell ref="M5:M7"/>
    <mergeCell ref="T7:U7"/>
    <mergeCell ref="A4:A8"/>
    <mergeCell ref="B4:B8"/>
    <mergeCell ref="C4:C8"/>
    <mergeCell ref="E4:E8"/>
    <mergeCell ref="F4:H5"/>
    <mergeCell ref="F6:F8"/>
    <mergeCell ref="G7:G8"/>
    <mergeCell ref="H7:H8"/>
    <mergeCell ref="I5:I7"/>
    <mergeCell ref="J5:K5"/>
    <mergeCell ref="L5:L7"/>
    <mergeCell ref="J6:J7"/>
    <mergeCell ref="K6:K7"/>
    <mergeCell ref="AD4:AG5"/>
    <mergeCell ref="AD6:AD8"/>
    <mergeCell ref="AE6:AG6"/>
    <mergeCell ref="AF7:AG7"/>
    <mergeCell ref="AE7:AE8"/>
    <mergeCell ref="D4:D8"/>
    <mergeCell ref="V4:Y4"/>
    <mergeCell ref="V5:W6"/>
    <mergeCell ref="X5:Y6"/>
    <mergeCell ref="V7:V8"/>
    <mergeCell ref="W7:W8"/>
    <mergeCell ref="X7:X8"/>
    <mergeCell ref="Y7:Y8"/>
    <mergeCell ref="Z4:AA6"/>
    <mergeCell ref="Z7:Z8"/>
    <mergeCell ref="AA7:AA8"/>
    <mergeCell ref="R5:U5"/>
    <mergeCell ref="N6:N8"/>
    <mergeCell ref="O6:Q6"/>
    <mergeCell ref="O7:O8"/>
    <mergeCell ref="P7:Q7"/>
  </mergeCells>
  <pageMargins left="0.17" right="0.25" top="0.44" bottom="0.36" header="0.3" footer="0.22"/>
  <pageSetup pageOrder="overThenDown"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A2" sqref="A2:E2"/>
    </sheetView>
  </sheetViews>
  <sheetFormatPr defaultColWidth="9" defaultRowHeight="15"/>
  <cols>
    <col min="1" max="1" width="5.7109375" style="2542" customWidth="1"/>
    <col min="2" max="2" width="64" style="2542" customWidth="1"/>
    <col min="3" max="3" width="16.5703125" style="2542" customWidth="1"/>
    <col min="4" max="4" width="0" style="2542" hidden="1" customWidth="1"/>
    <col min="5" max="5" width="13.28515625" style="2542" hidden="1" customWidth="1"/>
    <col min="6" max="16384" width="9" style="2542"/>
  </cols>
  <sheetData>
    <row r="1" spans="1:5" ht="15.75">
      <c r="A1" s="3189" t="s">
        <v>878</v>
      </c>
      <c r="B1" s="3189"/>
      <c r="C1" s="3189"/>
      <c r="D1" s="2560"/>
      <c r="E1" s="2029"/>
    </row>
    <row r="2" spans="1:5" ht="86.25" customHeight="1">
      <c r="A2" s="3190" t="s">
        <v>887</v>
      </c>
      <c r="B2" s="3190"/>
      <c r="C2" s="3190"/>
      <c r="D2" s="3190"/>
      <c r="E2" s="3190"/>
    </row>
    <row r="3" spans="1:5" ht="15.75">
      <c r="A3" s="2561"/>
      <c r="B3" s="2562"/>
      <c r="C3" s="2573" t="s">
        <v>0</v>
      </c>
      <c r="D3" s="2563"/>
      <c r="E3" s="2563"/>
    </row>
    <row r="4" spans="1:5" ht="15" customHeight="1">
      <c r="A4" s="3191" t="s">
        <v>54</v>
      </c>
      <c r="B4" s="2768" t="s">
        <v>14</v>
      </c>
      <c r="C4" s="2796" t="s">
        <v>866</v>
      </c>
      <c r="D4" s="2768" t="s">
        <v>604</v>
      </c>
      <c r="E4" s="2768" t="s">
        <v>4</v>
      </c>
    </row>
    <row r="5" spans="1:5" ht="31.5" customHeight="1">
      <c r="A5" s="3191"/>
      <c r="B5" s="2768"/>
      <c r="C5" s="2797"/>
      <c r="D5" s="2768"/>
      <c r="E5" s="2768"/>
    </row>
    <row r="6" spans="1:5" ht="23.25" customHeight="1">
      <c r="A6" s="3191"/>
      <c r="B6" s="2768"/>
      <c r="C6" s="2797"/>
      <c r="D6" s="2768"/>
      <c r="E6" s="2768"/>
    </row>
    <row r="7" spans="1:5" ht="54.75" customHeight="1">
      <c r="A7" s="3191"/>
      <c r="B7" s="2768"/>
      <c r="C7" s="3183"/>
      <c r="D7" s="2768"/>
      <c r="E7" s="2768"/>
    </row>
    <row r="8" spans="1:5" ht="30" customHeight="1">
      <c r="A8" s="2564"/>
      <c r="B8" s="2565" t="s">
        <v>813</v>
      </c>
      <c r="C8" s="2567">
        <f>SUM(C9:C11)</f>
        <v>1500000</v>
      </c>
      <c r="D8" s="2568"/>
      <c r="E8" s="2566"/>
    </row>
    <row r="9" spans="1:5" ht="84" customHeight="1">
      <c r="A9" s="2569" t="s">
        <v>21</v>
      </c>
      <c r="B9" s="2570" t="s">
        <v>869</v>
      </c>
      <c r="C9" s="2571">
        <v>225000</v>
      </c>
      <c r="D9" s="2572" t="s">
        <v>639</v>
      </c>
      <c r="E9" s="2537" t="s">
        <v>796</v>
      </c>
    </row>
    <row r="10" spans="1:5" ht="87" customHeight="1">
      <c r="A10" s="2569" t="s">
        <v>385</v>
      </c>
      <c r="B10" s="2570" t="s">
        <v>868</v>
      </c>
      <c r="C10" s="2571">
        <v>759000</v>
      </c>
      <c r="D10" s="2572" t="s">
        <v>639</v>
      </c>
      <c r="E10" s="2537"/>
    </row>
    <row r="11" spans="1:5" ht="63.75" customHeight="1">
      <c r="A11" s="2569" t="s">
        <v>780</v>
      </c>
      <c r="B11" s="2570" t="s">
        <v>867</v>
      </c>
      <c r="C11" s="2571">
        <v>516000</v>
      </c>
      <c r="D11" s="2572" t="s">
        <v>639</v>
      </c>
      <c r="E11" s="2537" t="s">
        <v>810</v>
      </c>
    </row>
  </sheetData>
  <mergeCells count="7">
    <mergeCell ref="C4:C7"/>
    <mergeCell ref="A1:C1"/>
    <mergeCell ref="A2:E2"/>
    <mergeCell ref="A4:A7"/>
    <mergeCell ref="B4:B7"/>
    <mergeCell ref="D4:D7"/>
    <mergeCell ref="E4:E7"/>
  </mergeCells>
  <printOptions horizontalCentere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zoomScaleNormal="100" workbookViewId="0">
      <selection activeCell="A3" sqref="A3:C3"/>
    </sheetView>
  </sheetViews>
  <sheetFormatPr defaultRowHeight="15"/>
  <cols>
    <col min="1" max="1" width="5.7109375" customWidth="1"/>
    <col min="2" max="2" width="56.28515625" customWidth="1"/>
    <col min="3" max="3" width="23.140625" customWidth="1"/>
  </cols>
  <sheetData>
    <row r="1" spans="1:3" ht="18.75" customHeight="1">
      <c r="A1" s="3213" t="s">
        <v>863</v>
      </c>
      <c r="B1" s="3213"/>
      <c r="C1" s="3213"/>
    </row>
    <row r="2" spans="1:3" ht="31.5" customHeight="1">
      <c r="A2" s="3213" t="s">
        <v>865</v>
      </c>
      <c r="B2" s="3213"/>
      <c r="C2" s="3213"/>
    </row>
    <row r="3" spans="1:3" ht="24" customHeight="1">
      <c r="A3" s="3215" t="s">
        <v>886</v>
      </c>
      <c r="B3" s="3215"/>
      <c r="C3" s="3215"/>
    </row>
    <row r="4" spans="1:3" ht="24.75" customHeight="1">
      <c r="A4" s="3216" t="s">
        <v>0</v>
      </c>
      <c r="B4" s="3216"/>
      <c r="C4" s="3216"/>
    </row>
    <row r="5" spans="1:3">
      <c r="A5" s="3217" t="s">
        <v>54</v>
      </c>
      <c r="B5" s="3220" t="s">
        <v>14</v>
      </c>
      <c r="C5" s="3214" t="s">
        <v>854</v>
      </c>
    </row>
    <row r="6" spans="1:3">
      <c r="A6" s="3218"/>
      <c r="B6" s="3220"/>
      <c r="C6" s="3214"/>
    </row>
    <row r="7" spans="1:3">
      <c r="A7" s="3218"/>
      <c r="B7" s="3220"/>
      <c r="C7" s="3214"/>
    </row>
    <row r="8" spans="1:3">
      <c r="A8" s="3218"/>
      <c r="B8" s="3220"/>
      <c r="C8" s="3214"/>
    </row>
    <row r="9" spans="1:3" ht="47.25" customHeight="1">
      <c r="A9" s="3219"/>
      <c r="B9" s="3220"/>
      <c r="C9" s="3214"/>
    </row>
    <row r="10" spans="1:3" ht="27" customHeight="1">
      <c r="A10" s="2554"/>
      <c r="B10" s="2555" t="s">
        <v>6</v>
      </c>
      <c r="C10" s="2539">
        <f t="shared" ref="C10" si="0">C11+C14+C19</f>
        <v>2056337.5658229999</v>
      </c>
    </row>
    <row r="11" spans="1:3" ht="27" customHeight="1">
      <c r="A11" s="2554" t="s">
        <v>2</v>
      </c>
      <c r="B11" s="2532" t="s">
        <v>769</v>
      </c>
      <c r="C11" s="2556">
        <f t="shared" ref="C11" si="1">C12+C13</f>
        <v>56750</v>
      </c>
    </row>
    <row r="12" spans="1:3" ht="27" customHeight="1">
      <c r="A12" s="2557">
        <v>1</v>
      </c>
      <c r="B12" s="2530" t="s">
        <v>153</v>
      </c>
      <c r="C12" s="2541">
        <v>50000</v>
      </c>
    </row>
    <row r="13" spans="1:3" ht="27" customHeight="1">
      <c r="A13" s="2557">
        <v>2</v>
      </c>
      <c r="B13" s="2558" t="s">
        <v>840</v>
      </c>
      <c r="C13" s="2541">
        <v>6750</v>
      </c>
    </row>
    <row r="14" spans="1:3" ht="27" customHeight="1">
      <c r="A14" s="2554" t="s">
        <v>3</v>
      </c>
      <c r="B14" s="2532" t="s">
        <v>770</v>
      </c>
      <c r="C14" s="2556">
        <f t="shared" ref="C14" si="2">SUM(C15:C18)</f>
        <v>1805725.733</v>
      </c>
    </row>
    <row r="15" spans="1:3" ht="27" customHeight="1">
      <c r="A15" s="2557">
        <v>1</v>
      </c>
      <c r="B15" s="2558" t="s">
        <v>841</v>
      </c>
      <c r="C15" s="2541">
        <v>2500</v>
      </c>
    </row>
    <row r="16" spans="1:3" ht="27" customHeight="1">
      <c r="A16" s="2559">
        <v>2</v>
      </c>
      <c r="B16" s="2547" t="s">
        <v>842</v>
      </c>
      <c r="C16" s="2541">
        <v>788471</v>
      </c>
    </row>
    <row r="17" spans="1:3" ht="27" customHeight="1">
      <c r="A17" s="2557">
        <v>3</v>
      </c>
      <c r="B17" s="2547" t="s">
        <v>107</v>
      </c>
      <c r="C17" s="2541">
        <v>424695.73300000001</v>
      </c>
    </row>
    <row r="18" spans="1:3" ht="27" customHeight="1">
      <c r="A18" s="2559">
        <v>4</v>
      </c>
      <c r="B18" s="2547" t="s">
        <v>108</v>
      </c>
      <c r="C18" s="2541">
        <v>590059</v>
      </c>
    </row>
    <row r="19" spans="1:3" ht="42.75" customHeight="1">
      <c r="A19" s="2554" t="s">
        <v>12</v>
      </c>
      <c r="B19" s="2532" t="s">
        <v>799</v>
      </c>
      <c r="C19" s="2556">
        <f t="shared" ref="C19" si="3">SUM(C20:C27)</f>
        <v>193861.832823</v>
      </c>
    </row>
    <row r="20" spans="1:3" ht="27" customHeight="1">
      <c r="A20" s="2557">
        <v>1</v>
      </c>
      <c r="B20" s="2558" t="s">
        <v>843</v>
      </c>
      <c r="C20" s="2541">
        <v>19500</v>
      </c>
    </row>
    <row r="21" spans="1:3" ht="27" customHeight="1">
      <c r="A21" s="2557">
        <v>2</v>
      </c>
      <c r="B21" s="2558" t="s">
        <v>844</v>
      </c>
      <c r="C21" s="2541">
        <v>23176.6895</v>
      </c>
    </row>
    <row r="22" spans="1:3" ht="27" customHeight="1">
      <c r="A22" s="2557">
        <v>3</v>
      </c>
      <c r="B22" s="2558" t="s">
        <v>845</v>
      </c>
      <c r="C22" s="2541">
        <v>15000</v>
      </c>
    </row>
    <row r="23" spans="1:3" ht="27" customHeight="1">
      <c r="A23" s="2557">
        <v>4</v>
      </c>
      <c r="B23" s="2558" t="s">
        <v>846</v>
      </c>
      <c r="C23" s="2541">
        <v>4778.1433230000002</v>
      </c>
    </row>
    <row r="24" spans="1:3" ht="27" customHeight="1">
      <c r="A24" s="2557">
        <v>5</v>
      </c>
      <c r="B24" s="2558" t="s">
        <v>847</v>
      </c>
      <c r="C24" s="2541">
        <v>3750</v>
      </c>
    </row>
    <row r="25" spans="1:3" ht="27" customHeight="1">
      <c r="A25" s="2557">
        <v>6</v>
      </c>
      <c r="B25" s="2558" t="s">
        <v>138</v>
      </c>
      <c r="C25" s="2541">
        <v>50000</v>
      </c>
    </row>
    <row r="26" spans="1:3" ht="27" customHeight="1">
      <c r="A26" s="2557">
        <v>7</v>
      </c>
      <c r="B26" s="2558" t="s">
        <v>848</v>
      </c>
      <c r="C26" s="2541">
        <v>70000</v>
      </c>
    </row>
    <row r="27" spans="1:3" ht="27" customHeight="1">
      <c r="A27" s="2557">
        <v>8</v>
      </c>
      <c r="B27" s="2558" t="s">
        <v>849</v>
      </c>
      <c r="C27" s="2541">
        <v>7657</v>
      </c>
    </row>
  </sheetData>
  <mergeCells count="7">
    <mergeCell ref="A1:C1"/>
    <mergeCell ref="C5:C9"/>
    <mergeCell ref="A2:C2"/>
    <mergeCell ref="A3:C3"/>
    <mergeCell ref="A4:C4"/>
    <mergeCell ref="A5:A9"/>
    <mergeCell ref="B5:B9"/>
  </mergeCells>
  <printOptions horizontalCentered="1"/>
  <pageMargins left="0.7" right="0.7" top="0.75" bottom="0.75" header="0.3" footer="0.3"/>
  <pageSetup paperSize="9" orientation="portrait" r:id="rId1"/>
  <headerFooter differentFirst="1">
    <oddFooter>&amp;C1</oddFooter>
    <firstFooter xml:space="preserve">&amp;C
</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91"/>
  <sheetViews>
    <sheetView tabSelected="1" topLeftCell="A3" zoomScale="85" zoomScaleNormal="85" workbookViewId="0">
      <selection activeCell="D10" sqref="D10"/>
    </sheetView>
  </sheetViews>
  <sheetFormatPr defaultRowHeight="15.75"/>
  <cols>
    <col min="1" max="1" width="6.85546875" style="2658" customWidth="1"/>
    <col min="2" max="2" width="62" style="2660" customWidth="1"/>
    <col min="3" max="3" width="17.140625" style="2659" customWidth="1"/>
    <col min="4" max="4" width="18.140625" style="2644" customWidth="1"/>
    <col min="5" max="211" width="9.140625" style="2644"/>
    <col min="212" max="212" width="8.7109375" style="2644" customWidth="1"/>
    <col min="213" max="213" width="57.7109375" style="2644" customWidth="1"/>
    <col min="214" max="214" width="14.7109375" style="2644" customWidth="1"/>
    <col min="215" max="215" width="11.5703125" style="2644" customWidth="1"/>
    <col min="216" max="217" width="14.7109375" style="2644" customWidth="1"/>
    <col min="218" max="218" width="13.140625" style="2644" customWidth="1"/>
    <col min="219" max="219" width="13.7109375" style="2644" customWidth="1"/>
    <col min="220" max="220" width="15.140625" style="2644" customWidth="1"/>
    <col min="221" max="221" width="24.42578125" style="2644" customWidth="1"/>
    <col min="222" max="222" width="17" style="2644" customWidth="1"/>
    <col min="223" max="225" width="13.7109375" style="2644" customWidth="1"/>
    <col min="226" max="226" width="0" style="2644" hidden="1" customWidth="1"/>
    <col min="227" max="227" width="16.140625" style="2644" customWidth="1"/>
    <col min="228" max="228" width="15.5703125" style="2644" customWidth="1"/>
    <col min="229" max="229" width="17.28515625" style="2644" customWidth="1"/>
    <col min="230" max="230" width="16.28515625" style="2644" customWidth="1"/>
    <col min="231" max="256" width="0" style="2644" hidden="1" customWidth="1"/>
    <col min="257" max="257" width="14.85546875" style="2644" customWidth="1"/>
    <col min="258" max="259" width="0" style="2644" hidden="1" customWidth="1"/>
    <col min="260" max="260" width="18.140625" style="2644" customWidth="1"/>
    <col min="261" max="467" width="9.140625" style="2644"/>
    <col min="468" max="468" width="8.7109375" style="2644" customWidth="1"/>
    <col min="469" max="469" width="57.7109375" style="2644" customWidth="1"/>
    <col min="470" max="470" width="14.7109375" style="2644" customWidth="1"/>
    <col min="471" max="471" width="11.5703125" style="2644" customWidth="1"/>
    <col min="472" max="473" width="14.7109375" style="2644" customWidth="1"/>
    <col min="474" max="474" width="13.140625" style="2644" customWidth="1"/>
    <col min="475" max="475" width="13.7109375" style="2644" customWidth="1"/>
    <col min="476" max="476" width="15.140625" style="2644" customWidth="1"/>
    <col min="477" max="477" width="24.42578125" style="2644" customWidth="1"/>
    <col min="478" max="478" width="17" style="2644" customWidth="1"/>
    <col min="479" max="481" width="13.7109375" style="2644" customWidth="1"/>
    <col min="482" max="482" width="0" style="2644" hidden="1" customWidth="1"/>
    <col min="483" max="483" width="16.140625" style="2644" customWidth="1"/>
    <col min="484" max="484" width="15.5703125" style="2644" customWidth="1"/>
    <col min="485" max="485" width="17.28515625" style="2644" customWidth="1"/>
    <col min="486" max="486" width="16.28515625" style="2644" customWidth="1"/>
    <col min="487" max="512" width="0" style="2644" hidden="1" customWidth="1"/>
    <col min="513" max="513" width="14.85546875" style="2644" customWidth="1"/>
    <col min="514" max="515" width="0" style="2644" hidden="1" customWidth="1"/>
    <col min="516" max="516" width="18.140625" style="2644" customWidth="1"/>
    <col min="517" max="723" width="9.140625" style="2644"/>
    <col min="724" max="724" width="8.7109375" style="2644" customWidth="1"/>
    <col min="725" max="725" width="57.7109375" style="2644" customWidth="1"/>
    <col min="726" max="726" width="14.7109375" style="2644" customWidth="1"/>
    <col min="727" max="727" width="11.5703125" style="2644" customWidth="1"/>
    <col min="728" max="729" width="14.7109375" style="2644" customWidth="1"/>
    <col min="730" max="730" width="13.140625" style="2644" customWidth="1"/>
    <col min="731" max="731" width="13.7109375" style="2644" customWidth="1"/>
    <col min="732" max="732" width="15.140625" style="2644" customWidth="1"/>
    <col min="733" max="733" width="24.42578125" style="2644" customWidth="1"/>
    <col min="734" max="734" width="17" style="2644" customWidth="1"/>
    <col min="735" max="737" width="13.7109375" style="2644" customWidth="1"/>
    <col min="738" max="738" width="0" style="2644" hidden="1" customWidth="1"/>
    <col min="739" max="739" width="16.140625" style="2644" customWidth="1"/>
    <col min="740" max="740" width="15.5703125" style="2644" customWidth="1"/>
    <col min="741" max="741" width="17.28515625" style="2644" customWidth="1"/>
    <col min="742" max="742" width="16.28515625" style="2644" customWidth="1"/>
    <col min="743" max="768" width="0" style="2644" hidden="1" customWidth="1"/>
    <col min="769" max="769" width="14.85546875" style="2644" customWidth="1"/>
    <col min="770" max="771" width="0" style="2644" hidden="1" customWidth="1"/>
    <col min="772" max="772" width="18.140625" style="2644" customWidth="1"/>
    <col min="773" max="979" width="9.140625" style="2644"/>
    <col min="980" max="980" width="8.7109375" style="2644" customWidth="1"/>
    <col min="981" max="981" width="57.7109375" style="2644" customWidth="1"/>
    <col min="982" max="982" width="14.7109375" style="2644" customWidth="1"/>
    <col min="983" max="983" width="11.5703125" style="2644" customWidth="1"/>
    <col min="984" max="985" width="14.7109375" style="2644" customWidth="1"/>
    <col min="986" max="986" width="13.140625" style="2644" customWidth="1"/>
    <col min="987" max="987" width="13.7109375" style="2644" customWidth="1"/>
    <col min="988" max="988" width="15.140625" style="2644" customWidth="1"/>
    <col min="989" max="989" width="24.42578125" style="2644" customWidth="1"/>
    <col min="990" max="990" width="17" style="2644" customWidth="1"/>
    <col min="991" max="993" width="13.7109375" style="2644" customWidth="1"/>
    <col min="994" max="994" width="0" style="2644" hidden="1" customWidth="1"/>
    <col min="995" max="995" width="16.140625" style="2644" customWidth="1"/>
    <col min="996" max="996" width="15.5703125" style="2644" customWidth="1"/>
    <col min="997" max="997" width="17.28515625" style="2644" customWidth="1"/>
    <col min="998" max="998" width="16.28515625" style="2644" customWidth="1"/>
    <col min="999" max="1024" width="0" style="2644" hidden="1" customWidth="1"/>
    <col min="1025" max="1025" width="14.85546875" style="2644" customWidth="1"/>
    <col min="1026" max="1027" width="0" style="2644" hidden="1" customWidth="1"/>
    <col min="1028" max="1028" width="18.140625" style="2644" customWidth="1"/>
    <col min="1029" max="1235" width="9.140625" style="2644"/>
    <col min="1236" max="1236" width="8.7109375" style="2644" customWidth="1"/>
    <col min="1237" max="1237" width="57.7109375" style="2644" customWidth="1"/>
    <col min="1238" max="1238" width="14.7109375" style="2644" customWidth="1"/>
    <col min="1239" max="1239" width="11.5703125" style="2644" customWidth="1"/>
    <col min="1240" max="1241" width="14.7109375" style="2644" customWidth="1"/>
    <col min="1242" max="1242" width="13.140625" style="2644" customWidth="1"/>
    <col min="1243" max="1243" width="13.7109375" style="2644" customWidth="1"/>
    <col min="1244" max="1244" width="15.140625" style="2644" customWidth="1"/>
    <col min="1245" max="1245" width="24.42578125" style="2644" customWidth="1"/>
    <col min="1246" max="1246" width="17" style="2644" customWidth="1"/>
    <col min="1247" max="1249" width="13.7109375" style="2644" customWidth="1"/>
    <col min="1250" max="1250" width="0" style="2644" hidden="1" customWidth="1"/>
    <col min="1251" max="1251" width="16.140625" style="2644" customWidth="1"/>
    <col min="1252" max="1252" width="15.5703125" style="2644" customWidth="1"/>
    <col min="1253" max="1253" width="17.28515625" style="2644" customWidth="1"/>
    <col min="1254" max="1254" width="16.28515625" style="2644" customWidth="1"/>
    <col min="1255" max="1280" width="0" style="2644" hidden="1" customWidth="1"/>
    <col min="1281" max="1281" width="14.85546875" style="2644" customWidth="1"/>
    <col min="1282" max="1283" width="0" style="2644" hidden="1" customWidth="1"/>
    <col min="1284" max="1284" width="18.140625" style="2644" customWidth="1"/>
    <col min="1285" max="1491" width="9.140625" style="2644"/>
    <col min="1492" max="1492" width="8.7109375" style="2644" customWidth="1"/>
    <col min="1493" max="1493" width="57.7109375" style="2644" customWidth="1"/>
    <col min="1494" max="1494" width="14.7109375" style="2644" customWidth="1"/>
    <col min="1495" max="1495" width="11.5703125" style="2644" customWidth="1"/>
    <col min="1496" max="1497" width="14.7109375" style="2644" customWidth="1"/>
    <col min="1498" max="1498" width="13.140625" style="2644" customWidth="1"/>
    <col min="1499" max="1499" width="13.7109375" style="2644" customWidth="1"/>
    <col min="1500" max="1500" width="15.140625" style="2644" customWidth="1"/>
    <col min="1501" max="1501" width="24.42578125" style="2644" customWidth="1"/>
    <col min="1502" max="1502" width="17" style="2644" customWidth="1"/>
    <col min="1503" max="1505" width="13.7109375" style="2644" customWidth="1"/>
    <col min="1506" max="1506" width="0" style="2644" hidden="1" customWidth="1"/>
    <col min="1507" max="1507" width="16.140625" style="2644" customWidth="1"/>
    <col min="1508" max="1508" width="15.5703125" style="2644" customWidth="1"/>
    <col min="1509" max="1509" width="17.28515625" style="2644" customWidth="1"/>
    <col min="1510" max="1510" width="16.28515625" style="2644" customWidth="1"/>
    <col min="1511" max="1536" width="0" style="2644" hidden="1" customWidth="1"/>
    <col min="1537" max="1537" width="14.85546875" style="2644" customWidth="1"/>
    <col min="1538" max="1539" width="0" style="2644" hidden="1" customWidth="1"/>
    <col min="1540" max="1540" width="18.140625" style="2644" customWidth="1"/>
    <col min="1541" max="1747" width="9.140625" style="2644"/>
    <col min="1748" max="1748" width="8.7109375" style="2644" customWidth="1"/>
    <col min="1749" max="1749" width="57.7109375" style="2644" customWidth="1"/>
    <col min="1750" max="1750" width="14.7109375" style="2644" customWidth="1"/>
    <col min="1751" max="1751" width="11.5703125" style="2644" customWidth="1"/>
    <col min="1752" max="1753" width="14.7109375" style="2644" customWidth="1"/>
    <col min="1754" max="1754" width="13.140625" style="2644" customWidth="1"/>
    <col min="1755" max="1755" width="13.7109375" style="2644" customWidth="1"/>
    <col min="1756" max="1756" width="15.140625" style="2644" customWidth="1"/>
    <col min="1757" max="1757" width="24.42578125" style="2644" customWidth="1"/>
    <col min="1758" max="1758" width="17" style="2644" customWidth="1"/>
    <col min="1759" max="1761" width="13.7109375" style="2644" customWidth="1"/>
    <col min="1762" max="1762" width="0" style="2644" hidden="1" customWidth="1"/>
    <col min="1763" max="1763" width="16.140625" style="2644" customWidth="1"/>
    <col min="1764" max="1764" width="15.5703125" style="2644" customWidth="1"/>
    <col min="1765" max="1765" width="17.28515625" style="2644" customWidth="1"/>
    <col min="1766" max="1766" width="16.28515625" style="2644" customWidth="1"/>
    <col min="1767" max="1792" width="0" style="2644" hidden="1" customWidth="1"/>
    <col min="1793" max="1793" width="14.85546875" style="2644" customWidth="1"/>
    <col min="1794" max="1795" width="0" style="2644" hidden="1" customWidth="1"/>
    <col min="1796" max="1796" width="18.140625" style="2644" customWidth="1"/>
    <col min="1797" max="2003" width="9.140625" style="2644"/>
    <col min="2004" max="2004" width="8.7109375" style="2644" customWidth="1"/>
    <col min="2005" max="2005" width="57.7109375" style="2644" customWidth="1"/>
    <col min="2006" max="2006" width="14.7109375" style="2644" customWidth="1"/>
    <col min="2007" max="2007" width="11.5703125" style="2644" customWidth="1"/>
    <col min="2008" max="2009" width="14.7109375" style="2644" customWidth="1"/>
    <col min="2010" max="2010" width="13.140625" style="2644" customWidth="1"/>
    <col min="2011" max="2011" width="13.7109375" style="2644" customWidth="1"/>
    <col min="2012" max="2012" width="15.140625" style="2644" customWidth="1"/>
    <col min="2013" max="2013" width="24.42578125" style="2644" customWidth="1"/>
    <col min="2014" max="2014" width="17" style="2644" customWidth="1"/>
    <col min="2015" max="2017" width="13.7109375" style="2644" customWidth="1"/>
    <col min="2018" max="2018" width="0" style="2644" hidden="1" customWidth="1"/>
    <col min="2019" max="2019" width="16.140625" style="2644" customWidth="1"/>
    <col min="2020" max="2020" width="15.5703125" style="2644" customWidth="1"/>
    <col min="2021" max="2021" width="17.28515625" style="2644" customWidth="1"/>
    <col min="2022" max="2022" width="16.28515625" style="2644" customWidth="1"/>
    <col min="2023" max="2048" width="0" style="2644" hidden="1" customWidth="1"/>
    <col min="2049" max="2049" width="14.85546875" style="2644" customWidth="1"/>
    <col min="2050" max="2051" width="0" style="2644" hidden="1" customWidth="1"/>
    <col min="2052" max="2052" width="18.140625" style="2644" customWidth="1"/>
    <col min="2053" max="2259" width="9.140625" style="2644"/>
    <col min="2260" max="2260" width="8.7109375" style="2644" customWidth="1"/>
    <col min="2261" max="2261" width="57.7109375" style="2644" customWidth="1"/>
    <col min="2262" max="2262" width="14.7109375" style="2644" customWidth="1"/>
    <col min="2263" max="2263" width="11.5703125" style="2644" customWidth="1"/>
    <col min="2264" max="2265" width="14.7109375" style="2644" customWidth="1"/>
    <col min="2266" max="2266" width="13.140625" style="2644" customWidth="1"/>
    <col min="2267" max="2267" width="13.7109375" style="2644" customWidth="1"/>
    <col min="2268" max="2268" width="15.140625" style="2644" customWidth="1"/>
    <col min="2269" max="2269" width="24.42578125" style="2644" customWidth="1"/>
    <col min="2270" max="2270" width="17" style="2644" customWidth="1"/>
    <col min="2271" max="2273" width="13.7109375" style="2644" customWidth="1"/>
    <col min="2274" max="2274" width="0" style="2644" hidden="1" customWidth="1"/>
    <col min="2275" max="2275" width="16.140625" style="2644" customWidth="1"/>
    <col min="2276" max="2276" width="15.5703125" style="2644" customWidth="1"/>
    <col min="2277" max="2277" width="17.28515625" style="2644" customWidth="1"/>
    <col min="2278" max="2278" width="16.28515625" style="2644" customWidth="1"/>
    <col min="2279" max="2304" width="0" style="2644" hidden="1" customWidth="1"/>
    <col min="2305" max="2305" width="14.85546875" style="2644" customWidth="1"/>
    <col min="2306" max="2307" width="0" style="2644" hidden="1" customWidth="1"/>
    <col min="2308" max="2308" width="18.140625" style="2644" customWidth="1"/>
    <col min="2309" max="2515" width="9.140625" style="2644"/>
    <col min="2516" max="2516" width="8.7109375" style="2644" customWidth="1"/>
    <col min="2517" max="2517" width="57.7109375" style="2644" customWidth="1"/>
    <col min="2518" max="2518" width="14.7109375" style="2644" customWidth="1"/>
    <col min="2519" max="2519" width="11.5703125" style="2644" customWidth="1"/>
    <col min="2520" max="2521" width="14.7109375" style="2644" customWidth="1"/>
    <col min="2522" max="2522" width="13.140625" style="2644" customWidth="1"/>
    <col min="2523" max="2523" width="13.7109375" style="2644" customWidth="1"/>
    <col min="2524" max="2524" width="15.140625" style="2644" customWidth="1"/>
    <col min="2525" max="2525" width="24.42578125" style="2644" customWidth="1"/>
    <col min="2526" max="2526" width="17" style="2644" customWidth="1"/>
    <col min="2527" max="2529" width="13.7109375" style="2644" customWidth="1"/>
    <col min="2530" max="2530" width="0" style="2644" hidden="1" customWidth="1"/>
    <col min="2531" max="2531" width="16.140625" style="2644" customWidth="1"/>
    <col min="2532" max="2532" width="15.5703125" style="2644" customWidth="1"/>
    <col min="2533" max="2533" width="17.28515625" style="2644" customWidth="1"/>
    <col min="2534" max="2534" width="16.28515625" style="2644" customWidth="1"/>
    <col min="2535" max="2560" width="0" style="2644" hidden="1" customWidth="1"/>
    <col min="2561" max="2561" width="14.85546875" style="2644" customWidth="1"/>
    <col min="2562" max="2563" width="0" style="2644" hidden="1" customWidth="1"/>
    <col min="2564" max="2564" width="18.140625" style="2644" customWidth="1"/>
    <col min="2565" max="2771" width="9.140625" style="2644"/>
    <col min="2772" max="2772" width="8.7109375" style="2644" customWidth="1"/>
    <col min="2773" max="2773" width="57.7109375" style="2644" customWidth="1"/>
    <col min="2774" max="2774" width="14.7109375" style="2644" customWidth="1"/>
    <col min="2775" max="2775" width="11.5703125" style="2644" customWidth="1"/>
    <col min="2776" max="2777" width="14.7109375" style="2644" customWidth="1"/>
    <col min="2778" max="2778" width="13.140625" style="2644" customWidth="1"/>
    <col min="2779" max="2779" width="13.7109375" style="2644" customWidth="1"/>
    <col min="2780" max="2780" width="15.140625" style="2644" customWidth="1"/>
    <col min="2781" max="2781" width="24.42578125" style="2644" customWidth="1"/>
    <col min="2782" max="2782" width="17" style="2644" customWidth="1"/>
    <col min="2783" max="2785" width="13.7109375" style="2644" customWidth="1"/>
    <col min="2786" max="2786" width="0" style="2644" hidden="1" customWidth="1"/>
    <col min="2787" max="2787" width="16.140625" style="2644" customWidth="1"/>
    <col min="2788" max="2788" width="15.5703125" style="2644" customWidth="1"/>
    <col min="2789" max="2789" width="17.28515625" style="2644" customWidth="1"/>
    <col min="2790" max="2790" width="16.28515625" style="2644" customWidth="1"/>
    <col min="2791" max="2816" width="0" style="2644" hidden="1" customWidth="1"/>
    <col min="2817" max="2817" width="14.85546875" style="2644" customWidth="1"/>
    <col min="2818" max="2819" width="0" style="2644" hidden="1" customWidth="1"/>
    <col min="2820" max="2820" width="18.140625" style="2644" customWidth="1"/>
    <col min="2821" max="3027" width="9.140625" style="2644"/>
    <col min="3028" max="3028" width="8.7109375" style="2644" customWidth="1"/>
    <col min="3029" max="3029" width="57.7109375" style="2644" customWidth="1"/>
    <col min="3030" max="3030" width="14.7109375" style="2644" customWidth="1"/>
    <col min="3031" max="3031" width="11.5703125" style="2644" customWidth="1"/>
    <col min="3032" max="3033" width="14.7109375" style="2644" customWidth="1"/>
    <col min="3034" max="3034" width="13.140625" style="2644" customWidth="1"/>
    <col min="3035" max="3035" width="13.7109375" style="2644" customWidth="1"/>
    <col min="3036" max="3036" width="15.140625" style="2644" customWidth="1"/>
    <col min="3037" max="3037" width="24.42578125" style="2644" customWidth="1"/>
    <col min="3038" max="3038" width="17" style="2644" customWidth="1"/>
    <col min="3039" max="3041" width="13.7109375" style="2644" customWidth="1"/>
    <col min="3042" max="3042" width="0" style="2644" hidden="1" customWidth="1"/>
    <col min="3043" max="3043" width="16.140625" style="2644" customWidth="1"/>
    <col min="3044" max="3044" width="15.5703125" style="2644" customWidth="1"/>
    <col min="3045" max="3045" width="17.28515625" style="2644" customWidth="1"/>
    <col min="3046" max="3046" width="16.28515625" style="2644" customWidth="1"/>
    <col min="3047" max="3072" width="0" style="2644" hidden="1" customWidth="1"/>
    <col min="3073" max="3073" width="14.85546875" style="2644" customWidth="1"/>
    <col min="3074" max="3075" width="0" style="2644" hidden="1" customWidth="1"/>
    <col min="3076" max="3076" width="18.140625" style="2644" customWidth="1"/>
    <col min="3077" max="3283" width="9.140625" style="2644"/>
    <col min="3284" max="3284" width="8.7109375" style="2644" customWidth="1"/>
    <col min="3285" max="3285" width="57.7109375" style="2644" customWidth="1"/>
    <col min="3286" max="3286" width="14.7109375" style="2644" customWidth="1"/>
    <col min="3287" max="3287" width="11.5703125" style="2644" customWidth="1"/>
    <col min="3288" max="3289" width="14.7109375" style="2644" customWidth="1"/>
    <col min="3290" max="3290" width="13.140625" style="2644" customWidth="1"/>
    <col min="3291" max="3291" width="13.7109375" style="2644" customWidth="1"/>
    <col min="3292" max="3292" width="15.140625" style="2644" customWidth="1"/>
    <col min="3293" max="3293" width="24.42578125" style="2644" customWidth="1"/>
    <col min="3294" max="3294" width="17" style="2644" customWidth="1"/>
    <col min="3295" max="3297" width="13.7109375" style="2644" customWidth="1"/>
    <col min="3298" max="3298" width="0" style="2644" hidden="1" customWidth="1"/>
    <col min="3299" max="3299" width="16.140625" style="2644" customWidth="1"/>
    <col min="3300" max="3300" width="15.5703125" style="2644" customWidth="1"/>
    <col min="3301" max="3301" width="17.28515625" style="2644" customWidth="1"/>
    <col min="3302" max="3302" width="16.28515625" style="2644" customWidth="1"/>
    <col min="3303" max="3328" width="0" style="2644" hidden="1" customWidth="1"/>
    <col min="3329" max="3329" width="14.85546875" style="2644" customWidth="1"/>
    <col min="3330" max="3331" width="0" style="2644" hidden="1" customWidth="1"/>
    <col min="3332" max="3332" width="18.140625" style="2644" customWidth="1"/>
    <col min="3333" max="3539" width="9.140625" style="2644"/>
    <col min="3540" max="3540" width="8.7109375" style="2644" customWidth="1"/>
    <col min="3541" max="3541" width="57.7109375" style="2644" customWidth="1"/>
    <col min="3542" max="3542" width="14.7109375" style="2644" customWidth="1"/>
    <col min="3543" max="3543" width="11.5703125" style="2644" customWidth="1"/>
    <col min="3544" max="3545" width="14.7109375" style="2644" customWidth="1"/>
    <col min="3546" max="3546" width="13.140625" style="2644" customWidth="1"/>
    <col min="3547" max="3547" width="13.7109375" style="2644" customWidth="1"/>
    <col min="3548" max="3548" width="15.140625" style="2644" customWidth="1"/>
    <col min="3549" max="3549" width="24.42578125" style="2644" customWidth="1"/>
    <col min="3550" max="3550" width="17" style="2644" customWidth="1"/>
    <col min="3551" max="3553" width="13.7109375" style="2644" customWidth="1"/>
    <col min="3554" max="3554" width="0" style="2644" hidden="1" customWidth="1"/>
    <col min="3555" max="3555" width="16.140625" style="2644" customWidth="1"/>
    <col min="3556" max="3556" width="15.5703125" style="2644" customWidth="1"/>
    <col min="3557" max="3557" width="17.28515625" style="2644" customWidth="1"/>
    <col min="3558" max="3558" width="16.28515625" style="2644" customWidth="1"/>
    <col min="3559" max="3584" width="0" style="2644" hidden="1" customWidth="1"/>
    <col min="3585" max="3585" width="14.85546875" style="2644" customWidth="1"/>
    <col min="3586" max="3587" width="0" style="2644" hidden="1" customWidth="1"/>
    <col min="3588" max="3588" width="18.140625" style="2644" customWidth="1"/>
    <col min="3589" max="3795" width="9.140625" style="2644"/>
    <col min="3796" max="3796" width="8.7109375" style="2644" customWidth="1"/>
    <col min="3797" max="3797" width="57.7109375" style="2644" customWidth="1"/>
    <col min="3798" max="3798" width="14.7109375" style="2644" customWidth="1"/>
    <col min="3799" max="3799" width="11.5703125" style="2644" customWidth="1"/>
    <col min="3800" max="3801" width="14.7109375" style="2644" customWidth="1"/>
    <col min="3802" max="3802" width="13.140625" style="2644" customWidth="1"/>
    <col min="3803" max="3803" width="13.7109375" style="2644" customWidth="1"/>
    <col min="3804" max="3804" width="15.140625" style="2644" customWidth="1"/>
    <col min="3805" max="3805" width="24.42578125" style="2644" customWidth="1"/>
    <col min="3806" max="3806" width="17" style="2644" customWidth="1"/>
    <col min="3807" max="3809" width="13.7109375" style="2644" customWidth="1"/>
    <col min="3810" max="3810" width="0" style="2644" hidden="1" customWidth="1"/>
    <col min="3811" max="3811" width="16.140625" style="2644" customWidth="1"/>
    <col min="3812" max="3812" width="15.5703125" style="2644" customWidth="1"/>
    <col min="3813" max="3813" width="17.28515625" style="2644" customWidth="1"/>
    <col min="3814" max="3814" width="16.28515625" style="2644" customWidth="1"/>
    <col min="3815" max="3840" width="0" style="2644" hidden="1" customWidth="1"/>
    <col min="3841" max="3841" width="14.85546875" style="2644" customWidth="1"/>
    <col min="3842" max="3843" width="0" style="2644" hidden="1" customWidth="1"/>
    <col min="3844" max="3844" width="18.140625" style="2644" customWidth="1"/>
    <col min="3845" max="4051" width="9.140625" style="2644"/>
    <col min="4052" max="4052" width="8.7109375" style="2644" customWidth="1"/>
    <col min="4053" max="4053" width="57.7109375" style="2644" customWidth="1"/>
    <col min="4054" max="4054" width="14.7109375" style="2644" customWidth="1"/>
    <col min="4055" max="4055" width="11.5703125" style="2644" customWidth="1"/>
    <col min="4056" max="4057" width="14.7109375" style="2644" customWidth="1"/>
    <col min="4058" max="4058" width="13.140625" style="2644" customWidth="1"/>
    <col min="4059" max="4059" width="13.7109375" style="2644" customWidth="1"/>
    <col min="4060" max="4060" width="15.140625" style="2644" customWidth="1"/>
    <col min="4061" max="4061" width="24.42578125" style="2644" customWidth="1"/>
    <col min="4062" max="4062" width="17" style="2644" customWidth="1"/>
    <col min="4063" max="4065" width="13.7109375" style="2644" customWidth="1"/>
    <col min="4066" max="4066" width="0" style="2644" hidden="1" customWidth="1"/>
    <col min="4067" max="4067" width="16.140625" style="2644" customWidth="1"/>
    <col min="4068" max="4068" width="15.5703125" style="2644" customWidth="1"/>
    <col min="4069" max="4069" width="17.28515625" style="2644" customWidth="1"/>
    <col min="4070" max="4070" width="16.28515625" style="2644" customWidth="1"/>
    <col min="4071" max="4096" width="0" style="2644" hidden="1" customWidth="1"/>
    <col min="4097" max="4097" width="14.85546875" style="2644" customWidth="1"/>
    <col min="4098" max="4099" width="0" style="2644" hidden="1" customWidth="1"/>
    <col min="4100" max="4100" width="18.140625" style="2644" customWidth="1"/>
    <col min="4101" max="4307" width="9.140625" style="2644"/>
    <col min="4308" max="4308" width="8.7109375" style="2644" customWidth="1"/>
    <col min="4309" max="4309" width="57.7109375" style="2644" customWidth="1"/>
    <col min="4310" max="4310" width="14.7109375" style="2644" customWidth="1"/>
    <col min="4311" max="4311" width="11.5703125" style="2644" customWidth="1"/>
    <col min="4312" max="4313" width="14.7109375" style="2644" customWidth="1"/>
    <col min="4314" max="4314" width="13.140625" style="2644" customWidth="1"/>
    <col min="4315" max="4315" width="13.7109375" style="2644" customWidth="1"/>
    <col min="4316" max="4316" width="15.140625" style="2644" customWidth="1"/>
    <col min="4317" max="4317" width="24.42578125" style="2644" customWidth="1"/>
    <col min="4318" max="4318" width="17" style="2644" customWidth="1"/>
    <col min="4319" max="4321" width="13.7109375" style="2644" customWidth="1"/>
    <col min="4322" max="4322" width="0" style="2644" hidden="1" customWidth="1"/>
    <col min="4323" max="4323" width="16.140625" style="2644" customWidth="1"/>
    <col min="4324" max="4324" width="15.5703125" style="2644" customWidth="1"/>
    <col min="4325" max="4325" width="17.28515625" style="2644" customWidth="1"/>
    <col min="4326" max="4326" width="16.28515625" style="2644" customWidth="1"/>
    <col min="4327" max="4352" width="0" style="2644" hidden="1" customWidth="1"/>
    <col min="4353" max="4353" width="14.85546875" style="2644" customWidth="1"/>
    <col min="4354" max="4355" width="0" style="2644" hidden="1" customWidth="1"/>
    <col min="4356" max="4356" width="18.140625" style="2644" customWidth="1"/>
    <col min="4357" max="4563" width="9.140625" style="2644"/>
    <col min="4564" max="4564" width="8.7109375" style="2644" customWidth="1"/>
    <col min="4565" max="4565" width="57.7109375" style="2644" customWidth="1"/>
    <col min="4566" max="4566" width="14.7109375" style="2644" customWidth="1"/>
    <col min="4567" max="4567" width="11.5703125" style="2644" customWidth="1"/>
    <col min="4568" max="4569" width="14.7109375" style="2644" customWidth="1"/>
    <col min="4570" max="4570" width="13.140625" style="2644" customWidth="1"/>
    <col min="4571" max="4571" width="13.7109375" style="2644" customWidth="1"/>
    <col min="4572" max="4572" width="15.140625" style="2644" customWidth="1"/>
    <col min="4573" max="4573" width="24.42578125" style="2644" customWidth="1"/>
    <col min="4574" max="4574" width="17" style="2644" customWidth="1"/>
    <col min="4575" max="4577" width="13.7109375" style="2644" customWidth="1"/>
    <col min="4578" max="4578" width="0" style="2644" hidden="1" customWidth="1"/>
    <col min="4579" max="4579" width="16.140625" style="2644" customWidth="1"/>
    <col min="4580" max="4580" width="15.5703125" style="2644" customWidth="1"/>
    <col min="4581" max="4581" width="17.28515625" style="2644" customWidth="1"/>
    <col min="4582" max="4582" width="16.28515625" style="2644" customWidth="1"/>
    <col min="4583" max="4608" width="0" style="2644" hidden="1" customWidth="1"/>
    <col min="4609" max="4609" width="14.85546875" style="2644" customWidth="1"/>
    <col min="4610" max="4611" width="0" style="2644" hidden="1" customWidth="1"/>
    <col min="4612" max="4612" width="18.140625" style="2644" customWidth="1"/>
    <col min="4613" max="4819" width="9.140625" style="2644"/>
    <col min="4820" max="4820" width="8.7109375" style="2644" customWidth="1"/>
    <col min="4821" max="4821" width="57.7109375" style="2644" customWidth="1"/>
    <col min="4822" max="4822" width="14.7109375" style="2644" customWidth="1"/>
    <col min="4823" max="4823" width="11.5703125" style="2644" customWidth="1"/>
    <col min="4824" max="4825" width="14.7109375" style="2644" customWidth="1"/>
    <col min="4826" max="4826" width="13.140625" style="2644" customWidth="1"/>
    <col min="4827" max="4827" width="13.7109375" style="2644" customWidth="1"/>
    <col min="4828" max="4828" width="15.140625" style="2644" customWidth="1"/>
    <col min="4829" max="4829" width="24.42578125" style="2644" customWidth="1"/>
    <col min="4830" max="4830" width="17" style="2644" customWidth="1"/>
    <col min="4831" max="4833" width="13.7109375" style="2644" customWidth="1"/>
    <col min="4834" max="4834" width="0" style="2644" hidden="1" customWidth="1"/>
    <col min="4835" max="4835" width="16.140625" style="2644" customWidth="1"/>
    <col min="4836" max="4836" width="15.5703125" style="2644" customWidth="1"/>
    <col min="4837" max="4837" width="17.28515625" style="2644" customWidth="1"/>
    <col min="4838" max="4838" width="16.28515625" style="2644" customWidth="1"/>
    <col min="4839" max="4864" width="0" style="2644" hidden="1" customWidth="1"/>
    <col min="4865" max="4865" width="14.85546875" style="2644" customWidth="1"/>
    <col min="4866" max="4867" width="0" style="2644" hidden="1" customWidth="1"/>
    <col min="4868" max="4868" width="18.140625" style="2644" customWidth="1"/>
    <col min="4869" max="5075" width="9.140625" style="2644"/>
    <col min="5076" max="5076" width="8.7109375" style="2644" customWidth="1"/>
    <col min="5077" max="5077" width="57.7109375" style="2644" customWidth="1"/>
    <col min="5078" max="5078" width="14.7109375" style="2644" customWidth="1"/>
    <col min="5079" max="5079" width="11.5703125" style="2644" customWidth="1"/>
    <col min="5080" max="5081" width="14.7109375" style="2644" customWidth="1"/>
    <col min="5082" max="5082" width="13.140625" style="2644" customWidth="1"/>
    <col min="5083" max="5083" width="13.7109375" style="2644" customWidth="1"/>
    <col min="5084" max="5084" width="15.140625" style="2644" customWidth="1"/>
    <col min="5085" max="5085" width="24.42578125" style="2644" customWidth="1"/>
    <col min="5086" max="5086" width="17" style="2644" customWidth="1"/>
    <col min="5087" max="5089" width="13.7109375" style="2644" customWidth="1"/>
    <col min="5090" max="5090" width="0" style="2644" hidden="1" customWidth="1"/>
    <col min="5091" max="5091" width="16.140625" style="2644" customWidth="1"/>
    <col min="5092" max="5092" width="15.5703125" style="2644" customWidth="1"/>
    <col min="5093" max="5093" width="17.28515625" style="2644" customWidth="1"/>
    <col min="5094" max="5094" width="16.28515625" style="2644" customWidth="1"/>
    <col min="5095" max="5120" width="0" style="2644" hidden="1" customWidth="1"/>
    <col min="5121" max="5121" width="14.85546875" style="2644" customWidth="1"/>
    <col min="5122" max="5123" width="0" style="2644" hidden="1" customWidth="1"/>
    <col min="5124" max="5124" width="18.140625" style="2644" customWidth="1"/>
    <col min="5125" max="5331" width="9.140625" style="2644"/>
    <col min="5332" max="5332" width="8.7109375" style="2644" customWidth="1"/>
    <col min="5333" max="5333" width="57.7109375" style="2644" customWidth="1"/>
    <col min="5334" max="5334" width="14.7109375" style="2644" customWidth="1"/>
    <col min="5335" max="5335" width="11.5703125" style="2644" customWidth="1"/>
    <col min="5336" max="5337" width="14.7109375" style="2644" customWidth="1"/>
    <col min="5338" max="5338" width="13.140625" style="2644" customWidth="1"/>
    <col min="5339" max="5339" width="13.7109375" style="2644" customWidth="1"/>
    <col min="5340" max="5340" width="15.140625" style="2644" customWidth="1"/>
    <col min="5341" max="5341" width="24.42578125" style="2644" customWidth="1"/>
    <col min="5342" max="5342" width="17" style="2644" customWidth="1"/>
    <col min="5343" max="5345" width="13.7109375" style="2644" customWidth="1"/>
    <col min="5346" max="5346" width="0" style="2644" hidden="1" customWidth="1"/>
    <col min="5347" max="5347" width="16.140625" style="2644" customWidth="1"/>
    <col min="5348" max="5348" width="15.5703125" style="2644" customWidth="1"/>
    <col min="5349" max="5349" width="17.28515625" style="2644" customWidth="1"/>
    <col min="5350" max="5350" width="16.28515625" style="2644" customWidth="1"/>
    <col min="5351" max="5376" width="0" style="2644" hidden="1" customWidth="1"/>
    <col min="5377" max="5377" width="14.85546875" style="2644" customWidth="1"/>
    <col min="5378" max="5379" width="0" style="2644" hidden="1" customWidth="1"/>
    <col min="5380" max="5380" width="18.140625" style="2644" customWidth="1"/>
    <col min="5381" max="5587" width="9.140625" style="2644"/>
    <col min="5588" max="5588" width="8.7109375" style="2644" customWidth="1"/>
    <col min="5589" max="5589" width="57.7109375" style="2644" customWidth="1"/>
    <col min="5590" max="5590" width="14.7109375" style="2644" customWidth="1"/>
    <col min="5591" max="5591" width="11.5703125" style="2644" customWidth="1"/>
    <col min="5592" max="5593" width="14.7109375" style="2644" customWidth="1"/>
    <col min="5594" max="5594" width="13.140625" style="2644" customWidth="1"/>
    <col min="5595" max="5595" width="13.7109375" style="2644" customWidth="1"/>
    <col min="5596" max="5596" width="15.140625" style="2644" customWidth="1"/>
    <col min="5597" max="5597" width="24.42578125" style="2644" customWidth="1"/>
    <col min="5598" max="5598" width="17" style="2644" customWidth="1"/>
    <col min="5599" max="5601" width="13.7109375" style="2644" customWidth="1"/>
    <col min="5602" max="5602" width="0" style="2644" hidden="1" customWidth="1"/>
    <col min="5603" max="5603" width="16.140625" style="2644" customWidth="1"/>
    <col min="5604" max="5604" width="15.5703125" style="2644" customWidth="1"/>
    <col min="5605" max="5605" width="17.28515625" style="2644" customWidth="1"/>
    <col min="5606" max="5606" width="16.28515625" style="2644" customWidth="1"/>
    <col min="5607" max="5632" width="0" style="2644" hidden="1" customWidth="1"/>
    <col min="5633" max="5633" width="14.85546875" style="2644" customWidth="1"/>
    <col min="5634" max="5635" width="0" style="2644" hidden="1" customWidth="1"/>
    <col min="5636" max="5636" width="18.140625" style="2644" customWidth="1"/>
    <col min="5637" max="5843" width="9.140625" style="2644"/>
    <col min="5844" max="5844" width="8.7109375" style="2644" customWidth="1"/>
    <col min="5845" max="5845" width="57.7109375" style="2644" customWidth="1"/>
    <col min="5846" max="5846" width="14.7109375" style="2644" customWidth="1"/>
    <col min="5847" max="5847" width="11.5703125" style="2644" customWidth="1"/>
    <col min="5848" max="5849" width="14.7109375" style="2644" customWidth="1"/>
    <col min="5850" max="5850" width="13.140625" style="2644" customWidth="1"/>
    <col min="5851" max="5851" width="13.7109375" style="2644" customWidth="1"/>
    <col min="5852" max="5852" width="15.140625" style="2644" customWidth="1"/>
    <col min="5853" max="5853" width="24.42578125" style="2644" customWidth="1"/>
    <col min="5854" max="5854" width="17" style="2644" customWidth="1"/>
    <col min="5855" max="5857" width="13.7109375" style="2644" customWidth="1"/>
    <col min="5858" max="5858" width="0" style="2644" hidden="1" customWidth="1"/>
    <col min="5859" max="5859" width="16.140625" style="2644" customWidth="1"/>
    <col min="5860" max="5860" width="15.5703125" style="2644" customWidth="1"/>
    <col min="5861" max="5861" width="17.28515625" style="2644" customWidth="1"/>
    <col min="5862" max="5862" width="16.28515625" style="2644" customWidth="1"/>
    <col min="5863" max="5888" width="0" style="2644" hidden="1" customWidth="1"/>
    <col min="5889" max="5889" width="14.85546875" style="2644" customWidth="1"/>
    <col min="5890" max="5891" width="0" style="2644" hidden="1" customWidth="1"/>
    <col min="5892" max="5892" width="18.140625" style="2644" customWidth="1"/>
    <col min="5893" max="6099" width="9.140625" style="2644"/>
    <col min="6100" max="6100" width="8.7109375" style="2644" customWidth="1"/>
    <col min="6101" max="6101" width="57.7109375" style="2644" customWidth="1"/>
    <col min="6102" max="6102" width="14.7109375" style="2644" customWidth="1"/>
    <col min="6103" max="6103" width="11.5703125" style="2644" customWidth="1"/>
    <col min="6104" max="6105" width="14.7109375" style="2644" customWidth="1"/>
    <col min="6106" max="6106" width="13.140625" style="2644" customWidth="1"/>
    <col min="6107" max="6107" width="13.7109375" style="2644" customWidth="1"/>
    <col min="6108" max="6108" width="15.140625" style="2644" customWidth="1"/>
    <col min="6109" max="6109" width="24.42578125" style="2644" customWidth="1"/>
    <col min="6110" max="6110" width="17" style="2644" customWidth="1"/>
    <col min="6111" max="6113" width="13.7109375" style="2644" customWidth="1"/>
    <col min="6114" max="6114" width="0" style="2644" hidden="1" customWidth="1"/>
    <col min="6115" max="6115" width="16.140625" style="2644" customWidth="1"/>
    <col min="6116" max="6116" width="15.5703125" style="2644" customWidth="1"/>
    <col min="6117" max="6117" width="17.28515625" style="2644" customWidth="1"/>
    <col min="6118" max="6118" width="16.28515625" style="2644" customWidth="1"/>
    <col min="6119" max="6144" width="0" style="2644" hidden="1" customWidth="1"/>
    <col min="6145" max="6145" width="14.85546875" style="2644" customWidth="1"/>
    <col min="6146" max="6147" width="0" style="2644" hidden="1" customWidth="1"/>
    <col min="6148" max="6148" width="18.140625" style="2644" customWidth="1"/>
    <col min="6149" max="6355" width="9.140625" style="2644"/>
    <col min="6356" max="6356" width="8.7109375" style="2644" customWidth="1"/>
    <col min="6357" max="6357" width="57.7109375" style="2644" customWidth="1"/>
    <col min="6358" max="6358" width="14.7109375" style="2644" customWidth="1"/>
    <col min="6359" max="6359" width="11.5703125" style="2644" customWidth="1"/>
    <col min="6360" max="6361" width="14.7109375" style="2644" customWidth="1"/>
    <col min="6362" max="6362" width="13.140625" style="2644" customWidth="1"/>
    <col min="6363" max="6363" width="13.7109375" style="2644" customWidth="1"/>
    <col min="6364" max="6364" width="15.140625" style="2644" customWidth="1"/>
    <col min="6365" max="6365" width="24.42578125" style="2644" customWidth="1"/>
    <col min="6366" max="6366" width="17" style="2644" customWidth="1"/>
    <col min="6367" max="6369" width="13.7109375" style="2644" customWidth="1"/>
    <col min="6370" max="6370" width="0" style="2644" hidden="1" customWidth="1"/>
    <col min="6371" max="6371" width="16.140625" style="2644" customWidth="1"/>
    <col min="6372" max="6372" width="15.5703125" style="2644" customWidth="1"/>
    <col min="6373" max="6373" width="17.28515625" style="2644" customWidth="1"/>
    <col min="6374" max="6374" width="16.28515625" style="2644" customWidth="1"/>
    <col min="6375" max="6400" width="0" style="2644" hidden="1" customWidth="1"/>
    <col min="6401" max="6401" width="14.85546875" style="2644" customWidth="1"/>
    <col min="6402" max="6403" width="0" style="2644" hidden="1" customWidth="1"/>
    <col min="6404" max="6404" width="18.140625" style="2644" customWidth="1"/>
    <col min="6405" max="6611" width="9.140625" style="2644"/>
    <col min="6612" max="6612" width="8.7109375" style="2644" customWidth="1"/>
    <col min="6613" max="6613" width="57.7109375" style="2644" customWidth="1"/>
    <col min="6614" max="6614" width="14.7109375" style="2644" customWidth="1"/>
    <col min="6615" max="6615" width="11.5703125" style="2644" customWidth="1"/>
    <col min="6616" max="6617" width="14.7109375" style="2644" customWidth="1"/>
    <col min="6618" max="6618" width="13.140625" style="2644" customWidth="1"/>
    <col min="6619" max="6619" width="13.7109375" style="2644" customWidth="1"/>
    <col min="6620" max="6620" width="15.140625" style="2644" customWidth="1"/>
    <col min="6621" max="6621" width="24.42578125" style="2644" customWidth="1"/>
    <col min="6622" max="6622" width="17" style="2644" customWidth="1"/>
    <col min="6623" max="6625" width="13.7109375" style="2644" customWidth="1"/>
    <col min="6626" max="6626" width="0" style="2644" hidden="1" customWidth="1"/>
    <col min="6627" max="6627" width="16.140625" style="2644" customWidth="1"/>
    <col min="6628" max="6628" width="15.5703125" style="2644" customWidth="1"/>
    <col min="6629" max="6629" width="17.28515625" style="2644" customWidth="1"/>
    <col min="6630" max="6630" width="16.28515625" style="2644" customWidth="1"/>
    <col min="6631" max="6656" width="0" style="2644" hidden="1" customWidth="1"/>
    <col min="6657" max="6657" width="14.85546875" style="2644" customWidth="1"/>
    <col min="6658" max="6659" width="0" style="2644" hidden="1" customWidth="1"/>
    <col min="6660" max="6660" width="18.140625" style="2644" customWidth="1"/>
    <col min="6661" max="6867" width="9.140625" style="2644"/>
    <col min="6868" max="6868" width="8.7109375" style="2644" customWidth="1"/>
    <col min="6869" max="6869" width="57.7109375" style="2644" customWidth="1"/>
    <col min="6870" max="6870" width="14.7109375" style="2644" customWidth="1"/>
    <col min="6871" max="6871" width="11.5703125" style="2644" customWidth="1"/>
    <col min="6872" max="6873" width="14.7109375" style="2644" customWidth="1"/>
    <col min="6874" max="6874" width="13.140625" style="2644" customWidth="1"/>
    <col min="6875" max="6875" width="13.7109375" style="2644" customWidth="1"/>
    <col min="6876" max="6876" width="15.140625" style="2644" customWidth="1"/>
    <col min="6877" max="6877" width="24.42578125" style="2644" customWidth="1"/>
    <col min="6878" max="6878" width="17" style="2644" customWidth="1"/>
    <col min="6879" max="6881" width="13.7109375" style="2644" customWidth="1"/>
    <col min="6882" max="6882" width="0" style="2644" hidden="1" customWidth="1"/>
    <col min="6883" max="6883" width="16.140625" style="2644" customWidth="1"/>
    <col min="6884" max="6884" width="15.5703125" style="2644" customWidth="1"/>
    <col min="6885" max="6885" width="17.28515625" style="2644" customWidth="1"/>
    <col min="6886" max="6886" width="16.28515625" style="2644" customWidth="1"/>
    <col min="6887" max="6912" width="0" style="2644" hidden="1" customWidth="1"/>
    <col min="6913" max="6913" width="14.85546875" style="2644" customWidth="1"/>
    <col min="6914" max="6915" width="0" style="2644" hidden="1" customWidth="1"/>
    <col min="6916" max="6916" width="18.140625" style="2644" customWidth="1"/>
    <col min="6917" max="7123" width="9.140625" style="2644"/>
    <col min="7124" max="7124" width="8.7109375" style="2644" customWidth="1"/>
    <col min="7125" max="7125" width="57.7109375" style="2644" customWidth="1"/>
    <col min="7126" max="7126" width="14.7109375" style="2644" customWidth="1"/>
    <col min="7127" max="7127" width="11.5703125" style="2644" customWidth="1"/>
    <col min="7128" max="7129" width="14.7109375" style="2644" customWidth="1"/>
    <col min="7130" max="7130" width="13.140625" style="2644" customWidth="1"/>
    <col min="7131" max="7131" width="13.7109375" style="2644" customWidth="1"/>
    <col min="7132" max="7132" width="15.140625" style="2644" customWidth="1"/>
    <col min="7133" max="7133" width="24.42578125" style="2644" customWidth="1"/>
    <col min="7134" max="7134" width="17" style="2644" customWidth="1"/>
    <col min="7135" max="7137" width="13.7109375" style="2644" customWidth="1"/>
    <col min="7138" max="7138" width="0" style="2644" hidden="1" customWidth="1"/>
    <col min="7139" max="7139" width="16.140625" style="2644" customWidth="1"/>
    <col min="7140" max="7140" width="15.5703125" style="2644" customWidth="1"/>
    <col min="7141" max="7141" width="17.28515625" style="2644" customWidth="1"/>
    <col min="7142" max="7142" width="16.28515625" style="2644" customWidth="1"/>
    <col min="7143" max="7168" width="0" style="2644" hidden="1" customWidth="1"/>
    <col min="7169" max="7169" width="14.85546875" style="2644" customWidth="1"/>
    <col min="7170" max="7171" width="0" style="2644" hidden="1" customWidth="1"/>
    <col min="7172" max="7172" width="18.140625" style="2644" customWidth="1"/>
    <col min="7173" max="7379" width="9.140625" style="2644"/>
    <col min="7380" max="7380" width="8.7109375" style="2644" customWidth="1"/>
    <col min="7381" max="7381" width="57.7109375" style="2644" customWidth="1"/>
    <col min="7382" max="7382" width="14.7109375" style="2644" customWidth="1"/>
    <col min="7383" max="7383" width="11.5703125" style="2644" customWidth="1"/>
    <col min="7384" max="7385" width="14.7109375" style="2644" customWidth="1"/>
    <col min="7386" max="7386" width="13.140625" style="2644" customWidth="1"/>
    <col min="7387" max="7387" width="13.7109375" style="2644" customWidth="1"/>
    <col min="7388" max="7388" width="15.140625" style="2644" customWidth="1"/>
    <col min="7389" max="7389" width="24.42578125" style="2644" customWidth="1"/>
    <col min="7390" max="7390" width="17" style="2644" customWidth="1"/>
    <col min="7391" max="7393" width="13.7109375" style="2644" customWidth="1"/>
    <col min="7394" max="7394" width="0" style="2644" hidden="1" customWidth="1"/>
    <col min="7395" max="7395" width="16.140625" style="2644" customWidth="1"/>
    <col min="7396" max="7396" width="15.5703125" style="2644" customWidth="1"/>
    <col min="7397" max="7397" width="17.28515625" style="2644" customWidth="1"/>
    <col min="7398" max="7398" width="16.28515625" style="2644" customWidth="1"/>
    <col min="7399" max="7424" width="0" style="2644" hidden="1" customWidth="1"/>
    <col min="7425" max="7425" width="14.85546875" style="2644" customWidth="1"/>
    <col min="7426" max="7427" width="0" style="2644" hidden="1" customWidth="1"/>
    <col min="7428" max="7428" width="18.140625" style="2644" customWidth="1"/>
    <col min="7429" max="7635" width="9.140625" style="2644"/>
    <col min="7636" max="7636" width="8.7109375" style="2644" customWidth="1"/>
    <col min="7637" max="7637" width="57.7109375" style="2644" customWidth="1"/>
    <col min="7638" max="7638" width="14.7109375" style="2644" customWidth="1"/>
    <col min="7639" max="7639" width="11.5703125" style="2644" customWidth="1"/>
    <col min="7640" max="7641" width="14.7109375" style="2644" customWidth="1"/>
    <col min="7642" max="7642" width="13.140625" style="2644" customWidth="1"/>
    <col min="7643" max="7643" width="13.7109375" style="2644" customWidth="1"/>
    <col min="7644" max="7644" width="15.140625" style="2644" customWidth="1"/>
    <col min="7645" max="7645" width="24.42578125" style="2644" customWidth="1"/>
    <col min="7646" max="7646" width="17" style="2644" customWidth="1"/>
    <col min="7647" max="7649" width="13.7109375" style="2644" customWidth="1"/>
    <col min="7650" max="7650" width="0" style="2644" hidden="1" customWidth="1"/>
    <col min="7651" max="7651" width="16.140625" style="2644" customWidth="1"/>
    <col min="7652" max="7652" width="15.5703125" style="2644" customWidth="1"/>
    <col min="7653" max="7653" width="17.28515625" style="2644" customWidth="1"/>
    <col min="7654" max="7654" width="16.28515625" style="2644" customWidth="1"/>
    <col min="7655" max="7680" width="0" style="2644" hidden="1" customWidth="1"/>
    <col min="7681" max="7681" width="14.85546875" style="2644" customWidth="1"/>
    <col min="7682" max="7683" width="0" style="2644" hidden="1" customWidth="1"/>
    <col min="7684" max="7684" width="18.140625" style="2644" customWidth="1"/>
    <col min="7685" max="7891" width="9.140625" style="2644"/>
    <col min="7892" max="7892" width="8.7109375" style="2644" customWidth="1"/>
    <col min="7893" max="7893" width="57.7109375" style="2644" customWidth="1"/>
    <col min="7894" max="7894" width="14.7109375" style="2644" customWidth="1"/>
    <col min="7895" max="7895" width="11.5703125" style="2644" customWidth="1"/>
    <col min="7896" max="7897" width="14.7109375" style="2644" customWidth="1"/>
    <col min="7898" max="7898" width="13.140625" style="2644" customWidth="1"/>
    <col min="7899" max="7899" width="13.7109375" style="2644" customWidth="1"/>
    <col min="7900" max="7900" width="15.140625" style="2644" customWidth="1"/>
    <col min="7901" max="7901" width="24.42578125" style="2644" customWidth="1"/>
    <col min="7902" max="7902" width="17" style="2644" customWidth="1"/>
    <col min="7903" max="7905" width="13.7109375" style="2644" customWidth="1"/>
    <col min="7906" max="7906" width="0" style="2644" hidden="1" customWidth="1"/>
    <col min="7907" max="7907" width="16.140625" style="2644" customWidth="1"/>
    <col min="7908" max="7908" width="15.5703125" style="2644" customWidth="1"/>
    <col min="7909" max="7909" width="17.28515625" style="2644" customWidth="1"/>
    <col min="7910" max="7910" width="16.28515625" style="2644" customWidth="1"/>
    <col min="7911" max="7936" width="0" style="2644" hidden="1" customWidth="1"/>
    <col min="7937" max="7937" width="14.85546875" style="2644" customWidth="1"/>
    <col min="7938" max="7939" width="0" style="2644" hidden="1" customWidth="1"/>
    <col min="7940" max="7940" width="18.140625" style="2644" customWidth="1"/>
    <col min="7941" max="8147" width="9.140625" style="2644"/>
    <col min="8148" max="8148" width="8.7109375" style="2644" customWidth="1"/>
    <col min="8149" max="8149" width="57.7109375" style="2644" customWidth="1"/>
    <col min="8150" max="8150" width="14.7109375" style="2644" customWidth="1"/>
    <col min="8151" max="8151" width="11.5703125" style="2644" customWidth="1"/>
    <col min="8152" max="8153" width="14.7109375" style="2644" customWidth="1"/>
    <col min="8154" max="8154" width="13.140625" style="2644" customWidth="1"/>
    <col min="8155" max="8155" width="13.7109375" style="2644" customWidth="1"/>
    <col min="8156" max="8156" width="15.140625" style="2644" customWidth="1"/>
    <col min="8157" max="8157" width="24.42578125" style="2644" customWidth="1"/>
    <col min="8158" max="8158" width="17" style="2644" customWidth="1"/>
    <col min="8159" max="8161" width="13.7109375" style="2644" customWidth="1"/>
    <col min="8162" max="8162" width="0" style="2644" hidden="1" customWidth="1"/>
    <col min="8163" max="8163" width="16.140625" style="2644" customWidth="1"/>
    <col min="8164" max="8164" width="15.5703125" style="2644" customWidth="1"/>
    <col min="8165" max="8165" width="17.28515625" style="2644" customWidth="1"/>
    <col min="8166" max="8166" width="16.28515625" style="2644" customWidth="1"/>
    <col min="8167" max="8192" width="0" style="2644" hidden="1" customWidth="1"/>
    <col min="8193" max="8193" width="14.85546875" style="2644" customWidth="1"/>
    <col min="8194" max="8195" width="0" style="2644" hidden="1" customWidth="1"/>
    <col min="8196" max="8196" width="18.140625" style="2644" customWidth="1"/>
    <col min="8197" max="8403" width="9.140625" style="2644"/>
    <col min="8404" max="8404" width="8.7109375" style="2644" customWidth="1"/>
    <col min="8405" max="8405" width="57.7109375" style="2644" customWidth="1"/>
    <col min="8406" max="8406" width="14.7109375" style="2644" customWidth="1"/>
    <col min="8407" max="8407" width="11.5703125" style="2644" customWidth="1"/>
    <col min="8408" max="8409" width="14.7109375" style="2644" customWidth="1"/>
    <col min="8410" max="8410" width="13.140625" style="2644" customWidth="1"/>
    <col min="8411" max="8411" width="13.7109375" style="2644" customWidth="1"/>
    <col min="8412" max="8412" width="15.140625" style="2644" customWidth="1"/>
    <col min="8413" max="8413" width="24.42578125" style="2644" customWidth="1"/>
    <col min="8414" max="8414" width="17" style="2644" customWidth="1"/>
    <col min="8415" max="8417" width="13.7109375" style="2644" customWidth="1"/>
    <col min="8418" max="8418" width="0" style="2644" hidden="1" customWidth="1"/>
    <col min="8419" max="8419" width="16.140625" style="2644" customWidth="1"/>
    <col min="8420" max="8420" width="15.5703125" style="2644" customWidth="1"/>
    <col min="8421" max="8421" width="17.28515625" style="2644" customWidth="1"/>
    <col min="8422" max="8422" width="16.28515625" style="2644" customWidth="1"/>
    <col min="8423" max="8448" width="0" style="2644" hidden="1" customWidth="1"/>
    <col min="8449" max="8449" width="14.85546875" style="2644" customWidth="1"/>
    <col min="8450" max="8451" width="0" style="2644" hidden="1" customWidth="1"/>
    <col min="8452" max="8452" width="18.140625" style="2644" customWidth="1"/>
    <col min="8453" max="8659" width="9.140625" style="2644"/>
    <col min="8660" max="8660" width="8.7109375" style="2644" customWidth="1"/>
    <col min="8661" max="8661" width="57.7109375" style="2644" customWidth="1"/>
    <col min="8662" max="8662" width="14.7109375" style="2644" customWidth="1"/>
    <col min="8663" max="8663" width="11.5703125" style="2644" customWidth="1"/>
    <col min="8664" max="8665" width="14.7109375" style="2644" customWidth="1"/>
    <col min="8666" max="8666" width="13.140625" style="2644" customWidth="1"/>
    <col min="8667" max="8667" width="13.7109375" style="2644" customWidth="1"/>
    <col min="8668" max="8668" width="15.140625" style="2644" customWidth="1"/>
    <col min="8669" max="8669" width="24.42578125" style="2644" customWidth="1"/>
    <col min="8670" max="8670" width="17" style="2644" customWidth="1"/>
    <col min="8671" max="8673" width="13.7109375" style="2644" customWidth="1"/>
    <col min="8674" max="8674" width="0" style="2644" hidden="1" customWidth="1"/>
    <col min="8675" max="8675" width="16.140625" style="2644" customWidth="1"/>
    <col min="8676" max="8676" width="15.5703125" style="2644" customWidth="1"/>
    <col min="8677" max="8677" width="17.28515625" style="2644" customWidth="1"/>
    <col min="8678" max="8678" width="16.28515625" style="2644" customWidth="1"/>
    <col min="8679" max="8704" width="0" style="2644" hidden="1" customWidth="1"/>
    <col min="8705" max="8705" width="14.85546875" style="2644" customWidth="1"/>
    <col min="8706" max="8707" width="0" style="2644" hidden="1" customWidth="1"/>
    <col min="8708" max="8708" width="18.140625" style="2644" customWidth="1"/>
    <col min="8709" max="8915" width="9.140625" style="2644"/>
    <col min="8916" max="8916" width="8.7109375" style="2644" customWidth="1"/>
    <col min="8917" max="8917" width="57.7109375" style="2644" customWidth="1"/>
    <col min="8918" max="8918" width="14.7109375" style="2644" customWidth="1"/>
    <col min="8919" max="8919" width="11.5703125" style="2644" customWidth="1"/>
    <col min="8920" max="8921" width="14.7109375" style="2644" customWidth="1"/>
    <col min="8922" max="8922" width="13.140625" style="2644" customWidth="1"/>
    <col min="8923" max="8923" width="13.7109375" style="2644" customWidth="1"/>
    <col min="8924" max="8924" width="15.140625" style="2644" customWidth="1"/>
    <col min="8925" max="8925" width="24.42578125" style="2644" customWidth="1"/>
    <col min="8926" max="8926" width="17" style="2644" customWidth="1"/>
    <col min="8927" max="8929" width="13.7109375" style="2644" customWidth="1"/>
    <col min="8930" max="8930" width="0" style="2644" hidden="1" customWidth="1"/>
    <col min="8931" max="8931" width="16.140625" style="2644" customWidth="1"/>
    <col min="8932" max="8932" width="15.5703125" style="2644" customWidth="1"/>
    <col min="8933" max="8933" width="17.28515625" style="2644" customWidth="1"/>
    <col min="8934" max="8934" width="16.28515625" style="2644" customWidth="1"/>
    <col min="8935" max="8960" width="0" style="2644" hidden="1" customWidth="1"/>
    <col min="8961" max="8961" width="14.85546875" style="2644" customWidth="1"/>
    <col min="8962" max="8963" width="0" style="2644" hidden="1" customWidth="1"/>
    <col min="8964" max="8964" width="18.140625" style="2644" customWidth="1"/>
    <col min="8965" max="9171" width="9.140625" style="2644"/>
    <col min="9172" max="9172" width="8.7109375" style="2644" customWidth="1"/>
    <col min="9173" max="9173" width="57.7109375" style="2644" customWidth="1"/>
    <col min="9174" max="9174" width="14.7109375" style="2644" customWidth="1"/>
    <col min="9175" max="9175" width="11.5703125" style="2644" customWidth="1"/>
    <col min="9176" max="9177" width="14.7109375" style="2644" customWidth="1"/>
    <col min="9178" max="9178" width="13.140625" style="2644" customWidth="1"/>
    <col min="9179" max="9179" width="13.7109375" style="2644" customWidth="1"/>
    <col min="9180" max="9180" width="15.140625" style="2644" customWidth="1"/>
    <col min="9181" max="9181" width="24.42578125" style="2644" customWidth="1"/>
    <col min="9182" max="9182" width="17" style="2644" customWidth="1"/>
    <col min="9183" max="9185" width="13.7109375" style="2644" customWidth="1"/>
    <col min="9186" max="9186" width="0" style="2644" hidden="1" customWidth="1"/>
    <col min="9187" max="9187" width="16.140625" style="2644" customWidth="1"/>
    <col min="9188" max="9188" width="15.5703125" style="2644" customWidth="1"/>
    <col min="9189" max="9189" width="17.28515625" style="2644" customWidth="1"/>
    <col min="9190" max="9190" width="16.28515625" style="2644" customWidth="1"/>
    <col min="9191" max="9216" width="0" style="2644" hidden="1" customWidth="1"/>
    <col min="9217" max="9217" width="14.85546875" style="2644" customWidth="1"/>
    <col min="9218" max="9219" width="0" style="2644" hidden="1" customWidth="1"/>
    <col min="9220" max="9220" width="18.140625" style="2644" customWidth="1"/>
    <col min="9221" max="9427" width="9.140625" style="2644"/>
    <col min="9428" max="9428" width="8.7109375" style="2644" customWidth="1"/>
    <col min="9429" max="9429" width="57.7109375" style="2644" customWidth="1"/>
    <col min="9430" max="9430" width="14.7109375" style="2644" customWidth="1"/>
    <col min="9431" max="9431" width="11.5703125" style="2644" customWidth="1"/>
    <col min="9432" max="9433" width="14.7109375" style="2644" customWidth="1"/>
    <col min="9434" max="9434" width="13.140625" style="2644" customWidth="1"/>
    <col min="9435" max="9435" width="13.7109375" style="2644" customWidth="1"/>
    <col min="9436" max="9436" width="15.140625" style="2644" customWidth="1"/>
    <col min="9437" max="9437" width="24.42578125" style="2644" customWidth="1"/>
    <col min="9438" max="9438" width="17" style="2644" customWidth="1"/>
    <col min="9439" max="9441" width="13.7109375" style="2644" customWidth="1"/>
    <col min="9442" max="9442" width="0" style="2644" hidden="1" customWidth="1"/>
    <col min="9443" max="9443" width="16.140625" style="2644" customWidth="1"/>
    <col min="9444" max="9444" width="15.5703125" style="2644" customWidth="1"/>
    <col min="9445" max="9445" width="17.28515625" style="2644" customWidth="1"/>
    <col min="9446" max="9446" width="16.28515625" style="2644" customWidth="1"/>
    <col min="9447" max="9472" width="0" style="2644" hidden="1" customWidth="1"/>
    <col min="9473" max="9473" width="14.85546875" style="2644" customWidth="1"/>
    <col min="9474" max="9475" width="0" style="2644" hidden="1" customWidth="1"/>
    <col min="9476" max="9476" width="18.140625" style="2644" customWidth="1"/>
    <col min="9477" max="9683" width="9.140625" style="2644"/>
    <col min="9684" max="9684" width="8.7109375" style="2644" customWidth="1"/>
    <col min="9685" max="9685" width="57.7109375" style="2644" customWidth="1"/>
    <col min="9686" max="9686" width="14.7109375" style="2644" customWidth="1"/>
    <col min="9687" max="9687" width="11.5703125" style="2644" customWidth="1"/>
    <col min="9688" max="9689" width="14.7109375" style="2644" customWidth="1"/>
    <col min="9690" max="9690" width="13.140625" style="2644" customWidth="1"/>
    <col min="9691" max="9691" width="13.7109375" style="2644" customWidth="1"/>
    <col min="9692" max="9692" width="15.140625" style="2644" customWidth="1"/>
    <col min="9693" max="9693" width="24.42578125" style="2644" customWidth="1"/>
    <col min="9694" max="9694" width="17" style="2644" customWidth="1"/>
    <col min="9695" max="9697" width="13.7109375" style="2644" customWidth="1"/>
    <col min="9698" max="9698" width="0" style="2644" hidden="1" customWidth="1"/>
    <col min="9699" max="9699" width="16.140625" style="2644" customWidth="1"/>
    <col min="9700" max="9700" width="15.5703125" style="2644" customWidth="1"/>
    <col min="9701" max="9701" width="17.28515625" style="2644" customWidth="1"/>
    <col min="9702" max="9702" width="16.28515625" style="2644" customWidth="1"/>
    <col min="9703" max="9728" width="0" style="2644" hidden="1" customWidth="1"/>
    <col min="9729" max="9729" width="14.85546875" style="2644" customWidth="1"/>
    <col min="9730" max="9731" width="0" style="2644" hidden="1" customWidth="1"/>
    <col min="9732" max="9732" width="18.140625" style="2644" customWidth="1"/>
    <col min="9733" max="9939" width="9.140625" style="2644"/>
    <col min="9940" max="9940" width="8.7109375" style="2644" customWidth="1"/>
    <col min="9941" max="9941" width="57.7109375" style="2644" customWidth="1"/>
    <col min="9942" max="9942" width="14.7109375" style="2644" customWidth="1"/>
    <col min="9943" max="9943" width="11.5703125" style="2644" customWidth="1"/>
    <col min="9944" max="9945" width="14.7109375" style="2644" customWidth="1"/>
    <col min="9946" max="9946" width="13.140625" style="2644" customWidth="1"/>
    <col min="9947" max="9947" width="13.7109375" style="2644" customWidth="1"/>
    <col min="9948" max="9948" width="15.140625" style="2644" customWidth="1"/>
    <col min="9949" max="9949" width="24.42578125" style="2644" customWidth="1"/>
    <col min="9950" max="9950" width="17" style="2644" customWidth="1"/>
    <col min="9951" max="9953" width="13.7109375" style="2644" customWidth="1"/>
    <col min="9954" max="9954" width="0" style="2644" hidden="1" customWidth="1"/>
    <col min="9955" max="9955" width="16.140625" style="2644" customWidth="1"/>
    <col min="9956" max="9956" width="15.5703125" style="2644" customWidth="1"/>
    <col min="9957" max="9957" width="17.28515625" style="2644" customWidth="1"/>
    <col min="9958" max="9958" width="16.28515625" style="2644" customWidth="1"/>
    <col min="9959" max="9984" width="0" style="2644" hidden="1" customWidth="1"/>
    <col min="9985" max="9985" width="14.85546875" style="2644" customWidth="1"/>
    <col min="9986" max="9987" width="0" style="2644" hidden="1" customWidth="1"/>
    <col min="9988" max="9988" width="18.140625" style="2644" customWidth="1"/>
    <col min="9989" max="10195" width="9.140625" style="2644"/>
    <col min="10196" max="10196" width="8.7109375" style="2644" customWidth="1"/>
    <col min="10197" max="10197" width="57.7109375" style="2644" customWidth="1"/>
    <col min="10198" max="10198" width="14.7109375" style="2644" customWidth="1"/>
    <col min="10199" max="10199" width="11.5703125" style="2644" customWidth="1"/>
    <col min="10200" max="10201" width="14.7109375" style="2644" customWidth="1"/>
    <col min="10202" max="10202" width="13.140625" style="2644" customWidth="1"/>
    <col min="10203" max="10203" width="13.7109375" style="2644" customWidth="1"/>
    <col min="10204" max="10204" width="15.140625" style="2644" customWidth="1"/>
    <col min="10205" max="10205" width="24.42578125" style="2644" customWidth="1"/>
    <col min="10206" max="10206" width="17" style="2644" customWidth="1"/>
    <col min="10207" max="10209" width="13.7109375" style="2644" customWidth="1"/>
    <col min="10210" max="10210" width="0" style="2644" hidden="1" customWidth="1"/>
    <col min="10211" max="10211" width="16.140625" style="2644" customWidth="1"/>
    <col min="10212" max="10212" width="15.5703125" style="2644" customWidth="1"/>
    <col min="10213" max="10213" width="17.28515625" style="2644" customWidth="1"/>
    <col min="10214" max="10214" width="16.28515625" style="2644" customWidth="1"/>
    <col min="10215" max="10240" width="0" style="2644" hidden="1" customWidth="1"/>
    <col min="10241" max="10241" width="14.85546875" style="2644" customWidth="1"/>
    <col min="10242" max="10243" width="0" style="2644" hidden="1" customWidth="1"/>
    <col min="10244" max="10244" width="18.140625" style="2644" customWidth="1"/>
    <col min="10245" max="10451" width="9.140625" style="2644"/>
    <col min="10452" max="10452" width="8.7109375" style="2644" customWidth="1"/>
    <col min="10453" max="10453" width="57.7109375" style="2644" customWidth="1"/>
    <col min="10454" max="10454" width="14.7109375" style="2644" customWidth="1"/>
    <col min="10455" max="10455" width="11.5703125" style="2644" customWidth="1"/>
    <col min="10456" max="10457" width="14.7109375" style="2644" customWidth="1"/>
    <col min="10458" max="10458" width="13.140625" style="2644" customWidth="1"/>
    <col min="10459" max="10459" width="13.7109375" style="2644" customWidth="1"/>
    <col min="10460" max="10460" width="15.140625" style="2644" customWidth="1"/>
    <col min="10461" max="10461" width="24.42578125" style="2644" customWidth="1"/>
    <col min="10462" max="10462" width="17" style="2644" customWidth="1"/>
    <col min="10463" max="10465" width="13.7109375" style="2644" customWidth="1"/>
    <col min="10466" max="10466" width="0" style="2644" hidden="1" customWidth="1"/>
    <col min="10467" max="10467" width="16.140625" style="2644" customWidth="1"/>
    <col min="10468" max="10468" width="15.5703125" style="2644" customWidth="1"/>
    <col min="10469" max="10469" width="17.28515625" style="2644" customWidth="1"/>
    <col min="10470" max="10470" width="16.28515625" style="2644" customWidth="1"/>
    <col min="10471" max="10496" width="0" style="2644" hidden="1" customWidth="1"/>
    <col min="10497" max="10497" width="14.85546875" style="2644" customWidth="1"/>
    <col min="10498" max="10499" width="0" style="2644" hidden="1" customWidth="1"/>
    <col min="10500" max="10500" width="18.140625" style="2644" customWidth="1"/>
    <col min="10501" max="10707" width="9.140625" style="2644"/>
    <col min="10708" max="10708" width="8.7109375" style="2644" customWidth="1"/>
    <col min="10709" max="10709" width="57.7109375" style="2644" customWidth="1"/>
    <col min="10710" max="10710" width="14.7109375" style="2644" customWidth="1"/>
    <col min="10711" max="10711" width="11.5703125" style="2644" customWidth="1"/>
    <col min="10712" max="10713" width="14.7109375" style="2644" customWidth="1"/>
    <col min="10714" max="10714" width="13.140625" style="2644" customWidth="1"/>
    <col min="10715" max="10715" width="13.7109375" style="2644" customWidth="1"/>
    <col min="10716" max="10716" width="15.140625" style="2644" customWidth="1"/>
    <col min="10717" max="10717" width="24.42578125" style="2644" customWidth="1"/>
    <col min="10718" max="10718" width="17" style="2644" customWidth="1"/>
    <col min="10719" max="10721" width="13.7109375" style="2644" customWidth="1"/>
    <col min="10722" max="10722" width="0" style="2644" hidden="1" customWidth="1"/>
    <col min="10723" max="10723" width="16.140625" style="2644" customWidth="1"/>
    <col min="10724" max="10724" width="15.5703125" style="2644" customWidth="1"/>
    <col min="10725" max="10725" width="17.28515625" style="2644" customWidth="1"/>
    <col min="10726" max="10726" width="16.28515625" style="2644" customWidth="1"/>
    <col min="10727" max="10752" width="0" style="2644" hidden="1" customWidth="1"/>
    <col min="10753" max="10753" width="14.85546875" style="2644" customWidth="1"/>
    <col min="10754" max="10755" width="0" style="2644" hidden="1" customWidth="1"/>
    <col min="10756" max="10756" width="18.140625" style="2644" customWidth="1"/>
    <col min="10757" max="10963" width="9.140625" style="2644"/>
    <col min="10964" max="10964" width="8.7109375" style="2644" customWidth="1"/>
    <col min="10965" max="10965" width="57.7109375" style="2644" customWidth="1"/>
    <col min="10966" max="10966" width="14.7109375" style="2644" customWidth="1"/>
    <col min="10967" max="10967" width="11.5703125" style="2644" customWidth="1"/>
    <col min="10968" max="10969" width="14.7109375" style="2644" customWidth="1"/>
    <col min="10970" max="10970" width="13.140625" style="2644" customWidth="1"/>
    <col min="10971" max="10971" width="13.7109375" style="2644" customWidth="1"/>
    <col min="10972" max="10972" width="15.140625" style="2644" customWidth="1"/>
    <col min="10973" max="10973" width="24.42578125" style="2644" customWidth="1"/>
    <col min="10974" max="10974" width="17" style="2644" customWidth="1"/>
    <col min="10975" max="10977" width="13.7109375" style="2644" customWidth="1"/>
    <col min="10978" max="10978" width="0" style="2644" hidden="1" customWidth="1"/>
    <col min="10979" max="10979" width="16.140625" style="2644" customWidth="1"/>
    <col min="10980" max="10980" width="15.5703125" style="2644" customWidth="1"/>
    <col min="10981" max="10981" width="17.28515625" style="2644" customWidth="1"/>
    <col min="10982" max="10982" width="16.28515625" style="2644" customWidth="1"/>
    <col min="10983" max="11008" width="0" style="2644" hidden="1" customWidth="1"/>
    <col min="11009" max="11009" width="14.85546875" style="2644" customWidth="1"/>
    <col min="11010" max="11011" width="0" style="2644" hidden="1" customWidth="1"/>
    <col min="11012" max="11012" width="18.140625" style="2644" customWidth="1"/>
    <col min="11013" max="11219" width="9.140625" style="2644"/>
    <col min="11220" max="11220" width="8.7109375" style="2644" customWidth="1"/>
    <col min="11221" max="11221" width="57.7109375" style="2644" customWidth="1"/>
    <col min="11222" max="11222" width="14.7109375" style="2644" customWidth="1"/>
    <col min="11223" max="11223" width="11.5703125" style="2644" customWidth="1"/>
    <col min="11224" max="11225" width="14.7109375" style="2644" customWidth="1"/>
    <col min="11226" max="11226" width="13.140625" style="2644" customWidth="1"/>
    <col min="11227" max="11227" width="13.7109375" style="2644" customWidth="1"/>
    <col min="11228" max="11228" width="15.140625" style="2644" customWidth="1"/>
    <col min="11229" max="11229" width="24.42578125" style="2644" customWidth="1"/>
    <col min="11230" max="11230" width="17" style="2644" customWidth="1"/>
    <col min="11231" max="11233" width="13.7109375" style="2644" customWidth="1"/>
    <col min="11234" max="11234" width="0" style="2644" hidden="1" customWidth="1"/>
    <col min="11235" max="11235" width="16.140625" style="2644" customWidth="1"/>
    <col min="11236" max="11236" width="15.5703125" style="2644" customWidth="1"/>
    <col min="11237" max="11237" width="17.28515625" style="2644" customWidth="1"/>
    <col min="11238" max="11238" width="16.28515625" style="2644" customWidth="1"/>
    <col min="11239" max="11264" width="0" style="2644" hidden="1" customWidth="1"/>
    <col min="11265" max="11265" width="14.85546875" style="2644" customWidth="1"/>
    <col min="11266" max="11267" width="0" style="2644" hidden="1" customWidth="1"/>
    <col min="11268" max="11268" width="18.140625" style="2644" customWidth="1"/>
    <col min="11269" max="11475" width="9.140625" style="2644"/>
    <col min="11476" max="11476" width="8.7109375" style="2644" customWidth="1"/>
    <col min="11477" max="11477" width="57.7109375" style="2644" customWidth="1"/>
    <col min="11478" max="11478" width="14.7109375" style="2644" customWidth="1"/>
    <col min="11479" max="11479" width="11.5703125" style="2644" customWidth="1"/>
    <col min="11480" max="11481" width="14.7109375" style="2644" customWidth="1"/>
    <col min="11482" max="11482" width="13.140625" style="2644" customWidth="1"/>
    <col min="11483" max="11483" width="13.7109375" style="2644" customWidth="1"/>
    <col min="11484" max="11484" width="15.140625" style="2644" customWidth="1"/>
    <col min="11485" max="11485" width="24.42578125" style="2644" customWidth="1"/>
    <col min="11486" max="11486" width="17" style="2644" customWidth="1"/>
    <col min="11487" max="11489" width="13.7109375" style="2644" customWidth="1"/>
    <col min="11490" max="11490" width="0" style="2644" hidden="1" customWidth="1"/>
    <col min="11491" max="11491" width="16.140625" style="2644" customWidth="1"/>
    <col min="11492" max="11492" width="15.5703125" style="2644" customWidth="1"/>
    <col min="11493" max="11493" width="17.28515625" style="2644" customWidth="1"/>
    <col min="11494" max="11494" width="16.28515625" style="2644" customWidth="1"/>
    <col min="11495" max="11520" width="0" style="2644" hidden="1" customWidth="1"/>
    <col min="11521" max="11521" width="14.85546875" style="2644" customWidth="1"/>
    <col min="11522" max="11523" width="0" style="2644" hidden="1" customWidth="1"/>
    <col min="11524" max="11524" width="18.140625" style="2644" customWidth="1"/>
    <col min="11525" max="11731" width="9.140625" style="2644"/>
    <col min="11732" max="11732" width="8.7109375" style="2644" customWidth="1"/>
    <col min="11733" max="11733" width="57.7109375" style="2644" customWidth="1"/>
    <col min="11734" max="11734" width="14.7109375" style="2644" customWidth="1"/>
    <col min="11735" max="11735" width="11.5703125" style="2644" customWidth="1"/>
    <col min="11736" max="11737" width="14.7109375" style="2644" customWidth="1"/>
    <col min="11738" max="11738" width="13.140625" style="2644" customWidth="1"/>
    <col min="11739" max="11739" width="13.7109375" style="2644" customWidth="1"/>
    <col min="11740" max="11740" width="15.140625" style="2644" customWidth="1"/>
    <col min="11741" max="11741" width="24.42578125" style="2644" customWidth="1"/>
    <col min="11742" max="11742" width="17" style="2644" customWidth="1"/>
    <col min="11743" max="11745" width="13.7109375" style="2644" customWidth="1"/>
    <col min="11746" max="11746" width="0" style="2644" hidden="1" customWidth="1"/>
    <col min="11747" max="11747" width="16.140625" style="2644" customWidth="1"/>
    <col min="11748" max="11748" width="15.5703125" style="2644" customWidth="1"/>
    <col min="11749" max="11749" width="17.28515625" style="2644" customWidth="1"/>
    <col min="11750" max="11750" width="16.28515625" style="2644" customWidth="1"/>
    <col min="11751" max="11776" width="0" style="2644" hidden="1" customWidth="1"/>
    <col min="11777" max="11777" width="14.85546875" style="2644" customWidth="1"/>
    <col min="11778" max="11779" width="0" style="2644" hidden="1" customWidth="1"/>
    <col min="11780" max="11780" width="18.140625" style="2644" customWidth="1"/>
    <col min="11781" max="11987" width="9.140625" style="2644"/>
    <col min="11988" max="11988" width="8.7109375" style="2644" customWidth="1"/>
    <col min="11989" max="11989" width="57.7109375" style="2644" customWidth="1"/>
    <col min="11990" max="11990" width="14.7109375" style="2644" customWidth="1"/>
    <col min="11991" max="11991" width="11.5703125" style="2644" customWidth="1"/>
    <col min="11992" max="11993" width="14.7109375" style="2644" customWidth="1"/>
    <col min="11994" max="11994" width="13.140625" style="2644" customWidth="1"/>
    <col min="11995" max="11995" width="13.7109375" style="2644" customWidth="1"/>
    <col min="11996" max="11996" width="15.140625" style="2644" customWidth="1"/>
    <col min="11997" max="11997" width="24.42578125" style="2644" customWidth="1"/>
    <col min="11998" max="11998" width="17" style="2644" customWidth="1"/>
    <col min="11999" max="12001" width="13.7109375" style="2644" customWidth="1"/>
    <col min="12002" max="12002" width="0" style="2644" hidden="1" customWidth="1"/>
    <col min="12003" max="12003" width="16.140625" style="2644" customWidth="1"/>
    <col min="12004" max="12004" width="15.5703125" style="2644" customWidth="1"/>
    <col min="12005" max="12005" width="17.28515625" style="2644" customWidth="1"/>
    <col min="12006" max="12006" width="16.28515625" style="2644" customWidth="1"/>
    <col min="12007" max="12032" width="0" style="2644" hidden="1" customWidth="1"/>
    <col min="12033" max="12033" width="14.85546875" style="2644" customWidth="1"/>
    <col min="12034" max="12035" width="0" style="2644" hidden="1" customWidth="1"/>
    <col min="12036" max="12036" width="18.140625" style="2644" customWidth="1"/>
    <col min="12037" max="12243" width="9.140625" style="2644"/>
    <col min="12244" max="12244" width="8.7109375" style="2644" customWidth="1"/>
    <col min="12245" max="12245" width="57.7109375" style="2644" customWidth="1"/>
    <col min="12246" max="12246" width="14.7109375" style="2644" customWidth="1"/>
    <col min="12247" max="12247" width="11.5703125" style="2644" customWidth="1"/>
    <col min="12248" max="12249" width="14.7109375" style="2644" customWidth="1"/>
    <col min="12250" max="12250" width="13.140625" style="2644" customWidth="1"/>
    <col min="12251" max="12251" width="13.7109375" style="2644" customWidth="1"/>
    <col min="12252" max="12252" width="15.140625" style="2644" customWidth="1"/>
    <col min="12253" max="12253" width="24.42578125" style="2644" customWidth="1"/>
    <col min="12254" max="12254" width="17" style="2644" customWidth="1"/>
    <col min="12255" max="12257" width="13.7109375" style="2644" customWidth="1"/>
    <col min="12258" max="12258" width="0" style="2644" hidden="1" customWidth="1"/>
    <col min="12259" max="12259" width="16.140625" style="2644" customWidth="1"/>
    <col min="12260" max="12260" width="15.5703125" style="2644" customWidth="1"/>
    <col min="12261" max="12261" width="17.28515625" style="2644" customWidth="1"/>
    <col min="12262" max="12262" width="16.28515625" style="2644" customWidth="1"/>
    <col min="12263" max="12288" width="0" style="2644" hidden="1" customWidth="1"/>
    <col min="12289" max="12289" width="14.85546875" style="2644" customWidth="1"/>
    <col min="12290" max="12291" width="0" style="2644" hidden="1" customWidth="1"/>
    <col min="12292" max="12292" width="18.140625" style="2644" customWidth="1"/>
    <col min="12293" max="12499" width="9.140625" style="2644"/>
    <col min="12500" max="12500" width="8.7109375" style="2644" customWidth="1"/>
    <col min="12501" max="12501" width="57.7109375" style="2644" customWidth="1"/>
    <col min="12502" max="12502" width="14.7109375" style="2644" customWidth="1"/>
    <col min="12503" max="12503" width="11.5703125" style="2644" customWidth="1"/>
    <col min="12504" max="12505" width="14.7109375" style="2644" customWidth="1"/>
    <col min="12506" max="12506" width="13.140625" style="2644" customWidth="1"/>
    <col min="12507" max="12507" width="13.7109375" style="2644" customWidth="1"/>
    <col min="12508" max="12508" width="15.140625" style="2644" customWidth="1"/>
    <col min="12509" max="12509" width="24.42578125" style="2644" customWidth="1"/>
    <col min="12510" max="12510" width="17" style="2644" customWidth="1"/>
    <col min="12511" max="12513" width="13.7109375" style="2644" customWidth="1"/>
    <col min="12514" max="12514" width="0" style="2644" hidden="1" customWidth="1"/>
    <col min="12515" max="12515" width="16.140625" style="2644" customWidth="1"/>
    <col min="12516" max="12516" width="15.5703125" style="2644" customWidth="1"/>
    <col min="12517" max="12517" width="17.28515625" style="2644" customWidth="1"/>
    <col min="12518" max="12518" width="16.28515625" style="2644" customWidth="1"/>
    <col min="12519" max="12544" width="0" style="2644" hidden="1" customWidth="1"/>
    <col min="12545" max="12545" width="14.85546875" style="2644" customWidth="1"/>
    <col min="12546" max="12547" width="0" style="2644" hidden="1" customWidth="1"/>
    <col min="12548" max="12548" width="18.140625" style="2644" customWidth="1"/>
    <col min="12549" max="12755" width="9.140625" style="2644"/>
    <col min="12756" max="12756" width="8.7109375" style="2644" customWidth="1"/>
    <col min="12757" max="12757" width="57.7109375" style="2644" customWidth="1"/>
    <col min="12758" max="12758" width="14.7109375" style="2644" customWidth="1"/>
    <col min="12759" max="12759" width="11.5703125" style="2644" customWidth="1"/>
    <col min="12760" max="12761" width="14.7109375" style="2644" customWidth="1"/>
    <col min="12762" max="12762" width="13.140625" style="2644" customWidth="1"/>
    <col min="12763" max="12763" width="13.7109375" style="2644" customWidth="1"/>
    <col min="12764" max="12764" width="15.140625" style="2644" customWidth="1"/>
    <col min="12765" max="12765" width="24.42578125" style="2644" customWidth="1"/>
    <col min="12766" max="12766" width="17" style="2644" customWidth="1"/>
    <col min="12767" max="12769" width="13.7109375" style="2644" customWidth="1"/>
    <col min="12770" max="12770" width="0" style="2644" hidden="1" customWidth="1"/>
    <col min="12771" max="12771" width="16.140625" style="2644" customWidth="1"/>
    <col min="12772" max="12772" width="15.5703125" style="2644" customWidth="1"/>
    <col min="12773" max="12773" width="17.28515625" style="2644" customWidth="1"/>
    <col min="12774" max="12774" width="16.28515625" style="2644" customWidth="1"/>
    <col min="12775" max="12800" width="0" style="2644" hidden="1" customWidth="1"/>
    <col min="12801" max="12801" width="14.85546875" style="2644" customWidth="1"/>
    <col min="12802" max="12803" width="0" style="2644" hidden="1" customWidth="1"/>
    <col min="12804" max="12804" width="18.140625" style="2644" customWidth="1"/>
    <col min="12805" max="13011" width="9.140625" style="2644"/>
    <col min="13012" max="13012" width="8.7109375" style="2644" customWidth="1"/>
    <col min="13013" max="13013" width="57.7109375" style="2644" customWidth="1"/>
    <col min="13014" max="13014" width="14.7109375" style="2644" customWidth="1"/>
    <col min="13015" max="13015" width="11.5703125" style="2644" customWidth="1"/>
    <col min="13016" max="13017" width="14.7109375" style="2644" customWidth="1"/>
    <col min="13018" max="13018" width="13.140625" style="2644" customWidth="1"/>
    <col min="13019" max="13019" width="13.7109375" style="2644" customWidth="1"/>
    <col min="13020" max="13020" width="15.140625" style="2644" customWidth="1"/>
    <col min="13021" max="13021" width="24.42578125" style="2644" customWidth="1"/>
    <col min="13022" max="13022" width="17" style="2644" customWidth="1"/>
    <col min="13023" max="13025" width="13.7109375" style="2644" customWidth="1"/>
    <col min="13026" max="13026" width="0" style="2644" hidden="1" customWidth="1"/>
    <col min="13027" max="13027" width="16.140625" style="2644" customWidth="1"/>
    <col min="13028" max="13028" width="15.5703125" style="2644" customWidth="1"/>
    <col min="13029" max="13029" width="17.28515625" style="2644" customWidth="1"/>
    <col min="13030" max="13030" width="16.28515625" style="2644" customWidth="1"/>
    <col min="13031" max="13056" width="0" style="2644" hidden="1" customWidth="1"/>
    <col min="13057" max="13057" width="14.85546875" style="2644" customWidth="1"/>
    <col min="13058" max="13059" width="0" style="2644" hidden="1" customWidth="1"/>
    <col min="13060" max="13060" width="18.140625" style="2644" customWidth="1"/>
    <col min="13061" max="13267" width="9.140625" style="2644"/>
    <col min="13268" max="13268" width="8.7109375" style="2644" customWidth="1"/>
    <col min="13269" max="13269" width="57.7109375" style="2644" customWidth="1"/>
    <col min="13270" max="13270" width="14.7109375" style="2644" customWidth="1"/>
    <col min="13271" max="13271" width="11.5703125" style="2644" customWidth="1"/>
    <col min="13272" max="13273" width="14.7109375" style="2644" customWidth="1"/>
    <col min="13274" max="13274" width="13.140625" style="2644" customWidth="1"/>
    <col min="13275" max="13275" width="13.7109375" style="2644" customWidth="1"/>
    <col min="13276" max="13276" width="15.140625" style="2644" customWidth="1"/>
    <col min="13277" max="13277" width="24.42578125" style="2644" customWidth="1"/>
    <col min="13278" max="13278" width="17" style="2644" customWidth="1"/>
    <col min="13279" max="13281" width="13.7109375" style="2644" customWidth="1"/>
    <col min="13282" max="13282" width="0" style="2644" hidden="1" customWidth="1"/>
    <col min="13283" max="13283" width="16.140625" style="2644" customWidth="1"/>
    <col min="13284" max="13284" width="15.5703125" style="2644" customWidth="1"/>
    <col min="13285" max="13285" width="17.28515625" style="2644" customWidth="1"/>
    <col min="13286" max="13286" width="16.28515625" style="2644" customWidth="1"/>
    <col min="13287" max="13312" width="0" style="2644" hidden="1" customWidth="1"/>
    <col min="13313" max="13313" width="14.85546875" style="2644" customWidth="1"/>
    <col min="13314" max="13315" width="0" style="2644" hidden="1" customWidth="1"/>
    <col min="13316" max="13316" width="18.140625" style="2644" customWidth="1"/>
    <col min="13317" max="13523" width="9.140625" style="2644"/>
    <col min="13524" max="13524" width="8.7109375" style="2644" customWidth="1"/>
    <col min="13525" max="13525" width="57.7109375" style="2644" customWidth="1"/>
    <col min="13526" max="13526" width="14.7109375" style="2644" customWidth="1"/>
    <col min="13527" max="13527" width="11.5703125" style="2644" customWidth="1"/>
    <col min="13528" max="13529" width="14.7109375" style="2644" customWidth="1"/>
    <col min="13530" max="13530" width="13.140625" style="2644" customWidth="1"/>
    <col min="13531" max="13531" width="13.7109375" style="2644" customWidth="1"/>
    <col min="13532" max="13532" width="15.140625" style="2644" customWidth="1"/>
    <col min="13533" max="13533" width="24.42578125" style="2644" customWidth="1"/>
    <col min="13534" max="13534" width="17" style="2644" customWidth="1"/>
    <col min="13535" max="13537" width="13.7109375" style="2644" customWidth="1"/>
    <col min="13538" max="13538" width="0" style="2644" hidden="1" customWidth="1"/>
    <col min="13539" max="13539" width="16.140625" style="2644" customWidth="1"/>
    <col min="13540" max="13540" width="15.5703125" style="2644" customWidth="1"/>
    <col min="13541" max="13541" width="17.28515625" style="2644" customWidth="1"/>
    <col min="13542" max="13542" width="16.28515625" style="2644" customWidth="1"/>
    <col min="13543" max="13568" width="0" style="2644" hidden="1" customWidth="1"/>
    <col min="13569" max="13569" width="14.85546875" style="2644" customWidth="1"/>
    <col min="13570" max="13571" width="0" style="2644" hidden="1" customWidth="1"/>
    <col min="13572" max="13572" width="18.140625" style="2644" customWidth="1"/>
    <col min="13573" max="13779" width="9.140625" style="2644"/>
    <col min="13780" max="13780" width="8.7109375" style="2644" customWidth="1"/>
    <col min="13781" max="13781" width="57.7109375" style="2644" customWidth="1"/>
    <col min="13782" max="13782" width="14.7109375" style="2644" customWidth="1"/>
    <col min="13783" max="13783" width="11.5703125" style="2644" customWidth="1"/>
    <col min="13784" max="13785" width="14.7109375" style="2644" customWidth="1"/>
    <col min="13786" max="13786" width="13.140625" style="2644" customWidth="1"/>
    <col min="13787" max="13787" width="13.7109375" style="2644" customWidth="1"/>
    <col min="13788" max="13788" width="15.140625" style="2644" customWidth="1"/>
    <col min="13789" max="13789" width="24.42578125" style="2644" customWidth="1"/>
    <col min="13790" max="13790" width="17" style="2644" customWidth="1"/>
    <col min="13791" max="13793" width="13.7109375" style="2644" customWidth="1"/>
    <col min="13794" max="13794" width="0" style="2644" hidden="1" customWidth="1"/>
    <col min="13795" max="13795" width="16.140625" style="2644" customWidth="1"/>
    <col min="13796" max="13796" width="15.5703125" style="2644" customWidth="1"/>
    <col min="13797" max="13797" width="17.28515625" style="2644" customWidth="1"/>
    <col min="13798" max="13798" width="16.28515625" style="2644" customWidth="1"/>
    <col min="13799" max="13824" width="0" style="2644" hidden="1" customWidth="1"/>
    <col min="13825" max="13825" width="14.85546875" style="2644" customWidth="1"/>
    <col min="13826" max="13827" width="0" style="2644" hidden="1" customWidth="1"/>
    <col min="13828" max="13828" width="18.140625" style="2644" customWidth="1"/>
    <col min="13829" max="14035" width="9.140625" style="2644"/>
    <col min="14036" max="14036" width="8.7109375" style="2644" customWidth="1"/>
    <col min="14037" max="14037" width="57.7109375" style="2644" customWidth="1"/>
    <col min="14038" max="14038" width="14.7109375" style="2644" customWidth="1"/>
    <col min="14039" max="14039" width="11.5703125" style="2644" customWidth="1"/>
    <col min="14040" max="14041" width="14.7109375" style="2644" customWidth="1"/>
    <col min="14042" max="14042" width="13.140625" style="2644" customWidth="1"/>
    <col min="14043" max="14043" width="13.7109375" style="2644" customWidth="1"/>
    <col min="14044" max="14044" width="15.140625" style="2644" customWidth="1"/>
    <col min="14045" max="14045" width="24.42578125" style="2644" customWidth="1"/>
    <col min="14046" max="14046" width="17" style="2644" customWidth="1"/>
    <col min="14047" max="14049" width="13.7109375" style="2644" customWidth="1"/>
    <col min="14050" max="14050" width="0" style="2644" hidden="1" customWidth="1"/>
    <col min="14051" max="14051" width="16.140625" style="2644" customWidth="1"/>
    <col min="14052" max="14052" width="15.5703125" style="2644" customWidth="1"/>
    <col min="14053" max="14053" width="17.28515625" style="2644" customWidth="1"/>
    <col min="14054" max="14054" width="16.28515625" style="2644" customWidth="1"/>
    <col min="14055" max="14080" width="0" style="2644" hidden="1" customWidth="1"/>
    <col min="14081" max="14081" width="14.85546875" style="2644" customWidth="1"/>
    <col min="14082" max="14083" width="0" style="2644" hidden="1" customWidth="1"/>
    <col min="14084" max="14084" width="18.140625" style="2644" customWidth="1"/>
    <col min="14085" max="14291" width="9.140625" style="2644"/>
    <col min="14292" max="14292" width="8.7109375" style="2644" customWidth="1"/>
    <col min="14293" max="14293" width="57.7109375" style="2644" customWidth="1"/>
    <col min="14294" max="14294" width="14.7109375" style="2644" customWidth="1"/>
    <col min="14295" max="14295" width="11.5703125" style="2644" customWidth="1"/>
    <col min="14296" max="14297" width="14.7109375" style="2644" customWidth="1"/>
    <col min="14298" max="14298" width="13.140625" style="2644" customWidth="1"/>
    <col min="14299" max="14299" width="13.7109375" style="2644" customWidth="1"/>
    <col min="14300" max="14300" width="15.140625" style="2644" customWidth="1"/>
    <col min="14301" max="14301" width="24.42578125" style="2644" customWidth="1"/>
    <col min="14302" max="14302" width="17" style="2644" customWidth="1"/>
    <col min="14303" max="14305" width="13.7109375" style="2644" customWidth="1"/>
    <col min="14306" max="14306" width="0" style="2644" hidden="1" customWidth="1"/>
    <col min="14307" max="14307" width="16.140625" style="2644" customWidth="1"/>
    <col min="14308" max="14308" width="15.5703125" style="2644" customWidth="1"/>
    <col min="14309" max="14309" width="17.28515625" style="2644" customWidth="1"/>
    <col min="14310" max="14310" width="16.28515625" style="2644" customWidth="1"/>
    <col min="14311" max="14336" width="0" style="2644" hidden="1" customWidth="1"/>
    <col min="14337" max="14337" width="14.85546875" style="2644" customWidth="1"/>
    <col min="14338" max="14339" width="0" style="2644" hidden="1" customWidth="1"/>
    <col min="14340" max="14340" width="18.140625" style="2644" customWidth="1"/>
    <col min="14341" max="14547" width="9.140625" style="2644"/>
    <col min="14548" max="14548" width="8.7109375" style="2644" customWidth="1"/>
    <col min="14549" max="14549" width="57.7109375" style="2644" customWidth="1"/>
    <col min="14550" max="14550" width="14.7109375" style="2644" customWidth="1"/>
    <col min="14551" max="14551" width="11.5703125" style="2644" customWidth="1"/>
    <col min="14552" max="14553" width="14.7109375" style="2644" customWidth="1"/>
    <col min="14554" max="14554" width="13.140625" style="2644" customWidth="1"/>
    <col min="14555" max="14555" width="13.7109375" style="2644" customWidth="1"/>
    <col min="14556" max="14556" width="15.140625" style="2644" customWidth="1"/>
    <col min="14557" max="14557" width="24.42578125" style="2644" customWidth="1"/>
    <col min="14558" max="14558" width="17" style="2644" customWidth="1"/>
    <col min="14559" max="14561" width="13.7109375" style="2644" customWidth="1"/>
    <col min="14562" max="14562" width="0" style="2644" hidden="1" customWidth="1"/>
    <col min="14563" max="14563" width="16.140625" style="2644" customWidth="1"/>
    <col min="14564" max="14564" width="15.5703125" style="2644" customWidth="1"/>
    <col min="14565" max="14565" width="17.28515625" style="2644" customWidth="1"/>
    <col min="14566" max="14566" width="16.28515625" style="2644" customWidth="1"/>
    <col min="14567" max="14592" width="0" style="2644" hidden="1" customWidth="1"/>
    <col min="14593" max="14593" width="14.85546875" style="2644" customWidth="1"/>
    <col min="14594" max="14595" width="0" style="2644" hidden="1" customWidth="1"/>
    <col min="14596" max="14596" width="18.140625" style="2644" customWidth="1"/>
    <col min="14597" max="14803" width="9.140625" style="2644"/>
    <col min="14804" max="14804" width="8.7109375" style="2644" customWidth="1"/>
    <col min="14805" max="14805" width="57.7109375" style="2644" customWidth="1"/>
    <col min="14806" max="14806" width="14.7109375" style="2644" customWidth="1"/>
    <col min="14807" max="14807" width="11.5703125" style="2644" customWidth="1"/>
    <col min="14808" max="14809" width="14.7109375" style="2644" customWidth="1"/>
    <col min="14810" max="14810" width="13.140625" style="2644" customWidth="1"/>
    <col min="14811" max="14811" width="13.7109375" style="2644" customWidth="1"/>
    <col min="14812" max="14812" width="15.140625" style="2644" customWidth="1"/>
    <col min="14813" max="14813" width="24.42578125" style="2644" customWidth="1"/>
    <col min="14814" max="14814" width="17" style="2644" customWidth="1"/>
    <col min="14815" max="14817" width="13.7109375" style="2644" customWidth="1"/>
    <col min="14818" max="14818" width="0" style="2644" hidden="1" customWidth="1"/>
    <col min="14819" max="14819" width="16.140625" style="2644" customWidth="1"/>
    <col min="14820" max="14820" width="15.5703125" style="2644" customWidth="1"/>
    <col min="14821" max="14821" width="17.28515625" style="2644" customWidth="1"/>
    <col min="14822" max="14822" width="16.28515625" style="2644" customWidth="1"/>
    <col min="14823" max="14848" width="0" style="2644" hidden="1" customWidth="1"/>
    <col min="14849" max="14849" width="14.85546875" style="2644" customWidth="1"/>
    <col min="14850" max="14851" width="0" style="2644" hidden="1" customWidth="1"/>
    <col min="14852" max="14852" width="18.140625" style="2644" customWidth="1"/>
    <col min="14853" max="15059" width="9.140625" style="2644"/>
    <col min="15060" max="15060" width="8.7109375" style="2644" customWidth="1"/>
    <col min="15061" max="15061" width="57.7109375" style="2644" customWidth="1"/>
    <col min="15062" max="15062" width="14.7109375" style="2644" customWidth="1"/>
    <col min="15063" max="15063" width="11.5703125" style="2644" customWidth="1"/>
    <col min="15064" max="15065" width="14.7109375" style="2644" customWidth="1"/>
    <col min="15066" max="15066" width="13.140625" style="2644" customWidth="1"/>
    <col min="15067" max="15067" width="13.7109375" style="2644" customWidth="1"/>
    <col min="15068" max="15068" width="15.140625" style="2644" customWidth="1"/>
    <col min="15069" max="15069" width="24.42578125" style="2644" customWidth="1"/>
    <col min="15070" max="15070" width="17" style="2644" customWidth="1"/>
    <col min="15071" max="15073" width="13.7109375" style="2644" customWidth="1"/>
    <col min="15074" max="15074" width="0" style="2644" hidden="1" customWidth="1"/>
    <col min="15075" max="15075" width="16.140625" style="2644" customWidth="1"/>
    <col min="15076" max="15076" width="15.5703125" style="2644" customWidth="1"/>
    <col min="15077" max="15077" width="17.28515625" style="2644" customWidth="1"/>
    <col min="15078" max="15078" width="16.28515625" style="2644" customWidth="1"/>
    <col min="15079" max="15104" width="0" style="2644" hidden="1" customWidth="1"/>
    <col min="15105" max="15105" width="14.85546875" style="2644" customWidth="1"/>
    <col min="15106" max="15107" width="0" style="2644" hidden="1" customWidth="1"/>
    <col min="15108" max="15108" width="18.140625" style="2644" customWidth="1"/>
    <col min="15109" max="15315" width="9.140625" style="2644"/>
    <col min="15316" max="15316" width="8.7109375" style="2644" customWidth="1"/>
    <col min="15317" max="15317" width="57.7109375" style="2644" customWidth="1"/>
    <col min="15318" max="15318" width="14.7109375" style="2644" customWidth="1"/>
    <col min="15319" max="15319" width="11.5703125" style="2644" customWidth="1"/>
    <col min="15320" max="15321" width="14.7109375" style="2644" customWidth="1"/>
    <col min="15322" max="15322" width="13.140625" style="2644" customWidth="1"/>
    <col min="15323" max="15323" width="13.7109375" style="2644" customWidth="1"/>
    <col min="15324" max="15324" width="15.140625" style="2644" customWidth="1"/>
    <col min="15325" max="15325" width="24.42578125" style="2644" customWidth="1"/>
    <col min="15326" max="15326" width="17" style="2644" customWidth="1"/>
    <col min="15327" max="15329" width="13.7109375" style="2644" customWidth="1"/>
    <col min="15330" max="15330" width="0" style="2644" hidden="1" customWidth="1"/>
    <col min="15331" max="15331" width="16.140625" style="2644" customWidth="1"/>
    <col min="15332" max="15332" width="15.5703125" style="2644" customWidth="1"/>
    <col min="15333" max="15333" width="17.28515625" style="2644" customWidth="1"/>
    <col min="15334" max="15334" width="16.28515625" style="2644" customWidth="1"/>
    <col min="15335" max="15360" width="0" style="2644" hidden="1" customWidth="1"/>
    <col min="15361" max="15361" width="14.85546875" style="2644" customWidth="1"/>
    <col min="15362" max="15363" width="0" style="2644" hidden="1" customWidth="1"/>
    <col min="15364" max="15364" width="18.140625" style="2644" customWidth="1"/>
    <col min="15365" max="15571" width="9.140625" style="2644"/>
    <col min="15572" max="15572" width="8.7109375" style="2644" customWidth="1"/>
    <col min="15573" max="15573" width="57.7109375" style="2644" customWidth="1"/>
    <col min="15574" max="15574" width="14.7109375" style="2644" customWidth="1"/>
    <col min="15575" max="15575" width="11.5703125" style="2644" customWidth="1"/>
    <col min="15576" max="15577" width="14.7109375" style="2644" customWidth="1"/>
    <col min="15578" max="15578" width="13.140625" style="2644" customWidth="1"/>
    <col min="15579" max="15579" width="13.7109375" style="2644" customWidth="1"/>
    <col min="15580" max="15580" width="15.140625" style="2644" customWidth="1"/>
    <col min="15581" max="15581" width="24.42578125" style="2644" customWidth="1"/>
    <col min="15582" max="15582" width="17" style="2644" customWidth="1"/>
    <col min="15583" max="15585" width="13.7109375" style="2644" customWidth="1"/>
    <col min="15586" max="15586" width="0" style="2644" hidden="1" customWidth="1"/>
    <col min="15587" max="15587" width="16.140625" style="2644" customWidth="1"/>
    <col min="15588" max="15588" width="15.5703125" style="2644" customWidth="1"/>
    <col min="15589" max="15589" width="17.28515625" style="2644" customWidth="1"/>
    <col min="15590" max="15590" width="16.28515625" style="2644" customWidth="1"/>
    <col min="15591" max="15616" width="0" style="2644" hidden="1" customWidth="1"/>
    <col min="15617" max="15617" width="14.85546875" style="2644" customWidth="1"/>
    <col min="15618" max="15619" width="0" style="2644" hidden="1" customWidth="1"/>
    <col min="15620" max="15620" width="18.140625" style="2644" customWidth="1"/>
    <col min="15621" max="15827" width="9.140625" style="2644"/>
    <col min="15828" max="15828" width="8.7109375" style="2644" customWidth="1"/>
    <col min="15829" max="15829" width="57.7109375" style="2644" customWidth="1"/>
    <col min="15830" max="15830" width="14.7109375" style="2644" customWidth="1"/>
    <col min="15831" max="15831" width="11.5703125" style="2644" customWidth="1"/>
    <col min="15832" max="15833" width="14.7109375" style="2644" customWidth="1"/>
    <col min="15834" max="15834" width="13.140625" style="2644" customWidth="1"/>
    <col min="15835" max="15835" width="13.7109375" style="2644" customWidth="1"/>
    <col min="15836" max="15836" width="15.140625" style="2644" customWidth="1"/>
    <col min="15837" max="15837" width="24.42578125" style="2644" customWidth="1"/>
    <col min="15838" max="15838" width="17" style="2644" customWidth="1"/>
    <col min="15839" max="15841" width="13.7109375" style="2644" customWidth="1"/>
    <col min="15842" max="15842" width="0" style="2644" hidden="1" customWidth="1"/>
    <col min="15843" max="15843" width="16.140625" style="2644" customWidth="1"/>
    <col min="15844" max="15844" width="15.5703125" style="2644" customWidth="1"/>
    <col min="15845" max="15845" width="17.28515625" style="2644" customWidth="1"/>
    <col min="15846" max="15846" width="16.28515625" style="2644" customWidth="1"/>
    <col min="15847" max="15872" width="0" style="2644" hidden="1" customWidth="1"/>
    <col min="15873" max="15873" width="14.85546875" style="2644" customWidth="1"/>
    <col min="15874" max="15875" width="0" style="2644" hidden="1" customWidth="1"/>
    <col min="15876" max="15876" width="18.140625" style="2644" customWidth="1"/>
    <col min="15877" max="16083" width="9.140625" style="2644"/>
    <col min="16084" max="16084" width="8.7109375" style="2644" customWidth="1"/>
    <col min="16085" max="16085" width="57.7109375" style="2644" customWidth="1"/>
    <col min="16086" max="16086" width="14.7109375" style="2644" customWidth="1"/>
    <col min="16087" max="16087" width="11.5703125" style="2644" customWidth="1"/>
    <col min="16088" max="16089" width="14.7109375" style="2644" customWidth="1"/>
    <col min="16090" max="16090" width="13.140625" style="2644" customWidth="1"/>
    <col min="16091" max="16091" width="13.7109375" style="2644" customWidth="1"/>
    <col min="16092" max="16092" width="15.140625" style="2644" customWidth="1"/>
    <col min="16093" max="16093" width="24.42578125" style="2644" customWidth="1"/>
    <col min="16094" max="16094" width="17" style="2644" customWidth="1"/>
    <col min="16095" max="16097" width="13.7109375" style="2644" customWidth="1"/>
    <col min="16098" max="16098" width="0" style="2644" hidden="1" customWidth="1"/>
    <col min="16099" max="16099" width="16.140625" style="2644" customWidth="1"/>
    <col min="16100" max="16100" width="15.5703125" style="2644" customWidth="1"/>
    <col min="16101" max="16101" width="17.28515625" style="2644" customWidth="1"/>
    <col min="16102" max="16102" width="16.28515625" style="2644" customWidth="1"/>
    <col min="16103" max="16128" width="0" style="2644" hidden="1" customWidth="1"/>
    <col min="16129" max="16129" width="14.85546875" style="2644" customWidth="1"/>
    <col min="16130" max="16131" width="0" style="2644" hidden="1" customWidth="1"/>
    <col min="16132" max="16132" width="18.140625" style="2644" customWidth="1"/>
    <col min="16133" max="16384" width="9.140625" style="2644"/>
  </cols>
  <sheetData>
    <row r="1" spans="1:3" ht="23.25" hidden="1" customHeight="1">
      <c r="A1" s="3222"/>
      <c r="B1" s="3222"/>
      <c r="C1" s="3222"/>
    </row>
    <row r="2" spans="1:3" s="2645" customFormat="1" ht="62.25" hidden="1" customHeight="1">
      <c r="A2" s="3223"/>
      <c r="B2" s="3223"/>
      <c r="C2" s="3223"/>
    </row>
    <row r="3" spans="1:3" s="2645" customFormat="1">
      <c r="A3" s="3224" t="s">
        <v>880</v>
      </c>
      <c r="B3" s="3224"/>
      <c r="C3" s="3224"/>
    </row>
    <row r="4" spans="1:3" s="2646" customFormat="1" ht="50.25" customHeight="1">
      <c r="A4" s="3182" t="s">
        <v>889</v>
      </c>
      <c r="B4" s="3182"/>
      <c r="C4" s="3182"/>
    </row>
    <row r="5" spans="1:3" ht="6" customHeight="1">
      <c r="A5" s="3225"/>
      <c r="B5" s="3225"/>
      <c r="C5" s="3225"/>
    </row>
    <row r="6" spans="1:3" s="2647" customFormat="1" ht="27.75" customHeight="1">
      <c r="A6" s="2775" t="s">
        <v>0</v>
      </c>
      <c r="B6" s="2775"/>
      <c r="C6" s="2775"/>
    </row>
    <row r="7" spans="1:3" s="2647" customFormat="1">
      <c r="A7" s="2768" t="s">
        <v>54</v>
      </c>
      <c r="B7" s="2768" t="s">
        <v>14</v>
      </c>
      <c r="C7" s="2803" t="s">
        <v>855</v>
      </c>
    </row>
    <row r="8" spans="1:3" s="2647" customFormat="1">
      <c r="A8" s="2768"/>
      <c r="B8" s="2768"/>
      <c r="C8" s="3187"/>
    </row>
    <row r="9" spans="1:3" s="2647" customFormat="1">
      <c r="A9" s="2768"/>
      <c r="B9" s="2768"/>
      <c r="C9" s="3187"/>
    </row>
    <row r="10" spans="1:3" s="2647" customFormat="1" ht="40.5" customHeight="1">
      <c r="A10" s="2768"/>
      <c r="B10" s="2768"/>
      <c r="C10" s="3187"/>
    </row>
    <row r="11" spans="1:3" s="2647" customFormat="1" ht="39" customHeight="1">
      <c r="A11" s="2768"/>
      <c r="B11" s="2768"/>
      <c r="C11" s="3187"/>
    </row>
    <row r="12" spans="1:3" s="2647" customFormat="1" ht="41.25" customHeight="1">
      <c r="A12" s="2768"/>
      <c r="B12" s="2768"/>
      <c r="C12" s="3187"/>
    </row>
    <row r="13" spans="1:3" s="2647" customFormat="1" ht="35.25" hidden="1" customHeight="1">
      <c r="A13" s="2768"/>
      <c r="B13" s="2768"/>
      <c r="C13" s="3187"/>
    </row>
    <row r="14" spans="1:3" s="2647" customFormat="1" ht="35.25" hidden="1" customHeight="1">
      <c r="A14" s="2768"/>
      <c r="B14" s="2768"/>
      <c r="C14" s="3187"/>
    </row>
    <row r="15" spans="1:3" s="2648" customFormat="1" ht="94.5" hidden="1" customHeight="1">
      <c r="A15" s="2768"/>
      <c r="B15" s="2768"/>
      <c r="C15" s="3221"/>
    </row>
    <row r="16" spans="1:3" s="2648" customFormat="1" ht="28.5" hidden="1" customHeight="1">
      <c r="A16" s="2649">
        <v>1</v>
      </c>
      <c r="B16" s="2649">
        <v>2</v>
      </c>
      <c r="C16" s="2649">
        <v>51</v>
      </c>
    </row>
    <row r="17" spans="1:3" ht="58.5" customHeight="1">
      <c r="A17" s="2650"/>
      <c r="B17" s="2551" t="s">
        <v>856</v>
      </c>
      <c r="C17" s="2651">
        <f t="shared" ref="C17" si="0">SUM(C18:C21)</f>
        <v>334500</v>
      </c>
    </row>
    <row r="18" spans="1:3" s="2655" customFormat="1" ht="72.75" customHeight="1" collapsed="1">
      <c r="A18" s="2652">
        <v>1</v>
      </c>
      <c r="B18" s="2653" t="s">
        <v>857</v>
      </c>
      <c r="C18" s="2654">
        <v>37453</v>
      </c>
    </row>
    <row r="19" spans="1:3" s="2655" customFormat="1" ht="83.25" customHeight="1">
      <c r="A19" s="2652">
        <v>2</v>
      </c>
      <c r="B19" s="2653" t="s">
        <v>858</v>
      </c>
      <c r="C19" s="2656">
        <v>1700</v>
      </c>
    </row>
    <row r="20" spans="1:3" s="2655" customFormat="1" ht="73.5" customHeight="1">
      <c r="A20" s="2652">
        <v>3</v>
      </c>
      <c r="B20" s="2653" t="s">
        <v>859</v>
      </c>
      <c r="C20" s="2656">
        <v>95347</v>
      </c>
    </row>
    <row r="21" spans="1:3" s="2655" customFormat="1" ht="103.5" customHeight="1">
      <c r="A21" s="2652">
        <v>4</v>
      </c>
      <c r="B21" s="2653" t="s">
        <v>860</v>
      </c>
      <c r="C21" s="2657">
        <v>200000</v>
      </c>
    </row>
    <row r="22" spans="1:3">
      <c r="A22" s="2644"/>
      <c r="B22" s="2644"/>
    </row>
    <row r="23" spans="1:3">
      <c r="A23" s="2644"/>
      <c r="B23" s="2644"/>
    </row>
    <row r="24" spans="1:3">
      <c r="A24" s="2644"/>
      <c r="B24" s="2644"/>
    </row>
    <row r="25" spans="1:3">
      <c r="A25" s="2644"/>
      <c r="B25" s="2644"/>
    </row>
    <row r="26" spans="1:3">
      <c r="A26" s="2644"/>
      <c r="B26" s="2644"/>
    </row>
    <row r="27" spans="1:3">
      <c r="A27" s="2644"/>
      <c r="B27" s="2644"/>
    </row>
    <row r="28" spans="1:3">
      <c r="A28" s="2644"/>
      <c r="B28" s="2644"/>
    </row>
    <row r="29" spans="1:3">
      <c r="A29" s="2644"/>
      <c r="B29" s="2644"/>
    </row>
    <row r="30" spans="1:3">
      <c r="A30" s="2644"/>
      <c r="B30" s="2644"/>
    </row>
    <row r="31" spans="1:3">
      <c r="A31" s="2644"/>
      <c r="B31" s="2644"/>
    </row>
    <row r="32" spans="1:3">
      <c r="A32" s="2644"/>
      <c r="B32" s="2644"/>
    </row>
    <row r="33" spans="1:2">
      <c r="A33" s="2644"/>
      <c r="B33" s="2644"/>
    </row>
    <row r="34" spans="1:2">
      <c r="A34" s="2644"/>
      <c r="B34" s="2644"/>
    </row>
    <row r="35" spans="1:2">
      <c r="A35" s="2644"/>
      <c r="B35" s="2644"/>
    </row>
    <row r="36" spans="1:2">
      <c r="A36" s="2644"/>
      <c r="B36" s="2644"/>
    </row>
    <row r="37" spans="1:2">
      <c r="A37" s="2644"/>
      <c r="B37" s="2644"/>
    </row>
    <row r="38" spans="1:2">
      <c r="A38" s="2644"/>
      <c r="B38" s="2644"/>
    </row>
    <row r="39" spans="1:2">
      <c r="A39" s="2644"/>
      <c r="B39" s="2644"/>
    </row>
    <row r="40" spans="1:2">
      <c r="A40" s="2644"/>
      <c r="B40" s="2644"/>
    </row>
    <row r="41" spans="1:2">
      <c r="A41" s="2644"/>
      <c r="B41" s="2644"/>
    </row>
    <row r="42" spans="1:2">
      <c r="A42" s="2644"/>
      <c r="B42" s="2644"/>
    </row>
    <row r="43" spans="1:2">
      <c r="A43" s="2644"/>
      <c r="B43" s="2644"/>
    </row>
    <row r="44" spans="1:2">
      <c r="A44" s="2644"/>
      <c r="B44" s="2644"/>
    </row>
    <row r="45" spans="1:2">
      <c r="A45" s="2644"/>
      <c r="B45" s="2644"/>
    </row>
    <row r="46" spans="1:2">
      <c r="A46" s="2644"/>
      <c r="B46" s="2644"/>
    </row>
    <row r="47" spans="1:2">
      <c r="A47" s="2644"/>
      <c r="B47" s="2644"/>
    </row>
    <row r="48" spans="1:2">
      <c r="A48" s="2644"/>
      <c r="B48" s="2644"/>
    </row>
    <row r="49" spans="1:2">
      <c r="A49" s="2644"/>
      <c r="B49" s="2644"/>
    </row>
    <row r="50" spans="1:2">
      <c r="A50" s="2644"/>
      <c r="B50" s="2644"/>
    </row>
    <row r="51" spans="1:2">
      <c r="A51" s="2644"/>
      <c r="B51" s="2644"/>
    </row>
    <row r="52" spans="1:2">
      <c r="A52" s="2644"/>
      <c r="B52" s="2644"/>
    </row>
    <row r="53" spans="1:2">
      <c r="A53" s="2644"/>
      <c r="B53" s="2644"/>
    </row>
    <row r="54" spans="1:2">
      <c r="A54" s="2644"/>
      <c r="B54" s="2644"/>
    </row>
    <row r="55" spans="1:2">
      <c r="A55" s="2644"/>
      <c r="B55" s="2644"/>
    </row>
    <row r="56" spans="1:2">
      <c r="A56" s="2644"/>
      <c r="B56" s="2644"/>
    </row>
    <row r="57" spans="1:2">
      <c r="A57" s="2644"/>
      <c r="B57" s="2644"/>
    </row>
    <row r="58" spans="1:2">
      <c r="A58" s="2644"/>
      <c r="B58" s="2644"/>
    </row>
    <row r="59" spans="1:2">
      <c r="A59" s="2644"/>
      <c r="B59" s="2644"/>
    </row>
    <row r="60" spans="1:2">
      <c r="A60" s="2644"/>
      <c r="B60" s="2644"/>
    </row>
    <row r="61" spans="1:2">
      <c r="A61" s="2644"/>
      <c r="B61" s="2644"/>
    </row>
    <row r="62" spans="1:2">
      <c r="A62" s="2644"/>
      <c r="B62" s="2644"/>
    </row>
    <row r="63" spans="1:2">
      <c r="A63" s="2644"/>
      <c r="B63" s="2644"/>
    </row>
    <row r="64" spans="1:2">
      <c r="A64" s="2644"/>
      <c r="B64" s="2644"/>
    </row>
    <row r="65" spans="1:2">
      <c r="A65" s="2644"/>
      <c r="B65" s="2644"/>
    </row>
    <row r="66" spans="1:2">
      <c r="A66" s="2644"/>
      <c r="B66" s="2644"/>
    </row>
    <row r="67" spans="1:2">
      <c r="A67" s="2644"/>
      <c r="B67" s="2644"/>
    </row>
    <row r="68" spans="1:2">
      <c r="A68" s="2644"/>
      <c r="B68" s="2644"/>
    </row>
    <row r="69" spans="1:2">
      <c r="A69" s="2644"/>
      <c r="B69" s="2644"/>
    </row>
    <row r="70" spans="1:2">
      <c r="A70" s="2644"/>
      <c r="B70" s="2644"/>
    </row>
    <row r="71" spans="1:2">
      <c r="A71" s="2644"/>
      <c r="B71" s="2644"/>
    </row>
    <row r="72" spans="1:2">
      <c r="A72" s="2644"/>
      <c r="B72" s="2644"/>
    </row>
    <row r="73" spans="1:2">
      <c r="A73" s="2644"/>
      <c r="B73" s="2644"/>
    </row>
    <row r="74" spans="1:2">
      <c r="A74" s="2644"/>
      <c r="B74" s="2644"/>
    </row>
    <row r="75" spans="1:2">
      <c r="A75" s="2644"/>
      <c r="B75" s="2644"/>
    </row>
    <row r="76" spans="1:2">
      <c r="A76" s="2644"/>
      <c r="B76" s="2644"/>
    </row>
    <row r="77" spans="1:2">
      <c r="A77" s="2644"/>
      <c r="B77" s="2644"/>
    </row>
    <row r="78" spans="1:2">
      <c r="A78" s="2644"/>
      <c r="B78" s="2644"/>
    </row>
    <row r="79" spans="1:2">
      <c r="A79" s="2644"/>
      <c r="B79" s="2644"/>
    </row>
    <row r="80" spans="1:2">
      <c r="A80" s="2644"/>
      <c r="B80" s="2644"/>
    </row>
    <row r="81" spans="1:2">
      <c r="A81" s="2644"/>
      <c r="B81" s="2644"/>
    </row>
    <row r="82" spans="1:2">
      <c r="A82" s="2644"/>
      <c r="B82" s="2644"/>
    </row>
    <row r="83" spans="1:2">
      <c r="A83" s="2644"/>
      <c r="B83" s="2644"/>
    </row>
    <row r="84" spans="1:2">
      <c r="A84" s="2644"/>
      <c r="B84" s="2644"/>
    </row>
    <row r="85" spans="1:2">
      <c r="A85" s="2644"/>
      <c r="B85" s="2644"/>
    </row>
    <row r="86" spans="1:2">
      <c r="A86" s="2644"/>
      <c r="B86" s="2644"/>
    </row>
    <row r="87" spans="1:2">
      <c r="A87" s="2644"/>
      <c r="B87" s="2644"/>
    </row>
    <row r="88" spans="1:2">
      <c r="A88" s="2644"/>
      <c r="B88" s="2644"/>
    </row>
    <row r="89" spans="1:2">
      <c r="A89" s="2644"/>
      <c r="B89" s="2644"/>
    </row>
    <row r="90" spans="1:2">
      <c r="A90" s="2644"/>
      <c r="B90" s="2644"/>
    </row>
    <row r="91" spans="1:2">
      <c r="A91" s="2644"/>
      <c r="B91" s="2644"/>
    </row>
    <row r="92" spans="1:2">
      <c r="A92" s="2644"/>
      <c r="B92" s="2644"/>
    </row>
    <row r="93" spans="1:2">
      <c r="A93" s="2644"/>
      <c r="B93" s="2644"/>
    </row>
    <row r="94" spans="1:2">
      <c r="A94" s="2644"/>
      <c r="B94" s="2644"/>
    </row>
    <row r="95" spans="1:2">
      <c r="A95" s="2644"/>
      <c r="B95" s="2644"/>
    </row>
    <row r="96" spans="1:2">
      <c r="A96" s="2644"/>
      <c r="B96" s="2644"/>
    </row>
    <row r="97" spans="1:2">
      <c r="A97" s="2644"/>
      <c r="B97" s="2644"/>
    </row>
    <row r="98" spans="1:2">
      <c r="A98" s="2644"/>
      <c r="B98" s="2644"/>
    </row>
    <row r="99" spans="1:2">
      <c r="A99" s="2644"/>
      <c r="B99" s="2644"/>
    </row>
    <row r="100" spans="1:2">
      <c r="A100" s="2644"/>
      <c r="B100" s="2644"/>
    </row>
    <row r="101" spans="1:2">
      <c r="A101" s="2644"/>
      <c r="B101" s="2644"/>
    </row>
    <row r="102" spans="1:2">
      <c r="A102" s="2644"/>
      <c r="B102" s="2644"/>
    </row>
    <row r="103" spans="1:2">
      <c r="A103" s="2644"/>
      <c r="B103" s="2644"/>
    </row>
    <row r="104" spans="1:2">
      <c r="A104" s="2644"/>
      <c r="B104" s="2644"/>
    </row>
    <row r="105" spans="1:2">
      <c r="A105" s="2644"/>
      <c r="B105" s="2644"/>
    </row>
    <row r="106" spans="1:2">
      <c r="A106" s="2644"/>
      <c r="B106" s="2644"/>
    </row>
    <row r="107" spans="1:2">
      <c r="A107" s="2644"/>
      <c r="B107" s="2644"/>
    </row>
    <row r="108" spans="1:2">
      <c r="A108" s="2644"/>
      <c r="B108" s="2644"/>
    </row>
    <row r="109" spans="1:2">
      <c r="A109" s="2644"/>
      <c r="B109" s="2644"/>
    </row>
    <row r="110" spans="1:2">
      <c r="A110" s="2644"/>
      <c r="B110" s="2644"/>
    </row>
    <row r="111" spans="1:2">
      <c r="A111" s="2644"/>
      <c r="B111" s="2644"/>
    </row>
    <row r="112" spans="1:2">
      <c r="A112" s="2644"/>
      <c r="B112" s="2644"/>
    </row>
    <row r="113" spans="1:2">
      <c r="A113" s="2644"/>
      <c r="B113" s="2644"/>
    </row>
    <row r="114" spans="1:2">
      <c r="A114" s="2644"/>
      <c r="B114" s="2644"/>
    </row>
    <row r="115" spans="1:2">
      <c r="A115" s="2644"/>
      <c r="B115" s="2644"/>
    </row>
    <row r="116" spans="1:2">
      <c r="A116" s="2644"/>
      <c r="B116" s="2644"/>
    </row>
    <row r="117" spans="1:2">
      <c r="A117" s="2644"/>
      <c r="B117" s="2644"/>
    </row>
    <row r="118" spans="1:2">
      <c r="A118" s="2644"/>
      <c r="B118" s="2644"/>
    </row>
    <row r="119" spans="1:2">
      <c r="A119" s="2644"/>
      <c r="B119" s="2644"/>
    </row>
    <row r="120" spans="1:2">
      <c r="A120" s="2644"/>
      <c r="B120" s="2644"/>
    </row>
    <row r="121" spans="1:2">
      <c r="A121" s="2644"/>
      <c r="B121" s="2644"/>
    </row>
    <row r="122" spans="1:2">
      <c r="A122" s="2644"/>
      <c r="B122" s="2644"/>
    </row>
    <row r="123" spans="1:2">
      <c r="A123" s="2644"/>
      <c r="B123" s="2644"/>
    </row>
    <row r="124" spans="1:2">
      <c r="A124" s="2644"/>
      <c r="B124" s="2644"/>
    </row>
    <row r="125" spans="1:2">
      <c r="A125" s="2644"/>
      <c r="B125" s="2644"/>
    </row>
    <row r="126" spans="1:2">
      <c r="A126" s="2644"/>
      <c r="B126" s="2644"/>
    </row>
    <row r="127" spans="1:2">
      <c r="A127" s="2644"/>
      <c r="B127" s="2644"/>
    </row>
    <row r="128" spans="1:2">
      <c r="A128" s="2644"/>
      <c r="B128" s="2644"/>
    </row>
    <row r="129" spans="1:2">
      <c r="A129" s="2644"/>
      <c r="B129" s="2644"/>
    </row>
    <row r="130" spans="1:2">
      <c r="A130" s="2644"/>
      <c r="B130" s="2644"/>
    </row>
    <row r="131" spans="1:2">
      <c r="A131" s="2644"/>
      <c r="B131" s="2644"/>
    </row>
    <row r="132" spans="1:2">
      <c r="A132" s="2644"/>
      <c r="B132" s="2644"/>
    </row>
    <row r="133" spans="1:2">
      <c r="A133" s="2644"/>
      <c r="B133" s="2644"/>
    </row>
    <row r="134" spans="1:2">
      <c r="A134" s="2644"/>
      <c r="B134" s="2644"/>
    </row>
    <row r="135" spans="1:2">
      <c r="A135" s="2644"/>
      <c r="B135" s="2644"/>
    </row>
    <row r="136" spans="1:2">
      <c r="A136" s="2644"/>
      <c r="B136" s="2644"/>
    </row>
    <row r="137" spans="1:2">
      <c r="A137" s="2644"/>
      <c r="B137" s="2644"/>
    </row>
    <row r="138" spans="1:2">
      <c r="A138" s="2644"/>
      <c r="B138" s="2644"/>
    </row>
    <row r="139" spans="1:2">
      <c r="A139" s="2644"/>
      <c r="B139" s="2644"/>
    </row>
    <row r="140" spans="1:2">
      <c r="A140" s="2644"/>
      <c r="B140" s="2644"/>
    </row>
    <row r="141" spans="1:2">
      <c r="A141" s="2644"/>
      <c r="B141" s="2644"/>
    </row>
    <row r="142" spans="1:2">
      <c r="A142" s="2644"/>
      <c r="B142" s="2644"/>
    </row>
    <row r="143" spans="1:2">
      <c r="A143" s="2644"/>
      <c r="B143" s="2644"/>
    </row>
    <row r="144" spans="1:2">
      <c r="A144" s="2644"/>
      <c r="B144" s="2644"/>
    </row>
    <row r="145" spans="1:2">
      <c r="A145" s="2644"/>
      <c r="B145" s="2644"/>
    </row>
    <row r="146" spans="1:2">
      <c r="A146" s="2644"/>
      <c r="B146" s="2644"/>
    </row>
    <row r="147" spans="1:2">
      <c r="A147" s="2644"/>
      <c r="B147" s="2644"/>
    </row>
    <row r="148" spans="1:2">
      <c r="A148" s="2644"/>
      <c r="B148" s="2644"/>
    </row>
    <row r="149" spans="1:2">
      <c r="A149" s="2644"/>
      <c r="B149" s="2644"/>
    </row>
    <row r="150" spans="1:2">
      <c r="A150" s="2644"/>
      <c r="B150" s="2644"/>
    </row>
    <row r="151" spans="1:2">
      <c r="A151" s="2644"/>
      <c r="B151" s="2644"/>
    </row>
    <row r="152" spans="1:2">
      <c r="A152" s="2644"/>
      <c r="B152" s="2644"/>
    </row>
    <row r="153" spans="1:2">
      <c r="A153" s="2644"/>
      <c r="B153" s="2644"/>
    </row>
    <row r="154" spans="1:2">
      <c r="A154" s="2644"/>
      <c r="B154" s="2644"/>
    </row>
    <row r="155" spans="1:2">
      <c r="A155" s="2644"/>
      <c r="B155" s="2644"/>
    </row>
    <row r="156" spans="1:2">
      <c r="A156" s="2644"/>
      <c r="B156" s="2644"/>
    </row>
    <row r="157" spans="1:2">
      <c r="A157" s="2644"/>
      <c r="B157" s="2644"/>
    </row>
    <row r="158" spans="1:2">
      <c r="A158" s="2644"/>
      <c r="B158" s="2644"/>
    </row>
    <row r="159" spans="1:2">
      <c r="A159" s="2644"/>
      <c r="B159" s="2644"/>
    </row>
    <row r="160" spans="1:2">
      <c r="A160" s="2644"/>
      <c r="B160" s="2644"/>
    </row>
    <row r="161" spans="1:2">
      <c r="A161" s="2644"/>
      <c r="B161" s="2644"/>
    </row>
    <row r="162" spans="1:2">
      <c r="A162" s="2644"/>
      <c r="B162" s="2644"/>
    </row>
    <row r="163" spans="1:2">
      <c r="A163" s="2644"/>
      <c r="B163" s="2644"/>
    </row>
    <row r="164" spans="1:2">
      <c r="A164" s="2644"/>
      <c r="B164" s="2644"/>
    </row>
    <row r="165" spans="1:2">
      <c r="A165" s="2644"/>
      <c r="B165" s="2644"/>
    </row>
    <row r="166" spans="1:2">
      <c r="A166" s="2644"/>
      <c r="B166" s="2644"/>
    </row>
    <row r="167" spans="1:2">
      <c r="A167" s="2644"/>
      <c r="B167" s="2644"/>
    </row>
    <row r="168" spans="1:2">
      <c r="A168" s="2644"/>
      <c r="B168" s="2644"/>
    </row>
    <row r="169" spans="1:2">
      <c r="A169" s="2644"/>
      <c r="B169" s="2644"/>
    </row>
    <row r="170" spans="1:2">
      <c r="A170" s="2644"/>
      <c r="B170" s="2644"/>
    </row>
    <row r="171" spans="1:2">
      <c r="A171" s="2644"/>
      <c r="B171" s="2644"/>
    </row>
    <row r="172" spans="1:2">
      <c r="A172" s="2644"/>
      <c r="B172" s="2644"/>
    </row>
    <row r="173" spans="1:2">
      <c r="A173" s="2644"/>
      <c r="B173" s="2644"/>
    </row>
    <row r="174" spans="1:2">
      <c r="A174" s="2644"/>
      <c r="B174" s="2644"/>
    </row>
    <row r="175" spans="1:2">
      <c r="A175" s="2644"/>
      <c r="B175" s="2644"/>
    </row>
    <row r="176" spans="1:2">
      <c r="A176" s="2644"/>
      <c r="B176" s="2644"/>
    </row>
    <row r="177" spans="1:2">
      <c r="A177" s="2644"/>
      <c r="B177" s="2644"/>
    </row>
    <row r="178" spans="1:2">
      <c r="A178" s="2644"/>
      <c r="B178" s="2644"/>
    </row>
    <row r="179" spans="1:2">
      <c r="A179" s="2644"/>
      <c r="B179" s="2644"/>
    </row>
    <row r="180" spans="1:2">
      <c r="A180" s="2644"/>
      <c r="B180" s="2644"/>
    </row>
    <row r="181" spans="1:2">
      <c r="A181" s="2644"/>
      <c r="B181" s="2644"/>
    </row>
    <row r="182" spans="1:2">
      <c r="A182" s="2644"/>
      <c r="B182" s="2644"/>
    </row>
    <row r="183" spans="1:2">
      <c r="A183" s="2644"/>
      <c r="B183" s="2644"/>
    </row>
    <row r="184" spans="1:2">
      <c r="A184" s="2644"/>
      <c r="B184" s="2644"/>
    </row>
    <row r="185" spans="1:2">
      <c r="A185" s="2644"/>
      <c r="B185" s="2644"/>
    </row>
    <row r="186" spans="1:2">
      <c r="A186" s="2644"/>
      <c r="B186" s="2644"/>
    </row>
    <row r="187" spans="1:2">
      <c r="A187" s="2644"/>
      <c r="B187" s="2644"/>
    </row>
    <row r="188" spans="1:2">
      <c r="A188" s="2644"/>
      <c r="B188" s="2644"/>
    </row>
    <row r="189" spans="1:2">
      <c r="A189" s="2644"/>
      <c r="B189" s="2644"/>
    </row>
    <row r="190" spans="1:2">
      <c r="A190" s="2644"/>
      <c r="B190" s="2644"/>
    </row>
    <row r="191" spans="1:2">
      <c r="A191" s="2644"/>
      <c r="B191" s="2644"/>
    </row>
    <row r="192" spans="1:2">
      <c r="A192" s="2644"/>
      <c r="B192" s="2644"/>
    </row>
    <row r="193" spans="1:2">
      <c r="A193" s="2644"/>
      <c r="B193" s="2644"/>
    </row>
    <row r="194" spans="1:2">
      <c r="A194" s="2644"/>
      <c r="B194" s="2644"/>
    </row>
    <row r="195" spans="1:2">
      <c r="A195" s="2644"/>
      <c r="B195" s="2644"/>
    </row>
    <row r="196" spans="1:2">
      <c r="A196" s="2644"/>
      <c r="B196" s="2644"/>
    </row>
    <row r="197" spans="1:2">
      <c r="A197" s="2644"/>
      <c r="B197" s="2644"/>
    </row>
    <row r="198" spans="1:2">
      <c r="A198" s="2644"/>
      <c r="B198" s="2644"/>
    </row>
    <row r="199" spans="1:2">
      <c r="A199" s="2644"/>
      <c r="B199" s="2644"/>
    </row>
    <row r="200" spans="1:2">
      <c r="A200" s="2644"/>
      <c r="B200" s="2644"/>
    </row>
    <row r="201" spans="1:2">
      <c r="A201" s="2644"/>
      <c r="B201" s="2644"/>
    </row>
    <row r="202" spans="1:2">
      <c r="A202" s="2644"/>
      <c r="B202" s="2644"/>
    </row>
    <row r="203" spans="1:2">
      <c r="A203" s="2644"/>
      <c r="B203" s="2644"/>
    </row>
    <row r="204" spans="1:2">
      <c r="A204" s="2644"/>
      <c r="B204" s="2644"/>
    </row>
    <row r="205" spans="1:2">
      <c r="A205" s="2644"/>
      <c r="B205" s="2644"/>
    </row>
    <row r="206" spans="1:2">
      <c r="A206" s="2644"/>
      <c r="B206" s="2644"/>
    </row>
    <row r="207" spans="1:2">
      <c r="A207" s="2644"/>
      <c r="B207" s="2644"/>
    </row>
    <row r="208" spans="1:2">
      <c r="A208" s="2644"/>
      <c r="B208" s="2644"/>
    </row>
    <row r="209" spans="1:2">
      <c r="A209" s="2644"/>
      <c r="B209" s="2644"/>
    </row>
    <row r="210" spans="1:2">
      <c r="A210" s="2644"/>
      <c r="B210" s="2644"/>
    </row>
    <row r="211" spans="1:2">
      <c r="A211" s="2644"/>
      <c r="B211" s="2644"/>
    </row>
    <row r="212" spans="1:2">
      <c r="A212" s="2644"/>
      <c r="B212" s="2644"/>
    </row>
    <row r="213" spans="1:2">
      <c r="A213" s="2644"/>
      <c r="B213" s="2644"/>
    </row>
    <row r="214" spans="1:2">
      <c r="A214" s="2644"/>
      <c r="B214" s="2644"/>
    </row>
    <row r="215" spans="1:2">
      <c r="A215" s="2644"/>
      <c r="B215" s="2644"/>
    </row>
    <row r="216" spans="1:2">
      <c r="A216" s="2644"/>
      <c r="B216" s="2644"/>
    </row>
    <row r="217" spans="1:2">
      <c r="A217" s="2644"/>
      <c r="B217" s="2644"/>
    </row>
    <row r="218" spans="1:2">
      <c r="A218" s="2644"/>
      <c r="B218" s="2644"/>
    </row>
    <row r="219" spans="1:2">
      <c r="A219" s="2644"/>
      <c r="B219" s="2644"/>
    </row>
    <row r="220" spans="1:2">
      <c r="A220" s="2644"/>
      <c r="B220" s="2644"/>
    </row>
    <row r="221" spans="1:2">
      <c r="A221" s="2644"/>
      <c r="B221" s="2644"/>
    </row>
    <row r="222" spans="1:2">
      <c r="A222" s="2644"/>
      <c r="B222" s="2644"/>
    </row>
    <row r="223" spans="1:2">
      <c r="A223" s="2644"/>
      <c r="B223" s="2644"/>
    </row>
    <row r="224" spans="1:2">
      <c r="A224" s="2644"/>
      <c r="B224" s="2644"/>
    </row>
    <row r="225" spans="1:2">
      <c r="A225" s="2644"/>
      <c r="B225" s="2644"/>
    </row>
    <row r="226" spans="1:2">
      <c r="A226" s="2644"/>
      <c r="B226" s="2644"/>
    </row>
    <row r="227" spans="1:2">
      <c r="A227" s="2644"/>
      <c r="B227" s="2644"/>
    </row>
    <row r="228" spans="1:2">
      <c r="A228" s="2644"/>
      <c r="B228" s="2644"/>
    </row>
    <row r="229" spans="1:2">
      <c r="A229" s="2644"/>
      <c r="B229" s="2644"/>
    </row>
    <row r="230" spans="1:2">
      <c r="A230" s="2644"/>
      <c r="B230" s="2644"/>
    </row>
    <row r="231" spans="1:2">
      <c r="A231" s="2644"/>
      <c r="B231" s="2644"/>
    </row>
    <row r="232" spans="1:2">
      <c r="A232" s="2644"/>
      <c r="B232" s="2644"/>
    </row>
    <row r="233" spans="1:2">
      <c r="A233" s="2644"/>
      <c r="B233" s="2644"/>
    </row>
    <row r="234" spans="1:2">
      <c r="A234" s="2644"/>
      <c r="B234" s="2644"/>
    </row>
    <row r="235" spans="1:2">
      <c r="A235" s="2644"/>
      <c r="B235" s="2644"/>
    </row>
    <row r="236" spans="1:2">
      <c r="A236" s="2644"/>
      <c r="B236" s="2644"/>
    </row>
    <row r="237" spans="1:2">
      <c r="A237" s="2644"/>
      <c r="B237" s="2644"/>
    </row>
    <row r="238" spans="1:2">
      <c r="A238" s="2644"/>
      <c r="B238" s="2644"/>
    </row>
    <row r="239" spans="1:2">
      <c r="A239" s="2644"/>
      <c r="B239" s="2644"/>
    </row>
    <row r="240" spans="1:2">
      <c r="A240" s="2644"/>
      <c r="B240" s="2644"/>
    </row>
    <row r="241" spans="1:2">
      <c r="A241" s="2644"/>
      <c r="B241" s="2644"/>
    </row>
    <row r="242" spans="1:2">
      <c r="A242" s="2644"/>
      <c r="B242" s="2644"/>
    </row>
    <row r="243" spans="1:2">
      <c r="A243" s="2644"/>
      <c r="B243" s="2644"/>
    </row>
    <row r="244" spans="1:2">
      <c r="A244" s="2644"/>
      <c r="B244" s="2644"/>
    </row>
    <row r="245" spans="1:2">
      <c r="A245" s="2644"/>
      <c r="B245" s="2644"/>
    </row>
    <row r="246" spans="1:2">
      <c r="A246" s="2644"/>
      <c r="B246" s="2644"/>
    </row>
    <row r="247" spans="1:2">
      <c r="A247" s="2644"/>
      <c r="B247" s="2644"/>
    </row>
    <row r="248" spans="1:2">
      <c r="A248" s="2644"/>
      <c r="B248" s="2644"/>
    </row>
    <row r="249" spans="1:2">
      <c r="A249" s="2644"/>
      <c r="B249" s="2644"/>
    </row>
    <row r="250" spans="1:2">
      <c r="A250" s="2644"/>
      <c r="B250" s="2644"/>
    </row>
    <row r="251" spans="1:2">
      <c r="A251" s="2644"/>
      <c r="B251" s="2644"/>
    </row>
    <row r="252" spans="1:2">
      <c r="A252" s="2644"/>
      <c r="B252" s="2644"/>
    </row>
    <row r="253" spans="1:2">
      <c r="A253" s="2644"/>
      <c r="B253" s="2644"/>
    </row>
    <row r="254" spans="1:2">
      <c r="A254" s="2644"/>
      <c r="B254" s="2644"/>
    </row>
    <row r="255" spans="1:2">
      <c r="A255" s="2644"/>
      <c r="B255" s="2644"/>
    </row>
    <row r="256" spans="1:2">
      <c r="A256" s="2644"/>
      <c r="B256" s="2644"/>
    </row>
    <row r="257" spans="1:2">
      <c r="A257" s="2644"/>
      <c r="B257" s="2644"/>
    </row>
    <row r="258" spans="1:2">
      <c r="A258" s="2644"/>
      <c r="B258" s="2644"/>
    </row>
    <row r="259" spans="1:2">
      <c r="A259" s="2644"/>
      <c r="B259" s="2644"/>
    </row>
    <row r="260" spans="1:2">
      <c r="A260" s="2644"/>
      <c r="B260" s="2644"/>
    </row>
    <row r="261" spans="1:2">
      <c r="A261" s="2644"/>
      <c r="B261" s="2644"/>
    </row>
    <row r="262" spans="1:2">
      <c r="A262" s="2644"/>
      <c r="B262" s="2644"/>
    </row>
    <row r="263" spans="1:2">
      <c r="A263" s="2644"/>
      <c r="B263" s="2644"/>
    </row>
    <row r="264" spans="1:2">
      <c r="A264" s="2644"/>
      <c r="B264" s="2644"/>
    </row>
    <row r="265" spans="1:2">
      <c r="A265" s="2644"/>
      <c r="B265" s="2644"/>
    </row>
    <row r="266" spans="1:2">
      <c r="A266" s="2644"/>
      <c r="B266" s="2644"/>
    </row>
    <row r="267" spans="1:2">
      <c r="A267" s="2644"/>
      <c r="B267" s="2644"/>
    </row>
    <row r="268" spans="1:2">
      <c r="A268" s="2644"/>
      <c r="B268" s="2644"/>
    </row>
    <row r="269" spans="1:2">
      <c r="A269" s="2644"/>
      <c r="B269" s="2644"/>
    </row>
    <row r="270" spans="1:2">
      <c r="A270" s="2644"/>
      <c r="B270" s="2644"/>
    </row>
    <row r="271" spans="1:2">
      <c r="A271" s="2644"/>
      <c r="B271" s="2644"/>
    </row>
    <row r="272" spans="1:2">
      <c r="A272" s="2644"/>
      <c r="B272" s="2644"/>
    </row>
    <row r="273" spans="1:2">
      <c r="A273" s="2644"/>
      <c r="B273" s="2644"/>
    </row>
    <row r="274" spans="1:2">
      <c r="A274" s="2644"/>
      <c r="B274" s="2644"/>
    </row>
    <row r="275" spans="1:2">
      <c r="A275" s="2644"/>
      <c r="B275" s="2644"/>
    </row>
    <row r="276" spans="1:2">
      <c r="A276" s="2644"/>
      <c r="B276" s="2644"/>
    </row>
    <row r="277" spans="1:2">
      <c r="A277" s="2644"/>
      <c r="B277" s="2644"/>
    </row>
    <row r="278" spans="1:2">
      <c r="A278" s="2644"/>
      <c r="B278" s="2644"/>
    </row>
    <row r="279" spans="1:2">
      <c r="A279" s="2644"/>
      <c r="B279" s="2644"/>
    </row>
    <row r="280" spans="1:2">
      <c r="A280" s="2644"/>
      <c r="B280" s="2644"/>
    </row>
    <row r="281" spans="1:2">
      <c r="A281" s="2644"/>
      <c r="B281" s="2644"/>
    </row>
    <row r="282" spans="1:2">
      <c r="A282" s="2644"/>
      <c r="B282" s="2644"/>
    </row>
    <row r="283" spans="1:2">
      <c r="A283" s="2644"/>
      <c r="B283" s="2644"/>
    </row>
    <row r="284" spans="1:2">
      <c r="A284" s="2644"/>
      <c r="B284" s="2644"/>
    </row>
    <row r="285" spans="1:2">
      <c r="A285" s="2644"/>
      <c r="B285" s="2644"/>
    </row>
    <row r="286" spans="1:2">
      <c r="A286" s="2644"/>
      <c r="B286" s="2644"/>
    </row>
    <row r="287" spans="1:2">
      <c r="A287" s="2644"/>
      <c r="B287" s="2644"/>
    </row>
    <row r="288" spans="1:2">
      <c r="A288" s="2644"/>
      <c r="B288" s="2644"/>
    </row>
    <row r="289" spans="1:2">
      <c r="A289" s="2644"/>
      <c r="B289" s="2644"/>
    </row>
    <row r="290" spans="1:2">
      <c r="A290" s="2644"/>
      <c r="B290" s="2644"/>
    </row>
    <row r="291" spans="1:2">
      <c r="A291" s="2644"/>
      <c r="B291" s="2644"/>
    </row>
  </sheetData>
  <mergeCells count="9">
    <mergeCell ref="A6:C6"/>
    <mergeCell ref="A7:A15"/>
    <mergeCell ref="B7:B15"/>
    <mergeCell ref="C7:C15"/>
    <mergeCell ref="A1:C1"/>
    <mergeCell ref="A2:C2"/>
    <mergeCell ref="A3:C3"/>
    <mergeCell ref="A4:C4"/>
    <mergeCell ref="A5:C5"/>
  </mergeCells>
  <conditionalFormatting sqref="D18:D21">
    <cfRule type="cellIs" dxfId="1" priority="1" operator="lessThan">
      <formula>0</formula>
    </cfRule>
  </conditionalFormatting>
  <conditionalFormatting sqref="D17">
    <cfRule type="cellIs" dxfId="0" priority="2" operator="lessThan">
      <formula>0</formula>
    </cfRule>
  </conditionalFormatting>
  <dataValidations count="2">
    <dataValidation type="list" allowBlank="1" showInputMessage="1" showErrorMessage="1" sqref="HW22:IC65556 RS22:RY65556 ABO22:ABU65556 ALK22:ALQ65556 AVG22:AVM65556 BFC22:BFI65556 BOY22:BPE65556 BYU22:BZA65556 CIQ22:CIW65556 CSM22:CSS65556 DCI22:DCO65556 DME22:DMK65556 DWA22:DWG65556 EFW22:EGC65556 EPS22:EPY65556 EZO22:EZU65556 FJK22:FJQ65556 FTG22:FTM65556 GDC22:GDI65556 GMY22:GNE65556 GWU22:GXA65556 HGQ22:HGW65556 HQM22:HQS65556 IAI22:IAO65556 IKE22:IKK65556 IUA22:IUG65556 JDW22:JEC65556 JNS22:JNY65556 JXO22:JXU65556 KHK22:KHQ65556 KRG22:KRM65556 LBC22:LBI65556 LKY22:LLE65556 LUU22:LVA65556 MEQ22:MEW65556 MOM22:MOS65556 MYI22:MYO65556 NIE22:NIK65556 NSA22:NSG65556 OBW22:OCC65556 OLS22:OLY65556 OVO22:OVU65556 PFK22:PFQ65556 PPG22:PPM65556 PZC22:PZI65556 QIY22:QJE65556 QSU22:QTA65556 RCQ22:RCW65556 RMM22:RMS65556 RWI22:RWO65556 SGE22:SGK65556 SQA22:SQG65556 SZW22:TAC65556 TJS22:TJY65556 TTO22:TTU65556 UDK22:UDQ65556 UNG22:UNM65556 UXC22:UXI65556 VGY22:VHE65556 VQU22:VRA65556 WAQ22:WAW65556 WKM22:WKS65556 WUI22:WUO65556 HW65558:IC131092 RS65558:RY131092 ABO65558:ABU131092 ALK65558:ALQ131092 AVG65558:AVM131092 BFC65558:BFI131092 BOY65558:BPE131092 BYU65558:BZA131092 CIQ65558:CIW131092 CSM65558:CSS131092 DCI65558:DCO131092 DME65558:DMK131092 DWA65558:DWG131092 EFW65558:EGC131092 EPS65558:EPY131092 EZO65558:EZU131092 FJK65558:FJQ131092 FTG65558:FTM131092 GDC65558:GDI131092 GMY65558:GNE131092 GWU65558:GXA131092 HGQ65558:HGW131092 HQM65558:HQS131092 IAI65558:IAO131092 IKE65558:IKK131092 IUA65558:IUG131092 JDW65558:JEC131092 JNS65558:JNY131092 JXO65558:JXU131092 KHK65558:KHQ131092 KRG65558:KRM131092 LBC65558:LBI131092 LKY65558:LLE131092 LUU65558:LVA131092 MEQ65558:MEW131092 MOM65558:MOS131092 MYI65558:MYO131092 NIE65558:NIK131092 NSA65558:NSG131092 OBW65558:OCC131092 OLS65558:OLY131092 OVO65558:OVU131092 PFK65558:PFQ131092 PPG65558:PPM131092 PZC65558:PZI131092 QIY65558:QJE131092 QSU65558:QTA131092 RCQ65558:RCW131092 RMM65558:RMS131092 RWI65558:RWO131092 SGE65558:SGK131092 SQA65558:SQG131092 SZW65558:TAC131092 TJS65558:TJY131092 TTO65558:TTU131092 UDK65558:UDQ131092 UNG65558:UNM131092 UXC65558:UXI131092 VGY65558:VHE131092 VQU65558:VRA131092 WAQ65558:WAW131092 WKM65558:WKS131092 WUI65558:WUO131092 HW131094:IC196628 RS131094:RY196628 ABO131094:ABU196628 ALK131094:ALQ196628 AVG131094:AVM196628 BFC131094:BFI196628 BOY131094:BPE196628 BYU131094:BZA196628 CIQ131094:CIW196628 CSM131094:CSS196628 DCI131094:DCO196628 DME131094:DMK196628 DWA131094:DWG196628 EFW131094:EGC196628 EPS131094:EPY196628 EZO131094:EZU196628 FJK131094:FJQ196628 FTG131094:FTM196628 GDC131094:GDI196628 GMY131094:GNE196628 GWU131094:GXA196628 HGQ131094:HGW196628 HQM131094:HQS196628 IAI131094:IAO196628 IKE131094:IKK196628 IUA131094:IUG196628 JDW131094:JEC196628 JNS131094:JNY196628 JXO131094:JXU196628 KHK131094:KHQ196628 KRG131094:KRM196628 LBC131094:LBI196628 LKY131094:LLE196628 LUU131094:LVA196628 MEQ131094:MEW196628 MOM131094:MOS196628 MYI131094:MYO196628 NIE131094:NIK196628 NSA131094:NSG196628 OBW131094:OCC196628 OLS131094:OLY196628 OVO131094:OVU196628 PFK131094:PFQ196628 PPG131094:PPM196628 PZC131094:PZI196628 QIY131094:QJE196628 QSU131094:QTA196628 RCQ131094:RCW196628 RMM131094:RMS196628 RWI131094:RWO196628 SGE131094:SGK196628 SQA131094:SQG196628 SZW131094:TAC196628 TJS131094:TJY196628 TTO131094:TTU196628 UDK131094:UDQ196628 UNG131094:UNM196628 UXC131094:UXI196628 VGY131094:VHE196628 VQU131094:VRA196628 WAQ131094:WAW196628 WKM131094:WKS196628 WUI131094:WUO196628 HW196630:IC262164 RS196630:RY262164 ABO196630:ABU262164 ALK196630:ALQ262164 AVG196630:AVM262164 BFC196630:BFI262164 BOY196630:BPE262164 BYU196630:BZA262164 CIQ196630:CIW262164 CSM196630:CSS262164 DCI196630:DCO262164 DME196630:DMK262164 DWA196630:DWG262164 EFW196630:EGC262164 EPS196630:EPY262164 EZO196630:EZU262164 FJK196630:FJQ262164 FTG196630:FTM262164 GDC196630:GDI262164 GMY196630:GNE262164 GWU196630:GXA262164 HGQ196630:HGW262164 HQM196630:HQS262164 IAI196630:IAO262164 IKE196630:IKK262164 IUA196630:IUG262164 JDW196630:JEC262164 JNS196630:JNY262164 JXO196630:JXU262164 KHK196630:KHQ262164 KRG196630:KRM262164 LBC196630:LBI262164 LKY196630:LLE262164 LUU196630:LVA262164 MEQ196630:MEW262164 MOM196630:MOS262164 MYI196630:MYO262164 NIE196630:NIK262164 NSA196630:NSG262164 OBW196630:OCC262164 OLS196630:OLY262164 OVO196630:OVU262164 PFK196630:PFQ262164 PPG196630:PPM262164 PZC196630:PZI262164 QIY196630:QJE262164 QSU196630:QTA262164 RCQ196630:RCW262164 RMM196630:RMS262164 RWI196630:RWO262164 SGE196630:SGK262164 SQA196630:SQG262164 SZW196630:TAC262164 TJS196630:TJY262164 TTO196630:TTU262164 UDK196630:UDQ262164 UNG196630:UNM262164 UXC196630:UXI262164 VGY196630:VHE262164 VQU196630:VRA262164 WAQ196630:WAW262164 WKM196630:WKS262164 WUI196630:WUO262164 HW262166:IC327700 RS262166:RY327700 ABO262166:ABU327700 ALK262166:ALQ327700 AVG262166:AVM327700 BFC262166:BFI327700 BOY262166:BPE327700 BYU262166:BZA327700 CIQ262166:CIW327700 CSM262166:CSS327700 DCI262166:DCO327700 DME262166:DMK327700 DWA262166:DWG327700 EFW262166:EGC327700 EPS262166:EPY327700 EZO262166:EZU327700 FJK262166:FJQ327700 FTG262166:FTM327700 GDC262166:GDI327700 GMY262166:GNE327700 GWU262166:GXA327700 HGQ262166:HGW327700 HQM262166:HQS327700 IAI262166:IAO327700 IKE262166:IKK327700 IUA262166:IUG327700 JDW262166:JEC327700 JNS262166:JNY327700 JXO262166:JXU327700 KHK262166:KHQ327700 KRG262166:KRM327700 LBC262166:LBI327700 LKY262166:LLE327700 LUU262166:LVA327700 MEQ262166:MEW327700 MOM262166:MOS327700 MYI262166:MYO327700 NIE262166:NIK327700 NSA262166:NSG327700 OBW262166:OCC327700 OLS262166:OLY327700 OVO262166:OVU327700 PFK262166:PFQ327700 PPG262166:PPM327700 PZC262166:PZI327700 QIY262166:QJE327700 QSU262166:QTA327700 RCQ262166:RCW327700 RMM262166:RMS327700 RWI262166:RWO327700 SGE262166:SGK327700 SQA262166:SQG327700 SZW262166:TAC327700 TJS262166:TJY327700 TTO262166:TTU327700 UDK262166:UDQ327700 UNG262166:UNM327700 UXC262166:UXI327700 VGY262166:VHE327700 VQU262166:VRA327700 WAQ262166:WAW327700 WKM262166:WKS327700 WUI262166:WUO327700 HW327702:IC393236 RS327702:RY393236 ABO327702:ABU393236 ALK327702:ALQ393236 AVG327702:AVM393236 BFC327702:BFI393236 BOY327702:BPE393236 BYU327702:BZA393236 CIQ327702:CIW393236 CSM327702:CSS393236 DCI327702:DCO393236 DME327702:DMK393236 DWA327702:DWG393236 EFW327702:EGC393236 EPS327702:EPY393236 EZO327702:EZU393236 FJK327702:FJQ393236 FTG327702:FTM393236 GDC327702:GDI393236 GMY327702:GNE393236 GWU327702:GXA393236 HGQ327702:HGW393236 HQM327702:HQS393236 IAI327702:IAO393236 IKE327702:IKK393236 IUA327702:IUG393236 JDW327702:JEC393236 JNS327702:JNY393236 JXO327702:JXU393236 KHK327702:KHQ393236 KRG327702:KRM393236 LBC327702:LBI393236 LKY327702:LLE393236 LUU327702:LVA393236 MEQ327702:MEW393236 MOM327702:MOS393236 MYI327702:MYO393236 NIE327702:NIK393236 NSA327702:NSG393236 OBW327702:OCC393236 OLS327702:OLY393236 OVO327702:OVU393236 PFK327702:PFQ393236 PPG327702:PPM393236 PZC327702:PZI393236 QIY327702:QJE393236 QSU327702:QTA393236 RCQ327702:RCW393236 RMM327702:RMS393236 RWI327702:RWO393236 SGE327702:SGK393236 SQA327702:SQG393236 SZW327702:TAC393236 TJS327702:TJY393236 TTO327702:TTU393236 UDK327702:UDQ393236 UNG327702:UNM393236 UXC327702:UXI393236 VGY327702:VHE393236 VQU327702:VRA393236 WAQ327702:WAW393236 WKM327702:WKS393236 WUI327702:WUO393236 HW393238:IC458772 RS393238:RY458772 ABO393238:ABU458772 ALK393238:ALQ458772 AVG393238:AVM458772 BFC393238:BFI458772 BOY393238:BPE458772 BYU393238:BZA458772 CIQ393238:CIW458772 CSM393238:CSS458772 DCI393238:DCO458772 DME393238:DMK458772 DWA393238:DWG458772 EFW393238:EGC458772 EPS393238:EPY458772 EZO393238:EZU458772 FJK393238:FJQ458772 FTG393238:FTM458772 GDC393238:GDI458772 GMY393238:GNE458772 GWU393238:GXA458772 HGQ393238:HGW458772 HQM393238:HQS458772 IAI393238:IAO458772 IKE393238:IKK458772 IUA393238:IUG458772 JDW393238:JEC458772 JNS393238:JNY458772 JXO393238:JXU458772 KHK393238:KHQ458772 KRG393238:KRM458772 LBC393238:LBI458772 LKY393238:LLE458772 LUU393238:LVA458772 MEQ393238:MEW458772 MOM393238:MOS458772 MYI393238:MYO458772 NIE393238:NIK458772 NSA393238:NSG458772 OBW393238:OCC458772 OLS393238:OLY458772 OVO393238:OVU458772 PFK393238:PFQ458772 PPG393238:PPM458772 PZC393238:PZI458772 QIY393238:QJE458772 QSU393238:QTA458772 RCQ393238:RCW458772 RMM393238:RMS458772 RWI393238:RWO458772 SGE393238:SGK458772 SQA393238:SQG458772 SZW393238:TAC458772 TJS393238:TJY458772 TTO393238:TTU458772 UDK393238:UDQ458772 UNG393238:UNM458772 UXC393238:UXI458772 VGY393238:VHE458772 VQU393238:VRA458772 WAQ393238:WAW458772 WKM393238:WKS458772 WUI393238:WUO458772 HW458774:IC524308 RS458774:RY524308 ABO458774:ABU524308 ALK458774:ALQ524308 AVG458774:AVM524308 BFC458774:BFI524308 BOY458774:BPE524308 BYU458774:BZA524308 CIQ458774:CIW524308 CSM458774:CSS524308 DCI458774:DCO524308 DME458774:DMK524308 DWA458774:DWG524308 EFW458774:EGC524308 EPS458774:EPY524308 EZO458774:EZU524308 FJK458774:FJQ524308 FTG458774:FTM524308 GDC458774:GDI524308 GMY458774:GNE524308 GWU458774:GXA524308 HGQ458774:HGW524308 HQM458774:HQS524308 IAI458774:IAO524308 IKE458774:IKK524308 IUA458774:IUG524308 JDW458774:JEC524308 JNS458774:JNY524308 JXO458774:JXU524308 KHK458774:KHQ524308 KRG458774:KRM524308 LBC458774:LBI524308 LKY458774:LLE524308 LUU458774:LVA524308 MEQ458774:MEW524308 MOM458774:MOS524308 MYI458774:MYO524308 NIE458774:NIK524308 NSA458774:NSG524308 OBW458774:OCC524308 OLS458774:OLY524308 OVO458774:OVU524308 PFK458774:PFQ524308 PPG458774:PPM524308 PZC458774:PZI524308 QIY458774:QJE524308 QSU458774:QTA524308 RCQ458774:RCW524308 RMM458774:RMS524308 RWI458774:RWO524308 SGE458774:SGK524308 SQA458774:SQG524308 SZW458774:TAC524308 TJS458774:TJY524308 TTO458774:TTU524308 UDK458774:UDQ524308 UNG458774:UNM524308 UXC458774:UXI524308 VGY458774:VHE524308 VQU458774:VRA524308 WAQ458774:WAW524308 WKM458774:WKS524308 WUI458774:WUO524308 HW524310:IC589844 RS524310:RY589844 ABO524310:ABU589844 ALK524310:ALQ589844 AVG524310:AVM589844 BFC524310:BFI589844 BOY524310:BPE589844 BYU524310:BZA589844 CIQ524310:CIW589844 CSM524310:CSS589844 DCI524310:DCO589844 DME524310:DMK589844 DWA524310:DWG589844 EFW524310:EGC589844 EPS524310:EPY589844 EZO524310:EZU589844 FJK524310:FJQ589844 FTG524310:FTM589844 GDC524310:GDI589844 GMY524310:GNE589844 GWU524310:GXA589844 HGQ524310:HGW589844 HQM524310:HQS589844 IAI524310:IAO589844 IKE524310:IKK589844 IUA524310:IUG589844 JDW524310:JEC589844 JNS524310:JNY589844 JXO524310:JXU589844 KHK524310:KHQ589844 KRG524310:KRM589844 LBC524310:LBI589844 LKY524310:LLE589844 LUU524310:LVA589844 MEQ524310:MEW589844 MOM524310:MOS589844 MYI524310:MYO589844 NIE524310:NIK589844 NSA524310:NSG589844 OBW524310:OCC589844 OLS524310:OLY589844 OVO524310:OVU589844 PFK524310:PFQ589844 PPG524310:PPM589844 PZC524310:PZI589844 QIY524310:QJE589844 QSU524310:QTA589844 RCQ524310:RCW589844 RMM524310:RMS589844 RWI524310:RWO589844 SGE524310:SGK589844 SQA524310:SQG589844 SZW524310:TAC589844 TJS524310:TJY589844 TTO524310:TTU589844 UDK524310:UDQ589844 UNG524310:UNM589844 UXC524310:UXI589844 VGY524310:VHE589844 VQU524310:VRA589844 WAQ524310:WAW589844 WKM524310:WKS589844 WUI524310:WUO589844 HW589846:IC655380 RS589846:RY655380 ABO589846:ABU655380 ALK589846:ALQ655380 AVG589846:AVM655380 BFC589846:BFI655380 BOY589846:BPE655380 BYU589846:BZA655380 CIQ589846:CIW655380 CSM589846:CSS655380 DCI589846:DCO655380 DME589846:DMK655380 DWA589846:DWG655380 EFW589846:EGC655380 EPS589846:EPY655380 EZO589846:EZU655380 FJK589846:FJQ655380 FTG589846:FTM655380 GDC589846:GDI655380 GMY589846:GNE655380 GWU589846:GXA655380 HGQ589846:HGW655380 HQM589846:HQS655380 IAI589846:IAO655380 IKE589846:IKK655380 IUA589846:IUG655380 JDW589846:JEC655380 JNS589846:JNY655380 JXO589846:JXU655380 KHK589846:KHQ655380 KRG589846:KRM655380 LBC589846:LBI655380 LKY589846:LLE655380 LUU589846:LVA655380 MEQ589846:MEW655380 MOM589846:MOS655380 MYI589846:MYO655380 NIE589846:NIK655380 NSA589846:NSG655380 OBW589846:OCC655380 OLS589846:OLY655380 OVO589846:OVU655380 PFK589846:PFQ655380 PPG589846:PPM655380 PZC589846:PZI655380 QIY589846:QJE655380 QSU589846:QTA655380 RCQ589846:RCW655380 RMM589846:RMS655380 RWI589846:RWO655380 SGE589846:SGK655380 SQA589846:SQG655380 SZW589846:TAC655380 TJS589846:TJY655380 TTO589846:TTU655380 UDK589846:UDQ655380 UNG589846:UNM655380 UXC589846:UXI655380 VGY589846:VHE655380 VQU589846:VRA655380 WAQ589846:WAW655380 WKM589846:WKS655380 WUI589846:WUO655380 HW655382:IC720916 RS655382:RY720916 ABO655382:ABU720916 ALK655382:ALQ720916 AVG655382:AVM720916 BFC655382:BFI720916 BOY655382:BPE720916 BYU655382:BZA720916 CIQ655382:CIW720916 CSM655382:CSS720916 DCI655382:DCO720916 DME655382:DMK720916 DWA655382:DWG720916 EFW655382:EGC720916 EPS655382:EPY720916 EZO655382:EZU720916 FJK655382:FJQ720916 FTG655382:FTM720916 GDC655382:GDI720916 GMY655382:GNE720916 GWU655382:GXA720916 HGQ655382:HGW720916 HQM655382:HQS720916 IAI655382:IAO720916 IKE655382:IKK720916 IUA655382:IUG720916 JDW655382:JEC720916 JNS655382:JNY720916 JXO655382:JXU720916 KHK655382:KHQ720916 KRG655382:KRM720916 LBC655382:LBI720916 LKY655382:LLE720916 LUU655382:LVA720916 MEQ655382:MEW720916 MOM655382:MOS720916 MYI655382:MYO720916 NIE655382:NIK720916 NSA655382:NSG720916 OBW655382:OCC720916 OLS655382:OLY720916 OVO655382:OVU720916 PFK655382:PFQ720916 PPG655382:PPM720916 PZC655382:PZI720916 QIY655382:QJE720916 QSU655382:QTA720916 RCQ655382:RCW720916 RMM655382:RMS720916 RWI655382:RWO720916 SGE655382:SGK720916 SQA655382:SQG720916 SZW655382:TAC720916 TJS655382:TJY720916 TTO655382:TTU720916 UDK655382:UDQ720916 UNG655382:UNM720916 UXC655382:UXI720916 VGY655382:VHE720916 VQU655382:VRA720916 WAQ655382:WAW720916 WKM655382:WKS720916 WUI655382:WUO720916 HW720918:IC786452 RS720918:RY786452 ABO720918:ABU786452 ALK720918:ALQ786452 AVG720918:AVM786452 BFC720918:BFI786452 BOY720918:BPE786452 BYU720918:BZA786452 CIQ720918:CIW786452 CSM720918:CSS786452 DCI720918:DCO786452 DME720918:DMK786452 DWA720918:DWG786452 EFW720918:EGC786452 EPS720918:EPY786452 EZO720918:EZU786452 FJK720918:FJQ786452 FTG720918:FTM786452 GDC720918:GDI786452 GMY720918:GNE786452 GWU720918:GXA786452 HGQ720918:HGW786452 HQM720918:HQS786452 IAI720918:IAO786452 IKE720918:IKK786452 IUA720918:IUG786452 JDW720918:JEC786452 JNS720918:JNY786452 JXO720918:JXU786452 KHK720918:KHQ786452 KRG720918:KRM786452 LBC720918:LBI786452 LKY720918:LLE786452 LUU720918:LVA786452 MEQ720918:MEW786452 MOM720918:MOS786452 MYI720918:MYO786452 NIE720918:NIK786452 NSA720918:NSG786452 OBW720918:OCC786452 OLS720918:OLY786452 OVO720918:OVU786452 PFK720918:PFQ786452 PPG720918:PPM786452 PZC720918:PZI786452 QIY720918:QJE786452 QSU720918:QTA786452 RCQ720918:RCW786452 RMM720918:RMS786452 RWI720918:RWO786452 SGE720918:SGK786452 SQA720918:SQG786452 SZW720918:TAC786452 TJS720918:TJY786452 TTO720918:TTU786452 UDK720918:UDQ786452 UNG720918:UNM786452 UXC720918:UXI786452 VGY720918:VHE786452 VQU720918:VRA786452 WAQ720918:WAW786452 WKM720918:WKS786452 WUI720918:WUO786452 HW786454:IC851988 RS786454:RY851988 ABO786454:ABU851988 ALK786454:ALQ851988 AVG786454:AVM851988 BFC786454:BFI851988 BOY786454:BPE851988 BYU786454:BZA851988 CIQ786454:CIW851988 CSM786454:CSS851988 DCI786454:DCO851988 DME786454:DMK851988 DWA786454:DWG851988 EFW786454:EGC851988 EPS786454:EPY851988 EZO786454:EZU851988 FJK786454:FJQ851988 FTG786454:FTM851988 GDC786454:GDI851988 GMY786454:GNE851988 GWU786454:GXA851988 HGQ786454:HGW851988 HQM786454:HQS851988 IAI786454:IAO851988 IKE786454:IKK851988 IUA786454:IUG851988 JDW786454:JEC851988 JNS786454:JNY851988 JXO786454:JXU851988 KHK786454:KHQ851988 KRG786454:KRM851988 LBC786454:LBI851988 LKY786454:LLE851988 LUU786454:LVA851988 MEQ786454:MEW851988 MOM786454:MOS851988 MYI786454:MYO851988 NIE786454:NIK851988 NSA786454:NSG851988 OBW786454:OCC851988 OLS786454:OLY851988 OVO786454:OVU851988 PFK786454:PFQ851988 PPG786454:PPM851988 PZC786454:PZI851988 QIY786454:QJE851988 QSU786454:QTA851988 RCQ786454:RCW851988 RMM786454:RMS851988 RWI786454:RWO851988 SGE786454:SGK851988 SQA786454:SQG851988 SZW786454:TAC851988 TJS786454:TJY851988 TTO786454:TTU851988 UDK786454:UDQ851988 UNG786454:UNM851988 UXC786454:UXI851988 VGY786454:VHE851988 VQU786454:VRA851988 WAQ786454:WAW851988 WKM786454:WKS851988 WUI786454:WUO851988 HW851990:IC917524 RS851990:RY917524 ABO851990:ABU917524 ALK851990:ALQ917524 AVG851990:AVM917524 BFC851990:BFI917524 BOY851990:BPE917524 BYU851990:BZA917524 CIQ851990:CIW917524 CSM851990:CSS917524 DCI851990:DCO917524 DME851990:DMK917524 DWA851990:DWG917524 EFW851990:EGC917524 EPS851990:EPY917524 EZO851990:EZU917524 FJK851990:FJQ917524 FTG851990:FTM917524 GDC851990:GDI917524 GMY851990:GNE917524 GWU851990:GXA917524 HGQ851990:HGW917524 HQM851990:HQS917524 IAI851990:IAO917524 IKE851990:IKK917524 IUA851990:IUG917524 JDW851990:JEC917524 JNS851990:JNY917524 JXO851990:JXU917524 KHK851990:KHQ917524 KRG851990:KRM917524 LBC851990:LBI917524 LKY851990:LLE917524 LUU851990:LVA917524 MEQ851990:MEW917524 MOM851990:MOS917524 MYI851990:MYO917524 NIE851990:NIK917524 NSA851990:NSG917524 OBW851990:OCC917524 OLS851990:OLY917524 OVO851990:OVU917524 PFK851990:PFQ917524 PPG851990:PPM917524 PZC851990:PZI917524 QIY851990:QJE917524 QSU851990:QTA917524 RCQ851990:RCW917524 RMM851990:RMS917524 RWI851990:RWO917524 SGE851990:SGK917524 SQA851990:SQG917524 SZW851990:TAC917524 TJS851990:TJY917524 TTO851990:TTU917524 UDK851990:UDQ917524 UNG851990:UNM917524 UXC851990:UXI917524 VGY851990:VHE917524 VQU851990:VRA917524 WAQ851990:WAW917524 WKM851990:WKS917524 WUI851990:WUO917524 HW917526:IC983060 RS917526:RY983060 ABO917526:ABU983060 ALK917526:ALQ983060 AVG917526:AVM983060 BFC917526:BFI983060 BOY917526:BPE983060 BYU917526:BZA983060 CIQ917526:CIW983060 CSM917526:CSS983060 DCI917526:DCO983060 DME917526:DMK983060 DWA917526:DWG983060 EFW917526:EGC983060 EPS917526:EPY983060 EZO917526:EZU983060 FJK917526:FJQ983060 FTG917526:FTM983060 GDC917526:GDI983060 GMY917526:GNE983060 GWU917526:GXA983060 HGQ917526:HGW983060 HQM917526:HQS983060 IAI917526:IAO983060 IKE917526:IKK983060 IUA917526:IUG983060 JDW917526:JEC983060 JNS917526:JNY983060 JXO917526:JXU983060 KHK917526:KHQ983060 KRG917526:KRM983060 LBC917526:LBI983060 LKY917526:LLE983060 LUU917526:LVA983060 MEQ917526:MEW983060 MOM917526:MOS983060 MYI917526:MYO983060 NIE917526:NIK983060 NSA917526:NSG983060 OBW917526:OCC983060 OLS917526:OLY983060 OVO917526:OVU983060 PFK917526:PFQ983060 PPG917526:PPM983060 PZC917526:PZI983060 QIY917526:QJE983060 QSU917526:QTA983060 RCQ917526:RCW983060 RMM917526:RMS983060 RWI917526:RWO983060 SGE917526:SGK983060 SQA917526:SQG983060 SZW917526:TAC983060 TJS917526:TJY983060 TTO917526:TTU983060 UDK917526:UDQ983060 UNG917526:UNM983060 UXC917526:UXI983060 VGY917526:VHE983060 VQU917526:VRA983060 WAQ917526:WAW983060 WKM917526:WKS983060 WUI917526:WUO983060 HW983062:IC1048576 RS983062:RY1048576 ABO983062:ABU1048576 ALK983062:ALQ1048576 AVG983062:AVM1048576 BFC983062:BFI1048576 BOY983062:BPE1048576 BYU983062:BZA1048576 CIQ983062:CIW1048576 CSM983062:CSS1048576 DCI983062:DCO1048576 DME983062:DMK1048576 DWA983062:DWG1048576 EFW983062:EGC1048576 EPS983062:EPY1048576 EZO983062:EZU1048576 FJK983062:FJQ1048576 FTG983062:FTM1048576 GDC983062:GDI1048576 GMY983062:GNE1048576 GWU983062:GXA1048576 HGQ983062:HGW1048576 HQM983062:HQS1048576 IAI983062:IAO1048576 IKE983062:IKK1048576 IUA983062:IUG1048576 JDW983062:JEC1048576 JNS983062:JNY1048576 JXO983062:JXU1048576 KHK983062:KHQ1048576 KRG983062:KRM1048576 LBC983062:LBI1048576 LKY983062:LLE1048576 LUU983062:LVA1048576 MEQ983062:MEW1048576 MOM983062:MOS1048576 MYI983062:MYO1048576 NIE983062:NIK1048576 NSA983062:NSG1048576 OBW983062:OCC1048576 OLS983062:OLY1048576 OVO983062:OVU1048576 PFK983062:PFQ1048576 PPG983062:PPM1048576 PZC983062:PZI1048576 QIY983062:QJE1048576 QSU983062:QTA1048576 RCQ983062:RCW1048576 RMM983062:RMS1048576 RWI983062:RWO1048576 SGE983062:SGK1048576 SQA983062:SQG1048576 SZW983062:TAC1048576 TJS983062:TJY1048576 TTO983062:TTU1048576 UDK983062:UDQ1048576 UNG983062:UNM1048576 UXC983062:UXI1048576 VGY983062:VHE1048576 VQU983062:VRA1048576 WAQ983062:WAW1048576 WKM983062:WKS1048576 WUI983062:WUO1048576 HW1:IC20 RS1:RY20 ABO1:ABU20 ALK1:ALQ20 AVG1:AVM20 BFC1:BFI20 BOY1:BPE20 BYU1:BZA20 CIQ1:CIW20 CSM1:CSS20 DCI1:DCO20 DME1:DMK20 DWA1:DWG20 EFW1:EGC20 EPS1:EPY20 EZO1:EZU20 FJK1:FJQ20 FTG1:FTM20 GDC1:GDI20 GMY1:GNE20 GWU1:GXA20 HGQ1:HGW20 HQM1:HQS20 IAI1:IAO20 IKE1:IKK20 IUA1:IUG20 JDW1:JEC20 JNS1:JNY20 JXO1:JXU20 KHK1:KHQ20 KRG1:KRM20 LBC1:LBI20 LKY1:LLE20 LUU1:LVA20 MEQ1:MEW20 MOM1:MOS20 MYI1:MYO20 NIE1:NIK20 NSA1:NSG20 OBW1:OCC20 OLS1:OLY20 OVO1:OVU20 PFK1:PFQ20 PPG1:PPM20 PZC1:PZI20 QIY1:QJE20 QSU1:QTA20 RCQ1:RCW20 RMM1:RMS20 RWI1:RWO20 SGE1:SGK20 SQA1:SQG20 SZW1:TAC20 TJS1:TJY20 TTO1:TTU20 UDK1:UDQ20 UNG1:UNM20 UXC1:UXI20 VGY1:VHE20 VQU1:VRA20 WAQ1:WAW20 WKM1:WKS20 WUI1:WUO20">
      <formula1>"x"</formula1>
    </dataValidation>
    <dataValidation type="list" allowBlank="1" showInputMessage="1" showErrorMessage="1" sqref="HG1:HG6 RC1:RC6 AAY1:AAY6 AKU1:AKU6 AUQ1:AUQ6 BEM1:BEM6 BOI1:BOI6 BYE1:BYE6 CIA1:CIA6 CRW1:CRW6 DBS1:DBS6 DLO1:DLO6 DVK1:DVK6 EFG1:EFG6 EPC1:EPC6 EYY1:EYY6 FIU1:FIU6 FSQ1:FSQ6 GCM1:GCM6 GMI1:GMI6 GWE1:GWE6 HGA1:HGA6 HPW1:HPW6 HZS1:HZS6 IJO1:IJO6 ITK1:ITK6 JDG1:JDG6 JNC1:JNC6 JWY1:JWY6 KGU1:KGU6 KQQ1:KQQ6 LAM1:LAM6 LKI1:LKI6 LUE1:LUE6 MEA1:MEA6 MNW1:MNW6 MXS1:MXS6 NHO1:NHO6 NRK1:NRK6 OBG1:OBG6 OLC1:OLC6 OUY1:OUY6 PEU1:PEU6 POQ1:POQ6 PYM1:PYM6 QII1:QII6 QSE1:QSE6 RCA1:RCA6 RLW1:RLW6 RVS1:RVS6 SFO1:SFO6 SPK1:SPK6 SZG1:SZG6 TJC1:TJC6 TSY1:TSY6 UCU1:UCU6 UMQ1:UMQ6 UWM1:UWM6 VGI1:VGI6 VQE1:VQE6 WAA1:WAA6 WJW1:WJW6 WTS1:WTS6 HG18:HG65542 RC18:RC65542 AAY18:AAY65542 AKU18:AKU65542 AUQ18:AUQ65542 BEM18:BEM65542 BOI18:BOI65542 BYE18:BYE65542 CIA18:CIA65542 CRW18:CRW65542 DBS18:DBS65542 DLO18:DLO65542 DVK18:DVK65542 EFG18:EFG65542 EPC18:EPC65542 EYY18:EYY65542 FIU18:FIU65542 FSQ18:FSQ65542 GCM18:GCM65542 GMI18:GMI65542 GWE18:GWE65542 HGA18:HGA65542 HPW18:HPW65542 HZS18:HZS65542 IJO18:IJO65542 ITK18:ITK65542 JDG18:JDG65542 JNC18:JNC65542 JWY18:JWY65542 KGU18:KGU65542 KQQ18:KQQ65542 LAM18:LAM65542 LKI18:LKI65542 LUE18:LUE65542 MEA18:MEA65542 MNW18:MNW65542 MXS18:MXS65542 NHO18:NHO65542 NRK18:NRK65542 OBG18:OBG65542 OLC18:OLC65542 OUY18:OUY65542 PEU18:PEU65542 POQ18:POQ65542 PYM18:PYM65542 QII18:QII65542 QSE18:QSE65542 RCA18:RCA65542 RLW18:RLW65542 RVS18:RVS65542 SFO18:SFO65542 SPK18:SPK65542 SZG18:SZG65542 TJC18:TJC65542 TSY18:TSY65542 UCU18:UCU65542 UMQ18:UMQ65542 UWM18:UWM65542 VGI18:VGI65542 VQE18:VQE65542 WAA18:WAA65542 WJW18:WJW65542 WTS18:WTS65542 HG65554:HG131078 RC65554:RC131078 AAY65554:AAY131078 AKU65554:AKU131078 AUQ65554:AUQ131078 BEM65554:BEM131078 BOI65554:BOI131078 BYE65554:BYE131078 CIA65554:CIA131078 CRW65554:CRW131078 DBS65554:DBS131078 DLO65554:DLO131078 DVK65554:DVK131078 EFG65554:EFG131078 EPC65554:EPC131078 EYY65554:EYY131078 FIU65554:FIU131078 FSQ65554:FSQ131078 GCM65554:GCM131078 GMI65554:GMI131078 GWE65554:GWE131078 HGA65554:HGA131078 HPW65554:HPW131078 HZS65554:HZS131078 IJO65554:IJO131078 ITK65554:ITK131078 JDG65554:JDG131078 JNC65554:JNC131078 JWY65554:JWY131078 KGU65554:KGU131078 KQQ65554:KQQ131078 LAM65554:LAM131078 LKI65554:LKI131078 LUE65554:LUE131078 MEA65554:MEA131078 MNW65554:MNW131078 MXS65554:MXS131078 NHO65554:NHO131078 NRK65554:NRK131078 OBG65554:OBG131078 OLC65554:OLC131078 OUY65554:OUY131078 PEU65554:PEU131078 POQ65554:POQ131078 PYM65554:PYM131078 QII65554:QII131078 QSE65554:QSE131078 RCA65554:RCA131078 RLW65554:RLW131078 RVS65554:RVS131078 SFO65554:SFO131078 SPK65554:SPK131078 SZG65554:SZG131078 TJC65554:TJC131078 TSY65554:TSY131078 UCU65554:UCU131078 UMQ65554:UMQ131078 UWM65554:UWM131078 VGI65554:VGI131078 VQE65554:VQE131078 WAA65554:WAA131078 WJW65554:WJW131078 WTS65554:WTS131078 HG131090:HG196614 RC131090:RC196614 AAY131090:AAY196614 AKU131090:AKU196614 AUQ131090:AUQ196614 BEM131090:BEM196614 BOI131090:BOI196614 BYE131090:BYE196614 CIA131090:CIA196614 CRW131090:CRW196614 DBS131090:DBS196614 DLO131090:DLO196614 DVK131090:DVK196614 EFG131090:EFG196614 EPC131090:EPC196614 EYY131090:EYY196614 FIU131090:FIU196614 FSQ131090:FSQ196614 GCM131090:GCM196614 GMI131090:GMI196614 GWE131090:GWE196614 HGA131090:HGA196614 HPW131090:HPW196614 HZS131090:HZS196614 IJO131090:IJO196614 ITK131090:ITK196614 JDG131090:JDG196614 JNC131090:JNC196614 JWY131090:JWY196614 KGU131090:KGU196614 KQQ131090:KQQ196614 LAM131090:LAM196614 LKI131090:LKI196614 LUE131090:LUE196614 MEA131090:MEA196614 MNW131090:MNW196614 MXS131090:MXS196614 NHO131090:NHO196614 NRK131090:NRK196614 OBG131090:OBG196614 OLC131090:OLC196614 OUY131090:OUY196614 PEU131090:PEU196614 POQ131090:POQ196614 PYM131090:PYM196614 QII131090:QII196614 QSE131090:QSE196614 RCA131090:RCA196614 RLW131090:RLW196614 RVS131090:RVS196614 SFO131090:SFO196614 SPK131090:SPK196614 SZG131090:SZG196614 TJC131090:TJC196614 TSY131090:TSY196614 UCU131090:UCU196614 UMQ131090:UMQ196614 UWM131090:UWM196614 VGI131090:VGI196614 VQE131090:VQE196614 WAA131090:WAA196614 WJW131090:WJW196614 WTS131090:WTS196614 HG196626:HG262150 RC196626:RC262150 AAY196626:AAY262150 AKU196626:AKU262150 AUQ196626:AUQ262150 BEM196626:BEM262150 BOI196626:BOI262150 BYE196626:BYE262150 CIA196626:CIA262150 CRW196626:CRW262150 DBS196626:DBS262150 DLO196626:DLO262150 DVK196626:DVK262150 EFG196626:EFG262150 EPC196626:EPC262150 EYY196626:EYY262150 FIU196626:FIU262150 FSQ196626:FSQ262150 GCM196626:GCM262150 GMI196626:GMI262150 GWE196626:GWE262150 HGA196626:HGA262150 HPW196626:HPW262150 HZS196626:HZS262150 IJO196626:IJO262150 ITK196626:ITK262150 JDG196626:JDG262150 JNC196626:JNC262150 JWY196626:JWY262150 KGU196626:KGU262150 KQQ196626:KQQ262150 LAM196626:LAM262150 LKI196626:LKI262150 LUE196626:LUE262150 MEA196626:MEA262150 MNW196626:MNW262150 MXS196626:MXS262150 NHO196626:NHO262150 NRK196626:NRK262150 OBG196626:OBG262150 OLC196626:OLC262150 OUY196626:OUY262150 PEU196626:PEU262150 POQ196626:POQ262150 PYM196626:PYM262150 QII196626:QII262150 QSE196626:QSE262150 RCA196626:RCA262150 RLW196626:RLW262150 RVS196626:RVS262150 SFO196626:SFO262150 SPK196626:SPK262150 SZG196626:SZG262150 TJC196626:TJC262150 TSY196626:TSY262150 UCU196626:UCU262150 UMQ196626:UMQ262150 UWM196626:UWM262150 VGI196626:VGI262150 VQE196626:VQE262150 WAA196626:WAA262150 WJW196626:WJW262150 WTS196626:WTS262150 HG262162:HG327686 RC262162:RC327686 AAY262162:AAY327686 AKU262162:AKU327686 AUQ262162:AUQ327686 BEM262162:BEM327686 BOI262162:BOI327686 BYE262162:BYE327686 CIA262162:CIA327686 CRW262162:CRW327686 DBS262162:DBS327686 DLO262162:DLO327686 DVK262162:DVK327686 EFG262162:EFG327686 EPC262162:EPC327686 EYY262162:EYY327686 FIU262162:FIU327686 FSQ262162:FSQ327686 GCM262162:GCM327686 GMI262162:GMI327686 GWE262162:GWE327686 HGA262162:HGA327686 HPW262162:HPW327686 HZS262162:HZS327686 IJO262162:IJO327686 ITK262162:ITK327686 JDG262162:JDG327686 JNC262162:JNC327686 JWY262162:JWY327686 KGU262162:KGU327686 KQQ262162:KQQ327686 LAM262162:LAM327686 LKI262162:LKI327686 LUE262162:LUE327686 MEA262162:MEA327686 MNW262162:MNW327686 MXS262162:MXS327686 NHO262162:NHO327686 NRK262162:NRK327686 OBG262162:OBG327686 OLC262162:OLC327686 OUY262162:OUY327686 PEU262162:PEU327686 POQ262162:POQ327686 PYM262162:PYM327686 QII262162:QII327686 QSE262162:QSE327686 RCA262162:RCA327686 RLW262162:RLW327686 RVS262162:RVS327686 SFO262162:SFO327686 SPK262162:SPK327686 SZG262162:SZG327686 TJC262162:TJC327686 TSY262162:TSY327686 UCU262162:UCU327686 UMQ262162:UMQ327686 UWM262162:UWM327686 VGI262162:VGI327686 VQE262162:VQE327686 WAA262162:WAA327686 WJW262162:WJW327686 WTS262162:WTS327686 HG327698:HG393222 RC327698:RC393222 AAY327698:AAY393222 AKU327698:AKU393222 AUQ327698:AUQ393222 BEM327698:BEM393222 BOI327698:BOI393222 BYE327698:BYE393222 CIA327698:CIA393222 CRW327698:CRW393222 DBS327698:DBS393222 DLO327698:DLO393222 DVK327698:DVK393222 EFG327698:EFG393222 EPC327698:EPC393222 EYY327698:EYY393222 FIU327698:FIU393222 FSQ327698:FSQ393222 GCM327698:GCM393222 GMI327698:GMI393222 GWE327698:GWE393222 HGA327698:HGA393222 HPW327698:HPW393222 HZS327698:HZS393222 IJO327698:IJO393222 ITK327698:ITK393222 JDG327698:JDG393222 JNC327698:JNC393222 JWY327698:JWY393222 KGU327698:KGU393222 KQQ327698:KQQ393222 LAM327698:LAM393222 LKI327698:LKI393222 LUE327698:LUE393222 MEA327698:MEA393222 MNW327698:MNW393222 MXS327698:MXS393222 NHO327698:NHO393222 NRK327698:NRK393222 OBG327698:OBG393222 OLC327698:OLC393222 OUY327698:OUY393222 PEU327698:PEU393222 POQ327698:POQ393222 PYM327698:PYM393222 QII327698:QII393222 QSE327698:QSE393222 RCA327698:RCA393222 RLW327698:RLW393222 RVS327698:RVS393222 SFO327698:SFO393222 SPK327698:SPK393222 SZG327698:SZG393222 TJC327698:TJC393222 TSY327698:TSY393222 UCU327698:UCU393222 UMQ327698:UMQ393222 UWM327698:UWM393222 VGI327698:VGI393222 VQE327698:VQE393222 WAA327698:WAA393222 WJW327698:WJW393222 WTS327698:WTS393222 HG393234:HG458758 RC393234:RC458758 AAY393234:AAY458758 AKU393234:AKU458758 AUQ393234:AUQ458758 BEM393234:BEM458758 BOI393234:BOI458758 BYE393234:BYE458758 CIA393234:CIA458758 CRW393234:CRW458758 DBS393234:DBS458758 DLO393234:DLO458758 DVK393234:DVK458758 EFG393234:EFG458758 EPC393234:EPC458758 EYY393234:EYY458758 FIU393234:FIU458758 FSQ393234:FSQ458758 GCM393234:GCM458758 GMI393234:GMI458758 GWE393234:GWE458758 HGA393234:HGA458758 HPW393234:HPW458758 HZS393234:HZS458758 IJO393234:IJO458758 ITK393234:ITK458758 JDG393234:JDG458758 JNC393234:JNC458758 JWY393234:JWY458758 KGU393234:KGU458758 KQQ393234:KQQ458758 LAM393234:LAM458758 LKI393234:LKI458758 LUE393234:LUE458758 MEA393234:MEA458758 MNW393234:MNW458758 MXS393234:MXS458758 NHO393234:NHO458758 NRK393234:NRK458758 OBG393234:OBG458758 OLC393234:OLC458758 OUY393234:OUY458758 PEU393234:PEU458758 POQ393234:POQ458758 PYM393234:PYM458758 QII393234:QII458758 QSE393234:QSE458758 RCA393234:RCA458758 RLW393234:RLW458758 RVS393234:RVS458758 SFO393234:SFO458758 SPK393234:SPK458758 SZG393234:SZG458758 TJC393234:TJC458758 TSY393234:TSY458758 UCU393234:UCU458758 UMQ393234:UMQ458758 UWM393234:UWM458758 VGI393234:VGI458758 VQE393234:VQE458758 WAA393234:WAA458758 WJW393234:WJW458758 WTS393234:WTS458758 HG458770:HG524294 RC458770:RC524294 AAY458770:AAY524294 AKU458770:AKU524294 AUQ458770:AUQ524294 BEM458770:BEM524294 BOI458770:BOI524294 BYE458770:BYE524294 CIA458770:CIA524294 CRW458770:CRW524294 DBS458770:DBS524294 DLO458770:DLO524294 DVK458770:DVK524294 EFG458770:EFG524294 EPC458770:EPC524294 EYY458770:EYY524294 FIU458770:FIU524294 FSQ458770:FSQ524294 GCM458770:GCM524294 GMI458770:GMI524294 GWE458770:GWE524294 HGA458770:HGA524294 HPW458770:HPW524294 HZS458770:HZS524294 IJO458770:IJO524294 ITK458770:ITK524294 JDG458770:JDG524294 JNC458770:JNC524294 JWY458770:JWY524294 KGU458770:KGU524294 KQQ458770:KQQ524294 LAM458770:LAM524294 LKI458770:LKI524294 LUE458770:LUE524294 MEA458770:MEA524294 MNW458770:MNW524294 MXS458770:MXS524294 NHO458770:NHO524294 NRK458770:NRK524294 OBG458770:OBG524294 OLC458770:OLC524294 OUY458770:OUY524294 PEU458770:PEU524294 POQ458770:POQ524294 PYM458770:PYM524294 QII458770:QII524294 QSE458770:QSE524294 RCA458770:RCA524294 RLW458770:RLW524294 RVS458770:RVS524294 SFO458770:SFO524294 SPK458770:SPK524294 SZG458770:SZG524294 TJC458770:TJC524294 TSY458770:TSY524294 UCU458770:UCU524294 UMQ458770:UMQ524294 UWM458770:UWM524294 VGI458770:VGI524294 VQE458770:VQE524294 WAA458770:WAA524294 WJW458770:WJW524294 WTS458770:WTS524294 HG524306:HG589830 RC524306:RC589830 AAY524306:AAY589830 AKU524306:AKU589830 AUQ524306:AUQ589830 BEM524306:BEM589830 BOI524306:BOI589830 BYE524306:BYE589830 CIA524306:CIA589830 CRW524306:CRW589830 DBS524306:DBS589830 DLO524306:DLO589830 DVK524306:DVK589830 EFG524306:EFG589830 EPC524306:EPC589830 EYY524306:EYY589830 FIU524306:FIU589830 FSQ524306:FSQ589830 GCM524306:GCM589830 GMI524306:GMI589830 GWE524306:GWE589830 HGA524306:HGA589830 HPW524306:HPW589830 HZS524306:HZS589830 IJO524306:IJO589830 ITK524306:ITK589830 JDG524306:JDG589830 JNC524306:JNC589830 JWY524306:JWY589830 KGU524306:KGU589830 KQQ524306:KQQ589830 LAM524306:LAM589830 LKI524306:LKI589830 LUE524306:LUE589830 MEA524306:MEA589830 MNW524306:MNW589830 MXS524306:MXS589830 NHO524306:NHO589830 NRK524306:NRK589830 OBG524306:OBG589830 OLC524306:OLC589830 OUY524306:OUY589830 PEU524306:PEU589830 POQ524306:POQ589830 PYM524306:PYM589830 QII524306:QII589830 QSE524306:QSE589830 RCA524306:RCA589830 RLW524306:RLW589830 RVS524306:RVS589830 SFO524306:SFO589830 SPK524306:SPK589830 SZG524306:SZG589830 TJC524306:TJC589830 TSY524306:TSY589830 UCU524306:UCU589830 UMQ524306:UMQ589830 UWM524306:UWM589830 VGI524306:VGI589830 VQE524306:VQE589830 WAA524306:WAA589830 WJW524306:WJW589830 WTS524306:WTS589830 HG589842:HG655366 RC589842:RC655366 AAY589842:AAY655366 AKU589842:AKU655366 AUQ589842:AUQ655366 BEM589842:BEM655366 BOI589842:BOI655366 BYE589842:BYE655366 CIA589842:CIA655366 CRW589842:CRW655366 DBS589842:DBS655366 DLO589842:DLO655366 DVK589842:DVK655366 EFG589842:EFG655366 EPC589842:EPC655366 EYY589842:EYY655366 FIU589842:FIU655366 FSQ589842:FSQ655366 GCM589842:GCM655366 GMI589842:GMI655366 GWE589842:GWE655366 HGA589842:HGA655366 HPW589842:HPW655366 HZS589842:HZS655366 IJO589842:IJO655366 ITK589842:ITK655366 JDG589842:JDG655366 JNC589842:JNC655366 JWY589842:JWY655366 KGU589842:KGU655366 KQQ589842:KQQ655366 LAM589842:LAM655366 LKI589842:LKI655366 LUE589842:LUE655366 MEA589842:MEA655366 MNW589842:MNW655366 MXS589842:MXS655366 NHO589842:NHO655366 NRK589842:NRK655366 OBG589842:OBG655366 OLC589842:OLC655366 OUY589842:OUY655366 PEU589842:PEU655366 POQ589842:POQ655366 PYM589842:PYM655366 QII589842:QII655366 QSE589842:QSE655366 RCA589842:RCA655366 RLW589842:RLW655366 RVS589842:RVS655366 SFO589842:SFO655366 SPK589842:SPK655366 SZG589842:SZG655366 TJC589842:TJC655366 TSY589842:TSY655366 UCU589842:UCU655366 UMQ589842:UMQ655366 UWM589842:UWM655366 VGI589842:VGI655366 VQE589842:VQE655366 WAA589842:WAA655366 WJW589842:WJW655366 WTS589842:WTS655366 HG655378:HG720902 RC655378:RC720902 AAY655378:AAY720902 AKU655378:AKU720902 AUQ655378:AUQ720902 BEM655378:BEM720902 BOI655378:BOI720902 BYE655378:BYE720902 CIA655378:CIA720902 CRW655378:CRW720902 DBS655378:DBS720902 DLO655378:DLO720902 DVK655378:DVK720902 EFG655378:EFG720902 EPC655378:EPC720902 EYY655378:EYY720902 FIU655378:FIU720902 FSQ655378:FSQ720902 GCM655378:GCM720902 GMI655378:GMI720902 GWE655378:GWE720902 HGA655378:HGA720902 HPW655378:HPW720902 HZS655378:HZS720902 IJO655378:IJO720902 ITK655378:ITK720902 JDG655378:JDG720902 JNC655378:JNC720902 JWY655378:JWY720902 KGU655378:KGU720902 KQQ655378:KQQ720902 LAM655378:LAM720902 LKI655378:LKI720902 LUE655378:LUE720902 MEA655378:MEA720902 MNW655378:MNW720902 MXS655378:MXS720902 NHO655378:NHO720902 NRK655378:NRK720902 OBG655378:OBG720902 OLC655378:OLC720902 OUY655378:OUY720902 PEU655378:PEU720902 POQ655378:POQ720902 PYM655378:PYM720902 QII655378:QII720902 QSE655378:QSE720902 RCA655378:RCA720902 RLW655378:RLW720902 RVS655378:RVS720902 SFO655378:SFO720902 SPK655378:SPK720902 SZG655378:SZG720902 TJC655378:TJC720902 TSY655378:TSY720902 UCU655378:UCU720902 UMQ655378:UMQ720902 UWM655378:UWM720902 VGI655378:VGI720902 VQE655378:VQE720902 WAA655378:WAA720902 WJW655378:WJW720902 WTS655378:WTS720902 HG720914:HG786438 RC720914:RC786438 AAY720914:AAY786438 AKU720914:AKU786438 AUQ720914:AUQ786438 BEM720914:BEM786438 BOI720914:BOI786438 BYE720914:BYE786438 CIA720914:CIA786438 CRW720914:CRW786438 DBS720914:DBS786438 DLO720914:DLO786438 DVK720914:DVK786438 EFG720914:EFG786438 EPC720914:EPC786438 EYY720914:EYY786438 FIU720914:FIU786438 FSQ720914:FSQ786438 GCM720914:GCM786438 GMI720914:GMI786438 GWE720914:GWE786438 HGA720914:HGA786438 HPW720914:HPW786438 HZS720914:HZS786438 IJO720914:IJO786438 ITK720914:ITK786438 JDG720914:JDG786438 JNC720914:JNC786438 JWY720914:JWY786438 KGU720914:KGU786438 KQQ720914:KQQ786438 LAM720914:LAM786438 LKI720914:LKI786438 LUE720914:LUE786438 MEA720914:MEA786438 MNW720914:MNW786438 MXS720914:MXS786438 NHO720914:NHO786438 NRK720914:NRK786438 OBG720914:OBG786438 OLC720914:OLC786438 OUY720914:OUY786438 PEU720914:PEU786438 POQ720914:POQ786438 PYM720914:PYM786438 QII720914:QII786438 QSE720914:QSE786438 RCA720914:RCA786438 RLW720914:RLW786438 RVS720914:RVS786438 SFO720914:SFO786438 SPK720914:SPK786438 SZG720914:SZG786438 TJC720914:TJC786438 TSY720914:TSY786438 UCU720914:UCU786438 UMQ720914:UMQ786438 UWM720914:UWM786438 VGI720914:VGI786438 VQE720914:VQE786438 WAA720914:WAA786438 WJW720914:WJW786438 WTS720914:WTS786438 HG786450:HG851974 RC786450:RC851974 AAY786450:AAY851974 AKU786450:AKU851974 AUQ786450:AUQ851974 BEM786450:BEM851974 BOI786450:BOI851974 BYE786450:BYE851974 CIA786450:CIA851974 CRW786450:CRW851974 DBS786450:DBS851974 DLO786450:DLO851974 DVK786450:DVK851974 EFG786450:EFG851974 EPC786450:EPC851974 EYY786450:EYY851974 FIU786450:FIU851974 FSQ786450:FSQ851974 GCM786450:GCM851974 GMI786450:GMI851974 GWE786450:GWE851974 HGA786450:HGA851974 HPW786450:HPW851974 HZS786450:HZS851974 IJO786450:IJO851974 ITK786450:ITK851974 JDG786450:JDG851974 JNC786450:JNC851974 JWY786450:JWY851974 KGU786450:KGU851974 KQQ786450:KQQ851974 LAM786450:LAM851974 LKI786450:LKI851974 LUE786450:LUE851974 MEA786450:MEA851974 MNW786450:MNW851974 MXS786450:MXS851974 NHO786450:NHO851974 NRK786450:NRK851974 OBG786450:OBG851974 OLC786450:OLC851974 OUY786450:OUY851974 PEU786450:PEU851974 POQ786450:POQ851974 PYM786450:PYM851974 QII786450:QII851974 QSE786450:QSE851974 RCA786450:RCA851974 RLW786450:RLW851974 RVS786450:RVS851974 SFO786450:SFO851974 SPK786450:SPK851974 SZG786450:SZG851974 TJC786450:TJC851974 TSY786450:TSY851974 UCU786450:UCU851974 UMQ786450:UMQ851974 UWM786450:UWM851974 VGI786450:VGI851974 VQE786450:VQE851974 WAA786450:WAA851974 WJW786450:WJW851974 WTS786450:WTS851974 HG851986:HG917510 RC851986:RC917510 AAY851986:AAY917510 AKU851986:AKU917510 AUQ851986:AUQ917510 BEM851986:BEM917510 BOI851986:BOI917510 BYE851986:BYE917510 CIA851986:CIA917510 CRW851986:CRW917510 DBS851986:DBS917510 DLO851986:DLO917510 DVK851986:DVK917510 EFG851986:EFG917510 EPC851986:EPC917510 EYY851986:EYY917510 FIU851986:FIU917510 FSQ851986:FSQ917510 GCM851986:GCM917510 GMI851986:GMI917510 GWE851986:GWE917510 HGA851986:HGA917510 HPW851986:HPW917510 HZS851986:HZS917510 IJO851986:IJO917510 ITK851986:ITK917510 JDG851986:JDG917510 JNC851986:JNC917510 JWY851986:JWY917510 KGU851986:KGU917510 KQQ851986:KQQ917510 LAM851986:LAM917510 LKI851986:LKI917510 LUE851986:LUE917510 MEA851986:MEA917510 MNW851986:MNW917510 MXS851986:MXS917510 NHO851986:NHO917510 NRK851986:NRK917510 OBG851986:OBG917510 OLC851986:OLC917510 OUY851986:OUY917510 PEU851986:PEU917510 POQ851986:POQ917510 PYM851986:PYM917510 QII851986:QII917510 QSE851986:QSE917510 RCA851986:RCA917510 RLW851986:RLW917510 RVS851986:RVS917510 SFO851986:SFO917510 SPK851986:SPK917510 SZG851986:SZG917510 TJC851986:TJC917510 TSY851986:TSY917510 UCU851986:UCU917510 UMQ851986:UMQ917510 UWM851986:UWM917510 VGI851986:VGI917510 VQE851986:VQE917510 WAA851986:WAA917510 WJW851986:WJW917510 WTS851986:WTS917510 HG917522:HG983046 RC917522:RC983046 AAY917522:AAY983046 AKU917522:AKU983046 AUQ917522:AUQ983046 BEM917522:BEM983046 BOI917522:BOI983046 BYE917522:BYE983046 CIA917522:CIA983046 CRW917522:CRW983046 DBS917522:DBS983046 DLO917522:DLO983046 DVK917522:DVK983046 EFG917522:EFG983046 EPC917522:EPC983046 EYY917522:EYY983046 FIU917522:FIU983046 FSQ917522:FSQ983046 GCM917522:GCM983046 GMI917522:GMI983046 GWE917522:GWE983046 HGA917522:HGA983046 HPW917522:HPW983046 HZS917522:HZS983046 IJO917522:IJO983046 ITK917522:ITK983046 JDG917522:JDG983046 JNC917522:JNC983046 JWY917522:JWY983046 KGU917522:KGU983046 KQQ917522:KQQ983046 LAM917522:LAM983046 LKI917522:LKI983046 LUE917522:LUE983046 MEA917522:MEA983046 MNW917522:MNW983046 MXS917522:MXS983046 NHO917522:NHO983046 NRK917522:NRK983046 OBG917522:OBG983046 OLC917522:OLC983046 OUY917522:OUY983046 PEU917522:PEU983046 POQ917522:POQ983046 PYM917522:PYM983046 QII917522:QII983046 QSE917522:QSE983046 RCA917522:RCA983046 RLW917522:RLW983046 RVS917522:RVS983046 SFO917522:SFO983046 SPK917522:SPK983046 SZG917522:SZG983046 TJC917522:TJC983046 TSY917522:TSY983046 UCU917522:UCU983046 UMQ917522:UMQ983046 UWM917522:UWM983046 VGI917522:VGI983046 VQE917522:VQE983046 WAA917522:WAA983046 WJW917522:WJW983046 WTS917522:WTS983046 HG983058:HG1048576 RC983058:RC1048576 AAY983058:AAY1048576 AKU983058:AKU1048576 AUQ983058:AUQ1048576 BEM983058:BEM1048576 BOI983058:BOI1048576 BYE983058:BYE1048576 CIA983058:CIA1048576 CRW983058:CRW1048576 DBS983058:DBS1048576 DLO983058:DLO1048576 DVK983058:DVK1048576 EFG983058:EFG1048576 EPC983058:EPC1048576 EYY983058:EYY1048576 FIU983058:FIU1048576 FSQ983058:FSQ1048576 GCM983058:GCM1048576 GMI983058:GMI1048576 GWE983058:GWE1048576 HGA983058:HGA1048576 HPW983058:HPW1048576 HZS983058:HZS1048576 IJO983058:IJO1048576 ITK983058:ITK1048576 JDG983058:JDG1048576 JNC983058:JNC1048576 JWY983058:JWY1048576 KGU983058:KGU1048576 KQQ983058:KQQ1048576 LAM983058:LAM1048576 LKI983058:LKI1048576 LUE983058:LUE1048576 MEA983058:MEA1048576 MNW983058:MNW1048576 MXS983058:MXS1048576 NHO983058:NHO1048576 NRK983058:NRK1048576 OBG983058:OBG1048576 OLC983058:OLC1048576 OUY983058:OUY1048576 PEU983058:PEU1048576 POQ983058:POQ1048576 PYM983058:PYM1048576 QII983058:QII1048576 QSE983058:QSE1048576 RCA983058:RCA1048576 RLW983058:RLW1048576 RVS983058:RVS1048576 SFO983058:SFO1048576 SPK983058:SPK1048576 SZG983058:SZG1048576 TJC983058:TJC1048576 TSY983058:TSY1048576 UCU983058:UCU1048576 UMQ983058:UMQ1048576 UWM983058:UWM1048576 VGI983058:VGI1048576 VQE983058:VQE1048576 WAA983058:WAA1048576 WJW983058:WJW1048576 WTS983058:WTS1048576">
      <formula1>"A,B,C"</formula1>
    </dataValidation>
  </dataValidations>
  <printOptions horizontalCentered="1"/>
  <pageMargins left="0.2"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33"/>
  <sheetViews>
    <sheetView topLeftCell="J1" workbookViewId="0">
      <pane ySplit="8" topLeftCell="A15" activePane="bottomLeft" state="frozen"/>
      <selection pane="bottomLeft" activeCell="A5" sqref="A5:A8"/>
    </sheetView>
  </sheetViews>
  <sheetFormatPr defaultColWidth="4.28515625" defaultRowHeight="12.75"/>
  <cols>
    <col min="1" max="1" width="3.7109375" style="2322" customWidth="1"/>
    <col min="2" max="2" width="16.7109375" style="2431" customWidth="1"/>
    <col min="3" max="3" width="9.42578125" style="2432" customWidth="1"/>
    <col min="4" max="4" width="5.7109375" style="2432" hidden="1" customWidth="1"/>
    <col min="5" max="5" width="4.7109375" style="2432" hidden="1" customWidth="1"/>
    <col min="6" max="6" width="11.28515625" style="2432" customWidth="1"/>
    <col min="7" max="7" width="11.140625" style="2323" customWidth="1"/>
    <col min="8" max="8" width="10.7109375" style="2323" customWidth="1"/>
    <col min="9" max="9" width="9.42578125" style="2323" customWidth="1"/>
    <col min="10" max="10" width="8.42578125" style="2323" customWidth="1"/>
    <col min="11" max="11" width="8.5703125" style="2323" hidden="1" customWidth="1"/>
    <col min="12" max="12" width="9.7109375" style="2323" hidden="1" customWidth="1"/>
    <col min="13" max="13" width="10.5703125" style="2323" customWidth="1"/>
    <col min="14" max="14" width="9.42578125" style="2323" customWidth="1"/>
    <col min="15" max="15" width="11.140625" style="2323" customWidth="1"/>
    <col min="16" max="16" width="10.85546875" style="2323" customWidth="1"/>
    <col min="17" max="17" width="10.42578125" style="2323" customWidth="1"/>
    <col min="18" max="18" width="17.28515625" style="2323" customWidth="1"/>
    <col min="19" max="19" width="10" style="2323" customWidth="1"/>
    <col min="20" max="20" width="10.85546875" style="2323" customWidth="1"/>
    <col min="21" max="21" width="12.28515625" style="2323" customWidth="1"/>
    <col min="22" max="22" width="10.7109375" style="2323" customWidth="1"/>
    <col min="23" max="23" width="9" style="2323" customWidth="1"/>
    <col min="24" max="24" width="11.28515625" style="2323" customWidth="1"/>
    <col min="25" max="25" width="11.5703125" style="2323" customWidth="1"/>
    <col min="26" max="26" width="14.42578125" style="2308" customWidth="1"/>
    <col min="27" max="27" width="0" style="2308" hidden="1" customWidth="1"/>
    <col min="28" max="28" width="4.28515625" style="2308"/>
    <col min="29" max="29" width="9.85546875" style="2308" bestFit="1" customWidth="1"/>
    <col min="30" max="30" width="4.28515625" style="2308"/>
    <col min="31" max="31" width="9.85546875" style="2308" bestFit="1" customWidth="1"/>
    <col min="32" max="193" width="4.28515625" style="2308"/>
    <col min="194" max="194" width="3" style="2308" customWidth="1"/>
    <col min="195" max="195" width="12.7109375" style="2308" customWidth="1"/>
    <col min="196" max="197" width="0" style="2308" hidden="1" customWidth="1"/>
    <col min="198" max="198" width="8.5703125" style="2308" customWidth="1"/>
    <col min="199" max="199" width="8.42578125" style="2308" customWidth="1"/>
    <col min="200" max="200" width="7.28515625" style="2308" customWidth="1"/>
    <col min="201" max="206" width="0" style="2308" hidden="1" customWidth="1"/>
    <col min="207" max="207" width="7.28515625" style="2308" customWidth="1"/>
    <col min="208" max="208" width="8.28515625" style="2308" customWidth="1"/>
    <col min="209" max="209" width="6.28515625" style="2308" customWidth="1"/>
    <col min="210" max="210" width="0" style="2308" hidden="1" customWidth="1"/>
    <col min="211" max="211" width="7.140625" style="2308" customWidth="1"/>
    <col min="212" max="212" width="7.7109375" style="2308" customWidth="1"/>
    <col min="213" max="213" width="7.28515625" style="2308" customWidth="1"/>
    <col min="214" max="214" width="9" style="2308" customWidth="1"/>
    <col min="215" max="215" width="7.28515625" style="2308" customWidth="1"/>
    <col min="216" max="216" width="8.28515625" style="2308" customWidth="1"/>
    <col min="217" max="217" width="7.28515625" style="2308" customWidth="1"/>
    <col min="218" max="218" width="7.42578125" style="2308" customWidth="1"/>
    <col min="219" max="219" width="8.7109375" style="2308" customWidth="1"/>
    <col min="220" max="220" width="5.7109375" style="2308" customWidth="1"/>
    <col min="221" max="280" width="0" style="2308" hidden="1" customWidth="1"/>
    <col min="281" max="281" width="4.28515625" style="2308"/>
    <col min="282" max="282" width="5.42578125" style="2308" bestFit="1" customWidth="1"/>
    <col min="283" max="449" width="4.28515625" style="2308"/>
    <col min="450" max="450" width="3" style="2308" customWidth="1"/>
    <col min="451" max="451" width="12.7109375" style="2308" customWidth="1"/>
    <col min="452" max="453" width="0" style="2308" hidden="1" customWidth="1"/>
    <col min="454" max="454" width="8.5703125" style="2308" customWidth="1"/>
    <col min="455" max="455" width="8.42578125" style="2308" customWidth="1"/>
    <col min="456" max="456" width="7.28515625" style="2308" customWidth="1"/>
    <col min="457" max="462" width="0" style="2308" hidden="1" customWidth="1"/>
    <col min="463" max="463" width="7.28515625" style="2308" customWidth="1"/>
    <col min="464" max="464" width="8.28515625" style="2308" customWidth="1"/>
    <col min="465" max="465" width="6.28515625" style="2308" customWidth="1"/>
    <col min="466" max="466" width="0" style="2308" hidden="1" customWidth="1"/>
    <col min="467" max="467" width="7.140625" style="2308" customWidth="1"/>
    <col min="468" max="468" width="7.7109375" style="2308" customWidth="1"/>
    <col min="469" max="469" width="7.28515625" style="2308" customWidth="1"/>
    <col min="470" max="470" width="9" style="2308" customWidth="1"/>
    <col min="471" max="471" width="7.28515625" style="2308" customWidth="1"/>
    <col min="472" max="472" width="8.28515625" style="2308" customWidth="1"/>
    <col min="473" max="473" width="7.28515625" style="2308" customWidth="1"/>
    <col min="474" max="474" width="7.42578125" style="2308" customWidth="1"/>
    <col min="475" max="475" width="8.7109375" style="2308" customWidth="1"/>
    <col min="476" max="476" width="5.7109375" style="2308" customWidth="1"/>
    <col min="477" max="536" width="0" style="2308" hidden="1" customWidth="1"/>
    <col min="537" max="537" width="4.28515625" style="2308"/>
    <col min="538" max="538" width="5.42578125" style="2308" bestFit="1" customWidth="1"/>
    <col min="539" max="705" width="4.28515625" style="2308"/>
    <col min="706" max="706" width="3" style="2308" customWidth="1"/>
    <col min="707" max="707" width="12.7109375" style="2308" customWidth="1"/>
    <col min="708" max="709" width="0" style="2308" hidden="1" customWidth="1"/>
    <col min="710" max="710" width="8.5703125" style="2308" customWidth="1"/>
    <col min="711" max="711" width="8.42578125" style="2308" customWidth="1"/>
    <col min="712" max="712" width="7.28515625" style="2308" customWidth="1"/>
    <col min="713" max="718" width="0" style="2308" hidden="1" customWidth="1"/>
    <col min="719" max="719" width="7.28515625" style="2308" customWidth="1"/>
    <col min="720" max="720" width="8.28515625" style="2308" customWidth="1"/>
    <col min="721" max="721" width="6.28515625" style="2308" customWidth="1"/>
    <col min="722" max="722" width="0" style="2308" hidden="1" customWidth="1"/>
    <col min="723" max="723" width="7.140625" style="2308" customWidth="1"/>
    <col min="724" max="724" width="7.7109375" style="2308" customWidth="1"/>
    <col min="725" max="725" width="7.28515625" style="2308" customWidth="1"/>
    <col min="726" max="726" width="9" style="2308" customWidth="1"/>
    <col min="727" max="727" width="7.28515625" style="2308" customWidth="1"/>
    <col min="728" max="728" width="8.28515625" style="2308" customWidth="1"/>
    <col min="729" max="729" width="7.28515625" style="2308" customWidth="1"/>
    <col min="730" max="730" width="7.42578125" style="2308" customWidth="1"/>
    <col min="731" max="731" width="8.7109375" style="2308" customWidth="1"/>
    <col min="732" max="732" width="5.7109375" style="2308" customWidth="1"/>
    <col min="733" max="792" width="0" style="2308" hidden="1" customWidth="1"/>
    <col min="793" max="793" width="4.28515625" style="2308"/>
    <col min="794" max="794" width="5.42578125" style="2308" bestFit="1" customWidth="1"/>
    <col min="795" max="961" width="4.28515625" style="2308"/>
    <col min="962" max="962" width="3" style="2308" customWidth="1"/>
    <col min="963" max="963" width="12.7109375" style="2308" customWidth="1"/>
    <col min="964" max="965" width="0" style="2308" hidden="1" customWidth="1"/>
    <col min="966" max="966" width="8.5703125" style="2308" customWidth="1"/>
    <col min="967" max="967" width="8.42578125" style="2308" customWidth="1"/>
    <col min="968" max="968" width="7.28515625" style="2308" customWidth="1"/>
    <col min="969" max="974" width="0" style="2308" hidden="1" customWidth="1"/>
    <col min="975" max="975" width="7.28515625" style="2308" customWidth="1"/>
    <col min="976" max="976" width="8.28515625" style="2308" customWidth="1"/>
    <col min="977" max="977" width="6.28515625" style="2308" customWidth="1"/>
    <col min="978" max="978" width="0" style="2308" hidden="1" customWidth="1"/>
    <col min="979" max="979" width="7.140625" style="2308" customWidth="1"/>
    <col min="980" max="980" width="7.7109375" style="2308" customWidth="1"/>
    <col min="981" max="981" width="7.28515625" style="2308" customWidth="1"/>
    <col min="982" max="982" width="9" style="2308" customWidth="1"/>
    <col min="983" max="983" width="7.28515625" style="2308" customWidth="1"/>
    <col min="984" max="984" width="8.28515625" style="2308" customWidth="1"/>
    <col min="985" max="985" width="7.28515625" style="2308" customWidth="1"/>
    <col min="986" max="986" width="7.42578125" style="2308" customWidth="1"/>
    <col min="987" max="987" width="8.7109375" style="2308" customWidth="1"/>
    <col min="988" max="988" width="5.7109375" style="2308" customWidth="1"/>
    <col min="989" max="1048" width="0" style="2308" hidden="1" customWidth="1"/>
    <col min="1049" max="1049" width="4.28515625" style="2308"/>
    <col min="1050" max="1050" width="5.42578125" style="2308" bestFit="1" customWidth="1"/>
    <col min="1051" max="1217" width="4.28515625" style="2308"/>
    <col min="1218" max="1218" width="3" style="2308" customWidth="1"/>
    <col min="1219" max="1219" width="12.7109375" style="2308" customWidth="1"/>
    <col min="1220" max="1221" width="0" style="2308" hidden="1" customWidth="1"/>
    <col min="1222" max="1222" width="8.5703125" style="2308" customWidth="1"/>
    <col min="1223" max="1223" width="8.42578125" style="2308" customWidth="1"/>
    <col min="1224" max="1224" width="7.28515625" style="2308" customWidth="1"/>
    <col min="1225" max="1230" width="0" style="2308" hidden="1" customWidth="1"/>
    <col min="1231" max="1231" width="7.28515625" style="2308" customWidth="1"/>
    <col min="1232" max="1232" width="8.28515625" style="2308" customWidth="1"/>
    <col min="1233" max="1233" width="6.28515625" style="2308" customWidth="1"/>
    <col min="1234" max="1234" width="0" style="2308" hidden="1" customWidth="1"/>
    <col min="1235" max="1235" width="7.140625" style="2308" customWidth="1"/>
    <col min="1236" max="1236" width="7.7109375" style="2308" customWidth="1"/>
    <col min="1237" max="1237" width="7.28515625" style="2308" customWidth="1"/>
    <col min="1238" max="1238" width="9" style="2308" customWidth="1"/>
    <col min="1239" max="1239" width="7.28515625" style="2308" customWidth="1"/>
    <col min="1240" max="1240" width="8.28515625" style="2308" customWidth="1"/>
    <col min="1241" max="1241" width="7.28515625" style="2308" customWidth="1"/>
    <col min="1242" max="1242" width="7.42578125" style="2308" customWidth="1"/>
    <col min="1243" max="1243" width="8.7109375" style="2308" customWidth="1"/>
    <col min="1244" max="1244" width="5.7109375" style="2308" customWidth="1"/>
    <col min="1245" max="1304" width="0" style="2308" hidden="1" customWidth="1"/>
    <col min="1305" max="1305" width="4.28515625" style="2308"/>
    <col min="1306" max="1306" width="5.42578125" style="2308" bestFit="1" customWidth="1"/>
    <col min="1307" max="1473" width="4.28515625" style="2308"/>
    <col min="1474" max="1474" width="3" style="2308" customWidth="1"/>
    <col min="1475" max="1475" width="12.7109375" style="2308" customWidth="1"/>
    <col min="1476" max="1477" width="0" style="2308" hidden="1" customWidth="1"/>
    <col min="1478" max="1478" width="8.5703125" style="2308" customWidth="1"/>
    <col min="1479" max="1479" width="8.42578125" style="2308" customWidth="1"/>
    <col min="1480" max="1480" width="7.28515625" style="2308" customWidth="1"/>
    <col min="1481" max="1486" width="0" style="2308" hidden="1" customWidth="1"/>
    <col min="1487" max="1487" width="7.28515625" style="2308" customWidth="1"/>
    <col min="1488" max="1488" width="8.28515625" style="2308" customWidth="1"/>
    <col min="1489" max="1489" width="6.28515625" style="2308" customWidth="1"/>
    <col min="1490" max="1490" width="0" style="2308" hidden="1" customWidth="1"/>
    <col min="1491" max="1491" width="7.140625" style="2308" customWidth="1"/>
    <col min="1492" max="1492" width="7.7109375" style="2308" customWidth="1"/>
    <col min="1493" max="1493" width="7.28515625" style="2308" customWidth="1"/>
    <col min="1494" max="1494" width="9" style="2308" customWidth="1"/>
    <col min="1495" max="1495" width="7.28515625" style="2308" customWidth="1"/>
    <col min="1496" max="1496" width="8.28515625" style="2308" customWidth="1"/>
    <col min="1497" max="1497" width="7.28515625" style="2308" customWidth="1"/>
    <col min="1498" max="1498" width="7.42578125" style="2308" customWidth="1"/>
    <col min="1499" max="1499" width="8.7109375" style="2308" customWidth="1"/>
    <col min="1500" max="1500" width="5.7109375" style="2308" customWidth="1"/>
    <col min="1501" max="1560" width="0" style="2308" hidden="1" customWidth="1"/>
    <col min="1561" max="1561" width="4.28515625" style="2308"/>
    <col min="1562" max="1562" width="5.42578125" style="2308" bestFit="1" customWidth="1"/>
    <col min="1563" max="1729" width="4.28515625" style="2308"/>
    <col min="1730" max="1730" width="3" style="2308" customWidth="1"/>
    <col min="1731" max="1731" width="12.7109375" style="2308" customWidth="1"/>
    <col min="1732" max="1733" width="0" style="2308" hidden="1" customWidth="1"/>
    <col min="1734" max="1734" width="8.5703125" style="2308" customWidth="1"/>
    <col min="1735" max="1735" width="8.42578125" style="2308" customWidth="1"/>
    <col min="1736" max="1736" width="7.28515625" style="2308" customWidth="1"/>
    <col min="1737" max="1742" width="0" style="2308" hidden="1" customWidth="1"/>
    <col min="1743" max="1743" width="7.28515625" style="2308" customWidth="1"/>
    <col min="1744" max="1744" width="8.28515625" style="2308" customWidth="1"/>
    <col min="1745" max="1745" width="6.28515625" style="2308" customWidth="1"/>
    <col min="1746" max="1746" width="0" style="2308" hidden="1" customWidth="1"/>
    <col min="1747" max="1747" width="7.140625" style="2308" customWidth="1"/>
    <col min="1748" max="1748" width="7.7109375" style="2308" customWidth="1"/>
    <col min="1749" max="1749" width="7.28515625" style="2308" customWidth="1"/>
    <col min="1750" max="1750" width="9" style="2308" customWidth="1"/>
    <col min="1751" max="1751" width="7.28515625" style="2308" customWidth="1"/>
    <col min="1752" max="1752" width="8.28515625" style="2308" customWidth="1"/>
    <col min="1753" max="1753" width="7.28515625" style="2308" customWidth="1"/>
    <col min="1754" max="1754" width="7.42578125" style="2308" customWidth="1"/>
    <col min="1755" max="1755" width="8.7109375" style="2308" customWidth="1"/>
    <col min="1756" max="1756" width="5.7109375" style="2308" customWidth="1"/>
    <col min="1757" max="1816" width="0" style="2308" hidden="1" customWidth="1"/>
    <col min="1817" max="1817" width="4.28515625" style="2308"/>
    <col min="1818" max="1818" width="5.42578125" style="2308" bestFit="1" customWidth="1"/>
    <col min="1819" max="1985" width="4.28515625" style="2308"/>
    <col min="1986" max="1986" width="3" style="2308" customWidth="1"/>
    <col min="1987" max="1987" width="12.7109375" style="2308" customWidth="1"/>
    <col min="1988" max="1989" width="0" style="2308" hidden="1" customWidth="1"/>
    <col min="1990" max="1990" width="8.5703125" style="2308" customWidth="1"/>
    <col min="1991" max="1991" width="8.42578125" style="2308" customWidth="1"/>
    <col min="1992" max="1992" width="7.28515625" style="2308" customWidth="1"/>
    <col min="1993" max="1998" width="0" style="2308" hidden="1" customWidth="1"/>
    <col min="1999" max="1999" width="7.28515625" style="2308" customWidth="1"/>
    <col min="2000" max="2000" width="8.28515625" style="2308" customWidth="1"/>
    <col min="2001" max="2001" width="6.28515625" style="2308" customWidth="1"/>
    <col min="2002" max="2002" width="0" style="2308" hidden="1" customWidth="1"/>
    <col min="2003" max="2003" width="7.140625" style="2308" customWidth="1"/>
    <col min="2004" max="2004" width="7.7109375" style="2308" customWidth="1"/>
    <col min="2005" max="2005" width="7.28515625" style="2308" customWidth="1"/>
    <col min="2006" max="2006" width="9" style="2308" customWidth="1"/>
    <col min="2007" max="2007" width="7.28515625" style="2308" customWidth="1"/>
    <col min="2008" max="2008" width="8.28515625" style="2308" customWidth="1"/>
    <col min="2009" max="2009" width="7.28515625" style="2308" customWidth="1"/>
    <col min="2010" max="2010" width="7.42578125" style="2308" customWidth="1"/>
    <col min="2011" max="2011" width="8.7109375" style="2308" customWidth="1"/>
    <col min="2012" max="2012" width="5.7109375" style="2308" customWidth="1"/>
    <col min="2013" max="2072" width="0" style="2308" hidden="1" customWidth="1"/>
    <col min="2073" max="2073" width="4.28515625" style="2308"/>
    <col min="2074" max="2074" width="5.42578125" style="2308" bestFit="1" customWidth="1"/>
    <col min="2075" max="2241" width="4.28515625" style="2308"/>
    <col min="2242" max="2242" width="3" style="2308" customWidth="1"/>
    <col min="2243" max="2243" width="12.7109375" style="2308" customWidth="1"/>
    <col min="2244" max="2245" width="0" style="2308" hidden="1" customWidth="1"/>
    <col min="2246" max="2246" width="8.5703125" style="2308" customWidth="1"/>
    <col min="2247" max="2247" width="8.42578125" style="2308" customWidth="1"/>
    <col min="2248" max="2248" width="7.28515625" style="2308" customWidth="1"/>
    <col min="2249" max="2254" width="0" style="2308" hidden="1" customWidth="1"/>
    <col min="2255" max="2255" width="7.28515625" style="2308" customWidth="1"/>
    <col min="2256" max="2256" width="8.28515625" style="2308" customWidth="1"/>
    <col min="2257" max="2257" width="6.28515625" style="2308" customWidth="1"/>
    <col min="2258" max="2258" width="0" style="2308" hidden="1" customWidth="1"/>
    <col min="2259" max="2259" width="7.140625" style="2308" customWidth="1"/>
    <col min="2260" max="2260" width="7.7109375" style="2308" customWidth="1"/>
    <col min="2261" max="2261" width="7.28515625" style="2308" customWidth="1"/>
    <col min="2262" max="2262" width="9" style="2308" customWidth="1"/>
    <col min="2263" max="2263" width="7.28515625" style="2308" customWidth="1"/>
    <col min="2264" max="2264" width="8.28515625" style="2308" customWidth="1"/>
    <col min="2265" max="2265" width="7.28515625" style="2308" customWidth="1"/>
    <col min="2266" max="2266" width="7.42578125" style="2308" customWidth="1"/>
    <col min="2267" max="2267" width="8.7109375" style="2308" customWidth="1"/>
    <col min="2268" max="2268" width="5.7109375" style="2308" customWidth="1"/>
    <col min="2269" max="2328" width="0" style="2308" hidden="1" customWidth="1"/>
    <col min="2329" max="2329" width="4.28515625" style="2308"/>
    <col min="2330" max="2330" width="5.42578125" style="2308" bestFit="1" customWidth="1"/>
    <col min="2331" max="2497" width="4.28515625" style="2308"/>
    <col min="2498" max="2498" width="3" style="2308" customWidth="1"/>
    <col min="2499" max="2499" width="12.7109375" style="2308" customWidth="1"/>
    <col min="2500" max="2501" width="0" style="2308" hidden="1" customWidth="1"/>
    <col min="2502" max="2502" width="8.5703125" style="2308" customWidth="1"/>
    <col min="2503" max="2503" width="8.42578125" style="2308" customWidth="1"/>
    <col min="2504" max="2504" width="7.28515625" style="2308" customWidth="1"/>
    <col min="2505" max="2510" width="0" style="2308" hidden="1" customWidth="1"/>
    <col min="2511" max="2511" width="7.28515625" style="2308" customWidth="1"/>
    <col min="2512" max="2512" width="8.28515625" style="2308" customWidth="1"/>
    <col min="2513" max="2513" width="6.28515625" style="2308" customWidth="1"/>
    <col min="2514" max="2514" width="0" style="2308" hidden="1" customWidth="1"/>
    <col min="2515" max="2515" width="7.140625" style="2308" customWidth="1"/>
    <col min="2516" max="2516" width="7.7109375" style="2308" customWidth="1"/>
    <col min="2517" max="2517" width="7.28515625" style="2308" customWidth="1"/>
    <col min="2518" max="2518" width="9" style="2308" customWidth="1"/>
    <col min="2519" max="2519" width="7.28515625" style="2308" customWidth="1"/>
    <col min="2520" max="2520" width="8.28515625" style="2308" customWidth="1"/>
    <col min="2521" max="2521" width="7.28515625" style="2308" customWidth="1"/>
    <col min="2522" max="2522" width="7.42578125" style="2308" customWidth="1"/>
    <col min="2523" max="2523" width="8.7109375" style="2308" customWidth="1"/>
    <col min="2524" max="2524" width="5.7109375" style="2308" customWidth="1"/>
    <col min="2525" max="2584" width="0" style="2308" hidden="1" customWidth="1"/>
    <col min="2585" max="2585" width="4.28515625" style="2308"/>
    <col min="2586" max="2586" width="5.42578125" style="2308" bestFit="1" customWidth="1"/>
    <col min="2587" max="2753" width="4.28515625" style="2308"/>
    <col min="2754" max="2754" width="3" style="2308" customWidth="1"/>
    <col min="2755" max="2755" width="12.7109375" style="2308" customWidth="1"/>
    <col min="2756" max="2757" width="0" style="2308" hidden="1" customWidth="1"/>
    <col min="2758" max="2758" width="8.5703125" style="2308" customWidth="1"/>
    <col min="2759" max="2759" width="8.42578125" style="2308" customWidth="1"/>
    <col min="2760" max="2760" width="7.28515625" style="2308" customWidth="1"/>
    <col min="2761" max="2766" width="0" style="2308" hidden="1" customWidth="1"/>
    <col min="2767" max="2767" width="7.28515625" style="2308" customWidth="1"/>
    <col min="2768" max="2768" width="8.28515625" style="2308" customWidth="1"/>
    <col min="2769" max="2769" width="6.28515625" style="2308" customWidth="1"/>
    <col min="2770" max="2770" width="0" style="2308" hidden="1" customWidth="1"/>
    <col min="2771" max="2771" width="7.140625" style="2308" customWidth="1"/>
    <col min="2772" max="2772" width="7.7109375" style="2308" customWidth="1"/>
    <col min="2773" max="2773" width="7.28515625" style="2308" customWidth="1"/>
    <col min="2774" max="2774" width="9" style="2308" customWidth="1"/>
    <col min="2775" max="2775" width="7.28515625" style="2308" customWidth="1"/>
    <col min="2776" max="2776" width="8.28515625" style="2308" customWidth="1"/>
    <col min="2777" max="2777" width="7.28515625" style="2308" customWidth="1"/>
    <col min="2778" max="2778" width="7.42578125" style="2308" customWidth="1"/>
    <col min="2779" max="2779" width="8.7109375" style="2308" customWidth="1"/>
    <col min="2780" max="2780" width="5.7109375" style="2308" customWidth="1"/>
    <col min="2781" max="2840" width="0" style="2308" hidden="1" customWidth="1"/>
    <col min="2841" max="2841" width="4.28515625" style="2308"/>
    <col min="2842" max="2842" width="5.42578125" style="2308" bestFit="1" customWidth="1"/>
    <col min="2843" max="3009" width="4.28515625" style="2308"/>
    <col min="3010" max="3010" width="3" style="2308" customWidth="1"/>
    <col min="3011" max="3011" width="12.7109375" style="2308" customWidth="1"/>
    <col min="3012" max="3013" width="0" style="2308" hidden="1" customWidth="1"/>
    <col min="3014" max="3014" width="8.5703125" style="2308" customWidth="1"/>
    <col min="3015" max="3015" width="8.42578125" style="2308" customWidth="1"/>
    <col min="3016" max="3016" width="7.28515625" style="2308" customWidth="1"/>
    <col min="3017" max="3022" width="0" style="2308" hidden="1" customWidth="1"/>
    <col min="3023" max="3023" width="7.28515625" style="2308" customWidth="1"/>
    <col min="3024" max="3024" width="8.28515625" style="2308" customWidth="1"/>
    <col min="3025" max="3025" width="6.28515625" style="2308" customWidth="1"/>
    <col min="3026" max="3026" width="0" style="2308" hidden="1" customWidth="1"/>
    <col min="3027" max="3027" width="7.140625" style="2308" customWidth="1"/>
    <col min="3028" max="3028" width="7.7109375" style="2308" customWidth="1"/>
    <col min="3029" max="3029" width="7.28515625" style="2308" customWidth="1"/>
    <col min="3030" max="3030" width="9" style="2308" customWidth="1"/>
    <col min="3031" max="3031" width="7.28515625" style="2308" customWidth="1"/>
    <col min="3032" max="3032" width="8.28515625" style="2308" customWidth="1"/>
    <col min="3033" max="3033" width="7.28515625" style="2308" customWidth="1"/>
    <col min="3034" max="3034" width="7.42578125" style="2308" customWidth="1"/>
    <col min="3035" max="3035" width="8.7109375" style="2308" customWidth="1"/>
    <col min="3036" max="3036" width="5.7109375" style="2308" customWidth="1"/>
    <col min="3037" max="3096" width="0" style="2308" hidden="1" customWidth="1"/>
    <col min="3097" max="3097" width="4.28515625" style="2308"/>
    <col min="3098" max="3098" width="5.42578125" style="2308" bestFit="1" customWidth="1"/>
    <col min="3099" max="3265" width="4.28515625" style="2308"/>
    <col min="3266" max="3266" width="3" style="2308" customWidth="1"/>
    <col min="3267" max="3267" width="12.7109375" style="2308" customWidth="1"/>
    <col min="3268" max="3269" width="0" style="2308" hidden="1" customWidth="1"/>
    <col min="3270" max="3270" width="8.5703125" style="2308" customWidth="1"/>
    <col min="3271" max="3271" width="8.42578125" style="2308" customWidth="1"/>
    <col min="3272" max="3272" width="7.28515625" style="2308" customWidth="1"/>
    <col min="3273" max="3278" width="0" style="2308" hidden="1" customWidth="1"/>
    <col min="3279" max="3279" width="7.28515625" style="2308" customWidth="1"/>
    <col min="3280" max="3280" width="8.28515625" style="2308" customWidth="1"/>
    <col min="3281" max="3281" width="6.28515625" style="2308" customWidth="1"/>
    <col min="3282" max="3282" width="0" style="2308" hidden="1" customWidth="1"/>
    <col min="3283" max="3283" width="7.140625" style="2308" customWidth="1"/>
    <col min="3284" max="3284" width="7.7109375" style="2308" customWidth="1"/>
    <col min="3285" max="3285" width="7.28515625" style="2308" customWidth="1"/>
    <col min="3286" max="3286" width="9" style="2308" customWidth="1"/>
    <col min="3287" max="3287" width="7.28515625" style="2308" customWidth="1"/>
    <col min="3288" max="3288" width="8.28515625" style="2308" customWidth="1"/>
    <col min="3289" max="3289" width="7.28515625" style="2308" customWidth="1"/>
    <col min="3290" max="3290" width="7.42578125" style="2308" customWidth="1"/>
    <col min="3291" max="3291" width="8.7109375" style="2308" customWidth="1"/>
    <col min="3292" max="3292" width="5.7109375" style="2308" customWidth="1"/>
    <col min="3293" max="3352" width="0" style="2308" hidden="1" customWidth="1"/>
    <col min="3353" max="3353" width="4.28515625" style="2308"/>
    <col min="3354" max="3354" width="5.42578125" style="2308" bestFit="1" customWidth="1"/>
    <col min="3355" max="3521" width="4.28515625" style="2308"/>
    <col min="3522" max="3522" width="3" style="2308" customWidth="1"/>
    <col min="3523" max="3523" width="12.7109375" style="2308" customWidth="1"/>
    <col min="3524" max="3525" width="0" style="2308" hidden="1" customWidth="1"/>
    <col min="3526" max="3526" width="8.5703125" style="2308" customWidth="1"/>
    <col min="3527" max="3527" width="8.42578125" style="2308" customWidth="1"/>
    <col min="3528" max="3528" width="7.28515625" style="2308" customWidth="1"/>
    <col min="3529" max="3534" width="0" style="2308" hidden="1" customWidth="1"/>
    <col min="3535" max="3535" width="7.28515625" style="2308" customWidth="1"/>
    <col min="3536" max="3536" width="8.28515625" style="2308" customWidth="1"/>
    <col min="3537" max="3537" width="6.28515625" style="2308" customWidth="1"/>
    <col min="3538" max="3538" width="0" style="2308" hidden="1" customWidth="1"/>
    <col min="3539" max="3539" width="7.140625" style="2308" customWidth="1"/>
    <col min="3540" max="3540" width="7.7109375" style="2308" customWidth="1"/>
    <col min="3541" max="3541" width="7.28515625" style="2308" customWidth="1"/>
    <col min="3542" max="3542" width="9" style="2308" customWidth="1"/>
    <col min="3543" max="3543" width="7.28515625" style="2308" customWidth="1"/>
    <col min="3544" max="3544" width="8.28515625" style="2308" customWidth="1"/>
    <col min="3545" max="3545" width="7.28515625" style="2308" customWidth="1"/>
    <col min="3546" max="3546" width="7.42578125" style="2308" customWidth="1"/>
    <col min="3547" max="3547" width="8.7109375" style="2308" customWidth="1"/>
    <col min="3548" max="3548" width="5.7109375" style="2308" customWidth="1"/>
    <col min="3549" max="3608" width="0" style="2308" hidden="1" customWidth="1"/>
    <col min="3609" max="3609" width="4.28515625" style="2308"/>
    <col min="3610" max="3610" width="5.42578125" style="2308" bestFit="1" customWidth="1"/>
    <col min="3611" max="3777" width="4.28515625" style="2308"/>
    <col min="3778" max="3778" width="3" style="2308" customWidth="1"/>
    <col min="3779" max="3779" width="12.7109375" style="2308" customWidth="1"/>
    <col min="3780" max="3781" width="0" style="2308" hidden="1" customWidth="1"/>
    <col min="3782" max="3782" width="8.5703125" style="2308" customWidth="1"/>
    <col min="3783" max="3783" width="8.42578125" style="2308" customWidth="1"/>
    <col min="3784" max="3784" width="7.28515625" style="2308" customWidth="1"/>
    <col min="3785" max="3790" width="0" style="2308" hidden="1" customWidth="1"/>
    <col min="3791" max="3791" width="7.28515625" style="2308" customWidth="1"/>
    <col min="3792" max="3792" width="8.28515625" style="2308" customWidth="1"/>
    <col min="3793" max="3793" width="6.28515625" style="2308" customWidth="1"/>
    <col min="3794" max="3794" width="0" style="2308" hidden="1" customWidth="1"/>
    <col min="3795" max="3795" width="7.140625" style="2308" customWidth="1"/>
    <col min="3796" max="3796" width="7.7109375" style="2308" customWidth="1"/>
    <col min="3797" max="3797" width="7.28515625" style="2308" customWidth="1"/>
    <col min="3798" max="3798" width="9" style="2308" customWidth="1"/>
    <col min="3799" max="3799" width="7.28515625" style="2308" customWidth="1"/>
    <col min="3800" max="3800" width="8.28515625" style="2308" customWidth="1"/>
    <col min="3801" max="3801" width="7.28515625" style="2308" customWidth="1"/>
    <col min="3802" max="3802" width="7.42578125" style="2308" customWidth="1"/>
    <col min="3803" max="3803" width="8.7109375" style="2308" customWidth="1"/>
    <col min="3804" max="3804" width="5.7109375" style="2308" customWidth="1"/>
    <col min="3805" max="3864" width="0" style="2308" hidden="1" customWidth="1"/>
    <col min="3865" max="3865" width="4.28515625" style="2308"/>
    <col min="3866" max="3866" width="5.42578125" style="2308" bestFit="1" customWidth="1"/>
    <col min="3867" max="4033" width="4.28515625" style="2308"/>
    <col min="4034" max="4034" width="3" style="2308" customWidth="1"/>
    <col min="4035" max="4035" width="12.7109375" style="2308" customWidth="1"/>
    <col min="4036" max="4037" width="0" style="2308" hidden="1" customWidth="1"/>
    <col min="4038" max="4038" width="8.5703125" style="2308" customWidth="1"/>
    <col min="4039" max="4039" width="8.42578125" style="2308" customWidth="1"/>
    <col min="4040" max="4040" width="7.28515625" style="2308" customWidth="1"/>
    <col min="4041" max="4046" width="0" style="2308" hidden="1" customWidth="1"/>
    <col min="4047" max="4047" width="7.28515625" style="2308" customWidth="1"/>
    <col min="4048" max="4048" width="8.28515625" style="2308" customWidth="1"/>
    <col min="4049" max="4049" width="6.28515625" style="2308" customWidth="1"/>
    <col min="4050" max="4050" width="0" style="2308" hidden="1" customWidth="1"/>
    <col min="4051" max="4051" width="7.140625" style="2308" customWidth="1"/>
    <col min="4052" max="4052" width="7.7109375" style="2308" customWidth="1"/>
    <col min="4053" max="4053" width="7.28515625" style="2308" customWidth="1"/>
    <col min="4054" max="4054" width="9" style="2308" customWidth="1"/>
    <col min="4055" max="4055" width="7.28515625" style="2308" customWidth="1"/>
    <col min="4056" max="4056" width="8.28515625" style="2308" customWidth="1"/>
    <col min="4057" max="4057" width="7.28515625" style="2308" customWidth="1"/>
    <col min="4058" max="4058" width="7.42578125" style="2308" customWidth="1"/>
    <col min="4059" max="4059" width="8.7109375" style="2308" customWidth="1"/>
    <col min="4060" max="4060" width="5.7109375" style="2308" customWidth="1"/>
    <col min="4061" max="4120" width="0" style="2308" hidden="1" customWidth="1"/>
    <col min="4121" max="4121" width="4.28515625" style="2308"/>
    <col min="4122" max="4122" width="5.42578125" style="2308" bestFit="1" customWidth="1"/>
    <col min="4123" max="4289" width="4.28515625" style="2308"/>
    <col min="4290" max="4290" width="3" style="2308" customWidth="1"/>
    <col min="4291" max="4291" width="12.7109375" style="2308" customWidth="1"/>
    <col min="4292" max="4293" width="0" style="2308" hidden="1" customWidth="1"/>
    <col min="4294" max="4294" width="8.5703125" style="2308" customWidth="1"/>
    <col min="4295" max="4295" width="8.42578125" style="2308" customWidth="1"/>
    <col min="4296" max="4296" width="7.28515625" style="2308" customWidth="1"/>
    <col min="4297" max="4302" width="0" style="2308" hidden="1" customWidth="1"/>
    <col min="4303" max="4303" width="7.28515625" style="2308" customWidth="1"/>
    <col min="4304" max="4304" width="8.28515625" style="2308" customWidth="1"/>
    <col min="4305" max="4305" width="6.28515625" style="2308" customWidth="1"/>
    <col min="4306" max="4306" width="0" style="2308" hidden="1" customWidth="1"/>
    <col min="4307" max="4307" width="7.140625" style="2308" customWidth="1"/>
    <col min="4308" max="4308" width="7.7109375" style="2308" customWidth="1"/>
    <col min="4309" max="4309" width="7.28515625" style="2308" customWidth="1"/>
    <col min="4310" max="4310" width="9" style="2308" customWidth="1"/>
    <col min="4311" max="4311" width="7.28515625" style="2308" customWidth="1"/>
    <col min="4312" max="4312" width="8.28515625" style="2308" customWidth="1"/>
    <col min="4313" max="4313" width="7.28515625" style="2308" customWidth="1"/>
    <col min="4314" max="4314" width="7.42578125" style="2308" customWidth="1"/>
    <col min="4315" max="4315" width="8.7109375" style="2308" customWidth="1"/>
    <col min="4316" max="4316" width="5.7109375" style="2308" customWidth="1"/>
    <col min="4317" max="4376" width="0" style="2308" hidden="1" customWidth="1"/>
    <col min="4377" max="4377" width="4.28515625" style="2308"/>
    <col min="4378" max="4378" width="5.42578125" style="2308" bestFit="1" customWidth="1"/>
    <col min="4379" max="4545" width="4.28515625" style="2308"/>
    <col min="4546" max="4546" width="3" style="2308" customWidth="1"/>
    <col min="4547" max="4547" width="12.7109375" style="2308" customWidth="1"/>
    <col min="4548" max="4549" width="0" style="2308" hidden="1" customWidth="1"/>
    <col min="4550" max="4550" width="8.5703125" style="2308" customWidth="1"/>
    <col min="4551" max="4551" width="8.42578125" style="2308" customWidth="1"/>
    <col min="4552" max="4552" width="7.28515625" style="2308" customWidth="1"/>
    <col min="4553" max="4558" width="0" style="2308" hidden="1" customWidth="1"/>
    <col min="4559" max="4559" width="7.28515625" style="2308" customWidth="1"/>
    <col min="4560" max="4560" width="8.28515625" style="2308" customWidth="1"/>
    <col min="4561" max="4561" width="6.28515625" style="2308" customWidth="1"/>
    <col min="4562" max="4562" width="0" style="2308" hidden="1" customWidth="1"/>
    <col min="4563" max="4563" width="7.140625" style="2308" customWidth="1"/>
    <col min="4564" max="4564" width="7.7109375" style="2308" customWidth="1"/>
    <col min="4565" max="4565" width="7.28515625" style="2308" customWidth="1"/>
    <col min="4566" max="4566" width="9" style="2308" customWidth="1"/>
    <col min="4567" max="4567" width="7.28515625" style="2308" customWidth="1"/>
    <col min="4568" max="4568" width="8.28515625" style="2308" customWidth="1"/>
    <col min="4569" max="4569" width="7.28515625" style="2308" customWidth="1"/>
    <col min="4570" max="4570" width="7.42578125" style="2308" customWidth="1"/>
    <col min="4571" max="4571" width="8.7109375" style="2308" customWidth="1"/>
    <col min="4572" max="4572" width="5.7109375" style="2308" customWidth="1"/>
    <col min="4573" max="4632" width="0" style="2308" hidden="1" customWidth="1"/>
    <col min="4633" max="4633" width="4.28515625" style="2308"/>
    <col min="4634" max="4634" width="5.42578125" style="2308" bestFit="1" customWidth="1"/>
    <col min="4635" max="4801" width="4.28515625" style="2308"/>
    <col min="4802" max="4802" width="3" style="2308" customWidth="1"/>
    <col min="4803" max="4803" width="12.7109375" style="2308" customWidth="1"/>
    <col min="4804" max="4805" width="0" style="2308" hidden="1" customWidth="1"/>
    <col min="4806" max="4806" width="8.5703125" style="2308" customWidth="1"/>
    <col min="4807" max="4807" width="8.42578125" style="2308" customWidth="1"/>
    <col min="4808" max="4808" width="7.28515625" style="2308" customWidth="1"/>
    <col min="4809" max="4814" width="0" style="2308" hidden="1" customWidth="1"/>
    <col min="4815" max="4815" width="7.28515625" style="2308" customWidth="1"/>
    <col min="4816" max="4816" width="8.28515625" style="2308" customWidth="1"/>
    <col min="4817" max="4817" width="6.28515625" style="2308" customWidth="1"/>
    <col min="4818" max="4818" width="0" style="2308" hidden="1" customWidth="1"/>
    <col min="4819" max="4819" width="7.140625" style="2308" customWidth="1"/>
    <col min="4820" max="4820" width="7.7109375" style="2308" customWidth="1"/>
    <col min="4821" max="4821" width="7.28515625" style="2308" customWidth="1"/>
    <col min="4822" max="4822" width="9" style="2308" customWidth="1"/>
    <col min="4823" max="4823" width="7.28515625" style="2308" customWidth="1"/>
    <col min="4824" max="4824" width="8.28515625" style="2308" customWidth="1"/>
    <col min="4825" max="4825" width="7.28515625" style="2308" customWidth="1"/>
    <col min="4826" max="4826" width="7.42578125" style="2308" customWidth="1"/>
    <col min="4827" max="4827" width="8.7109375" style="2308" customWidth="1"/>
    <col min="4828" max="4828" width="5.7109375" style="2308" customWidth="1"/>
    <col min="4829" max="4888" width="0" style="2308" hidden="1" customWidth="1"/>
    <col min="4889" max="4889" width="4.28515625" style="2308"/>
    <col min="4890" max="4890" width="5.42578125" style="2308" bestFit="1" customWidth="1"/>
    <col min="4891" max="5057" width="4.28515625" style="2308"/>
    <col min="5058" max="5058" width="3" style="2308" customWidth="1"/>
    <col min="5059" max="5059" width="12.7109375" style="2308" customWidth="1"/>
    <col min="5060" max="5061" width="0" style="2308" hidden="1" customWidth="1"/>
    <col min="5062" max="5062" width="8.5703125" style="2308" customWidth="1"/>
    <col min="5063" max="5063" width="8.42578125" style="2308" customWidth="1"/>
    <col min="5064" max="5064" width="7.28515625" style="2308" customWidth="1"/>
    <col min="5065" max="5070" width="0" style="2308" hidden="1" customWidth="1"/>
    <col min="5071" max="5071" width="7.28515625" style="2308" customWidth="1"/>
    <col min="5072" max="5072" width="8.28515625" style="2308" customWidth="1"/>
    <col min="5073" max="5073" width="6.28515625" style="2308" customWidth="1"/>
    <col min="5074" max="5074" width="0" style="2308" hidden="1" customWidth="1"/>
    <col min="5075" max="5075" width="7.140625" style="2308" customWidth="1"/>
    <col min="5076" max="5076" width="7.7109375" style="2308" customWidth="1"/>
    <col min="5077" max="5077" width="7.28515625" style="2308" customWidth="1"/>
    <col min="5078" max="5078" width="9" style="2308" customWidth="1"/>
    <col min="5079" max="5079" width="7.28515625" style="2308" customWidth="1"/>
    <col min="5080" max="5080" width="8.28515625" style="2308" customWidth="1"/>
    <col min="5081" max="5081" width="7.28515625" style="2308" customWidth="1"/>
    <col min="5082" max="5082" width="7.42578125" style="2308" customWidth="1"/>
    <col min="5083" max="5083" width="8.7109375" style="2308" customWidth="1"/>
    <col min="5084" max="5084" width="5.7109375" style="2308" customWidth="1"/>
    <col min="5085" max="5144" width="0" style="2308" hidden="1" customWidth="1"/>
    <col min="5145" max="5145" width="4.28515625" style="2308"/>
    <col min="5146" max="5146" width="5.42578125" style="2308" bestFit="1" customWidth="1"/>
    <col min="5147" max="5313" width="4.28515625" style="2308"/>
    <col min="5314" max="5314" width="3" style="2308" customWidth="1"/>
    <col min="5315" max="5315" width="12.7109375" style="2308" customWidth="1"/>
    <col min="5316" max="5317" width="0" style="2308" hidden="1" customWidth="1"/>
    <col min="5318" max="5318" width="8.5703125" style="2308" customWidth="1"/>
    <col min="5319" max="5319" width="8.42578125" style="2308" customWidth="1"/>
    <col min="5320" max="5320" width="7.28515625" style="2308" customWidth="1"/>
    <col min="5321" max="5326" width="0" style="2308" hidden="1" customWidth="1"/>
    <col min="5327" max="5327" width="7.28515625" style="2308" customWidth="1"/>
    <col min="5328" max="5328" width="8.28515625" style="2308" customWidth="1"/>
    <col min="5329" max="5329" width="6.28515625" style="2308" customWidth="1"/>
    <col min="5330" max="5330" width="0" style="2308" hidden="1" customWidth="1"/>
    <col min="5331" max="5331" width="7.140625" style="2308" customWidth="1"/>
    <col min="5332" max="5332" width="7.7109375" style="2308" customWidth="1"/>
    <col min="5333" max="5333" width="7.28515625" style="2308" customWidth="1"/>
    <col min="5334" max="5334" width="9" style="2308" customWidth="1"/>
    <col min="5335" max="5335" width="7.28515625" style="2308" customWidth="1"/>
    <col min="5336" max="5336" width="8.28515625" style="2308" customWidth="1"/>
    <col min="5337" max="5337" width="7.28515625" style="2308" customWidth="1"/>
    <col min="5338" max="5338" width="7.42578125" style="2308" customWidth="1"/>
    <col min="5339" max="5339" width="8.7109375" style="2308" customWidth="1"/>
    <col min="5340" max="5340" width="5.7109375" style="2308" customWidth="1"/>
    <col min="5341" max="5400" width="0" style="2308" hidden="1" customWidth="1"/>
    <col min="5401" max="5401" width="4.28515625" style="2308"/>
    <col min="5402" max="5402" width="5.42578125" style="2308" bestFit="1" customWidth="1"/>
    <col min="5403" max="5569" width="4.28515625" style="2308"/>
    <col min="5570" max="5570" width="3" style="2308" customWidth="1"/>
    <col min="5571" max="5571" width="12.7109375" style="2308" customWidth="1"/>
    <col min="5572" max="5573" width="0" style="2308" hidden="1" customWidth="1"/>
    <col min="5574" max="5574" width="8.5703125" style="2308" customWidth="1"/>
    <col min="5575" max="5575" width="8.42578125" style="2308" customWidth="1"/>
    <col min="5576" max="5576" width="7.28515625" style="2308" customWidth="1"/>
    <col min="5577" max="5582" width="0" style="2308" hidden="1" customWidth="1"/>
    <col min="5583" max="5583" width="7.28515625" style="2308" customWidth="1"/>
    <col min="5584" max="5584" width="8.28515625" style="2308" customWidth="1"/>
    <col min="5585" max="5585" width="6.28515625" style="2308" customWidth="1"/>
    <col min="5586" max="5586" width="0" style="2308" hidden="1" customWidth="1"/>
    <col min="5587" max="5587" width="7.140625" style="2308" customWidth="1"/>
    <col min="5588" max="5588" width="7.7109375" style="2308" customWidth="1"/>
    <col min="5589" max="5589" width="7.28515625" style="2308" customWidth="1"/>
    <col min="5590" max="5590" width="9" style="2308" customWidth="1"/>
    <col min="5591" max="5591" width="7.28515625" style="2308" customWidth="1"/>
    <col min="5592" max="5592" width="8.28515625" style="2308" customWidth="1"/>
    <col min="5593" max="5593" width="7.28515625" style="2308" customWidth="1"/>
    <col min="5594" max="5594" width="7.42578125" style="2308" customWidth="1"/>
    <col min="5595" max="5595" width="8.7109375" style="2308" customWidth="1"/>
    <col min="5596" max="5596" width="5.7109375" style="2308" customWidth="1"/>
    <col min="5597" max="5656" width="0" style="2308" hidden="1" customWidth="1"/>
    <col min="5657" max="5657" width="4.28515625" style="2308"/>
    <col min="5658" max="5658" width="5.42578125" style="2308" bestFit="1" customWidth="1"/>
    <col min="5659" max="5825" width="4.28515625" style="2308"/>
    <col min="5826" max="5826" width="3" style="2308" customWidth="1"/>
    <col min="5827" max="5827" width="12.7109375" style="2308" customWidth="1"/>
    <col min="5828" max="5829" width="0" style="2308" hidden="1" customWidth="1"/>
    <col min="5830" max="5830" width="8.5703125" style="2308" customWidth="1"/>
    <col min="5831" max="5831" width="8.42578125" style="2308" customWidth="1"/>
    <col min="5832" max="5832" width="7.28515625" style="2308" customWidth="1"/>
    <col min="5833" max="5838" width="0" style="2308" hidden="1" customWidth="1"/>
    <col min="5839" max="5839" width="7.28515625" style="2308" customWidth="1"/>
    <col min="5840" max="5840" width="8.28515625" style="2308" customWidth="1"/>
    <col min="5841" max="5841" width="6.28515625" style="2308" customWidth="1"/>
    <col min="5842" max="5842" width="0" style="2308" hidden="1" customWidth="1"/>
    <col min="5843" max="5843" width="7.140625" style="2308" customWidth="1"/>
    <col min="5844" max="5844" width="7.7109375" style="2308" customWidth="1"/>
    <col min="5845" max="5845" width="7.28515625" style="2308" customWidth="1"/>
    <col min="5846" max="5846" width="9" style="2308" customWidth="1"/>
    <col min="5847" max="5847" width="7.28515625" style="2308" customWidth="1"/>
    <col min="5848" max="5848" width="8.28515625" style="2308" customWidth="1"/>
    <col min="5849" max="5849" width="7.28515625" style="2308" customWidth="1"/>
    <col min="5850" max="5850" width="7.42578125" style="2308" customWidth="1"/>
    <col min="5851" max="5851" width="8.7109375" style="2308" customWidth="1"/>
    <col min="5852" max="5852" width="5.7109375" style="2308" customWidth="1"/>
    <col min="5853" max="5912" width="0" style="2308" hidden="1" customWidth="1"/>
    <col min="5913" max="5913" width="4.28515625" style="2308"/>
    <col min="5914" max="5914" width="5.42578125" style="2308" bestFit="1" customWidth="1"/>
    <col min="5915" max="6081" width="4.28515625" style="2308"/>
    <col min="6082" max="6082" width="3" style="2308" customWidth="1"/>
    <col min="6083" max="6083" width="12.7109375" style="2308" customWidth="1"/>
    <col min="6084" max="6085" width="0" style="2308" hidden="1" customWidth="1"/>
    <col min="6086" max="6086" width="8.5703125" style="2308" customWidth="1"/>
    <col min="6087" max="6087" width="8.42578125" style="2308" customWidth="1"/>
    <col min="6088" max="6088" width="7.28515625" style="2308" customWidth="1"/>
    <col min="6089" max="6094" width="0" style="2308" hidden="1" customWidth="1"/>
    <col min="6095" max="6095" width="7.28515625" style="2308" customWidth="1"/>
    <col min="6096" max="6096" width="8.28515625" style="2308" customWidth="1"/>
    <col min="6097" max="6097" width="6.28515625" style="2308" customWidth="1"/>
    <col min="6098" max="6098" width="0" style="2308" hidden="1" customWidth="1"/>
    <col min="6099" max="6099" width="7.140625" style="2308" customWidth="1"/>
    <col min="6100" max="6100" width="7.7109375" style="2308" customWidth="1"/>
    <col min="6101" max="6101" width="7.28515625" style="2308" customWidth="1"/>
    <col min="6102" max="6102" width="9" style="2308" customWidth="1"/>
    <col min="6103" max="6103" width="7.28515625" style="2308" customWidth="1"/>
    <col min="6104" max="6104" width="8.28515625" style="2308" customWidth="1"/>
    <col min="6105" max="6105" width="7.28515625" style="2308" customWidth="1"/>
    <col min="6106" max="6106" width="7.42578125" style="2308" customWidth="1"/>
    <col min="6107" max="6107" width="8.7109375" style="2308" customWidth="1"/>
    <col min="6108" max="6108" width="5.7109375" style="2308" customWidth="1"/>
    <col min="6109" max="6168" width="0" style="2308" hidden="1" customWidth="1"/>
    <col min="6169" max="6169" width="4.28515625" style="2308"/>
    <col min="6170" max="6170" width="5.42578125" style="2308" bestFit="1" customWidth="1"/>
    <col min="6171" max="6337" width="4.28515625" style="2308"/>
    <col min="6338" max="6338" width="3" style="2308" customWidth="1"/>
    <col min="6339" max="6339" width="12.7109375" style="2308" customWidth="1"/>
    <col min="6340" max="6341" width="0" style="2308" hidden="1" customWidth="1"/>
    <col min="6342" max="6342" width="8.5703125" style="2308" customWidth="1"/>
    <col min="6343" max="6343" width="8.42578125" style="2308" customWidth="1"/>
    <col min="6344" max="6344" width="7.28515625" style="2308" customWidth="1"/>
    <col min="6345" max="6350" width="0" style="2308" hidden="1" customWidth="1"/>
    <col min="6351" max="6351" width="7.28515625" style="2308" customWidth="1"/>
    <col min="6352" max="6352" width="8.28515625" style="2308" customWidth="1"/>
    <col min="6353" max="6353" width="6.28515625" style="2308" customWidth="1"/>
    <col min="6354" max="6354" width="0" style="2308" hidden="1" customWidth="1"/>
    <col min="6355" max="6355" width="7.140625" style="2308" customWidth="1"/>
    <col min="6356" max="6356" width="7.7109375" style="2308" customWidth="1"/>
    <col min="6357" max="6357" width="7.28515625" style="2308" customWidth="1"/>
    <col min="6358" max="6358" width="9" style="2308" customWidth="1"/>
    <col min="6359" max="6359" width="7.28515625" style="2308" customWidth="1"/>
    <col min="6360" max="6360" width="8.28515625" style="2308" customWidth="1"/>
    <col min="6361" max="6361" width="7.28515625" style="2308" customWidth="1"/>
    <col min="6362" max="6362" width="7.42578125" style="2308" customWidth="1"/>
    <col min="6363" max="6363" width="8.7109375" style="2308" customWidth="1"/>
    <col min="6364" max="6364" width="5.7109375" style="2308" customWidth="1"/>
    <col min="6365" max="6424" width="0" style="2308" hidden="1" customWidth="1"/>
    <col min="6425" max="6425" width="4.28515625" style="2308"/>
    <col min="6426" max="6426" width="5.42578125" style="2308" bestFit="1" customWidth="1"/>
    <col min="6427" max="6593" width="4.28515625" style="2308"/>
    <col min="6594" max="6594" width="3" style="2308" customWidth="1"/>
    <col min="6595" max="6595" width="12.7109375" style="2308" customWidth="1"/>
    <col min="6596" max="6597" width="0" style="2308" hidden="1" customWidth="1"/>
    <col min="6598" max="6598" width="8.5703125" style="2308" customWidth="1"/>
    <col min="6599" max="6599" width="8.42578125" style="2308" customWidth="1"/>
    <col min="6600" max="6600" width="7.28515625" style="2308" customWidth="1"/>
    <col min="6601" max="6606" width="0" style="2308" hidden="1" customWidth="1"/>
    <col min="6607" max="6607" width="7.28515625" style="2308" customWidth="1"/>
    <col min="6608" max="6608" width="8.28515625" style="2308" customWidth="1"/>
    <col min="6609" max="6609" width="6.28515625" style="2308" customWidth="1"/>
    <col min="6610" max="6610" width="0" style="2308" hidden="1" customWidth="1"/>
    <col min="6611" max="6611" width="7.140625" style="2308" customWidth="1"/>
    <col min="6612" max="6612" width="7.7109375" style="2308" customWidth="1"/>
    <col min="6613" max="6613" width="7.28515625" style="2308" customWidth="1"/>
    <col min="6614" max="6614" width="9" style="2308" customWidth="1"/>
    <col min="6615" max="6615" width="7.28515625" style="2308" customWidth="1"/>
    <col min="6616" max="6616" width="8.28515625" style="2308" customWidth="1"/>
    <col min="6617" max="6617" width="7.28515625" style="2308" customWidth="1"/>
    <col min="6618" max="6618" width="7.42578125" style="2308" customWidth="1"/>
    <col min="6619" max="6619" width="8.7109375" style="2308" customWidth="1"/>
    <col min="6620" max="6620" width="5.7109375" style="2308" customWidth="1"/>
    <col min="6621" max="6680" width="0" style="2308" hidden="1" customWidth="1"/>
    <col min="6681" max="6681" width="4.28515625" style="2308"/>
    <col min="6682" max="6682" width="5.42578125" style="2308" bestFit="1" customWidth="1"/>
    <col min="6683" max="6849" width="4.28515625" style="2308"/>
    <col min="6850" max="6850" width="3" style="2308" customWidth="1"/>
    <col min="6851" max="6851" width="12.7109375" style="2308" customWidth="1"/>
    <col min="6852" max="6853" width="0" style="2308" hidden="1" customWidth="1"/>
    <col min="6854" max="6854" width="8.5703125" style="2308" customWidth="1"/>
    <col min="6855" max="6855" width="8.42578125" style="2308" customWidth="1"/>
    <col min="6856" max="6856" width="7.28515625" style="2308" customWidth="1"/>
    <col min="6857" max="6862" width="0" style="2308" hidden="1" customWidth="1"/>
    <col min="6863" max="6863" width="7.28515625" style="2308" customWidth="1"/>
    <col min="6864" max="6864" width="8.28515625" style="2308" customWidth="1"/>
    <col min="6865" max="6865" width="6.28515625" style="2308" customWidth="1"/>
    <col min="6866" max="6866" width="0" style="2308" hidden="1" customWidth="1"/>
    <col min="6867" max="6867" width="7.140625" style="2308" customWidth="1"/>
    <col min="6868" max="6868" width="7.7109375" style="2308" customWidth="1"/>
    <col min="6869" max="6869" width="7.28515625" style="2308" customWidth="1"/>
    <col min="6870" max="6870" width="9" style="2308" customWidth="1"/>
    <col min="6871" max="6871" width="7.28515625" style="2308" customWidth="1"/>
    <col min="6872" max="6872" width="8.28515625" style="2308" customWidth="1"/>
    <col min="6873" max="6873" width="7.28515625" style="2308" customWidth="1"/>
    <col min="6874" max="6874" width="7.42578125" style="2308" customWidth="1"/>
    <col min="6875" max="6875" width="8.7109375" style="2308" customWidth="1"/>
    <col min="6876" max="6876" width="5.7109375" style="2308" customWidth="1"/>
    <col min="6877" max="6936" width="0" style="2308" hidden="1" customWidth="1"/>
    <col min="6937" max="6937" width="4.28515625" style="2308"/>
    <col min="6938" max="6938" width="5.42578125" style="2308" bestFit="1" customWidth="1"/>
    <col min="6939" max="7105" width="4.28515625" style="2308"/>
    <col min="7106" max="7106" width="3" style="2308" customWidth="1"/>
    <col min="7107" max="7107" width="12.7109375" style="2308" customWidth="1"/>
    <col min="7108" max="7109" width="0" style="2308" hidden="1" customWidth="1"/>
    <col min="7110" max="7110" width="8.5703125" style="2308" customWidth="1"/>
    <col min="7111" max="7111" width="8.42578125" style="2308" customWidth="1"/>
    <col min="7112" max="7112" width="7.28515625" style="2308" customWidth="1"/>
    <col min="7113" max="7118" width="0" style="2308" hidden="1" customWidth="1"/>
    <col min="7119" max="7119" width="7.28515625" style="2308" customWidth="1"/>
    <col min="7120" max="7120" width="8.28515625" style="2308" customWidth="1"/>
    <col min="7121" max="7121" width="6.28515625" style="2308" customWidth="1"/>
    <col min="7122" max="7122" width="0" style="2308" hidden="1" customWidth="1"/>
    <col min="7123" max="7123" width="7.140625" style="2308" customWidth="1"/>
    <col min="7124" max="7124" width="7.7109375" style="2308" customWidth="1"/>
    <col min="7125" max="7125" width="7.28515625" style="2308" customWidth="1"/>
    <col min="7126" max="7126" width="9" style="2308" customWidth="1"/>
    <col min="7127" max="7127" width="7.28515625" style="2308" customWidth="1"/>
    <col min="7128" max="7128" width="8.28515625" style="2308" customWidth="1"/>
    <col min="7129" max="7129" width="7.28515625" style="2308" customWidth="1"/>
    <col min="7130" max="7130" width="7.42578125" style="2308" customWidth="1"/>
    <col min="7131" max="7131" width="8.7109375" style="2308" customWidth="1"/>
    <col min="7132" max="7132" width="5.7109375" style="2308" customWidth="1"/>
    <col min="7133" max="7192" width="0" style="2308" hidden="1" customWidth="1"/>
    <col min="7193" max="7193" width="4.28515625" style="2308"/>
    <col min="7194" max="7194" width="5.42578125" style="2308" bestFit="1" customWidth="1"/>
    <col min="7195" max="7361" width="4.28515625" style="2308"/>
    <col min="7362" max="7362" width="3" style="2308" customWidth="1"/>
    <col min="7363" max="7363" width="12.7109375" style="2308" customWidth="1"/>
    <col min="7364" max="7365" width="0" style="2308" hidden="1" customWidth="1"/>
    <col min="7366" max="7366" width="8.5703125" style="2308" customWidth="1"/>
    <col min="7367" max="7367" width="8.42578125" style="2308" customWidth="1"/>
    <col min="7368" max="7368" width="7.28515625" style="2308" customWidth="1"/>
    <col min="7369" max="7374" width="0" style="2308" hidden="1" customWidth="1"/>
    <col min="7375" max="7375" width="7.28515625" style="2308" customWidth="1"/>
    <col min="7376" max="7376" width="8.28515625" style="2308" customWidth="1"/>
    <col min="7377" max="7377" width="6.28515625" style="2308" customWidth="1"/>
    <col min="7378" max="7378" width="0" style="2308" hidden="1" customWidth="1"/>
    <col min="7379" max="7379" width="7.140625" style="2308" customWidth="1"/>
    <col min="7380" max="7380" width="7.7109375" style="2308" customWidth="1"/>
    <col min="7381" max="7381" width="7.28515625" style="2308" customWidth="1"/>
    <col min="7382" max="7382" width="9" style="2308" customWidth="1"/>
    <col min="7383" max="7383" width="7.28515625" style="2308" customWidth="1"/>
    <col min="7384" max="7384" width="8.28515625" style="2308" customWidth="1"/>
    <col min="7385" max="7385" width="7.28515625" style="2308" customWidth="1"/>
    <col min="7386" max="7386" width="7.42578125" style="2308" customWidth="1"/>
    <col min="7387" max="7387" width="8.7109375" style="2308" customWidth="1"/>
    <col min="7388" max="7388" width="5.7109375" style="2308" customWidth="1"/>
    <col min="7389" max="7448" width="0" style="2308" hidden="1" customWidth="1"/>
    <col min="7449" max="7449" width="4.28515625" style="2308"/>
    <col min="7450" max="7450" width="5.42578125" style="2308" bestFit="1" customWidth="1"/>
    <col min="7451" max="7617" width="4.28515625" style="2308"/>
    <col min="7618" max="7618" width="3" style="2308" customWidth="1"/>
    <col min="7619" max="7619" width="12.7109375" style="2308" customWidth="1"/>
    <col min="7620" max="7621" width="0" style="2308" hidden="1" customWidth="1"/>
    <col min="7622" max="7622" width="8.5703125" style="2308" customWidth="1"/>
    <col min="7623" max="7623" width="8.42578125" style="2308" customWidth="1"/>
    <col min="7624" max="7624" width="7.28515625" style="2308" customWidth="1"/>
    <col min="7625" max="7630" width="0" style="2308" hidden="1" customWidth="1"/>
    <col min="7631" max="7631" width="7.28515625" style="2308" customWidth="1"/>
    <col min="7632" max="7632" width="8.28515625" style="2308" customWidth="1"/>
    <col min="7633" max="7633" width="6.28515625" style="2308" customWidth="1"/>
    <col min="7634" max="7634" width="0" style="2308" hidden="1" customWidth="1"/>
    <col min="7635" max="7635" width="7.140625" style="2308" customWidth="1"/>
    <col min="7636" max="7636" width="7.7109375" style="2308" customWidth="1"/>
    <col min="7637" max="7637" width="7.28515625" style="2308" customWidth="1"/>
    <col min="7638" max="7638" width="9" style="2308" customWidth="1"/>
    <col min="7639" max="7639" width="7.28515625" style="2308" customWidth="1"/>
    <col min="7640" max="7640" width="8.28515625" style="2308" customWidth="1"/>
    <col min="7641" max="7641" width="7.28515625" style="2308" customWidth="1"/>
    <col min="7642" max="7642" width="7.42578125" style="2308" customWidth="1"/>
    <col min="7643" max="7643" width="8.7109375" style="2308" customWidth="1"/>
    <col min="7644" max="7644" width="5.7109375" style="2308" customWidth="1"/>
    <col min="7645" max="7704" width="0" style="2308" hidden="1" customWidth="1"/>
    <col min="7705" max="7705" width="4.28515625" style="2308"/>
    <col min="7706" max="7706" width="5.42578125" style="2308" bestFit="1" customWidth="1"/>
    <col min="7707" max="7873" width="4.28515625" style="2308"/>
    <col min="7874" max="7874" width="3" style="2308" customWidth="1"/>
    <col min="7875" max="7875" width="12.7109375" style="2308" customWidth="1"/>
    <col min="7876" max="7877" width="0" style="2308" hidden="1" customWidth="1"/>
    <col min="7878" max="7878" width="8.5703125" style="2308" customWidth="1"/>
    <col min="7879" max="7879" width="8.42578125" style="2308" customWidth="1"/>
    <col min="7880" max="7880" width="7.28515625" style="2308" customWidth="1"/>
    <col min="7881" max="7886" width="0" style="2308" hidden="1" customWidth="1"/>
    <col min="7887" max="7887" width="7.28515625" style="2308" customWidth="1"/>
    <col min="7888" max="7888" width="8.28515625" style="2308" customWidth="1"/>
    <col min="7889" max="7889" width="6.28515625" style="2308" customWidth="1"/>
    <col min="7890" max="7890" width="0" style="2308" hidden="1" customWidth="1"/>
    <col min="7891" max="7891" width="7.140625" style="2308" customWidth="1"/>
    <col min="7892" max="7892" width="7.7109375" style="2308" customWidth="1"/>
    <col min="7893" max="7893" width="7.28515625" style="2308" customWidth="1"/>
    <col min="7894" max="7894" width="9" style="2308" customWidth="1"/>
    <col min="7895" max="7895" width="7.28515625" style="2308" customWidth="1"/>
    <col min="7896" max="7896" width="8.28515625" style="2308" customWidth="1"/>
    <col min="7897" max="7897" width="7.28515625" style="2308" customWidth="1"/>
    <col min="7898" max="7898" width="7.42578125" style="2308" customWidth="1"/>
    <col min="7899" max="7899" width="8.7109375" style="2308" customWidth="1"/>
    <col min="7900" max="7900" width="5.7109375" style="2308" customWidth="1"/>
    <col min="7901" max="7960" width="0" style="2308" hidden="1" customWidth="1"/>
    <col min="7961" max="7961" width="4.28515625" style="2308"/>
    <col min="7962" max="7962" width="5.42578125" style="2308" bestFit="1" customWidth="1"/>
    <col min="7963" max="8129" width="4.28515625" style="2308"/>
    <col min="8130" max="8130" width="3" style="2308" customWidth="1"/>
    <col min="8131" max="8131" width="12.7109375" style="2308" customWidth="1"/>
    <col min="8132" max="8133" width="0" style="2308" hidden="1" customWidth="1"/>
    <col min="8134" max="8134" width="8.5703125" style="2308" customWidth="1"/>
    <col min="8135" max="8135" width="8.42578125" style="2308" customWidth="1"/>
    <col min="8136" max="8136" width="7.28515625" style="2308" customWidth="1"/>
    <col min="8137" max="8142" width="0" style="2308" hidden="1" customWidth="1"/>
    <col min="8143" max="8143" width="7.28515625" style="2308" customWidth="1"/>
    <col min="8144" max="8144" width="8.28515625" style="2308" customWidth="1"/>
    <col min="8145" max="8145" width="6.28515625" style="2308" customWidth="1"/>
    <col min="8146" max="8146" width="0" style="2308" hidden="1" customWidth="1"/>
    <col min="8147" max="8147" width="7.140625" style="2308" customWidth="1"/>
    <col min="8148" max="8148" width="7.7109375" style="2308" customWidth="1"/>
    <col min="8149" max="8149" width="7.28515625" style="2308" customWidth="1"/>
    <col min="8150" max="8150" width="9" style="2308" customWidth="1"/>
    <col min="8151" max="8151" width="7.28515625" style="2308" customWidth="1"/>
    <col min="8152" max="8152" width="8.28515625" style="2308" customWidth="1"/>
    <col min="8153" max="8153" width="7.28515625" style="2308" customWidth="1"/>
    <col min="8154" max="8154" width="7.42578125" style="2308" customWidth="1"/>
    <col min="8155" max="8155" width="8.7109375" style="2308" customWidth="1"/>
    <col min="8156" max="8156" width="5.7109375" style="2308" customWidth="1"/>
    <col min="8157" max="8216" width="0" style="2308" hidden="1" customWidth="1"/>
    <col min="8217" max="8217" width="4.28515625" style="2308"/>
    <col min="8218" max="8218" width="5.42578125" style="2308" bestFit="1" customWidth="1"/>
    <col min="8219" max="8385" width="4.28515625" style="2308"/>
    <col min="8386" max="8386" width="3" style="2308" customWidth="1"/>
    <col min="8387" max="8387" width="12.7109375" style="2308" customWidth="1"/>
    <col min="8388" max="8389" width="0" style="2308" hidden="1" customWidth="1"/>
    <col min="8390" max="8390" width="8.5703125" style="2308" customWidth="1"/>
    <col min="8391" max="8391" width="8.42578125" style="2308" customWidth="1"/>
    <col min="8392" max="8392" width="7.28515625" style="2308" customWidth="1"/>
    <col min="8393" max="8398" width="0" style="2308" hidden="1" customWidth="1"/>
    <col min="8399" max="8399" width="7.28515625" style="2308" customWidth="1"/>
    <col min="8400" max="8400" width="8.28515625" style="2308" customWidth="1"/>
    <col min="8401" max="8401" width="6.28515625" style="2308" customWidth="1"/>
    <col min="8402" max="8402" width="0" style="2308" hidden="1" customWidth="1"/>
    <col min="8403" max="8403" width="7.140625" style="2308" customWidth="1"/>
    <col min="8404" max="8404" width="7.7109375" style="2308" customWidth="1"/>
    <col min="8405" max="8405" width="7.28515625" style="2308" customWidth="1"/>
    <col min="8406" max="8406" width="9" style="2308" customWidth="1"/>
    <col min="8407" max="8407" width="7.28515625" style="2308" customWidth="1"/>
    <col min="8408" max="8408" width="8.28515625" style="2308" customWidth="1"/>
    <col min="8409" max="8409" width="7.28515625" style="2308" customWidth="1"/>
    <col min="8410" max="8410" width="7.42578125" style="2308" customWidth="1"/>
    <col min="8411" max="8411" width="8.7109375" style="2308" customWidth="1"/>
    <col min="8412" max="8412" width="5.7109375" style="2308" customWidth="1"/>
    <col min="8413" max="8472" width="0" style="2308" hidden="1" customWidth="1"/>
    <col min="8473" max="8473" width="4.28515625" style="2308"/>
    <col min="8474" max="8474" width="5.42578125" style="2308" bestFit="1" customWidth="1"/>
    <col min="8475" max="8641" width="4.28515625" style="2308"/>
    <col min="8642" max="8642" width="3" style="2308" customWidth="1"/>
    <col min="8643" max="8643" width="12.7109375" style="2308" customWidth="1"/>
    <col min="8644" max="8645" width="0" style="2308" hidden="1" customWidth="1"/>
    <col min="8646" max="8646" width="8.5703125" style="2308" customWidth="1"/>
    <col min="8647" max="8647" width="8.42578125" style="2308" customWidth="1"/>
    <col min="8648" max="8648" width="7.28515625" style="2308" customWidth="1"/>
    <col min="8649" max="8654" width="0" style="2308" hidden="1" customWidth="1"/>
    <col min="8655" max="8655" width="7.28515625" style="2308" customWidth="1"/>
    <col min="8656" max="8656" width="8.28515625" style="2308" customWidth="1"/>
    <col min="8657" max="8657" width="6.28515625" style="2308" customWidth="1"/>
    <col min="8658" max="8658" width="0" style="2308" hidden="1" customWidth="1"/>
    <col min="8659" max="8659" width="7.140625" style="2308" customWidth="1"/>
    <col min="8660" max="8660" width="7.7109375" style="2308" customWidth="1"/>
    <col min="8661" max="8661" width="7.28515625" style="2308" customWidth="1"/>
    <col min="8662" max="8662" width="9" style="2308" customWidth="1"/>
    <col min="8663" max="8663" width="7.28515625" style="2308" customWidth="1"/>
    <col min="8664" max="8664" width="8.28515625" style="2308" customWidth="1"/>
    <col min="8665" max="8665" width="7.28515625" style="2308" customWidth="1"/>
    <col min="8666" max="8666" width="7.42578125" style="2308" customWidth="1"/>
    <col min="8667" max="8667" width="8.7109375" style="2308" customWidth="1"/>
    <col min="8668" max="8668" width="5.7109375" style="2308" customWidth="1"/>
    <col min="8669" max="8728" width="0" style="2308" hidden="1" customWidth="1"/>
    <col min="8729" max="8729" width="4.28515625" style="2308"/>
    <col min="8730" max="8730" width="5.42578125" style="2308" bestFit="1" customWidth="1"/>
    <col min="8731" max="8897" width="4.28515625" style="2308"/>
    <col min="8898" max="8898" width="3" style="2308" customWidth="1"/>
    <col min="8899" max="8899" width="12.7109375" style="2308" customWidth="1"/>
    <col min="8900" max="8901" width="0" style="2308" hidden="1" customWidth="1"/>
    <col min="8902" max="8902" width="8.5703125" style="2308" customWidth="1"/>
    <col min="8903" max="8903" width="8.42578125" style="2308" customWidth="1"/>
    <col min="8904" max="8904" width="7.28515625" style="2308" customWidth="1"/>
    <col min="8905" max="8910" width="0" style="2308" hidden="1" customWidth="1"/>
    <col min="8911" max="8911" width="7.28515625" style="2308" customWidth="1"/>
    <col min="8912" max="8912" width="8.28515625" style="2308" customWidth="1"/>
    <col min="8913" max="8913" width="6.28515625" style="2308" customWidth="1"/>
    <col min="8914" max="8914" width="0" style="2308" hidden="1" customWidth="1"/>
    <col min="8915" max="8915" width="7.140625" style="2308" customWidth="1"/>
    <col min="8916" max="8916" width="7.7109375" style="2308" customWidth="1"/>
    <col min="8917" max="8917" width="7.28515625" style="2308" customWidth="1"/>
    <col min="8918" max="8918" width="9" style="2308" customWidth="1"/>
    <col min="8919" max="8919" width="7.28515625" style="2308" customWidth="1"/>
    <col min="8920" max="8920" width="8.28515625" style="2308" customWidth="1"/>
    <col min="8921" max="8921" width="7.28515625" style="2308" customWidth="1"/>
    <col min="8922" max="8922" width="7.42578125" style="2308" customWidth="1"/>
    <col min="8923" max="8923" width="8.7109375" style="2308" customWidth="1"/>
    <col min="8924" max="8924" width="5.7109375" style="2308" customWidth="1"/>
    <col min="8925" max="8984" width="0" style="2308" hidden="1" customWidth="1"/>
    <col min="8985" max="8985" width="4.28515625" style="2308"/>
    <col min="8986" max="8986" width="5.42578125" style="2308" bestFit="1" customWidth="1"/>
    <col min="8987" max="9153" width="4.28515625" style="2308"/>
    <col min="9154" max="9154" width="3" style="2308" customWidth="1"/>
    <col min="9155" max="9155" width="12.7109375" style="2308" customWidth="1"/>
    <col min="9156" max="9157" width="0" style="2308" hidden="1" customWidth="1"/>
    <col min="9158" max="9158" width="8.5703125" style="2308" customWidth="1"/>
    <col min="9159" max="9159" width="8.42578125" style="2308" customWidth="1"/>
    <col min="9160" max="9160" width="7.28515625" style="2308" customWidth="1"/>
    <col min="9161" max="9166" width="0" style="2308" hidden="1" customWidth="1"/>
    <col min="9167" max="9167" width="7.28515625" style="2308" customWidth="1"/>
    <col min="9168" max="9168" width="8.28515625" style="2308" customWidth="1"/>
    <col min="9169" max="9169" width="6.28515625" style="2308" customWidth="1"/>
    <col min="9170" max="9170" width="0" style="2308" hidden="1" customWidth="1"/>
    <col min="9171" max="9171" width="7.140625" style="2308" customWidth="1"/>
    <col min="9172" max="9172" width="7.7109375" style="2308" customWidth="1"/>
    <col min="9173" max="9173" width="7.28515625" style="2308" customWidth="1"/>
    <col min="9174" max="9174" width="9" style="2308" customWidth="1"/>
    <col min="9175" max="9175" width="7.28515625" style="2308" customWidth="1"/>
    <col min="9176" max="9176" width="8.28515625" style="2308" customWidth="1"/>
    <col min="9177" max="9177" width="7.28515625" style="2308" customWidth="1"/>
    <col min="9178" max="9178" width="7.42578125" style="2308" customWidth="1"/>
    <col min="9179" max="9179" width="8.7109375" style="2308" customWidth="1"/>
    <col min="9180" max="9180" width="5.7109375" style="2308" customWidth="1"/>
    <col min="9181" max="9240" width="0" style="2308" hidden="1" customWidth="1"/>
    <col min="9241" max="9241" width="4.28515625" style="2308"/>
    <col min="9242" max="9242" width="5.42578125" style="2308" bestFit="1" customWidth="1"/>
    <col min="9243" max="9409" width="4.28515625" style="2308"/>
    <col min="9410" max="9410" width="3" style="2308" customWidth="1"/>
    <col min="9411" max="9411" width="12.7109375" style="2308" customWidth="1"/>
    <col min="9412" max="9413" width="0" style="2308" hidden="1" customWidth="1"/>
    <col min="9414" max="9414" width="8.5703125" style="2308" customWidth="1"/>
    <col min="9415" max="9415" width="8.42578125" style="2308" customWidth="1"/>
    <col min="9416" max="9416" width="7.28515625" style="2308" customWidth="1"/>
    <col min="9417" max="9422" width="0" style="2308" hidden="1" customWidth="1"/>
    <col min="9423" max="9423" width="7.28515625" style="2308" customWidth="1"/>
    <col min="9424" max="9424" width="8.28515625" style="2308" customWidth="1"/>
    <col min="9425" max="9425" width="6.28515625" style="2308" customWidth="1"/>
    <col min="9426" max="9426" width="0" style="2308" hidden="1" customWidth="1"/>
    <col min="9427" max="9427" width="7.140625" style="2308" customWidth="1"/>
    <col min="9428" max="9428" width="7.7109375" style="2308" customWidth="1"/>
    <col min="9429" max="9429" width="7.28515625" style="2308" customWidth="1"/>
    <col min="9430" max="9430" width="9" style="2308" customWidth="1"/>
    <col min="9431" max="9431" width="7.28515625" style="2308" customWidth="1"/>
    <col min="9432" max="9432" width="8.28515625" style="2308" customWidth="1"/>
    <col min="9433" max="9433" width="7.28515625" style="2308" customWidth="1"/>
    <col min="9434" max="9434" width="7.42578125" style="2308" customWidth="1"/>
    <col min="9435" max="9435" width="8.7109375" style="2308" customWidth="1"/>
    <col min="9436" max="9436" width="5.7109375" style="2308" customWidth="1"/>
    <col min="9437" max="9496" width="0" style="2308" hidden="1" customWidth="1"/>
    <col min="9497" max="9497" width="4.28515625" style="2308"/>
    <col min="9498" max="9498" width="5.42578125" style="2308" bestFit="1" customWidth="1"/>
    <col min="9499" max="9665" width="4.28515625" style="2308"/>
    <col min="9666" max="9666" width="3" style="2308" customWidth="1"/>
    <col min="9667" max="9667" width="12.7109375" style="2308" customWidth="1"/>
    <col min="9668" max="9669" width="0" style="2308" hidden="1" customWidth="1"/>
    <col min="9670" max="9670" width="8.5703125" style="2308" customWidth="1"/>
    <col min="9671" max="9671" width="8.42578125" style="2308" customWidth="1"/>
    <col min="9672" max="9672" width="7.28515625" style="2308" customWidth="1"/>
    <col min="9673" max="9678" width="0" style="2308" hidden="1" customWidth="1"/>
    <col min="9679" max="9679" width="7.28515625" style="2308" customWidth="1"/>
    <col min="9680" max="9680" width="8.28515625" style="2308" customWidth="1"/>
    <col min="9681" max="9681" width="6.28515625" style="2308" customWidth="1"/>
    <col min="9682" max="9682" width="0" style="2308" hidden="1" customWidth="1"/>
    <col min="9683" max="9683" width="7.140625" style="2308" customWidth="1"/>
    <col min="9684" max="9684" width="7.7109375" style="2308" customWidth="1"/>
    <col min="9685" max="9685" width="7.28515625" style="2308" customWidth="1"/>
    <col min="9686" max="9686" width="9" style="2308" customWidth="1"/>
    <col min="9687" max="9687" width="7.28515625" style="2308" customWidth="1"/>
    <col min="9688" max="9688" width="8.28515625" style="2308" customWidth="1"/>
    <col min="9689" max="9689" width="7.28515625" style="2308" customWidth="1"/>
    <col min="9690" max="9690" width="7.42578125" style="2308" customWidth="1"/>
    <col min="9691" max="9691" width="8.7109375" style="2308" customWidth="1"/>
    <col min="9692" max="9692" width="5.7109375" style="2308" customWidth="1"/>
    <col min="9693" max="9752" width="0" style="2308" hidden="1" customWidth="1"/>
    <col min="9753" max="9753" width="4.28515625" style="2308"/>
    <col min="9754" max="9754" width="5.42578125" style="2308" bestFit="1" customWidth="1"/>
    <col min="9755" max="9921" width="4.28515625" style="2308"/>
    <col min="9922" max="9922" width="3" style="2308" customWidth="1"/>
    <col min="9923" max="9923" width="12.7109375" style="2308" customWidth="1"/>
    <col min="9924" max="9925" width="0" style="2308" hidden="1" customWidth="1"/>
    <col min="9926" max="9926" width="8.5703125" style="2308" customWidth="1"/>
    <col min="9927" max="9927" width="8.42578125" style="2308" customWidth="1"/>
    <col min="9928" max="9928" width="7.28515625" style="2308" customWidth="1"/>
    <col min="9929" max="9934" width="0" style="2308" hidden="1" customWidth="1"/>
    <col min="9935" max="9935" width="7.28515625" style="2308" customWidth="1"/>
    <col min="9936" max="9936" width="8.28515625" style="2308" customWidth="1"/>
    <col min="9937" max="9937" width="6.28515625" style="2308" customWidth="1"/>
    <col min="9938" max="9938" width="0" style="2308" hidden="1" customWidth="1"/>
    <col min="9939" max="9939" width="7.140625" style="2308" customWidth="1"/>
    <col min="9940" max="9940" width="7.7109375" style="2308" customWidth="1"/>
    <col min="9941" max="9941" width="7.28515625" style="2308" customWidth="1"/>
    <col min="9942" max="9942" width="9" style="2308" customWidth="1"/>
    <col min="9943" max="9943" width="7.28515625" style="2308" customWidth="1"/>
    <col min="9944" max="9944" width="8.28515625" style="2308" customWidth="1"/>
    <col min="9945" max="9945" width="7.28515625" style="2308" customWidth="1"/>
    <col min="9946" max="9946" width="7.42578125" style="2308" customWidth="1"/>
    <col min="9947" max="9947" width="8.7109375" style="2308" customWidth="1"/>
    <col min="9948" max="9948" width="5.7109375" style="2308" customWidth="1"/>
    <col min="9949" max="10008" width="0" style="2308" hidden="1" customWidth="1"/>
    <col min="10009" max="10009" width="4.28515625" style="2308"/>
    <col min="10010" max="10010" width="5.42578125" style="2308" bestFit="1" customWidth="1"/>
    <col min="10011" max="10177" width="4.28515625" style="2308"/>
    <col min="10178" max="10178" width="3" style="2308" customWidth="1"/>
    <col min="10179" max="10179" width="12.7109375" style="2308" customWidth="1"/>
    <col min="10180" max="10181" width="0" style="2308" hidden="1" customWidth="1"/>
    <col min="10182" max="10182" width="8.5703125" style="2308" customWidth="1"/>
    <col min="10183" max="10183" width="8.42578125" style="2308" customWidth="1"/>
    <col min="10184" max="10184" width="7.28515625" style="2308" customWidth="1"/>
    <col min="10185" max="10190" width="0" style="2308" hidden="1" customWidth="1"/>
    <col min="10191" max="10191" width="7.28515625" style="2308" customWidth="1"/>
    <col min="10192" max="10192" width="8.28515625" style="2308" customWidth="1"/>
    <col min="10193" max="10193" width="6.28515625" style="2308" customWidth="1"/>
    <col min="10194" max="10194" width="0" style="2308" hidden="1" customWidth="1"/>
    <col min="10195" max="10195" width="7.140625" style="2308" customWidth="1"/>
    <col min="10196" max="10196" width="7.7109375" style="2308" customWidth="1"/>
    <col min="10197" max="10197" width="7.28515625" style="2308" customWidth="1"/>
    <col min="10198" max="10198" width="9" style="2308" customWidth="1"/>
    <col min="10199" max="10199" width="7.28515625" style="2308" customWidth="1"/>
    <col min="10200" max="10200" width="8.28515625" style="2308" customWidth="1"/>
    <col min="10201" max="10201" width="7.28515625" style="2308" customWidth="1"/>
    <col min="10202" max="10202" width="7.42578125" style="2308" customWidth="1"/>
    <col min="10203" max="10203" width="8.7109375" style="2308" customWidth="1"/>
    <col min="10204" max="10204" width="5.7109375" style="2308" customWidth="1"/>
    <col min="10205" max="10264" width="0" style="2308" hidden="1" customWidth="1"/>
    <col min="10265" max="10265" width="4.28515625" style="2308"/>
    <col min="10266" max="10266" width="5.42578125" style="2308" bestFit="1" customWidth="1"/>
    <col min="10267" max="10433" width="4.28515625" style="2308"/>
    <col min="10434" max="10434" width="3" style="2308" customWidth="1"/>
    <col min="10435" max="10435" width="12.7109375" style="2308" customWidth="1"/>
    <col min="10436" max="10437" width="0" style="2308" hidden="1" customWidth="1"/>
    <col min="10438" max="10438" width="8.5703125" style="2308" customWidth="1"/>
    <col min="10439" max="10439" width="8.42578125" style="2308" customWidth="1"/>
    <col min="10440" max="10440" width="7.28515625" style="2308" customWidth="1"/>
    <col min="10441" max="10446" width="0" style="2308" hidden="1" customWidth="1"/>
    <col min="10447" max="10447" width="7.28515625" style="2308" customWidth="1"/>
    <col min="10448" max="10448" width="8.28515625" style="2308" customWidth="1"/>
    <col min="10449" max="10449" width="6.28515625" style="2308" customWidth="1"/>
    <col min="10450" max="10450" width="0" style="2308" hidden="1" customWidth="1"/>
    <col min="10451" max="10451" width="7.140625" style="2308" customWidth="1"/>
    <col min="10452" max="10452" width="7.7109375" style="2308" customWidth="1"/>
    <col min="10453" max="10453" width="7.28515625" style="2308" customWidth="1"/>
    <col min="10454" max="10454" width="9" style="2308" customWidth="1"/>
    <col min="10455" max="10455" width="7.28515625" style="2308" customWidth="1"/>
    <col min="10456" max="10456" width="8.28515625" style="2308" customWidth="1"/>
    <col min="10457" max="10457" width="7.28515625" style="2308" customWidth="1"/>
    <col min="10458" max="10458" width="7.42578125" style="2308" customWidth="1"/>
    <col min="10459" max="10459" width="8.7109375" style="2308" customWidth="1"/>
    <col min="10460" max="10460" width="5.7109375" style="2308" customWidth="1"/>
    <col min="10461" max="10520" width="0" style="2308" hidden="1" customWidth="1"/>
    <col min="10521" max="10521" width="4.28515625" style="2308"/>
    <col min="10522" max="10522" width="5.42578125" style="2308" bestFit="1" customWidth="1"/>
    <col min="10523" max="10689" width="4.28515625" style="2308"/>
    <col min="10690" max="10690" width="3" style="2308" customWidth="1"/>
    <col min="10691" max="10691" width="12.7109375" style="2308" customWidth="1"/>
    <col min="10692" max="10693" width="0" style="2308" hidden="1" customWidth="1"/>
    <col min="10694" max="10694" width="8.5703125" style="2308" customWidth="1"/>
    <col min="10695" max="10695" width="8.42578125" style="2308" customWidth="1"/>
    <col min="10696" max="10696" width="7.28515625" style="2308" customWidth="1"/>
    <col min="10697" max="10702" width="0" style="2308" hidden="1" customWidth="1"/>
    <col min="10703" max="10703" width="7.28515625" style="2308" customWidth="1"/>
    <col min="10704" max="10704" width="8.28515625" style="2308" customWidth="1"/>
    <col min="10705" max="10705" width="6.28515625" style="2308" customWidth="1"/>
    <col min="10706" max="10706" width="0" style="2308" hidden="1" customWidth="1"/>
    <col min="10707" max="10707" width="7.140625" style="2308" customWidth="1"/>
    <col min="10708" max="10708" width="7.7109375" style="2308" customWidth="1"/>
    <col min="10709" max="10709" width="7.28515625" style="2308" customWidth="1"/>
    <col min="10710" max="10710" width="9" style="2308" customWidth="1"/>
    <col min="10711" max="10711" width="7.28515625" style="2308" customWidth="1"/>
    <col min="10712" max="10712" width="8.28515625" style="2308" customWidth="1"/>
    <col min="10713" max="10713" width="7.28515625" style="2308" customWidth="1"/>
    <col min="10714" max="10714" width="7.42578125" style="2308" customWidth="1"/>
    <col min="10715" max="10715" width="8.7109375" style="2308" customWidth="1"/>
    <col min="10716" max="10716" width="5.7109375" style="2308" customWidth="1"/>
    <col min="10717" max="10776" width="0" style="2308" hidden="1" customWidth="1"/>
    <col min="10777" max="10777" width="4.28515625" style="2308"/>
    <col min="10778" max="10778" width="5.42578125" style="2308" bestFit="1" customWidth="1"/>
    <col min="10779" max="10945" width="4.28515625" style="2308"/>
    <col min="10946" max="10946" width="3" style="2308" customWidth="1"/>
    <col min="10947" max="10947" width="12.7109375" style="2308" customWidth="1"/>
    <col min="10948" max="10949" width="0" style="2308" hidden="1" customWidth="1"/>
    <col min="10950" max="10950" width="8.5703125" style="2308" customWidth="1"/>
    <col min="10951" max="10951" width="8.42578125" style="2308" customWidth="1"/>
    <col min="10952" max="10952" width="7.28515625" style="2308" customWidth="1"/>
    <col min="10953" max="10958" width="0" style="2308" hidden="1" customWidth="1"/>
    <col min="10959" max="10959" width="7.28515625" style="2308" customWidth="1"/>
    <col min="10960" max="10960" width="8.28515625" style="2308" customWidth="1"/>
    <col min="10961" max="10961" width="6.28515625" style="2308" customWidth="1"/>
    <col min="10962" max="10962" width="0" style="2308" hidden="1" customWidth="1"/>
    <col min="10963" max="10963" width="7.140625" style="2308" customWidth="1"/>
    <col min="10964" max="10964" width="7.7109375" style="2308" customWidth="1"/>
    <col min="10965" max="10965" width="7.28515625" style="2308" customWidth="1"/>
    <col min="10966" max="10966" width="9" style="2308" customWidth="1"/>
    <col min="10967" max="10967" width="7.28515625" style="2308" customWidth="1"/>
    <col min="10968" max="10968" width="8.28515625" style="2308" customWidth="1"/>
    <col min="10969" max="10969" width="7.28515625" style="2308" customWidth="1"/>
    <col min="10970" max="10970" width="7.42578125" style="2308" customWidth="1"/>
    <col min="10971" max="10971" width="8.7109375" style="2308" customWidth="1"/>
    <col min="10972" max="10972" width="5.7109375" style="2308" customWidth="1"/>
    <col min="10973" max="11032" width="0" style="2308" hidden="1" customWidth="1"/>
    <col min="11033" max="11033" width="4.28515625" style="2308"/>
    <col min="11034" max="11034" width="5.42578125" style="2308" bestFit="1" customWidth="1"/>
    <col min="11035" max="11201" width="4.28515625" style="2308"/>
    <col min="11202" max="11202" width="3" style="2308" customWidth="1"/>
    <col min="11203" max="11203" width="12.7109375" style="2308" customWidth="1"/>
    <col min="11204" max="11205" width="0" style="2308" hidden="1" customWidth="1"/>
    <col min="11206" max="11206" width="8.5703125" style="2308" customWidth="1"/>
    <col min="11207" max="11207" width="8.42578125" style="2308" customWidth="1"/>
    <col min="11208" max="11208" width="7.28515625" style="2308" customWidth="1"/>
    <col min="11209" max="11214" width="0" style="2308" hidden="1" customWidth="1"/>
    <col min="11215" max="11215" width="7.28515625" style="2308" customWidth="1"/>
    <col min="11216" max="11216" width="8.28515625" style="2308" customWidth="1"/>
    <col min="11217" max="11217" width="6.28515625" style="2308" customWidth="1"/>
    <col min="11218" max="11218" width="0" style="2308" hidden="1" customWidth="1"/>
    <col min="11219" max="11219" width="7.140625" style="2308" customWidth="1"/>
    <col min="11220" max="11220" width="7.7109375" style="2308" customWidth="1"/>
    <col min="11221" max="11221" width="7.28515625" style="2308" customWidth="1"/>
    <col min="11222" max="11222" width="9" style="2308" customWidth="1"/>
    <col min="11223" max="11223" width="7.28515625" style="2308" customWidth="1"/>
    <col min="11224" max="11224" width="8.28515625" style="2308" customWidth="1"/>
    <col min="11225" max="11225" width="7.28515625" style="2308" customWidth="1"/>
    <col min="11226" max="11226" width="7.42578125" style="2308" customWidth="1"/>
    <col min="11227" max="11227" width="8.7109375" style="2308" customWidth="1"/>
    <col min="11228" max="11228" width="5.7109375" style="2308" customWidth="1"/>
    <col min="11229" max="11288" width="0" style="2308" hidden="1" customWidth="1"/>
    <col min="11289" max="11289" width="4.28515625" style="2308"/>
    <col min="11290" max="11290" width="5.42578125" style="2308" bestFit="1" customWidth="1"/>
    <col min="11291" max="11457" width="4.28515625" style="2308"/>
    <col min="11458" max="11458" width="3" style="2308" customWidth="1"/>
    <col min="11459" max="11459" width="12.7109375" style="2308" customWidth="1"/>
    <col min="11460" max="11461" width="0" style="2308" hidden="1" customWidth="1"/>
    <col min="11462" max="11462" width="8.5703125" style="2308" customWidth="1"/>
    <col min="11463" max="11463" width="8.42578125" style="2308" customWidth="1"/>
    <col min="11464" max="11464" width="7.28515625" style="2308" customWidth="1"/>
    <col min="11465" max="11470" width="0" style="2308" hidden="1" customWidth="1"/>
    <col min="11471" max="11471" width="7.28515625" style="2308" customWidth="1"/>
    <col min="11472" max="11472" width="8.28515625" style="2308" customWidth="1"/>
    <col min="11473" max="11473" width="6.28515625" style="2308" customWidth="1"/>
    <col min="11474" max="11474" width="0" style="2308" hidden="1" customWidth="1"/>
    <col min="11475" max="11475" width="7.140625" style="2308" customWidth="1"/>
    <col min="11476" max="11476" width="7.7109375" style="2308" customWidth="1"/>
    <col min="11477" max="11477" width="7.28515625" style="2308" customWidth="1"/>
    <col min="11478" max="11478" width="9" style="2308" customWidth="1"/>
    <col min="11479" max="11479" width="7.28515625" style="2308" customWidth="1"/>
    <col min="11480" max="11480" width="8.28515625" style="2308" customWidth="1"/>
    <col min="11481" max="11481" width="7.28515625" style="2308" customWidth="1"/>
    <col min="11482" max="11482" width="7.42578125" style="2308" customWidth="1"/>
    <col min="11483" max="11483" width="8.7109375" style="2308" customWidth="1"/>
    <col min="11484" max="11484" width="5.7109375" style="2308" customWidth="1"/>
    <col min="11485" max="11544" width="0" style="2308" hidden="1" customWidth="1"/>
    <col min="11545" max="11545" width="4.28515625" style="2308"/>
    <col min="11546" max="11546" width="5.42578125" style="2308" bestFit="1" customWidth="1"/>
    <col min="11547" max="11713" width="4.28515625" style="2308"/>
    <col min="11714" max="11714" width="3" style="2308" customWidth="1"/>
    <col min="11715" max="11715" width="12.7109375" style="2308" customWidth="1"/>
    <col min="11716" max="11717" width="0" style="2308" hidden="1" customWidth="1"/>
    <col min="11718" max="11718" width="8.5703125" style="2308" customWidth="1"/>
    <col min="11719" max="11719" width="8.42578125" style="2308" customWidth="1"/>
    <col min="11720" max="11720" width="7.28515625" style="2308" customWidth="1"/>
    <col min="11721" max="11726" width="0" style="2308" hidden="1" customWidth="1"/>
    <col min="11727" max="11727" width="7.28515625" style="2308" customWidth="1"/>
    <col min="11728" max="11728" width="8.28515625" style="2308" customWidth="1"/>
    <col min="11729" max="11729" width="6.28515625" style="2308" customWidth="1"/>
    <col min="11730" max="11730" width="0" style="2308" hidden="1" customWidth="1"/>
    <col min="11731" max="11731" width="7.140625" style="2308" customWidth="1"/>
    <col min="11732" max="11732" width="7.7109375" style="2308" customWidth="1"/>
    <col min="11733" max="11733" width="7.28515625" style="2308" customWidth="1"/>
    <col min="11734" max="11734" width="9" style="2308" customWidth="1"/>
    <col min="11735" max="11735" width="7.28515625" style="2308" customWidth="1"/>
    <col min="11736" max="11736" width="8.28515625" style="2308" customWidth="1"/>
    <col min="11737" max="11737" width="7.28515625" style="2308" customWidth="1"/>
    <col min="11738" max="11738" width="7.42578125" style="2308" customWidth="1"/>
    <col min="11739" max="11739" width="8.7109375" style="2308" customWidth="1"/>
    <col min="11740" max="11740" width="5.7109375" style="2308" customWidth="1"/>
    <col min="11741" max="11800" width="0" style="2308" hidden="1" customWidth="1"/>
    <col min="11801" max="11801" width="4.28515625" style="2308"/>
    <col min="11802" max="11802" width="5.42578125" style="2308" bestFit="1" customWidth="1"/>
    <col min="11803" max="11969" width="4.28515625" style="2308"/>
    <col min="11970" max="11970" width="3" style="2308" customWidth="1"/>
    <col min="11971" max="11971" width="12.7109375" style="2308" customWidth="1"/>
    <col min="11972" max="11973" width="0" style="2308" hidden="1" customWidth="1"/>
    <col min="11974" max="11974" width="8.5703125" style="2308" customWidth="1"/>
    <col min="11975" max="11975" width="8.42578125" style="2308" customWidth="1"/>
    <col min="11976" max="11976" width="7.28515625" style="2308" customWidth="1"/>
    <col min="11977" max="11982" width="0" style="2308" hidden="1" customWidth="1"/>
    <col min="11983" max="11983" width="7.28515625" style="2308" customWidth="1"/>
    <col min="11984" max="11984" width="8.28515625" style="2308" customWidth="1"/>
    <col min="11985" max="11985" width="6.28515625" style="2308" customWidth="1"/>
    <col min="11986" max="11986" width="0" style="2308" hidden="1" customWidth="1"/>
    <col min="11987" max="11987" width="7.140625" style="2308" customWidth="1"/>
    <col min="11988" max="11988" width="7.7109375" style="2308" customWidth="1"/>
    <col min="11989" max="11989" width="7.28515625" style="2308" customWidth="1"/>
    <col min="11990" max="11990" width="9" style="2308" customWidth="1"/>
    <col min="11991" max="11991" width="7.28515625" style="2308" customWidth="1"/>
    <col min="11992" max="11992" width="8.28515625" style="2308" customWidth="1"/>
    <col min="11993" max="11993" width="7.28515625" style="2308" customWidth="1"/>
    <col min="11994" max="11994" width="7.42578125" style="2308" customWidth="1"/>
    <col min="11995" max="11995" width="8.7109375" style="2308" customWidth="1"/>
    <col min="11996" max="11996" width="5.7109375" style="2308" customWidth="1"/>
    <col min="11997" max="12056" width="0" style="2308" hidden="1" customWidth="1"/>
    <col min="12057" max="12057" width="4.28515625" style="2308"/>
    <col min="12058" max="12058" width="5.42578125" style="2308" bestFit="1" customWidth="1"/>
    <col min="12059" max="12225" width="4.28515625" style="2308"/>
    <col min="12226" max="12226" width="3" style="2308" customWidth="1"/>
    <col min="12227" max="12227" width="12.7109375" style="2308" customWidth="1"/>
    <col min="12228" max="12229" width="0" style="2308" hidden="1" customWidth="1"/>
    <col min="12230" max="12230" width="8.5703125" style="2308" customWidth="1"/>
    <col min="12231" max="12231" width="8.42578125" style="2308" customWidth="1"/>
    <col min="12232" max="12232" width="7.28515625" style="2308" customWidth="1"/>
    <col min="12233" max="12238" width="0" style="2308" hidden="1" customWidth="1"/>
    <col min="12239" max="12239" width="7.28515625" style="2308" customWidth="1"/>
    <col min="12240" max="12240" width="8.28515625" style="2308" customWidth="1"/>
    <col min="12241" max="12241" width="6.28515625" style="2308" customWidth="1"/>
    <col min="12242" max="12242" width="0" style="2308" hidden="1" customWidth="1"/>
    <col min="12243" max="12243" width="7.140625" style="2308" customWidth="1"/>
    <col min="12244" max="12244" width="7.7109375" style="2308" customWidth="1"/>
    <col min="12245" max="12245" width="7.28515625" style="2308" customWidth="1"/>
    <col min="12246" max="12246" width="9" style="2308" customWidth="1"/>
    <col min="12247" max="12247" width="7.28515625" style="2308" customWidth="1"/>
    <col min="12248" max="12248" width="8.28515625" style="2308" customWidth="1"/>
    <col min="12249" max="12249" width="7.28515625" style="2308" customWidth="1"/>
    <col min="12250" max="12250" width="7.42578125" style="2308" customWidth="1"/>
    <col min="12251" max="12251" width="8.7109375" style="2308" customWidth="1"/>
    <col min="12252" max="12252" width="5.7109375" style="2308" customWidth="1"/>
    <col min="12253" max="12312" width="0" style="2308" hidden="1" customWidth="1"/>
    <col min="12313" max="12313" width="4.28515625" style="2308"/>
    <col min="12314" max="12314" width="5.42578125" style="2308" bestFit="1" customWidth="1"/>
    <col min="12315" max="12481" width="4.28515625" style="2308"/>
    <col min="12482" max="12482" width="3" style="2308" customWidth="1"/>
    <col min="12483" max="12483" width="12.7109375" style="2308" customWidth="1"/>
    <col min="12484" max="12485" width="0" style="2308" hidden="1" customWidth="1"/>
    <col min="12486" max="12486" width="8.5703125" style="2308" customWidth="1"/>
    <col min="12487" max="12487" width="8.42578125" style="2308" customWidth="1"/>
    <col min="12488" max="12488" width="7.28515625" style="2308" customWidth="1"/>
    <col min="12489" max="12494" width="0" style="2308" hidden="1" customWidth="1"/>
    <col min="12495" max="12495" width="7.28515625" style="2308" customWidth="1"/>
    <col min="12496" max="12496" width="8.28515625" style="2308" customWidth="1"/>
    <col min="12497" max="12497" width="6.28515625" style="2308" customWidth="1"/>
    <col min="12498" max="12498" width="0" style="2308" hidden="1" customWidth="1"/>
    <col min="12499" max="12499" width="7.140625" style="2308" customWidth="1"/>
    <col min="12500" max="12500" width="7.7109375" style="2308" customWidth="1"/>
    <col min="12501" max="12501" width="7.28515625" style="2308" customWidth="1"/>
    <col min="12502" max="12502" width="9" style="2308" customWidth="1"/>
    <col min="12503" max="12503" width="7.28515625" style="2308" customWidth="1"/>
    <col min="12504" max="12504" width="8.28515625" style="2308" customWidth="1"/>
    <col min="12505" max="12505" width="7.28515625" style="2308" customWidth="1"/>
    <col min="12506" max="12506" width="7.42578125" style="2308" customWidth="1"/>
    <col min="12507" max="12507" width="8.7109375" style="2308" customWidth="1"/>
    <col min="12508" max="12508" width="5.7109375" style="2308" customWidth="1"/>
    <col min="12509" max="12568" width="0" style="2308" hidden="1" customWidth="1"/>
    <col min="12569" max="12569" width="4.28515625" style="2308"/>
    <col min="12570" max="12570" width="5.42578125" style="2308" bestFit="1" customWidth="1"/>
    <col min="12571" max="12737" width="4.28515625" style="2308"/>
    <col min="12738" max="12738" width="3" style="2308" customWidth="1"/>
    <col min="12739" max="12739" width="12.7109375" style="2308" customWidth="1"/>
    <col min="12740" max="12741" width="0" style="2308" hidden="1" customWidth="1"/>
    <col min="12742" max="12742" width="8.5703125" style="2308" customWidth="1"/>
    <col min="12743" max="12743" width="8.42578125" style="2308" customWidth="1"/>
    <col min="12744" max="12744" width="7.28515625" style="2308" customWidth="1"/>
    <col min="12745" max="12750" width="0" style="2308" hidden="1" customWidth="1"/>
    <col min="12751" max="12751" width="7.28515625" style="2308" customWidth="1"/>
    <col min="12752" max="12752" width="8.28515625" style="2308" customWidth="1"/>
    <col min="12753" max="12753" width="6.28515625" style="2308" customWidth="1"/>
    <col min="12754" max="12754" width="0" style="2308" hidden="1" customWidth="1"/>
    <col min="12755" max="12755" width="7.140625" style="2308" customWidth="1"/>
    <col min="12756" max="12756" width="7.7109375" style="2308" customWidth="1"/>
    <col min="12757" max="12757" width="7.28515625" style="2308" customWidth="1"/>
    <col min="12758" max="12758" width="9" style="2308" customWidth="1"/>
    <col min="12759" max="12759" width="7.28515625" style="2308" customWidth="1"/>
    <col min="12760" max="12760" width="8.28515625" style="2308" customWidth="1"/>
    <col min="12761" max="12761" width="7.28515625" style="2308" customWidth="1"/>
    <col min="12762" max="12762" width="7.42578125" style="2308" customWidth="1"/>
    <col min="12763" max="12763" width="8.7109375" style="2308" customWidth="1"/>
    <col min="12764" max="12764" width="5.7109375" style="2308" customWidth="1"/>
    <col min="12765" max="12824" width="0" style="2308" hidden="1" customWidth="1"/>
    <col min="12825" max="12825" width="4.28515625" style="2308"/>
    <col min="12826" max="12826" width="5.42578125" style="2308" bestFit="1" customWidth="1"/>
    <col min="12827" max="12993" width="4.28515625" style="2308"/>
    <col min="12994" max="12994" width="3" style="2308" customWidth="1"/>
    <col min="12995" max="12995" width="12.7109375" style="2308" customWidth="1"/>
    <col min="12996" max="12997" width="0" style="2308" hidden="1" customWidth="1"/>
    <col min="12998" max="12998" width="8.5703125" style="2308" customWidth="1"/>
    <col min="12999" max="12999" width="8.42578125" style="2308" customWidth="1"/>
    <col min="13000" max="13000" width="7.28515625" style="2308" customWidth="1"/>
    <col min="13001" max="13006" width="0" style="2308" hidden="1" customWidth="1"/>
    <col min="13007" max="13007" width="7.28515625" style="2308" customWidth="1"/>
    <col min="13008" max="13008" width="8.28515625" style="2308" customWidth="1"/>
    <col min="13009" max="13009" width="6.28515625" style="2308" customWidth="1"/>
    <col min="13010" max="13010" width="0" style="2308" hidden="1" customWidth="1"/>
    <col min="13011" max="13011" width="7.140625" style="2308" customWidth="1"/>
    <col min="13012" max="13012" width="7.7109375" style="2308" customWidth="1"/>
    <col min="13013" max="13013" width="7.28515625" style="2308" customWidth="1"/>
    <col min="13014" max="13014" width="9" style="2308" customWidth="1"/>
    <col min="13015" max="13015" width="7.28515625" style="2308" customWidth="1"/>
    <col min="13016" max="13016" width="8.28515625" style="2308" customWidth="1"/>
    <col min="13017" max="13017" width="7.28515625" style="2308" customWidth="1"/>
    <col min="13018" max="13018" width="7.42578125" style="2308" customWidth="1"/>
    <col min="13019" max="13019" width="8.7109375" style="2308" customWidth="1"/>
    <col min="13020" max="13020" width="5.7109375" style="2308" customWidth="1"/>
    <col min="13021" max="13080" width="0" style="2308" hidden="1" customWidth="1"/>
    <col min="13081" max="13081" width="4.28515625" style="2308"/>
    <col min="13082" max="13082" width="5.42578125" style="2308" bestFit="1" customWidth="1"/>
    <col min="13083" max="13249" width="4.28515625" style="2308"/>
    <col min="13250" max="13250" width="3" style="2308" customWidth="1"/>
    <col min="13251" max="13251" width="12.7109375" style="2308" customWidth="1"/>
    <col min="13252" max="13253" width="0" style="2308" hidden="1" customWidth="1"/>
    <col min="13254" max="13254" width="8.5703125" style="2308" customWidth="1"/>
    <col min="13255" max="13255" width="8.42578125" style="2308" customWidth="1"/>
    <col min="13256" max="13256" width="7.28515625" style="2308" customWidth="1"/>
    <col min="13257" max="13262" width="0" style="2308" hidden="1" customWidth="1"/>
    <col min="13263" max="13263" width="7.28515625" style="2308" customWidth="1"/>
    <col min="13264" max="13264" width="8.28515625" style="2308" customWidth="1"/>
    <col min="13265" max="13265" width="6.28515625" style="2308" customWidth="1"/>
    <col min="13266" max="13266" width="0" style="2308" hidden="1" customWidth="1"/>
    <col min="13267" max="13267" width="7.140625" style="2308" customWidth="1"/>
    <col min="13268" max="13268" width="7.7109375" style="2308" customWidth="1"/>
    <col min="13269" max="13269" width="7.28515625" style="2308" customWidth="1"/>
    <col min="13270" max="13270" width="9" style="2308" customWidth="1"/>
    <col min="13271" max="13271" width="7.28515625" style="2308" customWidth="1"/>
    <col min="13272" max="13272" width="8.28515625" style="2308" customWidth="1"/>
    <col min="13273" max="13273" width="7.28515625" style="2308" customWidth="1"/>
    <col min="13274" max="13274" width="7.42578125" style="2308" customWidth="1"/>
    <col min="13275" max="13275" width="8.7109375" style="2308" customWidth="1"/>
    <col min="13276" max="13276" width="5.7109375" style="2308" customWidth="1"/>
    <col min="13277" max="13336" width="0" style="2308" hidden="1" customWidth="1"/>
    <col min="13337" max="13337" width="4.28515625" style="2308"/>
    <col min="13338" max="13338" width="5.42578125" style="2308" bestFit="1" customWidth="1"/>
    <col min="13339" max="13505" width="4.28515625" style="2308"/>
    <col min="13506" max="13506" width="3" style="2308" customWidth="1"/>
    <col min="13507" max="13507" width="12.7109375" style="2308" customWidth="1"/>
    <col min="13508" max="13509" width="0" style="2308" hidden="1" customWidth="1"/>
    <col min="13510" max="13510" width="8.5703125" style="2308" customWidth="1"/>
    <col min="13511" max="13511" width="8.42578125" style="2308" customWidth="1"/>
    <col min="13512" max="13512" width="7.28515625" style="2308" customWidth="1"/>
    <col min="13513" max="13518" width="0" style="2308" hidden="1" customWidth="1"/>
    <col min="13519" max="13519" width="7.28515625" style="2308" customWidth="1"/>
    <col min="13520" max="13520" width="8.28515625" style="2308" customWidth="1"/>
    <col min="13521" max="13521" width="6.28515625" style="2308" customWidth="1"/>
    <col min="13522" max="13522" width="0" style="2308" hidden="1" customWidth="1"/>
    <col min="13523" max="13523" width="7.140625" style="2308" customWidth="1"/>
    <col min="13524" max="13524" width="7.7109375" style="2308" customWidth="1"/>
    <col min="13525" max="13525" width="7.28515625" style="2308" customWidth="1"/>
    <col min="13526" max="13526" width="9" style="2308" customWidth="1"/>
    <col min="13527" max="13527" width="7.28515625" style="2308" customWidth="1"/>
    <col min="13528" max="13528" width="8.28515625" style="2308" customWidth="1"/>
    <col min="13529" max="13529" width="7.28515625" style="2308" customWidth="1"/>
    <col min="13530" max="13530" width="7.42578125" style="2308" customWidth="1"/>
    <col min="13531" max="13531" width="8.7109375" style="2308" customWidth="1"/>
    <col min="13532" max="13532" width="5.7109375" style="2308" customWidth="1"/>
    <col min="13533" max="13592" width="0" style="2308" hidden="1" customWidth="1"/>
    <col min="13593" max="13593" width="4.28515625" style="2308"/>
    <col min="13594" max="13594" width="5.42578125" style="2308" bestFit="1" customWidth="1"/>
    <col min="13595" max="13761" width="4.28515625" style="2308"/>
    <col min="13762" max="13762" width="3" style="2308" customWidth="1"/>
    <col min="13763" max="13763" width="12.7109375" style="2308" customWidth="1"/>
    <col min="13764" max="13765" width="0" style="2308" hidden="1" customWidth="1"/>
    <col min="13766" max="13766" width="8.5703125" style="2308" customWidth="1"/>
    <col min="13767" max="13767" width="8.42578125" style="2308" customWidth="1"/>
    <col min="13768" max="13768" width="7.28515625" style="2308" customWidth="1"/>
    <col min="13769" max="13774" width="0" style="2308" hidden="1" customWidth="1"/>
    <col min="13775" max="13775" width="7.28515625" style="2308" customWidth="1"/>
    <col min="13776" max="13776" width="8.28515625" style="2308" customWidth="1"/>
    <col min="13777" max="13777" width="6.28515625" style="2308" customWidth="1"/>
    <col min="13778" max="13778" width="0" style="2308" hidden="1" customWidth="1"/>
    <col min="13779" max="13779" width="7.140625" style="2308" customWidth="1"/>
    <col min="13780" max="13780" width="7.7109375" style="2308" customWidth="1"/>
    <col min="13781" max="13781" width="7.28515625" style="2308" customWidth="1"/>
    <col min="13782" max="13782" width="9" style="2308" customWidth="1"/>
    <col min="13783" max="13783" width="7.28515625" style="2308" customWidth="1"/>
    <col min="13784" max="13784" width="8.28515625" style="2308" customWidth="1"/>
    <col min="13785" max="13785" width="7.28515625" style="2308" customWidth="1"/>
    <col min="13786" max="13786" width="7.42578125" style="2308" customWidth="1"/>
    <col min="13787" max="13787" width="8.7109375" style="2308" customWidth="1"/>
    <col min="13788" max="13788" width="5.7109375" style="2308" customWidth="1"/>
    <col min="13789" max="13848" width="0" style="2308" hidden="1" customWidth="1"/>
    <col min="13849" max="13849" width="4.28515625" style="2308"/>
    <col min="13850" max="13850" width="5.42578125" style="2308" bestFit="1" customWidth="1"/>
    <col min="13851" max="14017" width="4.28515625" style="2308"/>
    <col min="14018" max="14018" width="3" style="2308" customWidth="1"/>
    <col min="14019" max="14019" width="12.7109375" style="2308" customWidth="1"/>
    <col min="14020" max="14021" width="0" style="2308" hidden="1" customWidth="1"/>
    <col min="14022" max="14022" width="8.5703125" style="2308" customWidth="1"/>
    <col min="14023" max="14023" width="8.42578125" style="2308" customWidth="1"/>
    <col min="14024" max="14024" width="7.28515625" style="2308" customWidth="1"/>
    <col min="14025" max="14030" width="0" style="2308" hidden="1" customWidth="1"/>
    <col min="14031" max="14031" width="7.28515625" style="2308" customWidth="1"/>
    <col min="14032" max="14032" width="8.28515625" style="2308" customWidth="1"/>
    <col min="14033" max="14033" width="6.28515625" style="2308" customWidth="1"/>
    <col min="14034" max="14034" width="0" style="2308" hidden="1" customWidth="1"/>
    <col min="14035" max="14035" width="7.140625" style="2308" customWidth="1"/>
    <col min="14036" max="14036" width="7.7109375" style="2308" customWidth="1"/>
    <col min="14037" max="14037" width="7.28515625" style="2308" customWidth="1"/>
    <col min="14038" max="14038" width="9" style="2308" customWidth="1"/>
    <col min="14039" max="14039" width="7.28515625" style="2308" customWidth="1"/>
    <col min="14040" max="14040" width="8.28515625" style="2308" customWidth="1"/>
    <col min="14041" max="14041" width="7.28515625" style="2308" customWidth="1"/>
    <col min="14042" max="14042" width="7.42578125" style="2308" customWidth="1"/>
    <col min="14043" max="14043" width="8.7109375" style="2308" customWidth="1"/>
    <col min="14044" max="14044" width="5.7109375" style="2308" customWidth="1"/>
    <col min="14045" max="14104" width="0" style="2308" hidden="1" customWidth="1"/>
    <col min="14105" max="14105" width="4.28515625" style="2308"/>
    <col min="14106" max="14106" width="5.42578125" style="2308" bestFit="1" customWidth="1"/>
    <col min="14107" max="14273" width="4.28515625" style="2308"/>
    <col min="14274" max="14274" width="3" style="2308" customWidth="1"/>
    <col min="14275" max="14275" width="12.7109375" style="2308" customWidth="1"/>
    <col min="14276" max="14277" width="0" style="2308" hidden="1" customWidth="1"/>
    <col min="14278" max="14278" width="8.5703125" style="2308" customWidth="1"/>
    <col min="14279" max="14279" width="8.42578125" style="2308" customWidth="1"/>
    <col min="14280" max="14280" width="7.28515625" style="2308" customWidth="1"/>
    <col min="14281" max="14286" width="0" style="2308" hidden="1" customWidth="1"/>
    <col min="14287" max="14287" width="7.28515625" style="2308" customWidth="1"/>
    <col min="14288" max="14288" width="8.28515625" style="2308" customWidth="1"/>
    <col min="14289" max="14289" width="6.28515625" style="2308" customWidth="1"/>
    <col min="14290" max="14290" width="0" style="2308" hidden="1" customWidth="1"/>
    <col min="14291" max="14291" width="7.140625" style="2308" customWidth="1"/>
    <col min="14292" max="14292" width="7.7109375" style="2308" customWidth="1"/>
    <col min="14293" max="14293" width="7.28515625" style="2308" customWidth="1"/>
    <col min="14294" max="14294" width="9" style="2308" customWidth="1"/>
    <col min="14295" max="14295" width="7.28515625" style="2308" customWidth="1"/>
    <col min="14296" max="14296" width="8.28515625" style="2308" customWidth="1"/>
    <col min="14297" max="14297" width="7.28515625" style="2308" customWidth="1"/>
    <col min="14298" max="14298" width="7.42578125" style="2308" customWidth="1"/>
    <col min="14299" max="14299" width="8.7109375" style="2308" customWidth="1"/>
    <col min="14300" max="14300" width="5.7109375" style="2308" customWidth="1"/>
    <col min="14301" max="14360" width="0" style="2308" hidden="1" customWidth="1"/>
    <col min="14361" max="14361" width="4.28515625" style="2308"/>
    <col min="14362" max="14362" width="5.42578125" style="2308" bestFit="1" customWidth="1"/>
    <col min="14363" max="14529" width="4.28515625" style="2308"/>
    <col min="14530" max="14530" width="3" style="2308" customWidth="1"/>
    <col min="14531" max="14531" width="12.7109375" style="2308" customWidth="1"/>
    <col min="14532" max="14533" width="0" style="2308" hidden="1" customWidth="1"/>
    <col min="14534" max="14534" width="8.5703125" style="2308" customWidth="1"/>
    <col min="14535" max="14535" width="8.42578125" style="2308" customWidth="1"/>
    <col min="14536" max="14536" width="7.28515625" style="2308" customWidth="1"/>
    <col min="14537" max="14542" width="0" style="2308" hidden="1" customWidth="1"/>
    <col min="14543" max="14543" width="7.28515625" style="2308" customWidth="1"/>
    <col min="14544" max="14544" width="8.28515625" style="2308" customWidth="1"/>
    <col min="14545" max="14545" width="6.28515625" style="2308" customWidth="1"/>
    <col min="14546" max="14546" width="0" style="2308" hidden="1" customWidth="1"/>
    <col min="14547" max="14547" width="7.140625" style="2308" customWidth="1"/>
    <col min="14548" max="14548" width="7.7109375" style="2308" customWidth="1"/>
    <col min="14549" max="14549" width="7.28515625" style="2308" customWidth="1"/>
    <col min="14550" max="14550" width="9" style="2308" customWidth="1"/>
    <col min="14551" max="14551" width="7.28515625" style="2308" customWidth="1"/>
    <col min="14552" max="14552" width="8.28515625" style="2308" customWidth="1"/>
    <col min="14553" max="14553" width="7.28515625" style="2308" customWidth="1"/>
    <col min="14554" max="14554" width="7.42578125" style="2308" customWidth="1"/>
    <col min="14555" max="14555" width="8.7109375" style="2308" customWidth="1"/>
    <col min="14556" max="14556" width="5.7109375" style="2308" customWidth="1"/>
    <col min="14557" max="14616" width="0" style="2308" hidden="1" customWidth="1"/>
    <col min="14617" max="14617" width="4.28515625" style="2308"/>
    <col min="14618" max="14618" width="5.42578125" style="2308" bestFit="1" customWidth="1"/>
    <col min="14619" max="14785" width="4.28515625" style="2308"/>
    <col min="14786" max="14786" width="3" style="2308" customWidth="1"/>
    <col min="14787" max="14787" width="12.7109375" style="2308" customWidth="1"/>
    <col min="14788" max="14789" width="0" style="2308" hidden="1" customWidth="1"/>
    <col min="14790" max="14790" width="8.5703125" style="2308" customWidth="1"/>
    <col min="14791" max="14791" width="8.42578125" style="2308" customWidth="1"/>
    <col min="14792" max="14792" width="7.28515625" style="2308" customWidth="1"/>
    <col min="14793" max="14798" width="0" style="2308" hidden="1" customWidth="1"/>
    <col min="14799" max="14799" width="7.28515625" style="2308" customWidth="1"/>
    <col min="14800" max="14800" width="8.28515625" style="2308" customWidth="1"/>
    <col min="14801" max="14801" width="6.28515625" style="2308" customWidth="1"/>
    <col min="14802" max="14802" width="0" style="2308" hidden="1" customWidth="1"/>
    <col min="14803" max="14803" width="7.140625" style="2308" customWidth="1"/>
    <col min="14804" max="14804" width="7.7109375" style="2308" customWidth="1"/>
    <col min="14805" max="14805" width="7.28515625" style="2308" customWidth="1"/>
    <col min="14806" max="14806" width="9" style="2308" customWidth="1"/>
    <col min="14807" max="14807" width="7.28515625" style="2308" customWidth="1"/>
    <col min="14808" max="14808" width="8.28515625" style="2308" customWidth="1"/>
    <col min="14809" max="14809" width="7.28515625" style="2308" customWidth="1"/>
    <col min="14810" max="14810" width="7.42578125" style="2308" customWidth="1"/>
    <col min="14811" max="14811" width="8.7109375" style="2308" customWidth="1"/>
    <col min="14812" max="14812" width="5.7109375" style="2308" customWidth="1"/>
    <col min="14813" max="14872" width="0" style="2308" hidden="1" customWidth="1"/>
    <col min="14873" max="14873" width="4.28515625" style="2308"/>
    <col min="14874" max="14874" width="5.42578125" style="2308" bestFit="1" customWidth="1"/>
    <col min="14875" max="15041" width="4.28515625" style="2308"/>
    <col min="15042" max="15042" width="3" style="2308" customWidth="1"/>
    <col min="15043" max="15043" width="12.7109375" style="2308" customWidth="1"/>
    <col min="15044" max="15045" width="0" style="2308" hidden="1" customWidth="1"/>
    <col min="15046" max="15046" width="8.5703125" style="2308" customWidth="1"/>
    <col min="15047" max="15047" width="8.42578125" style="2308" customWidth="1"/>
    <col min="15048" max="15048" width="7.28515625" style="2308" customWidth="1"/>
    <col min="15049" max="15054" width="0" style="2308" hidden="1" customWidth="1"/>
    <col min="15055" max="15055" width="7.28515625" style="2308" customWidth="1"/>
    <col min="15056" max="15056" width="8.28515625" style="2308" customWidth="1"/>
    <col min="15057" max="15057" width="6.28515625" style="2308" customWidth="1"/>
    <col min="15058" max="15058" width="0" style="2308" hidden="1" customWidth="1"/>
    <col min="15059" max="15059" width="7.140625" style="2308" customWidth="1"/>
    <col min="15060" max="15060" width="7.7109375" style="2308" customWidth="1"/>
    <col min="15061" max="15061" width="7.28515625" style="2308" customWidth="1"/>
    <col min="15062" max="15062" width="9" style="2308" customWidth="1"/>
    <col min="15063" max="15063" width="7.28515625" style="2308" customWidth="1"/>
    <col min="15064" max="15064" width="8.28515625" style="2308" customWidth="1"/>
    <col min="15065" max="15065" width="7.28515625" style="2308" customWidth="1"/>
    <col min="15066" max="15066" width="7.42578125" style="2308" customWidth="1"/>
    <col min="15067" max="15067" width="8.7109375" style="2308" customWidth="1"/>
    <col min="15068" max="15068" width="5.7109375" style="2308" customWidth="1"/>
    <col min="15069" max="15128" width="0" style="2308" hidden="1" customWidth="1"/>
    <col min="15129" max="15129" width="4.28515625" style="2308"/>
    <col min="15130" max="15130" width="5.42578125" style="2308" bestFit="1" customWidth="1"/>
    <col min="15131" max="15297" width="4.28515625" style="2308"/>
    <col min="15298" max="15298" width="3" style="2308" customWidth="1"/>
    <col min="15299" max="15299" width="12.7109375" style="2308" customWidth="1"/>
    <col min="15300" max="15301" width="0" style="2308" hidden="1" customWidth="1"/>
    <col min="15302" max="15302" width="8.5703125" style="2308" customWidth="1"/>
    <col min="15303" max="15303" width="8.42578125" style="2308" customWidth="1"/>
    <col min="15304" max="15304" width="7.28515625" style="2308" customWidth="1"/>
    <col min="15305" max="15310" width="0" style="2308" hidden="1" customWidth="1"/>
    <col min="15311" max="15311" width="7.28515625" style="2308" customWidth="1"/>
    <col min="15312" max="15312" width="8.28515625" style="2308" customWidth="1"/>
    <col min="15313" max="15313" width="6.28515625" style="2308" customWidth="1"/>
    <col min="15314" max="15314" width="0" style="2308" hidden="1" customWidth="1"/>
    <col min="15315" max="15315" width="7.140625" style="2308" customWidth="1"/>
    <col min="15316" max="15316" width="7.7109375" style="2308" customWidth="1"/>
    <col min="15317" max="15317" width="7.28515625" style="2308" customWidth="1"/>
    <col min="15318" max="15318" width="9" style="2308" customWidth="1"/>
    <col min="15319" max="15319" width="7.28515625" style="2308" customWidth="1"/>
    <col min="15320" max="15320" width="8.28515625" style="2308" customWidth="1"/>
    <col min="15321" max="15321" width="7.28515625" style="2308" customWidth="1"/>
    <col min="15322" max="15322" width="7.42578125" style="2308" customWidth="1"/>
    <col min="15323" max="15323" width="8.7109375" style="2308" customWidth="1"/>
    <col min="15324" max="15324" width="5.7109375" style="2308" customWidth="1"/>
    <col min="15325" max="15384" width="0" style="2308" hidden="1" customWidth="1"/>
    <col min="15385" max="15385" width="4.28515625" style="2308"/>
    <col min="15386" max="15386" width="5.42578125" style="2308" bestFit="1" customWidth="1"/>
    <col min="15387" max="15553" width="4.28515625" style="2308"/>
    <col min="15554" max="15554" width="3" style="2308" customWidth="1"/>
    <col min="15555" max="15555" width="12.7109375" style="2308" customWidth="1"/>
    <col min="15556" max="15557" width="0" style="2308" hidden="1" customWidth="1"/>
    <col min="15558" max="15558" width="8.5703125" style="2308" customWidth="1"/>
    <col min="15559" max="15559" width="8.42578125" style="2308" customWidth="1"/>
    <col min="15560" max="15560" width="7.28515625" style="2308" customWidth="1"/>
    <col min="15561" max="15566" width="0" style="2308" hidden="1" customWidth="1"/>
    <col min="15567" max="15567" width="7.28515625" style="2308" customWidth="1"/>
    <col min="15568" max="15568" width="8.28515625" style="2308" customWidth="1"/>
    <col min="15569" max="15569" width="6.28515625" style="2308" customWidth="1"/>
    <col min="15570" max="15570" width="0" style="2308" hidden="1" customWidth="1"/>
    <col min="15571" max="15571" width="7.140625" style="2308" customWidth="1"/>
    <col min="15572" max="15572" width="7.7109375" style="2308" customWidth="1"/>
    <col min="15573" max="15573" width="7.28515625" style="2308" customWidth="1"/>
    <col min="15574" max="15574" width="9" style="2308" customWidth="1"/>
    <col min="15575" max="15575" width="7.28515625" style="2308" customWidth="1"/>
    <col min="15576" max="15576" width="8.28515625" style="2308" customWidth="1"/>
    <col min="15577" max="15577" width="7.28515625" style="2308" customWidth="1"/>
    <col min="15578" max="15578" width="7.42578125" style="2308" customWidth="1"/>
    <col min="15579" max="15579" width="8.7109375" style="2308" customWidth="1"/>
    <col min="15580" max="15580" width="5.7109375" style="2308" customWidth="1"/>
    <col min="15581" max="15640" width="0" style="2308" hidden="1" customWidth="1"/>
    <col min="15641" max="15641" width="4.28515625" style="2308"/>
    <col min="15642" max="15642" width="5.42578125" style="2308" bestFit="1" customWidth="1"/>
    <col min="15643" max="15809" width="4.28515625" style="2308"/>
    <col min="15810" max="15810" width="3" style="2308" customWidth="1"/>
    <col min="15811" max="15811" width="12.7109375" style="2308" customWidth="1"/>
    <col min="15812" max="15813" width="0" style="2308" hidden="1" customWidth="1"/>
    <col min="15814" max="15814" width="8.5703125" style="2308" customWidth="1"/>
    <col min="15815" max="15815" width="8.42578125" style="2308" customWidth="1"/>
    <col min="15816" max="15816" width="7.28515625" style="2308" customWidth="1"/>
    <col min="15817" max="15822" width="0" style="2308" hidden="1" customWidth="1"/>
    <col min="15823" max="15823" width="7.28515625" style="2308" customWidth="1"/>
    <col min="15824" max="15824" width="8.28515625" style="2308" customWidth="1"/>
    <col min="15825" max="15825" width="6.28515625" style="2308" customWidth="1"/>
    <col min="15826" max="15826" width="0" style="2308" hidden="1" customWidth="1"/>
    <col min="15827" max="15827" width="7.140625" style="2308" customWidth="1"/>
    <col min="15828" max="15828" width="7.7109375" style="2308" customWidth="1"/>
    <col min="15829" max="15829" width="7.28515625" style="2308" customWidth="1"/>
    <col min="15830" max="15830" width="9" style="2308" customWidth="1"/>
    <col min="15831" max="15831" width="7.28515625" style="2308" customWidth="1"/>
    <col min="15832" max="15832" width="8.28515625" style="2308" customWidth="1"/>
    <col min="15833" max="15833" width="7.28515625" style="2308" customWidth="1"/>
    <col min="15834" max="15834" width="7.42578125" style="2308" customWidth="1"/>
    <col min="15835" max="15835" width="8.7109375" style="2308" customWidth="1"/>
    <col min="15836" max="15836" width="5.7109375" style="2308" customWidth="1"/>
    <col min="15837" max="15896" width="0" style="2308" hidden="1" customWidth="1"/>
    <col min="15897" max="15897" width="4.28515625" style="2308"/>
    <col min="15898" max="15898" width="5.42578125" style="2308" bestFit="1" customWidth="1"/>
    <col min="15899" max="16065" width="4.28515625" style="2308"/>
    <col min="16066" max="16066" width="3" style="2308" customWidth="1"/>
    <col min="16067" max="16067" width="12.7109375" style="2308" customWidth="1"/>
    <col min="16068" max="16069" width="0" style="2308" hidden="1" customWidth="1"/>
    <col min="16070" max="16070" width="8.5703125" style="2308" customWidth="1"/>
    <col min="16071" max="16071" width="8.42578125" style="2308" customWidth="1"/>
    <col min="16072" max="16072" width="7.28515625" style="2308" customWidth="1"/>
    <col min="16073" max="16078" width="0" style="2308" hidden="1" customWidth="1"/>
    <col min="16079" max="16079" width="7.28515625" style="2308" customWidth="1"/>
    <col min="16080" max="16080" width="8.28515625" style="2308" customWidth="1"/>
    <col min="16081" max="16081" width="6.28515625" style="2308" customWidth="1"/>
    <col min="16082" max="16082" width="0" style="2308" hidden="1" customWidth="1"/>
    <col min="16083" max="16083" width="7.140625" style="2308" customWidth="1"/>
    <col min="16084" max="16084" width="7.7109375" style="2308" customWidth="1"/>
    <col min="16085" max="16085" width="7.28515625" style="2308" customWidth="1"/>
    <col min="16086" max="16086" width="9" style="2308" customWidth="1"/>
    <col min="16087" max="16087" width="7.28515625" style="2308" customWidth="1"/>
    <col min="16088" max="16088" width="8.28515625" style="2308" customWidth="1"/>
    <col min="16089" max="16089" width="7.28515625" style="2308" customWidth="1"/>
    <col min="16090" max="16090" width="7.42578125" style="2308" customWidth="1"/>
    <col min="16091" max="16091" width="8.7109375" style="2308" customWidth="1"/>
    <col min="16092" max="16092" width="5.7109375" style="2308" customWidth="1"/>
    <col min="16093" max="16152" width="0" style="2308" hidden="1" customWidth="1"/>
    <col min="16153" max="16153" width="4.28515625" style="2308"/>
    <col min="16154" max="16154" width="5.42578125" style="2308" bestFit="1" customWidth="1"/>
    <col min="16155" max="16384" width="4.28515625" style="2308"/>
  </cols>
  <sheetData>
    <row r="1" spans="1:26" ht="15.75">
      <c r="N1" s="2029" t="s">
        <v>788</v>
      </c>
    </row>
    <row r="2" spans="1:26" ht="31.5" customHeight="1">
      <c r="A2" s="3190" t="s">
        <v>789</v>
      </c>
      <c r="B2" s="3190"/>
      <c r="C2" s="3190"/>
      <c r="D2" s="3190"/>
      <c r="E2" s="3190"/>
      <c r="F2" s="3190"/>
      <c r="G2" s="3190"/>
      <c r="H2" s="3190"/>
      <c r="I2" s="3190"/>
      <c r="J2" s="3190"/>
      <c r="K2" s="3190"/>
      <c r="L2" s="3190"/>
      <c r="M2" s="3190"/>
      <c r="N2" s="3190"/>
      <c r="O2" s="3190"/>
      <c r="P2" s="3190"/>
      <c r="Q2" s="3190"/>
      <c r="R2" s="3190"/>
      <c r="S2" s="3190"/>
      <c r="T2" s="3190"/>
      <c r="U2" s="3190"/>
      <c r="V2" s="3190"/>
      <c r="W2" s="3190"/>
      <c r="X2" s="3190"/>
      <c r="Y2" s="2307"/>
    </row>
    <row r="3" spans="1:26" ht="16.5" customHeight="1">
      <c r="A3" s="3226" t="s">
        <v>790</v>
      </c>
      <c r="B3" s="3226"/>
      <c r="C3" s="3226"/>
      <c r="D3" s="3226"/>
      <c r="E3" s="3226"/>
      <c r="F3" s="3226"/>
      <c r="G3" s="3226"/>
      <c r="H3" s="3226"/>
      <c r="I3" s="3226"/>
      <c r="J3" s="3226"/>
      <c r="K3" s="3226"/>
      <c r="L3" s="3226"/>
      <c r="M3" s="3226"/>
      <c r="N3" s="3226"/>
      <c r="O3" s="3226"/>
      <c r="P3" s="3226"/>
      <c r="Q3" s="3226"/>
      <c r="R3" s="3226"/>
      <c r="S3" s="3226"/>
      <c r="T3" s="3226"/>
      <c r="U3" s="3226"/>
      <c r="V3" s="3226"/>
      <c r="W3" s="3226"/>
      <c r="X3" s="3226"/>
      <c r="Y3" s="2307"/>
    </row>
    <row r="4" spans="1:26" ht="16.5" customHeight="1">
      <c r="A4" s="2439"/>
      <c r="B4" s="2309"/>
      <c r="C4" s="2309"/>
      <c r="D4" s="2309"/>
      <c r="E4" s="2309"/>
      <c r="F4" s="2309"/>
      <c r="G4" s="2309"/>
      <c r="H4" s="2309"/>
      <c r="I4" s="2309"/>
      <c r="J4" s="2309"/>
      <c r="K4" s="2309"/>
      <c r="L4" s="2309"/>
      <c r="M4" s="2309"/>
      <c r="N4" s="2309"/>
      <c r="O4" s="2310"/>
      <c r="P4" s="2310"/>
      <c r="Q4" s="2310"/>
      <c r="R4" s="2310"/>
      <c r="S4" s="2310"/>
      <c r="T4" s="2310"/>
      <c r="U4" s="2310"/>
      <c r="V4" s="2310"/>
      <c r="W4" s="2310"/>
      <c r="X4" s="3227" t="s">
        <v>594</v>
      </c>
      <c r="Y4" s="3227"/>
    </row>
    <row r="5" spans="1:26" s="2463" customFormat="1" ht="33.75" customHeight="1">
      <c r="A5" s="3209" t="s">
        <v>54</v>
      </c>
      <c r="B5" s="3192" t="s">
        <v>14</v>
      </c>
      <c r="C5" s="3192" t="s">
        <v>15</v>
      </c>
      <c r="D5" s="3192" t="s">
        <v>16</v>
      </c>
      <c r="E5" s="3192" t="s">
        <v>17</v>
      </c>
      <c r="F5" s="3192" t="s">
        <v>413</v>
      </c>
      <c r="G5" s="3192"/>
      <c r="H5" s="3192"/>
      <c r="I5" s="3192" t="s">
        <v>760</v>
      </c>
      <c r="J5" s="3192"/>
      <c r="K5" s="3192"/>
      <c r="L5" s="3192"/>
      <c r="M5" s="3192"/>
      <c r="N5" s="3192"/>
      <c r="O5" s="3192" t="s">
        <v>762</v>
      </c>
      <c r="P5" s="3192"/>
      <c r="Q5" s="3194" t="s">
        <v>763</v>
      </c>
      <c r="R5" s="3194"/>
      <c r="S5" s="3194"/>
      <c r="T5" s="3194"/>
      <c r="U5" s="3192" t="s">
        <v>765</v>
      </c>
      <c r="V5" s="3192"/>
      <c r="W5" s="3192"/>
      <c r="X5" s="3192"/>
      <c r="Y5" s="3192" t="s">
        <v>4</v>
      </c>
      <c r="Z5" s="3210"/>
    </row>
    <row r="6" spans="1:26" s="2463" customFormat="1" ht="47.25" customHeight="1">
      <c r="A6" s="3209"/>
      <c r="B6" s="3192"/>
      <c r="C6" s="3192"/>
      <c r="D6" s="3192"/>
      <c r="E6" s="3192"/>
      <c r="F6" s="3192" t="s">
        <v>34</v>
      </c>
      <c r="G6" s="3192" t="s">
        <v>19</v>
      </c>
      <c r="H6" s="3192"/>
      <c r="I6" s="3192" t="s">
        <v>766</v>
      </c>
      <c r="J6" s="3192"/>
      <c r="K6" s="3192" t="s">
        <v>761</v>
      </c>
      <c r="L6" s="3192"/>
      <c r="M6" s="3192" t="s">
        <v>781</v>
      </c>
      <c r="N6" s="3192"/>
      <c r="O6" s="3192"/>
      <c r="P6" s="3192"/>
      <c r="Q6" s="3192" t="s">
        <v>20</v>
      </c>
      <c r="R6" s="3194" t="s">
        <v>33</v>
      </c>
      <c r="S6" s="3194"/>
      <c r="T6" s="3194"/>
      <c r="U6" s="3192" t="s">
        <v>20</v>
      </c>
      <c r="V6" s="3192" t="s">
        <v>33</v>
      </c>
      <c r="W6" s="3192"/>
      <c r="X6" s="3192"/>
      <c r="Y6" s="3192"/>
      <c r="Z6" s="3210"/>
    </row>
    <row r="7" spans="1:26" s="2463" customFormat="1" ht="23.25" customHeight="1">
      <c r="A7" s="3209"/>
      <c r="B7" s="3192"/>
      <c r="C7" s="3192"/>
      <c r="D7" s="3192"/>
      <c r="E7" s="3192"/>
      <c r="F7" s="3192"/>
      <c r="G7" s="3192" t="s">
        <v>20</v>
      </c>
      <c r="H7" s="3192" t="s">
        <v>33</v>
      </c>
      <c r="I7" s="3192" t="s">
        <v>20</v>
      </c>
      <c r="J7" s="3192" t="s">
        <v>33</v>
      </c>
      <c r="K7" s="3192" t="s">
        <v>20</v>
      </c>
      <c r="L7" s="3192" t="s">
        <v>33</v>
      </c>
      <c r="M7" s="3192" t="s">
        <v>20</v>
      </c>
      <c r="N7" s="3192" t="s">
        <v>33</v>
      </c>
      <c r="O7" s="3192" t="s">
        <v>20</v>
      </c>
      <c r="P7" s="3192" t="s">
        <v>33</v>
      </c>
      <c r="Q7" s="3192"/>
      <c r="R7" s="3192" t="s">
        <v>560</v>
      </c>
      <c r="S7" s="3192" t="s">
        <v>5</v>
      </c>
      <c r="T7" s="3192"/>
      <c r="U7" s="3192"/>
      <c r="V7" s="3192" t="s">
        <v>1</v>
      </c>
      <c r="W7" s="3192" t="s">
        <v>5</v>
      </c>
      <c r="X7" s="3192"/>
      <c r="Y7" s="3192"/>
      <c r="Z7" s="2311"/>
    </row>
    <row r="8" spans="1:26" s="2463" customFormat="1" ht="78.75" customHeight="1">
      <c r="A8" s="3209"/>
      <c r="B8" s="3192"/>
      <c r="C8" s="3192"/>
      <c r="D8" s="3192"/>
      <c r="E8" s="3192"/>
      <c r="F8" s="3192"/>
      <c r="G8" s="3193"/>
      <c r="H8" s="3192"/>
      <c r="I8" s="3192"/>
      <c r="J8" s="3192"/>
      <c r="K8" s="3192"/>
      <c r="L8" s="3192"/>
      <c r="M8" s="3192"/>
      <c r="N8" s="3192"/>
      <c r="O8" s="3192"/>
      <c r="P8" s="3192"/>
      <c r="Q8" s="3192"/>
      <c r="R8" s="3192"/>
      <c r="S8" s="2440" t="s">
        <v>561</v>
      </c>
      <c r="T8" s="2462" t="s">
        <v>764</v>
      </c>
      <c r="U8" s="3192"/>
      <c r="V8" s="3192"/>
      <c r="W8" s="2440" t="s">
        <v>561</v>
      </c>
      <c r="X8" s="2462" t="s">
        <v>764</v>
      </c>
      <c r="Y8" s="3192"/>
      <c r="Z8" s="2311"/>
    </row>
    <row r="9" spans="1:26" s="2463" customFormat="1" ht="18.75" customHeight="1">
      <c r="A9" s="2468" t="s">
        <v>21</v>
      </c>
      <c r="B9" s="2462">
        <f>A9+1</f>
        <v>2</v>
      </c>
      <c r="C9" s="2462">
        <f>B9+1</f>
        <v>3</v>
      </c>
      <c r="D9" s="2462">
        <f t="shared" ref="D9:Y9" si="0">C9+1</f>
        <v>4</v>
      </c>
      <c r="E9" s="2462">
        <f t="shared" si="0"/>
        <v>5</v>
      </c>
      <c r="F9" s="2462">
        <f t="shared" si="0"/>
        <v>6</v>
      </c>
      <c r="G9" s="2462">
        <f t="shared" si="0"/>
        <v>7</v>
      </c>
      <c r="H9" s="2462">
        <f t="shared" si="0"/>
        <v>8</v>
      </c>
      <c r="I9" s="2462">
        <f t="shared" si="0"/>
        <v>9</v>
      </c>
      <c r="J9" s="2462">
        <f t="shared" si="0"/>
        <v>10</v>
      </c>
      <c r="K9" s="2462">
        <f t="shared" si="0"/>
        <v>11</v>
      </c>
      <c r="L9" s="2462">
        <f t="shared" si="0"/>
        <v>12</v>
      </c>
      <c r="M9" s="2462">
        <f t="shared" si="0"/>
        <v>13</v>
      </c>
      <c r="N9" s="2462">
        <f t="shared" si="0"/>
        <v>14</v>
      </c>
      <c r="O9" s="2462">
        <f t="shared" si="0"/>
        <v>15</v>
      </c>
      <c r="P9" s="2462">
        <f t="shared" si="0"/>
        <v>16</v>
      </c>
      <c r="Q9" s="2462">
        <f t="shared" si="0"/>
        <v>17</v>
      </c>
      <c r="R9" s="2462">
        <f t="shared" si="0"/>
        <v>18</v>
      </c>
      <c r="S9" s="2462">
        <f t="shared" si="0"/>
        <v>19</v>
      </c>
      <c r="T9" s="2462">
        <f t="shared" si="0"/>
        <v>20</v>
      </c>
      <c r="U9" s="2462">
        <f t="shared" si="0"/>
        <v>21</v>
      </c>
      <c r="V9" s="2462">
        <f t="shared" si="0"/>
        <v>22</v>
      </c>
      <c r="W9" s="2462">
        <f t="shared" si="0"/>
        <v>23</v>
      </c>
      <c r="X9" s="2462">
        <f t="shared" si="0"/>
        <v>24</v>
      </c>
      <c r="Y9" s="2462">
        <f t="shared" si="0"/>
        <v>25</v>
      </c>
      <c r="Z9" s="2311"/>
    </row>
    <row r="10" spans="1:26" s="2463" customFormat="1" ht="24" customHeight="1">
      <c r="A10" s="2468"/>
      <c r="B10" s="2462" t="s">
        <v>6</v>
      </c>
      <c r="C10" s="2462"/>
      <c r="D10" s="2462"/>
      <c r="E10" s="2462"/>
      <c r="F10" s="2462"/>
      <c r="G10" s="2441">
        <f>G11+G13</f>
        <v>1556049</v>
      </c>
      <c r="H10" s="2441">
        <f t="shared" ref="H10:X10" si="1">H11+H13</f>
        <v>1356049</v>
      </c>
      <c r="I10" s="2441">
        <f t="shared" si="1"/>
        <v>60000</v>
      </c>
      <c r="J10" s="2441">
        <f t="shared" si="1"/>
        <v>60000</v>
      </c>
      <c r="K10" s="2441">
        <f t="shared" si="1"/>
        <v>247</v>
      </c>
      <c r="L10" s="2441">
        <f t="shared" si="1"/>
        <v>247</v>
      </c>
      <c r="M10" s="2441">
        <f t="shared" si="1"/>
        <v>60000</v>
      </c>
      <c r="N10" s="2441">
        <f t="shared" si="1"/>
        <v>60000</v>
      </c>
      <c r="O10" s="2441">
        <f t="shared" si="1"/>
        <v>196502</v>
      </c>
      <c r="P10" s="2441">
        <f t="shared" si="1"/>
        <v>110000</v>
      </c>
      <c r="Q10" s="2441">
        <f t="shared" si="1"/>
        <v>1309000</v>
      </c>
      <c r="R10" s="2441">
        <f t="shared" si="1"/>
        <v>1105000</v>
      </c>
      <c r="S10" s="2441">
        <f t="shared" si="1"/>
        <v>0</v>
      </c>
      <c r="T10" s="2441">
        <f t="shared" si="1"/>
        <v>0</v>
      </c>
      <c r="U10" s="2441">
        <f t="shared" si="1"/>
        <v>188876</v>
      </c>
      <c r="V10" s="2441">
        <f t="shared" si="1"/>
        <v>188876</v>
      </c>
      <c r="W10" s="2441">
        <f t="shared" si="1"/>
        <v>0</v>
      </c>
      <c r="X10" s="2441">
        <f t="shared" si="1"/>
        <v>0</v>
      </c>
      <c r="Y10" s="2462"/>
      <c r="Z10" s="2311"/>
    </row>
    <row r="11" spans="1:26" s="2463" customFormat="1" ht="110.25" customHeight="1">
      <c r="A11" s="2468" t="s">
        <v>22</v>
      </c>
      <c r="B11" s="2462" t="s">
        <v>783</v>
      </c>
      <c r="C11" s="2462"/>
      <c r="D11" s="2462"/>
      <c r="E11" s="2462"/>
      <c r="F11" s="2462"/>
      <c r="G11" s="2441">
        <f>G12</f>
        <v>700000</v>
      </c>
      <c r="H11" s="2441">
        <f t="shared" ref="H11:V11" si="2">H12</f>
        <v>500000</v>
      </c>
      <c r="I11" s="2441">
        <f t="shared" si="2"/>
        <v>0</v>
      </c>
      <c r="J11" s="2441">
        <f t="shared" si="2"/>
        <v>0</v>
      </c>
      <c r="K11" s="2441">
        <f t="shared" si="2"/>
        <v>0</v>
      </c>
      <c r="L11" s="2441">
        <f t="shared" si="2"/>
        <v>0</v>
      </c>
      <c r="M11" s="2441">
        <f t="shared" si="2"/>
        <v>0</v>
      </c>
      <c r="N11" s="2441">
        <f t="shared" si="2"/>
        <v>0</v>
      </c>
      <c r="O11" s="2441">
        <f t="shared" si="2"/>
        <v>0</v>
      </c>
      <c r="P11" s="2441">
        <f t="shared" si="2"/>
        <v>0</v>
      </c>
      <c r="Q11" s="2441">
        <f t="shared" si="2"/>
        <v>700000</v>
      </c>
      <c r="R11" s="2441">
        <f t="shared" si="2"/>
        <v>500000</v>
      </c>
      <c r="S11" s="2441">
        <f t="shared" si="2"/>
        <v>0</v>
      </c>
      <c r="T11" s="2441">
        <f t="shared" si="2"/>
        <v>0</v>
      </c>
      <c r="U11" s="2441">
        <f t="shared" si="2"/>
        <v>50000</v>
      </c>
      <c r="V11" s="2441">
        <f t="shared" si="2"/>
        <v>50000</v>
      </c>
      <c r="W11" s="2441">
        <f t="shared" ref="W11:X11" si="3">W12</f>
        <v>0</v>
      </c>
      <c r="X11" s="2441">
        <f t="shared" si="3"/>
        <v>0</v>
      </c>
      <c r="Y11" s="2462"/>
      <c r="Z11" s="2311"/>
    </row>
    <row r="12" spans="1:26" s="2357" customFormat="1" ht="66.75" customHeight="1">
      <c r="A12" s="2456"/>
      <c r="B12" s="2450" t="s">
        <v>784</v>
      </c>
      <c r="C12" s="2451" t="s">
        <v>785</v>
      </c>
      <c r="D12" s="2433"/>
      <c r="E12" s="2433"/>
      <c r="F12" s="2451"/>
      <c r="G12" s="2457">
        <v>700000</v>
      </c>
      <c r="H12" s="2457">
        <v>500000</v>
      </c>
      <c r="I12" s="2449"/>
      <c r="J12" s="2449"/>
      <c r="K12" s="2446"/>
      <c r="L12" s="2446"/>
      <c r="M12" s="2449"/>
      <c r="N12" s="2449"/>
      <c r="O12" s="2447"/>
      <c r="P12" s="2447"/>
      <c r="Q12" s="2457">
        <v>700000</v>
      </c>
      <c r="R12" s="2457">
        <v>500000</v>
      </c>
      <c r="S12" s="2448"/>
      <c r="T12" s="2448"/>
      <c r="U12" s="2448">
        <v>50000</v>
      </c>
      <c r="V12" s="2448">
        <v>50000</v>
      </c>
      <c r="W12" s="2442"/>
      <c r="X12" s="2448"/>
      <c r="Y12" s="2444"/>
    </row>
    <row r="13" spans="1:26" s="2357" customFormat="1" ht="66.75" customHeight="1">
      <c r="A13" s="2455" t="s">
        <v>23</v>
      </c>
      <c r="B13" s="2452" t="s">
        <v>786</v>
      </c>
      <c r="C13" s="2453"/>
      <c r="D13" s="2445"/>
      <c r="E13" s="2445"/>
      <c r="F13" s="2453"/>
      <c r="G13" s="2454">
        <f t="shared" ref="G13:W13" si="4">SUM(G14:G16)</f>
        <v>856049</v>
      </c>
      <c r="H13" s="2454">
        <f t="shared" si="4"/>
        <v>856049</v>
      </c>
      <c r="I13" s="2454">
        <f t="shared" si="4"/>
        <v>60000</v>
      </c>
      <c r="J13" s="2454">
        <f t="shared" si="4"/>
        <v>60000</v>
      </c>
      <c r="K13" s="2454">
        <f t="shared" si="4"/>
        <v>247</v>
      </c>
      <c r="L13" s="2454">
        <f t="shared" si="4"/>
        <v>247</v>
      </c>
      <c r="M13" s="2454">
        <f t="shared" si="4"/>
        <v>60000</v>
      </c>
      <c r="N13" s="2454">
        <f t="shared" si="4"/>
        <v>60000</v>
      </c>
      <c r="O13" s="2454">
        <f t="shared" si="4"/>
        <v>196502</v>
      </c>
      <c r="P13" s="2454">
        <f t="shared" si="4"/>
        <v>110000</v>
      </c>
      <c r="Q13" s="2454">
        <f t="shared" si="4"/>
        <v>609000</v>
      </c>
      <c r="R13" s="2454">
        <f t="shared" si="4"/>
        <v>605000</v>
      </c>
      <c r="S13" s="2454">
        <f t="shared" si="4"/>
        <v>0</v>
      </c>
      <c r="T13" s="2454">
        <f t="shared" si="4"/>
        <v>0</v>
      </c>
      <c r="U13" s="2454">
        <f t="shared" si="4"/>
        <v>138876</v>
      </c>
      <c r="V13" s="2454">
        <f t="shared" si="4"/>
        <v>138876</v>
      </c>
      <c r="W13" s="2454">
        <f t="shared" si="4"/>
        <v>0</v>
      </c>
      <c r="X13" s="2454">
        <f>138876-V13</f>
        <v>0</v>
      </c>
      <c r="Y13" s="2444"/>
    </row>
    <row r="14" spans="1:26" s="2357" customFormat="1" ht="66.75" customHeight="1">
      <c r="A14" s="2461" t="s">
        <v>21</v>
      </c>
      <c r="B14" s="2469" t="s">
        <v>771</v>
      </c>
      <c r="C14" s="2470" t="s">
        <v>772</v>
      </c>
      <c r="D14" s="2433"/>
      <c r="E14" s="2433" t="s">
        <v>774</v>
      </c>
      <c r="F14" s="2472" t="s">
        <v>773</v>
      </c>
      <c r="G14" s="2471">
        <v>585647</v>
      </c>
      <c r="H14" s="2434">
        <f>G14</f>
        <v>585647</v>
      </c>
      <c r="I14" s="2471"/>
      <c r="J14" s="2434"/>
      <c r="K14" s="2434"/>
      <c r="L14" s="2434"/>
      <c r="M14" s="2471"/>
      <c r="N14" s="2434"/>
      <c r="O14" s="2443">
        <v>136502</v>
      </c>
      <c r="P14" s="2443">
        <v>50000</v>
      </c>
      <c r="Q14" s="2435">
        <v>399000</v>
      </c>
      <c r="R14" s="2435">
        <v>399000</v>
      </c>
      <c r="S14" s="2442"/>
      <c r="T14" s="2435"/>
      <c r="U14" s="2442">
        <f>60000+18876</f>
        <v>78876</v>
      </c>
      <c r="V14" s="2442">
        <v>78876</v>
      </c>
      <c r="W14" s="2442"/>
      <c r="X14" s="2442"/>
      <c r="Y14" s="3228" t="s">
        <v>787</v>
      </c>
    </row>
    <row r="15" spans="1:26" s="2357" customFormat="1" ht="66.75" customHeight="1">
      <c r="A15" s="2461" t="s">
        <v>385</v>
      </c>
      <c r="B15" s="2469" t="s">
        <v>775</v>
      </c>
      <c r="C15" s="2470" t="s">
        <v>777</v>
      </c>
      <c r="D15" s="2433"/>
      <c r="E15" s="2433" t="s">
        <v>778</v>
      </c>
      <c r="F15" s="2433" t="s">
        <v>779</v>
      </c>
      <c r="G15" s="2434">
        <v>196000</v>
      </c>
      <c r="H15" s="2434">
        <v>196000</v>
      </c>
      <c r="I15" s="2436">
        <v>40000</v>
      </c>
      <c r="J15" s="2436">
        <v>40000</v>
      </c>
      <c r="K15" s="2434"/>
      <c r="L15" s="2434"/>
      <c r="M15" s="2434">
        <v>40000</v>
      </c>
      <c r="N15" s="2435">
        <v>40000</v>
      </c>
      <c r="O15" s="2434">
        <v>40000</v>
      </c>
      <c r="P15" s="2435">
        <v>40000</v>
      </c>
      <c r="Q15" s="2435">
        <v>156000</v>
      </c>
      <c r="R15" s="2435">
        <v>156000</v>
      </c>
      <c r="S15" s="2435"/>
      <c r="T15" s="2435"/>
      <c r="U15" s="2442">
        <v>35000</v>
      </c>
      <c r="V15" s="2442">
        <v>35000</v>
      </c>
      <c r="W15" s="2442"/>
      <c r="X15" s="2442"/>
      <c r="Y15" s="3229"/>
    </row>
    <row r="16" spans="1:26" s="2357" customFormat="1" ht="66.75" customHeight="1">
      <c r="A16" s="2461" t="s">
        <v>780</v>
      </c>
      <c r="B16" s="2469" t="s">
        <v>776</v>
      </c>
      <c r="C16" s="2470" t="s">
        <v>777</v>
      </c>
      <c r="D16" s="2433"/>
      <c r="E16" s="2433" t="s">
        <v>778</v>
      </c>
      <c r="F16" s="2433" t="s">
        <v>782</v>
      </c>
      <c r="G16" s="2371">
        <v>74402</v>
      </c>
      <c r="H16" s="2371">
        <v>74402</v>
      </c>
      <c r="I16" s="2471">
        <v>20000</v>
      </c>
      <c r="J16" s="2471">
        <v>20000</v>
      </c>
      <c r="K16" s="2435">
        <v>247</v>
      </c>
      <c r="L16" s="2434">
        <f>K16</f>
        <v>247</v>
      </c>
      <c r="M16" s="2471">
        <v>20000</v>
      </c>
      <c r="N16" s="2471">
        <v>20000</v>
      </c>
      <c r="O16" s="2471">
        <v>20000</v>
      </c>
      <c r="P16" s="2471">
        <v>20000</v>
      </c>
      <c r="Q16" s="2435">
        <v>54000</v>
      </c>
      <c r="R16" s="2435">
        <v>50000</v>
      </c>
      <c r="S16" s="2435"/>
      <c r="T16" s="2435"/>
      <c r="U16" s="2435">
        <v>25000</v>
      </c>
      <c r="V16" s="2435">
        <v>25000</v>
      </c>
      <c r="W16" s="2435"/>
      <c r="X16" s="2435"/>
      <c r="Y16" s="3230"/>
    </row>
    <row r="17" spans="2:24" s="2458" customFormat="1">
      <c r="B17" s="3231"/>
      <c r="C17" s="3232"/>
      <c r="D17" s="3232"/>
      <c r="E17" s="3232"/>
      <c r="F17" s="3232"/>
      <c r="G17" s="3232"/>
      <c r="H17" s="3232"/>
      <c r="I17" s="3232"/>
      <c r="J17" s="3232"/>
      <c r="K17" s="3232"/>
      <c r="L17" s="3232"/>
      <c r="M17" s="3232"/>
      <c r="N17" s="3232"/>
      <c r="O17" s="3232"/>
      <c r="P17" s="3232"/>
      <c r="Q17" s="3232"/>
      <c r="R17" s="3232"/>
      <c r="S17" s="3232"/>
      <c r="T17" s="3232"/>
      <c r="U17" s="3232"/>
      <c r="V17" s="3232"/>
      <c r="W17" s="3232"/>
      <c r="X17" s="3232"/>
    </row>
    <row r="18" spans="2:24" s="2458" customFormat="1">
      <c r="H18" s="2459"/>
      <c r="I18" s="2459"/>
      <c r="J18" s="2459"/>
      <c r="O18" s="2459"/>
      <c r="P18" s="2460"/>
    </row>
    <row r="19" spans="2:24" s="2458" customFormat="1">
      <c r="H19" s="2459"/>
      <c r="I19" s="2459"/>
      <c r="J19" s="2459"/>
      <c r="O19" s="2459"/>
      <c r="P19" s="2460"/>
    </row>
    <row r="20" spans="2:24" s="2458" customFormat="1">
      <c r="H20" s="2459"/>
      <c r="I20" s="2459"/>
      <c r="J20" s="2459"/>
      <c r="O20" s="2459"/>
      <c r="P20" s="2460"/>
    </row>
    <row r="21" spans="2:24" s="2458" customFormat="1">
      <c r="H21" s="2459"/>
      <c r="I21" s="2459"/>
      <c r="J21" s="2459"/>
      <c r="O21" s="2459"/>
      <c r="P21" s="2460"/>
    </row>
    <row r="22" spans="2:24" s="2458" customFormat="1">
      <c r="H22" s="2459"/>
      <c r="I22" s="2459"/>
      <c r="J22" s="2459"/>
      <c r="O22" s="2459"/>
      <c r="P22" s="2460"/>
    </row>
    <row r="23" spans="2:24" s="2458" customFormat="1">
      <c r="H23" s="2459"/>
      <c r="I23" s="2459"/>
      <c r="J23" s="2459"/>
      <c r="O23" s="2459"/>
      <c r="P23" s="2460"/>
    </row>
    <row r="24" spans="2:24" s="2458" customFormat="1">
      <c r="H24" s="2459"/>
      <c r="I24" s="2459"/>
      <c r="J24" s="2459"/>
      <c r="O24" s="2459"/>
      <c r="P24" s="2460"/>
    </row>
    <row r="25" spans="2:24" s="2458" customFormat="1">
      <c r="H25" s="2459"/>
      <c r="I25" s="2459"/>
      <c r="J25" s="2459"/>
      <c r="O25" s="2459"/>
      <c r="P25" s="2460"/>
    </row>
    <row r="26" spans="2:24" s="2458" customFormat="1">
      <c r="H26" s="2459"/>
      <c r="I26" s="2459"/>
      <c r="J26" s="2459"/>
      <c r="O26" s="2459"/>
      <c r="P26" s="2460"/>
    </row>
    <row r="27" spans="2:24" s="2458" customFormat="1">
      <c r="H27" s="2459"/>
      <c r="I27" s="2459"/>
      <c r="J27" s="2459"/>
      <c r="O27" s="2459"/>
      <c r="P27" s="2460"/>
    </row>
    <row r="28" spans="2:24" s="2458" customFormat="1">
      <c r="H28" s="2459"/>
      <c r="I28" s="2459"/>
      <c r="J28" s="2459"/>
      <c r="O28" s="2459"/>
      <c r="P28" s="2460"/>
    </row>
    <row r="29" spans="2:24" s="2458" customFormat="1">
      <c r="H29" s="2459"/>
      <c r="I29" s="2459"/>
      <c r="J29" s="2459"/>
      <c r="O29" s="2459"/>
      <c r="P29" s="2460"/>
    </row>
    <row r="30" spans="2:24" s="2458" customFormat="1">
      <c r="H30" s="2459"/>
      <c r="I30" s="2459"/>
      <c r="J30" s="2459"/>
      <c r="O30" s="2459"/>
      <c r="P30" s="2460"/>
    </row>
    <row r="31" spans="2:24" s="2458" customFormat="1">
      <c r="H31" s="2459"/>
      <c r="I31" s="2459"/>
      <c r="J31" s="2459"/>
      <c r="O31" s="2459"/>
      <c r="P31" s="2460"/>
    </row>
    <row r="32" spans="2:24" s="2458" customFormat="1">
      <c r="H32" s="2459"/>
      <c r="I32" s="2459"/>
      <c r="J32" s="2459"/>
      <c r="O32" s="2459"/>
      <c r="P32" s="2460"/>
    </row>
    <row r="33" spans="8:16" s="2458" customFormat="1">
      <c r="H33" s="2459"/>
      <c r="I33" s="2459"/>
      <c r="J33" s="2459"/>
      <c r="O33" s="2459"/>
      <c r="P33" s="2460"/>
    </row>
    <row r="34" spans="8:16" s="2458" customFormat="1">
      <c r="H34" s="2459"/>
      <c r="I34" s="2459"/>
      <c r="J34" s="2459"/>
      <c r="O34" s="2459"/>
      <c r="P34" s="2460"/>
    </row>
    <row r="35" spans="8:16" s="2458" customFormat="1">
      <c r="H35" s="2459"/>
      <c r="I35" s="2459"/>
      <c r="J35" s="2459"/>
      <c r="O35" s="2459"/>
      <c r="P35" s="2460"/>
    </row>
    <row r="36" spans="8:16" s="2458" customFormat="1">
      <c r="H36" s="2459"/>
      <c r="I36" s="2459"/>
      <c r="J36" s="2459"/>
      <c r="O36" s="2459"/>
      <c r="P36" s="2460"/>
    </row>
    <row r="37" spans="8:16" s="2458" customFormat="1">
      <c r="H37" s="2459"/>
      <c r="I37" s="2459"/>
      <c r="J37" s="2459"/>
      <c r="O37" s="2459"/>
      <c r="P37" s="2460"/>
    </row>
    <row r="38" spans="8:16" s="2458" customFormat="1">
      <c r="H38" s="2459"/>
      <c r="I38" s="2459"/>
      <c r="J38" s="2459"/>
      <c r="O38" s="2459"/>
      <c r="P38" s="2460"/>
    </row>
    <row r="39" spans="8:16" s="2458" customFormat="1">
      <c r="H39" s="2459"/>
      <c r="I39" s="2459"/>
      <c r="J39" s="2459"/>
      <c r="O39" s="2459"/>
      <c r="P39" s="2460"/>
    </row>
    <row r="40" spans="8:16" s="2458" customFormat="1">
      <c r="H40" s="2459"/>
      <c r="I40" s="2459"/>
      <c r="J40" s="2459"/>
      <c r="O40" s="2459"/>
      <c r="P40" s="2460"/>
    </row>
    <row r="41" spans="8:16" s="2458" customFormat="1">
      <c r="H41" s="2459"/>
      <c r="I41" s="2459"/>
      <c r="J41" s="2459"/>
      <c r="O41" s="2459"/>
      <c r="P41" s="2460"/>
    </row>
    <row r="42" spans="8:16" s="2458" customFormat="1">
      <c r="H42" s="2459"/>
      <c r="I42" s="2459"/>
      <c r="J42" s="2459"/>
      <c r="O42" s="2459"/>
      <c r="P42" s="2460"/>
    </row>
    <row r="43" spans="8:16" s="2458" customFormat="1">
      <c r="H43" s="2459"/>
      <c r="I43" s="2459"/>
      <c r="J43" s="2459"/>
      <c r="O43" s="2459"/>
      <c r="P43" s="2460"/>
    </row>
    <row r="44" spans="8:16" s="2458" customFormat="1">
      <c r="H44" s="2459"/>
      <c r="I44" s="2459"/>
      <c r="J44" s="2459"/>
      <c r="O44" s="2459"/>
      <c r="P44" s="2460"/>
    </row>
    <row r="45" spans="8:16" s="2458" customFormat="1">
      <c r="H45" s="2459"/>
      <c r="I45" s="2459"/>
      <c r="J45" s="2459"/>
      <c r="O45" s="2459"/>
      <c r="P45" s="2460"/>
    </row>
    <row r="46" spans="8:16" s="2458" customFormat="1">
      <c r="H46" s="2459"/>
      <c r="I46" s="2459"/>
      <c r="J46" s="2459"/>
      <c r="O46" s="2459"/>
      <c r="P46" s="2460"/>
    </row>
    <row r="47" spans="8:16" s="2458" customFormat="1">
      <c r="H47" s="2459"/>
      <c r="I47" s="2459"/>
      <c r="J47" s="2459"/>
      <c r="O47" s="2459"/>
      <c r="P47" s="2460"/>
    </row>
    <row r="48" spans="8:16" s="2458" customFormat="1">
      <c r="H48" s="2459"/>
      <c r="I48" s="2459"/>
      <c r="J48" s="2459"/>
      <c r="O48" s="2459"/>
      <c r="P48" s="2460"/>
    </row>
    <row r="49" spans="1:25" s="2458" customFormat="1">
      <c r="H49" s="2459"/>
      <c r="I49" s="2459"/>
      <c r="J49" s="2459"/>
      <c r="O49" s="2459"/>
      <c r="P49" s="2460"/>
    </row>
    <row r="50" spans="1:25" s="2458" customFormat="1">
      <c r="H50" s="2459"/>
      <c r="I50" s="2459"/>
      <c r="J50" s="2459"/>
      <c r="O50" s="2459"/>
      <c r="P50" s="2460"/>
    </row>
    <row r="51" spans="1:25" s="2458" customFormat="1">
      <c r="H51" s="2459"/>
      <c r="I51" s="2459"/>
      <c r="J51" s="2459"/>
      <c r="O51" s="2459"/>
      <c r="P51" s="2460"/>
    </row>
    <row r="52" spans="1:25" s="2458" customFormat="1">
      <c r="H52" s="2459"/>
      <c r="I52" s="2459"/>
      <c r="J52" s="2459"/>
      <c r="O52" s="2459"/>
      <c r="P52" s="2460"/>
    </row>
    <row r="53" spans="1:25" s="2458" customFormat="1">
      <c r="H53" s="2459"/>
      <c r="I53" s="2459"/>
      <c r="J53" s="2459"/>
      <c r="O53" s="2459"/>
      <c r="P53" s="2460"/>
    </row>
    <row r="54" spans="1:25" s="2458" customFormat="1">
      <c r="H54" s="2459"/>
      <c r="I54" s="2459"/>
      <c r="J54" s="2459"/>
      <c r="O54" s="2459"/>
      <c r="P54" s="2460"/>
    </row>
    <row r="55" spans="1:25" s="2458" customFormat="1">
      <c r="H55" s="2459"/>
      <c r="I55" s="2459"/>
      <c r="J55" s="2459"/>
      <c r="O55" s="2459"/>
      <c r="P55" s="2460"/>
    </row>
    <row r="56" spans="1:25" ht="13.5">
      <c r="A56" s="2312"/>
      <c r="B56" s="2313"/>
      <c r="C56" s="2314"/>
      <c r="D56" s="2314"/>
      <c r="E56" s="2314"/>
      <c r="F56" s="2315"/>
      <c r="G56" s="2316"/>
      <c r="H56" s="2316"/>
      <c r="I56" s="2317"/>
      <c r="J56" s="2317"/>
      <c r="K56" s="2318"/>
      <c r="L56" s="2319"/>
      <c r="M56" s="2317"/>
      <c r="N56" s="2316"/>
      <c r="O56" s="2316"/>
      <c r="P56" s="2316"/>
      <c r="Q56" s="2320"/>
      <c r="R56" s="2320"/>
      <c r="S56" s="2320"/>
      <c r="T56" s="2320"/>
      <c r="U56" s="2320"/>
      <c r="V56" s="2320"/>
      <c r="W56" s="2320"/>
      <c r="X56" s="2320"/>
      <c r="Y56" s="2321"/>
    </row>
    <row r="57" spans="1:25" ht="13.5">
      <c r="A57" s="2312"/>
      <c r="B57" s="2313"/>
      <c r="C57" s="2314"/>
      <c r="D57" s="2314"/>
      <c r="E57" s="2314"/>
      <c r="F57" s="2315"/>
      <c r="G57" s="2316"/>
      <c r="H57" s="2316"/>
      <c r="I57" s="2317"/>
      <c r="J57" s="2317"/>
      <c r="K57" s="2318"/>
      <c r="L57" s="2319"/>
      <c r="M57" s="2317"/>
      <c r="N57" s="2316"/>
      <c r="O57" s="2316"/>
      <c r="P57" s="2316"/>
      <c r="Q57" s="2320"/>
      <c r="R57" s="2320"/>
      <c r="S57" s="2320"/>
      <c r="T57" s="2320"/>
      <c r="U57" s="2320"/>
      <c r="V57" s="2320"/>
      <c r="W57" s="2320"/>
      <c r="X57" s="2320"/>
      <c r="Y57" s="2321"/>
    </row>
    <row r="58" spans="1:25" ht="13.5">
      <c r="A58" s="2312"/>
      <c r="B58" s="2313"/>
      <c r="C58" s="2314"/>
      <c r="D58" s="2314"/>
      <c r="E58" s="2314"/>
      <c r="F58" s="2315"/>
      <c r="G58" s="2316"/>
      <c r="H58" s="2316"/>
      <c r="I58" s="2317"/>
      <c r="J58" s="2317"/>
      <c r="K58" s="2318"/>
      <c r="L58" s="2319"/>
      <c r="M58" s="2317"/>
      <c r="N58" s="2316"/>
      <c r="O58" s="2316"/>
      <c r="P58" s="2316"/>
      <c r="Q58" s="2320"/>
      <c r="R58" s="2320"/>
      <c r="S58" s="2320"/>
      <c r="T58" s="2320"/>
      <c r="U58" s="2320"/>
      <c r="V58" s="2320"/>
      <c r="W58" s="2320"/>
      <c r="X58" s="2320"/>
      <c r="Y58" s="2321"/>
    </row>
    <row r="59" spans="1:25" ht="13.5">
      <c r="A59" s="2312"/>
      <c r="B59" s="2313"/>
      <c r="C59" s="2314"/>
      <c r="D59" s="2314"/>
      <c r="E59" s="2314"/>
      <c r="F59" s="2315"/>
      <c r="G59" s="2316"/>
      <c r="H59" s="2316"/>
      <c r="I59" s="2317"/>
      <c r="J59" s="2317"/>
      <c r="K59" s="2318"/>
      <c r="L59" s="2319"/>
      <c r="M59" s="2317"/>
      <c r="N59" s="2316"/>
      <c r="O59" s="2316"/>
      <c r="P59" s="2316"/>
      <c r="Q59" s="2320"/>
      <c r="R59" s="2320"/>
      <c r="S59" s="2320"/>
      <c r="T59" s="2320"/>
      <c r="U59" s="2320"/>
      <c r="V59" s="2320"/>
      <c r="W59" s="2320"/>
      <c r="X59" s="2320"/>
      <c r="Y59" s="2321"/>
    </row>
    <row r="60" spans="1:25" ht="13.5">
      <c r="A60" s="2312"/>
      <c r="B60" s="2313"/>
      <c r="C60" s="2314"/>
      <c r="D60" s="2314"/>
      <c r="E60" s="2314"/>
      <c r="F60" s="2315"/>
      <c r="G60" s="2316"/>
      <c r="H60" s="2316"/>
      <c r="I60" s="2317"/>
      <c r="J60" s="2317"/>
      <c r="K60" s="2318"/>
      <c r="L60" s="2319"/>
      <c r="M60" s="2317"/>
      <c r="N60" s="2316"/>
      <c r="O60" s="2316"/>
      <c r="P60" s="2316"/>
      <c r="Q60" s="2320"/>
      <c r="R60" s="2320"/>
      <c r="S60" s="2320"/>
      <c r="T60" s="2320"/>
      <c r="U60" s="2320"/>
      <c r="V60" s="2320"/>
      <c r="W60" s="2320"/>
      <c r="X60" s="2320"/>
      <c r="Y60" s="2321"/>
    </row>
    <row r="61" spans="1:25" ht="13.5">
      <c r="A61" s="2312"/>
      <c r="B61" s="2313"/>
      <c r="C61" s="2314"/>
      <c r="D61" s="2314"/>
      <c r="E61" s="2314"/>
      <c r="F61" s="2315"/>
      <c r="G61" s="2316"/>
      <c r="H61" s="2316"/>
      <c r="I61" s="2317"/>
      <c r="J61" s="2317"/>
      <c r="K61" s="2318"/>
      <c r="L61" s="2319"/>
      <c r="M61" s="2317"/>
      <c r="N61" s="2316"/>
      <c r="O61" s="2316"/>
      <c r="P61" s="2316"/>
      <c r="Q61" s="2320"/>
      <c r="R61" s="2320"/>
      <c r="S61" s="2320"/>
      <c r="T61" s="2320"/>
      <c r="U61" s="2320"/>
      <c r="V61" s="2320"/>
      <c r="W61" s="2320"/>
      <c r="X61" s="2320"/>
      <c r="Y61" s="2321"/>
    </row>
    <row r="62" spans="1:25" ht="13.5">
      <c r="A62" s="2312"/>
      <c r="B62" s="2313"/>
      <c r="C62" s="2314"/>
      <c r="D62" s="2314"/>
      <c r="E62" s="2314"/>
      <c r="F62" s="2315"/>
      <c r="G62" s="2316"/>
      <c r="H62" s="2316"/>
      <c r="I62" s="2317"/>
      <c r="J62" s="2317"/>
      <c r="K62" s="2318"/>
      <c r="L62" s="2319"/>
      <c r="M62" s="2317"/>
      <c r="N62" s="2316"/>
      <c r="O62" s="2316"/>
      <c r="P62" s="2316"/>
      <c r="Q62" s="2320"/>
      <c r="R62" s="2320"/>
      <c r="S62" s="2320"/>
      <c r="T62" s="2320"/>
      <c r="U62" s="2320"/>
      <c r="V62" s="2320"/>
      <c r="W62" s="2320"/>
      <c r="X62" s="2320"/>
      <c r="Y62" s="2321"/>
    </row>
    <row r="63" spans="1:25" ht="13.5">
      <c r="A63" s="2312"/>
      <c r="B63" s="2313"/>
      <c r="C63" s="2314"/>
      <c r="D63" s="2314"/>
      <c r="E63" s="2314"/>
      <c r="F63" s="2315"/>
      <c r="G63" s="2316"/>
      <c r="H63" s="2316"/>
      <c r="I63" s="2317"/>
      <c r="J63" s="2317"/>
      <c r="K63" s="2318"/>
      <c r="L63" s="2319"/>
      <c r="M63" s="2317"/>
      <c r="N63" s="2316"/>
      <c r="O63" s="2316"/>
      <c r="P63" s="2316"/>
      <c r="Q63" s="2320"/>
      <c r="R63" s="2320"/>
      <c r="S63" s="2320"/>
      <c r="T63" s="2320"/>
      <c r="U63" s="2320"/>
      <c r="V63" s="2320"/>
      <c r="W63" s="2320"/>
      <c r="X63" s="2320"/>
      <c r="Y63" s="2321"/>
    </row>
    <row r="64" spans="1:25" ht="13.5">
      <c r="A64" s="2312"/>
      <c r="B64" s="2313"/>
      <c r="C64" s="2314"/>
      <c r="D64" s="2314"/>
      <c r="E64" s="2314"/>
      <c r="F64" s="2315"/>
      <c r="G64" s="2316"/>
      <c r="H64" s="2316"/>
      <c r="I64" s="2317"/>
      <c r="J64" s="2317"/>
      <c r="K64" s="2318"/>
      <c r="L64" s="2319"/>
      <c r="M64" s="2317"/>
      <c r="N64" s="2316"/>
      <c r="O64" s="2316"/>
      <c r="P64" s="2316"/>
      <c r="Q64" s="2320"/>
      <c r="R64" s="2320"/>
      <c r="S64" s="2320"/>
      <c r="T64" s="2320"/>
      <c r="U64" s="2320"/>
      <c r="V64" s="2320"/>
      <c r="W64" s="2320"/>
      <c r="X64" s="2320"/>
      <c r="Y64" s="2321"/>
    </row>
    <row r="65" spans="1:25" ht="13.5">
      <c r="A65" s="2312"/>
      <c r="B65" s="2313"/>
      <c r="C65" s="2314"/>
      <c r="D65" s="2314"/>
      <c r="E65" s="2314"/>
      <c r="F65" s="2315"/>
      <c r="G65" s="2316"/>
      <c r="H65" s="2316"/>
      <c r="I65" s="2317"/>
      <c r="J65" s="2317"/>
      <c r="K65" s="2318"/>
      <c r="L65" s="2319"/>
      <c r="M65" s="2317"/>
      <c r="N65" s="2316"/>
      <c r="O65" s="2316"/>
      <c r="P65" s="2316"/>
      <c r="Q65" s="2320"/>
      <c r="R65" s="2320"/>
      <c r="S65" s="2320"/>
      <c r="T65" s="2320"/>
      <c r="U65" s="2320"/>
      <c r="V65" s="2320"/>
      <c r="W65" s="2320"/>
      <c r="X65" s="2320"/>
      <c r="Y65" s="2321"/>
    </row>
    <row r="66" spans="1:25" ht="13.5">
      <c r="A66" s="2312"/>
      <c r="B66" s="2313"/>
      <c r="C66" s="2314"/>
      <c r="D66" s="2314"/>
      <c r="E66" s="2314"/>
      <c r="F66" s="2315"/>
      <c r="G66" s="2316"/>
      <c r="H66" s="2316"/>
      <c r="I66" s="2317"/>
      <c r="J66" s="2317"/>
      <c r="K66" s="2318"/>
      <c r="L66" s="2319"/>
      <c r="M66" s="2317"/>
      <c r="N66" s="2316"/>
      <c r="O66" s="2316"/>
      <c r="P66" s="2316"/>
      <c r="Q66" s="2320"/>
      <c r="R66" s="2320"/>
      <c r="S66" s="2320"/>
      <c r="T66" s="2320"/>
      <c r="U66" s="2320"/>
      <c r="V66" s="2320"/>
      <c r="W66" s="2320"/>
      <c r="X66" s="2320"/>
      <c r="Y66" s="2321"/>
    </row>
    <row r="67" spans="1:25" ht="13.5">
      <c r="A67" s="2312"/>
      <c r="B67" s="2313"/>
      <c r="C67" s="2314"/>
      <c r="D67" s="2314"/>
      <c r="E67" s="2314"/>
      <c r="F67" s="2315"/>
      <c r="G67" s="2316"/>
      <c r="H67" s="2316"/>
      <c r="I67" s="2317"/>
      <c r="J67" s="2317"/>
      <c r="K67" s="2318"/>
      <c r="L67" s="2319"/>
      <c r="M67" s="2317"/>
      <c r="N67" s="2316"/>
      <c r="O67" s="2316"/>
      <c r="P67" s="2316"/>
      <c r="Q67" s="2320"/>
      <c r="R67" s="2320"/>
      <c r="S67" s="2320"/>
      <c r="T67" s="2320"/>
      <c r="U67" s="2320"/>
      <c r="V67" s="2320"/>
      <c r="W67" s="2320"/>
      <c r="X67" s="2320"/>
      <c r="Y67" s="2321"/>
    </row>
    <row r="68" spans="1:25" ht="13.5">
      <c r="A68" s="2312"/>
      <c r="B68" s="2313"/>
      <c r="C68" s="2314"/>
      <c r="D68" s="2314"/>
      <c r="E68" s="2314"/>
      <c r="F68" s="2315"/>
      <c r="G68" s="2316"/>
      <c r="H68" s="2316"/>
      <c r="I68" s="2317"/>
      <c r="J68" s="2317"/>
      <c r="K68" s="2318"/>
      <c r="L68" s="2319"/>
      <c r="M68" s="2317"/>
      <c r="N68" s="2316"/>
      <c r="O68" s="2316"/>
      <c r="P68" s="2316"/>
      <c r="Q68" s="2320"/>
      <c r="R68" s="2320"/>
      <c r="S68" s="2320"/>
      <c r="T68" s="2320"/>
      <c r="U68" s="2320"/>
      <c r="V68" s="2320"/>
      <c r="W68" s="2320"/>
      <c r="X68" s="2320"/>
      <c r="Y68" s="2321"/>
    </row>
    <row r="69" spans="1:25" ht="13.5">
      <c r="A69" s="2312"/>
      <c r="B69" s="2313"/>
      <c r="C69" s="2314"/>
      <c r="D69" s="2314"/>
      <c r="E69" s="2314"/>
      <c r="F69" s="2315"/>
      <c r="G69" s="2316"/>
      <c r="H69" s="2316"/>
      <c r="I69" s="2317"/>
      <c r="J69" s="2317"/>
      <c r="K69" s="2318"/>
      <c r="L69" s="2319"/>
      <c r="M69" s="2317"/>
      <c r="N69" s="2316"/>
      <c r="O69" s="2316"/>
      <c r="P69" s="2316"/>
      <c r="Q69" s="2320"/>
      <c r="R69" s="2320"/>
      <c r="S69" s="2320"/>
      <c r="T69" s="2320"/>
      <c r="U69" s="2320"/>
      <c r="V69" s="2320"/>
      <c r="W69" s="2320"/>
      <c r="X69" s="2320"/>
      <c r="Y69" s="2321"/>
    </row>
    <row r="70" spans="1:25" ht="13.5">
      <c r="A70" s="2312"/>
      <c r="B70" s="2313"/>
      <c r="C70" s="2314"/>
      <c r="D70" s="2314"/>
      <c r="E70" s="2314"/>
      <c r="F70" s="2315"/>
      <c r="G70" s="2316"/>
      <c r="H70" s="2316"/>
      <c r="I70" s="2317"/>
      <c r="J70" s="2317"/>
      <c r="K70" s="2318"/>
      <c r="L70" s="2319"/>
      <c r="M70" s="2317"/>
      <c r="N70" s="2316"/>
      <c r="O70" s="2316"/>
      <c r="P70" s="2316"/>
      <c r="Q70" s="2320"/>
      <c r="R70" s="2320"/>
      <c r="S70" s="2320"/>
      <c r="T70" s="2320"/>
      <c r="U70" s="2320"/>
      <c r="V70" s="2320"/>
      <c r="W70" s="2320"/>
      <c r="X70" s="2320"/>
      <c r="Y70" s="2321"/>
    </row>
    <row r="71" spans="1:25" ht="13.5">
      <c r="A71" s="2312"/>
      <c r="B71" s="2313"/>
      <c r="C71" s="2314"/>
      <c r="D71" s="2314"/>
      <c r="E71" s="2314"/>
      <c r="F71" s="2315"/>
      <c r="G71" s="2316"/>
      <c r="H71" s="2316"/>
      <c r="I71" s="2317"/>
      <c r="J71" s="2317"/>
      <c r="K71" s="2318"/>
      <c r="L71" s="2319"/>
      <c r="M71" s="2317"/>
      <c r="N71" s="2316"/>
      <c r="O71" s="2316"/>
      <c r="P71" s="2316"/>
      <c r="Q71" s="2320"/>
      <c r="R71" s="2320"/>
      <c r="S71" s="2320"/>
      <c r="T71" s="2320"/>
      <c r="U71" s="2320"/>
      <c r="V71" s="2320"/>
      <c r="W71" s="2320"/>
      <c r="X71" s="2320"/>
      <c r="Y71" s="2321"/>
    </row>
    <row r="72" spans="1:25" ht="13.5">
      <c r="A72" s="2312"/>
      <c r="B72" s="2313"/>
      <c r="C72" s="2314"/>
      <c r="D72" s="2314"/>
      <c r="E72" s="2314"/>
      <c r="F72" s="2315"/>
      <c r="G72" s="2316"/>
      <c r="H72" s="2316"/>
      <c r="I72" s="2317"/>
      <c r="J72" s="2317"/>
      <c r="K72" s="2318"/>
      <c r="L72" s="2319"/>
      <c r="M72" s="2317"/>
      <c r="N72" s="2316"/>
      <c r="O72" s="2316"/>
      <c r="P72" s="2316"/>
      <c r="Q72" s="2320"/>
      <c r="R72" s="2320"/>
      <c r="S72" s="2320"/>
      <c r="T72" s="2320"/>
      <c r="U72" s="2320"/>
      <c r="V72" s="2320"/>
      <c r="W72" s="2320"/>
      <c r="X72" s="2320"/>
      <c r="Y72" s="2321"/>
    </row>
    <row r="73" spans="1:25" ht="13.5">
      <c r="A73" s="2312"/>
      <c r="B73" s="2313"/>
      <c r="C73" s="2314"/>
      <c r="D73" s="2314"/>
      <c r="E73" s="2314"/>
      <c r="F73" s="2315"/>
      <c r="G73" s="2316"/>
      <c r="H73" s="2316"/>
      <c r="I73" s="2317"/>
      <c r="J73" s="2317"/>
      <c r="K73" s="2318"/>
      <c r="L73" s="2319"/>
      <c r="M73" s="2317"/>
      <c r="N73" s="2316"/>
      <c r="O73" s="2316"/>
      <c r="P73" s="2316"/>
      <c r="Q73" s="2320"/>
      <c r="R73" s="2320"/>
      <c r="S73" s="2320"/>
      <c r="T73" s="2320"/>
      <c r="U73" s="2320"/>
      <c r="V73" s="2320"/>
      <c r="W73" s="2320"/>
      <c r="X73" s="2320"/>
      <c r="Y73" s="2321"/>
    </row>
    <row r="74" spans="1:25" ht="13.5">
      <c r="A74" s="2312"/>
      <c r="B74" s="2313"/>
      <c r="C74" s="2314"/>
      <c r="D74" s="2314"/>
      <c r="E74" s="2314"/>
      <c r="F74" s="2315"/>
      <c r="G74" s="2316"/>
      <c r="H74" s="2316"/>
      <c r="I74" s="2317"/>
      <c r="J74" s="2317"/>
      <c r="K74" s="2318"/>
      <c r="L74" s="2319"/>
      <c r="M74" s="2317"/>
      <c r="N74" s="2316"/>
      <c r="O74" s="2316"/>
      <c r="P74" s="2316"/>
      <c r="Q74" s="2320"/>
      <c r="R74" s="2320"/>
      <c r="S74" s="2320"/>
      <c r="T74" s="2320"/>
      <c r="U74" s="2320"/>
      <c r="V74" s="2320"/>
      <c r="W74" s="2320"/>
      <c r="X74" s="2320"/>
      <c r="Y74" s="2321"/>
    </row>
    <row r="75" spans="1:25" ht="13.5">
      <c r="A75" s="2312"/>
      <c r="B75" s="2313"/>
      <c r="C75" s="2314"/>
      <c r="D75" s="2314"/>
      <c r="E75" s="2314"/>
      <c r="F75" s="2315"/>
      <c r="G75" s="2316"/>
      <c r="H75" s="2316"/>
      <c r="I75" s="2317"/>
      <c r="J75" s="2317"/>
      <c r="K75" s="2318"/>
      <c r="L75" s="2319"/>
      <c r="M75" s="2317"/>
      <c r="N75" s="2316"/>
      <c r="O75" s="2316"/>
      <c r="P75" s="2316"/>
      <c r="Q75" s="2320"/>
      <c r="R75" s="2320"/>
      <c r="S75" s="2320"/>
      <c r="T75" s="2320"/>
      <c r="U75" s="2320"/>
      <c r="V75" s="2320"/>
      <c r="W75" s="2320"/>
      <c r="X75" s="2320"/>
      <c r="Y75" s="2321"/>
    </row>
    <row r="76" spans="1:25" ht="13.5">
      <c r="A76" s="2312"/>
      <c r="B76" s="2313"/>
      <c r="C76" s="2314"/>
      <c r="D76" s="2314"/>
      <c r="E76" s="2314"/>
      <c r="F76" s="2315"/>
      <c r="G76" s="2316"/>
      <c r="H76" s="2316"/>
      <c r="I76" s="2317"/>
      <c r="J76" s="2317"/>
      <c r="K76" s="2318"/>
      <c r="L76" s="2319"/>
      <c r="M76" s="2317"/>
      <c r="N76" s="2316"/>
      <c r="O76" s="2316"/>
      <c r="P76" s="2316"/>
      <c r="Q76" s="2320"/>
      <c r="R76" s="2320"/>
      <c r="S76" s="2320"/>
      <c r="T76" s="2320"/>
      <c r="U76" s="2320"/>
      <c r="V76" s="2320"/>
      <c r="W76" s="2320"/>
      <c r="X76" s="2320"/>
      <c r="Y76" s="2321"/>
    </row>
    <row r="77" spans="1:25" ht="13.5">
      <c r="A77" s="2312"/>
      <c r="B77" s="2313"/>
      <c r="C77" s="2314"/>
      <c r="D77" s="2314"/>
      <c r="E77" s="2314"/>
      <c r="F77" s="2315"/>
      <c r="G77" s="2316"/>
      <c r="H77" s="2316"/>
      <c r="I77" s="2317"/>
      <c r="J77" s="2317"/>
      <c r="K77" s="2318"/>
      <c r="L77" s="2319"/>
      <c r="M77" s="2317"/>
      <c r="N77" s="2316"/>
      <c r="O77" s="2316"/>
      <c r="P77" s="2316"/>
      <c r="Q77" s="2320"/>
      <c r="R77" s="2320"/>
      <c r="S77" s="2320"/>
      <c r="T77" s="2320"/>
      <c r="U77" s="2320"/>
      <c r="V77" s="2320"/>
      <c r="W77" s="2320"/>
      <c r="X77" s="2320"/>
      <c r="Y77" s="2321"/>
    </row>
    <row r="78" spans="1:25" ht="13.5">
      <c r="A78" s="2312"/>
      <c r="B78" s="2313"/>
      <c r="C78" s="2314"/>
      <c r="D78" s="2314"/>
      <c r="E78" s="2314"/>
      <c r="F78" s="2315"/>
      <c r="G78" s="2316"/>
      <c r="H78" s="2316"/>
      <c r="I78" s="2317"/>
      <c r="J78" s="2317"/>
      <c r="K78" s="2318"/>
      <c r="L78" s="2319"/>
      <c r="M78" s="2317"/>
      <c r="N78" s="2316"/>
      <c r="O78" s="2316"/>
      <c r="P78" s="2316"/>
      <c r="Q78" s="2320"/>
      <c r="R78" s="2320"/>
      <c r="S78" s="2320"/>
      <c r="T78" s="2320"/>
      <c r="U78" s="2320"/>
      <c r="V78" s="2320"/>
      <c r="W78" s="2320"/>
      <c r="X78" s="2320"/>
      <c r="Y78" s="2321"/>
    </row>
    <row r="79" spans="1:25" ht="13.5">
      <c r="A79" s="2312"/>
      <c r="B79" s="2313"/>
      <c r="C79" s="2314"/>
      <c r="D79" s="2314"/>
      <c r="E79" s="2314"/>
      <c r="F79" s="2315"/>
      <c r="G79" s="2316"/>
      <c r="H79" s="2316"/>
      <c r="I79" s="2317"/>
      <c r="J79" s="2317"/>
      <c r="K79" s="2318"/>
      <c r="L79" s="2319"/>
      <c r="M79" s="2317"/>
      <c r="N79" s="2316"/>
      <c r="O79" s="2316"/>
      <c r="P79" s="2316"/>
      <c r="Q79" s="2320"/>
      <c r="R79" s="2320"/>
      <c r="S79" s="2320"/>
      <c r="T79" s="2320"/>
      <c r="U79" s="2320"/>
      <c r="V79" s="2320"/>
      <c r="W79" s="2320"/>
      <c r="X79" s="2320"/>
      <c r="Y79" s="2321"/>
    </row>
    <row r="80" spans="1:25" ht="13.5">
      <c r="A80" s="2312"/>
      <c r="B80" s="2313"/>
      <c r="C80" s="2314"/>
      <c r="D80" s="2314"/>
      <c r="E80" s="2314"/>
      <c r="F80" s="2315"/>
      <c r="G80" s="2316"/>
      <c r="H80" s="2316"/>
      <c r="I80" s="2317"/>
      <c r="J80" s="2317"/>
      <c r="K80" s="2318"/>
      <c r="L80" s="2319"/>
      <c r="M80" s="2317"/>
      <c r="N80" s="2316"/>
      <c r="O80" s="2316"/>
      <c r="P80" s="2316"/>
      <c r="Q80" s="2320"/>
      <c r="R80" s="2320"/>
      <c r="S80" s="2320"/>
      <c r="T80" s="2320"/>
      <c r="U80" s="2320"/>
      <c r="V80" s="2320"/>
      <c r="W80" s="2320"/>
      <c r="X80" s="2320"/>
      <c r="Y80" s="2321"/>
    </row>
    <row r="81" spans="1:25" ht="13.5">
      <c r="A81" s="2312"/>
      <c r="B81" s="2313"/>
      <c r="C81" s="2314"/>
      <c r="D81" s="2314"/>
      <c r="E81" s="2314"/>
      <c r="F81" s="2315"/>
      <c r="G81" s="2316"/>
      <c r="H81" s="2316"/>
      <c r="I81" s="2317"/>
      <c r="J81" s="2317"/>
      <c r="K81" s="2318"/>
      <c r="L81" s="2319"/>
      <c r="M81" s="2317"/>
      <c r="N81" s="2316"/>
      <c r="O81" s="2316"/>
      <c r="P81" s="2316"/>
      <c r="Q81" s="2320"/>
      <c r="R81" s="2320"/>
      <c r="S81" s="2320"/>
      <c r="T81" s="2320"/>
      <c r="U81" s="2320"/>
      <c r="V81" s="2320"/>
      <c r="W81" s="2320"/>
      <c r="X81" s="2320"/>
      <c r="Y81" s="2321"/>
    </row>
    <row r="82" spans="1:25" ht="13.5">
      <c r="A82" s="2312"/>
      <c r="B82" s="2313"/>
      <c r="C82" s="2314"/>
      <c r="D82" s="2314"/>
      <c r="E82" s="2314"/>
      <c r="F82" s="2315"/>
      <c r="G82" s="2316"/>
      <c r="H82" s="2316"/>
      <c r="I82" s="2317"/>
      <c r="J82" s="2317"/>
      <c r="K82" s="2318"/>
      <c r="L82" s="2319"/>
      <c r="M82" s="2317"/>
      <c r="N82" s="2316"/>
      <c r="O82" s="2316"/>
      <c r="P82" s="2316"/>
      <c r="Q82" s="2320"/>
      <c r="R82" s="2320"/>
      <c r="S82" s="2320"/>
      <c r="T82" s="2320"/>
      <c r="U82" s="2320"/>
      <c r="V82" s="2320"/>
      <c r="W82" s="2320"/>
      <c r="X82" s="2320"/>
      <c r="Y82" s="2321"/>
    </row>
    <row r="83" spans="1:25" ht="13.5">
      <c r="A83" s="2312"/>
      <c r="B83" s="2313"/>
      <c r="C83" s="2314"/>
      <c r="D83" s="2314"/>
      <c r="E83" s="2314"/>
      <c r="F83" s="2315"/>
      <c r="G83" s="2316"/>
      <c r="H83" s="2316"/>
      <c r="I83" s="2317"/>
      <c r="J83" s="2317"/>
      <c r="K83" s="2318"/>
      <c r="L83" s="2319"/>
      <c r="M83" s="2317"/>
      <c r="N83" s="2316"/>
      <c r="O83" s="2316"/>
      <c r="P83" s="2316"/>
      <c r="Q83" s="2320"/>
      <c r="R83" s="2320"/>
      <c r="S83" s="2320"/>
      <c r="T83" s="2320"/>
      <c r="U83" s="2320"/>
      <c r="V83" s="2320"/>
      <c r="W83" s="2320"/>
      <c r="X83" s="2320"/>
      <c r="Y83" s="2321"/>
    </row>
    <row r="84" spans="1:25" ht="13.5">
      <c r="A84" s="2312"/>
      <c r="B84" s="2313"/>
      <c r="C84" s="2314"/>
      <c r="D84" s="2314"/>
      <c r="E84" s="2314"/>
      <c r="F84" s="2315"/>
      <c r="G84" s="2316"/>
      <c r="H84" s="2316"/>
      <c r="I84" s="2317"/>
      <c r="J84" s="2317"/>
      <c r="K84" s="2318"/>
      <c r="L84" s="2319"/>
      <c r="M84" s="2317"/>
      <c r="N84" s="2316"/>
      <c r="O84" s="2316"/>
      <c r="P84" s="2316"/>
      <c r="Q84" s="2320"/>
      <c r="R84" s="2320"/>
      <c r="S84" s="2320"/>
      <c r="T84" s="2320"/>
      <c r="U84" s="2320"/>
      <c r="V84" s="2320"/>
      <c r="W84" s="2320"/>
      <c r="X84" s="2320"/>
      <c r="Y84" s="2321"/>
    </row>
    <row r="85" spans="1:25" ht="13.5">
      <c r="A85" s="2312"/>
      <c r="B85" s="2313"/>
      <c r="C85" s="2314"/>
      <c r="D85" s="2314"/>
      <c r="E85" s="2314"/>
      <c r="F85" s="2315"/>
      <c r="G85" s="2316"/>
      <c r="H85" s="2316"/>
      <c r="I85" s="2317"/>
      <c r="J85" s="2317"/>
      <c r="K85" s="2318"/>
      <c r="L85" s="2319"/>
      <c r="M85" s="2317"/>
      <c r="N85" s="2316"/>
      <c r="O85" s="2316"/>
      <c r="P85" s="2316"/>
      <c r="Q85" s="2320"/>
      <c r="R85" s="2320"/>
      <c r="S85" s="2320"/>
      <c r="T85" s="2320"/>
      <c r="U85" s="2320"/>
      <c r="V85" s="2320"/>
      <c r="W85" s="2320"/>
      <c r="X85" s="2320"/>
      <c r="Y85" s="2321"/>
    </row>
    <row r="86" spans="1:25" ht="13.5">
      <c r="A86" s="2312"/>
      <c r="B86" s="2313"/>
      <c r="C86" s="2314"/>
      <c r="D86" s="2314"/>
      <c r="E86" s="2314"/>
      <c r="F86" s="2315"/>
      <c r="G86" s="2316"/>
      <c r="H86" s="2316"/>
      <c r="I86" s="2317"/>
      <c r="J86" s="2317"/>
      <c r="K86" s="2318"/>
      <c r="L86" s="2319"/>
      <c r="M86" s="2317"/>
      <c r="N86" s="2316"/>
      <c r="O86" s="2316"/>
      <c r="P86" s="2316"/>
      <c r="Q86" s="2320"/>
      <c r="R86" s="2320"/>
      <c r="S86" s="2320"/>
      <c r="T86" s="2320"/>
      <c r="U86" s="2320"/>
      <c r="V86" s="2320"/>
      <c r="W86" s="2320"/>
      <c r="X86" s="2320"/>
      <c r="Y86" s="2321"/>
    </row>
    <row r="87" spans="1:25" ht="13.5">
      <c r="A87" s="2312"/>
      <c r="B87" s="2313"/>
      <c r="C87" s="2314"/>
      <c r="D87" s="2314"/>
      <c r="E87" s="2314"/>
      <c r="F87" s="2315"/>
      <c r="G87" s="2316"/>
      <c r="H87" s="2316"/>
      <c r="I87" s="2317"/>
      <c r="J87" s="2317"/>
      <c r="K87" s="2318"/>
      <c r="L87" s="2319"/>
      <c r="M87" s="2317"/>
      <c r="N87" s="2316"/>
      <c r="O87" s="2316"/>
      <c r="P87" s="2316"/>
      <c r="Q87" s="2320"/>
      <c r="R87" s="2320"/>
      <c r="S87" s="2320"/>
      <c r="T87" s="2320"/>
      <c r="U87" s="2320"/>
      <c r="V87" s="2320"/>
      <c r="W87" s="2320"/>
      <c r="X87" s="2320"/>
      <c r="Y87" s="2321"/>
    </row>
    <row r="88" spans="1:25" ht="13.5">
      <c r="A88" s="2312"/>
      <c r="B88" s="2313"/>
      <c r="C88" s="2314"/>
      <c r="D88" s="2314"/>
      <c r="E88" s="2314"/>
      <c r="F88" s="2315"/>
      <c r="G88" s="2316"/>
      <c r="H88" s="2316"/>
      <c r="I88" s="2317"/>
      <c r="J88" s="2317"/>
      <c r="K88" s="2318"/>
      <c r="L88" s="2319"/>
      <c r="M88" s="2317"/>
      <c r="N88" s="2316"/>
      <c r="O88" s="2316"/>
      <c r="P88" s="2316"/>
      <c r="Q88" s="2320"/>
      <c r="R88" s="2320"/>
      <c r="S88" s="2320"/>
      <c r="T88" s="2320"/>
      <c r="U88" s="2320"/>
      <c r="V88" s="2320"/>
      <c r="W88" s="2320"/>
      <c r="X88" s="2320"/>
      <c r="Y88" s="2321"/>
    </row>
    <row r="89" spans="1:25" ht="13.5">
      <c r="A89" s="2312"/>
      <c r="B89" s="2313"/>
      <c r="C89" s="2314"/>
      <c r="D89" s="2314"/>
      <c r="E89" s="2314"/>
      <c r="F89" s="2315"/>
      <c r="G89" s="2316"/>
      <c r="H89" s="2316"/>
      <c r="I89" s="2317"/>
      <c r="J89" s="2317"/>
      <c r="K89" s="2318"/>
      <c r="L89" s="2319"/>
      <c r="M89" s="2317"/>
      <c r="N89" s="2316"/>
      <c r="O89" s="2316"/>
      <c r="P89" s="2316"/>
      <c r="Q89" s="2320"/>
      <c r="R89" s="2320"/>
      <c r="S89" s="2320"/>
      <c r="T89" s="2320"/>
      <c r="U89" s="2320"/>
      <c r="V89" s="2320"/>
      <c r="W89" s="2320"/>
      <c r="X89" s="2320"/>
      <c r="Y89" s="2321"/>
    </row>
    <row r="90" spans="1:25" ht="13.5">
      <c r="A90" s="2312"/>
      <c r="B90" s="2313"/>
      <c r="C90" s="2314"/>
      <c r="D90" s="2314"/>
      <c r="E90" s="2314"/>
      <c r="F90" s="2315"/>
      <c r="G90" s="2316"/>
      <c r="H90" s="2316"/>
      <c r="I90" s="2317"/>
      <c r="J90" s="2317"/>
      <c r="K90" s="2318"/>
      <c r="L90" s="2319"/>
      <c r="M90" s="2317"/>
      <c r="N90" s="2316"/>
      <c r="O90" s="2316"/>
      <c r="P90" s="2316"/>
      <c r="Q90" s="2320"/>
      <c r="R90" s="2320"/>
      <c r="S90" s="2320"/>
      <c r="T90" s="2320"/>
      <c r="U90" s="2320"/>
      <c r="V90" s="2320"/>
      <c r="W90" s="2320"/>
      <c r="X90" s="2320"/>
      <c r="Y90" s="2321"/>
    </row>
    <row r="91" spans="1:25" ht="13.5">
      <c r="A91" s="2312"/>
      <c r="B91" s="2313"/>
      <c r="C91" s="2314"/>
      <c r="D91" s="2314"/>
      <c r="E91" s="2314"/>
      <c r="F91" s="2315"/>
      <c r="G91" s="2316"/>
      <c r="H91" s="2316"/>
      <c r="I91" s="2317"/>
      <c r="J91" s="2317"/>
      <c r="K91" s="2318"/>
      <c r="L91" s="2319"/>
      <c r="M91" s="2317"/>
      <c r="N91" s="2316"/>
      <c r="O91" s="2316"/>
      <c r="P91" s="2316"/>
      <c r="Q91" s="2320"/>
      <c r="R91" s="2320"/>
      <c r="S91" s="2320"/>
      <c r="T91" s="2320"/>
      <c r="U91" s="2320"/>
      <c r="V91" s="2320"/>
      <c r="W91" s="2320"/>
      <c r="X91" s="2320"/>
      <c r="Y91" s="2321"/>
    </row>
    <row r="92" spans="1:25" ht="13.5">
      <c r="A92" s="2312"/>
      <c r="B92" s="2313"/>
      <c r="C92" s="2314"/>
      <c r="D92" s="2314"/>
      <c r="E92" s="2314"/>
      <c r="F92" s="2315"/>
      <c r="G92" s="2316"/>
      <c r="H92" s="2316"/>
      <c r="I92" s="2317"/>
      <c r="J92" s="2317"/>
      <c r="K92" s="2318"/>
      <c r="L92" s="2319"/>
      <c r="M92" s="2317"/>
      <c r="N92" s="2316"/>
      <c r="O92" s="2316"/>
      <c r="P92" s="2316"/>
      <c r="Q92" s="2320"/>
      <c r="R92" s="2320"/>
      <c r="S92" s="2320"/>
      <c r="T92" s="2320"/>
      <c r="U92" s="2320"/>
      <c r="V92" s="2320"/>
      <c r="W92" s="2320"/>
      <c r="X92" s="2320"/>
      <c r="Y92" s="2321"/>
    </row>
    <row r="93" spans="1:25" ht="13.5">
      <c r="A93" s="2312"/>
      <c r="B93" s="2313"/>
      <c r="C93" s="2314"/>
      <c r="D93" s="2314"/>
      <c r="E93" s="2314"/>
      <c r="F93" s="2315"/>
      <c r="G93" s="2316"/>
      <c r="H93" s="2316"/>
      <c r="I93" s="2317"/>
      <c r="J93" s="2317"/>
      <c r="K93" s="2318"/>
      <c r="L93" s="2319"/>
      <c r="M93" s="2317"/>
      <c r="N93" s="2316"/>
      <c r="O93" s="2316"/>
      <c r="P93" s="2316"/>
      <c r="Q93" s="2320"/>
      <c r="R93" s="2320"/>
      <c r="S93" s="2320"/>
      <c r="T93" s="2320"/>
      <c r="U93" s="2320"/>
      <c r="V93" s="2320"/>
      <c r="W93" s="2320"/>
      <c r="X93" s="2320"/>
      <c r="Y93" s="2321"/>
    </row>
    <row r="94" spans="1:25" ht="13.5">
      <c r="A94" s="2312"/>
      <c r="B94" s="2313"/>
      <c r="C94" s="2314"/>
      <c r="D94" s="2314"/>
      <c r="E94" s="2314"/>
      <c r="F94" s="2315"/>
      <c r="G94" s="2316"/>
      <c r="H94" s="2316"/>
      <c r="I94" s="2317"/>
      <c r="J94" s="2317"/>
      <c r="K94" s="2318"/>
      <c r="L94" s="2319"/>
      <c r="M94" s="2317"/>
      <c r="N94" s="2316"/>
      <c r="O94" s="2316"/>
      <c r="P94" s="2316"/>
      <c r="Q94" s="2320"/>
      <c r="R94" s="2320"/>
      <c r="S94" s="2320"/>
      <c r="T94" s="2320"/>
      <c r="U94" s="2320"/>
      <c r="V94" s="2320"/>
      <c r="W94" s="2320"/>
      <c r="X94" s="2320"/>
      <c r="Y94" s="2321"/>
    </row>
    <row r="95" spans="1:25" ht="13.5">
      <c r="A95" s="2312"/>
      <c r="B95" s="2313"/>
      <c r="C95" s="2314"/>
      <c r="D95" s="2314"/>
      <c r="E95" s="2314"/>
      <c r="F95" s="2315"/>
      <c r="G95" s="2316"/>
      <c r="H95" s="2316"/>
      <c r="I95" s="2317"/>
      <c r="J95" s="2317"/>
      <c r="K95" s="2318"/>
      <c r="L95" s="2319"/>
      <c r="M95" s="2317"/>
      <c r="N95" s="2316"/>
      <c r="O95" s="2316"/>
      <c r="P95" s="2316"/>
      <c r="Q95" s="2320"/>
      <c r="R95" s="2320"/>
      <c r="S95" s="2320"/>
      <c r="T95" s="2320"/>
      <c r="U95" s="2320"/>
      <c r="V95" s="2320"/>
      <c r="W95" s="2320"/>
      <c r="X95" s="2320"/>
      <c r="Y95" s="2321"/>
    </row>
    <row r="96" spans="1:25" ht="13.5">
      <c r="A96" s="2312"/>
      <c r="B96" s="2313"/>
      <c r="C96" s="2314"/>
      <c r="D96" s="2314"/>
      <c r="E96" s="2314"/>
      <c r="F96" s="2315"/>
      <c r="G96" s="2316"/>
      <c r="H96" s="2316"/>
      <c r="I96" s="2317"/>
      <c r="J96" s="2317"/>
      <c r="K96" s="2318"/>
      <c r="L96" s="2319"/>
      <c r="M96" s="2317"/>
      <c r="N96" s="2316"/>
      <c r="O96" s="2316"/>
      <c r="P96" s="2316"/>
      <c r="Q96" s="2320"/>
      <c r="R96" s="2320"/>
      <c r="S96" s="2320"/>
      <c r="T96" s="2320"/>
      <c r="U96" s="2320"/>
      <c r="V96" s="2320"/>
      <c r="W96" s="2320"/>
      <c r="X96" s="2320"/>
      <c r="Y96" s="2321"/>
    </row>
    <row r="97" spans="1:25" ht="13.5">
      <c r="A97" s="2312"/>
      <c r="B97" s="2313"/>
      <c r="C97" s="2314"/>
      <c r="D97" s="2314"/>
      <c r="E97" s="2314"/>
      <c r="F97" s="2315"/>
      <c r="G97" s="2316"/>
      <c r="H97" s="2316"/>
      <c r="I97" s="2317"/>
      <c r="J97" s="2317"/>
      <c r="K97" s="2318"/>
      <c r="L97" s="2319"/>
      <c r="M97" s="2317"/>
      <c r="N97" s="2316"/>
      <c r="O97" s="2316"/>
      <c r="P97" s="2316"/>
      <c r="Q97" s="2320"/>
      <c r="R97" s="2320"/>
      <c r="S97" s="2320"/>
      <c r="T97" s="2320"/>
      <c r="U97" s="2320"/>
      <c r="V97" s="2320"/>
      <c r="W97" s="2320"/>
      <c r="X97" s="2320"/>
      <c r="Y97" s="2321"/>
    </row>
    <row r="98" spans="1:25" ht="13.5">
      <c r="A98" s="2312"/>
      <c r="B98" s="2313"/>
      <c r="C98" s="2314"/>
      <c r="D98" s="2314"/>
      <c r="E98" s="2314"/>
      <c r="F98" s="2315"/>
      <c r="G98" s="2316"/>
      <c r="H98" s="2316"/>
      <c r="I98" s="2317"/>
      <c r="J98" s="2317"/>
      <c r="K98" s="2318"/>
      <c r="L98" s="2319"/>
      <c r="M98" s="2317"/>
      <c r="N98" s="2316"/>
      <c r="O98" s="2316"/>
      <c r="P98" s="2316"/>
      <c r="Q98" s="2320"/>
      <c r="R98" s="2320"/>
      <c r="S98" s="2320"/>
      <c r="T98" s="2320"/>
      <c r="U98" s="2320"/>
      <c r="V98" s="2320"/>
      <c r="W98" s="2320"/>
      <c r="X98" s="2320"/>
      <c r="Y98" s="2321"/>
    </row>
    <row r="99" spans="1:25" ht="13.5">
      <c r="A99" s="2312"/>
      <c r="B99" s="2313"/>
      <c r="C99" s="2314"/>
      <c r="D99" s="2314"/>
      <c r="E99" s="2314"/>
      <c r="F99" s="2315"/>
      <c r="G99" s="2316"/>
      <c r="H99" s="2316"/>
      <c r="I99" s="2317"/>
      <c r="J99" s="2317"/>
      <c r="K99" s="2318"/>
      <c r="L99" s="2319"/>
      <c r="M99" s="2317"/>
      <c r="N99" s="2316"/>
      <c r="O99" s="2316"/>
      <c r="P99" s="2316"/>
      <c r="Q99" s="2320"/>
      <c r="R99" s="2320"/>
      <c r="S99" s="2320"/>
      <c r="T99" s="2320"/>
      <c r="U99" s="2320"/>
      <c r="V99" s="2320"/>
      <c r="W99" s="2320"/>
      <c r="X99" s="2320"/>
      <c r="Y99" s="2321"/>
    </row>
    <row r="100" spans="1:25" ht="13.5">
      <c r="A100" s="2312"/>
      <c r="B100" s="2313"/>
      <c r="C100" s="2314"/>
      <c r="D100" s="2314"/>
      <c r="E100" s="2314"/>
      <c r="F100" s="2315"/>
      <c r="G100" s="2316"/>
      <c r="H100" s="2316"/>
      <c r="I100" s="2317"/>
      <c r="J100" s="2317"/>
      <c r="K100" s="2318"/>
      <c r="L100" s="2319"/>
      <c r="M100" s="2317"/>
      <c r="N100" s="2316"/>
      <c r="O100" s="2316"/>
      <c r="P100" s="2316"/>
      <c r="Q100" s="2320"/>
      <c r="R100" s="2320"/>
      <c r="S100" s="2320"/>
      <c r="T100" s="2320"/>
      <c r="U100" s="2320"/>
      <c r="V100" s="2320"/>
      <c r="W100" s="2320"/>
      <c r="X100" s="2320"/>
      <c r="Y100" s="2321"/>
    </row>
    <row r="101" spans="1:25" ht="13.5">
      <c r="A101" s="2312"/>
      <c r="B101" s="2313"/>
      <c r="C101" s="2314"/>
      <c r="D101" s="2314"/>
      <c r="E101" s="2314"/>
      <c r="F101" s="2315"/>
      <c r="G101" s="2316"/>
      <c r="H101" s="2316"/>
      <c r="I101" s="2317"/>
      <c r="J101" s="2317"/>
      <c r="K101" s="2318"/>
      <c r="L101" s="2319"/>
      <c r="M101" s="2317"/>
      <c r="N101" s="2316"/>
      <c r="O101" s="2316"/>
      <c r="P101" s="2316"/>
      <c r="Q101" s="2320"/>
      <c r="R101" s="2320"/>
      <c r="S101" s="2320"/>
      <c r="T101" s="2320"/>
      <c r="U101" s="2320"/>
      <c r="V101" s="2320"/>
      <c r="W101" s="2320"/>
      <c r="X101" s="2320"/>
      <c r="Y101" s="2321"/>
    </row>
    <row r="102" spans="1:25" ht="13.5">
      <c r="A102" s="2312"/>
      <c r="B102" s="2313"/>
      <c r="C102" s="2314"/>
      <c r="D102" s="2314"/>
      <c r="E102" s="2314"/>
      <c r="F102" s="2315"/>
      <c r="G102" s="2316"/>
      <c r="H102" s="2316"/>
      <c r="I102" s="2317"/>
      <c r="J102" s="2317"/>
      <c r="K102" s="2318"/>
      <c r="L102" s="2319"/>
      <c r="M102" s="2317"/>
      <c r="N102" s="2316"/>
      <c r="O102" s="2316"/>
      <c r="P102" s="2316"/>
      <c r="Q102" s="2320"/>
      <c r="R102" s="2320"/>
      <c r="S102" s="2320"/>
      <c r="T102" s="2320"/>
      <c r="U102" s="2320"/>
      <c r="V102" s="2320"/>
      <c r="W102" s="2320"/>
      <c r="X102" s="2320"/>
      <c r="Y102" s="2321"/>
    </row>
    <row r="103" spans="1:25" ht="13.5">
      <c r="A103" s="2312"/>
      <c r="B103" s="2313"/>
      <c r="C103" s="2314"/>
      <c r="D103" s="2314"/>
      <c r="E103" s="2314"/>
      <c r="F103" s="2315"/>
      <c r="G103" s="2316"/>
      <c r="H103" s="2316"/>
      <c r="I103" s="2317"/>
      <c r="J103" s="2317"/>
      <c r="K103" s="2318"/>
      <c r="L103" s="2319"/>
      <c r="M103" s="2317"/>
      <c r="N103" s="2316"/>
      <c r="O103" s="2316"/>
      <c r="P103" s="2316"/>
      <c r="Q103" s="2320"/>
      <c r="R103" s="2320"/>
      <c r="S103" s="2320"/>
      <c r="T103" s="2320"/>
      <c r="U103" s="2320"/>
      <c r="V103" s="2320"/>
      <c r="W103" s="2320"/>
      <c r="X103" s="2320"/>
      <c r="Y103" s="2321"/>
    </row>
    <row r="104" spans="1:25" ht="13.5">
      <c r="A104" s="2312"/>
      <c r="B104" s="2313"/>
      <c r="C104" s="2314"/>
      <c r="D104" s="2314"/>
      <c r="E104" s="2314"/>
      <c r="F104" s="2315"/>
      <c r="G104" s="2316"/>
      <c r="H104" s="2316"/>
      <c r="I104" s="2317"/>
      <c r="J104" s="2317"/>
      <c r="K104" s="2318"/>
      <c r="L104" s="2319"/>
      <c r="M104" s="2317"/>
      <c r="N104" s="2316"/>
      <c r="O104" s="2316"/>
      <c r="P104" s="2316"/>
      <c r="Q104" s="2320"/>
      <c r="R104" s="2320"/>
      <c r="S104" s="2320"/>
      <c r="T104" s="2320"/>
      <c r="U104" s="2320"/>
      <c r="V104" s="2320"/>
      <c r="W104" s="2320"/>
      <c r="X104" s="2320"/>
      <c r="Y104" s="2321"/>
    </row>
    <row r="105" spans="1:25" ht="13.5">
      <c r="A105" s="2312"/>
      <c r="B105" s="2313"/>
      <c r="C105" s="2314"/>
      <c r="D105" s="2314"/>
      <c r="E105" s="2314"/>
      <c r="F105" s="2315"/>
      <c r="G105" s="2316"/>
      <c r="H105" s="2316"/>
      <c r="I105" s="2317"/>
      <c r="J105" s="2317"/>
      <c r="K105" s="2318"/>
      <c r="L105" s="2319"/>
      <c r="M105" s="2317"/>
      <c r="N105" s="2316"/>
      <c r="O105" s="2316"/>
      <c r="P105" s="2316"/>
      <c r="Q105" s="2320"/>
      <c r="R105" s="2320"/>
      <c r="S105" s="2320"/>
      <c r="T105" s="2320"/>
      <c r="U105" s="2320"/>
      <c r="V105" s="2320"/>
      <c r="W105" s="2320"/>
      <c r="X105" s="2320"/>
      <c r="Y105" s="2321"/>
    </row>
    <row r="106" spans="1:25" ht="13.5">
      <c r="A106" s="2312"/>
      <c r="B106" s="2313"/>
      <c r="C106" s="2314"/>
      <c r="D106" s="2314"/>
      <c r="E106" s="2314"/>
      <c r="F106" s="2315"/>
      <c r="G106" s="2316"/>
      <c r="H106" s="2316"/>
      <c r="I106" s="2317"/>
      <c r="J106" s="2317"/>
      <c r="K106" s="2318"/>
      <c r="L106" s="2319"/>
      <c r="M106" s="2317"/>
      <c r="N106" s="2316"/>
      <c r="O106" s="2316"/>
      <c r="P106" s="2316"/>
      <c r="Q106" s="2320"/>
      <c r="R106" s="2320"/>
      <c r="S106" s="2320"/>
      <c r="T106" s="2320"/>
      <c r="U106" s="2320"/>
      <c r="V106" s="2320"/>
      <c r="W106" s="2320"/>
      <c r="X106" s="2320"/>
      <c r="Y106" s="2321"/>
    </row>
    <row r="107" spans="1:25" ht="13.5">
      <c r="A107" s="2312"/>
      <c r="B107" s="2313"/>
      <c r="C107" s="2314"/>
      <c r="D107" s="2314"/>
      <c r="E107" s="2314"/>
      <c r="F107" s="2315"/>
      <c r="G107" s="2316"/>
      <c r="H107" s="2316"/>
      <c r="I107" s="2317"/>
      <c r="J107" s="2317"/>
      <c r="K107" s="2318"/>
      <c r="L107" s="2319"/>
      <c r="M107" s="2317"/>
      <c r="N107" s="2316"/>
      <c r="O107" s="2316"/>
      <c r="P107" s="2316"/>
      <c r="Q107" s="2320"/>
      <c r="R107" s="2320"/>
      <c r="S107" s="2320"/>
      <c r="T107" s="2320"/>
      <c r="U107" s="2320"/>
      <c r="V107" s="2320"/>
      <c r="W107" s="2320"/>
      <c r="X107" s="2320"/>
      <c r="Y107" s="2321"/>
    </row>
    <row r="108" spans="1:25" ht="13.5">
      <c r="A108" s="2312"/>
      <c r="B108" s="2313"/>
      <c r="C108" s="2314"/>
      <c r="D108" s="2314"/>
      <c r="E108" s="2314"/>
      <c r="F108" s="2315"/>
      <c r="G108" s="2316"/>
      <c r="H108" s="2316"/>
      <c r="I108" s="2317"/>
      <c r="J108" s="2317"/>
      <c r="K108" s="2318"/>
      <c r="L108" s="2319"/>
      <c r="M108" s="2317"/>
      <c r="N108" s="2316"/>
      <c r="O108" s="2316"/>
      <c r="P108" s="2316"/>
      <c r="Q108" s="2320"/>
      <c r="R108" s="2320"/>
      <c r="S108" s="2320"/>
      <c r="T108" s="2320"/>
      <c r="U108" s="2320"/>
      <c r="V108" s="2320"/>
      <c r="W108" s="2320"/>
      <c r="X108" s="2320"/>
      <c r="Y108" s="2321"/>
    </row>
    <row r="109" spans="1:25" ht="13.5">
      <c r="A109" s="2312"/>
      <c r="B109" s="2313"/>
      <c r="C109" s="2314"/>
      <c r="D109" s="2314"/>
      <c r="E109" s="2314"/>
      <c r="F109" s="2315"/>
      <c r="G109" s="2316"/>
      <c r="H109" s="2316"/>
      <c r="I109" s="2317"/>
      <c r="J109" s="2317"/>
      <c r="K109" s="2318"/>
      <c r="L109" s="2319"/>
      <c r="M109" s="2317"/>
      <c r="N109" s="2316"/>
      <c r="O109" s="2316"/>
      <c r="P109" s="2316"/>
      <c r="Q109" s="2320"/>
      <c r="R109" s="2320"/>
      <c r="S109" s="2320"/>
      <c r="T109" s="2320"/>
      <c r="U109" s="2320"/>
      <c r="V109" s="2320"/>
      <c r="W109" s="2320"/>
      <c r="X109" s="2320"/>
      <c r="Y109" s="2321"/>
    </row>
    <row r="110" spans="1:25" ht="13.5">
      <c r="A110" s="2312"/>
      <c r="B110" s="2313"/>
      <c r="C110" s="2314"/>
      <c r="D110" s="2314"/>
      <c r="E110" s="2314"/>
      <c r="F110" s="2315"/>
      <c r="G110" s="2316"/>
      <c r="H110" s="2316"/>
      <c r="I110" s="2317"/>
      <c r="J110" s="2317"/>
      <c r="K110" s="2318"/>
      <c r="L110" s="2319"/>
      <c r="M110" s="2317"/>
      <c r="N110" s="2316"/>
      <c r="O110" s="2316"/>
      <c r="P110" s="2316"/>
      <c r="Q110" s="2320"/>
      <c r="R110" s="2320"/>
      <c r="S110" s="2320"/>
      <c r="T110" s="2320"/>
      <c r="U110" s="2320"/>
      <c r="V110" s="2320"/>
      <c r="W110" s="2320"/>
      <c r="X110" s="2320"/>
      <c r="Y110" s="2321"/>
    </row>
    <row r="111" spans="1:25" ht="13.5">
      <c r="A111" s="2312"/>
      <c r="B111" s="2313"/>
      <c r="C111" s="2314"/>
      <c r="D111" s="2314"/>
      <c r="E111" s="2314"/>
      <c r="F111" s="2315"/>
      <c r="G111" s="2316"/>
      <c r="H111" s="2316"/>
      <c r="I111" s="2317"/>
      <c r="J111" s="2317"/>
      <c r="K111" s="2318"/>
      <c r="L111" s="2319"/>
      <c r="M111" s="2317"/>
      <c r="N111" s="2316"/>
      <c r="O111" s="2316"/>
      <c r="P111" s="2316"/>
      <c r="Q111" s="2320"/>
      <c r="R111" s="2320"/>
      <c r="S111" s="2320"/>
      <c r="T111" s="2320"/>
      <c r="U111" s="2320"/>
      <c r="V111" s="2320"/>
      <c r="W111" s="2320"/>
      <c r="X111" s="2320"/>
      <c r="Y111" s="2321"/>
    </row>
    <row r="112" spans="1:25" ht="13.5">
      <c r="A112" s="2312"/>
      <c r="B112" s="2313"/>
      <c r="C112" s="2314"/>
      <c r="D112" s="2314"/>
      <c r="E112" s="2314"/>
      <c r="F112" s="2315"/>
      <c r="G112" s="2316"/>
      <c r="H112" s="2316"/>
      <c r="I112" s="2317"/>
      <c r="J112" s="2317"/>
      <c r="K112" s="2318"/>
      <c r="L112" s="2319"/>
      <c r="M112" s="2317"/>
      <c r="N112" s="2316"/>
      <c r="O112" s="2316"/>
      <c r="P112" s="2316"/>
      <c r="Q112" s="2320"/>
      <c r="R112" s="2320"/>
      <c r="S112" s="2320"/>
      <c r="T112" s="2320"/>
      <c r="U112" s="2320"/>
      <c r="V112" s="2320"/>
      <c r="W112" s="2320"/>
      <c r="X112" s="2320"/>
      <c r="Y112" s="2321"/>
    </row>
    <row r="113" spans="1:25" ht="13.5">
      <c r="A113" s="2312"/>
      <c r="B113" s="2313"/>
      <c r="C113" s="2314"/>
      <c r="D113" s="2314"/>
      <c r="E113" s="2314"/>
      <c r="F113" s="2315"/>
      <c r="G113" s="2316"/>
      <c r="H113" s="2316"/>
      <c r="I113" s="2317"/>
      <c r="J113" s="2317"/>
      <c r="K113" s="2318"/>
      <c r="L113" s="2319"/>
      <c r="M113" s="2317"/>
      <c r="N113" s="2316"/>
      <c r="O113" s="2316"/>
      <c r="P113" s="2316"/>
      <c r="Q113" s="2320"/>
      <c r="R113" s="2320"/>
      <c r="S113" s="2320"/>
      <c r="T113" s="2320"/>
      <c r="U113" s="2320"/>
      <c r="V113" s="2320"/>
      <c r="W113" s="2320"/>
      <c r="X113" s="2320"/>
      <c r="Y113" s="2321"/>
    </row>
    <row r="114" spans="1:25" ht="13.5">
      <c r="A114" s="2312"/>
      <c r="B114" s="2313"/>
      <c r="C114" s="2314"/>
      <c r="D114" s="2314"/>
      <c r="E114" s="2314"/>
      <c r="F114" s="2315"/>
      <c r="G114" s="2316"/>
      <c r="H114" s="2316"/>
      <c r="I114" s="2317"/>
      <c r="J114" s="2317"/>
      <c r="K114" s="2318"/>
      <c r="L114" s="2319"/>
      <c r="M114" s="2317"/>
      <c r="N114" s="2316"/>
      <c r="O114" s="2316"/>
      <c r="P114" s="2316"/>
      <c r="Q114" s="2320"/>
      <c r="R114" s="2320"/>
      <c r="S114" s="2320"/>
      <c r="T114" s="2320"/>
      <c r="U114" s="2320"/>
      <c r="V114" s="2320"/>
      <c r="W114" s="2320"/>
      <c r="X114" s="2320"/>
      <c r="Y114" s="2321"/>
    </row>
    <row r="115" spans="1:25" ht="13.5">
      <c r="A115" s="2312"/>
      <c r="B115" s="2313"/>
      <c r="C115" s="2314"/>
      <c r="D115" s="2314"/>
      <c r="E115" s="2314"/>
      <c r="F115" s="2315"/>
      <c r="G115" s="2316"/>
      <c r="H115" s="2316"/>
      <c r="I115" s="2317"/>
      <c r="J115" s="2317"/>
      <c r="K115" s="2318"/>
      <c r="L115" s="2319"/>
      <c r="M115" s="2317"/>
      <c r="N115" s="2316"/>
      <c r="O115" s="2316"/>
      <c r="P115" s="2316"/>
      <c r="Q115" s="2320"/>
      <c r="R115" s="2320"/>
      <c r="S115" s="2320"/>
      <c r="T115" s="2320"/>
      <c r="U115" s="2320"/>
      <c r="V115" s="2320"/>
      <c r="W115" s="2320"/>
      <c r="X115" s="2320"/>
      <c r="Y115" s="2321"/>
    </row>
    <row r="116" spans="1:25" ht="13.5">
      <c r="A116" s="2312"/>
      <c r="B116" s="2313"/>
      <c r="C116" s="2314"/>
      <c r="D116" s="2314"/>
      <c r="E116" s="2314"/>
      <c r="F116" s="2315"/>
      <c r="G116" s="2316"/>
      <c r="H116" s="2316"/>
      <c r="I116" s="2317"/>
      <c r="J116" s="2317"/>
      <c r="K116" s="2318"/>
      <c r="L116" s="2319"/>
      <c r="M116" s="2317"/>
      <c r="N116" s="2316"/>
      <c r="O116" s="2316"/>
      <c r="P116" s="2316"/>
      <c r="Q116" s="2320"/>
      <c r="R116" s="2320"/>
      <c r="S116" s="2320"/>
      <c r="T116" s="2320"/>
      <c r="U116" s="2320"/>
      <c r="V116" s="2320"/>
      <c r="W116" s="2320"/>
      <c r="X116" s="2320"/>
      <c r="Y116" s="2321"/>
    </row>
    <row r="117" spans="1:25" ht="13.5">
      <c r="A117" s="2312"/>
      <c r="B117" s="2313"/>
      <c r="C117" s="2314"/>
      <c r="D117" s="2314"/>
      <c r="E117" s="2314"/>
      <c r="F117" s="2315"/>
      <c r="G117" s="2316"/>
      <c r="H117" s="2316"/>
      <c r="I117" s="2317"/>
      <c r="J117" s="2317"/>
      <c r="K117" s="2318"/>
      <c r="L117" s="2319"/>
      <c r="M117" s="2317"/>
      <c r="N117" s="2316"/>
      <c r="O117" s="2316"/>
      <c r="P117" s="2316"/>
      <c r="Q117" s="2320"/>
      <c r="R117" s="2320"/>
      <c r="S117" s="2320"/>
      <c r="T117" s="2320"/>
      <c r="U117" s="2320"/>
      <c r="V117" s="2320"/>
      <c r="W117" s="2320"/>
      <c r="X117" s="2320"/>
      <c r="Y117" s="2321"/>
    </row>
    <row r="118" spans="1:25" ht="13.5">
      <c r="A118" s="2312"/>
      <c r="B118" s="2313"/>
      <c r="C118" s="2314"/>
      <c r="D118" s="2314"/>
      <c r="E118" s="2314"/>
      <c r="F118" s="2315"/>
      <c r="G118" s="2316"/>
      <c r="H118" s="2316"/>
      <c r="I118" s="2317"/>
      <c r="J118" s="2317"/>
      <c r="K118" s="2318"/>
      <c r="L118" s="2319"/>
      <c r="M118" s="2317"/>
      <c r="N118" s="2316"/>
      <c r="O118" s="2316"/>
      <c r="P118" s="2316"/>
      <c r="Q118" s="2320"/>
      <c r="R118" s="2320"/>
      <c r="S118" s="2320"/>
      <c r="T118" s="2320"/>
      <c r="U118" s="2320"/>
      <c r="V118" s="2320"/>
      <c r="W118" s="2320"/>
      <c r="X118" s="2320"/>
      <c r="Y118" s="2321"/>
    </row>
    <row r="119" spans="1:25" ht="13.5">
      <c r="A119" s="2312"/>
      <c r="B119" s="2313"/>
      <c r="C119" s="2314"/>
      <c r="D119" s="2314"/>
      <c r="E119" s="2314"/>
      <c r="F119" s="2315"/>
      <c r="G119" s="2316"/>
      <c r="H119" s="2316"/>
      <c r="I119" s="2317"/>
      <c r="J119" s="2317"/>
      <c r="K119" s="2318"/>
      <c r="L119" s="2319"/>
      <c r="M119" s="2317"/>
      <c r="N119" s="2316"/>
      <c r="O119" s="2316"/>
      <c r="P119" s="2316"/>
      <c r="Q119" s="2320"/>
      <c r="R119" s="2320"/>
      <c r="S119" s="2320"/>
      <c r="T119" s="2320"/>
      <c r="U119" s="2320"/>
      <c r="V119" s="2320"/>
      <c r="W119" s="2320"/>
      <c r="X119" s="2320"/>
      <c r="Y119" s="2321"/>
    </row>
    <row r="120" spans="1:25" ht="13.5">
      <c r="A120" s="2312"/>
      <c r="B120" s="2313"/>
      <c r="C120" s="2314"/>
      <c r="D120" s="2314"/>
      <c r="E120" s="2314"/>
      <c r="F120" s="2315"/>
      <c r="G120" s="2316"/>
      <c r="H120" s="2316"/>
      <c r="I120" s="2317"/>
      <c r="J120" s="2317"/>
      <c r="K120" s="2318"/>
      <c r="L120" s="2319"/>
      <c r="M120" s="2317"/>
      <c r="N120" s="2316"/>
      <c r="O120" s="2316"/>
      <c r="P120" s="2316"/>
      <c r="Q120" s="2320"/>
      <c r="R120" s="2320"/>
      <c r="S120" s="2320"/>
      <c r="T120" s="2320"/>
      <c r="U120" s="2320"/>
      <c r="V120" s="2320"/>
      <c r="W120" s="2320"/>
      <c r="X120" s="2320"/>
      <c r="Y120" s="2321"/>
    </row>
    <row r="121" spans="1:25" ht="13.5">
      <c r="A121" s="2312"/>
      <c r="B121" s="2313"/>
      <c r="C121" s="2314"/>
      <c r="D121" s="2314"/>
      <c r="E121" s="2314"/>
      <c r="F121" s="2315"/>
      <c r="G121" s="2316"/>
      <c r="H121" s="2316"/>
      <c r="I121" s="2317"/>
      <c r="J121" s="2317"/>
      <c r="K121" s="2318"/>
      <c r="L121" s="2319"/>
      <c r="M121" s="2317"/>
      <c r="N121" s="2316"/>
      <c r="O121" s="2316"/>
      <c r="P121" s="2316"/>
      <c r="Q121" s="2320"/>
      <c r="R121" s="2320"/>
      <c r="S121" s="2320"/>
      <c r="T121" s="2320"/>
      <c r="U121" s="2320"/>
      <c r="V121" s="2320"/>
      <c r="W121" s="2320"/>
      <c r="X121" s="2320"/>
      <c r="Y121" s="2321"/>
    </row>
    <row r="122" spans="1:25" ht="13.5">
      <c r="A122" s="2312"/>
      <c r="B122" s="2313"/>
      <c r="C122" s="2314"/>
      <c r="D122" s="2314"/>
      <c r="E122" s="2314"/>
      <c r="F122" s="2315"/>
      <c r="G122" s="2316"/>
      <c r="H122" s="2316"/>
      <c r="I122" s="2317"/>
      <c r="J122" s="2317"/>
      <c r="K122" s="2318"/>
      <c r="L122" s="2319"/>
      <c r="M122" s="2317"/>
      <c r="N122" s="2316"/>
      <c r="O122" s="2316"/>
      <c r="P122" s="2316"/>
      <c r="Q122" s="2320"/>
      <c r="R122" s="2320"/>
      <c r="S122" s="2320"/>
      <c r="T122" s="2320"/>
      <c r="U122" s="2320"/>
      <c r="V122" s="2320"/>
      <c r="W122" s="2320"/>
      <c r="X122" s="2320"/>
      <c r="Y122" s="2321"/>
    </row>
    <row r="123" spans="1:25" ht="13.5">
      <c r="A123" s="2312"/>
      <c r="B123" s="2313"/>
      <c r="C123" s="2314"/>
      <c r="D123" s="2314"/>
      <c r="E123" s="2314"/>
      <c r="F123" s="2315"/>
      <c r="G123" s="2316"/>
      <c r="H123" s="2316"/>
      <c r="I123" s="2317"/>
      <c r="J123" s="2317"/>
      <c r="K123" s="2318"/>
      <c r="L123" s="2319"/>
      <c r="M123" s="2317"/>
      <c r="N123" s="2316"/>
      <c r="O123" s="2316"/>
      <c r="P123" s="2316"/>
      <c r="Q123" s="2320"/>
      <c r="R123" s="2320"/>
      <c r="S123" s="2320"/>
      <c r="T123" s="2320"/>
      <c r="U123" s="2320"/>
      <c r="V123" s="2320"/>
      <c r="W123" s="2320"/>
      <c r="X123" s="2320"/>
      <c r="Y123" s="2321"/>
    </row>
    <row r="124" spans="1:25" ht="13.5">
      <c r="A124" s="2312"/>
      <c r="B124" s="2313"/>
      <c r="C124" s="2314"/>
      <c r="D124" s="2314"/>
      <c r="E124" s="2314"/>
      <c r="F124" s="2315"/>
      <c r="G124" s="2316"/>
      <c r="H124" s="2316"/>
      <c r="I124" s="2317"/>
      <c r="J124" s="2317"/>
      <c r="K124" s="2318"/>
      <c r="L124" s="2319"/>
      <c r="M124" s="2317"/>
      <c r="N124" s="2316"/>
      <c r="O124" s="2316"/>
      <c r="P124" s="2316"/>
      <c r="Q124" s="2320"/>
      <c r="R124" s="2320"/>
      <c r="S124" s="2320"/>
      <c r="T124" s="2320"/>
      <c r="U124" s="2320"/>
      <c r="V124" s="2320"/>
      <c r="W124" s="2320"/>
      <c r="X124" s="2320"/>
      <c r="Y124" s="2321"/>
    </row>
    <row r="125" spans="1:25" ht="13.5">
      <c r="A125" s="2312"/>
      <c r="B125" s="2313"/>
      <c r="C125" s="2314"/>
      <c r="D125" s="2314"/>
      <c r="E125" s="2314"/>
      <c r="F125" s="2315"/>
      <c r="G125" s="2316"/>
      <c r="H125" s="2316"/>
      <c r="I125" s="2317"/>
      <c r="J125" s="2317"/>
      <c r="K125" s="2318"/>
      <c r="L125" s="2319"/>
      <c r="M125" s="2317"/>
      <c r="N125" s="2316"/>
      <c r="O125" s="2316"/>
      <c r="P125" s="2316"/>
      <c r="Q125" s="2320"/>
      <c r="R125" s="2320"/>
      <c r="S125" s="2320"/>
      <c r="T125" s="2320"/>
      <c r="U125" s="2320"/>
      <c r="V125" s="2320"/>
      <c r="W125" s="2320"/>
      <c r="X125" s="2320"/>
      <c r="Y125" s="2321"/>
    </row>
    <row r="126" spans="1:25" ht="13.5">
      <c r="A126" s="2312"/>
      <c r="B126" s="2313"/>
      <c r="C126" s="2314"/>
      <c r="D126" s="2314"/>
      <c r="E126" s="2314"/>
      <c r="F126" s="2315"/>
      <c r="G126" s="2316"/>
      <c r="H126" s="2316"/>
      <c r="I126" s="2317"/>
      <c r="J126" s="2317"/>
      <c r="K126" s="2318"/>
      <c r="L126" s="2319"/>
      <c r="M126" s="2317"/>
      <c r="N126" s="2316"/>
      <c r="O126" s="2316"/>
      <c r="P126" s="2316"/>
      <c r="Q126" s="2320"/>
      <c r="R126" s="2320"/>
      <c r="S126" s="2320"/>
      <c r="T126" s="2320"/>
      <c r="U126" s="2320"/>
      <c r="V126" s="2320"/>
      <c r="W126" s="2320"/>
      <c r="X126" s="2320"/>
      <c r="Y126" s="2321"/>
    </row>
    <row r="127" spans="1:25" ht="13.5">
      <c r="A127" s="2312"/>
      <c r="B127" s="2313"/>
      <c r="C127" s="2314"/>
      <c r="D127" s="2314"/>
      <c r="E127" s="2314"/>
      <c r="F127" s="2315"/>
      <c r="G127" s="2316"/>
      <c r="H127" s="2316"/>
      <c r="I127" s="2317"/>
      <c r="J127" s="2317"/>
      <c r="K127" s="2318"/>
      <c r="L127" s="2319"/>
      <c r="M127" s="2317"/>
      <c r="N127" s="2316"/>
      <c r="O127" s="2316"/>
      <c r="P127" s="2316"/>
      <c r="Q127" s="2320"/>
      <c r="R127" s="2320"/>
      <c r="S127" s="2320"/>
      <c r="T127" s="2320"/>
      <c r="U127" s="2320"/>
      <c r="V127" s="2320"/>
      <c r="W127" s="2320"/>
      <c r="X127" s="2320"/>
      <c r="Y127" s="2321"/>
    </row>
    <row r="128" spans="1:25" ht="13.5">
      <c r="A128" s="2312"/>
      <c r="B128" s="2313"/>
      <c r="C128" s="2314"/>
      <c r="D128" s="2314"/>
      <c r="E128" s="2314"/>
      <c r="F128" s="2315"/>
      <c r="G128" s="2316"/>
      <c r="H128" s="2316"/>
      <c r="I128" s="2317"/>
      <c r="J128" s="2317"/>
      <c r="K128" s="2318"/>
      <c r="L128" s="2319"/>
      <c r="M128" s="2317"/>
      <c r="N128" s="2316"/>
      <c r="O128" s="2316"/>
      <c r="P128" s="2316"/>
      <c r="Q128" s="2320"/>
      <c r="R128" s="2320"/>
      <c r="S128" s="2320"/>
      <c r="T128" s="2320"/>
      <c r="U128" s="2320"/>
      <c r="V128" s="2320"/>
      <c r="W128" s="2320"/>
      <c r="X128" s="2320"/>
      <c r="Y128" s="2321"/>
    </row>
    <row r="129" spans="1:25" ht="13.5">
      <c r="A129" s="2312"/>
      <c r="B129" s="2313"/>
      <c r="C129" s="2314"/>
      <c r="D129" s="2314"/>
      <c r="E129" s="2314"/>
      <c r="F129" s="2315"/>
      <c r="G129" s="2316"/>
      <c r="H129" s="2316"/>
      <c r="I129" s="2317"/>
      <c r="J129" s="2317"/>
      <c r="K129" s="2318"/>
      <c r="L129" s="2319"/>
      <c r="M129" s="2317"/>
      <c r="N129" s="2316"/>
      <c r="O129" s="2316"/>
      <c r="P129" s="2316"/>
      <c r="Q129" s="2320"/>
      <c r="R129" s="2320"/>
      <c r="S129" s="2320"/>
      <c r="T129" s="2320"/>
      <c r="U129" s="2320"/>
      <c r="V129" s="2320"/>
      <c r="W129" s="2320"/>
      <c r="X129" s="2320"/>
      <c r="Y129" s="2321"/>
    </row>
    <row r="130" spans="1:25" ht="13.5">
      <c r="A130" s="2312"/>
      <c r="B130" s="2313"/>
      <c r="C130" s="2314"/>
      <c r="D130" s="2314"/>
      <c r="E130" s="2314"/>
      <c r="F130" s="2315"/>
      <c r="G130" s="2316"/>
      <c r="H130" s="2316"/>
      <c r="I130" s="2317"/>
      <c r="J130" s="2317"/>
      <c r="K130" s="2318"/>
      <c r="L130" s="2319"/>
      <c r="M130" s="2317"/>
      <c r="N130" s="2316"/>
      <c r="O130" s="2316"/>
      <c r="P130" s="2316"/>
      <c r="Q130" s="2320"/>
      <c r="R130" s="2320"/>
      <c r="S130" s="2320"/>
      <c r="T130" s="2320"/>
      <c r="U130" s="2320"/>
      <c r="V130" s="2320"/>
      <c r="W130" s="2320"/>
      <c r="X130" s="2320"/>
      <c r="Y130" s="2321"/>
    </row>
    <row r="131" spans="1:25" ht="13.5">
      <c r="A131" s="2312"/>
      <c r="B131" s="2313"/>
      <c r="C131" s="2314"/>
      <c r="D131" s="2314"/>
      <c r="E131" s="2314"/>
      <c r="F131" s="2315"/>
      <c r="G131" s="2316"/>
      <c r="H131" s="2316"/>
      <c r="I131" s="2317"/>
      <c r="J131" s="2317"/>
      <c r="K131" s="2318"/>
      <c r="L131" s="2319"/>
      <c r="M131" s="2317"/>
      <c r="N131" s="2316"/>
      <c r="O131" s="2316"/>
      <c r="P131" s="2316"/>
      <c r="Q131" s="2320"/>
      <c r="R131" s="2320"/>
      <c r="S131" s="2320"/>
      <c r="T131" s="2320"/>
      <c r="U131" s="2320"/>
      <c r="V131" s="2320"/>
      <c r="W131" s="2320"/>
      <c r="X131" s="2320"/>
      <c r="Y131" s="2321"/>
    </row>
    <row r="132" spans="1:25" ht="13.5">
      <c r="A132" s="2312"/>
      <c r="B132" s="2313"/>
      <c r="C132" s="2314"/>
      <c r="D132" s="2314"/>
      <c r="E132" s="2314"/>
      <c r="F132" s="2315"/>
      <c r="G132" s="2316"/>
      <c r="H132" s="2316"/>
      <c r="I132" s="2317"/>
      <c r="J132" s="2317"/>
      <c r="K132" s="2318"/>
      <c r="L132" s="2319"/>
      <c r="M132" s="2317"/>
      <c r="N132" s="2316"/>
      <c r="O132" s="2316"/>
      <c r="P132" s="2316"/>
      <c r="Q132" s="2320"/>
      <c r="R132" s="2320"/>
      <c r="S132" s="2320"/>
      <c r="T132" s="2320"/>
      <c r="U132" s="2320"/>
      <c r="V132" s="2320"/>
      <c r="W132" s="2320"/>
      <c r="X132" s="2320"/>
      <c r="Y132" s="2321"/>
    </row>
    <row r="133" spans="1:25" ht="13.5">
      <c r="A133" s="2312"/>
      <c r="B133" s="2313"/>
      <c r="C133" s="2314"/>
      <c r="D133" s="2314"/>
      <c r="E133" s="2314"/>
      <c r="F133" s="2315"/>
      <c r="G133" s="2316"/>
      <c r="H133" s="2316"/>
      <c r="I133" s="2317"/>
      <c r="J133" s="2317"/>
      <c r="K133" s="2318"/>
      <c r="L133" s="2319"/>
      <c r="M133" s="2317"/>
      <c r="N133" s="2316"/>
      <c r="O133" s="2316"/>
      <c r="P133" s="2316"/>
      <c r="Q133" s="2320"/>
      <c r="R133" s="2320"/>
      <c r="S133" s="2320"/>
      <c r="T133" s="2320"/>
      <c r="U133" s="2320"/>
      <c r="V133" s="2320"/>
      <c r="W133" s="2320"/>
      <c r="X133" s="2320"/>
      <c r="Y133" s="2321"/>
    </row>
    <row r="134" spans="1:25" ht="13.5">
      <c r="A134" s="2312"/>
      <c r="B134" s="2313"/>
      <c r="C134" s="2314"/>
      <c r="D134" s="2314"/>
      <c r="E134" s="2314"/>
      <c r="F134" s="2315"/>
      <c r="G134" s="2316"/>
      <c r="H134" s="2316"/>
      <c r="I134" s="2317"/>
      <c r="J134" s="2317"/>
      <c r="K134" s="2318"/>
      <c r="L134" s="2319"/>
      <c r="M134" s="2317"/>
      <c r="N134" s="2316"/>
      <c r="O134" s="2316"/>
      <c r="P134" s="2316"/>
      <c r="Q134" s="2320"/>
      <c r="R134" s="2320"/>
      <c r="S134" s="2320"/>
      <c r="T134" s="2320"/>
      <c r="U134" s="2320"/>
      <c r="V134" s="2320"/>
      <c r="W134" s="2320"/>
      <c r="X134" s="2320"/>
      <c r="Y134" s="2321"/>
    </row>
    <row r="135" spans="1:25" ht="13.5">
      <c r="A135" s="2312"/>
      <c r="B135" s="2313"/>
      <c r="C135" s="2314"/>
      <c r="D135" s="2314"/>
      <c r="E135" s="2314"/>
      <c r="F135" s="2315"/>
      <c r="G135" s="2316"/>
      <c r="H135" s="2316"/>
      <c r="I135" s="2317"/>
      <c r="J135" s="2317"/>
      <c r="K135" s="2318"/>
      <c r="L135" s="2319"/>
      <c r="M135" s="2317"/>
      <c r="N135" s="2316"/>
      <c r="O135" s="2316"/>
      <c r="P135" s="2316"/>
      <c r="Q135" s="2320"/>
      <c r="R135" s="2320"/>
      <c r="S135" s="2320"/>
      <c r="T135" s="2320"/>
      <c r="U135" s="2320"/>
      <c r="V135" s="2320"/>
      <c r="W135" s="2320"/>
      <c r="X135" s="2320"/>
      <c r="Y135" s="2321"/>
    </row>
    <row r="136" spans="1:25" ht="13.5">
      <c r="A136" s="2312"/>
      <c r="B136" s="2313"/>
      <c r="C136" s="2314"/>
      <c r="D136" s="2314"/>
      <c r="E136" s="2314"/>
      <c r="F136" s="2315"/>
      <c r="G136" s="2316"/>
      <c r="H136" s="2316"/>
      <c r="I136" s="2317"/>
      <c r="J136" s="2317"/>
      <c r="K136" s="2318"/>
      <c r="L136" s="2319"/>
      <c r="M136" s="2317"/>
      <c r="N136" s="2316"/>
      <c r="O136" s="2316"/>
      <c r="P136" s="2316"/>
      <c r="Q136" s="2320"/>
      <c r="R136" s="2320"/>
      <c r="S136" s="2320"/>
      <c r="T136" s="2320"/>
      <c r="U136" s="2320"/>
      <c r="V136" s="2320"/>
      <c r="W136" s="2320"/>
      <c r="X136" s="2320"/>
      <c r="Y136" s="2321"/>
    </row>
    <row r="137" spans="1:25" ht="13.5">
      <c r="A137" s="2312"/>
      <c r="B137" s="2313"/>
      <c r="C137" s="2314"/>
      <c r="D137" s="2314"/>
      <c r="E137" s="2314"/>
      <c r="F137" s="2315"/>
      <c r="G137" s="2316"/>
      <c r="H137" s="2316"/>
      <c r="I137" s="2317"/>
      <c r="J137" s="2317"/>
      <c r="K137" s="2318"/>
      <c r="L137" s="2319"/>
      <c r="M137" s="2317"/>
      <c r="N137" s="2316"/>
      <c r="O137" s="2316"/>
      <c r="P137" s="2316"/>
      <c r="Q137" s="2320"/>
      <c r="R137" s="2320"/>
      <c r="S137" s="2320"/>
      <c r="T137" s="2320"/>
      <c r="U137" s="2320"/>
      <c r="V137" s="2320"/>
      <c r="W137" s="2320"/>
      <c r="X137" s="2320"/>
      <c r="Y137" s="2321"/>
    </row>
    <row r="138" spans="1:25" ht="13.5">
      <c r="A138" s="2312"/>
      <c r="B138" s="2313"/>
      <c r="C138" s="2314"/>
      <c r="D138" s="2314"/>
      <c r="E138" s="2314"/>
      <c r="F138" s="2315"/>
      <c r="G138" s="2316"/>
      <c r="H138" s="2316"/>
      <c r="I138" s="2317"/>
      <c r="J138" s="2317"/>
      <c r="K138" s="2318"/>
      <c r="L138" s="2319"/>
      <c r="M138" s="2317"/>
      <c r="N138" s="2316"/>
      <c r="O138" s="2316"/>
      <c r="P138" s="2316"/>
      <c r="Q138" s="2320"/>
      <c r="R138" s="2320"/>
      <c r="S138" s="2320"/>
      <c r="T138" s="2320"/>
      <c r="U138" s="2320"/>
      <c r="V138" s="2320"/>
      <c r="W138" s="2320"/>
      <c r="X138" s="2320"/>
      <c r="Y138" s="2321"/>
    </row>
    <row r="139" spans="1:25" ht="13.5">
      <c r="A139" s="2312"/>
      <c r="B139" s="2313"/>
      <c r="C139" s="2314"/>
      <c r="D139" s="2314"/>
      <c r="E139" s="2314"/>
      <c r="F139" s="2315"/>
      <c r="G139" s="2316"/>
      <c r="H139" s="2316"/>
      <c r="I139" s="2317"/>
      <c r="J139" s="2317"/>
      <c r="K139" s="2318"/>
      <c r="L139" s="2319"/>
      <c r="M139" s="2317"/>
      <c r="N139" s="2316"/>
      <c r="O139" s="2316"/>
      <c r="P139" s="2316"/>
      <c r="Q139" s="2320"/>
      <c r="R139" s="2320"/>
      <c r="S139" s="2320"/>
      <c r="T139" s="2320"/>
      <c r="U139" s="2320"/>
      <c r="V139" s="2320"/>
      <c r="W139" s="2320"/>
      <c r="X139" s="2320"/>
      <c r="Y139" s="2321"/>
    </row>
    <row r="140" spans="1:25" ht="13.5">
      <c r="A140" s="2312"/>
      <c r="B140" s="2313"/>
      <c r="C140" s="2314"/>
      <c r="D140" s="2314"/>
      <c r="E140" s="2314"/>
      <c r="F140" s="2315"/>
      <c r="G140" s="2316"/>
      <c r="H140" s="2316"/>
      <c r="I140" s="2317"/>
      <c r="J140" s="2317"/>
      <c r="K140" s="2318"/>
      <c r="L140" s="2319"/>
      <c r="M140" s="2317"/>
      <c r="N140" s="2316"/>
      <c r="O140" s="2316"/>
      <c r="P140" s="2316"/>
      <c r="Q140" s="2320"/>
      <c r="R140" s="2320"/>
      <c r="S140" s="2320"/>
      <c r="T140" s="2320"/>
      <c r="U140" s="2320"/>
      <c r="V140" s="2320"/>
      <c r="W140" s="2320"/>
      <c r="X140" s="2320"/>
      <c r="Y140" s="2321"/>
    </row>
    <row r="141" spans="1:25" ht="13.5">
      <c r="A141" s="2312"/>
      <c r="B141" s="2313"/>
      <c r="C141" s="2314"/>
      <c r="D141" s="2314"/>
      <c r="E141" s="2314"/>
      <c r="F141" s="2315"/>
      <c r="G141" s="2316"/>
      <c r="H141" s="2316"/>
      <c r="I141" s="2317"/>
      <c r="J141" s="2317"/>
      <c r="K141" s="2318"/>
      <c r="L141" s="2319"/>
      <c r="M141" s="2317"/>
      <c r="N141" s="2316"/>
      <c r="O141" s="2316"/>
      <c r="P141" s="2316"/>
      <c r="Q141" s="2320"/>
      <c r="R141" s="2320"/>
      <c r="S141" s="2320"/>
      <c r="T141" s="2320"/>
      <c r="U141" s="2320"/>
      <c r="V141" s="2320"/>
      <c r="W141" s="2320"/>
      <c r="X141" s="2320"/>
      <c r="Y141" s="2321"/>
    </row>
    <row r="142" spans="1:25" ht="13.5">
      <c r="A142" s="2312"/>
      <c r="B142" s="2313"/>
      <c r="C142" s="2314"/>
      <c r="D142" s="2314"/>
      <c r="E142" s="2314"/>
      <c r="F142" s="2315"/>
      <c r="G142" s="2316"/>
      <c r="H142" s="2316"/>
      <c r="I142" s="2317"/>
      <c r="J142" s="2317"/>
      <c r="K142" s="2318"/>
      <c r="L142" s="2319"/>
      <c r="M142" s="2317"/>
      <c r="N142" s="2316"/>
      <c r="O142" s="2316"/>
      <c r="P142" s="2316"/>
      <c r="Q142" s="2320"/>
      <c r="R142" s="2320"/>
      <c r="S142" s="2320"/>
      <c r="T142" s="2320"/>
      <c r="U142" s="2320"/>
      <c r="V142" s="2320"/>
      <c r="W142" s="2320"/>
      <c r="X142" s="2320"/>
      <c r="Y142" s="2321"/>
    </row>
    <row r="143" spans="1:25" ht="13.5">
      <c r="A143" s="2312"/>
      <c r="B143" s="2313"/>
      <c r="C143" s="2314"/>
      <c r="D143" s="2314"/>
      <c r="E143" s="2314"/>
      <c r="F143" s="2315"/>
      <c r="G143" s="2316"/>
      <c r="H143" s="2316"/>
      <c r="I143" s="2317"/>
      <c r="J143" s="2317"/>
      <c r="K143" s="2318"/>
      <c r="L143" s="2319"/>
      <c r="M143" s="2317"/>
      <c r="N143" s="2316"/>
      <c r="O143" s="2316"/>
      <c r="P143" s="2316"/>
      <c r="Q143" s="2320"/>
      <c r="R143" s="2320"/>
      <c r="S143" s="2320"/>
      <c r="T143" s="2320"/>
      <c r="U143" s="2320"/>
      <c r="V143" s="2320"/>
      <c r="W143" s="2320"/>
      <c r="X143" s="2320"/>
      <c r="Y143" s="2321"/>
    </row>
    <row r="144" spans="1:25" ht="13.5">
      <c r="A144" s="2312"/>
      <c r="B144" s="2313"/>
      <c r="C144" s="2314"/>
      <c r="D144" s="2314"/>
      <c r="E144" s="2314"/>
      <c r="F144" s="2315"/>
      <c r="G144" s="2316"/>
      <c r="H144" s="2316"/>
      <c r="I144" s="2317"/>
      <c r="J144" s="2317"/>
      <c r="K144" s="2318"/>
      <c r="L144" s="2319"/>
      <c r="M144" s="2317"/>
      <c r="N144" s="2316"/>
      <c r="O144" s="2316"/>
      <c r="P144" s="2316"/>
      <c r="Q144" s="2320"/>
      <c r="R144" s="2320"/>
      <c r="S144" s="2320"/>
      <c r="T144" s="2320"/>
      <c r="U144" s="2320"/>
      <c r="V144" s="2320"/>
      <c r="W144" s="2320"/>
      <c r="X144" s="2320"/>
      <c r="Y144" s="2321"/>
    </row>
    <row r="145" spans="1:25" ht="13.5">
      <c r="A145" s="2312"/>
      <c r="B145" s="2313"/>
      <c r="C145" s="2314"/>
      <c r="D145" s="2314"/>
      <c r="E145" s="2314"/>
      <c r="F145" s="2315"/>
      <c r="G145" s="2316"/>
      <c r="H145" s="2316"/>
      <c r="I145" s="2317"/>
      <c r="J145" s="2317"/>
      <c r="K145" s="2318"/>
      <c r="L145" s="2319"/>
      <c r="M145" s="2317"/>
      <c r="N145" s="2316"/>
      <c r="O145" s="2316"/>
      <c r="P145" s="2316"/>
      <c r="Q145" s="2320"/>
      <c r="R145" s="2320"/>
      <c r="S145" s="2320"/>
      <c r="T145" s="2320"/>
      <c r="U145" s="2320"/>
      <c r="V145" s="2320"/>
      <c r="W145" s="2320"/>
      <c r="X145" s="2320"/>
      <c r="Y145" s="2321"/>
    </row>
    <row r="146" spans="1:25" ht="13.5">
      <c r="A146" s="2312"/>
      <c r="B146" s="2313"/>
      <c r="C146" s="2314"/>
      <c r="D146" s="2314"/>
      <c r="E146" s="2314"/>
      <c r="F146" s="2315"/>
      <c r="G146" s="2316"/>
      <c r="H146" s="2316"/>
      <c r="I146" s="2317"/>
      <c r="J146" s="2317"/>
      <c r="K146" s="2318"/>
      <c r="L146" s="2319"/>
      <c r="M146" s="2317"/>
      <c r="N146" s="2316"/>
      <c r="O146" s="2316"/>
      <c r="P146" s="2316"/>
      <c r="Q146" s="2320"/>
      <c r="R146" s="2320"/>
      <c r="S146" s="2320"/>
      <c r="T146" s="2320"/>
      <c r="U146" s="2320"/>
      <c r="V146" s="2320"/>
      <c r="W146" s="2320"/>
      <c r="X146" s="2320"/>
      <c r="Y146" s="2321"/>
    </row>
    <row r="147" spans="1:25" ht="13.5">
      <c r="A147" s="2312"/>
      <c r="B147" s="2313"/>
      <c r="C147" s="2314"/>
      <c r="D147" s="2314"/>
      <c r="E147" s="2314"/>
      <c r="F147" s="2315"/>
      <c r="G147" s="2316"/>
      <c r="H147" s="2316"/>
      <c r="I147" s="2317"/>
      <c r="J147" s="2317"/>
      <c r="K147" s="2318"/>
      <c r="L147" s="2319"/>
      <c r="M147" s="2317"/>
      <c r="N147" s="2316"/>
      <c r="O147" s="2316"/>
      <c r="P147" s="2316"/>
      <c r="Q147" s="2320"/>
      <c r="R147" s="2320"/>
      <c r="S147" s="2320"/>
      <c r="T147" s="2320"/>
      <c r="U147" s="2320"/>
      <c r="V147" s="2320"/>
      <c r="W147" s="2320"/>
      <c r="X147" s="2320"/>
      <c r="Y147" s="2321"/>
    </row>
    <row r="148" spans="1:25" ht="13.5">
      <c r="A148" s="2312"/>
      <c r="B148" s="2313"/>
      <c r="C148" s="2314"/>
      <c r="D148" s="2314"/>
      <c r="E148" s="2314"/>
      <c r="F148" s="2315"/>
      <c r="G148" s="2316"/>
      <c r="H148" s="2316"/>
      <c r="I148" s="2317"/>
      <c r="J148" s="2317"/>
      <c r="K148" s="2318"/>
      <c r="L148" s="2319"/>
      <c r="M148" s="2317"/>
      <c r="N148" s="2316"/>
      <c r="O148" s="2316"/>
      <c r="P148" s="2316"/>
      <c r="Q148" s="2320"/>
      <c r="R148" s="2320"/>
      <c r="S148" s="2320"/>
      <c r="T148" s="2320"/>
      <c r="U148" s="2320"/>
      <c r="V148" s="2320"/>
      <c r="W148" s="2320"/>
      <c r="X148" s="2320"/>
      <c r="Y148" s="2321"/>
    </row>
    <row r="149" spans="1:25" ht="13.5">
      <c r="A149" s="2312"/>
      <c r="B149" s="2313"/>
      <c r="C149" s="2314"/>
      <c r="D149" s="2314"/>
      <c r="E149" s="2314"/>
      <c r="F149" s="2315"/>
      <c r="G149" s="2316"/>
      <c r="H149" s="2316"/>
      <c r="I149" s="2317"/>
      <c r="J149" s="2317"/>
      <c r="K149" s="2318"/>
      <c r="L149" s="2319"/>
      <c r="M149" s="2317"/>
      <c r="N149" s="2316"/>
      <c r="O149" s="2316"/>
      <c r="P149" s="2316"/>
      <c r="Q149" s="2320"/>
      <c r="R149" s="2320"/>
      <c r="S149" s="2320"/>
      <c r="T149" s="2320"/>
      <c r="U149" s="2320"/>
      <c r="V149" s="2320"/>
      <c r="W149" s="2320"/>
      <c r="X149" s="2320"/>
      <c r="Y149" s="2321"/>
    </row>
    <row r="150" spans="1:25" ht="13.5">
      <c r="A150" s="2312"/>
      <c r="B150" s="2313"/>
      <c r="C150" s="2314"/>
      <c r="D150" s="2314"/>
      <c r="E150" s="2314"/>
      <c r="F150" s="2315"/>
      <c r="G150" s="2316"/>
      <c r="H150" s="2316"/>
      <c r="I150" s="2317"/>
      <c r="J150" s="2317"/>
      <c r="K150" s="2318"/>
      <c r="L150" s="2319"/>
      <c r="M150" s="2317"/>
      <c r="N150" s="2316"/>
      <c r="O150" s="2316"/>
      <c r="P150" s="2316"/>
      <c r="Q150" s="2320"/>
      <c r="R150" s="2320"/>
      <c r="S150" s="2320"/>
      <c r="T150" s="2320"/>
      <c r="U150" s="2320"/>
      <c r="V150" s="2320"/>
      <c r="W150" s="2320"/>
      <c r="X150" s="2320"/>
      <c r="Y150" s="2321"/>
    </row>
    <row r="151" spans="1:25" ht="13.5">
      <c r="A151" s="2312"/>
      <c r="B151" s="2313"/>
      <c r="C151" s="2314"/>
      <c r="D151" s="2314"/>
      <c r="E151" s="2314"/>
      <c r="F151" s="2315"/>
      <c r="G151" s="2316"/>
      <c r="H151" s="2316"/>
      <c r="I151" s="2317"/>
      <c r="J151" s="2317"/>
      <c r="K151" s="2318"/>
      <c r="L151" s="2319"/>
      <c r="M151" s="2317"/>
      <c r="N151" s="2316"/>
      <c r="O151" s="2316"/>
      <c r="P151" s="2316"/>
      <c r="Q151" s="2320"/>
      <c r="R151" s="2320"/>
      <c r="S151" s="2320"/>
      <c r="T151" s="2320"/>
      <c r="U151" s="2320"/>
      <c r="V151" s="2320"/>
      <c r="W151" s="2320"/>
      <c r="X151" s="2320"/>
      <c r="Y151" s="2321"/>
    </row>
    <row r="152" spans="1:25" ht="13.5">
      <c r="A152" s="2312"/>
      <c r="B152" s="2313"/>
      <c r="C152" s="2314"/>
      <c r="D152" s="2314"/>
      <c r="E152" s="2314"/>
      <c r="F152" s="2315"/>
      <c r="G152" s="2316"/>
      <c r="H152" s="2316"/>
      <c r="I152" s="2317"/>
      <c r="J152" s="2317"/>
      <c r="K152" s="2318"/>
      <c r="L152" s="2319"/>
      <c r="M152" s="2317"/>
      <c r="N152" s="2316"/>
      <c r="O152" s="2316"/>
      <c r="P152" s="2316"/>
      <c r="Q152" s="2320"/>
      <c r="R152" s="2320"/>
      <c r="S152" s="2320"/>
      <c r="T152" s="2320"/>
      <c r="U152" s="2320"/>
      <c r="V152" s="2320"/>
      <c r="W152" s="2320"/>
      <c r="X152" s="2320"/>
      <c r="Y152" s="2321"/>
    </row>
    <row r="153" spans="1:25" ht="13.5">
      <c r="A153" s="2312"/>
      <c r="B153" s="2313"/>
      <c r="C153" s="2314"/>
      <c r="D153" s="2314"/>
      <c r="E153" s="2314"/>
      <c r="F153" s="2315"/>
      <c r="G153" s="2316"/>
      <c r="H153" s="2316"/>
      <c r="I153" s="2317"/>
      <c r="J153" s="2317"/>
      <c r="K153" s="2318"/>
      <c r="L153" s="2319"/>
      <c r="M153" s="2317"/>
      <c r="N153" s="2316"/>
      <c r="O153" s="2316"/>
      <c r="P153" s="2316"/>
      <c r="Q153" s="2320"/>
      <c r="R153" s="2320"/>
      <c r="S153" s="2320"/>
      <c r="T153" s="2320"/>
      <c r="U153" s="2320"/>
      <c r="V153" s="2320"/>
      <c r="W153" s="2320"/>
      <c r="X153" s="2320"/>
      <c r="Y153" s="2321"/>
    </row>
    <row r="154" spans="1:25" ht="13.5">
      <c r="A154" s="2312"/>
      <c r="B154" s="2313"/>
      <c r="C154" s="2314"/>
      <c r="D154" s="2314"/>
      <c r="E154" s="2314"/>
      <c r="F154" s="2315"/>
      <c r="G154" s="2316"/>
      <c r="H154" s="2316"/>
      <c r="I154" s="2317"/>
      <c r="J154" s="2317"/>
      <c r="K154" s="2318"/>
      <c r="L154" s="2319"/>
      <c r="M154" s="2317"/>
      <c r="N154" s="2316"/>
      <c r="O154" s="2316"/>
      <c r="P154" s="2316"/>
      <c r="Q154" s="2320"/>
      <c r="R154" s="2320"/>
      <c r="S154" s="2320"/>
      <c r="T154" s="2320"/>
      <c r="U154" s="2320"/>
      <c r="V154" s="2320"/>
      <c r="W154" s="2320"/>
      <c r="X154" s="2320"/>
      <c r="Y154" s="2321"/>
    </row>
    <row r="155" spans="1:25" ht="13.5">
      <c r="A155" s="2312"/>
      <c r="B155" s="2313"/>
      <c r="C155" s="2314"/>
      <c r="D155" s="2314"/>
      <c r="E155" s="2314"/>
      <c r="F155" s="2315"/>
      <c r="G155" s="2316"/>
      <c r="H155" s="2316"/>
      <c r="I155" s="2317"/>
      <c r="J155" s="2317"/>
      <c r="K155" s="2318"/>
      <c r="L155" s="2319"/>
      <c r="M155" s="2317"/>
      <c r="N155" s="2316"/>
      <c r="O155" s="2316"/>
      <c r="P155" s="2316"/>
      <c r="Q155" s="2320"/>
      <c r="R155" s="2320"/>
      <c r="S155" s="2320"/>
      <c r="T155" s="2320"/>
      <c r="U155" s="2320"/>
      <c r="V155" s="2320"/>
      <c r="W155" s="2320"/>
      <c r="X155" s="2320"/>
      <c r="Y155" s="2321"/>
    </row>
    <row r="156" spans="1:25" ht="13.5">
      <c r="A156" s="2312"/>
      <c r="B156" s="2313"/>
      <c r="C156" s="2314"/>
      <c r="D156" s="2314"/>
      <c r="E156" s="2314"/>
      <c r="F156" s="2315"/>
      <c r="G156" s="2316"/>
      <c r="H156" s="2316"/>
      <c r="I156" s="2317"/>
      <c r="J156" s="2317"/>
      <c r="K156" s="2318"/>
      <c r="L156" s="2319"/>
      <c r="M156" s="2317"/>
      <c r="N156" s="2316"/>
      <c r="O156" s="2316"/>
      <c r="P156" s="2316"/>
      <c r="Q156" s="2320"/>
      <c r="R156" s="2320"/>
      <c r="S156" s="2320"/>
      <c r="T156" s="2320"/>
      <c r="U156" s="2320"/>
      <c r="V156" s="2320"/>
      <c r="W156" s="2320"/>
      <c r="X156" s="2320"/>
      <c r="Y156" s="2321"/>
    </row>
    <row r="157" spans="1:25" ht="13.5">
      <c r="A157" s="2312"/>
      <c r="B157" s="2313"/>
      <c r="C157" s="2314"/>
      <c r="D157" s="2314"/>
      <c r="E157" s="2314"/>
      <c r="F157" s="2315"/>
      <c r="G157" s="2316"/>
      <c r="H157" s="2316"/>
      <c r="I157" s="2317"/>
      <c r="J157" s="2317"/>
      <c r="K157" s="2318"/>
      <c r="L157" s="2319"/>
      <c r="M157" s="2317"/>
      <c r="N157" s="2316"/>
      <c r="O157" s="2316"/>
      <c r="P157" s="2316"/>
      <c r="Q157" s="2320"/>
      <c r="R157" s="2320"/>
      <c r="S157" s="2320"/>
      <c r="T157" s="2320"/>
      <c r="U157" s="2320"/>
      <c r="V157" s="2320"/>
      <c r="W157" s="2320"/>
      <c r="X157" s="2320"/>
      <c r="Y157" s="2321"/>
    </row>
    <row r="158" spans="1:25" ht="13.5">
      <c r="A158" s="2312"/>
      <c r="B158" s="2313"/>
      <c r="C158" s="2314"/>
      <c r="D158" s="2314"/>
      <c r="E158" s="2314"/>
      <c r="F158" s="2315"/>
      <c r="G158" s="2316"/>
      <c r="H158" s="2316"/>
      <c r="I158" s="2317"/>
      <c r="J158" s="2317"/>
      <c r="K158" s="2318"/>
      <c r="L158" s="2319"/>
      <c r="M158" s="2317"/>
      <c r="N158" s="2316"/>
      <c r="O158" s="2316"/>
      <c r="P158" s="2316"/>
      <c r="Q158" s="2320"/>
      <c r="R158" s="2320"/>
      <c r="S158" s="2320"/>
      <c r="T158" s="2320"/>
      <c r="U158" s="2320"/>
      <c r="V158" s="2320"/>
      <c r="W158" s="2320"/>
      <c r="X158" s="2320"/>
      <c r="Y158" s="2321"/>
    </row>
    <row r="159" spans="1:25" ht="13.5">
      <c r="A159" s="2312"/>
      <c r="B159" s="2313"/>
      <c r="C159" s="2314"/>
      <c r="D159" s="2314"/>
      <c r="E159" s="2314"/>
      <c r="F159" s="2315"/>
      <c r="G159" s="2316"/>
      <c r="H159" s="2316"/>
      <c r="I159" s="2317"/>
      <c r="J159" s="2317"/>
      <c r="K159" s="2318"/>
      <c r="L159" s="2319"/>
      <c r="M159" s="2317"/>
      <c r="N159" s="2316"/>
      <c r="O159" s="2316"/>
      <c r="P159" s="2316"/>
      <c r="Q159" s="2320"/>
      <c r="R159" s="2320"/>
      <c r="S159" s="2320"/>
      <c r="T159" s="2320"/>
      <c r="U159" s="2320"/>
      <c r="V159" s="2320"/>
      <c r="W159" s="2320"/>
      <c r="X159" s="2320"/>
      <c r="Y159" s="2321"/>
    </row>
    <row r="160" spans="1:25" ht="13.5">
      <c r="A160" s="2312"/>
      <c r="B160" s="2313"/>
      <c r="C160" s="2314"/>
      <c r="D160" s="2314"/>
      <c r="E160" s="2314"/>
      <c r="F160" s="2315"/>
      <c r="G160" s="2316"/>
      <c r="H160" s="2316"/>
      <c r="I160" s="2317"/>
      <c r="J160" s="2317"/>
      <c r="K160" s="2318"/>
      <c r="L160" s="2319"/>
      <c r="M160" s="2317"/>
      <c r="N160" s="2316"/>
      <c r="O160" s="2316"/>
      <c r="P160" s="2316"/>
      <c r="Q160" s="2320"/>
      <c r="R160" s="2320"/>
      <c r="S160" s="2320"/>
      <c r="T160" s="2320"/>
      <c r="U160" s="2320"/>
      <c r="V160" s="2320"/>
      <c r="W160" s="2320"/>
      <c r="X160" s="2320"/>
      <c r="Y160" s="2321"/>
    </row>
    <row r="161" spans="1:25" ht="13.5">
      <c r="A161" s="2312"/>
      <c r="B161" s="2313"/>
      <c r="C161" s="2314"/>
      <c r="D161" s="2314"/>
      <c r="E161" s="2314"/>
      <c r="F161" s="2315"/>
      <c r="G161" s="2316"/>
      <c r="H161" s="2316"/>
      <c r="I161" s="2317"/>
      <c r="J161" s="2317"/>
      <c r="K161" s="2318"/>
      <c r="L161" s="2319"/>
      <c r="M161" s="2317"/>
      <c r="N161" s="2316"/>
      <c r="O161" s="2316"/>
      <c r="P161" s="2316"/>
      <c r="Q161" s="2320"/>
      <c r="R161" s="2320"/>
      <c r="S161" s="2320"/>
      <c r="T161" s="2320"/>
      <c r="U161" s="2320"/>
      <c r="V161" s="2320"/>
      <c r="W161" s="2320"/>
      <c r="X161" s="2320"/>
      <c r="Y161" s="2321"/>
    </row>
    <row r="162" spans="1:25" ht="13.5">
      <c r="A162" s="2312"/>
      <c r="B162" s="2313"/>
      <c r="C162" s="2314"/>
      <c r="D162" s="2314"/>
      <c r="E162" s="2314"/>
      <c r="F162" s="2315"/>
      <c r="G162" s="2316"/>
      <c r="H162" s="2316"/>
      <c r="I162" s="2317"/>
      <c r="J162" s="2317"/>
      <c r="K162" s="2318"/>
      <c r="L162" s="2319"/>
      <c r="M162" s="2317"/>
      <c r="N162" s="2316"/>
      <c r="O162" s="2316"/>
      <c r="P162" s="2316"/>
      <c r="Q162" s="2320"/>
      <c r="R162" s="2320"/>
      <c r="S162" s="2320"/>
      <c r="T162" s="2320"/>
      <c r="U162" s="2320"/>
      <c r="V162" s="2320"/>
      <c r="W162" s="2320"/>
      <c r="X162" s="2320"/>
      <c r="Y162" s="2321"/>
    </row>
    <row r="163" spans="1:25" ht="13.5">
      <c r="A163" s="2312"/>
      <c r="B163" s="2313"/>
      <c r="C163" s="2314"/>
      <c r="D163" s="2314"/>
      <c r="E163" s="2314"/>
      <c r="F163" s="2315"/>
      <c r="G163" s="2316"/>
      <c r="H163" s="2316"/>
      <c r="I163" s="2317"/>
      <c r="J163" s="2317"/>
      <c r="K163" s="2318"/>
      <c r="L163" s="2319"/>
      <c r="M163" s="2317"/>
      <c r="N163" s="2316"/>
      <c r="O163" s="2316"/>
      <c r="P163" s="2316"/>
      <c r="Q163" s="2320"/>
      <c r="R163" s="2320"/>
      <c r="S163" s="2320"/>
      <c r="T163" s="2320"/>
      <c r="U163" s="2320"/>
      <c r="V163" s="2320"/>
      <c r="W163" s="2320"/>
      <c r="X163" s="2320"/>
      <c r="Y163" s="2321"/>
    </row>
    <row r="164" spans="1:25" ht="13.5">
      <c r="A164" s="2312"/>
      <c r="B164" s="2313"/>
      <c r="C164" s="2314"/>
      <c r="D164" s="2314"/>
      <c r="E164" s="2314"/>
      <c r="F164" s="2315"/>
      <c r="G164" s="2316"/>
      <c r="H164" s="2316"/>
      <c r="I164" s="2317"/>
      <c r="J164" s="2317"/>
      <c r="K164" s="2318"/>
      <c r="L164" s="2319"/>
      <c r="M164" s="2317"/>
      <c r="N164" s="2316"/>
      <c r="O164" s="2316"/>
      <c r="P164" s="2316"/>
      <c r="Q164" s="2320"/>
      <c r="R164" s="2320"/>
      <c r="S164" s="2320"/>
      <c r="T164" s="2320"/>
      <c r="U164" s="2320"/>
      <c r="V164" s="2320"/>
      <c r="W164" s="2320"/>
      <c r="X164" s="2320"/>
      <c r="Y164" s="2321"/>
    </row>
    <row r="165" spans="1:25" ht="13.5">
      <c r="A165" s="2312"/>
      <c r="B165" s="2313"/>
      <c r="C165" s="2314"/>
      <c r="D165" s="2314"/>
      <c r="E165" s="2314"/>
      <c r="F165" s="2315"/>
      <c r="G165" s="2316"/>
      <c r="H165" s="2316"/>
      <c r="I165" s="2317"/>
      <c r="J165" s="2317"/>
      <c r="K165" s="2318"/>
      <c r="L165" s="2319"/>
      <c r="M165" s="2317"/>
      <c r="N165" s="2316"/>
      <c r="O165" s="2316"/>
      <c r="P165" s="2316"/>
      <c r="Q165" s="2320"/>
      <c r="R165" s="2320"/>
      <c r="S165" s="2320"/>
      <c r="T165" s="2320"/>
      <c r="U165" s="2320"/>
      <c r="V165" s="2320"/>
      <c r="W165" s="2320"/>
      <c r="X165" s="2320"/>
      <c r="Y165" s="2321"/>
    </row>
    <row r="166" spans="1:25" ht="13.5">
      <c r="A166" s="2312"/>
      <c r="B166" s="2313"/>
      <c r="C166" s="2314"/>
      <c r="D166" s="2314"/>
      <c r="E166" s="2314"/>
      <c r="F166" s="2315"/>
      <c r="G166" s="2316"/>
      <c r="H166" s="2316"/>
      <c r="I166" s="2317"/>
      <c r="J166" s="2317"/>
      <c r="K166" s="2318"/>
      <c r="L166" s="2319"/>
      <c r="M166" s="2317"/>
      <c r="N166" s="2316"/>
      <c r="O166" s="2316"/>
      <c r="P166" s="2316"/>
      <c r="Q166" s="2320"/>
      <c r="R166" s="2320"/>
      <c r="S166" s="2320"/>
      <c r="T166" s="2320"/>
      <c r="U166" s="2320"/>
      <c r="V166" s="2320"/>
      <c r="W166" s="2320"/>
      <c r="X166" s="2320"/>
      <c r="Y166" s="2321"/>
    </row>
    <row r="167" spans="1:25" ht="13.5">
      <c r="A167" s="2312"/>
      <c r="B167" s="2313"/>
      <c r="C167" s="2314"/>
      <c r="D167" s="2314"/>
      <c r="E167" s="2314"/>
      <c r="F167" s="2315"/>
      <c r="G167" s="2316"/>
      <c r="H167" s="2316"/>
      <c r="I167" s="2317"/>
      <c r="J167" s="2317"/>
      <c r="K167" s="2318"/>
      <c r="L167" s="2319"/>
      <c r="M167" s="2317"/>
      <c r="N167" s="2316"/>
      <c r="O167" s="2316"/>
      <c r="P167" s="2316"/>
      <c r="Q167" s="2320"/>
      <c r="R167" s="2320"/>
      <c r="S167" s="2320"/>
      <c r="T167" s="2320"/>
      <c r="U167" s="2320"/>
      <c r="V167" s="2320"/>
      <c r="W167" s="2320"/>
      <c r="X167" s="2320"/>
      <c r="Y167" s="2321"/>
    </row>
    <row r="168" spans="1:25" ht="13.5">
      <c r="A168" s="2312"/>
      <c r="B168" s="2313"/>
      <c r="C168" s="2314"/>
      <c r="D168" s="2314"/>
      <c r="E168" s="2314"/>
      <c r="F168" s="2315"/>
      <c r="G168" s="2316"/>
      <c r="H168" s="2316"/>
      <c r="I168" s="2317"/>
      <c r="J168" s="2317"/>
      <c r="K168" s="2318"/>
      <c r="L168" s="2319"/>
      <c r="M168" s="2317"/>
      <c r="N168" s="2316"/>
      <c r="O168" s="2316"/>
      <c r="P168" s="2316"/>
      <c r="Q168" s="2320"/>
      <c r="R168" s="2320"/>
      <c r="S168" s="2320"/>
      <c r="T168" s="2320"/>
      <c r="U168" s="2320"/>
      <c r="V168" s="2320"/>
      <c r="W168" s="2320"/>
      <c r="X168" s="2320"/>
      <c r="Y168" s="2321"/>
    </row>
    <row r="169" spans="1:25" ht="13.5">
      <c r="A169" s="2312"/>
      <c r="B169" s="2313"/>
      <c r="C169" s="2314"/>
      <c r="D169" s="2314"/>
      <c r="E169" s="2314"/>
      <c r="F169" s="2315"/>
      <c r="G169" s="2316"/>
      <c r="H169" s="2316"/>
      <c r="I169" s="2317"/>
      <c r="J169" s="2317"/>
      <c r="K169" s="2318"/>
      <c r="L169" s="2319"/>
      <c r="M169" s="2317"/>
      <c r="N169" s="2316"/>
      <c r="O169" s="2316"/>
      <c r="P169" s="2316"/>
      <c r="Q169" s="2320"/>
      <c r="R169" s="2320"/>
      <c r="S169" s="2320"/>
      <c r="T169" s="2320"/>
      <c r="U169" s="2320"/>
      <c r="V169" s="2320"/>
      <c r="W169" s="2320"/>
      <c r="X169" s="2320"/>
      <c r="Y169" s="2321"/>
    </row>
    <row r="170" spans="1:25" ht="13.5">
      <c r="A170" s="2312"/>
      <c r="B170" s="2313"/>
      <c r="C170" s="2314"/>
      <c r="D170" s="2314"/>
      <c r="E170" s="2314"/>
      <c r="F170" s="2315"/>
      <c r="G170" s="2316"/>
      <c r="H170" s="2316"/>
      <c r="I170" s="2317"/>
      <c r="J170" s="2317"/>
      <c r="K170" s="2318"/>
      <c r="L170" s="2319"/>
      <c r="M170" s="2317"/>
      <c r="N170" s="2316"/>
      <c r="O170" s="2316"/>
      <c r="P170" s="2316"/>
      <c r="Q170" s="2320"/>
      <c r="R170" s="2320"/>
      <c r="S170" s="2320"/>
      <c r="T170" s="2320"/>
      <c r="U170" s="2320"/>
      <c r="V170" s="2320"/>
      <c r="W170" s="2320"/>
      <c r="X170" s="2320"/>
      <c r="Y170" s="2321"/>
    </row>
    <row r="171" spans="1:25" ht="13.5">
      <c r="A171" s="2312"/>
      <c r="B171" s="2313"/>
      <c r="C171" s="2314"/>
      <c r="D171" s="2314"/>
      <c r="E171" s="2314"/>
      <c r="F171" s="2315"/>
      <c r="G171" s="2316"/>
      <c r="H171" s="2316"/>
      <c r="I171" s="2317"/>
      <c r="J171" s="2317"/>
      <c r="K171" s="2318"/>
      <c r="L171" s="2319"/>
      <c r="M171" s="2317"/>
      <c r="N171" s="2316"/>
      <c r="O171" s="2316"/>
      <c r="P171" s="2316"/>
      <c r="Q171" s="2320"/>
      <c r="R171" s="2320"/>
      <c r="S171" s="2320"/>
      <c r="T171" s="2320"/>
      <c r="U171" s="2320"/>
      <c r="V171" s="2320"/>
      <c r="W171" s="2320"/>
      <c r="X171" s="2320"/>
      <c r="Y171" s="2321"/>
    </row>
    <row r="172" spans="1:25" ht="13.5">
      <c r="A172" s="2312"/>
      <c r="B172" s="2313"/>
      <c r="C172" s="2314"/>
      <c r="D172" s="2314"/>
      <c r="E172" s="2314"/>
      <c r="F172" s="2315"/>
      <c r="G172" s="2316"/>
      <c r="H172" s="2316"/>
      <c r="I172" s="2317"/>
      <c r="J172" s="2317"/>
      <c r="K172" s="2318"/>
      <c r="L172" s="2319"/>
      <c r="M172" s="2317"/>
      <c r="N172" s="2316"/>
      <c r="O172" s="2316"/>
      <c r="P172" s="2316"/>
      <c r="Q172" s="2320"/>
      <c r="R172" s="2320"/>
      <c r="S172" s="2320"/>
      <c r="T172" s="2320"/>
      <c r="U172" s="2320"/>
      <c r="V172" s="2320"/>
      <c r="W172" s="2320"/>
      <c r="X172" s="2320"/>
      <c r="Y172" s="2321"/>
    </row>
    <row r="173" spans="1:25" ht="13.5">
      <c r="A173" s="2312"/>
      <c r="B173" s="2313"/>
      <c r="C173" s="2314"/>
      <c r="D173" s="2314"/>
      <c r="E173" s="2314"/>
      <c r="F173" s="2315"/>
      <c r="G173" s="2316"/>
      <c r="H173" s="2316"/>
      <c r="I173" s="2317"/>
      <c r="J173" s="2317"/>
      <c r="K173" s="2318"/>
      <c r="L173" s="2319"/>
      <c r="M173" s="2317"/>
      <c r="N173" s="2316"/>
      <c r="O173" s="2316"/>
      <c r="P173" s="2316"/>
      <c r="Q173" s="2320"/>
      <c r="R173" s="2320"/>
      <c r="S173" s="2320"/>
      <c r="T173" s="2320"/>
      <c r="U173" s="2320"/>
      <c r="V173" s="2320"/>
      <c r="W173" s="2320"/>
      <c r="X173" s="2320"/>
      <c r="Y173" s="2321"/>
    </row>
    <row r="174" spans="1:25" ht="13.5">
      <c r="A174" s="2312"/>
      <c r="B174" s="2313"/>
      <c r="C174" s="2314"/>
      <c r="D174" s="2314"/>
      <c r="E174" s="2314"/>
      <c r="F174" s="2315"/>
      <c r="G174" s="2316"/>
      <c r="H174" s="2316"/>
      <c r="I174" s="2317"/>
      <c r="J174" s="2317"/>
      <c r="K174" s="2318"/>
      <c r="L174" s="2319"/>
      <c r="M174" s="2317"/>
      <c r="N174" s="2316"/>
      <c r="O174" s="2316"/>
      <c r="P174" s="2316"/>
      <c r="Q174" s="2320"/>
      <c r="R174" s="2320"/>
      <c r="S174" s="2320"/>
      <c r="T174" s="2320"/>
      <c r="U174" s="2320"/>
      <c r="V174" s="2320"/>
      <c r="W174" s="2320"/>
      <c r="X174" s="2320"/>
      <c r="Y174" s="2321"/>
    </row>
    <row r="175" spans="1:25" ht="13.5">
      <c r="A175" s="2312"/>
      <c r="B175" s="2313"/>
      <c r="C175" s="2314"/>
      <c r="D175" s="2314"/>
      <c r="E175" s="2314"/>
      <c r="F175" s="2315"/>
      <c r="G175" s="2316"/>
      <c r="H175" s="2316"/>
      <c r="I175" s="2317"/>
      <c r="J175" s="2317"/>
      <c r="K175" s="2318"/>
      <c r="L175" s="2319"/>
      <c r="M175" s="2317"/>
      <c r="N175" s="2316"/>
      <c r="O175" s="2316"/>
      <c r="P175" s="2316"/>
      <c r="Q175" s="2320"/>
      <c r="R175" s="2320"/>
      <c r="S175" s="2320"/>
      <c r="T175" s="2320"/>
      <c r="U175" s="2320"/>
      <c r="V175" s="2320"/>
      <c r="W175" s="2320"/>
      <c r="X175" s="2320"/>
      <c r="Y175" s="2321"/>
    </row>
    <row r="176" spans="1:25" ht="13.5">
      <c r="A176" s="2312"/>
      <c r="B176" s="2313"/>
      <c r="C176" s="2314"/>
      <c r="D176" s="2314"/>
      <c r="E176" s="2314"/>
      <c r="F176" s="2315"/>
      <c r="G176" s="2316"/>
      <c r="H176" s="2316"/>
      <c r="I176" s="2317"/>
      <c r="J176" s="2317"/>
      <c r="K176" s="2318"/>
      <c r="L176" s="2319"/>
      <c r="M176" s="2317"/>
      <c r="N176" s="2316"/>
      <c r="O176" s="2316"/>
      <c r="P176" s="2316"/>
      <c r="Q176" s="2320"/>
      <c r="R176" s="2320"/>
      <c r="S176" s="2320"/>
      <c r="T176" s="2320"/>
      <c r="U176" s="2320"/>
      <c r="V176" s="2320"/>
      <c r="W176" s="2320"/>
      <c r="X176" s="2320"/>
      <c r="Y176" s="2321"/>
    </row>
    <row r="177" spans="1:25" ht="13.5">
      <c r="A177" s="2312"/>
      <c r="B177" s="2313"/>
      <c r="C177" s="2314"/>
      <c r="D177" s="2314"/>
      <c r="E177" s="2314"/>
      <c r="F177" s="2315"/>
      <c r="G177" s="2316"/>
      <c r="H177" s="2316"/>
      <c r="I177" s="2317"/>
      <c r="J177" s="2317"/>
      <c r="K177" s="2318"/>
      <c r="L177" s="2319"/>
      <c r="M177" s="2317"/>
      <c r="N177" s="2316"/>
      <c r="O177" s="2316"/>
      <c r="P177" s="2316"/>
      <c r="Q177" s="2320"/>
      <c r="R177" s="2320"/>
      <c r="S177" s="2320"/>
      <c r="T177" s="2320"/>
      <c r="U177" s="2320"/>
      <c r="V177" s="2320"/>
      <c r="W177" s="2320"/>
      <c r="X177" s="2320"/>
      <c r="Y177" s="2321"/>
    </row>
    <row r="178" spans="1:25" ht="13.5">
      <c r="A178" s="2312"/>
      <c r="B178" s="2313"/>
      <c r="C178" s="2314"/>
      <c r="D178" s="2314"/>
      <c r="E178" s="2314"/>
      <c r="F178" s="2315"/>
      <c r="G178" s="2316"/>
      <c r="H178" s="2316"/>
      <c r="I178" s="2317"/>
      <c r="J178" s="2317"/>
      <c r="K178" s="2318"/>
      <c r="L178" s="2319"/>
      <c r="M178" s="2317"/>
      <c r="N178" s="2316"/>
      <c r="O178" s="2316"/>
      <c r="P178" s="2316"/>
      <c r="Q178" s="2320"/>
      <c r="R178" s="2320"/>
      <c r="S178" s="2320"/>
      <c r="T178" s="2320"/>
      <c r="U178" s="2320"/>
      <c r="V178" s="2320"/>
      <c r="W178" s="2320"/>
      <c r="X178" s="2320"/>
      <c r="Y178" s="2321"/>
    </row>
    <row r="179" spans="1:25" ht="13.5">
      <c r="A179" s="2312"/>
      <c r="B179" s="2313"/>
      <c r="C179" s="2314"/>
      <c r="D179" s="2314"/>
      <c r="E179" s="2314"/>
      <c r="F179" s="2315"/>
      <c r="G179" s="2316"/>
      <c r="H179" s="2316"/>
      <c r="I179" s="2317"/>
      <c r="J179" s="2317"/>
      <c r="K179" s="2318"/>
      <c r="L179" s="2319"/>
      <c r="M179" s="2317"/>
      <c r="N179" s="2316"/>
      <c r="O179" s="2316"/>
      <c r="P179" s="2316"/>
      <c r="Q179" s="2320"/>
      <c r="R179" s="2320"/>
      <c r="S179" s="2320"/>
      <c r="T179" s="2320"/>
      <c r="U179" s="2320"/>
      <c r="V179" s="2320"/>
      <c r="W179" s="2320"/>
      <c r="X179" s="2320"/>
      <c r="Y179" s="2321"/>
    </row>
    <row r="180" spans="1:25" ht="13.5">
      <c r="A180" s="2312"/>
      <c r="B180" s="2313"/>
      <c r="C180" s="2314"/>
      <c r="D180" s="2314"/>
      <c r="E180" s="2314"/>
      <c r="F180" s="2315"/>
      <c r="G180" s="2316"/>
      <c r="H180" s="2316"/>
      <c r="I180" s="2317"/>
      <c r="J180" s="2317"/>
      <c r="K180" s="2318"/>
      <c r="L180" s="2319"/>
      <c r="M180" s="2317"/>
      <c r="N180" s="2316"/>
      <c r="O180" s="2316"/>
      <c r="P180" s="2316"/>
      <c r="Q180" s="2320"/>
      <c r="R180" s="2320"/>
      <c r="S180" s="2320"/>
      <c r="T180" s="2320"/>
      <c r="U180" s="2320"/>
      <c r="V180" s="2320"/>
      <c r="W180" s="2320"/>
      <c r="X180" s="2320"/>
      <c r="Y180" s="2321"/>
    </row>
    <row r="181" spans="1:25" ht="13.5">
      <c r="A181" s="2312"/>
      <c r="B181" s="2313"/>
      <c r="C181" s="2314"/>
      <c r="D181" s="2314"/>
      <c r="E181" s="2314"/>
      <c r="F181" s="2315"/>
      <c r="G181" s="2316"/>
      <c r="H181" s="2316"/>
      <c r="I181" s="2317"/>
      <c r="J181" s="2317"/>
      <c r="K181" s="2318"/>
      <c r="L181" s="2319"/>
      <c r="M181" s="2317"/>
      <c r="N181" s="2316"/>
      <c r="O181" s="2316"/>
      <c r="P181" s="2316"/>
      <c r="Q181" s="2320"/>
      <c r="R181" s="2320"/>
      <c r="S181" s="2320"/>
      <c r="T181" s="2320"/>
      <c r="U181" s="2320"/>
      <c r="V181" s="2320"/>
      <c r="W181" s="2320"/>
      <c r="X181" s="2320"/>
      <c r="Y181" s="2321"/>
    </row>
    <row r="182" spans="1:25" ht="13.5">
      <c r="A182" s="2312"/>
      <c r="B182" s="2313"/>
      <c r="C182" s="2314"/>
      <c r="D182" s="2314"/>
      <c r="E182" s="2314"/>
      <c r="F182" s="2315"/>
      <c r="G182" s="2316"/>
      <c r="H182" s="2316"/>
      <c r="I182" s="2317"/>
      <c r="J182" s="2317"/>
      <c r="K182" s="2318"/>
      <c r="L182" s="2319"/>
      <c r="M182" s="2317"/>
      <c r="N182" s="2316"/>
      <c r="O182" s="2316"/>
      <c r="P182" s="2316"/>
      <c r="Q182" s="2320"/>
      <c r="R182" s="2320"/>
      <c r="S182" s="2320"/>
      <c r="T182" s="2320"/>
      <c r="U182" s="2320"/>
      <c r="V182" s="2320"/>
      <c r="W182" s="2320"/>
      <c r="X182" s="2320"/>
      <c r="Y182" s="2321"/>
    </row>
    <row r="183" spans="1:25" ht="13.5">
      <c r="A183" s="2312"/>
      <c r="B183" s="2313"/>
      <c r="C183" s="2314"/>
      <c r="D183" s="2314"/>
      <c r="E183" s="2314"/>
      <c r="F183" s="2315"/>
      <c r="G183" s="2316"/>
      <c r="H183" s="2316"/>
      <c r="I183" s="2317"/>
      <c r="J183" s="2317"/>
      <c r="K183" s="2318"/>
      <c r="L183" s="2319"/>
      <c r="M183" s="2317"/>
      <c r="N183" s="2316"/>
      <c r="O183" s="2316"/>
      <c r="P183" s="2316"/>
      <c r="Q183" s="2320"/>
      <c r="R183" s="2320"/>
      <c r="S183" s="2320"/>
      <c r="T183" s="2320"/>
      <c r="U183" s="2320"/>
      <c r="V183" s="2320"/>
      <c r="W183" s="2320"/>
      <c r="X183" s="2320"/>
      <c r="Y183" s="2321"/>
    </row>
    <row r="184" spans="1:25" ht="13.5">
      <c r="A184" s="2312"/>
      <c r="B184" s="2313"/>
      <c r="C184" s="2314"/>
      <c r="D184" s="2314"/>
      <c r="E184" s="2314"/>
      <c r="F184" s="2315"/>
      <c r="G184" s="2316"/>
      <c r="H184" s="2316"/>
      <c r="I184" s="2317"/>
      <c r="J184" s="2317"/>
      <c r="K184" s="2318"/>
      <c r="L184" s="2319"/>
      <c r="M184" s="2317"/>
      <c r="N184" s="2316"/>
      <c r="O184" s="2316"/>
      <c r="P184" s="2316"/>
      <c r="Q184" s="2320"/>
      <c r="R184" s="2320"/>
      <c r="S184" s="2320"/>
      <c r="T184" s="2320"/>
      <c r="U184" s="2320"/>
      <c r="V184" s="2320"/>
      <c r="W184" s="2320"/>
      <c r="X184" s="2320"/>
      <c r="Y184" s="2321"/>
    </row>
    <row r="185" spans="1:25" ht="13.5">
      <c r="A185" s="2312"/>
      <c r="B185" s="2313"/>
      <c r="C185" s="2314"/>
      <c r="D185" s="2314"/>
      <c r="E185" s="2314"/>
      <c r="F185" s="2315"/>
      <c r="G185" s="2316"/>
      <c r="H185" s="2316"/>
      <c r="I185" s="2317"/>
      <c r="J185" s="2317"/>
      <c r="K185" s="2318"/>
      <c r="L185" s="2319"/>
      <c r="M185" s="2317"/>
      <c r="N185" s="2316"/>
      <c r="O185" s="2316"/>
      <c r="P185" s="2316"/>
      <c r="Q185" s="2320"/>
      <c r="R185" s="2320"/>
      <c r="S185" s="2320"/>
      <c r="T185" s="2320"/>
      <c r="U185" s="2320"/>
      <c r="V185" s="2320"/>
      <c r="W185" s="2320"/>
      <c r="X185" s="2320"/>
      <c r="Y185" s="2321"/>
    </row>
    <row r="186" spans="1:25" ht="13.5">
      <c r="A186" s="2312"/>
      <c r="B186" s="2313"/>
      <c r="C186" s="2314"/>
      <c r="D186" s="2314"/>
      <c r="E186" s="2314"/>
      <c r="F186" s="2315"/>
      <c r="G186" s="2316"/>
      <c r="H186" s="2316"/>
      <c r="I186" s="2317"/>
      <c r="J186" s="2317"/>
      <c r="K186" s="2318"/>
      <c r="L186" s="2319"/>
      <c r="M186" s="2317"/>
      <c r="N186" s="2316"/>
      <c r="O186" s="2316"/>
      <c r="P186" s="2316"/>
      <c r="Q186" s="2320"/>
      <c r="R186" s="2320"/>
      <c r="S186" s="2320"/>
      <c r="T186" s="2320"/>
      <c r="U186" s="2320"/>
      <c r="V186" s="2320"/>
      <c r="W186" s="2320"/>
      <c r="X186" s="2320"/>
      <c r="Y186" s="2321"/>
    </row>
    <row r="187" spans="1:25" ht="13.5">
      <c r="A187" s="2312"/>
      <c r="B187" s="2313"/>
      <c r="C187" s="2314"/>
      <c r="D187" s="2314"/>
      <c r="E187" s="2314"/>
      <c r="F187" s="2315"/>
      <c r="G187" s="2316"/>
      <c r="H187" s="2316"/>
      <c r="I187" s="2317"/>
      <c r="J187" s="2317"/>
      <c r="K187" s="2318"/>
      <c r="L187" s="2319"/>
      <c r="M187" s="2317"/>
      <c r="N187" s="2316"/>
      <c r="O187" s="2316"/>
      <c r="P187" s="2316"/>
      <c r="Q187" s="2320"/>
      <c r="R187" s="2320"/>
      <c r="S187" s="2320"/>
      <c r="T187" s="2320"/>
      <c r="U187" s="2320"/>
      <c r="V187" s="2320"/>
      <c r="W187" s="2320"/>
      <c r="X187" s="2320"/>
      <c r="Y187" s="2321"/>
    </row>
    <row r="188" spans="1:25" ht="13.5">
      <c r="A188" s="2312"/>
      <c r="B188" s="2313"/>
      <c r="C188" s="2314"/>
      <c r="D188" s="2314"/>
      <c r="E188" s="2314"/>
      <c r="F188" s="2315"/>
      <c r="G188" s="2316"/>
      <c r="H188" s="2316"/>
      <c r="I188" s="2317"/>
      <c r="J188" s="2317"/>
      <c r="K188" s="2318"/>
      <c r="L188" s="2319"/>
      <c r="M188" s="2317"/>
      <c r="N188" s="2316"/>
      <c r="O188" s="2316"/>
      <c r="P188" s="2316"/>
      <c r="Q188" s="2320"/>
      <c r="R188" s="2320"/>
      <c r="S188" s="2320"/>
      <c r="T188" s="2320"/>
      <c r="U188" s="2320"/>
      <c r="V188" s="2320"/>
      <c r="W188" s="2320"/>
      <c r="X188" s="2320"/>
      <c r="Y188" s="2321"/>
    </row>
    <row r="189" spans="1:25" ht="13.5">
      <c r="A189" s="2312"/>
      <c r="B189" s="2313"/>
      <c r="C189" s="2314"/>
      <c r="D189" s="2314"/>
      <c r="E189" s="2314"/>
      <c r="F189" s="2315"/>
      <c r="G189" s="2316"/>
      <c r="H189" s="2316"/>
      <c r="I189" s="2317"/>
      <c r="J189" s="2317"/>
      <c r="K189" s="2318"/>
      <c r="L189" s="2319"/>
      <c r="M189" s="2317"/>
      <c r="N189" s="2316"/>
      <c r="O189" s="2316"/>
      <c r="P189" s="2316"/>
      <c r="Q189" s="2320"/>
      <c r="R189" s="2320"/>
      <c r="S189" s="2320"/>
      <c r="T189" s="2320"/>
      <c r="U189" s="2320"/>
      <c r="V189" s="2320"/>
      <c r="W189" s="2320"/>
      <c r="X189" s="2320"/>
      <c r="Y189" s="2321"/>
    </row>
    <row r="190" spans="1:25" ht="13.5">
      <c r="A190" s="2312"/>
      <c r="B190" s="2313"/>
      <c r="C190" s="2314"/>
      <c r="D190" s="2314"/>
      <c r="E190" s="2314"/>
      <c r="F190" s="2315"/>
      <c r="G190" s="2316"/>
      <c r="H190" s="2316"/>
      <c r="I190" s="2317"/>
      <c r="J190" s="2317"/>
      <c r="K190" s="2318"/>
      <c r="L190" s="2319"/>
      <c r="M190" s="2317"/>
      <c r="N190" s="2316"/>
      <c r="O190" s="2316"/>
      <c r="P190" s="2316"/>
      <c r="Q190" s="2320"/>
      <c r="R190" s="2320"/>
      <c r="S190" s="2320"/>
      <c r="T190" s="2320"/>
      <c r="U190" s="2320"/>
      <c r="V190" s="2320"/>
      <c r="W190" s="2320"/>
      <c r="X190" s="2320"/>
      <c r="Y190" s="2321"/>
    </row>
    <row r="191" spans="1:25" ht="13.5">
      <c r="A191" s="2312"/>
      <c r="B191" s="2313"/>
      <c r="C191" s="2314"/>
      <c r="D191" s="2314"/>
      <c r="E191" s="2314"/>
      <c r="F191" s="2315"/>
      <c r="G191" s="2316"/>
      <c r="H191" s="2316"/>
      <c r="I191" s="2317"/>
      <c r="J191" s="2317"/>
      <c r="K191" s="2318"/>
      <c r="L191" s="2319"/>
      <c r="M191" s="2317"/>
      <c r="N191" s="2316"/>
      <c r="O191" s="2316"/>
      <c r="P191" s="2316"/>
      <c r="Q191" s="2320"/>
      <c r="R191" s="2320"/>
      <c r="S191" s="2320"/>
      <c r="T191" s="2320"/>
      <c r="U191" s="2320"/>
      <c r="V191" s="2320"/>
      <c r="W191" s="2320"/>
      <c r="X191" s="2320"/>
      <c r="Y191" s="2321"/>
    </row>
    <row r="192" spans="1:25" ht="13.5">
      <c r="A192" s="2312"/>
      <c r="B192" s="2313"/>
      <c r="C192" s="2314"/>
      <c r="D192" s="2314"/>
      <c r="E192" s="2314"/>
      <c r="F192" s="2315"/>
      <c r="G192" s="2316"/>
      <c r="H192" s="2316"/>
      <c r="I192" s="2317"/>
      <c r="J192" s="2317"/>
      <c r="K192" s="2318"/>
      <c r="L192" s="2319"/>
      <c r="M192" s="2317"/>
      <c r="N192" s="2316"/>
      <c r="O192" s="2316"/>
      <c r="P192" s="2316"/>
      <c r="Q192" s="2320"/>
      <c r="R192" s="2320"/>
      <c r="S192" s="2320"/>
      <c r="T192" s="2320"/>
      <c r="U192" s="2320"/>
      <c r="V192" s="2320"/>
      <c r="W192" s="2320"/>
      <c r="X192" s="2320"/>
      <c r="Y192" s="2321"/>
    </row>
    <row r="193" spans="1:25" ht="13.5">
      <c r="A193" s="2312"/>
      <c r="B193" s="2313"/>
      <c r="C193" s="2314"/>
      <c r="D193" s="2314"/>
      <c r="E193" s="2314"/>
      <c r="F193" s="2315"/>
      <c r="G193" s="2316"/>
      <c r="H193" s="2316"/>
      <c r="I193" s="2317"/>
      <c r="J193" s="2317"/>
      <c r="K193" s="2318"/>
      <c r="L193" s="2319"/>
      <c r="M193" s="2317"/>
      <c r="N193" s="2316"/>
      <c r="O193" s="2316"/>
      <c r="P193" s="2316"/>
      <c r="Q193" s="2320"/>
      <c r="R193" s="2320"/>
      <c r="S193" s="2320"/>
      <c r="T193" s="2320"/>
      <c r="U193" s="2320"/>
      <c r="V193" s="2320"/>
      <c r="W193" s="2320"/>
      <c r="X193" s="2320"/>
      <c r="Y193" s="2321"/>
    </row>
    <row r="194" spans="1:25" ht="13.5">
      <c r="A194" s="2312"/>
      <c r="B194" s="2313"/>
      <c r="C194" s="2314"/>
      <c r="D194" s="2314"/>
      <c r="E194" s="2314"/>
      <c r="F194" s="2315"/>
      <c r="G194" s="2316"/>
      <c r="H194" s="2316"/>
      <c r="I194" s="2317"/>
      <c r="J194" s="2317"/>
      <c r="K194" s="2318"/>
      <c r="L194" s="2319"/>
      <c r="M194" s="2317"/>
      <c r="N194" s="2316"/>
      <c r="O194" s="2316"/>
      <c r="P194" s="2316"/>
      <c r="Q194" s="2320"/>
      <c r="R194" s="2320"/>
      <c r="S194" s="2320"/>
      <c r="T194" s="2320"/>
      <c r="U194" s="2320"/>
      <c r="V194" s="2320"/>
      <c r="W194" s="2320"/>
      <c r="X194" s="2320"/>
      <c r="Y194" s="2321"/>
    </row>
    <row r="195" spans="1:25" ht="13.5">
      <c r="A195" s="2312"/>
      <c r="B195" s="2313"/>
      <c r="C195" s="2314"/>
      <c r="D195" s="2314"/>
      <c r="E195" s="2314"/>
      <c r="F195" s="2315"/>
      <c r="G195" s="2316"/>
      <c r="H195" s="2316"/>
      <c r="I195" s="2317"/>
      <c r="J195" s="2317"/>
      <c r="K195" s="2318"/>
      <c r="L195" s="2319"/>
      <c r="M195" s="2317"/>
      <c r="N195" s="2316"/>
      <c r="O195" s="2316"/>
      <c r="P195" s="2316"/>
      <c r="Q195" s="2320"/>
      <c r="R195" s="2320"/>
      <c r="S195" s="2320"/>
      <c r="T195" s="2320"/>
      <c r="U195" s="2320"/>
      <c r="V195" s="2320"/>
      <c r="W195" s="2320"/>
      <c r="X195" s="2320"/>
      <c r="Y195" s="2321"/>
    </row>
    <row r="196" spans="1:25" ht="13.5">
      <c r="A196" s="2312"/>
      <c r="B196" s="2313"/>
      <c r="C196" s="2314"/>
      <c r="D196" s="2314"/>
      <c r="E196" s="2314"/>
      <c r="F196" s="2315"/>
      <c r="G196" s="2316"/>
      <c r="H196" s="2316"/>
      <c r="I196" s="2317"/>
      <c r="J196" s="2317"/>
      <c r="K196" s="2318"/>
      <c r="L196" s="2319"/>
      <c r="M196" s="2317"/>
      <c r="N196" s="2316"/>
      <c r="O196" s="2316"/>
      <c r="P196" s="2316"/>
      <c r="Q196" s="2320"/>
      <c r="R196" s="2320"/>
      <c r="S196" s="2320"/>
      <c r="T196" s="2320"/>
      <c r="U196" s="2320"/>
      <c r="V196" s="2320"/>
      <c r="W196" s="2320"/>
      <c r="X196" s="2320"/>
      <c r="Y196" s="2321"/>
    </row>
    <row r="197" spans="1:25" ht="13.5">
      <c r="A197" s="2312"/>
      <c r="B197" s="2313"/>
      <c r="C197" s="2314"/>
      <c r="D197" s="2314"/>
      <c r="E197" s="2314"/>
      <c r="F197" s="2315"/>
      <c r="G197" s="2316"/>
      <c r="H197" s="2316"/>
      <c r="I197" s="2317"/>
      <c r="J197" s="2317"/>
      <c r="K197" s="2318"/>
      <c r="L197" s="2319"/>
      <c r="M197" s="2317"/>
      <c r="N197" s="2316"/>
      <c r="O197" s="2316"/>
      <c r="P197" s="2316"/>
      <c r="Q197" s="2320"/>
      <c r="R197" s="2320"/>
      <c r="S197" s="2320"/>
      <c r="T197" s="2320"/>
      <c r="U197" s="2320"/>
      <c r="V197" s="2320"/>
      <c r="W197" s="2320"/>
      <c r="X197" s="2320"/>
      <c r="Y197" s="2321"/>
    </row>
    <row r="198" spans="1:25" ht="13.5">
      <c r="A198" s="2312"/>
      <c r="B198" s="2313"/>
      <c r="C198" s="2314"/>
      <c r="D198" s="2314"/>
      <c r="E198" s="2314"/>
      <c r="F198" s="2315"/>
      <c r="G198" s="2316"/>
      <c r="H198" s="2316"/>
      <c r="I198" s="2317"/>
      <c r="J198" s="2317"/>
      <c r="K198" s="2318"/>
      <c r="L198" s="2319"/>
      <c r="M198" s="2317"/>
      <c r="N198" s="2316"/>
      <c r="O198" s="2316"/>
      <c r="P198" s="2316"/>
      <c r="Q198" s="2320"/>
      <c r="R198" s="2320"/>
      <c r="S198" s="2320"/>
      <c r="T198" s="2320"/>
      <c r="U198" s="2320"/>
      <c r="V198" s="2320"/>
      <c r="W198" s="2320"/>
      <c r="X198" s="2320"/>
      <c r="Y198" s="2321"/>
    </row>
    <row r="199" spans="1:25" ht="13.5">
      <c r="A199" s="2312"/>
      <c r="B199" s="2313"/>
      <c r="C199" s="2314"/>
      <c r="D199" s="2314"/>
      <c r="E199" s="2314"/>
      <c r="F199" s="2315"/>
      <c r="G199" s="2316"/>
      <c r="H199" s="2316"/>
      <c r="I199" s="2317"/>
      <c r="J199" s="2317"/>
      <c r="K199" s="2318"/>
      <c r="L199" s="2319"/>
      <c r="M199" s="2317"/>
      <c r="N199" s="2316"/>
      <c r="O199" s="2316"/>
      <c r="P199" s="2316"/>
      <c r="Q199" s="2320"/>
      <c r="R199" s="2320"/>
      <c r="S199" s="2320"/>
      <c r="T199" s="2320"/>
      <c r="U199" s="2320"/>
      <c r="V199" s="2320"/>
      <c r="W199" s="2320"/>
      <c r="X199" s="2320"/>
      <c r="Y199" s="2321"/>
    </row>
    <row r="200" spans="1:25" ht="13.5">
      <c r="A200" s="2312"/>
      <c r="B200" s="2313"/>
      <c r="C200" s="2314"/>
      <c r="D200" s="2314"/>
      <c r="E200" s="2314"/>
      <c r="F200" s="2315"/>
      <c r="G200" s="2316"/>
      <c r="H200" s="2316"/>
      <c r="I200" s="2317"/>
      <c r="J200" s="2317"/>
      <c r="K200" s="2318"/>
      <c r="L200" s="2319"/>
      <c r="M200" s="2317"/>
      <c r="N200" s="2316"/>
      <c r="O200" s="2316"/>
      <c r="P200" s="2316"/>
      <c r="Q200" s="2320"/>
      <c r="R200" s="2320"/>
      <c r="S200" s="2320"/>
      <c r="T200" s="2320"/>
      <c r="U200" s="2320"/>
      <c r="V200" s="2320"/>
      <c r="W200" s="2320"/>
      <c r="X200" s="2320"/>
      <c r="Y200" s="2321"/>
    </row>
    <row r="201" spans="1:25" ht="13.5">
      <c r="A201" s="2312"/>
      <c r="B201" s="2313"/>
      <c r="C201" s="2314"/>
      <c r="D201" s="2314"/>
      <c r="E201" s="2314"/>
      <c r="F201" s="2315"/>
      <c r="G201" s="2316"/>
      <c r="H201" s="2316"/>
      <c r="I201" s="2317"/>
      <c r="J201" s="2317"/>
      <c r="K201" s="2318"/>
      <c r="L201" s="2319"/>
      <c r="M201" s="2317"/>
      <c r="N201" s="2316"/>
      <c r="O201" s="2316"/>
      <c r="P201" s="2316"/>
      <c r="Q201" s="2320"/>
      <c r="R201" s="2320"/>
      <c r="S201" s="2320"/>
      <c r="T201" s="2320"/>
      <c r="U201" s="2320"/>
      <c r="V201" s="2320"/>
      <c r="W201" s="2320"/>
      <c r="X201" s="2320"/>
      <c r="Y201" s="2321"/>
    </row>
    <row r="202" spans="1:25" ht="13.5">
      <c r="A202" s="2312"/>
      <c r="B202" s="2313"/>
      <c r="C202" s="2314"/>
      <c r="D202" s="2314"/>
      <c r="E202" s="2314"/>
      <c r="F202" s="2315"/>
      <c r="G202" s="2316"/>
      <c r="H202" s="2316"/>
      <c r="I202" s="2317"/>
      <c r="J202" s="2317"/>
      <c r="K202" s="2318"/>
      <c r="L202" s="2319"/>
      <c r="M202" s="2317"/>
      <c r="N202" s="2316"/>
      <c r="O202" s="2316"/>
      <c r="P202" s="2316"/>
      <c r="Q202" s="2320"/>
      <c r="R202" s="2320"/>
      <c r="S202" s="2320"/>
      <c r="T202" s="2320"/>
      <c r="U202" s="2320"/>
      <c r="V202" s="2320"/>
      <c r="W202" s="2320"/>
      <c r="X202" s="2320"/>
      <c r="Y202" s="2321"/>
    </row>
    <row r="203" spans="1:25" ht="13.5">
      <c r="A203" s="2312"/>
      <c r="B203" s="2313"/>
      <c r="C203" s="2314"/>
      <c r="D203" s="2314"/>
      <c r="E203" s="2314"/>
      <c r="F203" s="2315"/>
      <c r="G203" s="2316"/>
      <c r="H203" s="2316"/>
      <c r="I203" s="2317"/>
      <c r="J203" s="2317"/>
      <c r="K203" s="2318"/>
      <c r="L203" s="2319"/>
      <c r="M203" s="2317"/>
      <c r="N203" s="2316"/>
      <c r="O203" s="2316"/>
      <c r="P203" s="2316"/>
      <c r="Q203" s="2320"/>
      <c r="R203" s="2320"/>
      <c r="S203" s="2320"/>
      <c r="T203" s="2320"/>
      <c r="U203" s="2320"/>
      <c r="V203" s="2320"/>
      <c r="W203" s="2320"/>
      <c r="X203" s="2320"/>
      <c r="Y203" s="2321"/>
    </row>
    <row r="204" spans="1:25" ht="13.5">
      <c r="A204" s="2312"/>
      <c r="B204" s="2313"/>
      <c r="C204" s="2314"/>
      <c r="D204" s="2314"/>
      <c r="E204" s="2314"/>
      <c r="F204" s="2315"/>
      <c r="G204" s="2316"/>
      <c r="H204" s="2316"/>
      <c r="I204" s="2317"/>
      <c r="J204" s="2317"/>
      <c r="K204" s="2318"/>
      <c r="L204" s="2319"/>
      <c r="M204" s="2317"/>
      <c r="N204" s="2316"/>
      <c r="O204" s="2316"/>
      <c r="P204" s="2316"/>
      <c r="Q204" s="2320"/>
      <c r="R204" s="2320"/>
      <c r="S204" s="2320"/>
      <c r="T204" s="2320"/>
      <c r="U204" s="2320"/>
      <c r="V204" s="2320"/>
      <c r="W204" s="2320"/>
      <c r="X204" s="2320"/>
      <c r="Y204" s="2321"/>
    </row>
    <row r="205" spans="1:25" ht="13.5">
      <c r="A205" s="2312"/>
      <c r="B205" s="2313"/>
      <c r="C205" s="2314"/>
      <c r="D205" s="2314"/>
      <c r="E205" s="2314"/>
      <c r="F205" s="2315"/>
      <c r="G205" s="2316"/>
      <c r="H205" s="2316"/>
      <c r="I205" s="2317"/>
      <c r="J205" s="2317"/>
      <c r="K205" s="2318"/>
      <c r="L205" s="2319"/>
      <c r="M205" s="2317"/>
      <c r="N205" s="2316"/>
      <c r="O205" s="2316"/>
      <c r="P205" s="2316"/>
      <c r="Q205" s="2320"/>
      <c r="R205" s="2320"/>
      <c r="S205" s="2320"/>
      <c r="T205" s="2320"/>
      <c r="U205" s="2320"/>
      <c r="V205" s="2320"/>
      <c r="W205" s="2320"/>
      <c r="X205" s="2320"/>
      <c r="Y205" s="2321"/>
    </row>
    <row r="206" spans="1:25" ht="13.5">
      <c r="A206" s="2312"/>
      <c r="B206" s="2313"/>
      <c r="C206" s="2314"/>
      <c r="D206" s="2314"/>
      <c r="E206" s="2314"/>
      <c r="F206" s="2315"/>
      <c r="G206" s="2316"/>
      <c r="H206" s="2316"/>
      <c r="I206" s="2317"/>
      <c r="J206" s="2317"/>
      <c r="K206" s="2318"/>
      <c r="L206" s="2319"/>
      <c r="M206" s="2317"/>
      <c r="N206" s="2316"/>
      <c r="O206" s="2316"/>
      <c r="P206" s="2316"/>
      <c r="Q206" s="2320"/>
      <c r="R206" s="2320"/>
      <c r="S206" s="2320"/>
      <c r="T206" s="2320"/>
      <c r="U206" s="2320"/>
      <c r="V206" s="2320"/>
      <c r="W206" s="2320"/>
      <c r="X206" s="2320"/>
      <c r="Y206" s="2321"/>
    </row>
    <row r="207" spans="1:25" ht="13.5">
      <c r="A207" s="2312"/>
      <c r="B207" s="2313"/>
      <c r="C207" s="2314"/>
      <c r="D207" s="2314"/>
      <c r="E207" s="2314"/>
      <c r="F207" s="2315"/>
      <c r="G207" s="2316"/>
      <c r="H207" s="2316"/>
      <c r="I207" s="2317"/>
      <c r="J207" s="2317"/>
      <c r="K207" s="2318"/>
      <c r="L207" s="2319"/>
      <c r="M207" s="2317"/>
      <c r="N207" s="2316"/>
      <c r="O207" s="2316"/>
      <c r="P207" s="2316"/>
      <c r="Q207" s="2320"/>
      <c r="R207" s="2320"/>
      <c r="S207" s="2320"/>
      <c r="T207" s="2320"/>
      <c r="U207" s="2320"/>
      <c r="V207" s="2320"/>
      <c r="W207" s="2320"/>
      <c r="X207" s="2320"/>
      <c r="Y207" s="2321"/>
    </row>
    <row r="208" spans="1:25" ht="13.5">
      <c r="A208" s="2312"/>
      <c r="B208" s="2313"/>
      <c r="C208" s="2314"/>
      <c r="D208" s="2314"/>
      <c r="E208" s="2314"/>
      <c r="F208" s="2315"/>
      <c r="G208" s="2316"/>
      <c r="H208" s="2316"/>
      <c r="I208" s="2317"/>
      <c r="J208" s="2317"/>
      <c r="K208" s="2318"/>
      <c r="L208" s="2319"/>
      <c r="M208" s="2317"/>
      <c r="N208" s="2316"/>
      <c r="O208" s="2316"/>
      <c r="P208" s="2316"/>
      <c r="Q208" s="2320"/>
      <c r="R208" s="2320"/>
      <c r="S208" s="2320"/>
      <c r="T208" s="2320"/>
      <c r="U208" s="2320"/>
      <c r="V208" s="2320"/>
      <c r="W208" s="2320"/>
      <c r="X208" s="2320"/>
      <c r="Y208" s="2321"/>
    </row>
    <row r="209" spans="1:25" ht="13.5">
      <c r="A209" s="2312"/>
      <c r="B209" s="2313"/>
      <c r="C209" s="2314"/>
      <c r="D209" s="2314"/>
      <c r="E209" s="2314"/>
      <c r="F209" s="2315"/>
      <c r="G209" s="2316"/>
      <c r="H209" s="2316"/>
      <c r="I209" s="2317"/>
      <c r="J209" s="2317"/>
      <c r="K209" s="2318"/>
      <c r="L209" s="2319"/>
      <c r="M209" s="2317"/>
      <c r="N209" s="2316"/>
      <c r="O209" s="2316"/>
      <c r="P209" s="2316"/>
      <c r="Q209" s="2320"/>
      <c r="R209" s="2320"/>
      <c r="S209" s="2320"/>
      <c r="T209" s="2320"/>
      <c r="U209" s="2320"/>
      <c r="V209" s="2320"/>
      <c r="W209" s="2320"/>
      <c r="X209" s="2320"/>
      <c r="Y209" s="2321"/>
    </row>
    <row r="210" spans="1:25" ht="13.5">
      <c r="A210" s="2312"/>
      <c r="B210" s="2313"/>
      <c r="C210" s="2314"/>
      <c r="D210" s="2314"/>
      <c r="E210" s="2314"/>
      <c r="F210" s="2315"/>
      <c r="G210" s="2316"/>
      <c r="H210" s="2316"/>
      <c r="I210" s="2317"/>
      <c r="J210" s="2317"/>
      <c r="K210" s="2318"/>
      <c r="L210" s="2319"/>
      <c r="M210" s="2317"/>
      <c r="N210" s="2316"/>
      <c r="O210" s="2316"/>
      <c r="P210" s="2316"/>
      <c r="Q210" s="2320"/>
      <c r="R210" s="2320"/>
      <c r="S210" s="2320"/>
      <c r="T210" s="2320"/>
      <c r="U210" s="2320"/>
      <c r="V210" s="2320"/>
      <c r="W210" s="2320"/>
      <c r="X210" s="2320"/>
      <c r="Y210" s="2321"/>
    </row>
    <row r="211" spans="1:25" ht="13.5">
      <c r="A211" s="2312"/>
      <c r="B211" s="2313"/>
      <c r="C211" s="2314"/>
      <c r="D211" s="2314"/>
      <c r="E211" s="2314"/>
      <c r="F211" s="2315"/>
      <c r="G211" s="2316"/>
      <c r="H211" s="2316"/>
      <c r="I211" s="2317"/>
      <c r="J211" s="2317"/>
      <c r="K211" s="2318"/>
      <c r="L211" s="2319"/>
      <c r="M211" s="2317"/>
      <c r="N211" s="2316"/>
      <c r="O211" s="2316"/>
      <c r="P211" s="2316"/>
      <c r="Q211" s="2320"/>
      <c r="R211" s="2320"/>
      <c r="S211" s="2320"/>
      <c r="T211" s="2320"/>
      <c r="U211" s="2320"/>
      <c r="V211" s="2320"/>
      <c r="W211" s="2320"/>
      <c r="X211" s="2320"/>
      <c r="Y211" s="2321"/>
    </row>
    <row r="212" spans="1:25" ht="13.5">
      <c r="A212" s="2312"/>
      <c r="B212" s="2313"/>
      <c r="C212" s="2314"/>
      <c r="D212" s="2314"/>
      <c r="E212" s="2314"/>
      <c r="F212" s="2315"/>
      <c r="G212" s="2316"/>
      <c r="H212" s="2316"/>
      <c r="I212" s="2317"/>
      <c r="J212" s="2317"/>
      <c r="K212" s="2318"/>
      <c r="L212" s="2319"/>
      <c r="M212" s="2317"/>
      <c r="N212" s="2316"/>
      <c r="O212" s="2316"/>
      <c r="P212" s="2316"/>
      <c r="Q212" s="2320"/>
      <c r="R212" s="2320"/>
      <c r="S212" s="2320"/>
      <c r="T212" s="2320"/>
      <c r="U212" s="2320"/>
      <c r="V212" s="2320"/>
      <c r="W212" s="2320"/>
      <c r="X212" s="2320"/>
      <c r="Y212" s="2321"/>
    </row>
    <row r="213" spans="1:25" ht="13.5">
      <c r="A213" s="2312"/>
      <c r="B213" s="2313"/>
      <c r="C213" s="2314"/>
      <c r="D213" s="2314"/>
      <c r="E213" s="2314"/>
      <c r="F213" s="2315"/>
      <c r="G213" s="2316"/>
      <c r="H213" s="2316"/>
      <c r="I213" s="2317"/>
      <c r="J213" s="2317"/>
      <c r="K213" s="2318"/>
      <c r="L213" s="2319"/>
      <c r="M213" s="2317"/>
      <c r="N213" s="2316"/>
      <c r="O213" s="2316"/>
      <c r="P213" s="2316"/>
      <c r="Q213" s="2320"/>
      <c r="R213" s="2320"/>
      <c r="S213" s="2320"/>
      <c r="T213" s="2320"/>
      <c r="U213" s="2320"/>
      <c r="V213" s="2320"/>
      <c r="W213" s="2320"/>
      <c r="X213" s="2320"/>
      <c r="Y213" s="2321"/>
    </row>
    <row r="214" spans="1:25" ht="13.5">
      <c r="A214" s="2312"/>
      <c r="B214" s="2313"/>
      <c r="C214" s="2314"/>
      <c r="D214" s="2314"/>
      <c r="E214" s="2314"/>
      <c r="F214" s="2315"/>
      <c r="G214" s="2316"/>
      <c r="H214" s="2316"/>
      <c r="I214" s="2317"/>
      <c r="J214" s="2317"/>
      <c r="K214" s="2318"/>
      <c r="L214" s="2319"/>
      <c r="M214" s="2317"/>
      <c r="N214" s="2316"/>
      <c r="O214" s="2316"/>
      <c r="P214" s="2316"/>
      <c r="Q214" s="2320"/>
      <c r="R214" s="2320"/>
      <c r="S214" s="2320"/>
      <c r="T214" s="2320"/>
      <c r="U214" s="2320"/>
      <c r="V214" s="2320"/>
      <c r="W214" s="2320"/>
      <c r="X214" s="2320"/>
      <c r="Y214" s="2321"/>
    </row>
    <row r="215" spans="1:25" ht="13.5">
      <c r="A215" s="2312"/>
      <c r="B215" s="2313"/>
      <c r="C215" s="2314"/>
      <c r="D215" s="2314"/>
      <c r="E215" s="2314"/>
      <c r="F215" s="2315"/>
      <c r="G215" s="2316"/>
      <c r="H215" s="2316"/>
      <c r="I215" s="2317"/>
      <c r="J215" s="2317"/>
      <c r="K215" s="2318"/>
      <c r="L215" s="2319"/>
      <c r="M215" s="2317"/>
      <c r="N215" s="2316"/>
      <c r="O215" s="2316"/>
      <c r="P215" s="2316"/>
      <c r="Q215" s="2320"/>
      <c r="R215" s="2320"/>
      <c r="S215" s="2320"/>
      <c r="T215" s="2320"/>
      <c r="U215" s="2320"/>
      <c r="V215" s="2320"/>
      <c r="W215" s="2320"/>
      <c r="X215" s="2320"/>
      <c r="Y215" s="2321"/>
    </row>
    <row r="216" spans="1:25" ht="13.5">
      <c r="A216" s="2312"/>
      <c r="B216" s="2313"/>
      <c r="C216" s="2314"/>
      <c r="D216" s="2314"/>
      <c r="E216" s="2314"/>
      <c r="F216" s="2315"/>
      <c r="G216" s="2316"/>
      <c r="H216" s="2316"/>
      <c r="I216" s="2317"/>
      <c r="J216" s="2317"/>
      <c r="K216" s="2318"/>
      <c r="L216" s="2319"/>
      <c r="M216" s="2317"/>
      <c r="N216" s="2316"/>
      <c r="O216" s="2316"/>
      <c r="P216" s="2316"/>
      <c r="Q216" s="2320"/>
      <c r="R216" s="2320"/>
      <c r="S216" s="2320"/>
      <c r="T216" s="2320"/>
      <c r="U216" s="2320"/>
      <c r="V216" s="2320"/>
      <c r="W216" s="2320"/>
      <c r="X216" s="2320"/>
      <c r="Y216" s="2321"/>
    </row>
    <row r="217" spans="1:25" ht="13.5">
      <c r="A217" s="2312"/>
      <c r="B217" s="2313"/>
      <c r="C217" s="2314"/>
      <c r="D217" s="2314"/>
      <c r="E217" s="2314"/>
      <c r="F217" s="2315"/>
      <c r="G217" s="2316"/>
      <c r="H217" s="2316"/>
      <c r="I217" s="2317"/>
      <c r="J217" s="2317"/>
      <c r="K217" s="2318"/>
      <c r="L217" s="2319"/>
      <c r="M217" s="2317"/>
      <c r="N217" s="2316"/>
      <c r="O217" s="2316"/>
      <c r="P217" s="2316"/>
      <c r="Q217" s="2320"/>
      <c r="R217" s="2320"/>
      <c r="S217" s="2320"/>
      <c r="T217" s="2320"/>
      <c r="U217" s="2320"/>
      <c r="V217" s="2320"/>
      <c r="W217" s="2320"/>
      <c r="X217" s="2320"/>
      <c r="Y217" s="2321"/>
    </row>
    <row r="218" spans="1:25" ht="13.5">
      <c r="A218" s="2312"/>
      <c r="B218" s="2313"/>
      <c r="C218" s="2314"/>
      <c r="D218" s="2314"/>
      <c r="E218" s="2314"/>
      <c r="F218" s="2315"/>
      <c r="G218" s="2316"/>
      <c r="H218" s="2316"/>
      <c r="I218" s="2317"/>
      <c r="J218" s="2317"/>
      <c r="K218" s="2318"/>
      <c r="L218" s="2319"/>
      <c r="M218" s="2317"/>
      <c r="N218" s="2316"/>
      <c r="O218" s="2316"/>
      <c r="P218" s="2316"/>
      <c r="Q218" s="2320"/>
      <c r="R218" s="2320"/>
      <c r="S218" s="2320"/>
      <c r="T218" s="2320"/>
      <c r="U218" s="2320"/>
      <c r="V218" s="2320"/>
      <c r="W218" s="2320"/>
      <c r="X218" s="2320"/>
      <c r="Y218" s="2321"/>
    </row>
    <row r="219" spans="1:25" ht="13.5">
      <c r="A219" s="2312"/>
      <c r="B219" s="2313"/>
      <c r="C219" s="2314"/>
      <c r="D219" s="2314"/>
      <c r="E219" s="2314"/>
      <c r="F219" s="2315"/>
      <c r="G219" s="2316"/>
      <c r="H219" s="2316"/>
      <c r="I219" s="2317"/>
      <c r="J219" s="2317"/>
      <c r="K219" s="2318"/>
      <c r="L219" s="2319"/>
      <c r="M219" s="2317"/>
      <c r="N219" s="2316"/>
      <c r="O219" s="2316"/>
      <c r="P219" s="2316"/>
      <c r="Q219" s="2320"/>
      <c r="R219" s="2320"/>
      <c r="S219" s="2320"/>
      <c r="T219" s="2320"/>
      <c r="U219" s="2320"/>
      <c r="V219" s="2320"/>
      <c r="W219" s="2320"/>
      <c r="X219" s="2320"/>
      <c r="Y219" s="2321"/>
    </row>
    <row r="220" spans="1:25" ht="13.5">
      <c r="A220" s="2312"/>
      <c r="B220" s="2313"/>
      <c r="C220" s="2314"/>
      <c r="D220" s="2314"/>
      <c r="E220" s="2314"/>
      <c r="F220" s="2315"/>
      <c r="G220" s="2316"/>
      <c r="H220" s="2316"/>
      <c r="I220" s="2317"/>
      <c r="J220" s="2317"/>
      <c r="K220" s="2318"/>
      <c r="L220" s="2319"/>
      <c r="M220" s="2317"/>
      <c r="N220" s="2316"/>
      <c r="O220" s="2316"/>
      <c r="P220" s="2316"/>
      <c r="Q220" s="2320"/>
      <c r="R220" s="2320"/>
      <c r="S220" s="2320"/>
      <c r="T220" s="2320"/>
      <c r="U220" s="2320"/>
      <c r="V220" s="2320"/>
      <c r="W220" s="2320"/>
      <c r="X220" s="2320"/>
      <c r="Y220" s="2321"/>
    </row>
    <row r="221" spans="1:25" ht="13.5">
      <c r="A221" s="2312"/>
      <c r="B221" s="2313"/>
      <c r="C221" s="2314"/>
      <c r="D221" s="2314"/>
      <c r="E221" s="2314"/>
      <c r="F221" s="2315"/>
      <c r="G221" s="2316"/>
      <c r="H221" s="2316"/>
      <c r="I221" s="2317"/>
      <c r="J221" s="2317"/>
      <c r="K221" s="2318"/>
      <c r="L221" s="2319"/>
      <c r="M221" s="2317"/>
      <c r="N221" s="2316"/>
      <c r="O221" s="2316"/>
      <c r="P221" s="2316"/>
      <c r="Q221" s="2320"/>
      <c r="R221" s="2320"/>
      <c r="S221" s="2320"/>
      <c r="T221" s="2320"/>
      <c r="U221" s="2320"/>
      <c r="V221" s="2320"/>
      <c r="W221" s="2320"/>
      <c r="X221" s="2320"/>
      <c r="Y221" s="2321"/>
    </row>
    <row r="222" spans="1:25" ht="13.5">
      <c r="A222" s="2312"/>
      <c r="B222" s="2313"/>
      <c r="C222" s="2314"/>
      <c r="D222" s="2314"/>
      <c r="E222" s="2314"/>
      <c r="F222" s="2315"/>
      <c r="G222" s="2316"/>
      <c r="H222" s="2316"/>
      <c r="I222" s="2317"/>
      <c r="J222" s="2317"/>
      <c r="K222" s="2318"/>
      <c r="L222" s="2319"/>
      <c r="M222" s="2317"/>
      <c r="N222" s="2316"/>
      <c r="O222" s="2316"/>
      <c r="P222" s="2316"/>
      <c r="Q222" s="2320"/>
      <c r="R222" s="2320"/>
      <c r="S222" s="2320"/>
      <c r="T222" s="2320"/>
      <c r="U222" s="2320"/>
      <c r="V222" s="2320"/>
      <c r="W222" s="2320"/>
      <c r="X222" s="2320"/>
      <c r="Y222" s="2321"/>
    </row>
    <row r="223" spans="1:25" ht="13.5">
      <c r="A223" s="2312"/>
      <c r="B223" s="2313"/>
      <c r="C223" s="2314"/>
      <c r="D223" s="2314"/>
      <c r="E223" s="2314"/>
      <c r="F223" s="2315"/>
      <c r="G223" s="2316"/>
      <c r="H223" s="2316"/>
      <c r="I223" s="2317"/>
      <c r="J223" s="2317"/>
      <c r="K223" s="2318"/>
      <c r="L223" s="2319"/>
      <c r="M223" s="2317"/>
      <c r="N223" s="2316"/>
      <c r="O223" s="2316"/>
      <c r="P223" s="2316"/>
      <c r="Q223" s="2320"/>
      <c r="R223" s="2320"/>
      <c r="S223" s="2320"/>
      <c r="T223" s="2320"/>
      <c r="U223" s="2320"/>
      <c r="V223" s="2320"/>
      <c r="W223" s="2320"/>
      <c r="X223" s="2320"/>
      <c r="Y223" s="2321"/>
    </row>
    <row r="224" spans="1:25" ht="13.5">
      <c r="A224" s="2312"/>
      <c r="B224" s="2313"/>
      <c r="C224" s="2314"/>
      <c r="D224" s="2314"/>
      <c r="E224" s="2314"/>
      <c r="F224" s="2315"/>
      <c r="G224" s="2316"/>
      <c r="H224" s="2316"/>
      <c r="I224" s="2317"/>
      <c r="J224" s="2317"/>
      <c r="K224" s="2318"/>
      <c r="L224" s="2319"/>
      <c r="M224" s="2317"/>
      <c r="N224" s="2316"/>
      <c r="O224" s="2316"/>
      <c r="P224" s="2316"/>
      <c r="Q224" s="2320"/>
      <c r="R224" s="2320"/>
      <c r="S224" s="2320"/>
      <c r="T224" s="2320"/>
      <c r="U224" s="2320"/>
      <c r="V224" s="2320"/>
      <c r="W224" s="2320"/>
      <c r="X224" s="2320"/>
      <c r="Y224" s="2321"/>
    </row>
    <row r="225" spans="1:25" ht="13.5">
      <c r="A225" s="2312"/>
      <c r="B225" s="2313"/>
      <c r="C225" s="2314"/>
      <c r="D225" s="2314"/>
      <c r="E225" s="2314"/>
      <c r="F225" s="2315"/>
      <c r="G225" s="2316"/>
      <c r="H225" s="2316"/>
      <c r="I225" s="2317"/>
      <c r="J225" s="2317"/>
      <c r="K225" s="2318"/>
      <c r="L225" s="2319"/>
      <c r="M225" s="2317"/>
      <c r="N225" s="2316"/>
      <c r="O225" s="2316"/>
      <c r="P225" s="2316"/>
      <c r="Q225" s="2320"/>
      <c r="R225" s="2320"/>
      <c r="S225" s="2320"/>
      <c r="T225" s="2320"/>
      <c r="U225" s="2320"/>
      <c r="V225" s="2320"/>
      <c r="W225" s="2320"/>
      <c r="X225" s="2320"/>
      <c r="Y225" s="2321"/>
    </row>
    <row r="226" spans="1:25" ht="13.5">
      <c r="A226" s="2312"/>
      <c r="B226" s="2313"/>
      <c r="C226" s="2314"/>
      <c r="D226" s="2314"/>
      <c r="E226" s="2314"/>
      <c r="F226" s="2315"/>
      <c r="G226" s="2316"/>
      <c r="H226" s="2316"/>
      <c r="I226" s="2317"/>
      <c r="J226" s="2317"/>
      <c r="K226" s="2318"/>
      <c r="L226" s="2319"/>
      <c r="M226" s="2317"/>
      <c r="N226" s="2316"/>
      <c r="O226" s="2316"/>
      <c r="P226" s="2316"/>
      <c r="Q226" s="2320"/>
      <c r="R226" s="2320"/>
      <c r="S226" s="2320"/>
      <c r="T226" s="2320"/>
      <c r="U226" s="2320"/>
      <c r="V226" s="2320"/>
      <c r="W226" s="2320"/>
      <c r="X226" s="2320"/>
      <c r="Y226" s="2321"/>
    </row>
    <row r="227" spans="1:25" ht="13.5">
      <c r="A227" s="2312"/>
      <c r="B227" s="2313"/>
      <c r="C227" s="2314"/>
      <c r="D227" s="2314"/>
      <c r="E227" s="2314"/>
      <c r="F227" s="2315"/>
      <c r="G227" s="2316"/>
      <c r="H227" s="2316"/>
      <c r="I227" s="2317"/>
      <c r="J227" s="2317"/>
      <c r="K227" s="2318"/>
      <c r="L227" s="2319"/>
      <c r="M227" s="2317"/>
      <c r="N227" s="2316"/>
      <c r="O227" s="2316"/>
      <c r="P227" s="2316"/>
      <c r="Q227" s="2320"/>
      <c r="R227" s="2320"/>
      <c r="S227" s="2320"/>
      <c r="T227" s="2320"/>
      <c r="U227" s="2320"/>
      <c r="V227" s="2320"/>
      <c r="W227" s="2320"/>
      <c r="X227" s="2320"/>
      <c r="Y227" s="2321"/>
    </row>
    <row r="228" spans="1:25" ht="13.5">
      <c r="A228" s="2312"/>
      <c r="B228" s="2313"/>
      <c r="C228" s="2314"/>
      <c r="D228" s="2314"/>
      <c r="E228" s="2314"/>
      <c r="F228" s="2315"/>
      <c r="G228" s="2316"/>
      <c r="H228" s="2316"/>
      <c r="I228" s="2317"/>
      <c r="J228" s="2317"/>
      <c r="K228" s="2318"/>
      <c r="L228" s="2319"/>
      <c r="M228" s="2317"/>
      <c r="N228" s="2316"/>
      <c r="O228" s="2316"/>
      <c r="P228" s="2316"/>
      <c r="Q228" s="2320"/>
      <c r="R228" s="2320"/>
      <c r="S228" s="2320"/>
      <c r="T228" s="2320"/>
      <c r="U228" s="2320"/>
      <c r="V228" s="2320"/>
      <c r="W228" s="2320"/>
      <c r="X228" s="2320"/>
      <c r="Y228" s="2321"/>
    </row>
    <row r="229" spans="1:25" ht="13.5">
      <c r="A229" s="2312"/>
      <c r="B229" s="2313"/>
      <c r="C229" s="2314"/>
      <c r="D229" s="2314"/>
      <c r="E229" s="2314"/>
      <c r="F229" s="2315"/>
      <c r="G229" s="2316"/>
      <c r="H229" s="2316"/>
      <c r="I229" s="2317"/>
      <c r="J229" s="2317"/>
      <c r="K229" s="2318"/>
      <c r="L229" s="2319"/>
      <c r="M229" s="2317"/>
      <c r="N229" s="2316"/>
      <c r="O229" s="2316"/>
      <c r="P229" s="2316"/>
      <c r="Q229" s="2320"/>
      <c r="R229" s="2320"/>
      <c r="S229" s="2320"/>
      <c r="T229" s="2320"/>
      <c r="U229" s="2320"/>
      <c r="V229" s="2320"/>
      <c r="W229" s="2320"/>
      <c r="X229" s="2320"/>
      <c r="Y229" s="2321"/>
    </row>
    <row r="230" spans="1:25" ht="13.5">
      <c r="A230" s="2312"/>
      <c r="B230" s="2313"/>
      <c r="C230" s="2314"/>
      <c r="D230" s="2314"/>
      <c r="E230" s="2314"/>
      <c r="F230" s="2315"/>
      <c r="G230" s="2316"/>
      <c r="H230" s="2316"/>
      <c r="I230" s="2317"/>
      <c r="J230" s="2317"/>
      <c r="K230" s="2318"/>
      <c r="L230" s="2319"/>
      <c r="M230" s="2317"/>
      <c r="N230" s="2316"/>
      <c r="O230" s="2316"/>
      <c r="P230" s="2316"/>
      <c r="Q230" s="2320"/>
      <c r="R230" s="2320"/>
      <c r="S230" s="2320"/>
      <c r="T230" s="2320"/>
      <c r="U230" s="2320"/>
      <c r="V230" s="2320"/>
      <c r="W230" s="2320"/>
      <c r="X230" s="2320"/>
      <c r="Y230" s="2321"/>
    </row>
    <row r="231" spans="1:25" ht="13.5">
      <c r="A231" s="2312"/>
      <c r="B231" s="2313"/>
      <c r="C231" s="2314"/>
      <c r="D231" s="2314"/>
      <c r="E231" s="2314"/>
      <c r="F231" s="2315"/>
      <c r="G231" s="2316"/>
      <c r="H231" s="2316"/>
      <c r="I231" s="2317"/>
      <c r="J231" s="2317"/>
      <c r="K231" s="2318"/>
      <c r="L231" s="2319"/>
      <c r="M231" s="2317"/>
      <c r="N231" s="2316"/>
      <c r="O231" s="2316"/>
      <c r="P231" s="2316"/>
      <c r="Q231" s="2320"/>
      <c r="R231" s="2320"/>
      <c r="S231" s="2320"/>
      <c r="T231" s="2320"/>
      <c r="U231" s="2320"/>
      <c r="V231" s="2320"/>
      <c r="W231" s="2320"/>
      <c r="X231" s="2320"/>
      <c r="Y231" s="2321"/>
    </row>
    <row r="232" spans="1:25" ht="13.5">
      <c r="A232" s="2312"/>
      <c r="B232" s="2313"/>
      <c r="C232" s="2314"/>
      <c r="D232" s="2314"/>
      <c r="E232" s="2314"/>
      <c r="F232" s="2315"/>
      <c r="G232" s="2316"/>
      <c r="H232" s="2316"/>
      <c r="I232" s="2317"/>
      <c r="J232" s="2317"/>
      <c r="K232" s="2318"/>
      <c r="L232" s="2319"/>
      <c r="M232" s="2317"/>
      <c r="N232" s="2316"/>
      <c r="O232" s="2316"/>
      <c r="P232" s="2316"/>
      <c r="Q232" s="2320"/>
      <c r="R232" s="2320"/>
      <c r="S232" s="2320"/>
      <c r="T232" s="2320"/>
      <c r="U232" s="2320"/>
      <c r="V232" s="2320"/>
      <c r="W232" s="2320"/>
      <c r="X232" s="2320"/>
      <c r="Y232" s="2321"/>
    </row>
    <row r="233" spans="1:25" ht="13.5">
      <c r="A233" s="2312"/>
      <c r="B233" s="2313"/>
      <c r="C233" s="2314"/>
      <c r="D233" s="2314"/>
      <c r="E233" s="2314"/>
      <c r="F233" s="2315"/>
      <c r="G233" s="2316"/>
      <c r="H233" s="2316"/>
      <c r="I233" s="2317"/>
      <c r="J233" s="2317"/>
      <c r="K233" s="2318"/>
      <c r="L233" s="2319"/>
      <c r="M233" s="2317"/>
      <c r="N233" s="2316"/>
      <c r="O233" s="2316"/>
      <c r="P233" s="2316"/>
      <c r="Q233" s="2320"/>
      <c r="R233" s="2320"/>
      <c r="S233" s="2320"/>
      <c r="T233" s="2320"/>
      <c r="U233" s="2320"/>
      <c r="V233" s="2320"/>
      <c r="W233" s="2320"/>
      <c r="X233" s="2320"/>
      <c r="Y233" s="2321"/>
    </row>
    <row r="234" spans="1:25" ht="13.5">
      <c r="A234" s="2312"/>
      <c r="B234" s="2313"/>
      <c r="C234" s="2314"/>
      <c r="D234" s="2314"/>
      <c r="E234" s="2314"/>
      <c r="F234" s="2315"/>
      <c r="G234" s="2316"/>
      <c r="H234" s="2316"/>
      <c r="I234" s="2317"/>
      <c r="J234" s="2317"/>
      <c r="K234" s="2318"/>
      <c r="L234" s="2319"/>
      <c r="M234" s="2317"/>
      <c r="N234" s="2316"/>
      <c r="O234" s="2316"/>
      <c r="P234" s="2316"/>
      <c r="Q234" s="2320"/>
      <c r="R234" s="2320"/>
      <c r="S234" s="2320"/>
      <c r="T234" s="2320"/>
      <c r="U234" s="2320"/>
      <c r="V234" s="2320"/>
      <c r="W234" s="2320"/>
      <c r="X234" s="2320"/>
      <c r="Y234" s="2321"/>
    </row>
    <row r="235" spans="1:25" ht="13.5">
      <c r="A235" s="2312"/>
      <c r="B235" s="2313"/>
      <c r="C235" s="2314"/>
      <c r="D235" s="2314"/>
      <c r="E235" s="2314"/>
      <c r="F235" s="2315"/>
      <c r="G235" s="2316"/>
      <c r="H235" s="2316"/>
      <c r="I235" s="2317"/>
      <c r="J235" s="2317"/>
      <c r="K235" s="2318"/>
      <c r="L235" s="2319"/>
      <c r="M235" s="2317"/>
      <c r="N235" s="2316"/>
      <c r="O235" s="2316"/>
      <c r="P235" s="2316"/>
      <c r="Q235" s="2320"/>
      <c r="R235" s="2320"/>
      <c r="S235" s="2320"/>
      <c r="T235" s="2320"/>
      <c r="U235" s="2320"/>
      <c r="V235" s="2320"/>
      <c r="W235" s="2320"/>
      <c r="X235" s="2320"/>
      <c r="Y235" s="2321"/>
    </row>
    <row r="236" spans="1:25" ht="13.5">
      <c r="A236" s="2312"/>
      <c r="B236" s="2313"/>
      <c r="C236" s="2314"/>
      <c r="D236" s="2314"/>
      <c r="E236" s="2314"/>
      <c r="F236" s="2315"/>
      <c r="G236" s="2316"/>
      <c r="H236" s="2316"/>
      <c r="I236" s="2317"/>
      <c r="J236" s="2317"/>
      <c r="K236" s="2318"/>
      <c r="L236" s="2319"/>
      <c r="M236" s="2317"/>
      <c r="N236" s="2316"/>
      <c r="O236" s="2316"/>
      <c r="P236" s="2316"/>
      <c r="Q236" s="2320"/>
      <c r="R236" s="2320"/>
      <c r="S236" s="2320"/>
      <c r="T236" s="2320"/>
      <c r="U236" s="2320"/>
      <c r="V236" s="2320"/>
      <c r="W236" s="2320"/>
      <c r="X236" s="2320"/>
      <c r="Y236" s="2321"/>
    </row>
    <row r="237" spans="1:25" ht="13.5">
      <c r="A237" s="2312"/>
      <c r="B237" s="2313"/>
      <c r="C237" s="2314"/>
      <c r="D237" s="2314"/>
      <c r="E237" s="2314"/>
      <c r="F237" s="2315"/>
      <c r="G237" s="2316"/>
      <c r="H237" s="2316"/>
      <c r="I237" s="2317"/>
      <c r="J237" s="2317"/>
      <c r="K237" s="2318"/>
      <c r="L237" s="2319"/>
      <c r="M237" s="2317"/>
      <c r="N237" s="2316"/>
      <c r="O237" s="2316"/>
      <c r="P237" s="2316"/>
      <c r="Q237" s="2320"/>
      <c r="R237" s="2320"/>
      <c r="S237" s="2320"/>
      <c r="T237" s="2320"/>
      <c r="U237" s="2320"/>
      <c r="V237" s="2320"/>
      <c r="W237" s="2320"/>
      <c r="X237" s="2320"/>
      <c r="Y237" s="2321"/>
    </row>
    <row r="238" spans="1:25" ht="13.5">
      <c r="A238" s="2312"/>
      <c r="B238" s="2313"/>
      <c r="C238" s="2314"/>
      <c r="D238" s="2314"/>
      <c r="E238" s="2314"/>
      <c r="F238" s="2315"/>
      <c r="G238" s="2316"/>
      <c r="H238" s="2316"/>
      <c r="I238" s="2317"/>
      <c r="J238" s="2317"/>
      <c r="K238" s="2318"/>
      <c r="L238" s="2319"/>
      <c r="M238" s="2317"/>
      <c r="N238" s="2316"/>
      <c r="O238" s="2316"/>
      <c r="P238" s="2316"/>
      <c r="Q238" s="2320"/>
      <c r="R238" s="2320"/>
      <c r="S238" s="2320"/>
      <c r="T238" s="2320"/>
      <c r="U238" s="2320"/>
      <c r="V238" s="2320"/>
      <c r="W238" s="2320"/>
      <c r="X238" s="2320"/>
      <c r="Y238" s="2321"/>
    </row>
    <row r="239" spans="1:25" ht="13.5">
      <c r="A239" s="2312"/>
      <c r="B239" s="2313"/>
      <c r="C239" s="2314"/>
      <c r="D239" s="2314"/>
      <c r="E239" s="2314"/>
      <c r="F239" s="2315"/>
      <c r="G239" s="2316"/>
      <c r="H239" s="2316"/>
      <c r="I239" s="2317"/>
      <c r="J239" s="2317"/>
      <c r="K239" s="2318"/>
      <c r="L239" s="2319"/>
      <c r="M239" s="2317"/>
      <c r="N239" s="2316"/>
      <c r="O239" s="2316"/>
      <c r="P239" s="2316"/>
      <c r="Q239" s="2320"/>
      <c r="R239" s="2320"/>
      <c r="S239" s="2320"/>
      <c r="T239" s="2320"/>
      <c r="U239" s="2320"/>
      <c r="V239" s="2320"/>
      <c r="W239" s="2320"/>
      <c r="X239" s="2320"/>
      <c r="Y239" s="2321"/>
    </row>
    <row r="240" spans="1:25" ht="13.5">
      <c r="A240" s="2312"/>
      <c r="B240" s="2313"/>
      <c r="C240" s="2314"/>
      <c r="D240" s="2314"/>
      <c r="E240" s="2314"/>
      <c r="F240" s="2315"/>
      <c r="G240" s="2316"/>
      <c r="H240" s="2316"/>
      <c r="I240" s="2317"/>
      <c r="J240" s="2317"/>
      <c r="K240" s="2318"/>
      <c r="L240" s="2319"/>
      <c r="M240" s="2317"/>
      <c r="N240" s="2316"/>
      <c r="O240" s="2316"/>
      <c r="P240" s="2316"/>
      <c r="Q240" s="2320"/>
      <c r="R240" s="2320"/>
      <c r="S240" s="2320"/>
      <c r="T240" s="2320"/>
      <c r="U240" s="2320"/>
      <c r="V240" s="2320"/>
      <c r="W240" s="2320"/>
      <c r="X240" s="2320"/>
      <c r="Y240" s="2321"/>
    </row>
    <row r="241" spans="1:25" ht="13.5">
      <c r="A241" s="2312"/>
      <c r="B241" s="2313"/>
      <c r="C241" s="2314"/>
      <c r="D241" s="2314"/>
      <c r="E241" s="2314"/>
      <c r="F241" s="2315"/>
      <c r="G241" s="2316"/>
      <c r="H241" s="2316"/>
      <c r="I241" s="2317"/>
      <c r="J241" s="2317"/>
      <c r="K241" s="2318"/>
      <c r="L241" s="2319"/>
      <c r="M241" s="2317"/>
      <c r="N241" s="2316"/>
      <c r="O241" s="2316"/>
      <c r="P241" s="2316"/>
      <c r="Q241" s="2320"/>
      <c r="R241" s="2320"/>
      <c r="S241" s="2320"/>
      <c r="T241" s="2320"/>
      <c r="U241" s="2320"/>
      <c r="V241" s="2320"/>
      <c r="W241" s="2320"/>
      <c r="X241" s="2320"/>
      <c r="Y241" s="2321"/>
    </row>
    <row r="242" spans="1:25" ht="13.5">
      <c r="A242" s="2312"/>
      <c r="B242" s="2313"/>
      <c r="C242" s="2314"/>
      <c r="D242" s="2314"/>
      <c r="E242" s="2314"/>
      <c r="F242" s="2315"/>
      <c r="G242" s="2316"/>
      <c r="H242" s="2316"/>
      <c r="I242" s="2317"/>
      <c r="J242" s="2317"/>
      <c r="K242" s="2318"/>
      <c r="L242" s="2319"/>
      <c r="M242" s="2317"/>
      <c r="N242" s="2316"/>
      <c r="O242" s="2316"/>
      <c r="P242" s="2316"/>
      <c r="Q242" s="2320"/>
      <c r="R242" s="2320"/>
      <c r="S242" s="2320"/>
      <c r="T242" s="2320"/>
      <c r="U242" s="2320"/>
      <c r="V242" s="2320"/>
      <c r="W242" s="2320"/>
      <c r="X242" s="2320"/>
      <c r="Y242" s="2321"/>
    </row>
    <row r="243" spans="1:25" ht="13.5">
      <c r="A243" s="2312"/>
      <c r="B243" s="2313"/>
      <c r="C243" s="2314"/>
      <c r="D243" s="2314"/>
      <c r="E243" s="2314"/>
      <c r="F243" s="2315"/>
      <c r="G243" s="2316"/>
      <c r="H243" s="2316"/>
      <c r="I243" s="2317"/>
      <c r="J243" s="2317"/>
      <c r="K243" s="2318"/>
      <c r="L243" s="2319"/>
      <c r="M243" s="2317"/>
      <c r="N243" s="2316"/>
      <c r="O243" s="2316"/>
      <c r="P243" s="2316"/>
      <c r="Q243" s="2320"/>
      <c r="R243" s="2320"/>
      <c r="S243" s="2320"/>
      <c r="T243" s="2320"/>
      <c r="U243" s="2320"/>
      <c r="V243" s="2320"/>
      <c r="W243" s="2320"/>
      <c r="X243" s="2320"/>
      <c r="Y243" s="2321"/>
    </row>
    <row r="244" spans="1:25" ht="13.5">
      <c r="A244" s="2312"/>
      <c r="B244" s="2313"/>
      <c r="C244" s="2314"/>
      <c r="D244" s="2314"/>
      <c r="E244" s="2314"/>
      <c r="F244" s="2315"/>
      <c r="G244" s="2316"/>
      <c r="H244" s="2316"/>
      <c r="I244" s="2317"/>
      <c r="J244" s="2317"/>
      <c r="K244" s="2318"/>
      <c r="L244" s="2319"/>
      <c r="M244" s="2317"/>
      <c r="N244" s="2316"/>
      <c r="O244" s="2316"/>
      <c r="P244" s="2316"/>
      <c r="Q244" s="2320"/>
      <c r="R244" s="2320"/>
      <c r="S244" s="2320"/>
      <c r="T244" s="2320"/>
      <c r="U244" s="2320"/>
      <c r="V244" s="2320"/>
      <c r="W244" s="2320"/>
      <c r="X244" s="2320"/>
      <c r="Y244" s="2321"/>
    </row>
    <row r="245" spans="1:25" ht="13.5">
      <c r="A245" s="2312"/>
      <c r="B245" s="2313"/>
      <c r="C245" s="2314"/>
      <c r="D245" s="2314"/>
      <c r="E245" s="2314"/>
      <c r="F245" s="2315"/>
      <c r="G245" s="2316"/>
      <c r="H245" s="2316"/>
      <c r="I245" s="2317"/>
      <c r="J245" s="2317"/>
      <c r="K245" s="2318"/>
      <c r="L245" s="2319"/>
      <c r="M245" s="2317"/>
      <c r="N245" s="2316"/>
      <c r="O245" s="2316"/>
      <c r="P245" s="2316"/>
      <c r="Q245" s="2320"/>
      <c r="R245" s="2320"/>
      <c r="S245" s="2320"/>
      <c r="T245" s="2320"/>
      <c r="U245" s="2320"/>
      <c r="V245" s="2320"/>
      <c r="W245" s="2320"/>
      <c r="X245" s="2320"/>
      <c r="Y245" s="2321"/>
    </row>
    <row r="246" spans="1:25" ht="13.5">
      <c r="A246" s="2312"/>
      <c r="B246" s="2313"/>
      <c r="C246" s="2314"/>
      <c r="D246" s="2314"/>
      <c r="E246" s="2314"/>
      <c r="F246" s="2315"/>
      <c r="G246" s="2316"/>
      <c r="H246" s="2316"/>
      <c r="I246" s="2317"/>
      <c r="J246" s="2317"/>
      <c r="K246" s="2318"/>
      <c r="L246" s="2319"/>
      <c r="M246" s="2317"/>
      <c r="N246" s="2316"/>
      <c r="O246" s="2316"/>
      <c r="P246" s="2316"/>
      <c r="Q246" s="2320"/>
      <c r="R246" s="2320"/>
      <c r="S246" s="2320"/>
      <c r="T246" s="2320"/>
      <c r="U246" s="2320"/>
      <c r="V246" s="2320"/>
      <c r="W246" s="2320"/>
      <c r="X246" s="2320"/>
      <c r="Y246" s="2321"/>
    </row>
    <row r="247" spans="1:25" ht="13.5">
      <c r="A247" s="2312"/>
      <c r="B247" s="2313"/>
      <c r="C247" s="2314"/>
      <c r="D247" s="2314"/>
      <c r="E247" s="2314"/>
      <c r="F247" s="2315"/>
      <c r="G247" s="2316"/>
      <c r="H247" s="2316"/>
      <c r="I247" s="2317"/>
      <c r="J247" s="2317"/>
      <c r="K247" s="2318"/>
      <c r="L247" s="2319"/>
      <c r="M247" s="2317"/>
      <c r="N247" s="2316"/>
      <c r="O247" s="2316"/>
      <c r="P247" s="2316"/>
      <c r="Q247" s="2320"/>
      <c r="R247" s="2320"/>
      <c r="S247" s="2320"/>
      <c r="T247" s="2320"/>
      <c r="U247" s="2320"/>
      <c r="V247" s="2320"/>
      <c r="W247" s="2320"/>
      <c r="X247" s="2320"/>
      <c r="Y247" s="2321"/>
    </row>
    <row r="248" spans="1:25" ht="13.5">
      <c r="A248" s="2312"/>
      <c r="B248" s="2313"/>
      <c r="C248" s="2314"/>
      <c r="D248" s="2314"/>
      <c r="E248" s="2314"/>
      <c r="F248" s="2315"/>
      <c r="G248" s="2316"/>
      <c r="H248" s="2316"/>
      <c r="I248" s="2317"/>
      <c r="J248" s="2317"/>
      <c r="K248" s="2318"/>
      <c r="L248" s="2319"/>
      <c r="M248" s="2317"/>
      <c r="N248" s="2316"/>
      <c r="O248" s="2316"/>
      <c r="P248" s="2316"/>
      <c r="Q248" s="2320"/>
      <c r="R248" s="2320"/>
      <c r="S248" s="2320"/>
      <c r="T248" s="2320"/>
      <c r="U248" s="2320"/>
      <c r="V248" s="2320"/>
      <c r="W248" s="2320"/>
      <c r="X248" s="2320"/>
      <c r="Y248" s="2321"/>
    </row>
    <row r="249" spans="1:25" ht="13.5">
      <c r="A249" s="2312"/>
      <c r="B249" s="2313"/>
      <c r="C249" s="2314"/>
      <c r="D249" s="2314"/>
      <c r="E249" s="2314"/>
      <c r="F249" s="2315"/>
      <c r="G249" s="2316"/>
      <c r="H249" s="2316"/>
      <c r="I249" s="2317"/>
      <c r="J249" s="2317"/>
      <c r="K249" s="2318"/>
      <c r="L249" s="2319"/>
      <c r="M249" s="2317"/>
      <c r="N249" s="2316"/>
      <c r="O249" s="2316"/>
      <c r="P249" s="2316"/>
      <c r="Q249" s="2320"/>
      <c r="R249" s="2320"/>
      <c r="S249" s="2320"/>
      <c r="T249" s="2320"/>
      <c r="U249" s="2320"/>
      <c r="V249" s="2320"/>
      <c r="W249" s="2320"/>
      <c r="X249" s="2320"/>
      <c r="Y249" s="2321"/>
    </row>
    <row r="250" spans="1:25" ht="13.5">
      <c r="A250" s="2312"/>
      <c r="B250" s="2313"/>
      <c r="C250" s="2314"/>
      <c r="D250" s="2314"/>
      <c r="E250" s="2314"/>
      <c r="F250" s="2315"/>
      <c r="G250" s="2316"/>
      <c r="H250" s="2316"/>
      <c r="I250" s="2317"/>
      <c r="J250" s="2317"/>
      <c r="K250" s="2318"/>
      <c r="L250" s="2319"/>
      <c r="M250" s="2317"/>
      <c r="N250" s="2316"/>
      <c r="O250" s="2316"/>
      <c r="P250" s="2316"/>
      <c r="Q250" s="2320"/>
      <c r="R250" s="2320"/>
      <c r="S250" s="2320"/>
      <c r="T250" s="2320"/>
      <c r="U250" s="2320"/>
      <c r="V250" s="2320"/>
      <c r="W250" s="2320"/>
      <c r="X250" s="2320"/>
      <c r="Y250" s="2321"/>
    </row>
    <row r="251" spans="1:25" ht="13.5">
      <c r="A251" s="2312"/>
      <c r="B251" s="2313"/>
      <c r="C251" s="2314"/>
      <c r="D251" s="2314"/>
      <c r="E251" s="2314"/>
      <c r="F251" s="2315"/>
      <c r="G251" s="2316"/>
      <c r="H251" s="2316"/>
      <c r="I251" s="2317"/>
      <c r="J251" s="2317"/>
      <c r="K251" s="2318"/>
      <c r="L251" s="2319"/>
      <c r="M251" s="2317"/>
      <c r="N251" s="2316"/>
      <c r="O251" s="2316"/>
      <c r="P251" s="2316"/>
      <c r="Q251" s="2320"/>
      <c r="R251" s="2320"/>
      <c r="S251" s="2320"/>
      <c r="T251" s="2320"/>
      <c r="U251" s="2320"/>
      <c r="V251" s="2320"/>
      <c r="W251" s="2320"/>
      <c r="X251" s="2320"/>
      <c r="Y251" s="2321"/>
    </row>
    <row r="252" spans="1:25" ht="13.5">
      <c r="A252" s="2312"/>
      <c r="B252" s="2313"/>
      <c r="C252" s="2314"/>
      <c r="D252" s="2314"/>
      <c r="E252" s="2314"/>
      <c r="F252" s="2315"/>
      <c r="G252" s="2316"/>
      <c r="H252" s="2316"/>
      <c r="I252" s="2317"/>
      <c r="J252" s="2317"/>
      <c r="K252" s="2318"/>
      <c r="L252" s="2319"/>
      <c r="M252" s="2317"/>
      <c r="N252" s="2316"/>
      <c r="O252" s="2316"/>
      <c r="P252" s="2316"/>
      <c r="Q252" s="2320"/>
      <c r="R252" s="2320"/>
      <c r="S252" s="2320"/>
      <c r="T252" s="2320"/>
      <c r="U252" s="2320"/>
      <c r="V252" s="2320"/>
      <c r="W252" s="2320"/>
      <c r="X252" s="2320"/>
      <c r="Y252" s="2321"/>
    </row>
    <row r="253" spans="1:25" ht="13.5">
      <c r="A253" s="2312"/>
      <c r="B253" s="2313"/>
      <c r="C253" s="2314"/>
      <c r="D253" s="2314"/>
      <c r="E253" s="2314"/>
      <c r="F253" s="2315"/>
      <c r="G253" s="2316"/>
      <c r="H253" s="2316"/>
      <c r="I253" s="2317"/>
      <c r="J253" s="2317"/>
      <c r="K253" s="2318"/>
      <c r="L253" s="2319"/>
      <c r="M253" s="2317"/>
      <c r="N253" s="2316"/>
      <c r="O253" s="2316"/>
      <c r="P253" s="2316"/>
      <c r="Q253" s="2320"/>
      <c r="R253" s="2320"/>
      <c r="S253" s="2320"/>
      <c r="T253" s="2320"/>
      <c r="U253" s="2320"/>
      <c r="V253" s="2320"/>
      <c r="W253" s="2320"/>
      <c r="X253" s="2320"/>
      <c r="Y253" s="2321"/>
    </row>
    <row r="254" spans="1:25" ht="13.5">
      <c r="A254" s="2312"/>
      <c r="B254" s="2313"/>
      <c r="C254" s="2314"/>
      <c r="D254" s="2314"/>
      <c r="E254" s="2314"/>
      <c r="F254" s="2315"/>
      <c r="G254" s="2316"/>
      <c r="H254" s="2316"/>
      <c r="I254" s="2317"/>
      <c r="J254" s="2317"/>
      <c r="K254" s="2318"/>
      <c r="L254" s="2319"/>
      <c r="M254" s="2317"/>
      <c r="N254" s="2316"/>
      <c r="O254" s="2316"/>
      <c r="P254" s="2316"/>
      <c r="Q254" s="2320"/>
      <c r="R254" s="2320"/>
      <c r="S254" s="2320"/>
      <c r="T254" s="2320"/>
      <c r="U254" s="2320"/>
      <c r="V254" s="2320"/>
      <c r="W254" s="2320"/>
      <c r="X254" s="2320"/>
      <c r="Y254" s="2321"/>
    </row>
    <row r="255" spans="1:25" ht="13.5">
      <c r="A255" s="2312"/>
      <c r="B255" s="2313"/>
      <c r="C255" s="2314"/>
      <c r="D255" s="2314"/>
      <c r="E255" s="2314"/>
      <c r="F255" s="2315"/>
      <c r="G255" s="2316"/>
      <c r="H255" s="2316"/>
      <c r="I255" s="2317"/>
      <c r="J255" s="2317"/>
      <c r="K255" s="2318"/>
      <c r="L255" s="2319"/>
      <c r="M255" s="2317"/>
      <c r="N255" s="2316"/>
      <c r="O255" s="2316"/>
      <c r="P255" s="2316"/>
      <c r="Q255" s="2320"/>
      <c r="R255" s="2320"/>
      <c r="S255" s="2320"/>
      <c r="T255" s="2320"/>
      <c r="U255" s="2320"/>
      <c r="V255" s="2320"/>
      <c r="W255" s="2320"/>
      <c r="X255" s="2320"/>
      <c r="Y255" s="2321"/>
    </row>
    <row r="256" spans="1:25" ht="13.5">
      <c r="A256" s="2312"/>
      <c r="B256" s="2313"/>
      <c r="C256" s="2314"/>
      <c r="D256" s="2314"/>
      <c r="E256" s="2314"/>
      <c r="F256" s="2315"/>
      <c r="G256" s="2316"/>
      <c r="H256" s="2316"/>
      <c r="I256" s="2317"/>
      <c r="J256" s="2317"/>
      <c r="K256" s="2318"/>
      <c r="L256" s="2319"/>
      <c r="M256" s="2317"/>
      <c r="N256" s="2316"/>
      <c r="O256" s="2316"/>
      <c r="P256" s="2316"/>
      <c r="Q256" s="2320"/>
      <c r="R256" s="2320"/>
      <c r="S256" s="2320"/>
      <c r="T256" s="2320"/>
      <c r="U256" s="2320"/>
      <c r="V256" s="2320"/>
      <c r="W256" s="2320"/>
      <c r="X256" s="2320"/>
      <c r="Y256" s="2321"/>
    </row>
    <row r="257" spans="1:25" ht="13.5">
      <c r="A257" s="2312"/>
      <c r="B257" s="2313"/>
      <c r="C257" s="2314"/>
      <c r="D257" s="2314"/>
      <c r="E257" s="2314"/>
      <c r="F257" s="2315"/>
      <c r="G257" s="2316"/>
      <c r="H257" s="2316"/>
      <c r="I257" s="2317"/>
      <c r="J257" s="2317"/>
      <c r="K257" s="2318"/>
      <c r="L257" s="2319"/>
      <c r="M257" s="2317"/>
      <c r="N257" s="2316"/>
      <c r="O257" s="2316"/>
      <c r="P257" s="2316"/>
      <c r="Q257" s="2320"/>
      <c r="R257" s="2320"/>
      <c r="S257" s="2320"/>
      <c r="T257" s="2320"/>
      <c r="U257" s="2320"/>
      <c r="V257" s="2320"/>
      <c r="W257" s="2320"/>
      <c r="X257" s="2320"/>
      <c r="Y257" s="2321"/>
    </row>
    <row r="258" spans="1:25" ht="13.5">
      <c r="A258" s="2312"/>
      <c r="B258" s="2313"/>
      <c r="C258" s="2314"/>
      <c r="D258" s="2314"/>
      <c r="E258" s="2314"/>
      <c r="F258" s="2315"/>
      <c r="G258" s="2316"/>
      <c r="H258" s="2316"/>
      <c r="I258" s="2317"/>
      <c r="J258" s="2317"/>
      <c r="K258" s="2318"/>
      <c r="L258" s="2319"/>
      <c r="M258" s="2317"/>
      <c r="N258" s="2316"/>
      <c r="O258" s="2316"/>
      <c r="P258" s="2316"/>
      <c r="Q258" s="2320"/>
      <c r="R258" s="2320"/>
      <c r="S258" s="2320"/>
      <c r="T258" s="2320"/>
      <c r="U258" s="2320"/>
      <c r="V258" s="2320"/>
      <c r="W258" s="2320"/>
      <c r="X258" s="2320"/>
      <c r="Y258" s="2321"/>
    </row>
    <row r="259" spans="1:25" ht="13.5">
      <c r="A259" s="2312"/>
      <c r="B259" s="2313"/>
      <c r="C259" s="2314"/>
      <c r="D259" s="2314"/>
      <c r="E259" s="2314"/>
      <c r="F259" s="2315"/>
      <c r="G259" s="2316"/>
      <c r="H259" s="2316"/>
      <c r="I259" s="2317"/>
      <c r="J259" s="2317"/>
      <c r="K259" s="2318"/>
      <c r="L259" s="2319"/>
      <c r="M259" s="2317"/>
      <c r="N259" s="2316"/>
      <c r="O259" s="2316"/>
      <c r="P259" s="2316"/>
      <c r="Q259" s="2320"/>
      <c r="R259" s="2320"/>
      <c r="S259" s="2320"/>
      <c r="T259" s="2320"/>
      <c r="U259" s="2320"/>
      <c r="V259" s="2320"/>
      <c r="W259" s="2320"/>
      <c r="X259" s="2320"/>
      <c r="Y259" s="2321"/>
    </row>
    <row r="260" spans="1:25" ht="13.5">
      <c r="A260" s="2312"/>
      <c r="B260" s="2313"/>
      <c r="C260" s="2314"/>
      <c r="D260" s="2314"/>
      <c r="E260" s="2314"/>
      <c r="F260" s="2315"/>
      <c r="G260" s="2316"/>
      <c r="H260" s="2316"/>
      <c r="I260" s="2317"/>
      <c r="J260" s="2317"/>
      <c r="K260" s="2318"/>
      <c r="L260" s="2319"/>
      <c r="M260" s="2317"/>
      <c r="N260" s="2316"/>
      <c r="O260" s="2316"/>
      <c r="P260" s="2316"/>
      <c r="Q260" s="2320"/>
      <c r="R260" s="2320"/>
      <c r="S260" s="2320"/>
      <c r="T260" s="2320"/>
      <c r="U260" s="2320"/>
      <c r="V260" s="2320"/>
      <c r="W260" s="2320"/>
      <c r="X260" s="2320"/>
      <c r="Y260" s="2321"/>
    </row>
    <row r="261" spans="1:25" ht="13.5">
      <c r="A261" s="2312"/>
      <c r="B261" s="2313"/>
      <c r="C261" s="2314"/>
      <c r="D261" s="2314"/>
      <c r="E261" s="2314"/>
      <c r="F261" s="2315"/>
      <c r="G261" s="2316"/>
      <c r="H261" s="2316"/>
      <c r="I261" s="2317"/>
      <c r="J261" s="2317"/>
      <c r="K261" s="2318"/>
      <c r="L261" s="2319"/>
      <c r="M261" s="2317"/>
      <c r="N261" s="2316"/>
      <c r="O261" s="2316"/>
      <c r="P261" s="2316"/>
      <c r="Q261" s="2320"/>
      <c r="R261" s="2320"/>
      <c r="S261" s="2320"/>
      <c r="T261" s="2320"/>
      <c r="U261" s="2320"/>
      <c r="V261" s="2320"/>
      <c r="W261" s="2320"/>
      <c r="X261" s="2320"/>
      <c r="Y261" s="2321"/>
    </row>
    <row r="262" spans="1:25" ht="13.5">
      <c r="A262" s="2312"/>
      <c r="B262" s="2313"/>
      <c r="C262" s="2314"/>
      <c r="D262" s="2314"/>
      <c r="E262" s="2314"/>
      <c r="F262" s="2315"/>
      <c r="G262" s="2316"/>
      <c r="H262" s="2316"/>
      <c r="I262" s="2317"/>
      <c r="J262" s="2317"/>
      <c r="K262" s="2318"/>
      <c r="L262" s="2319"/>
      <c r="M262" s="2317"/>
      <c r="N262" s="2316"/>
      <c r="O262" s="2316"/>
      <c r="P262" s="2316"/>
      <c r="Q262" s="2320"/>
      <c r="R262" s="2320"/>
      <c r="S262" s="2320"/>
      <c r="T262" s="2320"/>
      <c r="U262" s="2320"/>
      <c r="V262" s="2320"/>
      <c r="W262" s="2320"/>
      <c r="X262" s="2320"/>
      <c r="Y262" s="2321"/>
    </row>
    <row r="263" spans="1:25" ht="13.5">
      <c r="A263" s="2312"/>
      <c r="B263" s="2313"/>
      <c r="C263" s="2314"/>
      <c r="D263" s="2314"/>
      <c r="E263" s="2314"/>
      <c r="F263" s="2315"/>
      <c r="G263" s="2316"/>
      <c r="H263" s="2316"/>
      <c r="I263" s="2317"/>
      <c r="J263" s="2317"/>
      <c r="K263" s="2318"/>
      <c r="L263" s="2319"/>
      <c r="M263" s="2317"/>
      <c r="N263" s="2316"/>
      <c r="O263" s="2316"/>
      <c r="P263" s="2316"/>
      <c r="Q263" s="2320"/>
      <c r="R263" s="2320"/>
      <c r="S263" s="2320"/>
      <c r="T263" s="2320"/>
      <c r="U263" s="2320"/>
      <c r="V263" s="2320"/>
      <c r="W263" s="2320"/>
      <c r="X263" s="2320"/>
      <c r="Y263" s="2321"/>
    </row>
    <row r="264" spans="1:25" ht="13.5">
      <c r="A264" s="2312"/>
      <c r="B264" s="2313"/>
      <c r="C264" s="2314"/>
      <c r="D264" s="2314"/>
      <c r="E264" s="2314"/>
      <c r="F264" s="2315"/>
      <c r="G264" s="2316"/>
      <c r="H264" s="2316"/>
      <c r="I264" s="2317"/>
      <c r="J264" s="2317"/>
      <c r="K264" s="2318"/>
      <c r="L264" s="2319"/>
      <c r="M264" s="2317"/>
      <c r="N264" s="2316"/>
      <c r="O264" s="2316"/>
      <c r="P264" s="2316"/>
      <c r="Q264" s="2320"/>
      <c r="R264" s="2320"/>
      <c r="S264" s="2320"/>
      <c r="T264" s="2320"/>
      <c r="U264" s="2320"/>
      <c r="V264" s="2320"/>
      <c r="W264" s="2320"/>
      <c r="X264" s="2320"/>
      <c r="Y264" s="2321"/>
    </row>
    <row r="265" spans="1:25" ht="13.5">
      <c r="A265" s="2312"/>
      <c r="B265" s="2313"/>
      <c r="C265" s="2314"/>
      <c r="D265" s="2314"/>
      <c r="E265" s="2314"/>
      <c r="F265" s="2315"/>
      <c r="G265" s="2316"/>
      <c r="H265" s="2316"/>
      <c r="I265" s="2317"/>
      <c r="J265" s="2317"/>
      <c r="K265" s="2318"/>
      <c r="L265" s="2319"/>
      <c r="M265" s="2317"/>
      <c r="N265" s="2316"/>
      <c r="O265" s="2316"/>
      <c r="P265" s="2316"/>
      <c r="Q265" s="2320"/>
      <c r="R265" s="2320"/>
      <c r="S265" s="2320"/>
      <c r="T265" s="2320"/>
      <c r="U265" s="2320"/>
      <c r="V265" s="2320"/>
      <c r="W265" s="2320"/>
      <c r="X265" s="2320"/>
      <c r="Y265" s="2321"/>
    </row>
    <row r="266" spans="1:25" ht="13.5">
      <c r="A266" s="2312"/>
      <c r="B266" s="2313"/>
      <c r="C266" s="2314"/>
      <c r="D266" s="2314"/>
      <c r="E266" s="2314"/>
      <c r="F266" s="2315"/>
      <c r="G266" s="2316"/>
      <c r="H266" s="2316"/>
      <c r="I266" s="2317"/>
      <c r="J266" s="2317"/>
      <c r="K266" s="2318"/>
      <c r="L266" s="2319"/>
      <c r="M266" s="2317"/>
      <c r="N266" s="2316"/>
      <c r="O266" s="2316"/>
      <c r="P266" s="2316"/>
      <c r="Q266" s="2320"/>
      <c r="R266" s="2320"/>
      <c r="S266" s="2320"/>
      <c r="T266" s="2320"/>
      <c r="U266" s="2320"/>
      <c r="V266" s="2320"/>
      <c r="W266" s="2320"/>
      <c r="X266" s="2320"/>
      <c r="Y266" s="2321"/>
    </row>
    <row r="267" spans="1:25" ht="13.5">
      <c r="A267" s="2312"/>
      <c r="B267" s="2313"/>
      <c r="C267" s="2314"/>
      <c r="D267" s="2314"/>
      <c r="E267" s="2314"/>
      <c r="F267" s="2315"/>
      <c r="G267" s="2316"/>
      <c r="H267" s="2316"/>
      <c r="I267" s="2317"/>
      <c r="J267" s="2317"/>
      <c r="K267" s="2318"/>
      <c r="L267" s="2319"/>
      <c r="M267" s="2317"/>
      <c r="N267" s="2316"/>
      <c r="O267" s="2316"/>
      <c r="P267" s="2316"/>
      <c r="Q267" s="2320"/>
      <c r="R267" s="2320"/>
      <c r="S267" s="2320"/>
      <c r="T267" s="2320"/>
      <c r="U267" s="2320"/>
      <c r="V267" s="2320"/>
      <c r="W267" s="2320"/>
      <c r="X267" s="2320"/>
      <c r="Y267" s="2321"/>
    </row>
    <row r="268" spans="1:25" ht="13.5">
      <c r="A268" s="2312"/>
      <c r="B268" s="2313"/>
      <c r="C268" s="2314"/>
      <c r="D268" s="2314"/>
      <c r="E268" s="2314"/>
      <c r="F268" s="2315"/>
      <c r="G268" s="2316"/>
      <c r="H268" s="2316"/>
      <c r="I268" s="2317"/>
      <c r="J268" s="2317"/>
      <c r="K268" s="2318"/>
      <c r="L268" s="2319"/>
      <c r="M268" s="2317"/>
      <c r="N268" s="2316"/>
      <c r="O268" s="2316"/>
      <c r="P268" s="2316"/>
      <c r="Q268" s="2320"/>
      <c r="R268" s="2320"/>
      <c r="S268" s="2320"/>
      <c r="T268" s="2320"/>
      <c r="U268" s="2320"/>
      <c r="V268" s="2320"/>
      <c r="W268" s="2320"/>
      <c r="X268" s="2320"/>
      <c r="Y268" s="2321"/>
    </row>
    <row r="269" spans="1:25" ht="13.5">
      <c r="A269" s="2312"/>
      <c r="B269" s="2313"/>
      <c r="C269" s="2314"/>
      <c r="D269" s="2314"/>
      <c r="E269" s="2314"/>
      <c r="F269" s="2315"/>
      <c r="G269" s="2316"/>
      <c r="H269" s="2316"/>
      <c r="I269" s="2317"/>
      <c r="J269" s="2317"/>
      <c r="K269" s="2318"/>
      <c r="L269" s="2319"/>
      <c r="M269" s="2317"/>
      <c r="N269" s="2316"/>
      <c r="O269" s="2316"/>
      <c r="P269" s="2316"/>
      <c r="Q269" s="2320"/>
      <c r="R269" s="2320"/>
      <c r="S269" s="2320"/>
      <c r="T269" s="2320"/>
      <c r="U269" s="2320"/>
      <c r="V269" s="2320"/>
      <c r="W269" s="2320"/>
      <c r="X269" s="2320"/>
      <c r="Y269" s="2321"/>
    </row>
    <row r="270" spans="1:25" ht="13.5">
      <c r="A270" s="2312"/>
      <c r="B270" s="2313"/>
      <c r="C270" s="2314"/>
      <c r="D270" s="2314"/>
      <c r="E270" s="2314"/>
      <c r="F270" s="2315"/>
      <c r="G270" s="2316"/>
      <c r="H270" s="2316"/>
      <c r="I270" s="2317"/>
      <c r="J270" s="2317"/>
      <c r="K270" s="2318"/>
      <c r="L270" s="2319"/>
      <c r="M270" s="2317"/>
      <c r="N270" s="2316"/>
      <c r="O270" s="2316"/>
      <c r="P270" s="2316"/>
      <c r="Q270" s="2320"/>
      <c r="R270" s="2320"/>
      <c r="S270" s="2320"/>
      <c r="T270" s="2320"/>
      <c r="U270" s="2320"/>
      <c r="V270" s="2320"/>
      <c r="W270" s="2320"/>
      <c r="X270" s="2320"/>
      <c r="Y270" s="2321"/>
    </row>
    <row r="271" spans="1:25" ht="13.5">
      <c r="A271" s="2312"/>
      <c r="B271" s="2313"/>
      <c r="C271" s="2314"/>
      <c r="D271" s="2314"/>
      <c r="E271" s="2314"/>
      <c r="F271" s="2315"/>
      <c r="G271" s="2316"/>
      <c r="H271" s="2316"/>
      <c r="I271" s="2317"/>
      <c r="J271" s="2317"/>
      <c r="K271" s="2318"/>
      <c r="L271" s="2319"/>
      <c r="M271" s="2317"/>
      <c r="N271" s="2316"/>
      <c r="O271" s="2316"/>
      <c r="P271" s="2316"/>
      <c r="Q271" s="2320"/>
      <c r="R271" s="2320"/>
      <c r="S271" s="2320"/>
      <c r="T271" s="2320"/>
      <c r="U271" s="2320"/>
      <c r="V271" s="2320"/>
      <c r="W271" s="2320"/>
      <c r="X271" s="2320"/>
      <c r="Y271" s="2321"/>
    </row>
    <row r="272" spans="1:25" ht="13.5">
      <c r="A272" s="2312"/>
      <c r="B272" s="2313"/>
      <c r="C272" s="2314"/>
      <c r="D272" s="2314"/>
      <c r="E272" s="2314"/>
      <c r="F272" s="2315"/>
      <c r="G272" s="2316"/>
      <c r="H272" s="2316"/>
      <c r="I272" s="2317"/>
      <c r="J272" s="2317"/>
      <c r="K272" s="2318"/>
      <c r="L272" s="2319"/>
      <c r="M272" s="2317"/>
      <c r="N272" s="2316"/>
      <c r="O272" s="2316"/>
      <c r="P272" s="2316"/>
      <c r="Q272" s="2320"/>
      <c r="R272" s="2320"/>
      <c r="S272" s="2320"/>
      <c r="T272" s="2320"/>
      <c r="U272" s="2320"/>
      <c r="V272" s="2320"/>
      <c r="W272" s="2320"/>
      <c r="X272" s="2320"/>
      <c r="Y272" s="2321"/>
    </row>
    <row r="273" spans="1:25" ht="13.5">
      <c r="A273" s="2312"/>
      <c r="B273" s="2313"/>
      <c r="C273" s="2314"/>
      <c r="D273" s="2314"/>
      <c r="E273" s="2314"/>
      <c r="F273" s="2315"/>
      <c r="G273" s="2316"/>
      <c r="H273" s="2316"/>
      <c r="I273" s="2317"/>
      <c r="J273" s="2317"/>
      <c r="K273" s="2318"/>
      <c r="L273" s="2319"/>
      <c r="M273" s="2317"/>
      <c r="N273" s="2316"/>
      <c r="O273" s="2316"/>
      <c r="P273" s="2316"/>
      <c r="Q273" s="2320"/>
      <c r="R273" s="2320"/>
      <c r="S273" s="2320"/>
      <c r="T273" s="2320"/>
      <c r="U273" s="2320"/>
      <c r="V273" s="2320"/>
      <c r="W273" s="2320"/>
      <c r="X273" s="2320"/>
      <c r="Y273" s="2321"/>
    </row>
    <row r="274" spans="1:25" ht="13.5">
      <c r="A274" s="2312"/>
      <c r="B274" s="2313"/>
      <c r="C274" s="2314"/>
      <c r="D274" s="2314"/>
      <c r="E274" s="2314"/>
      <c r="F274" s="2315"/>
      <c r="G274" s="2316"/>
      <c r="H274" s="2316"/>
      <c r="I274" s="2317"/>
      <c r="J274" s="2317"/>
      <c r="K274" s="2318"/>
      <c r="L274" s="2319"/>
      <c r="M274" s="2317"/>
      <c r="N274" s="2316"/>
      <c r="O274" s="2316"/>
      <c r="P274" s="2316"/>
      <c r="Q274" s="2320"/>
      <c r="R274" s="2320"/>
      <c r="S274" s="2320"/>
      <c r="T274" s="2320"/>
      <c r="U274" s="2320"/>
      <c r="V274" s="2320"/>
      <c r="W274" s="2320"/>
      <c r="X274" s="2320"/>
      <c r="Y274" s="2321"/>
    </row>
    <row r="275" spans="1:25" ht="13.5">
      <c r="A275" s="2312"/>
      <c r="B275" s="2313"/>
      <c r="C275" s="2314"/>
      <c r="D275" s="2314"/>
      <c r="E275" s="2314"/>
      <c r="F275" s="2315"/>
      <c r="G275" s="2316"/>
      <c r="H275" s="2316"/>
      <c r="I275" s="2317"/>
      <c r="J275" s="2317"/>
      <c r="K275" s="2318"/>
      <c r="L275" s="2319"/>
      <c r="M275" s="2317"/>
      <c r="N275" s="2316"/>
      <c r="O275" s="2316"/>
      <c r="P275" s="2316"/>
      <c r="Q275" s="2320"/>
      <c r="R275" s="2320"/>
      <c r="S275" s="2320"/>
      <c r="T275" s="2320"/>
      <c r="U275" s="2320"/>
      <c r="V275" s="2320"/>
      <c r="W275" s="2320"/>
      <c r="X275" s="2320"/>
      <c r="Y275" s="2321"/>
    </row>
    <row r="276" spans="1:25" ht="13.5">
      <c r="A276" s="2312"/>
      <c r="B276" s="2313"/>
      <c r="C276" s="2314"/>
      <c r="D276" s="2314"/>
      <c r="E276" s="2314"/>
      <c r="F276" s="2315"/>
      <c r="G276" s="2316"/>
      <c r="H276" s="2316"/>
      <c r="I276" s="2317"/>
      <c r="J276" s="2317"/>
      <c r="K276" s="2318"/>
      <c r="L276" s="2319"/>
      <c r="M276" s="2317"/>
      <c r="N276" s="2316"/>
      <c r="O276" s="2316"/>
      <c r="P276" s="2316"/>
      <c r="Q276" s="2320"/>
      <c r="R276" s="2320"/>
      <c r="S276" s="2320"/>
      <c r="T276" s="2320"/>
      <c r="U276" s="2320"/>
      <c r="V276" s="2320"/>
      <c r="W276" s="2320"/>
      <c r="X276" s="2320"/>
      <c r="Y276" s="2321"/>
    </row>
    <row r="277" spans="1:25" ht="13.5">
      <c r="A277" s="2312"/>
      <c r="B277" s="2313"/>
      <c r="C277" s="2314"/>
      <c r="D277" s="2314"/>
      <c r="E277" s="2314"/>
      <c r="F277" s="2315"/>
      <c r="G277" s="2316"/>
      <c r="H277" s="2316"/>
      <c r="I277" s="2317"/>
      <c r="J277" s="2317"/>
      <c r="K277" s="2318"/>
      <c r="L277" s="2319"/>
      <c r="M277" s="2317"/>
      <c r="N277" s="2316"/>
      <c r="O277" s="2316"/>
      <c r="P277" s="2316"/>
      <c r="Q277" s="2320"/>
      <c r="R277" s="2320"/>
      <c r="S277" s="2320"/>
      <c r="T277" s="2320"/>
      <c r="U277" s="2320"/>
      <c r="V277" s="2320"/>
      <c r="W277" s="2320"/>
      <c r="X277" s="2320"/>
      <c r="Y277" s="2321"/>
    </row>
    <row r="278" spans="1:25" ht="13.5">
      <c r="A278" s="2312"/>
      <c r="B278" s="2313"/>
      <c r="C278" s="2314"/>
      <c r="D278" s="2314"/>
      <c r="E278" s="2314"/>
      <c r="F278" s="2315"/>
      <c r="G278" s="2316"/>
      <c r="H278" s="2316"/>
      <c r="I278" s="2317"/>
      <c r="J278" s="2317"/>
      <c r="K278" s="2318"/>
      <c r="L278" s="2319"/>
      <c r="M278" s="2317"/>
      <c r="N278" s="2316"/>
      <c r="O278" s="2316"/>
      <c r="P278" s="2316"/>
      <c r="Q278" s="2320"/>
      <c r="R278" s="2320"/>
      <c r="S278" s="2320"/>
      <c r="T278" s="2320"/>
      <c r="U278" s="2320"/>
      <c r="V278" s="2320"/>
      <c r="W278" s="2320"/>
      <c r="X278" s="2320"/>
      <c r="Y278" s="2321"/>
    </row>
    <row r="279" spans="1:25" ht="13.5">
      <c r="A279" s="2312"/>
      <c r="B279" s="2313"/>
      <c r="C279" s="2314"/>
      <c r="D279" s="2314"/>
      <c r="E279" s="2314"/>
      <c r="F279" s="2315"/>
      <c r="G279" s="2316"/>
      <c r="H279" s="2316"/>
      <c r="I279" s="2317"/>
      <c r="J279" s="2317"/>
      <c r="K279" s="2318"/>
      <c r="L279" s="2319"/>
      <c r="M279" s="2317"/>
      <c r="N279" s="2316"/>
      <c r="O279" s="2316"/>
      <c r="P279" s="2316"/>
      <c r="Q279" s="2320"/>
      <c r="R279" s="2320"/>
      <c r="S279" s="2320"/>
      <c r="T279" s="2320"/>
      <c r="U279" s="2320"/>
      <c r="V279" s="2320"/>
      <c r="W279" s="2320"/>
      <c r="X279" s="2320"/>
      <c r="Y279" s="2321"/>
    </row>
    <row r="280" spans="1:25" ht="13.5">
      <c r="A280" s="2312"/>
      <c r="B280" s="2313"/>
      <c r="C280" s="2314"/>
      <c r="D280" s="2314"/>
      <c r="E280" s="2314"/>
      <c r="F280" s="2315"/>
      <c r="G280" s="2316"/>
      <c r="H280" s="2316"/>
      <c r="I280" s="2317"/>
      <c r="J280" s="2317"/>
      <c r="K280" s="2318"/>
      <c r="L280" s="2319"/>
      <c r="M280" s="2317"/>
      <c r="N280" s="2316"/>
      <c r="O280" s="2316"/>
      <c r="P280" s="2316"/>
      <c r="Q280" s="2320"/>
      <c r="R280" s="2320"/>
      <c r="S280" s="2320"/>
      <c r="T280" s="2320"/>
      <c r="U280" s="2320"/>
      <c r="V280" s="2320"/>
      <c r="W280" s="2320"/>
      <c r="X280" s="2320"/>
      <c r="Y280" s="2321"/>
    </row>
    <row r="281" spans="1:25" ht="13.5">
      <c r="A281" s="2312"/>
      <c r="B281" s="2313"/>
      <c r="C281" s="2314"/>
      <c r="D281" s="2314"/>
      <c r="E281" s="2314"/>
      <c r="F281" s="2315"/>
      <c r="G281" s="2316"/>
      <c r="H281" s="2316"/>
      <c r="I281" s="2317"/>
      <c r="J281" s="2317"/>
      <c r="K281" s="2318"/>
      <c r="L281" s="2319"/>
      <c r="M281" s="2317"/>
      <c r="N281" s="2316"/>
      <c r="O281" s="2316"/>
      <c r="P281" s="2316"/>
      <c r="Q281" s="2320"/>
      <c r="R281" s="2320"/>
      <c r="S281" s="2320"/>
      <c r="T281" s="2320"/>
      <c r="U281" s="2320"/>
      <c r="V281" s="2320"/>
      <c r="W281" s="2320"/>
      <c r="X281" s="2320"/>
      <c r="Y281" s="2321"/>
    </row>
    <row r="282" spans="1:25" ht="13.5">
      <c r="A282" s="2312"/>
      <c r="B282" s="2313"/>
      <c r="C282" s="2314"/>
      <c r="D282" s="2314"/>
      <c r="E282" s="2314"/>
      <c r="F282" s="2315"/>
      <c r="G282" s="2316"/>
      <c r="H282" s="2316"/>
      <c r="I282" s="2317"/>
      <c r="J282" s="2317"/>
      <c r="K282" s="2318"/>
      <c r="L282" s="2319"/>
      <c r="M282" s="2317"/>
      <c r="N282" s="2316"/>
      <c r="O282" s="2316"/>
      <c r="P282" s="2316"/>
      <c r="Q282" s="2320"/>
      <c r="R282" s="2320"/>
      <c r="S282" s="2320"/>
      <c r="T282" s="2320"/>
      <c r="U282" s="2320"/>
      <c r="V282" s="2320"/>
      <c r="W282" s="2320"/>
      <c r="X282" s="2320"/>
      <c r="Y282" s="2321"/>
    </row>
    <row r="283" spans="1:25" ht="13.5">
      <c r="A283" s="2312"/>
      <c r="B283" s="2313"/>
      <c r="C283" s="2314"/>
      <c r="D283" s="2314"/>
      <c r="E283" s="2314"/>
      <c r="F283" s="2315"/>
      <c r="G283" s="2316"/>
      <c r="H283" s="2316"/>
      <c r="I283" s="2317"/>
      <c r="J283" s="2317"/>
      <c r="K283" s="2318"/>
      <c r="L283" s="2319"/>
      <c r="M283" s="2317"/>
      <c r="N283" s="2316"/>
      <c r="O283" s="2316"/>
      <c r="P283" s="2316"/>
      <c r="Q283" s="2320"/>
      <c r="R283" s="2320"/>
      <c r="S283" s="2320"/>
      <c r="T283" s="2320"/>
      <c r="U283" s="2320"/>
      <c r="V283" s="2320"/>
      <c r="W283" s="2320"/>
      <c r="X283" s="2320"/>
      <c r="Y283" s="2321"/>
    </row>
    <row r="284" spans="1:25" ht="13.5">
      <c r="A284" s="2312"/>
      <c r="B284" s="2313"/>
      <c r="C284" s="2314"/>
      <c r="D284" s="2314"/>
      <c r="E284" s="2314"/>
      <c r="F284" s="2315"/>
      <c r="G284" s="2316"/>
      <c r="H284" s="2316"/>
      <c r="I284" s="2317"/>
      <c r="J284" s="2317"/>
      <c r="K284" s="2318"/>
      <c r="L284" s="2319"/>
      <c r="M284" s="2317"/>
      <c r="N284" s="2316"/>
      <c r="O284" s="2316"/>
      <c r="P284" s="2316"/>
      <c r="Q284" s="2320"/>
      <c r="R284" s="2320"/>
      <c r="S284" s="2320"/>
      <c r="T284" s="2320"/>
      <c r="U284" s="2320"/>
      <c r="V284" s="2320"/>
      <c r="W284" s="2320"/>
      <c r="X284" s="2320"/>
      <c r="Y284" s="2321"/>
    </row>
    <row r="285" spans="1:25" ht="13.5">
      <c r="A285" s="2312"/>
      <c r="B285" s="2313"/>
      <c r="C285" s="2314"/>
      <c r="D285" s="2314"/>
      <c r="E285" s="2314"/>
      <c r="F285" s="2315"/>
      <c r="G285" s="2316"/>
      <c r="H285" s="2316"/>
      <c r="I285" s="2317"/>
      <c r="J285" s="2317"/>
      <c r="K285" s="2318"/>
      <c r="L285" s="2319"/>
      <c r="M285" s="2317"/>
      <c r="N285" s="2316"/>
      <c r="O285" s="2316"/>
      <c r="P285" s="2316"/>
      <c r="Q285" s="2320"/>
      <c r="R285" s="2320"/>
      <c r="S285" s="2320"/>
      <c r="T285" s="2320"/>
      <c r="U285" s="2320"/>
      <c r="V285" s="2320"/>
      <c r="W285" s="2320"/>
      <c r="X285" s="2320"/>
      <c r="Y285" s="2321"/>
    </row>
    <row r="286" spans="1:25" ht="13.5">
      <c r="A286" s="2312"/>
      <c r="B286" s="2313"/>
      <c r="C286" s="2314"/>
      <c r="D286" s="2314"/>
      <c r="E286" s="2314"/>
      <c r="F286" s="2315"/>
      <c r="G286" s="2316"/>
      <c r="H286" s="2316"/>
      <c r="I286" s="2317"/>
      <c r="J286" s="2317"/>
      <c r="K286" s="2318"/>
      <c r="L286" s="2319"/>
      <c r="M286" s="2317"/>
      <c r="N286" s="2316"/>
      <c r="O286" s="2316"/>
      <c r="P286" s="2316"/>
      <c r="Q286" s="2320"/>
      <c r="R286" s="2320"/>
      <c r="S286" s="2320"/>
      <c r="T286" s="2320"/>
      <c r="U286" s="2320"/>
      <c r="V286" s="2320"/>
      <c r="W286" s="2320"/>
      <c r="X286" s="2320"/>
      <c r="Y286" s="2321"/>
    </row>
    <row r="287" spans="1:25" ht="13.5">
      <c r="A287" s="2312"/>
      <c r="B287" s="2313"/>
      <c r="C287" s="2314"/>
      <c r="D287" s="2314"/>
      <c r="E287" s="2314"/>
      <c r="F287" s="2315"/>
      <c r="G287" s="2316"/>
      <c r="H287" s="2316"/>
      <c r="I287" s="2317"/>
      <c r="J287" s="2317"/>
      <c r="K287" s="2318"/>
      <c r="L287" s="2319"/>
      <c r="M287" s="2317"/>
      <c r="N287" s="2316"/>
      <c r="O287" s="2316"/>
      <c r="P287" s="2316"/>
      <c r="Q287" s="2320"/>
      <c r="R287" s="2320"/>
      <c r="S287" s="2320"/>
      <c r="T287" s="2320"/>
      <c r="U287" s="2320"/>
      <c r="V287" s="2320"/>
      <c r="W287" s="2320"/>
      <c r="X287" s="2320"/>
      <c r="Y287" s="2321"/>
    </row>
    <row r="288" spans="1:25" ht="13.5">
      <c r="A288" s="2312"/>
      <c r="B288" s="2313"/>
      <c r="C288" s="2314"/>
      <c r="D288" s="2314"/>
      <c r="E288" s="2314"/>
      <c r="F288" s="2315"/>
      <c r="G288" s="2316"/>
      <c r="H288" s="2316"/>
      <c r="I288" s="2317"/>
      <c r="J288" s="2317"/>
      <c r="K288" s="2318"/>
      <c r="L288" s="2319"/>
      <c r="M288" s="2317"/>
      <c r="N288" s="2316"/>
      <c r="O288" s="2316"/>
      <c r="P288" s="2316"/>
      <c r="Q288" s="2320"/>
      <c r="R288" s="2320"/>
      <c r="S288" s="2320"/>
      <c r="T288" s="2320"/>
      <c r="U288" s="2320"/>
      <c r="V288" s="2320"/>
      <c r="W288" s="2320"/>
      <c r="X288" s="2320"/>
      <c r="Y288" s="2321"/>
    </row>
    <row r="289" spans="1:25" ht="13.5">
      <c r="A289" s="2312"/>
      <c r="B289" s="2313"/>
      <c r="C289" s="2314"/>
      <c r="D289" s="2314"/>
      <c r="E289" s="2314"/>
      <c r="F289" s="2315"/>
      <c r="G289" s="2316"/>
      <c r="H289" s="2316"/>
      <c r="I289" s="2317"/>
      <c r="J289" s="2317"/>
      <c r="K289" s="2318"/>
      <c r="L289" s="2319"/>
      <c r="M289" s="2317"/>
      <c r="N289" s="2316"/>
      <c r="O289" s="2316"/>
      <c r="P289" s="2316"/>
      <c r="Q289" s="2320"/>
      <c r="R289" s="2320"/>
      <c r="S289" s="2320"/>
      <c r="T289" s="2320"/>
      <c r="U289" s="2320"/>
      <c r="V289" s="2320"/>
      <c r="W289" s="2320"/>
      <c r="X289" s="2320"/>
      <c r="Y289" s="2321"/>
    </row>
    <row r="290" spans="1:25" ht="13.5">
      <c r="A290" s="2312"/>
      <c r="B290" s="2313"/>
      <c r="C290" s="2314"/>
      <c r="D290" s="2314"/>
      <c r="E290" s="2314"/>
      <c r="F290" s="2315"/>
      <c r="G290" s="2316"/>
      <c r="H290" s="2316"/>
      <c r="I290" s="2317"/>
      <c r="J290" s="2317"/>
      <c r="K290" s="2318"/>
      <c r="L290" s="2319"/>
      <c r="M290" s="2317"/>
      <c r="N290" s="2316"/>
      <c r="O290" s="2316"/>
      <c r="P290" s="2316"/>
      <c r="Q290" s="2320"/>
      <c r="R290" s="2320"/>
      <c r="S290" s="2320"/>
      <c r="T290" s="2320"/>
      <c r="U290" s="2320"/>
      <c r="V290" s="2320"/>
      <c r="W290" s="2320"/>
      <c r="X290" s="2320"/>
      <c r="Y290" s="2321"/>
    </row>
    <row r="291" spans="1:25" ht="13.5">
      <c r="A291" s="2312"/>
      <c r="B291" s="2313"/>
      <c r="C291" s="2314"/>
      <c r="D291" s="2314"/>
      <c r="E291" s="2314"/>
      <c r="F291" s="2315"/>
      <c r="G291" s="2316"/>
      <c r="H291" s="2316"/>
      <c r="I291" s="2317"/>
      <c r="J291" s="2317"/>
      <c r="K291" s="2318"/>
      <c r="L291" s="2319"/>
      <c r="M291" s="2317"/>
      <c r="N291" s="2316"/>
      <c r="O291" s="2316"/>
      <c r="P291" s="2316"/>
      <c r="Q291" s="2320"/>
      <c r="R291" s="2320"/>
      <c r="S291" s="2320"/>
      <c r="T291" s="2320"/>
      <c r="U291" s="2320"/>
      <c r="V291" s="2320"/>
      <c r="W291" s="2320"/>
      <c r="X291" s="2320"/>
      <c r="Y291" s="2321"/>
    </row>
    <row r="292" spans="1:25" ht="13.5">
      <c r="A292" s="2312"/>
      <c r="B292" s="2313"/>
      <c r="C292" s="2314"/>
      <c r="D292" s="2314"/>
      <c r="E292" s="2314"/>
      <c r="F292" s="2315"/>
      <c r="G292" s="2316"/>
      <c r="H292" s="2316"/>
      <c r="I292" s="2317"/>
      <c r="J292" s="2317"/>
      <c r="K292" s="2318"/>
      <c r="L292" s="2319"/>
      <c r="M292" s="2317"/>
      <c r="N292" s="2316"/>
      <c r="O292" s="2316"/>
      <c r="P292" s="2316"/>
      <c r="Q292" s="2320"/>
      <c r="R292" s="2320"/>
      <c r="S292" s="2320"/>
      <c r="T292" s="2320"/>
      <c r="U292" s="2320"/>
      <c r="V292" s="2320"/>
      <c r="W292" s="2320"/>
      <c r="X292" s="2320"/>
      <c r="Y292" s="2321"/>
    </row>
    <row r="293" spans="1:25" ht="13.5">
      <c r="A293" s="2312"/>
      <c r="B293" s="2313"/>
      <c r="C293" s="2314"/>
      <c r="D293" s="2314"/>
      <c r="E293" s="2314"/>
      <c r="F293" s="2315"/>
      <c r="G293" s="2316"/>
      <c r="H293" s="2316"/>
      <c r="I293" s="2317"/>
      <c r="J293" s="2317"/>
      <c r="K293" s="2318"/>
      <c r="L293" s="2319"/>
      <c r="M293" s="2317"/>
      <c r="N293" s="2316"/>
      <c r="O293" s="2316"/>
      <c r="P293" s="2316"/>
      <c r="Q293" s="2320"/>
      <c r="R293" s="2320"/>
      <c r="S293" s="2320"/>
      <c r="T293" s="2320"/>
      <c r="U293" s="2320"/>
      <c r="V293" s="2320"/>
      <c r="W293" s="2320"/>
      <c r="X293" s="2320"/>
      <c r="Y293" s="2321"/>
    </row>
    <row r="294" spans="1:25" ht="13.5">
      <c r="A294" s="2312"/>
      <c r="B294" s="2313"/>
      <c r="C294" s="2314"/>
      <c r="D294" s="2314"/>
      <c r="E294" s="2314"/>
      <c r="F294" s="2315"/>
      <c r="G294" s="2316"/>
      <c r="H294" s="2316"/>
      <c r="I294" s="2317"/>
      <c r="J294" s="2317"/>
      <c r="K294" s="2318"/>
      <c r="L294" s="2319"/>
      <c r="M294" s="2317"/>
      <c r="N294" s="2316"/>
      <c r="O294" s="2316"/>
      <c r="P294" s="2316"/>
      <c r="Q294" s="2320"/>
      <c r="R294" s="2320"/>
      <c r="S294" s="2320"/>
      <c r="T294" s="2320"/>
      <c r="U294" s="2320"/>
      <c r="V294" s="2320"/>
      <c r="W294" s="2320"/>
      <c r="X294" s="2320"/>
      <c r="Y294" s="2321"/>
    </row>
    <row r="295" spans="1:25" ht="13.5">
      <c r="A295" s="2312"/>
      <c r="B295" s="2313"/>
      <c r="C295" s="2314"/>
      <c r="D295" s="2314"/>
      <c r="E295" s="2314"/>
      <c r="F295" s="2315"/>
      <c r="G295" s="2316"/>
      <c r="H295" s="2316"/>
      <c r="I295" s="2317"/>
      <c r="J295" s="2317"/>
      <c r="K295" s="2318"/>
      <c r="L295" s="2319"/>
      <c r="M295" s="2317"/>
      <c r="N295" s="2316"/>
      <c r="O295" s="2316"/>
      <c r="P295" s="2316"/>
      <c r="Q295" s="2320"/>
      <c r="R295" s="2320"/>
      <c r="S295" s="2320"/>
      <c r="T295" s="2320"/>
      <c r="U295" s="2320"/>
      <c r="V295" s="2320"/>
      <c r="W295" s="2320"/>
      <c r="X295" s="2320"/>
      <c r="Y295" s="2321"/>
    </row>
    <row r="296" spans="1:25" ht="13.5">
      <c r="A296" s="2312"/>
      <c r="B296" s="2313"/>
      <c r="C296" s="2314"/>
      <c r="D296" s="2314"/>
      <c r="E296" s="2314"/>
      <c r="F296" s="2315"/>
      <c r="G296" s="2316"/>
      <c r="H296" s="2316"/>
      <c r="I296" s="2317"/>
      <c r="J296" s="2317"/>
      <c r="K296" s="2318"/>
      <c r="L296" s="2319"/>
      <c r="M296" s="2317"/>
      <c r="N296" s="2316"/>
      <c r="O296" s="2316"/>
      <c r="P296" s="2316"/>
      <c r="Q296" s="2320"/>
      <c r="R296" s="2320"/>
      <c r="S296" s="2320"/>
      <c r="T296" s="2320"/>
      <c r="U296" s="2320"/>
      <c r="V296" s="2320"/>
      <c r="W296" s="2320"/>
      <c r="X296" s="2320"/>
      <c r="Y296" s="2321"/>
    </row>
    <row r="297" spans="1:25" ht="13.5">
      <c r="A297" s="2312"/>
      <c r="B297" s="2313"/>
      <c r="C297" s="2314"/>
      <c r="D297" s="2314"/>
      <c r="E297" s="2314"/>
      <c r="F297" s="2315"/>
      <c r="G297" s="2316"/>
      <c r="H297" s="2316"/>
      <c r="I297" s="2317"/>
      <c r="J297" s="2317"/>
      <c r="K297" s="2318"/>
      <c r="L297" s="2319"/>
      <c r="M297" s="2317"/>
      <c r="N297" s="2316"/>
      <c r="O297" s="2316"/>
      <c r="P297" s="2316"/>
      <c r="Q297" s="2320"/>
      <c r="R297" s="2320"/>
      <c r="S297" s="2320"/>
      <c r="T297" s="2320"/>
      <c r="U297" s="2320"/>
      <c r="V297" s="2320"/>
      <c r="W297" s="2320"/>
      <c r="X297" s="2320"/>
      <c r="Y297" s="2321"/>
    </row>
    <row r="298" spans="1:25" ht="13.5">
      <c r="A298" s="2312"/>
      <c r="B298" s="2313"/>
      <c r="C298" s="2314"/>
      <c r="D298" s="2314"/>
      <c r="E298" s="2314"/>
      <c r="F298" s="2315"/>
      <c r="G298" s="2316"/>
      <c r="H298" s="2316"/>
      <c r="I298" s="2317"/>
      <c r="J298" s="2317"/>
      <c r="K298" s="2318"/>
      <c r="L298" s="2319"/>
      <c r="M298" s="2317"/>
      <c r="N298" s="2316"/>
      <c r="O298" s="2316"/>
      <c r="P298" s="2316"/>
      <c r="Q298" s="2320"/>
      <c r="R298" s="2320"/>
      <c r="S298" s="2320"/>
      <c r="T298" s="2320"/>
      <c r="U298" s="2320"/>
      <c r="V298" s="2320"/>
      <c r="W298" s="2320"/>
      <c r="X298" s="2320"/>
      <c r="Y298" s="2321"/>
    </row>
    <row r="299" spans="1:25" ht="13.5">
      <c r="A299" s="2312"/>
      <c r="B299" s="2313"/>
      <c r="C299" s="2314"/>
      <c r="D299" s="2314"/>
      <c r="E299" s="2314"/>
      <c r="F299" s="2315"/>
      <c r="G299" s="2316"/>
      <c r="H299" s="2316"/>
      <c r="I299" s="2317"/>
      <c r="J299" s="2317"/>
      <c r="K299" s="2318"/>
      <c r="L299" s="2319"/>
      <c r="M299" s="2317"/>
      <c r="N299" s="2316"/>
      <c r="O299" s="2316"/>
      <c r="P299" s="2316"/>
      <c r="Q299" s="2320"/>
      <c r="R299" s="2320"/>
      <c r="S299" s="2320"/>
      <c r="T299" s="2320"/>
      <c r="U299" s="2320"/>
      <c r="V299" s="2320"/>
      <c r="W299" s="2320"/>
      <c r="X299" s="2320"/>
      <c r="Y299" s="2321"/>
    </row>
    <row r="300" spans="1:25" ht="13.5">
      <c r="A300" s="2312"/>
      <c r="B300" s="2313"/>
      <c r="C300" s="2314"/>
      <c r="D300" s="2314"/>
      <c r="E300" s="2314"/>
      <c r="F300" s="2315"/>
      <c r="G300" s="2316"/>
      <c r="H300" s="2316"/>
      <c r="I300" s="2317"/>
      <c r="J300" s="2317"/>
      <c r="K300" s="2318"/>
      <c r="L300" s="2319"/>
      <c r="M300" s="2317"/>
      <c r="N300" s="2316"/>
      <c r="O300" s="2316"/>
      <c r="P300" s="2316"/>
      <c r="Q300" s="2320"/>
      <c r="R300" s="2320"/>
      <c r="S300" s="2320"/>
      <c r="T300" s="2320"/>
      <c r="U300" s="2320"/>
      <c r="V300" s="2320"/>
      <c r="W300" s="2320"/>
      <c r="X300" s="2320"/>
      <c r="Y300" s="2321"/>
    </row>
    <row r="301" spans="1:25" ht="13.5">
      <c r="A301" s="2312"/>
      <c r="B301" s="2313"/>
      <c r="C301" s="2314"/>
      <c r="D301" s="2314"/>
      <c r="E301" s="2314"/>
      <c r="F301" s="2315"/>
      <c r="G301" s="2316"/>
      <c r="H301" s="2316"/>
      <c r="I301" s="2317"/>
      <c r="J301" s="2317"/>
      <c r="K301" s="2318"/>
      <c r="L301" s="2319"/>
      <c r="M301" s="2317"/>
      <c r="N301" s="2316"/>
      <c r="O301" s="2316"/>
      <c r="P301" s="2316"/>
      <c r="Q301" s="2320"/>
      <c r="R301" s="2320"/>
      <c r="S301" s="2320"/>
      <c r="T301" s="2320"/>
      <c r="U301" s="2320"/>
      <c r="V301" s="2320"/>
      <c r="W301" s="2320"/>
      <c r="X301" s="2320"/>
      <c r="Y301" s="2321"/>
    </row>
    <row r="302" spans="1:25" ht="13.5">
      <c r="A302" s="2312"/>
      <c r="B302" s="2313"/>
      <c r="C302" s="2314"/>
      <c r="D302" s="2314"/>
      <c r="E302" s="2314"/>
      <c r="F302" s="2315"/>
      <c r="G302" s="2316"/>
      <c r="H302" s="2316"/>
      <c r="I302" s="2317"/>
      <c r="J302" s="2317"/>
      <c r="K302" s="2318"/>
      <c r="L302" s="2319"/>
      <c r="M302" s="2317"/>
      <c r="N302" s="2316"/>
      <c r="O302" s="2316"/>
      <c r="P302" s="2316"/>
      <c r="Q302" s="2320"/>
      <c r="R302" s="2320"/>
      <c r="S302" s="2320"/>
      <c r="T302" s="2320"/>
      <c r="U302" s="2320"/>
      <c r="V302" s="2320"/>
      <c r="W302" s="2320"/>
      <c r="X302" s="2320"/>
      <c r="Y302" s="2321"/>
    </row>
    <row r="303" spans="1:25" ht="13.5">
      <c r="A303" s="2312"/>
      <c r="B303" s="2313"/>
      <c r="C303" s="2314"/>
      <c r="D303" s="2314"/>
      <c r="E303" s="2314"/>
      <c r="F303" s="2315"/>
      <c r="G303" s="2316"/>
      <c r="H303" s="2316"/>
      <c r="I303" s="2317"/>
      <c r="J303" s="2317"/>
      <c r="K303" s="2318"/>
      <c r="L303" s="2319"/>
      <c r="M303" s="2317"/>
      <c r="N303" s="2316"/>
      <c r="O303" s="2316"/>
      <c r="P303" s="2316"/>
      <c r="Q303" s="2320"/>
      <c r="R303" s="2320"/>
      <c r="S303" s="2320"/>
      <c r="T303" s="2320"/>
      <c r="U303" s="2320"/>
      <c r="V303" s="2320"/>
      <c r="W303" s="2320"/>
      <c r="X303" s="2320"/>
      <c r="Y303" s="2321"/>
    </row>
    <row r="304" spans="1:25" ht="13.5">
      <c r="A304" s="2312"/>
      <c r="B304" s="2313"/>
      <c r="C304" s="2314"/>
      <c r="D304" s="2314"/>
      <c r="E304" s="2314"/>
      <c r="F304" s="2315"/>
      <c r="G304" s="2316"/>
      <c r="H304" s="2316"/>
      <c r="I304" s="2317"/>
      <c r="J304" s="2317"/>
      <c r="K304" s="2318"/>
      <c r="L304" s="2319"/>
      <c r="M304" s="2317"/>
      <c r="N304" s="2316"/>
      <c r="O304" s="2316"/>
      <c r="P304" s="2316"/>
      <c r="Q304" s="2320"/>
      <c r="R304" s="2320"/>
      <c r="S304" s="2320"/>
      <c r="T304" s="2320"/>
      <c r="U304" s="2320"/>
      <c r="V304" s="2320"/>
      <c r="W304" s="2320"/>
      <c r="X304" s="2320"/>
      <c r="Y304" s="2321"/>
    </row>
    <row r="305" spans="1:25" ht="13.5">
      <c r="A305" s="2312"/>
      <c r="B305" s="2313"/>
      <c r="C305" s="2314"/>
      <c r="D305" s="2314"/>
      <c r="E305" s="2314"/>
      <c r="F305" s="2315"/>
      <c r="G305" s="2316"/>
      <c r="H305" s="2316"/>
      <c r="I305" s="2317"/>
      <c r="J305" s="2317"/>
      <c r="K305" s="2318"/>
      <c r="L305" s="2319"/>
      <c r="M305" s="2317"/>
      <c r="N305" s="2316"/>
      <c r="O305" s="2316"/>
      <c r="P305" s="2316"/>
      <c r="Q305" s="2320"/>
      <c r="R305" s="2320"/>
      <c r="S305" s="2320"/>
      <c r="T305" s="2320"/>
      <c r="U305" s="2320"/>
      <c r="V305" s="2320"/>
      <c r="W305" s="2320"/>
      <c r="X305" s="2320"/>
      <c r="Y305" s="2321"/>
    </row>
    <row r="306" spans="1:25" ht="13.5">
      <c r="A306" s="2312"/>
      <c r="B306" s="2313"/>
      <c r="C306" s="2314"/>
      <c r="D306" s="2314"/>
      <c r="E306" s="2314"/>
      <c r="F306" s="2315"/>
      <c r="G306" s="2316"/>
      <c r="H306" s="2316"/>
      <c r="I306" s="2317"/>
      <c r="J306" s="2317"/>
      <c r="K306" s="2318"/>
      <c r="L306" s="2319"/>
      <c r="M306" s="2317"/>
      <c r="N306" s="2316"/>
      <c r="O306" s="2316"/>
      <c r="P306" s="2316"/>
      <c r="Q306" s="2320"/>
      <c r="R306" s="2320"/>
      <c r="S306" s="2320"/>
      <c r="T306" s="2320"/>
      <c r="U306" s="2320"/>
      <c r="V306" s="2320"/>
      <c r="W306" s="2320"/>
      <c r="X306" s="2320"/>
      <c r="Y306" s="2321"/>
    </row>
    <row r="307" spans="1:25" ht="13.5">
      <c r="A307" s="2312"/>
      <c r="B307" s="2313"/>
      <c r="C307" s="2314"/>
      <c r="D307" s="2314"/>
      <c r="E307" s="2314"/>
      <c r="F307" s="2315"/>
      <c r="G307" s="2316"/>
      <c r="H307" s="2316"/>
      <c r="I307" s="2317"/>
      <c r="J307" s="2317"/>
      <c r="K307" s="2318"/>
      <c r="L307" s="2319"/>
      <c r="M307" s="2317"/>
      <c r="N307" s="2316"/>
      <c r="O307" s="2316"/>
      <c r="P307" s="2316"/>
      <c r="Q307" s="2320"/>
      <c r="R307" s="2320"/>
      <c r="S307" s="2320"/>
      <c r="T307" s="2320"/>
      <c r="U307" s="2320"/>
      <c r="V307" s="2320"/>
      <c r="W307" s="2320"/>
      <c r="X307" s="2320"/>
      <c r="Y307" s="2321"/>
    </row>
    <row r="308" spans="1:25" ht="13.5">
      <c r="A308" s="2312"/>
      <c r="B308" s="2313"/>
      <c r="C308" s="2314"/>
      <c r="D308" s="2314"/>
      <c r="E308" s="2314"/>
      <c r="F308" s="2315"/>
      <c r="G308" s="2316"/>
      <c r="H308" s="2316"/>
      <c r="I308" s="2317"/>
      <c r="J308" s="2317"/>
      <c r="K308" s="2318"/>
      <c r="L308" s="2319"/>
      <c r="M308" s="2317"/>
      <c r="N308" s="2316"/>
      <c r="O308" s="2316"/>
      <c r="P308" s="2316"/>
      <c r="Q308" s="2320"/>
      <c r="R308" s="2320"/>
      <c r="S308" s="2320"/>
      <c r="T308" s="2320"/>
      <c r="U308" s="2320"/>
      <c r="V308" s="2320"/>
      <c r="W308" s="2320"/>
      <c r="X308" s="2320"/>
      <c r="Y308" s="2321"/>
    </row>
    <row r="309" spans="1:25" ht="13.5">
      <c r="A309" s="2312"/>
      <c r="B309" s="2313"/>
      <c r="C309" s="2314"/>
      <c r="D309" s="2314"/>
      <c r="E309" s="2314"/>
      <c r="F309" s="2315"/>
      <c r="G309" s="2316"/>
      <c r="H309" s="2316"/>
      <c r="I309" s="2317"/>
      <c r="J309" s="2317"/>
      <c r="K309" s="2318"/>
      <c r="L309" s="2319"/>
      <c r="M309" s="2317"/>
      <c r="N309" s="2316"/>
      <c r="O309" s="2316"/>
      <c r="P309" s="2316"/>
      <c r="Q309" s="2320"/>
      <c r="R309" s="2320"/>
      <c r="S309" s="2320"/>
      <c r="T309" s="2320"/>
      <c r="U309" s="2320"/>
      <c r="V309" s="2320"/>
      <c r="W309" s="2320"/>
      <c r="X309" s="2320"/>
      <c r="Y309" s="2321"/>
    </row>
    <row r="310" spans="1:25" ht="13.5">
      <c r="A310" s="2312"/>
      <c r="B310" s="2313"/>
      <c r="C310" s="2314"/>
      <c r="D310" s="2314"/>
      <c r="E310" s="2314"/>
      <c r="F310" s="2315"/>
      <c r="G310" s="2316"/>
      <c r="H310" s="2316"/>
      <c r="I310" s="2317"/>
      <c r="J310" s="2317"/>
      <c r="K310" s="2318"/>
      <c r="L310" s="2319"/>
      <c r="M310" s="2317"/>
      <c r="N310" s="2316"/>
      <c r="O310" s="2316"/>
      <c r="P310" s="2316"/>
      <c r="Q310" s="2320"/>
      <c r="R310" s="2320"/>
      <c r="S310" s="2320"/>
      <c r="T310" s="2320"/>
      <c r="U310" s="2320"/>
      <c r="V310" s="2320"/>
      <c r="W310" s="2320"/>
      <c r="X310" s="2320"/>
      <c r="Y310" s="2321"/>
    </row>
    <row r="311" spans="1:25" ht="13.5">
      <c r="A311" s="2312"/>
      <c r="B311" s="2313"/>
      <c r="C311" s="2314"/>
      <c r="D311" s="2314"/>
      <c r="E311" s="2314"/>
      <c r="F311" s="2315"/>
      <c r="G311" s="2316"/>
      <c r="H311" s="2316"/>
      <c r="I311" s="2317"/>
      <c r="J311" s="2317"/>
      <c r="K311" s="2318"/>
      <c r="L311" s="2319"/>
      <c r="M311" s="2317"/>
      <c r="N311" s="2316"/>
      <c r="O311" s="2316"/>
      <c r="P311" s="2316"/>
      <c r="Q311" s="2320"/>
      <c r="R311" s="2320"/>
      <c r="S311" s="2320"/>
      <c r="T311" s="2320"/>
      <c r="U311" s="2320"/>
      <c r="V311" s="2320"/>
      <c r="W311" s="2320"/>
      <c r="X311" s="2320"/>
      <c r="Y311" s="2321"/>
    </row>
    <row r="312" spans="1:25" ht="13.5">
      <c r="A312" s="2312"/>
      <c r="B312" s="2313"/>
      <c r="C312" s="2314"/>
      <c r="D312" s="2314"/>
      <c r="E312" s="2314"/>
      <c r="F312" s="2315"/>
      <c r="G312" s="2316"/>
      <c r="H312" s="2316"/>
      <c r="I312" s="2317"/>
      <c r="J312" s="2317"/>
      <c r="K312" s="2318"/>
      <c r="L312" s="2319"/>
      <c r="M312" s="2317"/>
      <c r="N312" s="2316"/>
      <c r="O312" s="2316"/>
      <c r="P312" s="2316"/>
      <c r="Q312" s="2320"/>
      <c r="R312" s="2320"/>
      <c r="S312" s="2320"/>
      <c r="T312" s="2320"/>
      <c r="U312" s="2320"/>
      <c r="V312" s="2320"/>
      <c r="W312" s="2320"/>
      <c r="X312" s="2320"/>
      <c r="Y312" s="2321"/>
    </row>
    <row r="313" spans="1:25" ht="13.5">
      <c r="A313" s="2312"/>
      <c r="B313" s="2313"/>
      <c r="C313" s="2314"/>
      <c r="D313" s="2314"/>
      <c r="E313" s="2314"/>
      <c r="F313" s="2315"/>
      <c r="G313" s="2316"/>
      <c r="H313" s="2316"/>
      <c r="I313" s="2317"/>
      <c r="J313" s="2317"/>
      <c r="K313" s="2318"/>
      <c r="L313" s="2319"/>
      <c r="M313" s="2317"/>
      <c r="N313" s="2316"/>
      <c r="O313" s="2316"/>
      <c r="P313" s="2316"/>
      <c r="Q313" s="2320"/>
      <c r="R313" s="2320"/>
      <c r="S313" s="2320"/>
      <c r="T313" s="2320"/>
      <c r="U313" s="2320"/>
      <c r="V313" s="2320"/>
      <c r="W313" s="2320"/>
      <c r="X313" s="2320"/>
      <c r="Y313" s="2321"/>
    </row>
    <row r="314" spans="1:25" ht="13.5">
      <c r="A314" s="2312"/>
      <c r="B314" s="2313"/>
      <c r="C314" s="2314"/>
      <c r="D314" s="2314"/>
      <c r="E314" s="2314"/>
      <c r="F314" s="2315"/>
      <c r="G314" s="2316"/>
      <c r="H314" s="2316"/>
      <c r="I314" s="2317"/>
      <c r="J314" s="2317"/>
      <c r="K314" s="2318"/>
      <c r="L314" s="2319"/>
      <c r="M314" s="2317"/>
      <c r="N314" s="2316"/>
      <c r="O314" s="2316"/>
      <c r="P314" s="2316"/>
      <c r="Q314" s="2320"/>
      <c r="R314" s="2320"/>
      <c r="S314" s="2320"/>
      <c r="T314" s="2320"/>
      <c r="U314" s="2320"/>
      <c r="V314" s="2320"/>
      <c r="W314" s="2320"/>
      <c r="X314" s="2320"/>
      <c r="Y314" s="2321"/>
    </row>
    <row r="315" spans="1:25" ht="13.5">
      <c r="A315" s="2312"/>
      <c r="B315" s="2313"/>
      <c r="C315" s="2314"/>
      <c r="D315" s="2314"/>
      <c r="E315" s="2314"/>
      <c r="F315" s="2315"/>
      <c r="G315" s="2316"/>
      <c r="H315" s="2316"/>
      <c r="I315" s="2317"/>
      <c r="J315" s="2317"/>
      <c r="K315" s="2318"/>
      <c r="L315" s="2319"/>
      <c r="M315" s="2317"/>
      <c r="N315" s="2316"/>
      <c r="O315" s="2316"/>
      <c r="P315" s="2316"/>
      <c r="Q315" s="2320"/>
      <c r="R315" s="2320"/>
      <c r="S315" s="2320"/>
      <c r="T315" s="2320"/>
      <c r="U315" s="2320"/>
      <c r="V315" s="2320"/>
      <c r="W315" s="2320"/>
      <c r="X315" s="2320"/>
      <c r="Y315" s="2321"/>
    </row>
    <row r="316" spans="1:25" ht="13.5">
      <c r="A316" s="2312"/>
      <c r="B316" s="2313"/>
      <c r="C316" s="2314"/>
      <c r="D316" s="2314"/>
      <c r="E316" s="2314"/>
      <c r="F316" s="2315"/>
      <c r="G316" s="2316"/>
      <c r="H316" s="2316"/>
      <c r="I316" s="2317"/>
      <c r="J316" s="2317"/>
      <c r="K316" s="2318"/>
      <c r="L316" s="2319"/>
      <c r="M316" s="2317"/>
      <c r="N316" s="2316"/>
      <c r="O316" s="2316"/>
      <c r="P316" s="2316"/>
      <c r="Q316" s="2320"/>
      <c r="R316" s="2320"/>
      <c r="S316" s="2320"/>
      <c r="T316" s="2320"/>
      <c r="U316" s="2320"/>
      <c r="V316" s="2320"/>
      <c r="W316" s="2320"/>
      <c r="X316" s="2320"/>
      <c r="Y316" s="2321"/>
    </row>
    <row r="317" spans="1:25" ht="13.5">
      <c r="A317" s="2312"/>
      <c r="B317" s="2313"/>
      <c r="C317" s="2314"/>
      <c r="D317" s="2314"/>
      <c r="E317" s="2314"/>
      <c r="F317" s="2315"/>
      <c r="G317" s="2316"/>
      <c r="H317" s="2316"/>
      <c r="I317" s="2317"/>
      <c r="J317" s="2317"/>
      <c r="K317" s="2318"/>
      <c r="L317" s="2319"/>
      <c r="M317" s="2317"/>
      <c r="N317" s="2316"/>
      <c r="O317" s="2316"/>
      <c r="P317" s="2316"/>
      <c r="Q317" s="2320"/>
      <c r="R317" s="2320"/>
      <c r="S317" s="2320"/>
      <c r="T317" s="2320"/>
      <c r="U317" s="2320"/>
      <c r="V317" s="2320"/>
      <c r="W317" s="2320"/>
      <c r="X317" s="2320"/>
      <c r="Y317" s="2321"/>
    </row>
    <row r="318" spans="1:25" ht="13.5">
      <c r="A318" s="2312"/>
      <c r="B318" s="2313"/>
      <c r="C318" s="2314"/>
      <c r="D318" s="2314"/>
      <c r="E318" s="2314"/>
      <c r="F318" s="2315"/>
      <c r="G318" s="2316"/>
      <c r="H318" s="2316"/>
      <c r="I318" s="2317"/>
      <c r="J318" s="2317"/>
      <c r="K318" s="2318"/>
      <c r="L318" s="2319"/>
      <c r="M318" s="2317"/>
      <c r="N318" s="2316"/>
      <c r="O318" s="2316"/>
      <c r="P318" s="2316"/>
      <c r="Q318" s="2320"/>
      <c r="R318" s="2320"/>
      <c r="S318" s="2320"/>
      <c r="T318" s="2320"/>
      <c r="U318" s="2320"/>
      <c r="V318" s="2320"/>
      <c r="W318" s="2320"/>
      <c r="X318" s="2320"/>
      <c r="Y318" s="2321"/>
    </row>
    <row r="319" spans="1:25" ht="13.5">
      <c r="A319" s="2312"/>
      <c r="B319" s="2313"/>
      <c r="C319" s="2314"/>
      <c r="D319" s="2314"/>
      <c r="E319" s="2314"/>
      <c r="F319" s="2315"/>
      <c r="G319" s="2316"/>
      <c r="H319" s="2316"/>
      <c r="I319" s="2317"/>
      <c r="J319" s="2317"/>
      <c r="K319" s="2318"/>
      <c r="L319" s="2319"/>
      <c r="M319" s="2317"/>
      <c r="N319" s="2316"/>
      <c r="O319" s="2316"/>
      <c r="P319" s="2316"/>
      <c r="Q319" s="2320"/>
      <c r="R319" s="2320"/>
      <c r="S319" s="2320"/>
      <c r="T319" s="2320"/>
      <c r="U319" s="2320"/>
      <c r="V319" s="2320"/>
      <c r="W319" s="2320"/>
      <c r="X319" s="2320"/>
      <c r="Y319" s="2321"/>
    </row>
    <row r="320" spans="1:25" ht="13.5">
      <c r="A320" s="2312"/>
      <c r="B320" s="2313"/>
      <c r="C320" s="2314"/>
      <c r="D320" s="2314"/>
      <c r="E320" s="2314"/>
      <c r="F320" s="2315"/>
      <c r="G320" s="2316"/>
      <c r="H320" s="2316"/>
      <c r="I320" s="2317"/>
      <c r="J320" s="2317"/>
      <c r="K320" s="2318"/>
      <c r="L320" s="2319"/>
      <c r="M320" s="2317"/>
      <c r="N320" s="2316"/>
      <c r="O320" s="2316"/>
      <c r="P320" s="2316"/>
      <c r="Q320" s="2320"/>
      <c r="R320" s="2320"/>
      <c r="S320" s="2320"/>
      <c r="T320" s="2320"/>
      <c r="U320" s="2320"/>
      <c r="V320" s="2320"/>
      <c r="W320" s="2320"/>
      <c r="X320" s="2320"/>
      <c r="Y320" s="2321"/>
    </row>
    <row r="321" spans="1:25" ht="13.5">
      <c r="A321" s="2312"/>
      <c r="B321" s="2313"/>
      <c r="C321" s="2314"/>
      <c r="D321" s="2314"/>
      <c r="E321" s="2314"/>
      <c r="F321" s="2315"/>
      <c r="G321" s="2316"/>
      <c r="H321" s="2316"/>
      <c r="I321" s="2317"/>
      <c r="J321" s="2317"/>
      <c r="K321" s="2318"/>
      <c r="L321" s="2319"/>
      <c r="M321" s="2317"/>
      <c r="N321" s="2316"/>
      <c r="O321" s="2316"/>
      <c r="P321" s="2316"/>
      <c r="Q321" s="2320"/>
      <c r="R321" s="2320"/>
      <c r="S321" s="2320"/>
      <c r="T321" s="2320"/>
      <c r="U321" s="2320"/>
      <c r="V321" s="2320"/>
      <c r="W321" s="2320"/>
      <c r="X321" s="2320"/>
      <c r="Y321" s="2321"/>
    </row>
    <row r="322" spans="1:25" ht="13.5">
      <c r="A322" s="2312"/>
      <c r="B322" s="2313"/>
      <c r="C322" s="2314"/>
      <c r="D322" s="2314"/>
      <c r="E322" s="2314"/>
      <c r="F322" s="2315"/>
      <c r="G322" s="2316"/>
      <c r="H322" s="2316"/>
      <c r="I322" s="2317"/>
      <c r="J322" s="2317"/>
      <c r="K322" s="2318"/>
      <c r="L322" s="2319"/>
      <c r="M322" s="2317"/>
      <c r="N322" s="2316"/>
      <c r="O322" s="2316"/>
      <c r="P322" s="2316"/>
      <c r="Q322" s="2320"/>
      <c r="R322" s="2320"/>
      <c r="S322" s="2320"/>
      <c r="T322" s="2320"/>
      <c r="U322" s="2320"/>
      <c r="V322" s="2320"/>
      <c r="W322" s="2320"/>
      <c r="X322" s="2320"/>
      <c r="Y322" s="2321"/>
    </row>
    <row r="323" spans="1:25" ht="13.5">
      <c r="A323" s="2312"/>
      <c r="B323" s="2313"/>
      <c r="C323" s="2314"/>
      <c r="D323" s="2314"/>
      <c r="E323" s="2314"/>
      <c r="F323" s="2315"/>
      <c r="G323" s="2316"/>
      <c r="H323" s="2316"/>
      <c r="I323" s="2317"/>
      <c r="J323" s="2317"/>
      <c r="K323" s="2318"/>
      <c r="L323" s="2319"/>
      <c r="M323" s="2317"/>
      <c r="N323" s="2316"/>
      <c r="O323" s="2316"/>
      <c r="P323" s="2316"/>
      <c r="Q323" s="2320"/>
      <c r="R323" s="2320"/>
      <c r="S323" s="2320"/>
      <c r="T323" s="2320"/>
      <c r="U323" s="2320"/>
      <c r="V323" s="2320"/>
      <c r="W323" s="2320"/>
      <c r="X323" s="2320"/>
      <c r="Y323" s="2321"/>
    </row>
    <row r="324" spans="1:25" ht="13.5">
      <c r="A324" s="2312"/>
      <c r="B324" s="2313"/>
      <c r="C324" s="2314"/>
      <c r="D324" s="2314"/>
      <c r="E324" s="2314"/>
      <c r="F324" s="2315"/>
      <c r="G324" s="2316"/>
      <c r="H324" s="2316"/>
      <c r="I324" s="2317"/>
      <c r="J324" s="2317"/>
      <c r="K324" s="2318"/>
      <c r="L324" s="2319"/>
      <c r="M324" s="2317"/>
      <c r="N324" s="2316"/>
      <c r="O324" s="2316"/>
      <c r="P324" s="2316"/>
      <c r="Q324" s="2320"/>
      <c r="R324" s="2320"/>
      <c r="S324" s="2320"/>
      <c r="T324" s="2320"/>
      <c r="U324" s="2320"/>
      <c r="V324" s="2320"/>
      <c r="W324" s="2320"/>
      <c r="X324" s="2320"/>
      <c r="Y324" s="2321"/>
    </row>
    <row r="325" spans="1:25" ht="13.5">
      <c r="A325" s="2312"/>
      <c r="B325" s="2313"/>
      <c r="C325" s="2314"/>
      <c r="D325" s="2314"/>
      <c r="E325" s="2314"/>
      <c r="F325" s="2315"/>
      <c r="G325" s="2316"/>
      <c r="H325" s="2316"/>
      <c r="I325" s="2317"/>
      <c r="J325" s="2317"/>
      <c r="K325" s="2318"/>
      <c r="L325" s="2319"/>
      <c r="M325" s="2317"/>
      <c r="N325" s="2316"/>
      <c r="O325" s="2316"/>
      <c r="P325" s="2316"/>
      <c r="Q325" s="2320"/>
      <c r="R325" s="2320"/>
      <c r="S325" s="2320"/>
      <c r="T325" s="2320"/>
      <c r="U325" s="2320"/>
      <c r="V325" s="2320"/>
      <c r="W325" s="2320"/>
      <c r="X325" s="2320"/>
      <c r="Y325" s="2321"/>
    </row>
    <row r="326" spans="1:25" ht="13.5">
      <c r="A326" s="2312"/>
      <c r="B326" s="2313"/>
      <c r="C326" s="2314"/>
      <c r="D326" s="2314"/>
      <c r="E326" s="2314"/>
      <c r="F326" s="2315"/>
      <c r="G326" s="2316"/>
      <c r="H326" s="2316"/>
      <c r="I326" s="2317"/>
      <c r="J326" s="2317"/>
      <c r="K326" s="2318"/>
      <c r="L326" s="2319"/>
      <c r="M326" s="2317"/>
      <c r="N326" s="2316"/>
      <c r="O326" s="2316"/>
      <c r="P326" s="2316"/>
      <c r="Q326" s="2320"/>
      <c r="R326" s="2320"/>
      <c r="S326" s="2320"/>
      <c r="T326" s="2320"/>
      <c r="U326" s="2320"/>
      <c r="V326" s="2320"/>
      <c r="W326" s="2320"/>
      <c r="X326" s="2320"/>
      <c r="Y326" s="2321"/>
    </row>
    <row r="327" spans="1:25" ht="13.5">
      <c r="A327" s="2312"/>
      <c r="B327" s="2313"/>
      <c r="C327" s="2314"/>
      <c r="D327" s="2314"/>
      <c r="E327" s="2314"/>
      <c r="F327" s="2315"/>
      <c r="G327" s="2316"/>
      <c r="H327" s="2316"/>
      <c r="I327" s="2317"/>
      <c r="J327" s="2317"/>
      <c r="K327" s="2318"/>
      <c r="L327" s="2319"/>
      <c r="M327" s="2317"/>
      <c r="N327" s="2316"/>
      <c r="O327" s="2316"/>
      <c r="P327" s="2316"/>
      <c r="Q327" s="2320"/>
      <c r="R327" s="2320"/>
      <c r="S327" s="2320"/>
      <c r="T327" s="2320"/>
      <c r="U327" s="2320"/>
      <c r="V327" s="2320"/>
      <c r="W327" s="2320"/>
      <c r="X327" s="2320"/>
      <c r="Y327" s="2321"/>
    </row>
    <row r="328" spans="1:25" ht="13.5">
      <c r="A328" s="2312"/>
      <c r="B328" s="2313"/>
      <c r="C328" s="2314"/>
      <c r="D328" s="2314"/>
      <c r="E328" s="2314"/>
      <c r="F328" s="2315"/>
      <c r="G328" s="2316"/>
      <c r="H328" s="2316"/>
      <c r="I328" s="2317"/>
      <c r="J328" s="2317"/>
      <c r="K328" s="2318"/>
      <c r="L328" s="2319"/>
      <c r="M328" s="2317"/>
      <c r="N328" s="2316"/>
      <c r="O328" s="2316"/>
      <c r="P328" s="2316"/>
      <c r="Q328" s="2320"/>
      <c r="R328" s="2320"/>
      <c r="S328" s="2320"/>
      <c r="T328" s="2320"/>
      <c r="U328" s="2320"/>
      <c r="V328" s="2320"/>
      <c r="W328" s="2320"/>
      <c r="X328" s="2320"/>
      <c r="Y328" s="2321"/>
    </row>
    <row r="329" spans="1:25" ht="13.5">
      <c r="A329" s="2312"/>
      <c r="B329" s="2313"/>
      <c r="C329" s="2314"/>
      <c r="D329" s="2314"/>
      <c r="E329" s="2314"/>
      <c r="F329" s="2315"/>
      <c r="G329" s="2316"/>
      <c r="H329" s="2316"/>
      <c r="I329" s="2317"/>
      <c r="J329" s="2317"/>
      <c r="K329" s="2318"/>
      <c r="L329" s="2319"/>
      <c r="M329" s="2317"/>
      <c r="N329" s="2316"/>
      <c r="O329" s="2316"/>
      <c r="P329" s="2316"/>
      <c r="Q329" s="2320"/>
      <c r="R329" s="2320"/>
      <c r="S329" s="2320"/>
      <c r="T329" s="2320"/>
      <c r="U329" s="2320"/>
      <c r="V329" s="2320"/>
      <c r="W329" s="2320"/>
      <c r="X329" s="2320"/>
      <c r="Y329" s="2321"/>
    </row>
    <row r="330" spans="1:25" ht="13.5">
      <c r="A330" s="2312"/>
      <c r="B330" s="2313"/>
      <c r="C330" s="2314"/>
      <c r="D330" s="2314"/>
      <c r="E330" s="2314"/>
      <c r="F330" s="2315"/>
      <c r="G330" s="2316"/>
      <c r="H330" s="2316"/>
      <c r="I330" s="2317"/>
      <c r="J330" s="2317"/>
      <c r="K330" s="2318"/>
      <c r="L330" s="2319"/>
      <c r="M330" s="2317"/>
      <c r="N330" s="2316"/>
      <c r="O330" s="2316"/>
      <c r="P330" s="2316"/>
      <c r="Q330" s="2320"/>
      <c r="R330" s="2320"/>
      <c r="S330" s="2320"/>
      <c r="T330" s="2320"/>
      <c r="U330" s="2320"/>
      <c r="V330" s="2320"/>
      <c r="W330" s="2320"/>
      <c r="X330" s="2320"/>
      <c r="Y330" s="2321"/>
    </row>
    <row r="331" spans="1:25" ht="13.5">
      <c r="A331" s="2312"/>
      <c r="B331" s="2313"/>
      <c r="C331" s="2314"/>
      <c r="D331" s="2314"/>
      <c r="E331" s="2314"/>
      <c r="F331" s="2315"/>
      <c r="G331" s="2316"/>
      <c r="H331" s="2316"/>
      <c r="I331" s="2317"/>
      <c r="J331" s="2317"/>
      <c r="K331" s="2318"/>
      <c r="L331" s="2319"/>
      <c r="M331" s="2317"/>
      <c r="N331" s="2316"/>
      <c r="O331" s="2316"/>
      <c r="P331" s="2316"/>
      <c r="Q331" s="2320"/>
      <c r="R331" s="2320"/>
      <c r="S331" s="2320"/>
      <c r="T331" s="2320"/>
      <c r="U331" s="2320"/>
      <c r="V331" s="2320"/>
      <c r="W331" s="2320"/>
      <c r="X331" s="2320"/>
      <c r="Y331" s="2321"/>
    </row>
    <row r="332" spans="1:25" ht="13.5">
      <c r="A332" s="2312"/>
      <c r="B332" s="2313"/>
      <c r="C332" s="2314"/>
      <c r="D332" s="2314"/>
      <c r="E332" s="2314"/>
      <c r="F332" s="2315"/>
      <c r="G332" s="2316"/>
      <c r="H332" s="2316"/>
      <c r="I332" s="2317"/>
      <c r="J332" s="2317"/>
      <c r="K332" s="2318"/>
      <c r="L332" s="2319"/>
      <c r="M332" s="2317"/>
      <c r="N332" s="2316"/>
      <c r="O332" s="2316"/>
      <c r="P332" s="2316"/>
      <c r="Q332" s="2320"/>
      <c r="R332" s="2320"/>
      <c r="S332" s="2320"/>
      <c r="T332" s="2320"/>
      <c r="U332" s="2320"/>
      <c r="V332" s="2320"/>
      <c r="W332" s="2320"/>
      <c r="X332" s="2320"/>
      <c r="Y332" s="2321"/>
    </row>
    <row r="333" spans="1:25" ht="13.5">
      <c r="A333" s="2312"/>
      <c r="B333" s="2313"/>
      <c r="C333" s="2314"/>
      <c r="D333" s="2314"/>
      <c r="E333" s="2314"/>
      <c r="F333" s="2315"/>
      <c r="G333" s="2316"/>
      <c r="H333" s="2316"/>
      <c r="I333" s="2317"/>
      <c r="J333" s="2317"/>
      <c r="K333" s="2318"/>
      <c r="L333" s="2319"/>
      <c r="M333" s="2317"/>
      <c r="N333" s="2316"/>
      <c r="O333" s="2316"/>
      <c r="P333" s="2316"/>
      <c r="Q333" s="2320"/>
      <c r="R333" s="2320"/>
      <c r="S333" s="2320"/>
      <c r="T333" s="2320"/>
      <c r="U333" s="2320"/>
      <c r="V333" s="2320"/>
      <c r="W333" s="2320"/>
      <c r="X333" s="2320"/>
      <c r="Y333" s="2321"/>
    </row>
    <row r="334" spans="1:25" ht="13.5">
      <c r="A334" s="2312"/>
      <c r="B334" s="2313"/>
      <c r="C334" s="2314"/>
      <c r="D334" s="2314"/>
      <c r="E334" s="2314"/>
      <c r="F334" s="2315"/>
      <c r="G334" s="2316"/>
      <c r="H334" s="2316"/>
      <c r="I334" s="2317"/>
      <c r="J334" s="2317"/>
      <c r="K334" s="2318"/>
      <c r="L334" s="2319"/>
      <c r="M334" s="2317"/>
      <c r="N334" s="2316"/>
      <c r="O334" s="2316"/>
      <c r="P334" s="2316"/>
      <c r="Q334" s="2320"/>
      <c r="R334" s="2320"/>
      <c r="S334" s="2320"/>
      <c r="T334" s="2320"/>
      <c r="U334" s="2320"/>
      <c r="V334" s="2320"/>
      <c r="W334" s="2320"/>
      <c r="X334" s="2320"/>
      <c r="Y334" s="2321"/>
    </row>
    <row r="335" spans="1:25" ht="13.5">
      <c r="A335" s="2312"/>
      <c r="B335" s="2313"/>
      <c r="C335" s="2314"/>
      <c r="D335" s="2314"/>
      <c r="E335" s="2314"/>
      <c r="F335" s="2315"/>
      <c r="G335" s="2316"/>
      <c r="H335" s="2316"/>
      <c r="I335" s="2317"/>
      <c r="J335" s="2317"/>
      <c r="K335" s="2318"/>
      <c r="L335" s="2319"/>
      <c r="M335" s="2317"/>
      <c r="N335" s="2316"/>
      <c r="O335" s="2316"/>
      <c r="P335" s="2316"/>
      <c r="Q335" s="2320"/>
      <c r="R335" s="2320"/>
      <c r="S335" s="2320"/>
      <c r="T335" s="2320"/>
      <c r="U335" s="2320"/>
      <c r="V335" s="2320"/>
      <c r="W335" s="2320"/>
      <c r="X335" s="2320"/>
      <c r="Y335" s="2321"/>
    </row>
    <row r="336" spans="1:25" ht="13.5">
      <c r="A336" s="2312"/>
      <c r="B336" s="2313"/>
      <c r="C336" s="2314"/>
      <c r="D336" s="2314"/>
      <c r="E336" s="2314"/>
      <c r="F336" s="2315"/>
      <c r="G336" s="2316"/>
      <c r="H336" s="2316"/>
      <c r="I336" s="2317"/>
      <c r="J336" s="2317"/>
      <c r="K336" s="2318"/>
      <c r="L336" s="2319"/>
      <c r="M336" s="2317"/>
      <c r="N336" s="2316"/>
      <c r="O336" s="2316"/>
      <c r="P336" s="2316"/>
      <c r="Q336" s="2320"/>
      <c r="R336" s="2320"/>
      <c r="S336" s="2320"/>
      <c r="T336" s="2320"/>
      <c r="U336" s="2320"/>
      <c r="V336" s="2320"/>
      <c r="W336" s="2320"/>
      <c r="X336" s="2320"/>
      <c r="Y336" s="2321"/>
    </row>
    <row r="337" spans="1:25" ht="13.5">
      <c r="A337" s="2312"/>
      <c r="B337" s="2313"/>
      <c r="C337" s="2314"/>
      <c r="D337" s="2314"/>
      <c r="E337" s="2314"/>
      <c r="F337" s="2315"/>
      <c r="G337" s="2316"/>
      <c r="H337" s="2316"/>
      <c r="I337" s="2317"/>
      <c r="J337" s="2317"/>
      <c r="K337" s="2318"/>
      <c r="L337" s="2319"/>
      <c r="M337" s="2317"/>
      <c r="N337" s="2316"/>
      <c r="O337" s="2316"/>
      <c r="P337" s="2316"/>
      <c r="Q337" s="2320"/>
      <c r="R337" s="2320"/>
      <c r="S337" s="2320"/>
      <c r="T337" s="2320"/>
      <c r="U337" s="2320"/>
      <c r="V337" s="2320"/>
      <c r="W337" s="2320"/>
      <c r="X337" s="2320"/>
      <c r="Y337" s="2321"/>
    </row>
    <row r="338" spans="1:25" ht="13.5">
      <c r="A338" s="2312"/>
      <c r="B338" s="2313"/>
      <c r="C338" s="2314"/>
      <c r="D338" s="2314"/>
      <c r="E338" s="2314"/>
      <c r="F338" s="2315"/>
      <c r="G338" s="2316"/>
      <c r="H338" s="2316"/>
      <c r="I338" s="2317"/>
      <c r="J338" s="2317"/>
      <c r="K338" s="2318"/>
      <c r="L338" s="2319"/>
      <c r="M338" s="2317"/>
      <c r="N338" s="2316"/>
      <c r="O338" s="2316"/>
      <c r="P338" s="2316"/>
      <c r="Q338" s="2320"/>
      <c r="R338" s="2320"/>
      <c r="S338" s="2320"/>
      <c r="T338" s="2320"/>
      <c r="U338" s="2320"/>
      <c r="V338" s="2320"/>
      <c r="W338" s="2320"/>
      <c r="X338" s="2320"/>
      <c r="Y338" s="2321"/>
    </row>
    <row r="339" spans="1:25" ht="13.5">
      <c r="A339" s="2312"/>
      <c r="B339" s="2313"/>
      <c r="C339" s="2314"/>
      <c r="D339" s="2314"/>
      <c r="E339" s="2314"/>
      <c r="F339" s="2315"/>
      <c r="G339" s="2316"/>
      <c r="H339" s="2316"/>
      <c r="I339" s="2317"/>
      <c r="J339" s="2317"/>
      <c r="K339" s="2318"/>
      <c r="L339" s="2319"/>
      <c r="M339" s="2317"/>
      <c r="N339" s="2316"/>
      <c r="O339" s="2316"/>
      <c r="P339" s="2316"/>
      <c r="Q339" s="2320"/>
      <c r="R339" s="2320"/>
      <c r="S339" s="2320"/>
      <c r="T339" s="2320"/>
      <c r="U339" s="2320"/>
      <c r="V339" s="2320"/>
      <c r="W339" s="2320"/>
      <c r="X339" s="2320"/>
      <c r="Y339" s="2321"/>
    </row>
    <row r="340" spans="1:25" ht="13.5">
      <c r="A340" s="2312"/>
      <c r="B340" s="2313"/>
      <c r="C340" s="2314"/>
      <c r="D340" s="2314"/>
      <c r="E340" s="2314"/>
      <c r="F340" s="2315"/>
      <c r="G340" s="2316"/>
      <c r="H340" s="2316"/>
      <c r="I340" s="2317"/>
      <c r="J340" s="2317"/>
      <c r="K340" s="2318"/>
      <c r="L340" s="2319"/>
      <c r="M340" s="2317"/>
      <c r="N340" s="2316"/>
      <c r="O340" s="2316"/>
      <c r="P340" s="2316"/>
      <c r="Q340" s="2320"/>
      <c r="R340" s="2320"/>
      <c r="S340" s="2320"/>
      <c r="T340" s="2320"/>
      <c r="U340" s="2320"/>
      <c r="V340" s="2320"/>
      <c r="W340" s="2320"/>
      <c r="X340" s="2320"/>
      <c r="Y340" s="2321"/>
    </row>
    <row r="341" spans="1:25" ht="13.5">
      <c r="A341" s="2312"/>
      <c r="B341" s="2313"/>
      <c r="C341" s="2314"/>
      <c r="D341" s="2314"/>
      <c r="E341" s="2314"/>
      <c r="F341" s="2315"/>
      <c r="G341" s="2316"/>
      <c r="H341" s="2316"/>
      <c r="I341" s="2317"/>
      <c r="J341" s="2317"/>
      <c r="K341" s="2318"/>
      <c r="L341" s="2319"/>
      <c r="M341" s="2317"/>
      <c r="N341" s="2316"/>
      <c r="O341" s="2316"/>
      <c r="P341" s="2316"/>
      <c r="Q341" s="2320"/>
      <c r="R341" s="2320"/>
      <c r="S341" s="2320"/>
      <c r="T341" s="2320"/>
      <c r="U341" s="2320"/>
      <c r="V341" s="2320"/>
      <c r="W341" s="2320"/>
      <c r="X341" s="2320"/>
      <c r="Y341" s="2321"/>
    </row>
    <row r="342" spans="1:25" ht="13.5">
      <c r="A342" s="2312"/>
      <c r="B342" s="2313"/>
      <c r="C342" s="2314"/>
      <c r="D342" s="2314"/>
      <c r="E342" s="2314"/>
      <c r="F342" s="2315"/>
      <c r="G342" s="2316"/>
      <c r="H342" s="2316"/>
      <c r="I342" s="2317"/>
      <c r="J342" s="2317"/>
      <c r="K342" s="2318"/>
      <c r="L342" s="2319"/>
      <c r="M342" s="2317"/>
      <c r="N342" s="2316"/>
      <c r="O342" s="2316"/>
      <c r="P342" s="2316"/>
      <c r="Q342" s="2320"/>
      <c r="R342" s="2320"/>
      <c r="S342" s="2320"/>
      <c r="T342" s="2320"/>
      <c r="U342" s="2320"/>
      <c r="V342" s="2320"/>
      <c r="W342" s="2320"/>
      <c r="X342" s="2320"/>
      <c r="Y342" s="2321"/>
    </row>
    <row r="343" spans="1:25" ht="13.5">
      <c r="A343" s="2312"/>
      <c r="B343" s="2313"/>
      <c r="C343" s="2314"/>
      <c r="D343" s="2314"/>
      <c r="E343" s="2314"/>
      <c r="F343" s="2315"/>
      <c r="G343" s="2316"/>
      <c r="H343" s="2316"/>
      <c r="I343" s="2317"/>
      <c r="J343" s="2317"/>
      <c r="K343" s="2318"/>
      <c r="L343" s="2319"/>
      <c r="M343" s="2317"/>
      <c r="N343" s="2316"/>
      <c r="O343" s="2316"/>
      <c r="P343" s="2316"/>
      <c r="Q343" s="2320"/>
      <c r="R343" s="2320"/>
      <c r="S343" s="2320"/>
      <c r="T343" s="2320"/>
      <c r="U343" s="2320"/>
      <c r="V343" s="2320"/>
      <c r="W343" s="2320"/>
      <c r="X343" s="2320"/>
      <c r="Y343" s="2321"/>
    </row>
    <row r="344" spans="1:25" ht="13.5">
      <c r="A344" s="2312"/>
      <c r="B344" s="2313"/>
      <c r="C344" s="2314"/>
      <c r="D344" s="2314"/>
      <c r="E344" s="2314"/>
      <c r="F344" s="2315"/>
      <c r="G344" s="2316"/>
      <c r="H344" s="2316"/>
      <c r="I344" s="2317"/>
      <c r="J344" s="2317"/>
      <c r="K344" s="2318"/>
      <c r="L344" s="2319"/>
      <c r="M344" s="2317"/>
      <c r="N344" s="2316"/>
      <c r="O344" s="2316"/>
      <c r="P344" s="2316"/>
      <c r="Q344" s="2320"/>
      <c r="R344" s="2320"/>
      <c r="S344" s="2320"/>
      <c r="T344" s="2320"/>
      <c r="U344" s="2320"/>
      <c r="V344" s="2320"/>
      <c r="W344" s="2320"/>
      <c r="X344" s="2320"/>
      <c r="Y344" s="2321"/>
    </row>
    <row r="345" spans="1:25" ht="13.5">
      <c r="A345" s="2312"/>
      <c r="B345" s="2313"/>
      <c r="C345" s="2314"/>
      <c r="D345" s="2314"/>
      <c r="E345" s="2314"/>
      <c r="F345" s="2315"/>
      <c r="G345" s="2316"/>
      <c r="H345" s="2316"/>
      <c r="I345" s="2317"/>
      <c r="J345" s="2317"/>
      <c r="K345" s="2318"/>
      <c r="L345" s="2319"/>
      <c r="M345" s="2317"/>
      <c r="N345" s="2316"/>
      <c r="O345" s="2316"/>
      <c r="P345" s="2316"/>
      <c r="Q345" s="2320"/>
      <c r="R345" s="2320"/>
      <c r="S345" s="2320"/>
      <c r="T345" s="2320"/>
      <c r="U345" s="2320"/>
      <c r="V345" s="2320"/>
      <c r="W345" s="2320"/>
      <c r="X345" s="2320"/>
      <c r="Y345" s="2321"/>
    </row>
    <row r="346" spans="1:25" ht="13.5">
      <c r="A346" s="2312"/>
      <c r="B346" s="2313"/>
      <c r="C346" s="2314"/>
      <c r="D346" s="2314"/>
      <c r="E346" s="2314"/>
      <c r="F346" s="2315"/>
      <c r="G346" s="2316"/>
      <c r="H346" s="2316"/>
      <c r="I346" s="2317"/>
      <c r="J346" s="2317"/>
      <c r="K346" s="2318"/>
      <c r="L346" s="2319"/>
      <c r="M346" s="2317"/>
      <c r="N346" s="2316"/>
      <c r="O346" s="2316"/>
      <c r="P346" s="2316"/>
      <c r="Q346" s="2320"/>
      <c r="R346" s="2320"/>
      <c r="S346" s="2320"/>
      <c r="T346" s="2320"/>
      <c r="U346" s="2320"/>
      <c r="V346" s="2320"/>
      <c r="W346" s="2320"/>
      <c r="X346" s="2320"/>
      <c r="Y346" s="2321"/>
    </row>
    <row r="347" spans="1:25" ht="13.5">
      <c r="A347" s="2312"/>
      <c r="B347" s="2313"/>
      <c r="C347" s="2314"/>
      <c r="D347" s="2314"/>
      <c r="E347" s="2314"/>
      <c r="F347" s="2315"/>
      <c r="G347" s="2316"/>
      <c r="H347" s="2316"/>
      <c r="I347" s="2317"/>
      <c r="J347" s="2317"/>
      <c r="K347" s="2318"/>
      <c r="L347" s="2319"/>
      <c r="M347" s="2317"/>
      <c r="N347" s="2316"/>
      <c r="O347" s="2316"/>
      <c r="P347" s="2316"/>
      <c r="Q347" s="2320"/>
      <c r="R347" s="2320"/>
      <c r="S347" s="2320"/>
      <c r="T347" s="2320"/>
      <c r="U347" s="2320"/>
      <c r="V347" s="2320"/>
      <c r="W347" s="2320"/>
      <c r="X347" s="2320"/>
      <c r="Y347" s="2321"/>
    </row>
    <row r="348" spans="1:25" ht="13.5">
      <c r="A348" s="2312"/>
      <c r="B348" s="2313"/>
      <c r="C348" s="2314"/>
      <c r="D348" s="2314"/>
      <c r="E348" s="2314"/>
      <c r="F348" s="2315"/>
      <c r="G348" s="2316"/>
      <c r="H348" s="2316"/>
      <c r="I348" s="2317"/>
      <c r="J348" s="2317"/>
      <c r="K348" s="2318"/>
      <c r="L348" s="2319"/>
      <c r="M348" s="2317"/>
      <c r="N348" s="2316"/>
      <c r="O348" s="2316"/>
      <c r="P348" s="2316"/>
      <c r="Q348" s="2320"/>
      <c r="R348" s="2320"/>
      <c r="S348" s="2320"/>
      <c r="T348" s="2320"/>
      <c r="U348" s="2320"/>
      <c r="V348" s="2320"/>
      <c r="W348" s="2320"/>
      <c r="X348" s="2320"/>
      <c r="Y348" s="2321"/>
    </row>
    <row r="349" spans="1:25" ht="13.5">
      <c r="A349" s="2312"/>
      <c r="B349" s="2313"/>
      <c r="C349" s="2314"/>
      <c r="D349" s="2314"/>
      <c r="E349" s="2314"/>
      <c r="F349" s="2315"/>
      <c r="G349" s="2316"/>
      <c r="H349" s="2316"/>
      <c r="I349" s="2317"/>
      <c r="J349" s="2317"/>
      <c r="K349" s="2318"/>
      <c r="L349" s="2319"/>
      <c r="M349" s="2317"/>
      <c r="N349" s="2316"/>
      <c r="O349" s="2316"/>
      <c r="P349" s="2316"/>
      <c r="Q349" s="2320"/>
      <c r="R349" s="2320"/>
      <c r="S349" s="2320"/>
      <c r="T349" s="2320"/>
      <c r="U349" s="2320"/>
      <c r="V349" s="2320"/>
      <c r="W349" s="2320"/>
      <c r="X349" s="2320"/>
      <c r="Y349" s="2321"/>
    </row>
    <row r="350" spans="1:25" ht="13.5">
      <c r="A350" s="2312"/>
      <c r="B350" s="2313"/>
      <c r="C350" s="2314"/>
      <c r="D350" s="2314"/>
      <c r="E350" s="2314"/>
      <c r="F350" s="2315"/>
      <c r="G350" s="2316"/>
      <c r="H350" s="2316"/>
      <c r="I350" s="2317"/>
      <c r="J350" s="2317"/>
      <c r="K350" s="2318"/>
      <c r="L350" s="2319"/>
      <c r="M350" s="2317"/>
      <c r="N350" s="2316"/>
      <c r="O350" s="2316"/>
      <c r="P350" s="2316"/>
      <c r="Q350" s="2320"/>
      <c r="R350" s="2320"/>
      <c r="S350" s="2320"/>
      <c r="T350" s="2320"/>
      <c r="U350" s="2320"/>
      <c r="V350" s="2320"/>
      <c r="W350" s="2320"/>
      <c r="X350" s="2320"/>
      <c r="Y350" s="2321"/>
    </row>
    <row r="351" spans="1:25" ht="13.5">
      <c r="A351" s="2312"/>
      <c r="B351" s="2313"/>
      <c r="C351" s="2314"/>
      <c r="D351" s="2314"/>
      <c r="E351" s="2314"/>
      <c r="F351" s="2315"/>
      <c r="G351" s="2316"/>
      <c r="H351" s="2316"/>
      <c r="I351" s="2317"/>
      <c r="J351" s="2317"/>
      <c r="K351" s="2318"/>
      <c r="L351" s="2319"/>
      <c r="M351" s="2317"/>
      <c r="N351" s="2316"/>
      <c r="O351" s="2316"/>
      <c r="P351" s="2316"/>
      <c r="Q351" s="2320"/>
      <c r="R351" s="2320"/>
      <c r="S351" s="2320"/>
      <c r="T351" s="2320"/>
      <c r="U351" s="2320"/>
      <c r="V351" s="2320"/>
      <c r="W351" s="2320"/>
      <c r="X351" s="2320"/>
      <c r="Y351" s="2321"/>
    </row>
    <row r="352" spans="1:25" ht="13.5">
      <c r="A352" s="2312"/>
      <c r="B352" s="2313"/>
      <c r="C352" s="2314"/>
      <c r="D352" s="2314"/>
      <c r="E352" s="2314"/>
      <c r="F352" s="2315"/>
      <c r="G352" s="2316"/>
      <c r="H352" s="2316"/>
      <c r="I352" s="2317"/>
      <c r="J352" s="2317"/>
      <c r="K352" s="2318"/>
      <c r="L352" s="2319"/>
      <c r="M352" s="2317"/>
      <c r="N352" s="2316"/>
      <c r="O352" s="2316"/>
      <c r="P352" s="2316"/>
      <c r="Q352" s="2320"/>
      <c r="R352" s="2320"/>
      <c r="S352" s="2320"/>
      <c r="T352" s="2320"/>
      <c r="U352" s="2320"/>
      <c r="V352" s="2320"/>
      <c r="W352" s="2320"/>
      <c r="X352" s="2320"/>
      <c r="Y352" s="2321"/>
    </row>
    <row r="353" spans="1:25" ht="13.5">
      <c r="A353" s="2312"/>
      <c r="B353" s="2313"/>
      <c r="C353" s="2314"/>
      <c r="D353" s="2314"/>
      <c r="E353" s="2314"/>
      <c r="F353" s="2315"/>
      <c r="G353" s="2316"/>
      <c r="H353" s="2316"/>
      <c r="I353" s="2317"/>
      <c r="J353" s="2317"/>
      <c r="K353" s="2318"/>
      <c r="L353" s="2319"/>
      <c r="M353" s="2317"/>
      <c r="N353" s="2316"/>
      <c r="O353" s="2316"/>
      <c r="P353" s="2316"/>
      <c r="Q353" s="2320"/>
      <c r="R353" s="2320"/>
      <c r="S353" s="2320"/>
      <c r="T353" s="2320"/>
      <c r="U353" s="2320"/>
      <c r="V353" s="2320"/>
      <c r="W353" s="2320"/>
      <c r="X353" s="2320"/>
      <c r="Y353" s="2321"/>
    </row>
    <row r="354" spans="1:25" ht="13.5">
      <c r="A354" s="2312"/>
      <c r="B354" s="2313"/>
      <c r="C354" s="2314"/>
      <c r="D354" s="2314"/>
      <c r="E354" s="2314"/>
      <c r="F354" s="2315"/>
      <c r="G354" s="2316"/>
      <c r="H354" s="2316"/>
      <c r="I354" s="2317"/>
      <c r="J354" s="2317"/>
      <c r="K354" s="2318"/>
      <c r="L354" s="2319"/>
      <c r="M354" s="2317"/>
      <c r="N354" s="2316"/>
      <c r="O354" s="2316"/>
      <c r="P354" s="2316"/>
      <c r="Q354" s="2320"/>
      <c r="R354" s="2320"/>
      <c r="S354" s="2320"/>
      <c r="T354" s="2320"/>
      <c r="U354" s="2320"/>
      <c r="V354" s="2320"/>
      <c r="W354" s="2320"/>
      <c r="X354" s="2320"/>
      <c r="Y354" s="2321"/>
    </row>
    <row r="355" spans="1:25" ht="13.5">
      <c r="A355" s="2312"/>
      <c r="B355" s="2313"/>
      <c r="C355" s="2314"/>
      <c r="D355" s="2314"/>
      <c r="E355" s="2314"/>
      <c r="F355" s="2315"/>
      <c r="G355" s="2316"/>
      <c r="H355" s="2316"/>
      <c r="I355" s="2317"/>
      <c r="J355" s="2317"/>
      <c r="K355" s="2318"/>
      <c r="L355" s="2319"/>
      <c r="M355" s="2317"/>
      <c r="N355" s="2316"/>
      <c r="O355" s="2316"/>
      <c r="P355" s="2316"/>
      <c r="Q355" s="2320"/>
      <c r="R355" s="2320"/>
      <c r="S355" s="2320"/>
      <c r="T355" s="2320"/>
      <c r="U355" s="2320"/>
      <c r="V355" s="2320"/>
      <c r="W355" s="2320"/>
      <c r="X355" s="2320"/>
      <c r="Y355" s="2321"/>
    </row>
    <row r="356" spans="1:25" ht="13.5">
      <c r="A356" s="2312"/>
      <c r="B356" s="2313"/>
      <c r="C356" s="2314"/>
      <c r="D356" s="2314"/>
      <c r="E356" s="2314"/>
      <c r="F356" s="2315"/>
      <c r="G356" s="2316"/>
      <c r="H356" s="2316"/>
      <c r="I356" s="2317"/>
      <c r="J356" s="2317"/>
      <c r="K356" s="2318"/>
      <c r="L356" s="2319"/>
      <c r="M356" s="2317"/>
      <c r="N356" s="2316"/>
      <c r="O356" s="2316"/>
      <c r="P356" s="2316"/>
      <c r="Q356" s="2320"/>
      <c r="R356" s="2320"/>
      <c r="S356" s="2320"/>
      <c r="T356" s="2320"/>
      <c r="U356" s="2320"/>
      <c r="V356" s="2320"/>
      <c r="W356" s="2320"/>
      <c r="X356" s="2320"/>
      <c r="Y356" s="2321"/>
    </row>
    <row r="357" spans="1:25" ht="13.5">
      <c r="A357" s="2312"/>
      <c r="B357" s="2313"/>
      <c r="C357" s="2314"/>
      <c r="D357" s="2314"/>
      <c r="E357" s="2314"/>
      <c r="F357" s="2315"/>
      <c r="G357" s="2316"/>
      <c r="H357" s="2316"/>
      <c r="I357" s="2317"/>
      <c r="J357" s="2317"/>
      <c r="K357" s="2318"/>
      <c r="L357" s="2319"/>
      <c r="M357" s="2317"/>
      <c r="N357" s="2316"/>
      <c r="O357" s="2316"/>
      <c r="P357" s="2316"/>
      <c r="Q357" s="2320"/>
      <c r="R357" s="2320"/>
      <c r="S357" s="2320"/>
      <c r="T357" s="2320"/>
      <c r="U357" s="2320"/>
      <c r="V357" s="2320"/>
      <c r="W357" s="2320"/>
      <c r="X357" s="2320"/>
      <c r="Y357" s="2321"/>
    </row>
    <row r="358" spans="1:25" ht="13.5">
      <c r="A358" s="2312"/>
      <c r="B358" s="2313"/>
      <c r="C358" s="2314"/>
      <c r="D358" s="2314"/>
      <c r="E358" s="2314"/>
      <c r="F358" s="2315"/>
      <c r="G358" s="2316"/>
      <c r="H358" s="2316"/>
      <c r="I358" s="2317"/>
      <c r="J358" s="2317"/>
      <c r="K358" s="2318"/>
      <c r="L358" s="2319"/>
      <c r="M358" s="2317"/>
      <c r="N358" s="2316"/>
      <c r="O358" s="2316"/>
      <c r="P358" s="2316"/>
      <c r="Q358" s="2320"/>
      <c r="R358" s="2320"/>
      <c r="S358" s="2320"/>
      <c r="T358" s="2320"/>
      <c r="U358" s="2320"/>
      <c r="V358" s="2320"/>
      <c r="W358" s="2320"/>
      <c r="X358" s="2320"/>
      <c r="Y358" s="2321"/>
    </row>
    <row r="359" spans="1:25" ht="13.5">
      <c r="A359" s="2312"/>
      <c r="B359" s="2313"/>
      <c r="C359" s="2314"/>
      <c r="D359" s="2314"/>
      <c r="E359" s="2314"/>
      <c r="F359" s="2315"/>
      <c r="G359" s="2316"/>
      <c r="H359" s="2316"/>
      <c r="I359" s="2317"/>
      <c r="J359" s="2317"/>
      <c r="K359" s="2318"/>
      <c r="L359" s="2319"/>
      <c r="M359" s="2317"/>
      <c r="N359" s="2316"/>
      <c r="O359" s="2316"/>
      <c r="P359" s="2316"/>
      <c r="Q359" s="2320"/>
      <c r="R359" s="2320"/>
      <c r="S359" s="2320"/>
      <c r="T359" s="2320"/>
      <c r="U359" s="2320"/>
      <c r="V359" s="2320"/>
      <c r="W359" s="2320"/>
      <c r="X359" s="2320"/>
      <c r="Y359" s="2321"/>
    </row>
    <row r="360" spans="1:25" ht="13.5">
      <c r="A360" s="2312"/>
      <c r="B360" s="2313"/>
      <c r="C360" s="2314"/>
      <c r="D360" s="2314"/>
      <c r="E360" s="2314"/>
      <c r="F360" s="2315"/>
      <c r="G360" s="2316"/>
      <c r="H360" s="2316"/>
      <c r="I360" s="2317"/>
      <c r="J360" s="2317"/>
      <c r="K360" s="2318"/>
      <c r="L360" s="2319"/>
      <c r="M360" s="2317"/>
      <c r="N360" s="2316"/>
      <c r="O360" s="2316"/>
      <c r="P360" s="2316"/>
      <c r="Q360" s="2320"/>
      <c r="R360" s="2320"/>
      <c r="S360" s="2320"/>
      <c r="T360" s="2320"/>
      <c r="U360" s="2320"/>
      <c r="V360" s="2320"/>
      <c r="W360" s="2320"/>
      <c r="X360" s="2320"/>
      <c r="Y360" s="2321"/>
    </row>
    <row r="361" spans="1:25" ht="13.5">
      <c r="A361" s="2312"/>
      <c r="B361" s="2313"/>
      <c r="C361" s="2314"/>
      <c r="D361" s="2314"/>
      <c r="E361" s="2314"/>
      <c r="F361" s="2315"/>
      <c r="G361" s="2316"/>
      <c r="H361" s="2316"/>
      <c r="I361" s="2317"/>
      <c r="J361" s="2317"/>
      <c r="K361" s="2318"/>
      <c r="L361" s="2319"/>
      <c r="M361" s="2317"/>
      <c r="N361" s="2316"/>
      <c r="O361" s="2316"/>
      <c r="P361" s="2316"/>
      <c r="Q361" s="2320"/>
      <c r="R361" s="2320"/>
      <c r="S361" s="2320"/>
      <c r="T361" s="2320"/>
      <c r="U361" s="2320"/>
      <c r="V361" s="2320"/>
      <c r="W361" s="2320"/>
      <c r="X361" s="2320"/>
      <c r="Y361" s="2321"/>
    </row>
    <row r="362" spans="1:25" ht="13.5">
      <c r="A362" s="2312"/>
      <c r="B362" s="2313"/>
      <c r="C362" s="2314"/>
      <c r="D362" s="2314"/>
      <c r="E362" s="2314"/>
      <c r="F362" s="2315"/>
      <c r="G362" s="2316"/>
      <c r="H362" s="2316"/>
      <c r="I362" s="2317"/>
      <c r="J362" s="2317"/>
      <c r="K362" s="2318"/>
      <c r="L362" s="2319"/>
      <c r="M362" s="2317"/>
      <c r="N362" s="2316"/>
      <c r="O362" s="2316"/>
      <c r="P362" s="2316"/>
      <c r="Q362" s="2320"/>
      <c r="R362" s="2320"/>
      <c r="S362" s="2320"/>
      <c r="T362" s="2320"/>
      <c r="U362" s="2320"/>
      <c r="V362" s="2320"/>
      <c r="W362" s="2320"/>
      <c r="X362" s="2320"/>
      <c r="Y362" s="2321"/>
    </row>
    <row r="363" spans="1:25" ht="13.5">
      <c r="A363" s="2312"/>
      <c r="B363" s="2313"/>
      <c r="C363" s="2314"/>
      <c r="D363" s="2314"/>
      <c r="E363" s="2314"/>
      <c r="F363" s="2315"/>
      <c r="G363" s="2316"/>
      <c r="H363" s="2316"/>
      <c r="I363" s="2317"/>
      <c r="J363" s="2317"/>
      <c r="K363" s="2318"/>
      <c r="L363" s="2319"/>
      <c r="M363" s="2317"/>
      <c r="N363" s="2316"/>
      <c r="O363" s="2316"/>
      <c r="P363" s="2316"/>
      <c r="Q363" s="2320"/>
      <c r="R363" s="2320"/>
      <c r="S363" s="2320"/>
      <c r="T363" s="2320"/>
      <c r="U363" s="2320"/>
      <c r="V363" s="2320"/>
      <c r="W363" s="2320"/>
      <c r="X363" s="2320"/>
      <c r="Y363" s="2321"/>
    </row>
    <row r="364" spans="1:25" ht="13.5">
      <c r="A364" s="2312"/>
      <c r="B364" s="2313"/>
      <c r="C364" s="2314"/>
      <c r="D364" s="2314"/>
      <c r="E364" s="2314"/>
      <c r="F364" s="2315"/>
      <c r="G364" s="2316"/>
      <c r="H364" s="2316"/>
      <c r="I364" s="2317"/>
      <c r="J364" s="2317"/>
      <c r="K364" s="2318"/>
      <c r="L364" s="2319"/>
      <c r="M364" s="2317"/>
      <c r="N364" s="2316"/>
      <c r="O364" s="2316"/>
      <c r="P364" s="2316"/>
      <c r="Q364" s="2320"/>
      <c r="R364" s="2320"/>
      <c r="S364" s="2320"/>
      <c r="T364" s="2320"/>
      <c r="U364" s="2320"/>
      <c r="V364" s="2320"/>
      <c r="W364" s="2320"/>
      <c r="X364" s="2320"/>
      <c r="Y364" s="2321"/>
    </row>
    <row r="365" spans="1:25" ht="13.5">
      <c r="A365" s="2312"/>
      <c r="B365" s="2313"/>
      <c r="C365" s="2314"/>
      <c r="D365" s="2314"/>
      <c r="E365" s="2314"/>
      <c r="F365" s="2315"/>
      <c r="G365" s="2316"/>
      <c r="H365" s="2316"/>
      <c r="I365" s="2317"/>
      <c r="J365" s="2317"/>
      <c r="K365" s="2318"/>
      <c r="L365" s="2319"/>
      <c r="M365" s="2317"/>
      <c r="N365" s="2316"/>
      <c r="O365" s="2316"/>
      <c r="P365" s="2316"/>
      <c r="Q365" s="2320"/>
      <c r="R365" s="2320"/>
      <c r="S365" s="2320"/>
      <c r="T365" s="2320"/>
      <c r="U365" s="2320"/>
      <c r="V365" s="2320"/>
      <c r="W365" s="2320"/>
      <c r="X365" s="2320"/>
      <c r="Y365" s="2321"/>
    </row>
    <row r="366" spans="1:25" ht="13.5">
      <c r="A366" s="2312"/>
      <c r="B366" s="2313"/>
      <c r="C366" s="2314"/>
      <c r="D366" s="2314"/>
      <c r="E366" s="2314"/>
      <c r="F366" s="2315"/>
      <c r="G366" s="2316"/>
      <c r="H366" s="2316"/>
      <c r="I366" s="2317"/>
      <c r="J366" s="2317"/>
      <c r="K366" s="2318"/>
      <c r="L366" s="2319"/>
      <c r="M366" s="2317"/>
      <c r="N366" s="2316"/>
      <c r="O366" s="2316"/>
      <c r="P366" s="2316"/>
      <c r="Q366" s="2320"/>
      <c r="R366" s="2320"/>
      <c r="S366" s="2320"/>
      <c r="T366" s="2320"/>
      <c r="U366" s="2320"/>
      <c r="V366" s="2320"/>
      <c r="W366" s="2320"/>
      <c r="X366" s="2320"/>
      <c r="Y366" s="2321"/>
    </row>
    <row r="367" spans="1:25" ht="13.5">
      <c r="A367" s="2312"/>
      <c r="B367" s="2313"/>
      <c r="C367" s="2314"/>
      <c r="D367" s="2314"/>
      <c r="E367" s="2314"/>
      <c r="F367" s="2315"/>
      <c r="G367" s="2316"/>
      <c r="H367" s="2316"/>
      <c r="I367" s="2317"/>
      <c r="J367" s="2317"/>
      <c r="K367" s="2318"/>
      <c r="L367" s="2319"/>
      <c r="M367" s="2317"/>
      <c r="N367" s="2316"/>
      <c r="O367" s="2316"/>
      <c r="P367" s="2316"/>
      <c r="Q367" s="2320"/>
      <c r="R367" s="2320"/>
      <c r="S367" s="2320"/>
      <c r="T367" s="2320"/>
      <c r="U367" s="2320"/>
      <c r="V367" s="2320"/>
      <c r="W367" s="2320"/>
      <c r="X367" s="2320"/>
      <c r="Y367" s="2321"/>
    </row>
    <row r="368" spans="1:25" ht="13.5">
      <c r="A368" s="2312"/>
      <c r="B368" s="2313"/>
      <c r="C368" s="2314"/>
      <c r="D368" s="2314"/>
      <c r="E368" s="2314"/>
      <c r="F368" s="2315"/>
      <c r="G368" s="2316"/>
      <c r="H368" s="2316"/>
      <c r="I368" s="2317"/>
      <c r="J368" s="2317"/>
      <c r="K368" s="2318"/>
      <c r="L368" s="2319"/>
      <c r="M368" s="2317"/>
      <c r="N368" s="2316"/>
      <c r="O368" s="2316"/>
      <c r="P368" s="2316"/>
      <c r="Q368" s="2320"/>
      <c r="R368" s="2320"/>
      <c r="S368" s="2320"/>
      <c r="T368" s="2320"/>
      <c r="U368" s="2320"/>
      <c r="V368" s="2320"/>
      <c r="W368" s="2320"/>
      <c r="X368" s="2320"/>
      <c r="Y368" s="2321"/>
    </row>
    <row r="369" spans="1:25" ht="13.5">
      <c r="A369" s="2312"/>
      <c r="B369" s="2313"/>
      <c r="C369" s="2314"/>
      <c r="D369" s="2314"/>
      <c r="E369" s="2314"/>
      <c r="F369" s="2315"/>
      <c r="G369" s="2316"/>
      <c r="H369" s="2316"/>
      <c r="I369" s="2317"/>
      <c r="J369" s="2317"/>
      <c r="K369" s="2318"/>
      <c r="L369" s="2319"/>
      <c r="M369" s="2317"/>
      <c r="N369" s="2316"/>
      <c r="O369" s="2316"/>
      <c r="P369" s="2316"/>
      <c r="Q369" s="2320"/>
      <c r="R369" s="2320"/>
      <c r="S369" s="2320"/>
      <c r="T369" s="2320"/>
      <c r="U369" s="2320"/>
      <c r="V369" s="2320"/>
      <c r="W369" s="2320"/>
      <c r="X369" s="2320"/>
      <c r="Y369" s="2321"/>
    </row>
    <row r="370" spans="1:25" ht="13.5">
      <c r="A370" s="2312"/>
      <c r="B370" s="2313"/>
      <c r="C370" s="2314"/>
      <c r="D370" s="2314"/>
      <c r="E370" s="2314"/>
      <c r="F370" s="2315"/>
      <c r="G370" s="2316"/>
      <c r="H370" s="2316"/>
      <c r="I370" s="2317"/>
      <c r="J370" s="2317"/>
      <c r="K370" s="2318"/>
      <c r="L370" s="2319"/>
      <c r="M370" s="2317"/>
      <c r="N370" s="2316"/>
      <c r="O370" s="2316"/>
      <c r="P370" s="2316"/>
      <c r="Q370" s="2320"/>
      <c r="R370" s="2320"/>
      <c r="S370" s="2320"/>
      <c r="T370" s="2320"/>
      <c r="U370" s="2320"/>
      <c r="V370" s="2320"/>
      <c r="W370" s="2320"/>
      <c r="X370" s="2320"/>
      <c r="Y370" s="2321"/>
    </row>
    <row r="371" spans="1:25" ht="13.5">
      <c r="A371" s="2312"/>
      <c r="B371" s="2313"/>
      <c r="C371" s="2314"/>
      <c r="D371" s="2314"/>
      <c r="E371" s="2314"/>
      <c r="F371" s="2315"/>
      <c r="G371" s="2316"/>
      <c r="H371" s="2316"/>
      <c r="I371" s="2317"/>
      <c r="J371" s="2317"/>
      <c r="K371" s="2318"/>
      <c r="L371" s="2319"/>
      <c r="M371" s="2317"/>
      <c r="N371" s="2316"/>
      <c r="O371" s="2316"/>
      <c r="P371" s="2316"/>
      <c r="Q371" s="2320"/>
      <c r="R371" s="2320"/>
      <c r="S371" s="2320"/>
      <c r="T371" s="2320"/>
      <c r="U371" s="2320"/>
      <c r="V371" s="2320"/>
      <c r="W371" s="2320"/>
      <c r="X371" s="2320"/>
      <c r="Y371" s="2321"/>
    </row>
    <row r="372" spans="1:25" ht="13.5">
      <c r="A372" s="2312"/>
      <c r="B372" s="2313"/>
      <c r="C372" s="2314"/>
      <c r="D372" s="2314"/>
      <c r="E372" s="2314"/>
      <c r="F372" s="2315"/>
      <c r="G372" s="2316"/>
      <c r="H372" s="2316"/>
      <c r="I372" s="2317"/>
      <c r="J372" s="2317"/>
      <c r="K372" s="2318"/>
      <c r="L372" s="2319"/>
      <c r="M372" s="2317"/>
      <c r="N372" s="2316"/>
      <c r="O372" s="2316"/>
      <c r="P372" s="2316"/>
      <c r="Q372" s="2320"/>
      <c r="R372" s="2320"/>
      <c r="S372" s="2320"/>
      <c r="T372" s="2320"/>
      <c r="U372" s="2320"/>
      <c r="V372" s="2320"/>
      <c r="W372" s="2320"/>
      <c r="X372" s="2320"/>
      <c r="Y372" s="2321"/>
    </row>
    <row r="373" spans="1:25" ht="13.5">
      <c r="A373" s="2312"/>
      <c r="B373" s="2313"/>
      <c r="C373" s="2314"/>
      <c r="D373" s="2314"/>
      <c r="E373" s="2314"/>
      <c r="F373" s="2315"/>
      <c r="G373" s="2316"/>
      <c r="H373" s="2316"/>
      <c r="I373" s="2317"/>
      <c r="J373" s="2317"/>
      <c r="K373" s="2318"/>
      <c r="L373" s="2319"/>
      <c r="M373" s="2317"/>
      <c r="N373" s="2316"/>
      <c r="O373" s="2316"/>
      <c r="P373" s="2316"/>
      <c r="Q373" s="2320"/>
      <c r="R373" s="2320"/>
      <c r="S373" s="2320"/>
      <c r="T373" s="2320"/>
      <c r="U373" s="2320"/>
      <c r="V373" s="2320"/>
      <c r="W373" s="2320"/>
      <c r="X373" s="2320"/>
      <c r="Y373" s="2321"/>
    </row>
    <row r="374" spans="1:25" ht="13.5">
      <c r="A374" s="2312"/>
      <c r="B374" s="2313"/>
      <c r="C374" s="2314"/>
      <c r="D374" s="2314"/>
      <c r="E374" s="2314"/>
      <c r="F374" s="2315"/>
      <c r="G374" s="2316"/>
      <c r="H374" s="2316"/>
      <c r="I374" s="2317"/>
      <c r="J374" s="2317"/>
      <c r="K374" s="2318"/>
      <c r="L374" s="2319"/>
      <c r="M374" s="2317"/>
      <c r="N374" s="2316"/>
      <c r="O374" s="2316"/>
      <c r="P374" s="2316"/>
      <c r="Q374" s="2320"/>
      <c r="R374" s="2320"/>
      <c r="S374" s="2320"/>
      <c r="T374" s="2320"/>
      <c r="U374" s="2320"/>
      <c r="V374" s="2320"/>
      <c r="W374" s="2320"/>
      <c r="X374" s="2320"/>
      <c r="Y374" s="2321"/>
    </row>
    <row r="375" spans="1:25" ht="13.5">
      <c r="A375" s="2312"/>
      <c r="B375" s="2313"/>
      <c r="C375" s="2314"/>
      <c r="D375" s="2314"/>
      <c r="E375" s="2314"/>
      <c r="F375" s="2315"/>
      <c r="G375" s="2316"/>
      <c r="H375" s="2316"/>
      <c r="I375" s="2317"/>
      <c r="J375" s="2317"/>
      <c r="K375" s="2318"/>
      <c r="L375" s="2319"/>
      <c r="M375" s="2317"/>
      <c r="N375" s="2316"/>
      <c r="O375" s="2316"/>
      <c r="P375" s="2316"/>
      <c r="Q375" s="2320"/>
      <c r="R375" s="2320"/>
      <c r="S375" s="2320"/>
      <c r="T375" s="2320"/>
      <c r="U375" s="2320"/>
      <c r="V375" s="2320"/>
      <c r="W375" s="2320"/>
      <c r="X375" s="2320"/>
      <c r="Y375" s="2321"/>
    </row>
    <row r="376" spans="1:25" ht="13.5">
      <c r="A376" s="2312"/>
      <c r="B376" s="2313"/>
      <c r="C376" s="2314"/>
      <c r="D376" s="2314"/>
      <c r="E376" s="2314"/>
      <c r="F376" s="2315"/>
      <c r="G376" s="2316"/>
      <c r="H376" s="2316"/>
      <c r="I376" s="2317"/>
      <c r="J376" s="2317"/>
      <c r="K376" s="2318"/>
      <c r="L376" s="2319"/>
      <c r="M376" s="2317"/>
      <c r="N376" s="2316"/>
      <c r="O376" s="2316"/>
      <c r="P376" s="2316"/>
      <c r="Q376" s="2320"/>
      <c r="R376" s="2320"/>
      <c r="S376" s="2320"/>
      <c r="T376" s="2320"/>
      <c r="U376" s="2320"/>
      <c r="V376" s="2320"/>
      <c r="W376" s="2320"/>
      <c r="X376" s="2320"/>
      <c r="Y376" s="2321"/>
    </row>
    <row r="377" spans="1:25" ht="13.5">
      <c r="A377" s="2312"/>
      <c r="B377" s="2313"/>
      <c r="C377" s="2314"/>
      <c r="D377" s="2314"/>
      <c r="E377" s="2314"/>
      <c r="F377" s="2315"/>
      <c r="G377" s="2316"/>
      <c r="H377" s="2316"/>
      <c r="I377" s="2317"/>
      <c r="J377" s="2317"/>
      <c r="K377" s="2318"/>
      <c r="L377" s="2319"/>
      <c r="M377" s="2317"/>
      <c r="N377" s="2316"/>
      <c r="O377" s="2316"/>
      <c r="P377" s="2316"/>
      <c r="Q377" s="2320"/>
      <c r="R377" s="2320"/>
      <c r="S377" s="2320"/>
      <c r="T377" s="2320"/>
      <c r="U377" s="2320"/>
      <c r="V377" s="2320"/>
      <c r="W377" s="2320"/>
      <c r="X377" s="2320"/>
      <c r="Y377" s="2321"/>
    </row>
    <row r="378" spans="1:25" ht="13.5">
      <c r="A378" s="2312"/>
      <c r="B378" s="2313"/>
      <c r="C378" s="2314"/>
      <c r="D378" s="2314"/>
      <c r="E378" s="2314"/>
      <c r="F378" s="2315"/>
      <c r="G378" s="2316"/>
      <c r="H378" s="2316"/>
      <c r="I378" s="2317"/>
      <c r="J378" s="2317"/>
      <c r="K378" s="2318"/>
      <c r="L378" s="2319"/>
      <c r="M378" s="2317"/>
      <c r="N378" s="2316"/>
      <c r="O378" s="2316"/>
      <c r="P378" s="2316"/>
      <c r="Q378" s="2320"/>
      <c r="R378" s="2320"/>
      <c r="S378" s="2320"/>
      <c r="T378" s="2320"/>
      <c r="U378" s="2320"/>
      <c r="V378" s="2320"/>
      <c r="W378" s="2320"/>
      <c r="X378" s="2320"/>
      <c r="Y378" s="2321"/>
    </row>
    <row r="379" spans="1:25" ht="13.5">
      <c r="A379" s="2312"/>
      <c r="B379" s="2313"/>
      <c r="C379" s="2314"/>
      <c r="D379" s="2314"/>
      <c r="E379" s="2314"/>
      <c r="F379" s="2315"/>
      <c r="G379" s="2316"/>
      <c r="H379" s="2316"/>
      <c r="I379" s="2317"/>
      <c r="J379" s="2317"/>
      <c r="K379" s="2318"/>
      <c r="L379" s="2319"/>
      <c r="M379" s="2317"/>
      <c r="N379" s="2316"/>
      <c r="O379" s="2316"/>
      <c r="P379" s="2316"/>
      <c r="Q379" s="2320"/>
      <c r="R379" s="2320"/>
      <c r="S379" s="2320"/>
      <c r="T379" s="2320"/>
      <c r="U379" s="2320"/>
      <c r="V379" s="2320"/>
      <c r="W379" s="2320"/>
      <c r="X379" s="2320"/>
      <c r="Y379" s="2321"/>
    </row>
    <row r="380" spans="1:25" ht="13.5">
      <c r="A380" s="2312"/>
      <c r="B380" s="2313"/>
      <c r="C380" s="2314"/>
      <c r="D380" s="2314"/>
      <c r="E380" s="2314"/>
      <c r="F380" s="2315"/>
      <c r="G380" s="2316"/>
      <c r="H380" s="2316"/>
      <c r="I380" s="2317"/>
      <c r="J380" s="2317"/>
      <c r="K380" s="2318"/>
      <c r="L380" s="2319"/>
      <c r="M380" s="2317"/>
      <c r="N380" s="2316"/>
      <c r="O380" s="2316"/>
      <c r="P380" s="2316"/>
      <c r="Q380" s="2320"/>
      <c r="R380" s="2320"/>
      <c r="S380" s="2320"/>
      <c r="T380" s="2320"/>
      <c r="U380" s="2320"/>
      <c r="V380" s="2320"/>
      <c r="W380" s="2320"/>
      <c r="X380" s="2320"/>
      <c r="Y380" s="2321"/>
    </row>
    <row r="381" spans="1:25" ht="13.5">
      <c r="A381" s="2312"/>
      <c r="B381" s="2313"/>
      <c r="C381" s="2314"/>
      <c r="D381" s="2314"/>
      <c r="E381" s="2314"/>
      <c r="F381" s="2315"/>
      <c r="G381" s="2316"/>
      <c r="H381" s="2316"/>
      <c r="I381" s="2317"/>
      <c r="J381" s="2317"/>
      <c r="K381" s="2318"/>
      <c r="L381" s="2319"/>
      <c r="M381" s="2317"/>
      <c r="N381" s="2316"/>
      <c r="O381" s="2316"/>
      <c r="P381" s="2316"/>
      <c r="Q381" s="2320"/>
      <c r="R381" s="2320"/>
      <c r="S381" s="2320"/>
      <c r="T381" s="2320"/>
      <c r="U381" s="2320"/>
      <c r="V381" s="2320"/>
      <c r="W381" s="2320"/>
      <c r="X381" s="2320"/>
      <c r="Y381" s="2321"/>
    </row>
    <row r="382" spans="1:25" ht="13.5">
      <c r="A382" s="2312"/>
      <c r="B382" s="2313"/>
      <c r="C382" s="2314"/>
      <c r="D382" s="2314"/>
      <c r="E382" s="2314"/>
      <c r="F382" s="2315"/>
      <c r="G382" s="2316"/>
      <c r="H382" s="2316"/>
      <c r="I382" s="2317"/>
      <c r="J382" s="2317"/>
      <c r="K382" s="2318"/>
      <c r="L382" s="2319"/>
      <c r="M382" s="2317"/>
      <c r="N382" s="2316"/>
      <c r="O382" s="2316"/>
      <c r="P382" s="2316"/>
      <c r="Q382" s="2320"/>
      <c r="R382" s="2320"/>
      <c r="S382" s="2320"/>
      <c r="T382" s="2320"/>
      <c r="U382" s="2320"/>
      <c r="V382" s="2320"/>
      <c r="W382" s="2320"/>
      <c r="X382" s="2320"/>
      <c r="Y382" s="2321"/>
    </row>
    <row r="383" spans="1:25" ht="13.5">
      <c r="A383" s="2312"/>
      <c r="B383" s="2313"/>
      <c r="C383" s="2314"/>
      <c r="D383" s="2314"/>
      <c r="E383" s="2314"/>
      <c r="F383" s="2315"/>
      <c r="G383" s="2316"/>
      <c r="H383" s="2316"/>
      <c r="I383" s="2317"/>
      <c r="J383" s="2317"/>
      <c r="K383" s="2318"/>
      <c r="L383" s="2319"/>
      <c r="M383" s="2317"/>
      <c r="N383" s="2316"/>
      <c r="O383" s="2316"/>
      <c r="P383" s="2316"/>
      <c r="Q383" s="2320"/>
      <c r="R383" s="2320"/>
      <c r="S383" s="2320"/>
      <c r="T383" s="2320"/>
      <c r="U383" s="2320"/>
      <c r="V383" s="2320"/>
      <c r="W383" s="2320"/>
      <c r="X383" s="2320"/>
      <c r="Y383" s="2321"/>
    </row>
    <row r="384" spans="1:25" ht="13.5">
      <c r="A384" s="2312"/>
      <c r="B384" s="2313"/>
      <c r="C384" s="2314"/>
      <c r="D384" s="2314"/>
      <c r="E384" s="2314"/>
      <c r="F384" s="2315"/>
      <c r="G384" s="2316"/>
      <c r="H384" s="2316"/>
      <c r="I384" s="2317"/>
      <c r="J384" s="2317"/>
      <c r="K384" s="2318"/>
      <c r="L384" s="2319"/>
      <c r="M384" s="2317"/>
      <c r="N384" s="2316"/>
      <c r="O384" s="2316"/>
      <c r="P384" s="2316"/>
      <c r="Q384" s="2320"/>
      <c r="R384" s="2320"/>
      <c r="S384" s="2320"/>
      <c r="T384" s="2320"/>
      <c r="U384" s="2320"/>
      <c r="V384" s="2320"/>
      <c r="W384" s="2320"/>
      <c r="X384" s="2320"/>
      <c r="Y384" s="2321"/>
    </row>
    <row r="385" spans="1:25" ht="13.5">
      <c r="A385" s="2312"/>
      <c r="B385" s="2313"/>
      <c r="C385" s="2314"/>
      <c r="D385" s="2314"/>
      <c r="E385" s="2314"/>
      <c r="F385" s="2315"/>
      <c r="G385" s="2316"/>
      <c r="H385" s="2316"/>
      <c r="I385" s="2317"/>
      <c r="J385" s="2317"/>
      <c r="K385" s="2318"/>
      <c r="L385" s="2319"/>
      <c r="M385" s="2317"/>
      <c r="N385" s="2316"/>
      <c r="O385" s="2316"/>
      <c r="P385" s="2316"/>
      <c r="Q385" s="2320"/>
      <c r="R385" s="2320"/>
      <c r="S385" s="2320"/>
      <c r="T385" s="2320"/>
      <c r="U385" s="2320"/>
      <c r="V385" s="2320"/>
      <c r="W385" s="2320"/>
      <c r="X385" s="2320"/>
      <c r="Y385" s="2321"/>
    </row>
    <row r="386" spans="1:25" ht="13.5">
      <c r="A386" s="2312"/>
      <c r="B386" s="2313"/>
      <c r="C386" s="2314"/>
      <c r="D386" s="2314"/>
      <c r="E386" s="2314"/>
      <c r="F386" s="2315"/>
      <c r="G386" s="2316"/>
      <c r="H386" s="2316"/>
      <c r="I386" s="2317"/>
      <c r="J386" s="2317"/>
      <c r="K386" s="2318"/>
      <c r="L386" s="2319"/>
      <c r="M386" s="2317"/>
      <c r="N386" s="2316"/>
      <c r="O386" s="2316"/>
      <c r="P386" s="2316"/>
      <c r="Q386" s="2320"/>
      <c r="R386" s="2320"/>
      <c r="S386" s="2320"/>
      <c r="T386" s="2320"/>
      <c r="U386" s="2320"/>
      <c r="V386" s="2320"/>
      <c r="W386" s="2320"/>
      <c r="X386" s="2320"/>
      <c r="Y386" s="2321"/>
    </row>
    <row r="387" spans="1:25" ht="13.5">
      <c r="A387" s="2312"/>
      <c r="B387" s="2313"/>
      <c r="C387" s="2314"/>
      <c r="D387" s="2314"/>
      <c r="E387" s="2314"/>
      <c r="F387" s="2315"/>
      <c r="G387" s="2316"/>
      <c r="H387" s="2316"/>
      <c r="I387" s="2317"/>
      <c r="J387" s="2317"/>
      <c r="K387" s="2318"/>
      <c r="L387" s="2319"/>
      <c r="M387" s="2317"/>
      <c r="N387" s="2316"/>
      <c r="O387" s="2316"/>
      <c r="P387" s="2316"/>
      <c r="Q387" s="2320"/>
      <c r="R387" s="2320"/>
      <c r="S387" s="2320"/>
      <c r="T387" s="2320"/>
      <c r="U387" s="2320"/>
      <c r="V387" s="2320"/>
      <c r="W387" s="2320"/>
      <c r="X387" s="2320"/>
      <c r="Y387" s="2321"/>
    </row>
    <row r="388" spans="1:25" ht="13.5">
      <c r="A388" s="2312"/>
      <c r="B388" s="2313"/>
      <c r="C388" s="2314"/>
      <c r="D388" s="2314"/>
      <c r="E388" s="2314"/>
      <c r="F388" s="2315"/>
      <c r="G388" s="2316"/>
      <c r="H388" s="2316"/>
      <c r="I388" s="2317"/>
      <c r="J388" s="2317"/>
      <c r="K388" s="2318"/>
      <c r="L388" s="2319"/>
      <c r="M388" s="2317"/>
      <c r="N388" s="2316"/>
      <c r="O388" s="2316"/>
      <c r="P388" s="2316"/>
      <c r="Q388" s="2320"/>
      <c r="R388" s="2320"/>
      <c r="S388" s="2320"/>
      <c r="T388" s="2320"/>
      <c r="U388" s="2320"/>
      <c r="V388" s="2320"/>
      <c r="W388" s="2320"/>
      <c r="X388" s="2320"/>
      <c r="Y388" s="2321"/>
    </row>
    <row r="389" spans="1:25" ht="13.5">
      <c r="A389" s="2312"/>
      <c r="B389" s="2313"/>
      <c r="C389" s="2314"/>
      <c r="D389" s="2314"/>
      <c r="E389" s="2314"/>
      <c r="F389" s="2315"/>
      <c r="G389" s="2316"/>
      <c r="H389" s="2316"/>
      <c r="I389" s="2317"/>
      <c r="J389" s="2317"/>
      <c r="K389" s="2318"/>
      <c r="L389" s="2319"/>
      <c r="M389" s="2317"/>
      <c r="N389" s="2316"/>
      <c r="O389" s="2316"/>
      <c r="P389" s="2316"/>
      <c r="Q389" s="2320"/>
      <c r="R389" s="2320"/>
      <c r="S389" s="2320"/>
      <c r="T389" s="2320"/>
      <c r="U389" s="2320"/>
      <c r="V389" s="2320"/>
      <c r="W389" s="2320"/>
      <c r="X389" s="2320"/>
      <c r="Y389" s="2321"/>
    </row>
    <row r="390" spans="1:25" ht="13.5">
      <c r="A390" s="2312"/>
      <c r="B390" s="2313"/>
      <c r="C390" s="2314"/>
      <c r="D390" s="2314"/>
      <c r="E390" s="2314"/>
      <c r="F390" s="2315"/>
      <c r="G390" s="2316"/>
      <c r="H390" s="2316"/>
      <c r="I390" s="2317"/>
      <c r="J390" s="2317"/>
      <c r="K390" s="2318"/>
      <c r="L390" s="2319"/>
      <c r="M390" s="2317"/>
      <c r="N390" s="2316"/>
      <c r="O390" s="2316"/>
      <c r="P390" s="2316"/>
      <c r="Q390" s="2320"/>
      <c r="R390" s="2320"/>
      <c r="S390" s="2320"/>
      <c r="T390" s="2320"/>
      <c r="U390" s="2320"/>
      <c r="V390" s="2320"/>
      <c r="W390" s="2320"/>
      <c r="X390" s="2320"/>
      <c r="Y390" s="2321"/>
    </row>
    <row r="391" spans="1:25" ht="13.5">
      <c r="A391" s="2312"/>
      <c r="B391" s="2313"/>
      <c r="C391" s="2314"/>
      <c r="D391" s="2314"/>
      <c r="E391" s="2314"/>
      <c r="F391" s="2315"/>
      <c r="G391" s="2316"/>
      <c r="H391" s="2316"/>
      <c r="I391" s="2317"/>
      <c r="J391" s="2317"/>
      <c r="K391" s="2318"/>
      <c r="L391" s="2319"/>
      <c r="M391" s="2317"/>
      <c r="N391" s="2316"/>
      <c r="O391" s="2316"/>
      <c r="P391" s="2316"/>
      <c r="Q391" s="2320"/>
      <c r="R391" s="2320"/>
      <c r="S391" s="2320"/>
      <c r="T391" s="2320"/>
      <c r="U391" s="2320"/>
      <c r="V391" s="2320"/>
      <c r="W391" s="2320"/>
      <c r="X391" s="2320"/>
      <c r="Y391" s="2321"/>
    </row>
    <row r="392" spans="1:25" ht="13.5">
      <c r="A392" s="2312"/>
      <c r="B392" s="2313"/>
      <c r="C392" s="2314"/>
      <c r="D392" s="2314"/>
      <c r="E392" s="2314"/>
      <c r="F392" s="2315"/>
      <c r="G392" s="2316"/>
      <c r="H392" s="2316"/>
      <c r="I392" s="2317"/>
      <c r="J392" s="2317"/>
      <c r="K392" s="2318"/>
      <c r="L392" s="2319"/>
      <c r="M392" s="2317"/>
      <c r="N392" s="2316"/>
      <c r="O392" s="2316"/>
      <c r="P392" s="2316"/>
      <c r="Q392" s="2320"/>
      <c r="R392" s="2320"/>
      <c r="S392" s="2320"/>
      <c r="T392" s="2320"/>
      <c r="U392" s="2320"/>
      <c r="V392" s="2320"/>
      <c r="W392" s="2320"/>
      <c r="X392" s="2320"/>
      <c r="Y392" s="2321"/>
    </row>
    <row r="393" spans="1:25" ht="13.5">
      <c r="A393" s="2312"/>
      <c r="B393" s="2313"/>
      <c r="C393" s="2314"/>
      <c r="D393" s="2314"/>
      <c r="E393" s="2314"/>
      <c r="F393" s="2315"/>
      <c r="G393" s="2316"/>
      <c r="H393" s="2316"/>
      <c r="I393" s="2317"/>
      <c r="J393" s="2317"/>
      <c r="K393" s="2318"/>
      <c r="L393" s="2319"/>
      <c r="M393" s="2317"/>
      <c r="N393" s="2316"/>
      <c r="O393" s="2316"/>
      <c r="P393" s="2316"/>
      <c r="Q393" s="2320"/>
      <c r="R393" s="2320"/>
      <c r="S393" s="2320"/>
      <c r="T393" s="2320"/>
      <c r="U393" s="2320"/>
      <c r="V393" s="2320"/>
      <c r="W393" s="2320"/>
      <c r="X393" s="2320"/>
      <c r="Y393" s="2321"/>
    </row>
    <row r="394" spans="1:25" ht="13.5">
      <c r="A394" s="2312"/>
      <c r="B394" s="2313"/>
      <c r="C394" s="2314"/>
      <c r="D394" s="2314"/>
      <c r="E394" s="2314"/>
      <c r="F394" s="2315"/>
      <c r="G394" s="2316"/>
      <c r="H394" s="2316"/>
      <c r="I394" s="2317"/>
      <c r="J394" s="2317"/>
      <c r="K394" s="2318"/>
      <c r="L394" s="2319"/>
      <c r="M394" s="2317"/>
      <c r="N394" s="2316"/>
      <c r="O394" s="2316"/>
      <c r="P394" s="2316"/>
      <c r="Q394" s="2320"/>
      <c r="R394" s="2320"/>
      <c r="S394" s="2320"/>
      <c r="T394" s="2320"/>
      <c r="U394" s="2320"/>
      <c r="V394" s="2320"/>
      <c r="W394" s="2320"/>
      <c r="X394" s="2320"/>
      <c r="Y394" s="2321"/>
    </row>
    <row r="395" spans="1:25" ht="13.5">
      <c r="A395" s="2312"/>
      <c r="B395" s="2313"/>
      <c r="C395" s="2314"/>
      <c r="D395" s="2314"/>
      <c r="E395" s="2314"/>
      <c r="F395" s="2315"/>
      <c r="G395" s="2316"/>
      <c r="H395" s="2316"/>
      <c r="I395" s="2317"/>
      <c r="J395" s="2317"/>
      <c r="K395" s="2318"/>
      <c r="L395" s="2319"/>
      <c r="M395" s="2317"/>
      <c r="N395" s="2316"/>
      <c r="O395" s="2316"/>
      <c r="P395" s="2316"/>
      <c r="Q395" s="2320"/>
      <c r="R395" s="2320"/>
      <c r="S395" s="2320"/>
      <c r="T395" s="2320"/>
      <c r="U395" s="2320"/>
      <c r="V395" s="2320"/>
      <c r="W395" s="2320"/>
      <c r="X395" s="2320"/>
      <c r="Y395" s="2321"/>
    </row>
    <row r="396" spans="1:25" ht="13.5">
      <c r="A396" s="2312"/>
      <c r="B396" s="2313"/>
      <c r="C396" s="2314"/>
      <c r="D396" s="2314"/>
      <c r="E396" s="2314"/>
      <c r="F396" s="2315"/>
      <c r="G396" s="2316"/>
      <c r="H396" s="2316"/>
      <c r="I396" s="2317"/>
      <c r="J396" s="2317"/>
      <c r="K396" s="2318"/>
      <c r="L396" s="2319"/>
      <c r="M396" s="2317"/>
      <c r="N396" s="2316"/>
      <c r="O396" s="2316"/>
      <c r="P396" s="2316"/>
      <c r="Q396" s="2320"/>
      <c r="R396" s="2320"/>
      <c r="S396" s="2320"/>
      <c r="T396" s="2320"/>
      <c r="U396" s="2320"/>
      <c r="V396" s="2320"/>
      <c r="W396" s="2320"/>
      <c r="X396" s="2320"/>
      <c r="Y396" s="2321"/>
    </row>
    <row r="397" spans="1:25" ht="13.5">
      <c r="A397" s="2312"/>
      <c r="B397" s="2313"/>
      <c r="C397" s="2314"/>
      <c r="D397" s="2314"/>
      <c r="E397" s="2314"/>
      <c r="F397" s="2315"/>
      <c r="G397" s="2316"/>
      <c r="H397" s="2316"/>
      <c r="I397" s="2317"/>
      <c r="J397" s="2317"/>
      <c r="K397" s="2318"/>
      <c r="L397" s="2319"/>
      <c r="M397" s="2317"/>
      <c r="N397" s="2316"/>
      <c r="O397" s="2316"/>
      <c r="P397" s="2316"/>
      <c r="Q397" s="2320"/>
      <c r="R397" s="2320"/>
      <c r="S397" s="2320"/>
      <c r="T397" s="2320"/>
      <c r="U397" s="2320"/>
      <c r="V397" s="2320"/>
      <c r="W397" s="2320"/>
      <c r="X397" s="2320"/>
      <c r="Y397" s="2321"/>
    </row>
    <row r="398" spans="1:25" ht="13.5">
      <c r="A398" s="2312"/>
      <c r="B398" s="2313"/>
      <c r="C398" s="2314"/>
      <c r="D398" s="2314"/>
      <c r="E398" s="2314"/>
      <c r="F398" s="2315"/>
      <c r="G398" s="2316"/>
      <c r="H398" s="2316"/>
      <c r="I398" s="2317"/>
      <c r="J398" s="2317"/>
      <c r="K398" s="2318"/>
      <c r="L398" s="2319"/>
      <c r="M398" s="2317"/>
      <c r="N398" s="2316"/>
      <c r="O398" s="2316"/>
      <c r="P398" s="2316"/>
      <c r="Q398" s="2320"/>
      <c r="R398" s="2320"/>
      <c r="S398" s="2320"/>
      <c r="T398" s="2320"/>
      <c r="U398" s="2320"/>
      <c r="V398" s="2320"/>
      <c r="W398" s="2320"/>
      <c r="X398" s="2320"/>
      <c r="Y398" s="2321"/>
    </row>
    <row r="399" spans="1:25" ht="13.5">
      <c r="A399" s="2312"/>
      <c r="B399" s="2313"/>
      <c r="C399" s="2314"/>
      <c r="D399" s="2314"/>
      <c r="E399" s="2314"/>
      <c r="F399" s="2315"/>
      <c r="G399" s="2316"/>
      <c r="H399" s="2316"/>
      <c r="I399" s="2317"/>
      <c r="J399" s="2317"/>
      <c r="K399" s="2318"/>
      <c r="L399" s="2319"/>
      <c r="M399" s="2317"/>
      <c r="N399" s="2316"/>
      <c r="O399" s="2316"/>
      <c r="P399" s="2316"/>
      <c r="Q399" s="2320"/>
      <c r="R399" s="2320"/>
      <c r="S399" s="2320"/>
      <c r="T399" s="2320"/>
      <c r="U399" s="2320"/>
      <c r="V399" s="2320"/>
      <c r="W399" s="2320"/>
      <c r="X399" s="2320"/>
      <c r="Y399" s="2321"/>
    </row>
    <row r="400" spans="1:25" ht="13.5">
      <c r="A400" s="2312"/>
      <c r="B400" s="2313"/>
      <c r="C400" s="2314"/>
      <c r="D400" s="2314"/>
      <c r="E400" s="2314"/>
      <c r="F400" s="2315"/>
      <c r="G400" s="2316"/>
      <c r="H400" s="2316"/>
      <c r="I400" s="2317"/>
      <c r="J400" s="2317"/>
      <c r="K400" s="2318"/>
      <c r="L400" s="2319"/>
      <c r="M400" s="2317"/>
      <c r="N400" s="2316"/>
      <c r="O400" s="2316"/>
      <c r="P400" s="2316"/>
      <c r="Q400" s="2320"/>
      <c r="R400" s="2320"/>
      <c r="S400" s="2320"/>
      <c r="T400" s="2320"/>
      <c r="U400" s="2320"/>
      <c r="V400" s="2320"/>
      <c r="W400" s="2320"/>
      <c r="X400" s="2320"/>
      <c r="Y400" s="2321"/>
    </row>
    <row r="401" spans="1:25" ht="13.5">
      <c r="A401" s="2312"/>
      <c r="B401" s="2313"/>
      <c r="C401" s="2314"/>
      <c r="D401" s="2314"/>
      <c r="E401" s="2314"/>
      <c r="F401" s="2315"/>
      <c r="G401" s="2316"/>
      <c r="H401" s="2316"/>
      <c r="I401" s="2317"/>
      <c r="J401" s="2317"/>
      <c r="K401" s="2318"/>
      <c r="L401" s="2319"/>
      <c r="M401" s="2317"/>
      <c r="N401" s="2316"/>
      <c r="O401" s="2316"/>
      <c r="P401" s="2316"/>
      <c r="Q401" s="2320"/>
      <c r="R401" s="2320"/>
      <c r="S401" s="2320"/>
      <c r="T401" s="2320"/>
      <c r="U401" s="2320"/>
      <c r="V401" s="2320"/>
      <c r="W401" s="2320"/>
      <c r="X401" s="2320"/>
      <c r="Y401" s="2321"/>
    </row>
    <row r="402" spans="1:25" ht="25.9" customHeight="1">
      <c r="B402" s="3211"/>
      <c r="C402" s="3212"/>
      <c r="D402" s="3212"/>
      <c r="E402" s="3212"/>
      <c r="F402" s="3212"/>
      <c r="G402" s="3212"/>
      <c r="H402" s="3212"/>
      <c r="I402" s="3212"/>
      <c r="J402" s="3212"/>
      <c r="K402" s="3212"/>
      <c r="L402" s="3212"/>
      <c r="M402" s="3212"/>
      <c r="N402" s="3212"/>
      <c r="O402" s="3212"/>
      <c r="P402" s="3212"/>
      <c r="Q402" s="3212"/>
      <c r="R402" s="3212"/>
      <c r="S402" s="3212"/>
      <c r="T402" s="3212"/>
      <c r="U402" s="3212"/>
      <c r="V402" s="3212"/>
      <c r="W402" s="3212"/>
      <c r="X402" s="3212"/>
    </row>
    <row r="403" spans="1:25" ht="25.9" hidden="1" customHeight="1">
      <c r="A403" s="2324">
        <v>1</v>
      </c>
      <c r="B403" s="2325" t="s">
        <v>406</v>
      </c>
      <c r="C403" s="2326"/>
      <c r="D403" s="2326"/>
      <c r="E403" s="2326"/>
      <c r="F403" s="2327"/>
      <c r="G403" s="2328"/>
      <c r="H403" s="2328"/>
      <c r="I403" s="2329"/>
      <c r="J403" s="2329"/>
      <c r="K403" s="2330" t="e">
        <f>K404+K405+K406</f>
        <v>#REF!</v>
      </c>
      <c r="L403" s="2330">
        <f>L404+L405+L406</f>
        <v>26259</v>
      </c>
      <c r="M403" s="2330">
        <f t="shared" ref="M403:N403" si="5">M404+M405+M406</f>
        <v>0</v>
      </c>
      <c r="N403" s="2330">
        <f t="shared" si="5"/>
        <v>0</v>
      </c>
      <c r="O403" s="2330"/>
      <c r="P403" s="2330"/>
      <c r="Q403" s="2330"/>
      <c r="R403" s="2330"/>
      <c r="S403" s="2330"/>
      <c r="T403" s="2330"/>
      <c r="U403" s="2330"/>
      <c r="V403" s="2330"/>
      <c r="W403" s="2330"/>
      <c r="X403" s="2330"/>
      <c r="Y403" s="2331"/>
    </row>
    <row r="404" spans="1:25" ht="25.9" hidden="1" customHeight="1">
      <c r="A404" s="2332" t="s">
        <v>399</v>
      </c>
      <c r="B404" s="2333" t="s">
        <v>269</v>
      </c>
      <c r="C404" s="2326"/>
      <c r="D404" s="2326"/>
      <c r="E404" s="2326"/>
      <c r="F404" s="2327"/>
      <c r="G404" s="2328"/>
      <c r="H404" s="2328"/>
      <c r="I404" s="2329"/>
      <c r="J404" s="2329"/>
      <c r="K404" s="2329" t="e">
        <f>L404+#REF!</f>
        <v>#REF!</v>
      </c>
      <c r="L404" s="2334">
        <v>19500</v>
      </c>
      <c r="M404" s="2334"/>
      <c r="N404" s="2328"/>
      <c r="O404" s="2328"/>
      <c r="P404" s="2328"/>
      <c r="Q404" s="2328"/>
      <c r="R404" s="2328"/>
      <c r="S404" s="2328"/>
      <c r="T404" s="2328"/>
      <c r="U404" s="2328"/>
      <c r="V404" s="2328"/>
      <c r="W404" s="2328"/>
      <c r="X404" s="2328"/>
      <c r="Y404" s="2331"/>
    </row>
    <row r="405" spans="1:25" ht="25.9" hidden="1" customHeight="1">
      <c r="A405" s="2332" t="s">
        <v>400</v>
      </c>
      <c r="B405" s="2333" t="s">
        <v>270</v>
      </c>
      <c r="C405" s="2326"/>
      <c r="D405" s="2326"/>
      <c r="E405" s="2326"/>
      <c r="F405" s="2327"/>
      <c r="G405" s="2328"/>
      <c r="H405" s="2328"/>
      <c r="I405" s="2329"/>
      <c r="J405" s="2329"/>
      <c r="K405" s="2329" t="e">
        <f>L405+#REF!</f>
        <v>#REF!</v>
      </c>
      <c r="L405" s="2334">
        <v>259</v>
      </c>
      <c r="M405" s="2334"/>
      <c r="N405" s="2328"/>
      <c r="O405" s="2328"/>
      <c r="P405" s="2328"/>
      <c r="Q405" s="2328"/>
      <c r="R405" s="2328"/>
      <c r="S405" s="2328"/>
      <c r="T405" s="2328"/>
      <c r="U405" s="2328"/>
      <c r="V405" s="2328"/>
      <c r="W405" s="2328"/>
      <c r="X405" s="2328"/>
      <c r="Y405" s="2331"/>
    </row>
    <row r="406" spans="1:25" ht="25.9" hidden="1" customHeight="1">
      <c r="A406" s="2332" t="s">
        <v>401</v>
      </c>
      <c r="B406" s="2333" t="s">
        <v>271</v>
      </c>
      <c r="C406" s="2326"/>
      <c r="D406" s="2326"/>
      <c r="E406" s="2326"/>
      <c r="F406" s="2327"/>
      <c r="G406" s="2328"/>
      <c r="H406" s="2328"/>
      <c r="I406" s="2329"/>
      <c r="J406" s="2329"/>
      <c r="K406" s="2329" t="e">
        <f>L406+#REF!</f>
        <v>#REF!</v>
      </c>
      <c r="L406" s="2334">
        <v>6500</v>
      </c>
      <c r="M406" s="2334"/>
      <c r="N406" s="2328"/>
      <c r="O406" s="2328"/>
      <c r="P406" s="2328"/>
      <c r="Q406" s="2328"/>
      <c r="R406" s="2328"/>
      <c r="S406" s="2328"/>
      <c r="T406" s="2328"/>
      <c r="U406" s="2328"/>
      <c r="V406" s="2328"/>
      <c r="W406" s="2328"/>
      <c r="X406" s="2328"/>
      <c r="Y406" s="2331"/>
    </row>
    <row r="407" spans="1:25" ht="25.9" hidden="1" customHeight="1">
      <c r="A407" s="2324">
        <v>2</v>
      </c>
      <c r="B407" s="2335" t="s">
        <v>272</v>
      </c>
      <c r="C407" s="2326"/>
      <c r="D407" s="2326"/>
      <c r="E407" s="2326"/>
      <c r="F407" s="2327"/>
      <c r="G407" s="2328"/>
      <c r="H407" s="2328"/>
      <c r="I407" s="2329"/>
      <c r="J407" s="2329"/>
      <c r="K407" s="2329"/>
      <c r="L407" s="2329"/>
      <c r="M407" s="2334"/>
      <c r="N407" s="2328"/>
      <c r="O407" s="2328"/>
      <c r="P407" s="2328"/>
      <c r="Q407" s="2328"/>
      <c r="R407" s="2328"/>
      <c r="S407" s="2328"/>
      <c r="T407" s="2328"/>
      <c r="U407" s="2328"/>
      <c r="V407" s="2328"/>
      <c r="W407" s="2328"/>
      <c r="X407" s="2328"/>
      <c r="Y407" s="2331"/>
    </row>
    <row r="408" spans="1:25" ht="25.9" hidden="1" customHeight="1">
      <c r="A408" s="2332" t="s">
        <v>399</v>
      </c>
      <c r="B408" s="2333" t="s">
        <v>273</v>
      </c>
      <c r="C408" s="2326"/>
      <c r="D408" s="2326"/>
      <c r="E408" s="2326"/>
      <c r="F408" s="2327"/>
      <c r="G408" s="2328"/>
      <c r="H408" s="2328"/>
      <c r="I408" s="2329"/>
      <c r="J408" s="2329"/>
      <c r="K408" s="2329"/>
      <c r="L408" s="2329"/>
      <c r="M408" s="2334"/>
      <c r="N408" s="2328"/>
      <c r="O408" s="2328"/>
      <c r="P408" s="2328"/>
      <c r="Q408" s="2328"/>
      <c r="R408" s="2328"/>
      <c r="S408" s="2328"/>
      <c r="T408" s="2328"/>
      <c r="U408" s="2328"/>
      <c r="V408" s="2328"/>
      <c r="W408" s="2328"/>
      <c r="X408" s="2328"/>
      <c r="Y408" s="2331"/>
    </row>
    <row r="409" spans="1:25" ht="25.9" hidden="1" customHeight="1">
      <c r="A409" s="2324">
        <v>3</v>
      </c>
      <c r="B409" s="2335" t="s">
        <v>274</v>
      </c>
      <c r="C409" s="2326"/>
      <c r="D409" s="2326"/>
      <c r="E409" s="2326"/>
      <c r="F409" s="2327"/>
      <c r="G409" s="2328"/>
      <c r="H409" s="2328"/>
      <c r="I409" s="2329"/>
      <c r="J409" s="2329"/>
      <c r="K409" s="2329"/>
      <c r="L409" s="2329"/>
      <c r="M409" s="2334"/>
      <c r="N409" s="2328"/>
      <c r="O409" s="2328"/>
      <c r="P409" s="2328"/>
      <c r="Q409" s="2328"/>
      <c r="R409" s="2328"/>
      <c r="S409" s="2328"/>
      <c r="T409" s="2328"/>
      <c r="U409" s="2328"/>
      <c r="V409" s="2328"/>
      <c r="W409" s="2328"/>
      <c r="X409" s="2328"/>
      <c r="Y409" s="2331"/>
    </row>
    <row r="410" spans="1:25" ht="25.9" hidden="1" customHeight="1">
      <c r="A410" s="2332" t="s">
        <v>399</v>
      </c>
      <c r="B410" s="2333" t="s">
        <v>275</v>
      </c>
      <c r="C410" s="2326"/>
      <c r="D410" s="2326"/>
      <c r="E410" s="2326"/>
      <c r="F410" s="2327"/>
      <c r="G410" s="2328"/>
      <c r="H410" s="2328"/>
      <c r="I410" s="2329"/>
      <c r="J410" s="2329"/>
      <c r="K410" s="2329"/>
      <c r="L410" s="2329"/>
      <c r="M410" s="2334"/>
      <c r="N410" s="2328"/>
      <c r="O410" s="2328"/>
      <c r="P410" s="2328"/>
      <c r="Q410" s="2328"/>
      <c r="R410" s="2328"/>
      <c r="S410" s="2328"/>
      <c r="T410" s="2328"/>
      <c r="U410" s="2328"/>
      <c r="V410" s="2328"/>
      <c r="W410" s="2328"/>
      <c r="X410" s="2328"/>
      <c r="Y410" s="2331"/>
    </row>
    <row r="411" spans="1:25" ht="25.9" hidden="1" customHeight="1">
      <c r="A411" s="2332" t="s">
        <v>400</v>
      </c>
      <c r="B411" s="2333" t="s">
        <v>276</v>
      </c>
      <c r="C411" s="2326"/>
      <c r="D411" s="2326"/>
      <c r="E411" s="2326"/>
      <c r="F411" s="2327"/>
      <c r="G411" s="2328"/>
      <c r="H411" s="2328"/>
      <c r="I411" s="2329"/>
      <c r="J411" s="2329"/>
      <c r="K411" s="2329"/>
      <c r="L411" s="2329"/>
      <c r="M411" s="2334"/>
      <c r="N411" s="2328"/>
      <c r="O411" s="2328"/>
      <c r="P411" s="2328"/>
      <c r="Q411" s="2328"/>
      <c r="R411" s="2328"/>
      <c r="S411" s="2328"/>
      <c r="T411" s="2328"/>
      <c r="U411" s="2328"/>
      <c r="V411" s="2328"/>
      <c r="W411" s="2328"/>
      <c r="X411" s="2328"/>
      <c r="Y411" s="2331"/>
    </row>
    <row r="412" spans="1:25" ht="25.9" hidden="1" customHeight="1">
      <c r="A412" s="2332" t="s">
        <v>401</v>
      </c>
      <c r="B412" s="2333" t="s">
        <v>277</v>
      </c>
      <c r="C412" s="2326"/>
      <c r="D412" s="2326"/>
      <c r="E412" s="2326"/>
      <c r="F412" s="2327"/>
      <c r="G412" s="2328"/>
      <c r="H412" s="2328"/>
      <c r="I412" s="2329"/>
      <c r="J412" s="2329"/>
      <c r="K412" s="2329"/>
      <c r="L412" s="2329"/>
      <c r="M412" s="2334"/>
      <c r="N412" s="2328"/>
      <c r="O412" s="2328"/>
      <c r="P412" s="2328"/>
      <c r="Q412" s="2328"/>
      <c r="R412" s="2328"/>
      <c r="S412" s="2328"/>
      <c r="T412" s="2328"/>
      <c r="U412" s="2328"/>
      <c r="V412" s="2328"/>
      <c r="W412" s="2328"/>
      <c r="X412" s="2328"/>
      <c r="Y412" s="2331"/>
    </row>
    <row r="413" spans="1:25" ht="25.9" hidden="1" customHeight="1">
      <c r="A413" s="2332" t="s">
        <v>402</v>
      </c>
      <c r="B413" s="2333" t="s">
        <v>278</v>
      </c>
      <c r="C413" s="2326"/>
      <c r="D413" s="2326"/>
      <c r="E413" s="2326"/>
      <c r="F413" s="2327"/>
      <c r="G413" s="2328"/>
      <c r="H413" s="2328"/>
      <c r="I413" s="2329"/>
      <c r="J413" s="2329"/>
      <c r="K413" s="2329"/>
      <c r="L413" s="2329"/>
      <c r="M413" s="2329"/>
      <c r="N413" s="2328"/>
      <c r="O413" s="2328"/>
      <c r="P413" s="2328"/>
      <c r="Q413" s="2328"/>
      <c r="R413" s="2328"/>
      <c r="S413" s="2328"/>
      <c r="T413" s="2328"/>
      <c r="U413" s="2328"/>
      <c r="V413" s="2328"/>
      <c r="W413" s="2328"/>
      <c r="X413" s="2328"/>
      <c r="Y413" s="2331"/>
    </row>
    <row r="414" spans="1:25" ht="25.9" hidden="1" customHeight="1">
      <c r="A414" s="2332"/>
      <c r="B414" s="2333"/>
      <c r="C414" s="2326"/>
      <c r="D414" s="2326"/>
      <c r="E414" s="2326"/>
      <c r="F414" s="2327"/>
      <c r="G414" s="2328"/>
      <c r="H414" s="2328"/>
      <c r="I414" s="2329"/>
      <c r="J414" s="2329"/>
      <c r="K414" s="2329"/>
      <c r="L414" s="2329"/>
      <c r="M414" s="2329"/>
      <c r="N414" s="2328"/>
      <c r="O414" s="2328"/>
      <c r="P414" s="2328"/>
      <c r="Q414" s="2328"/>
      <c r="R414" s="2328"/>
      <c r="S414" s="2328"/>
      <c r="T414" s="2328"/>
      <c r="U414" s="2328"/>
      <c r="V414" s="2328"/>
      <c r="W414" s="2328"/>
      <c r="X414" s="2328"/>
      <c r="Y414" s="2331"/>
    </row>
    <row r="415" spans="1:25" s="2343" customFormat="1" ht="25.9" hidden="1" customHeight="1">
      <c r="A415" s="2336" t="s">
        <v>759</v>
      </c>
      <c r="B415" s="2337" t="s">
        <v>435</v>
      </c>
      <c r="C415" s="2338"/>
      <c r="D415" s="2338"/>
      <c r="E415" s="2338"/>
      <c r="F415" s="2339"/>
      <c r="G415" s="2340"/>
      <c r="H415" s="2340"/>
      <c r="I415" s="2340"/>
      <c r="J415" s="2340"/>
      <c r="K415" s="2340" t="e">
        <f>L415+#REF!</f>
        <v>#REF!</v>
      </c>
      <c r="L415" s="2340">
        <v>513879</v>
      </c>
      <c r="M415" s="2341"/>
      <c r="N415" s="2340"/>
      <c r="O415" s="2340"/>
      <c r="P415" s="2340"/>
      <c r="Q415" s="2340"/>
      <c r="R415" s="2340"/>
      <c r="S415" s="2340"/>
      <c r="T415" s="2340"/>
      <c r="U415" s="2340"/>
      <c r="V415" s="2340"/>
      <c r="W415" s="2340"/>
      <c r="X415" s="2340"/>
      <c r="Y415" s="2342"/>
    </row>
    <row r="416" spans="1:25" ht="25.9" hidden="1" customHeight="1">
      <c r="A416" s="2332"/>
      <c r="B416" s="2333"/>
      <c r="C416" s="2326"/>
      <c r="D416" s="2326"/>
      <c r="E416" s="2326"/>
      <c r="F416" s="2327"/>
      <c r="G416" s="2328"/>
      <c r="H416" s="2328"/>
      <c r="I416" s="2329"/>
      <c r="J416" s="2329"/>
      <c r="K416" s="2329"/>
      <c r="L416" s="2329"/>
      <c r="M416" s="2329"/>
      <c r="N416" s="2328"/>
      <c r="O416" s="2328"/>
      <c r="P416" s="2328"/>
      <c r="Q416" s="2328"/>
      <c r="R416" s="2328"/>
      <c r="S416" s="2328"/>
      <c r="T416" s="2328"/>
      <c r="U416" s="2328"/>
      <c r="V416" s="2328"/>
      <c r="W416" s="2328"/>
      <c r="X416" s="2328"/>
      <c r="Y416" s="2331"/>
    </row>
    <row r="417" spans="8:24" s="2438" customFormat="1" ht="25.9" hidden="1" customHeight="1">
      <c r="H417" s="2437"/>
      <c r="I417" s="2437"/>
      <c r="J417" s="2437"/>
      <c r="K417" s="2437"/>
      <c r="L417" s="2437"/>
      <c r="M417" s="2437"/>
      <c r="N417" s="2437"/>
      <c r="O417" s="2437"/>
      <c r="P417" s="2437"/>
      <c r="Q417" s="2437"/>
      <c r="R417" s="2437"/>
      <c r="S417" s="2437"/>
      <c r="T417" s="2437"/>
      <c r="U417" s="2437"/>
      <c r="V417" s="2437"/>
      <c r="W417" s="2437"/>
      <c r="X417" s="2437"/>
    </row>
    <row r="418" spans="8:24" s="2438" customFormat="1" ht="25.9" hidden="1" customHeight="1">
      <c r="H418" s="2437"/>
      <c r="I418" s="2437"/>
      <c r="J418" s="2437"/>
      <c r="K418" s="2437"/>
      <c r="L418" s="2437"/>
      <c r="M418" s="2437"/>
      <c r="N418" s="2437"/>
      <c r="O418" s="2437"/>
      <c r="P418" s="2437"/>
      <c r="Q418" s="2437"/>
      <c r="R418" s="2437"/>
      <c r="S418" s="2437"/>
      <c r="T418" s="2437"/>
      <c r="U418" s="2437"/>
      <c r="V418" s="2437"/>
      <c r="W418" s="2437"/>
      <c r="X418" s="2437"/>
    </row>
    <row r="419" spans="8:24" s="2438" customFormat="1" ht="25.9" hidden="1" customHeight="1">
      <c r="H419" s="2437"/>
      <c r="I419" s="2437"/>
      <c r="J419" s="2437"/>
      <c r="K419" s="2437"/>
      <c r="L419" s="2437"/>
      <c r="M419" s="2437"/>
      <c r="N419" s="2437"/>
      <c r="O419" s="2437"/>
      <c r="P419" s="2437"/>
      <c r="Q419" s="2437"/>
      <c r="R419" s="2437"/>
      <c r="S419" s="2437"/>
      <c r="T419" s="2437"/>
      <c r="U419" s="2437"/>
      <c r="V419" s="2437"/>
      <c r="W419" s="2437"/>
      <c r="X419" s="2437"/>
    </row>
    <row r="420" spans="8:24" s="2438" customFormat="1" ht="25.9" hidden="1" customHeight="1">
      <c r="H420" s="2437"/>
      <c r="I420" s="2437"/>
      <c r="J420" s="2437"/>
      <c r="K420" s="2437"/>
      <c r="L420" s="2437"/>
      <c r="M420" s="2437"/>
      <c r="N420" s="2437"/>
      <c r="O420" s="2437"/>
      <c r="P420" s="2437"/>
      <c r="Q420" s="2437"/>
      <c r="R420" s="2437"/>
      <c r="S420" s="2437"/>
      <c r="T420" s="2437"/>
      <c r="U420" s="2437"/>
      <c r="V420" s="2437"/>
      <c r="W420" s="2437"/>
      <c r="X420" s="2437"/>
    </row>
    <row r="421" spans="8:24" s="2438" customFormat="1" ht="25.9" hidden="1" customHeight="1">
      <c r="H421" s="2437"/>
      <c r="I421" s="2437"/>
      <c r="J421" s="2437"/>
      <c r="K421" s="2437"/>
      <c r="L421" s="2437"/>
      <c r="M421" s="2437"/>
      <c r="N421" s="2437"/>
      <c r="O421" s="2437"/>
      <c r="P421" s="2437"/>
      <c r="Q421" s="2437"/>
      <c r="R421" s="2437"/>
      <c r="S421" s="2437"/>
      <c r="T421" s="2437"/>
      <c r="U421" s="2437"/>
      <c r="V421" s="2437"/>
      <c r="W421" s="2437"/>
      <c r="X421" s="2437"/>
    </row>
    <row r="422" spans="8:24" s="2438" customFormat="1" ht="25.9" hidden="1" customHeight="1">
      <c r="H422" s="2437"/>
      <c r="I422" s="2437"/>
      <c r="J422" s="2437"/>
      <c r="K422" s="2437"/>
      <c r="L422" s="2437"/>
      <c r="M422" s="2437"/>
      <c r="N422" s="2437"/>
      <c r="O422" s="2437"/>
      <c r="P422" s="2437"/>
      <c r="Q422" s="2437"/>
      <c r="R422" s="2437"/>
      <c r="S422" s="2437"/>
      <c r="T422" s="2437"/>
      <c r="U422" s="2437"/>
      <c r="V422" s="2437"/>
      <c r="W422" s="2437"/>
      <c r="X422" s="2437"/>
    </row>
    <row r="423" spans="8:24" s="2438" customFormat="1" ht="25.9" hidden="1" customHeight="1">
      <c r="H423" s="2437"/>
      <c r="I423" s="2437"/>
      <c r="J423" s="2437"/>
      <c r="K423" s="2437"/>
      <c r="L423" s="2437"/>
      <c r="M423" s="2437"/>
      <c r="N423" s="2437"/>
      <c r="O423" s="2437"/>
      <c r="P423" s="2437"/>
      <c r="Q423" s="2437"/>
      <c r="R423" s="2437"/>
      <c r="S423" s="2437"/>
      <c r="T423" s="2437"/>
      <c r="U423" s="2437"/>
      <c r="V423" s="2437"/>
      <c r="W423" s="2437"/>
      <c r="X423" s="2437"/>
    </row>
    <row r="424" spans="8:24" s="2438" customFormat="1" ht="25.9" hidden="1" customHeight="1">
      <c r="H424" s="2437"/>
      <c r="I424" s="2437"/>
      <c r="J424" s="2437"/>
      <c r="K424" s="2437"/>
      <c r="L424" s="2437"/>
      <c r="M424" s="2437"/>
      <c r="N424" s="2437"/>
      <c r="O424" s="2437"/>
      <c r="P424" s="2437"/>
      <c r="Q424" s="2437"/>
      <c r="R424" s="2437"/>
      <c r="S424" s="2437"/>
      <c r="T424" s="2437"/>
      <c r="U424" s="2437"/>
      <c r="V424" s="2437"/>
      <c r="W424" s="2437"/>
      <c r="X424" s="2437"/>
    </row>
    <row r="425" spans="8:24" s="2438" customFormat="1" ht="25.9" hidden="1" customHeight="1">
      <c r="H425" s="2437"/>
      <c r="I425" s="2437"/>
      <c r="J425" s="2437"/>
      <c r="K425" s="2437"/>
      <c r="L425" s="2437"/>
      <c r="M425" s="2437"/>
      <c r="N425" s="2437"/>
      <c r="O425" s="2437"/>
      <c r="P425" s="2437"/>
      <c r="Q425" s="2437"/>
      <c r="R425" s="2437"/>
      <c r="S425" s="2437"/>
      <c r="T425" s="2437"/>
      <c r="U425" s="2437"/>
      <c r="V425" s="2437"/>
      <c r="W425" s="2437"/>
      <c r="X425" s="2437"/>
    </row>
    <row r="426" spans="8:24" s="2438" customFormat="1" ht="25.9" hidden="1" customHeight="1">
      <c r="H426" s="2437"/>
      <c r="I426" s="2437"/>
      <c r="J426" s="2437"/>
      <c r="K426" s="2437"/>
      <c r="L426" s="2437"/>
      <c r="M426" s="2437"/>
      <c r="N426" s="2437"/>
      <c r="O426" s="2437"/>
      <c r="P426" s="2437"/>
      <c r="Q426" s="2437"/>
      <c r="R426" s="2437"/>
      <c r="S426" s="2437"/>
      <c r="T426" s="2437"/>
      <c r="U426" s="2437"/>
      <c r="V426" s="2437"/>
      <c r="W426" s="2437"/>
      <c r="X426" s="2437"/>
    </row>
    <row r="427" spans="8:24" s="2438" customFormat="1" ht="25.9" hidden="1" customHeight="1">
      <c r="H427" s="2437"/>
      <c r="I427" s="2437"/>
      <c r="J427" s="2437"/>
      <c r="K427" s="2437"/>
      <c r="L427" s="2437"/>
      <c r="M427" s="2437"/>
      <c r="N427" s="2437"/>
      <c r="O427" s="2437"/>
      <c r="P427" s="2437"/>
      <c r="Q427" s="2437"/>
      <c r="R427" s="2437"/>
      <c r="S427" s="2437"/>
      <c r="T427" s="2437"/>
      <c r="U427" s="2437"/>
      <c r="V427" s="2437"/>
      <c r="W427" s="2437"/>
      <c r="X427" s="2437"/>
    </row>
    <row r="428" spans="8:24" s="2438" customFormat="1" ht="25.9" hidden="1" customHeight="1">
      <c r="H428" s="2437"/>
      <c r="I428" s="2437"/>
      <c r="J428" s="2437"/>
      <c r="K428" s="2437"/>
      <c r="L428" s="2437"/>
      <c r="M428" s="2437"/>
      <c r="N428" s="2437"/>
      <c r="O428" s="2437"/>
      <c r="P428" s="2437"/>
      <c r="Q428" s="2437"/>
      <c r="R428" s="2437"/>
      <c r="S428" s="2437"/>
      <c r="T428" s="2437"/>
      <c r="U428" s="2437"/>
      <c r="V428" s="2437"/>
      <c r="W428" s="2437"/>
      <c r="X428" s="2437"/>
    </row>
    <row r="429" spans="8:24" s="2438" customFormat="1" ht="25.9" hidden="1" customHeight="1">
      <c r="H429" s="2437"/>
      <c r="I429" s="2437"/>
      <c r="J429" s="2437"/>
      <c r="K429" s="2437"/>
      <c r="L429" s="2437"/>
      <c r="M429" s="2437"/>
      <c r="N429" s="2437"/>
      <c r="O429" s="2437"/>
      <c r="P429" s="2437"/>
      <c r="Q429" s="2437"/>
      <c r="R429" s="2437"/>
      <c r="S429" s="2437"/>
      <c r="T429" s="2437"/>
      <c r="U429" s="2437"/>
      <c r="V429" s="2437"/>
      <c r="W429" s="2437"/>
      <c r="X429" s="2437"/>
    </row>
    <row r="430" spans="8:24" s="2438" customFormat="1" ht="25.9" hidden="1" customHeight="1">
      <c r="H430" s="2437"/>
      <c r="I430" s="2437"/>
      <c r="J430" s="2437"/>
      <c r="K430" s="2437"/>
      <c r="L430" s="2437"/>
      <c r="M430" s="2437"/>
      <c r="N430" s="2437"/>
      <c r="O430" s="2437"/>
      <c r="P430" s="2437"/>
      <c r="Q430" s="2437"/>
      <c r="R430" s="2437"/>
      <c r="S430" s="2437"/>
      <c r="T430" s="2437"/>
      <c r="U430" s="2437"/>
      <c r="V430" s="2437"/>
      <c r="W430" s="2437"/>
      <c r="X430" s="2437"/>
    </row>
    <row r="431" spans="8:24" s="2438" customFormat="1" ht="25.9" hidden="1" customHeight="1">
      <c r="H431" s="2437"/>
      <c r="I431" s="2437"/>
      <c r="J431" s="2437"/>
      <c r="K431" s="2437"/>
      <c r="L431" s="2437"/>
      <c r="M431" s="2437"/>
      <c r="N431" s="2437"/>
      <c r="O431" s="2437"/>
      <c r="P431" s="2437"/>
      <c r="Q431" s="2437"/>
      <c r="R431" s="2437"/>
      <c r="S431" s="2437"/>
      <c r="T431" s="2437"/>
      <c r="U431" s="2437"/>
      <c r="V431" s="2437"/>
      <c r="W431" s="2437"/>
      <c r="X431" s="2437"/>
    </row>
    <row r="432" spans="8:24" s="2438" customFormat="1" ht="25.9" hidden="1" customHeight="1">
      <c r="H432" s="2437"/>
      <c r="I432" s="2437"/>
      <c r="J432" s="2437"/>
      <c r="K432" s="2437"/>
      <c r="L432" s="2437"/>
      <c r="M432" s="2437"/>
      <c r="N432" s="2437"/>
      <c r="O432" s="2437"/>
      <c r="P432" s="2437"/>
      <c r="Q432" s="2437"/>
      <c r="R432" s="2437"/>
      <c r="S432" s="2437"/>
      <c r="T432" s="2437"/>
      <c r="U432" s="2437"/>
      <c r="V432" s="2437"/>
      <c r="W432" s="2437"/>
      <c r="X432" s="2437"/>
    </row>
    <row r="433" spans="1:26" s="2438" customFormat="1" ht="25.9" hidden="1" customHeight="1">
      <c r="H433" s="2437"/>
      <c r="I433" s="2437"/>
      <c r="J433" s="2437"/>
      <c r="K433" s="2437"/>
      <c r="L433" s="2437"/>
      <c r="M433" s="2437"/>
      <c r="N433" s="2437"/>
      <c r="O433" s="2437"/>
      <c r="P433" s="2437"/>
      <c r="Q433" s="2437"/>
      <c r="R433" s="2437"/>
      <c r="S433" s="2437"/>
      <c r="T433" s="2437"/>
      <c r="U433" s="2437"/>
      <c r="V433" s="2437"/>
      <c r="W433" s="2437"/>
      <c r="X433" s="2437"/>
    </row>
    <row r="434" spans="1:26" s="2438" customFormat="1" ht="25.9" hidden="1" customHeight="1">
      <c r="H434" s="2437"/>
      <c r="I434" s="2437"/>
      <c r="J434" s="2437"/>
      <c r="K434" s="2437"/>
      <c r="L434" s="2437"/>
      <c r="M434" s="2437"/>
      <c r="N434" s="2437"/>
      <c r="O434" s="2437"/>
      <c r="P434" s="2437"/>
      <c r="Q434" s="2437"/>
      <c r="R434" s="2437"/>
      <c r="S434" s="2437"/>
      <c r="T434" s="2437"/>
      <c r="U434" s="2437"/>
      <c r="V434" s="2437"/>
      <c r="W434" s="2437"/>
      <c r="X434" s="2437"/>
    </row>
    <row r="435" spans="1:26" s="2438" customFormat="1" ht="25.9" hidden="1" customHeight="1">
      <c r="H435" s="2437"/>
      <c r="I435" s="2437"/>
      <c r="J435" s="2437"/>
      <c r="K435" s="2437"/>
      <c r="L435" s="2437"/>
      <c r="M435" s="2437"/>
      <c r="N435" s="2437"/>
      <c r="O435" s="2437"/>
      <c r="P435" s="2437"/>
      <c r="Q435" s="2437"/>
      <c r="R435" s="2437"/>
      <c r="S435" s="2437"/>
      <c r="T435" s="2437"/>
      <c r="U435" s="2437"/>
      <c r="V435" s="2437"/>
      <c r="W435" s="2437"/>
      <c r="X435" s="2437"/>
    </row>
    <row r="436" spans="1:26" s="2438" customFormat="1" ht="25.9" hidden="1" customHeight="1">
      <c r="H436" s="2437"/>
      <c r="I436" s="2437"/>
      <c r="J436" s="2437"/>
      <c r="K436" s="2437"/>
      <c r="L436" s="2437"/>
      <c r="M436" s="2437"/>
      <c r="N436" s="2437"/>
      <c r="O436" s="2437"/>
      <c r="P436" s="2437"/>
      <c r="Q436" s="2437"/>
      <c r="R436" s="2437"/>
      <c r="S436" s="2437"/>
      <c r="T436" s="2437"/>
      <c r="U436" s="2437"/>
      <c r="V436" s="2437"/>
      <c r="W436" s="2437"/>
      <c r="X436" s="2437"/>
    </row>
    <row r="437" spans="1:26" ht="25.9" hidden="1" customHeight="1">
      <c r="A437" s="2332"/>
      <c r="B437" s="2333"/>
      <c r="C437" s="2326"/>
      <c r="D437" s="2326"/>
      <c r="E437" s="2326"/>
      <c r="F437" s="2327"/>
      <c r="G437" s="2328"/>
      <c r="H437" s="2328"/>
      <c r="I437" s="2329"/>
      <c r="J437" s="2329"/>
      <c r="K437" s="2329"/>
      <c r="L437" s="2329"/>
      <c r="M437" s="2329"/>
      <c r="N437" s="2328"/>
      <c r="O437" s="2328"/>
      <c r="P437" s="2328"/>
      <c r="Q437" s="2328"/>
      <c r="R437" s="2328"/>
      <c r="S437" s="2328"/>
      <c r="T437" s="2328"/>
      <c r="U437" s="2328"/>
      <c r="V437" s="2328"/>
      <c r="W437" s="2328"/>
      <c r="X437" s="2328"/>
      <c r="Y437" s="2331"/>
    </row>
    <row r="438" spans="1:26" ht="25.9" hidden="1" customHeight="1">
      <c r="A438" s="2332"/>
      <c r="B438" s="2333">
        <v>3849030</v>
      </c>
      <c r="C438" s="2326"/>
      <c r="D438" s="2326"/>
      <c r="E438" s="2326"/>
      <c r="F438" s="2327"/>
      <c r="G438" s="2328"/>
      <c r="H438" s="2328"/>
      <c r="I438" s="2329"/>
      <c r="J438" s="2329"/>
      <c r="K438" s="2329"/>
      <c r="L438" s="2329" t="e">
        <f>29176+#REF!</f>
        <v>#REF!</v>
      </c>
      <c r="M438" s="2329"/>
      <c r="N438" s="2328"/>
      <c r="O438" s="2328"/>
      <c r="P438" s="2328"/>
      <c r="Q438" s="2328"/>
      <c r="R438" s="2328"/>
      <c r="S438" s="2328"/>
      <c r="T438" s="2328"/>
      <c r="U438" s="2328"/>
      <c r="V438" s="2328"/>
      <c r="W438" s="2328"/>
      <c r="X438" s="2328"/>
      <c r="Y438" s="2331"/>
    </row>
    <row r="439" spans="1:26" ht="25.9" hidden="1" customHeight="1">
      <c r="A439" s="2332"/>
      <c r="B439" s="2333" t="e">
        <f>B438-#REF!</f>
        <v>#REF!</v>
      </c>
      <c r="C439" s="2326"/>
      <c r="D439" s="2326"/>
      <c r="E439" s="2326"/>
      <c r="F439" s="2327"/>
      <c r="G439" s="2328"/>
      <c r="H439" s="2328"/>
      <c r="I439" s="2329"/>
      <c r="J439" s="2329"/>
      <c r="K439" s="2329"/>
      <c r="L439" s="2329"/>
      <c r="M439" s="2329"/>
      <c r="N439" s="2328"/>
      <c r="O439" s="2328"/>
      <c r="P439" s="2328"/>
      <c r="Q439" s="2328"/>
      <c r="R439" s="2328"/>
      <c r="S439" s="2328"/>
      <c r="T439" s="2328"/>
      <c r="U439" s="2328"/>
      <c r="V439" s="2328"/>
      <c r="W439" s="2328"/>
      <c r="X439" s="2328"/>
      <c r="Y439" s="2331"/>
    </row>
    <row r="440" spans="1:26" ht="25.9" hidden="1" customHeight="1">
      <c r="A440" s="2344"/>
      <c r="B440" s="2345"/>
      <c r="C440" s="2326"/>
      <c r="D440" s="2326"/>
      <c r="E440" s="2326"/>
      <c r="F440" s="2326"/>
      <c r="G440" s="2329"/>
      <c r="H440" s="2329"/>
      <c r="I440" s="2329"/>
      <c r="J440" s="2329"/>
      <c r="K440" s="2329"/>
      <c r="L440" s="2329"/>
      <c r="M440" s="2329"/>
      <c r="N440" s="2329"/>
      <c r="O440" s="2329"/>
      <c r="P440" s="2329"/>
      <c r="Q440" s="2329"/>
      <c r="R440" s="2329"/>
      <c r="S440" s="2329"/>
      <c r="T440" s="2329"/>
      <c r="U440" s="2329"/>
      <c r="V440" s="2329"/>
      <c r="W440" s="2329"/>
      <c r="X440" s="2329"/>
      <c r="Y440" s="2346"/>
    </row>
    <row r="441" spans="1:26" ht="25.9" hidden="1" customHeight="1">
      <c r="A441" s="2347"/>
      <c r="B441" s="2348"/>
      <c r="C441" s="2348"/>
      <c r="D441" s="2348"/>
      <c r="E441" s="2348"/>
      <c r="F441" s="2348"/>
      <c r="G441" s="2348"/>
      <c r="H441" s="2348"/>
      <c r="I441" s="2348"/>
      <c r="J441" s="2348"/>
      <c r="K441" s="2348"/>
      <c r="L441" s="2348"/>
      <c r="M441" s="2348"/>
      <c r="N441" s="2348"/>
      <c r="O441" s="2348"/>
      <c r="P441" s="2348"/>
      <c r="Q441" s="2348"/>
      <c r="R441" s="2348"/>
      <c r="S441" s="2348"/>
      <c r="T441" s="2348"/>
      <c r="U441" s="2348"/>
      <c r="V441" s="2348"/>
      <c r="W441" s="2348"/>
      <c r="X441" s="2348"/>
      <c r="Y441" s="2308"/>
    </row>
    <row r="442" spans="1:26" s="2463" customFormat="1" ht="25.9" hidden="1" customHeight="1">
      <c r="A442" s="3201" t="s">
        <v>54</v>
      </c>
      <c r="B442" s="3204" t="s">
        <v>14</v>
      </c>
      <c r="C442" s="3204" t="s">
        <v>15</v>
      </c>
      <c r="D442" s="2466"/>
      <c r="E442" s="3204" t="s">
        <v>17</v>
      </c>
      <c r="F442" s="3206" t="s">
        <v>413</v>
      </c>
      <c r="G442" s="3207"/>
      <c r="H442" s="3208"/>
      <c r="I442" s="3206" t="s">
        <v>35</v>
      </c>
      <c r="J442" s="3208"/>
      <c r="K442" s="3206" t="s">
        <v>422</v>
      </c>
      <c r="L442" s="3207"/>
      <c r="M442" s="3207"/>
      <c r="N442" s="3208"/>
      <c r="O442" s="2464"/>
      <c r="P442" s="2464"/>
      <c r="Q442" s="2464"/>
      <c r="R442" s="2464"/>
      <c r="S442" s="2464"/>
      <c r="T442" s="2464"/>
      <c r="U442" s="2464"/>
      <c r="V442" s="2464"/>
      <c r="W442" s="2464"/>
      <c r="X442" s="2464"/>
      <c r="Y442" s="3198" t="s">
        <v>4</v>
      </c>
      <c r="Z442" s="3210"/>
    </row>
    <row r="443" spans="1:26" s="2463" customFormat="1" ht="25.9" hidden="1" customHeight="1">
      <c r="A443" s="3202"/>
      <c r="B443" s="3199"/>
      <c r="C443" s="3199"/>
      <c r="D443" s="2465"/>
      <c r="E443" s="3199"/>
      <c r="F443" s="3204" t="s">
        <v>34</v>
      </c>
      <c r="G443" s="3206" t="s">
        <v>19</v>
      </c>
      <c r="H443" s="3208"/>
      <c r="I443" s="3204" t="s">
        <v>20</v>
      </c>
      <c r="J443" s="3204" t="s">
        <v>427</v>
      </c>
      <c r="K443" s="3204" t="s">
        <v>20</v>
      </c>
      <c r="L443" s="3206" t="s">
        <v>32</v>
      </c>
      <c r="M443" s="3207"/>
      <c r="N443" s="3208"/>
      <c r="O443" s="2466"/>
      <c r="P443" s="2466"/>
      <c r="Q443" s="2466"/>
      <c r="R443" s="2466"/>
      <c r="S443" s="2466"/>
      <c r="T443" s="2466"/>
      <c r="U443" s="2466"/>
      <c r="V443" s="2466"/>
      <c r="W443" s="2466"/>
      <c r="X443" s="2466"/>
      <c r="Y443" s="3199"/>
      <c r="Z443" s="3210"/>
    </row>
    <row r="444" spans="1:26" s="2463" customFormat="1" ht="25.9" hidden="1" customHeight="1">
      <c r="A444" s="3202"/>
      <c r="B444" s="3199"/>
      <c r="C444" s="3199"/>
      <c r="D444" s="2465"/>
      <c r="E444" s="3199"/>
      <c r="F444" s="3199"/>
      <c r="G444" s="3204" t="s">
        <v>20</v>
      </c>
      <c r="H444" s="3204" t="s">
        <v>33</v>
      </c>
      <c r="I444" s="3199"/>
      <c r="J444" s="3199"/>
      <c r="K444" s="3199"/>
      <c r="L444" s="3204" t="s">
        <v>1</v>
      </c>
      <c r="M444" s="3206" t="s">
        <v>5</v>
      </c>
      <c r="N444" s="3208"/>
      <c r="O444" s="2465"/>
      <c r="P444" s="2465"/>
      <c r="Q444" s="2465"/>
      <c r="R444" s="2465"/>
      <c r="S444" s="2465"/>
      <c r="T444" s="2465"/>
      <c r="U444" s="2465"/>
      <c r="V444" s="2465"/>
      <c r="W444" s="2465"/>
      <c r="X444" s="2465"/>
      <c r="Y444" s="3199"/>
      <c r="Z444" s="2311"/>
    </row>
    <row r="445" spans="1:26" s="2463" customFormat="1" ht="25.9" hidden="1" customHeight="1">
      <c r="A445" s="3203"/>
      <c r="B445" s="3205"/>
      <c r="C445" s="3205"/>
      <c r="D445" s="2467"/>
      <c r="E445" s="3205"/>
      <c r="F445" s="3205"/>
      <c r="G445" s="3205"/>
      <c r="H445" s="3205"/>
      <c r="I445" s="3205"/>
      <c r="J445" s="3205"/>
      <c r="K445" s="3205"/>
      <c r="L445" s="3205"/>
      <c r="M445" s="2349" t="s">
        <v>9</v>
      </c>
      <c r="N445" s="2349" t="s">
        <v>10</v>
      </c>
      <c r="O445" s="2350"/>
      <c r="P445" s="2350"/>
      <c r="Q445" s="2350"/>
      <c r="R445" s="2350"/>
      <c r="S445" s="2350"/>
      <c r="T445" s="2350"/>
      <c r="U445" s="2350"/>
      <c r="V445" s="2350"/>
      <c r="W445" s="2350"/>
      <c r="X445" s="2350"/>
      <c r="Y445" s="3200"/>
      <c r="Z445" s="2311"/>
    </row>
    <row r="446" spans="1:26" s="2463" customFormat="1" ht="25.9" hidden="1" customHeight="1">
      <c r="A446" s="2351" t="s">
        <v>21</v>
      </c>
      <c r="B446" s="2352">
        <f>A446+1</f>
        <v>2</v>
      </c>
      <c r="C446" s="2352">
        <f>B446+1</f>
        <v>3</v>
      </c>
      <c r="D446" s="2352"/>
      <c r="E446" s="2352">
        <f>C446+1</f>
        <v>4</v>
      </c>
      <c r="F446" s="2352">
        <f>E446+1</f>
        <v>5</v>
      </c>
      <c r="G446" s="2352">
        <f t="shared" ref="G446:N446" si="6">F446+1</f>
        <v>6</v>
      </c>
      <c r="H446" s="2352">
        <f t="shared" si="6"/>
        <v>7</v>
      </c>
      <c r="I446" s="2352">
        <f>H446+1</f>
        <v>8</v>
      </c>
      <c r="J446" s="2352">
        <f t="shared" si="6"/>
        <v>9</v>
      </c>
      <c r="K446" s="2352">
        <f>J446+1</f>
        <v>10</v>
      </c>
      <c r="L446" s="2352">
        <f t="shared" si="6"/>
        <v>11</v>
      </c>
      <c r="M446" s="2352">
        <f>L446+1</f>
        <v>12</v>
      </c>
      <c r="N446" s="2352">
        <f t="shared" si="6"/>
        <v>13</v>
      </c>
      <c r="O446" s="2352"/>
      <c r="P446" s="2352"/>
      <c r="Q446" s="2352"/>
      <c r="R446" s="2352"/>
      <c r="S446" s="2352"/>
      <c r="T446" s="2352"/>
      <c r="U446" s="2352"/>
      <c r="V446" s="2352"/>
      <c r="W446" s="2352"/>
      <c r="X446" s="2352"/>
      <c r="Y446" s="2353" t="e">
        <f>#REF!+1</f>
        <v>#REF!</v>
      </c>
      <c r="Z446" s="2311"/>
    </row>
    <row r="447" spans="1:26" s="2463" customFormat="1" ht="25.9" hidden="1" customHeight="1">
      <c r="A447" s="2351"/>
      <c r="B447" s="2352" t="s">
        <v>425</v>
      </c>
      <c r="C447" s="2352"/>
      <c r="D447" s="2352"/>
      <c r="E447" s="2352"/>
      <c r="F447" s="2352"/>
      <c r="G447" s="2354">
        <f>G448+G538</f>
        <v>4061102</v>
      </c>
      <c r="H447" s="2354">
        <f t="shared" ref="H447:N447" si="7">H448+H538</f>
        <v>4477317</v>
      </c>
      <c r="I447" s="2354">
        <f t="shared" si="7"/>
        <v>952648</v>
      </c>
      <c r="J447" s="2354">
        <f t="shared" si="7"/>
        <v>804995</v>
      </c>
      <c r="K447" s="2354">
        <f t="shared" si="7"/>
        <v>2468876.4444444445</v>
      </c>
      <c r="L447" s="2354">
        <f t="shared" si="7"/>
        <v>2468876.4444444445</v>
      </c>
      <c r="M447" s="2354">
        <f t="shared" si="7"/>
        <v>916250</v>
      </c>
      <c r="N447" s="2354">
        <f t="shared" si="7"/>
        <v>0</v>
      </c>
      <c r="O447" s="2354"/>
      <c r="P447" s="2354"/>
      <c r="Q447" s="2354"/>
      <c r="R447" s="2354"/>
      <c r="S447" s="2354"/>
      <c r="T447" s="2354"/>
      <c r="U447" s="2354"/>
      <c r="V447" s="2354"/>
      <c r="W447" s="2354"/>
      <c r="X447" s="2354"/>
      <c r="Y447" s="2467"/>
      <c r="Z447" s="2311"/>
    </row>
    <row r="448" spans="1:26" s="2357" customFormat="1" ht="25.9" hidden="1" customHeight="1">
      <c r="A448" s="2355"/>
      <c r="B448" s="2356" t="s">
        <v>426</v>
      </c>
      <c r="C448" s="2355"/>
      <c r="D448" s="2355"/>
      <c r="E448" s="2355"/>
      <c r="F448" s="2356"/>
      <c r="G448" s="2330">
        <f>G449+G456+G459</f>
        <v>3661228</v>
      </c>
      <c r="H448" s="2330">
        <f t="shared" ref="H448:N448" si="8">H449+H456+H459</f>
        <v>4077443</v>
      </c>
      <c r="I448" s="2330">
        <f t="shared" si="8"/>
        <v>952648</v>
      </c>
      <c r="J448" s="2330">
        <f t="shared" si="8"/>
        <v>804995</v>
      </c>
      <c r="K448" s="2330">
        <f t="shared" si="8"/>
        <v>2368876.4444444445</v>
      </c>
      <c r="L448" s="2330">
        <f t="shared" si="8"/>
        <v>2368876.4444444445</v>
      </c>
      <c r="M448" s="2330">
        <f t="shared" si="8"/>
        <v>916250</v>
      </c>
      <c r="N448" s="2330">
        <f t="shared" si="8"/>
        <v>0</v>
      </c>
      <c r="O448" s="2330"/>
      <c r="P448" s="2330"/>
      <c r="Q448" s="2330"/>
      <c r="R448" s="2330"/>
      <c r="S448" s="2330"/>
      <c r="T448" s="2330"/>
      <c r="U448" s="2330"/>
      <c r="V448" s="2330"/>
      <c r="W448" s="2330"/>
      <c r="X448" s="2330"/>
      <c r="Y448" s="2330"/>
    </row>
    <row r="449" spans="1:25" s="2357" customFormat="1" ht="25.9" hidden="1" customHeight="1">
      <c r="A449" s="2355" t="s">
        <v>22</v>
      </c>
      <c r="B449" s="2356" t="s">
        <v>61</v>
      </c>
      <c r="C449" s="2355"/>
      <c r="D449" s="2355"/>
      <c r="E449" s="2355"/>
      <c r="F449" s="2356"/>
      <c r="G449" s="2354">
        <f>G450+G453</f>
        <v>0</v>
      </c>
      <c r="H449" s="2354">
        <f t="shared" ref="H449:N449" si="9">H450+H453</f>
        <v>0</v>
      </c>
      <c r="I449" s="2354">
        <f t="shared" si="9"/>
        <v>0</v>
      </c>
      <c r="J449" s="2354">
        <f t="shared" si="9"/>
        <v>0</v>
      </c>
      <c r="K449" s="2354">
        <f t="shared" si="9"/>
        <v>468501.11111111112</v>
      </c>
      <c r="L449" s="2354">
        <f t="shared" si="9"/>
        <v>468501.11111111112</v>
      </c>
      <c r="M449" s="2354">
        <f t="shared" si="9"/>
        <v>0</v>
      </c>
      <c r="N449" s="2354">
        <f t="shared" si="9"/>
        <v>0</v>
      </c>
      <c r="O449" s="2354"/>
      <c r="P449" s="2354"/>
      <c r="Q449" s="2354"/>
      <c r="R449" s="2354"/>
      <c r="S449" s="2354"/>
      <c r="T449" s="2354"/>
      <c r="U449" s="2354"/>
      <c r="V449" s="2354"/>
      <c r="W449" s="2354"/>
      <c r="X449" s="2354"/>
      <c r="Y449" s="2358">
        <f>Y451+Y452</f>
        <v>0</v>
      </c>
    </row>
    <row r="450" spans="1:25" s="2357" customFormat="1" ht="25.9" hidden="1" customHeight="1">
      <c r="A450" s="2355" t="s">
        <v>414</v>
      </c>
      <c r="B450" s="2356" t="s">
        <v>415</v>
      </c>
      <c r="C450" s="2355"/>
      <c r="D450" s="2355"/>
      <c r="E450" s="2355"/>
      <c r="F450" s="2356"/>
      <c r="G450" s="2354">
        <f>G451+G452</f>
        <v>0</v>
      </c>
      <c r="H450" s="2354">
        <f t="shared" ref="H450:N450" si="10">H451+H452</f>
        <v>0</v>
      </c>
      <c r="I450" s="2354">
        <f t="shared" si="10"/>
        <v>0</v>
      </c>
      <c r="J450" s="2354">
        <f t="shared" si="10"/>
        <v>0</v>
      </c>
      <c r="K450" s="2354">
        <f t="shared" si="10"/>
        <v>421651</v>
      </c>
      <c r="L450" s="2354">
        <f t="shared" si="10"/>
        <v>421651</v>
      </c>
      <c r="M450" s="2354">
        <f t="shared" si="10"/>
        <v>0</v>
      </c>
      <c r="N450" s="2354">
        <f t="shared" si="10"/>
        <v>0</v>
      </c>
      <c r="O450" s="2354"/>
      <c r="P450" s="2354"/>
      <c r="Q450" s="2354"/>
      <c r="R450" s="2354"/>
      <c r="S450" s="2354"/>
      <c r="T450" s="2354"/>
      <c r="U450" s="2354"/>
      <c r="V450" s="2354"/>
      <c r="W450" s="2354"/>
      <c r="X450" s="2354"/>
      <c r="Y450" s="2358"/>
    </row>
    <row r="451" spans="1:25" s="2364" customFormat="1" ht="25.9" hidden="1" customHeight="1">
      <c r="A451" s="2359" t="s">
        <v>2</v>
      </c>
      <c r="B451" s="2360" t="s">
        <v>62</v>
      </c>
      <c r="C451" s="2359"/>
      <c r="D451" s="2359"/>
      <c r="E451" s="2359"/>
      <c r="F451" s="2360"/>
      <c r="G451" s="2361"/>
      <c r="H451" s="2362"/>
      <c r="I451" s="2361"/>
      <c r="J451" s="2362"/>
      <c r="K451" s="2363">
        <f>L451</f>
        <v>68041</v>
      </c>
      <c r="L451" s="2334">
        <v>68041</v>
      </c>
      <c r="M451" s="2362"/>
      <c r="N451" s="2361"/>
      <c r="O451" s="2361"/>
      <c r="P451" s="2361"/>
      <c r="Q451" s="2361"/>
      <c r="R451" s="2361"/>
      <c r="S451" s="2361"/>
      <c r="T451" s="2361"/>
      <c r="U451" s="2361"/>
      <c r="V451" s="2361"/>
      <c r="W451" s="2361"/>
      <c r="X451" s="2361"/>
      <c r="Y451" s="2359"/>
    </row>
    <row r="452" spans="1:25" s="2364" customFormat="1" ht="25.9" hidden="1" customHeight="1">
      <c r="A452" s="2359" t="s">
        <v>3</v>
      </c>
      <c r="B452" s="2360" t="s">
        <v>63</v>
      </c>
      <c r="C452" s="2359"/>
      <c r="D452" s="2359"/>
      <c r="E452" s="2359"/>
      <c r="F452" s="2360"/>
      <c r="G452" s="2361"/>
      <c r="H452" s="2362"/>
      <c r="I452" s="2361"/>
      <c r="J452" s="2362"/>
      <c r="K452" s="2363">
        <f>L452</f>
        <v>353610</v>
      </c>
      <c r="L452" s="2334">
        <v>353610</v>
      </c>
      <c r="M452" s="2362"/>
      <c r="N452" s="2361"/>
      <c r="O452" s="2361"/>
      <c r="P452" s="2361"/>
      <c r="Q452" s="2361"/>
      <c r="R452" s="2361"/>
      <c r="S452" s="2361"/>
      <c r="T452" s="2361"/>
      <c r="U452" s="2361"/>
      <c r="V452" s="2361"/>
      <c r="W452" s="2361"/>
      <c r="X452" s="2361"/>
      <c r="Y452" s="2359"/>
    </row>
    <row r="453" spans="1:25" s="2357" customFormat="1" ht="25.9" hidden="1" customHeight="1">
      <c r="A453" s="2355" t="s">
        <v>416</v>
      </c>
      <c r="B453" s="2356" t="s">
        <v>417</v>
      </c>
      <c r="C453" s="2355"/>
      <c r="D453" s="2355"/>
      <c r="E453" s="2355"/>
      <c r="F453" s="2356"/>
      <c r="G453" s="2354">
        <f>G454+G455</f>
        <v>0</v>
      </c>
      <c r="H453" s="2354">
        <f t="shared" ref="H453:N453" si="11">H454+H455</f>
        <v>0</v>
      </c>
      <c r="I453" s="2354">
        <f t="shared" si="11"/>
        <v>0</v>
      </c>
      <c r="J453" s="2354">
        <f t="shared" si="11"/>
        <v>0</v>
      </c>
      <c r="K453" s="2354">
        <f t="shared" si="11"/>
        <v>46850.111111111109</v>
      </c>
      <c r="L453" s="2354">
        <f t="shared" si="11"/>
        <v>46850.111111111109</v>
      </c>
      <c r="M453" s="2354">
        <f t="shared" si="11"/>
        <v>0</v>
      </c>
      <c r="N453" s="2354">
        <f t="shared" si="11"/>
        <v>0</v>
      </c>
      <c r="O453" s="2354"/>
      <c r="P453" s="2354"/>
      <c r="Q453" s="2354"/>
      <c r="R453" s="2354"/>
      <c r="S453" s="2354"/>
      <c r="T453" s="2354"/>
      <c r="U453" s="2354"/>
      <c r="V453" s="2354"/>
      <c r="W453" s="2354"/>
      <c r="X453" s="2354"/>
      <c r="Y453" s="2355"/>
    </row>
    <row r="454" spans="1:25" s="2364" customFormat="1" ht="25.9" hidden="1" customHeight="1">
      <c r="A454" s="2359" t="s">
        <v>2</v>
      </c>
      <c r="B454" s="2360" t="s">
        <v>62</v>
      </c>
      <c r="C454" s="2359"/>
      <c r="D454" s="2359"/>
      <c r="E454" s="2359"/>
      <c r="F454" s="2360"/>
      <c r="G454" s="2361"/>
      <c r="H454" s="2362"/>
      <c r="I454" s="2361"/>
      <c r="J454" s="2362"/>
      <c r="K454" s="2363">
        <f t="shared" ref="K454:N455" si="12">K451*0.1/0.9</f>
        <v>7560.1111111111113</v>
      </c>
      <c r="L454" s="2363">
        <f t="shared" si="12"/>
        <v>7560.1111111111113</v>
      </c>
      <c r="M454" s="2363">
        <f t="shared" si="12"/>
        <v>0</v>
      </c>
      <c r="N454" s="2363">
        <f t="shared" si="12"/>
        <v>0</v>
      </c>
      <c r="O454" s="2363"/>
      <c r="P454" s="2363"/>
      <c r="Q454" s="2363"/>
      <c r="R454" s="2363"/>
      <c r="S454" s="2363"/>
      <c r="T454" s="2363"/>
      <c r="U454" s="2363"/>
      <c r="V454" s="2363"/>
      <c r="W454" s="2363"/>
      <c r="X454" s="2363"/>
      <c r="Y454" s="2359"/>
    </row>
    <row r="455" spans="1:25" s="2364" customFormat="1" ht="25.9" hidden="1" customHeight="1">
      <c r="A455" s="2359" t="s">
        <v>3</v>
      </c>
      <c r="B455" s="2360" t="s">
        <v>63</v>
      </c>
      <c r="C455" s="2359"/>
      <c r="D455" s="2359"/>
      <c r="E455" s="2359"/>
      <c r="F455" s="2360"/>
      <c r="G455" s="2361"/>
      <c r="H455" s="2362"/>
      <c r="I455" s="2361"/>
      <c r="J455" s="2362"/>
      <c r="K455" s="2363">
        <f t="shared" si="12"/>
        <v>39290</v>
      </c>
      <c r="L455" s="2363">
        <f t="shared" si="12"/>
        <v>39290</v>
      </c>
      <c r="M455" s="2363">
        <f t="shared" si="12"/>
        <v>0</v>
      </c>
      <c r="N455" s="2363">
        <f t="shared" si="12"/>
        <v>0</v>
      </c>
      <c r="O455" s="2363"/>
      <c r="P455" s="2363"/>
      <c r="Q455" s="2363"/>
      <c r="R455" s="2363"/>
      <c r="S455" s="2363"/>
      <c r="T455" s="2363"/>
      <c r="U455" s="2363"/>
      <c r="V455" s="2363"/>
      <c r="W455" s="2363"/>
      <c r="X455" s="2363"/>
      <c r="Y455" s="2359"/>
    </row>
    <row r="456" spans="1:25" s="2357" customFormat="1" ht="25.9" hidden="1" customHeight="1">
      <c r="A456" s="2355" t="s">
        <v>23</v>
      </c>
      <c r="B456" s="2356" t="s">
        <v>66</v>
      </c>
      <c r="C456" s="2355"/>
      <c r="D456" s="2355"/>
      <c r="E456" s="2355"/>
      <c r="F456" s="2356"/>
      <c r="G456" s="2365"/>
      <c r="H456" s="2366"/>
      <c r="I456" s="2365"/>
      <c r="J456" s="2366"/>
      <c r="K456" s="2354">
        <f>K457+K458</f>
        <v>22752</v>
      </c>
      <c r="L456" s="2354">
        <f t="shared" ref="L456:N456" si="13">L457+L458</f>
        <v>22752</v>
      </c>
      <c r="M456" s="2354">
        <f t="shared" si="13"/>
        <v>0</v>
      </c>
      <c r="N456" s="2354">
        <f t="shared" si="13"/>
        <v>0</v>
      </c>
      <c r="O456" s="2354"/>
      <c r="P456" s="2354"/>
      <c r="Q456" s="2354"/>
      <c r="R456" s="2354"/>
      <c r="S456" s="2354"/>
      <c r="T456" s="2354"/>
      <c r="U456" s="2354"/>
      <c r="V456" s="2354"/>
      <c r="W456" s="2354"/>
      <c r="X456" s="2354"/>
      <c r="Y456" s="2355"/>
    </row>
    <row r="457" spans="1:25" s="2364" customFormat="1" ht="25.9" hidden="1" customHeight="1">
      <c r="A457" s="2359" t="s">
        <v>418</v>
      </c>
      <c r="B457" s="2360" t="s">
        <v>415</v>
      </c>
      <c r="C457" s="2359"/>
      <c r="D457" s="2359"/>
      <c r="E457" s="2359"/>
      <c r="F457" s="2360"/>
      <c r="G457" s="2361"/>
      <c r="H457" s="2362"/>
      <c r="I457" s="2361"/>
      <c r="J457" s="2362"/>
      <c r="K457" s="2363">
        <f>22752*0.9</f>
        <v>20476.8</v>
      </c>
      <c r="L457" s="2334">
        <f>K457</f>
        <v>20476.8</v>
      </c>
      <c r="M457" s="2362"/>
      <c r="N457" s="2361"/>
      <c r="O457" s="2361"/>
      <c r="P457" s="2361"/>
      <c r="Q457" s="2361"/>
      <c r="R457" s="2361"/>
      <c r="S457" s="2361"/>
      <c r="T457" s="2361"/>
      <c r="U457" s="2361"/>
      <c r="V457" s="2361"/>
      <c r="W457" s="2361"/>
      <c r="X457" s="2361"/>
      <c r="Y457" s="2359"/>
    </row>
    <row r="458" spans="1:25" s="2364" customFormat="1" ht="25.9" hidden="1" customHeight="1">
      <c r="A458" s="2359" t="s">
        <v>419</v>
      </c>
      <c r="B458" s="2360" t="s">
        <v>417</v>
      </c>
      <c r="C458" s="2359"/>
      <c r="D458" s="2359"/>
      <c r="E458" s="2359"/>
      <c r="F458" s="2360"/>
      <c r="G458" s="2361"/>
      <c r="H458" s="2362"/>
      <c r="I458" s="2361"/>
      <c r="J458" s="2362"/>
      <c r="K458" s="2363">
        <f>K457*0.1/0.9</f>
        <v>2275.1999999999998</v>
      </c>
      <c r="L458" s="2334">
        <f>K458</f>
        <v>2275.1999999999998</v>
      </c>
      <c r="M458" s="2362"/>
      <c r="N458" s="2361"/>
      <c r="O458" s="2361"/>
      <c r="P458" s="2361"/>
      <c r="Q458" s="2361"/>
      <c r="R458" s="2361"/>
      <c r="S458" s="2361"/>
      <c r="T458" s="2361"/>
      <c r="U458" s="2361"/>
      <c r="V458" s="2361"/>
      <c r="W458" s="2361"/>
      <c r="X458" s="2361"/>
      <c r="Y458" s="2359"/>
    </row>
    <row r="459" spans="1:25" s="2357" customFormat="1" ht="25.9" hidden="1" customHeight="1">
      <c r="A459" s="2356" t="s">
        <v>64</v>
      </c>
      <c r="B459" s="2356" t="s">
        <v>65</v>
      </c>
      <c r="C459" s="2355"/>
      <c r="D459" s="2355"/>
      <c r="E459" s="2355"/>
      <c r="F459" s="2356"/>
      <c r="G459" s="2354">
        <f>G461+G465+G486+G491+G499+G511+G516+G523+G528+G538</f>
        <v>3661228</v>
      </c>
      <c r="H459" s="2354">
        <f>H460+H537</f>
        <v>4077443</v>
      </c>
      <c r="I459" s="2354">
        <f t="shared" ref="I459:N459" si="14">I460+I537</f>
        <v>952648</v>
      </c>
      <c r="J459" s="2354">
        <f t="shared" si="14"/>
        <v>804995</v>
      </c>
      <c r="K459" s="2354">
        <f t="shared" si="14"/>
        <v>1877623.3333333333</v>
      </c>
      <c r="L459" s="2354">
        <f t="shared" si="14"/>
        <v>1877623.3333333333</v>
      </c>
      <c r="M459" s="2354">
        <f t="shared" si="14"/>
        <v>916250</v>
      </c>
      <c r="N459" s="2354">
        <f t="shared" si="14"/>
        <v>0</v>
      </c>
      <c r="O459" s="2354"/>
      <c r="P459" s="2354"/>
      <c r="Q459" s="2354"/>
      <c r="R459" s="2354"/>
      <c r="S459" s="2354"/>
      <c r="T459" s="2354"/>
      <c r="U459" s="2354"/>
      <c r="V459" s="2354"/>
      <c r="W459" s="2354"/>
      <c r="X459" s="2354"/>
      <c r="Y459" s="2355"/>
    </row>
    <row r="460" spans="1:25" s="2357" customFormat="1" ht="25.9" hidden="1" customHeight="1">
      <c r="A460" s="2356" t="s">
        <v>420</v>
      </c>
      <c r="B460" s="2356" t="s">
        <v>415</v>
      </c>
      <c r="C460" s="2355"/>
      <c r="D460" s="2355"/>
      <c r="E460" s="2355"/>
      <c r="F460" s="2356"/>
      <c r="G460" s="2354"/>
      <c r="H460" s="2354">
        <f>H461+H465+H486+H491+H499+H511+H516+H523+H528</f>
        <v>4077443</v>
      </c>
      <c r="I460" s="2354">
        <f t="shared" ref="I460:N460" si="15">I461+I465+I486+I491+I499+I511+I516+I523+I528</f>
        <v>952648</v>
      </c>
      <c r="J460" s="2354">
        <f t="shared" si="15"/>
        <v>804995</v>
      </c>
      <c r="K460" s="2354">
        <f t="shared" si="15"/>
        <v>1689861</v>
      </c>
      <c r="L460" s="2354">
        <f t="shared" si="15"/>
        <v>1689861</v>
      </c>
      <c r="M460" s="2354">
        <f t="shared" si="15"/>
        <v>916250</v>
      </c>
      <c r="N460" s="2354">
        <f t="shared" si="15"/>
        <v>0</v>
      </c>
      <c r="O460" s="2354"/>
      <c r="P460" s="2354"/>
      <c r="Q460" s="2354"/>
      <c r="R460" s="2354"/>
      <c r="S460" s="2354"/>
      <c r="T460" s="2354"/>
      <c r="U460" s="2354"/>
      <c r="V460" s="2354"/>
      <c r="W460" s="2354"/>
      <c r="X460" s="2354"/>
      <c r="Y460" s="2355"/>
    </row>
    <row r="461" spans="1:25" s="2357" customFormat="1" ht="25.9" hidden="1" customHeight="1">
      <c r="A461" s="2355" t="s">
        <v>2</v>
      </c>
      <c r="B461" s="2335" t="s">
        <v>155</v>
      </c>
      <c r="C461" s="2367"/>
      <c r="D461" s="2367"/>
      <c r="E461" s="2367"/>
      <c r="F461" s="2367"/>
      <c r="G461" s="2368"/>
      <c r="H461" s="2368">
        <f>SUM(H462:H464)</f>
        <v>1616385</v>
      </c>
      <c r="I461" s="2368"/>
      <c r="J461" s="2368"/>
      <c r="K461" s="2354">
        <f>L461</f>
        <v>715274</v>
      </c>
      <c r="L461" s="2368">
        <f>SUM(L462:L464)</f>
        <v>715274</v>
      </c>
      <c r="M461" s="2368">
        <f>SUM(M462:M464)</f>
        <v>715274</v>
      </c>
      <c r="N461" s="2368">
        <f>SUM(N462:N464)</f>
        <v>0</v>
      </c>
      <c r="O461" s="2368"/>
      <c r="P461" s="2368"/>
      <c r="Q461" s="2368"/>
      <c r="R461" s="2368"/>
      <c r="S461" s="2368"/>
      <c r="T461" s="2368"/>
      <c r="U461" s="2368"/>
      <c r="V461" s="2368"/>
      <c r="W461" s="2368"/>
      <c r="X461" s="2368"/>
      <c r="Y461" s="2355"/>
    </row>
    <row r="462" spans="1:25" s="2357" customFormat="1" ht="25.9" hidden="1" customHeight="1">
      <c r="A462" s="2369">
        <v>1</v>
      </c>
      <c r="B462" s="2370" t="s">
        <v>107</v>
      </c>
      <c r="C462" s="2369"/>
      <c r="D462" s="2369"/>
      <c r="E462" s="2369"/>
      <c r="F462" s="2367" t="s">
        <v>177</v>
      </c>
      <c r="G462" s="2371"/>
      <c r="H462" s="2371">
        <v>635334</v>
      </c>
      <c r="I462" s="2371"/>
      <c r="J462" s="2371"/>
      <c r="K462" s="2363">
        <f>L462</f>
        <v>234000</v>
      </c>
      <c r="L462" s="2371">
        <f>180000+54000</f>
        <v>234000</v>
      </c>
      <c r="M462" s="2371">
        <f>L462</f>
        <v>234000</v>
      </c>
      <c r="N462" s="2365"/>
      <c r="O462" s="2365"/>
      <c r="P462" s="2365"/>
      <c r="Q462" s="2365"/>
      <c r="R462" s="2365"/>
      <c r="S462" s="2365"/>
      <c r="T462" s="2365"/>
      <c r="U462" s="2365"/>
      <c r="V462" s="2365"/>
      <c r="W462" s="2365"/>
      <c r="X462" s="2365"/>
      <c r="Y462" s="2355"/>
    </row>
    <row r="463" spans="1:25" s="2357" customFormat="1" ht="25.9" hidden="1" customHeight="1">
      <c r="A463" s="2369">
        <v>2</v>
      </c>
      <c r="B463" s="2370" t="s">
        <v>108</v>
      </c>
      <c r="C463" s="2369"/>
      <c r="D463" s="2369"/>
      <c r="E463" s="2369"/>
      <c r="F463" s="2367" t="s">
        <v>178</v>
      </c>
      <c r="G463" s="2371"/>
      <c r="H463" s="2371">
        <v>981051</v>
      </c>
      <c r="I463" s="2371"/>
      <c r="J463" s="2371"/>
      <c r="K463" s="2363">
        <f>L463</f>
        <v>474524</v>
      </c>
      <c r="L463" s="2371">
        <v>474524</v>
      </c>
      <c r="M463" s="2371">
        <v>474524</v>
      </c>
      <c r="N463" s="2365"/>
      <c r="O463" s="2365"/>
      <c r="P463" s="2365"/>
      <c r="Q463" s="2365"/>
      <c r="R463" s="2365"/>
      <c r="S463" s="2365"/>
      <c r="T463" s="2365"/>
      <c r="U463" s="2365"/>
      <c r="V463" s="2365"/>
      <c r="W463" s="2365"/>
      <c r="X463" s="2365"/>
      <c r="Y463" s="2355"/>
    </row>
    <row r="464" spans="1:25" s="2357" customFormat="1" ht="25.9" hidden="1" customHeight="1">
      <c r="A464" s="2369">
        <v>3</v>
      </c>
      <c r="B464" s="2370" t="s">
        <v>109</v>
      </c>
      <c r="C464" s="2369"/>
      <c r="D464" s="2369"/>
      <c r="E464" s="2372"/>
      <c r="F464" s="2372" t="s">
        <v>179</v>
      </c>
      <c r="G464" s="2371">
        <v>125631</v>
      </c>
      <c r="H464" s="2371"/>
      <c r="I464" s="2371"/>
      <c r="J464" s="2371"/>
      <c r="K464" s="2363">
        <f>L464</f>
        <v>6750</v>
      </c>
      <c r="L464" s="2371">
        <f>M464</f>
        <v>6750</v>
      </c>
      <c r="M464" s="2371">
        <f>13500*50%</f>
        <v>6750</v>
      </c>
      <c r="N464" s="2365"/>
      <c r="O464" s="2365"/>
      <c r="P464" s="2365"/>
      <c r="Q464" s="2365"/>
      <c r="R464" s="2365"/>
      <c r="S464" s="2365"/>
      <c r="T464" s="2365"/>
      <c r="U464" s="2365"/>
      <c r="V464" s="2365"/>
      <c r="W464" s="2365"/>
      <c r="X464" s="2365"/>
      <c r="Y464" s="2355"/>
    </row>
    <row r="465" spans="1:25" s="2357" customFormat="1" ht="25.9" hidden="1" customHeight="1">
      <c r="A465" s="2373" t="s">
        <v>3</v>
      </c>
      <c r="B465" s="2374" t="s">
        <v>110</v>
      </c>
      <c r="C465" s="2369"/>
      <c r="D465" s="2369"/>
      <c r="E465" s="2369"/>
      <c r="F465" s="2373"/>
      <c r="G465" s="2368">
        <f>G466+G471</f>
        <v>1083486</v>
      </c>
      <c r="H465" s="2368">
        <f t="shared" ref="H465:N465" si="16">H466+H471</f>
        <v>837292</v>
      </c>
      <c r="I465" s="2368">
        <f t="shared" si="16"/>
        <v>186816</v>
      </c>
      <c r="J465" s="2368">
        <f t="shared" si="16"/>
        <v>151531</v>
      </c>
      <c r="K465" s="2368">
        <f t="shared" si="16"/>
        <v>267626</v>
      </c>
      <c r="L465" s="2368">
        <f t="shared" si="16"/>
        <v>267626</v>
      </c>
      <c r="M465" s="2368">
        <f t="shared" si="16"/>
        <v>24126</v>
      </c>
      <c r="N465" s="2368">
        <f t="shared" si="16"/>
        <v>0</v>
      </c>
      <c r="O465" s="2368"/>
      <c r="P465" s="2368"/>
      <c r="Q465" s="2368"/>
      <c r="R465" s="2368"/>
      <c r="S465" s="2368"/>
      <c r="T465" s="2368"/>
      <c r="U465" s="2368"/>
      <c r="V465" s="2368"/>
      <c r="W465" s="2368"/>
      <c r="X465" s="2368"/>
      <c r="Y465" s="2355"/>
    </row>
    <row r="466" spans="1:25" s="2357" customFormat="1" ht="25.9" hidden="1" customHeight="1">
      <c r="A466" s="2373" t="s">
        <v>254</v>
      </c>
      <c r="B466" s="2374" t="s">
        <v>31</v>
      </c>
      <c r="C466" s="2375"/>
      <c r="D466" s="2375"/>
      <c r="E466" s="2375"/>
      <c r="F466" s="2376"/>
      <c r="G466" s="2377">
        <f>SUM(G467:G470)</f>
        <v>324919</v>
      </c>
      <c r="H466" s="2377">
        <f t="shared" ref="H466:N466" si="17">SUM(H467:H470)</f>
        <v>237000</v>
      </c>
      <c r="I466" s="2377">
        <f t="shared" si="17"/>
        <v>0</v>
      </c>
      <c r="J466" s="2377">
        <f t="shared" si="17"/>
        <v>0</v>
      </c>
      <c r="K466" s="2377">
        <f t="shared" si="17"/>
        <v>3200</v>
      </c>
      <c r="L466" s="2377">
        <f t="shared" si="17"/>
        <v>3200</v>
      </c>
      <c r="M466" s="2377">
        <f t="shared" si="17"/>
        <v>0</v>
      </c>
      <c r="N466" s="2377">
        <f t="shared" si="17"/>
        <v>0</v>
      </c>
      <c r="O466" s="2377"/>
      <c r="P466" s="2377"/>
      <c r="Q466" s="2377"/>
      <c r="R466" s="2377"/>
      <c r="S466" s="2377"/>
      <c r="T466" s="2377"/>
      <c r="U466" s="2377"/>
      <c r="V466" s="2377"/>
      <c r="W466" s="2377"/>
      <c r="X466" s="2377"/>
      <c r="Y466" s="2355"/>
    </row>
    <row r="467" spans="1:25" s="2357" customFormat="1" ht="25.9" hidden="1" customHeight="1">
      <c r="A467" s="2369">
        <v>1</v>
      </c>
      <c r="B467" s="2370" t="s">
        <v>121</v>
      </c>
      <c r="C467" s="2369" t="s">
        <v>158</v>
      </c>
      <c r="D467" s="2369"/>
      <c r="E467" s="2372" t="s">
        <v>170</v>
      </c>
      <c r="F467" s="2369"/>
      <c r="G467" s="2378">
        <v>80712</v>
      </c>
      <c r="H467" s="2378">
        <v>70000</v>
      </c>
      <c r="I467" s="2371"/>
      <c r="J467" s="2371"/>
      <c r="K467" s="2363">
        <f>L467</f>
        <v>800</v>
      </c>
      <c r="L467" s="2371">
        <v>800</v>
      </c>
      <c r="M467" s="2371"/>
      <c r="N467" s="2365"/>
      <c r="O467" s="2365"/>
      <c r="P467" s="2365"/>
      <c r="Q467" s="2365"/>
      <c r="R467" s="2365"/>
      <c r="S467" s="2365"/>
      <c r="T467" s="2365"/>
      <c r="U467" s="2365"/>
      <c r="V467" s="2365"/>
      <c r="W467" s="2365"/>
      <c r="X467" s="2365"/>
      <c r="Y467" s="2355"/>
    </row>
    <row r="468" spans="1:25" s="2357" customFormat="1" ht="25.9" hidden="1" customHeight="1">
      <c r="A468" s="2369">
        <v>2</v>
      </c>
      <c r="B468" s="2370" t="s">
        <v>122</v>
      </c>
      <c r="C468" s="2372" t="s">
        <v>159</v>
      </c>
      <c r="D468" s="2372"/>
      <c r="E468" s="2372" t="s">
        <v>170</v>
      </c>
      <c r="F468" s="2372"/>
      <c r="G468" s="2378">
        <v>82207</v>
      </c>
      <c r="H468" s="2378">
        <v>50000</v>
      </c>
      <c r="I468" s="2371"/>
      <c r="J468" s="2371"/>
      <c r="K468" s="2363">
        <f>L468</f>
        <v>800</v>
      </c>
      <c r="L468" s="2371">
        <v>800</v>
      </c>
      <c r="M468" s="2371"/>
      <c r="N468" s="2365"/>
      <c r="O468" s="2365"/>
      <c r="P468" s="2365"/>
      <c r="Q468" s="2365"/>
      <c r="R468" s="2365"/>
      <c r="S468" s="2365"/>
      <c r="T468" s="2365"/>
      <c r="U468" s="2365"/>
      <c r="V468" s="2365"/>
      <c r="W468" s="2365"/>
      <c r="X468" s="2365"/>
      <c r="Y468" s="2355"/>
    </row>
    <row r="469" spans="1:25" s="2357" customFormat="1" ht="25.9" hidden="1" customHeight="1">
      <c r="A469" s="2369">
        <v>3</v>
      </c>
      <c r="B469" s="2370" t="s">
        <v>123</v>
      </c>
      <c r="C469" s="2372" t="s">
        <v>160</v>
      </c>
      <c r="D469" s="2372"/>
      <c r="E469" s="2372" t="s">
        <v>170</v>
      </c>
      <c r="F469" s="2372"/>
      <c r="G469" s="2378">
        <v>81000</v>
      </c>
      <c r="H469" s="2378">
        <v>52000</v>
      </c>
      <c r="I469" s="2371"/>
      <c r="J469" s="2371"/>
      <c r="K469" s="2363">
        <f>L469</f>
        <v>800</v>
      </c>
      <c r="L469" s="2371">
        <v>800</v>
      </c>
      <c r="M469" s="2371"/>
      <c r="N469" s="2365"/>
      <c r="O469" s="2365"/>
      <c r="P469" s="2365"/>
      <c r="Q469" s="2365"/>
      <c r="R469" s="2365"/>
      <c r="S469" s="2365"/>
      <c r="T469" s="2365"/>
      <c r="U469" s="2365"/>
      <c r="V469" s="2365"/>
      <c r="W469" s="2365"/>
      <c r="X469" s="2365"/>
      <c r="Y469" s="2355"/>
    </row>
    <row r="470" spans="1:25" s="2357" customFormat="1" ht="25.9" hidden="1" customHeight="1">
      <c r="A470" s="2369">
        <v>4</v>
      </c>
      <c r="B470" s="2370" t="s">
        <v>124</v>
      </c>
      <c r="C470" s="2372" t="s">
        <v>161</v>
      </c>
      <c r="D470" s="2372"/>
      <c r="E470" s="2372" t="s">
        <v>170</v>
      </c>
      <c r="F470" s="2372"/>
      <c r="G470" s="2378">
        <v>81000</v>
      </c>
      <c r="H470" s="2378">
        <v>65000</v>
      </c>
      <c r="I470" s="2371"/>
      <c r="J470" s="2371"/>
      <c r="K470" s="2363">
        <f>L470</f>
        <v>800</v>
      </c>
      <c r="L470" s="2371">
        <v>800</v>
      </c>
      <c r="M470" s="2371"/>
      <c r="N470" s="2365"/>
      <c r="O470" s="2365"/>
      <c r="P470" s="2365"/>
      <c r="Q470" s="2365"/>
      <c r="R470" s="2365"/>
      <c r="S470" s="2365"/>
      <c r="T470" s="2365"/>
      <c r="U470" s="2365"/>
      <c r="V470" s="2365"/>
      <c r="W470" s="2365"/>
      <c r="X470" s="2365"/>
      <c r="Y470" s="2355"/>
    </row>
    <row r="471" spans="1:25" s="2357" customFormat="1" ht="25.9" hidden="1" customHeight="1">
      <c r="A471" s="2373" t="s">
        <v>254</v>
      </c>
      <c r="B471" s="2374" t="s">
        <v>30</v>
      </c>
      <c r="C471" s="2372"/>
      <c r="D471" s="2372"/>
      <c r="E471" s="2372"/>
      <c r="F471" s="2372"/>
      <c r="G471" s="2377">
        <f>G472+G482</f>
        <v>758567</v>
      </c>
      <c r="H471" s="2377">
        <f t="shared" ref="H471:N471" si="18">H472+H482</f>
        <v>600292</v>
      </c>
      <c r="I471" s="2377">
        <f t="shared" si="18"/>
        <v>186816</v>
      </c>
      <c r="J471" s="2377">
        <f t="shared" si="18"/>
        <v>151531</v>
      </c>
      <c r="K471" s="2377">
        <f t="shared" si="18"/>
        <v>264426</v>
      </c>
      <c r="L471" s="2377">
        <f t="shared" si="18"/>
        <v>264426</v>
      </c>
      <c r="M471" s="2377">
        <f t="shared" si="18"/>
        <v>24126</v>
      </c>
      <c r="N471" s="2377">
        <f t="shared" si="18"/>
        <v>0</v>
      </c>
      <c r="O471" s="2377"/>
      <c r="P471" s="2377"/>
      <c r="Q471" s="2377"/>
      <c r="R471" s="2377"/>
      <c r="S471" s="2377"/>
      <c r="T471" s="2377"/>
      <c r="U471" s="2377"/>
      <c r="V471" s="2377"/>
      <c r="W471" s="2377"/>
      <c r="X471" s="2377"/>
      <c r="Y471" s="2355"/>
    </row>
    <row r="472" spans="1:25" s="2357" customFormat="1" ht="25.9" hidden="1" customHeight="1">
      <c r="A472" s="2373" t="s">
        <v>29</v>
      </c>
      <c r="B472" s="2374" t="s">
        <v>256</v>
      </c>
      <c r="C472" s="2369"/>
      <c r="D472" s="2369"/>
      <c r="E472" s="2369"/>
      <c r="F472" s="2373"/>
      <c r="G472" s="2368">
        <f>G473+G476</f>
        <v>500839</v>
      </c>
      <c r="H472" s="2368">
        <f t="shared" ref="H472:N472" si="19">H473+H476</f>
        <v>385694</v>
      </c>
      <c r="I472" s="2368">
        <f t="shared" si="19"/>
        <v>186816</v>
      </c>
      <c r="J472" s="2368">
        <f t="shared" si="19"/>
        <v>151531</v>
      </c>
      <c r="K472" s="2368">
        <f t="shared" si="19"/>
        <v>135426</v>
      </c>
      <c r="L472" s="2368">
        <f t="shared" si="19"/>
        <v>135426</v>
      </c>
      <c r="M472" s="2368">
        <f t="shared" si="19"/>
        <v>24126</v>
      </c>
      <c r="N472" s="2368">
        <f t="shared" si="19"/>
        <v>0</v>
      </c>
      <c r="O472" s="2368"/>
      <c r="P472" s="2368"/>
      <c r="Q472" s="2368"/>
      <c r="R472" s="2368"/>
      <c r="S472" s="2368"/>
      <c r="T472" s="2368"/>
      <c r="U472" s="2368"/>
      <c r="V472" s="2368"/>
      <c r="W472" s="2368"/>
      <c r="X472" s="2368"/>
      <c r="Y472" s="2355"/>
    </row>
    <row r="473" spans="1:25" s="2384" customFormat="1" ht="25.9" hidden="1" customHeight="1">
      <c r="A473" s="2373"/>
      <c r="B473" s="2380" t="s">
        <v>25</v>
      </c>
      <c r="C473" s="2381"/>
      <c r="D473" s="2381"/>
      <c r="E473" s="2381"/>
      <c r="F473" s="2379"/>
      <c r="G473" s="2382">
        <f>SUM(G474:G475)</f>
        <v>334209</v>
      </c>
      <c r="H473" s="2382">
        <f>SUM(H474:H475)</f>
        <v>242984</v>
      </c>
      <c r="I473" s="2382">
        <f t="shared" ref="I473:N473" si="20">SUM(I474:I475)</f>
        <v>118516</v>
      </c>
      <c r="J473" s="2382">
        <f t="shared" si="20"/>
        <v>95731</v>
      </c>
      <c r="K473" s="2382">
        <f t="shared" si="20"/>
        <v>62126</v>
      </c>
      <c r="L473" s="2382">
        <f t="shared" si="20"/>
        <v>62126</v>
      </c>
      <c r="M473" s="2382">
        <f t="shared" si="20"/>
        <v>24126</v>
      </c>
      <c r="N473" s="2382">
        <f t="shared" si="20"/>
        <v>0</v>
      </c>
      <c r="O473" s="2382"/>
      <c r="P473" s="2382"/>
      <c r="Q473" s="2382"/>
      <c r="R473" s="2382"/>
      <c r="S473" s="2382"/>
      <c r="T473" s="2382"/>
      <c r="U473" s="2382"/>
      <c r="V473" s="2382"/>
      <c r="W473" s="2382"/>
      <c r="X473" s="2382"/>
      <c r="Y473" s="2383"/>
    </row>
    <row r="474" spans="1:25" s="2357" customFormat="1" ht="25.9" hidden="1" customHeight="1">
      <c r="A474" s="2369">
        <v>1</v>
      </c>
      <c r="B474" s="2385" t="s">
        <v>112</v>
      </c>
      <c r="C474" s="2369"/>
      <c r="D474" s="2369"/>
      <c r="E474" s="2372" t="s">
        <v>165</v>
      </c>
      <c r="F474" s="2372" t="s">
        <v>180</v>
      </c>
      <c r="G474" s="2371">
        <v>230894</v>
      </c>
      <c r="H474" s="2371">
        <v>150000</v>
      </c>
      <c r="I474" s="2371">
        <v>70785</v>
      </c>
      <c r="J474" s="2371">
        <v>50000</v>
      </c>
      <c r="K474" s="2363">
        <f t="shared" ref="K474:K485" si="21">L474</f>
        <v>24126</v>
      </c>
      <c r="L474" s="2371">
        <v>24126</v>
      </c>
      <c r="M474" s="2371">
        <v>24126</v>
      </c>
      <c r="N474" s="2365"/>
      <c r="O474" s="2365"/>
      <c r="P474" s="2365"/>
      <c r="Q474" s="2365"/>
      <c r="R474" s="2365"/>
      <c r="S474" s="2365"/>
      <c r="T474" s="2365"/>
      <c r="U474" s="2365"/>
      <c r="V474" s="2365"/>
      <c r="W474" s="2365"/>
      <c r="X474" s="2365"/>
      <c r="Y474" s="2355"/>
    </row>
    <row r="475" spans="1:25" s="2357" customFormat="1" ht="25.9" hidden="1" customHeight="1">
      <c r="A475" s="2369">
        <v>2</v>
      </c>
      <c r="B475" s="2370" t="s">
        <v>118</v>
      </c>
      <c r="C475" s="2386"/>
      <c r="D475" s="2386"/>
      <c r="E475" s="2372" t="s">
        <v>168</v>
      </c>
      <c r="F475" s="2372" t="s">
        <v>186</v>
      </c>
      <c r="G475" s="2378">
        <v>103315</v>
      </c>
      <c r="H475" s="2371">
        <v>92984</v>
      </c>
      <c r="I475" s="2371">
        <v>47731</v>
      </c>
      <c r="J475" s="2371">
        <v>45731</v>
      </c>
      <c r="K475" s="2363">
        <f>L475</f>
        <v>38000</v>
      </c>
      <c r="L475" s="2371">
        <v>38000</v>
      </c>
      <c r="M475" s="2371">
        <v>0</v>
      </c>
      <c r="N475" s="2365"/>
      <c r="O475" s="2365"/>
      <c r="P475" s="2365"/>
      <c r="Q475" s="2365"/>
      <c r="R475" s="2365"/>
      <c r="S475" s="2365"/>
      <c r="T475" s="2365"/>
      <c r="U475" s="2365"/>
      <c r="V475" s="2365"/>
      <c r="W475" s="2365"/>
      <c r="X475" s="2365"/>
      <c r="Y475" s="2355"/>
    </row>
    <row r="476" spans="1:25" s="2357" customFormat="1" ht="25.9" hidden="1" customHeight="1">
      <c r="A476" s="2369"/>
      <c r="B476" s="2380" t="s">
        <v>24</v>
      </c>
      <c r="C476" s="2386"/>
      <c r="D476" s="2386"/>
      <c r="E476" s="2372"/>
      <c r="F476" s="2372"/>
      <c r="G476" s="2387">
        <f>SUM(G477:G481)</f>
        <v>166630</v>
      </c>
      <c r="H476" s="2387">
        <f t="shared" ref="H476:N476" si="22">SUM(H477:H481)</f>
        <v>142710</v>
      </c>
      <c r="I476" s="2387">
        <f t="shared" si="22"/>
        <v>68300</v>
      </c>
      <c r="J476" s="2387">
        <f t="shared" si="22"/>
        <v>55800</v>
      </c>
      <c r="K476" s="2387">
        <f t="shared" si="22"/>
        <v>73300</v>
      </c>
      <c r="L476" s="2387">
        <f t="shared" si="22"/>
        <v>73300</v>
      </c>
      <c r="M476" s="2387">
        <f t="shared" si="22"/>
        <v>0</v>
      </c>
      <c r="N476" s="2387">
        <f t="shared" si="22"/>
        <v>0</v>
      </c>
      <c r="O476" s="2387"/>
      <c r="P476" s="2387"/>
      <c r="Q476" s="2387"/>
      <c r="R476" s="2387"/>
      <c r="S476" s="2387"/>
      <c r="T476" s="2387"/>
      <c r="U476" s="2387"/>
      <c r="V476" s="2387"/>
      <c r="W476" s="2387"/>
      <c r="X476" s="2387"/>
      <c r="Y476" s="2355"/>
    </row>
    <row r="477" spans="1:25" s="2357" customFormat="1" ht="25.9" hidden="1" customHeight="1">
      <c r="A477" s="2369">
        <v>1</v>
      </c>
      <c r="B477" s="2370" t="s">
        <v>113</v>
      </c>
      <c r="C477" s="2386"/>
      <c r="D477" s="2386"/>
      <c r="E477" s="2372" t="s">
        <v>166</v>
      </c>
      <c r="F477" s="2386" t="s">
        <v>181</v>
      </c>
      <c r="G477" s="2371">
        <v>49506</v>
      </c>
      <c r="H477" s="2371">
        <v>40000</v>
      </c>
      <c r="I477" s="2371">
        <v>25100</v>
      </c>
      <c r="J477" s="2371">
        <v>18100</v>
      </c>
      <c r="K477" s="2363">
        <f t="shared" si="21"/>
        <v>21900</v>
      </c>
      <c r="L477" s="2371">
        <v>21900</v>
      </c>
      <c r="M477" s="2371">
        <v>0</v>
      </c>
      <c r="N477" s="2365"/>
      <c r="O477" s="2365"/>
      <c r="P477" s="2365"/>
      <c r="Q477" s="2365"/>
      <c r="R477" s="2365"/>
      <c r="S477" s="2365"/>
      <c r="T477" s="2365"/>
      <c r="U477" s="2365"/>
      <c r="V477" s="2365"/>
      <c r="W477" s="2365"/>
      <c r="X477" s="2365"/>
      <c r="Y477" s="2355"/>
    </row>
    <row r="478" spans="1:25" s="2357" customFormat="1" ht="25.9" hidden="1" customHeight="1">
      <c r="A478" s="2369">
        <f>A477+1</f>
        <v>2</v>
      </c>
      <c r="B478" s="2333" t="s">
        <v>114</v>
      </c>
      <c r="C478" s="2386"/>
      <c r="D478" s="2386"/>
      <c r="E478" s="2372" t="s">
        <v>167</v>
      </c>
      <c r="F478" s="2386" t="s">
        <v>182</v>
      </c>
      <c r="G478" s="2371">
        <v>36612</v>
      </c>
      <c r="H478" s="2371">
        <v>35000</v>
      </c>
      <c r="I478" s="2371">
        <v>12800</v>
      </c>
      <c r="J478" s="2371">
        <v>12800</v>
      </c>
      <c r="K478" s="2363">
        <f t="shared" si="21"/>
        <v>15000</v>
      </c>
      <c r="L478" s="2371">
        <v>15000</v>
      </c>
      <c r="M478" s="2371">
        <v>0</v>
      </c>
      <c r="N478" s="2365"/>
      <c r="O478" s="2365"/>
      <c r="P478" s="2365"/>
      <c r="Q478" s="2365"/>
      <c r="R478" s="2365"/>
      <c r="S478" s="2365"/>
      <c r="T478" s="2365"/>
      <c r="U478" s="2365"/>
      <c r="V478" s="2365"/>
      <c r="W478" s="2365"/>
      <c r="X478" s="2365"/>
      <c r="Y478" s="2355"/>
    </row>
    <row r="479" spans="1:25" s="2357" customFormat="1" ht="25.9" hidden="1" customHeight="1">
      <c r="A479" s="2369">
        <f>A478+1</f>
        <v>3</v>
      </c>
      <c r="B479" s="2333" t="s">
        <v>115</v>
      </c>
      <c r="C479" s="2386"/>
      <c r="D479" s="2386"/>
      <c r="E479" s="2372" t="s">
        <v>167</v>
      </c>
      <c r="F479" s="2386" t="s">
        <v>183</v>
      </c>
      <c r="G479" s="2371">
        <v>36525</v>
      </c>
      <c r="H479" s="2371">
        <v>32710</v>
      </c>
      <c r="I479" s="2371">
        <v>12800</v>
      </c>
      <c r="J479" s="2371">
        <v>9300</v>
      </c>
      <c r="K479" s="2363">
        <f t="shared" si="21"/>
        <v>21000</v>
      </c>
      <c r="L479" s="2371">
        <v>21000</v>
      </c>
      <c r="M479" s="2371">
        <v>0</v>
      </c>
      <c r="N479" s="2365"/>
      <c r="O479" s="2365"/>
      <c r="P479" s="2365"/>
      <c r="Q479" s="2365"/>
      <c r="R479" s="2365"/>
      <c r="S479" s="2365"/>
      <c r="T479" s="2365"/>
      <c r="U479" s="2365"/>
      <c r="V479" s="2365"/>
      <c r="W479" s="2365"/>
      <c r="X479" s="2365"/>
      <c r="Y479" s="2355"/>
    </row>
    <row r="480" spans="1:25" s="2357" customFormat="1" ht="25.9" hidden="1" customHeight="1">
      <c r="A480" s="2369">
        <f>A479+1</f>
        <v>4</v>
      </c>
      <c r="B480" s="2333" t="s">
        <v>116</v>
      </c>
      <c r="C480" s="2386"/>
      <c r="D480" s="2386"/>
      <c r="E480" s="2372"/>
      <c r="F480" s="2372" t="s">
        <v>184</v>
      </c>
      <c r="G480" s="2371">
        <v>28891</v>
      </c>
      <c r="H480" s="2371">
        <v>23000</v>
      </c>
      <c r="I480" s="2371">
        <v>10000</v>
      </c>
      <c r="J480" s="2371">
        <v>8000</v>
      </c>
      <c r="K480" s="2363">
        <f t="shared" si="21"/>
        <v>11000</v>
      </c>
      <c r="L480" s="2371">
        <v>11000</v>
      </c>
      <c r="M480" s="2371">
        <v>0</v>
      </c>
      <c r="N480" s="2365"/>
      <c r="O480" s="2365"/>
      <c r="P480" s="2365"/>
      <c r="Q480" s="2365"/>
      <c r="R480" s="2365"/>
      <c r="S480" s="2365"/>
      <c r="T480" s="2365"/>
      <c r="U480" s="2365"/>
      <c r="V480" s="2365"/>
      <c r="W480" s="2365"/>
      <c r="X480" s="2365"/>
      <c r="Y480" s="2355"/>
    </row>
    <row r="481" spans="1:25" s="2357" customFormat="1" ht="25.9" hidden="1" customHeight="1">
      <c r="A481" s="2369">
        <f>A480+1</f>
        <v>5</v>
      </c>
      <c r="B481" s="2370" t="s">
        <v>117</v>
      </c>
      <c r="C481" s="2386"/>
      <c r="D481" s="2386"/>
      <c r="E481" s="2372"/>
      <c r="F481" s="2372" t="s">
        <v>185</v>
      </c>
      <c r="G481" s="2378">
        <v>15096</v>
      </c>
      <c r="H481" s="2378">
        <v>12000</v>
      </c>
      <c r="I481" s="2378">
        <v>7600</v>
      </c>
      <c r="J481" s="2378">
        <v>7600</v>
      </c>
      <c r="K481" s="2363">
        <f t="shared" si="21"/>
        <v>4400</v>
      </c>
      <c r="L481" s="2371">
        <v>4400</v>
      </c>
      <c r="M481" s="2371">
        <v>0</v>
      </c>
      <c r="N481" s="2365"/>
      <c r="O481" s="2365"/>
      <c r="P481" s="2365"/>
      <c r="Q481" s="2365"/>
      <c r="R481" s="2365"/>
      <c r="S481" s="2365"/>
      <c r="T481" s="2365"/>
      <c r="U481" s="2365"/>
      <c r="V481" s="2365"/>
      <c r="W481" s="2365"/>
      <c r="X481" s="2365"/>
      <c r="Y481" s="2355"/>
    </row>
    <row r="482" spans="1:25" s="2357" customFormat="1" ht="25.9" hidden="1" customHeight="1">
      <c r="A482" s="2388" t="s">
        <v>28</v>
      </c>
      <c r="B482" s="2389" t="s">
        <v>257</v>
      </c>
      <c r="C482" s="2386"/>
      <c r="D482" s="2386"/>
      <c r="E482" s="2372"/>
      <c r="F482" s="2390"/>
      <c r="G482" s="2377">
        <f>G483</f>
        <v>257728</v>
      </c>
      <c r="H482" s="2377">
        <f>H483</f>
        <v>214598</v>
      </c>
      <c r="I482" s="2377">
        <f t="shared" ref="I482:N482" si="23">I483</f>
        <v>0</v>
      </c>
      <c r="J482" s="2377">
        <f t="shared" si="23"/>
        <v>0</v>
      </c>
      <c r="K482" s="2377">
        <f t="shared" si="23"/>
        <v>129000</v>
      </c>
      <c r="L482" s="2377">
        <f t="shared" si="23"/>
        <v>129000</v>
      </c>
      <c r="M482" s="2377">
        <f t="shared" si="23"/>
        <v>0</v>
      </c>
      <c r="N482" s="2377">
        <f t="shared" si="23"/>
        <v>0</v>
      </c>
      <c r="O482" s="2377"/>
      <c r="P482" s="2377"/>
      <c r="Q482" s="2377"/>
      <c r="R482" s="2377"/>
      <c r="S482" s="2377"/>
      <c r="T482" s="2377"/>
      <c r="U482" s="2377"/>
      <c r="V482" s="2377"/>
      <c r="W482" s="2377"/>
      <c r="X482" s="2377"/>
      <c r="Y482" s="2355"/>
    </row>
    <row r="483" spans="1:25" s="2357" customFormat="1" ht="25.9" hidden="1" customHeight="1">
      <c r="A483" s="2388"/>
      <c r="B483" s="2380" t="s">
        <v>25</v>
      </c>
      <c r="C483" s="2386"/>
      <c r="D483" s="2386"/>
      <c r="E483" s="2372"/>
      <c r="F483" s="2390"/>
      <c r="G483" s="2387">
        <f>SUM(G484:G485)</f>
        <v>257728</v>
      </c>
      <c r="H483" s="2387">
        <f t="shared" ref="H483:N483" si="24">SUM(H484:H485)</f>
        <v>214598</v>
      </c>
      <c r="I483" s="2387">
        <f t="shared" si="24"/>
        <v>0</v>
      </c>
      <c r="J483" s="2387">
        <f t="shared" si="24"/>
        <v>0</v>
      </c>
      <c r="K483" s="2387">
        <f t="shared" si="24"/>
        <v>129000</v>
      </c>
      <c r="L483" s="2387">
        <f t="shared" si="24"/>
        <v>129000</v>
      </c>
      <c r="M483" s="2387">
        <f t="shared" si="24"/>
        <v>0</v>
      </c>
      <c r="N483" s="2387">
        <f t="shared" si="24"/>
        <v>0</v>
      </c>
      <c r="O483" s="2387"/>
      <c r="P483" s="2387"/>
      <c r="Q483" s="2387"/>
      <c r="R483" s="2387"/>
      <c r="S483" s="2387"/>
      <c r="T483" s="2387"/>
      <c r="U483" s="2387"/>
      <c r="V483" s="2387"/>
      <c r="W483" s="2387"/>
      <c r="X483" s="2387"/>
      <c r="Y483" s="2355"/>
    </row>
    <row r="484" spans="1:25" s="2357" customFormat="1" ht="25.9" hidden="1" customHeight="1">
      <c r="A484" s="2369">
        <v>1</v>
      </c>
      <c r="B484" s="2391" t="s">
        <v>119</v>
      </c>
      <c r="C484" s="2367" t="s">
        <v>156</v>
      </c>
      <c r="D484" s="2367"/>
      <c r="E484" s="2367" t="s">
        <v>169</v>
      </c>
      <c r="F484" s="2367" t="s">
        <v>187</v>
      </c>
      <c r="G484" s="2378">
        <v>99588</v>
      </c>
      <c r="H484" s="2378">
        <v>94598</v>
      </c>
      <c r="I484" s="2371"/>
      <c r="J484" s="2371"/>
      <c r="K484" s="2363">
        <f t="shared" si="21"/>
        <v>17000</v>
      </c>
      <c r="L484" s="2371">
        <v>17000</v>
      </c>
      <c r="M484" s="2371">
        <v>0</v>
      </c>
      <c r="N484" s="2365"/>
      <c r="O484" s="2365"/>
      <c r="P484" s="2365"/>
      <c r="Q484" s="2365"/>
      <c r="R484" s="2365"/>
      <c r="S484" s="2365"/>
      <c r="T484" s="2365"/>
      <c r="U484" s="2365"/>
      <c r="V484" s="2365"/>
      <c r="W484" s="2365"/>
      <c r="X484" s="2365"/>
      <c r="Y484" s="2355"/>
    </row>
    <row r="485" spans="1:25" s="2357" customFormat="1" ht="25.9" hidden="1" customHeight="1">
      <c r="A485" s="2369">
        <v>2</v>
      </c>
      <c r="B485" s="2370" t="s">
        <v>120</v>
      </c>
      <c r="C485" s="2367" t="s">
        <v>157</v>
      </c>
      <c r="D485" s="2367"/>
      <c r="E485" s="2367" t="s">
        <v>169</v>
      </c>
      <c r="F485" s="2386" t="s">
        <v>188</v>
      </c>
      <c r="G485" s="2378">
        <v>158140</v>
      </c>
      <c r="H485" s="2378">
        <v>120000</v>
      </c>
      <c r="I485" s="2371"/>
      <c r="J485" s="2371"/>
      <c r="K485" s="2363">
        <f t="shared" si="21"/>
        <v>112000</v>
      </c>
      <c r="L485" s="2371">
        <v>112000</v>
      </c>
      <c r="M485" s="2371">
        <v>0</v>
      </c>
      <c r="N485" s="2365"/>
      <c r="O485" s="2365"/>
      <c r="P485" s="2365"/>
      <c r="Q485" s="2365"/>
      <c r="R485" s="2365"/>
      <c r="S485" s="2365"/>
      <c r="T485" s="2365"/>
      <c r="U485" s="2365"/>
      <c r="V485" s="2365"/>
      <c r="W485" s="2365"/>
      <c r="X485" s="2365"/>
      <c r="Y485" s="2392"/>
    </row>
    <row r="486" spans="1:25" s="2357" customFormat="1" ht="25.9" hidden="1" customHeight="1">
      <c r="A486" s="2393" t="s">
        <v>12</v>
      </c>
      <c r="B486" s="2335" t="s">
        <v>125</v>
      </c>
      <c r="C486" s="2369"/>
      <c r="D486" s="2369"/>
      <c r="E486" s="2369"/>
      <c r="F486" s="2390"/>
      <c r="G486" s="2368">
        <f>G487</f>
        <v>157000</v>
      </c>
      <c r="H486" s="2368">
        <f t="shared" ref="H486:N489" si="25">H487</f>
        <v>108000</v>
      </c>
      <c r="I486" s="2368">
        <f t="shared" si="25"/>
        <v>0</v>
      </c>
      <c r="J486" s="2368">
        <f t="shared" si="25"/>
        <v>0</v>
      </c>
      <c r="K486" s="2368">
        <f t="shared" si="25"/>
        <v>108000</v>
      </c>
      <c r="L486" s="2368">
        <f t="shared" si="25"/>
        <v>108000</v>
      </c>
      <c r="M486" s="2368">
        <f t="shared" si="25"/>
        <v>0</v>
      </c>
      <c r="N486" s="2368">
        <f t="shared" si="25"/>
        <v>0</v>
      </c>
      <c r="O486" s="2368"/>
      <c r="P486" s="2368"/>
      <c r="Q486" s="2368"/>
      <c r="R486" s="2368"/>
      <c r="S486" s="2368"/>
      <c r="T486" s="2368"/>
      <c r="U486" s="2368"/>
      <c r="V486" s="2368"/>
      <c r="W486" s="2368"/>
      <c r="X486" s="2368"/>
      <c r="Y486" s="2355"/>
    </row>
    <row r="487" spans="1:25" s="2357" customFormat="1" ht="25.9" hidden="1" customHeight="1">
      <c r="A487" s="2393"/>
      <c r="B487" s="2335" t="s">
        <v>259</v>
      </c>
      <c r="C487" s="2369"/>
      <c r="D487" s="2369"/>
      <c r="E487" s="2369"/>
      <c r="F487" s="2390"/>
      <c r="G487" s="2368">
        <f>G488</f>
        <v>157000</v>
      </c>
      <c r="H487" s="2368">
        <f t="shared" si="25"/>
        <v>108000</v>
      </c>
      <c r="I487" s="2368">
        <f t="shared" si="25"/>
        <v>0</v>
      </c>
      <c r="J487" s="2368">
        <f t="shared" si="25"/>
        <v>0</v>
      </c>
      <c r="K487" s="2368">
        <f t="shared" si="25"/>
        <v>108000</v>
      </c>
      <c r="L487" s="2368">
        <f t="shared" si="25"/>
        <v>108000</v>
      </c>
      <c r="M487" s="2368">
        <f t="shared" si="25"/>
        <v>0</v>
      </c>
      <c r="N487" s="2368">
        <f t="shared" si="25"/>
        <v>0</v>
      </c>
      <c r="O487" s="2368"/>
      <c r="P487" s="2368"/>
      <c r="Q487" s="2368"/>
      <c r="R487" s="2368"/>
      <c r="S487" s="2368"/>
      <c r="T487" s="2368"/>
      <c r="U487" s="2368"/>
      <c r="V487" s="2368"/>
      <c r="W487" s="2368"/>
      <c r="X487" s="2368"/>
      <c r="Y487" s="2355"/>
    </row>
    <row r="488" spans="1:25" s="2357" customFormat="1" ht="25.9" hidden="1" customHeight="1">
      <c r="A488" s="2373" t="s">
        <v>29</v>
      </c>
      <c r="B488" s="2389" t="s">
        <v>258</v>
      </c>
      <c r="C488" s="2369"/>
      <c r="D488" s="2369"/>
      <c r="E488" s="2369"/>
      <c r="F488" s="2390"/>
      <c r="G488" s="2368">
        <f>G489</f>
        <v>157000</v>
      </c>
      <c r="H488" s="2368">
        <f t="shared" si="25"/>
        <v>108000</v>
      </c>
      <c r="I488" s="2368">
        <f t="shared" si="25"/>
        <v>0</v>
      </c>
      <c r="J488" s="2368">
        <f t="shared" si="25"/>
        <v>0</v>
      </c>
      <c r="K488" s="2368">
        <f t="shared" si="25"/>
        <v>108000</v>
      </c>
      <c r="L488" s="2368">
        <f t="shared" si="25"/>
        <v>108000</v>
      </c>
      <c r="M488" s="2368">
        <f t="shared" si="25"/>
        <v>0</v>
      </c>
      <c r="N488" s="2368">
        <f t="shared" si="25"/>
        <v>0</v>
      </c>
      <c r="O488" s="2368"/>
      <c r="P488" s="2368"/>
      <c r="Q488" s="2368"/>
      <c r="R488" s="2368"/>
      <c r="S488" s="2368"/>
      <c r="T488" s="2368"/>
      <c r="U488" s="2368"/>
      <c r="V488" s="2368"/>
      <c r="W488" s="2368"/>
      <c r="X488" s="2368"/>
      <c r="Y488" s="2355"/>
    </row>
    <row r="489" spans="1:25" s="2384" customFormat="1" ht="25.9" hidden="1" customHeight="1">
      <c r="A489" s="2373"/>
      <c r="B489" s="2394" t="s">
        <v>25</v>
      </c>
      <c r="C489" s="2381"/>
      <c r="D489" s="2381"/>
      <c r="E489" s="2381"/>
      <c r="F489" s="2395"/>
      <c r="G489" s="2382">
        <f>G490</f>
        <v>157000</v>
      </c>
      <c r="H489" s="2382">
        <f t="shared" si="25"/>
        <v>108000</v>
      </c>
      <c r="I489" s="2382">
        <f t="shared" si="25"/>
        <v>0</v>
      </c>
      <c r="J489" s="2382">
        <f t="shared" si="25"/>
        <v>0</v>
      </c>
      <c r="K489" s="2382">
        <f t="shared" si="25"/>
        <v>108000</v>
      </c>
      <c r="L489" s="2382">
        <f t="shared" si="25"/>
        <v>108000</v>
      </c>
      <c r="M489" s="2382">
        <f t="shared" si="25"/>
        <v>0</v>
      </c>
      <c r="N489" s="2382">
        <f t="shared" si="25"/>
        <v>0</v>
      </c>
      <c r="O489" s="2382"/>
      <c r="P489" s="2382"/>
      <c r="Q489" s="2382"/>
      <c r="R489" s="2382"/>
      <c r="S489" s="2382"/>
      <c r="T489" s="2382"/>
      <c r="U489" s="2382"/>
      <c r="V489" s="2382"/>
      <c r="W489" s="2382"/>
      <c r="X489" s="2382"/>
      <c r="Y489" s="2383"/>
    </row>
    <row r="490" spans="1:25" s="2357" customFormat="1" ht="25.9" hidden="1" customHeight="1">
      <c r="A490" s="2369">
        <v>1</v>
      </c>
      <c r="B490" s="2370" t="s">
        <v>127</v>
      </c>
      <c r="C490" s="2372"/>
      <c r="D490" s="2372"/>
      <c r="E490" s="2372"/>
      <c r="F490" s="2396" t="s">
        <v>189</v>
      </c>
      <c r="G490" s="2371">
        <v>157000</v>
      </c>
      <c r="H490" s="2378">
        <v>108000</v>
      </c>
      <c r="I490" s="2371"/>
      <c r="J490" s="2371"/>
      <c r="K490" s="2363">
        <f>L490</f>
        <v>108000</v>
      </c>
      <c r="L490" s="2371">
        <f>20000+88000</f>
        <v>108000</v>
      </c>
      <c r="M490" s="2371">
        <v>0</v>
      </c>
      <c r="N490" s="2365"/>
      <c r="O490" s="2365"/>
      <c r="P490" s="2365"/>
      <c r="Q490" s="2365"/>
      <c r="R490" s="2365"/>
      <c r="S490" s="2365"/>
      <c r="T490" s="2365"/>
      <c r="U490" s="2365"/>
      <c r="V490" s="2365"/>
      <c r="W490" s="2365"/>
      <c r="X490" s="2365"/>
      <c r="Y490" s="2355"/>
    </row>
    <row r="491" spans="1:25" s="2357" customFormat="1" ht="25.9" hidden="1" customHeight="1">
      <c r="A491" s="2373" t="s">
        <v>13</v>
      </c>
      <c r="B491" s="2335" t="s">
        <v>128</v>
      </c>
      <c r="C491" s="2397"/>
      <c r="D491" s="2397"/>
      <c r="E491" s="2369"/>
      <c r="F491" s="2373"/>
      <c r="G491" s="2368">
        <f>G492</f>
        <v>177764</v>
      </c>
      <c r="H491" s="2368">
        <f t="shared" ref="H491:N492" si="26">H492</f>
        <v>55519</v>
      </c>
      <c r="I491" s="2368">
        <f t="shared" si="26"/>
        <v>50500</v>
      </c>
      <c r="J491" s="2368">
        <f t="shared" si="26"/>
        <v>45000</v>
      </c>
      <c r="K491" s="2368">
        <f t="shared" si="26"/>
        <v>9500</v>
      </c>
      <c r="L491" s="2368">
        <f t="shared" si="26"/>
        <v>9500</v>
      </c>
      <c r="M491" s="2368">
        <f t="shared" si="26"/>
        <v>2500</v>
      </c>
      <c r="N491" s="2368">
        <f t="shared" si="26"/>
        <v>0</v>
      </c>
      <c r="O491" s="2368"/>
      <c r="P491" s="2368"/>
      <c r="Q491" s="2368"/>
      <c r="R491" s="2368"/>
      <c r="S491" s="2368"/>
      <c r="T491" s="2368"/>
      <c r="U491" s="2368"/>
      <c r="V491" s="2368"/>
      <c r="W491" s="2368"/>
      <c r="X491" s="2368"/>
      <c r="Y491" s="2355"/>
    </row>
    <row r="492" spans="1:25" s="2357" customFormat="1" ht="25.9" hidden="1" customHeight="1">
      <c r="A492" s="2373"/>
      <c r="B492" s="2335" t="s">
        <v>30</v>
      </c>
      <c r="C492" s="2397"/>
      <c r="D492" s="2397"/>
      <c r="E492" s="2369"/>
      <c r="F492" s="2373"/>
      <c r="G492" s="2368">
        <f>G493</f>
        <v>177764</v>
      </c>
      <c r="H492" s="2368">
        <f t="shared" si="26"/>
        <v>55519</v>
      </c>
      <c r="I492" s="2368">
        <f t="shared" si="26"/>
        <v>50500</v>
      </c>
      <c r="J492" s="2368">
        <f t="shared" si="26"/>
        <v>45000</v>
      </c>
      <c r="K492" s="2368">
        <f t="shared" si="26"/>
        <v>9500</v>
      </c>
      <c r="L492" s="2368">
        <f t="shared" si="26"/>
        <v>9500</v>
      </c>
      <c r="M492" s="2368">
        <f t="shared" si="26"/>
        <v>2500</v>
      </c>
      <c r="N492" s="2368">
        <f t="shared" si="26"/>
        <v>0</v>
      </c>
      <c r="O492" s="2368"/>
      <c r="P492" s="2368"/>
      <c r="Q492" s="2368"/>
      <c r="R492" s="2368"/>
      <c r="S492" s="2368"/>
      <c r="T492" s="2368"/>
      <c r="U492" s="2368"/>
      <c r="V492" s="2368"/>
      <c r="W492" s="2368"/>
      <c r="X492" s="2368"/>
      <c r="Y492" s="2355"/>
    </row>
    <row r="493" spans="1:25" s="2357" customFormat="1" ht="25.9" hidden="1" customHeight="1">
      <c r="A493" s="2373" t="s">
        <v>29</v>
      </c>
      <c r="B493" s="2389" t="s">
        <v>260</v>
      </c>
      <c r="C493" s="2397"/>
      <c r="D493" s="2397"/>
      <c r="E493" s="2369"/>
      <c r="F493" s="2373"/>
      <c r="G493" s="2368">
        <f>G494+G496</f>
        <v>177764</v>
      </c>
      <c r="H493" s="2368">
        <f t="shared" ref="H493:N493" si="27">H494+H496</f>
        <v>55519</v>
      </c>
      <c r="I493" s="2368">
        <f t="shared" si="27"/>
        <v>50500</v>
      </c>
      <c r="J493" s="2368">
        <f t="shared" si="27"/>
        <v>45000</v>
      </c>
      <c r="K493" s="2368">
        <f t="shared" si="27"/>
        <v>9500</v>
      </c>
      <c r="L493" s="2368">
        <f t="shared" si="27"/>
        <v>9500</v>
      </c>
      <c r="M493" s="2368">
        <f t="shared" si="27"/>
        <v>2500</v>
      </c>
      <c r="N493" s="2368">
        <f t="shared" si="27"/>
        <v>0</v>
      </c>
      <c r="O493" s="2368"/>
      <c r="P493" s="2368"/>
      <c r="Q493" s="2368"/>
      <c r="R493" s="2368"/>
      <c r="S493" s="2368"/>
      <c r="T493" s="2368"/>
      <c r="U493" s="2368"/>
      <c r="V493" s="2368"/>
      <c r="W493" s="2368"/>
      <c r="X493" s="2368"/>
      <c r="Y493" s="2355"/>
    </row>
    <row r="494" spans="1:25" s="2384" customFormat="1" ht="25.9" hidden="1" customHeight="1">
      <c r="A494" s="2373"/>
      <c r="B494" s="2394" t="s">
        <v>25</v>
      </c>
      <c r="C494" s="2398"/>
      <c r="D494" s="2398"/>
      <c r="E494" s="2381"/>
      <c r="F494" s="2379"/>
      <c r="G494" s="2382">
        <f>G495</f>
        <v>117288</v>
      </c>
      <c r="H494" s="2382">
        <f t="shared" ref="H494:N494" si="28">H495</f>
        <v>25000</v>
      </c>
      <c r="I494" s="2382">
        <f t="shared" si="28"/>
        <v>20500</v>
      </c>
      <c r="J494" s="2382">
        <f t="shared" si="28"/>
        <v>20500</v>
      </c>
      <c r="K494" s="2382">
        <f t="shared" si="28"/>
        <v>4500</v>
      </c>
      <c r="L494" s="2382">
        <f t="shared" si="28"/>
        <v>4500</v>
      </c>
      <c r="M494" s="2382">
        <f t="shared" si="28"/>
        <v>0</v>
      </c>
      <c r="N494" s="2382">
        <f t="shared" si="28"/>
        <v>0</v>
      </c>
      <c r="O494" s="2382"/>
      <c r="P494" s="2382"/>
      <c r="Q494" s="2382"/>
      <c r="R494" s="2382"/>
      <c r="S494" s="2382"/>
      <c r="T494" s="2382"/>
      <c r="U494" s="2382"/>
      <c r="V494" s="2382"/>
      <c r="W494" s="2382"/>
      <c r="X494" s="2382"/>
      <c r="Y494" s="2383"/>
    </row>
    <row r="495" spans="1:25" s="2357" customFormat="1" ht="25.9" hidden="1" customHeight="1">
      <c r="A495" s="2372">
        <v>1</v>
      </c>
      <c r="B495" s="2385" t="s">
        <v>129</v>
      </c>
      <c r="C495" s="2397"/>
      <c r="D495" s="2397"/>
      <c r="E495" s="2372" t="s">
        <v>166</v>
      </c>
      <c r="F495" s="2386" t="s">
        <v>190</v>
      </c>
      <c r="G495" s="2371">
        <v>117288</v>
      </c>
      <c r="H495" s="2371">
        <v>25000</v>
      </c>
      <c r="I495" s="2371">
        <v>20500</v>
      </c>
      <c r="J495" s="2371">
        <v>20500</v>
      </c>
      <c r="K495" s="2363">
        <f>L495</f>
        <v>4500</v>
      </c>
      <c r="L495" s="2371">
        <v>4500</v>
      </c>
      <c r="M495" s="2371">
        <v>0</v>
      </c>
      <c r="N495" s="2365"/>
      <c r="O495" s="2365"/>
      <c r="P495" s="2365"/>
      <c r="Q495" s="2365"/>
      <c r="R495" s="2365"/>
      <c r="S495" s="2365"/>
      <c r="T495" s="2365"/>
      <c r="U495" s="2365"/>
      <c r="V495" s="2365"/>
      <c r="W495" s="2365"/>
      <c r="X495" s="2365"/>
      <c r="Y495" s="2355"/>
    </row>
    <row r="496" spans="1:25" s="2384" customFormat="1" ht="25.9" hidden="1" customHeight="1">
      <c r="A496" s="2393"/>
      <c r="B496" s="2394" t="s">
        <v>24</v>
      </c>
      <c r="C496" s="2400"/>
      <c r="D496" s="2400"/>
      <c r="E496" s="2399"/>
      <c r="F496" s="2401"/>
      <c r="G496" s="2382">
        <f>SUM(G497:G498)</f>
        <v>60476</v>
      </c>
      <c r="H496" s="2382">
        <f t="shared" ref="H496:N496" si="29">SUM(H497:H498)</f>
        <v>30519</v>
      </c>
      <c r="I496" s="2382">
        <f t="shared" si="29"/>
        <v>30000</v>
      </c>
      <c r="J496" s="2382">
        <f t="shared" si="29"/>
        <v>24500</v>
      </c>
      <c r="K496" s="2382">
        <f t="shared" si="29"/>
        <v>5000</v>
      </c>
      <c r="L496" s="2382">
        <f t="shared" si="29"/>
        <v>5000</v>
      </c>
      <c r="M496" s="2382">
        <f t="shared" si="29"/>
        <v>2500</v>
      </c>
      <c r="N496" s="2382">
        <f t="shared" si="29"/>
        <v>0</v>
      </c>
      <c r="O496" s="2382"/>
      <c r="P496" s="2382"/>
      <c r="Q496" s="2382"/>
      <c r="R496" s="2382"/>
      <c r="S496" s="2382"/>
      <c r="T496" s="2382"/>
      <c r="U496" s="2382"/>
      <c r="V496" s="2382"/>
      <c r="W496" s="2382"/>
      <c r="X496" s="2382"/>
      <c r="Y496" s="2383"/>
    </row>
    <row r="497" spans="1:25" s="2357" customFormat="1" ht="25.9" hidden="1" customHeight="1">
      <c r="A497" s="2372">
        <v>1</v>
      </c>
      <c r="B497" s="2385" t="s">
        <v>130</v>
      </c>
      <c r="C497" s="2397"/>
      <c r="D497" s="2397"/>
      <c r="E497" s="2372" t="s">
        <v>166</v>
      </c>
      <c r="F497" s="2386" t="s">
        <v>191</v>
      </c>
      <c r="G497" s="2371">
        <v>10519</v>
      </c>
      <c r="H497" s="2371">
        <v>10519</v>
      </c>
      <c r="I497" s="2371">
        <v>8000</v>
      </c>
      <c r="J497" s="2371">
        <v>8000</v>
      </c>
      <c r="K497" s="2363">
        <f>L497</f>
        <v>2500</v>
      </c>
      <c r="L497" s="2371">
        <v>2500</v>
      </c>
      <c r="M497" s="2371">
        <v>0</v>
      </c>
      <c r="N497" s="2365"/>
      <c r="O497" s="2365"/>
      <c r="P497" s="2365"/>
      <c r="Q497" s="2365"/>
      <c r="R497" s="2365"/>
      <c r="S497" s="2365"/>
      <c r="T497" s="2365"/>
      <c r="U497" s="2365"/>
      <c r="V497" s="2365"/>
      <c r="W497" s="2365"/>
      <c r="X497" s="2365"/>
      <c r="Y497" s="2355"/>
    </row>
    <row r="498" spans="1:25" s="2357" customFormat="1" ht="25.9" hidden="1" customHeight="1">
      <c r="A498" s="2372">
        <v>2</v>
      </c>
      <c r="B498" s="2385" t="s">
        <v>131</v>
      </c>
      <c r="C498" s="2397"/>
      <c r="D498" s="2397"/>
      <c r="E498" s="2372" t="s">
        <v>171</v>
      </c>
      <c r="F498" s="2386" t="s">
        <v>192</v>
      </c>
      <c r="G498" s="2371">
        <v>49957</v>
      </c>
      <c r="H498" s="2371">
        <v>20000</v>
      </c>
      <c r="I498" s="2371">
        <v>22000</v>
      </c>
      <c r="J498" s="2371">
        <v>16500</v>
      </c>
      <c r="K498" s="2363">
        <f>L498</f>
        <v>2500</v>
      </c>
      <c r="L498" s="2371">
        <v>2500</v>
      </c>
      <c r="M498" s="2371">
        <v>2500</v>
      </c>
      <c r="N498" s="2365"/>
      <c r="O498" s="2365"/>
      <c r="P498" s="2365"/>
      <c r="Q498" s="2365"/>
      <c r="R498" s="2365"/>
      <c r="S498" s="2365"/>
      <c r="T498" s="2365"/>
      <c r="U498" s="2365"/>
      <c r="V498" s="2365"/>
      <c r="W498" s="2365"/>
      <c r="X498" s="2365"/>
      <c r="Y498" s="2355"/>
    </row>
    <row r="499" spans="1:25" s="2357" customFormat="1" ht="25.9" hidden="1" customHeight="1">
      <c r="A499" s="2373" t="s">
        <v>140</v>
      </c>
      <c r="B499" s="2335" t="s">
        <v>132</v>
      </c>
      <c r="C499" s="2386"/>
      <c r="D499" s="2386"/>
      <c r="E499" s="2372"/>
      <c r="F499" s="2393"/>
      <c r="G499" s="2368">
        <f>G500</f>
        <v>856063</v>
      </c>
      <c r="H499" s="2368">
        <f t="shared" ref="H499:N500" si="30">H500</f>
        <v>537985.6</v>
      </c>
      <c r="I499" s="2368">
        <f t="shared" si="30"/>
        <v>344618</v>
      </c>
      <c r="J499" s="2368">
        <f t="shared" si="30"/>
        <v>252750</v>
      </c>
      <c r="K499" s="2368">
        <f t="shared" si="30"/>
        <v>227461</v>
      </c>
      <c r="L499" s="2368">
        <f t="shared" si="30"/>
        <v>227461</v>
      </c>
      <c r="M499" s="2368">
        <f t="shared" si="30"/>
        <v>138750</v>
      </c>
      <c r="N499" s="2368">
        <f t="shared" si="30"/>
        <v>0</v>
      </c>
      <c r="O499" s="2368"/>
      <c r="P499" s="2368"/>
      <c r="Q499" s="2368"/>
      <c r="R499" s="2368"/>
      <c r="S499" s="2368"/>
      <c r="T499" s="2368"/>
      <c r="U499" s="2368"/>
      <c r="V499" s="2368"/>
      <c r="W499" s="2368"/>
      <c r="X499" s="2368"/>
      <c r="Y499" s="2355"/>
    </row>
    <row r="500" spans="1:25" s="2357" customFormat="1" ht="25.9" hidden="1" customHeight="1">
      <c r="A500" s="2373"/>
      <c r="B500" s="2335" t="s">
        <v>30</v>
      </c>
      <c r="C500" s="2386"/>
      <c r="D500" s="2386"/>
      <c r="E500" s="2372"/>
      <c r="F500" s="2393"/>
      <c r="G500" s="2368">
        <f>G501</f>
        <v>856063</v>
      </c>
      <c r="H500" s="2368">
        <f t="shared" si="30"/>
        <v>537985.6</v>
      </c>
      <c r="I500" s="2368">
        <f t="shared" si="30"/>
        <v>344618</v>
      </c>
      <c r="J500" s="2368">
        <f t="shared" si="30"/>
        <v>252750</v>
      </c>
      <c r="K500" s="2368">
        <f t="shared" si="30"/>
        <v>227461</v>
      </c>
      <c r="L500" s="2368">
        <f t="shared" si="30"/>
        <v>227461</v>
      </c>
      <c r="M500" s="2368">
        <f t="shared" si="30"/>
        <v>138750</v>
      </c>
      <c r="N500" s="2368">
        <f t="shared" si="30"/>
        <v>0</v>
      </c>
      <c r="O500" s="2368"/>
      <c r="P500" s="2368"/>
      <c r="Q500" s="2368"/>
      <c r="R500" s="2368"/>
      <c r="S500" s="2368"/>
      <c r="T500" s="2368"/>
      <c r="U500" s="2368"/>
      <c r="V500" s="2368"/>
      <c r="W500" s="2368"/>
      <c r="X500" s="2368"/>
      <c r="Y500" s="2355"/>
    </row>
    <row r="501" spans="1:25" s="2357" customFormat="1" ht="25.9" hidden="1" customHeight="1">
      <c r="A501" s="2388" t="s">
        <v>29</v>
      </c>
      <c r="B501" s="2389" t="s">
        <v>261</v>
      </c>
      <c r="C501" s="2397"/>
      <c r="D501" s="2397"/>
      <c r="E501" s="2369"/>
      <c r="F501" s="2373"/>
      <c r="G501" s="2368">
        <f>G502+G508</f>
        <v>856063</v>
      </c>
      <c r="H501" s="2368">
        <f t="shared" ref="H501:N501" si="31">H502+H508</f>
        <v>537985.6</v>
      </c>
      <c r="I501" s="2368">
        <f t="shared" si="31"/>
        <v>344618</v>
      </c>
      <c r="J501" s="2368">
        <f t="shared" si="31"/>
        <v>252750</v>
      </c>
      <c r="K501" s="2368">
        <f t="shared" si="31"/>
        <v>227461</v>
      </c>
      <c r="L501" s="2368">
        <f t="shared" si="31"/>
        <v>227461</v>
      </c>
      <c r="M501" s="2368">
        <f t="shared" si="31"/>
        <v>138750</v>
      </c>
      <c r="N501" s="2368">
        <f t="shared" si="31"/>
        <v>0</v>
      </c>
      <c r="O501" s="2368"/>
      <c r="P501" s="2368"/>
      <c r="Q501" s="2368"/>
      <c r="R501" s="2368"/>
      <c r="S501" s="2368"/>
      <c r="T501" s="2368"/>
      <c r="U501" s="2368"/>
      <c r="V501" s="2368"/>
      <c r="W501" s="2368"/>
      <c r="X501" s="2368"/>
      <c r="Y501" s="2355"/>
    </row>
    <row r="502" spans="1:25" s="2384" customFormat="1" ht="25.9" hidden="1" customHeight="1">
      <c r="A502" s="2388"/>
      <c r="B502" s="2394" t="s">
        <v>25</v>
      </c>
      <c r="C502" s="2398"/>
      <c r="D502" s="2398"/>
      <c r="E502" s="2381"/>
      <c r="F502" s="2379"/>
      <c r="G502" s="2382">
        <f>SUM(G503:G507)</f>
        <v>792724</v>
      </c>
      <c r="H502" s="2382">
        <f t="shared" ref="H502:N502" si="32">SUM(H503:H507)</f>
        <v>490049.5</v>
      </c>
      <c r="I502" s="2382">
        <f t="shared" si="32"/>
        <v>331979</v>
      </c>
      <c r="J502" s="2382">
        <f t="shared" si="32"/>
        <v>241750</v>
      </c>
      <c r="K502" s="2382">
        <f t="shared" si="32"/>
        <v>202461</v>
      </c>
      <c r="L502" s="2382">
        <f t="shared" si="32"/>
        <v>202461</v>
      </c>
      <c r="M502" s="2382">
        <f t="shared" si="32"/>
        <v>138750</v>
      </c>
      <c r="N502" s="2382">
        <f t="shared" si="32"/>
        <v>0</v>
      </c>
      <c r="O502" s="2382"/>
      <c r="P502" s="2382"/>
      <c r="Q502" s="2382"/>
      <c r="R502" s="2382"/>
      <c r="S502" s="2382"/>
      <c r="T502" s="2382"/>
      <c r="U502" s="2382"/>
      <c r="V502" s="2382"/>
      <c r="W502" s="2382"/>
      <c r="X502" s="2382"/>
      <c r="Y502" s="2383"/>
    </row>
    <row r="503" spans="1:25" s="2357" customFormat="1" ht="25.9" hidden="1" customHeight="1">
      <c r="A503" s="2369">
        <v>1</v>
      </c>
      <c r="B503" s="2333" t="s">
        <v>133</v>
      </c>
      <c r="C503" s="2386" t="s">
        <v>162</v>
      </c>
      <c r="D503" s="2386"/>
      <c r="E503" s="2372" t="s">
        <v>168</v>
      </c>
      <c r="F503" s="2386" t="s">
        <v>193</v>
      </c>
      <c r="G503" s="2371">
        <v>148918</v>
      </c>
      <c r="H503" s="2371">
        <v>148000</v>
      </c>
      <c r="I503" s="2371">
        <v>120500</v>
      </c>
      <c r="J503" s="2371">
        <v>115500</v>
      </c>
      <c r="K503" s="2363">
        <f>L503</f>
        <v>25000</v>
      </c>
      <c r="L503" s="2371">
        <v>25000</v>
      </c>
      <c r="M503" s="2371">
        <v>15000</v>
      </c>
      <c r="N503" s="2365"/>
      <c r="O503" s="2365"/>
      <c r="P503" s="2365"/>
      <c r="Q503" s="2365"/>
      <c r="R503" s="2365"/>
      <c r="S503" s="2365"/>
      <c r="T503" s="2365"/>
      <c r="U503" s="2365"/>
      <c r="V503" s="2365"/>
      <c r="W503" s="2365"/>
      <c r="X503" s="2365"/>
      <c r="Y503" s="2355"/>
    </row>
    <row r="504" spans="1:25" s="2357" customFormat="1" ht="25.9" hidden="1" customHeight="1">
      <c r="A504" s="2372">
        <v>2</v>
      </c>
      <c r="B504" s="2370" t="s">
        <v>134</v>
      </c>
      <c r="C504" s="2369"/>
      <c r="D504" s="2369"/>
      <c r="E504" s="2372" t="s">
        <v>167</v>
      </c>
      <c r="F504" s="2372" t="s">
        <v>194</v>
      </c>
      <c r="G504" s="2371">
        <v>60244</v>
      </c>
      <c r="H504" s="2371">
        <v>42170</v>
      </c>
      <c r="I504" s="2371">
        <v>15000</v>
      </c>
      <c r="J504" s="2371">
        <v>15000</v>
      </c>
      <c r="K504" s="2363">
        <f>L504</f>
        <v>13461</v>
      </c>
      <c r="L504" s="2371">
        <v>13461</v>
      </c>
      <c r="M504" s="2371">
        <v>3750</v>
      </c>
      <c r="N504" s="2365"/>
      <c r="O504" s="2365"/>
      <c r="P504" s="2365"/>
      <c r="Q504" s="2365"/>
      <c r="R504" s="2365"/>
      <c r="S504" s="2365"/>
      <c r="T504" s="2365"/>
      <c r="U504" s="2365"/>
      <c r="V504" s="2365"/>
      <c r="W504" s="2365"/>
      <c r="X504" s="2365"/>
      <c r="Y504" s="2355"/>
    </row>
    <row r="505" spans="1:25" s="2357" customFormat="1" ht="25.9" hidden="1" customHeight="1">
      <c r="A505" s="2372">
        <v>3</v>
      </c>
      <c r="B505" s="2333" t="s">
        <v>137</v>
      </c>
      <c r="C505" s="2386"/>
      <c r="D505" s="2386"/>
      <c r="E505" s="2372" t="s">
        <v>172</v>
      </c>
      <c r="F505" s="2386" t="s">
        <v>197</v>
      </c>
      <c r="G505" s="2371">
        <v>88755</v>
      </c>
      <c r="H505" s="2371">
        <v>79879.5</v>
      </c>
      <c r="I505" s="2371">
        <v>19189</v>
      </c>
      <c r="J505" s="2371">
        <v>11250</v>
      </c>
      <c r="K505" s="2363">
        <f>L505</f>
        <v>44000</v>
      </c>
      <c r="L505" s="2371">
        <v>44000</v>
      </c>
      <c r="M505" s="2371">
        <v>0</v>
      </c>
      <c r="N505" s="2365"/>
      <c r="O505" s="2365"/>
      <c r="P505" s="2365"/>
      <c r="Q505" s="2365"/>
      <c r="R505" s="2365"/>
      <c r="S505" s="2365"/>
      <c r="T505" s="2365"/>
      <c r="U505" s="2365"/>
      <c r="V505" s="2365"/>
      <c r="W505" s="2365"/>
      <c r="X505" s="2365"/>
      <c r="Y505" s="2355"/>
    </row>
    <row r="506" spans="1:25" s="2357" customFormat="1" ht="25.9" hidden="1" customHeight="1">
      <c r="A506" s="2372">
        <v>4</v>
      </c>
      <c r="B506" s="2370" t="s">
        <v>138</v>
      </c>
      <c r="C506" s="2386"/>
      <c r="D506" s="2386"/>
      <c r="E506" s="2386"/>
      <c r="F506" s="2372" t="s">
        <v>198</v>
      </c>
      <c r="G506" s="2371">
        <v>376982</v>
      </c>
      <c r="H506" s="2371">
        <v>150000</v>
      </c>
      <c r="I506" s="2378">
        <v>177290</v>
      </c>
      <c r="J506" s="2378">
        <v>100000</v>
      </c>
      <c r="K506" s="2363">
        <f>L506</f>
        <v>50000</v>
      </c>
      <c r="L506" s="2371">
        <v>50000</v>
      </c>
      <c r="M506" s="2371">
        <v>50000</v>
      </c>
      <c r="N506" s="2365"/>
      <c r="O506" s="2365"/>
      <c r="P506" s="2365"/>
      <c r="Q506" s="2365"/>
      <c r="R506" s="2365"/>
      <c r="S506" s="2365"/>
      <c r="T506" s="2365"/>
      <c r="U506" s="2365"/>
      <c r="V506" s="2365"/>
      <c r="W506" s="2365"/>
      <c r="X506" s="2365"/>
      <c r="Y506" s="2355"/>
    </row>
    <row r="507" spans="1:25" s="2357" customFormat="1" ht="25.9" hidden="1" customHeight="1">
      <c r="A507" s="2372">
        <v>5</v>
      </c>
      <c r="B507" s="2402" t="s">
        <v>139</v>
      </c>
      <c r="C507" s="2403" t="s">
        <v>163</v>
      </c>
      <c r="D507" s="2403"/>
      <c r="E507" s="2403" t="s">
        <v>173</v>
      </c>
      <c r="F507" s="2372" t="s">
        <v>199</v>
      </c>
      <c r="G507" s="2378">
        <v>117825</v>
      </c>
      <c r="H507" s="2378">
        <v>70000</v>
      </c>
      <c r="I507" s="2378"/>
      <c r="J507" s="2378"/>
      <c r="K507" s="2363">
        <f>L507</f>
        <v>70000</v>
      </c>
      <c r="L507" s="2371">
        <v>70000</v>
      </c>
      <c r="M507" s="2371">
        <v>70000</v>
      </c>
      <c r="N507" s="2365"/>
      <c r="O507" s="2365"/>
      <c r="P507" s="2365"/>
      <c r="Q507" s="2365"/>
      <c r="R507" s="2365"/>
      <c r="S507" s="2365"/>
      <c r="T507" s="2365"/>
      <c r="U507" s="2365"/>
      <c r="V507" s="2365"/>
      <c r="W507" s="2365"/>
      <c r="X507" s="2365"/>
      <c r="Y507" s="2355"/>
    </row>
    <row r="508" spans="1:25" s="2384" customFormat="1" ht="25.9" hidden="1" customHeight="1">
      <c r="A508" s="2388"/>
      <c r="B508" s="2394" t="s">
        <v>24</v>
      </c>
      <c r="C508" s="2398"/>
      <c r="D508" s="2398"/>
      <c r="E508" s="2381"/>
      <c r="F508" s="2379"/>
      <c r="G508" s="2382">
        <f>SUM(G509:G510)</f>
        <v>63339</v>
      </c>
      <c r="H508" s="2382">
        <f t="shared" ref="H508:N508" si="33">SUM(H509:H510)</f>
        <v>47936.100000000006</v>
      </c>
      <c r="I508" s="2382">
        <f t="shared" si="33"/>
        <v>12639</v>
      </c>
      <c r="J508" s="2382">
        <f t="shared" si="33"/>
        <v>11000</v>
      </c>
      <c r="K508" s="2382">
        <f t="shared" si="33"/>
        <v>25000</v>
      </c>
      <c r="L508" s="2382">
        <f t="shared" si="33"/>
        <v>25000</v>
      </c>
      <c r="M508" s="2382">
        <f t="shared" si="33"/>
        <v>0</v>
      </c>
      <c r="N508" s="2382">
        <f t="shared" si="33"/>
        <v>0</v>
      </c>
      <c r="O508" s="2382"/>
      <c r="P508" s="2382"/>
      <c r="Q508" s="2382"/>
      <c r="R508" s="2382"/>
      <c r="S508" s="2382"/>
      <c r="T508" s="2382"/>
      <c r="U508" s="2382"/>
      <c r="V508" s="2382"/>
      <c r="W508" s="2382"/>
      <c r="X508" s="2382"/>
      <c r="Y508" s="2383"/>
    </row>
    <row r="509" spans="1:25" s="2357" customFormat="1" ht="25.9" hidden="1" customHeight="1">
      <c r="A509" s="2372">
        <v>1</v>
      </c>
      <c r="B509" s="2370" t="s">
        <v>135</v>
      </c>
      <c r="C509" s="2369"/>
      <c r="D509" s="2369"/>
      <c r="E509" s="2372" t="s">
        <v>167</v>
      </c>
      <c r="F509" s="2372" t="s">
        <v>195</v>
      </c>
      <c r="G509" s="2371">
        <v>43410</v>
      </c>
      <c r="H509" s="2371">
        <v>30000</v>
      </c>
      <c r="I509" s="2371">
        <v>6200</v>
      </c>
      <c r="J509" s="2371">
        <v>5000</v>
      </c>
      <c r="K509" s="2363">
        <f>L509</f>
        <v>20000</v>
      </c>
      <c r="L509" s="2371">
        <v>20000</v>
      </c>
      <c r="M509" s="2371">
        <v>0</v>
      </c>
      <c r="N509" s="2365"/>
      <c r="O509" s="2365"/>
      <c r="P509" s="2365"/>
      <c r="Q509" s="2365"/>
      <c r="R509" s="2365"/>
      <c r="S509" s="2365"/>
      <c r="T509" s="2365"/>
      <c r="U509" s="2365"/>
      <c r="V509" s="2365"/>
      <c r="W509" s="2365"/>
      <c r="X509" s="2365"/>
      <c r="Y509" s="2355"/>
    </row>
    <row r="510" spans="1:25" s="2357" customFormat="1" ht="25.9" hidden="1" customHeight="1">
      <c r="A510" s="2372">
        <v>2</v>
      </c>
      <c r="B510" s="2333" t="s">
        <v>136</v>
      </c>
      <c r="C510" s="2386"/>
      <c r="D510" s="2386"/>
      <c r="E510" s="2372" t="s">
        <v>166</v>
      </c>
      <c r="F510" s="2386" t="s">
        <v>196</v>
      </c>
      <c r="G510" s="2371">
        <v>19929</v>
      </c>
      <c r="H510" s="2371">
        <v>17936.100000000002</v>
      </c>
      <c r="I510" s="2371">
        <v>6439</v>
      </c>
      <c r="J510" s="2371">
        <v>6000</v>
      </c>
      <c r="K510" s="2363">
        <f>L510</f>
        <v>5000</v>
      </c>
      <c r="L510" s="2371">
        <v>5000</v>
      </c>
      <c r="M510" s="2371">
        <v>0</v>
      </c>
      <c r="N510" s="2365"/>
      <c r="O510" s="2365"/>
      <c r="P510" s="2365"/>
      <c r="Q510" s="2365"/>
      <c r="R510" s="2365"/>
      <c r="S510" s="2365"/>
      <c r="T510" s="2365"/>
      <c r="U510" s="2365"/>
      <c r="V510" s="2365"/>
      <c r="W510" s="2365"/>
      <c r="X510" s="2365"/>
      <c r="Y510" s="2355"/>
    </row>
    <row r="511" spans="1:25" s="2357" customFormat="1" ht="25.9" hidden="1" customHeight="1">
      <c r="A511" s="2393" t="s">
        <v>144</v>
      </c>
      <c r="B511" s="2374" t="s">
        <v>141</v>
      </c>
      <c r="C511" s="2369"/>
      <c r="D511" s="2369"/>
      <c r="E511" s="2372"/>
      <c r="F511" s="2390"/>
      <c r="G511" s="2368">
        <f>G512</f>
        <v>29865</v>
      </c>
      <c r="H511" s="2368">
        <f t="shared" ref="H511:N512" si="34">H512</f>
        <v>29000</v>
      </c>
      <c r="I511" s="2368">
        <f t="shared" si="34"/>
        <v>9045</v>
      </c>
      <c r="J511" s="2368">
        <f t="shared" si="34"/>
        <v>6545</v>
      </c>
      <c r="K511" s="2368">
        <f t="shared" si="34"/>
        <v>15000</v>
      </c>
      <c r="L511" s="2368">
        <f t="shared" si="34"/>
        <v>15000</v>
      </c>
      <c r="M511" s="2368">
        <f t="shared" si="34"/>
        <v>0</v>
      </c>
      <c r="N511" s="2368">
        <f t="shared" si="34"/>
        <v>0</v>
      </c>
      <c r="O511" s="2368"/>
      <c r="P511" s="2368"/>
      <c r="Q511" s="2368"/>
      <c r="R511" s="2368"/>
      <c r="S511" s="2368"/>
      <c r="T511" s="2368"/>
      <c r="U511" s="2368"/>
      <c r="V511" s="2368"/>
      <c r="W511" s="2368"/>
      <c r="X511" s="2368"/>
      <c r="Y511" s="2355"/>
    </row>
    <row r="512" spans="1:25" s="2357" customFormat="1" ht="25.9" hidden="1" customHeight="1">
      <c r="A512" s="2393"/>
      <c r="B512" s="2374" t="s">
        <v>30</v>
      </c>
      <c r="C512" s="2369"/>
      <c r="D512" s="2369"/>
      <c r="E512" s="2372"/>
      <c r="F512" s="2390"/>
      <c r="G512" s="2368">
        <f>G513</f>
        <v>29865</v>
      </c>
      <c r="H512" s="2368">
        <f t="shared" si="34"/>
        <v>29000</v>
      </c>
      <c r="I512" s="2368">
        <f t="shared" si="34"/>
        <v>9045</v>
      </c>
      <c r="J512" s="2368">
        <f t="shared" si="34"/>
        <v>6545</v>
      </c>
      <c r="K512" s="2368">
        <f t="shared" si="34"/>
        <v>15000</v>
      </c>
      <c r="L512" s="2368">
        <f t="shared" si="34"/>
        <v>15000</v>
      </c>
      <c r="M512" s="2368">
        <f t="shared" si="34"/>
        <v>0</v>
      </c>
      <c r="N512" s="2368">
        <f t="shared" si="34"/>
        <v>0</v>
      </c>
      <c r="O512" s="2368"/>
      <c r="P512" s="2368"/>
      <c r="Q512" s="2368"/>
      <c r="R512" s="2368"/>
      <c r="S512" s="2368"/>
      <c r="T512" s="2368"/>
      <c r="U512" s="2368"/>
      <c r="V512" s="2368"/>
      <c r="W512" s="2368"/>
      <c r="X512" s="2368"/>
      <c r="Y512" s="2355"/>
    </row>
    <row r="513" spans="1:25" s="2357" customFormat="1" ht="25.9" hidden="1" customHeight="1">
      <c r="A513" s="2393" t="s">
        <v>29</v>
      </c>
      <c r="B513" s="2389" t="s">
        <v>262</v>
      </c>
      <c r="C513" s="2369"/>
      <c r="D513" s="2369"/>
      <c r="E513" s="2372"/>
      <c r="F513" s="2390"/>
      <c r="G513" s="2368">
        <f>G515</f>
        <v>29865</v>
      </c>
      <c r="H513" s="2368">
        <f t="shared" ref="H513:N513" si="35">H515</f>
        <v>29000</v>
      </c>
      <c r="I513" s="2368">
        <f t="shared" si="35"/>
        <v>9045</v>
      </c>
      <c r="J513" s="2368">
        <f t="shared" si="35"/>
        <v>6545</v>
      </c>
      <c r="K513" s="2368">
        <f t="shared" si="35"/>
        <v>15000</v>
      </c>
      <c r="L513" s="2368">
        <f t="shared" si="35"/>
        <v>15000</v>
      </c>
      <c r="M513" s="2368">
        <f t="shared" si="35"/>
        <v>0</v>
      </c>
      <c r="N513" s="2368">
        <f t="shared" si="35"/>
        <v>0</v>
      </c>
      <c r="O513" s="2368"/>
      <c r="P513" s="2368"/>
      <c r="Q513" s="2368"/>
      <c r="R513" s="2368"/>
      <c r="S513" s="2368"/>
      <c r="T513" s="2368"/>
      <c r="U513" s="2368"/>
      <c r="V513" s="2368"/>
      <c r="W513" s="2368"/>
      <c r="X513" s="2368"/>
      <c r="Y513" s="2355"/>
    </row>
    <row r="514" spans="1:25" s="2384" customFormat="1" ht="25.9" hidden="1" customHeight="1">
      <c r="A514" s="2393"/>
      <c r="B514" s="2394" t="s">
        <v>24</v>
      </c>
      <c r="C514" s="2381"/>
      <c r="D514" s="2381"/>
      <c r="E514" s="2404"/>
      <c r="F514" s="2395"/>
      <c r="G514" s="2382">
        <f>G515</f>
        <v>29865</v>
      </c>
      <c r="H514" s="2382">
        <f t="shared" ref="H514:N514" si="36">H515</f>
        <v>29000</v>
      </c>
      <c r="I514" s="2382">
        <f t="shared" si="36"/>
        <v>9045</v>
      </c>
      <c r="J514" s="2382">
        <f t="shared" si="36"/>
        <v>6545</v>
      </c>
      <c r="K514" s="2382">
        <f t="shared" si="36"/>
        <v>15000</v>
      </c>
      <c r="L514" s="2382">
        <f t="shared" si="36"/>
        <v>15000</v>
      </c>
      <c r="M514" s="2382">
        <f t="shared" si="36"/>
        <v>0</v>
      </c>
      <c r="N514" s="2382">
        <f t="shared" si="36"/>
        <v>0</v>
      </c>
      <c r="O514" s="2382"/>
      <c r="P514" s="2382"/>
      <c r="Q514" s="2382"/>
      <c r="R514" s="2382"/>
      <c r="S514" s="2382"/>
      <c r="T514" s="2382"/>
      <c r="U514" s="2382"/>
      <c r="V514" s="2382"/>
      <c r="W514" s="2382"/>
      <c r="X514" s="2382"/>
      <c r="Y514" s="2383"/>
    </row>
    <row r="515" spans="1:25" s="2357" customFormat="1" ht="25.9" hidden="1" customHeight="1">
      <c r="A515" s="2372">
        <v>1</v>
      </c>
      <c r="B515" s="2370" t="s">
        <v>142</v>
      </c>
      <c r="C515" s="2369"/>
      <c r="D515" s="2369"/>
      <c r="E515" s="2372" t="s">
        <v>166</v>
      </c>
      <c r="F515" s="2372" t="s">
        <v>200</v>
      </c>
      <c r="G515" s="2371">
        <v>29865</v>
      </c>
      <c r="H515" s="2371">
        <v>29000</v>
      </c>
      <c r="I515" s="2371">
        <v>9045</v>
      </c>
      <c r="J515" s="2371">
        <v>6545</v>
      </c>
      <c r="K515" s="2363">
        <f>L515</f>
        <v>15000</v>
      </c>
      <c r="L515" s="2371">
        <v>15000</v>
      </c>
      <c r="M515" s="2371">
        <v>0</v>
      </c>
      <c r="N515" s="2365"/>
      <c r="O515" s="2365"/>
      <c r="P515" s="2365"/>
      <c r="Q515" s="2365"/>
      <c r="R515" s="2365"/>
      <c r="S515" s="2365"/>
      <c r="T515" s="2365"/>
      <c r="U515" s="2365"/>
      <c r="V515" s="2365"/>
      <c r="W515" s="2365"/>
      <c r="X515" s="2365"/>
      <c r="Y515" s="2355"/>
    </row>
    <row r="516" spans="1:25" s="2357" customFormat="1" ht="25.9" hidden="1" customHeight="1">
      <c r="A516" s="2393" t="s">
        <v>143</v>
      </c>
      <c r="B516" s="2405" t="s">
        <v>145</v>
      </c>
      <c r="C516" s="2369"/>
      <c r="D516" s="2369"/>
      <c r="E516" s="2369"/>
      <c r="F516" s="2373"/>
      <c r="G516" s="2368">
        <f>G517+G519</f>
        <v>85027</v>
      </c>
      <c r="H516" s="2368">
        <f t="shared" ref="H516:N516" si="37">H517+H519</f>
        <v>37395.4</v>
      </c>
      <c r="I516" s="2368">
        <f t="shared" si="37"/>
        <v>17000</v>
      </c>
      <c r="J516" s="2368">
        <f t="shared" si="37"/>
        <v>13000</v>
      </c>
      <c r="K516" s="2368">
        <f t="shared" si="37"/>
        <v>16000</v>
      </c>
      <c r="L516" s="2368">
        <f t="shared" si="37"/>
        <v>16000</v>
      </c>
      <c r="M516" s="2368">
        <f t="shared" si="37"/>
        <v>0</v>
      </c>
      <c r="N516" s="2368">
        <f t="shared" si="37"/>
        <v>0</v>
      </c>
      <c r="O516" s="2368"/>
      <c r="P516" s="2368"/>
      <c r="Q516" s="2368"/>
      <c r="R516" s="2368"/>
      <c r="S516" s="2368"/>
      <c r="T516" s="2368"/>
      <c r="U516" s="2368"/>
      <c r="V516" s="2368"/>
      <c r="W516" s="2368"/>
      <c r="X516" s="2368"/>
      <c r="Y516" s="2355"/>
    </row>
    <row r="517" spans="1:25" s="2357" customFormat="1" ht="25.9" hidden="1" customHeight="1">
      <c r="A517" s="2406"/>
      <c r="B517" s="2389" t="s">
        <v>31</v>
      </c>
      <c r="C517" s="2369"/>
      <c r="D517" s="2369"/>
      <c r="E517" s="2372"/>
      <c r="F517" s="2373"/>
      <c r="G517" s="2368">
        <f>G518</f>
        <v>0</v>
      </c>
      <c r="H517" s="2368">
        <f t="shared" ref="H517:L517" si="38">H518</f>
        <v>0</v>
      </c>
      <c r="I517" s="2368">
        <f t="shared" si="38"/>
        <v>0</v>
      </c>
      <c r="J517" s="2368">
        <f t="shared" si="38"/>
        <v>0</v>
      </c>
      <c r="K517" s="2368">
        <f t="shared" si="38"/>
        <v>2000</v>
      </c>
      <c r="L517" s="2368">
        <f t="shared" si="38"/>
        <v>2000</v>
      </c>
      <c r="M517" s="2368">
        <f>M518</f>
        <v>0</v>
      </c>
      <c r="N517" s="2368">
        <f>N518</f>
        <v>0</v>
      </c>
      <c r="O517" s="2368"/>
      <c r="P517" s="2368"/>
      <c r="Q517" s="2368"/>
      <c r="R517" s="2368"/>
      <c r="S517" s="2368"/>
      <c r="T517" s="2368"/>
      <c r="U517" s="2368"/>
      <c r="V517" s="2368"/>
      <c r="W517" s="2368"/>
      <c r="X517" s="2368"/>
      <c r="Y517" s="2355"/>
    </row>
    <row r="518" spans="1:25" s="2357" customFormat="1" ht="25.9" hidden="1" customHeight="1">
      <c r="A518" s="2369">
        <v>1</v>
      </c>
      <c r="B518" s="2407" t="s">
        <v>147</v>
      </c>
      <c r="C518" s="2367" t="s">
        <v>164</v>
      </c>
      <c r="D518" s="2367"/>
      <c r="E518" s="2367" t="s">
        <v>169</v>
      </c>
      <c r="F518" s="2367"/>
      <c r="G518" s="2371"/>
      <c r="H518" s="2378"/>
      <c r="I518" s="2371"/>
      <c r="J518" s="2371"/>
      <c r="K518" s="2363">
        <f>L518</f>
        <v>2000</v>
      </c>
      <c r="L518" s="2371">
        <v>2000</v>
      </c>
      <c r="M518" s="2371">
        <v>0</v>
      </c>
      <c r="N518" s="2365"/>
      <c r="O518" s="2365"/>
      <c r="P518" s="2365"/>
      <c r="Q518" s="2365"/>
      <c r="R518" s="2365"/>
      <c r="S518" s="2365"/>
      <c r="T518" s="2365"/>
      <c r="U518" s="2365"/>
      <c r="V518" s="2365"/>
      <c r="W518" s="2365"/>
      <c r="X518" s="2365"/>
      <c r="Y518" s="2355"/>
    </row>
    <row r="519" spans="1:25" s="2357" customFormat="1" ht="25.9" hidden="1" customHeight="1">
      <c r="A519" s="2393"/>
      <c r="B519" s="2405" t="s">
        <v>30</v>
      </c>
      <c r="C519" s="2369"/>
      <c r="D519" s="2369"/>
      <c r="E519" s="2369"/>
      <c r="F519" s="2373"/>
      <c r="G519" s="2368">
        <f>G520</f>
        <v>85027</v>
      </c>
      <c r="H519" s="2368">
        <f t="shared" ref="H519:N521" si="39">H520</f>
        <v>37395.4</v>
      </c>
      <c r="I519" s="2368">
        <f t="shared" si="39"/>
        <v>17000</v>
      </c>
      <c r="J519" s="2368">
        <f t="shared" si="39"/>
        <v>13000</v>
      </c>
      <c r="K519" s="2368">
        <f t="shared" si="39"/>
        <v>14000</v>
      </c>
      <c r="L519" s="2368">
        <f t="shared" si="39"/>
        <v>14000</v>
      </c>
      <c r="M519" s="2368">
        <f t="shared" si="39"/>
        <v>0</v>
      </c>
      <c r="N519" s="2368">
        <f t="shared" si="39"/>
        <v>0</v>
      </c>
      <c r="O519" s="2368"/>
      <c r="P519" s="2368"/>
      <c r="Q519" s="2368"/>
      <c r="R519" s="2368"/>
      <c r="S519" s="2368"/>
      <c r="T519" s="2368"/>
      <c r="U519" s="2368"/>
      <c r="V519" s="2368"/>
      <c r="W519" s="2368"/>
      <c r="X519" s="2368"/>
      <c r="Y519" s="2355"/>
    </row>
    <row r="520" spans="1:25" s="2357" customFormat="1" ht="25.9" hidden="1" customHeight="1">
      <c r="A520" s="2406" t="s">
        <v>29</v>
      </c>
      <c r="B520" s="2374" t="s">
        <v>263</v>
      </c>
      <c r="C520" s="2369"/>
      <c r="D520" s="2369"/>
      <c r="E520" s="2369"/>
      <c r="F520" s="2373"/>
      <c r="G520" s="2368">
        <f>G521</f>
        <v>85027</v>
      </c>
      <c r="H520" s="2368">
        <f t="shared" si="39"/>
        <v>37395.4</v>
      </c>
      <c r="I520" s="2368">
        <f t="shared" si="39"/>
        <v>17000</v>
      </c>
      <c r="J520" s="2368">
        <f t="shared" si="39"/>
        <v>13000</v>
      </c>
      <c r="K520" s="2368">
        <f t="shared" si="39"/>
        <v>14000</v>
      </c>
      <c r="L520" s="2368">
        <f t="shared" si="39"/>
        <v>14000</v>
      </c>
      <c r="M520" s="2368">
        <f t="shared" si="39"/>
        <v>0</v>
      </c>
      <c r="N520" s="2368">
        <f t="shared" si="39"/>
        <v>0</v>
      </c>
      <c r="O520" s="2368"/>
      <c r="P520" s="2368"/>
      <c r="Q520" s="2368"/>
      <c r="R520" s="2368"/>
      <c r="S520" s="2368"/>
      <c r="T520" s="2368"/>
      <c r="U520" s="2368"/>
      <c r="V520" s="2368"/>
      <c r="W520" s="2368"/>
      <c r="X520" s="2368"/>
      <c r="Y520" s="2355"/>
    </row>
    <row r="521" spans="1:25" s="2384" customFormat="1" ht="25.9" hidden="1" customHeight="1">
      <c r="A521" s="2406"/>
      <c r="B521" s="2380" t="s">
        <v>25</v>
      </c>
      <c r="C521" s="2381"/>
      <c r="D521" s="2381"/>
      <c r="E521" s="2381"/>
      <c r="F521" s="2379"/>
      <c r="G521" s="2382">
        <f>G522</f>
        <v>85027</v>
      </c>
      <c r="H521" s="2382">
        <f t="shared" si="39"/>
        <v>37395.4</v>
      </c>
      <c r="I521" s="2382">
        <f t="shared" si="39"/>
        <v>17000</v>
      </c>
      <c r="J521" s="2382">
        <f t="shared" si="39"/>
        <v>13000</v>
      </c>
      <c r="K521" s="2382">
        <f t="shared" si="39"/>
        <v>14000</v>
      </c>
      <c r="L521" s="2382">
        <f t="shared" si="39"/>
        <v>14000</v>
      </c>
      <c r="M521" s="2382">
        <f t="shared" si="39"/>
        <v>0</v>
      </c>
      <c r="N521" s="2382">
        <f t="shared" si="39"/>
        <v>0</v>
      </c>
      <c r="O521" s="2382"/>
      <c r="P521" s="2382"/>
      <c r="Q521" s="2382"/>
      <c r="R521" s="2382"/>
      <c r="S521" s="2382"/>
      <c r="T521" s="2382"/>
      <c r="U521" s="2382"/>
      <c r="V521" s="2382"/>
      <c r="W521" s="2382"/>
      <c r="X521" s="2382"/>
      <c r="Y521" s="2383"/>
    </row>
    <row r="522" spans="1:25" s="2357" customFormat="1" ht="25.9" hidden="1" customHeight="1">
      <c r="A522" s="2372">
        <v>1</v>
      </c>
      <c r="B522" s="2385" t="s">
        <v>146</v>
      </c>
      <c r="C522" s="2369"/>
      <c r="D522" s="2369"/>
      <c r="E522" s="2372" t="s">
        <v>172</v>
      </c>
      <c r="F522" s="2372" t="s">
        <v>201</v>
      </c>
      <c r="G522" s="2371">
        <v>85027</v>
      </c>
      <c r="H522" s="2371">
        <v>37395.4</v>
      </c>
      <c r="I522" s="2371">
        <v>17000</v>
      </c>
      <c r="J522" s="2371">
        <v>13000</v>
      </c>
      <c r="K522" s="2363">
        <f>L522</f>
        <v>14000</v>
      </c>
      <c r="L522" s="2371">
        <v>14000</v>
      </c>
      <c r="M522" s="2371">
        <v>0</v>
      </c>
      <c r="N522" s="2365"/>
      <c r="O522" s="2365"/>
      <c r="P522" s="2365"/>
      <c r="Q522" s="2365"/>
      <c r="R522" s="2365"/>
      <c r="S522" s="2365"/>
      <c r="T522" s="2365"/>
      <c r="U522" s="2365"/>
      <c r="V522" s="2365"/>
      <c r="W522" s="2365"/>
      <c r="X522" s="2365"/>
      <c r="Y522" s="2355"/>
    </row>
    <row r="523" spans="1:25" s="2357" customFormat="1" ht="25.9" hidden="1" customHeight="1">
      <c r="A523" s="2373" t="s">
        <v>150</v>
      </c>
      <c r="B523" s="2408" t="s">
        <v>148</v>
      </c>
      <c r="C523" s="2369"/>
      <c r="D523" s="2369"/>
      <c r="E523" s="2369"/>
      <c r="F523" s="2373"/>
      <c r="G523" s="2368">
        <f>G524</f>
        <v>75030</v>
      </c>
      <c r="H523" s="2368">
        <f t="shared" ref="H523:N526" si="40">H524</f>
        <v>60024</v>
      </c>
      <c r="I523" s="2368">
        <f t="shared" si="40"/>
        <v>51460</v>
      </c>
      <c r="J523" s="2368">
        <f t="shared" si="40"/>
        <v>42960</v>
      </c>
      <c r="K523" s="2368">
        <f t="shared" si="40"/>
        <v>17000</v>
      </c>
      <c r="L523" s="2368">
        <f t="shared" si="40"/>
        <v>17000</v>
      </c>
      <c r="M523" s="2368">
        <f t="shared" si="40"/>
        <v>0</v>
      </c>
      <c r="N523" s="2368">
        <f t="shared" si="40"/>
        <v>0</v>
      </c>
      <c r="O523" s="2368"/>
      <c r="P523" s="2368"/>
      <c r="Q523" s="2368"/>
      <c r="R523" s="2368"/>
      <c r="S523" s="2368"/>
      <c r="T523" s="2368"/>
      <c r="U523" s="2368"/>
      <c r="V523" s="2368"/>
      <c r="W523" s="2368"/>
      <c r="X523" s="2368"/>
      <c r="Y523" s="2355"/>
    </row>
    <row r="524" spans="1:25" s="2357" customFormat="1" ht="25.9" hidden="1" customHeight="1">
      <c r="A524" s="2373"/>
      <c r="B524" s="2408" t="s">
        <v>30</v>
      </c>
      <c r="C524" s="2369"/>
      <c r="D524" s="2369"/>
      <c r="E524" s="2369"/>
      <c r="F524" s="2373"/>
      <c r="G524" s="2368">
        <f>G525</f>
        <v>75030</v>
      </c>
      <c r="H524" s="2368">
        <f t="shared" si="40"/>
        <v>60024</v>
      </c>
      <c r="I524" s="2368">
        <f t="shared" si="40"/>
        <v>51460</v>
      </c>
      <c r="J524" s="2368">
        <f t="shared" si="40"/>
        <v>42960</v>
      </c>
      <c r="K524" s="2368">
        <f t="shared" si="40"/>
        <v>17000</v>
      </c>
      <c r="L524" s="2368">
        <f t="shared" si="40"/>
        <v>17000</v>
      </c>
      <c r="M524" s="2368">
        <f t="shared" si="40"/>
        <v>0</v>
      </c>
      <c r="N524" s="2368">
        <f t="shared" si="40"/>
        <v>0</v>
      </c>
      <c r="O524" s="2368"/>
      <c r="P524" s="2368"/>
      <c r="Q524" s="2368"/>
      <c r="R524" s="2368"/>
      <c r="S524" s="2368"/>
      <c r="T524" s="2368"/>
      <c r="U524" s="2368"/>
      <c r="V524" s="2368"/>
      <c r="W524" s="2368"/>
      <c r="X524" s="2368"/>
      <c r="Y524" s="2355"/>
    </row>
    <row r="525" spans="1:25" s="2357" customFormat="1" ht="25.9" hidden="1" customHeight="1">
      <c r="A525" s="2373" t="s">
        <v>29</v>
      </c>
      <c r="B525" s="2389" t="s">
        <v>264</v>
      </c>
      <c r="C525" s="2369"/>
      <c r="D525" s="2369"/>
      <c r="E525" s="2369"/>
      <c r="F525" s="2373"/>
      <c r="G525" s="2368">
        <f>G526</f>
        <v>75030</v>
      </c>
      <c r="H525" s="2368">
        <f t="shared" si="40"/>
        <v>60024</v>
      </c>
      <c r="I525" s="2368">
        <f t="shared" si="40"/>
        <v>51460</v>
      </c>
      <c r="J525" s="2368">
        <f t="shared" si="40"/>
        <v>42960</v>
      </c>
      <c r="K525" s="2368">
        <f t="shared" si="40"/>
        <v>17000</v>
      </c>
      <c r="L525" s="2368">
        <f t="shared" si="40"/>
        <v>17000</v>
      </c>
      <c r="M525" s="2368">
        <f t="shared" si="40"/>
        <v>0</v>
      </c>
      <c r="N525" s="2368">
        <f t="shared" si="40"/>
        <v>0</v>
      </c>
      <c r="O525" s="2368"/>
      <c r="P525" s="2368"/>
      <c r="Q525" s="2368"/>
      <c r="R525" s="2368"/>
      <c r="S525" s="2368"/>
      <c r="T525" s="2368"/>
      <c r="U525" s="2368"/>
      <c r="V525" s="2368"/>
      <c r="W525" s="2368"/>
      <c r="X525" s="2368"/>
      <c r="Y525" s="2355"/>
    </row>
    <row r="526" spans="1:25" s="2384" customFormat="1" ht="25.9" hidden="1" customHeight="1">
      <c r="A526" s="2373"/>
      <c r="B526" s="2394" t="s">
        <v>25</v>
      </c>
      <c r="C526" s="2381"/>
      <c r="D526" s="2381"/>
      <c r="E526" s="2381"/>
      <c r="F526" s="2379"/>
      <c r="G526" s="2382">
        <f>G527</f>
        <v>75030</v>
      </c>
      <c r="H526" s="2382">
        <f t="shared" si="40"/>
        <v>60024</v>
      </c>
      <c r="I526" s="2382">
        <f t="shared" si="40"/>
        <v>51460</v>
      </c>
      <c r="J526" s="2382">
        <f t="shared" si="40"/>
        <v>42960</v>
      </c>
      <c r="K526" s="2382">
        <f t="shared" si="40"/>
        <v>17000</v>
      </c>
      <c r="L526" s="2382">
        <f t="shared" si="40"/>
        <v>17000</v>
      </c>
      <c r="M526" s="2382">
        <f t="shared" si="40"/>
        <v>0</v>
      </c>
      <c r="N526" s="2382">
        <f t="shared" si="40"/>
        <v>0</v>
      </c>
      <c r="O526" s="2382"/>
      <c r="P526" s="2382"/>
      <c r="Q526" s="2382"/>
      <c r="R526" s="2382"/>
      <c r="S526" s="2382"/>
      <c r="T526" s="2382"/>
      <c r="U526" s="2382"/>
      <c r="V526" s="2382"/>
      <c r="W526" s="2382"/>
      <c r="X526" s="2382"/>
      <c r="Y526" s="2383"/>
    </row>
    <row r="527" spans="1:25" s="2357" customFormat="1" ht="25.9" hidden="1" customHeight="1">
      <c r="A527" s="2369">
        <v>1</v>
      </c>
      <c r="B527" s="2370" t="s">
        <v>149</v>
      </c>
      <c r="C527" s="2397"/>
      <c r="D527" s="2397"/>
      <c r="E527" s="2386" t="s">
        <v>174</v>
      </c>
      <c r="F527" s="2409" t="s">
        <v>202</v>
      </c>
      <c r="G527" s="2371">
        <v>75030</v>
      </c>
      <c r="H527" s="2371">
        <v>60024</v>
      </c>
      <c r="I527" s="2371">
        <v>51460</v>
      </c>
      <c r="J527" s="2371">
        <v>42960</v>
      </c>
      <c r="K527" s="2363">
        <f>L527</f>
        <v>17000</v>
      </c>
      <c r="L527" s="2371">
        <v>17000</v>
      </c>
      <c r="M527" s="2371">
        <v>0</v>
      </c>
      <c r="N527" s="2365"/>
      <c r="O527" s="2365"/>
      <c r="P527" s="2365"/>
      <c r="Q527" s="2365"/>
      <c r="R527" s="2365"/>
      <c r="S527" s="2365"/>
      <c r="T527" s="2365"/>
      <c r="U527" s="2365"/>
      <c r="V527" s="2365"/>
      <c r="W527" s="2365"/>
      <c r="X527" s="2365"/>
      <c r="Y527" s="2355"/>
    </row>
    <row r="528" spans="1:25" s="2357" customFormat="1" ht="25.9" hidden="1" customHeight="1">
      <c r="A528" s="2373" t="s">
        <v>366</v>
      </c>
      <c r="B528" s="2410" t="s">
        <v>151</v>
      </c>
      <c r="C528" s="2369"/>
      <c r="D528" s="2369"/>
      <c r="E528" s="2369"/>
      <c r="F528" s="2373"/>
      <c r="G528" s="2368">
        <f>G529</f>
        <v>797119</v>
      </c>
      <c r="H528" s="2368">
        <f t="shared" ref="H528:N528" si="41">H529</f>
        <v>795842</v>
      </c>
      <c r="I528" s="2368">
        <f t="shared" si="41"/>
        <v>293209</v>
      </c>
      <c r="J528" s="2368">
        <f t="shared" si="41"/>
        <v>293209</v>
      </c>
      <c r="K528" s="2368">
        <f t="shared" si="41"/>
        <v>314000</v>
      </c>
      <c r="L528" s="2368">
        <f t="shared" si="41"/>
        <v>314000</v>
      </c>
      <c r="M528" s="2368">
        <f t="shared" si="41"/>
        <v>35600</v>
      </c>
      <c r="N528" s="2368">
        <f t="shared" si="41"/>
        <v>0</v>
      </c>
      <c r="O528" s="2368"/>
      <c r="P528" s="2368"/>
      <c r="Q528" s="2368"/>
      <c r="R528" s="2368"/>
      <c r="S528" s="2368"/>
      <c r="T528" s="2368"/>
      <c r="U528" s="2368"/>
      <c r="V528" s="2368"/>
      <c r="W528" s="2368"/>
      <c r="X528" s="2368"/>
      <c r="Y528" s="2355"/>
    </row>
    <row r="529" spans="1:25" s="2357" customFormat="1" ht="25.9" hidden="1" customHeight="1">
      <c r="A529" s="2373"/>
      <c r="B529" s="2410" t="s">
        <v>30</v>
      </c>
      <c r="C529" s="2369"/>
      <c r="D529" s="2369"/>
      <c r="E529" s="2369"/>
      <c r="F529" s="2373"/>
      <c r="G529" s="2368">
        <f>G530+G534</f>
        <v>797119</v>
      </c>
      <c r="H529" s="2368">
        <f t="shared" ref="H529:N529" si="42">H530+H534</f>
        <v>795842</v>
      </c>
      <c r="I529" s="2368">
        <f t="shared" si="42"/>
        <v>293209</v>
      </c>
      <c r="J529" s="2368">
        <f t="shared" si="42"/>
        <v>293209</v>
      </c>
      <c r="K529" s="2368">
        <f t="shared" si="42"/>
        <v>314000</v>
      </c>
      <c r="L529" s="2368">
        <f t="shared" si="42"/>
        <v>314000</v>
      </c>
      <c r="M529" s="2368">
        <f t="shared" si="42"/>
        <v>35600</v>
      </c>
      <c r="N529" s="2368">
        <f t="shared" si="42"/>
        <v>0</v>
      </c>
      <c r="O529" s="2368"/>
      <c r="P529" s="2368"/>
      <c r="Q529" s="2368"/>
      <c r="R529" s="2368"/>
      <c r="S529" s="2368"/>
      <c r="T529" s="2368"/>
      <c r="U529" s="2368"/>
      <c r="V529" s="2368"/>
      <c r="W529" s="2368"/>
      <c r="X529" s="2368"/>
      <c r="Y529" s="2355"/>
    </row>
    <row r="530" spans="1:25" s="2357" customFormat="1" ht="25.9" hidden="1" customHeight="1">
      <c r="A530" s="2388" t="s">
        <v>29</v>
      </c>
      <c r="B530" s="2389" t="s">
        <v>111</v>
      </c>
      <c r="C530" s="2369"/>
      <c r="D530" s="2369"/>
      <c r="E530" s="2372"/>
      <c r="F530" s="2373"/>
      <c r="G530" s="2368">
        <f>G531</f>
        <v>455842</v>
      </c>
      <c r="H530" s="2368">
        <f t="shared" ref="H530:N530" si="43">H531</f>
        <v>455842</v>
      </c>
      <c r="I530" s="2368">
        <f t="shared" si="43"/>
        <v>293209</v>
      </c>
      <c r="J530" s="2368">
        <f t="shared" si="43"/>
        <v>293209</v>
      </c>
      <c r="K530" s="2368">
        <f t="shared" si="43"/>
        <v>200000</v>
      </c>
      <c r="L530" s="2368">
        <f t="shared" si="43"/>
        <v>200000</v>
      </c>
      <c r="M530" s="2368">
        <f t="shared" si="43"/>
        <v>35600</v>
      </c>
      <c r="N530" s="2368">
        <f t="shared" si="43"/>
        <v>0</v>
      </c>
      <c r="O530" s="2368"/>
      <c r="P530" s="2368"/>
      <c r="Q530" s="2368"/>
      <c r="R530" s="2368"/>
      <c r="S530" s="2368"/>
      <c r="T530" s="2368"/>
      <c r="U530" s="2368"/>
      <c r="V530" s="2368"/>
      <c r="W530" s="2368"/>
      <c r="X530" s="2368"/>
      <c r="Y530" s="2355"/>
    </row>
    <row r="531" spans="1:25" s="2384" customFormat="1" ht="25.9" hidden="1" customHeight="1">
      <c r="A531" s="2388"/>
      <c r="B531" s="2394" t="s">
        <v>25</v>
      </c>
      <c r="C531" s="2381"/>
      <c r="D531" s="2381"/>
      <c r="E531" s="2404"/>
      <c r="F531" s="2379"/>
      <c r="G531" s="2382">
        <f>SUM(G532:G533)</f>
        <v>455842</v>
      </c>
      <c r="H531" s="2382">
        <f t="shared" ref="H531:N531" si="44">SUM(H532:H533)</f>
        <v>455842</v>
      </c>
      <c r="I531" s="2382">
        <f t="shared" si="44"/>
        <v>293209</v>
      </c>
      <c r="J531" s="2382">
        <f t="shared" si="44"/>
        <v>293209</v>
      </c>
      <c r="K531" s="2382">
        <f t="shared" si="44"/>
        <v>200000</v>
      </c>
      <c r="L531" s="2382">
        <f t="shared" si="44"/>
        <v>200000</v>
      </c>
      <c r="M531" s="2382">
        <f t="shared" si="44"/>
        <v>35600</v>
      </c>
      <c r="N531" s="2382">
        <f t="shared" si="44"/>
        <v>0</v>
      </c>
      <c r="O531" s="2382"/>
      <c r="P531" s="2382"/>
      <c r="Q531" s="2382"/>
      <c r="R531" s="2382"/>
      <c r="S531" s="2382"/>
      <c r="T531" s="2382"/>
      <c r="U531" s="2382"/>
      <c r="V531" s="2382"/>
      <c r="W531" s="2382"/>
      <c r="X531" s="2382"/>
      <c r="Y531" s="2383"/>
    </row>
    <row r="532" spans="1:25" s="2357" customFormat="1" ht="25.9" hidden="1" customHeight="1">
      <c r="A532" s="2369">
        <v>1</v>
      </c>
      <c r="B532" s="2370" t="s">
        <v>152</v>
      </c>
      <c r="C532" s="2369"/>
      <c r="D532" s="2369"/>
      <c r="E532" s="2372" t="s">
        <v>175</v>
      </c>
      <c r="F532" s="2372" t="s">
        <v>203</v>
      </c>
      <c r="G532" s="2371">
        <v>62555</v>
      </c>
      <c r="H532" s="2371">
        <v>62555</v>
      </c>
      <c r="I532" s="2371">
        <v>50209</v>
      </c>
      <c r="J532" s="2371">
        <v>50209</v>
      </c>
      <c r="K532" s="2363">
        <f>L532</f>
        <v>5000</v>
      </c>
      <c r="L532" s="2371">
        <v>5000</v>
      </c>
      <c r="M532" s="2371">
        <v>0</v>
      </c>
      <c r="N532" s="2365"/>
      <c r="O532" s="2365"/>
      <c r="P532" s="2365"/>
      <c r="Q532" s="2365"/>
      <c r="R532" s="2365"/>
      <c r="S532" s="2365"/>
      <c r="T532" s="2365"/>
      <c r="U532" s="2365"/>
      <c r="V532" s="2365"/>
      <c r="W532" s="2365"/>
      <c r="X532" s="2365"/>
      <c r="Y532" s="2355"/>
    </row>
    <row r="533" spans="1:25" s="2357" customFormat="1" ht="25.9" hidden="1" customHeight="1">
      <c r="A533" s="2369">
        <v>2</v>
      </c>
      <c r="B533" s="2370" t="s">
        <v>153</v>
      </c>
      <c r="C533" s="2369"/>
      <c r="D533" s="2369"/>
      <c r="E533" s="2372" t="s">
        <v>176</v>
      </c>
      <c r="F533" s="2372" t="s">
        <v>360</v>
      </c>
      <c r="G533" s="2371">
        <v>393287</v>
      </c>
      <c r="H533" s="2371">
        <v>393287</v>
      </c>
      <c r="I533" s="2371">
        <v>243000</v>
      </c>
      <c r="J533" s="2371">
        <v>243000</v>
      </c>
      <c r="K533" s="2363">
        <f>L533</f>
        <v>195000</v>
      </c>
      <c r="L533" s="2371">
        <f>180000+15000</f>
        <v>195000</v>
      </c>
      <c r="M533" s="2371">
        <v>35600</v>
      </c>
      <c r="N533" s="2365"/>
      <c r="O533" s="2365"/>
      <c r="P533" s="2365"/>
      <c r="Q533" s="2365"/>
      <c r="R533" s="2365"/>
      <c r="S533" s="2365"/>
      <c r="T533" s="2365"/>
      <c r="U533" s="2365"/>
      <c r="V533" s="2365"/>
      <c r="W533" s="2365"/>
      <c r="X533" s="2365"/>
      <c r="Y533" s="2355"/>
    </row>
    <row r="534" spans="1:25" s="2357" customFormat="1" ht="25.9" hidden="1" customHeight="1">
      <c r="A534" s="2388" t="s">
        <v>28</v>
      </c>
      <c r="B534" s="2389" t="s">
        <v>126</v>
      </c>
      <c r="C534" s="2369"/>
      <c r="D534" s="2369"/>
      <c r="E534" s="2372"/>
      <c r="F534" s="2373"/>
      <c r="G534" s="2368">
        <f t="shared" ref="G534:J534" si="45">G536</f>
        <v>341277</v>
      </c>
      <c r="H534" s="2368">
        <f t="shared" si="45"/>
        <v>340000</v>
      </c>
      <c r="I534" s="2368">
        <f t="shared" si="45"/>
        <v>0</v>
      </c>
      <c r="J534" s="2368">
        <f t="shared" si="45"/>
        <v>0</v>
      </c>
      <c r="K534" s="2368">
        <f>K535</f>
        <v>114000</v>
      </c>
      <c r="L534" s="2368">
        <f t="shared" ref="L534:N534" si="46">L535</f>
        <v>114000</v>
      </c>
      <c r="M534" s="2368">
        <f t="shared" si="46"/>
        <v>0</v>
      </c>
      <c r="N534" s="2368">
        <f t="shared" si="46"/>
        <v>0</v>
      </c>
      <c r="O534" s="2368"/>
      <c r="P534" s="2368"/>
      <c r="Q534" s="2368"/>
      <c r="R534" s="2368"/>
      <c r="S534" s="2368"/>
      <c r="T534" s="2368"/>
      <c r="U534" s="2368"/>
      <c r="V534" s="2368"/>
      <c r="W534" s="2368"/>
      <c r="X534" s="2368"/>
      <c r="Y534" s="2355"/>
    </row>
    <row r="535" spans="1:25" s="2384" customFormat="1" ht="25.9" hidden="1" customHeight="1">
      <c r="A535" s="2388"/>
      <c r="B535" s="2394" t="s">
        <v>25</v>
      </c>
      <c r="C535" s="2381"/>
      <c r="D535" s="2381"/>
      <c r="E535" s="2404"/>
      <c r="F535" s="2379"/>
      <c r="G535" s="2382">
        <f>G536</f>
        <v>341277</v>
      </c>
      <c r="H535" s="2382">
        <f t="shared" ref="H535:N535" si="47">H536</f>
        <v>340000</v>
      </c>
      <c r="I535" s="2382">
        <f t="shared" si="47"/>
        <v>0</v>
      </c>
      <c r="J535" s="2382">
        <f t="shared" si="47"/>
        <v>0</v>
      </c>
      <c r="K535" s="2382">
        <f t="shared" si="47"/>
        <v>114000</v>
      </c>
      <c r="L535" s="2382">
        <f t="shared" si="47"/>
        <v>114000</v>
      </c>
      <c r="M535" s="2382">
        <f t="shared" si="47"/>
        <v>0</v>
      </c>
      <c r="N535" s="2382">
        <f t="shared" si="47"/>
        <v>0</v>
      </c>
      <c r="O535" s="2382"/>
      <c r="P535" s="2382"/>
      <c r="Q535" s="2382"/>
      <c r="R535" s="2382"/>
      <c r="S535" s="2382"/>
      <c r="T535" s="2382"/>
      <c r="U535" s="2382"/>
      <c r="V535" s="2382"/>
      <c r="W535" s="2382"/>
      <c r="X535" s="2382"/>
      <c r="Y535" s="2383"/>
    </row>
    <row r="536" spans="1:25" s="2357" customFormat="1" ht="25.9" hidden="1" customHeight="1">
      <c r="A536" s="2369">
        <v>1</v>
      </c>
      <c r="B536" s="2370" t="s">
        <v>154</v>
      </c>
      <c r="C536" s="2367"/>
      <c r="D536" s="2367"/>
      <c r="E536" s="2367" t="s">
        <v>169</v>
      </c>
      <c r="F536" s="2367" t="s">
        <v>205</v>
      </c>
      <c r="G536" s="2371">
        <v>341277</v>
      </c>
      <c r="H536" s="2378">
        <v>340000</v>
      </c>
      <c r="I536" s="2371"/>
      <c r="J536" s="2371"/>
      <c r="K536" s="2363">
        <f>L536</f>
        <v>114000</v>
      </c>
      <c r="L536" s="2371">
        <v>114000</v>
      </c>
      <c r="M536" s="2371">
        <v>0</v>
      </c>
      <c r="N536" s="2365"/>
      <c r="O536" s="2365"/>
      <c r="P536" s="2365"/>
      <c r="Q536" s="2365"/>
      <c r="R536" s="2365"/>
      <c r="S536" s="2365"/>
      <c r="T536" s="2365"/>
      <c r="U536" s="2365"/>
      <c r="V536" s="2365"/>
      <c r="W536" s="2365"/>
      <c r="X536" s="2365"/>
      <c r="Y536" s="2355"/>
    </row>
    <row r="537" spans="1:25" s="2357" customFormat="1" ht="25.9" hidden="1" customHeight="1">
      <c r="A537" s="2356" t="s">
        <v>420</v>
      </c>
      <c r="B537" s="2411" t="s">
        <v>421</v>
      </c>
      <c r="C537" s="2367"/>
      <c r="D537" s="2367"/>
      <c r="E537" s="2367"/>
      <c r="F537" s="2367"/>
      <c r="G537" s="2371"/>
      <c r="H537" s="2387"/>
      <c r="I537" s="2387"/>
      <c r="J537" s="2387"/>
      <c r="K537" s="2387">
        <f>K460*0.1/0.9</f>
        <v>187762.33333333334</v>
      </c>
      <c r="L537" s="2387">
        <f>L460*0.1/0.9</f>
        <v>187762.33333333334</v>
      </c>
      <c r="M537" s="2387"/>
      <c r="N537" s="2387">
        <f>N460*0.1/0.9</f>
        <v>0</v>
      </c>
      <c r="O537" s="2387"/>
      <c r="P537" s="2387"/>
      <c r="Q537" s="2387"/>
      <c r="R537" s="2387"/>
      <c r="S537" s="2387"/>
      <c r="T537" s="2387"/>
      <c r="U537" s="2387"/>
      <c r="V537" s="2387"/>
      <c r="W537" s="2387"/>
      <c r="X537" s="2387"/>
      <c r="Y537" s="2355"/>
    </row>
    <row r="538" spans="1:25" s="2357" customFormat="1" ht="25.9" hidden="1" customHeight="1">
      <c r="A538" s="2373" t="s">
        <v>407</v>
      </c>
      <c r="B538" s="2410" t="s">
        <v>367</v>
      </c>
      <c r="C538" s="2369"/>
      <c r="D538" s="2369"/>
      <c r="E538" s="2369"/>
      <c r="F538" s="2373"/>
      <c r="G538" s="2368">
        <f>G539</f>
        <v>399874</v>
      </c>
      <c r="H538" s="2368">
        <f t="shared" ref="H538:N540" si="48">H539</f>
        <v>399874</v>
      </c>
      <c r="I538" s="2368">
        <f t="shared" si="48"/>
        <v>0</v>
      </c>
      <c r="J538" s="2368">
        <f t="shared" si="48"/>
        <v>0</v>
      </c>
      <c r="K538" s="2368">
        <f t="shared" si="48"/>
        <v>100000</v>
      </c>
      <c r="L538" s="2368">
        <f t="shared" si="48"/>
        <v>100000</v>
      </c>
      <c r="M538" s="2368">
        <f t="shared" si="48"/>
        <v>0</v>
      </c>
      <c r="N538" s="2368">
        <f t="shared" si="48"/>
        <v>0</v>
      </c>
      <c r="O538" s="2368"/>
      <c r="P538" s="2368"/>
      <c r="Q538" s="2368"/>
      <c r="R538" s="2368"/>
      <c r="S538" s="2368"/>
      <c r="T538" s="2368"/>
      <c r="U538" s="2368"/>
      <c r="V538" s="2368"/>
      <c r="W538" s="2368"/>
      <c r="X538" s="2368"/>
      <c r="Y538" s="2355"/>
    </row>
    <row r="539" spans="1:25" s="2357" customFormat="1" ht="25.9" hidden="1" customHeight="1">
      <c r="A539" s="2373"/>
      <c r="B539" s="2410" t="s">
        <v>30</v>
      </c>
      <c r="C539" s="2369"/>
      <c r="D539" s="2369"/>
      <c r="E539" s="2369"/>
      <c r="F539" s="2373"/>
      <c r="G539" s="2368">
        <f>G540</f>
        <v>399874</v>
      </c>
      <c r="H539" s="2368">
        <f t="shared" si="48"/>
        <v>399874</v>
      </c>
      <c r="I539" s="2368">
        <f t="shared" si="48"/>
        <v>0</v>
      </c>
      <c r="J539" s="2368">
        <f t="shared" si="48"/>
        <v>0</v>
      </c>
      <c r="K539" s="2368">
        <f t="shared" si="48"/>
        <v>100000</v>
      </c>
      <c r="L539" s="2368">
        <f t="shared" si="48"/>
        <v>100000</v>
      </c>
      <c r="M539" s="2368">
        <f t="shared" si="48"/>
        <v>0</v>
      </c>
      <c r="N539" s="2368">
        <f t="shared" si="48"/>
        <v>0</v>
      </c>
      <c r="O539" s="2368"/>
      <c r="P539" s="2368"/>
      <c r="Q539" s="2368"/>
      <c r="R539" s="2368"/>
      <c r="S539" s="2368"/>
      <c r="T539" s="2368"/>
      <c r="U539" s="2368"/>
      <c r="V539" s="2368"/>
      <c r="W539" s="2368"/>
      <c r="X539" s="2368"/>
      <c r="Y539" s="2355"/>
    </row>
    <row r="540" spans="1:25" s="2357" customFormat="1" ht="25.9" hidden="1" customHeight="1">
      <c r="A540" s="2388" t="s">
        <v>29</v>
      </c>
      <c r="B540" s="2410" t="s">
        <v>368</v>
      </c>
      <c r="C540" s="2369"/>
      <c r="D540" s="2369"/>
      <c r="E540" s="2372"/>
      <c r="F540" s="2373"/>
      <c r="G540" s="2368">
        <f>G541</f>
        <v>399874</v>
      </c>
      <c r="H540" s="2368">
        <f t="shared" si="48"/>
        <v>399874</v>
      </c>
      <c r="I540" s="2368">
        <f t="shared" si="48"/>
        <v>0</v>
      </c>
      <c r="J540" s="2368">
        <f t="shared" si="48"/>
        <v>0</v>
      </c>
      <c r="K540" s="2368">
        <f t="shared" si="48"/>
        <v>100000</v>
      </c>
      <c r="L540" s="2368">
        <f t="shared" si="48"/>
        <v>100000</v>
      </c>
      <c r="M540" s="2368">
        <f t="shared" si="48"/>
        <v>0</v>
      </c>
      <c r="N540" s="2368">
        <f t="shared" si="48"/>
        <v>0</v>
      </c>
      <c r="O540" s="2368"/>
      <c r="P540" s="2368"/>
      <c r="Q540" s="2368"/>
      <c r="R540" s="2368"/>
      <c r="S540" s="2368"/>
      <c r="T540" s="2368"/>
      <c r="U540" s="2368"/>
      <c r="V540" s="2368"/>
      <c r="W540" s="2368"/>
      <c r="X540" s="2368"/>
      <c r="Y540" s="2355"/>
    </row>
    <row r="541" spans="1:25" s="2384" customFormat="1" ht="25.9" hidden="1" customHeight="1">
      <c r="A541" s="2388"/>
      <c r="B541" s="2394" t="s">
        <v>25</v>
      </c>
      <c r="C541" s="2381"/>
      <c r="D541" s="2381"/>
      <c r="E541" s="2404"/>
      <c r="F541" s="2379"/>
      <c r="G541" s="2382">
        <f>SUM(G542:G542)</f>
        <v>399874</v>
      </c>
      <c r="H541" s="2382">
        <f>SUM(H542:H542)</f>
        <v>399874</v>
      </c>
      <c r="I541" s="2382">
        <f t="shared" ref="I541:N541" si="49">SUM(I542:I542)</f>
        <v>0</v>
      </c>
      <c r="J541" s="2382">
        <f t="shared" si="49"/>
        <v>0</v>
      </c>
      <c r="K541" s="2382">
        <f t="shared" si="49"/>
        <v>100000</v>
      </c>
      <c r="L541" s="2382">
        <f t="shared" si="49"/>
        <v>100000</v>
      </c>
      <c r="M541" s="2382">
        <f t="shared" si="49"/>
        <v>0</v>
      </c>
      <c r="N541" s="2382">
        <f t="shared" si="49"/>
        <v>0</v>
      </c>
      <c r="O541" s="2382"/>
      <c r="P541" s="2382"/>
      <c r="Q541" s="2382"/>
      <c r="R541" s="2382"/>
      <c r="S541" s="2382"/>
      <c r="T541" s="2382"/>
      <c r="U541" s="2382"/>
      <c r="V541" s="2382"/>
      <c r="W541" s="2382"/>
      <c r="X541" s="2382"/>
      <c r="Y541" s="2383"/>
    </row>
    <row r="542" spans="1:25" s="2357" customFormat="1" ht="25.9" hidden="1" customHeight="1">
      <c r="A542" s="2369">
        <v>1</v>
      </c>
      <c r="B542" s="2359" t="s">
        <v>412</v>
      </c>
      <c r="C542" s="2369"/>
      <c r="D542" s="2369"/>
      <c r="E542" s="2372" t="s">
        <v>175</v>
      </c>
      <c r="F542" s="2372" t="s">
        <v>370</v>
      </c>
      <c r="G542" s="2412">
        <v>399874</v>
      </c>
      <c r="H542" s="2412">
        <v>399874</v>
      </c>
      <c r="I542" s="2371"/>
      <c r="J542" s="2371"/>
      <c r="K542" s="2334">
        <v>100000</v>
      </c>
      <c r="L542" s="2334">
        <v>100000</v>
      </c>
      <c r="M542" s="2371">
        <v>0</v>
      </c>
      <c r="N542" s="2365"/>
      <c r="O542" s="2365"/>
      <c r="P542" s="2365"/>
      <c r="Q542" s="2365"/>
      <c r="R542" s="2365"/>
      <c r="S542" s="2365"/>
      <c r="T542" s="2365"/>
      <c r="U542" s="2365"/>
      <c r="V542" s="2365"/>
      <c r="W542" s="2365"/>
      <c r="X542" s="2365"/>
      <c r="Y542" s="2355" t="s">
        <v>371</v>
      </c>
    </row>
    <row r="543" spans="1:25" s="2343" customFormat="1" ht="25.9" hidden="1" customHeight="1">
      <c r="A543" s="2355" t="s">
        <v>419</v>
      </c>
      <c r="B543" s="2355" t="s">
        <v>573</v>
      </c>
      <c r="C543" s="2355"/>
      <c r="D543" s="2355"/>
      <c r="E543" s="2355"/>
      <c r="F543" s="2356"/>
      <c r="G543" s="2354">
        <f>G544+G554+G561</f>
        <v>2788720</v>
      </c>
      <c r="H543" s="2354">
        <f>H544+H554+H561</f>
        <v>2626133</v>
      </c>
      <c r="I543" s="2354">
        <f>I544+I554+I561</f>
        <v>195892</v>
      </c>
      <c r="J543" s="2354">
        <f>J544+J554+J561</f>
        <v>195892</v>
      </c>
      <c r="K543" s="2354">
        <f>K544+K553+K560</f>
        <v>880000</v>
      </c>
      <c r="L543" s="2354">
        <f>L544+L553+L560</f>
        <v>880000</v>
      </c>
      <c r="M543" s="2354">
        <f t="shared" ref="M543:N543" si="50">M544+M553+M560</f>
        <v>0</v>
      </c>
      <c r="N543" s="2354">
        <f t="shared" si="50"/>
        <v>0</v>
      </c>
      <c r="O543" s="2354"/>
      <c r="P543" s="2354"/>
      <c r="Q543" s="2354"/>
      <c r="R543" s="2354"/>
      <c r="S543" s="2354"/>
      <c r="T543" s="2354"/>
      <c r="U543" s="2354"/>
      <c r="V543" s="2354"/>
      <c r="W543" s="2354"/>
      <c r="X543" s="2354"/>
      <c r="Y543" s="2392"/>
    </row>
    <row r="544" spans="1:25" ht="25.9" hidden="1" customHeight="1">
      <c r="A544" s="2359" t="s">
        <v>2</v>
      </c>
      <c r="B544" s="2413" t="s">
        <v>255</v>
      </c>
      <c r="C544" s="2359"/>
      <c r="D544" s="2359"/>
      <c r="E544" s="2359"/>
      <c r="F544" s="2360"/>
      <c r="G544" s="2363">
        <f>G545</f>
        <v>1797427</v>
      </c>
      <c r="H544" s="2363">
        <f t="shared" ref="H544:N546" si="51">H545</f>
        <v>1746133</v>
      </c>
      <c r="I544" s="2363">
        <f t="shared" si="51"/>
        <v>195892</v>
      </c>
      <c r="J544" s="2363">
        <f t="shared" si="51"/>
        <v>195892</v>
      </c>
      <c r="K544" s="2363">
        <f t="shared" si="51"/>
        <v>0</v>
      </c>
      <c r="L544" s="2363">
        <f t="shared" si="51"/>
        <v>0</v>
      </c>
      <c r="M544" s="2363">
        <f t="shared" si="51"/>
        <v>0</v>
      </c>
      <c r="N544" s="2363">
        <f t="shared" si="51"/>
        <v>0</v>
      </c>
      <c r="O544" s="2363"/>
      <c r="P544" s="2363"/>
      <c r="Q544" s="2363"/>
      <c r="R544" s="2363"/>
      <c r="S544" s="2363"/>
      <c r="T544" s="2363"/>
      <c r="U544" s="2363"/>
      <c r="V544" s="2363"/>
      <c r="W544" s="2363"/>
      <c r="X544" s="2363"/>
      <c r="Y544" s="2414"/>
    </row>
    <row r="545" spans="1:25" ht="25.9" hidden="1" customHeight="1">
      <c r="A545" s="2355"/>
      <c r="B545" s="2415" t="s">
        <v>30</v>
      </c>
      <c r="C545" s="2355"/>
      <c r="D545" s="2355"/>
      <c r="E545" s="2355"/>
      <c r="F545" s="2356"/>
      <c r="G545" s="2354">
        <f>G546</f>
        <v>1797427</v>
      </c>
      <c r="H545" s="2354">
        <f t="shared" si="51"/>
        <v>1746133</v>
      </c>
      <c r="I545" s="2354">
        <f t="shared" si="51"/>
        <v>195892</v>
      </c>
      <c r="J545" s="2354">
        <f t="shared" si="51"/>
        <v>195892</v>
      </c>
      <c r="K545" s="2354">
        <f t="shared" si="51"/>
        <v>0</v>
      </c>
      <c r="L545" s="2354">
        <f t="shared" si="51"/>
        <v>0</v>
      </c>
      <c r="M545" s="2354">
        <f t="shared" si="51"/>
        <v>0</v>
      </c>
      <c r="N545" s="2354">
        <f t="shared" si="51"/>
        <v>0</v>
      </c>
      <c r="O545" s="2354"/>
      <c r="P545" s="2354"/>
      <c r="Q545" s="2354"/>
      <c r="R545" s="2354"/>
      <c r="S545" s="2354"/>
      <c r="T545" s="2354"/>
      <c r="U545" s="2354"/>
      <c r="V545" s="2354"/>
      <c r="W545" s="2354"/>
      <c r="X545" s="2354"/>
      <c r="Y545" s="2392"/>
    </row>
    <row r="546" spans="1:25" ht="25.9" hidden="1" customHeight="1">
      <c r="A546" s="2355" t="s">
        <v>29</v>
      </c>
      <c r="B546" s="2374" t="s">
        <v>256</v>
      </c>
      <c r="C546" s="2355"/>
      <c r="D546" s="2355"/>
      <c r="E546" s="2355"/>
      <c r="F546" s="2356"/>
      <c r="G546" s="2354">
        <f>G547</f>
        <v>1797427</v>
      </c>
      <c r="H546" s="2354">
        <f t="shared" si="51"/>
        <v>1746133</v>
      </c>
      <c r="I546" s="2354">
        <f t="shared" si="51"/>
        <v>195892</v>
      </c>
      <c r="J546" s="2354">
        <f t="shared" si="51"/>
        <v>195892</v>
      </c>
      <c r="K546" s="2354">
        <f t="shared" si="51"/>
        <v>0</v>
      </c>
      <c r="L546" s="2354">
        <f t="shared" si="51"/>
        <v>0</v>
      </c>
      <c r="M546" s="2354">
        <f t="shared" si="51"/>
        <v>0</v>
      </c>
      <c r="N546" s="2354">
        <f t="shared" si="51"/>
        <v>0</v>
      </c>
      <c r="O546" s="2354"/>
      <c r="P546" s="2354"/>
      <c r="Q546" s="2354"/>
      <c r="R546" s="2354"/>
      <c r="S546" s="2354"/>
      <c r="T546" s="2354"/>
      <c r="U546" s="2354"/>
      <c r="V546" s="2354"/>
      <c r="W546" s="2354"/>
      <c r="X546" s="2354"/>
      <c r="Y546" s="2392"/>
    </row>
    <row r="547" spans="1:25" ht="25.9" hidden="1" customHeight="1">
      <c r="A547" s="2355"/>
      <c r="B547" s="2380" t="s">
        <v>25</v>
      </c>
      <c r="C547" s="2383"/>
      <c r="D547" s="2383"/>
      <c r="E547" s="2383"/>
      <c r="F547" s="2411"/>
      <c r="G547" s="2416">
        <f>SUM(G548:G550)</f>
        <v>1797427</v>
      </c>
      <c r="H547" s="2416">
        <f t="shared" ref="H547:N547" si="52">SUM(H548:H550)</f>
        <v>1746133</v>
      </c>
      <c r="I547" s="2416">
        <f t="shared" si="52"/>
        <v>195892</v>
      </c>
      <c r="J547" s="2416">
        <f t="shared" si="52"/>
        <v>195892</v>
      </c>
      <c r="K547" s="2416">
        <f t="shared" si="52"/>
        <v>0</v>
      </c>
      <c r="L547" s="2416">
        <f t="shared" si="52"/>
        <v>0</v>
      </c>
      <c r="M547" s="2416">
        <f t="shared" si="52"/>
        <v>0</v>
      </c>
      <c r="N547" s="2416">
        <f t="shared" si="52"/>
        <v>0</v>
      </c>
      <c r="O547" s="2416"/>
      <c r="P547" s="2416"/>
      <c r="Q547" s="2416"/>
      <c r="R547" s="2416"/>
      <c r="S547" s="2416"/>
      <c r="T547" s="2416"/>
      <c r="U547" s="2416"/>
      <c r="V547" s="2416"/>
      <c r="W547" s="2416"/>
      <c r="X547" s="2416"/>
      <c r="Y547" s="2417"/>
    </row>
    <row r="548" spans="1:25" ht="25.9" hidden="1" customHeight="1">
      <c r="A548" s="2359">
        <v>1</v>
      </c>
      <c r="B548" s="2413" t="s">
        <v>206</v>
      </c>
      <c r="C548" s="2359" t="s">
        <v>207</v>
      </c>
      <c r="D548" s="2359"/>
      <c r="E548" s="2359" t="s">
        <v>208</v>
      </c>
      <c r="F548" s="2360" t="s">
        <v>209</v>
      </c>
      <c r="G548" s="2363">
        <v>929608</v>
      </c>
      <c r="H548" s="2334">
        <v>927981</v>
      </c>
      <c r="I548" s="2363"/>
      <c r="J548" s="2334"/>
      <c r="K548" s="2363"/>
      <c r="L548" s="2334"/>
      <c r="M548" s="2363"/>
      <c r="N548" s="2334"/>
      <c r="O548" s="2334"/>
      <c r="P548" s="2334"/>
      <c r="Q548" s="2334"/>
      <c r="R548" s="2334"/>
      <c r="S548" s="2334"/>
      <c r="T548" s="2334"/>
      <c r="U548" s="2334"/>
      <c r="V548" s="2334"/>
      <c r="W548" s="2334"/>
      <c r="X548" s="2334"/>
      <c r="Y548" s="2414"/>
    </row>
    <row r="549" spans="1:25" ht="25.9" hidden="1" customHeight="1">
      <c r="A549" s="2359">
        <v>2</v>
      </c>
      <c r="B549" s="2413" t="s">
        <v>265</v>
      </c>
      <c r="C549" s="2359" t="s">
        <v>210</v>
      </c>
      <c r="D549" s="2359"/>
      <c r="E549" s="2359" t="s">
        <v>175</v>
      </c>
      <c r="F549" s="2360" t="s">
        <v>211</v>
      </c>
      <c r="G549" s="2363">
        <v>395146</v>
      </c>
      <c r="H549" s="2363">
        <v>345479</v>
      </c>
      <c r="I549" s="2363">
        <f>J549</f>
        <v>195892</v>
      </c>
      <c r="J549" s="2334">
        <v>195892</v>
      </c>
      <c r="K549" s="2334"/>
      <c r="L549" s="2334"/>
      <c r="M549" s="2363"/>
      <c r="N549" s="2334"/>
      <c r="O549" s="2334"/>
      <c r="P549" s="2334"/>
      <c r="Q549" s="2334"/>
      <c r="R549" s="2334"/>
      <c r="S549" s="2334"/>
      <c r="T549" s="2334"/>
      <c r="U549" s="2334"/>
      <c r="V549" s="2334"/>
      <c r="W549" s="2334"/>
      <c r="X549" s="2334"/>
      <c r="Y549" s="2414"/>
    </row>
    <row r="550" spans="1:25" ht="25.9" hidden="1" customHeight="1">
      <c r="A550" s="2359">
        <v>3</v>
      </c>
      <c r="B550" s="2413" t="s">
        <v>212</v>
      </c>
      <c r="C550" s="2359" t="s">
        <v>213</v>
      </c>
      <c r="D550" s="2359"/>
      <c r="E550" s="2359" t="s">
        <v>214</v>
      </c>
      <c r="F550" s="2360" t="s">
        <v>215</v>
      </c>
      <c r="G550" s="2363">
        <v>472673</v>
      </c>
      <c r="H550" s="2363">
        <v>472673</v>
      </c>
      <c r="I550" s="2363"/>
      <c r="J550" s="2334"/>
      <c r="K550" s="2363"/>
      <c r="L550" s="2334"/>
      <c r="M550" s="2363"/>
      <c r="N550" s="2334"/>
      <c r="O550" s="2334"/>
      <c r="P550" s="2334"/>
      <c r="Q550" s="2334"/>
      <c r="R550" s="2334"/>
      <c r="S550" s="2334"/>
      <c r="T550" s="2334"/>
      <c r="U550" s="2334"/>
      <c r="V550" s="2334"/>
      <c r="W550" s="2334"/>
      <c r="X550" s="2334"/>
      <c r="Y550" s="2414"/>
    </row>
    <row r="551" spans="1:25" ht="25.9" hidden="1" customHeight="1">
      <c r="A551" s="2418" t="s">
        <v>218</v>
      </c>
      <c r="B551" s="2413" t="s">
        <v>216</v>
      </c>
      <c r="C551" s="2359"/>
      <c r="D551" s="2359"/>
      <c r="E551" s="2359"/>
      <c r="F551" s="2360"/>
      <c r="G551" s="2363"/>
      <c r="H551" s="2334"/>
      <c r="I551" s="2363"/>
      <c r="J551" s="2334"/>
      <c r="K551" s="2363"/>
      <c r="L551" s="2334"/>
      <c r="M551" s="2363"/>
      <c r="N551" s="2334"/>
      <c r="O551" s="2334"/>
      <c r="P551" s="2334"/>
      <c r="Q551" s="2334"/>
      <c r="R551" s="2334"/>
      <c r="S551" s="2334"/>
      <c r="T551" s="2334"/>
      <c r="U551" s="2334"/>
      <c r="V551" s="2334"/>
      <c r="W551" s="2334"/>
      <c r="X551" s="2334"/>
      <c r="Y551" s="2414"/>
    </row>
    <row r="552" spans="1:25" ht="25.9" hidden="1" customHeight="1">
      <c r="A552" s="2418" t="s">
        <v>218</v>
      </c>
      <c r="B552" s="2413" t="s">
        <v>217</v>
      </c>
      <c r="C552" s="2359"/>
      <c r="D552" s="2359"/>
      <c r="E552" s="2359"/>
      <c r="F552" s="2360"/>
      <c r="G552" s="2363"/>
      <c r="H552" s="2334"/>
      <c r="I552" s="2363"/>
      <c r="J552" s="2334"/>
      <c r="K552" s="2363"/>
      <c r="L552" s="2334"/>
      <c r="M552" s="2363"/>
      <c r="N552" s="2334"/>
      <c r="O552" s="2334"/>
      <c r="P552" s="2334"/>
      <c r="Q552" s="2334"/>
      <c r="R552" s="2334"/>
      <c r="S552" s="2334"/>
      <c r="T552" s="2334"/>
      <c r="U552" s="2334"/>
      <c r="V552" s="2334"/>
      <c r="W552" s="2334"/>
      <c r="X552" s="2334"/>
      <c r="Y552" s="2414"/>
    </row>
    <row r="553" spans="1:25" ht="25.9" hidden="1" customHeight="1">
      <c r="A553" s="2344" t="s">
        <v>3</v>
      </c>
      <c r="B553" s="2413" t="s">
        <v>58</v>
      </c>
      <c r="C553" s="2359"/>
      <c r="D553" s="2359"/>
      <c r="E553" s="2359"/>
      <c r="F553" s="2360"/>
      <c r="G553" s="2363"/>
      <c r="H553" s="2334"/>
      <c r="I553" s="2363"/>
      <c r="J553" s="2334"/>
      <c r="K553" s="2363">
        <f>K554+K559</f>
        <v>850000</v>
      </c>
      <c r="L553" s="2363">
        <f>L554+L559</f>
        <v>850000</v>
      </c>
      <c r="M553" s="2363">
        <f t="shared" ref="M553:N553" si="53">M554+M559</f>
        <v>0</v>
      </c>
      <c r="N553" s="2363">
        <f t="shared" si="53"/>
        <v>0</v>
      </c>
      <c r="O553" s="2363"/>
      <c r="P553" s="2363"/>
      <c r="Q553" s="2363"/>
      <c r="R553" s="2363"/>
      <c r="S553" s="2363"/>
      <c r="T553" s="2363"/>
      <c r="U553" s="2363"/>
      <c r="V553" s="2363"/>
      <c r="W553" s="2363"/>
      <c r="X553" s="2363"/>
      <c r="Y553" s="2414"/>
    </row>
    <row r="554" spans="1:25" ht="25.9" hidden="1" customHeight="1">
      <c r="A554" s="2324" t="s">
        <v>2</v>
      </c>
      <c r="B554" s="2337" t="s">
        <v>415</v>
      </c>
      <c r="C554" s="2359"/>
      <c r="D554" s="2359"/>
      <c r="E554" s="2359"/>
      <c r="F554" s="2360"/>
      <c r="G554" s="2354">
        <f>G555</f>
        <v>950018</v>
      </c>
      <c r="H554" s="2354">
        <f>H555</f>
        <v>850000</v>
      </c>
      <c r="I554" s="2354">
        <f t="shared" ref="I554:N554" si="54">I555</f>
        <v>0</v>
      </c>
      <c r="J554" s="2354">
        <f t="shared" si="54"/>
        <v>0</v>
      </c>
      <c r="K554" s="2354">
        <f t="shared" si="54"/>
        <v>765000</v>
      </c>
      <c r="L554" s="2354">
        <f t="shared" si="54"/>
        <v>765000</v>
      </c>
      <c r="M554" s="2354">
        <f t="shared" si="54"/>
        <v>0</v>
      </c>
      <c r="N554" s="2354">
        <f t="shared" si="54"/>
        <v>0</v>
      </c>
      <c r="O554" s="2354"/>
      <c r="P554" s="2354"/>
      <c r="Q554" s="2354"/>
      <c r="R554" s="2354"/>
      <c r="S554" s="2354"/>
      <c r="T554" s="2354"/>
      <c r="U554" s="2354"/>
      <c r="V554" s="2354"/>
      <c r="W554" s="2354"/>
      <c r="X554" s="2354"/>
      <c r="Y554" s="2414"/>
    </row>
    <row r="555" spans="1:25" ht="25.9" hidden="1" customHeight="1">
      <c r="A555" s="2336"/>
      <c r="B555" s="2415" t="s">
        <v>30</v>
      </c>
      <c r="C555" s="2359"/>
      <c r="D555" s="2359"/>
      <c r="E555" s="2359"/>
      <c r="F555" s="2360"/>
      <c r="G555" s="2354">
        <f>G556</f>
        <v>950018</v>
      </c>
      <c r="H555" s="2354">
        <f t="shared" ref="H555:N557" si="55">H556</f>
        <v>850000</v>
      </c>
      <c r="I555" s="2354">
        <f t="shared" si="55"/>
        <v>0</v>
      </c>
      <c r="J555" s="2354">
        <f t="shared" si="55"/>
        <v>0</v>
      </c>
      <c r="K555" s="2354">
        <f t="shared" si="55"/>
        <v>765000</v>
      </c>
      <c r="L555" s="2354">
        <f t="shared" si="55"/>
        <v>765000</v>
      </c>
      <c r="M555" s="2354">
        <f t="shared" si="55"/>
        <v>0</v>
      </c>
      <c r="N555" s="2354">
        <f t="shared" si="55"/>
        <v>0</v>
      </c>
      <c r="O555" s="2354"/>
      <c r="P555" s="2354"/>
      <c r="Q555" s="2354"/>
      <c r="R555" s="2354"/>
      <c r="S555" s="2354"/>
      <c r="T555" s="2354"/>
      <c r="U555" s="2354"/>
      <c r="V555" s="2354"/>
      <c r="W555" s="2354"/>
      <c r="X555" s="2354"/>
      <c r="Y555" s="2414"/>
    </row>
    <row r="556" spans="1:25" ht="25.9" hidden="1" customHeight="1">
      <c r="A556" s="2336" t="s">
        <v>29</v>
      </c>
      <c r="B556" s="2374" t="s">
        <v>266</v>
      </c>
      <c r="C556" s="2359"/>
      <c r="D556" s="2359"/>
      <c r="E556" s="2359"/>
      <c r="F556" s="2360"/>
      <c r="G556" s="2354">
        <f>G557</f>
        <v>950018</v>
      </c>
      <c r="H556" s="2354">
        <f t="shared" si="55"/>
        <v>850000</v>
      </c>
      <c r="I556" s="2354">
        <f t="shared" si="55"/>
        <v>0</v>
      </c>
      <c r="J556" s="2354">
        <f t="shared" si="55"/>
        <v>0</v>
      </c>
      <c r="K556" s="2354">
        <f t="shared" si="55"/>
        <v>765000</v>
      </c>
      <c r="L556" s="2354">
        <f t="shared" si="55"/>
        <v>765000</v>
      </c>
      <c r="M556" s="2354">
        <f t="shared" si="55"/>
        <v>0</v>
      </c>
      <c r="N556" s="2354">
        <f t="shared" si="55"/>
        <v>0</v>
      </c>
      <c r="O556" s="2354"/>
      <c r="P556" s="2354"/>
      <c r="Q556" s="2354"/>
      <c r="R556" s="2354"/>
      <c r="S556" s="2354"/>
      <c r="T556" s="2354"/>
      <c r="U556" s="2354"/>
      <c r="V556" s="2354"/>
      <c r="W556" s="2354"/>
      <c r="X556" s="2354"/>
      <c r="Y556" s="2414"/>
    </row>
    <row r="557" spans="1:25" ht="25.9" hidden="1" customHeight="1">
      <c r="A557" s="2336"/>
      <c r="B557" s="2380" t="s">
        <v>25</v>
      </c>
      <c r="C557" s="2419"/>
      <c r="D557" s="2419"/>
      <c r="E557" s="2419"/>
      <c r="F557" s="2420"/>
      <c r="G557" s="2416">
        <f>G558</f>
        <v>950018</v>
      </c>
      <c r="H557" s="2416">
        <f t="shared" si="55"/>
        <v>850000</v>
      </c>
      <c r="I557" s="2416">
        <f t="shared" si="55"/>
        <v>0</v>
      </c>
      <c r="J557" s="2416">
        <f t="shared" si="55"/>
        <v>0</v>
      </c>
      <c r="K557" s="2416">
        <f t="shared" si="55"/>
        <v>765000</v>
      </c>
      <c r="L557" s="2416">
        <f t="shared" si="55"/>
        <v>765000</v>
      </c>
      <c r="M557" s="2416">
        <f t="shared" si="55"/>
        <v>0</v>
      </c>
      <c r="N557" s="2416">
        <f t="shared" si="55"/>
        <v>0</v>
      </c>
      <c r="O557" s="2416"/>
      <c r="P557" s="2416"/>
      <c r="Q557" s="2416"/>
      <c r="R557" s="2416"/>
      <c r="S557" s="2416"/>
      <c r="T557" s="2416"/>
      <c r="U557" s="2416"/>
      <c r="V557" s="2416"/>
      <c r="W557" s="2416"/>
      <c r="X557" s="2416"/>
      <c r="Y557" s="2421"/>
    </row>
    <row r="558" spans="1:25" ht="25.9" hidden="1" customHeight="1">
      <c r="A558" s="2344">
        <v>1</v>
      </c>
      <c r="B558" s="2345" t="s">
        <v>219</v>
      </c>
      <c r="C558" s="2359"/>
      <c r="D558" s="2359"/>
      <c r="E558" s="2359"/>
      <c r="F558" s="2327" t="s">
        <v>237</v>
      </c>
      <c r="G558" s="2422">
        <v>950018</v>
      </c>
      <c r="H558" s="2422">
        <v>850000</v>
      </c>
      <c r="I558" s="2363"/>
      <c r="J558" s="2334"/>
      <c r="K558" s="2363">
        <f>L558</f>
        <v>765000</v>
      </c>
      <c r="L558" s="2422">
        <v>765000</v>
      </c>
      <c r="M558" s="2363"/>
      <c r="N558" s="2422"/>
      <c r="O558" s="2422"/>
      <c r="P558" s="2422"/>
      <c r="Q558" s="2422"/>
      <c r="R558" s="2422"/>
      <c r="S558" s="2422"/>
      <c r="T558" s="2422"/>
      <c r="U558" s="2422"/>
      <c r="V558" s="2422"/>
      <c r="W558" s="2422"/>
      <c r="X558" s="2422"/>
      <c r="Y558" s="2423" t="s">
        <v>374</v>
      </c>
    </row>
    <row r="559" spans="1:25" ht="25.9" hidden="1" customHeight="1">
      <c r="A559" s="2324" t="s">
        <v>3</v>
      </c>
      <c r="B559" s="2337" t="s">
        <v>417</v>
      </c>
      <c r="C559" s="2359"/>
      <c r="D559" s="2359"/>
      <c r="E559" s="2359"/>
      <c r="F559" s="2327"/>
      <c r="G559" s="2422"/>
      <c r="H559" s="2422"/>
      <c r="I559" s="2363"/>
      <c r="J559" s="2334"/>
      <c r="K559" s="2354">
        <f>K554*0.1/0.9</f>
        <v>85000</v>
      </c>
      <c r="L559" s="2422">
        <f>K559</f>
        <v>85000</v>
      </c>
      <c r="M559" s="2363"/>
      <c r="N559" s="2422"/>
      <c r="O559" s="2422"/>
      <c r="P559" s="2422"/>
      <c r="Q559" s="2422"/>
      <c r="R559" s="2422"/>
      <c r="S559" s="2422"/>
      <c r="T559" s="2422"/>
      <c r="U559" s="2422"/>
      <c r="V559" s="2422"/>
      <c r="W559" s="2422"/>
      <c r="X559" s="2422"/>
      <c r="Y559" s="2423"/>
    </row>
    <row r="560" spans="1:25" ht="25.9" hidden="1" customHeight="1">
      <c r="A560" s="2424" t="s">
        <v>12</v>
      </c>
      <c r="B560" s="2345" t="s">
        <v>220</v>
      </c>
      <c r="C560" s="2359"/>
      <c r="D560" s="2359"/>
      <c r="E560" s="2359"/>
      <c r="F560" s="2327"/>
      <c r="G560" s="2422">
        <f>G561+G581</f>
        <v>45861.111111111109</v>
      </c>
      <c r="H560" s="2422"/>
      <c r="I560" s="2363"/>
      <c r="J560" s="2334"/>
      <c r="K560" s="2363">
        <f>K561+K581</f>
        <v>30000</v>
      </c>
      <c r="L560" s="2363">
        <f>L561+L581</f>
        <v>30000</v>
      </c>
      <c r="M560" s="2363">
        <f>M561+M581</f>
        <v>0</v>
      </c>
      <c r="N560" s="2363">
        <f>N561+N581</f>
        <v>0</v>
      </c>
      <c r="O560" s="2363"/>
      <c r="P560" s="2363"/>
      <c r="Q560" s="2363"/>
      <c r="R560" s="2363"/>
      <c r="S560" s="2363"/>
      <c r="T560" s="2363"/>
      <c r="U560" s="2363"/>
      <c r="V560" s="2363"/>
      <c r="W560" s="2363"/>
      <c r="X560" s="2363"/>
      <c r="Y560" s="2423"/>
    </row>
    <row r="561" spans="1:25" ht="25.9" hidden="1" customHeight="1">
      <c r="A561" s="2336" t="s">
        <v>2</v>
      </c>
      <c r="B561" s="2337" t="s">
        <v>415</v>
      </c>
      <c r="C561" s="2359"/>
      <c r="D561" s="2359"/>
      <c r="E561" s="2359"/>
      <c r="F561" s="2327"/>
      <c r="G561" s="2340">
        <f>G562</f>
        <v>41275</v>
      </c>
      <c r="H561" s="2340">
        <f t="shared" ref="H561:N563" si="56">H562</f>
        <v>30000</v>
      </c>
      <c r="I561" s="2340">
        <f t="shared" si="56"/>
        <v>0</v>
      </c>
      <c r="J561" s="2340">
        <f t="shared" si="56"/>
        <v>0</v>
      </c>
      <c r="K561" s="2340">
        <f t="shared" si="56"/>
        <v>27000</v>
      </c>
      <c r="L561" s="2340">
        <f t="shared" si="56"/>
        <v>27000</v>
      </c>
      <c r="M561" s="2340">
        <f t="shared" si="56"/>
        <v>0</v>
      </c>
      <c r="N561" s="2340">
        <f t="shared" si="56"/>
        <v>0</v>
      </c>
      <c r="O561" s="2340"/>
      <c r="P561" s="2340"/>
      <c r="Q561" s="2340"/>
      <c r="R561" s="2340"/>
      <c r="S561" s="2340"/>
      <c r="T561" s="2340"/>
      <c r="U561" s="2340"/>
      <c r="V561" s="2340"/>
      <c r="W561" s="2340"/>
      <c r="X561" s="2340"/>
      <c r="Y561" s="2423" t="s">
        <v>374</v>
      </c>
    </row>
    <row r="562" spans="1:25" ht="25.9" hidden="1" customHeight="1">
      <c r="A562" s="2336"/>
      <c r="B562" s="2415" t="s">
        <v>30</v>
      </c>
      <c r="C562" s="2359"/>
      <c r="D562" s="2359"/>
      <c r="E562" s="2359"/>
      <c r="F562" s="2327"/>
      <c r="G562" s="2340">
        <f>G563</f>
        <v>41275</v>
      </c>
      <c r="H562" s="2340">
        <f t="shared" si="56"/>
        <v>30000</v>
      </c>
      <c r="I562" s="2340">
        <f t="shared" si="56"/>
        <v>0</v>
      </c>
      <c r="J562" s="2340">
        <f t="shared" si="56"/>
        <v>0</v>
      </c>
      <c r="K562" s="2340">
        <f t="shared" si="56"/>
        <v>27000</v>
      </c>
      <c r="L562" s="2340">
        <f t="shared" si="56"/>
        <v>27000</v>
      </c>
      <c r="M562" s="2340">
        <f t="shared" si="56"/>
        <v>0</v>
      </c>
      <c r="N562" s="2340">
        <f t="shared" si="56"/>
        <v>0</v>
      </c>
      <c r="O562" s="2340"/>
      <c r="P562" s="2340"/>
      <c r="Q562" s="2340"/>
      <c r="R562" s="2340"/>
      <c r="S562" s="2340"/>
      <c r="T562" s="2340"/>
      <c r="U562" s="2340"/>
      <c r="V562" s="2340"/>
      <c r="W562" s="2340"/>
      <c r="X562" s="2340"/>
      <c r="Y562" s="2414"/>
    </row>
    <row r="563" spans="1:25" ht="25.9" hidden="1" customHeight="1">
      <c r="A563" s="2336" t="s">
        <v>29</v>
      </c>
      <c r="B563" s="2374" t="s">
        <v>266</v>
      </c>
      <c r="C563" s="2359"/>
      <c r="D563" s="2359"/>
      <c r="E563" s="2359"/>
      <c r="F563" s="2327"/>
      <c r="G563" s="2340">
        <f>G564</f>
        <v>41275</v>
      </c>
      <c r="H563" s="2340">
        <f t="shared" si="56"/>
        <v>30000</v>
      </c>
      <c r="I563" s="2340">
        <f t="shared" si="56"/>
        <v>0</v>
      </c>
      <c r="J563" s="2340">
        <f t="shared" si="56"/>
        <v>0</v>
      </c>
      <c r="K563" s="2340">
        <f t="shared" si="56"/>
        <v>27000</v>
      </c>
      <c r="L563" s="2340">
        <f t="shared" si="56"/>
        <v>27000</v>
      </c>
      <c r="M563" s="2340">
        <f t="shared" si="56"/>
        <v>0</v>
      </c>
      <c r="N563" s="2340">
        <f t="shared" si="56"/>
        <v>0</v>
      </c>
      <c r="O563" s="2340"/>
      <c r="P563" s="2340"/>
      <c r="Q563" s="2340"/>
      <c r="R563" s="2340"/>
      <c r="S563" s="2340"/>
      <c r="T563" s="2340"/>
      <c r="U563" s="2340"/>
      <c r="V563" s="2340"/>
      <c r="W563" s="2340"/>
      <c r="X563" s="2340"/>
      <c r="Y563" s="2414"/>
    </row>
    <row r="564" spans="1:25" ht="25.9" hidden="1" customHeight="1">
      <c r="A564" s="2336"/>
      <c r="B564" s="2380" t="s">
        <v>24</v>
      </c>
      <c r="C564" s="2419"/>
      <c r="D564" s="2419"/>
      <c r="E564" s="2419"/>
      <c r="F564" s="2425"/>
      <c r="G564" s="2426">
        <f t="shared" ref="G564:N564" si="57">SUM(G565:G580)</f>
        <v>41275</v>
      </c>
      <c r="H564" s="2426">
        <f t="shared" si="57"/>
        <v>30000</v>
      </c>
      <c r="I564" s="2426">
        <f t="shared" si="57"/>
        <v>0</v>
      </c>
      <c r="J564" s="2426">
        <f t="shared" si="57"/>
        <v>0</v>
      </c>
      <c r="K564" s="2426">
        <f t="shared" si="57"/>
        <v>27000</v>
      </c>
      <c r="L564" s="2426">
        <f t="shared" si="57"/>
        <v>27000</v>
      </c>
      <c r="M564" s="2426">
        <f t="shared" si="57"/>
        <v>0</v>
      </c>
      <c r="N564" s="2426">
        <f t="shared" si="57"/>
        <v>0</v>
      </c>
      <c r="O564" s="2426"/>
      <c r="P564" s="2426"/>
      <c r="Q564" s="2426"/>
      <c r="R564" s="2426"/>
      <c r="S564" s="2426"/>
      <c r="T564" s="2426"/>
      <c r="U564" s="2426"/>
      <c r="V564" s="2426"/>
      <c r="W564" s="2426"/>
      <c r="X564" s="2426"/>
      <c r="Y564" s="2421"/>
    </row>
    <row r="565" spans="1:25" ht="25.9" hidden="1" customHeight="1">
      <c r="A565" s="2344">
        <v>1</v>
      </c>
      <c r="B565" s="2345" t="s">
        <v>221</v>
      </c>
      <c r="C565" s="2359"/>
      <c r="D565" s="2359"/>
      <c r="E565" s="2359"/>
      <c r="F565" s="2327" t="s">
        <v>238</v>
      </c>
      <c r="G565" s="2422">
        <v>1309</v>
      </c>
      <c r="H565" s="2422">
        <v>1150</v>
      </c>
      <c r="I565" s="2363"/>
      <c r="J565" s="2334"/>
      <c r="K565" s="2363">
        <f>L565</f>
        <v>1035</v>
      </c>
      <c r="L565" s="2334">
        <f t="shared" ref="L565:L580" si="58">H565*0.9</f>
        <v>1035</v>
      </c>
      <c r="M565" s="2363"/>
      <c r="N565" s="2422"/>
      <c r="O565" s="2422"/>
      <c r="P565" s="2422"/>
      <c r="Q565" s="2422"/>
      <c r="R565" s="2422"/>
      <c r="S565" s="2422"/>
      <c r="T565" s="2422"/>
      <c r="U565" s="2422"/>
      <c r="V565" s="2422"/>
      <c r="W565" s="2422"/>
      <c r="X565" s="2422"/>
      <c r="Y565" s="2414"/>
    </row>
    <row r="566" spans="1:25" ht="25.9" hidden="1" customHeight="1">
      <c r="A566" s="2344">
        <f t="shared" ref="A566:A578" si="59">+A565+1</f>
        <v>2</v>
      </c>
      <c r="B566" s="2345" t="s">
        <v>222</v>
      </c>
      <c r="C566" s="2359"/>
      <c r="D566" s="2359"/>
      <c r="E566" s="2359"/>
      <c r="F566" s="2327" t="s">
        <v>239</v>
      </c>
      <c r="G566" s="2422">
        <v>1941</v>
      </c>
      <c r="H566" s="2422">
        <v>1725</v>
      </c>
      <c r="I566" s="2363"/>
      <c r="J566" s="2334"/>
      <c r="K566" s="2363">
        <f t="shared" ref="K566:K580" si="60">L566</f>
        <v>1552.5</v>
      </c>
      <c r="L566" s="2334">
        <f t="shared" si="58"/>
        <v>1552.5</v>
      </c>
      <c r="M566" s="2363"/>
      <c r="N566" s="2422"/>
      <c r="O566" s="2422"/>
      <c r="P566" s="2422"/>
      <c r="Q566" s="2422"/>
      <c r="R566" s="2422"/>
      <c r="S566" s="2422"/>
      <c r="T566" s="2422"/>
      <c r="U566" s="2422"/>
      <c r="V566" s="2422"/>
      <c r="W566" s="2422"/>
      <c r="X566" s="2422"/>
      <c r="Y566" s="2414"/>
    </row>
    <row r="567" spans="1:25" ht="25.9" hidden="1" customHeight="1">
      <c r="A567" s="2344">
        <v>3</v>
      </c>
      <c r="B567" s="2345" t="s">
        <v>223</v>
      </c>
      <c r="C567" s="2359"/>
      <c r="D567" s="2359"/>
      <c r="E567" s="2359"/>
      <c r="F567" s="2327" t="s">
        <v>240</v>
      </c>
      <c r="G567" s="2422">
        <v>1481</v>
      </c>
      <c r="H567" s="2422">
        <v>1150</v>
      </c>
      <c r="I567" s="2363"/>
      <c r="J567" s="2334"/>
      <c r="K567" s="2363">
        <f t="shared" si="60"/>
        <v>1035</v>
      </c>
      <c r="L567" s="2334">
        <f t="shared" si="58"/>
        <v>1035</v>
      </c>
      <c r="M567" s="2363"/>
      <c r="N567" s="2422"/>
      <c r="O567" s="2422"/>
      <c r="P567" s="2422"/>
      <c r="Q567" s="2422"/>
      <c r="R567" s="2422"/>
      <c r="S567" s="2422"/>
      <c r="T567" s="2422"/>
      <c r="U567" s="2422"/>
      <c r="V567" s="2422"/>
      <c r="W567" s="2422"/>
      <c r="X567" s="2422"/>
      <c r="Y567" s="2414"/>
    </row>
    <row r="568" spans="1:25" ht="25.9" hidden="1" customHeight="1">
      <c r="A568" s="2344">
        <f t="shared" si="59"/>
        <v>4</v>
      </c>
      <c r="B568" s="2345" t="s">
        <v>224</v>
      </c>
      <c r="C568" s="2359"/>
      <c r="D568" s="2359"/>
      <c r="E568" s="2359"/>
      <c r="F568" s="2327" t="s">
        <v>241</v>
      </c>
      <c r="G568" s="2422">
        <v>2403</v>
      </c>
      <c r="H568" s="2422">
        <v>1800</v>
      </c>
      <c r="I568" s="2363"/>
      <c r="J568" s="2334"/>
      <c r="K568" s="2363">
        <f t="shared" si="60"/>
        <v>1620</v>
      </c>
      <c r="L568" s="2334">
        <f t="shared" si="58"/>
        <v>1620</v>
      </c>
      <c r="M568" s="2363"/>
      <c r="N568" s="2422"/>
      <c r="O568" s="2422"/>
      <c r="P568" s="2422"/>
      <c r="Q568" s="2422"/>
      <c r="R568" s="2422"/>
      <c r="S568" s="2422"/>
      <c r="T568" s="2422"/>
      <c r="U568" s="2422"/>
      <c r="V568" s="2422"/>
      <c r="W568" s="2422"/>
      <c r="X568" s="2422"/>
      <c r="Y568" s="2414"/>
    </row>
    <row r="569" spans="1:25" ht="25.9" hidden="1" customHeight="1">
      <c r="A569" s="2344">
        <v>6</v>
      </c>
      <c r="B569" s="2345" t="s">
        <v>226</v>
      </c>
      <c r="C569" s="2359"/>
      <c r="D569" s="2359"/>
      <c r="E569" s="2359"/>
      <c r="F569" s="2327" t="s">
        <v>243</v>
      </c>
      <c r="G569" s="2422">
        <v>3202</v>
      </c>
      <c r="H569" s="2422">
        <v>2900</v>
      </c>
      <c r="I569" s="2363"/>
      <c r="J569" s="2334"/>
      <c r="K569" s="2363">
        <f t="shared" si="60"/>
        <v>2610</v>
      </c>
      <c r="L569" s="2334">
        <f t="shared" si="58"/>
        <v>2610</v>
      </c>
      <c r="M569" s="2363"/>
      <c r="N569" s="2422"/>
      <c r="O569" s="2422"/>
      <c r="P569" s="2422"/>
      <c r="Q569" s="2422"/>
      <c r="R569" s="2422"/>
      <c r="S569" s="2422"/>
      <c r="T569" s="2422"/>
      <c r="U569" s="2422"/>
      <c r="V569" s="2422"/>
      <c r="W569" s="2422"/>
      <c r="X569" s="2422"/>
      <c r="Y569" s="2414"/>
    </row>
    <row r="570" spans="1:25" ht="25.9" hidden="1" customHeight="1">
      <c r="A570" s="2344">
        <f>+A568+1</f>
        <v>5</v>
      </c>
      <c r="B570" s="2345" t="s">
        <v>225</v>
      </c>
      <c r="C570" s="2359"/>
      <c r="D570" s="2359"/>
      <c r="E570" s="2359"/>
      <c r="F570" s="2327" t="s">
        <v>242</v>
      </c>
      <c r="G570" s="2422">
        <v>2330</v>
      </c>
      <c r="H570" s="2422">
        <v>1800</v>
      </c>
      <c r="I570" s="2363"/>
      <c r="J570" s="2334"/>
      <c r="K570" s="2363">
        <f t="shared" si="60"/>
        <v>1620</v>
      </c>
      <c r="L570" s="2334">
        <f t="shared" si="58"/>
        <v>1620</v>
      </c>
      <c r="M570" s="2363"/>
      <c r="N570" s="2422"/>
      <c r="O570" s="2422"/>
      <c r="P570" s="2422"/>
      <c r="Q570" s="2422"/>
      <c r="R570" s="2422"/>
      <c r="S570" s="2422"/>
      <c r="T570" s="2422"/>
      <c r="U570" s="2422"/>
      <c r="V570" s="2422"/>
      <c r="W570" s="2422"/>
      <c r="X570" s="2422"/>
      <c r="Y570" s="2414"/>
    </row>
    <row r="571" spans="1:25" ht="25.9" hidden="1" customHeight="1">
      <c r="A571" s="2344">
        <v>7</v>
      </c>
      <c r="B571" s="2345" t="s">
        <v>227</v>
      </c>
      <c r="C571" s="2359"/>
      <c r="D571" s="2359"/>
      <c r="E571" s="2359"/>
      <c r="F571" s="2327" t="s">
        <v>244</v>
      </c>
      <c r="G571" s="2422">
        <v>3303</v>
      </c>
      <c r="H571" s="2422">
        <v>2300</v>
      </c>
      <c r="I571" s="2363"/>
      <c r="J571" s="2334"/>
      <c r="K571" s="2363">
        <f t="shared" si="60"/>
        <v>2070</v>
      </c>
      <c r="L571" s="2334">
        <f t="shared" si="58"/>
        <v>2070</v>
      </c>
      <c r="M571" s="2363"/>
      <c r="N571" s="2422"/>
      <c r="O571" s="2422"/>
      <c r="P571" s="2422"/>
      <c r="Q571" s="2422"/>
      <c r="R571" s="2422"/>
      <c r="S571" s="2422"/>
      <c r="T571" s="2422"/>
      <c r="U571" s="2422"/>
      <c r="V571" s="2422"/>
      <c r="W571" s="2422"/>
      <c r="X571" s="2422"/>
      <c r="Y571" s="2414"/>
    </row>
    <row r="572" spans="1:25" ht="25.9" hidden="1" customHeight="1">
      <c r="A572" s="2344">
        <f t="shared" si="59"/>
        <v>8</v>
      </c>
      <c r="B572" s="2345" t="s">
        <v>228</v>
      </c>
      <c r="C572" s="2359"/>
      <c r="D572" s="2359"/>
      <c r="E572" s="2359"/>
      <c r="F572" s="2327" t="s">
        <v>245</v>
      </c>
      <c r="G572" s="2422">
        <v>1811</v>
      </c>
      <c r="H572" s="2422">
        <v>1150</v>
      </c>
      <c r="I572" s="2363"/>
      <c r="J572" s="2334"/>
      <c r="K572" s="2363">
        <f t="shared" si="60"/>
        <v>1035</v>
      </c>
      <c r="L572" s="2334">
        <f t="shared" si="58"/>
        <v>1035</v>
      </c>
      <c r="M572" s="2363"/>
      <c r="N572" s="2422"/>
      <c r="O572" s="2422"/>
      <c r="P572" s="2422"/>
      <c r="Q572" s="2422"/>
      <c r="R572" s="2422"/>
      <c r="S572" s="2422"/>
      <c r="T572" s="2422"/>
      <c r="U572" s="2422"/>
      <c r="V572" s="2422"/>
      <c r="W572" s="2422"/>
      <c r="X572" s="2422"/>
      <c r="Y572" s="2414"/>
    </row>
    <row r="573" spans="1:25" ht="25.9" hidden="1" customHeight="1">
      <c r="A573" s="2344">
        <f t="shared" si="59"/>
        <v>9</v>
      </c>
      <c r="B573" s="2345" t="s">
        <v>229</v>
      </c>
      <c r="C573" s="2359"/>
      <c r="D573" s="2359"/>
      <c r="E573" s="2359"/>
      <c r="F573" s="2327" t="s">
        <v>246</v>
      </c>
      <c r="G573" s="2422">
        <v>1687</v>
      </c>
      <c r="H573" s="2422">
        <v>1150</v>
      </c>
      <c r="I573" s="2363"/>
      <c r="J573" s="2334"/>
      <c r="K573" s="2363">
        <f t="shared" si="60"/>
        <v>1035</v>
      </c>
      <c r="L573" s="2334">
        <f t="shared" si="58"/>
        <v>1035</v>
      </c>
      <c r="M573" s="2363"/>
      <c r="N573" s="2422"/>
      <c r="O573" s="2422"/>
      <c r="P573" s="2422"/>
      <c r="Q573" s="2422"/>
      <c r="R573" s="2422"/>
      <c r="S573" s="2422"/>
      <c r="T573" s="2422"/>
      <c r="U573" s="2422"/>
      <c r="V573" s="2422"/>
      <c r="W573" s="2422"/>
      <c r="X573" s="2422"/>
      <c r="Y573" s="2414"/>
    </row>
    <row r="574" spans="1:25" ht="25.9" hidden="1" customHeight="1">
      <c r="A574" s="2344">
        <f t="shared" si="59"/>
        <v>10</v>
      </c>
      <c r="B574" s="2345" t="s">
        <v>230</v>
      </c>
      <c r="C574" s="2359"/>
      <c r="D574" s="2359"/>
      <c r="E574" s="2359"/>
      <c r="F574" s="2327" t="s">
        <v>247</v>
      </c>
      <c r="G574" s="2422">
        <v>2802</v>
      </c>
      <c r="H574" s="2422">
        <v>2250</v>
      </c>
      <c r="I574" s="2363"/>
      <c r="J574" s="2334"/>
      <c r="K574" s="2363">
        <f t="shared" si="60"/>
        <v>2025</v>
      </c>
      <c r="L574" s="2334">
        <f t="shared" si="58"/>
        <v>2025</v>
      </c>
      <c r="M574" s="2363"/>
      <c r="N574" s="2422"/>
      <c r="O574" s="2422"/>
      <c r="P574" s="2422"/>
      <c r="Q574" s="2422"/>
      <c r="R574" s="2422"/>
      <c r="S574" s="2422"/>
      <c r="T574" s="2422"/>
      <c r="U574" s="2422"/>
      <c r="V574" s="2422"/>
      <c r="W574" s="2422"/>
      <c r="X574" s="2422"/>
      <c r="Y574" s="2414"/>
    </row>
    <row r="575" spans="1:25" ht="25.9" hidden="1" customHeight="1">
      <c r="A575" s="2344">
        <f t="shared" si="59"/>
        <v>11</v>
      </c>
      <c r="B575" s="2345" t="s">
        <v>231</v>
      </c>
      <c r="C575" s="2359"/>
      <c r="D575" s="2359"/>
      <c r="E575" s="2359"/>
      <c r="F575" s="2327" t="s">
        <v>248</v>
      </c>
      <c r="G575" s="2422">
        <v>2750</v>
      </c>
      <c r="H575" s="2422">
        <v>2250</v>
      </c>
      <c r="I575" s="2363"/>
      <c r="J575" s="2334"/>
      <c r="K575" s="2363">
        <f t="shared" si="60"/>
        <v>2025</v>
      </c>
      <c r="L575" s="2334">
        <f t="shared" si="58"/>
        <v>2025</v>
      </c>
      <c r="M575" s="2363"/>
      <c r="N575" s="2422"/>
      <c r="O575" s="2422"/>
      <c r="P575" s="2422"/>
      <c r="Q575" s="2422"/>
      <c r="R575" s="2422"/>
      <c r="S575" s="2422"/>
      <c r="T575" s="2422"/>
      <c r="U575" s="2422"/>
      <c r="V575" s="2422"/>
      <c r="W575" s="2422"/>
      <c r="X575" s="2422"/>
      <c r="Y575" s="2414"/>
    </row>
    <row r="576" spans="1:25" ht="25.9" hidden="1" customHeight="1">
      <c r="A576" s="2344">
        <v>12</v>
      </c>
      <c r="B576" s="2345" t="s">
        <v>232</v>
      </c>
      <c r="C576" s="2359"/>
      <c r="D576" s="2359"/>
      <c r="E576" s="2359"/>
      <c r="F576" s="2327" t="s">
        <v>249</v>
      </c>
      <c r="G576" s="2422">
        <v>4424</v>
      </c>
      <c r="H576" s="2422">
        <v>2875</v>
      </c>
      <c r="I576" s="2363"/>
      <c r="J576" s="2334"/>
      <c r="K576" s="2363">
        <f t="shared" si="60"/>
        <v>2587.5</v>
      </c>
      <c r="L576" s="2334">
        <f t="shared" si="58"/>
        <v>2587.5</v>
      </c>
      <c r="M576" s="2363"/>
      <c r="N576" s="2422"/>
      <c r="O576" s="2422"/>
      <c r="P576" s="2422"/>
      <c r="Q576" s="2422"/>
      <c r="R576" s="2422"/>
      <c r="S576" s="2422"/>
      <c r="T576" s="2422"/>
      <c r="U576" s="2422"/>
      <c r="V576" s="2422"/>
      <c r="W576" s="2422"/>
      <c r="X576" s="2422"/>
      <c r="Y576" s="2414"/>
    </row>
    <row r="577" spans="1:25" ht="25.9" hidden="1" customHeight="1">
      <c r="A577" s="2344">
        <f t="shared" si="59"/>
        <v>13</v>
      </c>
      <c r="B577" s="2345" t="s">
        <v>233</v>
      </c>
      <c r="C577" s="2359"/>
      <c r="D577" s="2359"/>
      <c r="E577" s="2359"/>
      <c r="F577" s="2327" t="s">
        <v>250</v>
      </c>
      <c r="G577" s="2422">
        <v>2098</v>
      </c>
      <c r="H577" s="2422">
        <v>1150</v>
      </c>
      <c r="I577" s="2363"/>
      <c r="J577" s="2334"/>
      <c r="K577" s="2363">
        <f t="shared" si="60"/>
        <v>1035</v>
      </c>
      <c r="L577" s="2334">
        <f t="shared" si="58"/>
        <v>1035</v>
      </c>
      <c r="M577" s="2363"/>
      <c r="N577" s="2422"/>
      <c r="O577" s="2422"/>
      <c r="P577" s="2422"/>
      <c r="Q577" s="2422"/>
      <c r="R577" s="2422"/>
      <c r="S577" s="2422"/>
      <c r="T577" s="2422"/>
      <c r="U577" s="2422"/>
      <c r="V577" s="2422"/>
      <c r="W577" s="2422"/>
      <c r="X577" s="2422"/>
      <c r="Y577" s="2414"/>
    </row>
    <row r="578" spans="1:25" ht="25.9" hidden="1" customHeight="1">
      <c r="A578" s="2344">
        <f t="shared" si="59"/>
        <v>14</v>
      </c>
      <c r="B578" s="2345" t="s">
        <v>234</v>
      </c>
      <c r="C578" s="2359"/>
      <c r="D578" s="2359"/>
      <c r="E578" s="2359"/>
      <c r="F578" s="2327" t="s">
        <v>251</v>
      </c>
      <c r="G578" s="2422">
        <v>4520</v>
      </c>
      <c r="H578" s="2422">
        <v>3150</v>
      </c>
      <c r="I578" s="2363"/>
      <c r="J578" s="2334"/>
      <c r="K578" s="2363">
        <f t="shared" si="60"/>
        <v>2835</v>
      </c>
      <c r="L578" s="2334">
        <f t="shared" si="58"/>
        <v>2835</v>
      </c>
      <c r="M578" s="2363"/>
      <c r="N578" s="2422"/>
      <c r="O578" s="2422"/>
      <c r="P578" s="2422"/>
      <c r="Q578" s="2422"/>
      <c r="R578" s="2422"/>
      <c r="S578" s="2422"/>
      <c r="T578" s="2422"/>
      <c r="U578" s="2422"/>
      <c r="V578" s="2422"/>
      <c r="W578" s="2422"/>
      <c r="X578" s="2422"/>
      <c r="Y578" s="2414"/>
    </row>
    <row r="579" spans="1:25" ht="25.9" hidden="1" customHeight="1">
      <c r="A579" s="2344">
        <v>15</v>
      </c>
      <c r="B579" s="2345" t="s">
        <v>235</v>
      </c>
      <c r="C579" s="2359"/>
      <c r="D579" s="2359"/>
      <c r="E579" s="2359"/>
      <c r="F579" s="2327" t="s">
        <v>252</v>
      </c>
      <c r="G579" s="2422">
        <v>3892</v>
      </c>
      <c r="H579" s="2422">
        <v>2300</v>
      </c>
      <c r="I579" s="2363"/>
      <c r="J579" s="2334"/>
      <c r="K579" s="2363">
        <f t="shared" si="60"/>
        <v>2070</v>
      </c>
      <c r="L579" s="2334">
        <f t="shared" si="58"/>
        <v>2070</v>
      </c>
      <c r="M579" s="2363"/>
      <c r="N579" s="2422"/>
      <c r="O579" s="2422"/>
      <c r="P579" s="2422"/>
      <c r="Q579" s="2422"/>
      <c r="R579" s="2422"/>
      <c r="S579" s="2422"/>
      <c r="T579" s="2422"/>
      <c r="U579" s="2422"/>
      <c r="V579" s="2422"/>
      <c r="W579" s="2422"/>
      <c r="X579" s="2422"/>
      <c r="Y579" s="2414"/>
    </row>
    <row r="580" spans="1:25" ht="25.9" hidden="1" customHeight="1">
      <c r="A580" s="2344">
        <f>+A579+1</f>
        <v>16</v>
      </c>
      <c r="B580" s="2345" t="s">
        <v>236</v>
      </c>
      <c r="C580" s="2359"/>
      <c r="D580" s="2359"/>
      <c r="E580" s="2359"/>
      <c r="F580" s="2327" t="s">
        <v>253</v>
      </c>
      <c r="G580" s="2422">
        <v>1322</v>
      </c>
      <c r="H580" s="2422">
        <v>900</v>
      </c>
      <c r="I580" s="2363"/>
      <c r="J580" s="2334"/>
      <c r="K580" s="2363">
        <f t="shared" si="60"/>
        <v>810</v>
      </c>
      <c r="L580" s="2334">
        <f t="shared" si="58"/>
        <v>810</v>
      </c>
      <c r="M580" s="2363"/>
      <c r="N580" s="2422"/>
      <c r="O580" s="2422"/>
      <c r="P580" s="2422"/>
      <c r="Q580" s="2422"/>
      <c r="R580" s="2422"/>
      <c r="S580" s="2422"/>
      <c r="T580" s="2422"/>
      <c r="U580" s="2422"/>
      <c r="V580" s="2422"/>
      <c r="W580" s="2422"/>
      <c r="X580" s="2422"/>
      <c r="Y580" s="2414"/>
    </row>
    <row r="581" spans="1:25" s="2343" customFormat="1" ht="25.9" hidden="1" customHeight="1">
      <c r="A581" s="2336"/>
      <c r="B581" s="2337" t="s">
        <v>417</v>
      </c>
      <c r="C581" s="2326"/>
      <c r="D581" s="2326"/>
      <c r="E581" s="2326"/>
      <c r="F581" s="2339"/>
      <c r="G581" s="2340">
        <f>G561*0.1/0.9</f>
        <v>4586.1111111111113</v>
      </c>
      <c r="H581" s="2340">
        <f>H561*0.1/0.9</f>
        <v>3333.333333333333</v>
      </c>
      <c r="I581" s="2340">
        <f t="shared" ref="I581:L581" si="61">I561*0.1/0.9</f>
        <v>0</v>
      </c>
      <c r="J581" s="2340">
        <f t="shared" si="61"/>
        <v>0</v>
      </c>
      <c r="K581" s="2340">
        <f t="shared" si="61"/>
        <v>3000</v>
      </c>
      <c r="L581" s="2340">
        <f t="shared" si="61"/>
        <v>3000</v>
      </c>
      <c r="M581" s="2427"/>
      <c r="N581" s="2340"/>
      <c r="O581" s="2340"/>
      <c r="P581" s="2340"/>
      <c r="Q581" s="2340"/>
      <c r="R581" s="2340"/>
      <c r="S581" s="2340"/>
      <c r="T581" s="2340"/>
      <c r="U581" s="2340"/>
      <c r="V581" s="2340"/>
      <c r="W581" s="2340"/>
      <c r="X581" s="2340"/>
      <c r="Y581" s="2331"/>
    </row>
    <row r="582" spans="1:25" s="2343" customFormat="1" ht="25.9" hidden="1" customHeight="1">
      <c r="A582" s="2336" t="s">
        <v>434</v>
      </c>
      <c r="B582" s="2337" t="s">
        <v>435</v>
      </c>
      <c r="C582" s="2338"/>
      <c r="D582" s="2338"/>
      <c r="E582" s="2338"/>
      <c r="F582" s="2339"/>
      <c r="G582" s="2340"/>
      <c r="H582" s="2340"/>
      <c r="I582" s="2340"/>
      <c r="J582" s="2340"/>
      <c r="K582" s="2340" t="e">
        <f>L582+#REF!</f>
        <v>#REF!</v>
      </c>
      <c r="L582" s="2340">
        <v>513879</v>
      </c>
      <c r="M582" s="2341"/>
      <c r="N582" s="2340"/>
      <c r="O582" s="2340"/>
      <c r="P582" s="2340"/>
      <c r="Q582" s="2340"/>
      <c r="R582" s="2340"/>
      <c r="S582" s="2340"/>
      <c r="T582" s="2340"/>
      <c r="U582" s="2340"/>
      <c r="V582" s="2340"/>
      <c r="W582" s="2340"/>
      <c r="X582" s="2340"/>
      <c r="Y582" s="2342"/>
    </row>
    <row r="583" spans="1:25" ht="25.9" hidden="1" customHeight="1">
      <c r="A583" s="2428"/>
      <c r="B583" s="2429"/>
      <c r="C583" s="2429"/>
      <c r="D583" s="2429"/>
      <c r="E583" s="2429"/>
      <c r="F583" s="2429"/>
      <c r="G583" s="2429"/>
      <c r="H583" s="2429"/>
      <c r="I583" s="2429"/>
      <c r="J583" s="2429"/>
      <c r="K583" s="2429"/>
      <c r="L583" s="2429"/>
      <c r="M583" s="2429"/>
      <c r="N583" s="2429"/>
      <c r="O583" s="2429"/>
      <c r="P583" s="2429"/>
      <c r="Q583" s="2429"/>
      <c r="R583" s="2429"/>
      <c r="S583" s="2429"/>
      <c r="T583" s="2429"/>
      <c r="U583" s="2429"/>
      <c r="V583" s="2429"/>
      <c r="W583" s="2429"/>
      <c r="X583" s="2429"/>
      <c r="Y583" s="2308"/>
    </row>
    <row r="584" spans="1:25" ht="25.9" hidden="1" customHeight="1">
      <c r="A584" s="2430"/>
      <c r="B584" s="2308"/>
      <c r="C584" s="2308"/>
      <c r="D584" s="2308"/>
      <c r="E584" s="2308"/>
      <c r="F584" s="2308"/>
      <c r="G584" s="2308"/>
      <c r="H584" s="2308"/>
      <c r="I584" s="2308"/>
      <c r="J584" s="2308"/>
      <c r="K584" s="2308"/>
      <c r="L584" s="2308"/>
      <c r="M584" s="2308"/>
      <c r="N584" s="2308"/>
      <c r="O584" s="2308"/>
      <c r="P584" s="2308"/>
      <c r="Q584" s="2308"/>
      <c r="R584" s="2308"/>
      <c r="S584" s="2308"/>
      <c r="T584" s="2308"/>
      <c r="U584" s="2308"/>
      <c r="V584" s="2308"/>
      <c r="W584" s="2308"/>
      <c r="X584" s="2308"/>
      <c r="Y584" s="2308"/>
    </row>
    <row r="585" spans="1:25" ht="25.9" hidden="1" customHeight="1">
      <c r="A585" s="2430"/>
      <c r="B585" s="2308"/>
      <c r="C585" s="2308"/>
      <c r="D585" s="2308"/>
      <c r="E585" s="2308"/>
      <c r="F585" s="2308"/>
      <c r="G585" s="2308"/>
      <c r="H585" s="2308"/>
      <c r="I585" s="2308"/>
      <c r="J585" s="2308"/>
      <c r="K585" s="2308"/>
      <c r="L585" s="2308"/>
      <c r="M585" s="2308"/>
      <c r="N585" s="2308"/>
      <c r="O585" s="2308"/>
      <c r="P585" s="2308"/>
      <c r="Q585" s="2308"/>
      <c r="R585" s="2308"/>
      <c r="S585" s="2308"/>
      <c r="T585" s="2308"/>
      <c r="U585" s="2308"/>
      <c r="V585" s="2308"/>
      <c r="W585" s="2308"/>
      <c r="X585" s="2308"/>
      <c r="Y585" s="2308"/>
    </row>
    <row r="586" spans="1:25" ht="25.9" hidden="1" customHeight="1">
      <c r="A586" s="2430"/>
      <c r="B586" s="2308"/>
      <c r="C586" s="2308"/>
      <c r="D586" s="2308"/>
      <c r="E586" s="2308"/>
      <c r="F586" s="2308"/>
      <c r="G586" s="2308"/>
      <c r="H586" s="2308"/>
      <c r="I586" s="2308"/>
      <c r="J586" s="2308"/>
      <c r="K586" s="2308"/>
      <c r="L586" s="2308"/>
      <c r="M586" s="2308"/>
      <c r="N586" s="2308"/>
      <c r="O586" s="2308"/>
      <c r="P586" s="2308"/>
      <c r="Q586" s="2308"/>
      <c r="R586" s="2308"/>
      <c r="S586" s="2308"/>
      <c r="T586" s="2308"/>
      <c r="U586" s="2308"/>
      <c r="V586" s="2308"/>
      <c r="W586" s="2308"/>
      <c r="X586" s="2308"/>
      <c r="Y586" s="2308"/>
    </row>
    <row r="587" spans="1:25" ht="25.9" hidden="1" customHeight="1">
      <c r="A587" s="2430"/>
      <c r="B587" s="2308"/>
      <c r="C587" s="2308"/>
      <c r="D587" s="2308"/>
      <c r="E587" s="2308"/>
      <c r="F587" s="2308"/>
      <c r="G587" s="2308"/>
      <c r="H587" s="2308"/>
      <c r="I587" s="2308"/>
      <c r="J587" s="2308"/>
      <c r="K587" s="2308"/>
      <c r="L587" s="2308"/>
      <c r="M587" s="2308"/>
      <c r="N587" s="2308"/>
      <c r="O587" s="2308"/>
      <c r="P587" s="2308"/>
      <c r="Q587" s="2308"/>
      <c r="R587" s="2308"/>
      <c r="S587" s="2308"/>
      <c r="T587" s="2308"/>
      <c r="U587" s="2308"/>
      <c r="V587" s="2308"/>
      <c r="W587" s="2308"/>
      <c r="X587" s="2308"/>
      <c r="Y587" s="2308"/>
    </row>
    <row r="588" spans="1:25" ht="25.9" hidden="1" customHeight="1">
      <c r="A588" s="2430"/>
      <c r="B588" s="2308"/>
      <c r="C588" s="2308"/>
      <c r="D588" s="2308"/>
      <c r="E588" s="2308"/>
      <c r="F588" s="2308"/>
      <c r="G588" s="2308"/>
      <c r="H588" s="2308"/>
      <c r="I588" s="2308"/>
      <c r="J588" s="2308"/>
      <c r="K588" s="2308"/>
      <c r="L588" s="2308"/>
      <c r="M588" s="2308"/>
      <c r="N588" s="2308"/>
      <c r="O588" s="2308"/>
      <c r="P588" s="2308"/>
      <c r="Q588" s="2308"/>
      <c r="R588" s="2308"/>
      <c r="S588" s="2308"/>
      <c r="T588" s="2308"/>
      <c r="U588" s="2308"/>
      <c r="V588" s="2308"/>
      <c r="W588" s="2308"/>
      <c r="X588" s="2308"/>
      <c r="Y588" s="2308"/>
    </row>
    <row r="589" spans="1:25" ht="25.9" hidden="1" customHeight="1">
      <c r="A589" s="2430"/>
      <c r="B589" s="2308"/>
      <c r="C589" s="2308"/>
      <c r="D589" s="2308"/>
      <c r="E589" s="2308"/>
      <c r="F589" s="2308"/>
      <c r="G589" s="2308"/>
      <c r="H589" s="2308"/>
      <c r="I589" s="2308"/>
      <c r="J589" s="2308"/>
      <c r="K589" s="2308"/>
      <c r="L589" s="2308"/>
      <c r="M589" s="2308"/>
      <c r="N589" s="2308"/>
      <c r="O589" s="2308"/>
      <c r="P589" s="2308"/>
      <c r="Q589" s="2308"/>
      <c r="R589" s="2308"/>
      <c r="S589" s="2308"/>
      <c r="T589" s="2308"/>
      <c r="U589" s="2308"/>
      <c r="V589" s="2308"/>
      <c r="W589" s="2308"/>
      <c r="X589" s="2308"/>
      <c r="Y589" s="2308"/>
    </row>
    <row r="590" spans="1:25" ht="25.9" hidden="1" customHeight="1">
      <c r="A590" s="2430"/>
      <c r="B590" s="2308"/>
      <c r="C590" s="2308"/>
      <c r="D590" s="2308"/>
      <c r="E590" s="2308"/>
      <c r="F590" s="2308"/>
      <c r="G590" s="2308"/>
      <c r="H590" s="2308"/>
      <c r="I590" s="2308"/>
      <c r="J590" s="2308"/>
      <c r="K590" s="2308"/>
      <c r="L590" s="2308"/>
      <c r="M590" s="2308"/>
      <c r="N590" s="2308"/>
      <c r="O590" s="2308"/>
      <c r="P590" s="2308"/>
      <c r="Q590" s="2308"/>
      <c r="R590" s="2308"/>
      <c r="S590" s="2308"/>
      <c r="T590" s="2308"/>
      <c r="U590" s="2308"/>
      <c r="V590" s="2308"/>
      <c r="W590" s="2308"/>
      <c r="X590" s="2308"/>
      <c r="Y590" s="2308"/>
    </row>
    <row r="591" spans="1:25" ht="25.9" hidden="1" customHeight="1">
      <c r="A591" s="2430"/>
      <c r="B591" s="2308"/>
      <c r="C591" s="2308"/>
      <c r="D591" s="2308"/>
      <c r="E591" s="2308"/>
      <c r="F591" s="2308"/>
      <c r="G591" s="2308"/>
      <c r="H591" s="2308"/>
      <c r="I591" s="2308"/>
      <c r="J591" s="2308"/>
      <c r="K591" s="2308"/>
      <c r="L591" s="2308"/>
      <c r="M591" s="2308"/>
      <c r="N591" s="2308"/>
      <c r="O591" s="2308"/>
      <c r="P591" s="2308"/>
      <c r="Q591" s="2308"/>
      <c r="R591" s="2308"/>
      <c r="S591" s="2308"/>
      <c r="T591" s="2308"/>
      <c r="U591" s="2308"/>
      <c r="V591" s="2308"/>
      <c r="W591" s="2308"/>
      <c r="X591" s="2308"/>
      <c r="Y591" s="2308"/>
    </row>
    <row r="592" spans="1:25" ht="25.9" customHeight="1">
      <c r="A592" s="2430"/>
      <c r="B592" s="2308"/>
      <c r="C592" s="2308"/>
      <c r="D592" s="2308"/>
      <c r="E592" s="2308"/>
      <c r="F592" s="2308"/>
      <c r="G592" s="2308"/>
      <c r="H592" s="2308"/>
      <c r="I592" s="2308"/>
      <c r="J592" s="2308"/>
      <c r="K592" s="2308"/>
      <c r="L592" s="2308"/>
      <c r="M592" s="2308"/>
      <c r="N592" s="2308"/>
      <c r="O592" s="2308"/>
      <c r="P592" s="2308"/>
      <c r="Q592" s="2308"/>
      <c r="R592" s="2308"/>
      <c r="S592" s="2308"/>
      <c r="T592" s="2308"/>
      <c r="U592" s="2308"/>
      <c r="V592" s="2308"/>
      <c r="W592" s="2308"/>
      <c r="X592" s="2308"/>
      <c r="Y592" s="2308"/>
    </row>
    <row r="593" spans="1:25" ht="25.9" customHeight="1">
      <c r="A593" s="2430"/>
      <c r="B593" s="2308"/>
      <c r="C593" s="2308"/>
      <c r="D593" s="2308"/>
      <c r="E593" s="2308"/>
      <c r="F593" s="2308"/>
      <c r="G593" s="2308"/>
      <c r="H593" s="2308"/>
      <c r="I593" s="2308"/>
      <c r="J593" s="2308"/>
      <c r="K593" s="2308"/>
      <c r="L593" s="2308"/>
      <c r="M593" s="2308"/>
      <c r="N593" s="2308"/>
      <c r="O593" s="2308"/>
      <c r="P593" s="2308"/>
      <c r="Q593" s="2308"/>
      <c r="R593" s="2308"/>
      <c r="S593" s="2308"/>
      <c r="T593" s="2308"/>
      <c r="U593" s="2308"/>
      <c r="V593" s="2308"/>
      <c r="W593" s="2308"/>
      <c r="X593" s="2308"/>
      <c r="Y593" s="2308"/>
    </row>
    <row r="594" spans="1:25" ht="25.9" customHeight="1">
      <c r="A594" s="2430"/>
      <c r="B594" s="2308"/>
      <c r="C594" s="2308"/>
      <c r="D594" s="2308"/>
      <c r="E594" s="2308"/>
      <c r="F594" s="2308"/>
      <c r="G594" s="2308"/>
      <c r="H594" s="2308"/>
      <c r="I594" s="2308"/>
      <c r="J594" s="2308"/>
      <c r="K594" s="2308"/>
      <c r="L594" s="2308"/>
      <c r="M594" s="2308"/>
      <c r="N594" s="2308"/>
      <c r="O594" s="2308"/>
      <c r="P594" s="2308"/>
      <c r="Q594" s="2308"/>
      <c r="R594" s="2308"/>
      <c r="S594" s="2308"/>
      <c r="T594" s="2308"/>
      <c r="U594" s="2308"/>
      <c r="V594" s="2308"/>
      <c r="W594" s="2308"/>
      <c r="X594" s="2308"/>
      <c r="Y594" s="2308"/>
    </row>
    <row r="595" spans="1:25" ht="25.9" customHeight="1">
      <c r="A595" s="2430"/>
      <c r="B595" s="2308"/>
      <c r="C595" s="2308"/>
      <c r="D595" s="2308"/>
      <c r="E595" s="2308"/>
      <c r="F595" s="2308"/>
      <c r="G595" s="2308"/>
      <c r="H595" s="2308"/>
      <c r="I595" s="2308"/>
      <c r="J595" s="2308"/>
      <c r="K595" s="2308"/>
      <c r="L595" s="2308"/>
      <c r="M595" s="2308"/>
      <c r="N595" s="2308"/>
      <c r="O595" s="2308"/>
      <c r="P595" s="2308"/>
      <c r="Q595" s="2308"/>
      <c r="R595" s="2308"/>
      <c r="S595" s="2308"/>
      <c r="T595" s="2308"/>
      <c r="U595" s="2308"/>
      <c r="V595" s="2308"/>
      <c r="W595" s="2308"/>
      <c r="X595" s="2308"/>
      <c r="Y595" s="2308"/>
    </row>
    <row r="596" spans="1:25" ht="25.9" customHeight="1">
      <c r="A596" s="2430"/>
      <c r="B596" s="2308"/>
      <c r="C596" s="2308"/>
      <c r="D596" s="2308"/>
      <c r="E596" s="2308"/>
      <c r="F596" s="2308"/>
      <c r="G596" s="2308"/>
      <c r="H596" s="2308"/>
      <c r="I596" s="2308"/>
      <c r="J596" s="2308"/>
      <c r="K596" s="2308"/>
      <c r="L596" s="2308"/>
      <c r="M596" s="2308"/>
      <c r="N596" s="2308"/>
      <c r="O596" s="2308"/>
      <c r="P596" s="2308"/>
      <c r="Q596" s="2308"/>
      <c r="R596" s="2308"/>
      <c r="S596" s="2308"/>
      <c r="T596" s="2308"/>
      <c r="U596" s="2308"/>
      <c r="V596" s="2308"/>
      <c r="W596" s="2308"/>
      <c r="X596" s="2308"/>
      <c r="Y596" s="2308"/>
    </row>
    <row r="597" spans="1:25" ht="25.9" customHeight="1">
      <c r="A597" s="2430"/>
      <c r="B597" s="2308"/>
      <c r="C597" s="2308"/>
      <c r="D597" s="2308"/>
      <c r="E597" s="2308"/>
      <c r="F597" s="2308"/>
      <c r="G597" s="2308"/>
      <c r="H597" s="2308"/>
      <c r="I597" s="2308"/>
      <c r="J597" s="2308"/>
      <c r="K597" s="2308"/>
      <c r="L597" s="2308"/>
      <c r="M597" s="2308"/>
      <c r="N597" s="2308"/>
      <c r="O597" s="2308"/>
      <c r="P597" s="2308"/>
      <c r="Q597" s="2308"/>
      <c r="R597" s="2308"/>
      <c r="S597" s="2308"/>
      <c r="T597" s="2308"/>
      <c r="U597" s="2308"/>
      <c r="V597" s="2308"/>
      <c r="W597" s="2308"/>
      <c r="X597" s="2308"/>
      <c r="Y597" s="2308"/>
    </row>
    <row r="598" spans="1:25" ht="25.9" customHeight="1">
      <c r="A598" s="2430"/>
      <c r="B598" s="2308"/>
      <c r="C598" s="2308"/>
      <c r="D598" s="2308"/>
      <c r="E598" s="2308"/>
      <c r="F598" s="2308"/>
      <c r="G598" s="2308"/>
      <c r="H598" s="2308"/>
      <c r="I598" s="2308"/>
      <c r="J598" s="2308"/>
      <c r="K598" s="2308"/>
      <c r="L598" s="2308"/>
      <c r="M598" s="2308"/>
      <c r="N598" s="2308"/>
      <c r="O598" s="2308"/>
      <c r="P598" s="2308"/>
      <c r="Q598" s="2308"/>
      <c r="R598" s="2308"/>
      <c r="S598" s="2308"/>
      <c r="T598" s="2308"/>
      <c r="U598" s="2308"/>
      <c r="V598" s="2308"/>
      <c r="W598" s="2308"/>
      <c r="X598" s="2308"/>
      <c r="Y598" s="2308"/>
    </row>
    <row r="599" spans="1:25" ht="25.9" customHeight="1">
      <c r="A599" s="2430"/>
      <c r="B599" s="2308"/>
      <c r="C599" s="2308"/>
      <c r="D599" s="2308"/>
      <c r="E599" s="2308"/>
      <c r="F599" s="2308"/>
      <c r="G599" s="2308"/>
      <c r="H599" s="2308"/>
      <c r="I599" s="2308"/>
      <c r="J599" s="2308"/>
      <c r="K599" s="2308"/>
      <c r="L599" s="2308"/>
      <c r="M599" s="2308"/>
      <c r="N599" s="2308"/>
      <c r="O599" s="2308"/>
      <c r="P599" s="2308"/>
      <c r="Q599" s="2308"/>
      <c r="R599" s="2308"/>
      <c r="S599" s="2308"/>
      <c r="T599" s="2308"/>
      <c r="U599" s="2308"/>
      <c r="V599" s="2308"/>
      <c r="W599" s="2308"/>
      <c r="X599" s="2308"/>
      <c r="Y599" s="2308"/>
    </row>
    <row r="600" spans="1:25" ht="25.9" customHeight="1">
      <c r="A600" s="2430"/>
      <c r="B600" s="2308"/>
      <c r="C600" s="2308"/>
      <c r="D600" s="2308"/>
      <c r="E600" s="2308"/>
      <c r="F600" s="2308"/>
      <c r="G600" s="2308"/>
      <c r="H600" s="2308"/>
      <c r="I600" s="2308"/>
      <c r="J600" s="2308"/>
      <c r="K600" s="2308"/>
      <c r="L600" s="2308"/>
      <c r="M600" s="2308"/>
      <c r="N600" s="2308"/>
      <c r="O600" s="2308"/>
      <c r="P600" s="2308"/>
      <c r="Q600" s="2308"/>
      <c r="R600" s="2308"/>
      <c r="S600" s="2308"/>
      <c r="T600" s="2308"/>
      <c r="U600" s="2308"/>
      <c r="V600" s="2308"/>
      <c r="W600" s="2308"/>
      <c r="X600" s="2308"/>
      <c r="Y600" s="2308"/>
    </row>
    <row r="601" spans="1:25" ht="25.9" customHeight="1">
      <c r="A601" s="2430"/>
      <c r="B601" s="2308"/>
      <c r="C601" s="2308"/>
      <c r="D601" s="2308"/>
      <c r="E601" s="2308"/>
      <c r="F601" s="2308"/>
      <c r="G601" s="2308"/>
      <c r="H601" s="2308"/>
      <c r="I601" s="2308"/>
      <c r="J601" s="2308"/>
      <c r="K601" s="2308"/>
      <c r="L601" s="2308"/>
      <c r="M601" s="2308"/>
      <c r="N601" s="2308"/>
      <c r="O601" s="2308"/>
      <c r="P601" s="2308"/>
      <c r="Q601" s="2308"/>
      <c r="R601" s="2308"/>
      <c r="S601" s="2308"/>
      <c r="T601" s="2308"/>
      <c r="U601" s="2308"/>
      <c r="V601" s="2308"/>
      <c r="W601" s="2308"/>
      <c r="X601" s="2308"/>
      <c r="Y601" s="2308"/>
    </row>
    <row r="602" spans="1:25" ht="25.9" customHeight="1">
      <c r="A602" s="2430"/>
      <c r="B602" s="2308"/>
      <c r="C602" s="2308"/>
      <c r="D602" s="2308"/>
      <c r="E602" s="2308"/>
      <c r="F602" s="2308"/>
      <c r="G602" s="2308"/>
      <c r="H602" s="2308"/>
      <c r="I602" s="2308"/>
      <c r="J602" s="2308"/>
      <c r="K602" s="2308"/>
      <c r="L602" s="2308"/>
      <c r="M602" s="2308"/>
      <c r="N602" s="2308"/>
      <c r="O602" s="2308"/>
      <c r="P602" s="2308"/>
      <c r="Q602" s="2308"/>
      <c r="R602" s="2308"/>
      <c r="S602" s="2308"/>
      <c r="T602" s="2308"/>
      <c r="U602" s="2308"/>
      <c r="V602" s="2308"/>
      <c r="W602" s="2308"/>
      <c r="X602" s="2308"/>
      <c r="Y602" s="2308"/>
    </row>
    <row r="603" spans="1:25" ht="25.9" customHeight="1">
      <c r="A603" s="2430"/>
      <c r="B603" s="2308"/>
      <c r="C603" s="2308"/>
      <c r="D603" s="2308"/>
      <c r="E603" s="2308"/>
      <c r="F603" s="2308"/>
      <c r="G603" s="2308"/>
      <c r="H603" s="2308"/>
      <c r="I603" s="2308"/>
      <c r="J603" s="2308"/>
      <c r="K603" s="2308"/>
      <c r="L603" s="2308"/>
      <c r="M603" s="2308"/>
      <c r="N603" s="2308"/>
      <c r="O603" s="2308"/>
      <c r="P603" s="2308"/>
      <c r="Q603" s="2308"/>
      <c r="R603" s="2308"/>
      <c r="S603" s="2308"/>
      <c r="T603" s="2308"/>
      <c r="U603" s="2308"/>
      <c r="V603" s="2308"/>
      <c r="W603" s="2308"/>
      <c r="X603" s="2308"/>
      <c r="Y603" s="2308"/>
    </row>
    <row r="604" spans="1:25" ht="25.9" customHeight="1">
      <c r="A604" s="2430"/>
      <c r="B604" s="2308"/>
      <c r="C604" s="2308"/>
      <c r="D604" s="2308"/>
      <c r="E604" s="2308"/>
      <c r="F604" s="2308"/>
      <c r="G604" s="2308"/>
      <c r="H604" s="2308"/>
      <c r="I604" s="2308"/>
      <c r="J604" s="2308"/>
      <c r="K604" s="2308"/>
      <c r="L604" s="2308"/>
      <c r="M604" s="2308"/>
      <c r="N604" s="2308"/>
      <c r="O604" s="2308"/>
      <c r="P604" s="2308"/>
      <c r="Q604" s="2308"/>
      <c r="R604" s="2308"/>
      <c r="S604" s="2308"/>
      <c r="T604" s="2308"/>
      <c r="U604" s="2308"/>
      <c r="V604" s="2308"/>
      <c r="W604" s="2308"/>
      <c r="X604" s="2308"/>
      <c r="Y604" s="2308"/>
    </row>
    <row r="605" spans="1:25" ht="25.9" customHeight="1">
      <c r="A605" s="2430"/>
      <c r="B605" s="2308"/>
      <c r="C605" s="2308"/>
      <c r="D605" s="2308"/>
      <c r="E605" s="2308"/>
      <c r="F605" s="2308"/>
      <c r="G605" s="2308"/>
      <c r="H605" s="2308"/>
      <c r="I605" s="2308"/>
      <c r="J605" s="2308"/>
      <c r="K605" s="2308"/>
      <c r="L605" s="2308"/>
      <c r="M605" s="2308"/>
      <c r="N605" s="2308"/>
      <c r="O605" s="2308"/>
      <c r="P605" s="2308"/>
      <c r="Q605" s="2308"/>
      <c r="R605" s="2308"/>
      <c r="S605" s="2308"/>
      <c r="T605" s="2308"/>
      <c r="U605" s="2308"/>
      <c r="V605" s="2308"/>
      <c r="W605" s="2308"/>
      <c r="X605" s="2308"/>
      <c r="Y605" s="2308"/>
    </row>
    <row r="606" spans="1:25" ht="25.9" customHeight="1">
      <c r="A606" s="2430"/>
      <c r="B606" s="2308"/>
      <c r="C606" s="2308"/>
      <c r="D606" s="2308"/>
      <c r="E606" s="2308"/>
      <c r="F606" s="2308"/>
      <c r="G606" s="2308"/>
      <c r="H606" s="2308"/>
      <c r="I606" s="2308"/>
      <c r="J606" s="2308"/>
      <c r="K606" s="2308"/>
      <c r="L606" s="2308"/>
      <c r="M606" s="2308"/>
      <c r="N606" s="2308"/>
      <c r="O606" s="2308"/>
      <c r="P606" s="2308"/>
      <c r="Q606" s="2308"/>
      <c r="R606" s="2308"/>
      <c r="S606" s="2308"/>
      <c r="T606" s="2308"/>
      <c r="U606" s="2308"/>
      <c r="V606" s="2308"/>
      <c r="W606" s="2308"/>
      <c r="X606" s="2308"/>
      <c r="Y606" s="2308"/>
    </row>
    <row r="607" spans="1:25" ht="25.9" customHeight="1">
      <c r="A607" s="2430"/>
      <c r="B607" s="2308"/>
      <c r="C607" s="2308"/>
      <c r="D607" s="2308"/>
      <c r="E607" s="2308"/>
      <c r="F607" s="2308"/>
      <c r="G607" s="2308"/>
      <c r="H607" s="2308"/>
      <c r="I607" s="2308"/>
      <c r="J607" s="2308"/>
      <c r="K607" s="2308"/>
      <c r="L607" s="2308"/>
      <c r="M607" s="2308"/>
      <c r="N607" s="2308"/>
      <c r="O607" s="2308"/>
      <c r="P607" s="2308"/>
      <c r="Q607" s="2308"/>
      <c r="R607" s="2308"/>
      <c r="S607" s="2308"/>
      <c r="T607" s="2308"/>
      <c r="U607" s="2308"/>
      <c r="V607" s="2308"/>
      <c r="W607" s="2308"/>
      <c r="X607" s="2308"/>
      <c r="Y607" s="2308"/>
    </row>
    <row r="608" spans="1:25" ht="25.9" customHeight="1">
      <c r="A608" s="2430"/>
      <c r="B608" s="2308"/>
      <c r="C608" s="2308"/>
      <c r="D608" s="2308"/>
      <c r="E608" s="2308"/>
      <c r="F608" s="2308"/>
      <c r="G608" s="2308"/>
      <c r="H608" s="2308"/>
      <c r="I608" s="2308"/>
      <c r="J608" s="2308"/>
      <c r="K608" s="2308"/>
      <c r="L608" s="2308"/>
      <c r="M608" s="2308"/>
      <c r="N608" s="2308"/>
      <c r="O608" s="2308"/>
      <c r="P608" s="2308"/>
      <c r="Q608" s="2308"/>
      <c r="R608" s="2308"/>
      <c r="S608" s="2308"/>
      <c r="T608" s="2308"/>
      <c r="U608" s="2308"/>
      <c r="V608" s="2308"/>
      <c r="W608" s="2308"/>
      <c r="X608" s="2308"/>
      <c r="Y608" s="2308"/>
    </row>
    <row r="609" spans="1:25" ht="25.9" customHeight="1">
      <c r="A609" s="2430"/>
      <c r="B609" s="2308"/>
      <c r="C609" s="2308"/>
      <c r="D609" s="2308"/>
      <c r="E609" s="2308"/>
      <c r="F609" s="2308"/>
      <c r="G609" s="2308"/>
      <c r="H609" s="2308"/>
      <c r="I609" s="2308"/>
      <c r="J609" s="2308"/>
      <c r="K609" s="2308"/>
      <c r="L609" s="2308"/>
      <c r="M609" s="2308"/>
      <c r="N609" s="2308"/>
      <c r="O609" s="2308"/>
      <c r="P609" s="2308"/>
      <c r="Q609" s="2308"/>
      <c r="R609" s="2308"/>
      <c r="S609" s="2308"/>
      <c r="T609" s="2308"/>
      <c r="U609" s="2308"/>
      <c r="V609" s="2308"/>
      <c r="W609" s="2308"/>
      <c r="X609" s="2308"/>
      <c r="Y609" s="2308"/>
    </row>
    <row r="610" spans="1:25" ht="25.9" customHeight="1">
      <c r="A610" s="2430"/>
      <c r="B610" s="2308"/>
      <c r="C610" s="2308"/>
      <c r="D610" s="2308"/>
      <c r="E610" s="2308"/>
      <c r="F610" s="2308"/>
      <c r="G610" s="2308"/>
      <c r="H610" s="2308"/>
      <c r="I610" s="2308"/>
      <c r="J610" s="2308"/>
      <c r="K610" s="2308"/>
      <c r="L610" s="2308"/>
      <c r="M610" s="2308"/>
      <c r="N610" s="2308"/>
      <c r="O610" s="2308"/>
      <c r="P610" s="2308"/>
      <c r="Q610" s="2308"/>
      <c r="R610" s="2308"/>
      <c r="S610" s="2308"/>
      <c r="T610" s="2308"/>
      <c r="U610" s="2308"/>
      <c r="V610" s="2308"/>
      <c r="W610" s="2308"/>
      <c r="X610" s="2308"/>
      <c r="Y610" s="2308"/>
    </row>
    <row r="611" spans="1:25" ht="25.9" customHeight="1">
      <c r="A611" s="2430"/>
      <c r="B611" s="2308"/>
      <c r="C611" s="2308"/>
      <c r="D611" s="2308"/>
      <c r="E611" s="2308"/>
      <c r="F611" s="2308"/>
      <c r="G611" s="2308"/>
      <c r="H611" s="2308"/>
      <c r="I611" s="2308"/>
      <c r="J611" s="2308"/>
      <c r="K611" s="2308"/>
      <c r="L611" s="2308"/>
      <c r="M611" s="2308"/>
      <c r="N611" s="2308"/>
      <c r="O611" s="2308"/>
      <c r="P611" s="2308"/>
      <c r="Q611" s="2308"/>
      <c r="R611" s="2308"/>
      <c r="S611" s="2308"/>
      <c r="T611" s="2308"/>
      <c r="U611" s="2308"/>
      <c r="V611" s="2308"/>
      <c r="W611" s="2308"/>
      <c r="X611" s="2308"/>
      <c r="Y611" s="2308"/>
    </row>
    <row r="612" spans="1:25" ht="25.9" customHeight="1">
      <c r="A612" s="2430"/>
      <c r="B612" s="2308"/>
      <c r="C612" s="2308"/>
      <c r="D612" s="2308"/>
      <c r="E612" s="2308"/>
      <c r="F612" s="2308"/>
      <c r="G612" s="2308"/>
      <c r="H612" s="2308"/>
      <c r="I612" s="2308"/>
      <c r="J612" s="2308"/>
      <c r="K612" s="2308"/>
      <c r="L612" s="2308"/>
      <c r="M612" s="2308"/>
      <c r="N612" s="2308"/>
      <c r="O612" s="2308"/>
      <c r="P612" s="2308"/>
      <c r="Q612" s="2308"/>
      <c r="R612" s="2308"/>
      <c r="S612" s="2308"/>
      <c r="T612" s="2308"/>
      <c r="U612" s="2308"/>
      <c r="V612" s="2308"/>
      <c r="W612" s="2308"/>
      <c r="X612" s="2308"/>
      <c r="Y612" s="2308"/>
    </row>
    <row r="613" spans="1:25" ht="25.9" customHeight="1">
      <c r="A613" s="2430"/>
      <c r="B613" s="2308"/>
      <c r="C613" s="2308"/>
      <c r="D613" s="2308"/>
      <c r="E613" s="2308"/>
      <c r="F613" s="2308"/>
      <c r="G613" s="2308"/>
      <c r="H613" s="2308"/>
      <c r="I613" s="2308"/>
      <c r="J613" s="2308"/>
      <c r="K613" s="2308"/>
      <c r="L613" s="2308"/>
      <c r="M613" s="2308"/>
      <c r="N613" s="2308"/>
      <c r="O613" s="2308"/>
      <c r="P613" s="2308"/>
      <c r="Q613" s="2308"/>
      <c r="R613" s="2308"/>
      <c r="S613" s="2308"/>
      <c r="T613" s="2308"/>
      <c r="U613" s="2308"/>
      <c r="V613" s="2308"/>
      <c r="W613" s="2308"/>
      <c r="X613" s="2308"/>
      <c r="Y613" s="2308"/>
    </row>
    <row r="614" spans="1:25" ht="25.9" customHeight="1">
      <c r="A614" s="2430"/>
      <c r="B614" s="2308"/>
      <c r="C614" s="2308"/>
      <c r="D614" s="2308"/>
      <c r="E614" s="2308"/>
      <c r="F614" s="2308"/>
      <c r="G614" s="2308"/>
      <c r="H614" s="2308"/>
      <c r="I614" s="2308"/>
      <c r="J614" s="2308"/>
      <c r="K614" s="2308"/>
      <c r="L614" s="2308"/>
      <c r="M614" s="2308"/>
      <c r="N614" s="2308"/>
      <c r="O614" s="2308"/>
      <c r="P614" s="2308"/>
      <c r="Q614" s="2308"/>
      <c r="R614" s="2308"/>
      <c r="S614" s="2308"/>
      <c r="T614" s="2308"/>
      <c r="U614" s="2308"/>
      <c r="V614" s="2308"/>
      <c r="W614" s="2308"/>
      <c r="X614" s="2308"/>
      <c r="Y614" s="2308"/>
    </row>
    <row r="615" spans="1:25" ht="25.9" customHeight="1">
      <c r="A615" s="2430"/>
      <c r="B615" s="2308"/>
      <c r="C615" s="2308"/>
      <c r="D615" s="2308"/>
      <c r="E615" s="2308"/>
      <c r="F615" s="2308"/>
      <c r="G615" s="2308"/>
      <c r="H615" s="2308"/>
      <c r="I615" s="2308"/>
      <c r="J615" s="2308"/>
      <c r="K615" s="2308"/>
      <c r="L615" s="2308"/>
      <c r="M615" s="2308"/>
      <c r="N615" s="2308"/>
      <c r="O615" s="2308"/>
      <c r="P615" s="2308"/>
      <c r="Q615" s="2308"/>
      <c r="R615" s="2308"/>
      <c r="S615" s="2308"/>
      <c r="T615" s="2308"/>
      <c r="U615" s="2308"/>
      <c r="V615" s="2308"/>
      <c r="W615" s="2308"/>
      <c r="X615" s="2308"/>
      <c r="Y615" s="2308"/>
    </row>
    <row r="616" spans="1:25" ht="25.9" customHeight="1">
      <c r="A616" s="2430"/>
      <c r="B616" s="2308"/>
      <c r="C616" s="2308"/>
      <c r="D616" s="2308"/>
      <c r="E616" s="2308"/>
      <c r="F616" s="2308"/>
      <c r="G616" s="2308"/>
      <c r="H616" s="2308"/>
      <c r="I616" s="2308"/>
      <c r="J616" s="2308"/>
      <c r="K616" s="2308"/>
      <c r="L616" s="2308"/>
      <c r="M616" s="2308"/>
      <c r="N616" s="2308"/>
      <c r="O616" s="2308"/>
      <c r="P616" s="2308"/>
      <c r="Q616" s="2308"/>
      <c r="R616" s="2308"/>
      <c r="S616" s="2308"/>
      <c r="T616" s="2308"/>
      <c r="U616" s="2308"/>
      <c r="V616" s="2308"/>
      <c r="W616" s="2308"/>
      <c r="X616" s="2308"/>
      <c r="Y616" s="2308"/>
    </row>
    <row r="617" spans="1:25" ht="25.9" customHeight="1">
      <c r="A617" s="2430"/>
      <c r="B617" s="2308"/>
      <c r="C617" s="2308"/>
      <c r="D617" s="2308"/>
      <c r="E617" s="2308"/>
      <c r="F617" s="2308"/>
      <c r="G617" s="2308"/>
      <c r="H617" s="2308"/>
      <c r="I617" s="2308"/>
      <c r="J617" s="2308"/>
      <c r="K617" s="2308"/>
      <c r="L617" s="2308"/>
      <c r="M617" s="2308"/>
      <c r="N617" s="2308"/>
      <c r="O617" s="2308"/>
      <c r="P617" s="2308"/>
      <c r="Q617" s="2308"/>
      <c r="R617" s="2308"/>
      <c r="S617" s="2308"/>
      <c r="T617" s="2308"/>
      <c r="U617" s="2308"/>
      <c r="V617" s="2308"/>
      <c r="W617" s="2308"/>
      <c r="X617" s="2308"/>
      <c r="Y617" s="2308"/>
    </row>
    <row r="618" spans="1:25" ht="25.9" customHeight="1">
      <c r="A618" s="2430"/>
      <c r="B618" s="2308"/>
      <c r="C618" s="2308"/>
      <c r="D618" s="2308"/>
      <c r="E618" s="2308"/>
      <c r="F618" s="2308"/>
      <c r="G618" s="2308"/>
      <c r="H618" s="2308"/>
      <c r="I618" s="2308"/>
      <c r="J618" s="2308"/>
      <c r="K618" s="2308"/>
      <c r="L618" s="2308"/>
      <c r="M618" s="2308"/>
      <c r="N618" s="2308"/>
      <c r="O618" s="2308"/>
      <c r="P618" s="2308"/>
      <c r="Q618" s="2308"/>
      <c r="R618" s="2308"/>
      <c r="S618" s="2308"/>
      <c r="T618" s="2308"/>
      <c r="U618" s="2308"/>
      <c r="V618" s="2308"/>
      <c r="W618" s="2308"/>
      <c r="X618" s="2308"/>
      <c r="Y618" s="2308"/>
    </row>
    <row r="619" spans="1:25" ht="25.9" customHeight="1">
      <c r="A619" s="2430"/>
      <c r="B619" s="2308"/>
      <c r="C619" s="2308"/>
      <c r="D619" s="2308"/>
      <c r="E619" s="2308"/>
      <c r="F619" s="2308"/>
      <c r="G619" s="2308"/>
      <c r="H619" s="2308"/>
      <c r="I619" s="2308"/>
      <c r="J619" s="2308"/>
      <c r="K619" s="2308"/>
      <c r="L619" s="2308"/>
      <c r="M619" s="2308"/>
      <c r="N619" s="2308"/>
      <c r="O619" s="2308"/>
      <c r="P619" s="2308"/>
      <c r="Q619" s="2308"/>
      <c r="R619" s="2308"/>
      <c r="S619" s="2308"/>
      <c r="T619" s="2308"/>
      <c r="U619" s="2308"/>
      <c r="V619" s="2308"/>
      <c r="W619" s="2308"/>
      <c r="X619" s="2308"/>
      <c r="Y619" s="2308"/>
    </row>
    <row r="620" spans="1:25" ht="25.9" customHeight="1">
      <c r="A620" s="2430"/>
      <c r="B620" s="2308"/>
      <c r="C620" s="2308"/>
      <c r="D620" s="2308"/>
      <c r="E620" s="2308"/>
      <c r="F620" s="2308"/>
      <c r="G620" s="2308"/>
      <c r="H620" s="2308"/>
      <c r="I620" s="2308"/>
      <c r="J620" s="2308"/>
      <c r="K620" s="2308"/>
      <c r="L620" s="2308"/>
      <c r="M620" s="2308"/>
      <c r="N620" s="2308"/>
      <c r="O620" s="2308"/>
      <c r="P620" s="2308"/>
      <c r="Q620" s="2308"/>
      <c r="R620" s="2308"/>
      <c r="S620" s="2308"/>
      <c r="T620" s="2308"/>
      <c r="U620" s="2308"/>
      <c r="V620" s="2308"/>
      <c r="W620" s="2308"/>
      <c r="X620" s="2308"/>
      <c r="Y620" s="2308"/>
    </row>
    <row r="621" spans="1:25" ht="25.9" customHeight="1">
      <c r="A621" s="2430"/>
      <c r="B621" s="2308"/>
      <c r="C621" s="2308"/>
      <c r="D621" s="2308"/>
      <c r="E621" s="2308"/>
      <c r="F621" s="2308"/>
      <c r="G621" s="2308"/>
      <c r="H621" s="2308"/>
      <c r="I621" s="2308"/>
      <c r="J621" s="2308"/>
      <c r="K621" s="2308"/>
      <c r="L621" s="2308"/>
      <c r="M621" s="2308"/>
      <c r="N621" s="2308"/>
      <c r="O621" s="2308"/>
      <c r="P621" s="2308"/>
      <c r="Q621" s="2308"/>
      <c r="R621" s="2308"/>
      <c r="S621" s="2308"/>
      <c r="T621" s="2308"/>
      <c r="U621" s="2308"/>
      <c r="V621" s="2308"/>
      <c r="W621" s="2308"/>
      <c r="X621" s="2308"/>
      <c r="Y621" s="2308"/>
    </row>
    <row r="622" spans="1:25" ht="25.9" customHeight="1">
      <c r="A622" s="2430"/>
      <c r="B622" s="2308"/>
      <c r="C622" s="2308"/>
      <c r="D622" s="2308"/>
      <c r="E622" s="2308"/>
      <c r="F622" s="2308"/>
      <c r="G622" s="2308"/>
      <c r="H622" s="2308"/>
      <c r="I622" s="2308"/>
      <c r="J622" s="2308"/>
      <c r="K622" s="2308"/>
      <c r="L622" s="2308"/>
      <c r="M622" s="2308"/>
      <c r="N622" s="2308"/>
      <c r="O622" s="2308"/>
      <c r="P622" s="2308"/>
      <c r="Q622" s="2308"/>
      <c r="R622" s="2308"/>
      <c r="S622" s="2308"/>
      <c r="T622" s="2308"/>
      <c r="U622" s="2308"/>
      <c r="V622" s="2308"/>
      <c r="W622" s="2308"/>
      <c r="X622" s="2308"/>
      <c r="Y622" s="2308"/>
    </row>
    <row r="623" spans="1:25" ht="25.9" customHeight="1">
      <c r="A623" s="2430"/>
      <c r="B623" s="2308"/>
      <c r="C623" s="2308"/>
      <c r="D623" s="2308"/>
      <c r="E623" s="2308"/>
      <c r="F623" s="2308"/>
      <c r="G623" s="2308"/>
      <c r="H623" s="2308"/>
      <c r="I623" s="2308"/>
      <c r="J623" s="2308"/>
      <c r="K623" s="2308"/>
      <c r="L623" s="2308"/>
      <c r="M623" s="2308"/>
      <c r="N623" s="2308"/>
      <c r="O623" s="2308"/>
      <c r="P623" s="2308"/>
      <c r="Q623" s="2308"/>
      <c r="R623" s="2308"/>
      <c r="S623" s="2308"/>
      <c r="T623" s="2308"/>
      <c r="U623" s="2308"/>
      <c r="V623" s="2308"/>
      <c r="W623" s="2308"/>
      <c r="X623" s="2308"/>
      <c r="Y623" s="2308"/>
    </row>
    <row r="624" spans="1:25" ht="25.9" customHeight="1">
      <c r="A624" s="2430"/>
      <c r="B624" s="2308"/>
      <c r="C624" s="2308"/>
      <c r="D624" s="2308"/>
      <c r="E624" s="2308"/>
      <c r="F624" s="2308"/>
      <c r="G624" s="2308"/>
      <c r="H624" s="2308"/>
      <c r="I624" s="2308"/>
      <c r="J624" s="2308"/>
      <c r="K624" s="2308"/>
      <c r="L624" s="2308"/>
      <c r="M624" s="2308"/>
      <c r="N624" s="2308"/>
      <c r="O624" s="2308"/>
      <c r="P624" s="2308"/>
      <c r="Q624" s="2308"/>
      <c r="R624" s="2308"/>
      <c r="S624" s="2308"/>
      <c r="T624" s="2308"/>
      <c r="U624" s="2308"/>
      <c r="V624" s="2308"/>
      <c r="W624" s="2308"/>
      <c r="X624" s="2308"/>
      <c r="Y624" s="2308"/>
    </row>
    <row r="625" spans="1:25" ht="25.9" customHeight="1">
      <c r="A625" s="2430"/>
      <c r="B625" s="2308"/>
      <c r="C625" s="2308"/>
      <c r="D625" s="2308"/>
      <c r="E625" s="2308"/>
      <c r="F625" s="2308"/>
      <c r="G625" s="2308"/>
      <c r="H625" s="2308"/>
      <c r="I625" s="2308"/>
      <c r="J625" s="2308"/>
      <c r="K625" s="2308"/>
      <c r="L625" s="2308"/>
      <c r="M625" s="2308"/>
      <c r="N625" s="2308"/>
      <c r="O625" s="2308"/>
      <c r="P625" s="2308"/>
      <c r="Q625" s="2308"/>
      <c r="R625" s="2308"/>
      <c r="S625" s="2308"/>
      <c r="T625" s="2308"/>
      <c r="U625" s="2308"/>
      <c r="V625" s="2308"/>
      <c r="W625" s="2308"/>
      <c r="X625" s="2308"/>
      <c r="Y625" s="2308"/>
    </row>
    <row r="626" spans="1:25" ht="25.9" customHeight="1">
      <c r="A626" s="2430"/>
      <c r="B626" s="2308"/>
      <c r="C626" s="2308"/>
      <c r="D626" s="2308"/>
      <c r="E626" s="2308"/>
      <c r="F626" s="2308"/>
      <c r="G626" s="2308"/>
      <c r="H626" s="2308"/>
      <c r="I626" s="2308"/>
      <c r="J626" s="2308"/>
      <c r="K626" s="2308"/>
      <c r="L626" s="2308"/>
      <c r="M626" s="2308"/>
      <c r="N626" s="2308"/>
      <c r="O626" s="2308"/>
      <c r="P626" s="2308"/>
      <c r="Q626" s="2308"/>
      <c r="R626" s="2308"/>
      <c r="S626" s="2308"/>
      <c r="T626" s="2308"/>
      <c r="U626" s="2308"/>
      <c r="V626" s="2308"/>
      <c r="W626" s="2308"/>
      <c r="X626" s="2308"/>
      <c r="Y626" s="2308"/>
    </row>
    <row r="627" spans="1:25" ht="25.9" customHeight="1">
      <c r="A627" s="2430"/>
      <c r="B627" s="2308"/>
      <c r="C627" s="2308"/>
      <c r="D627" s="2308"/>
      <c r="E627" s="2308"/>
      <c r="F627" s="2308"/>
      <c r="G627" s="2308"/>
      <c r="H627" s="2308"/>
      <c r="I627" s="2308"/>
      <c r="J627" s="2308"/>
      <c r="K627" s="2308"/>
      <c r="L627" s="2308"/>
      <c r="M627" s="2308"/>
      <c r="N627" s="2308"/>
      <c r="O627" s="2308"/>
      <c r="P627" s="2308"/>
      <c r="Q627" s="2308"/>
      <c r="R627" s="2308"/>
      <c r="S627" s="2308"/>
      <c r="T627" s="2308"/>
      <c r="U627" s="2308"/>
      <c r="V627" s="2308"/>
      <c r="W627" s="2308"/>
      <c r="X627" s="2308"/>
      <c r="Y627" s="2308"/>
    </row>
    <row r="628" spans="1:25" ht="25.9" customHeight="1">
      <c r="A628" s="2430"/>
      <c r="B628" s="2308"/>
      <c r="C628" s="2308"/>
      <c r="D628" s="2308"/>
      <c r="E628" s="2308"/>
      <c r="F628" s="2308"/>
      <c r="G628" s="2308"/>
      <c r="H628" s="2308"/>
      <c r="I628" s="2308"/>
      <c r="J628" s="2308"/>
      <c r="K628" s="2308"/>
      <c r="L628" s="2308"/>
      <c r="M628" s="2308"/>
      <c r="N628" s="2308"/>
      <c r="O628" s="2308"/>
      <c r="P628" s="2308"/>
      <c r="Q628" s="2308"/>
      <c r="R628" s="2308"/>
      <c r="S628" s="2308"/>
      <c r="T628" s="2308"/>
      <c r="U628" s="2308"/>
      <c r="V628" s="2308"/>
      <c r="W628" s="2308"/>
      <c r="X628" s="2308"/>
      <c r="Y628" s="2308"/>
    </row>
    <row r="629" spans="1:25" ht="25.9" customHeight="1">
      <c r="A629" s="2430"/>
      <c r="B629" s="2308"/>
      <c r="C629" s="2308"/>
      <c r="D629" s="2308"/>
      <c r="E629" s="2308"/>
      <c r="F629" s="2308"/>
      <c r="G629" s="2308"/>
      <c r="H629" s="2308"/>
      <c r="I629" s="2308"/>
      <c r="J629" s="2308"/>
      <c r="K629" s="2308"/>
      <c r="L629" s="2308"/>
      <c r="M629" s="2308"/>
      <c r="N629" s="2308"/>
      <c r="O629" s="2308"/>
      <c r="P629" s="2308"/>
      <c r="Q629" s="2308"/>
      <c r="R629" s="2308"/>
      <c r="S629" s="2308"/>
      <c r="T629" s="2308"/>
      <c r="U629" s="2308"/>
      <c r="V629" s="2308"/>
      <c r="W629" s="2308"/>
      <c r="X629" s="2308"/>
      <c r="Y629" s="2308"/>
    </row>
    <row r="630" spans="1:25" ht="25.9" customHeight="1">
      <c r="A630" s="2430"/>
      <c r="B630" s="2308"/>
      <c r="C630" s="2308"/>
      <c r="D630" s="2308"/>
      <c r="E630" s="2308"/>
      <c r="F630" s="2308"/>
      <c r="G630" s="2308"/>
      <c r="H630" s="2308"/>
      <c r="I630" s="2308"/>
      <c r="J630" s="2308"/>
      <c r="K630" s="2308"/>
      <c r="L630" s="2308"/>
      <c r="M630" s="2308"/>
      <c r="N630" s="2308"/>
      <c r="O630" s="2308"/>
      <c r="P630" s="2308"/>
      <c r="Q630" s="2308"/>
      <c r="R630" s="2308"/>
      <c r="S630" s="2308"/>
      <c r="T630" s="2308"/>
      <c r="U630" s="2308"/>
      <c r="V630" s="2308"/>
      <c r="W630" s="2308"/>
      <c r="X630" s="2308"/>
      <c r="Y630" s="2308"/>
    </row>
    <row r="631" spans="1:25" ht="25.9" customHeight="1">
      <c r="A631" s="2430"/>
      <c r="B631" s="2308"/>
      <c r="C631" s="2308"/>
      <c r="D631" s="2308"/>
      <c r="E631" s="2308"/>
      <c r="F631" s="2308"/>
      <c r="G631" s="2308"/>
      <c r="H631" s="2308"/>
      <c r="I631" s="2308"/>
      <c r="J631" s="2308"/>
      <c r="K631" s="2308"/>
      <c r="L631" s="2308"/>
      <c r="M631" s="2308"/>
      <c r="N631" s="2308"/>
      <c r="O631" s="2308"/>
      <c r="P631" s="2308"/>
      <c r="Q631" s="2308"/>
      <c r="R631" s="2308"/>
      <c r="S631" s="2308"/>
      <c r="T631" s="2308"/>
      <c r="U631" s="2308"/>
      <c r="V631" s="2308"/>
      <c r="W631" s="2308"/>
      <c r="X631" s="2308"/>
      <c r="Y631" s="2308"/>
    </row>
    <row r="632" spans="1:25" ht="25.9" customHeight="1">
      <c r="A632" s="2430"/>
      <c r="B632" s="2308"/>
      <c r="C632" s="2308"/>
      <c r="D632" s="2308"/>
      <c r="E632" s="2308"/>
      <c r="F632" s="2308"/>
      <c r="G632" s="2308"/>
      <c r="H632" s="2308"/>
      <c r="I632" s="2308"/>
      <c r="J632" s="2308"/>
      <c r="K632" s="2308"/>
      <c r="L632" s="2308"/>
      <c r="M632" s="2308"/>
      <c r="N632" s="2308"/>
      <c r="O632" s="2308"/>
      <c r="P632" s="2308"/>
      <c r="Q632" s="2308"/>
      <c r="R632" s="2308"/>
      <c r="S632" s="2308"/>
      <c r="T632" s="2308"/>
      <c r="U632" s="2308"/>
      <c r="V632" s="2308"/>
      <c r="W632" s="2308"/>
      <c r="X632" s="2308"/>
      <c r="Y632" s="2308"/>
    </row>
    <row r="633" spans="1:25" ht="25.9" customHeight="1">
      <c r="A633" s="2430"/>
      <c r="B633" s="2308"/>
      <c r="C633" s="2308"/>
      <c r="D633" s="2308"/>
      <c r="E633" s="2308"/>
      <c r="F633" s="2308"/>
      <c r="G633" s="2308"/>
      <c r="H633" s="2308"/>
      <c r="I633" s="2308"/>
      <c r="J633" s="2308"/>
      <c r="K633" s="2308"/>
      <c r="L633" s="2308"/>
      <c r="M633" s="2308"/>
      <c r="N633" s="2308"/>
      <c r="O633" s="2308"/>
      <c r="P633" s="2308"/>
      <c r="Q633" s="2308"/>
      <c r="R633" s="2308"/>
      <c r="S633" s="2308"/>
      <c r="T633" s="2308"/>
      <c r="U633" s="2308"/>
      <c r="V633" s="2308"/>
      <c r="W633" s="2308"/>
      <c r="X633" s="2308"/>
      <c r="Y633" s="2308"/>
    </row>
    <row r="634" spans="1:25" ht="25.9" customHeight="1">
      <c r="A634" s="2430"/>
      <c r="B634" s="2308"/>
      <c r="C634" s="2308"/>
      <c r="D634" s="2308"/>
      <c r="E634" s="2308"/>
      <c r="F634" s="2308"/>
      <c r="G634" s="2308"/>
      <c r="H634" s="2308"/>
      <c r="I634" s="2308"/>
      <c r="J634" s="2308"/>
      <c r="K634" s="2308"/>
      <c r="L634" s="2308"/>
      <c r="M634" s="2308"/>
      <c r="N634" s="2308"/>
      <c r="O634" s="2308"/>
      <c r="P634" s="2308"/>
      <c r="Q634" s="2308"/>
      <c r="R634" s="2308"/>
      <c r="S634" s="2308"/>
      <c r="T634" s="2308"/>
      <c r="U634" s="2308"/>
      <c r="V634" s="2308"/>
      <c r="W634" s="2308"/>
      <c r="X634" s="2308"/>
      <c r="Y634" s="2308"/>
    </row>
    <row r="635" spans="1:25" ht="25.9" customHeight="1">
      <c r="A635" s="2430"/>
      <c r="B635" s="2308"/>
      <c r="C635" s="2308"/>
      <c r="D635" s="2308"/>
      <c r="E635" s="2308"/>
      <c r="F635" s="2308"/>
      <c r="G635" s="2308"/>
      <c r="H635" s="2308"/>
      <c r="I635" s="2308"/>
      <c r="J635" s="2308"/>
      <c r="K635" s="2308"/>
      <c r="L635" s="2308"/>
      <c r="M635" s="2308"/>
      <c r="N635" s="2308"/>
      <c r="O635" s="2308"/>
      <c r="P635" s="2308"/>
      <c r="Q635" s="2308"/>
      <c r="R635" s="2308"/>
      <c r="S635" s="2308"/>
      <c r="T635" s="2308"/>
      <c r="U635" s="2308"/>
      <c r="V635" s="2308"/>
      <c r="W635" s="2308"/>
      <c r="X635" s="2308"/>
      <c r="Y635" s="2308"/>
    </row>
    <row r="636" spans="1:25" s="2458" customFormat="1" ht="25.9" customHeight="1">
      <c r="H636" s="2459"/>
      <c r="I636" s="2459"/>
      <c r="J636" s="2459"/>
      <c r="O636" s="2459"/>
      <c r="P636" s="2460"/>
    </row>
    <row r="637" spans="1:25" s="2458" customFormat="1">
      <c r="H637" s="2459"/>
      <c r="I637" s="2459"/>
      <c r="J637" s="2459"/>
      <c r="O637" s="2459"/>
      <c r="P637" s="2460"/>
    </row>
    <row r="638" spans="1:25" s="2458" customFormat="1">
      <c r="H638" s="2459"/>
      <c r="I638" s="2459"/>
      <c r="J638" s="2459"/>
      <c r="O638" s="2459"/>
      <c r="P638" s="2460"/>
    </row>
    <row r="639" spans="1:25" s="2458" customFormat="1">
      <c r="H639" s="2459"/>
      <c r="I639" s="2459"/>
      <c r="J639" s="2459"/>
      <c r="O639" s="2459"/>
      <c r="P639" s="2460"/>
    </row>
    <row r="640" spans="1:25" s="2458" customFormat="1">
      <c r="H640" s="2459"/>
      <c r="I640" s="2459"/>
      <c r="J640" s="2459"/>
      <c r="O640" s="2459"/>
      <c r="P640" s="2460"/>
    </row>
    <row r="641" spans="8:16" s="2458" customFormat="1">
      <c r="H641" s="2459"/>
      <c r="I641" s="2459"/>
      <c r="J641" s="2459"/>
      <c r="O641" s="2459"/>
      <c r="P641" s="2460"/>
    </row>
    <row r="642" spans="8:16" s="2458" customFormat="1">
      <c r="H642" s="2459"/>
      <c r="I642" s="2459"/>
      <c r="J642" s="2459"/>
      <c r="O642" s="2459"/>
      <c r="P642" s="2460"/>
    </row>
    <row r="643" spans="8:16" s="2458" customFormat="1">
      <c r="H643" s="2459"/>
      <c r="I643" s="2459"/>
      <c r="J643" s="2459"/>
      <c r="O643" s="2459"/>
      <c r="P643" s="2460"/>
    </row>
    <row r="644" spans="8:16" s="2458" customFormat="1">
      <c r="H644" s="2459"/>
      <c r="I644" s="2459"/>
      <c r="J644" s="2459"/>
      <c r="O644" s="2459"/>
      <c r="P644" s="2460"/>
    </row>
    <row r="645" spans="8:16" s="2458" customFormat="1">
      <c r="H645" s="2459"/>
      <c r="I645" s="2459"/>
      <c r="J645" s="2459"/>
      <c r="O645" s="2459"/>
      <c r="P645" s="2460"/>
    </row>
    <row r="646" spans="8:16" s="2458" customFormat="1">
      <c r="H646" s="2459"/>
      <c r="I646" s="2459"/>
      <c r="J646" s="2459"/>
      <c r="O646" s="2459"/>
      <c r="P646" s="2460"/>
    </row>
    <row r="647" spans="8:16" s="2458" customFormat="1">
      <c r="H647" s="2459"/>
      <c r="I647" s="2459"/>
      <c r="J647" s="2459"/>
      <c r="O647" s="2459"/>
      <c r="P647" s="2460"/>
    </row>
    <row r="648" spans="8:16" s="2458" customFormat="1">
      <c r="H648" s="2459"/>
      <c r="I648" s="2459"/>
      <c r="J648" s="2459"/>
      <c r="O648" s="2459"/>
      <c r="P648" s="2460"/>
    </row>
    <row r="649" spans="8:16" s="2458" customFormat="1">
      <c r="H649" s="2459"/>
      <c r="I649" s="2459"/>
      <c r="J649" s="2459"/>
      <c r="O649" s="2459"/>
      <c r="P649" s="2460"/>
    </row>
    <row r="650" spans="8:16" s="2458" customFormat="1">
      <c r="H650" s="2459"/>
      <c r="I650" s="2459"/>
      <c r="J650" s="2459"/>
      <c r="O650" s="2459"/>
      <c r="P650" s="2460"/>
    </row>
    <row r="651" spans="8:16" s="2458" customFormat="1">
      <c r="H651" s="2459"/>
      <c r="I651" s="2459"/>
      <c r="J651" s="2459"/>
      <c r="O651" s="2459"/>
      <c r="P651" s="2460"/>
    </row>
    <row r="652" spans="8:16" s="2458" customFormat="1">
      <c r="H652" s="2459"/>
      <c r="I652" s="2459"/>
      <c r="J652" s="2459"/>
      <c r="O652" s="2459"/>
      <c r="P652" s="2460"/>
    </row>
    <row r="653" spans="8:16" s="2458" customFormat="1">
      <c r="H653" s="2459"/>
      <c r="I653" s="2459"/>
      <c r="J653" s="2459"/>
      <c r="O653" s="2459"/>
      <c r="P653" s="2460"/>
    </row>
    <row r="654" spans="8:16" s="2458" customFormat="1">
      <c r="H654" s="2459"/>
      <c r="I654" s="2459"/>
      <c r="J654" s="2459"/>
      <c r="O654" s="2459"/>
      <c r="P654" s="2460"/>
    </row>
    <row r="655" spans="8:16" s="2458" customFormat="1">
      <c r="H655" s="2459"/>
      <c r="I655" s="2459"/>
      <c r="J655" s="2459"/>
      <c r="O655" s="2459"/>
      <c r="P655" s="2460"/>
    </row>
    <row r="656" spans="8:16" s="2458" customFormat="1">
      <c r="H656" s="2459"/>
      <c r="I656" s="2459"/>
      <c r="J656" s="2459"/>
      <c r="O656" s="2459"/>
      <c r="P656" s="2460"/>
    </row>
    <row r="657" spans="8:16" s="2458" customFormat="1">
      <c r="H657" s="2459"/>
      <c r="I657" s="2459"/>
      <c r="J657" s="2459"/>
      <c r="O657" s="2459"/>
      <c r="P657" s="2460"/>
    </row>
    <row r="658" spans="8:16" s="2458" customFormat="1">
      <c r="H658" s="2459"/>
      <c r="I658" s="2459"/>
      <c r="J658" s="2459"/>
      <c r="O658" s="2459"/>
      <c r="P658" s="2460"/>
    </row>
    <row r="659" spans="8:16" s="2458" customFormat="1">
      <c r="H659" s="2459"/>
      <c r="I659" s="2459"/>
      <c r="J659" s="2459"/>
      <c r="O659" s="2459"/>
      <c r="P659" s="2460"/>
    </row>
    <row r="660" spans="8:16" s="2458" customFormat="1">
      <c r="H660" s="2459"/>
      <c r="I660" s="2459"/>
      <c r="J660" s="2459"/>
      <c r="O660" s="2459"/>
      <c r="P660" s="2460"/>
    </row>
    <row r="661" spans="8:16" s="2458" customFormat="1">
      <c r="H661" s="2459"/>
      <c r="I661" s="2459"/>
      <c r="J661" s="2459"/>
      <c r="O661" s="2459"/>
      <c r="P661" s="2460"/>
    </row>
    <row r="662" spans="8:16" s="2458" customFormat="1">
      <c r="H662" s="2459"/>
      <c r="I662" s="2459"/>
      <c r="J662" s="2459"/>
      <c r="O662" s="2459"/>
      <c r="P662" s="2460"/>
    </row>
    <row r="663" spans="8:16" s="2458" customFormat="1">
      <c r="H663" s="2459"/>
      <c r="I663" s="2459"/>
      <c r="J663" s="2459"/>
      <c r="O663" s="2459"/>
      <c r="P663" s="2460"/>
    </row>
    <row r="664" spans="8:16" s="2458" customFormat="1">
      <c r="H664" s="2459"/>
      <c r="I664" s="2459"/>
      <c r="J664" s="2459"/>
      <c r="O664" s="2459"/>
      <c r="P664" s="2460"/>
    </row>
    <row r="665" spans="8:16" s="2458" customFormat="1">
      <c r="H665" s="2459"/>
      <c r="I665" s="2459"/>
      <c r="J665" s="2459"/>
      <c r="O665" s="2459"/>
      <c r="P665" s="2460"/>
    </row>
    <row r="666" spans="8:16" s="2458" customFormat="1">
      <c r="H666" s="2459"/>
      <c r="I666" s="2459"/>
      <c r="J666" s="2459"/>
      <c r="O666" s="2459"/>
      <c r="P666" s="2460"/>
    </row>
    <row r="667" spans="8:16" s="2458" customFormat="1">
      <c r="H667" s="2459"/>
      <c r="I667" s="2459"/>
      <c r="J667" s="2459"/>
      <c r="O667" s="2459"/>
      <c r="P667" s="2460"/>
    </row>
    <row r="668" spans="8:16" s="2458" customFormat="1">
      <c r="H668" s="2459"/>
      <c r="I668" s="2459"/>
      <c r="J668" s="2459"/>
      <c r="O668" s="2459"/>
      <c r="P668" s="2460"/>
    </row>
    <row r="669" spans="8:16" s="2458" customFormat="1">
      <c r="H669" s="2459"/>
      <c r="I669" s="2459"/>
      <c r="J669" s="2459"/>
      <c r="O669" s="2459"/>
      <c r="P669" s="2460"/>
    </row>
    <row r="670" spans="8:16" s="2458" customFormat="1">
      <c r="H670" s="2459"/>
      <c r="I670" s="2459"/>
      <c r="J670" s="2459"/>
      <c r="O670" s="2459"/>
      <c r="P670" s="2460"/>
    </row>
    <row r="671" spans="8:16" s="2458" customFormat="1">
      <c r="H671" s="2459"/>
      <c r="I671" s="2459"/>
      <c r="J671" s="2459"/>
      <c r="O671" s="2459"/>
      <c r="P671" s="2460"/>
    </row>
    <row r="672" spans="8:16" s="2458" customFormat="1">
      <c r="H672" s="2459"/>
      <c r="I672" s="2459"/>
      <c r="J672" s="2459"/>
      <c r="O672" s="2459"/>
      <c r="P672" s="2460"/>
    </row>
    <row r="673" spans="1:25" s="2458" customFormat="1">
      <c r="H673" s="2459"/>
      <c r="I673" s="2459"/>
      <c r="J673" s="2459"/>
      <c r="O673" s="2459"/>
      <c r="P673" s="2460"/>
    </row>
    <row r="674" spans="1:25" s="2458" customFormat="1">
      <c r="H674" s="2459"/>
      <c r="I674" s="2459"/>
      <c r="J674" s="2459"/>
      <c r="O674" s="2459"/>
      <c r="P674" s="2460"/>
    </row>
    <row r="675" spans="1:25" s="2458" customFormat="1">
      <c r="H675" s="2459"/>
      <c r="I675" s="2459"/>
      <c r="J675" s="2459"/>
      <c r="O675" s="2459"/>
      <c r="P675" s="2460"/>
    </row>
    <row r="676" spans="1:25" s="2458" customFormat="1">
      <c r="H676" s="2459"/>
      <c r="I676" s="2459"/>
      <c r="J676" s="2459"/>
      <c r="O676" s="2459"/>
      <c r="P676" s="2460"/>
    </row>
    <row r="677" spans="1:25">
      <c r="A677" s="2430"/>
      <c r="B677" s="2308"/>
      <c r="C677" s="2308"/>
      <c r="D677" s="2308"/>
      <c r="E677" s="2308"/>
      <c r="F677" s="2308"/>
      <c r="G677" s="2308"/>
      <c r="H677" s="2308"/>
      <c r="I677" s="2308"/>
      <c r="J677" s="2308"/>
      <c r="K677" s="2308"/>
      <c r="L677" s="2308"/>
      <c r="M677" s="2308"/>
      <c r="N677" s="2308"/>
      <c r="O677" s="2308"/>
      <c r="P677" s="2308"/>
      <c r="Q677" s="2308"/>
      <c r="R677" s="2308"/>
      <c r="S677" s="2308"/>
      <c r="T677" s="2308"/>
      <c r="U677" s="2308"/>
      <c r="V677" s="2308"/>
      <c r="W677" s="2308"/>
      <c r="X677" s="2308"/>
      <c r="Y677" s="2308"/>
    </row>
    <row r="678" spans="1:25">
      <c r="A678" s="2430"/>
      <c r="B678" s="2308"/>
      <c r="C678" s="2308"/>
      <c r="D678" s="2308"/>
      <c r="E678" s="2308"/>
      <c r="F678" s="2308"/>
      <c r="G678" s="2308"/>
      <c r="H678" s="2308"/>
      <c r="I678" s="2308"/>
      <c r="J678" s="2308"/>
      <c r="K678" s="2308"/>
      <c r="L678" s="2308"/>
      <c r="M678" s="2308"/>
      <c r="N678" s="2308"/>
      <c r="O678" s="2308"/>
      <c r="P678" s="2308"/>
      <c r="Q678" s="2308"/>
      <c r="R678" s="2308"/>
      <c r="S678" s="2308"/>
      <c r="T678" s="2308"/>
      <c r="U678" s="2308"/>
      <c r="V678" s="2308"/>
      <c r="W678" s="2308"/>
      <c r="X678" s="2308"/>
      <c r="Y678" s="2308"/>
    </row>
    <row r="679" spans="1:25">
      <c r="A679" s="2430"/>
      <c r="B679" s="2308"/>
      <c r="C679" s="2308"/>
      <c r="D679" s="2308"/>
      <c r="E679" s="2308"/>
      <c r="F679" s="2308"/>
      <c r="G679" s="2308"/>
      <c r="H679" s="2308"/>
      <c r="I679" s="2308"/>
      <c r="J679" s="2308"/>
      <c r="K679" s="2308"/>
      <c r="L679" s="2308"/>
      <c r="M679" s="2308"/>
      <c r="N679" s="2308"/>
      <c r="O679" s="2308"/>
      <c r="P679" s="2308"/>
      <c r="Q679" s="2308"/>
      <c r="R679" s="2308"/>
      <c r="S679" s="2308"/>
      <c r="T679" s="2308"/>
      <c r="U679" s="2308"/>
      <c r="V679" s="2308"/>
      <c r="W679" s="2308"/>
      <c r="X679" s="2308"/>
      <c r="Y679" s="2308"/>
    </row>
    <row r="680" spans="1:25">
      <c r="A680" s="2430"/>
      <c r="B680" s="2308"/>
      <c r="C680" s="2308"/>
      <c r="D680" s="2308"/>
      <c r="E680" s="2308"/>
      <c r="F680" s="2308"/>
      <c r="G680" s="2308"/>
      <c r="H680" s="2308"/>
      <c r="I680" s="2308"/>
      <c r="J680" s="2308"/>
      <c r="K680" s="2308"/>
      <c r="L680" s="2308"/>
      <c r="M680" s="2308"/>
      <c r="N680" s="2308"/>
      <c r="O680" s="2308"/>
      <c r="P680" s="2308"/>
      <c r="Q680" s="2308"/>
      <c r="R680" s="2308"/>
      <c r="S680" s="2308"/>
      <c r="T680" s="2308"/>
      <c r="U680" s="2308"/>
      <c r="V680" s="2308"/>
      <c r="W680" s="2308"/>
      <c r="X680" s="2308"/>
      <c r="Y680" s="2308"/>
    </row>
    <row r="681" spans="1:25">
      <c r="A681" s="2430"/>
      <c r="B681" s="2308"/>
      <c r="C681" s="2308"/>
      <c r="D681" s="2308"/>
      <c r="E681" s="2308"/>
      <c r="F681" s="2308"/>
      <c r="G681" s="2308"/>
      <c r="H681" s="2308"/>
      <c r="I681" s="2308"/>
      <c r="J681" s="2308"/>
      <c r="K681" s="2308"/>
      <c r="L681" s="2308"/>
      <c r="M681" s="2308"/>
      <c r="N681" s="2308"/>
      <c r="O681" s="2308"/>
      <c r="P681" s="2308"/>
      <c r="Q681" s="2308"/>
      <c r="R681" s="2308"/>
      <c r="S681" s="2308"/>
      <c r="T681" s="2308"/>
      <c r="U681" s="2308"/>
      <c r="V681" s="2308"/>
      <c r="W681" s="2308"/>
      <c r="X681" s="2308"/>
      <c r="Y681" s="2308"/>
    </row>
    <row r="682" spans="1:25">
      <c r="A682" s="2430"/>
      <c r="B682" s="2308"/>
      <c r="C682" s="2308"/>
      <c r="D682" s="2308"/>
      <c r="E682" s="2308"/>
      <c r="F682" s="2308"/>
      <c r="G682" s="2308"/>
      <c r="H682" s="2308"/>
      <c r="I682" s="2308"/>
      <c r="J682" s="2308"/>
      <c r="K682" s="2308"/>
      <c r="L682" s="2308"/>
      <c r="M682" s="2308"/>
      <c r="N682" s="2308"/>
      <c r="O682" s="2308"/>
      <c r="P682" s="2308"/>
      <c r="Q682" s="2308"/>
      <c r="R682" s="2308"/>
      <c r="S682" s="2308"/>
      <c r="T682" s="2308"/>
      <c r="U682" s="2308"/>
      <c r="V682" s="2308"/>
      <c r="W682" s="2308"/>
      <c r="X682" s="2308"/>
      <c r="Y682" s="2308"/>
    </row>
    <row r="683" spans="1:25">
      <c r="A683" s="2430"/>
      <c r="B683" s="2308"/>
      <c r="C683" s="2308"/>
      <c r="D683" s="2308"/>
      <c r="E683" s="2308"/>
      <c r="F683" s="2308"/>
      <c r="G683" s="2308"/>
      <c r="H683" s="2308"/>
      <c r="I683" s="2308"/>
      <c r="J683" s="2308"/>
      <c r="K683" s="2308"/>
      <c r="L683" s="2308"/>
      <c r="M683" s="2308"/>
      <c r="N683" s="2308"/>
      <c r="O683" s="2308"/>
      <c r="P683" s="2308"/>
      <c r="Q683" s="2308"/>
      <c r="R683" s="2308"/>
      <c r="S683" s="2308"/>
      <c r="T683" s="2308"/>
      <c r="U683" s="2308"/>
      <c r="V683" s="2308"/>
      <c r="W683" s="2308"/>
      <c r="X683" s="2308"/>
      <c r="Y683" s="2308"/>
    </row>
    <row r="684" spans="1:25">
      <c r="A684" s="2430"/>
      <c r="B684" s="2308"/>
      <c r="C684" s="2308"/>
      <c r="D684" s="2308"/>
      <c r="E684" s="2308"/>
      <c r="F684" s="2308"/>
      <c r="G684" s="2308"/>
      <c r="H684" s="2308"/>
      <c r="I684" s="2308"/>
      <c r="J684" s="2308"/>
      <c r="K684" s="2308"/>
      <c r="L684" s="2308"/>
      <c r="M684" s="2308"/>
      <c r="N684" s="2308"/>
      <c r="O684" s="2308"/>
      <c r="P684" s="2308"/>
      <c r="Q684" s="2308"/>
      <c r="R684" s="2308"/>
      <c r="S684" s="2308"/>
      <c r="T684" s="2308"/>
      <c r="U684" s="2308"/>
      <c r="V684" s="2308"/>
      <c r="W684" s="2308"/>
      <c r="X684" s="2308"/>
      <c r="Y684" s="2308"/>
    </row>
    <row r="685" spans="1:25">
      <c r="A685" s="2430"/>
      <c r="B685" s="2308"/>
      <c r="C685" s="2308"/>
      <c r="D685" s="2308"/>
      <c r="E685" s="2308"/>
      <c r="F685" s="2308"/>
      <c r="G685" s="2308"/>
      <c r="H685" s="2308"/>
      <c r="I685" s="2308"/>
      <c r="J685" s="2308"/>
      <c r="K685" s="2308"/>
      <c r="L685" s="2308"/>
      <c r="M685" s="2308"/>
      <c r="N685" s="2308"/>
      <c r="O685" s="2308"/>
      <c r="P685" s="2308"/>
      <c r="Q685" s="2308"/>
      <c r="R685" s="2308"/>
      <c r="S685" s="2308"/>
      <c r="T685" s="2308"/>
      <c r="U685" s="2308"/>
      <c r="V685" s="2308"/>
      <c r="W685" s="2308"/>
      <c r="X685" s="2308"/>
      <c r="Y685" s="2308"/>
    </row>
    <row r="686" spans="1:25">
      <c r="A686" s="2430"/>
      <c r="B686" s="2308"/>
      <c r="C686" s="2308"/>
      <c r="D686" s="2308"/>
      <c r="E686" s="2308"/>
      <c r="F686" s="2308"/>
      <c r="G686" s="2308"/>
      <c r="H686" s="2308"/>
      <c r="I686" s="2308"/>
      <c r="J686" s="2308"/>
      <c r="K686" s="2308"/>
      <c r="L686" s="2308"/>
      <c r="M686" s="2308"/>
      <c r="N686" s="2308"/>
      <c r="O686" s="2308"/>
      <c r="P686" s="2308"/>
      <c r="Q686" s="2308"/>
      <c r="R686" s="2308"/>
      <c r="S686" s="2308"/>
      <c r="T686" s="2308"/>
      <c r="U686" s="2308"/>
      <c r="V686" s="2308"/>
      <c r="W686" s="2308"/>
      <c r="X686" s="2308"/>
      <c r="Y686" s="2308"/>
    </row>
    <row r="687" spans="1:25">
      <c r="A687" s="2430"/>
      <c r="B687" s="2308"/>
      <c r="C687" s="2308"/>
      <c r="D687" s="2308"/>
      <c r="E687" s="2308"/>
      <c r="F687" s="2308"/>
      <c r="G687" s="2308"/>
      <c r="H687" s="2308"/>
      <c r="I687" s="2308"/>
      <c r="J687" s="2308"/>
      <c r="K687" s="2308"/>
      <c r="L687" s="2308"/>
      <c r="M687" s="2308"/>
      <c r="N687" s="2308"/>
      <c r="O687" s="2308"/>
      <c r="P687" s="2308"/>
      <c r="Q687" s="2308"/>
      <c r="R687" s="2308"/>
      <c r="S687" s="2308"/>
      <c r="T687" s="2308"/>
      <c r="U687" s="2308"/>
      <c r="V687" s="2308"/>
      <c r="W687" s="2308"/>
      <c r="X687" s="2308"/>
      <c r="Y687" s="2308"/>
    </row>
    <row r="688" spans="1:25">
      <c r="A688" s="2430"/>
      <c r="B688" s="2308"/>
      <c r="C688" s="2308"/>
      <c r="D688" s="2308"/>
      <c r="E688" s="2308"/>
      <c r="F688" s="2308"/>
      <c r="G688" s="2308"/>
      <c r="H688" s="2308"/>
      <c r="I688" s="2308"/>
      <c r="J688" s="2308"/>
      <c r="K688" s="2308"/>
      <c r="L688" s="2308"/>
      <c r="M688" s="2308"/>
      <c r="N688" s="2308"/>
      <c r="O688" s="2308"/>
      <c r="P688" s="2308"/>
      <c r="Q688" s="2308"/>
      <c r="R688" s="2308"/>
      <c r="S688" s="2308"/>
      <c r="T688" s="2308"/>
      <c r="U688" s="2308"/>
      <c r="V688" s="2308"/>
      <c r="W688" s="2308"/>
      <c r="X688" s="2308"/>
      <c r="Y688" s="2308"/>
    </row>
    <row r="689" spans="1:25">
      <c r="A689" s="2430"/>
      <c r="B689" s="2308"/>
      <c r="C689" s="2308"/>
      <c r="D689" s="2308"/>
      <c r="E689" s="2308"/>
      <c r="F689" s="2308"/>
      <c r="G689" s="2308"/>
      <c r="H689" s="2308"/>
      <c r="I689" s="2308"/>
      <c r="J689" s="2308"/>
      <c r="K689" s="2308"/>
      <c r="L689" s="2308"/>
      <c r="M689" s="2308"/>
      <c r="N689" s="2308"/>
      <c r="O689" s="2308"/>
      <c r="P689" s="2308"/>
      <c r="Q689" s="2308"/>
      <c r="R689" s="2308"/>
      <c r="S689" s="2308"/>
      <c r="T689" s="2308"/>
      <c r="U689" s="2308"/>
      <c r="V689" s="2308"/>
      <c r="W689" s="2308"/>
      <c r="X689" s="2308"/>
      <c r="Y689" s="2308"/>
    </row>
    <row r="690" spans="1:25">
      <c r="A690" s="2430"/>
      <c r="B690" s="2308"/>
      <c r="C690" s="2308"/>
      <c r="D690" s="2308"/>
      <c r="E690" s="2308"/>
      <c r="F690" s="2308"/>
      <c r="G690" s="2308"/>
      <c r="H690" s="2308"/>
      <c r="I690" s="2308"/>
      <c r="J690" s="2308"/>
      <c r="K690" s="2308"/>
      <c r="L690" s="2308"/>
      <c r="M690" s="2308"/>
      <c r="N690" s="2308"/>
      <c r="O690" s="2308"/>
      <c r="P690" s="2308"/>
      <c r="Q690" s="2308"/>
      <c r="R690" s="2308"/>
      <c r="S690" s="2308"/>
      <c r="T690" s="2308"/>
      <c r="U690" s="2308"/>
      <c r="V690" s="2308"/>
      <c r="W690" s="2308"/>
      <c r="X690" s="2308"/>
      <c r="Y690" s="2308"/>
    </row>
    <row r="691" spans="1:25">
      <c r="A691" s="2430"/>
      <c r="B691" s="2308"/>
      <c r="C691" s="2308"/>
      <c r="D691" s="2308"/>
      <c r="E691" s="2308"/>
      <c r="F691" s="2308"/>
      <c r="G691" s="2308"/>
      <c r="H691" s="2308"/>
      <c r="I691" s="2308"/>
      <c r="J691" s="2308"/>
      <c r="K691" s="2308"/>
      <c r="L691" s="2308"/>
      <c r="M691" s="2308"/>
      <c r="N691" s="2308"/>
      <c r="O691" s="2308"/>
      <c r="P691" s="2308"/>
      <c r="Q691" s="2308"/>
      <c r="R691" s="2308"/>
      <c r="S691" s="2308"/>
      <c r="T691" s="2308"/>
      <c r="U691" s="2308"/>
      <c r="V691" s="2308"/>
      <c r="W691" s="2308"/>
      <c r="X691" s="2308"/>
      <c r="Y691" s="2308"/>
    </row>
    <row r="692" spans="1:25">
      <c r="A692" s="2430"/>
      <c r="B692" s="2308"/>
      <c r="C692" s="2308"/>
      <c r="D692" s="2308"/>
      <c r="E692" s="2308"/>
      <c r="F692" s="2308"/>
      <c r="G692" s="2308"/>
      <c r="H692" s="2308"/>
      <c r="I692" s="2308"/>
      <c r="J692" s="2308"/>
      <c r="K692" s="2308"/>
      <c r="L692" s="2308"/>
      <c r="M692" s="2308"/>
      <c r="N692" s="2308"/>
      <c r="O692" s="2308"/>
      <c r="P692" s="2308"/>
      <c r="Q692" s="2308"/>
      <c r="R692" s="2308"/>
      <c r="S692" s="2308"/>
      <c r="T692" s="2308"/>
      <c r="U692" s="2308"/>
      <c r="V692" s="2308"/>
      <c r="W692" s="2308"/>
      <c r="X692" s="2308"/>
      <c r="Y692" s="2308"/>
    </row>
    <row r="693" spans="1:25">
      <c r="A693" s="2430"/>
      <c r="B693" s="2308"/>
      <c r="C693" s="2308"/>
      <c r="D693" s="2308"/>
      <c r="E693" s="2308"/>
      <c r="F693" s="2308"/>
      <c r="G693" s="2308"/>
      <c r="H693" s="2308"/>
      <c r="I693" s="2308"/>
      <c r="J693" s="2308"/>
      <c r="K693" s="2308"/>
      <c r="L693" s="2308"/>
      <c r="M693" s="2308"/>
      <c r="N693" s="2308"/>
      <c r="O693" s="2308"/>
      <c r="P693" s="2308"/>
      <c r="Q693" s="2308"/>
      <c r="R693" s="2308"/>
      <c r="S693" s="2308"/>
      <c r="T693" s="2308"/>
      <c r="U693" s="2308"/>
      <c r="V693" s="2308"/>
      <c r="W693" s="2308"/>
      <c r="X693" s="2308"/>
      <c r="Y693" s="2308"/>
    </row>
    <row r="694" spans="1:25">
      <c r="A694" s="2430"/>
      <c r="B694" s="2308"/>
      <c r="C694" s="2308"/>
      <c r="D694" s="2308"/>
      <c r="E694" s="2308"/>
      <c r="F694" s="2308"/>
      <c r="G694" s="2308"/>
      <c r="H694" s="2308"/>
      <c r="I694" s="2308"/>
      <c r="J694" s="2308"/>
      <c r="K694" s="2308"/>
      <c r="L694" s="2308"/>
      <c r="M694" s="2308"/>
      <c r="N694" s="2308"/>
      <c r="O694" s="2308"/>
      <c r="P694" s="2308"/>
      <c r="Q694" s="2308"/>
      <c r="R694" s="2308"/>
      <c r="S694" s="2308"/>
      <c r="T694" s="2308"/>
      <c r="U694" s="2308"/>
      <c r="V694" s="2308"/>
      <c r="W694" s="2308"/>
      <c r="X694" s="2308"/>
      <c r="Y694" s="2308"/>
    </row>
    <row r="695" spans="1:25">
      <c r="A695" s="2430"/>
      <c r="B695" s="2308"/>
      <c r="C695" s="2308"/>
      <c r="D695" s="2308"/>
      <c r="E695" s="2308"/>
      <c r="F695" s="2308"/>
      <c r="G695" s="2308"/>
      <c r="H695" s="2308"/>
      <c r="I695" s="2308"/>
      <c r="J695" s="2308"/>
      <c r="K695" s="2308"/>
      <c r="L695" s="2308"/>
      <c r="M695" s="2308"/>
      <c r="N695" s="2308"/>
      <c r="O695" s="2308"/>
      <c r="P695" s="2308"/>
      <c r="Q695" s="2308"/>
      <c r="R695" s="2308"/>
      <c r="S695" s="2308"/>
      <c r="T695" s="2308"/>
      <c r="U695" s="2308"/>
      <c r="V695" s="2308"/>
      <c r="W695" s="2308"/>
      <c r="X695" s="2308"/>
      <c r="Y695" s="2308"/>
    </row>
    <row r="696" spans="1:25">
      <c r="A696" s="2430"/>
      <c r="B696" s="2308"/>
      <c r="C696" s="2308"/>
      <c r="D696" s="2308"/>
      <c r="E696" s="2308"/>
      <c r="F696" s="2308"/>
      <c r="G696" s="2308"/>
      <c r="H696" s="2308"/>
      <c r="I696" s="2308"/>
      <c r="J696" s="2308"/>
      <c r="K696" s="2308"/>
      <c r="L696" s="2308"/>
      <c r="M696" s="2308"/>
      <c r="N696" s="2308"/>
      <c r="O696" s="2308"/>
      <c r="P696" s="2308"/>
      <c r="Q696" s="2308"/>
      <c r="R696" s="2308"/>
      <c r="S696" s="2308"/>
      <c r="T696" s="2308"/>
      <c r="U696" s="2308"/>
      <c r="V696" s="2308"/>
      <c r="W696" s="2308"/>
      <c r="X696" s="2308"/>
      <c r="Y696" s="2308"/>
    </row>
    <row r="697" spans="1:25">
      <c r="A697" s="2430"/>
      <c r="B697" s="2308"/>
      <c r="C697" s="2308"/>
      <c r="D697" s="2308"/>
      <c r="E697" s="2308"/>
      <c r="F697" s="2308"/>
      <c r="G697" s="2308"/>
      <c r="H697" s="2308"/>
      <c r="I697" s="2308"/>
      <c r="J697" s="2308"/>
      <c r="K697" s="2308"/>
      <c r="L697" s="2308"/>
      <c r="M697" s="2308"/>
      <c r="N697" s="2308"/>
      <c r="O697" s="2308"/>
      <c r="P697" s="2308"/>
      <c r="Q697" s="2308"/>
      <c r="R697" s="2308"/>
      <c r="S697" s="2308"/>
      <c r="T697" s="2308"/>
      <c r="U697" s="2308"/>
      <c r="V697" s="2308"/>
      <c r="W697" s="2308"/>
      <c r="X697" s="2308"/>
      <c r="Y697" s="2308"/>
    </row>
    <row r="698" spans="1:25">
      <c r="A698" s="2430"/>
      <c r="B698" s="2308"/>
      <c r="C698" s="2308"/>
      <c r="D698" s="2308"/>
      <c r="E698" s="2308"/>
      <c r="F698" s="2308"/>
      <c r="G698" s="2308"/>
      <c r="H698" s="2308"/>
      <c r="I698" s="2308"/>
      <c r="J698" s="2308"/>
      <c r="K698" s="2308"/>
      <c r="L698" s="2308"/>
      <c r="M698" s="2308"/>
      <c r="N698" s="2308"/>
      <c r="O698" s="2308"/>
      <c r="P698" s="2308"/>
      <c r="Q698" s="2308"/>
      <c r="R698" s="2308"/>
      <c r="S698" s="2308"/>
      <c r="T698" s="2308"/>
      <c r="U698" s="2308"/>
      <c r="V698" s="2308"/>
      <c r="W698" s="2308"/>
      <c r="X698" s="2308"/>
      <c r="Y698" s="2308"/>
    </row>
    <row r="699" spans="1:25">
      <c r="A699" s="2430"/>
      <c r="B699" s="2308"/>
      <c r="C699" s="2308"/>
      <c r="D699" s="2308"/>
      <c r="E699" s="2308"/>
      <c r="F699" s="2308"/>
      <c r="G699" s="2308"/>
      <c r="H699" s="2308"/>
      <c r="I699" s="2308"/>
      <c r="J699" s="2308"/>
      <c r="K699" s="2308"/>
      <c r="L699" s="2308"/>
      <c r="M699" s="2308"/>
      <c r="N699" s="2308"/>
      <c r="O699" s="2308"/>
      <c r="P699" s="2308"/>
      <c r="Q699" s="2308"/>
      <c r="R699" s="2308"/>
      <c r="S699" s="2308"/>
      <c r="T699" s="2308"/>
      <c r="U699" s="2308"/>
      <c r="V699" s="2308"/>
      <c r="W699" s="2308"/>
      <c r="X699" s="2308"/>
      <c r="Y699" s="2308"/>
    </row>
    <row r="700" spans="1:25">
      <c r="A700" s="2430"/>
      <c r="B700" s="2308"/>
      <c r="C700" s="2308"/>
      <c r="D700" s="2308"/>
      <c r="E700" s="2308"/>
      <c r="F700" s="2308"/>
      <c r="G700" s="2308"/>
      <c r="H700" s="2308"/>
      <c r="I700" s="2308"/>
      <c r="J700" s="2308"/>
      <c r="K700" s="2308"/>
      <c r="L700" s="2308"/>
      <c r="M700" s="2308"/>
      <c r="N700" s="2308"/>
      <c r="O700" s="2308"/>
      <c r="P700" s="2308"/>
      <c r="Q700" s="2308"/>
      <c r="R700" s="2308"/>
      <c r="S700" s="2308"/>
      <c r="T700" s="2308"/>
      <c r="U700" s="2308"/>
      <c r="V700" s="2308"/>
      <c r="W700" s="2308"/>
      <c r="X700" s="2308"/>
      <c r="Y700" s="2308"/>
    </row>
    <row r="701" spans="1:25">
      <c r="A701" s="2430"/>
      <c r="B701" s="2308"/>
      <c r="C701" s="2308"/>
      <c r="D701" s="2308"/>
      <c r="E701" s="2308"/>
      <c r="F701" s="2308"/>
      <c r="G701" s="2308"/>
      <c r="H701" s="2308"/>
      <c r="I701" s="2308"/>
      <c r="J701" s="2308"/>
      <c r="K701" s="2308"/>
      <c r="L701" s="2308"/>
      <c r="M701" s="2308"/>
      <c r="N701" s="2308"/>
      <c r="O701" s="2308"/>
      <c r="P701" s="2308"/>
      <c r="Q701" s="2308"/>
      <c r="R701" s="2308"/>
      <c r="S701" s="2308"/>
      <c r="T701" s="2308"/>
      <c r="U701" s="2308"/>
      <c r="V701" s="2308"/>
      <c r="W701" s="2308"/>
      <c r="X701" s="2308"/>
      <c r="Y701" s="2308"/>
    </row>
    <row r="702" spans="1:25">
      <c r="A702" s="2430"/>
      <c r="B702" s="2308"/>
      <c r="C702" s="2308"/>
      <c r="D702" s="2308"/>
      <c r="E702" s="2308"/>
      <c r="F702" s="2308"/>
      <c r="G702" s="2308"/>
      <c r="H702" s="2308"/>
      <c r="I702" s="2308"/>
      <c r="J702" s="2308"/>
      <c r="K702" s="2308"/>
      <c r="L702" s="2308"/>
      <c r="M702" s="2308"/>
      <c r="N702" s="2308"/>
      <c r="O702" s="2308"/>
      <c r="P702" s="2308"/>
      <c r="Q702" s="2308"/>
      <c r="R702" s="2308"/>
      <c r="S702" s="2308"/>
      <c r="T702" s="2308"/>
      <c r="U702" s="2308"/>
      <c r="V702" s="2308"/>
      <c r="W702" s="2308"/>
      <c r="X702" s="2308"/>
      <c r="Y702" s="2308"/>
    </row>
    <row r="703" spans="1:25">
      <c r="A703" s="2430"/>
      <c r="B703" s="2308"/>
      <c r="C703" s="2308"/>
      <c r="D703" s="2308"/>
      <c r="E703" s="2308"/>
      <c r="F703" s="2308"/>
      <c r="G703" s="2308"/>
      <c r="H703" s="2308"/>
      <c r="I703" s="2308"/>
      <c r="J703" s="2308"/>
      <c r="K703" s="2308"/>
      <c r="L703" s="2308"/>
      <c r="M703" s="2308"/>
      <c r="N703" s="2308"/>
      <c r="O703" s="2308"/>
      <c r="P703" s="2308"/>
      <c r="Q703" s="2308"/>
      <c r="R703" s="2308"/>
      <c r="S703" s="2308"/>
      <c r="T703" s="2308"/>
      <c r="U703" s="2308"/>
      <c r="V703" s="2308"/>
      <c r="W703" s="2308"/>
      <c r="X703" s="2308"/>
      <c r="Y703" s="2308"/>
    </row>
    <row r="704" spans="1:25">
      <c r="A704" s="2430"/>
      <c r="B704" s="2308"/>
      <c r="C704" s="2308"/>
      <c r="D704" s="2308"/>
      <c r="E704" s="2308"/>
      <c r="F704" s="2308"/>
      <c r="G704" s="2308"/>
      <c r="H704" s="2308"/>
      <c r="I704" s="2308"/>
      <c r="J704" s="2308"/>
      <c r="K704" s="2308"/>
      <c r="L704" s="2308"/>
      <c r="M704" s="2308"/>
      <c r="N704" s="2308"/>
      <c r="O704" s="2308"/>
      <c r="P704" s="2308"/>
      <c r="Q704" s="2308"/>
      <c r="R704" s="2308"/>
      <c r="S704" s="2308"/>
      <c r="T704" s="2308"/>
      <c r="U704" s="2308"/>
      <c r="V704" s="2308"/>
      <c r="W704" s="2308"/>
      <c r="X704" s="2308"/>
      <c r="Y704" s="2308"/>
    </row>
    <row r="705" spans="1:25">
      <c r="A705" s="2430"/>
      <c r="B705" s="2308"/>
      <c r="C705" s="2308"/>
      <c r="D705" s="2308"/>
      <c r="E705" s="2308"/>
      <c r="F705" s="2308"/>
      <c r="G705" s="2308"/>
      <c r="H705" s="2308"/>
      <c r="I705" s="2308"/>
      <c r="J705" s="2308"/>
      <c r="K705" s="2308"/>
      <c r="L705" s="2308"/>
      <c r="M705" s="2308"/>
      <c r="N705" s="2308"/>
      <c r="O705" s="2308"/>
      <c r="P705" s="2308"/>
      <c r="Q705" s="2308"/>
      <c r="R705" s="2308"/>
      <c r="S705" s="2308"/>
      <c r="T705" s="2308"/>
      <c r="U705" s="2308"/>
      <c r="V705" s="2308"/>
      <c r="W705" s="2308"/>
      <c r="X705" s="2308"/>
      <c r="Y705" s="2308"/>
    </row>
    <row r="706" spans="1:25">
      <c r="A706" s="2430"/>
      <c r="B706" s="2308"/>
      <c r="C706" s="2308"/>
      <c r="D706" s="2308"/>
      <c r="E706" s="2308"/>
      <c r="F706" s="2308"/>
      <c r="G706" s="2308"/>
      <c r="H706" s="2308"/>
      <c r="I706" s="2308"/>
      <c r="J706" s="2308"/>
      <c r="K706" s="2308"/>
      <c r="L706" s="2308"/>
      <c r="M706" s="2308"/>
      <c r="N706" s="2308"/>
      <c r="O706" s="2308"/>
      <c r="P706" s="2308"/>
      <c r="Q706" s="2308"/>
      <c r="R706" s="2308"/>
      <c r="S706" s="2308"/>
      <c r="T706" s="2308"/>
      <c r="U706" s="2308"/>
      <c r="V706" s="2308"/>
      <c r="W706" s="2308"/>
      <c r="X706" s="2308"/>
      <c r="Y706" s="2308"/>
    </row>
    <row r="707" spans="1:25">
      <c r="A707" s="2430"/>
      <c r="B707" s="2308"/>
      <c r="C707" s="2308"/>
      <c r="D707" s="2308"/>
      <c r="E707" s="2308"/>
      <c r="F707" s="2308"/>
      <c r="G707" s="2308"/>
      <c r="H707" s="2308"/>
      <c r="I707" s="2308"/>
      <c r="J707" s="2308"/>
      <c r="K707" s="2308"/>
      <c r="L707" s="2308"/>
      <c r="M707" s="2308"/>
      <c r="N707" s="2308"/>
      <c r="O707" s="2308"/>
      <c r="P707" s="2308"/>
      <c r="Q707" s="2308"/>
      <c r="R707" s="2308"/>
      <c r="S707" s="2308"/>
      <c r="T707" s="2308"/>
      <c r="U707" s="2308"/>
      <c r="V707" s="2308"/>
      <c r="W707" s="2308"/>
      <c r="X707" s="2308"/>
      <c r="Y707" s="2308"/>
    </row>
    <row r="708" spans="1:25">
      <c r="A708" s="2430"/>
      <c r="B708" s="2308"/>
      <c r="C708" s="2308"/>
      <c r="D708" s="2308"/>
      <c r="E708" s="2308"/>
      <c r="F708" s="2308"/>
      <c r="G708" s="2308"/>
      <c r="H708" s="2308"/>
      <c r="I708" s="2308"/>
      <c r="J708" s="2308"/>
      <c r="K708" s="2308"/>
      <c r="L708" s="2308"/>
      <c r="M708" s="2308"/>
      <c r="N708" s="2308"/>
      <c r="O708" s="2308"/>
      <c r="P708" s="2308"/>
      <c r="Q708" s="2308"/>
      <c r="R708" s="2308"/>
      <c r="S708" s="2308"/>
      <c r="T708" s="2308"/>
      <c r="U708" s="2308"/>
      <c r="V708" s="2308"/>
      <c r="W708" s="2308"/>
      <c r="X708" s="2308"/>
      <c r="Y708" s="2308"/>
    </row>
    <row r="709" spans="1:25">
      <c r="A709" s="2430"/>
      <c r="B709" s="2308"/>
      <c r="C709" s="2308"/>
      <c r="D709" s="2308"/>
      <c r="E709" s="2308"/>
      <c r="F709" s="2308"/>
      <c r="G709" s="2308"/>
      <c r="H709" s="2308"/>
      <c r="I709" s="2308"/>
      <c r="J709" s="2308"/>
      <c r="K709" s="2308"/>
      <c r="L709" s="2308"/>
      <c r="M709" s="2308"/>
      <c r="N709" s="2308"/>
      <c r="O709" s="2308"/>
      <c r="P709" s="2308"/>
      <c r="Q709" s="2308"/>
      <c r="R709" s="2308"/>
      <c r="S709" s="2308"/>
      <c r="T709" s="2308"/>
      <c r="U709" s="2308"/>
      <c r="V709" s="2308"/>
      <c r="W709" s="2308"/>
      <c r="X709" s="2308"/>
      <c r="Y709" s="2308"/>
    </row>
    <row r="710" spans="1:25">
      <c r="A710" s="2430"/>
      <c r="B710" s="2308"/>
      <c r="C710" s="2308"/>
      <c r="D710" s="2308"/>
      <c r="E710" s="2308"/>
      <c r="F710" s="2308"/>
      <c r="G710" s="2308"/>
      <c r="H710" s="2308"/>
      <c r="I710" s="2308"/>
      <c r="J710" s="2308"/>
      <c r="K710" s="2308"/>
      <c r="L710" s="2308"/>
      <c r="M710" s="2308"/>
      <c r="N710" s="2308"/>
      <c r="O710" s="2308"/>
      <c r="P710" s="2308"/>
      <c r="Q710" s="2308"/>
      <c r="R710" s="2308"/>
      <c r="S710" s="2308"/>
      <c r="T710" s="2308"/>
      <c r="U710" s="2308"/>
      <c r="V710" s="2308"/>
      <c r="W710" s="2308"/>
      <c r="X710" s="2308"/>
      <c r="Y710" s="2308"/>
    </row>
    <row r="711" spans="1:25">
      <c r="A711" s="2430"/>
      <c r="B711" s="2308"/>
      <c r="C711" s="2308"/>
      <c r="D711" s="2308"/>
      <c r="E711" s="2308"/>
      <c r="F711" s="2308"/>
      <c r="G711" s="2308"/>
      <c r="H711" s="2308"/>
      <c r="I711" s="2308"/>
      <c r="J711" s="2308"/>
      <c r="K711" s="2308"/>
      <c r="L711" s="2308"/>
      <c r="M711" s="2308"/>
      <c r="N711" s="2308"/>
      <c r="O711" s="2308"/>
      <c r="P711" s="2308"/>
      <c r="Q711" s="2308"/>
      <c r="R711" s="2308"/>
      <c r="S711" s="2308"/>
      <c r="T711" s="2308"/>
      <c r="U711" s="2308"/>
      <c r="V711" s="2308"/>
      <c r="W711" s="2308"/>
      <c r="X711" s="2308"/>
      <c r="Y711" s="2308"/>
    </row>
    <row r="712" spans="1:25">
      <c r="A712" s="2430"/>
      <c r="B712" s="2308"/>
      <c r="C712" s="2308"/>
      <c r="D712" s="2308"/>
      <c r="E712" s="2308"/>
      <c r="F712" s="2308"/>
      <c r="G712" s="2308"/>
      <c r="H712" s="2308"/>
      <c r="I712" s="2308"/>
      <c r="J712" s="2308"/>
      <c r="K712" s="2308"/>
      <c r="L712" s="2308"/>
      <c r="M712" s="2308"/>
      <c r="N712" s="2308"/>
      <c r="O712" s="2308"/>
      <c r="P712" s="2308"/>
      <c r="Q712" s="2308"/>
      <c r="R712" s="2308"/>
      <c r="S712" s="2308"/>
      <c r="T712" s="2308"/>
      <c r="U712" s="2308"/>
      <c r="V712" s="2308"/>
      <c r="W712" s="2308"/>
      <c r="X712" s="2308"/>
      <c r="Y712" s="2308"/>
    </row>
    <row r="713" spans="1:25">
      <c r="A713" s="2430"/>
      <c r="B713" s="2308"/>
      <c r="C713" s="2308"/>
      <c r="D713" s="2308"/>
      <c r="E713" s="2308"/>
      <c r="F713" s="2308"/>
      <c r="G713" s="2308"/>
      <c r="H713" s="2308"/>
      <c r="I713" s="2308"/>
      <c r="J713" s="2308"/>
      <c r="K713" s="2308"/>
      <c r="L713" s="2308"/>
      <c r="M713" s="2308"/>
      <c r="N713" s="2308"/>
      <c r="O713" s="2308"/>
      <c r="P713" s="2308"/>
      <c r="Q713" s="2308"/>
      <c r="R713" s="2308"/>
      <c r="S713" s="2308"/>
      <c r="T713" s="2308"/>
      <c r="U713" s="2308"/>
      <c r="V713" s="2308"/>
      <c r="W713" s="2308"/>
      <c r="X713" s="2308"/>
      <c r="Y713" s="2308"/>
    </row>
    <row r="714" spans="1:25">
      <c r="A714" s="2430"/>
      <c r="B714" s="2308"/>
      <c r="C714" s="2308"/>
      <c r="D714" s="2308"/>
      <c r="E714" s="2308"/>
      <c r="F714" s="2308"/>
      <c r="G714" s="2308"/>
      <c r="H714" s="2308"/>
      <c r="I714" s="2308"/>
      <c r="J714" s="2308"/>
      <c r="K714" s="2308"/>
      <c r="L714" s="2308"/>
      <c r="M714" s="2308"/>
      <c r="N714" s="2308"/>
      <c r="O714" s="2308"/>
      <c r="P714" s="2308"/>
      <c r="Q714" s="2308"/>
      <c r="R714" s="2308"/>
      <c r="S714" s="2308"/>
      <c r="T714" s="2308"/>
      <c r="U714" s="2308"/>
      <c r="V714" s="2308"/>
      <c r="W714" s="2308"/>
      <c r="X714" s="2308"/>
      <c r="Y714" s="2308"/>
    </row>
    <row r="715" spans="1:25">
      <c r="A715" s="2430"/>
      <c r="B715" s="2308"/>
      <c r="C715" s="2308"/>
      <c r="D715" s="2308"/>
      <c r="E715" s="2308"/>
      <c r="F715" s="2308"/>
      <c r="G715" s="2308"/>
      <c r="H715" s="2308"/>
      <c r="I715" s="2308"/>
      <c r="J715" s="2308"/>
      <c r="K715" s="2308"/>
      <c r="L715" s="2308"/>
      <c r="M715" s="2308"/>
      <c r="N715" s="2308"/>
      <c r="O715" s="2308"/>
      <c r="P715" s="2308"/>
      <c r="Q715" s="2308"/>
      <c r="R715" s="2308"/>
      <c r="S715" s="2308"/>
      <c r="T715" s="2308"/>
      <c r="U715" s="2308"/>
      <c r="V715" s="2308"/>
      <c r="W715" s="2308"/>
      <c r="X715" s="2308"/>
      <c r="Y715" s="2308"/>
    </row>
    <row r="716" spans="1:25">
      <c r="A716" s="2430"/>
      <c r="B716" s="2308"/>
      <c r="C716" s="2308"/>
      <c r="D716" s="2308"/>
      <c r="E716" s="2308"/>
      <c r="F716" s="2308"/>
      <c r="G716" s="2308"/>
      <c r="H716" s="2308"/>
      <c r="I716" s="2308"/>
      <c r="J716" s="2308"/>
      <c r="K716" s="2308"/>
      <c r="L716" s="2308"/>
      <c r="M716" s="2308"/>
      <c r="N716" s="2308"/>
      <c r="O716" s="2308"/>
      <c r="P716" s="2308"/>
      <c r="Q716" s="2308"/>
      <c r="R716" s="2308"/>
      <c r="S716" s="2308"/>
      <c r="T716" s="2308"/>
      <c r="U716" s="2308"/>
      <c r="V716" s="2308"/>
      <c r="W716" s="2308"/>
      <c r="X716" s="2308"/>
      <c r="Y716" s="2308"/>
    </row>
    <row r="717" spans="1:25">
      <c r="A717" s="2430"/>
      <c r="B717" s="2308"/>
      <c r="C717" s="2308"/>
      <c r="D717" s="2308"/>
      <c r="E717" s="2308"/>
      <c r="F717" s="2308"/>
      <c r="G717" s="2308"/>
      <c r="H717" s="2308"/>
      <c r="I717" s="2308"/>
      <c r="J717" s="2308"/>
      <c r="K717" s="2308"/>
      <c r="L717" s="2308"/>
      <c r="M717" s="2308"/>
      <c r="N717" s="2308"/>
      <c r="O717" s="2308"/>
      <c r="P717" s="2308"/>
      <c r="Q717" s="2308"/>
      <c r="R717" s="2308"/>
      <c r="S717" s="2308"/>
      <c r="T717" s="2308"/>
      <c r="U717" s="2308"/>
      <c r="V717" s="2308"/>
      <c r="W717" s="2308"/>
      <c r="X717" s="2308"/>
      <c r="Y717" s="2308"/>
    </row>
    <row r="718" spans="1:25">
      <c r="A718" s="2430"/>
      <c r="B718" s="2308"/>
      <c r="C718" s="2308"/>
      <c r="D718" s="2308"/>
      <c r="E718" s="2308"/>
      <c r="F718" s="2308"/>
      <c r="G718" s="2308"/>
      <c r="H718" s="2308"/>
      <c r="I718" s="2308"/>
      <c r="J718" s="2308"/>
      <c r="K718" s="2308"/>
      <c r="L718" s="2308"/>
      <c r="M718" s="2308"/>
      <c r="N718" s="2308"/>
      <c r="O718" s="2308"/>
      <c r="P718" s="2308"/>
      <c r="Q718" s="2308"/>
      <c r="R718" s="2308"/>
      <c r="S718" s="2308"/>
      <c r="T718" s="2308"/>
      <c r="U718" s="2308"/>
      <c r="V718" s="2308"/>
      <c r="W718" s="2308"/>
      <c r="X718" s="2308"/>
      <c r="Y718" s="2308"/>
    </row>
    <row r="719" spans="1:25">
      <c r="A719" s="2430"/>
      <c r="B719" s="2308"/>
      <c r="C719" s="2308"/>
      <c r="D719" s="2308"/>
      <c r="E719" s="2308"/>
      <c r="F719" s="2308"/>
      <c r="G719" s="2308"/>
      <c r="H719" s="2308"/>
      <c r="I719" s="2308"/>
      <c r="J719" s="2308"/>
      <c r="K719" s="2308"/>
      <c r="L719" s="2308"/>
      <c r="M719" s="2308"/>
      <c r="N719" s="2308"/>
      <c r="O719" s="2308"/>
      <c r="P719" s="2308"/>
      <c r="Q719" s="2308"/>
      <c r="R719" s="2308"/>
      <c r="S719" s="2308"/>
      <c r="T719" s="2308"/>
      <c r="U719" s="2308"/>
      <c r="V719" s="2308"/>
      <c r="W719" s="2308"/>
      <c r="X719" s="2308"/>
      <c r="Y719" s="2308"/>
    </row>
    <row r="720" spans="1:25">
      <c r="A720" s="2430"/>
      <c r="B720" s="2308"/>
      <c r="C720" s="2308"/>
      <c r="D720" s="2308"/>
      <c r="E720" s="2308"/>
      <c r="F720" s="2308"/>
      <c r="G720" s="2308"/>
      <c r="H720" s="2308"/>
      <c r="I720" s="2308"/>
      <c r="J720" s="2308"/>
      <c r="K720" s="2308"/>
      <c r="L720" s="2308"/>
      <c r="M720" s="2308"/>
      <c r="N720" s="2308"/>
      <c r="O720" s="2308"/>
      <c r="P720" s="2308"/>
      <c r="Q720" s="2308"/>
      <c r="R720" s="2308"/>
      <c r="S720" s="2308"/>
      <c r="T720" s="2308"/>
      <c r="U720" s="2308"/>
      <c r="V720" s="2308"/>
      <c r="W720" s="2308"/>
      <c r="X720" s="2308"/>
      <c r="Y720" s="2308"/>
    </row>
    <row r="721" spans="1:25">
      <c r="A721" s="2430"/>
      <c r="B721" s="2308"/>
      <c r="C721" s="2308"/>
      <c r="D721" s="2308"/>
      <c r="E721" s="2308"/>
      <c r="F721" s="2308"/>
      <c r="G721" s="2308"/>
      <c r="H721" s="2308"/>
      <c r="I721" s="2308"/>
      <c r="J721" s="2308"/>
      <c r="K721" s="2308"/>
      <c r="L721" s="2308"/>
      <c r="M721" s="2308"/>
      <c r="N721" s="2308"/>
      <c r="O721" s="2308"/>
      <c r="P721" s="2308"/>
      <c r="Q721" s="2308"/>
      <c r="R721" s="2308"/>
      <c r="S721" s="2308"/>
      <c r="T721" s="2308"/>
      <c r="U721" s="2308"/>
      <c r="V721" s="2308"/>
      <c r="W721" s="2308"/>
      <c r="X721" s="2308"/>
      <c r="Y721" s="2308"/>
    </row>
    <row r="722" spans="1:25">
      <c r="A722" s="2430"/>
      <c r="B722" s="2308"/>
      <c r="C722" s="2308"/>
      <c r="D722" s="2308"/>
      <c r="E722" s="2308"/>
      <c r="F722" s="2308"/>
      <c r="G722" s="2308"/>
      <c r="H722" s="2308"/>
      <c r="I722" s="2308"/>
      <c r="J722" s="2308"/>
      <c r="K722" s="2308"/>
      <c r="L722" s="2308"/>
      <c r="M722" s="2308"/>
      <c r="N722" s="2308"/>
      <c r="O722" s="2308"/>
      <c r="P722" s="2308"/>
      <c r="Q722" s="2308"/>
      <c r="R722" s="2308"/>
      <c r="S722" s="2308"/>
      <c r="T722" s="2308"/>
      <c r="U722" s="2308"/>
      <c r="V722" s="2308"/>
      <c r="W722" s="2308"/>
      <c r="X722" s="2308"/>
      <c r="Y722" s="2308"/>
    </row>
    <row r="723" spans="1:25">
      <c r="A723" s="2430"/>
      <c r="B723" s="2308"/>
      <c r="C723" s="2308"/>
      <c r="D723" s="2308"/>
      <c r="E723" s="2308"/>
      <c r="F723" s="2308"/>
      <c r="G723" s="2308"/>
      <c r="H723" s="2308"/>
      <c r="I723" s="2308"/>
      <c r="J723" s="2308"/>
      <c r="K723" s="2308"/>
      <c r="L723" s="2308"/>
      <c r="M723" s="2308"/>
      <c r="N723" s="2308"/>
      <c r="O723" s="2308"/>
      <c r="P723" s="2308"/>
      <c r="Q723" s="2308"/>
      <c r="R723" s="2308"/>
      <c r="S723" s="2308"/>
      <c r="T723" s="2308"/>
      <c r="U723" s="2308"/>
      <c r="V723" s="2308"/>
      <c r="W723" s="2308"/>
      <c r="X723" s="2308"/>
      <c r="Y723" s="2308"/>
    </row>
    <row r="724" spans="1:25">
      <c r="A724" s="2430"/>
      <c r="B724" s="2308"/>
      <c r="C724" s="2308"/>
      <c r="D724" s="2308"/>
      <c r="E724" s="2308"/>
      <c r="F724" s="2308"/>
      <c r="G724" s="2308"/>
      <c r="H724" s="2308"/>
      <c r="I724" s="2308"/>
      <c r="J724" s="2308"/>
      <c r="K724" s="2308"/>
      <c r="L724" s="2308"/>
      <c r="M724" s="2308"/>
      <c r="N724" s="2308"/>
      <c r="O724" s="2308"/>
      <c r="P724" s="2308"/>
      <c r="Q724" s="2308"/>
      <c r="R724" s="2308"/>
      <c r="S724" s="2308"/>
      <c r="T724" s="2308"/>
      <c r="U724" s="2308"/>
      <c r="V724" s="2308"/>
      <c r="W724" s="2308"/>
      <c r="X724" s="2308"/>
      <c r="Y724" s="2308"/>
    </row>
    <row r="725" spans="1:25">
      <c r="A725" s="2430"/>
      <c r="B725" s="2308"/>
      <c r="C725" s="2308"/>
      <c r="D725" s="2308"/>
      <c r="E725" s="2308"/>
      <c r="F725" s="2308"/>
      <c r="G725" s="2308"/>
      <c r="H725" s="2308"/>
      <c r="I725" s="2308"/>
      <c r="J725" s="2308"/>
      <c r="K725" s="2308"/>
      <c r="L725" s="2308"/>
      <c r="M725" s="2308"/>
      <c r="N725" s="2308"/>
      <c r="O725" s="2308"/>
      <c r="P725" s="2308"/>
      <c r="Q725" s="2308"/>
      <c r="R725" s="2308"/>
      <c r="S725" s="2308"/>
      <c r="T725" s="2308"/>
      <c r="U725" s="2308"/>
      <c r="V725" s="2308"/>
      <c r="W725" s="2308"/>
      <c r="X725" s="2308"/>
      <c r="Y725" s="2308"/>
    </row>
    <row r="726" spans="1:25">
      <c r="A726" s="2430"/>
      <c r="B726" s="2308"/>
      <c r="C726" s="2308"/>
      <c r="D726" s="2308"/>
      <c r="E726" s="2308"/>
      <c r="F726" s="2308"/>
      <c r="G726" s="2308"/>
      <c r="H726" s="2308"/>
      <c r="I726" s="2308"/>
      <c r="J726" s="2308"/>
      <c r="K726" s="2308"/>
      <c r="L726" s="2308"/>
      <c r="M726" s="2308"/>
      <c r="N726" s="2308"/>
      <c r="O726" s="2308"/>
      <c r="P726" s="2308"/>
      <c r="Q726" s="2308"/>
      <c r="R726" s="2308"/>
      <c r="S726" s="2308"/>
      <c r="T726" s="2308"/>
      <c r="U726" s="2308"/>
      <c r="V726" s="2308"/>
      <c r="W726" s="2308"/>
      <c r="X726" s="2308"/>
      <c r="Y726" s="2308"/>
    </row>
    <row r="727" spans="1:25">
      <c r="A727" s="2430"/>
      <c r="B727" s="2308"/>
      <c r="C727" s="2308"/>
      <c r="D727" s="2308"/>
      <c r="E727" s="2308"/>
      <c r="F727" s="2308"/>
      <c r="G727" s="2308"/>
      <c r="H727" s="2308"/>
      <c r="I727" s="2308"/>
      <c r="J727" s="2308"/>
      <c r="K727" s="2308"/>
      <c r="L727" s="2308"/>
      <c r="M727" s="2308"/>
      <c r="N727" s="2308"/>
      <c r="O727" s="2308"/>
      <c r="P727" s="2308"/>
      <c r="Q727" s="2308"/>
      <c r="R727" s="2308"/>
      <c r="S727" s="2308"/>
      <c r="T727" s="2308"/>
      <c r="U727" s="2308"/>
      <c r="V727" s="2308"/>
      <c r="W727" s="2308"/>
      <c r="X727" s="2308"/>
      <c r="Y727" s="2308"/>
    </row>
    <row r="728" spans="1:25">
      <c r="A728" s="2430"/>
      <c r="B728" s="2308"/>
      <c r="C728" s="2308"/>
      <c r="D728" s="2308"/>
      <c r="E728" s="2308"/>
      <c r="F728" s="2308"/>
      <c r="G728" s="2308"/>
      <c r="H728" s="2308"/>
      <c r="I728" s="2308"/>
      <c r="J728" s="2308"/>
      <c r="K728" s="2308"/>
      <c r="L728" s="2308"/>
      <c r="M728" s="2308"/>
      <c r="N728" s="2308"/>
      <c r="O728" s="2308"/>
      <c r="P728" s="2308"/>
      <c r="Q728" s="2308"/>
      <c r="R728" s="2308"/>
      <c r="S728" s="2308"/>
      <c r="T728" s="2308"/>
      <c r="U728" s="2308"/>
      <c r="V728" s="2308"/>
      <c r="W728" s="2308"/>
      <c r="X728" s="2308"/>
      <c r="Y728" s="2308"/>
    </row>
    <row r="729" spans="1:25">
      <c r="A729" s="2430"/>
      <c r="B729" s="2308"/>
      <c r="C729" s="2308"/>
      <c r="D729" s="2308"/>
      <c r="E729" s="2308"/>
      <c r="F729" s="2308"/>
      <c r="G729" s="2308"/>
      <c r="H729" s="2308"/>
      <c r="I729" s="2308"/>
      <c r="J729" s="2308"/>
      <c r="K729" s="2308"/>
      <c r="L729" s="2308"/>
      <c r="M729" s="2308"/>
      <c r="N729" s="2308"/>
      <c r="O729" s="2308"/>
      <c r="P729" s="2308"/>
      <c r="Q729" s="2308"/>
      <c r="R729" s="2308"/>
      <c r="S729" s="2308"/>
      <c r="T729" s="2308"/>
      <c r="U729" s="2308"/>
      <c r="V729" s="2308"/>
      <c r="W729" s="2308"/>
      <c r="X729" s="2308"/>
      <c r="Y729" s="2308"/>
    </row>
    <row r="730" spans="1:25">
      <c r="A730" s="2430"/>
      <c r="B730" s="2308"/>
      <c r="C730" s="2308"/>
      <c r="D730" s="2308"/>
      <c r="E730" s="2308"/>
      <c r="F730" s="2308"/>
      <c r="G730" s="2308"/>
      <c r="H730" s="2308"/>
      <c r="I730" s="2308"/>
      <c r="J730" s="2308"/>
      <c r="K730" s="2308"/>
      <c r="L730" s="2308"/>
      <c r="M730" s="2308"/>
      <c r="N730" s="2308"/>
      <c r="O730" s="2308"/>
      <c r="P730" s="2308"/>
      <c r="Q730" s="2308"/>
      <c r="R730" s="2308"/>
      <c r="S730" s="2308"/>
      <c r="T730" s="2308"/>
      <c r="U730" s="2308"/>
      <c r="V730" s="2308"/>
      <c r="W730" s="2308"/>
      <c r="X730" s="2308"/>
      <c r="Y730" s="2308"/>
    </row>
    <row r="731" spans="1:25">
      <c r="A731" s="2430"/>
      <c r="B731" s="2308"/>
      <c r="C731" s="2308"/>
      <c r="D731" s="2308"/>
      <c r="E731" s="2308"/>
      <c r="F731" s="2308"/>
      <c r="G731" s="2308"/>
      <c r="H731" s="2308"/>
      <c r="I731" s="2308"/>
      <c r="J731" s="2308"/>
      <c r="K731" s="2308"/>
      <c r="L731" s="2308"/>
      <c r="M731" s="2308"/>
      <c r="N731" s="2308"/>
      <c r="O731" s="2308"/>
      <c r="P731" s="2308"/>
      <c r="Q731" s="2308"/>
      <c r="R731" s="2308"/>
      <c r="S731" s="2308"/>
      <c r="T731" s="2308"/>
      <c r="U731" s="2308"/>
      <c r="V731" s="2308"/>
      <c r="W731" s="2308"/>
      <c r="X731" s="2308"/>
      <c r="Y731" s="2308"/>
    </row>
    <row r="732" spans="1:25">
      <c r="A732" s="2430"/>
      <c r="B732" s="2308"/>
      <c r="C732" s="2308"/>
      <c r="D732" s="2308"/>
      <c r="E732" s="2308"/>
      <c r="F732" s="2308"/>
      <c r="G732" s="2308"/>
      <c r="H732" s="2308"/>
      <c r="I732" s="2308"/>
      <c r="J732" s="2308"/>
      <c r="K732" s="2308"/>
      <c r="L732" s="2308"/>
      <c r="M732" s="2308"/>
      <c r="N732" s="2308"/>
      <c r="O732" s="2308"/>
      <c r="P732" s="2308"/>
      <c r="Q732" s="2308"/>
      <c r="R732" s="2308"/>
      <c r="S732" s="2308"/>
      <c r="T732" s="2308"/>
      <c r="U732" s="2308"/>
      <c r="V732" s="2308"/>
      <c r="W732" s="2308"/>
      <c r="X732" s="2308"/>
      <c r="Y732" s="2308"/>
    </row>
    <row r="733" spans="1:25">
      <c r="A733" s="2430"/>
      <c r="B733" s="2308"/>
      <c r="C733" s="2308"/>
      <c r="D733" s="2308"/>
      <c r="E733" s="2308"/>
      <c r="F733" s="2308"/>
      <c r="G733" s="2308"/>
      <c r="H733" s="2308"/>
      <c r="I733" s="2308"/>
      <c r="J733" s="2308"/>
      <c r="K733" s="2308"/>
      <c r="L733" s="2308"/>
      <c r="M733" s="2308"/>
      <c r="N733" s="2308"/>
      <c r="O733" s="2308"/>
      <c r="P733" s="2308"/>
      <c r="Q733" s="2308"/>
      <c r="R733" s="2308"/>
      <c r="S733" s="2308"/>
      <c r="T733" s="2308"/>
      <c r="U733" s="2308"/>
      <c r="V733" s="2308"/>
      <c r="W733" s="2308"/>
      <c r="X733" s="2308"/>
      <c r="Y733" s="2308"/>
    </row>
  </sheetData>
  <mergeCells count="60">
    <mergeCell ref="Y442:Y445"/>
    <mergeCell ref="Z442:Z443"/>
    <mergeCell ref="F443:F445"/>
    <mergeCell ref="G443:H443"/>
    <mergeCell ref="I443:I445"/>
    <mergeCell ref="J443:J445"/>
    <mergeCell ref="K443:K445"/>
    <mergeCell ref="L443:N443"/>
    <mergeCell ref="G444:G445"/>
    <mergeCell ref="H444:H445"/>
    <mergeCell ref="L444:L445"/>
    <mergeCell ref="M444:N444"/>
    <mergeCell ref="I442:J442"/>
    <mergeCell ref="K442:N442"/>
    <mergeCell ref="Y14:Y16"/>
    <mergeCell ref="B17:X17"/>
    <mergeCell ref="B402:X402"/>
    <mergeCell ref="M7:M8"/>
    <mergeCell ref="N7:N8"/>
    <mergeCell ref="O7:O8"/>
    <mergeCell ref="P7:P8"/>
    <mergeCell ref="R7:R8"/>
    <mergeCell ref="S7:T7"/>
    <mergeCell ref="Q6:Q8"/>
    <mergeCell ref="R6:T6"/>
    <mergeCell ref="U6:U8"/>
    <mergeCell ref="V6:X6"/>
    <mergeCell ref="G7:G8"/>
    <mergeCell ref="A442:A445"/>
    <mergeCell ref="B442:B445"/>
    <mergeCell ref="C442:C445"/>
    <mergeCell ref="E442:E445"/>
    <mergeCell ref="F442:H442"/>
    <mergeCell ref="Q5:T5"/>
    <mergeCell ref="U5:X5"/>
    <mergeCell ref="Y5:Y8"/>
    <mergeCell ref="Z5:Z6"/>
    <mergeCell ref="H7:H8"/>
    <mergeCell ref="I7:I8"/>
    <mergeCell ref="J7:J8"/>
    <mergeCell ref="K7:K8"/>
    <mergeCell ref="L7:L8"/>
    <mergeCell ref="V7:V8"/>
    <mergeCell ref="W7:X7"/>
    <mergeCell ref="A2:X2"/>
    <mergeCell ref="A3:X3"/>
    <mergeCell ref="X4:Y4"/>
    <mergeCell ref="A5:A8"/>
    <mergeCell ref="B5:B8"/>
    <mergeCell ref="C5:C8"/>
    <mergeCell ref="D5:D8"/>
    <mergeCell ref="E5:E8"/>
    <mergeCell ref="F5:H5"/>
    <mergeCell ref="I5:N5"/>
    <mergeCell ref="F6:F8"/>
    <mergeCell ref="G6:H6"/>
    <mergeCell ref="I6:J6"/>
    <mergeCell ref="K6:L6"/>
    <mergeCell ref="M6:N6"/>
    <mergeCell ref="O5:P6"/>
  </mergeCells>
  <printOptions horizontalCentered="1"/>
  <pageMargins left="0" right="0" top="0.59055118110236227" bottom="0.31496062992125984" header="0.31496062992125984" footer="0.31496062992125984"/>
  <pageSetup paperSize="9" scale="60" orientation="landscape" r:id="rId1"/>
  <headerFooter>
    <oddFoote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topLeftCell="A4" workbookViewId="0">
      <pane xSplit="5" ySplit="5" topLeftCell="M9" activePane="bottomRight" state="frozen"/>
      <selection activeCell="A4" sqref="A4"/>
      <selection pane="topRight" activeCell="F4" sqref="F4"/>
      <selection pane="bottomLeft" activeCell="A9" sqref="A9"/>
      <selection pane="bottomRight" activeCell="AE11" sqref="AE11"/>
    </sheetView>
  </sheetViews>
  <sheetFormatPr defaultRowHeight="11.25"/>
  <cols>
    <col min="1" max="1" width="3.42578125" style="2236" customWidth="1"/>
    <col min="2" max="2" width="21.42578125" style="2236" customWidth="1"/>
    <col min="3" max="3" width="11.7109375" style="2236" hidden="1" customWidth="1"/>
    <col min="4" max="4" width="8.42578125" style="2236" hidden="1" customWidth="1"/>
    <col min="5" max="5" width="8" style="2236" hidden="1" customWidth="1"/>
    <col min="6" max="6" width="9.7109375" style="2236" customWidth="1"/>
    <col min="7" max="7" width="8.28515625" style="2267" customWidth="1"/>
    <col min="8" max="8" width="8.7109375" style="2267" customWidth="1"/>
    <col min="9" max="9" width="11.28515625" style="2267" hidden="1" customWidth="1"/>
    <col min="10" max="10" width="9.28515625" style="2267" hidden="1" customWidth="1"/>
    <col min="11" max="11" width="9.42578125" style="2267" customWidth="1"/>
    <col min="12" max="12" width="7.28515625" style="2267" customWidth="1"/>
    <col min="13" max="13" width="5.7109375" style="2267" customWidth="1"/>
    <col min="14" max="14" width="9.28515625" style="2267" hidden="1" customWidth="1"/>
    <col min="15" max="15" width="7.7109375" style="2267" hidden="1" customWidth="1"/>
    <col min="16" max="16" width="6.85546875" style="2267" customWidth="1"/>
    <col min="17" max="17" width="7.28515625" style="2267" customWidth="1"/>
    <col min="18" max="18" width="5.85546875" style="2267" customWidth="1"/>
    <col min="19" max="19" width="8.85546875" style="2267" customWidth="1"/>
    <col min="20" max="20" width="7.7109375" style="2267" customWidth="1"/>
    <col min="21" max="22" width="7.28515625" style="2267" customWidth="1"/>
    <col min="23" max="23" width="5.42578125" style="2267" customWidth="1"/>
    <col min="24" max="24" width="20" style="2267" hidden="1" customWidth="1"/>
    <col min="25" max="25" width="10.7109375" style="2268" hidden="1" customWidth="1"/>
    <col min="26" max="26" width="7" style="2267" hidden="1" customWidth="1"/>
    <col min="27" max="27" width="11.42578125" style="2236" hidden="1" customWidth="1"/>
    <col min="28" max="28" width="0" style="2236" hidden="1" customWidth="1"/>
    <col min="29" max="29" width="8.140625" style="2236" customWidth="1"/>
    <col min="30" max="30" width="0" style="2236" hidden="1" customWidth="1"/>
    <col min="31" max="264" width="9.28515625" style="2236"/>
    <col min="265" max="265" width="3.42578125" style="2236" customWidth="1"/>
    <col min="266" max="266" width="24.7109375" style="2236" customWidth="1"/>
    <col min="267" max="269" width="0" style="2236" hidden="1" customWidth="1"/>
    <col min="270" max="270" width="9.7109375" style="2236" customWidth="1"/>
    <col min="271" max="271" width="8.42578125" style="2236" customWidth="1"/>
    <col min="272" max="272" width="7.5703125" style="2236" customWidth="1"/>
    <col min="273" max="273" width="7.7109375" style="2236" customWidth="1"/>
    <col min="274" max="275" width="7" style="2236" customWidth="1"/>
    <col min="276" max="276" width="8.7109375" style="2236" customWidth="1"/>
    <col min="277" max="277" width="7.7109375" style="2236" customWidth="1"/>
    <col min="278" max="278" width="0" style="2236" hidden="1" customWidth="1"/>
    <col min="279" max="279" width="10.42578125" style="2236" customWidth="1"/>
    <col min="280" max="280" width="20" style="2236" customWidth="1"/>
    <col min="281" max="281" width="14.42578125" style="2236" customWidth="1"/>
    <col min="282" max="284" width="0" style="2236" hidden="1" customWidth="1"/>
    <col min="285" max="520" width="9.28515625" style="2236"/>
    <col min="521" max="521" width="3.42578125" style="2236" customWidth="1"/>
    <col min="522" max="522" width="24.7109375" style="2236" customWidth="1"/>
    <col min="523" max="525" width="0" style="2236" hidden="1" customWidth="1"/>
    <col min="526" max="526" width="9.7109375" style="2236" customWidth="1"/>
    <col min="527" max="527" width="8.42578125" style="2236" customWidth="1"/>
    <col min="528" max="528" width="7.5703125" style="2236" customWidth="1"/>
    <col min="529" max="529" width="7.7109375" style="2236" customWidth="1"/>
    <col min="530" max="531" width="7" style="2236" customWidth="1"/>
    <col min="532" max="532" width="8.7109375" style="2236" customWidth="1"/>
    <col min="533" max="533" width="7.7109375" style="2236" customWidth="1"/>
    <col min="534" max="534" width="0" style="2236" hidden="1" customWidth="1"/>
    <col min="535" max="535" width="10.42578125" style="2236" customWidth="1"/>
    <col min="536" max="536" width="20" style="2236" customWidth="1"/>
    <col min="537" max="537" width="14.42578125" style="2236" customWidth="1"/>
    <col min="538" max="540" width="0" style="2236" hidden="1" customWidth="1"/>
    <col min="541" max="776" width="9.28515625" style="2236"/>
    <col min="777" max="777" width="3.42578125" style="2236" customWidth="1"/>
    <col min="778" max="778" width="24.7109375" style="2236" customWidth="1"/>
    <col min="779" max="781" width="0" style="2236" hidden="1" customWidth="1"/>
    <col min="782" max="782" width="9.7109375" style="2236" customWidth="1"/>
    <col min="783" max="783" width="8.42578125" style="2236" customWidth="1"/>
    <col min="784" max="784" width="7.5703125" style="2236" customWidth="1"/>
    <col min="785" max="785" width="7.7109375" style="2236" customWidth="1"/>
    <col min="786" max="787" width="7" style="2236" customWidth="1"/>
    <col min="788" max="788" width="8.7109375" style="2236" customWidth="1"/>
    <col min="789" max="789" width="7.7109375" style="2236" customWidth="1"/>
    <col min="790" max="790" width="0" style="2236" hidden="1" customWidth="1"/>
    <col min="791" max="791" width="10.42578125" style="2236" customWidth="1"/>
    <col min="792" max="792" width="20" style="2236" customWidth="1"/>
    <col min="793" max="793" width="14.42578125" style="2236" customWidth="1"/>
    <col min="794" max="796" width="0" style="2236" hidden="1" customWidth="1"/>
    <col min="797" max="1032" width="9.28515625" style="2236"/>
    <col min="1033" max="1033" width="3.42578125" style="2236" customWidth="1"/>
    <col min="1034" max="1034" width="24.7109375" style="2236" customWidth="1"/>
    <col min="1035" max="1037" width="0" style="2236" hidden="1" customWidth="1"/>
    <col min="1038" max="1038" width="9.7109375" style="2236" customWidth="1"/>
    <col min="1039" max="1039" width="8.42578125" style="2236" customWidth="1"/>
    <col min="1040" max="1040" width="7.5703125" style="2236" customWidth="1"/>
    <col min="1041" max="1041" width="7.7109375" style="2236" customWidth="1"/>
    <col min="1042" max="1043" width="7" style="2236" customWidth="1"/>
    <col min="1044" max="1044" width="8.7109375" style="2236" customWidth="1"/>
    <col min="1045" max="1045" width="7.7109375" style="2236" customWidth="1"/>
    <col min="1046" max="1046" width="0" style="2236" hidden="1" customWidth="1"/>
    <col min="1047" max="1047" width="10.42578125" style="2236" customWidth="1"/>
    <col min="1048" max="1048" width="20" style="2236" customWidth="1"/>
    <col min="1049" max="1049" width="14.42578125" style="2236" customWidth="1"/>
    <col min="1050" max="1052" width="0" style="2236" hidden="1" customWidth="1"/>
    <col min="1053" max="1288" width="9.28515625" style="2236"/>
    <col min="1289" max="1289" width="3.42578125" style="2236" customWidth="1"/>
    <col min="1290" max="1290" width="24.7109375" style="2236" customWidth="1"/>
    <col min="1291" max="1293" width="0" style="2236" hidden="1" customWidth="1"/>
    <col min="1294" max="1294" width="9.7109375" style="2236" customWidth="1"/>
    <col min="1295" max="1295" width="8.42578125" style="2236" customWidth="1"/>
    <col min="1296" max="1296" width="7.5703125" style="2236" customWidth="1"/>
    <col min="1297" max="1297" width="7.7109375" style="2236" customWidth="1"/>
    <col min="1298" max="1299" width="7" style="2236" customWidth="1"/>
    <col min="1300" max="1300" width="8.7109375" style="2236" customWidth="1"/>
    <col min="1301" max="1301" width="7.7109375" style="2236" customWidth="1"/>
    <col min="1302" max="1302" width="0" style="2236" hidden="1" customWidth="1"/>
    <col min="1303" max="1303" width="10.42578125" style="2236" customWidth="1"/>
    <col min="1304" max="1304" width="20" style="2236" customWidth="1"/>
    <col min="1305" max="1305" width="14.42578125" style="2236" customWidth="1"/>
    <col min="1306" max="1308" width="0" style="2236" hidden="1" customWidth="1"/>
    <col min="1309" max="1544" width="9.28515625" style="2236"/>
    <col min="1545" max="1545" width="3.42578125" style="2236" customWidth="1"/>
    <col min="1546" max="1546" width="24.7109375" style="2236" customWidth="1"/>
    <col min="1547" max="1549" width="0" style="2236" hidden="1" customWidth="1"/>
    <col min="1550" max="1550" width="9.7109375" style="2236" customWidth="1"/>
    <col min="1551" max="1551" width="8.42578125" style="2236" customWidth="1"/>
    <col min="1552" max="1552" width="7.5703125" style="2236" customWidth="1"/>
    <col min="1553" max="1553" width="7.7109375" style="2236" customWidth="1"/>
    <col min="1554" max="1555" width="7" style="2236" customWidth="1"/>
    <col min="1556" max="1556" width="8.7109375" style="2236" customWidth="1"/>
    <col min="1557" max="1557" width="7.7109375" style="2236" customWidth="1"/>
    <col min="1558" max="1558" width="0" style="2236" hidden="1" customWidth="1"/>
    <col min="1559" max="1559" width="10.42578125" style="2236" customWidth="1"/>
    <col min="1560" max="1560" width="20" style="2236" customWidth="1"/>
    <col min="1561" max="1561" width="14.42578125" style="2236" customWidth="1"/>
    <col min="1562" max="1564" width="0" style="2236" hidden="1" customWidth="1"/>
    <col min="1565" max="1800" width="9.28515625" style="2236"/>
    <col min="1801" max="1801" width="3.42578125" style="2236" customWidth="1"/>
    <col min="1802" max="1802" width="24.7109375" style="2236" customWidth="1"/>
    <col min="1803" max="1805" width="0" style="2236" hidden="1" customWidth="1"/>
    <col min="1806" max="1806" width="9.7109375" style="2236" customWidth="1"/>
    <col min="1807" max="1807" width="8.42578125" style="2236" customWidth="1"/>
    <col min="1808" max="1808" width="7.5703125" style="2236" customWidth="1"/>
    <col min="1809" max="1809" width="7.7109375" style="2236" customWidth="1"/>
    <col min="1810" max="1811" width="7" style="2236" customWidth="1"/>
    <col min="1812" max="1812" width="8.7109375" style="2236" customWidth="1"/>
    <col min="1813" max="1813" width="7.7109375" style="2236" customWidth="1"/>
    <col min="1814" max="1814" width="0" style="2236" hidden="1" customWidth="1"/>
    <col min="1815" max="1815" width="10.42578125" style="2236" customWidth="1"/>
    <col min="1816" max="1816" width="20" style="2236" customWidth="1"/>
    <col min="1817" max="1817" width="14.42578125" style="2236" customWidth="1"/>
    <col min="1818" max="1820" width="0" style="2236" hidden="1" customWidth="1"/>
    <col min="1821" max="2056" width="9.28515625" style="2236"/>
    <col min="2057" max="2057" width="3.42578125" style="2236" customWidth="1"/>
    <col min="2058" max="2058" width="24.7109375" style="2236" customWidth="1"/>
    <col min="2059" max="2061" width="0" style="2236" hidden="1" customWidth="1"/>
    <col min="2062" max="2062" width="9.7109375" style="2236" customWidth="1"/>
    <col min="2063" max="2063" width="8.42578125" style="2236" customWidth="1"/>
    <col min="2064" max="2064" width="7.5703125" style="2236" customWidth="1"/>
    <col min="2065" max="2065" width="7.7109375" style="2236" customWidth="1"/>
    <col min="2066" max="2067" width="7" style="2236" customWidth="1"/>
    <col min="2068" max="2068" width="8.7109375" style="2236" customWidth="1"/>
    <col min="2069" max="2069" width="7.7109375" style="2236" customWidth="1"/>
    <col min="2070" max="2070" width="0" style="2236" hidden="1" customWidth="1"/>
    <col min="2071" max="2071" width="10.42578125" style="2236" customWidth="1"/>
    <col min="2072" max="2072" width="20" style="2236" customWidth="1"/>
    <col min="2073" max="2073" width="14.42578125" style="2236" customWidth="1"/>
    <col min="2074" max="2076" width="0" style="2236" hidden="1" customWidth="1"/>
    <col min="2077" max="2312" width="9.28515625" style="2236"/>
    <col min="2313" max="2313" width="3.42578125" style="2236" customWidth="1"/>
    <col min="2314" max="2314" width="24.7109375" style="2236" customWidth="1"/>
    <col min="2315" max="2317" width="0" style="2236" hidden="1" customWidth="1"/>
    <col min="2318" max="2318" width="9.7109375" style="2236" customWidth="1"/>
    <col min="2319" max="2319" width="8.42578125" style="2236" customWidth="1"/>
    <col min="2320" max="2320" width="7.5703125" style="2236" customWidth="1"/>
    <col min="2321" max="2321" width="7.7109375" style="2236" customWidth="1"/>
    <col min="2322" max="2323" width="7" style="2236" customWidth="1"/>
    <col min="2324" max="2324" width="8.7109375" style="2236" customWidth="1"/>
    <col min="2325" max="2325" width="7.7109375" style="2236" customWidth="1"/>
    <col min="2326" max="2326" width="0" style="2236" hidden="1" customWidth="1"/>
    <col min="2327" max="2327" width="10.42578125" style="2236" customWidth="1"/>
    <col min="2328" max="2328" width="20" style="2236" customWidth="1"/>
    <col min="2329" max="2329" width="14.42578125" style="2236" customWidth="1"/>
    <col min="2330" max="2332" width="0" style="2236" hidden="1" customWidth="1"/>
    <col min="2333" max="2568" width="9.28515625" style="2236"/>
    <col min="2569" max="2569" width="3.42578125" style="2236" customWidth="1"/>
    <col min="2570" max="2570" width="24.7109375" style="2236" customWidth="1"/>
    <col min="2571" max="2573" width="0" style="2236" hidden="1" customWidth="1"/>
    <col min="2574" max="2574" width="9.7109375" style="2236" customWidth="1"/>
    <col min="2575" max="2575" width="8.42578125" style="2236" customWidth="1"/>
    <col min="2576" max="2576" width="7.5703125" style="2236" customWidth="1"/>
    <col min="2577" max="2577" width="7.7109375" style="2236" customWidth="1"/>
    <col min="2578" max="2579" width="7" style="2236" customWidth="1"/>
    <col min="2580" max="2580" width="8.7109375" style="2236" customWidth="1"/>
    <col min="2581" max="2581" width="7.7109375" style="2236" customWidth="1"/>
    <col min="2582" max="2582" width="0" style="2236" hidden="1" customWidth="1"/>
    <col min="2583" max="2583" width="10.42578125" style="2236" customWidth="1"/>
    <col min="2584" max="2584" width="20" style="2236" customWidth="1"/>
    <col min="2585" max="2585" width="14.42578125" style="2236" customWidth="1"/>
    <col min="2586" max="2588" width="0" style="2236" hidden="1" customWidth="1"/>
    <col min="2589" max="2824" width="9.28515625" style="2236"/>
    <col min="2825" max="2825" width="3.42578125" style="2236" customWidth="1"/>
    <col min="2826" max="2826" width="24.7109375" style="2236" customWidth="1"/>
    <col min="2827" max="2829" width="0" style="2236" hidden="1" customWidth="1"/>
    <col min="2830" max="2830" width="9.7109375" style="2236" customWidth="1"/>
    <col min="2831" max="2831" width="8.42578125" style="2236" customWidth="1"/>
    <col min="2832" max="2832" width="7.5703125" style="2236" customWidth="1"/>
    <col min="2833" max="2833" width="7.7109375" style="2236" customWidth="1"/>
    <col min="2834" max="2835" width="7" style="2236" customWidth="1"/>
    <col min="2836" max="2836" width="8.7109375" style="2236" customWidth="1"/>
    <col min="2837" max="2837" width="7.7109375" style="2236" customWidth="1"/>
    <col min="2838" max="2838" width="0" style="2236" hidden="1" customWidth="1"/>
    <col min="2839" max="2839" width="10.42578125" style="2236" customWidth="1"/>
    <col min="2840" max="2840" width="20" style="2236" customWidth="1"/>
    <col min="2841" max="2841" width="14.42578125" style="2236" customWidth="1"/>
    <col min="2842" max="2844" width="0" style="2236" hidden="1" customWidth="1"/>
    <col min="2845" max="3080" width="9.28515625" style="2236"/>
    <col min="3081" max="3081" width="3.42578125" style="2236" customWidth="1"/>
    <col min="3082" max="3082" width="24.7109375" style="2236" customWidth="1"/>
    <col min="3083" max="3085" width="0" style="2236" hidden="1" customWidth="1"/>
    <col min="3086" max="3086" width="9.7109375" style="2236" customWidth="1"/>
    <col min="3087" max="3087" width="8.42578125" style="2236" customWidth="1"/>
    <col min="3088" max="3088" width="7.5703125" style="2236" customWidth="1"/>
    <col min="3089" max="3089" width="7.7109375" style="2236" customWidth="1"/>
    <col min="3090" max="3091" width="7" style="2236" customWidth="1"/>
    <col min="3092" max="3092" width="8.7109375" style="2236" customWidth="1"/>
    <col min="3093" max="3093" width="7.7109375" style="2236" customWidth="1"/>
    <col min="3094" max="3094" width="0" style="2236" hidden="1" customWidth="1"/>
    <col min="3095" max="3095" width="10.42578125" style="2236" customWidth="1"/>
    <col min="3096" max="3096" width="20" style="2236" customWidth="1"/>
    <col min="3097" max="3097" width="14.42578125" style="2236" customWidth="1"/>
    <col min="3098" max="3100" width="0" style="2236" hidden="1" customWidth="1"/>
    <col min="3101" max="3336" width="9.28515625" style="2236"/>
    <col min="3337" max="3337" width="3.42578125" style="2236" customWidth="1"/>
    <col min="3338" max="3338" width="24.7109375" style="2236" customWidth="1"/>
    <col min="3339" max="3341" width="0" style="2236" hidden="1" customWidth="1"/>
    <col min="3342" max="3342" width="9.7109375" style="2236" customWidth="1"/>
    <col min="3343" max="3343" width="8.42578125" style="2236" customWidth="1"/>
    <col min="3344" max="3344" width="7.5703125" style="2236" customWidth="1"/>
    <col min="3345" max="3345" width="7.7109375" style="2236" customWidth="1"/>
    <col min="3346" max="3347" width="7" style="2236" customWidth="1"/>
    <col min="3348" max="3348" width="8.7109375" style="2236" customWidth="1"/>
    <col min="3349" max="3349" width="7.7109375" style="2236" customWidth="1"/>
    <col min="3350" max="3350" width="0" style="2236" hidden="1" customWidth="1"/>
    <col min="3351" max="3351" width="10.42578125" style="2236" customWidth="1"/>
    <col min="3352" max="3352" width="20" style="2236" customWidth="1"/>
    <col min="3353" max="3353" width="14.42578125" style="2236" customWidth="1"/>
    <col min="3354" max="3356" width="0" style="2236" hidden="1" customWidth="1"/>
    <col min="3357" max="3592" width="9.28515625" style="2236"/>
    <col min="3593" max="3593" width="3.42578125" style="2236" customWidth="1"/>
    <col min="3594" max="3594" width="24.7109375" style="2236" customWidth="1"/>
    <col min="3595" max="3597" width="0" style="2236" hidden="1" customWidth="1"/>
    <col min="3598" max="3598" width="9.7109375" style="2236" customWidth="1"/>
    <col min="3599" max="3599" width="8.42578125" style="2236" customWidth="1"/>
    <col min="3600" max="3600" width="7.5703125" style="2236" customWidth="1"/>
    <col min="3601" max="3601" width="7.7109375" style="2236" customWidth="1"/>
    <col min="3602" max="3603" width="7" style="2236" customWidth="1"/>
    <col min="3604" max="3604" width="8.7109375" style="2236" customWidth="1"/>
    <col min="3605" max="3605" width="7.7109375" style="2236" customWidth="1"/>
    <col min="3606" max="3606" width="0" style="2236" hidden="1" customWidth="1"/>
    <col min="3607" max="3607" width="10.42578125" style="2236" customWidth="1"/>
    <col min="3608" max="3608" width="20" style="2236" customWidth="1"/>
    <col min="3609" max="3609" width="14.42578125" style="2236" customWidth="1"/>
    <col min="3610" max="3612" width="0" style="2236" hidden="1" customWidth="1"/>
    <col min="3613" max="3848" width="9.28515625" style="2236"/>
    <col min="3849" max="3849" width="3.42578125" style="2236" customWidth="1"/>
    <col min="3850" max="3850" width="24.7109375" style="2236" customWidth="1"/>
    <col min="3851" max="3853" width="0" style="2236" hidden="1" customWidth="1"/>
    <col min="3854" max="3854" width="9.7109375" style="2236" customWidth="1"/>
    <col min="3855" max="3855" width="8.42578125" style="2236" customWidth="1"/>
    <col min="3856" max="3856" width="7.5703125" style="2236" customWidth="1"/>
    <col min="3857" max="3857" width="7.7109375" style="2236" customWidth="1"/>
    <col min="3858" max="3859" width="7" style="2236" customWidth="1"/>
    <col min="3860" max="3860" width="8.7109375" style="2236" customWidth="1"/>
    <col min="3861" max="3861" width="7.7109375" style="2236" customWidth="1"/>
    <col min="3862" max="3862" width="0" style="2236" hidden="1" customWidth="1"/>
    <col min="3863" max="3863" width="10.42578125" style="2236" customWidth="1"/>
    <col min="3864" max="3864" width="20" style="2236" customWidth="1"/>
    <col min="3865" max="3865" width="14.42578125" style="2236" customWidth="1"/>
    <col min="3866" max="3868" width="0" style="2236" hidden="1" customWidth="1"/>
    <col min="3869" max="4104" width="9.28515625" style="2236"/>
    <col min="4105" max="4105" width="3.42578125" style="2236" customWidth="1"/>
    <col min="4106" max="4106" width="24.7109375" style="2236" customWidth="1"/>
    <col min="4107" max="4109" width="0" style="2236" hidden="1" customWidth="1"/>
    <col min="4110" max="4110" width="9.7109375" style="2236" customWidth="1"/>
    <col min="4111" max="4111" width="8.42578125" style="2236" customWidth="1"/>
    <col min="4112" max="4112" width="7.5703125" style="2236" customWidth="1"/>
    <col min="4113" max="4113" width="7.7109375" style="2236" customWidth="1"/>
    <col min="4114" max="4115" width="7" style="2236" customWidth="1"/>
    <col min="4116" max="4116" width="8.7109375" style="2236" customWidth="1"/>
    <col min="4117" max="4117" width="7.7109375" style="2236" customWidth="1"/>
    <col min="4118" max="4118" width="0" style="2236" hidden="1" customWidth="1"/>
    <col min="4119" max="4119" width="10.42578125" style="2236" customWidth="1"/>
    <col min="4120" max="4120" width="20" style="2236" customWidth="1"/>
    <col min="4121" max="4121" width="14.42578125" style="2236" customWidth="1"/>
    <col min="4122" max="4124" width="0" style="2236" hidden="1" customWidth="1"/>
    <col min="4125" max="4360" width="9.28515625" style="2236"/>
    <col min="4361" max="4361" width="3.42578125" style="2236" customWidth="1"/>
    <col min="4362" max="4362" width="24.7109375" style="2236" customWidth="1"/>
    <col min="4363" max="4365" width="0" style="2236" hidden="1" customWidth="1"/>
    <col min="4366" max="4366" width="9.7109375" style="2236" customWidth="1"/>
    <col min="4367" max="4367" width="8.42578125" style="2236" customWidth="1"/>
    <col min="4368" max="4368" width="7.5703125" style="2236" customWidth="1"/>
    <col min="4369" max="4369" width="7.7109375" style="2236" customWidth="1"/>
    <col min="4370" max="4371" width="7" style="2236" customWidth="1"/>
    <col min="4372" max="4372" width="8.7109375" style="2236" customWidth="1"/>
    <col min="4373" max="4373" width="7.7109375" style="2236" customWidth="1"/>
    <col min="4374" max="4374" width="0" style="2236" hidden="1" customWidth="1"/>
    <col min="4375" max="4375" width="10.42578125" style="2236" customWidth="1"/>
    <col min="4376" max="4376" width="20" style="2236" customWidth="1"/>
    <col min="4377" max="4377" width="14.42578125" style="2236" customWidth="1"/>
    <col min="4378" max="4380" width="0" style="2236" hidden="1" customWidth="1"/>
    <col min="4381" max="4616" width="9.28515625" style="2236"/>
    <col min="4617" max="4617" width="3.42578125" style="2236" customWidth="1"/>
    <col min="4618" max="4618" width="24.7109375" style="2236" customWidth="1"/>
    <col min="4619" max="4621" width="0" style="2236" hidden="1" customWidth="1"/>
    <col min="4622" max="4622" width="9.7109375" style="2236" customWidth="1"/>
    <col min="4623" max="4623" width="8.42578125" style="2236" customWidth="1"/>
    <col min="4624" max="4624" width="7.5703125" style="2236" customWidth="1"/>
    <col min="4625" max="4625" width="7.7109375" style="2236" customWidth="1"/>
    <col min="4626" max="4627" width="7" style="2236" customWidth="1"/>
    <col min="4628" max="4628" width="8.7109375" style="2236" customWidth="1"/>
    <col min="4629" max="4629" width="7.7109375" style="2236" customWidth="1"/>
    <col min="4630" max="4630" width="0" style="2236" hidden="1" customWidth="1"/>
    <col min="4631" max="4631" width="10.42578125" style="2236" customWidth="1"/>
    <col min="4632" max="4632" width="20" style="2236" customWidth="1"/>
    <col min="4633" max="4633" width="14.42578125" style="2236" customWidth="1"/>
    <col min="4634" max="4636" width="0" style="2236" hidden="1" customWidth="1"/>
    <col min="4637" max="4872" width="9.28515625" style="2236"/>
    <col min="4873" max="4873" width="3.42578125" style="2236" customWidth="1"/>
    <col min="4874" max="4874" width="24.7109375" style="2236" customWidth="1"/>
    <col min="4875" max="4877" width="0" style="2236" hidden="1" customWidth="1"/>
    <col min="4878" max="4878" width="9.7109375" style="2236" customWidth="1"/>
    <col min="4879" max="4879" width="8.42578125" style="2236" customWidth="1"/>
    <col min="4880" max="4880" width="7.5703125" style="2236" customWidth="1"/>
    <col min="4881" max="4881" width="7.7109375" style="2236" customWidth="1"/>
    <col min="4882" max="4883" width="7" style="2236" customWidth="1"/>
    <col min="4884" max="4884" width="8.7109375" style="2236" customWidth="1"/>
    <col min="4885" max="4885" width="7.7109375" style="2236" customWidth="1"/>
    <col min="4886" max="4886" width="0" style="2236" hidden="1" customWidth="1"/>
    <col min="4887" max="4887" width="10.42578125" style="2236" customWidth="1"/>
    <col min="4888" max="4888" width="20" style="2236" customWidth="1"/>
    <col min="4889" max="4889" width="14.42578125" style="2236" customWidth="1"/>
    <col min="4890" max="4892" width="0" style="2236" hidden="1" customWidth="1"/>
    <col min="4893" max="5128" width="9.28515625" style="2236"/>
    <col min="5129" max="5129" width="3.42578125" style="2236" customWidth="1"/>
    <col min="5130" max="5130" width="24.7109375" style="2236" customWidth="1"/>
    <col min="5131" max="5133" width="0" style="2236" hidden="1" customWidth="1"/>
    <col min="5134" max="5134" width="9.7109375" style="2236" customWidth="1"/>
    <col min="5135" max="5135" width="8.42578125" style="2236" customWidth="1"/>
    <col min="5136" max="5136" width="7.5703125" style="2236" customWidth="1"/>
    <col min="5137" max="5137" width="7.7109375" style="2236" customWidth="1"/>
    <col min="5138" max="5139" width="7" style="2236" customWidth="1"/>
    <col min="5140" max="5140" width="8.7109375" style="2236" customWidth="1"/>
    <col min="5141" max="5141" width="7.7109375" style="2236" customWidth="1"/>
    <col min="5142" max="5142" width="0" style="2236" hidden="1" customWidth="1"/>
    <col min="5143" max="5143" width="10.42578125" style="2236" customWidth="1"/>
    <col min="5144" max="5144" width="20" style="2236" customWidth="1"/>
    <col min="5145" max="5145" width="14.42578125" style="2236" customWidth="1"/>
    <col min="5146" max="5148" width="0" style="2236" hidden="1" customWidth="1"/>
    <col min="5149" max="5384" width="9.28515625" style="2236"/>
    <col min="5385" max="5385" width="3.42578125" style="2236" customWidth="1"/>
    <col min="5386" max="5386" width="24.7109375" style="2236" customWidth="1"/>
    <col min="5387" max="5389" width="0" style="2236" hidden="1" customWidth="1"/>
    <col min="5390" max="5390" width="9.7109375" style="2236" customWidth="1"/>
    <col min="5391" max="5391" width="8.42578125" style="2236" customWidth="1"/>
    <col min="5392" max="5392" width="7.5703125" style="2236" customWidth="1"/>
    <col min="5393" max="5393" width="7.7109375" style="2236" customWidth="1"/>
    <col min="5394" max="5395" width="7" style="2236" customWidth="1"/>
    <col min="5396" max="5396" width="8.7109375" style="2236" customWidth="1"/>
    <col min="5397" max="5397" width="7.7109375" style="2236" customWidth="1"/>
    <col min="5398" max="5398" width="0" style="2236" hidden="1" customWidth="1"/>
    <col min="5399" max="5399" width="10.42578125" style="2236" customWidth="1"/>
    <col min="5400" max="5400" width="20" style="2236" customWidth="1"/>
    <col min="5401" max="5401" width="14.42578125" style="2236" customWidth="1"/>
    <col min="5402" max="5404" width="0" style="2236" hidden="1" customWidth="1"/>
    <col min="5405" max="5640" width="9.28515625" style="2236"/>
    <col min="5641" max="5641" width="3.42578125" style="2236" customWidth="1"/>
    <col min="5642" max="5642" width="24.7109375" style="2236" customWidth="1"/>
    <col min="5643" max="5645" width="0" style="2236" hidden="1" customWidth="1"/>
    <col min="5646" max="5646" width="9.7109375" style="2236" customWidth="1"/>
    <col min="5647" max="5647" width="8.42578125" style="2236" customWidth="1"/>
    <col min="5648" max="5648" width="7.5703125" style="2236" customWidth="1"/>
    <col min="5649" max="5649" width="7.7109375" style="2236" customWidth="1"/>
    <col min="5650" max="5651" width="7" style="2236" customWidth="1"/>
    <col min="5652" max="5652" width="8.7109375" style="2236" customWidth="1"/>
    <col min="5653" max="5653" width="7.7109375" style="2236" customWidth="1"/>
    <col min="5654" max="5654" width="0" style="2236" hidden="1" customWidth="1"/>
    <col min="5655" max="5655" width="10.42578125" style="2236" customWidth="1"/>
    <col min="5656" max="5656" width="20" style="2236" customWidth="1"/>
    <col min="5657" max="5657" width="14.42578125" style="2236" customWidth="1"/>
    <col min="5658" max="5660" width="0" style="2236" hidden="1" customWidth="1"/>
    <col min="5661" max="5896" width="9.28515625" style="2236"/>
    <col min="5897" max="5897" width="3.42578125" style="2236" customWidth="1"/>
    <col min="5898" max="5898" width="24.7109375" style="2236" customWidth="1"/>
    <col min="5899" max="5901" width="0" style="2236" hidden="1" customWidth="1"/>
    <col min="5902" max="5902" width="9.7109375" style="2236" customWidth="1"/>
    <col min="5903" max="5903" width="8.42578125" style="2236" customWidth="1"/>
    <col min="5904" max="5904" width="7.5703125" style="2236" customWidth="1"/>
    <col min="5905" max="5905" width="7.7109375" style="2236" customWidth="1"/>
    <col min="5906" max="5907" width="7" style="2236" customWidth="1"/>
    <col min="5908" max="5908" width="8.7109375" style="2236" customWidth="1"/>
    <col min="5909" max="5909" width="7.7109375" style="2236" customWidth="1"/>
    <col min="5910" max="5910" width="0" style="2236" hidden="1" customWidth="1"/>
    <col min="5911" max="5911" width="10.42578125" style="2236" customWidth="1"/>
    <col min="5912" max="5912" width="20" style="2236" customWidth="1"/>
    <col min="5913" max="5913" width="14.42578125" style="2236" customWidth="1"/>
    <col min="5914" max="5916" width="0" style="2236" hidden="1" customWidth="1"/>
    <col min="5917" max="6152" width="9.28515625" style="2236"/>
    <col min="6153" max="6153" width="3.42578125" style="2236" customWidth="1"/>
    <col min="6154" max="6154" width="24.7109375" style="2236" customWidth="1"/>
    <col min="6155" max="6157" width="0" style="2236" hidden="1" customWidth="1"/>
    <col min="6158" max="6158" width="9.7109375" style="2236" customWidth="1"/>
    <col min="6159" max="6159" width="8.42578125" style="2236" customWidth="1"/>
    <col min="6160" max="6160" width="7.5703125" style="2236" customWidth="1"/>
    <col min="6161" max="6161" width="7.7109375" style="2236" customWidth="1"/>
    <col min="6162" max="6163" width="7" style="2236" customWidth="1"/>
    <col min="6164" max="6164" width="8.7109375" style="2236" customWidth="1"/>
    <col min="6165" max="6165" width="7.7109375" style="2236" customWidth="1"/>
    <col min="6166" max="6166" width="0" style="2236" hidden="1" customWidth="1"/>
    <col min="6167" max="6167" width="10.42578125" style="2236" customWidth="1"/>
    <col min="6168" max="6168" width="20" style="2236" customWidth="1"/>
    <col min="6169" max="6169" width="14.42578125" style="2236" customWidth="1"/>
    <col min="6170" max="6172" width="0" style="2236" hidden="1" customWidth="1"/>
    <col min="6173" max="6408" width="9.28515625" style="2236"/>
    <col min="6409" max="6409" width="3.42578125" style="2236" customWidth="1"/>
    <col min="6410" max="6410" width="24.7109375" style="2236" customWidth="1"/>
    <col min="6411" max="6413" width="0" style="2236" hidden="1" customWidth="1"/>
    <col min="6414" max="6414" width="9.7109375" style="2236" customWidth="1"/>
    <col min="6415" max="6415" width="8.42578125" style="2236" customWidth="1"/>
    <col min="6416" max="6416" width="7.5703125" style="2236" customWidth="1"/>
    <col min="6417" max="6417" width="7.7109375" style="2236" customWidth="1"/>
    <col min="6418" max="6419" width="7" style="2236" customWidth="1"/>
    <col min="6420" max="6420" width="8.7109375" style="2236" customWidth="1"/>
    <col min="6421" max="6421" width="7.7109375" style="2236" customWidth="1"/>
    <col min="6422" max="6422" width="0" style="2236" hidden="1" customWidth="1"/>
    <col min="6423" max="6423" width="10.42578125" style="2236" customWidth="1"/>
    <col min="6424" max="6424" width="20" style="2236" customWidth="1"/>
    <col min="6425" max="6425" width="14.42578125" style="2236" customWidth="1"/>
    <col min="6426" max="6428" width="0" style="2236" hidden="1" customWidth="1"/>
    <col min="6429" max="6664" width="9.28515625" style="2236"/>
    <col min="6665" max="6665" width="3.42578125" style="2236" customWidth="1"/>
    <col min="6666" max="6666" width="24.7109375" style="2236" customWidth="1"/>
    <col min="6667" max="6669" width="0" style="2236" hidden="1" customWidth="1"/>
    <col min="6670" max="6670" width="9.7109375" style="2236" customWidth="1"/>
    <col min="6671" max="6671" width="8.42578125" style="2236" customWidth="1"/>
    <col min="6672" max="6672" width="7.5703125" style="2236" customWidth="1"/>
    <col min="6673" max="6673" width="7.7109375" style="2236" customWidth="1"/>
    <col min="6674" max="6675" width="7" style="2236" customWidth="1"/>
    <col min="6676" max="6676" width="8.7109375" style="2236" customWidth="1"/>
    <col min="6677" max="6677" width="7.7109375" style="2236" customWidth="1"/>
    <col min="6678" max="6678" width="0" style="2236" hidden="1" customWidth="1"/>
    <col min="6679" max="6679" width="10.42578125" style="2236" customWidth="1"/>
    <col min="6680" max="6680" width="20" style="2236" customWidth="1"/>
    <col min="6681" max="6681" width="14.42578125" style="2236" customWidth="1"/>
    <col min="6682" max="6684" width="0" style="2236" hidden="1" customWidth="1"/>
    <col min="6685" max="6920" width="9.28515625" style="2236"/>
    <col min="6921" max="6921" width="3.42578125" style="2236" customWidth="1"/>
    <col min="6922" max="6922" width="24.7109375" style="2236" customWidth="1"/>
    <col min="6923" max="6925" width="0" style="2236" hidden="1" customWidth="1"/>
    <col min="6926" max="6926" width="9.7109375" style="2236" customWidth="1"/>
    <col min="6927" max="6927" width="8.42578125" style="2236" customWidth="1"/>
    <col min="6928" max="6928" width="7.5703125" style="2236" customWidth="1"/>
    <col min="6929" max="6929" width="7.7109375" style="2236" customWidth="1"/>
    <col min="6930" max="6931" width="7" style="2236" customWidth="1"/>
    <col min="6932" max="6932" width="8.7109375" style="2236" customWidth="1"/>
    <col min="6933" max="6933" width="7.7109375" style="2236" customWidth="1"/>
    <col min="6934" max="6934" width="0" style="2236" hidden="1" customWidth="1"/>
    <col min="6935" max="6935" width="10.42578125" style="2236" customWidth="1"/>
    <col min="6936" max="6936" width="20" style="2236" customWidth="1"/>
    <col min="6937" max="6937" width="14.42578125" style="2236" customWidth="1"/>
    <col min="6938" max="6940" width="0" style="2236" hidden="1" customWidth="1"/>
    <col min="6941" max="7176" width="9.28515625" style="2236"/>
    <col min="7177" max="7177" width="3.42578125" style="2236" customWidth="1"/>
    <col min="7178" max="7178" width="24.7109375" style="2236" customWidth="1"/>
    <col min="7179" max="7181" width="0" style="2236" hidden="1" customWidth="1"/>
    <col min="7182" max="7182" width="9.7109375" style="2236" customWidth="1"/>
    <col min="7183" max="7183" width="8.42578125" style="2236" customWidth="1"/>
    <col min="7184" max="7184" width="7.5703125" style="2236" customWidth="1"/>
    <col min="7185" max="7185" width="7.7109375" style="2236" customWidth="1"/>
    <col min="7186" max="7187" width="7" style="2236" customWidth="1"/>
    <col min="7188" max="7188" width="8.7109375" style="2236" customWidth="1"/>
    <col min="7189" max="7189" width="7.7109375" style="2236" customWidth="1"/>
    <col min="7190" max="7190" width="0" style="2236" hidden="1" customWidth="1"/>
    <col min="7191" max="7191" width="10.42578125" style="2236" customWidth="1"/>
    <col min="7192" max="7192" width="20" style="2236" customWidth="1"/>
    <col min="7193" max="7193" width="14.42578125" style="2236" customWidth="1"/>
    <col min="7194" max="7196" width="0" style="2236" hidden="1" customWidth="1"/>
    <col min="7197" max="7432" width="9.28515625" style="2236"/>
    <col min="7433" max="7433" width="3.42578125" style="2236" customWidth="1"/>
    <col min="7434" max="7434" width="24.7109375" style="2236" customWidth="1"/>
    <col min="7435" max="7437" width="0" style="2236" hidden="1" customWidth="1"/>
    <col min="7438" max="7438" width="9.7109375" style="2236" customWidth="1"/>
    <col min="7439" max="7439" width="8.42578125" style="2236" customWidth="1"/>
    <col min="7440" max="7440" width="7.5703125" style="2236" customWidth="1"/>
    <col min="7441" max="7441" width="7.7109375" style="2236" customWidth="1"/>
    <col min="7442" max="7443" width="7" style="2236" customWidth="1"/>
    <col min="7444" max="7444" width="8.7109375" style="2236" customWidth="1"/>
    <col min="7445" max="7445" width="7.7109375" style="2236" customWidth="1"/>
    <col min="7446" max="7446" width="0" style="2236" hidden="1" customWidth="1"/>
    <col min="7447" max="7447" width="10.42578125" style="2236" customWidth="1"/>
    <col min="7448" max="7448" width="20" style="2236" customWidth="1"/>
    <col min="7449" max="7449" width="14.42578125" style="2236" customWidth="1"/>
    <col min="7450" max="7452" width="0" style="2236" hidden="1" customWidth="1"/>
    <col min="7453" max="7688" width="9.28515625" style="2236"/>
    <col min="7689" max="7689" width="3.42578125" style="2236" customWidth="1"/>
    <col min="7690" max="7690" width="24.7109375" style="2236" customWidth="1"/>
    <col min="7691" max="7693" width="0" style="2236" hidden="1" customWidth="1"/>
    <col min="7694" max="7694" width="9.7109375" style="2236" customWidth="1"/>
    <col min="7695" max="7695" width="8.42578125" style="2236" customWidth="1"/>
    <col min="7696" max="7696" width="7.5703125" style="2236" customWidth="1"/>
    <col min="7697" max="7697" width="7.7109375" style="2236" customWidth="1"/>
    <col min="7698" max="7699" width="7" style="2236" customWidth="1"/>
    <col min="7700" max="7700" width="8.7109375" style="2236" customWidth="1"/>
    <col min="7701" max="7701" width="7.7109375" style="2236" customWidth="1"/>
    <col min="7702" max="7702" width="0" style="2236" hidden="1" customWidth="1"/>
    <col min="7703" max="7703" width="10.42578125" style="2236" customWidth="1"/>
    <col min="7704" max="7704" width="20" style="2236" customWidth="1"/>
    <col min="7705" max="7705" width="14.42578125" style="2236" customWidth="1"/>
    <col min="7706" max="7708" width="0" style="2236" hidden="1" customWidth="1"/>
    <col min="7709" max="7944" width="9.28515625" style="2236"/>
    <col min="7945" max="7945" width="3.42578125" style="2236" customWidth="1"/>
    <col min="7946" max="7946" width="24.7109375" style="2236" customWidth="1"/>
    <col min="7947" max="7949" width="0" style="2236" hidden="1" customWidth="1"/>
    <col min="7950" max="7950" width="9.7109375" style="2236" customWidth="1"/>
    <col min="7951" max="7951" width="8.42578125" style="2236" customWidth="1"/>
    <col min="7952" max="7952" width="7.5703125" style="2236" customWidth="1"/>
    <col min="7953" max="7953" width="7.7109375" style="2236" customWidth="1"/>
    <col min="7954" max="7955" width="7" style="2236" customWidth="1"/>
    <col min="7956" max="7956" width="8.7109375" style="2236" customWidth="1"/>
    <col min="7957" max="7957" width="7.7109375" style="2236" customWidth="1"/>
    <col min="7958" max="7958" width="0" style="2236" hidden="1" customWidth="1"/>
    <col min="7959" max="7959" width="10.42578125" style="2236" customWidth="1"/>
    <col min="7960" max="7960" width="20" style="2236" customWidth="1"/>
    <col min="7961" max="7961" width="14.42578125" style="2236" customWidth="1"/>
    <col min="7962" max="7964" width="0" style="2236" hidden="1" customWidth="1"/>
    <col min="7965" max="8200" width="9.28515625" style="2236"/>
    <col min="8201" max="8201" width="3.42578125" style="2236" customWidth="1"/>
    <col min="8202" max="8202" width="24.7109375" style="2236" customWidth="1"/>
    <col min="8203" max="8205" width="0" style="2236" hidden="1" customWidth="1"/>
    <col min="8206" max="8206" width="9.7109375" style="2236" customWidth="1"/>
    <col min="8207" max="8207" width="8.42578125" style="2236" customWidth="1"/>
    <col min="8208" max="8208" width="7.5703125" style="2236" customWidth="1"/>
    <col min="8209" max="8209" width="7.7109375" style="2236" customWidth="1"/>
    <col min="8210" max="8211" width="7" style="2236" customWidth="1"/>
    <col min="8212" max="8212" width="8.7109375" style="2236" customWidth="1"/>
    <col min="8213" max="8213" width="7.7109375" style="2236" customWidth="1"/>
    <col min="8214" max="8214" width="0" style="2236" hidden="1" customWidth="1"/>
    <col min="8215" max="8215" width="10.42578125" style="2236" customWidth="1"/>
    <col min="8216" max="8216" width="20" style="2236" customWidth="1"/>
    <col min="8217" max="8217" width="14.42578125" style="2236" customWidth="1"/>
    <col min="8218" max="8220" width="0" style="2236" hidden="1" customWidth="1"/>
    <col min="8221" max="8456" width="9.28515625" style="2236"/>
    <col min="8457" max="8457" width="3.42578125" style="2236" customWidth="1"/>
    <col min="8458" max="8458" width="24.7109375" style="2236" customWidth="1"/>
    <col min="8459" max="8461" width="0" style="2236" hidden="1" customWidth="1"/>
    <col min="8462" max="8462" width="9.7109375" style="2236" customWidth="1"/>
    <col min="8463" max="8463" width="8.42578125" style="2236" customWidth="1"/>
    <col min="8464" max="8464" width="7.5703125" style="2236" customWidth="1"/>
    <col min="8465" max="8465" width="7.7109375" style="2236" customWidth="1"/>
    <col min="8466" max="8467" width="7" style="2236" customWidth="1"/>
    <col min="8468" max="8468" width="8.7109375" style="2236" customWidth="1"/>
    <col min="8469" max="8469" width="7.7109375" style="2236" customWidth="1"/>
    <col min="8470" max="8470" width="0" style="2236" hidden="1" customWidth="1"/>
    <col min="8471" max="8471" width="10.42578125" style="2236" customWidth="1"/>
    <col min="8472" max="8472" width="20" style="2236" customWidth="1"/>
    <col min="8473" max="8473" width="14.42578125" style="2236" customWidth="1"/>
    <col min="8474" max="8476" width="0" style="2236" hidden="1" customWidth="1"/>
    <col min="8477" max="8712" width="9.28515625" style="2236"/>
    <col min="8713" max="8713" width="3.42578125" style="2236" customWidth="1"/>
    <col min="8714" max="8714" width="24.7109375" style="2236" customWidth="1"/>
    <col min="8715" max="8717" width="0" style="2236" hidden="1" customWidth="1"/>
    <col min="8718" max="8718" width="9.7109375" style="2236" customWidth="1"/>
    <col min="8719" max="8719" width="8.42578125" style="2236" customWidth="1"/>
    <col min="8720" max="8720" width="7.5703125" style="2236" customWidth="1"/>
    <col min="8721" max="8721" width="7.7109375" style="2236" customWidth="1"/>
    <col min="8722" max="8723" width="7" style="2236" customWidth="1"/>
    <col min="8724" max="8724" width="8.7109375" style="2236" customWidth="1"/>
    <col min="8725" max="8725" width="7.7109375" style="2236" customWidth="1"/>
    <col min="8726" max="8726" width="0" style="2236" hidden="1" customWidth="1"/>
    <col min="8727" max="8727" width="10.42578125" style="2236" customWidth="1"/>
    <col min="8728" max="8728" width="20" style="2236" customWidth="1"/>
    <col min="8729" max="8729" width="14.42578125" style="2236" customWidth="1"/>
    <col min="8730" max="8732" width="0" style="2236" hidden="1" customWidth="1"/>
    <col min="8733" max="8968" width="9.28515625" style="2236"/>
    <col min="8969" max="8969" width="3.42578125" style="2236" customWidth="1"/>
    <col min="8970" max="8970" width="24.7109375" style="2236" customWidth="1"/>
    <col min="8971" max="8973" width="0" style="2236" hidden="1" customWidth="1"/>
    <col min="8974" max="8974" width="9.7109375" style="2236" customWidth="1"/>
    <col min="8975" max="8975" width="8.42578125" style="2236" customWidth="1"/>
    <col min="8976" max="8976" width="7.5703125" style="2236" customWidth="1"/>
    <col min="8977" max="8977" width="7.7109375" style="2236" customWidth="1"/>
    <col min="8978" max="8979" width="7" style="2236" customWidth="1"/>
    <col min="8980" max="8980" width="8.7109375" style="2236" customWidth="1"/>
    <col min="8981" max="8981" width="7.7109375" style="2236" customWidth="1"/>
    <col min="8982" max="8982" width="0" style="2236" hidden="1" customWidth="1"/>
    <col min="8983" max="8983" width="10.42578125" style="2236" customWidth="1"/>
    <col min="8984" max="8984" width="20" style="2236" customWidth="1"/>
    <col min="8985" max="8985" width="14.42578125" style="2236" customWidth="1"/>
    <col min="8986" max="8988" width="0" style="2236" hidden="1" customWidth="1"/>
    <col min="8989" max="9224" width="9.28515625" style="2236"/>
    <col min="9225" max="9225" width="3.42578125" style="2236" customWidth="1"/>
    <col min="9226" max="9226" width="24.7109375" style="2236" customWidth="1"/>
    <col min="9227" max="9229" width="0" style="2236" hidden="1" customWidth="1"/>
    <col min="9230" max="9230" width="9.7109375" style="2236" customWidth="1"/>
    <col min="9231" max="9231" width="8.42578125" style="2236" customWidth="1"/>
    <col min="9232" max="9232" width="7.5703125" style="2236" customWidth="1"/>
    <col min="9233" max="9233" width="7.7109375" style="2236" customWidth="1"/>
    <col min="9234" max="9235" width="7" style="2236" customWidth="1"/>
    <col min="9236" max="9236" width="8.7109375" style="2236" customWidth="1"/>
    <col min="9237" max="9237" width="7.7109375" style="2236" customWidth="1"/>
    <col min="9238" max="9238" width="0" style="2236" hidden="1" customWidth="1"/>
    <col min="9239" max="9239" width="10.42578125" style="2236" customWidth="1"/>
    <col min="9240" max="9240" width="20" style="2236" customWidth="1"/>
    <col min="9241" max="9241" width="14.42578125" style="2236" customWidth="1"/>
    <col min="9242" max="9244" width="0" style="2236" hidden="1" customWidth="1"/>
    <col min="9245" max="9480" width="9.28515625" style="2236"/>
    <col min="9481" max="9481" width="3.42578125" style="2236" customWidth="1"/>
    <col min="9482" max="9482" width="24.7109375" style="2236" customWidth="1"/>
    <col min="9483" max="9485" width="0" style="2236" hidden="1" customWidth="1"/>
    <col min="9486" max="9486" width="9.7109375" style="2236" customWidth="1"/>
    <col min="9487" max="9487" width="8.42578125" style="2236" customWidth="1"/>
    <col min="9488" max="9488" width="7.5703125" style="2236" customWidth="1"/>
    <col min="9489" max="9489" width="7.7109375" style="2236" customWidth="1"/>
    <col min="9490" max="9491" width="7" style="2236" customWidth="1"/>
    <col min="9492" max="9492" width="8.7109375" style="2236" customWidth="1"/>
    <col min="9493" max="9493" width="7.7109375" style="2236" customWidth="1"/>
    <col min="9494" max="9494" width="0" style="2236" hidden="1" customWidth="1"/>
    <col min="9495" max="9495" width="10.42578125" style="2236" customWidth="1"/>
    <col min="9496" max="9496" width="20" style="2236" customWidth="1"/>
    <col min="9497" max="9497" width="14.42578125" style="2236" customWidth="1"/>
    <col min="9498" max="9500" width="0" style="2236" hidden="1" customWidth="1"/>
    <col min="9501" max="9736" width="9.28515625" style="2236"/>
    <col min="9737" max="9737" width="3.42578125" style="2236" customWidth="1"/>
    <col min="9738" max="9738" width="24.7109375" style="2236" customWidth="1"/>
    <col min="9739" max="9741" width="0" style="2236" hidden="1" customWidth="1"/>
    <col min="9742" max="9742" width="9.7109375" style="2236" customWidth="1"/>
    <col min="9743" max="9743" width="8.42578125" style="2236" customWidth="1"/>
    <col min="9744" max="9744" width="7.5703125" style="2236" customWidth="1"/>
    <col min="9745" max="9745" width="7.7109375" style="2236" customWidth="1"/>
    <col min="9746" max="9747" width="7" style="2236" customWidth="1"/>
    <col min="9748" max="9748" width="8.7109375" style="2236" customWidth="1"/>
    <col min="9749" max="9749" width="7.7109375" style="2236" customWidth="1"/>
    <col min="9750" max="9750" width="0" style="2236" hidden="1" customWidth="1"/>
    <col min="9751" max="9751" width="10.42578125" style="2236" customWidth="1"/>
    <col min="9752" max="9752" width="20" style="2236" customWidth="1"/>
    <col min="9753" max="9753" width="14.42578125" style="2236" customWidth="1"/>
    <col min="9754" max="9756" width="0" style="2236" hidden="1" customWidth="1"/>
    <col min="9757" max="9992" width="9.28515625" style="2236"/>
    <col min="9993" max="9993" width="3.42578125" style="2236" customWidth="1"/>
    <col min="9994" max="9994" width="24.7109375" style="2236" customWidth="1"/>
    <col min="9995" max="9997" width="0" style="2236" hidden="1" customWidth="1"/>
    <col min="9998" max="9998" width="9.7109375" style="2236" customWidth="1"/>
    <col min="9999" max="9999" width="8.42578125" style="2236" customWidth="1"/>
    <col min="10000" max="10000" width="7.5703125" style="2236" customWidth="1"/>
    <col min="10001" max="10001" width="7.7109375" style="2236" customWidth="1"/>
    <col min="10002" max="10003" width="7" style="2236" customWidth="1"/>
    <col min="10004" max="10004" width="8.7109375" style="2236" customWidth="1"/>
    <col min="10005" max="10005" width="7.7109375" style="2236" customWidth="1"/>
    <col min="10006" max="10006" width="0" style="2236" hidden="1" customWidth="1"/>
    <col min="10007" max="10007" width="10.42578125" style="2236" customWidth="1"/>
    <col min="10008" max="10008" width="20" style="2236" customWidth="1"/>
    <col min="10009" max="10009" width="14.42578125" style="2236" customWidth="1"/>
    <col min="10010" max="10012" width="0" style="2236" hidden="1" customWidth="1"/>
    <col min="10013" max="10248" width="9.28515625" style="2236"/>
    <col min="10249" max="10249" width="3.42578125" style="2236" customWidth="1"/>
    <col min="10250" max="10250" width="24.7109375" style="2236" customWidth="1"/>
    <col min="10251" max="10253" width="0" style="2236" hidden="1" customWidth="1"/>
    <col min="10254" max="10254" width="9.7109375" style="2236" customWidth="1"/>
    <col min="10255" max="10255" width="8.42578125" style="2236" customWidth="1"/>
    <col min="10256" max="10256" width="7.5703125" style="2236" customWidth="1"/>
    <col min="10257" max="10257" width="7.7109375" style="2236" customWidth="1"/>
    <col min="10258" max="10259" width="7" style="2236" customWidth="1"/>
    <col min="10260" max="10260" width="8.7109375" style="2236" customWidth="1"/>
    <col min="10261" max="10261" width="7.7109375" style="2236" customWidth="1"/>
    <col min="10262" max="10262" width="0" style="2236" hidden="1" customWidth="1"/>
    <col min="10263" max="10263" width="10.42578125" style="2236" customWidth="1"/>
    <col min="10264" max="10264" width="20" style="2236" customWidth="1"/>
    <col min="10265" max="10265" width="14.42578125" style="2236" customWidth="1"/>
    <col min="10266" max="10268" width="0" style="2236" hidden="1" customWidth="1"/>
    <col min="10269" max="10504" width="9.28515625" style="2236"/>
    <col min="10505" max="10505" width="3.42578125" style="2236" customWidth="1"/>
    <col min="10506" max="10506" width="24.7109375" style="2236" customWidth="1"/>
    <col min="10507" max="10509" width="0" style="2236" hidden="1" customWidth="1"/>
    <col min="10510" max="10510" width="9.7109375" style="2236" customWidth="1"/>
    <col min="10511" max="10511" width="8.42578125" style="2236" customWidth="1"/>
    <col min="10512" max="10512" width="7.5703125" style="2236" customWidth="1"/>
    <col min="10513" max="10513" width="7.7109375" style="2236" customWidth="1"/>
    <col min="10514" max="10515" width="7" style="2236" customWidth="1"/>
    <col min="10516" max="10516" width="8.7109375" style="2236" customWidth="1"/>
    <col min="10517" max="10517" width="7.7109375" style="2236" customWidth="1"/>
    <col min="10518" max="10518" width="0" style="2236" hidden="1" customWidth="1"/>
    <col min="10519" max="10519" width="10.42578125" style="2236" customWidth="1"/>
    <col min="10520" max="10520" width="20" style="2236" customWidth="1"/>
    <col min="10521" max="10521" width="14.42578125" style="2236" customWidth="1"/>
    <col min="10522" max="10524" width="0" style="2236" hidden="1" customWidth="1"/>
    <col min="10525" max="10760" width="9.28515625" style="2236"/>
    <col min="10761" max="10761" width="3.42578125" style="2236" customWidth="1"/>
    <col min="10762" max="10762" width="24.7109375" style="2236" customWidth="1"/>
    <col min="10763" max="10765" width="0" style="2236" hidden="1" customWidth="1"/>
    <col min="10766" max="10766" width="9.7109375" style="2236" customWidth="1"/>
    <col min="10767" max="10767" width="8.42578125" style="2236" customWidth="1"/>
    <col min="10768" max="10768" width="7.5703125" style="2236" customWidth="1"/>
    <col min="10769" max="10769" width="7.7109375" style="2236" customWidth="1"/>
    <col min="10770" max="10771" width="7" style="2236" customWidth="1"/>
    <col min="10772" max="10772" width="8.7109375" style="2236" customWidth="1"/>
    <col min="10773" max="10773" width="7.7109375" style="2236" customWidth="1"/>
    <col min="10774" max="10774" width="0" style="2236" hidden="1" customWidth="1"/>
    <col min="10775" max="10775" width="10.42578125" style="2236" customWidth="1"/>
    <col min="10776" max="10776" width="20" style="2236" customWidth="1"/>
    <col min="10777" max="10777" width="14.42578125" style="2236" customWidth="1"/>
    <col min="10778" max="10780" width="0" style="2236" hidden="1" customWidth="1"/>
    <col min="10781" max="11016" width="9.28515625" style="2236"/>
    <col min="11017" max="11017" width="3.42578125" style="2236" customWidth="1"/>
    <col min="11018" max="11018" width="24.7109375" style="2236" customWidth="1"/>
    <col min="11019" max="11021" width="0" style="2236" hidden="1" customWidth="1"/>
    <col min="11022" max="11022" width="9.7109375" style="2236" customWidth="1"/>
    <col min="11023" max="11023" width="8.42578125" style="2236" customWidth="1"/>
    <col min="11024" max="11024" width="7.5703125" style="2236" customWidth="1"/>
    <col min="11025" max="11025" width="7.7109375" style="2236" customWidth="1"/>
    <col min="11026" max="11027" width="7" style="2236" customWidth="1"/>
    <col min="11028" max="11028" width="8.7109375" style="2236" customWidth="1"/>
    <col min="11029" max="11029" width="7.7109375" style="2236" customWidth="1"/>
    <col min="11030" max="11030" width="0" style="2236" hidden="1" customWidth="1"/>
    <col min="11031" max="11031" width="10.42578125" style="2236" customWidth="1"/>
    <col min="11032" max="11032" width="20" style="2236" customWidth="1"/>
    <col min="11033" max="11033" width="14.42578125" style="2236" customWidth="1"/>
    <col min="11034" max="11036" width="0" style="2236" hidden="1" customWidth="1"/>
    <col min="11037" max="11272" width="9.28515625" style="2236"/>
    <col min="11273" max="11273" width="3.42578125" style="2236" customWidth="1"/>
    <col min="11274" max="11274" width="24.7109375" style="2236" customWidth="1"/>
    <col min="11275" max="11277" width="0" style="2236" hidden="1" customWidth="1"/>
    <col min="11278" max="11278" width="9.7109375" style="2236" customWidth="1"/>
    <col min="11279" max="11279" width="8.42578125" style="2236" customWidth="1"/>
    <col min="11280" max="11280" width="7.5703125" style="2236" customWidth="1"/>
    <col min="11281" max="11281" width="7.7109375" style="2236" customWidth="1"/>
    <col min="11282" max="11283" width="7" style="2236" customWidth="1"/>
    <col min="11284" max="11284" width="8.7109375" style="2236" customWidth="1"/>
    <col min="11285" max="11285" width="7.7109375" style="2236" customWidth="1"/>
    <col min="11286" max="11286" width="0" style="2236" hidden="1" customWidth="1"/>
    <col min="11287" max="11287" width="10.42578125" style="2236" customWidth="1"/>
    <col min="11288" max="11288" width="20" style="2236" customWidth="1"/>
    <col min="11289" max="11289" width="14.42578125" style="2236" customWidth="1"/>
    <col min="11290" max="11292" width="0" style="2236" hidden="1" customWidth="1"/>
    <col min="11293" max="11528" width="9.28515625" style="2236"/>
    <col min="11529" max="11529" width="3.42578125" style="2236" customWidth="1"/>
    <col min="11530" max="11530" width="24.7109375" style="2236" customWidth="1"/>
    <col min="11531" max="11533" width="0" style="2236" hidden="1" customWidth="1"/>
    <col min="11534" max="11534" width="9.7109375" style="2236" customWidth="1"/>
    <col min="11535" max="11535" width="8.42578125" style="2236" customWidth="1"/>
    <col min="11536" max="11536" width="7.5703125" style="2236" customWidth="1"/>
    <col min="11537" max="11537" width="7.7109375" style="2236" customWidth="1"/>
    <col min="11538" max="11539" width="7" style="2236" customWidth="1"/>
    <col min="11540" max="11540" width="8.7109375" style="2236" customWidth="1"/>
    <col min="11541" max="11541" width="7.7109375" style="2236" customWidth="1"/>
    <col min="11542" max="11542" width="0" style="2236" hidden="1" customWidth="1"/>
    <col min="11543" max="11543" width="10.42578125" style="2236" customWidth="1"/>
    <col min="11544" max="11544" width="20" style="2236" customWidth="1"/>
    <col min="11545" max="11545" width="14.42578125" style="2236" customWidth="1"/>
    <col min="11546" max="11548" width="0" style="2236" hidden="1" customWidth="1"/>
    <col min="11549" max="11784" width="9.28515625" style="2236"/>
    <col min="11785" max="11785" width="3.42578125" style="2236" customWidth="1"/>
    <col min="11786" max="11786" width="24.7109375" style="2236" customWidth="1"/>
    <col min="11787" max="11789" width="0" style="2236" hidden="1" customWidth="1"/>
    <col min="11790" max="11790" width="9.7109375" style="2236" customWidth="1"/>
    <col min="11791" max="11791" width="8.42578125" style="2236" customWidth="1"/>
    <col min="11792" max="11792" width="7.5703125" style="2236" customWidth="1"/>
    <col min="11793" max="11793" width="7.7109375" style="2236" customWidth="1"/>
    <col min="11794" max="11795" width="7" style="2236" customWidth="1"/>
    <col min="11796" max="11796" width="8.7109375" style="2236" customWidth="1"/>
    <col min="11797" max="11797" width="7.7109375" style="2236" customWidth="1"/>
    <col min="11798" max="11798" width="0" style="2236" hidden="1" customWidth="1"/>
    <col min="11799" max="11799" width="10.42578125" style="2236" customWidth="1"/>
    <col min="11800" max="11800" width="20" style="2236" customWidth="1"/>
    <col min="11801" max="11801" width="14.42578125" style="2236" customWidth="1"/>
    <col min="11802" max="11804" width="0" style="2236" hidden="1" customWidth="1"/>
    <col min="11805" max="12040" width="9.28515625" style="2236"/>
    <col min="12041" max="12041" width="3.42578125" style="2236" customWidth="1"/>
    <col min="12042" max="12042" width="24.7109375" style="2236" customWidth="1"/>
    <col min="12043" max="12045" width="0" style="2236" hidden="1" customWidth="1"/>
    <col min="12046" max="12046" width="9.7109375" style="2236" customWidth="1"/>
    <col min="12047" max="12047" width="8.42578125" style="2236" customWidth="1"/>
    <col min="12048" max="12048" width="7.5703125" style="2236" customWidth="1"/>
    <col min="12049" max="12049" width="7.7109375" style="2236" customWidth="1"/>
    <col min="12050" max="12051" width="7" style="2236" customWidth="1"/>
    <col min="12052" max="12052" width="8.7109375" style="2236" customWidth="1"/>
    <col min="12053" max="12053" width="7.7109375" style="2236" customWidth="1"/>
    <col min="12054" max="12054" width="0" style="2236" hidden="1" customWidth="1"/>
    <col min="12055" max="12055" width="10.42578125" style="2236" customWidth="1"/>
    <col min="12056" max="12056" width="20" style="2236" customWidth="1"/>
    <col min="12057" max="12057" width="14.42578125" style="2236" customWidth="1"/>
    <col min="12058" max="12060" width="0" style="2236" hidden="1" customWidth="1"/>
    <col min="12061" max="12296" width="9.28515625" style="2236"/>
    <col min="12297" max="12297" width="3.42578125" style="2236" customWidth="1"/>
    <col min="12298" max="12298" width="24.7109375" style="2236" customWidth="1"/>
    <col min="12299" max="12301" width="0" style="2236" hidden="1" customWidth="1"/>
    <col min="12302" max="12302" width="9.7109375" style="2236" customWidth="1"/>
    <col min="12303" max="12303" width="8.42578125" style="2236" customWidth="1"/>
    <col min="12304" max="12304" width="7.5703125" style="2236" customWidth="1"/>
    <col min="12305" max="12305" width="7.7109375" style="2236" customWidth="1"/>
    <col min="12306" max="12307" width="7" style="2236" customWidth="1"/>
    <col min="12308" max="12308" width="8.7109375" style="2236" customWidth="1"/>
    <col min="12309" max="12309" width="7.7109375" style="2236" customWidth="1"/>
    <col min="12310" max="12310" width="0" style="2236" hidden="1" customWidth="1"/>
    <col min="12311" max="12311" width="10.42578125" style="2236" customWidth="1"/>
    <col min="12312" max="12312" width="20" style="2236" customWidth="1"/>
    <col min="12313" max="12313" width="14.42578125" style="2236" customWidth="1"/>
    <col min="12314" max="12316" width="0" style="2236" hidden="1" customWidth="1"/>
    <col min="12317" max="12552" width="9.28515625" style="2236"/>
    <col min="12553" max="12553" width="3.42578125" style="2236" customWidth="1"/>
    <col min="12554" max="12554" width="24.7109375" style="2236" customWidth="1"/>
    <col min="12555" max="12557" width="0" style="2236" hidden="1" customWidth="1"/>
    <col min="12558" max="12558" width="9.7109375" style="2236" customWidth="1"/>
    <col min="12559" max="12559" width="8.42578125" style="2236" customWidth="1"/>
    <col min="12560" max="12560" width="7.5703125" style="2236" customWidth="1"/>
    <col min="12561" max="12561" width="7.7109375" style="2236" customWidth="1"/>
    <col min="12562" max="12563" width="7" style="2236" customWidth="1"/>
    <col min="12564" max="12564" width="8.7109375" style="2236" customWidth="1"/>
    <col min="12565" max="12565" width="7.7109375" style="2236" customWidth="1"/>
    <col min="12566" max="12566" width="0" style="2236" hidden="1" customWidth="1"/>
    <col min="12567" max="12567" width="10.42578125" style="2236" customWidth="1"/>
    <col min="12568" max="12568" width="20" style="2236" customWidth="1"/>
    <col min="12569" max="12569" width="14.42578125" style="2236" customWidth="1"/>
    <col min="12570" max="12572" width="0" style="2236" hidden="1" customWidth="1"/>
    <col min="12573" max="12808" width="9.28515625" style="2236"/>
    <col min="12809" max="12809" width="3.42578125" style="2236" customWidth="1"/>
    <col min="12810" max="12810" width="24.7109375" style="2236" customWidth="1"/>
    <col min="12811" max="12813" width="0" style="2236" hidden="1" customWidth="1"/>
    <col min="12814" max="12814" width="9.7109375" style="2236" customWidth="1"/>
    <col min="12815" max="12815" width="8.42578125" style="2236" customWidth="1"/>
    <col min="12816" max="12816" width="7.5703125" style="2236" customWidth="1"/>
    <col min="12817" max="12817" width="7.7109375" style="2236" customWidth="1"/>
    <col min="12818" max="12819" width="7" style="2236" customWidth="1"/>
    <col min="12820" max="12820" width="8.7109375" style="2236" customWidth="1"/>
    <col min="12821" max="12821" width="7.7109375" style="2236" customWidth="1"/>
    <col min="12822" max="12822" width="0" style="2236" hidden="1" customWidth="1"/>
    <col min="12823" max="12823" width="10.42578125" style="2236" customWidth="1"/>
    <col min="12824" max="12824" width="20" style="2236" customWidth="1"/>
    <col min="12825" max="12825" width="14.42578125" style="2236" customWidth="1"/>
    <col min="12826" max="12828" width="0" style="2236" hidden="1" customWidth="1"/>
    <col min="12829" max="13064" width="9.28515625" style="2236"/>
    <col min="13065" max="13065" width="3.42578125" style="2236" customWidth="1"/>
    <col min="13066" max="13066" width="24.7109375" style="2236" customWidth="1"/>
    <col min="13067" max="13069" width="0" style="2236" hidden="1" customWidth="1"/>
    <col min="13070" max="13070" width="9.7109375" style="2236" customWidth="1"/>
    <col min="13071" max="13071" width="8.42578125" style="2236" customWidth="1"/>
    <col min="13072" max="13072" width="7.5703125" style="2236" customWidth="1"/>
    <col min="13073" max="13073" width="7.7109375" style="2236" customWidth="1"/>
    <col min="13074" max="13075" width="7" style="2236" customWidth="1"/>
    <col min="13076" max="13076" width="8.7109375" style="2236" customWidth="1"/>
    <col min="13077" max="13077" width="7.7109375" style="2236" customWidth="1"/>
    <col min="13078" max="13078" width="0" style="2236" hidden="1" customWidth="1"/>
    <col min="13079" max="13079" width="10.42578125" style="2236" customWidth="1"/>
    <col min="13080" max="13080" width="20" style="2236" customWidth="1"/>
    <col min="13081" max="13081" width="14.42578125" style="2236" customWidth="1"/>
    <col min="13082" max="13084" width="0" style="2236" hidden="1" customWidth="1"/>
    <col min="13085" max="13320" width="9.28515625" style="2236"/>
    <col min="13321" max="13321" width="3.42578125" style="2236" customWidth="1"/>
    <col min="13322" max="13322" width="24.7109375" style="2236" customWidth="1"/>
    <col min="13323" max="13325" width="0" style="2236" hidden="1" customWidth="1"/>
    <col min="13326" max="13326" width="9.7109375" style="2236" customWidth="1"/>
    <col min="13327" max="13327" width="8.42578125" style="2236" customWidth="1"/>
    <col min="13328" max="13328" width="7.5703125" style="2236" customWidth="1"/>
    <col min="13329" max="13329" width="7.7109375" style="2236" customWidth="1"/>
    <col min="13330" max="13331" width="7" style="2236" customWidth="1"/>
    <col min="13332" max="13332" width="8.7109375" style="2236" customWidth="1"/>
    <col min="13333" max="13333" width="7.7109375" style="2236" customWidth="1"/>
    <col min="13334" max="13334" width="0" style="2236" hidden="1" customWidth="1"/>
    <col min="13335" max="13335" width="10.42578125" style="2236" customWidth="1"/>
    <col min="13336" max="13336" width="20" style="2236" customWidth="1"/>
    <col min="13337" max="13337" width="14.42578125" style="2236" customWidth="1"/>
    <col min="13338" max="13340" width="0" style="2236" hidden="1" customWidth="1"/>
    <col min="13341" max="13576" width="9.28515625" style="2236"/>
    <col min="13577" max="13577" width="3.42578125" style="2236" customWidth="1"/>
    <col min="13578" max="13578" width="24.7109375" style="2236" customWidth="1"/>
    <col min="13579" max="13581" width="0" style="2236" hidden="1" customWidth="1"/>
    <col min="13582" max="13582" width="9.7109375" style="2236" customWidth="1"/>
    <col min="13583" max="13583" width="8.42578125" style="2236" customWidth="1"/>
    <col min="13584" max="13584" width="7.5703125" style="2236" customWidth="1"/>
    <col min="13585" max="13585" width="7.7109375" style="2236" customWidth="1"/>
    <col min="13586" max="13587" width="7" style="2236" customWidth="1"/>
    <col min="13588" max="13588" width="8.7109375" style="2236" customWidth="1"/>
    <col min="13589" max="13589" width="7.7109375" style="2236" customWidth="1"/>
    <col min="13590" max="13590" width="0" style="2236" hidden="1" customWidth="1"/>
    <col min="13591" max="13591" width="10.42578125" style="2236" customWidth="1"/>
    <col min="13592" max="13592" width="20" style="2236" customWidth="1"/>
    <col min="13593" max="13593" width="14.42578125" style="2236" customWidth="1"/>
    <col min="13594" max="13596" width="0" style="2236" hidden="1" customWidth="1"/>
    <col min="13597" max="13832" width="9.28515625" style="2236"/>
    <col min="13833" max="13833" width="3.42578125" style="2236" customWidth="1"/>
    <col min="13834" max="13834" width="24.7109375" style="2236" customWidth="1"/>
    <col min="13835" max="13837" width="0" style="2236" hidden="1" customWidth="1"/>
    <col min="13838" max="13838" width="9.7109375" style="2236" customWidth="1"/>
    <col min="13839" max="13839" width="8.42578125" style="2236" customWidth="1"/>
    <col min="13840" max="13840" width="7.5703125" style="2236" customWidth="1"/>
    <col min="13841" max="13841" width="7.7109375" style="2236" customWidth="1"/>
    <col min="13842" max="13843" width="7" style="2236" customWidth="1"/>
    <col min="13844" max="13844" width="8.7109375" style="2236" customWidth="1"/>
    <col min="13845" max="13845" width="7.7109375" style="2236" customWidth="1"/>
    <col min="13846" max="13846" width="0" style="2236" hidden="1" customWidth="1"/>
    <col min="13847" max="13847" width="10.42578125" style="2236" customWidth="1"/>
    <col min="13848" max="13848" width="20" style="2236" customWidth="1"/>
    <col min="13849" max="13849" width="14.42578125" style="2236" customWidth="1"/>
    <col min="13850" max="13852" width="0" style="2236" hidden="1" customWidth="1"/>
    <col min="13853" max="14088" width="9.28515625" style="2236"/>
    <col min="14089" max="14089" width="3.42578125" style="2236" customWidth="1"/>
    <col min="14090" max="14090" width="24.7109375" style="2236" customWidth="1"/>
    <col min="14091" max="14093" width="0" style="2236" hidden="1" customWidth="1"/>
    <col min="14094" max="14094" width="9.7109375" style="2236" customWidth="1"/>
    <col min="14095" max="14095" width="8.42578125" style="2236" customWidth="1"/>
    <col min="14096" max="14096" width="7.5703125" style="2236" customWidth="1"/>
    <col min="14097" max="14097" width="7.7109375" style="2236" customWidth="1"/>
    <col min="14098" max="14099" width="7" style="2236" customWidth="1"/>
    <col min="14100" max="14100" width="8.7109375" style="2236" customWidth="1"/>
    <col min="14101" max="14101" width="7.7109375" style="2236" customWidth="1"/>
    <col min="14102" max="14102" width="0" style="2236" hidden="1" customWidth="1"/>
    <col min="14103" max="14103" width="10.42578125" style="2236" customWidth="1"/>
    <col min="14104" max="14104" width="20" style="2236" customWidth="1"/>
    <col min="14105" max="14105" width="14.42578125" style="2236" customWidth="1"/>
    <col min="14106" max="14108" width="0" style="2236" hidden="1" customWidth="1"/>
    <col min="14109" max="14344" width="9.28515625" style="2236"/>
    <col min="14345" max="14345" width="3.42578125" style="2236" customWidth="1"/>
    <col min="14346" max="14346" width="24.7109375" style="2236" customWidth="1"/>
    <col min="14347" max="14349" width="0" style="2236" hidden="1" customWidth="1"/>
    <col min="14350" max="14350" width="9.7109375" style="2236" customWidth="1"/>
    <col min="14351" max="14351" width="8.42578125" style="2236" customWidth="1"/>
    <col min="14352" max="14352" width="7.5703125" style="2236" customWidth="1"/>
    <col min="14353" max="14353" width="7.7109375" style="2236" customWidth="1"/>
    <col min="14354" max="14355" width="7" style="2236" customWidth="1"/>
    <col min="14356" max="14356" width="8.7109375" style="2236" customWidth="1"/>
    <col min="14357" max="14357" width="7.7109375" style="2236" customWidth="1"/>
    <col min="14358" max="14358" width="0" style="2236" hidden="1" customWidth="1"/>
    <col min="14359" max="14359" width="10.42578125" style="2236" customWidth="1"/>
    <col min="14360" max="14360" width="20" style="2236" customWidth="1"/>
    <col min="14361" max="14361" width="14.42578125" style="2236" customWidth="1"/>
    <col min="14362" max="14364" width="0" style="2236" hidden="1" customWidth="1"/>
    <col min="14365" max="14600" width="9.28515625" style="2236"/>
    <col min="14601" max="14601" width="3.42578125" style="2236" customWidth="1"/>
    <col min="14602" max="14602" width="24.7109375" style="2236" customWidth="1"/>
    <col min="14603" max="14605" width="0" style="2236" hidden="1" customWidth="1"/>
    <col min="14606" max="14606" width="9.7109375" style="2236" customWidth="1"/>
    <col min="14607" max="14607" width="8.42578125" style="2236" customWidth="1"/>
    <col min="14608" max="14608" width="7.5703125" style="2236" customWidth="1"/>
    <col min="14609" max="14609" width="7.7109375" style="2236" customWidth="1"/>
    <col min="14610" max="14611" width="7" style="2236" customWidth="1"/>
    <col min="14612" max="14612" width="8.7109375" style="2236" customWidth="1"/>
    <col min="14613" max="14613" width="7.7109375" style="2236" customWidth="1"/>
    <col min="14614" max="14614" width="0" style="2236" hidden="1" customWidth="1"/>
    <col min="14615" max="14615" width="10.42578125" style="2236" customWidth="1"/>
    <col min="14616" max="14616" width="20" style="2236" customWidth="1"/>
    <col min="14617" max="14617" width="14.42578125" style="2236" customWidth="1"/>
    <col min="14618" max="14620" width="0" style="2236" hidden="1" customWidth="1"/>
    <col min="14621" max="14856" width="9.28515625" style="2236"/>
    <col min="14857" max="14857" width="3.42578125" style="2236" customWidth="1"/>
    <col min="14858" max="14858" width="24.7109375" style="2236" customWidth="1"/>
    <col min="14859" max="14861" width="0" style="2236" hidden="1" customWidth="1"/>
    <col min="14862" max="14862" width="9.7109375" style="2236" customWidth="1"/>
    <col min="14863" max="14863" width="8.42578125" style="2236" customWidth="1"/>
    <col min="14864" max="14864" width="7.5703125" style="2236" customWidth="1"/>
    <col min="14865" max="14865" width="7.7109375" style="2236" customWidth="1"/>
    <col min="14866" max="14867" width="7" style="2236" customWidth="1"/>
    <col min="14868" max="14868" width="8.7109375" style="2236" customWidth="1"/>
    <col min="14869" max="14869" width="7.7109375" style="2236" customWidth="1"/>
    <col min="14870" max="14870" width="0" style="2236" hidden="1" customWidth="1"/>
    <col min="14871" max="14871" width="10.42578125" style="2236" customWidth="1"/>
    <col min="14872" max="14872" width="20" style="2236" customWidth="1"/>
    <col min="14873" max="14873" width="14.42578125" style="2236" customWidth="1"/>
    <col min="14874" max="14876" width="0" style="2236" hidden="1" customWidth="1"/>
    <col min="14877" max="15112" width="9.28515625" style="2236"/>
    <col min="15113" max="15113" width="3.42578125" style="2236" customWidth="1"/>
    <col min="15114" max="15114" width="24.7109375" style="2236" customWidth="1"/>
    <col min="15115" max="15117" width="0" style="2236" hidden="1" customWidth="1"/>
    <col min="15118" max="15118" width="9.7109375" style="2236" customWidth="1"/>
    <col min="15119" max="15119" width="8.42578125" style="2236" customWidth="1"/>
    <col min="15120" max="15120" width="7.5703125" style="2236" customWidth="1"/>
    <col min="15121" max="15121" width="7.7109375" style="2236" customWidth="1"/>
    <col min="15122" max="15123" width="7" style="2236" customWidth="1"/>
    <col min="15124" max="15124" width="8.7109375" style="2236" customWidth="1"/>
    <col min="15125" max="15125" width="7.7109375" style="2236" customWidth="1"/>
    <col min="15126" max="15126" width="0" style="2236" hidden="1" customWidth="1"/>
    <col min="15127" max="15127" width="10.42578125" style="2236" customWidth="1"/>
    <col min="15128" max="15128" width="20" style="2236" customWidth="1"/>
    <col min="15129" max="15129" width="14.42578125" style="2236" customWidth="1"/>
    <col min="15130" max="15132" width="0" style="2236" hidden="1" customWidth="1"/>
    <col min="15133" max="15368" width="9.28515625" style="2236"/>
    <col min="15369" max="15369" width="3.42578125" style="2236" customWidth="1"/>
    <col min="15370" max="15370" width="24.7109375" style="2236" customWidth="1"/>
    <col min="15371" max="15373" width="0" style="2236" hidden="1" customWidth="1"/>
    <col min="15374" max="15374" width="9.7109375" style="2236" customWidth="1"/>
    <col min="15375" max="15375" width="8.42578125" style="2236" customWidth="1"/>
    <col min="15376" max="15376" width="7.5703125" style="2236" customWidth="1"/>
    <col min="15377" max="15377" width="7.7109375" style="2236" customWidth="1"/>
    <col min="15378" max="15379" width="7" style="2236" customWidth="1"/>
    <col min="15380" max="15380" width="8.7109375" style="2236" customWidth="1"/>
    <col min="15381" max="15381" width="7.7109375" style="2236" customWidth="1"/>
    <col min="15382" max="15382" width="0" style="2236" hidden="1" customWidth="1"/>
    <col min="15383" max="15383" width="10.42578125" style="2236" customWidth="1"/>
    <col min="15384" max="15384" width="20" style="2236" customWidth="1"/>
    <col min="15385" max="15385" width="14.42578125" style="2236" customWidth="1"/>
    <col min="15386" max="15388" width="0" style="2236" hidden="1" customWidth="1"/>
    <col min="15389" max="15624" width="9.28515625" style="2236"/>
    <col min="15625" max="15625" width="3.42578125" style="2236" customWidth="1"/>
    <col min="15626" max="15626" width="24.7109375" style="2236" customWidth="1"/>
    <col min="15627" max="15629" width="0" style="2236" hidden="1" customWidth="1"/>
    <col min="15630" max="15630" width="9.7109375" style="2236" customWidth="1"/>
    <col min="15631" max="15631" width="8.42578125" style="2236" customWidth="1"/>
    <col min="15632" max="15632" width="7.5703125" style="2236" customWidth="1"/>
    <col min="15633" max="15633" width="7.7109375" style="2236" customWidth="1"/>
    <col min="15634" max="15635" width="7" style="2236" customWidth="1"/>
    <col min="15636" max="15636" width="8.7109375" style="2236" customWidth="1"/>
    <col min="15637" max="15637" width="7.7109375" style="2236" customWidth="1"/>
    <col min="15638" max="15638" width="0" style="2236" hidden="1" customWidth="1"/>
    <col min="15639" max="15639" width="10.42578125" style="2236" customWidth="1"/>
    <col min="15640" max="15640" width="20" style="2236" customWidth="1"/>
    <col min="15641" max="15641" width="14.42578125" style="2236" customWidth="1"/>
    <col min="15642" max="15644" width="0" style="2236" hidden="1" customWidth="1"/>
    <col min="15645" max="15880" width="9.28515625" style="2236"/>
    <col min="15881" max="15881" width="3.42578125" style="2236" customWidth="1"/>
    <col min="15882" max="15882" width="24.7109375" style="2236" customWidth="1"/>
    <col min="15883" max="15885" width="0" style="2236" hidden="1" customWidth="1"/>
    <col min="15886" max="15886" width="9.7109375" style="2236" customWidth="1"/>
    <col min="15887" max="15887" width="8.42578125" style="2236" customWidth="1"/>
    <col min="15888" max="15888" width="7.5703125" style="2236" customWidth="1"/>
    <col min="15889" max="15889" width="7.7109375" style="2236" customWidth="1"/>
    <col min="15890" max="15891" width="7" style="2236" customWidth="1"/>
    <col min="15892" max="15892" width="8.7109375" style="2236" customWidth="1"/>
    <col min="15893" max="15893" width="7.7109375" style="2236" customWidth="1"/>
    <col min="15894" max="15894" width="0" style="2236" hidden="1" customWidth="1"/>
    <col min="15895" max="15895" width="10.42578125" style="2236" customWidth="1"/>
    <col min="15896" max="15896" width="20" style="2236" customWidth="1"/>
    <col min="15897" max="15897" width="14.42578125" style="2236" customWidth="1"/>
    <col min="15898" max="15900" width="0" style="2236" hidden="1" customWidth="1"/>
    <col min="15901" max="16136" width="9.28515625" style="2236"/>
    <col min="16137" max="16137" width="3.42578125" style="2236" customWidth="1"/>
    <col min="16138" max="16138" width="24.7109375" style="2236" customWidth="1"/>
    <col min="16139" max="16141" width="0" style="2236" hidden="1" customWidth="1"/>
    <col min="16142" max="16142" width="9.7109375" style="2236" customWidth="1"/>
    <col min="16143" max="16143" width="8.42578125" style="2236" customWidth="1"/>
    <col min="16144" max="16144" width="7.5703125" style="2236" customWidth="1"/>
    <col min="16145" max="16145" width="7.7109375" style="2236" customWidth="1"/>
    <col min="16146" max="16147" width="7" style="2236" customWidth="1"/>
    <col min="16148" max="16148" width="8.7109375" style="2236" customWidth="1"/>
    <col min="16149" max="16149" width="7.7109375" style="2236" customWidth="1"/>
    <col min="16150" max="16150" width="0" style="2236" hidden="1" customWidth="1"/>
    <col min="16151" max="16151" width="10.42578125" style="2236" customWidth="1"/>
    <col min="16152" max="16152" width="20" style="2236" customWidth="1"/>
    <col min="16153" max="16153" width="14.42578125" style="2236" customWidth="1"/>
    <col min="16154" max="16156" width="0" style="2236" hidden="1" customWidth="1"/>
    <col min="16157" max="16384" width="9.28515625" style="2236"/>
  </cols>
  <sheetData>
    <row r="1" spans="1:31" ht="20.65" customHeight="1">
      <c r="A1" s="3237" t="s">
        <v>756</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row>
    <row r="2" spans="1:31">
      <c r="A2" s="3238" t="s">
        <v>758</v>
      </c>
      <c r="B2" s="3238"/>
      <c r="C2" s="3238"/>
      <c r="D2" s="3238"/>
      <c r="E2" s="3238"/>
      <c r="F2" s="3238"/>
      <c r="G2" s="3238"/>
      <c r="H2" s="3238"/>
      <c r="I2" s="3238"/>
      <c r="J2" s="3238"/>
      <c r="K2" s="3238"/>
      <c r="L2" s="3238"/>
      <c r="M2" s="3238"/>
      <c r="N2" s="3238"/>
      <c r="O2" s="3238"/>
      <c r="P2" s="3238"/>
      <c r="Q2" s="3238"/>
      <c r="R2" s="3238"/>
      <c r="S2" s="3238"/>
      <c r="T2" s="3238"/>
      <c r="U2" s="3238"/>
      <c r="V2" s="3238"/>
      <c r="W2" s="3238"/>
      <c r="X2" s="3238"/>
      <c r="Y2" s="3238"/>
      <c r="Z2" s="3238"/>
    </row>
    <row r="3" spans="1:31">
      <c r="A3" s="3239" t="s">
        <v>0</v>
      </c>
      <c r="B3" s="3239"/>
      <c r="C3" s="3239"/>
      <c r="D3" s="3239"/>
      <c r="E3" s="3239"/>
      <c r="F3" s="3239"/>
      <c r="G3" s="3239"/>
      <c r="H3" s="3239"/>
      <c r="I3" s="3239"/>
      <c r="J3" s="3239"/>
      <c r="K3" s="3239"/>
      <c r="L3" s="3239"/>
      <c r="M3" s="3239"/>
      <c r="N3" s="3239"/>
      <c r="O3" s="3239"/>
      <c r="P3" s="3239"/>
      <c r="Q3" s="3239"/>
      <c r="R3" s="3239"/>
      <c r="S3" s="3239"/>
      <c r="T3" s="3239"/>
      <c r="U3" s="3239"/>
      <c r="V3" s="3239"/>
      <c r="W3" s="3239"/>
      <c r="X3" s="3239"/>
      <c r="Y3" s="3239"/>
      <c r="Z3" s="3239"/>
    </row>
    <row r="4" spans="1:31" s="2237" customFormat="1" ht="10.5" customHeight="1">
      <c r="A4" s="3236" t="s">
        <v>54</v>
      </c>
      <c r="B4" s="3236" t="s">
        <v>14</v>
      </c>
      <c r="C4" s="3236" t="s">
        <v>15</v>
      </c>
      <c r="D4" s="3236" t="s">
        <v>16</v>
      </c>
      <c r="E4" s="3236" t="s">
        <v>17</v>
      </c>
      <c r="F4" s="3236" t="s">
        <v>513</v>
      </c>
      <c r="G4" s="3236"/>
      <c r="H4" s="3236"/>
      <c r="I4" s="3236" t="s">
        <v>727</v>
      </c>
      <c r="J4" s="3236"/>
      <c r="K4" s="3242" t="s">
        <v>450</v>
      </c>
      <c r="L4" s="3243"/>
      <c r="M4" s="2805"/>
      <c r="N4" s="3233" t="s">
        <v>728</v>
      </c>
      <c r="O4" s="3236" t="s">
        <v>729</v>
      </c>
      <c r="P4" s="3242" t="s">
        <v>694</v>
      </c>
      <c r="Q4" s="3247"/>
      <c r="R4" s="2805"/>
      <c r="S4" s="3236" t="s">
        <v>752</v>
      </c>
      <c r="T4" s="3236" t="s">
        <v>753</v>
      </c>
      <c r="U4" s="3242" t="s">
        <v>754</v>
      </c>
      <c r="V4" s="3247"/>
      <c r="W4" s="2805"/>
      <c r="X4" s="3236" t="s">
        <v>730</v>
      </c>
      <c r="Y4" s="3233" t="s">
        <v>604</v>
      </c>
      <c r="Z4" s="3249" t="s">
        <v>4</v>
      </c>
      <c r="AA4" s="3236" t="s">
        <v>476</v>
      </c>
      <c r="AB4" s="3236" t="s">
        <v>398</v>
      </c>
      <c r="AC4" s="3233" t="s">
        <v>4</v>
      </c>
      <c r="AD4" s="3233" t="s">
        <v>750</v>
      </c>
    </row>
    <row r="5" spans="1:31" s="2237" customFormat="1" ht="26.25" customHeight="1">
      <c r="A5" s="3236"/>
      <c r="B5" s="3236"/>
      <c r="C5" s="3236"/>
      <c r="D5" s="3236"/>
      <c r="E5" s="3236"/>
      <c r="F5" s="3236"/>
      <c r="G5" s="3236"/>
      <c r="H5" s="3236"/>
      <c r="I5" s="3236"/>
      <c r="J5" s="3236"/>
      <c r="K5" s="3244"/>
      <c r="L5" s="3245"/>
      <c r="M5" s="3246"/>
      <c r="N5" s="3234"/>
      <c r="O5" s="3236"/>
      <c r="P5" s="2806"/>
      <c r="Q5" s="3248"/>
      <c r="R5" s="2807"/>
      <c r="S5" s="3236"/>
      <c r="T5" s="3236"/>
      <c r="U5" s="2806"/>
      <c r="V5" s="3248"/>
      <c r="W5" s="2807"/>
      <c r="X5" s="3236"/>
      <c r="Y5" s="3234"/>
      <c r="Z5" s="3249"/>
      <c r="AA5" s="3236"/>
      <c r="AB5" s="3236"/>
      <c r="AC5" s="3234"/>
      <c r="AD5" s="3234"/>
    </row>
    <row r="6" spans="1:31" s="2237" customFormat="1">
      <c r="A6" s="3236"/>
      <c r="B6" s="3236"/>
      <c r="C6" s="3236"/>
      <c r="D6" s="3236"/>
      <c r="E6" s="3236"/>
      <c r="F6" s="3236" t="s">
        <v>697</v>
      </c>
      <c r="G6" s="3236" t="s">
        <v>19</v>
      </c>
      <c r="H6" s="3236"/>
      <c r="I6" s="3236" t="s">
        <v>20</v>
      </c>
      <c r="J6" s="3236" t="s">
        <v>33</v>
      </c>
      <c r="K6" s="3236" t="s">
        <v>1</v>
      </c>
      <c r="L6" s="3240" t="s">
        <v>751</v>
      </c>
      <c r="M6" s="3240" t="s">
        <v>10</v>
      </c>
      <c r="N6" s="3234"/>
      <c r="O6" s="3236"/>
      <c r="P6" s="3236" t="s">
        <v>1</v>
      </c>
      <c r="Q6" s="3240" t="s">
        <v>751</v>
      </c>
      <c r="R6" s="3240" t="s">
        <v>10</v>
      </c>
      <c r="S6" s="3236"/>
      <c r="T6" s="3236"/>
      <c r="U6" s="3236" t="s">
        <v>1</v>
      </c>
      <c r="V6" s="3240" t="s">
        <v>751</v>
      </c>
      <c r="W6" s="3240" t="s">
        <v>10</v>
      </c>
      <c r="X6" s="3236"/>
      <c r="Y6" s="3234"/>
      <c r="Z6" s="3249"/>
      <c r="AA6" s="3236"/>
      <c r="AB6" s="3236"/>
      <c r="AC6" s="3234"/>
      <c r="AD6" s="3234"/>
    </row>
    <row r="7" spans="1:31" s="2237" customFormat="1">
      <c r="A7" s="3236"/>
      <c r="B7" s="3236"/>
      <c r="C7" s="3236"/>
      <c r="D7" s="3236"/>
      <c r="E7" s="3236"/>
      <c r="F7" s="3236"/>
      <c r="G7" s="3236" t="s">
        <v>20</v>
      </c>
      <c r="H7" s="3236" t="s">
        <v>698</v>
      </c>
      <c r="I7" s="3236"/>
      <c r="J7" s="3236"/>
      <c r="K7" s="3241"/>
      <c r="L7" s="3240"/>
      <c r="M7" s="3240"/>
      <c r="N7" s="3234"/>
      <c r="O7" s="3236"/>
      <c r="P7" s="3241"/>
      <c r="Q7" s="3240"/>
      <c r="R7" s="3240"/>
      <c r="S7" s="3236"/>
      <c r="T7" s="3236"/>
      <c r="U7" s="3241"/>
      <c r="V7" s="3240"/>
      <c r="W7" s="3240"/>
      <c r="X7" s="3236"/>
      <c r="Y7" s="3234"/>
      <c r="Z7" s="3249"/>
      <c r="AA7" s="3236"/>
      <c r="AB7" s="3236"/>
      <c r="AC7" s="3234"/>
      <c r="AD7" s="3234"/>
    </row>
    <row r="8" spans="1:31" s="2237" customFormat="1" ht="34.5" customHeight="1">
      <c r="A8" s="3236"/>
      <c r="B8" s="3236"/>
      <c r="C8" s="3236"/>
      <c r="D8" s="3236"/>
      <c r="E8" s="3236"/>
      <c r="F8" s="3236"/>
      <c r="G8" s="3236"/>
      <c r="H8" s="3236"/>
      <c r="I8" s="3236"/>
      <c r="J8" s="3236"/>
      <c r="K8" s="3241"/>
      <c r="L8" s="3240"/>
      <c r="M8" s="3240"/>
      <c r="N8" s="3235"/>
      <c r="O8" s="3236"/>
      <c r="P8" s="3241"/>
      <c r="Q8" s="3240"/>
      <c r="R8" s="3240"/>
      <c r="S8" s="3236"/>
      <c r="T8" s="3236"/>
      <c r="U8" s="3241"/>
      <c r="V8" s="3240"/>
      <c r="W8" s="3240"/>
      <c r="X8" s="3236"/>
      <c r="Y8" s="3235"/>
      <c r="Z8" s="3249"/>
      <c r="AA8" s="3236"/>
      <c r="AB8" s="3236"/>
      <c r="AC8" s="3235"/>
      <c r="AD8" s="3235"/>
    </row>
    <row r="9" spans="1:31" ht="16.149999999999999" customHeight="1">
      <c r="A9" s="2238"/>
      <c r="B9" s="2239" t="s">
        <v>6</v>
      </c>
      <c r="C9" s="2240"/>
      <c r="D9" s="2240"/>
      <c r="E9" s="2240"/>
      <c r="F9" s="2240"/>
      <c r="G9" s="2241">
        <f t="shared" ref="G9:U9" si="0">G10+G30</f>
        <v>3966149</v>
      </c>
      <c r="H9" s="2241">
        <f t="shared" si="0"/>
        <v>3521184.4</v>
      </c>
      <c r="I9" s="2241">
        <f t="shared" si="0"/>
        <v>224940</v>
      </c>
      <c r="J9" s="2241">
        <f t="shared" si="0"/>
        <v>216940</v>
      </c>
      <c r="K9" s="2241">
        <f t="shared" si="0"/>
        <v>1697275</v>
      </c>
      <c r="L9" s="2241">
        <f t="shared" si="0"/>
        <v>878524</v>
      </c>
      <c r="M9" s="2241">
        <f t="shared" si="0"/>
        <v>0</v>
      </c>
      <c r="N9" s="2241">
        <f t="shared" si="0"/>
        <v>321492.40000000002</v>
      </c>
      <c r="O9" s="2241">
        <f t="shared" si="0"/>
        <v>323976</v>
      </c>
      <c r="P9" s="2241">
        <f t="shared" si="0"/>
        <v>851694</v>
      </c>
      <c r="Q9" s="2241">
        <f t="shared" si="0"/>
        <v>368317</v>
      </c>
      <c r="R9" s="2241">
        <f t="shared" si="0"/>
        <v>0</v>
      </c>
      <c r="S9" s="2304">
        <f t="shared" si="0"/>
        <v>209862.39999999999</v>
      </c>
      <c r="T9" s="2241">
        <f t="shared" si="0"/>
        <v>1055443.3999999999</v>
      </c>
      <c r="U9" s="2241">
        <f t="shared" si="0"/>
        <v>602300.4</v>
      </c>
      <c r="V9" s="2241">
        <f t="shared" ref="V9:W9" si="1">V10+V30</f>
        <v>184689</v>
      </c>
      <c r="W9" s="2241">
        <f t="shared" si="1"/>
        <v>0</v>
      </c>
      <c r="X9" s="2242"/>
      <c r="Y9" s="2299">
        <v>602300</v>
      </c>
      <c r="Z9" s="2242"/>
      <c r="AA9" s="2242" t="e">
        <f>'[10]BS cu'!R14+#REF!+#REF!+'[10]BS cu'!R19+#REF!+#REF!+#REF!+#REF!+#REF!</f>
        <v>#REF!</v>
      </c>
      <c r="AB9" s="2242" t="e">
        <f>'[10]BS cu'!S14+#REF!+#REF!+'[10]BS cu'!S19+#REF!+#REF!+#REF!+#REF!+#REF!</f>
        <v>#REF!</v>
      </c>
      <c r="AC9" s="2289"/>
      <c r="AD9" s="2297">
        <f t="shared" ref="AD9:AD14" si="2">T9-U9</f>
        <v>453142.99999999988</v>
      </c>
    </row>
    <row r="10" spans="1:31" ht="21">
      <c r="A10" s="2245" t="s">
        <v>22</v>
      </c>
      <c r="B10" s="2269" t="s">
        <v>731</v>
      </c>
      <c r="C10" s="2243"/>
      <c r="D10" s="2243"/>
      <c r="E10" s="2244"/>
      <c r="F10" s="2245"/>
      <c r="G10" s="2246">
        <f>G11+G16+G18+G21+G23+G27</f>
        <v>3787689</v>
      </c>
      <c r="H10" s="2246">
        <f t="shared" ref="H10:U10" si="3">H11+H16+H18+H21+H23+H27</f>
        <v>3404184.4</v>
      </c>
      <c r="I10" s="2246">
        <f t="shared" si="3"/>
        <v>224940</v>
      </c>
      <c r="J10" s="2246">
        <f t="shared" si="3"/>
        <v>216940</v>
      </c>
      <c r="K10" s="2246">
        <f t="shared" si="3"/>
        <v>1695675</v>
      </c>
      <c r="L10" s="2258">
        <f t="shared" si="3"/>
        <v>878524</v>
      </c>
      <c r="M10" s="2258">
        <f t="shared" si="3"/>
        <v>0</v>
      </c>
      <c r="N10" s="2246">
        <f t="shared" si="3"/>
        <v>206092.4</v>
      </c>
      <c r="O10" s="2246">
        <f t="shared" si="3"/>
        <v>161133</v>
      </c>
      <c r="P10" s="2258">
        <f t="shared" si="3"/>
        <v>850094</v>
      </c>
      <c r="Q10" s="2258">
        <f t="shared" si="3"/>
        <v>368317</v>
      </c>
      <c r="R10" s="2258">
        <f t="shared" si="3"/>
        <v>0</v>
      </c>
      <c r="S10" s="2246">
        <f t="shared" si="3"/>
        <v>152776.4</v>
      </c>
      <c r="T10" s="2246">
        <f t="shared" si="3"/>
        <v>998357.4</v>
      </c>
      <c r="U10" s="2258">
        <f t="shared" si="3"/>
        <v>554283.4</v>
      </c>
      <c r="V10" s="2258">
        <f t="shared" ref="V10:W10" si="4">V11+V16+V18+V21+V23+V27</f>
        <v>184689</v>
      </c>
      <c r="W10" s="2258">
        <f t="shared" si="4"/>
        <v>0</v>
      </c>
      <c r="X10" s="2246"/>
      <c r="Y10" s="2233"/>
      <c r="Z10" s="2246"/>
      <c r="AA10" s="2246"/>
      <c r="AB10" s="2246"/>
      <c r="AC10" s="2290"/>
      <c r="AD10" s="2297">
        <f t="shared" si="2"/>
        <v>444074</v>
      </c>
    </row>
    <row r="11" spans="1:31" ht="31.5">
      <c r="A11" s="2247" t="s">
        <v>2</v>
      </c>
      <c r="B11" s="2269" t="s">
        <v>110</v>
      </c>
      <c r="C11" s="2243"/>
      <c r="D11" s="2243"/>
      <c r="E11" s="2244"/>
      <c r="F11" s="2245"/>
      <c r="G11" s="2246">
        <f>G12+G13+G14+G15</f>
        <v>389934</v>
      </c>
      <c r="H11" s="2246">
        <f t="shared" ref="H11:U11" si="5">H12+H13+H14+H15</f>
        <v>330582</v>
      </c>
      <c r="I11" s="2246">
        <f t="shared" si="5"/>
        <v>57731</v>
      </c>
      <c r="J11" s="2246">
        <f t="shared" si="5"/>
        <v>53731</v>
      </c>
      <c r="K11" s="2246">
        <f t="shared" si="5"/>
        <v>178000</v>
      </c>
      <c r="L11" s="2258">
        <f t="shared" si="5"/>
        <v>0</v>
      </c>
      <c r="M11" s="2258">
        <f t="shared" si="5"/>
        <v>0</v>
      </c>
      <c r="N11" s="2246">
        <f t="shared" si="5"/>
        <v>98851</v>
      </c>
      <c r="O11" s="2246">
        <f t="shared" si="5"/>
        <v>61094</v>
      </c>
      <c r="P11" s="2258">
        <f t="shared" si="5"/>
        <v>137777</v>
      </c>
      <c r="Q11" s="2258">
        <f t="shared" si="5"/>
        <v>0</v>
      </c>
      <c r="R11" s="2258">
        <f t="shared" si="5"/>
        <v>0</v>
      </c>
      <c r="S11" s="2246">
        <f t="shared" si="5"/>
        <v>26353</v>
      </c>
      <c r="T11" s="2246">
        <f t="shared" si="5"/>
        <v>66576</v>
      </c>
      <c r="U11" s="2258">
        <f t="shared" si="5"/>
        <v>58353</v>
      </c>
      <c r="V11" s="2258">
        <f t="shared" ref="V11:W11" si="6">V12+V13+V14+V15</f>
        <v>0</v>
      </c>
      <c r="W11" s="2258">
        <f t="shared" si="6"/>
        <v>0</v>
      </c>
      <c r="X11" s="2246"/>
      <c r="Y11" s="2233"/>
      <c r="Z11" s="2246"/>
      <c r="AA11" s="2246"/>
      <c r="AB11" s="2246"/>
      <c r="AC11" s="2259"/>
      <c r="AD11" s="2297">
        <f t="shared" si="2"/>
        <v>8223</v>
      </c>
      <c r="AE11" s="2306">
        <f>U11+U30</f>
        <v>106370</v>
      </c>
    </row>
    <row r="12" spans="1:31" ht="33.75">
      <c r="A12" s="2248">
        <v>1</v>
      </c>
      <c r="B12" s="2249" t="s">
        <v>118</v>
      </c>
      <c r="C12" s="2233"/>
      <c r="D12" s="2250"/>
      <c r="E12" s="2251" t="s">
        <v>168</v>
      </c>
      <c r="F12" s="2250" t="s">
        <v>186</v>
      </c>
      <c r="G12" s="2252">
        <v>103315</v>
      </c>
      <c r="H12" s="2232">
        <v>92984</v>
      </c>
      <c r="I12" s="2232">
        <v>47731</v>
      </c>
      <c r="J12" s="2232">
        <v>45731</v>
      </c>
      <c r="K12" s="2232">
        <v>38000</v>
      </c>
      <c r="L12" s="2232"/>
      <c r="M12" s="2232"/>
      <c r="N12" s="2232">
        <f>H12-J12-K12</f>
        <v>9253</v>
      </c>
      <c r="O12" s="2228">
        <v>19584</v>
      </c>
      <c r="P12" s="2228">
        <v>38000</v>
      </c>
      <c r="Q12" s="2228"/>
      <c r="R12" s="2228"/>
      <c r="S12" s="2228">
        <f>N12</f>
        <v>9253</v>
      </c>
      <c r="T12" s="2228">
        <f>K12-P12+S12</f>
        <v>9253</v>
      </c>
      <c r="U12" s="2228">
        <f>S12</f>
        <v>9253</v>
      </c>
      <c r="V12" s="2228"/>
      <c r="W12" s="2228"/>
      <c r="X12" s="2253" t="s">
        <v>732</v>
      </c>
      <c r="Y12" s="2233" t="s">
        <v>627</v>
      </c>
      <c r="Z12" s="2232"/>
      <c r="AA12" s="2232">
        <v>15000</v>
      </c>
      <c r="AB12" s="2232">
        <v>3620</v>
      </c>
      <c r="AC12" s="2233" t="s">
        <v>757</v>
      </c>
      <c r="AD12" s="2297">
        <f t="shared" si="2"/>
        <v>0</v>
      </c>
    </row>
    <row r="13" spans="1:31" ht="33.75">
      <c r="A13" s="2248">
        <v>2</v>
      </c>
      <c r="B13" s="2254" t="s">
        <v>119</v>
      </c>
      <c r="C13" s="2255" t="s">
        <v>156</v>
      </c>
      <c r="D13" s="2255"/>
      <c r="E13" s="2255" t="s">
        <v>169</v>
      </c>
      <c r="F13" s="2255" t="s">
        <v>187</v>
      </c>
      <c r="G13" s="2252">
        <v>99588</v>
      </c>
      <c r="H13" s="2252">
        <v>94598</v>
      </c>
      <c r="I13" s="2232"/>
      <c r="J13" s="2232"/>
      <c r="K13" s="2232">
        <v>17000</v>
      </c>
      <c r="L13" s="2232"/>
      <c r="M13" s="2232"/>
      <c r="N13" s="2232">
        <f>H13-J13-K13</f>
        <v>77598</v>
      </c>
      <c r="O13" s="2228">
        <v>6000</v>
      </c>
      <c r="P13" s="2228">
        <v>17000</v>
      </c>
      <c r="Q13" s="2228"/>
      <c r="R13" s="2228"/>
      <c r="S13" s="2228">
        <f>O13</f>
        <v>6000</v>
      </c>
      <c r="T13" s="2228">
        <f>K13-P13+S13</f>
        <v>6000</v>
      </c>
      <c r="U13" s="2228">
        <f t="shared" ref="U13:U24" si="7">S13</f>
        <v>6000</v>
      </c>
      <c r="V13" s="2228"/>
      <c r="W13" s="2228"/>
      <c r="X13" s="2253" t="s">
        <v>733</v>
      </c>
      <c r="Y13" s="2233" t="s">
        <v>734</v>
      </c>
      <c r="Z13" s="2232"/>
      <c r="AA13" s="2232">
        <v>15000</v>
      </c>
      <c r="AB13" s="2259"/>
      <c r="AC13" s="2233" t="s">
        <v>757</v>
      </c>
      <c r="AD13" s="2297">
        <f t="shared" si="2"/>
        <v>0</v>
      </c>
    </row>
    <row r="14" spans="1:31" ht="45">
      <c r="A14" s="2248">
        <v>3</v>
      </c>
      <c r="B14" s="2249" t="s">
        <v>116</v>
      </c>
      <c r="C14" s="2255"/>
      <c r="D14" s="2255"/>
      <c r="E14" s="2255"/>
      <c r="F14" s="2253" t="s">
        <v>184</v>
      </c>
      <c r="G14" s="2252">
        <v>28891</v>
      </c>
      <c r="H14" s="2252">
        <v>23000</v>
      </c>
      <c r="I14" s="2252">
        <v>10000</v>
      </c>
      <c r="J14" s="2252">
        <v>8000</v>
      </c>
      <c r="K14" s="2252">
        <v>11000</v>
      </c>
      <c r="L14" s="2252"/>
      <c r="M14" s="2252"/>
      <c r="N14" s="2232">
        <f>H14-J14-K14</f>
        <v>4000</v>
      </c>
      <c r="O14" s="2228">
        <v>3100</v>
      </c>
      <c r="P14" s="2228">
        <v>11000</v>
      </c>
      <c r="Q14" s="2228"/>
      <c r="R14" s="2228"/>
      <c r="S14" s="2228">
        <f>O14</f>
        <v>3100</v>
      </c>
      <c r="T14" s="2228">
        <f>K14-P14+S14</f>
        <v>3100</v>
      </c>
      <c r="U14" s="2228">
        <f t="shared" si="7"/>
        <v>3100</v>
      </c>
      <c r="V14" s="2228"/>
      <c r="W14" s="2228"/>
      <c r="X14" s="2253" t="s">
        <v>735</v>
      </c>
      <c r="Y14" s="2233" t="s">
        <v>613</v>
      </c>
      <c r="Z14" s="2232"/>
      <c r="AA14" s="2232"/>
      <c r="AB14" s="2259"/>
      <c r="AC14" s="2233" t="s">
        <v>757</v>
      </c>
      <c r="AD14" s="2297">
        <f t="shared" si="2"/>
        <v>0</v>
      </c>
    </row>
    <row r="15" spans="1:31" ht="33.75">
      <c r="A15" s="2248">
        <v>4</v>
      </c>
      <c r="B15" s="2249" t="s">
        <v>120</v>
      </c>
      <c r="C15" s="2255" t="s">
        <v>157</v>
      </c>
      <c r="D15" s="2255"/>
      <c r="E15" s="2255" t="s">
        <v>169</v>
      </c>
      <c r="F15" s="2233" t="s">
        <v>188</v>
      </c>
      <c r="G15" s="2252">
        <v>158140</v>
      </c>
      <c r="H15" s="2252">
        <v>120000</v>
      </c>
      <c r="I15" s="2232"/>
      <c r="J15" s="2232"/>
      <c r="K15" s="2235">
        <v>112000</v>
      </c>
      <c r="L15" s="2232"/>
      <c r="M15" s="2232"/>
      <c r="N15" s="2232">
        <f>H15-J15-K15</f>
        <v>8000</v>
      </c>
      <c r="O15" s="2228">
        <v>32410</v>
      </c>
      <c r="P15" s="2228">
        <v>71777</v>
      </c>
      <c r="Q15" s="2228"/>
      <c r="R15" s="2228"/>
      <c r="S15" s="2228">
        <f>N15</f>
        <v>8000</v>
      </c>
      <c r="T15" s="2228">
        <f>K15-P15+S15</f>
        <v>48223</v>
      </c>
      <c r="U15" s="2305">
        <v>40000</v>
      </c>
      <c r="V15" s="2305"/>
      <c r="W15" s="2305"/>
      <c r="X15" s="2253" t="s">
        <v>732</v>
      </c>
      <c r="Y15" s="2233" t="s">
        <v>613</v>
      </c>
      <c r="Z15" s="2232"/>
      <c r="AA15" s="2232">
        <v>15000</v>
      </c>
      <c r="AB15" s="2259"/>
      <c r="AC15" s="2233"/>
      <c r="AD15" s="2297">
        <f t="shared" ref="AD15:AD33" si="8">T15-U15</f>
        <v>8223</v>
      </c>
    </row>
    <row r="16" spans="1:31" ht="31.5">
      <c r="A16" s="2256" t="s">
        <v>3</v>
      </c>
      <c r="B16" s="2300" t="s">
        <v>125</v>
      </c>
      <c r="C16" s="2243"/>
      <c r="D16" s="2243"/>
      <c r="E16" s="2244"/>
      <c r="F16" s="2257"/>
      <c r="G16" s="2258">
        <f>G17</f>
        <v>157000</v>
      </c>
      <c r="H16" s="2258">
        <f t="shared" ref="H16:W16" si="9">H17</f>
        <v>108000</v>
      </c>
      <c r="I16" s="2258">
        <f t="shared" si="9"/>
        <v>0</v>
      </c>
      <c r="J16" s="2258">
        <f t="shared" si="9"/>
        <v>0</v>
      </c>
      <c r="K16" s="2258">
        <f t="shared" si="9"/>
        <v>108000</v>
      </c>
      <c r="L16" s="2258">
        <f t="shared" si="9"/>
        <v>0</v>
      </c>
      <c r="M16" s="2258">
        <f t="shared" si="9"/>
        <v>0</v>
      </c>
      <c r="N16" s="2258">
        <f t="shared" si="9"/>
        <v>0</v>
      </c>
      <c r="O16" s="2258">
        <f t="shared" si="9"/>
        <v>0</v>
      </c>
      <c r="P16" s="2258">
        <f t="shared" si="9"/>
        <v>95000</v>
      </c>
      <c r="Q16" s="2258">
        <f t="shared" si="9"/>
        <v>0</v>
      </c>
      <c r="R16" s="2258">
        <f t="shared" si="9"/>
        <v>0</v>
      </c>
      <c r="S16" s="2258">
        <f t="shared" si="9"/>
        <v>0</v>
      </c>
      <c r="T16" s="2258">
        <f t="shared" si="9"/>
        <v>13000</v>
      </c>
      <c r="U16" s="2258">
        <f t="shared" si="9"/>
        <v>13000</v>
      </c>
      <c r="V16" s="2258">
        <f t="shared" si="9"/>
        <v>0</v>
      </c>
      <c r="W16" s="2258">
        <f t="shared" si="9"/>
        <v>0</v>
      </c>
      <c r="X16" s="2253"/>
      <c r="Y16" s="2233"/>
      <c r="Z16" s="2246"/>
      <c r="AA16" s="2246" t="e">
        <f>#REF!</f>
        <v>#REF!</v>
      </c>
      <c r="AB16" s="2259"/>
      <c r="AC16" s="2259"/>
      <c r="AD16" s="2297">
        <f t="shared" si="8"/>
        <v>0</v>
      </c>
    </row>
    <row r="17" spans="1:30" ht="33.75">
      <c r="A17" s="2248"/>
      <c r="B17" s="2142" t="s">
        <v>127</v>
      </c>
      <c r="C17" s="2255"/>
      <c r="D17" s="2255"/>
      <c r="E17" s="2255"/>
      <c r="F17" s="2301" t="s">
        <v>189</v>
      </c>
      <c r="G17" s="2160">
        <v>157000</v>
      </c>
      <c r="H17" s="2161">
        <v>108000</v>
      </c>
      <c r="I17" s="2232"/>
      <c r="J17" s="2232"/>
      <c r="K17" s="2235">
        <v>108000</v>
      </c>
      <c r="L17" s="2232"/>
      <c r="M17" s="2232"/>
      <c r="N17" s="2232"/>
      <c r="O17" s="2228"/>
      <c r="P17" s="2228">
        <v>95000</v>
      </c>
      <c r="Q17" s="2228"/>
      <c r="R17" s="2228"/>
      <c r="S17" s="2228"/>
      <c r="T17" s="2228">
        <f>K17-P17+S17</f>
        <v>13000</v>
      </c>
      <c r="U17" s="2305">
        <v>13000</v>
      </c>
      <c r="V17" s="2305"/>
      <c r="W17" s="2305"/>
      <c r="X17" s="2253"/>
      <c r="Y17" s="2233" t="s">
        <v>613</v>
      </c>
      <c r="Z17" s="2232"/>
      <c r="AA17" s="2232"/>
      <c r="AB17" s="2259"/>
      <c r="AC17" s="2259"/>
      <c r="AD17" s="2297">
        <f t="shared" si="8"/>
        <v>0</v>
      </c>
    </row>
    <row r="18" spans="1:30" ht="52.5">
      <c r="A18" s="2256" t="s">
        <v>12</v>
      </c>
      <c r="B18" s="2300" t="s">
        <v>320</v>
      </c>
      <c r="C18" s="2243"/>
      <c r="D18" s="2243"/>
      <c r="E18" s="2244"/>
      <c r="F18" s="2257"/>
      <c r="G18" s="2258">
        <f>G19+G20</f>
        <v>537021</v>
      </c>
      <c r="H18" s="2258">
        <f t="shared" ref="H18:W18" si="10">H19+H20</f>
        <v>309500</v>
      </c>
      <c r="I18" s="2258">
        <f t="shared" si="10"/>
        <v>100000</v>
      </c>
      <c r="J18" s="2258">
        <f t="shared" si="10"/>
        <v>100000</v>
      </c>
      <c r="K18" s="2258">
        <f t="shared" si="10"/>
        <v>120000</v>
      </c>
      <c r="L18" s="2258">
        <f t="shared" si="10"/>
        <v>120000</v>
      </c>
      <c r="M18" s="2258">
        <f t="shared" si="10"/>
        <v>0</v>
      </c>
      <c r="N18" s="2258">
        <f t="shared" si="10"/>
        <v>89500</v>
      </c>
      <c r="O18" s="2258">
        <f t="shared" si="10"/>
        <v>73000</v>
      </c>
      <c r="P18" s="2258">
        <f t="shared" si="10"/>
        <v>120000</v>
      </c>
      <c r="Q18" s="2258">
        <f t="shared" si="10"/>
        <v>120000</v>
      </c>
      <c r="R18" s="2258">
        <f t="shared" si="10"/>
        <v>0</v>
      </c>
      <c r="S18" s="2258">
        <f t="shared" si="10"/>
        <v>89500</v>
      </c>
      <c r="T18" s="2258">
        <f t="shared" si="10"/>
        <v>89500</v>
      </c>
      <c r="U18" s="2258">
        <f t="shared" si="10"/>
        <v>69500</v>
      </c>
      <c r="V18" s="2258">
        <f t="shared" si="10"/>
        <v>0</v>
      </c>
      <c r="W18" s="2258">
        <f t="shared" si="10"/>
        <v>0</v>
      </c>
      <c r="X18" s="2253"/>
      <c r="Y18" s="2233"/>
      <c r="Z18" s="2246"/>
      <c r="AA18" s="2246" t="e">
        <f>AA21</f>
        <v>#REF!</v>
      </c>
      <c r="AB18" s="2259"/>
      <c r="AC18" s="2259"/>
      <c r="AD18" s="2297">
        <f t="shared" si="8"/>
        <v>20000</v>
      </c>
    </row>
    <row r="19" spans="1:30" ht="45">
      <c r="A19" s="2251">
        <v>1</v>
      </c>
      <c r="B19" s="2229" t="s">
        <v>139</v>
      </c>
      <c r="C19" s="2230" t="s">
        <v>163</v>
      </c>
      <c r="D19" s="2259"/>
      <c r="E19" s="2230" t="s">
        <v>173</v>
      </c>
      <c r="F19" s="2233" t="s">
        <v>736</v>
      </c>
      <c r="G19" s="2252">
        <v>160039</v>
      </c>
      <c r="H19" s="2252">
        <v>143000</v>
      </c>
      <c r="I19" s="2252"/>
      <c r="J19" s="2252"/>
      <c r="K19" s="2232">
        <v>70000</v>
      </c>
      <c r="L19" s="2232">
        <v>70000</v>
      </c>
      <c r="M19" s="2232"/>
      <c r="N19" s="2232">
        <v>73000</v>
      </c>
      <c r="O19" s="2228">
        <v>73000</v>
      </c>
      <c r="P19" s="2228">
        <v>70000</v>
      </c>
      <c r="Q19" s="2228">
        <v>70000</v>
      </c>
      <c r="R19" s="2228"/>
      <c r="S19" s="2228">
        <f>N19</f>
        <v>73000</v>
      </c>
      <c r="T19" s="2228">
        <f>K19-P19+S19</f>
        <v>73000</v>
      </c>
      <c r="U19" s="2228">
        <v>53000</v>
      </c>
      <c r="V19" s="2228"/>
      <c r="W19" s="2228"/>
      <c r="X19" s="2253" t="s">
        <v>737</v>
      </c>
      <c r="Y19" s="2233" t="s">
        <v>613</v>
      </c>
      <c r="Z19" s="2232"/>
      <c r="AA19" s="2232">
        <v>70000</v>
      </c>
      <c r="AB19" s="2259"/>
      <c r="AC19" s="2233" t="s">
        <v>757</v>
      </c>
      <c r="AD19" s="2297">
        <f t="shared" si="8"/>
        <v>20000</v>
      </c>
    </row>
    <row r="20" spans="1:30" ht="33.75">
      <c r="A20" s="2251">
        <v>2</v>
      </c>
      <c r="B20" s="2249" t="s">
        <v>138</v>
      </c>
      <c r="C20" s="2233"/>
      <c r="D20" s="2233"/>
      <c r="E20" s="2233"/>
      <c r="F20" s="2250" t="s">
        <v>198</v>
      </c>
      <c r="G20" s="2252">
        <v>376982</v>
      </c>
      <c r="H20" s="2252">
        <v>166500</v>
      </c>
      <c r="I20" s="2252">
        <f>J20</f>
        <v>100000</v>
      </c>
      <c r="J20" s="2252">
        <v>100000</v>
      </c>
      <c r="K20" s="2252">
        <v>50000</v>
      </c>
      <c r="L20" s="2252">
        <v>50000</v>
      </c>
      <c r="M20" s="2252"/>
      <c r="N20" s="2232">
        <f>H20-J20-K20</f>
        <v>16500</v>
      </c>
      <c r="O20" s="2228"/>
      <c r="P20" s="2228">
        <v>50000</v>
      </c>
      <c r="Q20" s="2228">
        <v>50000</v>
      </c>
      <c r="R20" s="2228"/>
      <c r="S20" s="2228">
        <v>16500</v>
      </c>
      <c r="T20" s="2228">
        <f>K20-P20+S20</f>
        <v>16500</v>
      </c>
      <c r="U20" s="2228">
        <f t="shared" si="7"/>
        <v>16500</v>
      </c>
      <c r="V20" s="2228"/>
      <c r="W20" s="2228"/>
      <c r="X20" s="2227" t="s">
        <v>738</v>
      </c>
      <c r="Y20" s="2233" t="s">
        <v>734</v>
      </c>
      <c r="Z20" s="2232"/>
      <c r="AA20" s="2232"/>
      <c r="AB20" s="2259"/>
      <c r="AC20" s="2233" t="s">
        <v>757</v>
      </c>
      <c r="AD20" s="2297">
        <f t="shared" si="8"/>
        <v>0</v>
      </c>
    </row>
    <row r="21" spans="1:30" ht="31.5">
      <c r="A21" s="2256" t="s">
        <v>13</v>
      </c>
      <c r="B21" s="2260" t="s">
        <v>145</v>
      </c>
      <c r="C21" s="2243"/>
      <c r="D21" s="2243"/>
      <c r="E21" s="2244"/>
      <c r="F21" s="2245"/>
      <c r="G21" s="2258">
        <f>G22</f>
        <v>85027</v>
      </c>
      <c r="H21" s="2258">
        <f t="shared" ref="H21:W21" si="11">H22</f>
        <v>37395.4</v>
      </c>
      <c r="I21" s="2258">
        <f t="shared" si="11"/>
        <v>17000</v>
      </c>
      <c r="J21" s="2258">
        <f t="shared" si="11"/>
        <v>13000</v>
      </c>
      <c r="K21" s="2258">
        <f t="shared" si="11"/>
        <v>14000</v>
      </c>
      <c r="L21" s="2258">
        <f t="shared" si="11"/>
        <v>0</v>
      </c>
      <c r="M21" s="2258">
        <f t="shared" si="11"/>
        <v>0</v>
      </c>
      <c r="N21" s="2258">
        <f t="shared" si="11"/>
        <v>10395.400000000001</v>
      </c>
      <c r="O21" s="2258">
        <f t="shared" si="11"/>
        <v>10397</v>
      </c>
      <c r="P21" s="2258">
        <f t="shared" si="11"/>
        <v>14000</v>
      </c>
      <c r="Q21" s="2258"/>
      <c r="R21" s="2258"/>
      <c r="S21" s="2258">
        <f t="shared" si="11"/>
        <v>10395.400000000001</v>
      </c>
      <c r="T21" s="2258">
        <f t="shared" si="11"/>
        <v>10395.400000000001</v>
      </c>
      <c r="U21" s="2258">
        <f t="shared" si="11"/>
        <v>10395.400000000001</v>
      </c>
      <c r="V21" s="2258">
        <f t="shared" si="11"/>
        <v>0</v>
      </c>
      <c r="W21" s="2258">
        <f t="shared" si="11"/>
        <v>0</v>
      </c>
      <c r="X21" s="2253"/>
      <c r="Y21" s="2233"/>
      <c r="Z21" s="2246"/>
      <c r="AA21" s="2246" t="e">
        <f>#REF!+AA23</f>
        <v>#REF!</v>
      </c>
      <c r="AB21" s="2246" t="e">
        <f>#REF!+AB23</f>
        <v>#REF!</v>
      </c>
      <c r="AC21" s="2259"/>
      <c r="AD21" s="2297">
        <f t="shared" si="8"/>
        <v>0</v>
      </c>
    </row>
    <row r="22" spans="1:30" ht="33.75">
      <c r="A22" s="2251">
        <v>1</v>
      </c>
      <c r="B22" s="2261" t="s">
        <v>146</v>
      </c>
      <c r="C22" s="2243"/>
      <c r="D22" s="2243"/>
      <c r="E22" s="2251" t="s">
        <v>172</v>
      </c>
      <c r="F22" s="2250" t="s">
        <v>201</v>
      </c>
      <c r="G22" s="2232">
        <v>85027</v>
      </c>
      <c r="H22" s="2232">
        <v>37395.4</v>
      </c>
      <c r="I22" s="2232">
        <v>17000</v>
      </c>
      <c r="J22" s="2232">
        <v>13000</v>
      </c>
      <c r="K22" s="2232">
        <v>14000</v>
      </c>
      <c r="L22" s="2232"/>
      <c r="M22" s="2232"/>
      <c r="N22" s="2232">
        <f>H22-J22-K22</f>
        <v>10395.400000000001</v>
      </c>
      <c r="O22" s="2232">
        <v>10397</v>
      </c>
      <c r="P22" s="2232">
        <v>14000</v>
      </c>
      <c r="Q22" s="2232"/>
      <c r="R22" s="2232"/>
      <c r="S22" s="2232">
        <f>N22</f>
        <v>10395.400000000001</v>
      </c>
      <c r="T22" s="2228">
        <f>K22-P22+S22</f>
        <v>10395.400000000001</v>
      </c>
      <c r="U22" s="2228">
        <f t="shared" si="7"/>
        <v>10395.400000000001</v>
      </c>
      <c r="V22" s="2228"/>
      <c r="W22" s="2228"/>
      <c r="X22" s="2253" t="s">
        <v>739</v>
      </c>
      <c r="Y22" s="2233" t="s">
        <v>740</v>
      </c>
      <c r="Z22" s="2232"/>
      <c r="AA22" s="2232">
        <v>12000</v>
      </c>
      <c r="AB22" s="2232">
        <v>2000</v>
      </c>
      <c r="AC22" s="2233" t="s">
        <v>749</v>
      </c>
      <c r="AD22" s="2297">
        <f t="shared" si="8"/>
        <v>0</v>
      </c>
    </row>
    <row r="23" spans="1:30" ht="52.5">
      <c r="A23" s="2245" t="s">
        <v>140</v>
      </c>
      <c r="B23" s="2262" t="s">
        <v>151</v>
      </c>
      <c r="C23" s="2243"/>
      <c r="D23" s="2243"/>
      <c r="E23" s="2244"/>
      <c r="F23" s="2245"/>
      <c r="G23" s="2258">
        <f>G24+G25+G26</f>
        <v>1002322</v>
      </c>
      <c r="H23" s="2258">
        <f t="shared" ref="H23:W23" si="12">H24+H25+H26</f>
        <v>1002322</v>
      </c>
      <c r="I23" s="2258">
        <f t="shared" si="12"/>
        <v>50209</v>
      </c>
      <c r="J23" s="2258">
        <f t="shared" si="12"/>
        <v>50209</v>
      </c>
      <c r="K23" s="2258">
        <f t="shared" si="12"/>
        <v>567151</v>
      </c>
      <c r="L23" s="2258">
        <f t="shared" si="12"/>
        <v>50000</v>
      </c>
      <c r="M23" s="2258">
        <f t="shared" si="12"/>
        <v>0</v>
      </c>
      <c r="N23" s="2258">
        <f t="shared" si="12"/>
        <v>7346</v>
      </c>
      <c r="O23" s="2258">
        <f t="shared" si="12"/>
        <v>16642</v>
      </c>
      <c r="P23" s="2258">
        <f t="shared" si="12"/>
        <v>235000</v>
      </c>
      <c r="Q23" s="2258"/>
      <c r="R23" s="2258"/>
      <c r="S23" s="2258">
        <f t="shared" si="12"/>
        <v>26528</v>
      </c>
      <c r="T23" s="2258">
        <f t="shared" si="12"/>
        <v>358679</v>
      </c>
      <c r="U23" s="2258">
        <f t="shared" si="12"/>
        <v>218346</v>
      </c>
      <c r="V23" s="2258">
        <f t="shared" si="12"/>
        <v>0</v>
      </c>
      <c r="W23" s="2258">
        <f t="shared" si="12"/>
        <v>0</v>
      </c>
      <c r="X23" s="2253"/>
      <c r="Y23" s="2233"/>
      <c r="Z23" s="2246"/>
      <c r="AA23" s="2246" t="e">
        <f>#REF!+AA32</f>
        <v>#REF!</v>
      </c>
      <c r="AB23" s="2246" t="e">
        <f>#REF!+AB32</f>
        <v>#REF!</v>
      </c>
      <c r="AC23" s="2259"/>
      <c r="AD23" s="2298">
        <f t="shared" si="8"/>
        <v>140333</v>
      </c>
    </row>
    <row r="24" spans="1:30" ht="67.5">
      <c r="A24" s="2244">
        <v>1</v>
      </c>
      <c r="B24" s="2263" t="s">
        <v>152</v>
      </c>
      <c r="C24" s="2243"/>
      <c r="D24" s="2243"/>
      <c r="E24" s="2251" t="s">
        <v>175</v>
      </c>
      <c r="F24" s="2250" t="s">
        <v>203</v>
      </c>
      <c r="G24" s="2232">
        <v>62555</v>
      </c>
      <c r="H24" s="2232">
        <v>62555</v>
      </c>
      <c r="I24" s="2232">
        <v>50209</v>
      </c>
      <c r="J24" s="2232">
        <v>50209</v>
      </c>
      <c r="K24" s="2232">
        <v>5000</v>
      </c>
      <c r="L24" s="2232"/>
      <c r="M24" s="2232"/>
      <c r="N24" s="2232">
        <f>H24-J24-K24</f>
        <v>7346</v>
      </c>
      <c r="O24" s="2232">
        <v>16642</v>
      </c>
      <c r="P24" s="2232">
        <v>5000</v>
      </c>
      <c r="Q24" s="2232"/>
      <c r="R24" s="2232"/>
      <c r="S24" s="2232">
        <v>7346</v>
      </c>
      <c r="T24" s="2228">
        <f>K24-P24+S24</f>
        <v>7346</v>
      </c>
      <c r="U24" s="2228">
        <f t="shared" si="7"/>
        <v>7346</v>
      </c>
      <c r="V24" s="2228"/>
      <c r="W24" s="2228"/>
      <c r="X24" s="2253" t="s">
        <v>741</v>
      </c>
      <c r="Y24" s="2233" t="s">
        <v>640</v>
      </c>
      <c r="Z24" s="2232"/>
      <c r="AA24" s="2232">
        <v>5000</v>
      </c>
      <c r="AB24" s="2259"/>
      <c r="AC24" s="2233" t="s">
        <v>757</v>
      </c>
      <c r="AD24" s="2297">
        <f t="shared" si="8"/>
        <v>0</v>
      </c>
    </row>
    <row r="25" spans="1:30" ht="33.75">
      <c r="A25" s="2244">
        <v>2</v>
      </c>
      <c r="B25" s="2263" t="s">
        <v>153</v>
      </c>
      <c r="C25" s="2243"/>
      <c r="D25" s="2243"/>
      <c r="E25" s="2251"/>
      <c r="F25" s="2159" t="s">
        <v>204</v>
      </c>
      <c r="G25" s="2160">
        <v>598490</v>
      </c>
      <c r="H25" s="2190">
        <v>598490</v>
      </c>
      <c r="I25" s="2232"/>
      <c r="J25" s="2232"/>
      <c r="K25" s="2143">
        <v>255151</v>
      </c>
      <c r="L25" s="2143">
        <v>50000</v>
      </c>
      <c r="M25" s="2143"/>
      <c r="N25" s="2232"/>
      <c r="O25" s="2232"/>
      <c r="P25" s="2232">
        <v>140000</v>
      </c>
      <c r="Q25" s="2232"/>
      <c r="R25" s="2232"/>
      <c r="S25" s="2232">
        <v>7600</v>
      </c>
      <c r="T25" s="2228">
        <f>K25-P25+S25</f>
        <v>122751</v>
      </c>
      <c r="U25" s="2228">
        <v>71000</v>
      </c>
      <c r="V25" s="2228"/>
      <c r="W25" s="2228"/>
      <c r="X25" s="2288">
        <v>125762</v>
      </c>
      <c r="Y25" s="2233" t="s">
        <v>640</v>
      </c>
      <c r="Z25" s="2232"/>
      <c r="AA25" s="2232"/>
      <c r="AB25" s="2259"/>
      <c r="AC25" s="2259"/>
      <c r="AD25" s="2297">
        <f t="shared" si="8"/>
        <v>51751</v>
      </c>
    </row>
    <row r="26" spans="1:30" ht="33.75">
      <c r="A26" s="2244">
        <v>3</v>
      </c>
      <c r="B26" s="2249" t="s">
        <v>154</v>
      </c>
      <c r="C26" s="2243"/>
      <c r="D26" s="2243"/>
      <c r="E26" s="2251"/>
      <c r="F26" s="2159" t="s">
        <v>205</v>
      </c>
      <c r="G26" s="2160">
        <v>341277</v>
      </c>
      <c r="H26" s="2190">
        <v>341277</v>
      </c>
      <c r="I26" s="2232"/>
      <c r="J26" s="2232"/>
      <c r="K26" s="2232">
        <v>307000</v>
      </c>
      <c r="L26" s="2232"/>
      <c r="M26" s="2232"/>
      <c r="N26" s="2232"/>
      <c r="O26" s="2232"/>
      <c r="P26" s="2232">
        <v>90000</v>
      </c>
      <c r="Q26" s="2232"/>
      <c r="R26" s="2232"/>
      <c r="S26" s="2232">
        <v>11582</v>
      </c>
      <c r="T26" s="2228">
        <f>K26-P26+S26</f>
        <v>228582</v>
      </c>
      <c r="U26" s="2228">
        <v>140000</v>
      </c>
      <c r="V26" s="2228"/>
      <c r="W26" s="2228"/>
      <c r="X26" s="2253">
        <v>232917</v>
      </c>
      <c r="Y26" s="2233" t="s">
        <v>639</v>
      </c>
      <c r="Z26" s="2232"/>
      <c r="AA26" s="2232"/>
      <c r="AB26" s="2259"/>
      <c r="AC26" s="2290"/>
      <c r="AD26" s="2297">
        <f t="shared" si="8"/>
        <v>88582</v>
      </c>
    </row>
    <row r="27" spans="1:30" s="2237" customFormat="1" ht="23.65" customHeight="1">
      <c r="A27" s="2245" t="s">
        <v>13</v>
      </c>
      <c r="B27" s="2262" t="s">
        <v>748</v>
      </c>
      <c r="C27" s="2291"/>
      <c r="D27" s="2291"/>
      <c r="E27" s="2256"/>
      <c r="F27" s="2302"/>
      <c r="G27" s="2303">
        <f>G28+G29</f>
        <v>1616385</v>
      </c>
      <c r="H27" s="2303">
        <f t="shared" ref="H27:W27" si="13">H28+H29</f>
        <v>1616385</v>
      </c>
      <c r="I27" s="2303">
        <f t="shared" si="13"/>
        <v>0</v>
      </c>
      <c r="J27" s="2303">
        <f t="shared" si="13"/>
        <v>0</v>
      </c>
      <c r="K27" s="2303">
        <f t="shared" si="13"/>
        <v>708524</v>
      </c>
      <c r="L27" s="2303">
        <f t="shared" si="13"/>
        <v>708524</v>
      </c>
      <c r="M27" s="2303">
        <f t="shared" si="13"/>
        <v>0</v>
      </c>
      <c r="N27" s="2303">
        <f t="shared" si="13"/>
        <v>0</v>
      </c>
      <c r="O27" s="2303">
        <f t="shared" si="13"/>
        <v>0</v>
      </c>
      <c r="P27" s="2303">
        <f t="shared" si="13"/>
        <v>248317</v>
      </c>
      <c r="Q27" s="2303">
        <f t="shared" si="13"/>
        <v>248317</v>
      </c>
      <c r="R27" s="2303">
        <f t="shared" si="13"/>
        <v>0</v>
      </c>
      <c r="S27" s="2303">
        <f t="shared" si="13"/>
        <v>0</v>
      </c>
      <c r="T27" s="2303">
        <f t="shared" si="13"/>
        <v>460207</v>
      </c>
      <c r="U27" s="2303">
        <f t="shared" si="13"/>
        <v>184689</v>
      </c>
      <c r="V27" s="2303">
        <f t="shared" si="13"/>
        <v>184689</v>
      </c>
      <c r="W27" s="2303">
        <f t="shared" si="13"/>
        <v>0</v>
      </c>
      <c r="X27" s="2292">
        <f>X28+X29</f>
        <v>360207</v>
      </c>
      <c r="Y27" s="2293"/>
      <c r="Z27" s="2246"/>
      <c r="AA27" s="2246"/>
      <c r="AB27" s="2294"/>
      <c r="AC27" s="2295"/>
      <c r="AD27" s="2297">
        <f t="shared" si="8"/>
        <v>275518</v>
      </c>
    </row>
    <row r="28" spans="1:30" ht="33.75">
      <c r="A28" s="2244">
        <v>1</v>
      </c>
      <c r="B28" s="2263" t="s">
        <v>107</v>
      </c>
      <c r="C28" s="2243"/>
      <c r="D28" s="2243"/>
      <c r="E28" s="2251"/>
      <c r="F28" s="2192" t="s">
        <v>177</v>
      </c>
      <c r="G28" s="2160">
        <v>635334</v>
      </c>
      <c r="H28" s="2160">
        <v>635334</v>
      </c>
      <c r="I28" s="2232"/>
      <c r="J28" s="2232"/>
      <c r="K28" s="2143">
        <v>234000</v>
      </c>
      <c r="L28" s="2143">
        <f>K28</f>
        <v>234000</v>
      </c>
      <c r="M28" s="2143"/>
      <c r="N28" s="2232"/>
      <c r="O28" s="2232"/>
      <c r="P28" s="2232">
        <v>115117</v>
      </c>
      <c r="Q28" s="2232">
        <f>P28</f>
        <v>115117</v>
      </c>
      <c r="R28" s="2232"/>
      <c r="S28" s="2232"/>
      <c r="T28" s="2228">
        <f>K28-P28+S28</f>
        <v>118883</v>
      </c>
      <c r="U28" s="2228">
        <v>60000</v>
      </c>
      <c r="V28" s="2228">
        <v>60000</v>
      </c>
      <c r="W28" s="2228"/>
      <c r="X28" s="2253">
        <v>118883</v>
      </c>
      <c r="Y28" s="2233" t="s">
        <v>639</v>
      </c>
      <c r="Z28" s="2232"/>
      <c r="AA28" s="2232"/>
      <c r="AB28" s="2259"/>
      <c r="AC28" s="2290"/>
      <c r="AD28" s="2297">
        <f t="shared" si="8"/>
        <v>58883</v>
      </c>
    </row>
    <row r="29" spans="1:30" ht="33.75">
      <c r="A29" s="2244">
        <v>2</v>
      </c>
      <c r="B29" s="2263" t="s">
        <v>108</v>
      </c>
      <c r="C29" s="2243"/>
      <c r="D29" s="2243"/>
      <c r="E29" s="2251"/>
      <c r="F29" s="2192" t="s">
        <v>178</v>
      </c>
      <c r="G29" s="2160">
        <v>981051</v>
      </c>
      <c r="H29" s="2160">
        <v>981051</v>
      </c>
      <c r="I29" s="2232"/>
      <c r="J29" s="2232"/>
      <c r="K29" s="2143">
        <v>474524</v>
      </c>
      <c r="L29" s="2143">
        <f>K29</f>
        <v>474524</v>
      </c>
      <c r="M29" s="2143"/>
      <c r="N29" s="2232"/>
      <c r="O29" s="2232"/>
      <c r="P29" s="2232">
        <v>133200</v>
      </c>
      <c r="Q29" s="2232">
        <f>P29</f>
        <v>133200</v>
      </c>
      <c r="R29" s="2232"/>
      <c r="S29" s="2232"/>
      <c r="T29" s="2228">
        <f>K29-P29+S29</f>
        <v>341324</v>
      </c>
      <c r="U29" s="2228">
        <v>124689</v>
      </c>
      <c r="V29" s="2228">
        <v>124689</v>
      </c>
      <c r="W29" s="2228"/>
      <c r="X29" s="2253">
        <v>241324</v>
      </c>
      <c r="Y29" s="2233" t="s">
        <v>639</v>
      </c>
      <c r="Z29" s="2232"/>
      <c r="AA29" s="2232"/>
      <c r="AB29" s="2259"/>
      <c r="AC29" s="2290"/>
      <c r="AD29" s="2297">
        <f t="shared" si="8"/>
        <v>216635</v>
      </c>
    </row>
    <row r="30" spans="1:30" ht="31.5">
      <c r="A30" s="2245" t="s">
        <v>23</v>
      </c>
      <c r="B30" s="2262" t="s">
        <v>742</v>
      </c>
      <c r="C30" s="2243"/>
      <c r="D30" s="2243"/>
      <c r="E30" s="2244"/>
      <c r="F30" s="2245"/>
      <c r="G30" s="2258">
        <f>G31+G32</f>
        <v>178460</v>
      </c>
      <c r="H30" s="2258">
        <f t="shared" ref="H30:P30" si="14">H31+H32</f>
        <v>117000</v>
      </c>
      <c r="I30" s="2258">
        <f t="shared" si="14"/>
        <v>0</v>
      </c>
      <c r="J30" s="2258">
        <f t="shared" si="14"/>
        <v>0</v>
      </c>
      <c r="K30" s="2258">
        <f t="shared" si="14"/>
        <v>1600</v>
      </c>
      <c r="L30" s="2258">
        <f t="shared" si="14"/>
        <v>0</v>
      </c>
      <c r="M30" s="2258">
        <f t="shared" si="14"/>
        <v>0</v>
      </c>
      <c r="N30" s="2258">
        <f t="shared" si="14"/>
        <v>115400</v>
      </c>
      <c r="O30" s="2258">
        <f t="shared" si="14"/>
        <v>162843</v>
      </c>
      <c r="P30" s="2258">
        <f t="shared" si="14"/>
        <v>1600</v>
      </c>
      <c r="Q30" s="2258"/>
      <c r="R30" s="2258"/>
      <c r="S30" s="2258">
        <f>S31+S32</f>
        <v>57086</v>
      </c>
      <c r="T30" s="2258">
        <f>T31+T32</f>
        <v>57086</v>
      </c>
      <c r="U30" s="2258">
        <f>U31+U32</f>
        <v>48017</v>
      </c>
      <c r="V30" s="2258">
        <f t="shared" ref="V30:W30" si="15">V31+V32</f>
        <v>0</v>
      </c>
      <c r="W30" s="2258">
        <f t="shared" si="15"/>
        <v>0</v>
      </c>
      <c r="X30" s="2253"/>
      <c r="Y30" s="2233"/>
      <c r="Z30" s="2246"/>
      <c r="AA30" s="2246"/>
      <c r="AB30" s="2246"/>
      <c r="AC30" s="2259"/>
      <c r="AD30" s="2297">
        <f t="shared" si="8"/>
        <v>9069</v>
      </c>
    </row>
    <row r="31" spans="1:30" ht="56.25">
      <c r="A31" s="2244">
        <v>1</v>
      </c>
      <c r="B31" s="2249" t="s">
        <v>123</v>
      </c>
      <c r="C31" s="2250" t="s">
        <v>160</v>
      </c>
      <c r="D31" s="2251" t="s">
        <v>743</v>
      </c>
      <c r="E31" s="2251" t="s">
        <v>170</v>
      </c>
      <c r="F31" s="2250" t="s">
        <v>709</v>
      </c>
      <c r="G31" s="2232">
        <v>81436</v>
      </c>
      <c r="H31" s="2252">
        <v>52000</v>
      </c>
      <c r="I31" s="2232"/>
      <c r="J31" s="2232"/>
      <c r="K31" s="2232">
        <v>800</v>
      </c>
      <c r="L31" s="2232"/>
      <c r="M31" s="2232"/>
      <c r="N31" s="2232">
        <f>H31-J31-K31</f>
        <v>51200</v>
      </c>
      <c r="O31" s="2232">
        <v>80636</v>
      </c>
      <c r="P31" s="2232">
        <v>800</v>
      </c>
      <c r="Q31" s="2232"/>
      <c r="R31" s="2232"/>
      <c r="S31" s="2232">
        <v>30000</v>
      </c>
      <c r="T31" s="2228">
        <f>K31-P31+S31</f>
        <v>30000</v>
      </c>
      <c r="U31" s="2228">
        <v>24017</v>
      </c>
      <c r="V31" s="2228"/>
      <c r="W31" s="2228"/>
      <c r="X31" s="2253" t="s">
        <v>744</v>
      </c>
      <c r="Y31" s="2233" t="s">
        <v>623</v>
      </c>
      <c r="Z31" s="2232"/>
      <c r="AA31" s="2232">
        <v>800</v>
      </c>
      <c r="AB31" s="2232"/>
      <c r="AC31" s="2233" t="s">
        <v>757</v>
      </c>
      <c r="AD31" s="2297">
        <f t="shared" si="8"/>
        <v>5983</v>
      </c>
    </row>
    <row r="32" spans="1:30" ht="56.25">
      <c r="A32" s="2244">
        <v>2</v>
      </c>
      <c r="B32" s="2249" t="s">
        <v>124</v>
      </c>
      <c r="C32" s="2250" t="s">
        <v>159</v>
      </c>
      <c r="D32" s="2251" t="s">
        <v>745</v>
      </c>
      <c r="E32" s="2251" t="s">
        <v>170</v>
      </c>
      <c r="F32" s="2250" t="s">
        <v>746</v>
      </c>
      <c r="G32" s="2232">
        <v>97024</v>
      </c>
      <c r="H32" s="2252">
        <v>65000</v>
      </c>
      <c r="I32" s="2232"/>
      <c r="J32" s="2232"/>
      <c r="K32" s="2232">
        <v>800</v>
      </c>
      <c r="L32" s="2232"/>
      <c r="M32" s="2232"/>
      <c r="N32" s="2232">
        <f>H32-J32-K32</f>
        <v>64200</v>
      </c>
      <c r="O32" s="2232">
        <v>82207</v>
      </c>
      <c r="P32" s="2232">
        <v>800</v>
      </c>
      <c r="Q32" s="2232"/>
      <c r="R32" s="2232"/>
      <c r="S32" s="2232">
        <v>27086</v>
      </c>
      <c r="T32" s="2228">
        <f>K32-P32+S32</f>
        <v>27086</v>
      </c>
      <c r="U32" s="2228">
        <v>24000</v>
      </c>
      <c r="V32" s="2228"/>
      <c r="W32" s="2228"/>
      <c r="X32" s="2253" t="s">
        <v>747</v>
      </c>
      <c r="Y32" s="2233" t="s">
        <v>639</v>
      </c>
      <c r="Z32" s="2232"/>
      <c r="AA32" s="2232">
        <v>800</v>
      </c>
      <c r="AB32" s="2232"/>
      <c r="AC32" s="2233" t="s">
        <v>757</v>
      </c>
      <c r="AD32" s="2297">
        <f t="shared" si="8"/>
        <v>3086</v>
      </c>
    </row>
    <row r="33" spans="1:30">
      <c r="A33" s="2264"/>
      <c r="B33" s="2264"/>
      <c r="C33" s="2264"/>
      <c r="D33" s="2264"/>
      <c r="E33" s="2264"/>
      <c r="F33" s="2264"/>
      <c r="G33" s="2265"/>
      <c r="H33" s="2265"/>
      <c r="I33" s="2265"/>
      <c r="J33" s="2265"/>
      <c r="K33" s="2265"/>
      <c r="L33" s="2265"/>
      <c r="M33" s="2265"/>
      <c r="N33" s="2265"/>
      <c r="O33" s="2265"/>
      <c r="P33" s="2265"/>
      <c r="Q33" s="2265"/>
      <c r="R33" s="2265"/>
      <c r="S33" s="2265"/>
      <c r="T33" s="2265"/>
      <c r="U33" s="2265"/>
      <c r="V33" s="2265"/>
      <c r="W33" s="2265"/>
      <c r="X33" s="2265"/>
      <c r="Y33" s="2266"/>
      <c r="Z33" s="2265"/>
      <c r="AA33" s="2264"/>
      <c r="AB33" s="2264"/>
      <c r="AC33" s="2264"/>
      <c r="AD33" s="2297">
        <f t="shared" si="8"/>
        <v>0</v>
      </c>
    </row>
    <row r="39" spans="1:30">
      <c r="Y39" s="2296"/>
    </row>
  </sheetData>
  <mergeCells count="39">
    <mergeCell ref="Z4:Z8"/>
    <mergeCell ref="AA4:AA8"/>
    <mergeCell ref="S4:S8"/>
    <mergeCell ref="X4:X8"/>
    <mergeCell ref="AB4:AB8"/>
    <mergeCell ref="U4:W5"/>
    <mergeCell ref="U6:U8"/>
    <mergeCell ref="V6:V8"/>
    <mergeCell ref="W6:W8"/>
    <mergeCell ref="G7:G8"/>
    <mergeCell ref="H7:H8"/>
    <mergeCell ref="Y4:Y8"/>
    <mergeCell ref="I4:J5"/>
    <mergeCell ref="N4:N8"/>
    <mergeCell ref="O4:O8"/>
    <mergeCell ref="L6:L8"/>
    <mergeCell ref="K6:K8"/>
    <mergeCell ref="K4:M5"/>
    <mergeCell ref="M6:M8"/>
    <mergeCell ref="P4:R5"/>
    <mergeCell ref="P6:P8"/>
    <mergeCell ref="Q6:Q8"/>
    <mergeCell ref="R6:R8"/>
    <mergeCell ref="AC4:AC8"/>
    <mergeCell ref="T4:T8"/>
    <mergeCell ref="AD4:AD8"/>
    <mergeCell ref="A1:Z1"/>
    <mergeCell ref="A2:Z2"/>
    <mergeCell ref="A3:Z3"/>
    <mergeCell ref="A4:A8"/>
    <mergeCell ref="B4:B8"/>
    <mergeCell ref="C4:C8"/>
    <mergeCell ref="D4:D8"/>
    <mergeCell ref="F6:F8"/>
    <mergeCell ref="G6:H6"/>
    <mergeCell ref="I6:I8"/>
    <mergeCell ref="J6:J8"/>
    <mergeCell ref="E4:E8"/>
    <mergeCell ref="F4:H5"/>
  </mergeCells>
  <pageMargins left="0.33" right="0.28999999999999998" top="0.57999999999999996" bottom="0.56000000000000005" header="0.3" footer="0.28000000000000003"/>
  <pageSetup paperSize="9"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topLeftCell="A5" workbookViewId="0">
      <pane xSplit="3" ySplit="7" topLeftCell="G36" activePane="bottomRight" state="frozen"/>
      <selection activeCell="A5" sqref="A5"/>
      <selection pane="topRight" activeCell="D5" sqref="D5"/>
      <selection pane="bottomLeft" activeCell="A12" sqref="A12"/>
      <selection pane="bottomRight" activeCell="U38" sqref="U38"/>
    </sheetView>
  </sheetViews>
  <sheetFormatPr defaultColWidth="9.7109375" defaultRowHeight="11.25"/>
  <cols>
    <col min="1" max="1" width="3.42578125" style="1785" customWidth="1"/>
    <col min="2" max="2" width="13.7109375" style="1785" customWidth="1"/>
    <col min="3" max="3" width="4.5703125" style="1785" customWidth="1"/>
    <col min="4" max="4" width="4.7109375" style="1785" customWidth="1"/>
    <col min="5" max="5" width="5.42578125" style="1785" customWidth="1"/>
    <col min="6" max="6" width="9.28515625" style="1785" customWidth="1"/>
    <col min="7" max="7" width="5.42578125" style="1785" customWidth="1"/>
    <col min="8" max="8" width="5.7109375" style="1785" customWidth="1"/>
    <col min="9" max="9" width="7" style="1785" customWidth="1"/>
    <col min="10" max="10" width="5.42578125" style="1785" customWidth="1"/>
    <col min="11" max="11" width="6.28515625" style="1785" customWidth="1"/>
    <col min="12" max="13" width="15.7109375" style="1785" hidden="1" customWidth="1"/>
    <col min="14" max="14" width="10.42578125" style="1785" hidden="1" customWidth="1"/>
    <col min="15" max="15" width="9.42578125" style="1785" hidden="1" customWidth="1"/>
    <col min="16" max="16" width="8.28515625" style="1786" customWidth="1"/>
    <col min="17" max="17" width="6" style="1786" customWidth="1"/>
    <col min="18" max="18" width="7.28515625" style="1786" customWidth="1"/>
    <col min="19" max="19" width="8.28515625" style="1786" customWidth="1"/>
    <col min="20" max="20" width="6.28515625" style="1786" customWidth="1"/>
    <col min="21" max="21" width="5.28515625" style="1786" customWidth="1"/>
    <col min="22" max="22" width="6.28515625" style="1786" customWidth="1"/>
    <col min="23" max="23" width="7.7109375" style="1786" customWidth="1"/>
    <col min="24" max="24" width="12.42578125" style="1786" hidden="1" customWidth="1"/>
    <col min="25" max="25" width="15.7109375" style="1785" hidden="1" customWidth="1"/>
    <col min="26" max="26" width="4.28515625" style="1785" customWidth="1"/>
    <col min="27" max="256" width="9.7109375" style="1785"/>
    <col min="257" max="257" width="4.5703125" style="1785" customWidth="1"/>
    <col min="258" max="258" width="25.5703125" style="1785" customWidth="1"/>
    <col min="259" max="259" width="8" style="1785" customWidth="1"/>
    <col min="260" max="260" width="7.5703125" style="1785" customWidth="1"/>
    <col min="261" max="261" width="7.42578125" style="1785" customWidth="1"/>
    <col min="262" max="262" width="11.42578125" style="1785" customWidth="1"/>
    <col min="263" max="264" width="9" style="1785" customWidth="1"/>
    <col min="265" max="265" width="9.42578125" style="1785" customWidth="1"/>
    <col min="266" max="266" width="6.7109375" style="1785" customWidth="1"/>
    <col min="267" max="267" width="7.7109375" style="1785" customWidth="1"/>
    <col min="268" max="271" width="0" style="1785" hidden="1" customWidth="1"/>
    <col min="272" max="272" width="16.7109375" style="1785" customWidth="1"/>
    <col min="273" max="273" width="11.42578125" style="1785" customWidth="1"/>
    <col min="274" max="275" width="12" style="1785" customWidth="1"/>
    <col min="276" max="276" width="8" style="1785" customWidth="1"/>
    <col min="277" max="277" width="8.7109375" style="1785" customWidth="1"/>
    <col min="278" max="278" width="9.5703125" style="1785" customWidth="1"/>
    <col min="279" max="279" width="9.7109375" style="1785" customWidth="1"/>
    <col min="280" max="281" width="0" style="1785" hidden="1" customWidth="1"/>
    <col min="282" max="282" width="5.42578125" style="1785" customWidth="1"/>
    <col min="283" max="512" width="9.7109375" style="1785"/>
    <col min="513" max="513" width="4.5703125" style="1785" customWidth="1"/>
    <col min="514" max="514" width="25.5703125" style="1785" customWidth="1"/>
    <col min="515" max="515" width="8" style="1785" customWidth="1"/>
    <col min="516" max="516" width="7.5703125" style="1785" customWidth="1"/>
    <col min="517" max="517" width="7.42578125" style="1785" customWidth="1"/>
    <col min="518" max="518" width="11.42578125" style="1785" customWidth="1"/>
    <col min="519" max="520" width="9" style="1785" customWidth="1"/>
    <col min="521" max="521" width="9.42578125" style="1785" customWidth="1"/>
    <col min="522" max="522" width="6.7109375" style="1785" customWidth="1"/>
    <col min="523" max="523" width="7.7109375" style="1785" customWidth="1"/>
    <col min="524" max="527" width="0" style="1785" hidden="1" customWidth="1"/>
    <col min="528" max="528" width="16.7109375" style="1785" customWidth="1"/>
    <col min="529" max="529" width="11.42578125" style="1785" customWidth="1"/>
    <col min="530" max="531" width="12" style="1785" customWidth="1"/>
    <col min="532" max="532" width="8" style="1785" customWidth="1"/>
    <col min="533" max="533" width="8.7109375" style="1785" customWidth="1"/>
    <col min="534" max="534" width="9.5703125" style="1785" customWidth="1"/>
    <col min="535" max="535" width="9.7109375" style="1785" customWidth="1"/>
    <col min="536" max="537" width="0" style="1785" hidden="1" customWidth="1"/>
    <col min="538" max="538" width="5.42578125" style="1785" customWidth="1"/>
    <col min="539" max="768" width="9.7109375" style="1785"/>
    <col min="769" max="769" width="4.5703125" style="1785" customWidth="1"/>
    <col min="770" max="770" width="25.5703125" style="1785" customWidth="1"/>
    <col min="771" max="771" width="8" style="1785" customWidth="1"/>
    <col min="772" max="772" width="7.5703125" style="1785" customWidth="1"/>
    <col min="773" max="773" width="7.42578125" style="1785" customWidth="1"/>
    <col min="774" max="774" width="11.42578125" style="1785" customWidth="1"/>
    <col min="775" max="776" width="9" style="1785" customWidth="1"/>
    <col min="777" max="777" width="9.42578125" style="1785" customWidth="1"/>
    <col min="778" max="778" width="6.7109375" style="1785" customWidth="1"/>
    <col min="779" max="779" width="7.7109375" style="1785" customWidth="1"/>
    <col min="780" max="783" width="0" style="1785" hidden="1" customWidth="1"/>
    <col min="784" max="784" width="16.7109375" style="1785" customWidth="1"/>
    <col min="785" max="785" width="11.42578125" style="1785" customWidth="1"/>
    <col min="786" max="787" width="12" style="1785" customWidth="1"/>
    <col min="788" max="788" width="8" style="1785" customWidth="1"/>
    <col min="789" max="789" width="8.7109375" style="1785" customWidth="1"/>
    <col min="790" max="790" width="9.5703125" style="1785" customWidth="1"/>
    <col min="791" max="791" width="9.7109375" style="1785" customWidth="1"/>
    <col min="792" max="793" width="0" style="1785" hidden="1" customWidth="1"/>
    <col min="794" max="794" width="5.42578125" style="1785" customWidth="1"/>
    <col min="795" max="1024" width="9.7109375" style="1785"/>
    <col min="1025" max="1025" width="4.5703125" style="1785" customWidth="1"/>
    <col min="1026" max="1026" width="25.5703125" style="1785" customWidth="1"/>
    <col min="1027" max="1027" width="8" style="1785" customWidth="1"/>
    <col min="1028" max="1028" width="7.5703125" style="1785" customWidth="1"/>
    <col min="1029" max="1029" width="7.42578125" style="1785" customWidth="1"/>
    <col min="1030" max="1030" width="11.42578125" style="1785" customWidth="1"/>
    <col min="1031" max="1032" width="9" style="1785" customWidth="1"/>
    <col min="1033" max="1033" width="9.42578125" style="1785" customWidth="1"/>
    <col min="1034" max="1034" width="6.7109375" style="1785" customWidth="1"/>
    <col min="1035" max="1035" width="7.7109375" style="1785" customWidth="1"/>
    <col min="1036" max="1039" width="0" style="1785" hidden="1" customWidth="1"/>
    <col min="1040" max="1040" width="16.7109375" style="1785" customWidth="1"/>
    <col min="1041" max="1041" width="11.42578125" style="1785" customWidth="1"/>
    <col min="1042" max="1043" width="12" style="1785" customWidth="1"/>
    <col min="1044" max="1044" width="8" style="1785" customWidth="1"/>
    <col min="1045" max="1045" width="8.7109375" style="1785" customWidth="1"/>
    <col min="1046" max="1046" width="9.5703125" style="1785" customWidth="1"/>
    <col min="1047" max="1047" width="9.7109375" style="1785" customWidth="1"/>
    <col min="1048" max="1049" width="0" style="1785" hidden="1" customWidth="1"/>
    <col min="1050" max="1050" width="5.42578125" style="1785" customWidth="1"/>
    <col min="1051" max="1280" width="9.7109375" style="1785"/>
    <col min="1281" max="1281" width="4.5703125" style="1785" customWidth="1"/>
    <col min="1282" max="1282" width="25.5703125" style="1785" customWidth="1"/>
    <col min="1283" max="1283" width="8" style="1785" customWidth="1"/>
    <col min="1284" max="1284" width="7.5703125" style="1785" customWidth="1"/>
    <col min="1285" max="1285" width="7.42578125" style="1785" customWidth="1"/>
    <col min="1286" max="1286" width="11.42578125" style="1785" customWidth="1"/>
    <col min="1287" max="1288" width="9" style="1785" customWidth="1"/>
    <col min="1289" max="1289" width="9.42578125" style="1785" customWidth="1"/>
    <col min="1290" max="1290" width="6.7109375" style="1785" customWidth="1"/>
    <col min="1291" max="1291" width="7.7109375" style="1785" customWidth="1"/>
    <col min="1292" max="1295" width="0" style="1785" hidden="1" customWidth="1"/>
    <col min="1296" max="1296" width="16.7109375" style="1785" customWidth="1"/>
    <col min="1297" max="1297" width="11.42578125" style="1785" customWidth="1"/>
    <col min="1298" max="1299" width="12" style="1785" customWidth="1"/>
    <col min="1300" max="1300" width="8" style="1785" customWidth="1"/>
    <col min="1301" max="1301" width="8.7109375" style="1785" customWidth="1"/>
    <col min="1302" max="1302" width="9.5703125" style="1785" customWidth="1"/>
    <col min="1303" max="1303" width="9.7109375" style="1785" customWidth="1"/>
    <col min="1304" max="1305" width="0" style="1785" hidden="1" customWidth="1"/>
    <col min="1306" max="1306" width="5.42578125" style="1785" customWidth="1"/>
    <col min="1307" max="1536" width="9.7109375" style="1785"/>
    <col min="1537" max="1537" width="4.5703125" style="1785" customWidth="1"/>
    <col min="1538" max="1538" width="25.5703125" style="1785" customWidth="1"/>
    <col min="1539" max="1539" width="8" style="1785" customWidth="1"/>
    <col min="1540" max="1540" width="7.5703125" style="1785" customWidth="1"/>
    <col min="1541" max="1541" width="7.42578125" style="1785" customWidth="1"/>
    <col min="1542" max="1542" width="11.42578125" style="1785" customWidth="1"/>
    <col min="1543" max="1544" width="9" style="1785" customWidth="1"/>
    <col min="1545" max="1545" width="9.42578125" style="1785" customWidth="1"/>
    <col min="1546" max="1546" width="6.7109375" style="1785" customWidth="1"/>
    <col min="1547" max="1547" width="7.7109375" style="1785" customWidth="1"/>
    <col min="1548" max="1551" width="0" style="1785" hidden="1" customWidth="1"/>
    <col min="1552" max="1552" width="16.7109375" style="1785" customWidth="1"/>
    <col min="1553" max="1553" width="11.42578125" style="1785" customWidth="1"/>
    <col min="1554" max="1555" width="12" style="1785" customWidth="1"/>
    <col min="1556" max="1556" width="8" style="1785" customWidth="1"/>
    <col min="1557" max="1557" width="8.7109375" style="1785" customWidth="1"/>
    <col min="1558" max="1558" width="9.5703125" style="1785" customWidth="1"/>
    <col min="1559" max="1559" width="9.7109375" style="1785" customWidth="1"/>
    <col min="1560" max="1561" width="0" style="1785" hidden="1" customWidth="1"/>
    <col min="1562" max="1562" width="5.42578125" style="1785" customWidth="1"/>
    <col min="1563" max="1792" width="9.7109375" style="1785"/>
    <col min="1793" max="1793" width="4.5703125" style="1785" customWidth="1"/>
    <col min="1794" max="1794" width="25.5703125" style="1785" customWidth="1"/>
    <col min="1795" max="1795" width="8" style="1785" customWidth="1"/>
    <col min="1796" max="1796" width="7.5703125" style="1785" customWidth="1"/>
    <col min="1797" max="1797" width="7.42578125" style="1785" customWidth="1"/>
    <col min="1798" max="1798" width="11.42578125" style="1785" customWidth="1"/>
    <col min="1799" max="1800" width="9" style="1785" customWidth="1"/>
    <col min="1801" max="1801" width="9.42578125" style="1785" customWidth="1"/>
    <col min="1802" max="1802" width="6.7109375" style="1785" customWidth="1"/>
    <col min="1803" max="1803" width="7.7109375" style="1785" customWidth="1"/>
    <col min="1804" max="1807" width="0" style="1785" hidden="1" customWidth="1"/>
    <col min="1808" max="1808" width="16.7109375" style="1785" customWidth="1"/>
    <col min="1809" max="1809" width="11.42578125" style="1785" customWidth="1"/>
    <col min="1810" max="1811" width="12" style="1785" customWidth="1"/>
    <col min="1812" max="1812" width="8" style="1785" customWidth="1"/>
    <col min="1813" max="1813" width="8.7109375" style="1785" customWidth="1"/>
    <col min="1814" max="1814" width="9.5703125" style="1785" customWidth="1"/>
    <col min="1815" max="1815" width="9.7109375" style="1785" customWidth="1"/>
    <col min="1816" max="1817" width="0" style="1785" hidden="1" customWidth="1"/>
    <col min="1818" max="1818" width="5.42578125" style="1785" customWidth="1"/>
    <col min="1819" max="2048" width="9.7109375" style="1785"/>
    <col min="2049" max="2049" width="4.5703125" style="1785" customWidth="1"/>
    <col min="2050" max="2050" width="25.5703125" style="1785" customWidth="1"/>
    <col min="2051" max="2051" width="8" style="1785" customWidth="1"/>
    <col min="2052" max="2052" width="7.5703125" style="1785" customWidth="1"/>
    <col min="2053" max="2053" width="7.42578125" style="1785" customWidth="1"/>
    <col min="2054" max="2054" width="11.42578125" style="1785" customWidth="1"/>
    <col min="2055" max="2056" width="9" style="1785" customWidth="1"/>
    <col min="2057" max="2057" width="9.42578125" style="1785" customWidth="1"/>
    <col min="2058" max="2058" width="6.7109375" style="1785" customWidth="1"/>
    <col min="2059" max="2059" width="7.7109375" style="1785" customWidth="1"/>
    <col min="2060" max="2063" width="0" style="1785" hidden="1" customWidth="1"/>
    <col min="2064" max="2064" width="16.7109375" style="1785" customWidth="1"/>
    <col min="2065" max="2065" width="11.42578125" style="1785" customWidth="1"/>
    <col min="2066" max="2067" width="12" style="1785" customWidth="1"/>
    <col min="2068" max="2068" width="8" style="1785" customWidth="1"/>
    <col min="2069" max="2069" width="8.7109375" style="1785" customWidth="1"/>
    <col min="2070" max="2070" width="9.5703125" style="1785" customWidth="1"/>
    <col min="2071" max="2071" width="9.7109375" style="1785" customWidth="1"/>
    <col min="2072" max="2073" width="0" style="1785" hidden="1" customWidth="1"/>
    <col min="2074" max="2074" width="5.42578125" style="1785" customWidth="1"/>
    <col min="2075" max="2304" width="9.7109375" style="1785"/>
    <col min="2305" max="2305" width="4.5703125" style="1785" customWidth="1"/>
    <col min="2306" max="2306" width="25.5703125" style="1785" customWidth="1"/>
    <col min="2307" max="2307" width="8" style="1785" customWidth="1"/>
    <col min="2308" max="2308" width="7.5703125" style="1785" customWidth="1"/>
    <col min="2309" max="2309" width="7.42578125" style="1785" customWidth="1"/>
    <col min="2310" max="2310" width="11.42578125" style="1785" customWidth="1"/>
    <col min="2311" max="2312" width="9" style="1785" customWidth="1"/>
    <col min="2313" max="2313" width="9.42578125" style="1785" customWidth="1"/>
    <col min="2314" max="2314" width="6.7109375" style="1785" customWidth="1"/>
    <col min="2315" max="2315" width="7.7109375" style="1785" customWidth="1"/>
    <col min="2316" max="2319" width="0" style="1785" hidden="1" customWidth="1"/>
    <col min="2320" max="2320" width="16.7109375" style="1785" customWidth="1"/>
    <col min="2321" max="2321" width="11.42578125" style="1785" customWidth="1"/>
    <col min="2322" max="2323" width="12" style="1785" customWidth="1"/>
    <col min="2324" max="2324" width="8" style="1785" customWidth="1"/>
    <col min="2325" max="2325" width="8.7109375" style="1785" customWidth="1"/>
    <col min="2326" max="2326" width="9.5703125" style="1785" customWidth="1"/>
    <col min="2327" max="2327" width="9.7109375" style="1785" customWidth="1"/>
    <col min="2328" max="2329" width="0" style="1785" hidden="1" customWidth="1"/>
    <col min="2330" max="2330" width="5.42578125" style="1785" customWidth="1"/>
    <col min="2331" max="2560" width="9.7109375" style="1785"/>
    <col min="2561" max="2561" width="4.5703125" style="1785" customWidth="1"/>
    <col min="2562" max="2562" width="25.5703125" style="1785" customWidth="1"/>
    <col min="2563" max="2563" width="8" style="1785" customWidth="1"/>
    <col min="2564" max="2564" width="7.5703125" style="1785" customWidth="1"/>
    <col min="2565" max="2565" width="7.42578125" style="1785" customWidth="1"/>
    <col min="2566" max="2566" width="11.42578125" style="1785" customWidth="1"/>
    <col min="2567" max="2568" width="9" style="1785" customWidth="1"/>
    <col min="2569" max="2569" width="9.42578125" style="1785" customWidth="1"/>
    <col min="2570" max="2570" width="6.7109375" style="1785" customWidth="1"/>
    <col min="2571" max="2571" width="7.7109375" style="1785" customWidth="1"/>
    <col min="2572" max="2575" width="0" style="1785" hidden="1" customWidth="1"/>
    <col min="2576" max="2576" width="16.7109375" style="1785" customWidth="1"/>
    <col min="2577" max="2577" width="11.42578125" style="1785" customWidth="1"/>
    <col min="2578" max="2579" width="12" style="1785" customWidth="1"/>
    <col min="2580" max="2580" width="8" style="1785" customWidth="1"/>
    <col min="2581" max="2581" width="8.7109375" style="1785" customWidth="1"/>
    <col min="2582" max="2582" width="9.5703125" style="1785" customWidth="1"/>
    <col min="2583" max="2583" width="9.7109375" style="1785" customWidth="1"/>
    <col min="2584" max="2585" width="0" style="1785" hidden="1" customWidth="1"/>
    <col min="2586" max="2586" width="5.42578125" style="1785" customWidth="1"/>
    <col min="2587" max="2816" width="9.7109375" style="1785"/>
    <col min="2817" max="2817" width="4.5703125" style="1785" customWidth="1"/>
    <col min="2818" max="2818" width="25.5703125" style="1785" customWidth="1"/>
    <col min="2819" max="2819" width="8" style="1785" customWidth="1"/>
    <col min="2820" max="2820" width="7.5703125" style="1785" customWidth="1"/>
    <col min="2821" max="2821" width="7.42578125" style="1785" customWidth="1"/>
    <col min="2822" max="2822" width="11.42578125" style="1785" customWidth="1"/>
    <col min="2823" max="2824" width="9" style="1785" customWidth="1"/>
    <col min="2825" max="2825" width="9.42578125" style="1785" customWidth="1"/>
    <col min="2826" max="2826" width="6.7109375" style="1785" customWidth="1"/>
    <col min="2827" max="2827" width="7.7109375" style="1785" customWidth="1"/>
    <col min="2828" max="2831" width="0" style="1785" hidden="1" customWidth="1"/>
    <col min="2832" max="2832" width="16.7109375" style="1785" customWidth="1"/>
    <col min="2833" max="2833" width="11.42578125" style="1785" customWidth="1"/>
    <col min="2834" max="2835" width="12" style="1785" customWidth="1"/>
    <col min="2836" max="2836" width="8" style="1785" customWidth="1"/>
    <col min="2837" max="2837" width="8.7109375" style="1785" customWidth="1"/>
    <col min="2838" max="2838" width="9.5703125" style="1785" customWidth="1"/>
    <col min="2839" max="2839" width="9.7109375" style="1785" customWidth="1"/>
    <col min="2840" max="2841" width="0" style="1785" hidden="1" customWidth="1"/>
    <col min="2842" max="2842" width="5.42578125" style="1785" customWidth="1"/>
    <col min="2843" max="3072" width="9.7109375" style="1785"/>
    <col min="3073" max="3073" width="4.5703125" style="1785" customWidth="1"/>
    <col min="3074" max="3074" width="25.5703125" style="1785" customWidth="1"/>
    <col min="3075" max="3075" width="8" style="1785" customWidth="1"/>
    <col min="3076" max="3076" width="7.5703125" style="1785" customWidth="1"/>
    <col min="3077" max="3077" width="7.42578125" style="1785" customWidth="1"/>
    <col min="3078" max="3078" width="11.42578125" style="1785" customWidth="1"/>
    <col min="3079" max="3080" width="9" style="1785" customWidth="1"/>
    <col min="3081" max="3081" width="9.42578125" style="1785" customWidth="1"/>
    <col min="3082" max="3082" width="6.7109375" style="1785" customWidth="1"/>
    <col min="3083" max="3083" width="7.7109375" style="1785" customWidth="1"/>
    <col min="3084" max="3087" width="0" style="1785" hidden="1" customWidth="1"/>
    <col min="3088" max="3088" width="16.7109375" style="1785" customWidth="1"/>
    <col min="3089" max="3089" width="11.42578125" style="1785" customWidth="1"/>
    <col min="3090" max="3091" width="12" style="1785" customWidth="1"/>
    <col min="3092" max="3092" width="8" style="1785" customWidth="1"/>
    <col min="3093" max="3093" width="8.7109375" style="1785" customWidth="1"/>
    <col min="3094" max="3094" width="9.5703125" style="1785" customWidth="1"/>
    <col min="3095" max="3095" width="9.7109375" style="1785" customWidth="1"/>
    <col min="3096" max="3097" width="0" style="1785" hidden="1" customWidth="1"/>
    <col min="3098" max="3098" width="5.42578125" style="1785" customWidth="1"/>
    <col min="3099" max="3328" width="9.7109375" style="1785"/>
    <col min="3329" max="3329" width="4.5703125" style="1785" customWidth="1"/>
    <col min="3330" max="3330" width="25.5703125" style="1785" customWidth="1"/>
    <col min="3331" max="3331" width="8" style="1785" customWidth="1"/>
    <col min="3332" max="3332" width="7.5703125" style="1785" customWidth="1"/>
    <col min="3333" max="3333" width="7.42578125" style="1785" customWidth="1"/>
    <col min="3334" max="3334" width="11.42578125" style="1785" customWidth="1"/>
    <col min="3335" max="3336" width="9" style="1785" customWidth="1"/>
    <col min="3337" max="3337" width="9.42578125" style="1785" customWidth="1"/>
    <col min="3338" max="3338" width="6.7109375" style="1785" customWidth="1"/>
    <col min="3339" max="3339" width="7.7109375" style="1785" customWidth="1"/>
    <col min="3340" max="3343" width="0" style="1785" hidden="1" customWidth="1"/>
    <col min="3344" max="3344" width="16.7109375" style="1785" customWidth="1"/>
    <col min="3345" max="3345" width="11.42578125" style="1785" customWidth="1"/>
    <col min="3346" max="3347" width="12" style="1785" customWidth="1"/>
    <col min="3348" max="3348" width="8" style="1785" customWidth="1"/>
    <col min="3349" max="3349" width="8.7109375" style="1785" customWidth="1"/>
    <col min="3350" max="3350" width="9.5703125" style="1785" customWidth="1"/>
    <col min="3351" max="3351" width="9.7109375" style="1785" customWidth="1"/>
    <col min="3352" max="3353" width="0" style="1785" hidden="1" customWidth="1"/>
    <col min="3354" max="3354" width="5.42578125" style="1785" customWidth="1"/>
    <col min="3355" max="3584" width="9.7109375" style="1785"/>
    <col min="3585" max="3585" width="4.5703125" style="1785" customWidth="1"/>
    <col min="3586" max="3586" width="25.5703125" style="1785" customWidth="1"/>
    <col min="3587" max="3587" width="8" style="1785" customWidth="1"/>
    <col min="3588" max="3588" width="7.5703125" style="1785" customWidth="1"/>
    <col min="3589" max="3589" width="7.42578125" style="1785" customWidth="1"/>
    <col min="3590" max="3590" width="11.42578125" style="1785" customWidth="1"/>
    <col min="3591" max="3592" width="9" style="1785" customWidth="1"/>
    <col min="3593" max="3593" width="9.42578125" style="1785" customWidth="1"/>
    <col min="3594" max="3594" width="6.7109375" style="1785" customWidth="1"/>
    <col min="3595" max="3595" width="7.7109375" style="1785" customWidth="1"/>
    <col min="3596" max="3599" width="0" style="1785" hidden="1" customWidth="1"/>
    <col min="3600" max="3600" width="16.7109375" style="1785" customWidth="1"/>
    <col min="3601" max="3601" width="11.42578125" style="1785" customWidth="1"/>
    <col min="3602" max="3603" width="12" style="1785" customWidth="1"/>
    <col min="3604" max="3604" width="8" style="1785" customWidth="1"/>
    <col min="3605" max="3605" width="8.7109375" style="1785" customWidth="1"/>
    <col min="3606" max="3606" width="9.5703125" style="1785" customWidth="1"/>
    <col min="3607" max="3607" width="9.7109375" style="1785" customWidth="1"/>
    <col min="3608" max="3609" width="0" style="1785" hidden="1" customWidth="1"/>
    <col min="3610" max="3610" width="5.42578125" style="1785" customWidth="1"/>
    <col min="3611" max="3840" width="9.7109375" style="1785"/>
    <col min="3841" max="3841" width="4.5703125" style="1785" customWidth="1"/>
    <col min="3842" max="3842" width="25.5703125" style="1785" customWidth="1"/>
    <col min="3843" max="3843" width="8" style="1785" customWidth="1"/>
    <col min="3844" max="3844" width="7.5703125" style="1785" customWidth="1"/>
    <col min="3845" max="3845" width="7.42578125" style="1785" customWidth="1"/>
    <col min="3846" max="3846" width="11.42578125" style="1785" customWidth="1"/>
    <col min="3847" max="3848" width="9" style="1785" customWidth="1"/>
    <col min="3849" max="3849" width="9.42578125" style="1785" customWidth="1"/>
    <col min="3850" max="3850" width="6.7109375" style="1785" customWidth="1"/>
    <col min="3851" max="3851" width="7.7109375" style="1785" customWidth="1"/>
    <col min="3852" max="3855" width="0" style="1785" hidden="1" customWidth="1"/>
    <col min="3856" max="3856" width="16.7109375" style="1785" customWidth="1"/>
    <col min="3857" max="3857" width="11.42578125" style="1785" customWidth="1"/>
    <col min="3858" max="3859" width="12" style="1785" customWidth="1"/>
    <col min="3860" max="3860" width="8" style="1785" customWidth="1"/>
    <col min="3861" max="3861" width="8.7109375" style="1785" customWidth="1"/>
    <col min="3862" max="3862" width="9.5703125" style="1785" customWidth="1"/>
    <col min="3863" max="3863" width="9.7109375" style="1785" customWidth="1"/>
    <col min="3864" max="3865" width="0" style="1785" hidden="1" customWidth="1"/>
    <col min="3866" max="3866" width="5.42578125" style="1785" customWidth="1"/>
    <col min="3867" max="4096" width="9.7109375" style="1785"/>
    <col min="4097" max="4097" width="4.5703125" style="1785" customWidth="1"/>
    <col min="4098" max="4098" width="25.5703125" style="1785" customWidth="1"/>
    <col min="4099" max="4099" width="8" style="1785" customWidth="1"/>
    <col min="4100" max="4100" width="7.5703125" style="1785" customWidth="1"/>
    <col min="4101" max="4101" width="7.42578125" style="1785" customWidth="1"/>
    <col min="4102" max="4102" width="11.42578125" style="1785" customWidth="1"/>
    <col min="4103" max="4104" width="9" style="1785" customWidth="1"/>
    <col min="4105" max="4105" width="9.42578125" style="1785" customWidth="1"/>
    <col min="4106" max="4106" width="6.7109375" style="1785" customWidth="1"/>
    <col min="4107" max="4107" width="7.7109375" style="1785" customWidth="1"/>
    <col min="4108" max="4111" width="0" style="1785" hidden="1" customWidth="1"/>
    <col min="4112" max="4112" width="16.7109375" style="1785" customWidth="1"/>
    <col min="4113" max="4113" width="11.42578125" style="1785" customWidth="1"/>
    <col min="4114" max="4115" width="12" style="1785" customWidth="1"/>
    <col min="4116" max="4116" width="8" style="1785" customWidth="1"/>
    <col min="4117" max="4117" width="8.7109375" style="1785" customWidth="1"/>
    <col min="4118" max="4118" width="9.5703125" style="1785" customWidth="1"/>
    <col min="4119" max="4119" width="9.7109375" style="1785" customWidth="1"/>
    <col min="4120" max="4121" width="0" style="1785" hidden="1" customWidth="1"/>
    <col min="4122" max="4122" width="5.42578125" style="1785" customWidth="1"/>
    <col min="4123" max="4352" width="9.7109375" style="1785"/>
    <col min="4353" max="4353" width="4.5703125" style="1785" customWidth="1"/>
    <col min="4354" max="4354" width="25.5703125" style="1785" customWidth="1"/>
    <col min="4355" max="4355" width="8" style="1785" customWidth="1"/>
    <col min="4356" max="4356" width="7.5703125" style="1785" customWidth="1"/>
    <col min="4357" max="4357" width="7.42578125" style="1785" customWidth="1"/>
    <col min="4358" max="4358" width="11.42578125" style="1785" customWidth="1"/>
    <col min="4359" max="4360" width="9" style="1785" customWidth="1"/>
    <col min="4361" max="4361" width="9.42578125" style="1785" customWidth="1"/>
    <col min="4362" max="4362" width="6.7109375" style="1785" customWidth="1"/>
    <col min="4363" max="4363" width="7.7109375" style="1785" customWidth="1"/>
    <col min="4364" max="4367" width="0" style="1785" hidden="1" customWidth="1"/>
    <col min="4368" max="4368" width="16.7109375" style="1785" customWidth="1"/>
    <col min="4369" max="4369" width="11.42578125" style="1785" customWidth="1"/>
    <col min="4370" max="4371" width="12" style="1785" customWidth="1"/>
    <col min="4372" max="4372" width="8" style="1785" customWidth="1"/>
    <col min="4373" max="4373" width="8.7109375" style="1785" customWidth="1"/>
    <col min="4374" max="4374" width="9.5703125" style="1785" customWidth="1"/>
    <col min="4375" max="4375" width="9.7109375" style="1785" customWidth="1"/>
    <col min="4376" max="4377" width="0" style="1785" hidden="1" customWidth="1"/>
    <col min="4378" max="4378" width="5.42578125" style="1785" customWidth="1"/>
    <col min="4379" max="4608" width="9.7109375" style="1785"/>
    <col min="4609" max="4609" width="4.5703125" style="1785" customWidth="1"/>
    <col min="4610" max="4610" width="25.5703125" style="1785" customWidth="1"/>
    <col min="4611" max="4611" width="8" style="1785" customWidth="1"/>
    <col min="4612" max="4612" width="7.5703125" style="1785" customWidth="1"/>
    <col min="4613" max="4613" width="7.42578125" style="1785" customWidth="1"/>
    <col min="4614" max="4614" width="11.42578125" style="1785" customWidth="1"/>
    <col min="4615" max="4616" width="9" style="1785" customWidth="1"/>
    <col min="4617" max="4617" width="9.42578125" style="1785" customWidth="1"/>
    <col min="4618" max="4618" width="6.7109375" style="1785" customWidth="1"/>
    <col min="4619" max="4619" width="7.7109375" style="1785" customWidth="1"/>
    <col min="4620" max="4623" width="0" style="1785" hidden="1" customWidth="1"/>
    <col min="4624" max="4624" width="16.7109375" style="1785" customWidth="1"/>
    <col min="4625" max="4625" width="11.42578125" style="1785" customWidth="1"/>
    <col min="4626" max="4627" width="12" style="1785" customWidth="1"/>
    <col min="4628" max="4628" width="8" style="1785" customWidth="1"/>
    <col min="4629" max="4629" width="8.7109375" style="1785" customWidth="1"/>
    <col min="4630" max="4630" width="9.5703125" style="1785" customWidth="1"/>
    <col min="4631" max="4631" width="9.7109375" style="1785" customWidth="1"/>
    <col min="4632" max="4633" width="0" style="1785" hidden="1" customWidth="1"/>
    <col min="4634" max="4634" width="5.42578125" style="1785" customWidth="1"/>
    <col min="4635" max="4864" width="9.7109375" style="1785"/>
    <col min="4865" max="4865" width="4.5703125" style="1785" customWidth="1"/>
    <col min="4866" max="4866" width="25.5703125" style="1785" customWidth="1"/>
    <col min="4867" max="4867" width="8" style="1785" customWidth="1"/>
    <col min="4868" max="4868" width="7.5703125" style="1785" customWidth="1"/>
    <col min="4869" max="4869" width="7.42578125" style="1785" customWidth="1"/>
    <col min="4870" max="4870" width="11.42578125" style="1785" customWidth="1"/>
    <col min="4871" max="4872" width="9" style="1785" customWidth="1"/>
    <col min="4873" max="4873" width="9.42578125" style="1785" customWidth="1"/>
    <col min="4874" max="4874" width="6.7109375" style="1785" customWidth="1"/>
    <col min="4875" max="4875" width="7.7109375" style="1785" customWidth="1"/>
    <col min="4876" max="4879" width="0" style="1785" hidden="1" customWidth="1"/>
    <col min="4880" max="4880" width="16.7109375" style="1785" customWidth="1"/>
    <col min="4881" max="4881" width="11.42578125" style="1785" customWidth="1"/>
    <col min="4882" max="4883" width="12" style="1785" customWidth="1"/>
    <col min="4884" max="4884" width="8" style="1785" customWidth="1"/>
    <col min="4885" max="4885" width="8.7109375" style="1785" customWidth="1"/>
    <col min="4886" max="4886" width="9.5703125" style="1785" customWidth="1"/>
    <col min="4887" max="4887" width="9.7109375" style="1785" customWidth="1"/>
    <col min="4888" max="4889" width="0" style="1785" hidden="1" customWidth="1"/>
    <col min="4890" max="4890" width="5.42578125" style="1785" customWidth="1"/>
    <col min="4891" max="5120" width="9.7109375" style="1785"/>
    <col min="5121" max="5121" width="4.5703125" style="1785" customWidth="1"/>
    <col min="5122" max="5122" width="25.5703125" style="1785" customWidth="1"/>
    <col min="5123" max="5123" width="8" style="1785" customWidth="1"/>
    <col min="5124" max="5124" width="7.5703125" style="1785" customWidth="1"/>
    <col min="5125" max="5125" width="7.42578125" style="1785" customWidth="1"/>
    <col min="5126" max="5126" width="11.42578125" style="1785" customWidth="1"/>
    <col min="5127" max="5128" width="9" style="1785" customWidth="1"/>
    <col min="5129" max="5129" width="9.42578125" style="1785" customWidth="1"/>
    <col min="5130" max="5130" width="6.7109375" style="1785" customWidth="1"/>
    <col min="5131" max="5131" width="7.7109375" style="1785" customWidth="1"/>
    <col min="5132" max="5135" width="0" style="1785" hidden="1" customWidth="1"/>
    <col min="5136" max="5136" width="16.7109375" style="1785" customWidth="1"/>
    <col min="5137" max="5137" width="11.42578125" style="1785" customWidth="1"/>
    <col min="5138" max="5139" width="12" style="1785" customWidth="1"/>
    <col min="5140" max="5140" width="8" style="1785" customWidth="1"/>
    <col min="5141" max="5141" width="8.7109375" style="1785" customWidth="1"/>
    <col min="5142" max="5142" width="9.5703125" style="1785" customWidth="1"/>
    <col min="5143" max="5143" width="9.7109375" style="1785" customWidth="1"/>
    <col min="5144" max="5145" width="0" style="1785" hidden="1" customWidth="1"/>
    <col min="5146" max="5146" width="5.42578125" style="1785" customWidth="1"/>
    <col min="5147" max="5376" width="9.7109375" style="1785"/>
    <col min="5377" max="5377" width="4.5703125" style="1785" customWidth="1"/>
    <col min="5378" max="5378" width="25.5703125" style="1785" customWidth="1"/>
    <col min="5379" max="5379" width="8" style="1785" customWidth="1"/>
    <col min="5380" max="5380" width="7.5703125" style="1785" customWidth="1"/>
    <col min="5381" max="5381" width="7.42578125" style="1785" customWidth="1"/>
    <col min="5382" max="5382" width="11.42578125" style="1785" customWidth="1"/>
    <col min="5383" max="5384" width="9" style="1785" customWidth="1"/>
    <col min="5385" max="5385" width="9.42578125" style="1785" customWidth="1"/>
    <col min="5386" max="5386" width="6.7109375" style="1785" customWidth="1"/>
    <col min="5387" max="5387" width="7.7109375" style="1785" customWidth="1"/>
    <col min="5388" max="5391" width="0" style="1785" hidden="1" customWidth="1"/>
    <col min="5392" max="5392" width="16.7109375" style="1785" customWidth="1"/>
    <col min="5393" max="5393" width="11.42578125" style="1785" customWidth="1"/>
    <col min="5394" max="5395" width="12" style="1785" customWidth="1"/>
    <col min="5396" max="5396" width="8" style="1785" customWidth="1"/>
    <col min="5397" max="5397" width="8.7109375" style="1785" customWidth="1"/>
    <col min="5398" max="5398" width="9.5703125" style="1785" customWidth="1"/>
    <col min="5399" max="5399" width="9.7109375" style="1785" customWidth="1"/>
    <col min="5400" max="5401" width="0" style="1785" hidden="1" customWidth="1"/>
    <col min="5402" max="5402" width="5.42578125" style="1785" customWidth="1"/>
    <col min="5403" max="5632" width="9.7109375" style="1785"/>
    <col min="5633" max="5633" width="4.5703125" style="1785" customWidth="1"/>
    <col min="5634" max="5634" width="25.5703125" style="1785" customWidth="1"/>
    <col min="5635" max="5635" width="8" style="1785" customWidth="1"/>
    <col min="5636" max="5636" width="7.5703125" style="1785" customWidth="1"/>
    <col min="5637" max="5637" width="7.42578125" style="1785" customWidth="1"/>
    <col min="5638" max="5638" width="11.42578125" style="1785" customWidth="1"/>
    <col min="5639" max="5640" width="9" style="1785" customWidth="1"/>
    <col min="5641" max="5641" width="9.42578125" style="1785" customWidth="1"/>
    <col min="5642" max="5642" width="6.7109375" style="1785" customWidth="1"/>
    <col min="5643" max="5643" width="7.7109375" style="1785" customWidth="1"/>
    <col min="5644" max="5647" width="0" style="1785" hidden="1" customWidth="1"/>
    <col min="5648" max="5648" width="16.7109375" style="1785" customWidth="1"/>
    <col min="5649" max="5649" width="11.42578125" style="1785" customWidth="1"/>
    <col min="5650" max="5651" width="12" style="1785" customWidth="1"/>
    <col min="5652" max="5652" width="8" style="1785" customWidth="1"/>
    <col min="5653" max="5653" width="8.7109375" style="1785" customWidth="1"/>
    <col min="5654" max="5654" width="9.5703125" style="1785" customWidth="1"/>
    <col min="5655" max="5655" width="9.7109375" style="1785" customWidth="1"/>
    <col min="5656" max="5657" width="0" style="1785" hidden="1" customWidth="1"/>
    <col min="5658" max="5658" width="5.42578125" style="1785" customWidth="1"/>
    <col min="5659" max="5888" width="9.7109375" style="1785"/>
    <col min="5889" max="5889" width="4.5703125" style="1785" customWidth="1"/>
    <col min="5890" max="5890" width="25.5703125" style="1785" customWidth="1"/>
    <col min="5891" max="5891" width="8" style="1785" customWidth="1"/>
    <col min="5892" max="5892" width="7.5703125" style="1785" customWidth="1"/>
    <col min="5893" max="5893" width="7.42578125" style="1785" customWidth="1"/>
    <col min="5894" max="5894" width="11.42578125" style="1785" customWidth="1"/>
    <col min="5895" max="5896" width="9" style="1785" customWidth="1"/>
    <col min="5897" max="5897" width="9.42578125" style="1785" customWidth="1"/>
    <col min="5898" max="5898" width="6.7109375" style="1785" customWidth="1"/>
    <col min="5899" max="5899" width="7.7109375" style="1785" customWidth="1"/>
    <col min="5900" max="5903" width="0" style="1785" hidden="1" customWidth="1"/>
    <col min="5904" max="5904" width="16.7109375" style="1785" customWidth="1"/>
    <col min="5905" max="5905" width="11.42578125" style="1785" customWidth="1"/>
    <col min="5906" max="5907" width="12" style="1785" customWidth="1"/>
    <col min="5908" max="5908" width="8" style="1785" customWidth="1"/>
    <col min="5909" max="5909" width="8.7109375" style="1785" customWidth="1"/>
    <col min="5910" max="5910" width="9.5703125" style="1785" customWidth="1"/>
    <col min="5911" max="5911" width="9.7109375" style="1785" customWidth="1"/>
    <col min="5912" max="5913" width="0" style="1785" hidden="1" customWidth="1"/>
    <col min="5914" max="5914" width="5.42578125" style="1785" customWidth="1"/>
    <col min="5915" max="6144" width="9.7109375" style="1785"/>
    <col min="6145" max="6145" width="4.5703125" style="1785" customWidth="1"/>
    <col min="6146" max="6146" width="25.5703125" style="1785" customWidth="1"/>
    <col min="6147" max="6147" width="8" style="1785" customWidth="1"/>
    <col min="6148" max="6148" width="7.5703125" style="1785" customWidth="1"/>
    <col min="6149" max="6149" width="7.42578125" style="1785" customWidth="1"/>
    <col min="6150" max="6150" width="11.42578125" style="1785" customWidth="1"/>
    <col min="6151" max="6152" width="9" style="1785" customWidth="1"/>
    <col min="6153" max="6153" width="9.42578125" style="1785" customWidth="1"/>
    <col min="6154" max="6154" width="6.7109375" style="1785" customWidth="1"/>
    <col min="6155" max="6155" width="7.7109375" style="1785" customWidth="1"/>
    <col min="6156" max="6159" width="0" style="1785" hidden="1" customWidth="1"/>
    <col min="6160" max="6160" width="16.7109375" style="1785" customWidth="1"/>
    <col min="6161" max="6161" width="11.42578125" style="1785" customWidth="1"/>
    <col min="6162" max="6163" width="12" style="1785" customWidth="1"/>
    <col min="6164" max="6164" width="8" style="1785" customWidth="1"/>
    <col min="6165" max="6165" width="8.7109375" style="1785" customWidth="1"/>
    <col min="6166" max="6166" width="9.5703125" style="1785" customWidth="1"/>
    <col min="6167" max="6167" width="9.7109375" style="1785" customWidth="1"/>
    <col min="6168" max="6169" width="0" style="1785" hidden="1" customWidth="1"/>
    <col min="6170" max="6170" width="5.42578125" style="1785" customWidth="1"/>
    <col min="6171" max="6400" width="9.7109375" style="1785"/>
    <col min="6401" max="6401" width="4.5703125" style="1785" customWidth="1"/>
    <col min="6402" max="6402" width="25.5703125" style="1785" customWidth="1"/>
    <col min="6403" max="6403" width="8" style="1785" customWidth="1"/>
    <col min="6404" max="6404" width="7.5703125" style="1785" customWidth="1"/>
    <col min="6405" max="6405" width="7.42578125" style="1785" customWidth="1"/>
    <col min="6406" max="6406" width="11.42578125" style="1785" customWidth="1"/>
    <col min="6407" max="6408" width="9" style="1785" customWidth="1"/>
    <col min="6409" max="6409" width="9.42578125" style="1785" customWidth="1"/>
    <col min="6410" max="6410" width="6.7109375" style="1785" customWidth="1"/>
    <col min="6411" max="6411" width="7.7109375" style="1785" customWidth="1"/>
    <col min="6412" max="6415" width="0" style="1785" hidden="1" customWidth="1"/>
    <col min="6416" max="6416" width="16.7109375" style="1785" customWidth="1"/>
    <col min="6417" max="6417" width="11.42578125" style="1785" customWidth="1"/>
    <col min="6418" max="6419" width="12" style="1785" customWidth="1"/>
    <col min="6420" max="6420" width="8" style="1785" customWidth="1"/>
    <col min="6421" max="6421" width="8.7109375" style="1785" customWidth="1"/>
    <col min="6422" max="6422" width="9.5703125" style="1785" customWidth="1"/>
    <col min="6423" max="6423" width="9.7109375" style="1785" customWidth="1"/>
    <col min="6424" max="6425" width="0" style="1785" hidden="1" customWidth="1"/>
    <col min="6426" max="6426" width="5.42578125" style="1785" customWidth="1"/>
    <col min="6427" max="6656" width="9.7109375" style="1785"/>
    <col min="6657" max="6657" width="4.5703125" style="1785" customWidth="1"/>
    <col min="6658" max="6658" width="25.5703125" style="1785" customWidth="1"/>
    <col min="6659" max="6659" width="8" style="1785" customWidth="1"/>
    <col min="6660" max="6660" width="7.5703125" style="1785" customWidth="1"/>
    <col min="6661" max="6661" width="7.42578125" style="1785" customWidth="1"/>
    <col min="6662" max="6662" width="11.42578125" style="1785" customWidth="1"/>
    <col min="6663" max="6664" width="9" style="1785" customWidth="1"/>
    <col min="6665" max="6665" width="9.42578125" style="1785" customWidth="1"/>
    <col min="6666" max="6666" width="6.7109375" style="1785" customWidth="1"/>
    <col min="6667" max="6667" width="7.7109375" style="1785" customWidth="1"/>
    <col min="6668" max="6671" width="0" style="1785" hidden="1" customWidth="1"/>
    <col min="6672" max="6672" width="16.7109375" style="1785" customWidth="1"/>
    <col min="6673" max="6673" width="11.42578125" style="1785" customWidth="1"/>
    <col min="6674" max="6675" width="12" style="1785" customWidth="1"/>
    <col min="6676" max="6676" width="8" style="1785" customWidth="1"/>
    <col min="6677" max="6677" width="8.7109375" style="1785" customWidth="1"/>
    <col min="6678" max="6678" width="9.5703125" style="1785" customWidth="1"/>
    <col min="6679" max="6679" width="9.7109375" style="1785" customWidth="1"/>
    <col min="6680" max="6681" width="0" style="1785" hidden="1" customWidth="1"/>
    <col min="6682" max="6682" width="5.42578125" style="1785" customWidth="1"/>
    <col min="6683" max="6912" width="9.7109375" style="1785"/>
    <col min="6913" max="6913" width="4.5703125" style="1785" customWidth="1"/>
    <col min="6914" max="6914" width="25.5703125" style="1785" customWidth="1"/>
    <col min="6915" max="6915" width="8" style="1785" customWidth="1"/>
    <col min="6916" max="6916" width="7.5703125" style="1785" customWidth="1"/>
    <col min="6917" max="6917" width="7.42578125" style="1785" customWidth="1"/>
    <col min="6918" max="6918" width="11.42578125" style="1785" customWidth="1"/>
    <col min="6919" max="6920" width="9" style="1785" customWidth="1"/>
    <col min="6921" max="6921" width="9.42578125" style="1785" customWidth="1"/>
    <col min="6922" max="6922" width="6.7109375" style="1785" customWidth="1"/>
    <col min="6923" max="6923" width="7.7109375" style="1785" customWidth="1"/>
    <col min="6924" max="6927" width="0" style="1785" hidden="1" customWidth="1"/>
    <col min="6928" max="6928" width="16.7109375" style="1785" customWidth="1"/>
    <col min="6929" max="6929" width="11.42578125" style="1785" customWidth="1"/>
    <col min="6930" max="6931" width="12" style="1785" customWidth="1"/>
    <col min="6932" max="6932" width="8" style="1785" customWidth="1"/>
    <col min="6933" max="6933" width="8.7109375" style="1785" customWidth="1"/>
    <col min="6934" max="6934" width="9.5703125" style="1785" customWidth="1"/>
    <col min="6935" max="6935" width="9.7109375" style="1785" customWidth="1"/>
    <col min="6936" max="6937" width="0" style="1785" hidden="1" customWidth="1"/>
    <col min="6938" max="6938" width="5.42578125" style="1785" customWidth="1"/>
    <col min="6939" max="7168" width="9.7109375" style="1785"/>
    <col min="7169" max="7169" width="4.5703125" style="1785" customWidth="1"/>
    <col min="7170" max="7170" width="25.5703125" style="1785" customWidth="1"/>
    <col min="7171" max="7171" width="8" style="1785" customWidth="1"/>
    <col min="7172" max="7172" width="7.5703125" style="1785" customWidth="1"/>
    <col min="7173" max="7173" width="7.42578125" style="1785" customWidth="1"/>
    <col min="7174" max="7174" width="11.42578125" style="1785" customWidth="1"/>
    <col min="7175" max="7176" width="9" style="1785" customWidth="1"/>
    <col min="7177" max="7177" width="9.42578125" style="1785" customWidth="1"/>
    <col min="7178" max="7178" width="6.7109375" style="1785" customWidth="1"/>
    <col min="7179" max="7179" width="7.7109375" style="1785" customWidth="1"/>
    <col min="7180" max="7183" width="0" style="1785" hidden="1" customWidth="1"/>
    <col min="7184" max="7184" width="16.7109375" style="1785" customWidth="1"/>
    <col min="7185" max="7185" width="11.42578125" style="1785" customWidth="1"/>
    <col min="7186" max="7187" width="12" style="1785" customWidth="1"/>
    <col min="7188" max="7188" width="8" style="1785" customWidth="1"/>
    <col min="7189" max="7189" width="8.7109375" style="1785" customWidth="1"/>
    <col min="7190" max="7190" width="9.5703125" style="1785" customWidth="1"/>
    <col min="7191" max="7191" width="9.7109375" style="1785" customWidth="1"/>
    <col min="7192" max="7193" width="0" style="1785" hidden="1" customWidth="1"/>
    <col min="7194" max="7194" width="5.42578125" style="1785" customWidth="1"/>
    <col min="7195" max="7424" width="9.7109375" style="1785"/>
    <col min="7425" max="7425" width="4.5703125" style="1785" customWidth="1"/>
    <col min="7426" max="7426" width="25.5703125" style="1785" customWidth="1"/>
    <col min="7427" max="7427" width="8" style="1785" customWidth="1"/>
    <col min="7428" max="7428" width="7.5703125" style="1785" customWidth="1"/>
    <col min="7429" max="7429" width="7.42578125" style="1785" customWidth="1"/>
    <col min="7430" max="7430" width="11.42578125" style="1785" customWidth="1"/>
    <col min="7431" max="7432" width="9" style="1785" customWidth="1"/>
    <col min="7433" max="7433" width="9.42578125" style="1785" customWidth="1"/>
    <col min="7434" max="7434" width="6.7109375" style="1785" customWidth="1"/>
    <col min="7435" max="7435" width="7.7109375" style="1785" customWidth="1"/>
    <col min="7436" max="7439" width="0" style="1785" hidden="1" customWidth="1"/>
    <col min="7440" max="7440" width="16.7109375" style="1785" customWidth="1"/>
    <col min="7441" max="7441" width="11.42578125" style="1785" customWidth="1"/>
    <col min="7442" max="7443" width="12" style="1785" customWidth="1"/>
    <col min="7444" max="7444" width="8" style="1785" customWidth="1"/>
    <col min="7445" max="7445" width="8.7109375" style="1785" customWidth="1"/>
    <col min="7446" max="7446" width="9.5703125" style="1785" customWidth="1"/>
    <col min="7447" max="7447" width="9.7109375" style="1785" customWidth="1"/>
    <col min="7448" max="7449" width="0" style="1785" hidden="1" customWidth="1"/>
    <col min="7450" max="7450" width="5.42578125" style="1785" customWidth="1"/>
    <col min="7451" max="7680" width="9.7109375" style="1785"/>
    <col min="7681" max="7681" width="4.5703125" style="1785" customWidth="1"/>
    <col min="7682" max="7682" width="25.5703125" style="1785" customWidth="1"/>
    <col min="7683" max="7683" width="8" style="1785" customWidth="1"/>
    <col min="7684" max="7684" width="7.5703125" style="1785" customWidth="1"/>
    <col min="7685" max="7685" width="7.42578125" style="1785" customWidth="1"/>
    <col min="7686" max="7686" width="11.42578125" style="1785" customWidth="1"/>
    <col min="7687" max="7688" width="9" style="1785" customWidth="1"/>
    <col min="7689" max="7689" width="9.42578125" style="1785" customWidth="1"/>
    <col min="7690" max="7690" width="6.7109375" style="1785" customWidth="1"/>
    <col min="7691" max="7691" width="7.7109375" style="1785" customWidth="1"/>
    <col min="7692" max="7695" width="0" style="1785" hidden="1" customWidth="1"/>
    <col min="7696" max="7696" width="16.7109375" style="1785" customWidth="1"/>
    <col min="7697" max="7697" width="11.42578125" style="1785" customWidth="1"/>
    <col min="7698" max="7699" width="12" style="1785" customWidth="1"/>
    <col min="7700" max="7700" width="8" style="1785" customWidth="1"/>
    <col min="7701" max="7701" width="8.7109375" style="1785" customWidth="1"/>
    <col min="7702" max="7702" width="9.5703125" style="1785" customWidth="1"/>
    <col min="7703" max="7703" width="9.7109375" style="1785" customWidth="1"/>
    <col min="7704" max="7705" width="0" style="1785" hidden="1" customWidth="1"/>
    <col min="7706" max="7706" width="5.42578125" style="1785" customWidth="1"/>
    <col min="7707" max="7936" width="9.7109375" style="1785"/>
    <col min="7937" max="7937" width="4.5703125" style="1785" customWidth="1"/>
    <col min="7938" max="7938" width="25.5703125" style="1785" customWidth="1"/>
    <col min="7939" max="7939" width="8" style="1785" customWidth="1"/>
    <col min="7940" max="7940" width="7.5703125" style="1785" customWidth="1"/>
    <col min="7941" max="7941" width="7.42578125" style="1785" customWidth="1"/>
    <col min="7942" max="7942" width="11.42578125" style="1785" customWidth="1"/>
    <col min="7943" max="7944" width="9" style="1785" customWidth="1"/>
    <col min="7945" max="7945" width="9.42578125" style="1785" customWidth="1"/>
    <col min="7946" max="7946" width="6.7109375" style="1785" customWidth="1"/>
    <col min="7947" max="7947" width="7.7109375" style="1785" customWidth="1"/>
    <col min="7948" max="7951" width="0" style="1785" hidden="1" customWidth="1"/>
    <col min="7952" max="7952" width="16.7109375" style="1785" customWidth="1"/>
    <col min="7953" max="7953" width="11.42578125" style="1785" customWidth="1"/>
    <col min="7954" max="7955" width="12" style="1785" customWidth="1"/>
    <col min="7956" max="7956" width="8" style="1785" customWidth="1"/>
    <col min="7957" max="7957" width="8.7109375" style="1785" customWidth="1"/>
    <col min="7958" max="7958" width="9.5703125" style="1785" customWidth="1"/>
    <col min="7959" max="7959" width="9.7109375" style="1785" customWidth="1"/>
    <col min="7960" max="7961" width="0" style="1785" hidden="1" customWidth="1"/>
    <col min="7962" max="7962" width="5.42578125" style="1785" customWidth="1"/>
    <col min="7963" max="8192" width="9.7109375" style="1785"/>
    <col min="8193" max="8193" width="4.5703125" style="1785" customWidth="1"/>
    <col min="8194" max="8194" width="25.5703125" style="1785" customWidth="1"/>
    <col min="8195" max="8195" width="8" style="1785" customWidth="1"/>
    <col min="8196" max="8196" width="7.5703125" style="1785" customWidth="1"/>
    <col min="8197" max="8197" width="7.42578125" style="1785" customWidth="1"/>
    <col min="8198" max="8198" width="11.42578125" style="1785" customWidth="1"/>
    <col min="8199" max="8200" width="9" style="1785" customWidth="1"/>
    <col min="8201" max="8201" width="9.42578125" style="1785" customWidth="1"/>
    <col min="8202" max="8202" width="6.7109375" style="1785" customWidth="1"/>
    <col min="8203" max="8203" width="7.7109375" style="1785" customWidth="1"/>
    <col min="8204" max="8207" width="0" style="1785" hidden="1" customWidth="1"/>
    <col min="8208" max="8208" width="16.7109375" style="1785" customWidth="1"/>
    <col min="8209" max="8209" width="11.42578125" style="1785" customWidth="1"/>
    <col min="8210" max="8211" width="12" style="1785" customWidth="1"/>
    <col min="8212" max="8212" width="8" style="1785" customWidth="1"/>
    <col min="8213" max="8213" width="8.7109375" style="1785" customWidth="1"/>
    <col min="8214" max="8214" width="9.5703125" style="1785" customWidth="1"/>
    <col min="8215" max="8215" width="9.7109375" style="1785" customWidth="1"/>
    <col min="8216" max="8217" width="0" style="1785" hidden="1" customWidth="1"/>
    <col min="8218" max="8218" width="5.42578125" style="1785" customWidth="1"/>
    <col min="8219" max="8448" width="9.7109375" style="1785"/>
    <col min="8449" max="8449" width="4.5703125" style="1785" customWidth="1"/>
    <col min="8450" max="8450" width="25.5703125" style="1785" customWidth="1"/>
    <col min="8451" max="8451" width="8" style="1785" customWidth="1"/>
    <col min="8452" max="8452" width="7.5703125" style="1785" customWidth="1"/>
    <col min="8453" max="8453" width="7.42578125" style="1785" customWidth="1"/>
    <col min="8454" max="8454" width="11.42578125" style="1785" customWidth="1"/>
    <col min="8455" max="8456" width="9" style="1785" customWidth="1"/>
    <col min="8457" max="8457" width="9.42578125" style="1785" customWidth="1"/>
    <col min="8458" max="8458" width="6.7109375" style="1785" customWidth="1"/>
    <col min="8459" max="8459" width="7.7109375" style="1785" customWidth="1"/>
    <col min="8460" max="8463" width="0" style="1785" hidden="1" customWidth="1"/>
    <col min="8464" max="8464" width="16.7109375" style="1785" customWidth="1"/>
    <col min="8465" max="8465" width="11.42578125" style="1785" customWidth="1"/>
    <col min="8466" max="8467" width="12" style="1785" customWidth="1"/>
    <col min="8468" max="8468" width="8" style="1785" customWidth="1"/>
    <col min="8469" max="8469" width="8.7109375" style="1785" customWidth="1"/>
    <col min="8470" max="8470" width="9.5703125" style="1785" customWidth="1"/>
    <col min="8471" max="8471" width="9.7109375" style="1785" customWidth="1"/>
    <col min="8472" max="8473" width="0" style="1785" hidden="1" customWidth="1"/>
    <col min="8474" max="8474" width="5.42578125" style="1785" customWidth="1"/>
    <col min="8475" max="8704" width="9.7109375" style="1785"/>
    <col min="8705" max="8705" width="4.5703125" style="1785" customWidth="1"/>
    <col min="8706" max="8706" width="25.5703125" style="1785" customWidth="1"/>
    <col min="8707" max="8707" width="8" style="1785" customWidth="1"/>
    <col min="8708" max="8708" width="7.5703125" style="1785" customWidth="1"/>
    <col min="8709" max="8709" width="7.42578125" style="1785" customWidth="1"/>
    <col min="8710" max="8710" width="11.42578125" style="1785" customWidth="1"/>
    <col min="8711" max="8712" width="9" style="1785" customWidth="1"/>
    <col min="8713" max="8713" width="9.42578125" style="1785" customWidth="1"/>
    <col min="8714" max="8714" width="6.7109375" style="1785" customWidth="1"/>
    <col min="8715" max="8715" width="7.7109375" style="1785" customWidth="1"/>
    <col min="8716" max="8719" width="0" style="1785" hidden="1" customWidth="1"/>
    <col min="8720" max="8720" width="16.7109375" style="1785" customWidth="1"/>
    <col min="8721" max="8721" width="11.42578125" style="1785" customWidth="1"/>
    <col min="8722" max="8723" width="12" style="1785" customWidth="1"/>
    <col min="8724" max="8724" width="8" style="1785" customWidth="1"/>
    <col min="8725" max="8725" width="8.7109375" style="1785" customWidth="1"/>
    <col min="8726" max="8726" width="9.5703125" style="1785" customWidth="1"/>
    <col min="8727" max="8727" width="9.7109375" style="1785" customWidth="1"/>
    <col min="8728" max="8729" width="0" style="1785" hidden="1" customWidth="1"/>
    <col min="8730" max="8730" width="5.42578125" style="1785" customWidth="1"/>
    <col min="8731" max="8960" width="9.7109375" style="1785"/>
    <col min="8961" max="8961" width="4.5703125" style="1785" customWidth="1"/>
    <col min="8962" max="8962" width="25.5703125" style="1785" customWidth="1"/>
    <col min="8963" max="8963" width="8" style="1785" customWidth="1"/>
    <col min="8964" max="8964" width="7.5703125" style="1785" customWidth="1"/>
    <col min="8965" max="8965" width="7.42578125" style="1785" customWidth="1"/>
    <col min="8966" max="8966" width="11.42578125" style="1785" customWidth="1"/>
    <col min="8967" max="8968" width="9" style="1785" customWidth="1"/>
    <col min="8969" max="8969" width="9.42578125" style="1785" customWidth="1"/>
    <col min="8970" max="8970" width="6.7109375" style="1785" customWidth="1"/>
    <col min="8971" max="8971" width="7.7109375" style="1785" customWidth="1"/>
    <col min="8972" max="8975" width="0" style="1785" hidden="1" customWidth="1"/>
    <col min="8976" max="8976" width="16.7109375" style="1785" customWidth="1"/>
    <col min="8977" max="8977" width="11.42578125" style="1785" customWidth="1"/>
    <col min="8978" max="8979" width="12" style="1785" customWidth="1"/>
    <col min="8980" max="8980" width="8" style="1785" customWidth="1"/>
    <col min="8981" max="8981" width="8.7109375" style="1785" customWidth="1"/>
    <col min="8982" max="8982" width="9.5703125" style="1785" customWidth="1"/>
    <col min="8983" max="8983" width="9.7109375" style="1785" customWidth="1"/>
    <col min="8984" max="8985" width="0" style="1785" hidden="1" customWidth="1"/>
    <col min="8986" max="8986" width="5.42578125" style="1785" customWidth="1"/>
    <col min="8987" max="9216" width="9.7109375" style="1785"/>
    <col min="9217" max="9217" width="4.5703125" style="1785" customWidth="1"/>
    <col min="9218" max="9218" width="25.5703125" style="1785" customWidth="1"/>
    <col min="9219" max="9219" width="8" style="1785" customWidth="1"/>
    <col min="9220" max="9220" width="7.5703125" style="1785" customWidth="1"/>
    <col min="9221" max="9221" width="7.42578125" style="1785" customWidth="1"/>
    <col min="9222" max="9222" width="11.42578125" style="1785" customWidth="1"/>
    <col min="9223" max="9224" width="9" style="1785" customWidth="1"/>
    <col min="9225" max="9225" width="9.42578125" style="1785" customWidth="1"/>
    <col min="9226" max="9226" width="6.7109375" style="1785" customWidth="1"/>
    <col min="9227" max="9227" width="7.7109375" style="1785" customWidth="1"/>
    <col min="9228" max="9231" width="0" style="1785" hidden="1" customWidth="1"/>
    <col min="9232" max="9232" width="16.7109375" style="1785" customWidth="1"/>
    <col min="9233" max="9233" width="11.42578125" style="1785" customWidth="1"/>
    <col min="9234" max="9235" width="12" style="1785" customWidth="1"/>
    <col min="9236" max="9236" width="8" style="1785" customWidth="1"/>
    <col min="9237" max="9237" width="8.7109375" style="1785" customWidth="1"/>
    <col min="9238" max="9238" width="9.5703125" style="1785" customWidth="1"/>
    <col min="9239" max="9239" width="9.7109375" style="1785" customWidth="1"/>
    <col min="9240" max="9241" width="0" style="1785" hidden="1" customWidth="1"/>
    <col min="9242" max="9242" width="5.42578125" style="1785" customWidth="1"/>
    <col min="9243" max="9472" width="9.7109375" style="1785"/>
    <col min="9473" max="9473" width="4.5703125" style="1785" customWidth="1"/>
    <col min="9474" max="9474" width="25.5703125" style="1785" customWidth="1"/>
    <col min="9475" max="9475" width="8" style="1785" customWidth="1"/>
    <col min="9476" max="9476" width="7.5703125" style="1785" customWidth="1"/>
    <col min="9477" max="9477" width="7.42578125" style="1785" customWidth="1"/>
    <col min="9478" max="9478" width="11.42578125" style="1785" customWidth="1"/>
    <col min="9479" max="9480" width="9" style="1785" customWidth="1"/>
    <col min="9481" max="9481" width="9.42578125" style="1785" customWidth="1"/>
    <col min="9482" max="9482" width="6.7109375" style="1785" customWidth="1"/>
    <col min="9483" max="9483" width="7.7109375" style="1785" customWidth="1"/>
    <col min="9484" max="9487" width="0" style="1785" hidden="1" customWidth="1"/>
    <col min="9488" max="9488" width="16.7109375" style="1785" customWidth="1"/>
    <col min="9489" max="9489" width="11.42578125" style="1785" customWidth="1"/>
    <col min="9490" max="9491" width="12" style="1785" customWidth="1"/>
    <col min="9492" max="9492" width="8" style="1785" customWidth="1"/>
    <col min="9493" max="9493" width="8.7109375" style="1785" customWidth="1"/>
    <col min="9494" max="9494" width="9.5703125" style="1785" customWidth="1"/>
    <col min="9495" max="9495" width="9.7109375" style="1785" customWidth="1"/>
    <col min="9496" max="9497" width="0" style="1785" hidden="1" customWidth="1"/>
    <col min="9498" max="9498" width="5.42578125" style="1785" customWidth="1"/>
    <col min="9499" max="9728" width="9.7109375" style="1785"/>
    <col min="9729" max="9729" width="4.5703125" style="1785" customWidth="1"/>
    <col min="9730" max="9730" width="25.5703125" style="1785" customWidth="1"/>
    <col min="9731" max="9731" width="8" style="1785" customWidth="1"/>
    <col min="9732" max="9732" width="7.5703125" style="1785" customWidth="1"/>
    <col min="9733" max="9733" width="7.42578125" style="1785" customWidth="1"/>
    <col min="9734" max="9734" width="11.42578125" style="1785" customWidth="1"/>
    <col min="9735" max="9736" width="9" style="1785" customWidth="1"/>
    <col min="9737" max="9737" width="9.42578125" style="1785" customWidth="1"/>
    <col min="9738" max="9738" width="6.7109375" style="1785" customWidth="1"/>
    <col min="9739" max="9739" width="7.7109375" style="1785" customWidth="1"/>
    <col min="9740" max="9743" width="0" style="1785" hidden="1" customWidth="1"/>
    <col min="9744" max="9744" width="16.7109375" style="1785" customWidth="1"/>
    <col min="9745" max="9745" width="11.42578125" style="1785" customWidth="1"/>
    <col min="9746" max="9747" width="12" style="1785" customWidth="1"/>
    <col min="9748" max="9748" width="8" style="1785" customWidth="1"/>
    <col min="9749" max="9749" width="8.7109375" style="1785" customWidth="1"/>
    <col min="9750" max="9750" width="9.5703125" style="1785" customWidth="1"/>
    <col min="9751" max="9751" width="9.7109375" style="1785" customWidth="1"/>
    <col min="9752" max="9753" width="0" style="1785" hidden="1" customWidth="1"/>
    <col min="9754" max="9754" width="5.42578125" style="1785" customWidth="1"/>
    <col min="9755" max="9984" width="9.7109375" style="1785"/>
    <col min="9985" max="9985" width="4.5703125" style="1785" customWidth="1"/>
    <col min="9986" max="9986" width="25.5703125" style="1785" customWidth="1"/>
    <col min="9987" max="9987" width="8" style="1785" customWidth="1"/>
    <col min="9988" max="9988" width="7.5703125" style="1785" customWidth="1"/>
    <col min="9989" max="9989" width="7.42578125" style="1785" customWidth="1"/>
    <col min="9990" max="9990" width="11.42578125" style="1785" customWidth="1"/>
    <col min="9991" max="9992" width="9" style="1785" customWidth="1"/>
    <col min="9993" max="9993" width="9.42578125" style="1785" customWidth="1"/>
    <col min="9994" max="9994" width="6.7109375" style="1785" customWidth="1"/>
    <col min="9995" max="9995" width="7.7109375" style="1785" customWidth="1"/>
    <col min="9996" max="9999" width="0" style="1785" hidden="1" customWidth="1"/>
    <col min="10000" max="10000" width="16.7109375" style="1785" customWidth="1"/>
    <col min="10001" max="10001" width="11.42578125" style="1785" customWidth="1"/>
    <col min="10002" max="10003" width="12" style="1785" customWidth="1"/>
    <col min="10004" max="10004" width="8" style="1785" customWidth="1"/>
    <col min="10005" max="10005" width="8.7109375" style="1785" customWidth="1"/>
    <col min="10006" max="10006" width="9.5703125" style="1785" customWidth="1"/>
    <col min="10007" max="10007" width="9.7109375" style="1785" customWidth="1"/>
    <col min="10008" max="10009" width="0" style="1785" hidden="1" customWidth="1"/>
    <col min="10010" max="10010" width="5.42578125" style="1785" customWidth="1"/>
    <col min="10011" max="10240" width="9.7109375" style="1785"/>
    <col min="10241" max="10241" width="4.5703125" style="1785" customWidth="1"/>
    <col min="10242" max="10242" width="25.5703125" style="1785" customWidth="1"/>
    <col min="10243" max="10243" width="8" style="1785" customWidth="1"/>
    <col min="10244" max="10244" width="7.5703125" style="1785" customWidth="1"/>
    <col min="10245" max="10245" width="7.42578125" style="1785" customWidth="1"/>
    <col min="10246" max="10246" width="11.42578125" style="1785" customWidth="1"/>
    <col min="10247" max="10248" width="9" style="1785" customWidth="1"/>
    <col min="10249" max="10249" width="9.42578125" style="1785" customWidth="1"/>
    <col min="10250" max="10250" width="6.7109375" style="1785" customWidth="1"/>
    <col min="10251" max="10251" width="7.7109375" style="1785" customWidth="1"/>
    <col min="10252" max="10255" width="0" style="1785" hidden="1" customWidth="1"/>
    <col min="10256" max="10256" width="16.7109375" style="1785" customWidth="1"/>
    <col min="10257" max="10257" width="11.42578125" style="1785" customWidth="1"/>
    <col min="10258" max="10259" width="12" style="1785" customWidth="1"/>
    <col min="10260" max="10260" width="8" style="1785" customWidth="1"/>
    <col min="10261" max="10261" width="8.7109375" style="1785" customWidth="1"/>
    <col min="10262" max="10262" width="9.5703125" style="1785" customWidth="1"/>
    <col min="10263" max="10263" width="9.7109375" style="1785" customWidth="1"/>
    <col min="10264" max="10265" width="0" style="1785" hidden="1" customWidth="1"/>
    <col min="10266" max="10266" width="5.42578125" style="1785" customWidth="1"/>
    <col min="10267" max="10496" width="9.7109375" style="1785"/>
    <col min="10497" max="10497" width="4.5703125" style="1785" customWidth="1"/>
    <col min="10498" max="10498" width="25.5703125" style="1785" customWidth="1"/>
    <col min="10499" max="10499" width="8" style="1785" customWidth="1"/>
    <col min="10500" max="10500" width="7.5703125" style="1785" customWidth="1"/>
    <col min="10501" max="10501" width="7.42578125" style="1785" customWidth="1"/>
    <col min="10502" max="10502" width="11.42578125" style="1785" customWidth="1"/>
    <col min="10503" max="10504" width="9" style="1785" customWidth="1"/>
    <col min="10505" max="10505" width="9.42578125" style="1785" customWidth="1"/>
    <col min="10506" max="10506" width="6.7109375" style="1785" customWidth="1"/>
    <col min="10507" max="10507" width="7.7109375" style="1785" customWidth="1"/>
    <col min="10508" max="10511" width="0" style="1785" hidden="1" customWidth="1"/>
    <col min="10512" max="10512" width="16.7109375" style="1785" customWidth="1"/>
    <col min="10513" max="10513" width="11.42578125" style="1785" customWidth="1"/>
    <col min="10514" max="10515" width="12" style="1785" customWidth="1"/>
    <col min="10516" max="10516" width="8" style="1785" customWidth="1"/>
    <col min="10517" max="10517" width="8.7109375" style="1785" customWidth="1"/>
    <col min="10518" max="10518" width="9.5703125" style="1785" customWidth="1"/>
    <col min="10519" max="10519" width="9.7109375" style="1785" customWidth="1"/>
    <col min="10520" max="10521" width="0" style="1785" hidden="1" customWidth="1"/>
    <col min="10522" max="10522" width="5.42578125" style="1785" customWidth="1"/>
    <col min="10523" max="10752" width="9.7109375" style="1785"/>
    <col min="10753" max="10753" width="4.5703125" style="1785" customWidth="1"/>
    <col min="10754" max="10754" width="25.5703125" style="1785" customWidth="1"/>
    <col min="10755" max="10755" width="8" style="1785" customWidth="1"/>
    <col min="10756" max="10756" width="7.5703125" style="1785" customWidth="1"/>
    <col min="10757" max="10757" width="7.42578125" style="1785" customWidth="1"/>
    <col min="10758" max="10758" width="11.42578125" style="1785" customWidth="1"/>
    <col min="10759" max="10760" width="9" style="1785" customWidth="1"/>
    <col min="10761" max="10761" width="9.42578125" style="1785" customWidth="1"/>
    <col min="10762" max="10762" width="6.7109375" style="1785" customWidth="1"/>
    <col min="10763" max="10763" width="7.7109375" style="1785" customWidth="1"/>
    <col min="10764" max="10767" width="0" style="1785" hidden="1" customWidth="1"/>
    <col min="10768" max="10768" width="16.7109375" style="1785" customWidth="1"/>
    <col min="10769" max="10769" width="11.42578125" style="1785" customWidth="1"/>
    <col min="10770" max="10771" width="12" style="1785" customWidth="1"/>
    <col min="10772" max="10772" width="8" style="1785" customWidth="1"/>
    <col min="10773" max="10773" width="8.7109375" style="1785" customWidth="1"/>
    <col min="10774" max="10774" width="9.5703125" style="1785" customWidth="1"/>
    <col min="10775" max="10775" width="9.7109375" style="1785" customWidth="1"/>
    <col min="10776" max="10777" width="0" style="1785" hidden="1" customWidth="1"/>
    <col min="10778" max="10778" width="5.42578125" style="1785" customWidth="1"/>
    <col min="10779" max="11008" width="9.7109375" style="1785"/>
    <col min="11009" max="11009" width="4.5703125" style="1785" customWidth="1"/>
    <col min="11010" max="11010" width="25.5703125" style="1785" customWidth="1"/>
    <col min="11011" max="11011" width="8" style="1785" customWidth="1"/>
    <col min="11012" max="11012" width="7.5703125" style="1785" customWidth="1"/>
    <col min="11013" max="11013" width="7.42578125" style="1785" customWidth="1"/>
    <col min="11014" max="11014" width="11.42578125" style="1785" customWidth="1"/>
    <col min="11015" max="11016" width="9" style="1785" customWidth="1"/>
    <col min="11017" max="11017" width="9.42578125" style="1785" customWidth="1"/>
    <col min="11018" max="11018" width="6.7109375" style="1785" customWidth="1"/>
    <col min="11019" max="11019" width="7.7109375" style="1785" customWidth="1"/>
    <col min="11020" max="11023" width="0" style="1785" hidden="1" customWidth="1"/>
    <col min="11024" max="11024" width="16.7109375" style="1785" customWidth="1"/>
    <col min="11025" max="11025" width="11.42578125" style="1785" customWidth="1"/>
    <col min="11026" max="11027" width="12" style="1785" customWidth="1"/>
    <col min="11028" max="11028" width="8" style="1785" customWidth="1"/>
    <col min="11029" max="11029" width="8.7109375" style="1785" customWidth="1"/>
    <col min="11030" max="11030" width="9.5703125" style="1785" customWidth="1"/>
    <col min="11031" max="11031" width="9.7109375" style="1785" customWidth="1"/>
    <col min="11032" max="11033" width="0" style="1785" hidden="1" customWidth="1"/>
    <col min="11034" max="11034" width="5.42578125" style="1785" customWidth="1"/>
    <col min="11035" max="11264" width="9.7109375" style="1785"/>
    <col min="11265" max="11265" width="4.5703125" style="1785" customWidth="1"/>
    <col min="11266" max="11266" width="25.5703125" style="1785" customWidth="1"/>
    <col min="11267" max="11267" width="8" style="1785" customWidth="1"/>
    <col min="11268" max="11268" width="7.5703125" style="1785" customWidth="1"/>
    <col min="11269" max="11269" width="7.42578125" style="1785" customWidth="1"/>
    <col min="11270" max="11270" width="11.42578125" style="1785" customWidth="1"/>
    <col min="11271" max="11272" width="9" style="1785" customWidth="1"/>
    <col min="11273" max="11273" width="9.42578125" style="1785" customWidth="1"/>
    <col min="11274" max="11274" width="6.7109375" style="1785" customWidth="1"/>
    <col min="11275" max="11275" width="7.7109375" style="1785" customWidth="1"/>
    <col min="11276" max="11279" width="0" style="1785" hidden="1" customWidth="1"/>
    <col min="11280" max="11280" width="16.7109375" style="1785" customWidth="1"/>
    <col min="11281" max="11281" width="11.42578125" style="1785" customWidth="1"/>
    <col min="11282" max="11283" width="12" style="1785" customWidth="1"/>
    <col min="11284" max="11284" width="8" style="1785" customWidth="1"/>
    <col min="11285" max="11285" width="8.7109375" style="1785" customWidth="1"/>
    <col min="11286" max="11286" width="9.5703125" style="1785" customWidth="1"/>
    <col min="11287" max="11287" width="9.7109375" style="1785" customWidth="1"/>
    <col min="11288" max="11289" width="0" style="1785" hidden="1" customWidth="1"/>
    <col min="11290" max="11290" width="5.42578125" style="1785" customWidth="1"/>
    <col min="11291" max="11520" width="9.7109375" style="1785"/>
    <col min="11521" max="11521" width="4.5703125" style="1785" customWidth="1"/>
    <col min="11522" max="11522" width="25.5703125" style="1785" customWidth="1"/>
    <col min="11523" max="11523" width="8" style="1785" customWidth="1"/>
    <col min="11524" max="11524" width="7.5703125" style="1785" customWidth="1"/>
    <col min="11525" max="11525" width="7.42578125" style="1785" customWidth="1"/>
    <col min="11526" max="11526" width="11.42578125" style="1785" customWidth="1"/>
    <col min="11527" max="11528" width="9" style="1785" customWidth="1"/>
    <col min="11529" max="11529" width="9.42578125" style="1785" customWidth="1"/>
    <col min="11530" max="11530" width="6.7109375" style="1785" customWidth="1"/>
    <col min="11531" max="11531" width="7.7109375" style="1785" customWidth="1"/>
    <col min="11532" max="11535" width="0" style="1785" hidden="1" customWidth="1"/>
    <col min="11536" max="11536" width="16.7109375" style="1785" customWidth="1"/>
    <col min="11537" max="11537" width="11.42578125" style="1785" customWidth="1"/>
    <col min="11538" max="11539" width="12" style="1785" customWidth="1"/>
    <col min="11540" max="11540" width="8" style="1785" customWidth="1"/>
    <col min="11541" max="11541" width="8.7109375" style="1785" customWidth="1"/>
    <col min="11542" max="11542" width="9.5703125" style="1785" customWidth="1"/>
    <col min="11543" max="11543" width="9.7109375" style="1785" customWidth="1"/>
    <col min="11544" max="11545" width="0" style="1785" hidden="1" customWidth="1"/>
    <col min="11546" max="11546" width="5.42578125" style="1785" customWidth="1"/>
    <col min="11547" max="11776" width="9.7109375" style="1785"/>
    <col min="11777" max="11777" width="4.5703125" style="1785" customWidth="1"/>
    <col min="11778" max="11778" width="25.5703125" style="1785" customWidth="1"/>
    <col min="11779" max="11779" width="8" style="1785" customWidth="1"/>
    <col min="11780" max="11780" width="7.5703125" style="1785" customWidth="1"/>
    <col min="11781" max="11781" width="7.42578125" style="1785" customWidth="1"/>
    <col min="11782" max="11782" width="11.42578125" style="1785" customWidth="1"/>
    <col min="11783" max="11784" width="9" style="1785" customWidth="1"/>
    <col min="11785" max="11785" width="9.42578125" style="1785" customWidth="1"/>
    <col min="11786" max="11786" width="6.7109375" style="1785" customWidth="1"/>
    <col min="11787" max="11787" width="7.7109375" style="1785" customWidth="1"/>
    <col min="11788" max="11791" width="0" style="1785" hidden="1" customWidth="1"/>
    <col min="11792" max="11792" width="16.7109375" style="1785" customWidth="1"/>
    <col min="11793" max="11793" width="11.42578125" style="1785" customWidth="1"/>
    <col min="11794" max="11795" width="12" style="1785" customWidth="1"/>
    <col min="11796" max="11796" width="8" style="1785" customWidth="1"/>
    <col min="11797" max="11797" width="8.7109375" style="1785" customWidth="1"/>
    <col min="11798" max="11798" width="9.5703125" style="1785" customWidth="1"/>
    <col min="11799" max="11799" width="9.7109375" style="1785" customWidth="1"/>
    <col min="11800" max="11801" width="0" style="1785" hidden="1" customWidth="1"/>
    <col min="11802" max="11802" width="5.42578125" style="1785" customWidth="1"/>
    <col min="11803" max="12032" width="9.7109375" style="1785"/>
    <col min="12033" max="12033" width="4.5703125" style="1785" customWidth="1"/>
    <col min="12034" max="12034" width="25.5703125" style="1785" customWidth="1"/>
    <col min="12035" max="12035" width="8" style="1785" customWidth="1"/>
    <col min="12036" max="12036" width="7.5703125" style="1785" customWidth="1"/>
    <col min="12037" max="12037" width="7.42578125" style="1785" customWidth="1"/>
    <col min="12038" max="12038" width="11.42578125" style="1785" customWidth="1"/>
    <col min="12039" max="12040" width="9" style="1785" customWidth="1"/>
    <col min="12041" max="12041" width="9.42578125" style="1785" customWidth="1"/>
    <col min="12042" max="12042" width="6.7109375" style="1785" customWidth="1"/>
    <col min="12043" max="12043" width="7.7109375" style="1785" customWidth="1"/>
    <col min="12044" max="12047" width="0" style="1785" hidden="1" customWidth="1"/>
    <col min="12048" max="12048" width="16.7109375" style="1785" customWidth="1"/>
    <col min="12049" max="12049" width="11.42578125" style="1785" customWidth="1"/>
    <col min="12050" max="12051" width="12" style="1785" customWidth="1"/>
    <col min="12052" max="12052" width="8" style="1785" customWidth="1"/>
    <col min="12053" max="12053" width="8.7109375" style="1785" customWidth="1"/>
    <col min="12054" max="12054" width="9.5703125" style="1785" customWidth="1"/>
    <col min="12055" max="12055" width="9.7109375" style="1785" customWidth="1"/>
    <col min="12056" max="12057" width="0" style="1785" hidden="1" customWidth="1"/>
    <col min="12058" max="12058" width="5.42578125" style="1785" customWidth="1"/>
    <col min="12059" max="12288" width="9.7109375" style="1785"/>
    <col min="12289" max="12289" width="4.5703125" style="1785" customWidth="1"/>
    <col min="12290" max="12290" width="25.5703125" style="1785" customWidth="1"/>
    <col min="12291" max="12291" width="8" style="1785" customWidth="1"/>
    <col min="12292" max="12292" width="7.5703125" style="1785" customWidth="1"/>
    <col min="12293" max="12293" width="7.42578125" style="1785" customWidth="1"/>
    <col min="12294" max="12294" width="11.42578125" style="1785" customWidth="1"/>
    <col min="12295" max="12296" width="9" style="1785" customWidth="1"/>
    <col min="12297" max="12297" width="9.42578125" style="1785" customWidth="1"/>
    <col min="12298" max="12298" width="6.7109375" style="1785" customWidth="1"/>
    <col min="12299" max="12299" width="7.7109375" style="1785" customWidth="1"/>
    <col min="12300" max="12303" width="0" style="1785" hidden="1" customWidth="1"/>
    <col min="12304" max="12304" width="16.7109375" style="1785" customWidth="1"/>
    <col min="12305" max="12305" width="11.42578125" style="1785" customWidth="1"/>
    <col min="12306" max="12307" width="12" style="1785" customWidth="1"/>
    <col min="12308" max="12308" width="8" style="1785" customWidth="1"/>
    <col min="12309" max="12309" width="8.7109375" style="1785" customWidth="1"/>
    <col min="12310" max="12310" width="9.5703125" style="1785" customWidth="1"/>
    <col min="12311" max="12311" width="9.7109375" style="1785" customWidth="1"/>
    <col min="12312" max="12313" width="0" style="1785" hidden="1" customWidth="1"/>
    <col min="12314" max="12314" width="5.42578125" style="1785" customWidth="1"/>
    <col min="12315" max="12544" width="9.7109375" style="1785"/>
    <col min="12545" max="12545" width="4.5703125" style="1785" customWidth="1"/>
    <col min="12546" max="12546" width="25.5703125" style="1785" customWidth="1"/>
    <col min="12547" max="12547" width="8" style="1785" customWidth="1"/>
    <col min="12548" max="12548" width="7.5703125" style="1785" customWidth="1"/>
    <col min="12549" max="12549" width="7.42578125" style="1785" customWidth="1"/>
    <col min="12550" max="12550" width="11.42578125" style="1785" customWidth="1"/>
    <col min="12551" max="12552" width="9" style="1785" customWidth="1"/>
    <col min="12553" max="12553" width="9.42578125" style="1785" customWidth="1"/>
    <col min="12554" max="12554" width="6.7109375" style="1785" customWidth="1"/>
    <col min="12555" max="12555" width="7.7109375" style="1785" customWidth="1"/>
    <col min="12556" max="12559" width="0" style="1785" hidden="1" customWidth="1"/>
    <col min="12560" max="12560" width="16.7109375" style="1785" customWidth="1"/>
    <col min="12561" max="12561" width="11.42578125" style="1785" customWidth="1"/>
    <col min="12562" max="12563" width="12" style="1785" customWidth="1"/>
    <col min="12564" max="12564" width="8" style="1785" customWidth="1"/>
    <col min="12565" max="12565" width="8.7109375" style="1785" customWidth="1"/>
    <col min="12566" max="12566" width="9.5703125" style="1785" customWidth="1"/>
    <col min="12567" max="12567" width="9.7109375" style="1785" customWidth="1"/>
    <col min="12568" max="12569" width="0" style="1785" hidden="1" customWidth="1"/>
    <col min="12570" max="12570" width="5.42578125" style="1785" customWidth="1"/>
    <col min="12571" max="12800" width="9.7109375" style="1785"/>
    <col min="12801" max="12801" width="4.5703125" style="1785" customWidth="1"/>
    <col min="12802" max="12802" width="25.5703125" style="1785" customWidth="1"/>
    <col min="12803" max="12803" width="8" style="1785" customWidth="1"/>
    <col min="12804" max="12804" width="7.5703125" style="1785" customWidth="1"/>
    <col min="12805" max="12805" width="7.42578125" style="1785" customWidth="1"/>
    <col min="12806" max="12806" width="11.42578125" style="1785" customWidth="1"/>
    <col min="12807" max="12808" width="9" style="1785" customWidth="1"/>
    <col min="12809" max="12809" width="9.42578125" style="1785" customWidth="1"/>
    <col min="12810" max="12810" width="6.7109375" style="1785" customWidth="1"/>
    <col min="12811" max="12811" width="7.7109375" style="1785" customWidth="1"/>
    <col min="12812" max="12815" width="0" style="1785" hidden="1" customWidth="1"/>
    <col min="12816" max="12816" width="16.7109375" style="1785" customWidth="1"/>
    <col min="12817" max="12817" width="11.42578125" style="1785" customWidth="1"/>
    <col min="12818" max="12819" width="12" style="1785" customWidth="1"/>
    <col min="12820" max="12820" width="8" style="1785" customWidth="1"/>
    <col min="12821" max="12821" width="8.7109375" style="1785" customWidth="1"/>
    <col min="12822" max="12822" width="9.5703125" style="1785" customWidth="1"/>
    <col min="12823" max="12823" width="9.7109375" style="1785" customWidth="1"/>
    <col min="12824" max="12825" width="0" style="1785" hidden="1" customWidth="1"/>
    <col min="12826" max="12826" width="5.42578125" style="1785" customWidth="1"/>
    <col min="12827" max="13056" width="9.7109375" style="1785"/>
    <col min="13057" max="13057" width="4.5703125" style="1785" customWidth="1"/>
    <col min="13058" max="13058" width="25.5703125" style="1785" customWidth="1"/>
    <col min="13059" max="13059" width="8" style="1785" customWidth="1"/>
    <col min="13060" max="13060" width="7.5703125" style="1785" customWidth="1"/>
    <col min="13061" max="13061" width="7.42578125" style="1785" customWidth="1"/>
    <col min="13062" max="13062" width="11.42578125" style="1785" customWidth="1"/>
    <col min="13063" max="13064" width="9" style="1785" customWidth="1"/>
    <col min="13065" max="13065" width="9.42578125" style="1785" customWidth="1"/>
    <col min="13066" max="13066" width="6.7109375" style="1785" customWidth="1"/>
    <col min="13067" max="13067" width="7.7109375" style="1785" customWidth="1"/>
    <col min="13068" max="13071" width="0" style="1785" hidden="1" customWidth="1"/>
    <col min="13072" max="13072" width="16.7109375" style="1785" customWidth="1"/>
    <col min="13073" max="13073" width="11.42578125" style="1785" customWidth="1"/>
    <col min="13074" max="13075" width="12" style="1785" customWidth="1"/>
    <col min="13076" max="13076" width="8" style="1785" customWidth="1"/>
    <col min="13077" max="13077" width="8.7109375" style="1785" customWidth="1"/>
    <col min="13078" max="13078" width="9.5703125" style="1785" customWidth="1"/>
    <col min="13079" max="13079" width="9.7109375" style="1785" customWidth="1"/>
    <col min="13080" max="13081" width="0" style="1785" hidden="1" customWidth="1"/>
    <col min="13082" max="13082" width="5.42578125" style="1785" customWidth="1"/>
    <col min="13083" max="13312" width="9.7109375" style="1785"/>
    <col min="13313" max="13313" width="4.5703125" style="1785" customWidth="1"/>
    <col min="13314" max="13314" width="25.5703125" style="1785" customWidth="1"/>
    <col min="13315" max="13315" width="8" style="1785" customWidth="1"/>
    <col min="13316" max="13316" width="7.5703125" style="1785" customWidth="1"/>
    <col min="13317" max="13317" width="7.42578125" style="1785" customWidth="1"/>
    <col min="13318" max="13318" width="11.42578125" style="1785" customWidth="1"/>
    <col min="13319" max="13320" width="9" style="1785" customWidth="1"/>
    <col min="13321" max="13321" width="9.42578125" style="1785" customWidth="1"/>
    <col min="13322" max="13322" width="6.7109375" style="1785" customWidth="1"/>
    <col min="13323" max="13323" width="7.7109375" style="1785" customWidth="1"/>
    <col min="13324" max="13327" width="0" style="1785" hidden="1" customWidth="1"/>
    <col min="13328" max="13328" width="16.7109375" style="1785" customWidth="1"/>
    <col min="13329" max="13329" width="11.42578125" style="1785" customWidth="1"/>
    <col min="13330" max="13331" width="12" style="1785" customWidth="1"/>
    <col min="13332" max="13332" width="8" style="1785" customWidth="1"/>
    <col min="13333" max="13333" width="8.7109375" style="1785" customWidth="1"/>
    <col min="13334" max="13334" width="9.5703125" style="1785" customWidth="1"/>
    <col min="13335" max="13335" width="9.7109375" style="1785" customWidth="1"/>
    <col min="13336" max="13337" width="0" style="1785" hidden="1" customWidth="1"/>
    <col min="13338" max="13338" width="5.42578125" style="1785" customWidth="1"/>
    <col min="13339" max="13568" width="9.7109375" style="1785"/>
    <col min="13569" max="13569" width="4.5703125" style="1785" customWidth="1"/>
    <col min="13570" max="13570" width="25.5703125" style="1785" customWidth="1"/>
    <col min="13571" max="13571" width="8" style="1785" customWidth="1"/>
    <col min="13572" max="13572" width="7.5703125" style="1785" customWidth="1"/>
    <col min="13573" max="13573" width="7.42578125" style="1785" customWidth="1"/>
    <col min="13574" max="13574" width="11.42578125" style="1785" customWidth="1"/>
    <col min="13575" max="13576" width="9" style="1785" customWidth="1"/>
    <col min="13577" max="13577" width="9.42578125" style="1785" customWidth="1"/>
    <col min="13578" max="13578" width="6.7109375" style="1785" customWidth="1"/>
    <col min="13579" max="13579" width="7.7109375" style="1785" customWidth="1"/>
    <col min="13580" max="13583" width="0" style="1785" hidden="1" customWidth="1"/>
    <col min="13584" max="13584" width="16.7109375" style="1785" customWidth="1"/>
    <col min="13585" max="13585" width="11.42578125" style="1785" customWidth="1"/>
    <col min="13586" max="13587" width="12" style="1785" customWidth="1"/>
    <col min="13588" max="13588" width="8" style="1785" customWidth="1"/>
    <col min="13589" max="13589" width="8.7109375" style="1785" customWidth="1"/>
    <col min="13590" max="13590" width="9.5703125" style="1785" customWidth="1"/>
    <col min="13591" max="13591" width="9.7109375" style="1785" customWidth="1"/>
    <col min="13592" max="13593" width="0" style="1785" hidden="1" customWidth="1"/>
    <col min="13594" max="13594" width="5.42578125" style="1785" customWidth="1"/>
    <col min="13595" max="13824" width="9.7109375" style="1785"/>
    <col min="13825" max="13825" width="4.5703125" style="1785" customWidth="1"/>
    <col min="13826" max="13826" width="25.5703125" style="1785" customWidth="1"/>
    <col min="13827" max="13827" width="8" style="1785" customWidth="1"/>
    <col min="13828" max="13828" width="7.5703125" style="1785" customWidth="1"/>
    <col min="13829" max="13829" width="7.42578125" style="1785" customWidth="1"/>
    <col min="13830" max="13830" width="11.42578125" style="1785" customWidth="1"/>
    <col min="13831" max="13832" width="9" style="1785" customWidth="1"/>
    <col min="13833" max="13833" width="9.42578125" style="1785" customWidth="1"/>
    <col min="13834" max="13834" width="6.7109375" style="1785" customWidth="1"/>
    <col min="13835" max="13835" width="7.7109375" style="1785" customWidth="1"/>
    <col min="13836" max="13839" width="0" style="1785" hidden="1" customWidth="1"/>
    <col min="13840" max="13840" width="16.7109375" style="1785" customWidth="1"/>
    <col min="13841" max="13841" width="11.42578125" style="1785" customWidth="1"/>
    <col min="13842" max="13843" width="12" style="1785" customWidth="1"/>
    <col min="13844" max="13844" width="8" style="1785" customWidth="1"/>
    <col min="13845" max="13845" width="8.7109375" style="1785" customWidth="1"/>
    <col min="13846" max="13846" width="9.5703125" style="1785" customWidth="1"/>
    <col min="13847" max="13847" width="9.7109375" style="1785" customWidth="1"/>
    <col min="13848" max="13849" width="0" style="1785" hidden="1" customWidth="1"/>
    <col min="13850" max="13850" width="5.42578125" style="1785" customWidth="1"/>
    <col min="13851" max="14080" width="9.7109375" style="1785"/>
    <col min="14081" max="14081" width="4.5703125" style="1785" customWidth="1"/>
    <col min="14082" max="14082" width="25.5703125" style="1785" customWidth="1"/>
    <col min="14083" max="14083" width="8" style="1785" customWidth="1"/>
    <col min="14084" max="14084" width="7.5703125" style="1785" customWidth="1"/>
    <col min="14085" max="14085" width="7.42578125" style="1785" customWidth="1"/>
    <col min="14086" max="14086" width="11.42578125" style="1785" customWidth="1"/>
    <col min="14087" max="14088" width="9" style="1785" customWidth="1"/>
    <col min="14089" max="14089" width="9.42578125" style="1785" customWidth="1"/>
    <col min="14090" max="14090" width="6.7109375" style="1785" customWidth="1"/>
    <col min="14091" max="14091" width="7.7109375" style="1785" customWidth="1"/>
    <col min="14092" max="14095" width="0" style="1785" hidden="1" customWidth="1"/>
    <col min="14096" max="14096" width="16.7109375" style="1785" customWidth="1"/>
    <col min="14097" max="14097" width="11.42578125" style="1785" customWidth="1"/>
    <col min="14098" max="14099" width="12" style="1785" customWidth="1"/>
    <col min="14100" max="14100" width="8" style="1785" customWidth="1"/>
    <col min="14101" max="14101" width="8.7109375" style="1785" customWidth="1"/>
    <col min="14102" max="14102" width="9.5703125" style="1785" customWidth="1"/>
    <col min="14103" max="14103" width="9.7109375" style="1785" customWidth="1"/>
    <col min="14104" max="14105" width="0" style="1785" hidden="1" customWidth="1"/>
    <col min="14106" max="14106" width="5.42578125" style="1785" customWidth="1"/>
    <col min="14107" max="14336" width="9.7109375" style="1785"/>
    <col min="14337" max="14337" width="4.5703125" style="1785" customWidth="1"/>
    <col min="14338" max="14338" width="25.5703125" style="1785" customWidth="1"/>
    <col min="14339" max="14339" width="8" style="1785" customWidth="1"/>
    <col min="14340" max="14340" width="7.5703125" style="1785" customWidth="1"/>
    <col min="14341" max="14341" width="7.42578125" style="1785" customWidth="1"/>
    <col min="14342" max="14342" width="11.42578125" style="1785" customWidth="1"/>
    <col min="14343" max="14344" width="9" style="1785" customWidth="1"/>
    <col min="14345" max="14345" width="9.42578125" style="1785" customWidth="1"/>
    <col min="14346" max="14346" width="6.7109375" style="1785" customWidth="1"/>
    <col min="14347" max="14347" width="7.7109375" style="1785" customWidth="1"/>
    <col min="14348" max="14351" width="0" style="1785" hidden="1" customWidth="1"/>
    <col min="14352" max="14352" width="16.7109375" style="1785" customWidth="1"/>
    <col min="14353" max="14353" width="11.42578125" style="1785" customWidth="1"/>
    <col min="14354" max="14355" width="12" style="1785" customWidth="1"/>
    <col min="14356" max="14356" width="8" style="1785" customWidth="1"/>
    <col min="14357" max="14357" width="8.7109375" style="1785" customWidth="1"/>
    <col min="14358" max="14358" width="9.5703125" style="1785" customWidth="1"/>
    <col min="14359" max="14359" width="9.7109375" style="1785" customWidth="1"/>
    <col min="14360" max="14361" width="0" style="1785" hidden="1" customWidth="1"/>
    <col min="14362" max="14362" width="5.42578125" style="1785" customWidth="1"/>
    <col min="14363" max="14592" width="9.7109375" style="1785"/>
    <col min="14593" max="14593" width="4.5703125" style="1785" customWidth="1"/>
    <col min="14594" max="14594" width="25.5703125" style="1785" customWidth="1"/>
    <col min="14595" max="14595" width="8" style="1785" customWidth="1"/>
    <col min="14596" max="14596" width="7.5703125" style="1785" customWidth="1"/>
    <col min="14597" max="14597" width="7.42578125" style="1785" customWidth="1"/>
    <col min="14598" max="14598" width="11.42578125" style="1785" customWidth="1"/>
    <col min="14599" max="14600" width="9" style="1785" customWidth="1"/>
    <col min="14601" max="14601" width="9.42578125" style="1785" customWidth="1"/>
    <col min="14602" max="14602" width="6.7109375" style="1785" customWidth="1"/>
    <col min="14603" max="14603" width="7.7109375" style="1785" customWidth="1"/>
    <col min="14604" max="14607" width="0" style="1785" hidden="1" customWidth="1"/>
    <col min="14608" max="14608" width="16.7109375" style="1785" customWidth="1"/>
    <col min="14609" max="14609" width="11.42578125" style="1785" customWidth="1"/>
    <col min="14610" max="14611" width="12" style="1785" customWidth="1"/>
    <col min="14612" max="14612" width="8" style="1785" customWidth="1"/>
    <col min="14613" max="14613" width="8.7109375" style="1785" customWidth="1"/>
    <col min="14614" max="14614" width="9.5703125" style="1785" customWidth="1"/>
    <col min="14615" max="14615" width="9.7109375" style="1785" customWidth="1"/>
    <col min="14616" max="14617" width="0" style="1785" hidden="1" customWidth="1"/>
    <col min="14618" max="14618" width="5.42578125" style="1785" customWidth="1"/>
    <col min="14619" max="14848" width="9.7109375" style="1785"/>
    <col min="14849" max="14849" width="4.5703125" style="1785" customWidth="1"/>
    <col min="14850" max="14850" width="25.5703125" style="1785" customWidth="1"/>
    <col min="14851" max="14851" width="8" style="1785" customWidth="1"/>
    <col min="14852" max="14852" width="7.5703125" style="1785" customWidth="1"/>
    <col min="14853" max="14853" width="7.42578125" style="1785" customWidth="1"/>
    <col min="14854" max="14854" width="11.42578125" style="1785" customWidth="1"/>
    <col min="14855" max="14856" width="9" style="1785" customWidth="1"/>
    <col min="14857" max="14857" width="9.42578125" style="1785" customWidth="1"/>
    <col min="14858" max="14858" width="6.7109375" style="1785" customWidth="1"/>
    <col min="14859" max="14859" width="7.7109375" style="1785" customWidth="1"/>
    <col min="14860" max="14863" width="0" style="1785" hidden="1" customWidth="1"/>
    <col min="14864" max="14864" width="16.7109375" style="1785" customWidth="1"/>
    <col min="14865" max="14865" width="11.42578125" style="1785" customWidth="1"/>
    <col min="14866" max="14867" width="12" style="1785" customWidth="1"/>
    <col min="14868" max="14868" width="8" style="1785" customWidth="1"/>
    <col min="14869" max="14869" width="8.7109375" style="1785" customWidth="1"/>
    <col min="14870" max="14870" width="9.5703125" style="1785" customWidth="1"/>
    <col min="14871" max="14871" width="9.7109375" style="1785" customWidth="1"/>
    <col min="14872" max="14873" width="0" style="1785" hidden="1" customWidth="1"/>
    <col min="14874" max="14874" width="5.42578125" style="1785" customWidth="1"/>
    <col min="14875" max="15104" width="9.7109375" style="1785"/>
    <col min="15105" max="15105" width="4.5703125" style="1785" customWidth="1"/>
    <col min="15106" max="15106" width="25.5703125" style="1785" customWidth="1"/>
    <col min="15107" max="15107" width="8" style="1785" customWidth="1"/>
    <col min="15108" max="15108" width="7.5703125" style="1785" customWidth="1"/>
    <col min="15109" max="15109" width="7.42578125" style="1785" customWidth="1"/>
    <col min="15110" max="15110" width="11.42578125" style="1785" customWidth="1"/>
    <col min="15111" max="15112" width="9" style="1785" customWidth="1"/>
    <col min="15113" max="15113" width="9.42578125" style="1785" customWidth="1"/>
    <col min="15114" max="15114" width="6.7109375" style="1785" customWidth="1"/>
    <col min="15115" max="15115" width="7.7109375" style="1785" customWidth="1"/>
    <col min="15116" max="15119" width="0" style="1785" hidden="1" customWidth="1"/>
    <col min="15120" max="15120" width="16.7109375" style="1785" customWidth="1"/>
    <col min="15121" max="15121" width="11.42578125" style="1785" customWidth="1"/>
    <col min="15122" max="15123" width="12" style="1785" customWidth="1"/>
    <col min="15124" max="15124" width="8" style="1785" customWidth="1"/>
    <col min="15125" max="15125" width="8.7109375" style="1785" customWidth="1"/>
    <col min="15126" max="15126" width="9.5703125" style="1785" customWidth="1"/>
    <col min="15127" max="15127" width="9.7109375" style="1785" customWidth="1"/>
    <col min="15128" max="15129" width="0" style="1785" hidden="1" customWidth="1"/>
    <col min="15130" max="15130" width="5.42578125" style="1785" customWidth="1"/>
    <col min="15131" max="15360" width="9.7109375" style="1785"/>
    <col min="15361" max="15361" width="4.5703125" style="1785" customWidth="1"/>
    <col min="15362" max="15362" width="25.5703125" style="1785" customWidth="1"/>
    <col min="15363" max="15363" width="8" style="1785" customWidth="1"/>
    <col min="15364" max="15364" width="7.5703125" style="1785" customWidth="1"/>
    <col min="15365" max="15365" width="7.42578125" style="1785" customWidth="1"/>
    <col min="15366" max="15366" width="11.42578125" style="1785" customWidth="1"/>
    <col min="15367" max="15368" width="9" style="1785" customWidth="1"/>
    <col min="15369" max="15369" width="9.42578125" style="1785" customWidth="1"/>
    <col min="15370" max="15370" width="6.7109375" style="1785" customWidth="1"/>
    <col min="15371" max="15371" width="7.7109375" style="1785" customWidth="1"/>
    <col min="15372" max="15375" width="0" style="1785" hidden="1" customWidth="1"/>
    <col min="15376" max="15376" width="16.7109375" style="1785" customWidth="1"/>
    <col min="15377" max="15377" width="11.42578125" style="1785" customWidth="1"/>
    <col min="15378" max="15379" width="12" style="1785" customWidth="1"/>
    <col min="15380" max="15380" width="8" style="1785" customWidth="1"/>
    <col min="15381" max="15381" width="8.7109375" style="1785" customWidth="1"/>
    <col min="15382" max="15382" width="9.5703125" style="1785" customWidth="1"/>
    <col min="15383" max="15383" width="9.7109375" style="1785" customWidth="1"/>
    <col min="15384" max="15385" width="0" style="1785" hidden="1" customWidth="1"/>
    <col min="15386" max="15386" width="5.42578125" style="1785" customWidth="1"/>
    <col min="15387" max="15616" width="9.7109375" style="1785"/>
    <col min="15617" max="15617" width="4.5703125" style="1785" customWidth="1"/>
    <col min="15618" max="15618" width="25.5703125" style="1785" customWidth="1"/>
    <col min="15619" max="15619" width="8" style="1785" customWidth="1"/>
    <col min="15620" max="15620" width="7.5703125" style="1785" customWidth="1"/>
    <col min="15621" max="15621" width="7.42578125" style="1785" customWidth="1"/>
    <col min="15622" max="15622" width="11.42578125" style="1785" customWidth="1"/>
    <col min="15623" max="15624" width="9" style="1785" customWidth="1"/>
    <col min="15625" max="15625" width="9.42578125" style="1785" customWidth="1"/>
    <col min="15626" max="15626" width="6.7109375" style="1785" customWidth="1"/>
    <col min="15627" max="15627" width="7.7109375" style="1785" customWidth="1"/>
    <col min="15628" max="15631" width="0" style="1785" hidden="1" customWidth="1"/>
    <col min="15632" max="15632" width="16.7109375" style="1785" customWidth="1"/>
    <col min="15633" max="15633" width="11.42578125" style="1785" customWidth="1"/>
    <col min="15634" max="15635" width="12" style="1785" customWidth="1"/>
    <col min="15636" max="15636" width="8" style="1785" customWidth="1"/>
    <col min="15637" max="15637" width="8.7109375" style="1785" customWidth="1"/>
    <col min="15638" max="15638" width="9.5703125" style="1785" customWidth="1"/>
    <col min="15639" max="15639" width="9.7109375" style="1785" customWidth="1"/>
    <col min="15640" max="15641" width="0" style="1785" hidden="1" customWidth="1"/>
    <col min="15642" max="15642" width="5.42578125" style="1785" customWidth="1"/>
    <col min="15643" max="15872" width="9.7109375" style="1785"/>
    <col min="15873" max="15873" width="4.5703125" style="1785" customWidth="1"/>
    <col min="15874" max="15874" width="25.5703125" style="1785" customWidth="1"/>
    <col min="15875" max="15875" width="8" style="1785" customWidth="1"/>
    <col min="15876" max="15876" width="7.5703125" style="1785" customWidth="1"/>
    <col min="15877" max="15877" width="7.42578125" style="1785" customWidth="1"/>
    <col min="15878" max="15878" width="11.42578125" style="1785" customWidth="1"/>
    <col min="15879" max="15880" width="9" style="1785" customWidth="1"/>
    <col min="15881" max="15881" width="9.42578125" style="1785" customWidth="1"/>
    <col min="15882" max="15882" width="6.7109375" style="1785" customWidth="1"/>
    <col min="15883" max="15883" width="7.7109375" style="1785" customWidth="1"/>
    <col min="15884" max="15887" width="0" style="1785" hidden="1" customWidth="1"/>
    <col min="15888" max="15888" width="16.7109375" style="1785" customWidth="1"/>
    <col min="15889" max="15889" width="11.42578125" style="1785" customWidth="1"/>
    <col min="15890" max="15891" width="12" style="1785" customWidth="1"/>
    <col min="15892" max="15892" width="8" style="1785" customWidth="1"/>
    <col min="15893" max="15893" width="8.7109375" style="1785" customWidth="1"/>
    <col min="15894" max="15894" width="9.5703125" style="1785" customWidth="1"/>
    <col min="15895" max="15895" width="9.7109375" style="1785" customWidth="1"/>
    <col min="15896" max="15897" width="0" style="1785" hidden="1" customWidth="1"/>
    <col min="15898" max="15898" width="5.42578125" style="1785" customWidth="1"/>
    <col min="15899" max="16128" width="9.7109375" style="1785"/>
    <col min="16129" max="16129" width="4.5703125" style="1785" customWidth="1"/>
    <col min="16130" max="16130" width="25.5703125" style="1785" customWidth="1"/>
    <col min="16131" max="16131" width="8" style="1785" customWidth="1"/>
    <col min="16132" max="16132" width="7.5703125" style="1785" customWidth="1"/>
    <col min="16133" max="16133" width="7.42578125" style="1785" customWidth="1"/>
    <col min="16134" max="16134" width="11.42578125" style="1785" customWidth="1"/>
    <col min="16135" max="16136" width="9" style="1785" customWidth="1"/>
    <col min="16137" max="16137" width="9.42578125" style="1785" customWidth="1"/>
    <col min="16138" max="16138" width="6.7109375" style="1785" customWidth="1"/>
    <col min="16139" max="16139" width="7.7109375" style="1785" customWidth="1"/>
    <col min="16140" max="16143" width="0" style="1785" hidden="1" customWidth="1"/>
    <col min="16144" max="16144" width="16.7109375" style="1785" customWidth="1"/>
    <col min="16145" max="16145" width="11.42578125" style="1785" customWidth="1"/>
    <col min="16146" max="16147" width="12" style="1785" customWidth="1"/>
    <col min="16148" max="16148" width="8" style="1785" customWidth="1"/>
    <col min="16149" max="16149" width="8.7109375" style="1785" customWidth="1"/>
    <col min="16150" max="16150" width="9.5703125" style="1785" customWidth="1"/>
    <col min="16151" max="16151" width="9.7109375" style="1785" customWidth="1"/>
    <col min="16152" max="16153" width="0" style="1785" hidden="1" customWidth="1"/>
    <col min="16154" max="16154" width="5.42578125" style="1785" customWidth="1"/>
    <col min="16155" max="16384" width="9.7109375" style="1785"/>
  </cols>
  <sheetData>
    <row r="1" spans="1:28" ht="15.6" customHeight="1">
      <c r="A1" s="2725" t="s">
        <v>593</v>
      </c>
      <c r="B1" s="2725"/>
      <c r="C1" s="2725"/>
      <c r="D1" s="2725"/>
      <c r="E1" s="2725"/>
      <c r="F1" s="2725"/>
      <c r="G1" s="2725"/>
      <c r="H1" s="2725"/>
      <c r="I1" s="2725"/>
      <c r="J1" s="2725"/>
      <c r="K1" s="2725"/>
      <c r="L1" s="2725"/>
      <c r="M1" s="2725"/>
      <c r="N1" s="2725"/>
      <c r="O1" s="2725"/>
      <c r="P1" s="2725"/>
      <c r="Q1" s="2725"/>
      <c r="R1" s="2725"/>
      <c r="S1" s="2725"/>
      <c r="T1" s="2725"/>
      <c r="U1" s="2725"/>
      <c r="V1" s="2725"/>
      <c r="W1" s="2725"/>
      <c r="X1" s="2725"/>
      <c r="Y1" s="2725"/>
      <c r="Z1" s="2725"/>
    </row>
    <row r="2" spans="1:28" ht="21.6" customHeight="1">
      <c r="A2" s="2726" t="s">
        <v>663</v>
      </c>
      <c r="B2" s="2726"/>
      <c r="C2" s="2726"/>
      <c r="D2" s="2726"/>
      <c r="E2" s="2726"/>
      <c r="F2" s="2726"/>
      <c r="G2" s="2726"/>
      <c r="H2" s="2726"/>
      <c r="I2" s="2726"/>
      <c r="J2" s="2726"/>
      <c r="K2" s="2726"/>
      <c r="L2" s="2726"/>
      <c r="M2" s="2726"/>
      <c r="N2" s="2726"/>
      <c r="O2" s="2726"/>
      <c r="P2" s="2726"/>
      <c r="Q2" s="2726"/>
      <c r="R2" s="2726"/>
      <c r="S2" s="2726"/>
      <c r="T2" s="2726"/>
      <c r="U2" s="2726"/>
      <c r="V2" s="2726"/>
      <c r="W2" s="2726"/>
      <c r="X2" s="2726"/>
      <c r="Y2" s="2726"/>
      <c r="Z2" s="2726"/>
    </row>
    <row r="3" spans="1:28" ht="12.6" customHeight="1">
      <c r="A3" s="2727" t="s">
        <v>666</v>
      </c>
      <c r="B3" s="2727"/>
      <c r="C3" s="2727"/>
      <c r="D3" s="2727"/>
      <c r="E3" s="2727"/>
      <c r="F3" s="2727"/>
      <c r="G3" s="2727"/>
      <c r="H3" s="2727"/>
      <c r="I3" s="2727"/>
      <c r="J3" s="2727"/>
      <c r="K3" s="2727"/>
      <c r="L3" s="2727"/>
      <c r="M3" s="2727"/>
      <c r="N3" s="2727"/>
      <c r="O3" s="2727"/>
      <c r="P3" s="2727"/>
      <c r="Q3" s="2727"/>
      <c r="R3" s="2727"/>
      <c r="S3" s="2727"/>
      <c r="T3" s="2727"/>
      <c r="U3" s="2727"/>
      <c r="V3" s="2727"/>
      <c r="W3" s="2727"/>
      <c r="X3" s="2727"/>
      <c r="Y3" s="2727"/>
      <c r="Z3" s="2727"/>
    </row>
    <row r="4" spans="1:28">
      <c r="Z4" s="1787" t="s">
        <v>594</v>
      </c>
    </row>
    <row r="5" spans="1:28" s="1792" customFormat="1" ht="49.5" customHeight="1">
      <c r="A5" s="2728" t="s">
        <v>54</v>
      </c>
      <c r="B5" s="2728" t="s">
        <v>14</v>
      </c>
      <c r="C5" s="2728" t="s">
        <v>595</v>
      </c>
      <c r="D5" s="2728" t="s">
        <v>596</v>
      </c>
      <c r="E5" s="2728" t="s">
        <v>17</v>
      </c>
      <c r="F5" s="2729" t="s">
        <v>36</v>
      </c>
      <c r="G5" s="2730"/>
      <c r="H5" s="2731"/>
      <c r="I5" s="2729" t="s">
        <v>597</v>
      </c>
      <c r="J5" s="2730"/>
      <c r="K5" s="2731"/>
      <c r="L5" s="2737" t="s">
        <v>598</v>
      </c>
      <c r="M5" s="2735" t="s">
        <v>36</v>
      </c>
      <c r="N5" s="2736"/>
      <c r="O5" s="2736"/>
      <c r="P5" s="2728" t="s">
        <v>646</v>
      </c>
      <c r="Q5" s="2729" t="s">
        <v>600</v>
      </c>
      <c r="R5" s="2731"/>
      <c r="S5" s="2728" t="s">
        <v>647</v>
      </c>
      <c r="T5" s="2729" t="s">
        <v>602</v>
      </c>
      <c r="U5" s="2730"/>
      <c r="V5" s="2730"/>
      <c r="W5" s="2731"/>
      <c r="X5" s="2728" t="s">
        <v>603</v>
      </c>
      <c r="Y5" s="2728" t="s">
        <v>604</v>
      </c>
      <c r="Z5" s="2728" t="s">
        <v>4</v>
      </c>
    </row>
    <row r="6" spans="1:28" s="1792" customFormat="1" ht="18" customHeight="1">
      <c r="A6" s="2728"/>
      <c r="B6" s="2728"/>
      <c r="C6" s="2728"/>
      <c r="D6" s="2728"/>
      <c r="E6" s="2728"/>
      <c r="F6" s="2732" t="s">
        <v>605</v>
      </c>
      <c r="G6" s="2729" t="s">
        <v>606</v>
      </c>
      <c r="H6" s="2731"/>
      <c r="I6" s="2732" t="s">
        <v>605</v>
      </c>
      <c r="J6" s="2729" t="s">
        <v>606</v>
      </c>
      <c r="K6" s="2731"/>
      <c r="L6" s="2737"/>
      <c r="M6" s="2735" t="s">
        <v>605</v>
      </c>
      <c r="N6" s="2736" t="s">
        <v>19</v>
      </c>
      <c r="O6" s="2736"/>
      <c r="P6" s="2728"/>
      <c r="Q6" s="2732" t="s">
        <v>20</v>
      </c>
      <c r="R6" s="2732" t="s">
        <v>427</v>
      </c>
      <c r="S6" s="2728"/>
      <c r="T6" s="2732" t="s">
        <v>20</v>
      </c>
      <c r="U6" s="2729" t="s">
        <v>427</v>
      </c>
      <c r="V6" s="2730"/>
      <c r="W6" s="2731"/>
      <c r="X6" s="2728"/>
      <c r="Y6" s="2728"/>
      <c r="Z6" s="2728"/>
    </row>
    <row r="7" spans="1:28" s="1792" customFormat="1" ht="15" customHeight="1">
      <c r="A7" s="2728"/>
      <c r="B7" s="2728"/>
      <c r="C7" s="2728"/>
      <c r="D7" s="2728"/>
      <c r="E7" s="2728"/>
      <c r="F7" s="2733"/>
      <c r="G7" s="2732" t="s">
        <v>560</v>
      </c>
      <c r="H7" s="2732" t="s">
        <v>607</v>
      </c>
      <c r="I7" s="2733"/>
      <c r="J7" s="2732" t="s">
        <v>560</v>
      </c>
      <c r="K7" s="2732" t="s">
        <v>607</v>
      </c>
      <c r="L7" s="2737"/>
      <c r="M7" s="2735"/>
      <c r="N7" s="2736" t="s">
        <v>608</v>
      </c>
      <c r="O7" s="2736" t="s">
        <v>607</v>
      </c>
      <c r="P7" s="2728"/>
      <c r="Q7" s="2733"/>
      <c r="R7" s="2733"/>
      <c r="S7" s="2728"/>
      <c r="T7" s="2733"/>
      <c r="U7" s="2732" t="s">
        <v>1</v>
      </c>
      <c r="V7" s="2729" t="s">
        <v>8</v>
      </c>
      <c r="W7" s="2731"/>
      <c r="X7" s="2728"/>
      <c r="Y7" s="2728"/>
      <c r="Z7" s="2728"/>
    </row>
    <row r="8" spans="1:28" s="1792" customFormat="1" ht="14.25" customHeight="1">
      <c r="A8" s="2728"/>
      <c r="B8" s="2728"/>
      <c r="C8" s="2728"/>
      <c r="D8" s="2728"/>
      <c r="E8" s="2728"/>
      <c r="F8" s="2733"/>
      <c r="G8" s="2733"/>
      <c r="H8" s="2733"/>
      <c r="I8" s="2733"/>
      <c r="J8" s="2733"/>
      <c r="K8" s="2733"/>
      <c r="L8" s="2737"/>
      <c r="M8" s="2735"/>
      <c r="N8" s="2736"/>
      <c r="O8" s="2736"/>
      <c r="P8" s="2728"/>
      <c r="Q8" s="2733"/>
      <c r="R8" s="2733"/>
      <c r="S8" s="2728"/>
      <c r="T8" s="2733"/>
      <c r="U8" s="2733"/>
      <c r="V8" s="2732" t="s">
        <v>609</v>
      </c>
      <c r="W8" s="2732" t="s">
        <v>610</v>
      </c>
      <c r="X8" s="2728"/>
      <c r="Y8" s="2728"/>
      <c r="Z8" s="2728"/>
    </row>
    <row r="9" spans="1:28" s="1792" customFormat="1" ht="29.1" customHeight="1">
      <c r="A9" s="2728"/>
      <c r="B9" s="2728"/>
      <c r="C9" s="2728"/>
      <c r="D9" s="2728"/>
      <c r="E9" s="2728"/>
      <c r="F9" s="2734"/>
      <c r="G9" s="2734"/>
      <c r="H9" s="2734"/>
      <c r="I9" s="2734"/>
      <c r="J9" s="2734"/>
      <c r="K9" s="2734"/>
      <c r="L9" s="2737"/>
      <c r="M9" s="2735"/>
      <c r="N9" s="2736"/>
      <c r="O9" s="2736"/>
      <c r="P9" s="2728"/>
      <c r="Q9" s="2734"/>
      <c r="R9" s="2734"/>
      <c r="S9" s="2728"/>
      <c r="T9" s="2734"/>
      <c r="U9" s="2734"/>
      <c r="V9" s="2734"/>
      <c r="W9" s="2734"/>
      <c r="X9" s="2728"/>
      <c r="Y9" s="2728"/>
      <c r="Z9" s="2728"/>
    </row>
    <row r="10" spans="1:28" s="1792" customFormat="1" ht="16.5" customHeight="1">
      <c r="A10" s="1968">
        <v>1</v>
      </c>
      <c r="B10" s="1968">
        <v>2</v>
      </c>
      <c r="C10" s="1968">
        <v>3</v>
      </c>
      <c r="D10" s="1968">
        <v>4</v>
      </c>
      <c r="E10" s="1968">
        <v>5</v>
      </c>
      <c r="F10" s="1968">
        <v>6</v>
      </c>
      <c r="G10" s="1968">
        <v>7</v>
      </c>
      <c r="H10" s="1968">
        <v>8</v>
      </c>
      <c r="I10" s="1968">
        <v>9</v>
      </c>
      <c r="J10" s="1968">
        <v>10</v>
      </c>
      <c r="K10" s="1968">
        <v>11</v>
      </c>
      <c r="L10" s="1789"/>
      <c r="M10" s="1790"/>
      <c r="N10" s="1791"/>
      <c r="O10" s="1791"/>
      <c r="P10" s="1968">
        <f>K10+1</f>
        <v>12</v>
      </c>
      <c r="Q10" s="1968">
        <f>P10+1</f>
        <v>13</v>
      </c>
      <c r="R10" s="1968">
        <v>14</v>
      </c>
      <c r="S10" s="1968">
        <v>15</v>
      </c>
      <c r="T10" s="1968">
        <v>16</v>
      </c>
      <c r="U10" s="1968">
        <v>17</v>
      </c>
      <c r="V10" s="1968">
        <v>18</v>
      </c>
      <c r="W10" s="1968">
        <v>19</v>
      </c>
      <c r="X10" s="1968">
        <f>S10+1</f>
        <v>16</v>
      </c>
      <c r="Y10" s="1788"/>
      <c r="Z10" s="1968">
        <v>20</v>
      </c>
    </row>
    <row r="11" spans="1:28" ht="27" customHeight="1">
      <c r="A11" s="1793"/>
      <c r="B11" s="1794" t="s">
        <v>1</v>
      </c>
      <c r="C11" s="1794"/>
      <c r="D11" s="1794"/>
      <c r="E11" s="1794"/>
      <c r="F11" s="1794"/>
      <c r="G11" s="1795">
        <f>G12+G15</f>
        <v>991293</v>
      </c>
      <c r="H11" s="1795">
        <f>H12+H15</f>
        <v>880000</v>
      </c>
      <c r="I11" s="1795">
        <f>I12+I15</f>
        <v>0</v>
      </c>
      <c r="J11" s="1794"/>
      <c r="K11" s="1794"/>
      <c r="L11" s="1794"/>
      <c r="M11" s="1938"/>
      <c r="N11" s="1795">
        <f t="shared" ref="N11:X11" si="0">N12+N15</f>
        <v>991293</v>
      </c>
      <c r="O11" s="1795">
        <f t="shared" si="0"/>
        <v>880000</v>
      </c>
      <c r="P11" s="1795">
        <f t="shared" si="0"/>
        <v>791999.5</v>
      </c>
      <c r="Q11" s="1795">
        <f t="shared" si="0"/>
        <v>791999.5</v>
      </c>
      <c r="R11" s="1795">
        <f t="shared" si="0"/>
        <v>791999.5</v>
      </c>
      <c r="S11" s="1795">
        <f t="shared" si="0"/>
        <v>88000</v>
      </c>
      <c r="T11" s="1795">
        <f t="shared" si="0"/>
        <v>50000</v>
      </c>
      <c r="U11" s="1795">
        <f t="shared" si="0"/>
        <v>50000</v>
      </c>
      <c r="V11" s="1795">
        <f t="shared" si="0"/>
        <v>0</v>
      </c>
      <c r="W11" s="1795">
        <f t="shared" si="0"/>
        <v>0</v>
      </c>
      <c r="X11" s="1795">
        <f t="shared" si="0"/>
        <v>88000</v>
      </c>
      <c r="Y11" s="1794"/>
      <c r="Z11" s="1796"/>
    </row>
    <row r="12" spans="1:28" ht="19.5" customHeight="1">
      <c r="A12" s="1798" t="s">
        <v>2</v>
      </c>
      <c r="B12" s="1797" t="s">
        <v>58</v>
      </c>
      <c r="C12" s="1797"/>
      <c r="D12" s="1797"/>
      <c r="E12" s="1797"/>
      <c r="F12" s="1797"/>
      <c r="G12" s="1799">
        <f>G14</f>
        <v>950018</v>
      </c>
      <c r="H12" s="1799">
        <f t="shared" ref="H12:W12" si="1">H14</f>
        <v>850000</v>
      </c>
      <c r="I12" s="1799">
        <f t="shared" si="1"/>
        <v>0</v>
      </c>
      <c r="J12" s="1799">
        <f t="shared" si="1"/>
        <v>0</v>
      </c>
      <c r="K12" s="1799">
        <f t="shared" si="1"/>
        <v>0</v>
      </c>
      <c r="L12" s="1799" t="str">
        <f t="shared" si="1"/>
        <v>189/HĐND-TH ngày 17/2/2017</v>
      </c>
      <c r="M12" s="1799" t="str">
        <f t="shared" si="1"/>
        <v>1673/QĐ-UBND ngày 22/6/2017</v>
      </c>
      <c r="N12" s="1799">
        <f t="shared" si="1"/>
        <v>950018</v>
      </c>
      <c r="O12" s="1799">
        <f t="shared" si="1"/>
        <v>850000</v>
      </c>
      <c r="P12" s="1799">
        <f t="shared" si="1"/>
        <v>765000</v>
      </c>
      <c r="Q12" s="1799">
        <f t="shared" si="1"/>
        <v>765000</v>
      </c>
      <c r="R12" s="1799">
        <f t="shared" si="1"/>
        <v>765000</v>
      </c>
      <c r="S12" s="1799">
        <f t="shared" si="1"/>
        <v>85000</v>
      </c>
      <c r="T12" s="1799">
        <f t="shared" si="1"/>
        <v>47000</v>
      </c>
      <c r="U12" s="1799">
        <f t="shared" si="1"/>
        <v>47000</v>
      </c>
      <c r="V12" s="1799">
        <f t="shared" si="1"/>
        <v>0</v>
      </c>
      <c r="W12" s="1799">
        <f t="shared" si="1"/>
        <v>0</v>
      </c>
      <c r="X12" s="1799">
        <f>X14</f>
        <v>85000</v>
      </c>
      <c r="Y12" s="1800"/>
      <c r="Z12" s="1800"/>
      <c r="AB12" s="1801"/>
    </row>
    <row r="13" spans="1:28" ht="30" customHeight="1">
      <c r="A13" s="1798"/>
      <c r="B13" s="1797" t="s">
        <v>611</v>
      </c>
      <c r="C13" s="1797"/>
      <c r="D13" s="1797"/>
      <c r="E13" s="1797"/>
      <c r="F13" s="1797"/>
      <c r="G13" s="1799">
        <f>G14</f>
        <v>950018</v>
      </c>
      <c r="H13" s="1799">
        <f t="shared" ref="H13:Y13" si="2">H14</f>
        <v>850000</v>
      </c>
      <c r="I13" s="1799">
        <f t="shared" si="2"/>
        <v>0</v>
      </c>
      <c r="J13" s="1799">
        <f t="shared" si="2"/>
        <v>0</v>
      </c>
      <c r="K13" s="1799">
        <f t="shared" si="2"/>
        <v>0</v>
      </c>
      <c r="L13" s="1799" t="str">
        <f t="shared" si="2"/>
        <v>189/HĐND-TH ngày 17/2/2017</v>
      </c>
      <c r="M13" s="1799" t="str">
        <f t="shared" si="2"/>
        <v>1673/QĐ-UBND ngày 22/6/2017</v>
      </c>
      <c r="N13" s="1799">
        <f t="shared" si="2"/>
        <v>950018</v>
      </c>
      <c r="O13" s="1799">
        <f t="shared" si="2"/>
        <v>850000</v>
      </c>
      <c r="P13" s="1799">
        <f t="shared" si="2"/>
        <v>765000</v>
      </c>
      <c r="Q13" s="1799">
        <f t="shared" si="2"/>
        <v>765000</v>
      </c>
      <c r="R13" s="1799">
        <f t="shared" si="2"/>
        <v>765000</v>
      </c>
      <c r="S13" s="1799">
        <f t="shared" si="2"/>
        <v>85000</v>
      </c>
      <c r="T13" s="1799">
        <f t="shared" si="2"/>
        <v>47000</v>
      </c>
      <c r="U13" s="1799">
        <f t="shared" si="2"/>
        <v>47000</v>
      </c>
      <c r="V13" s="1799">
        <f t="shared" si="2"/>
        <v>0</v>
      </c>
      <c r="W13" s="1799">
        <f t="shared" si="2"/>
        <v>0</v>
      </c>
      <c r="X13" s="1799">
        <f t="shared" si="2"/>
        <v>85000</v>
      </c>
      <c r="Y13" s="1799" t="str">
        <f t="shared" si="2"/>
        <v>Chi cục Phát triển nông thôn</v>
      </c>
      <c r="Z13" s="1800"/>
      <c r="AB13" s="1801"/>
    </row>
    <row r="14" spans="1:28" ht="49.5" customHeight="1">
      <c r="A14" s="1802">
        <v>1</v>
      </c>
      <c r="B14" s="1803" t="s">
        <v>219</v>
      </c>
      <c r="C14" s="1803"/>
      <c r="D14" s="1803"/>
      <c r="E14" s="1803"/>
      <c r="F14" s="1804" t="s">
        <v>237</v>
      </c>
      <c r="G14" s="1805">
        <v>950018</v>
      </c>
      <c r="H14" s="1805">
        <v>850000</v>
      </c>
      <c r="I14" s="1803"/>
      <c r="J14" s="1803"/>
      <c r="K14" s="1803"/>
      <c r="L14" s="1806" t="s">
        <v>612</v>
      </c>
      <c r="M14" s="1804" t="s">
        <v>237</v>
      </c>
      <c r="N14" s="1805">
        <v>950018</v>
      </c>
      <c r="O14" s="1805">
        <v>850000</v>
      </c>
      <c r="P14" s="1805">
        <v>765000</v>
      </c>
      <c r="Q14" s="1805">
        <f>R14</f>
        <v>765000</v>
      </c>
      <c r="R14" s="1805">
        <f>250000+515000</f>
        <v>765000</v>
      </c>
      <c r="S14" s="1805">
        <f>H14-R14</f>
        <v>85000</v>
      </c>
      <c r="T14" s="1805">
        <f>U14</f>
        <v>47000</v>
      </c>
      <c r="U14" s="1971">
        <v>47000</v>
      </c>
      <c r="V14" s="1805"/>
      <c r="W14" s="1805"/>
      <c r="X14" s="1805">
        <f>P14*0.1/0.9</f>
        <v>85000</v>
      </c>
      <c r="Y14" s="1806" t="s">
        <v>613</v>
      </c>
      <c r="Z14" s="1800"/>
    </row>
    <row r="15" spans="1:28" ht="39" customHeight="1">
      <c r="A15" s="1798" t="s">
        <v>3</v>
      </c>
      <c r="B15" s="1797" t="s">
        <v>664</v>
      </c>
      <c r="C15" s="1797"/>
      <c r="D15" s="1797"/>
      <c r="E15" s="1797"/>
      <c r="F15" s="1804"/>
      <c r="G15" s="1799">
        <f>SUM(G18:G38)</f>
        <v>41275</v>
      </c>
      <c r="H15" s="1799">
        <f>SUM(H18:H38)</f>
        <v>30000</v>
      </c>
      <c r="I15" s="1797"/>
      <c r="J15" s="1797"/>
      <c r="K15" s="1797"/>
      <c r="L15" s="1797"/>
      <c r="M15" s="1804"/>
      <c r="N15" s="1799">
        <f>SUM(N18:N38)</f>
        <v>41275</v>
      </c>
      <c r="O15" s="1799">
        <f>SUM(O18:O38)</f>
        <v>30000</v>
      </c>
      <c r="P15" s="1799">
        <f>SUM(P18:P38)</f>
        <v>26999.5</v>
      </c>
      <c r="Q15" s="1799">
        <f t="shared" ref="Q15:X15" si="3">SUM(Q18:Q38)</f>
        <v>26999.5</v>
      </c>
      <c r="R15" s="1799">
        <f t="shared" si="3"/>
        <v>26999.5</v>
      </c>
      <c r="S15" s="1799">
        <f t="shared" si="3"/>
        <v>3000</v>
      </c>
      <c r="T15" s="1799">
        <f t="shared" si="3"/>
        <v>3000</v>
      </c>
      <c r="U15" s="1799">
        <f t="shared" si="3"/>
        <v>3000</v>
      </c>
      <c r="V15" s="1799">
        <f t="shared" si="3"/>
        <v>0</v>
      </c>
      <c r="W15" s="1799">
        <f t="shared" si="3"/>
        <v>0</v>
      </c>
      <c r="X15" s="1799">
        <f t="shared" si="3"/>
        <v>3000</v>
      </c>
      <c r="Y15" s="1806"/>
      <c r="Z15" s="1800"/>
    </row>
    <row r="16" spans="1:28" ht="48" customHeight="1">
      <c r="A16" s="1798"/>
      <c r="B16" s="1797" t="s">
        <v>614</v>
      </c>
      <c r="C16" s="1797"/>
      <c r="D16" s="1797"/>
      <c r="E16" s="1797"/>
      <c r="F16" s="1804"/>
      <c r="G16" s="1799"/>
      <c r="H16" s="1799"/>
      <c r="I16" s="1797"/>
      <c r="J16" s="1797"/>
      <c r="K16" s="1797"/>
      <c r="L16" s="1797"/>
      <c r="M16" s="1804"/>
      <c r="N16" s="1799"/>
      <c r="O16" s="1799"/>
      <c r="P16" s="1799"/>
      <c r="Q16" s="1799"/>
      <c r="R16" s="1799"/>
      <c r="S16" s="1799"/>
      <c r="T16" s="1799"/>
      <c r="U16" s="1799"/>
      <c r="V16" s="1799"/>
      <c r="W16" s="1799"/>
      <c r="X16" s="1799"/>
      <c r="Y16" s="1806"/>
      <c r="Z16" s="1800"/>
    </row>
    <row r="17" spans="1:26" ht="21.75" customHeight="1">
      <c r="A17" s="1798"/>
      <c r="B17" s="1797" t="s">
        <v>615</v>
      </c>
      <c r="C17" s="1797"/>
      <c r="D17" s="1797"/>
      <c r="E17" s="1797"/>
      <c r="F17" s="1804"/>
      <c r="G17" s="1799"/>
      <c r="H17" s="1799"/>
      <c r="I17" s="1797"/>
      <c r="J17" s="1797"/>
      <c r="K17" s="1797"/>
      <c r="L17" s="1797"/>
      <c r="M17" s="1804"/>
      <c r="N17" s="1799"/>
      <c r="O17" s="1799"/>
      <c r="P17" s="1799"/>
      <c r="Q17" s="1799"/>
      <c r="R17" s="1799"/>
      <c r="S17" s="1799"/>
      <c r="T17" s="1799"/>
      <c r="U17" s="1799"/>
      <c r="V17" s="1799"/>
      <c r="W17" s="1799"/>
      <c r="X17" s="1799"/>
      <c r="Y17" s="1806"/>
      <c r="Z17" s="1800"/>
    </row>
    <row r="18" spans="1:26" ht="48.6" customHeight="1">
      <c r="A18" s="1802">
        <v>1</v>
      </c>
      <c r="B18" s="1803" t="s">
        <v>221</v>
      </c>
      <c r="C18" s="1803"/>
      <c r="D18" s="1803"/>
      <c r="E18" s="1803"/>
      <c r="F18" s="1804" t="s">
        <v>238</v>
      </c>
      <c r="G18" s="1805">
        <v>1309</v>
      </c>
      <c r="H18" s="1807">
        <v>1150</v>
      </c>
      <c r="I18" s="1803"/>
      <c r="J18" s="1803"/>
      <c r="K18" s="1803"/>
      <c r="L18" s="1806" t="s">
        <v>616</v>
      </c>
      <c r="M18" s="1804" t="s">
        <v>238</v>
      </c>
      <c r="N18" s="1805">
        <v>1309</v>
      </c>
      <c r="O18" s="1807">
        <v>1150</v>
      </c>
      <c r="P18" s="1805">
        <f>O18*0.9</f>
        <v>1035</v>
      </c>
      <c r="Q18" s="1805">
        <f>R18</f>
        <v>1035</v>
      </c>
      <c r="R18" s="1805">
        <f>P18</f>
        <v>1035</v>
      </c>
      <c r="S18" s="1805">
        <f>H18-R18</f>
        <v>115</v>
      </c>
      <c r="T18" s="1805">
        <f>U18</f>
        <v>115</v>
      </c>
      <c r="U18" s="1971">
        <f>S18</f>
        <v>115</v>
      </c>
      <c r="V18" s="1805"/>
      <c r="W18" s="1805"/>
      <c r="X18" s="1805">
        <f>P18*0.1/0.9</f>
        <v>115</v>
      </c>
      <c r="Y18" s="1806" t="s">
        <v>617</v>
      </c>
      <c r="Z18" s="1800"/>
    </row>
    <row r="19" spans="1:26" ht="48.6" customHeight="1">
      <c r="A19" s="1802">
        <f t="shared" ref="A19:A35" si="4">+A18+1</f>
        <v>2</v>
      </c>
      <c r="B19" s="1803" t="s">
        <v>222</v>
      </c>
      <c r="C19" s="1803"/>
      <c r="D19" s="1803"/>
      <c r="E19" s="1803"/>
      <c r="F19" s="1804" t="s">
        <v>239</v>
      </c>
      <c r="G19" s="1805">
        <v>1941</v>
      </c>
      <c r="H19" s="1807">
        <v>1725</v>
      </c>
      <c r="I19" s="1803"/>
      <c r="J19" s="1803"/>
      <c r="K19" s="1803"/>
      <c r="L19" s="1806" t="s">
        <v>616</v>
      </c>
      <c r="M19" s="1804" t="s">
        <v>239</v>
      </c>
      <c r="N19" s="1805">
        <v>1941</v>
      </c>
      <c r="O19" s="1807">
        <v>1725</v>
      </c>
      <c r="P19" s="1805">
        <v>1552</v>
      </c>
      <c r="Q19" s="1805">
        <f t="shared" ref="Q19:Q38" si="5">R19</f>
        <v>1552</v>
      </c>
      <c r="R19" s="1805">
        <f>P19</f>
        <v>1552</v>
      </c>
      <c r="S19" s="1805">
        <f>H19-R19</f>
        <v>173</v>
      </c>
      <c r="T19" s="1805">
        <f>U19</f>
        <v>173</v>
      </c>
      <c r="U19" s="1971">
        <f>S19</f>
        <v>173</v>
      </c>
      <c r="V19" s="1805"/>
      <c r="W19" s="1805"/>
      <c r="X19" s="1805">
        <v>173</v>
      </c>
      <c r="Y19" s="1806" t="s">
        <v>617</v>
      </c>
      <c r="Z19" s="1800"/>
    </row>
    <row r="20" spans="1:26" s="1792" customFormat="1" ht="19.5" customHeight="1">
      <c r="A20" s="1798"/>
      <c r="B20" s="1797" t="s">
        <v>618</v>
      </c>
      <c r="C20" s="1797"/>
      <c r="D20" s="1797"/>
      <c r="E20" s="1797"/>
      <c r="F20" s="1808"/>
      <c r="G20" s="1799"/>
      <c r="H20" s="1809"/>
      <c r="I20" s="1797"/>
      <c r="J20" s="1797"/>
      <c r="K20" s="1797"/>
      <c r="L20" s="1810"/>
      <c r="M20" s="1808"/>
      <c r="N20" s="1799"/>
      <c r="O20" s="1809"/>
      <c r="P20" s="1799"/>
      <c r="Q20" s="1805">
        <f t="shared" si="5"/>
        <v>0</v>
      </c>
      <c r="R20" s="1799"/>
      <c r="S20" s="1799"/>
      <c r="T20" s="1799"/>
      <c r="U20" s="1799"/>
      <c r="V20" s="1799"/>
      <c r="W20" s="1799"/>
      <c r="X20" s="1805">
        <f t="shared" ref="X20:X38" si="6">P20*0.1/0.9</f>
        <v>0</v>
      </c>
      <c r="Y20" s="1810"/>
      <c r="Z20" s="1811"/>
    </row>
    <row r="21" spans="1:26" ht="46.15" customHeight="1">
      <c r="A21" s="1802">
        <v>3</v>
      </c>
      <c r="B21" s="1803" t="s">
        <v>223</v>
      </c>
      <c r="C21" s="1803"/>
      <c r="D21" s="1803"/>
      <c r="E21" s="1803"/>
      <c r="F21" s="1804" t="s">
        <v>240</v>
      </c>
      <c r="G21" s="1805">
        <v>1481</v>
      </c>
      <c r="H21" s="1807">
        <v>1150</v>
      </c>
      <c r="I21" s="1803"/>
      <c r="J21" s="1803"/>
      <c r="K21" s="1803"/>
      <c r="L21" s="1806" t="s">
        <v>616</v>
      </c>
      <c r="M21" s="1804" t="s">
        <v>240</v>
      </c>
      <c r="N21" s="1805">
        <v>1481</v>
      </c>
      <c r="O21" s="1807">
        <v>1150</v>
      </c>
      <c r="P21" s="1805">
        <f>O21*0.9</f>
        <v>1035</v>
      </c>
      <c r="Q21" s="1805">
        <f t="shared" si="5"/>
        <v>1035</v>
      </c>
      <c r="R21" s="1805">
        <f>P21</f>
        <v>1035</v>
      </c>
      <c r="S21" s="1805">
        <f>H21-R21</f>
        <v>115</v>
      </c>
      <c r="T21" s="1805">
        <f t="shared" ref="T21:T38" si="7">U21</f>
        <v>115</v>
      </c>
      <c r="U21" s="1971">
        <f>S21</f>
        <v>115</v>
      </c>
      <c r="V21" s="1805"/>
      <c r="W21" s="1805"/>
      <c r="X21" s="1805">
        <f t="shared" si="6"/>
        <v>115</v>
      </c>
      <c r="Y21" s="1806" t="s">
        <v>619</v>
      </c>
      <c r="Z21" s="1800"/>
    </row>
    <row r="22" spans="1:26" ht="46.15" customHeight="1">
      <c r="A22" s="1802">
        <f t="shared" si="4"/>
        <v>4</v>
      </c>
      <c r="B22" s="1803" t="s">
        <v>224</v>
      </c>
      <c r="C22" s="1803"/>
      <c r="D22" s="1803"/>
      <c r="E22" s="1803"/>
      <c r="F22" s="1804" t="s">
        <v>241</v>
      </c>
      <c r="G22" s="1805">
        <v>2403</v>
      </c>
      <c r="H22" s="1807">
        <v>1800</v>
      </c>
      <c r="I22" s="1803"/>
      <c r="J22" s="1803"/>
      <c r="K22" s="1803"/>
      <c r="L22" s="1806" t="s">
        <v>616</v>
      </c>
      <c r="M22" s="1804" t="s">
        <v>241</v>
      </c>
      <c r="N22" s="1805">
        <v>2403</v>
      </c>
      <c r="O22" s="1807">
        <v>1800</v>
      </c>
      <c r="P22" s="1805">
        <f>O22*0.9</f>
        <v>1620</v>
      </c>
      <c r="Q22" s="1805">
        <f t="shared" si="5"/>
        <v>1620</v>
      </c>
      <c r="R22" s="1805">
        <f t="shared" ref="R22:R38" si="8">P22</f>
        <v>1620</v>
      </c>
      <c r="S22" s="1805">
        <f t="shared" ref="S22:S38" si="9">H22-R22</f>
        <v>180</v>
      </c>
      <c r="T22" s="1805">
        <f t="shared" si="7"/>
        <v>180</v>
      </c>
      <c r="U22" s="1971">
        <f>S22</f>
        <v>180</v>
      </c>
      <c r="V22" s="1805"/>
      <c r="W22" s="1805"/>
      <c r="X22" s="1805">
        <f t="shared" si="6"/>
        <v>180</v>
      </c>
      <c r="Y22" s="1806" t="s">
        <v>619</v>
      </c>
      <c r="Z22" s="1800"/>
    </row>
    <row r="23" spans="1:26" ht="46.15" customHeight="1">
      <c r="A23" s="1802">
        <f t="shared" si="4"/>
        <v>5</v>
      </c>
      <c r="B23" s="1803" t="s">
        <v>225</v>
      </c>
      <c r="C23" s="1803"/>
      <c r="D23" s="1803"/>
      <c r="E23" s="1803"/>
      <c r="F23" s="1804" t="s">
        <v>242</v>
      </c>
      <c r="G23" s="1805">
        <v>2330</v>
      </c>
      <c r="H23" s="1807">
        <v>1800</v>
      </c>
      <c r="I23" s="1803"/>
      <c r="J23" s="1803"/>
      <c r="K23" s="1803"/>
      <c r="L23" s="1806" t="s">
        <v>616</v>
      </c>
      <c r="M23" s="1804" t="s">
        <v>242</v>
      </c>
      <c r="N23" s="1805">
        <v>2330</v>
      </c>
      <c r="O23" s="1807">
        <v>1800</v>
      </c>
      <c r="P23" s="1805">
        <f>O23*0.9</f>
        <v>1620</v>
      </c>
      <c r="Q23" s="1805">
        <f t="shared" si="5"/>
        <v>1620</v>
      </c>
      <c r="R23" s="1805">
        <f t="shared" si="8"/>
        <v>1620</v>
      </c>
      <c r="S23" s="1805">
        <f t="shared" si="9"/>
        <v>180</v>
      </c>
      <c r="T23" s="1805">
        <f t="shared" si="7"/>
        <v>180</v>
      </c>
      <c r="U23" s="1971">
        <f>S23</f>
        <v>180</v>
      </c>
      <c r="V23" s="1805"/>
      <c r="W23" s="1805"/>
      <c r="X23" s="1805">
        <f t="shared" si="6"/>
        <v>180</v>
      </c>
      <c r="Y23" s="1806" t="s">
        <v>619</v>
      </c>
      <c r="Z23" s="1800"/>
    </row>
    <row r="24" spans="1:26" s="1792" customFormat="1" ht="24" customHeight="1">
      <c r="A24" s="1798"/>
      <c r="B24" s="1797" t="s">
        <v>620</v>
      </c>
      <c r="C24" s="1797"/>
      <c r="D24" s="1797"/>
      <c r="E24" s="1797"/>
      <c r="F24" s="1808"/>
      <c r="G24" s="1799"/>
      <c r="H24" s="1809"/>
      <c r="I24" s="1797"/>
      <c r="J24" s="1797"/>
      <c r="K24" s="1797"/>
      <c r="L24" s="1810"/>
      <c r="M24" s="1808"/>
      <c r="N24" s="1799"/>
      <c r="O24" s="1809"/>
      <c r="P24" s="1799"/>
      <c r="Q24" s="1805">
        <f t="shared" si="5"/>
        <v>0</v>
      </c>
      <c r="R24" s="1799"/>
      <c r="S24" s="1799"/>
      <c r="T24" s="1799"/>
      <c r="U24" s="1799"/>
      <c r="V24" s="1799"/>
      <c r="W24" s="1799"/>
      <c r="X24" s="1805">
        <f t="shared" si="6"/>
        <v>0</v>
      </c>
      <c r="Y24" s="1810"/>
      <c r="Z24" s="1811"/>
    </row>
    <row r="25" spans="1:26" ht="45.6" customHeight="1">
      <c r="A25" s="1802">
        <v>6</v>
      </c>
      <c r="B25" s="1803" t="s">
        <v>226</v>
      </c>
      <c r="C25" s="1803"/>
      <c r="D25" s="1803"/>
      <c r="E25" s="1803"/>
      <c r="F25" s="1804" t="s">
        <v>243</v>
      </c>
      <c r="G25" s="1805">
        <v>3202</v>
      </c>
      <c r="H25" s="1807">
        <v>2900</v>
      </c>
      <c r="I25" s="1803"/>
      <c r="J25" s="1803"/>
      <c r="K25" s="1803"/>
      <c r="L25" s="1806" t="s">
        <v>616</v>
      </c>
      <c r="M25" s="1804" t="s">
        <v>243</v>
      </c>
      <c r="N25" s="1805">
        <v>3202</v>
      </c>
      <c r="O25" s="1807">
        <v>2900</v>
      </c>
      <c r="P25" s="1805">
        <f>O25*0.9</f>
        <v>2610</v>
      </c>
      <c r="Q25" s="1805">
        <f t="shared" si="5"/>
        <v>2610</v>
      </c>
      <c r="R25" s="1805">
        <f t="shared" si="8"/>
        <v>2610</v>
      </c>
      <c r="S25" s="1805">
        <f t="shared" si="9"/>
        <v>290</v>
      </c>
      <c r="T25" s="1805">
        <f t="shared" si="7"/>
        <v>290</v>
      </c>
      <c r="U25" s="1971">
        <f>S25</f>
        <v>290</v>
      </c>
      <c r="V25" s="1805"/>
      <c r="W25" s="1805"/>
      <c r="X25" s="1805">
        <f t="shared" si="6"/>
        <v>290</v>
      </c>
      <c r="Y25" s="1806" t="s">
        <v>621</v>
      </c>
      <c r="Z25" s="1800"/>
    </row>
    <row r="26" spans="1:26" s="1792" customFormat="1" ht="21.75" customHeight="1">
      <c r="A26" s="1798"/>
      <c r="B26" s="1797" t="s">
        <v>622</v>
      </c>
      <c r="C26" s="1797"/>
      <c r="D26" s="1797"/>
      <c r="E26" s="1797"/>
      <c r="F26" s="1808"/>
      <c r="G26" s="1799"/>
      <c r="H26" s="1809"/>
      <c r="I26" s="1797"/>
      <c r="J26" s="1797"/>
      <c r="K26" s="1797"/>
      <c r="L26" s="1810"/>
      <c r="M26" s="1808"/>
      <c r="N26" s="1799"/>
      <c r="O26" s="1809"/>
      <c r="P26" s="1799"/>
      <c r="Q26" s="1805">
        <f t="shared" si="5"/>
        <v>0</v>
      </c>
      <c r="R26" s="1799"/>
      <c r="S26" s="1799"/>
      <c r="T26" s="1799"/>
      <c r="U26" s="1799"/>
      <c r="V26" s="1799"/>
      <c r="W26" s="1799"/>
      <c r="X26" s="1805">
        <f t="shared" si="6"/>
        <v>0</v>
      </c>
      <c r="Y26" s="1810"/>
      <c r="Z26" s="1811"/>
    </row>
    <row r="27" spans="1:26" ht="51.6" customHeight="1">
      <c r="A27" s="1802">
        <v>7</v>
      </c>
      <c r="B27" s="1803" t="s">
        <v>227</v>
      </c>
      <c r="C27" s="1803"/>
      <c r="D27" s="1803"/>
      <c r="E27" s="1803"/>
      <c r="F27" s="1804" t="s">
        <v>244</v>
      </c>
      <c r="G27" s="1805">
        <v>3303</v>
      </c>
      <c r="H27" s="1807">
        <v>2300</v>
      </c>
      <c r="I27" s="1803"/>
      <c r="J27" s="1803"/>
      <c r="K27" s="1803"/>
      <c r="L27" s="1806" t="s">
        <v>616</v>
      </c>
      <c r="M27" s="1804" t="s">
        <v>244</v>
      </c>
      <c r="N27" s="1805">
        <v>3303</v>
      </c>
      <c r="O27" s="1807">
        <v>2300</v>
      </c>
      <c r="P27" s="1805">
        <f>O27*0.9</f>
        <v>2070</v>
      </c>
      <c r="Q27" s="1805">
        <f t="shared" si="5"/>
        <v>2070</v>
      </c>
      <c r="R27" s="1805">
        <f t="shared" si="8"/>
        <v>2070</v>
      </c>
      <c r="S27" s="1805">
        <f t="shared" si="9"/>
        <v>230</v>
      </c>
      <c r="T27" s="1805">
        <f t="shared" si="7"/>
        <v>230</v>
      </c>
      <c r="U27" s="1971">
        <f>S27</f>
        <v>230</v>
      </c>
      <c r="V27" s="1805"/>
      <c r="W27" s="1805"/>
      <c r="X27" s="1805">
        <f t="shared" si="6"/>
        <v>230</v>
      </c>
      <c r="Y27" s="1806" t="s">
        <v>623</v>
      </c>
      <c r="Z27" s="1800"/>
    </row>
    <row r="28" spans="1:26" ht="51.6" customHeight="1">
      <c r="A28" s="1802">
        <f t="shared" si="4"/>
        <v>8</v>
      </c>
      <c r="B28" s="1803" t="s">
        <v>228</v>
      </c>
      <c r="C28" s="1803"/>
      <c r="D28" s="1803"/>
      <c r="E28" s="1803"/>
      <c r="F28" s="1804" t="s">
        <v>245</v>
      </c>
      <c r="G28" s="1805">
        <v>1811</v>
      </c>
      <c r="H28" s="1807">
        <v>1150</v>
      </c>
      <c r="I28" s="1803"/>
      <c r="J28" s="1803"/>
      <c r="K28" s="1803"/>
      <c r="L28" s="1806" t="s">
        <v>616</v>
      </c>
      <c r="M28" s="1804" t="s">
        <v>245</v>
      </c>
      <c r="N28" s="1805">
        <v>1811</v>
      </c>
      <c r="O28" s="1807">
        <v>1150</v>
      </c>
      <c r="P28" s="1805">
        <f>O28*0.9</f>
        <v>1035</v>
      </c>
      <c r="Q28" s="1805">
        <f t="shared" si="5"/>
        <v>1035</v>
      </c>
      <c r="R28" s="1805">
        <f t="shared" si="8"/>
        <v>1035</v>
      </c>
      <c r="S28" s="1805">
        <f t="shared" si="9"/>
        <v>115</v>
      </c>
      <c r="T28" s="1805">
        <f t="shared" si="7"/>
        <v>115</v>
      </c>
      <c r="U28" s="1971">
        <f>S28</f>
        <v>115</v>
      </c>
      <c r="V28" s="1805"/>
      <c r="W28" s="1805"/>
      <c r="X28" s="1805">
        <f t="shared" si="6"/>
        <v>115</v>
      </c>
      <c r="Y28" s="1806" t="s">
        <v>623</v>
      </c>
      <c r="Z28" s="1800"/>
    </row>
    <row r="29" spans="1:26" ht="51.6" customHeight="1">
      <c r="A29" s="1802">
        <f t="shared" si="4"/>
        <v>9</v>
      </c>
      <c r="B29" s="1803" t="s">
        <v>229</v>
      </c>
      <c r="C29" s="1803"/>
      <c r="D29" s="1803"/>
      <c r="E29" s="1803"/>
      <c r="F29" s="1804" t="s">
        <v>246</v>
      </c>
      <c r="G29" s="1805">
        <v>1687</v>
      </c>
      <c r="H29" s="1807">
        <v>1150</v>
      </c>
      <c r="I29" s="1803"/>
      <c r="J29" s="1803"/>
      <c r="K29" s="1803"/>
      <c r="L29" s="1806" t="s">
        <v>616</v>
      </c>
      <c r="M29" s="1804" t="s">
        <v>246</v>
      </c>
      <c r="N29" s="1805">
        <v>1687</v>
      </c>
      <c r="O29" s="1807">
        <v>1150</v>
      </c>
      <c r="P29" s="1805">
        <f>O29*0.9</f>
        <v>1035</v>
      </c>
      <c r="Q29" s="1805">
        <f t="shared" si="5"/>
        <v>1035</v>
      </c>
      <c r="R29" s="1805">
        <f t="shared" si="8"/>
        <v>1035</v>
      </c>
      <c r="S29" s="1805">
        <f t="shared" si="9"/>
        <v>115</v>
      </c>
      <c r="T29" s="1805">
        <f t="shared" si="7"/>
        <v>115</v>
      </c>
      <c r="U29" s="1971">
        <f>S29</f>
        <v>115</v>
      </c>
      <c r="V29" s="1805"/>
      <c r="W29" s="1805"/>
      <c r="X29" s="1805">
        <f t="shared" si="6"/>
        <v>115</v>
      </c>
      <c r="Y29" s="1806" t="s">
        <v>623</v>
      </c>
      <c r="Z29" s="1800"/>
    </row>
    <row r="30" spans="1:26" ht="51.6" customHeight="1">
      <c r="A30" s="1802">
        <f t="shared" si="4"/>
        <v>10</v>
      </c>
      <c r="B30" s="1803" t="s">
        <v>230</v>
      </c>
      <c r="C30" s="1803"/>
      <c r="D30" s="1803"/>
      <c r="E30" s="1803"/>
      <c r="F30" s="1804" t="s">
        <v>247</v>
      </c>
      <c r="G30" s="1805">
        <v>2802</v>
      </c>
      <c r="H30" s="1807">
        <v>2250</v>
      </c>
      <c r="I30" s="1803"/>
      <c r="J30" s="1803"/>
      <c r="K30" s="1803"/>
      <c r="L30" s="1806" t="s">
        <v>616</v>
      </c>
      <c r="M30" s="1804" t="s">
        <v>247</v>
      </c>
      <c r="N30" s="1805">
        <v>2802</v>
      </c>
      <c r="O30" s="1807">
        <v>2250</v>
      </c>
      <c r="P30" s="1805">
        <f>O30*0.9</f>
        <v>2025</v>
      </c>
      <c r="Q30" s="1805">
        <f t="shared" si="5"/>
        <v>2025</v>
      </c>
      <c r="R30" s="1805">
        <f t="shared" si="8"/>
        <v>2025</v>
      </c>
      <c r="S30" s="1805">
        <f t="shared" si="9"/>
        <v>225</v>
      </c>
      <c r="T30" s="1805">
        <f t="shared" si="7"/>
        <v>225</v>
      </c>
      <c r="U30" s="1971">
        <f>S30</f>
        <v>225</v>
      </c>
      <c r="V30" s="1805"/>
      <c r="W30" s="1805"/>
      <c r="X30" s="1805">
        <f t="shared" si="6"/>
        <v>225</v>
      </c>
      <c r="Y30" s="1806" t="s">
        <v>623</v>
      </c>
      <c r="Z30" s="1800"/>
    </row>
    <row r="31" spans="1:26" ht="51.6" customHeight="1">
      <c r="A31" s="1802">
        <f t="shared" si="4"/>
        <v>11</v>
      </c>
      <c r="B31" s="1803" t="s">
        <v>231</v>
      </c>
      <c r="C31" s="1803"/>
      <c r="D31" s="1803"/>
      <c r="E31" s="1803"/>
      <c r="F31" s="1804" t="s">
        <v>248</v>
      </c>
      <c r="G31" s="1805">
        <v>2750</v>
      </c>
      <c r="H31" s="1807">
        <v>2250</v>
      </c>
      <c r="I31" s="1803"/>
      <c r="J31" s="1803"/>
      <c r="K31" s="1803"/>
      <c r="L31" s="1806" t="s">
        <v>616</v>
      </c>
      <c r="M31" s="1804" t="s">
        <v>248</v>
      </c>
      <c r="N31" s="1805">
        <v>2750</v>
      </c>
      <c r="O31" s="1807">
        <v>2250</v>
      </c>
      <c r="P31" s="1805">
        <f>O31*0.9</f>
        <v>2025</v>
      </c>
      <c r="Q31" s="1805">
        <f t="shared" si="5"/>
        <v>2025</v>
      </c>
      <c r="R31" s="1805">
        <f t="shared" si="8"/>
        <v>2025</v>
      </c>
      <c r="S31" s="1805">
        <f t="shared" si="9"/>
        <v>225</v>
      </c>
      <c r="T31" s="1805">
        <f t="shared" si="7"/>
        <v>225</v>
      </c>
      <c r="U31" s="1971">
        <f>S31</f>
        <v>225</v>
      </c>
      <c r="V31" s="1805"/>
      <c r="W31" s="1805"/>
      <c r="X31" s="1805">
        <f t="shared" si="6"/>
        <v>225</v>
      </c>
      <c r="Y31" s="1806" t="s">
        <v>623</v>
      </c>
      <c r="Z31" s="1800"/>
    </row>
    <row r="32" spans="1:26" s="1792" customFormat="1" ht="24" customHeight="1">
      <c r="A32" s="1798"/>
      <c r="B32" s="1797" t="s">
        <v>624</v>
      </c>
      <c r="C32" s="1797"/>
      <c r="D32" s="1797"/>
      <c r="E32" s="1797"/>
      <c r="F32" s="1808"/>
      <c r="G32" s="1799"/>
      <c r="H32" s="1809"/>
      <c r="I32" s="1797"/>
      <c r="J32" s="1797"/>
      <c r="K32" s="1797"/>
      <c r="L32" s="1810"/>
      <c r="M32" s="1808"/>
      <c r="N32" s="1799"/>
      <c r="O32" s="1809"/>
      <c r="P32" s="1799"/>
      <c r="Q32" s="1805">
        <f t="shared" si="5"/>
        <v>0</v>
      </c>
      <c r="R32" s="1799"/>
      <c r="S32" s="1799"/>
      <c r="T32" s="1799"/>
      <c r="U32" s="1799"/>
      <c r="V32" s="1799"/>
      <c r="W32" s="1799"/>
      <c r="X32" s="1805">
        <f t="shared" si="6"/>
        <v>0</v>
      </c>
      <c r="Y32" s="1810"/>
      <c r="Z32" s="1811"/>
    </row>
    <row r="33" spans="1:26" ht="44.1" customHeight="1">
      <c r="A33" s="1802">
        <v>12</v>
      </c>
      <c r="B33" s="1803" t="s">
        <v>232</v>
      </c>
      <c r="C33" s="1803"/>
      <c r="D33" s="1803"/>
      <c r="E33" s="1803"/>
      <c r="F33" s="1804" t="s">
        <v>249</v>
      </c>
      <c r="G33" s="1805">
        <v>4424</v>
      </c>
      <c r="H33" s="1807">
        <v>2875</v>
      </c>
      <c r="I33" s="1803"/>
      <c r="J33" s="1803"/>
      <c r="K33" s="1803"/>
      <c r="L33" s="1806" t="s">
        <v>616</v>
      </c>
      <c r="M33" s="1804" t="s">
        <v>249</v>
      </c>
      <c r="N33" s="1805">
        <v>4424</v>
      </c>
      <c r="O33" s="1807">
        <v>2875</v>
      </c>
      <c r="P33" s="1805">
        <f>O33*0.9</f>
        <v>2587.5</v>
      </c>
      <c r="Q33" s="1805">
        <f t="shared" si="5"/>
        <v>2587.5</v>
      </c>
      <c r="R33" s="1805">
        <f t="shared" si="8"/>
        <v>2587.5</v>
      </c>
      <c r="S33" s="1805">
        <v>287</v>
      </c>
      <c r="T33" s="1805">
        <f t="shared" si="7"/>
        <v>287</v>
      </c>
      <c r="U33" s="1971">
        <f>S33</f>
        <v>287</v>
      </c>
      <c r="V33" s="1805"/>
      <c r="W33" s="1805"/>
      <c r="X33" s="1805">
        <v>287</v>
      </c>
      <c r="Y33" s="1806" t="s">
        <v>625</v>
      </c>
      <c r="Z33" s="1800"/>
    </row>
    <row r="34" spans="1:26" ht="44.1" customHeight="1">
      <c r="A34" s="1802">
        <f t="shared" si="4"/>
        <v>13</v>
      </c>
      <c r="B34" s="1803" t="s">
        <v>233</v>
      </c>
      <c r="C34" s="1803"/>
      <c r="D34" s="1803"/>
      <c r="E34" s="1803"/>
      <c r="F34" s="1804" t="s">
        <v>250</v>
      </c>
      <c r="G34" s="1805">
        <v>2098</v>
      </c>
      <c r="H34" s="1807">
        <v>1150</v>
      </c>
      <c r="I34" s="1803"/>
      <c r="J34" s="1803"/>
      <c r="K34" s="1803"/>
      <c r="L34" s="1806" t="s">
        <v>616</v>
      </c>
      <c r="M34" s="1804" t="s">
        <v>250</v>
      </c>
      <c r="N34" s="1805">
        <v>2098</v>
      </c>
      <c r="O34" s="1807">
        <v>1150</v>
      </c>
      <c r="P34" s="1805">
        <f>O34*0.9</f>
        <v>1035</v>
      </c>
      <c r="Q34" s="1805">
        <f t="shared" si="5"/>
        <v>1035</v>
      </c>
      <c r="R34" s="1805">
        <f t="shared" si="8"/>
        <v>1035</v>
      </c>
      <c r="S34" s="1805">
        <f t="shared" si="9"/>
        <v>115</v>
      </c>
      <c r="T34" s="1805">
        <f t="shared" si="7"/>
        <v>115</v>
      </c>
      <c r="U34" s="1971">
        <f>S34</f>
        <v>115</v>
      </c>
      <c r="V34" s="1805"/>
      <c r="W34" s="1805"/>
      <c r="X34" s="1805">
        <f t="shared" si="6"/>
        <v>115</v>
      </c>
      <c r="Y34" s="1806" t="s">
        <v>625</v>
      </c>
      <c r="Z34" s="1800"/>
    </row>
    <row r="35" spans="1:26" ht="44.1" customHeight="1">
      <c r="A35" s="1802">
        <f t="shared" si="4"/>
        <v>14</v>
      </c>
      <c r="B35" s="1803" t="s">
        <v>234</v>
      </c>
      <c r="C35" s="1803"/>
      <c r="D35" s="1803"/>
      <c r="E35" s="1803"/>
      <c r="F35" s="1804" t="s">
        <v>251</v>
      </c>
      <c r="G35" s="1805">
        <v>4520</v>
      </c>
      <c r="H35" s="1807">
        <v>3150</v>
      </c>
      <c r="I35" s="1803"/>
      <c r="J35" s="1803"/>
      <c r="K35" s="1803"/>
      <c r="L35" s="1806" t="s">
        <v>616</v>
      </c>
      <c r="M35" s="1804" t="s">
        <v>251</v>
      </c>
      <c r="N35" s="1805">
        <v>4520</v>
      </c>
      <c r="O35" s="1807">
        <v>3150</v>
      </c>
      <c r="P35" s="1805">
        <f>O35*0.9</f>
        <v>2835</v>
      </c>
      <c r="Q35" s="1805">
        <f t="shared" si="5"/>
        <v>2835</v>
      </c>
      <c r="R35" s="1805">
        <f t="shared" si="8"/>
        <v>2835</v>
      </c>
      <c r="S35" s="1805">
        <f t="shared" si="9"/>
        <v>315</v>
      </c>
      <c r="T35" s="1805">
        <f t="shared" si="7"/>
        <v>315</v>
      </c>
      <c r="U35" s="1971">
        <f>S35</f>
        <v>315</v>
      </c>
      <c r="V35" s="1805"/>
      <c r="W35" s="1805"/>
      <c r="X35" s="1805">
        <f t="shared" si="6"/>
        <v>315</v>
      </c>
      <c r="Y35" s="1806" t="s">
        <v>625</v>
      </c>
      <c r="Z35" s="1800"/>
    </row>
    <row r="36" spans="1:26" s="1792" customFormat="1" ht="19.5" customHeight="1">
      <c r="A36" s="1798"/>
      <c r="B36" s="1797" t="s">
        <v>626</v>
      </c>
      <c r="C36" s="1797"/>
      <c r="D36" s="1797"/>
      <c r="E36" s="1797"/>
      <c r="F36" s="1808"/>
      <c r="G36" s="1799"/>
      <c r="H36" s="1809"/>
      <c r="I36" s="1797"/>
      <c r="J36" s="1797"/>
      <c r="K36" s="1797"/>
      <c r="L36" s="1810"/>
      <c r="M36" s="1808"/>
      <c r="N36" s="1799"/>
      <c r="O36" s="1809"/>
      <c r="P36" s="1799"/>
      <c r="Q36" s="1805">
        <f t="shared" si="5"/>
        <v>0</v>
      </c>
      <c r="R36" s="1799"/>
      <c r="S36" s="1799"/>
      <c r="T36" s="1799"/>
      <c r="U36" s="1799"/>
      <c r="V36" s="1799"/>
      <c r="W36" s="1799"/>
      <c r="X36" s="1805">
        <f t="shared" si="6"/>
        <v>0</v>
      </c>
      <c r="Y36" s="1810"/>
      <c r="Z36" s="1811"/>
    </row>
    <row r="37" spans="1:26" ht="48" customHeight="1">
      <c r="A37" s="1802">
        <v>15</v>
      </c>
      <c r="B37" s="1803" t="s">
        <v>235</v>
      </c>
      <c r="C37" s="1803"/>
      <c r="D37" s="1803"/>
      <c r="E37" s="1803"/>
      <c r="F37" s="1804" t="s">
        <v>252</v>
      </c>
      <c r="G37" s="1805">
        <v>3892</v>
      </c>
      <c r="H37" s="1807">
        <v>2300</v>
      </c>
      <c r="I37" s="1803"/>
      <c r="J37" s="1803"/>
      <c r="K37" s="1803"/>
      <c r="L37" s="1806" t="s">
        <v>616</v>
      </c>
      <c r="M37" s="1804" t="s">
        <v>252</v>
      </c>
      <c r="N37" s="1805">
        <v>3892</v>
      </c>
      <c r="O37" s="1807">
        <v>2300</v>
      </c>
      <c r="P37" s="1805">
        <f>O37*0.9</f>
        <v>2070</v>
      </c>
      <c r="Q37" s="1805">
        <f t="shared" si="5"/>
        <v>2070</v>
      </c>
      <c r="R37" s="1805">
        <f t="shared" si="8"/>
        <v>2070</v>
      </c>
      <c r="S37" s="1805">
        <f t="shared" si="9"/>
        <v>230</v>
      </c>
      <c r="T37" s="1805">
        <f t="shared" si="7"/>
        <v>230</v>
      </c>
      <c r="U37" s="1971">
        <f>S37</f>
        <v>230</v>
      </c>
      <c r="V37" s="1805"/>
      <c r="W37" s="1805"/>
      <c r="X37" s="1805">
        <f t="shared" si="6"/>
        <v>230</v>
      </c>
      <c r="Y37" s="1806" t="s">
        <v>627</v>
      </c>
      <c r="Z37" s="1800"/>
    </row>
    <row r="38" spans="1:26" ht="48" customHeight="1">
      <c r="A38" s="1802">
        <f>+A37+1</f>
        <v>16</v>
      </c>
      <c r="B38" s="1803" t="s">
        <v>236</v>
      </c>
      <c r="C38" s="1803"/>
      <c r="D38" s="1803"/>
      <c r="E38" s="1803"/>
      <c r="F38" s="1804" t="s">
        <v>253</v>
      </c>
      <c r="G38" s="1805">
        <v>1322</v>
      </c>
      <c r="H38" s="1807">
        <v>900</v>
      </c>
      <c r="I38" s="1803"/>
      <c r="J38" s="1803"/>
      <c r="K38" s="1803"/>
      <c r="L38" s="1806" t="s">
        <v>616</v>
      </c>
      <c r="M38" s="1804" t="s">
        <v>253</v>
      </c>
      <c r="N38" s="1805">
        <v>1322</v>
      </c>
      <c r="O38" s="1807">
        <v>900</v>
      </c>
      <c r="P38" s="1805">
        <f>O38*0.9</f>
        <v>810</v>
      </c>
      <c r="Q38" s="1805">
        <f t="shared" si="5"/>
        <v>810</v>
      </c>
      <c r="R38" s="1805">
        <f t="shared" si="8"/>
        <v>810</v>
      </c>
      <c r="S38" s="1805">
        <f t="shared" si="9"/>
        <v>90</v>
      </c>
      <c r="T38" s="1805">
        <f t="shared" si="7"/>
        <v>90</v>
      </c>
      <c r="U38" s="1971">
        <f>S38</f>
        <v>90</v>
      </c>
      <c r="V38" s="1805"/>
      <c r="W38" s="1805"/>
      <c r="X38" s="1805">
        <f t="shared" si="6"/>
        <v>90</v>
      </c>
      <c r="Y38" s="1806" t="s">
        <v>627</v>
      </c>
      <c r="Z38" s="1800"/>
    </row>
    <row r="39" spans="1:26">
      <c r="A39" s="1812"/>
      <c r="B39" s="1812"/>
      <c r="C39" s="1812"/>
      <c r="D39" s="1812"/>
      <c r="E39" s="1812"/>
      <c r="F39" s="1812"/>
      <c r="G39" s="1812"/>
      <c r="H39" s="1812"/>
      <c r="I39" s="1812"/>
      <c r="J39" s="1812"/>
      <c r="K39" s="1812"/>
      <c r="L39" s="1812"/>
      <c r="M39" s="1812"/>
      <c r="N39" s="1812"/>
      <c r="O39" s="1812"/>
      <c r="P39" s="1813"/>
      <c r="Q39" s="1813"/>
      <c r="R39" s="1813"/>
      <c r="S39" s="1813"/>
      <c r="T39" s="1813"/>
      <c r="U39" s="1813"/>
      <c r="V39" s="1813"/>
      <c r="W39" s="1813"/>
      <c r="X39" s="1813"/>
      <c r="Y39" s="1812"/>
      <c r="Z39" s="1812"/>
    </row>
    <row r="40" spans="1:26">
      <c r="B40" s="2738"/>
      <c r="C40" s="2738"/>
      <c r="D40" s="2738"/>
      <c r="E40" s="2738"/>
      <c r="F40" s="2738"/>
      <c r="G40" s="2738"/>
      <c r="H40" s="2738"/>
      <c r="I40" s="2738"/>
      <c r="J40" s="2738"/>
      <c r="K40" s="2738"/>
      <c r="L40" s="2738"/>
      <c r="M40" s="2738"/>
      <c r="N40" s="2738"/>
      <c r="O40" s="2738"/>
      <c r="P40" s="2738"/>
      <c r="Q40" s="1814"/>
      <c r="R40" s="1814"/>
      <c r="S40" s="1814"/>
      <c r="T40" s="1814"/>
      <c r="U40" s="1814"/>
      <c r="V40" s="1814"/>
      <c r="W40" s="1814"/>
      <c r="X40" s="1814"/>
    </row>
  </sheetData>
  <mergeCells count="40">
    <mergeCell ref="B40:P40"/>
    <mergeCell ref="G7:G9"/>
    <mergeCell ref="H7:H9"/>
    <mergeCell ref="J7:J9"/>
    <mergeCell ref="K7:K9"/>
    <mergeCell ref="N7:N9"/>
    <mergeCell ref="O7:O9"/>
    <mergeCell ref="S5:S9"/>
    <mergeCell ref="T5:W5"/>
    <mergeCell ref="V7:W7"/>
    <mergeCell ref="V8:V9"/>
    <mergeCell ref="W8:W9"/>
    <mergeCell ref="T6:T9"/>
    <mergeCell ref="U6:W6"/>
    <mergeCell ref="U7:U9"/>
    <mergeCell ref="J6:K6"/>
    <mergeCell ref="M6:M9"/>
    <mergeCell ref="N6:O6"/>
    <mergeCell ref="Q6:Q9"/>
    <mergeCell ref="L5:L9"/>
    <mergeCell ref="M5:O5"/>
    <mergeCell ref="P5:P9"/>
    <mergeCell ref="Q5:R5"/>
    <mergeCell ref="R6:R9"/>
    <mergeCell ref="A1:Z1"/>
    <mergeCell ref="A2:Z2"/>
    <mergeCell ref="A3:Z3"/>
    <mergeCell ref="A5:A9"/>
    <mergeCell ref="B5:B9"/>
    <mergeCell ref="C5:C9"/>
    <mergeCell ref="D5:D9"/>
    <mergeCell ref="E5:E9"/>
    <mergeCell ref="F5:H5"/>
    <mergeCell ref="I5:K5"/>
    <mergeCell ref="X5:X9"/>
    <mergeCell ref="Y5:Y9"/>
    <mergeCell ref="Z5:Z9"/>
    <mergeCell ref="F6:F9"/>
    <mergeCell ref="G6:H6"/>
    <mergeCell ref="I6:I9"/>
  </mergeCells>
  <pageMargins left="0.26" right="7.874015748031496E-2" top="0.35433070866141736" bottom="0.62992125984251968" header="0.31496062992125984" footer="0.31496062992125984"/>
  <pageSetup paperSize="9"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0"/>
  <sheetViews>
    <sheetView topLeftCell="A5" workbookViewId="0">
      <pane xSplit="3" ySplit="6" topLeftCell="I11" activePane="bottomRight" state="frozen"/>
      <selection activeCell="A5" sqref="A5"/>
      <selection pane="topRight" activeCell="D5" sqref="D5"/>
      <selection pane="bottomLeft" activeCell="A11" sqref="A11"/>
      <selection pane="bottomRight" activeCell="Z15" sqref="Z15"/>
    </sheetView>
  </sheetViews>
  <sheetFormatPr defaultColWidth="9.7109375" defaultRowHeight="9"/>
  <cols>
    <col min="1" max="1" width="2.42578125" style="1907" customWidth="1"/>
    <col min="2" max="2" width="13.28515625" style="1907" customWidth="1"/>
    <col min="3" max="3" width="2.7109375" style="1907" customWidth="1"/>
    <col min="4" max="4" width="4.28515625" style="1907" customWidth="1"/>
    <col min="5" max="6" width="3.42578125" style="1907" customWidth="1"/>
    <col min="7" max="7" width="5.28515625" style="1907" customWidth="1"/>
    <col min="8" max="9" width="5.5703125" style="1907" customWidth="1"/>
    <col min="10" max="11" width="15.7109375" style="1907" hidden="1" customWidth="1"/>
    <col min="12" max="12" width="10.42578125" style="1907" hidden="1" customWidth="1"/>
    <col min="13" max="13" width="9.42578125" style="1907" hidden="1" customWidth="1"/>
    <col min="14" max="14" width="6.28515625" style="1907" customWidth="1"/>
    <col min="15" max="15" width="4.7109375" style="1907" customWidth="1"/>
    <col min="16" max="16" width="4.28515625" style="1907" customWidth="1"/>
    <col min="17" max="17" width="6.42578125" style="1907" customWidth="1"/>
    <col min="18" max="18" width="5.28515625" style="1907" customWidth="1"/>
    <col min="19" max="19" width="4.42578125" style="1907" customWidth="1"/>
    <col min="20" max="20" width="5.7109375" style="1907" customWidth="1"/>
    <col min="21" max="21" width="6.28515625" style="1907" customWidth="1"/>
    <col min="22" max="22" width="4.7109375" style="1907" customWidth="1"/>
    <col min="23" max="23" width="6" style="1907" customWidth="1"/>
    <col min="24" max="24" width="6.28515625" style="1907" customWidth="1"/>
    <col min="25" max="25" width="5.42578125" style="1907" customWidth="1"/>
    <col min="26" max="26" width="5.28515625" style="1907" customWidth="1"/>
    <col min="27" max="28" width="4.7109375" style="1907" customWidth="1"/>
    <col min="29" max="29" width="4.42578125" style="1907" customWidth="1"/>
    <col min="30" max="30" width="16.7109375" style="1908" hidden="1" customWidth="1"/>
    <col min="31" max="31" width="11.42578125" style="1908" hidden="1" customWidth="1"/>
    <col min="32" max="33" width="12" style="1908" hidden="1" customWidth="1"/>
    <col min="34" max="34" width="8" style="1908" hidden="1" customWidth="1"/>
    <col min="35" max="35" width="8.7109375" style="1908" hidden="1" customWidth="1"/>
    <col min="36" max="36" width="9.5703125" style="1908" hidden="1" customWidth="1"/>
    <col min="37" max="37" width="9.7109375" style="1908" hidden="1" customWidth="1"/>
    <col min="38" max="38" width="12.42578125" style="1908" hidden="1" customWidth="1"/>
    <col min="39" max="39" width="15.7109375" style="1907" hidden="1" customWidth="1"/>
    <col min="40" max="40" width="5.42578125" style="1907" hidden="1" customWidth="1"/>
    <col min="41" max="256" width="9.7109375" style="1907"/>
    <col min="257" max="257" width="3.7109375" style="1907" customWidth="1"/>
    <col min="258" max="258" width="21.7109375" style="1907" customWidth="1"/>
    <col min="259" max="259" width="6.28515625" style="1907" customWidth="1"/>
    <col min="260" max="260" width="5.7109375" style="1907" customWidth="1"/>
    <col min="261" max="261" width="6" style="1907" customWidth="1"/>
    <col min="262" max="262" width="5.7109375" style="1907" customWidth="1"/>
    <col min="263" max="263" width="9.7109375" style="1907" customWidth="1"/>
    <col min="264" max="264" width="7.7109375" style="1907" customWidth="1"/>
    <col min="265" max="265" width="6.7109375" style="1907" customWidth="1"/>
    <col min="266" max="269" width="0" style="1907" hidden="1" customWidth="1"/>
    <col min="270" max="270" width="6.7109375" style="1907" customWidth="1"/>
    <col min="271" max="271" width="7.7109375" style="1907" customWidth="1"/>
    <col min="272" max="272" width="6" style="1907" customWidth="1"/>
    <col min="273" max="273" width="7.28515625" style="1907" customWidth="1"/>
    <col min="274" max="275" width="6.42578125" style="1907" customWidth="1"/>
    <col min="276" max="276" width="6.7109375" style="1907" customWidth="1"/>
    <col min="277" max="278" width="7.42578125" style="1907" customWidth="1"/>
    <col min="279" max="279" width="6.42578125" style="1907" customWidth="1"/>
    <col min="280" max="281" width="6.7109375" style="1907" customWidth="1"/>
    <col min="282" max="282" width="6.42578125" style="1907" customWidth="1"/>
    <col min="283" max="283" width="6.7109375" style="1907" customWidth="1"/>
    <col min="284" max="284" width="7.28515625" style="1907" customWidth="1"/>
    <col min="285" max="285" width="5.42578125" style="1907" customWidth="1"/>
    <col min="286" max="296" width="0" style="1907" hidden="1" customWidth="1"/>
    <col min="297" max="512" width="9.7109375" style="1907"/>
    <col min="513" max="513" width="3.7109375" style="1907" customWidth="1"/>
    <col min="514" max="514" width="21.7109375" style="1907" customWidth="1"/>
    <col min="515" max="515" width="6.28515625" style="1907" customWidth="1"/>
    <col min="516" max="516" width="5.7109375" style="1907" customWidth="1"/>
    <col min="517" max="517" width="6" style="1907" customWidth="1"/>
    <col min="518" max="518" width="5.7109375" style="1907" customWidth="1"/>
    <col min="519" max="519" width="9.7109375" style="1907" customWidth="1"/>
    <col min="520" max="520" width="7.7109375" style="1907" customWidth="1"/>
    <col min="521" max="521" width="6.7109375" style="1907" customWidth="1"/>
    <col min="522" max="525" width="0" style="1907" hidden="1" customWidth="1"/>
    <col min="526" max="526" width="6.7109375" style="1907" customWidth="1"/>
    <col min="527" max="527" width="7.7109375" style="1907" customWidth="1"/>
    <col min="528" max="528" width="6" style="1907" customWidth="1"/>
    <col min="529" max="529" width="7.28515625" style="1907" customWidth="1"/>
    <col min="530" max="531" width="6.42578125" style="1907" customWidth="1"/>
    <col min="532" max="532" width="6.7109375" style="1907" customWidth="1"/>
    <col min="533" max="534" width="7.42578125" style="1907" customWidth="1"/>
    <col min="535" max="535" width="6.42578125" style="1907" customWidth="1"/>
    <col min="536" max="537" width="6.7109375" style="1907" customWidth="1"/>
    <col min="538" max="538" width="6.42578125" style="1907" customWidth="1"/>
    <col min="539" max="539" width="6.7109375" style="1907" customWidth="1"/>
    <col min="540" max="540" width="7.28515625" style="1907" customWidth="1"/>
    <col min="541" max="541" width="5.42578125" style="1907" customWidth="1"/>
    <col min="542" max="552" width="0" style="1907" hidden="1" customWidth="1"/>
    <col min="553" max="768" width="9.7109375" style="1907"/>
    <col min="769" max="769" width="3.7109375" style="1907" customWidth="1"/>
    <col min="770" max="770" width="21.7109375" style="1907" customWidth="1"/>
    <col min="771" max="771" width="6.28515625" style="1907" customWidth="1"/>
    <col min="772" max="772" width="5.7109375" style="1907" customWidth="1"/>
    <col min="773" max="773" width="6" style="1907" customWidth="1"/>
    <col min="774" max="774" width="5.7109375" style="1907" customWidth="1"/>
    <col min="775" max="775" width="9.7109375" style="1907" customWidth="1"/>
    <col min="776" max="776" width="7.7109375" style="1907" customWidth="1"/>
    <col min="777" max="777" width="6.7109375" style="1907" customWidth="1"/>
    <col min="778" max="781" width="0" style="1907" hidden="1" customWidth="1"/>
    <col min="782" max="782" width="6.7109375" style="1907" customWidth="1"/>
    <col min="783" max="783" width="7.7109375" style="1907" customWidth="1"/>
    <col min="784" max="784" width="6" style="1907" customWidth="1"/>
    <col min="785" max="785" width="7.28515625" style="1907" customWidth="1"/>
    <col min="786" max="787" width="6.42578125" style="1907" customWidth="1"/>
    <col min="788" max="788" width="6.7109375" style="1907" customWidth="1"/>
    <col min="789" max="790" width="7.42578125" style="1907" customWidth="1"/>
    <col min="791" max="791" width="6.42578125" style="1907" customWidth="1"/>
    <col min="792" max="793" width="6.7109375" style="1907" customWidth="1"/>
    <col min="794" max="794" width="6.42578125" style="1907" customWidth="1"/>
    <col min="795" max="795" width="6.7109375" style="1907" customWidth="1"/>
    <col min="796" max="796" width="7.28515625" style="1907" customWidth="1"/>
    <col min="797" max="797" width="5.42578125" style="1907" customWidth="1"/>
    <col min="798" max="808" width="0" style="1907" hidden="1" customWidth="1"/>
    <col min="809" max="1024" width="9.7109375" style="1907"/>
    <col min="1025" max="1025" width="3.7109375" style="1907" customWidth="1"/>
    <col min="1026" max="1026" width="21.7109375" style="1907" customWidth="1"/>
    <col min="1027" max="1027" width="6.28515625" style="1907" customWidth="1"/>
    <col min="1028" max="1028" width="5.7109375" style="1907" customWidth="1"/>
    <col min="1029" max="1029" width="6" style="1907" customWidth="1"/>
    <col min="1030" max="1030" width="5.7109375" style="1907" customWidth="1"/>
    <col min="1031" max="1031" width="9.7109375" style="1907" customWidth="1"/>
    <col min="1032" max="1032" width="7.7109375" style="1907" customWidth="1"/>
    <col min="1033" max="1033" width="6.7109375" style="1907" customWidth="1"/>
    <col min="1034" max="1037" width="0" style="1907" hidden="1" customWidth="1"/>
    <col min="1038" max="1038" width="6.7109375" style="1907" customWidth="1"/>
    <col min="1039" max="1039" width="7.7109375" style="1907" customWidth="1"/>
    <col min="1040" max="1040" width="6" style="1907" customWidth="1"/>
    <col min="1041" max="1041" width="7.28515625" style="1907" customWidth="1"/>
    <col min="1042" max="1043" width="6.42578125" style="1907" customWidth="1"/>
    <col min="1044" max="1044" width="6.7109375" style="1907" customWidth="1"/>
    <col min="1045" max="1046" width="7.42578125" style="1907" customWidth="1"/>
    <col min="1047" max="1047" width="6.42578125" style="1907" customWidth="1"/>
    <col min="1048" max="1049" width="6.7109375" style="1907" customWidth="1"/>
    <col min="1050" max="1050" width="6.42578125" style="1907" customWidth="1"/>
    <col min="1051" max="1051" width="6.7109375" style="1907" customWidth="1"/>
    <col min="1052" max="1052" width="7.28515625" style="1907" customWidth="1"/>
    <col min="1053" max="1053" width="5.42578125" style="1907" customWidth="1"/>
    <col min="1054" max="1064" width="0" style="1907" hidden="1" customWidth="1"/>
    <col min="1065" max="1280" width="9.7109375" style="1907"/>
    <col min="1281" max="1281" width="3.7109375" style="1907" customWidth="1"/>
    <col min="1282" max="1282" width="21.7109375" style="1907" customWidth="1"/>
    <col min="1283" max="1283" width="6.28515625" style="1907" customWidth="1"/>
    <col min="1284" max="1284" width="5.7109375" style="1907" customWidth="1"/>
    <col min="1285" max="1285" width="6" style="1907" customWidth="1"/>
    <col min="1286" max="1286" width="5.7109375" style="1907" customWidth="1"/>
    <col min="1287" max="1287" width="9.7109375" style="1907" customWidth="1"/>
    <col min="1288" max="1288" width="7.7109375" style="1907" customWidth="1"/>
    <col min="1289" max="1289" width="6.7109375" style="1907" customWidth="1"/>
    <col min="1290" max="1293" width="0" style="1907" hidden="1" customWidth="1"/>
    <col min="1294" max="1294" width="6.7109375" style="1907" customWidth="1"/>
    <col min="1295" max="1295" width="7.7109375" style="1907" customWidth="1"/>
    <col min="1296" max="1296" width="6" style="1907" customWidth="1"/>
    <col min="1297" max="1297" width="7.28515625" style="1907" customWidth="1"/>
    <col min="1298" max="1299" width="6.42578125" style="1907" customWidth="1"/>
    <col min="1300" max="1300" width="6.7109375" style="1907" customWidth="1"/>
    <col min="1301" max="1302" width="7.42578125" style="1907" customWidth="1"/>
    <col min="1303" max="1303" width="6.42578125" style="1907" customWidth="1"/>
    <col min="1304" max="1305" width="6.7109375" style="1907" customWidth="1"/>
    <col min="1306" max="1306" width="6.42578125" style="1907" customWidth="1"/>
    <col min="1307" max="1307" width="6.7109375" style="1907" customWidth="1"/>
    <col min="1308" max="1308" width="7.28515625" style="1907" customWidth="1"/>
    <col min="1309" max="1309" width="5.42578125" style="1907" customWidth="1"/>
    <col min="1310" max="1320" width="0" style="1907" hidden="1" customWidth="1"/>
    <col min="1321" max="1536" width="9.7109375" style="1907"/>
    <col min="1537" max="1537" width="3.7109375" style="1907" customWidth="1"/>
    <col min="1538" max="1538" width="21.7109375" style="1907" customWidth="1"/>
    <col min="1539" max="1539" width="6.28515625" style="1907" customWidth="1"/>
    <col min="1540" max="1540" width="5.7109375" style="1907" customWidth="1"/>
    <col min="1541" max="1541" width="6" style="1907" customWidth="1"/>
    <col min="1542" max="1542" width="5.7109375" style="1907" customWidth="1"/>
    <col min="1543" max="1543" width="9.7109375" style="1907" customWidth="1"/>
    <col min="1544" max="1544" width="7.7109375" style="1907" customWidth="1"/>
    <col min="1545" max="1545" width="6.7109375" style="1907" customWidth="1"/>
    <col min="1546" max="1549" width="0" style="1907" hidden="1" customWidth="1"/>
    <col min="1550" max="1550" width="6.7109375" style="1907" customWidth="1"/>
    <col min="1551" max="1551" width="7.7109375" style="1907" customWidth="1"/>
    <col min="1552" max="1552" width="6" style="1907" customWidth="1"/>
    <col min="1553" max="1553" width="7.28515625" style="1907" customWidth="1"/>
    <col min="1554" max="1555" width="6.42578125" style="1907" customWidth="1"/>
    <col min="1556" max="1556" width="6.7109375" style="1907" customWidth="1"/>
    <col min="1557" max="1558" width="7.42578125" style="1907" customWidth="1"/>
    <col min="1559" max="1559" width="6.42578125" style="1907" customWidth="1"/>
    <col min="1560" max="1561" width="6.7109375" style="1907" customWidth="1"/>
    <col min="1562" max="1562" width="6.42578125" style="1907" customWidth="1"/>
    <col min="1563" max="1563" width="6.7109375" style="1907" customWidth="1"/>
    <col min="1564" max="1564" width="7.28515625" style="1907" customWidth="1"/>
    <col min="1565" max="1565" width="5.42578125" style="1907" customWidth="1"/>
    <col min="1566" max="1576" width="0" style="1907" hidden="1" customWidth="1"/>
    <col min="1577" max="1792" width="9.7109375" style="1907"/>
    <col min="1793" max="1793" width="3.7109375" style="1907" customWidth="1"/>
    <col min="1794" max="1794" width="21.7109375" style="1907" customWidth="1"/>
    <col min="1795" max="1795" width="6.28515625" style="1907" customWidth="1"/>
    <col min="1796" max="1796" width="5.7109375" style="1907" customWidth="1"/>
    <col min="1797" max="1797" width="6" style="1907" customWidth="1"/>
    <col min="1798" max="1798" width="5.7109375" style="1907" customWidth="1"/>
    <col min="1799" max="1799" width="9.7109375" style="1907" customWidth="1"/>
    <col min="1800" max="1800" width="7.7109375" style="1907" customWidth="1"/>
    <col min="1801" max="1801" width="6.7109375" style="1907" customWidth="1"/>
    <col min="1802" max="1805" width="0" style="1907" hidden="1" customWidth="1"/>
    <col min="1806" max="1806" width="6.7109375" style="1907" customWidth="1"/>
    <col min="1807" max="1807" width="7.7109375" style="1907" customWidth="1"/>
    <col min="1808" max="1808" width="6" style="1907" customWidth="1"/>
    <col min="1809" max="1809" width="7.28515625" style="1907" customWidth="1"/>
    <col min="1810" max="1811" width="6.42578125" style="1907" customWidth="1"/>
    <col min="1812" max="1812" width="6.7109375" style="1907" customWidth="1"/>
    <col min="1813" max="1814" width="7.42578125" style="1907" customWidth="1"/>
    <col min="1815" max="1815" width="6.42578125" style="1907" customWidth="1"/>
    <col min="1816" max="1817" width="6.7109375" style="1907" customWidth="1"/>
    <col min="1818" max="1818" width="6.42578125" style="1907" customWidth="1"/>
    <col min="1819" max="1819" width="6.7109375" style="1907" customWidth="1"/>
    <col min="1820" max="1820" width="7.28515625" style="1907" customWidth="1"/>
    <col min="1821" max="1821" width="5.42578125" style="1907" customWidth="1"/>
    <col min="1822" max="1832" width="0" style="1907" hidden="1" customWidth="1"/>
    <col min="1833" max="2048" width="9.7109375" style="1907"/>
    <col min="2049" max="2049" width="3.7109375" style="1907" customWidth="1"/>
    <col min="2050" max="2050" width="21.7109375" style="1907" customWidth="1"/>
    <col min="2051" max="2051" width="6.28515625" style="1907" customWidth="1"/>
    <col min="2052" max="2052" width="5.7109375" style="1907" customWidth="1"/>
    <col min="2053" max="2053" width="6" style="1907" customWidth="1"/>
    <col min="2054" max="2054" width="5.7109375" style="1907" customWidth="1"/>
    <col min="2055" max="2055" width="9.7109375" style="1907" customWidth="1"/>
    <col min="2056" max="2056" width="7.7109375" style="1907" customWidth="1"/>
    <col min="2057" max="2057" width="6.7109375" style="1907" customWidth="1"/>
    <col min="2058" max="2061" width="0" style="1907" hidden="1" customWidth="1"/>
    <col min="2062" max="2062" width="6.7109375" style="1907" customWidth="1"/>
    <col min="2063" max="2063" width="7.7109375" style="1907" customWidth="1"/>
    <col min="2064" max="2064" width="6" style="1907" customWidth="1"/>
    <col min="2065" max="2065" width="7.28515625" style="1907" customWidth="1"/>
    <col min="2066" max="2067" width="6.42578125" style="1907" customWidth="1"/>
    <col min="2068" max="2068" width="6.7109375" style="1907" customWidth="1"/>
    <col min="2069" max="2070" width="7.42578125" style="1907" customWidth="1"/>
    <col min="2071" max="2071" width="6.42578125" style="1907" customWidth="1"/>
    <col min="2072" max="2073" width="6.7109375" style="1907" customWidth="1"/>
    <col min="2074" max="2074" width="6.42578125" style="1907" customWidth="1"/>
    <col min="2075" max="2075" width="6.7109375" style="1907" customWidth="1"/>
    <col min="2076" max="2076" width="7.28515625" style="1907" customWidth="1"/>
    <col min="2077" max="2077" width="5.42578125" style="1907" customWidth="1"/>
    <col min="2078" max="2088" width="0" style="1907" hidden="1" customWidth="1"/>
    <col min="2089" max="2304" width="9.7109375" style="1907"/>
    <col min="2305" max="2305" width="3.7109375" style="1907" customWidth="1"/>
    <col min="2306" max="2306" width="21.7109375" style="1907" customWidth="1"/>
    <col min="2307" max="2307" width="6.28515625" style="1907" customWidth="1"/>
    <col min="2308" max="2308" width="5.7109375" style="1907" customWidth="1"/>
    <col min="2309" max="2309" width="6" style="1907" customWidth="1"/>
    <col min="2310" max="2310" width="5.7109375" style="1907" customWidth="1"/>
    <col min="2311" max="2311" width="9.7109375" style="1907" customWidth="1"/>
    <col min="2312" max="2312" width="7.7109375" style="1907" customWidth="1"/>
    <col min="2313" max="2313" width="6.7109375" style="1907" customWidth="1"/>
    <col min="2314" max="2317" width="0" style="1907" hidden="1" customWidth="1"/>
    <col min="2318" max="2318" width="6.7109375" style="1907" customWidth="1"/>
    <col min="2319" max="2319" width="7.7109375" style="1907" customWidth="1"/>
    <col min="2320" max="2320" width="6" style="1907" customWidth="1"/>
    <col min="2321" max="2321" width="7.28515625" style="1907" customWidth="1"/>
    <col min="2322" max="2323" width="6.42578125" style="1907" customWidth="1"/>
    <col min="2324" max="2324" width="6.7109375" style="1907" customWidth="1"/>
    <col min="2325" max="2326" width="7.42578125" style="1907" customWidth="1"/>
    <col min="2327" max="2327" width="6.42578125" style="1907" customWidth="1"/>
    <col min="2328" max="2329" width="6.7109375" style="1907" customWidth="1"/>
    <col min="2330" max="2330" width="6.42578125" style="1907" customWidth="1"/>
    <col min="2331" max="2331" width="6.7109375" style="1907" customWidth="1"/>
    <col min="2332" max="2332" width="7.28515625" style="1907" customWidth="1"/>
    <col min="2333" max="2333" width="5.42578125" style="1907" customWidth="1"/>
    <col min="2334" max="2344" width="0" style="1907" hidden="1" customWidth="1"/>
    <col min="2345" max="2560" width="9.7109375" style="1907"/>
    <col min="2561" max="2561" width="3.7109375" style="1907" customWidth="1"/>
    <col min="2562" max="2562" width="21.7109375" style="1907" customWidth="1"/>
    <col min="2563" max="2563" width="6.28515625" style="1907" customWidth="1"/>
    <col min="2564" max="2564" width="5.7109375" style="1907" customWidth="1"/>
    <col min="2565" max="2565" width="6" style="1907" customWidth="1"/>
    <col min="2566" max="2566" width="5.7109375" style="1907" customWidth="1"/>
    <col min="2567" max="2567" width="9.7109375" style="1907" customWidth="1"/>
    <col min="2568" max="2568" width="7.7109375" style="1907" customWidth="1"/>
    <col min="2569" max="2569" width="6.7109375" style="1907" customWidth="1"/>
    <col min="2570" max="2573" width="0" style="1907" hidden="1" customWidth="1"/>
    <col min="2574" max="2574" width="6.7109375" style="1907" customWidth="1"/>
    <col min="2575" max="2575" width="7.7109375" style="1907" customWidth="1"/>
    <col min="2576" max="2576" width="6" style="1907" customWidth="1"/>
    <col min="2577" max="2577" width="7.28515625" style="1907" customWidth="1"/>
    <col min="2578" max="2579" width="6.42578125" style="1907" customWidth="1"/>
    <col min="2580" max="2580" width="6.7109375" style="1907" customWidth="1"/>
    <col min="2581" max="2582" width="7.42578125" style="1907" customWidth="1"/>
    <col min="2583" max="2583" width="6.42578125" style="1907" customWidth="1"/>
    <col min="2584" max="2585" width="6.7109375" style="1907" customWidth="1"/>
    <col min="2586" max="2586" width="6.42578125" style="1907" customWidth="1"/>
    <col min="2587" max="2587" width="6.7109375" style="1907" customWidth="1"/>
    <col min="2588" max="2588" width="7.28515625" style="1907" customWidth="1"/>
    <col min="2589" max="2589" width="5.42578125" style="1907" customWidth="1"/>
    <col min="2590" max="2600" width="0" style="1907" hidden="1" customWidth="1"/>
    <col min="2601" max="2816" width="9.7109375" style="1907"/>
    <col min="2817" max="2817" width="3.7109375" style="1907" customWidth="1"/>
    <col min="2818" max="2818" width="21.7109375" style="1907" customWidth="1"/>
    <col min="2819" max="2819" width="6.28515625" style="1907" customWidth="1"/>
    <col min="2820" max="2820" width="5.7109375" style="1907" customWidth="1"/>
    <col min="2821" max="2821" width="6" style="1907" customWidth="1"/>
    <col min="2822" max="2822" width="5.7109375" style="1907" customWidth="1"/>
    <col min="2823" max="2823" width="9.7109375" style="1907" customWidth="1"/>
    <col min="2824" max="2824" width="7.7109375" style="1907" customWidth="1"/>
    <col min="2825" max="2825" width="6.7109375" style="1907" customWidth="1"/>
    <col min="2826" max="2829" width="0" style="1907" hidden="1" customWidth="1"/>
    <col min="2830" max="2830" width="6.7109375" style="1907" customWidth="1"/>
    <col min="2831" max="2831" width="7.7109375" style="1907" customWidth="1"/>
    <col min="2832" max="2832" width="6" style="1907" customWidth="1"/>
    <col min="2833" max="2833" width="7.28515625" style="1907" customWidth="1"/>
    <col min="2834" max="2835" width="6.42578125" style="1907" customWidth="1"/>
    <col min="2836" max="2836" width="6.7109375" style="1907" customWidth="1"/>
    <col min="2837" max="2838" width="7.42578125" style="1907" customWidth="1"/>
    <col min="2839" max="2839" width="6.42578125" style="1907" customWidth="1"/>
    <col min="2840" max="2841" width="6.7109375" style="1907" customWidth="1"/>
    <col min="2842" max="2842" width="6.42578125" style="1907" customWidth="1"/>
    <col min="2843" max="2843" width="6.7109375" style="1907" customWidth="1"/>
    <col min="2844" max="2844" width="7.28515625" style="1907" customWidth="1"/>
    <col min="2845" max="2845" width="5.42578125" style="1907" customWidth="1"/>
    <col min="2846" max="2856" width="0" style="1907" hidden="1" customWidth="1"/>
    <col min="2857" max="3072" width="9.7109375" style="1907"/>
    <col min="3073" max="3073" width="3.7109375" style="1907" customWidth="1"/>
    <col min="3074" max="3074" width="21.7109375" style="1907" customWidth="1"/>
    <col min="3075" max="3075" width="6.28515625" style="1907" customWidth="1"/>
    <col min="3076" max="3076" width="5.7109375" style="1907" customWidth="1"/>
    <col min="3077" max="3077" width="6" style="1907" customWidth="1"/>
    <col min="3078" max="3078" width="5.7109375" style="1907" customWidth="1"/>
    <col min="3079" max="3079" width="9.7109375" style="1907" customWidth="1"/>
    <col min="3080" max="3080" width="7.7109375" style="1907" customWidth="1"/>
    <col min="3081" max="3081" width="6.7109375" style="1907" customWidth="1"/>
    <col min="3082" max="3085" width="0" style="1907" hidden="1" customWidth="1"/>
    <col min="3086" max="3086" width="6.7109375" style="1907" customWidth="1"/>
    <col min="3087" max="3087" width="7.7109375" style="1907" customWidth="1"/>
    <col min="3088" max="3088" width="6" style="1907" customWidth="1"/>
    <col min="3089" max="3089" width="7.28515625" style="1907" customWidth="1"/>
    <col min="3090" max="3091" width="6.42578125" style="1907" customWidth="1"/>
    <col min="3092" max="3092" width="6.7109375" style="1907" customWidth="1"/>
    <col min="3093" max="3094" width="7.42578125" style="1907" customWidth="1"/>
    <col min="3095" max="3095" width="6.42578125" style="1907" customWidth="1"/>
    <col min="3096" max="3097" width="6.7109375" style="1907" customWidth="1"/>
    <col min="3098" max="3098" width="6.42578125" style="1907" customWidth="1"/>
    <col min="3099" max="3099" width="6.7109375" style="1907" customWidth="1"/>
    <col min="3100" max="3100" width="7.28515625" style="1907" customWidth="1"/>
    <col min="3101" max="3101" width="5.42578125" style="1907" customWidth="1"/>
    <col min="3102" max="3112" width="0" style="1907" hidden="1" customWidth="1"/>
    <col min="3113" max="3328" width="9.7109375" style="1907"/>
    <col min="3329" max="3329" width="3.7109375" style="1907" customWidth="1"/>
    <col min="3330" max="3330" width="21.7109375" style="1907" customWidth="1"/>
    <col min="3331" max="3331" width="6.28515625" style="1907" customWidth="1"/>
    <col min="3332" max="3332" width="5.7109375" style="1907" customWidth="1"/>
    <col min="3333" max="3333" width="6" style="1907" customWidth="1"/>
    <col min="3334" max="3334" width="5.7109375" style="1907" customWidth="1"/>
    <col min="3335" max="3335" width="9.7109375" style="1907" customWidth="1"/>
    <col min="3336" max="3336" width="7.7109375" style="1907" customWidth="1"/>
    <col min="3337" max="3337" width="6.7109375" style="1907" customWidth="1"/>
    <col min="3338" max="3341" width="0" style="1907" hidden="1" customWidth="1"/>
    <col min="3342" max="3342" width="6.7109375" style="1907" customWidth="1"/>
    <col min="3343" max="3343" width="7.7109375" style="1907" customWidth="1"/>
    <col min="3344" max="3344" width="6" style="1907" customWidth="1"/>
    <col min="3345" max="3345" width="7.28515625" style="1907" customWidth="1"/>
    <col min="3346" max="3347" width="6.42578125" style="1907" customWidth="1"/>
    <col min="3348" max="3348" width="6.7109375" style="1907" customWidth="1"/>
    <col min="3349" max="3350" width="7.42578125" style="1907" customWidth="1"/>
    <col min="3351" max="3351" width="6.42578125" style="1907" customWidth="1"/>
    <col min="3352" max="3353" width="6.7109375" style="1907" customWidth="1"/>
    <col min="3354" max="3354" width="6.42578125" style="1907" customWidth="1"/>
    <col min="3355" max="3355" width="6.7109375" style="1907" customWidth="1"/>
    <col min="3356" max="3356" width="7.28515625" style="1907" customWidth="1"/>
    <col min="3357" max="3357" width="5.42578125" style="1907" customWidth="1"/>
    <col min="3358" max="3368" width="0" style="1907" hidden="1" customWidth="1"/>
    <col min="3369" max="3584" width="9.7109375" style="1907"/>
    <col min="3585" max="3585" width="3.7109375" style="1907" customWidth="1"/>
    <col min="3586" max="3586" width="21.7109375" style="1907" customWidth="1"/>
    <col min="3587" max="3587" width="6.28515625" style="1907" customWidth="1"/>
    <col min="3588" max="3588" width="5.7109375" style="1907" customWidth="1"/>
    <col min="3589" max="3589" width="6" style="1907" customWidth="1"/>
    <col min="3590" max="3590" width="5.7109375" style="1907" customWidth="1"/>
    <col min="3591" max="3591" width="9.7109375" style="1907" customWidth="1"/>
    <col min="3592" max="3592" width="7.7109375" style="1907" customWidth="1"/>
    <col min="3593" max="3593" width="6.7109375" style="1907" customWidth="1"/>
    <col min="3594" max="3597" width="0" style="1907" hidden="1" customWidth="1"/>
    <col min="3598" max="3598" width="6.7109375" style="1907" customWidth="1"/>
    <col min="3599" max="3599" width="7.7109375" style="1907" customWidth="1"/>
    <col min="3600" max="3600" width="6" style="1907" customWidth="1"/>
    <col min="3601" max="3601" width="7.28515625" style="1907" customWidth="1"/>
    <col min="3602" max="3603" width="6.42578125" style="1907" customWidth="1"/>
    <col min="3604" max="3604" width="6.7109375" style="1907" customWidth="1"/>
    <col min="3605" max="3606" width="7.42578125" style="1907" customWidth="1"/>
    <col min="3607" max="3607" width="6.42578125" style="1907" customWidth="1"/>
    <col min="3608" max="3609" width="6.7109375" style="1907" customWidth="1"/>
    <col min="3610" max="3610" width="6.42578125" style="1907" customWidth="1"/>
    <col min="3611" max="3611" width="6.7109375" style="1907" customWidth="1"/>
    <col min="3612" max="3612" width="7.28515625" style="1907" customWidth="1"/>
    <col min="3613" max="3613" width="5.42578125" style="1907" customWidth="1"/>
    <col min="3614" max="3624" width="0" style="1907" hidden="1" customWidth="1"/>
    <col min="3625" max="3840" width="9.7109375" style="1907"/>
    <col min="3841" max="3841" width="3.7109375" style="1907" customWidth="1"/>
    <col min="3842" max="3842" width="21.7109375" style="1907" customWidth="1"/>
    <col min="3843" max="3843" width="6.28515625" style="1907" customWidth="1"/>
    <col min="3844" max="3844" width="5.7109375" style="1907" customWidth="1"/>
    <col min="3845" max="3845" width="6" style="1907" customWidth="1"/>
    <col min="3846" max="3846" width="5.7109375" style="1907" customWidth="1"/>
    <col min="3847" max="3847" width="9.7109375" style="1907" customWidth="1"/>
    <col min="3848" max="3848" width="7.7109375" style="1907" customWidth="1"/>
    <col min="3849" max="3849" width="6.7109375" style="1907" customWidth="1"/>
    <col min="3850" max="3853" width="0" style="1907" hidden="1" customWidth="1"/>
    <col min="3854" max="3854" width="6.7109375" style="1907" customWidth="1"/>
    <col min="3855" max="3855" width="7.7109375" style="1907" customWidth="1"/>
    <col min="3856" max="3856" width="6" style="1907" customWidth="1"/>
    <col min="3857" max="3857" width="7.28515625" style="1907" customWidth="1"/>
    <col min="3858" max="3859" width="6.42578125" style="1907" customWidth="1"/>
    <col min="3860" max="3860" width="6.7109375" style="1907" customWidth="1"/>
    <col min="3861" max="3862" width="7.42578125" style="1907" customWidth="1"/>
    <col min="3863" max="3863" width="6.42578125" style="1907" customWidth="1"/>
    <col min="3864" max="3865" width="6.7109375" style="1907" customWidth="1"/>
    <col min="3866" max="3866" width="6.42578125" style="1907" customWidth="1"/>
    <col min="3867" max="3867" width="6.7109375" style="1907" customWidth="1"/>
    <col min="3868" max="3868" width="7.28515625" style="1907" customWidth="1"/>
    <col min="3869" max="3869" width="5.42578125" style="1907" customWidth="1"/>
    <col min="3870" max="3880" width="0" style="1907" hidden="1" customWidth="1"/>
    <col min="3881" max="4096" width="9.7109375" style="1907"/>
    <col min="4097" max="4097" width="3.7109375" style="1907" customWidth="1"/>
    <col min="4098" max="4098" width="21.7109375" style="1907" customWidth="1"/>
    <col min="4099" max="4099" width="6.28515625" style="1907" customWidth="1"/>
    <col min="4100" max="4100" width="5.7109375" style="1907" customWidth="1"/>
    <col min="4101" max="4101" width="6" style="1907" customWidth="1"/>
    <col min="4102" max="4102" width="5.7109375" style="1907" customWidth="1"/>
    <col min="4103" max="4103" width="9.7109375" style="1907" customWidth="1"/>
    <col min="4104" max="4104" width="7.7109375" style="1907" customWidth="1"/>
    <col min="4105" max="4105" width="6.7109375" style="1907" customWidth="1"/>
    <col min="4106" max="4109" width="0" style="1907" hidden="1" customWidth="1"/>
    <col min="4110" max="4110" width="6.7109375" style="1907" customWidth="1"/>
    <col min="4111" max="4111" width="7.7109375" style="1907" customWidth="1"/>
    <col min="4112" max="4112" width="6" style="1907" customWidth="1"/>
    <col min="4113" max="4113" width="7.28515625" style="1907" customWidth="1"/>
    <col min="4114" max="4115" width="6.42578125" style="1907" customWidth="1"/>
    <col min="4116" max="4116" width="6.7109375" style="1907" customWidth="1"/>
    <col min="4117" max="4118" width="7.42578125" style="1907" customWidth="1"/>
    <col min="4119" max="4119" width="6.42578125" style="1907" customWidth="1"/>
    <col min="4120" max="4121" width="6.7109375" style="1907" customWidth="1"/>
    <col min="4122" max="4122" width="6.42578125" style="1907" customWidth="1"/>
    <col min="4123" max="4123" width="6.7109375" style="1907" customWidth="1"/>
    <col min="4124" max="4124" width="7.28515625" style="1907" customWidth="1"/>
    <col min="4125" max="4125" width="5.42578125" style="1907" customWidth="1"/>
    <col min="4126" max="4136" width="0" style="1907" hidden="1" customWidth="1"/>
    <col min="4137" max="4352" width="9.7109375" style="1907"/>
    <col min="4353" max="4353" width="3.7109375" style="1907" customWidth="1"/>
    <col min="4354" max="4354" width="21.7109375" style="1907" customWidth="1"/>
    <col min="4355" max="4355" width="6.28515625" style="1907" customWidth="1"/>
    <col min="4356" max="4356" width="5.7109375" style="1907" customWidth="1"/>
    <col min="4357" max="4357" width="6" style="1907" customWidth="1"/>
    <col min="4358" max="4358" width="5.7109375" style="1907" customWidth="1"/>
    <col min="4359" max="4359" width="9.7109375" style="1907" customWidth="1"/>
    <col min="4360" max="4360" width="7.7109375" style="1907" customWidth="1"/>
    <col min="4361" max="4361" width="6.7109375" style="1907" customWidth="1"/>
    <col min="4362" max="4365" width="0" style="1907" hidden="1" customWidth="1"/>
    <col min="4366" max="4366" width="6.7109375" style="1907" customWidth="1"/>
    <col min="4367" max="4367" width="7.7109375" style="1907" customWidth="1"/>
    <col min="4368" max="4368" width="6" style="1907" customWidth="1"/>
    <col min="4369" max="4369" width="7.28515625" style="1907" customWidth="1"/>
    <col min="4370" max="4371" width="6.42578125" style="1907" customWidth="1"/>
    <col min="4372" max="4372" width="6.7109375" style="1907" customWidth="1"/>
    <col min="4373" max="4374" width="7.42578125" style="1907" customWidth="1"/>
    <col min="4375" max="4375" width="6.42578125" style="1907" customWidth="1"/>
    <col min="4376" max="4377" width="6.7109375" style="1907" customWidth="1"/>
    <col min="4378" max="4378" width="6.42578125" style="1907" customWidth="1"/>
    <col min="4379" max="4379" width="6.7109375" style="1907" customWidth="1"/>
    <col min="4380" max="4380" width="7.28515625" style="1907" customWidth="1"/>
    <col min="4381" max="4381" width="5.42578125" style="1907" customWidth="1"/>
    <col min="4382" max="4392" width="0" style="1907" hidden="1" customWidth="1"/>
    <col min="4393" max="4608" width="9.7109375" style="1907"/>
    <col min="4609" max="4609" width="3.7109375" style="1907" customWidth="1"/>
    <col min="4610" max="4610" width="21.7109375" style="1907" customWidth="1"/>
    <col min="4611" max="4611" width="6.28515625" style="1907" customWidth="1"/>
    <col min="4612" max="4612" width="5.7109375" style="1907" customWidth="1"/>
    <col min="4613" max="4613" width="6" style="1907" customWidth="1"/>
    <col min="4614" max="4614" width="5.7109375" style="1907" customWidth="1"/>
    <col min="4615" max="4615" width="9.7109375" style="1907" customWidth="1"/>
    <col min="4616" max="4616" width="7.7109375" style="1907" customWidth="1"/>
    <col min="4617" max="4617" width="6.7109375" style="1907" customWidth="1"/>
    <col min="4618" max="4621" width="0" style="1907" hidden="1" customWidth="1"/>
    <col min="4622" max="4622" width="6.7109375" style="1907" customWidth="1"/>
    <col min="4623" max="4623" width="7.7109375" style="1907" customWidth="1"/>
    <col min="4624" max="4624" width="6" style="1907" customWidth="1"/>
    <col min="4625" max="4625" width="7.28515625" style="1907" customWidth="1"/>
    <col min="4626" max="4627" width="6.42578125" style="1907" customWidth="1"/>
    <col min="4628" max="4628" width="6.7109375" style="1907" customWidth="1"/>
    <col min="4629" max="4630" width="7.42578125" style="1907" customWidth="1"/>
    <col min="4631" max="4631" width="6.42578125" style="1907" customWidth="1"/>
    <col min="4632" max="4633" width="6.7109375" style="1907" customWidth="1"/>
    <col min="4634" max="4634" width="6.42578125" style="1907" customWidth="1"/>
    <col min="4635" max="4635" width="6.7109375" style="1907" customWidth="1"/>
    <col min="4636" max="4636" width="7.28515625" style="1907" customWidth="1"/>
    <col min="4637" max="4637" width="5.42578125" style="1907" customWidth="1"/>
    <col min="4638" max="4648" width="0" style="1907" hidden="1" customWidth="1"/>
    <col min="4649" max="4864" width="9.7109375" style="1907"/>
    <col min="4865" max="4865" width="3.7109375" style="1907" customWidth="1"/>
    <col min="4866" max="4866" width="21.7109375" style="1907" customWidth="1"/>
    <col min="4867" max="4867" width="6.28515625" style="1907" customWidth="1"/>
    <col min="4868" max="4868" width="5.7109375" style="1907" customWidth="1"/>
    <col min="4869" max="4869" width="6" style="1907" customWidth="1"/>
    <col min="4870" max="4870" width="5.7109375" style="1907" customWidth="1"/>
    <col min="4871" max="4871" width="9.7109375" style="1907" customWidth="1"/>
    <col min="4872" max="4872" width="7.7109375" style="1907" customWidth="1"/>
    <col min="4873" max="4873" width="6.7109375" style="1907" customWidth="1"/>
    <col min="4874" max="4877" width="0" style="1907" hidden="1" customWidth="1"/>
    <col min="4878" max="4878" width="6.7109375" style="1907" customWidth="1"/>
    <col min="4879" max="4879" width="7.7109375" style="1907" customWidth="1"/>
    <col min="4880" max="4880" width="6" style="1907" customWidth="1"/>
    <col min="4881" max="4881" width="7.28515625" style="1907" customWidth="1"/>
    <col min="4882" max="4883" width="6.42578125" style="1907" customWidth="1"/>
    <col min="4884" max="4884" width="6.7109375" style="1907" customWidth="1"/>
    <col min="4885" max="4886" width="7.42578125" style="1907" customWidth="1"/>
    <col min="4887" max="4887" width="6.42578125" style="1907" customWidth="1"/>
    <col min="4888" max="4889" width="6.7109375" style="1907" customWidth="1"/>
    <col min="4890" max="4890" width="6.42578125" style="1907" customWidth="1"/>
    <col min="4891" max="4891" width="6.7109375" style="1907" customWidth="1"/>
    <col min="4892" max="4892" width="7.28515625" style="1907" customWidth="1"/>
    <col min="4893" max="4893" width="5.42578125" style="1907" customWidth="1"/>
    <col min="4894" max="4904" width="0" style="1907" hidden="1" customWidth="1"/>
    <col min="4905" max="5120" width="9.7109375" style="1907"/>
    <col min="5121" max="5121" width="3.7109375" style="1907" customWidth="1"/>
    <col min="5122" max="5122" width="21.7109375" style="1907" customWidth="1"/>
    <col min="5123" max="5123" width="6.28515625" style="1907" customWidth="1"/>
    <col min="5124" max="5124" width="5.7109375" style="1907" customWidth="1"/>
    <col min="5125" max="5125" width="6" style="1907" customWidth="1"/>
    <col min="5126" max="5126" width="5.7109375" style="1907" customWidth="1"/>
    <col min="5127" max="5127" width="9.7109375" style="1907" customWidth="1"/>
    <col min="5128" max="5128" width="7.7109375" style="1907" customWidth="1"/>
    <col min="5129" max="5129" width="6.7109375" style="1907" customWidth="1"/>
    <col min="5130" max="5133" width="0" style="1907" hidden="1" customWidth="1"/>
    <col min="5134" max="5134" width="6.7109375" style="1907" customWidth="1"/>
    <col min="5135" max="5135" width="7.7109375" style="1907" customWidth="1"/>
    <col min="5136" max="5136" width="6" style="1907" customWidth="1"/>
    <col min="5137" max="5137" width="7.28515625" style="1907" customWidth="1"/>
    <col min="5138" max="5139" width="6.42578125" style="1907" customWidth="1"/>
    <col min="5140" max="5140" width="6.7109375" style="1907" customWidth="1"/>
    <col min="5141" max="5142" width="7.42578125" style="1907" customWidth="1"/>
    <col min="5143" max="5143" width="6.42578125" style="1907" customWidth="1"/>
    <col min="5144" max="5145" width="6.7109375" style="1907" customWidth="1"/>
    <col min="5146" max="5146" width="6.42578125" style="1907" customWidth="1"/>
    <col min="5147" max="5147" width="6.7109375" style="1907" customWidth="1"/>
    <col min="5148" max="5148" width="7.28515625" style="1907" customWidth="1"/>
    <col min="5149" max="5149" width="5.42578125" style="1907" customWidth="1"/>
    <col min="5150" max="5160" width="0" style="1907" hidden="1" customWidth="1"/>
    <col min="5161" max="5376" width="9.7109375" style="1907"/>
    <col min="5377" max="5377" width="3.7109375" style="1907" customWidth="1"/>
    <col min="5378" max="5378" width="21.7109375" style="1907" customWidth="1"/>
    <col min="5379" max="5379" width="6.28515625" style="1907" customWidth="1"/>
    <col min="5380" max="5380" width="5.7109375" style="1907" customWidth="1"/>
    <col min="5381" max="5381" width="6" style="1907" customWidth="1"/>
    <col min="5382" max="5382" width="5.7109375" style="1907" customWidth="1"/>
    <col min="5383" max="5383" width="9.7109375" style="1907" customWidth="1"/>
    <col min="5384" max="5384" width="7.7109375" style="1907" customWidth="1"/>
    <col min="5385" max="5385" width="6.7109375" style="1907" customWidth="1"/>
    <col min="5386" max="5389" width="0" style="1907" hidden="1" customWidth="1"/>
    <col min="5390" max="5390" width="6.7109375" style="1907" customWidth="1"/>
    <col min="5391" max="5391" width="7.7109375" style="1907" customWidth="1"/>
    <col min="5392" max="5392" width="6" style="1907" customWidth="1"/>
    <col min="5393" max="5393" width="7.28515625" style="1907" customWidth="1"/>
    <col min="5394" max="5395" width="6.42578125" style="1907" customWidth="1"/>
    <col min="5396" max="5396" width="6.7109375" style="1907" customWidth="1"/>
    <col min="5397" max="5398" width="7.42578125" style="1907" customWidth="1"/>
    <col min="5399" max="5399" width="6.42578125" style="1907" customWidth="1"/>
    <col min="5400" max="5401" width="6.7109375" style="1907" customWidth="1"/>
    <col min="5402" max="5402" width="6.42578125" style="1907" customWidth="1"/>
    <col min="5403" max="5403" width="6.7109375" style="1907" customWidth="1"/>
    <col min="5404" max="5404" width="7.28515625" style="1907" customWidth="1"/>
    <col min="5405" max="5405" width="5.42578125" style="1907" customWidth="1"/>
    <col min="5406" max="5416" width="0" style="1907" hidden="1" customWidth="1"/>
    <col min="5417" max="5632" width="9.7109375" style="1907"/>
    <col min="5633" max="5633" width="3.7109375" style="1907" customWidth="1"/>
    <col min="5634" max="5634" width="21.7109375" style="1907" customWidth="1"/>
    <col min="5635" max="5635" width="6.28515625" style="1907" customWidth="1"/>
    <col min="5636" max="5636" width="5.7109375" style="1907" customWidth="1"/>
    <col min="5637" max="5637" width="6" style="1907" customWidth="1"/>
    <col min="5638" max="5638" width="5.7109375" style="1907" customWidth="1"/>
    <col min="5639" max="5639" width="9.7109375" style="1907" customWidth="1"/>
    <col min="5640" max="5640" width="7.7109375" style="1907" customWidth="1"/>
    <col min="5641" max="5641" width="6.7109375" style="1907" customWidth="1"/>
    <col min="5642" max="5645" width="0" style="1907" hidden="1" customWidth="1"/>
    <col min="5646" max="5646" width="6.7109375" style="1907" customWidth="1"/>
    <col min="5647" max="5647" width="7.7109375" style="1907" customWidth="1"/>
    <col min="5648" max="5648" width="6" style="1907" customWidth="1"/>
    <col min="5649" max="5649" width="7.28515625" style="1907" customWidth="1"/>
    <col min="5650" max="5651" width="6.42578125" style="1907" customWidth="1"/>
    <col min="5652" max="5652" width="6.7109375" style="1907" customWidth="1"/>
    <col min="5653" max="5654" width="7.42578125" style="1907" customWidth="1"/>
    <col min="5655" max="5655" width="6.42578125" style="1907" customWidth="1"/>
    <col min="5656" max="5657" width="6.7109375" style="1907" customWidth="1"/>
    <col min="5658" max="5658" width="6.42578125" style="1907" customWidth="1"/>
    <col min="5659" max="5659" width="6.7109375" style="1907" customWidth="1"/>
    <col min="5660" max="5660" width="7.28515625" style="1907" customWidth="1"/>
    <col min="5661" max="5661" width="5.42578125" style="1907" customWidth="1"/>
    <col min="5662" max="5672" width="0" style="1907" hidden="1" customWidth="1"/>
    <col min="5673" max="5888" width="9.7109375" style="1907"/>
    <col min="5889" max="5889" width="3.7109375" style="1907" customWidth="1"/>
    <col min="5890" max="5890" width="21.7109375" style="1907" customWidth="1"/>
    <col min="5891" max="5891" width="6.28515625" style="1907" customWidth="1"/>
    <col min="5892" max="5892" width="5.7109375" style="1907" customWidth="1"/>
    <col min="5893" max="5893" width="6" style="1907" customWidth="1"/>
    <col min="5894" max="5894" width="5.7109375" style="1907" customWidth="1"/>
    <col min="5895" max="5895" width="9.7109375" style="1907" customWidth="1"/>
    <col min="5896" max="5896" width="7.7109375" style="1907" customWidth="1"/>
    <col min="5897" max="5897" width="6.7109375" style="1907" customWidth="1"/>
    <col min="5898" max="5901" width="0" style="1907" hidden="1" customWidth="1"/>
    <col min="5902" max="5902" width="6.7109375" style="1907" customWidth="1"/>
    <col min="5903" max="5903" width="7.7109375" style="1907" customWidth="1"/>
    <col min="5904" max="5904" width="6" style="1907" customWidth="1"/>
    <col min="5905" max="5905" width="7.28515625" style="1907" customWidth="1"/>
    <col min="5906" max="5907" width="6.42578125" style="1907" customWidth="1"/>
    <col min="5908" max="5908" width="6.7109375" style="1907" customWidth="1"/>
    <col min="5909" max="5910" width="7.42578125" style="1907" customWidth="1"/>
    <col min="5911" max="5911" width="6.42578125" style="1907" customWidth="1"/>
    <col min="5912" max="5913" width="6.7109375" style="1907" customWidth="1"/>
    <col min="5914" max="5914" width="6.42578125" style="1907" customWidth="1"/>
    <col min="5915" max="5915" width="6.7109375" style="1907" customWidth="1"/>
    <col min="5916" max="5916" width="7.28515625" style="1907" customWidth="1"/>
    <col min="5917" max="5917" width="5.42578125" style="1907" customWidth="1"/>
    <col min="5918" max="5928" width="0" style="1907" hidden="1" customWidth="1"/>
    <col min="5929" max="6144" width="9.7109375" style="1907"/>
    <col min="6145" max="6145" width="3.7109375" style="1907" customWidth="1"/>
    <col min="6146" max="6146" width="21.7109375" style="1907" customWidth="1"/>
    <col min="6147" max="6147" width="6.28515625" style="1907" customWidth="1"/>
    <col min="6148" max="6148" width="5.7109375" style="1907" customWidth="1"/>
    <col min="6149" max="6149" width="6" style="1907" customWidth="1"/>
    <col min="6150" max="6150" width="5.7109375" style="1907" customWidth="1"/>
    <col min="6151" max="6151" width="9.7109375" style="1907" customWidth="1"/>
    <col min="6152" max="6152" width="7.7109375" style="1907" customWidth="1"/>
    <col min="6153" max="6153" width="6.7109375" style="1907" customWidth="1"/>
    <col min="6154" max="6157" width="0" style="1907" hidden="1" customWidth="1"/>
    <col min="6158" max="6158" width="6.7109375" style="1907" customWidth="1"/>
    <col min="6159" max="6159" width="7.7109375" style="1907" customWidth="1"/>
    <col min="6160" max="6160" width="6" style="1907" customWidth="1"/>
    <col min="6161" max="6161" width="7.28515625" style="1907" customWidth="1"/>
    <col min="6162" max="6163" width="6.42578125" style="1907" customWidth="1"/>
    <col min="6164" max="6164" width="6.7109375" style="1907" customWidth="1"/>
    <col min="6165" max="6166" width="7.42578125" style="1907" customWidth="1"/>
    <col min="6167" max="6167" width="6.42578125" style="1907" customWidth="1"/>
    <col min="6168" max="6169" width="6.7109375" style="1907" customWidth="1"/>
    <col min="6170" max="6170" width="6.42578125" style="1907" customWidth="1"/>
    <col min="6171" max="6171" width="6.7109375" style="1907" customWidth="1"/>
    <col min="6172" max="6172" width="7.28515625" style="1907" customWidth="1"/>
    <col min="6173" max="6173" width="5.42578125" style="1907" customWidth="1"/>
    <col min="6174" max="6184" width="0" style="1907" hidden="1" customWidth="1"/>
    <col min="6185" max="6400" width="9.7109375" style="1907"/>
    <col min="6401" max="6401" width="3.7109375" style="1907" customWidth="1"/>
    <col min="6402" max="6402" width="21.7109375" style="1907" customWidth="1"/>
    <col min="6403" max="6403" width="6.28515625" style="1907" customWidth="1"/>
    <col min="6404" max="6404" width="5.7109375" style="1907" customWidth="1"/>
    <col min="6405" max="6405" width="6" style="1907" customWidth="1"/>
    <col min="6406" max="6406" width="5.7109375" style="1907" customWidth="1"/>
    <col min="6407" max="6407" width="9.7109375" style="1907" customWidth="1"/>
    <col min="6408" max="6408" width="7.7109375" style="1907" customWidth="1"/>
    <col min="6409" max="6409" width="6.7109375" style="1907" customWidth="1"/>
    <col min="6410" max="6413" width="0" style="1907" hidden="1" customWidth="1"/>
    <col min="6414" max="6414" width="6.7109375" style="1907" customWidth="1"/>
    <col min="6415" max="6415" width="7.7109375" style="1907" customWidth="1"/>
    <col min="6416" max="6416" width="6" style="1907" customWidth="1"/>
    <col min="6417" max="6417" width="7.28515625" style="1907" customWidth="1"/>
    <col min="6418" max="6419" width="6.42578125" style="1907" customWidth="1"/>
    <col min="6420" max="6420" width="6.7109375" style="1907" customWidth="1"/>
    <col min="6421" max="6422" width="7.42578125" style="1907" customWidth="1"/>
    <col min="6423" max="6423" width="6.42578125" style="1907" customWidth="1"/>
    <col min="6424" max="6425" width="6.7109375" style="1907" customWidth="1"/>
    <col min="6426" max="6426" width="6.42578125" style="1907" customWidth="1"/>
    <col min="6427" max="6427" width="6.7109375" style="1907" customWidth="1"/>
    <col min="6428" max="6428" width="7.28515625" style="1907" customWidth="1"/>
    <col min="6429" max="6429" width="5.42578125" style="1907" customWidth="1"/>
    <col min="6430" max="6440" width="0" style="1907" hidden="1" customWidth="1"/>
    <col min="6441" max="6656" width="9.7109375" style="1907"/>
    <col min="6657" max="6657" width="3.7109375" style="1907" customWidth="1"/>
    <col min="6658" max="6658" width="21.7109375" style="1907" customWidth="1"/>
    <col min="6659" max="6659" width="6.28515625" style="1907" customWidth="1"/>
    <col min="6660" max="6660" width="5.7109375" style="1907" customWidth="1"/>
    <col min="6661" max="6661" width="6" style="1907" customWidth="1"/>
    <col min="6662" max="6662" width="5.7109375" style="1907" customWidth="1"/>
    <col min="6663" max="6663" width="9.7109375" style="1907" customWidth="1"/>
    <col min="6664" max="6664" width="7.7109375" style="1907" customWidth="1"/>
    <col min="6665" max="6665" width="6.7109375" style="1907" customWidth="1"/>
    <col min="6666" max="6669" width="0" style="1907" hidden="1" customWidth="1"/>
    <col min="6670" max="6670" width="6.7109375" style="1907" customWidth="1"/>
    <col min="6671" max="6671" width="7.7109375" style="1907" customWidth="1"/>
    <col min="6672" max="6672" width="6" style="1907" customWidth="1"/>
    <col min="6673" max="6673" width="7.28515625" style="1907" customWidth="1"/>
    <col min="6674" max="6675" width="6.42578125" style="1907" customWidth="1"/>
    <col min="6676" max="6676" width="6.7109375" style="1907" customWidth="1"/>
    <col min="6677" max="6678" width="7.42578125" style="1907" customWidth="1"/>
    <col min="6679" max="6679" width="6.42578125" style="1907" customWidth="1"/>
    <col min="6680" max="6681" width="6.7109375" style="1907" customWidth="1"/>
    <col min="6682" max="6682" width="6.42578125" style="1907" customWidth="1"/>
    <col min="6683" max="6683" width="6.7109375" style="1907" customWidth="1"/>
    <col min="6684" max="6684" width="7.28515625" style="1907" customWidth="1"/>
    <col min="6685" max="6685" width="5.42578125" style="1907" customWidth="1"/>
    <col min="6686" max="6696" width="0" style="1907" hidden="1" customWidth="1"/>
    <col min="6697" max="6912" width="9.7109375" style="1907"/>
    <col min="6913" max="6913" width="3.7109375" style="1907" customWidth="1"/>
    <col min="6914" max="6914" width="21.7109375" style="1907" customWidth="1"/>
    <col min="6915" max="6915" width="6.28515625" style="1907" customWidth="1"/>
    <col min="6916" max="6916" width="5.7109375" style="1907" customWidth="1"/>
    <col min="6917" max="6917" width="6" style="1907" customWidth="1"/>
    <col min="6918" max="6918" width="5.7109375" style="1907" customWidth="1"/>
    <col min="6919" max="6919" width="9.7109375" style="1907" customWidth="1"/>
    <col min="6920" max="6920" width="7.7109375" style="1907" customWidth="1"/>
    <col min="6921" max="6921" width="6.7109375" style="1907" customWidth="1"/>
    <col min="6922" max="6925" width="0" style="1907" hidden="1" customWidth="1"/>
    <col min="6926" max="6926" width="6.7109375" style="1907" customWidth="1"/>
    <col min="6927" max="6927" width="7.7109375" style="1907" customWidth="1"/>
    <col min="6928" max="6928" width="6" style="1907" customWidth="1"/>
    <col min="6929" max="6929" width="7.28515625" style="1907" customWidth="1"/>
    <col min="6930" max="6931" width="6.42578125" style="1907" customWidth="1"/>
    <col min="6932" max="6932" width="6.7109375" style="1907" customWidth="1"/>
    <col min="6933" max="6934" width="7.42578125" style="1907" customWidth="1"/>
    <col min="6935" max="6935" width="6.42578125" style="1907" customWidth="1"/>
    <col min="6936" max="6937" width="6.7109375" style="1907" customWidth="1"/>
    <col min="6938" max="6938" width="6.42578125" style="1907" customWidth="1"/>
    <col min="6939" max="6939" width="6.7109375" style="1907" customWidth="1"/>
    <col min="6940" max="6940" width="7.28515625" style="1907" customWidth="1"/>
    <col min="6941" max="6941" width="5.42578125" style="1907" customWidth="1"/>
    <col min="6942" max="6952" width="0" style="1907" hidden="1" customWidth="1"/>
    <col min="6953" max="7168" width="9.7109375" style="1907"/>
    <col min="7169" max="7169" width="3.7109375" style="1907" customWidth="1"/>
    <col min="7170" max="7170" width="21.7109375" style="1907" customWidth="1"/>
    <col min="7171" max="7171" width="6.28515625" style="1907" customWidth="1"/>
    <col min="7172" max="7172" width="5.7109375" style="1907" customWidth="1"/>
    <col min="7173" max="7173" width="6" style="1907" customWidth="1"/>
    <col min="7174" max="7174" width="5.7109375" style="1907" customWidth="1"/>
    <col min="7175" max="7175" width="9.7109375" style="1907" customWidth="1"/>
    <col min="7176" max="7176" width="7.7109375" style="1907" customWidth="1"/>
    <col min="7177" max="7177" width="6.7109375" style="1907" customWidth="1"/>
    <col min="7178" max="7181" width="0" style="1907" hidden="1" customWidth="1"/>
    <col min="7182" max="7182" width="6.7109375" style="1907" customWidth="1"/>
    <col min="7183" max="7183" width="7.7109375" style="1907" customWidth="1"/>
    <col min="7184" max="7184" width="6" style="1907" customWidth="1"/>
    <col min="7185" max="7185" width="7.28515625" style="1907" customWidth="1"/>
    <col min="7186" max="7187" width="6.42578125" style="1907" customWidth="1"/>
    <col min="7188" max="7188" width="6.7109375" style="1907" customWidth="1"/>
    <col min="7189" max="7190" width="7.42578125" style="1907" customWidth="1"/>
    <col min="7191" max="7191" width="6.42578125" style="1907" customWidth="1"/>
    <col min="7192" max="7193" width="6.7109375" style="1907" customWidth="1"/>
    <col min="7194" max="7194" width="6.42578125" style="1907" customWidth="1"/>
    <col min="7195" max="7195" width="6.7109375" style="1907" customWidth="1"/>
    <col min="7196" max="7196" width="7.28515625" style="1907" customWidth="1"/>
    <col min="7197" max="7197" width="5.42578125" style="1907" customWidth="1"/>
    <col min="7198" max="7208" width="0" style="1907" hidden="1" customWidth="1"/>
    <col min="7209" max="7424" width="9.7109375" style="1907"/>
    <col min="7425" max="7425" width="3.7109375" style="1907" customWidth="1"/>
    <col min="7426" max="7426" width="21.7109375" style="1907" customWidth="1"/>
    <col min="7427" max="7427" width="6.28515625" style="1907" customWidth="1"/>
    <col min="7428" max="7428" width="5.7109375" style="1907" customWidth="1"/>
    <col min="7429" max="7429" width="6" style="1907" customWidth="1"/>
    <col min="7430" max="7430" width="5.7109375" style="1907" customWidth="1"/>
    <col min="7431" max="7431" width="9.7109375" style="1907" customWidth="1"/>
    <col min="7432" max="7432" width="7.7109375" style="1907" customWidth="1"/>
    <col min="7433" max="7433" width="6.7109375" style="1907" customWidth="1"/>
    <col min="7434" max="7437" width="0" style="1907" hidden="1" customWidth="1"/>
    <col min="7438" max="7438" width="6.7109375" style="1907" customWidth="1"/>
    <col min="7439" max="7439" width="7.7109375" style="1907" customWidth="1"/>
    <col min="7440" max="7440" width="6" style="1907" customWidth="1"/>
    <col min="7441" max="7441" width="7.28515625" style="1907" customWidth="1"/>
    <col min="7442" max="7443" width="6.42578125" style="1907" customWidth="1"/>
    <col min="7444" max="7444" width="6.7109375" style="1907" customWidth="1"/>
    <col min="7445" max="7446" width="7.42578125" style="1907" customWidth="1"/>
    <col min="7447" max="7447" width="6.42578125" style="1907" customWidth="1"/>
    <col min="7448" max="7449" width="6.7109375" style="1907" customWidth="1"/>
    <col min="7450" max="7450" width="6.42578125" style="1907" customWidth="1"/>
    <col min="7451" max="7451" width="6.7109375" style="1907" customWidth="1"/>
    <col min="7452" max="7452" width="7.28515625" style="1907" customWidth="1"/>
    <col min="7453" max="7453" width="5.42578125" style="1907" customWidth="1"/>
    <col min="7454" max="7464" width="0" style="1907" hidden="1" customWidth="1"/>
    <col min="7465" max="7680" width="9.7109375" style="1907"/>
    <col min="7681" max="7681" width="3.7109375" style="1907" customWidth="1"/>
    <col min="7682" max="7682" width="21.7109375" style="1907" customWidth="1"/>
    <col min="7683" max="7683" width="6.28515625" style="1907" customWidth="1"/>
    <col min="7684" max="7684" width="5.7109375" style="1907" customWidth="1"/>
    <col min="7685" max="7685" width="6" style="1907" customWidth="1"/>
    <col min="7686" max="7686" width="5.7109375" style="1907" customWidth="1"/>
    <col min="7687" max="7687" width="9.7109375" style="1907" customWidth="1"/>
    <col min="7688" max="7688" width="7.7109375" style="1907" customWidth="1"/>
    <col min="7689" max="7689" width="6.7109375" style="1907" customWidth="1"/>
    <col min="7690" max="7693" width="0" style="1907" hidden="1" customWidth="1"/>
    <col min="7694" max="7694" width="6.7109375" style="1907" customWidth="1"/>
    <col min="7695" max="7695" width="7.7109375" style="1907" customWidth="1"/>
    <col min="7696" max="7696" width="6" style="1907" customWidth="1"/>
    <col min="7697" max="7697" width="7.28515625" style="1907" customWidth="1"/>
    <col min="7698" max="7699" width="6.42578125" style="1907" customWidth="1"/>
    <col min="7700" max="7700" width="6.7109375" style="1907" customWidth="1"/>
    <col min="7701" max="7702" width="7.42578125" style="1907" customWidth="1"/>
    <col min="7703" max="7703" width="6.42578125" style="1907" customWidth="1"/>
    <col min="7704" max="7705" width="6.7109375" style="1907" customWidth="1"/>
    <col min="7706" max="7706" width="6.42578125" style="1907" customWidth="1"/>
    <col min="7707" max="7707" width="6.7109375" style="1907" customWidth="1"/>
    <col min="7708" max="7708" width="7.28515625" style="1907" customWidth="1"/>
    <col min="7709" max="7709" width="5.42578125" style="1907" customWidth="1"/>
    <col min="7710" max="7720" width="0" style="1907" hidden="1" customWidth="1"/>
    <col min="7721" max="7936" width="9.7109375" style="1907"/>
    <col min="7937" max="7937" width="3.7109375" style="1907" customWidth="1"/>
    <col min="7938" max="7938" width="21.7109375" style="1907" customWidth="1"/>
    <col min="7939" max="7939" width="6.28515625" style="1907" customWidth="1"/>
    <col min="7940" max="7940" width="5.7109375" style="1907" customWidth="1"/>
    <col min="7941" max="7941" width="6" style="1907" customWidth="1"/>
    <col min="7942" max="7942" width="5.7109375" style="1907" customWidth="1"/>
    <col min="7943" max="7943" width="9.7109375" style="1907" customWidth="1"/>
    <col min="7944" max="7944" width="7.7109375" style="1907" customWidth="1"/>
    <col min="7945" max="7945" width="6.7109375" style="1907" customWidth="1"/>
    <col min="7946" max="7949" width="0" style="1907" hidden="1" customWidth="1"/>
    <col min="7950" max="7950" width="6.7109375" style="1907" customWidth="1"/>
    <col min="7951" max="7951" width="7.7109375" style="1907" customWidth="1"/>
    <col min="7952" max="7952" width="6" style="1907" customWidth="1"/>
    <col min="7953" max="7953" width="7.28515625" style="1907" customWidth="1"/>
    <col min="7954" max="7955" width="6.42578125" style="1907" customWidth="1"/>
    <col min="7956" max="7956" width="6.7109375" style="1907" customWidth="1"/>
    <col min="7957" max="7958" width="7.42578125" style="1907" customWidth="1"/>
    <col min="7959" max="7959" width="6.42578125" style="1907" customWidth="1"/>
    <col min="7960" max="7961" width="6.7109375" style="1907" customWidth="1"/>
    <col min="7962" max="7962" width="6.42578125" style="1907" customWidth="1"/>
    <col min="7963" max="7963" width="6.7109375" style="1907" customWidth="1"/>
    <col min="7964" max="7964" width="7.28515625" style="1907" customWidth="1"/>
    <col min="7965" max="7965" width="5.42578125" style="1907" customWidth="1"/>
    <col min="7966" max="7976" width="0" style="1907" hidden="1" customWidth="1"/>
    <col min="7977" max="8192" width="9.7109375" style="1907"/>
    <col min="8193" max="8193" width="3.7109375" style="1907" customWidth="1"/>
    <col min="8194" max="8194" width="21.7109375" style="1907" customWidth="1"/>
    <col min="8195" max="8195" width="6.28515625" style="1907" customWidth="1"/>
    <col min="8196" max="8196" width="5.7109375" style="1907" customWidth="1"/>
    <col min="8197" max="8197" width="6" style="1907" customWidth="1"/>
    <col min="8198" max="8198" width="5.7109375" style="1907" customWidth="1"/>
    <col min="8199" max="8199" width="9.7109375" style="1907" customWidth="1"/>
    <col min="8200" max="8200" width="7.7109375" style="1907" customWidth="1"/>
    <col min="8201" max="8201" width="6.7109375" style="1907" customWidth="1"/>
    <col min="8202" max="8205" width="0" style="1907" hidden="1" customWidth="1"/>
    <col min="8206" max="8206" width="6.7109375" style="1907" customWidth="1"/>
    <col min="8207" max="8207" width="7.7109375" style="1907" customWidth="1"/>
    <col min="8208" max="8208" width="6" style="1907" customWidth="1"/>
    <col min="8209" max="8209" width="7.28515625" style="1907" customWidth="1"/>
    <col min="8210" max="8211" width="6.42578125" style="1907" customWidth="1"/>
    <col min="8212" max="8212" width="6.7109375" style="1907" customWidth="1"/>
    <col min="8213" max="8214" width="7.42578125" style="1907" customWidth="1"/>
    <col min="8215" max="8215" width="6.42578125" style="1907" customWidth="1"/>
    <col min="8216" max="8217" width="6.7109375" style="1907" customWidth="1"/>
    <col min="8218" max="8218" width="6.42578125" style="1907" customWidth="1"/>
    <col min="8219" max="8219" width="6.7109375" style="1907" customWidth="1"/>
    <col min="8220" max="8220" width="7.28515625" style="1907" customWidth="1"/>
    <col min="8221" max="8221" width="5.42578125" style="1907" customWidth="1"/>
    <col min="8222" max="8232" width="0" style="1907" hidden="1" customWidth="1"/>
    <col min="8233" max="8448" width="9.7109375" style="1907"/>
    <col min="8449" max="8449" width="3.7109375" style="1907" customWidth="1"/>
    <col min="8450" max="8450" width="21.7109375" style="1907" customWidth="1"/>
    <col min="8451" max="8451" width="6.28515625" style="1907" customWidth="1"/>
    <col min="8452" max="8452" width="5.7109375" style="1907" customWidth="1"/>
    <col min="8453" max="8453" width="6" style="1907" customWidth="1"/>
    <col min="8454" max="8454" width="5.7109375" style="1907" customWidth="1"/>
    <col min="8455" max="8455" width="9.7109375" style="1907" customWidth="1"/>
    <col min="8456" max="8456" width="7.7109375" style="1907" customWidth="1"/>
    <col min="8457" max="8457" width="6.7109375" style="1907" customWidth="1"/>
    <col min="8458" max="8461" width="0" style="1907" hidden="1" customWidth="1"/>
    <col min="8462" max="8462" width="6.7109375" style="1907" customWidth="1"/>
    <col min="8463" max="8463" width="7.7109375" style="1907" customWidth="1"/>
    <col min="8464" max="8464" width="6" style="1907" customWidth="1"/>
    <col min="8465" max="8465" width="7.28515625" style="1907" customWidth="1"/>
    <col min="8466" max="8467" width="6.42578125" style="1907" customWidth="1"/>
    <col min="8468" max="8468" width="6.7109375" style="1907" customWidth="1"/>
    <col min="8469" max="8470" width="7.42578125" style="1907" customWidth="1"/>
    <col min="8471" max="8471" width="6.42578125" style="1907" customWidth="1"/>
    <col min="8472" max="8473" width="6.7109375" style="1907" customWidth="1"/>
    <col min="8474" max="8474" width="6.42578125" style="1907" customWidth="1"/>
    <col min="8475" max="8475" width="6.7109375" style="1907" customWidth="1"/>
    <col min="8476" max="8476" width="7.28515625" style="1907" customWidth="1"/>
    <col min="8477" max="8477" width="5.42578125" style="1907" customWidth="1"/>
    <col min="8478" max="8488" width="0" style="1907" hidden="1" customWidth="1"/>
    <col min="8489" max="8704" width="9.7109375" style="1907"/>
    <col min="8705" max="8705" width="3.7109375" style="1907" customWidth="1"/>
    <col min="8706" max="8706" width="21.7109375" style="1907" customWidth="1"/>
    <col min="8707" max="8707" width="6.28515625" style="1907" customWidth="1"/>
    <col min="8708" max="8708" width="5.7109375" style="1907" customWidth="1"/>
    <col min="8709" max="8709" width="6" style="1907" customWidth="1"/>
    <col min="8710" max="8710" width="5.7109375" style="1907" customWidth="1"/>
    <col min="8711" max="8711" width="9.7109375" style="1907" customWidth="1"/>
    <col min="8712" max="8712" width="7.7109375" style="1907" customWidth="1"/>
    <col min="8713" max="8713" width="6.7109375" style="1907" customWidth="1"/>
    <col min="8714" max="8717" width="0" style="1907" hidden="1" customWidth="1"/>
    <col min="8718" max="8718" width="6.7109375" style="1907" customWidth="1"/>
    <col min="8719" max="8719" width="7.7109375" style="1907" customWidth="1"/>
    <col min="8720" max="8720" width="6" style="1907" customWidth="1"/>
    <col min="8721" max="8721" width="7.28515625" style="1907" customWidth="1"/>
    <col min="8722" max="8723" width="6.42578125" style="1907" customWidth="1"/>
    <col min="8724" max="8724" width="6.7109375" style="1907" customWidth="1"/>
    <col min="8725" max="8726" width="7.42578125" style="1907" customWidth="1"/>
    <col min="8727" max="8727" width="6.42578125" style="1907" customWidth="1"/>
    <col min="8728" max="8729" width="6.7109375" style="1907" customWidth="1"/>
    <col min="8730" max="8730" width="6.42578125" style="1907" customWidth="1"/>
    <col min="8731" max="8731" width="6.7109375" style="1907" customWidth="1"/>
    <col min="8732" max="8732" width="7.28515625" style="1907" customWidth="1"/>
    <col min="8733" max="8733" width="5.42578125" style="1907" customWidth="1"/>
    <col min="8734" max="8744" width="0" style="1907" hidden="1" customWidth="1"/>
    <col min="8745" max="8960" width="9.7109375" style="1907"/>
    <col min="8961" max="8961" width="3.7109375" style="1907" customWidth="1"/>
    <col min="8962" max="8962" width="21.7109375" style="1907" customWidth="1"/>
    <col min="8963" max="8963" width="6.28515625" style="1907" customWidth="1"/>
    <col min="8964" max="8964" width="5.7109375" style="1907" customWidth="1"/>
    <col min="8965" max="8965" width="6" style="1907" customWidth="1"/>
    <col min="8966" max="8966" width="5.7109375" style="1907" customWidth="1"/>
    <col min="8967" max="8967" width="9.7109375" style="1907" customWidth="1"/>
    <col min="8968" max="8968" width="7.7109375" style="1907" customWidth="1"/>
    <col min="8969" max="8969" width="6.7109375" style="1907" customWidth="1"/>
    <col min="8970" max="8973" width="0" style="1907" hidden="1" customWidth="1"/>
    <col min="8974" max="8974" width="6.7109375" style="1907" customWidth="1"/>
    <col min="8975" max="8975" width="7.7109375" style="1907" customWidth="1"/>
    <col min="8976" max="8976" width="6" style="1907" customWidth="1"/>
    <col min="8977" max="8977" width="7.28515625" style="1907" customWidth="1"/>
    <col min="8978" max="8979" width="6.42578125" style="1907" customWidth="1"/>
    <col min="8980" max="8980" width="6.7109375" style="1907" customWidth="1"/>
    <col min="8981" max="8982" width="7.42578125" style="1907" customWidth="1"/>
    <col min="8983" max="8983" width="6.42578125" style="1907" customWidth="1"/>
    <col min="8984" max="8985" width="6.7109375" style="1907" customWidth="1"/>
    <col min="8986" max="8986" width="6.42578125" style="1907" customWidth="1"/>
    <col min="8987" max="8987" width="6.7109375" style="1907" customWidth="1"/>
    <col min="8988" max="8988" width="7.28515625" style="1907" customWidth="1"/>
    <col min="8989" max="8989" width="5.42578125" style="1907" customWidth="1"/>
    <col min="8990" max="9000" width="0" style="1907" hidden="1" customWidth="1"/>
    <col min="9001" max="9216" width="9.7109375" style="1907"/>
    <col min="9217" max="9217" width="3.7109375" style="1907" customWidth="1"/>
    <col min="9218" max="9218" width="21.7109375" style="1907" customWidth="1"/>
    <col min="9219" max="9219" width="6.28515625" style="1907" customWidth="1"/>
    <col min="9220" max="9220" width="5.7109375" style="1907" customWidth="1"/>
    <col min="9221" max="9221" width="6" style="1907" customWidth="1"/>
    <col min="9222" max="9222" width="5.7109375" style="1907" customWidth="1"/>
    <col min="9223" max="9223" width="9.7109375" style="1907" customWidth="1"/>
    <col min="9224" max="9224" width="7.7109375" style="1907" customWidth="1"/>
    <col min="9225" max="9225" width="6.7109375" style="1907" customWidth="1"/>
    <col min="9226" max="9229" width="0" style="1907" hidden="1" customWidth="1"/>
    <col min="9230" max="9230" width="6.7109375" style="1907" customWidth="1"/>
    <col min="9231" max="9231" width="7.7109375" style="1907" customWidth="1"/>
    <col min="9232" max="9232" width="6" style="1907" customWidth="1"/>
    <col min="9233" max="9233" width="7.28515625" style="1907" customWidth="1"/>
    <col min="9234" max="9235" width="6.42578125" style="1907" customWidth="1"/>
    <col min="9236" max="9236" width="6.7109375" style="1907" customWidth="1"/>
    <col min="9237" max="9238" width="7.42578125" style="1907" customWidth="1"/>
    <col min="9239" max="9239" width="6.42578125" style="1907" customWidth="1"/>
    <col min="9240" max="9241" width="6.7109375" style="1907" customWidth="1"/>
    <col min="9242" max="9242" width="6.42578125" style="1907" customWidth="1"/>
    <col min="9243" max="9243" width="6.7109375" style="1907" customWidth="1"/>
    <col min="9244" max="9244" width="7.28515625" style="1907" customWidth="1"/>
    <col min="9245" max="9245" width="5.42578125" style="1907" customWidth="1"/>
    <col min="9246" max="9256" width="0" style="1907" hidden="1" customWidth="1"/>
    <col min="9257" max="9472" width="9.7109375" style="1907"/>
    <col min="9473" max="9473" width="3.7109375" style="1907" customWidth="1"/>
    <col min="9474" max="9474" width="21.7109375" style="1907" customWidth="1"/>
    <col min="9475" max="9475" width="6.28515625" style="1907" customWidth="1"/>
    <col min="9476" max="9476" width="5.7109375" style="1907" customWidth="1"/>
    <col min="9477" max="9477" width="6" style="1907" customWidth="1"/>
    <col min="9478" max="9478" width="5.7109375" style="1907" customWidth="1"/>
    <col min="9479" max="9479" width="9.7109375" style="1907" customWidth="1"/>
    <col min="9480" max="9480" width="7.7109375" style="1907" customWidth="1"/>
    <col min="9481" max="9481" width="6.7109375" style="1907" customWidth="1"/>
    <col min="9482" max="9485" width="0" style="1907" hidden="1" customWidth="1"/>
    <col min="9486" max="9486" width="6.7109375" style="1907" customWidth="1"/>
    <col min="9487" max="9487" width="7.7109375" style="1907" customWidth="1"/>
    <col min="9488" max="9488" width="6" style="1907" customWidth="1"/>
    <col min="9489" max="9489" width="7.28515625" style="1907" customWidth="1"/>
    <col min="9490" max="9491" width="6.42578125" style="1907" customWidth="1"/>
    <col min="9492" max="9492" width="6.7109375" style="1907" customWidth="1"/>
    <col min="9493" max="9494" width="7.42578125" style="1907" customWidth="1"/>
    <col min="9495" max="9495" width="6.42578125" style="1907" customWidth="1"/>
    <col min="9496" max="9497" width="6.7109375" style="1907" customWidth="1"/>
    <col min="9498" max="9498" width="6.42578125" style="1907" customWidth="1"/>
    <col min="9499" max="9499" width="6.7109375" style="1907" customWidth="1"/>
    <col min="9500" max="9500" width="7.28515625" style="1907" customWidth="1"/>
    <col min="9501" max="9501" width="5.42578125" style="1907" customWidth="1"/>
    <col min="9502" max="9512" width="0" style="1907" hidden="1" customWidth="1"/>
    <col min="9513" max="9728" width="9.7109375" style="1907"/>
    <col min="9729" max="9729" width="3.7109375" style="1907" customWidth="1"/>
    <col min="9730" max="9730" width="21.7109375" style="1907" customWidth="1"/>
    <col min="9731" max="9731" width="6.28515625" style="1907" customWidth="1"/>
    <col min="9732" max="9732" width="5.7109375" style="1907" customWidth="1"/>
    <col min="9733" max="9733" width="6" style="1907" customWidth="1"/>
    <col min="9734" max="9734" width="5.7109375" style="1907" customWidth="1"/>
    <col min="9735" max="9735" width="9.7109375" style="1907" customWidth="1"/>
    <col min="9736" max="9736" width="7.7109375" style="1907" customWidth="1"/>
    <col min="9737" max="9737" width="6.7109375" style="1907" customWidth="1"/>
    <col min="9738" max="9741" width="0" style="1907" hidden="1" customWidth="1"/>
    <col min="9742" max="9742" width="6.7109375" style="1907" customWidth="1"/>
    <col min="9743" max="9743" width="7.7109375" style="1907" customWidth="1"/>
    <col min="9744" max="9744" width="6" style="1907" customWidth="1"/>
    <col min="9745" max="9745" width="7.28515625" style="1907" customWidth="1"/>
    <col min="9746" max="9747" width="6.42578125" style="1907" customWidth="1"/>
    <col min="9748" max="9748" width="6.7109375" style="1907" customWidth="1"/>
    <col min="9749" max="9750" width="7.42578125" style="1907" customWidth="1"/>
    <col min="9751" max="9751" width="6.42578125" style="1907" customWidth="1"/>
    <col min="9752" max="9753" width="6.7109375" style="1907" customWidth="1"/>
    <col min="9754" max="9754" width="6.42578125" style="1907" customWidth="1"/>
    <col min="9755" max="9755" width="6.7109375" style="1907" customWidth="1"/>
    <col min="9756" max="9756" width="7.28515625" style="1907" customWidth="1"/>
    <col min="9757" max="9757" width="5.42578125" style="1907" customWidth="1"/>
    <col min="9758" max="9768" width="0" style="1907" hidden="1" customWidth="1"/>
    <col min="9769" max="9984" width="9.7109375" style="1907"/>
    <col min="9985" max="9985" width="3.7109375" style="1907" customWidth="1"/>
    <col min="9986" max="9986" width="21.7109375" style="1907" customWidth="1"/>
    <col min="9987" max="9987" width="6.28515625" style="1907" customWidth="1"/>
    <col min="9988" max="9988" width="5.7109375" style="1907" customWidth="1"/>
    <col min="9989" max="9989" width="6" style="1907" customWidth="1"/>
    <col min="9990" max="9990" width="5.7109375" style="1907" customWidth="1"/>
    <col min="9991" max="9991" width="9.7109375" style="1907" customWidth="1"/>
    <col min="9992" max="9992" width="7.7109375" style="1907" customWidth="1"/>
    <col min="9993" max="9993" width="6.7109375" style="1907" customWidth="1"/>
    <col min="9994" max="9997" width="0" style="1907" hidden="1" customWidth="1"/>
    <col min="9998" max="9998" width="6.7109375" style="1907" customWidth="1"/>
    <col min="9999" max="9999" width="7.7109375" style="1907" customWidth="1"/>
    <col min="10000" max="10000" width="6" style="1907" customWidth="1"/>
    <col min="10001" max="10001" width="7.28515625" style="1907" customWidth="1"/>
    <col min="10002" max="10003" width="6.42578125" style="1907" customWidth="1"/>
    <col min="10004" max="10004" width="6.7109375" style="1907" customWidth="1"/>
    <col min="10005" max="10006" width="7.42578125" style="1907" customWidth="1"/>
    <col min="10007" max="10007" width="6.42578125" style="1907" customWidth="1"/>
    <col min="10008" max="10009" width="6.7109375" style="1907" customWidth="1"/>
    <col min="10010" max="10010" width="6.42578125" style="1907" customWidth="1"/>
    <col min="10011" max="10011" width="6.7109375" style="1907" customWidth="1"/>
    <col min="10012" max="10012" width="7.28515625" style="1907" customWidth="1"/>
    <col min="10013" max="10013" width="5.42578125" style="1907" customWidth="1"/>
    <col min="10014" max="10024" width="0" style="1907" hidden="1" customWidth="1"/>
    <col min="10025" max="10240" width="9.7109375" style="1907"/>
    <col min="10241" max="10241" width="3.7109375" style="1907" customWidth="1"/>
    <col min="10242" max="10242" width="21.7109375" style="1907" customWidth="1"/>
    <col min="10243" max="10243" width="6.28515625" style="1907" customWidth="1"/>
    <col min="10244" max="10244" width="5.7109375" style="1907" customWidth="1"/>
    <col min="10245" max="10245" width="6" style="1907" customWidth="1"/>
    <col min="10246" max="10246" width="5.7109375" style="1907" customWidth="1"/>
    <col min="10247" max="10247" width="9.7109375" style="1907" customWidth="1"/>
    <col min="10248" max="10248" width="7.7109375" style="1907" customWidth="1"/>
    <col min="10249" max="10249" width="6.7109375" style="1907" customWidth="1"/>
    <col min="10250" max="10253" width="0" style="1907" hidden="1" customWidth="1"/>
    <col min="10254" max="10254" width="6.7109375" style="1907" customWidth="1"/>
    <col min="10255" max="10255" width="7.7109375" style="1907" customWidth="1"/>
    <col min="10256" max="10256" width="6" style="1907" customWidth="1"/>
    <col min="10257" max="10257" width="7.28515625" style="1907" customWidth="1"/>
    <col min="10258" max="10259" width="6.42578125" style="1907" customWidth="1"/>
    <col min="10260" max="10260" width="6.7109375" style="1907" customWidth="1"/>
    <col min="10261" max="10262" width="7.42578125" style="1907" customWidth="1"/>
    <col min="10263" max="10263" width="6.42578125" style="1907" customWidth="1"/>
    <col min="10264" max="10265" width="6.7109375" style="1907" customWidth="1"/>
    <col min="10266" max="10266" width="6.42578125" style="1907" customWidth="1"/>
    <col min="10267" max="10267" width="6.7109375" style="1907" customWidth="1"/>
    <col min="10268" max="10268" width="7.28515625" style="1907" customWidth="1"/>
    <col min="10269" max="10269" width="5.42578125" style="1907" customWidth="1"/>
    <col min="10270" max="10280" width="0" style="1907" hidden="1" customWidth="1"/>
    <col min="10281" max="10496" width="9.7109375" style="1907"/>
    <col min="10497" max="10497" width="3.7109375" style="1907" customWidth="1"/>
    <col min="10498" max="10498" width="21.7109375" style="1907" customWidth="1"/>
    <col min="10499" max="10499" width="6.28515625" style="1907" customWidth="1"/>
    <col min="10500" max="10500" width="5.7109375" style="1907" customWidth="1"/>
    <col min="10501" max="10501" width="6" style="1907" customWidth="1"/>
    <col min="10502" max="10502" width="5.7109375" style="1907" customWidth="1"/>
    <col min="10503" max="10503" width="9.7109375" style="1907" customWidth="1"/>
    <col min="10504" max="10504" width="7.7109375" style="1907" customWidth="1"/>
    <col min="10505" max="10505" width="6.7109375" style="1907" customWidth="1"/>
    <col min="10506" max="10509" width="0" style="1907" hidden="1" customWidth="1"/>
    <col min="10510" max="10510" width="6.7109375" style="1907" customWidth="1"/>
    <col min="10511" max="10511" width="7.7109375" style="1907" customWidth="1"/>
    <col min="10512" max="10512" width="6" style="1907" customWidth="1"/>
    <col min="10513" max="10513" width="7.28515625" style="1907" customWidth="1"/>
    <col min="10514" max="10515" width="6.42578125" style="1907" customWidth="1"/>
    <col min="10516" max="10516" width="6.7109375" style="1907" customWidth="1"/>
    <col min="10517" max="10518" width="7.42578125" style="1907" customWidth="1"/>
    <col min="10519" max="10519" width="6.42578125" style="1907" customWidth="1"/>
    <col min="10520" max="10521" width="6.7109375" style="1907" customWidth="1"/>
    <col min="10522" max="10522" width="6.42578125" style="1907" customWidth="1"/>
    <col min="10523" max="10523" width="6.7109375" style="1907" customWidth="1"/>
    <col min="10524" max="10524" width="7.28515625" style="1907" customWidth="1"/>
    <col min="10525" max="10525" width="5.42578125" style="1907" customWidth="1"/>
    <col min="10526" max="10536" width="0" style="1907" hidden="1" customWidth="1"/>
    <col min="10537" max="10752" width="9.7109375" style="1907"/>
    <col min="10753" max="10753" width="3.7109375" style="1907" customWidth="1"/>
    <col min="10754" max="10754" width="21.7109375" style="1907" customWidth="1"/>
    <col min="10755" max="10755" width="6.28515625" style="1907" customWidth="1"/>
    <col min="10756" max="10756" width="5.7109375" style="1907" customWidth="1"/>
    <col min="10757" max="10757" width="6" style="1907" customWidth="1"/>
    <col min="10758" max="10758" width="5.7109375" style="1907" customWidth="1"/>
    <col min="10759" max="10759" width="9.7109375" style="1907" customWidth="1"/>
    <col min="10760" max="10760" width="7.7109375" style="1907" customWidth="1"/>
    <col min="10761" max="10761" width="6.7109375" style="1907" customWidth="1"/>
    <col min="10762" max="10765" width="0" style="1907" hidden="1" customWidth="1"/>
    <col min="10766" max="10766" width="6.7109375" style="1907" customWidth="1"/>
    <col min="10767" max="10767" width="7.7109375" style="1907" customWidth="1"/>
    <col min="10768" max="10768" width="6" style="1907" customWidth="1"/>
    <col min="10769" max="10769" width="7.28515625" style="1907" customWidth="1"/>
    <col min="10770" max="10771" width="6.42578125" style="1907" customWidth="1"/>
    <col min="10772" max="10772" width="6.7109375" style="1907" customWidth="1"/>
    <col min="10773" max="10774" width="7.42578125" style="1907" customWidth="1"/>
    <col min="10775" max="10775" width="6.42578125" style="1907" customWidth="1"/>
    <col min="10776" max="10777" width="6.7109375" style="1907" customWidth="1"/>
    <col min="10778" max="10778" width="6.42578125" style="1907" customWidth="1"/>
    <col min="10779" max="10779" width="6.7109375" style="1907" customWidth="1"/>
    <col min="10780" max="10780" width="7.28515625" style="1907" customWidth="1"/>
    <col min="10781" max="10781" width="5.42578125" style="1907" customWidth="1"/>
    <col min="10782" max="10792" width="0" style="1907" hidden="1" customWidth="1"/>
    <col min="10793" max="11008" width="9.7109375" style="1907"/>
    <col min="11009" max="11009" width="3.7109375" style="1907" customWidth="1"/>
    <col min="11010" max="11010" width="21.7109375" style="1907" customWidth="1"/>
    <col min="11011" max="11011" width="6.28515625" style="1907" customWidth="1"/>
    <col min="11012" max="11012" width="5.7109375" style="1907" customWidth="1"/>
    <col min="11013" max="11013" width="6" style="1907" customWidth="1"/>
    <col min="11014" max="11014" width="5.7109375" style="1907" customWidth="1"/>
    <col min="11015" max="11015" width="9.7109375" style="1907" customWidth="1"/>
    <col min="11016" max="11016" width="7.7109375" style="1907" customWidth="1"/>
    <col min="11017" max="11017" width="6.7109375" style="1907" customWidth="1"/>
    <col min="11018" max="11021" width="0" style="1907" hidden="1" customWidth="1"/>
    <col min="11022" max="11022" width="6.7109375" style="1907" customWidth="1"/>
    <col min="11023" max="11023" width="7.7109375" style="1907" customWidth="1"/>
    <col min="11024" max="11024" width="6" style="1907" customWidth="1"/>
    <col min="11025" max="11025" width="7.28515625" style="1907" customWidth="1"/>
    <col min="11026" max="11027" width="6.42578125" style="1907" customWidth="1"/>
    <col min="11028" max="11028" width="6.7109375" style="1907" customWidth="1"/>
    <col min="11029" max="11030" width="7.42578125" style="1907" customWidth="1"/>
    <col min="11031" max="11031" width="6.42578125" style="1907" customWidth="1"/>
    <col min="11032" max="11033" width="6.7109375" style="1907" customWidth="1"/>
    <col min="11034" max="11034" width="6.42578125" style="1907" customWidth="1"/>
    <col min="11035" max="11035" width="6.7109375" style="1907" customWidth="1"/>
    <col min="11036" max="11036" width="7.28515625" style="1907" customWidth="1"/>
    <col min="11037" max="11037" width="5.42578125" style="1907" customWidth="1"/>
    <col min="11038" max="11048" width="0" style="1907" hidden="1" customWidth="1"/>
    <col min="11049" max="11264" width="9.7109375" style="1907"/>
    <col min="11265" max="11265" width="3.7109375" style="1907" customWidth="1"/>
    <col min="11266" max="11266" width="21.7109375" style="1907" customWidth="1"/>
    <col min="11267" max="11267" width="6.28515625" style="1907" customWidth="1"/>
    <col min="11268" max="11268" width="5.7109375" style="1907" customWidth="1"/>
    <col min="11269" max="11269" width="6" style="1907" customWidth="1"/>
    <col min="11270" max="11270" width="5.7109375" style="1907" customWidth="1"/>
    <col min="11271" max="11271" width="9.7109375" style="1907" customWidth="1"/>
    <col min="11272" max="11272" width="7.7109375" style="1907" customWidth="1"/>
    <col min="11273" max="11273" width="6.7109375" style="1907" customWidth="1"/>
    <col min="11274" max="11277" width="0" style="1907" hidden="1" customWidth="1"/>
    <col min="11278" max="11278" width="6.7109375" style="1907" customWidth="1"/>
    <col min="11279" max="11279" width="7.7109375" style="1907" customWidth="1"/>
    <col min="11280" max="11280" width="6" style="1907" customWidth="1"/>
    <col min="11281" max="11281" width="7.28515625" style="1907" customWidth="1"/>
    <col min="11282" max="11283" width="6.42578125" style="1907" customWidth="1"/>
    <col min="11284" max="11284" width="6.7109375" style="1907" customWidth="1"/>
    <col min="11285" max="11286" width="7.42578125" style="1907" customWidth="1"/>
    <col min="11287" max="11287" width="6.42578125" style="1907" customWidth="1"/>
    <col min="11288" max="11289" width="6.7109375" style="1907" customWidth="1"/>
    <col min="11290" max="11290" width="6.42578125" style="1907" customWidth="1"/>
    <col min="11291" max="11291" width="6.7109375" style="1907" customWidth="1"/>
    <col min="11292" max="11292" width="7.28515625" style="1907" customWidth="1"/>
    <col min="11293" max="11293" width="5.42578125" style="1907" customWidth="1"/>
    <col min="11294" max="11304" width="0" style="1907" hidden="1" customWidth="1"/>
    <col min="11305" max="11520" width="9.7109375" style="1907"/>
    <col min="11521" max="11521" width="3.7109375" style="1907" customWidth="1"/>
    <col min="11522" max="11522" width="21.7109375" style="1907" customWidth="1"/>
    <col min="11523" max="11523" width="6.28515625" style="1907" customWidth="1"/>
    <col min="11524" max="11524" width="5.7109375" style="1907" customWidth="1"/>
    <col min="11525" max="11525" width="6" style="1907" customWidth="1"/>
    <col min="11526" max="11526" width="5.7109375" style="1907" customWidth="1"/>
    <col min="11527" max="11527" width="9.7109375" style="1907" customWidth="1"/>
    <col min="11528" max="11528" width="7.7109375" style="1907" customWidth="1"/>
    <col min="11529" max="11529" width="6.7109375" style="1907" customWidth="1"/>
    <col min="11530" max="11533" width="0" style="1907" hidden="1" customWidth="1"/>
    <col min="11534" max="11534" width="6.7109375" style="1907" customWidth="1"/>
    <col min="11535" max="11535" width="7.7109375" style="1907" customWidth="1"/>
    <col min="11536" max="11536" width="6" style="1907" customWidth="1"/>
    <col min="11537" max="11537" width="7.28515625" style="1907" customWidth="1"/>
    <col min="11538" max="11539" width="6.42578125" style="1907" customWidth="1"/>
    <col min="11540" max="11540" width="6.7109375" style="1907" customWidth="1"/>
    <col min="11541" max="11542" width="7.42578125" style="1907" customWidth="1"/>
    <col min="11543" max="11543" width="6.42578125" style="1907" customWidth="1"/>
    <col min="11544" max="11545" width="6.7109375" style="1907" customWidth="1"/>
    <col min="11546" max="11546" width="6.42578125" style="1907" customWidth="1"/>
    <col min="11547" max="11547" width="6.7109375" style="1907" customWidth="1"/>
    <col min="11548" max="11548" width="7.28515625" style="1907" customWidth="1"/>
    <col min="11549" max="11549" width="5.42578125" style="1907" customWidth="1"/>
    <col min="11550" max="11560" width="0" style="1907" hidden="1" customWidth="1"/>
    <col min="11561" max="11776" width="9.7109375" style="1907"/>
    <col min="11777" max="11777" width="3.7109375" style="1907" customWidth="1"/>
    <col min="11778" max="11778" width="21.7109375" style="1907" customWidth="1"/>
    <col min="11779" max="11779" width="6.28515625" style="1907" customWidth="1"/>
    <col min="11780" max="11780" width="5.7109375" style="1907" customWidth="1"/>
    <col min="11781" max="11781" width="6" style="1907" customWidth="1"/>
    <col min="11782" max="11782" width="5.7109375" style="1907" customWidth="1"/>
    <col min="11783" max="11783" width="9.7109375" style="1907" customWidth="1"/>
    <col min="11784" max="11784" width="7.7109375" style="1907" customWidth="1"/>
    <col min="11785" max="11785" width="6.7109375" style="1907" customWidth="1"/>
    <col min="11786" max="11789" width="0" style="1907" hidden="1" customWidth="1"/>
    <col min="11790" max="11790" width="6.7109375" style="1907" customWidth="1"/>
    <col min="11791" max="11791" width="7.7109375" style="1907" customWidth="1"/>
    <col min="11792" max="11792" width="6" style="1907" customWidth="1"/>
    <col min="11793" max="11793" width="7.28515625" style="1907" customWidth="1"/>
    <col min="11794" max="11795" width="6.42578125" style="1907" customWidth="1"/>
    <col min="11796" max="11796" width="6.7109375" style="1907" customWidth="1"/>
    <col min="11797" max="11798" width="7.42578125" style="1907" customWidth="1"/>
    <col min="11799" max="11799" width="6.42578125" style="1907" customWidth="1"/>
    <col min="11800" max="11801" width="6.7109375" style="1907" customWidth="1"/>
    <col min="11802" max="11802" width="6.42578125" style="1907" customWidth="1"/>
    <col min="11803" max="11803" width="6.7109375" style="1907" customWidth="1"/>
    <col min="11804" max="11804" width="7.28515625" style="1907" customWidth="1"/>
    <col min="11805" max="11805" width="5.42578125" style="1907" customWidth="1"/>
    <col min="11806" max="11816" width="0" style="1907" hidden="1" customWidth="1"/>
    <col min="11817" max="12032" width="9.7109375" style="1907"/>
    <col min="12033" max="12033" width="3.7109375" style="1907" customWidth="1"/>
    <col min="12034" max="12034" width="21.7109375" style="1907" customWidth="1"/>
    <col min="12035" max="12035" width="6.28515625" style="1907" customWidth="1"/>
    <col min="12036" max="12036" width="5.7109375" style="1907" customWidth="1"/>
    <col min="12037" max="12037" width="6" style="1907" customWidth="1"/>
    <col min="12038" max="12038" width="5.7109375" style="1907" customWidth="1"/>
    <col min="12039" max="12039" width="9.7109375" style="1907" customWidth="1"/>
    <col min="12040" max="12040" width="7.7109375" style="1907" customWidth="1"/>
    <col min="12041" max="12041" width="6.7109375" style="1907" customWidth="1"/>
    <col min="12042" max="12045" width="0" style="1907" hidden="1" customWidth="1"/>
    <col min="12046" max="12046" width="6.7109375" style="1907" customWidth="1"/>
    <col min="12047" max="12047" width="7.7109375" style="1907" customWidth="1"/>
    <col min="12048" max="12048" width="6" style="1907" customWidth="1"/>
    <col min="12049" max="12049" width="7.28515625" style="1907" customWidth="1"/>
    <col min="12050" max="12051" width="6.42578125" style="1907" customWidth="1"/>
    <col min="12052" max="12052" width="6.7109375" style="1907" customWidth="1"/>
    <col min="12053" max="12054" width="7.42578125" style="1907" customWidth="1"/>
    <col min="12055" max="12055" width="6.42578125" style="1907" customWidth="1"/>
    <col min="12056" max="12057" width="6.7109375" style="1907" customWidth="1"/>
    <col min="12058" max="12058" width="6.42578125" style="1907" customWidth="1"/>
    <col min="12059" max="12059" width="6.7109375" style="1907" customWidth="1"/>
    <col min="12060" max="12060" width="7.28515625" style="1907" customWidth="1"/>
    <col min="12061" max="12061" width="5.42578125" style="1907" customWidth="1"/>
    <col min="12062" max="12072" width="0" style="1907" hidden="1" customWidth="1"/>
    <col min="12073" max="12288" width="9.7109375" style="1907"/>
    <col min="12289" max="12289" width="3.7109375" style="1907" customWidth="1"/>
    <col min="12290" max="12290" width="21.7109375" style="1907" customWidth="1"/>
    <col min="12291" max="12291" width="6.28515625" style="1907" customWidth="1"/>
    <col min="12292" max="12292" width="5.7109375" style="1907" customWidth="1"/>
    <col min="12293" max="12293" width="6" style="1907" customWidth="1"/>
    <col min="12294" max="12294" width="5.7109375" style="1907" customWidth="1"/>
    <col min="12295" max="12295" width="9.7109375" style="1907" customWidth="1"/>
    <col min="12296" max="12296" width="7.7109375" style="1907" customWidth="1"/>
    <col min="12297" max="12297" width="6.7109375" style="1907" customWidth="1"/>
    <col min="12298" max="12301" width="0" style="1907" hidden="1" customWidth="1"/>
    <col min="12302" max="12302" width="6.7109375" style="1907" customWidth="1"/>
    <col min="12303" max="12303" width="7.7109375" style="1907" customWidth="1"/>
    <col min="12304" max="12304" width="6" style="1907" customWidth="1"/>
    <col min="12305" max="12305" width="7.28515625" style="1907" customWidth="1"/>
    <col min="12306" max="12307" width="6.42578125" style="1907" customWidth="1"/>
    <col min="12308" max="12308" width="6.7109375" style="1907" customWidth="1"/>
    <col min="12309" max="12310" width="7.42578125" style="1907" customWidth="1"/>
    <col min="12311" max="12311" width="6.42578125" style="1907" customWidth="1"/>
    <col min="12312" max="12313" width="6.7109375" style="1907" customWidth="1"/>
    <col min="12314" max="12314" width="6.42578125" style="1907" customWidth="1"/>
    <col min="12315" max="12315" width="6.7109375" style="1907" customWidth="1"/>
    <col min="12316" max="12316" width="7.28515625" style="1907" customWidth="1"/>
    <col min="12317" max="12317" width="5.42578125" style="1907" customWidth="1"/>
    <col min="12318" max="12328" width="0" style="1907" hidden="1" customWidth="1"/>
    <col min="12329" max="12544" width="9.7109375" style="1907"/>
    <col min="12545" max="12545" width="3.7109375" style="1907" customWidth="1"/>
    <col min="12546" max="12546" width="21.7109375" style="1907" customWidth="1"/>
    <col min="12547" max="12547" width="6.28515625" style="1907" customWidth="1"/>
    <col min="12548" max="12548" width="5.7109375" style="1907" customWidth="1"/>
    <col min="12549" max="12549" width="6" style="1907" customWidth="1"/>
    <col min="12550" max="12550" width="5.7109375" style="1907" customWidth="1"/>
    <col min="12551" max="12551" width="9.7109375" style="1907" customWidth="1"/>
    <col min="12552" max="12552" width="7.7109375" style="1907" customWidth="1"/>
    <col min="12553" max="12553" width="6.7109375" style="1907" customWidth="1"/>
    <col min="12554" max="12557" width="0" style="1907" hidden="1" customWidth="1"/>
    <col min="12558" max="12558" width="6.7109375" style="1907" customWidth="1"/>
    <col min="12559" max="12559" width="7.7109375" style="1907" customWidth="1"/>
    <col min="12560" max="12560" width="6" style="1907" customWidth="1"/>
    <col min="12561" max="12561" width="7.28515625" style="1907" customWidth="1"/>
    <col min="12562" max="12563" width="6.42578125" style="1907" customWidth="1"/>
    <col min="12564" max="12564" width="6.7109375" style="1907" customWidth="1"/>
    <col min="12565" max="12566" width="7.42578125" style="1907" customWidth="1"/>
    <col min="12567" max="12567" width="6.42578125" style="1907" customWidth="1"/>
    <col min="12568" max="12569" width="6.7109375" style="1907" customWidth="1"/>
    <col min="12570" max="12570" width="6.42578125" style="1907" customWidth="1"/>
    <col min="12571" max="12571" width="6.7109375" style="1907" customWidth="1"/>
    <col min="12572" max="12572" width="7.28515625" style="1907" customWidth="1"/>
    <col min="12573" max="12573" width="5.42578125" style="1907" customWidth="1"/>
    <col min="12574" max="12584" width="0" style="1907" hidden="1" customWidth="1"/>
    <col min="12585" max="12800" width="9.7109375" style="1907"/>
    <col min="12801" max="12801" width="3.7109375" style="1907" customWidth="1"/>
    <col min="12802" max="12802" width="21.7109375" style="1907" customWidth="1"/>
    <col min="12803" max="12803" width="6.28515625" style="1907" customWidth="1"/>
    <col min="12804" max="12804" width="5.7109375" style="1907" customWidth="1"/>
    <col min="12805" max="12805" width="6" style="1907" customWidth="1"/>
    <col min="12806" max="12806" width="5.7109375" style="1907" customWidth="1"/>
    <col min="12807" max="12807" width="9.7109375" style="1907" customWidth="1"/>
    <col min="12808" max="12808" width="7.7109375" style="1907" customWidth="1"/>
    <col min="12809" max="12809" width="6.7109375" style="1907" customWidth="1"/>
    <col min="12810" max="12813" width="0" style="1907" hidden="1" customWidth="1"/>
    <col min="12814" max="12814" width="6.7109375" style="1907" customWidth="1"/>
    <col min="12815" max="12815" width="7.7109375" style="1907" customWidth="1"/>
    <col min="12816" max="12816" width="6" style="1907" customWidth="1"/>
    <col min="12817" max="12817" width="7.28515625" style="1907" customWidth="1"/>
    <col min="12818" max="12819" width="6.42578125" style="1907" customWidth="1"/>
    <col min="12820" max="12820" width="6.7109375" style="1907" customWidth="1"/>
    <col min="12821" max="12822" width="7.42578125" style="1907" customWidth="1"/>
    <col min="12823" max="12823" width="6.42578125" style="1907" customWidth="1"/>
    <col min="12824" max="12825" width="6.7109375" style="1907" customWidth="1"/>
    <col min="12826" max="12826" width="6.42578125" style="1907" customWidth="1"/>
    <col min="12827" max="12827" width="6.7109375" style="1907" customWidth="1"/>
    <col min="12828" max="12828" width="7.28515625" style="1907" customWidth="1"/>
    <col min="12829" max="12829" width="5.42578125" style="1907" customWidth="1"/>
    <col min="12830" max="12840" width="0" style="1907" hidden="1" customWidth="1"/>
    <col min="12841" max="13056" width="9.7109375" style="1907"/>
    <col min="13057" max="13057" width="3.7109375" style="1907" customWidth="1"/>
    <col min="13058" max="13058" width="21.7109375" style="1907" customWidth="1"/>
    <col min="13059" max="13059" width="6.28515625" style="1907" customWidth="1"/>
    <col min="13060" max="13060" width="5.7109375" style="1907" customWidth="1"/>
    <col min="13061" max="13061" width="6" style="1907" customWidth="1"/>
    <col min="13062" max="13062" width="5.7109375" style="1907" customWidth="1"/>
    <col min="13063" max="13063" width="9.7109375" style="1907" customWidth="1"/>
    <col min="13064" max="13064" width="7.7109375" style="1907" customWidth="1"/>
    <col min="13065" max="13065" width="6.7109375" style="1907" customWidth="1"/>
    <col min="13066" max="13069" width="0" style="1907" hidden="1" customWidth="1"/>
    <col min="13070" max="13070" width="6.7109375" style="1907" customWidth="1"/>
    <col min="13071" max="13071" width="7.7109375" style="1907" customWidth="1"/>
    <col min="13072" max="13072" width="6" style="1907" customWidth="1"/>
    <col min="13073" max="13073" width="7.28515625" style="1907" customWidth="1"/>
    <col min="13074" max="13075" width="6.42578125" style="1907" customWidth="1"/>
    <col min="13076" max="13076" width="6.7109375" style="1907" customWidth="1"/>
    <col min="13077" max="13078" width="7.42578125" style="1907" customWidth="1"/>
    <col min="13079" max="13079" width="6.42578125" style="1907" customWidth="1"/>
    <col min="13080" max="13081" width="6.7109375" style="1907" customWidth="1"/>
    <col min="13082" max="13082" width="6.42578125" style="1907" customWidth="1"/>
    <col min="13083" max="13083" width="6.7109375" style="1907" customWidth="1"/>
    <col min="13084" max="13084" width="7.28515625" style="1907" customWidth="1"/>
    <col min="13085" max="13085" width="5.42578125" style="1907" customWidth="1"/>
    <col min="13086" max="13096" width="0" style="1907" hidden="1" customWidth="1"/>
    <col min="13097" max="13312" width="9.7109375" style="1907"/>
    <col min="13313" max="13313" width="3.7109375" style="1907" customWidth="1"/>
    <col min="13314" max="13314" width="21.7109375" style="1907" customWidth="1"/>
    <col min="13315" max="13315" width="6.28515625" style="1907" customWidth="1"/>
    <col min="13316" max="13316" width="5.7109375" style="1907" customWidth="1"/>
    <col min="13317" max="13317" width="6" style="1907" customWidth="1"/>
    <col min="13318" max="13318" width="5.7109375" style="1907" customWidth="1"/>
    <col min="13319" max="13319" width="9.7109375" style="1907" customWidth="1"/>
    <col min="13320" max="13320" width="7.7109375" style="1907" customWidth="1"/>
    <col min="13321" max="13321" width="6.7109375" style="1907" customWidth="1"/>
    <col min="13322" max="13325" width="0" style="1907" hidden="1" customWidth="1"/>
    <col min="13326" max="13326" width="6.7109375" style="1907" customWidth="1"/>
    <col min="13327" max="13327" width="7.7109375" style="1907" customWidth="1"/>
    <col min="13328" max="13328" width="6" style="1907" customWidth="1"/>
    <col min="13329" max="13329" width="7.28515625" style="1907" customWidth="1"/>
    <col min="13330" max="13331" width="6.42578125" style="1907" customWidth="1"/>
    <col min="13332" max="13332" width="6.7109375" style="1907" customWidth="1"/>
    <col min="13333" max="13334" width="7.42578125" style="1907" customWidth="1"/>
    <col min="13335" max="13335" width="6.42578125" style="1907" customWidth="1"/>
    <col min="13336" max="13337" width="6.7109375" style="1907" customWidth="1"/>
    <col min="13338" max="13338" width="6.42578125" style="1907" customWidth="1"/>
    <col min="13339" max="13339" width="6.7109375" style="1907" customWidth="1"/>
    <col min="13340" max="13340" width="7.28515625" style="1907" customWidth="1"/>
    <col min="13341" max="13341" width="5.42578125" style="1907" customWidth="1"/>
    <col min="13342" max="13352" width="0" style="1907" hidden="1" customWidth="1"/>
    <col min="13353" max="13568" width="9.7109375" style="1907"/>
    <col min="13569" max="13569" width="3.7109375" style="1907" customWidth="1"/>
    <col min="13570" max="13570" width="21.7109375" style="1907" customWidth="1"/>
    <col min="13571" max="13571" width="6.28515625" style="1907" customWidth="1"/>
    <col min="13572" max="13572" width="5.7109375" style="1907" customWidth="1"/>
    <col min="13573" max="13573" width="6" style="1907" customWidth="1"/>
    <col min="13574" max="13574" width="5.7109375" style="1907" customWidth="1"/>
    <col min="13575" max="13575" width="9.7109375" style="1907" customWidth="1"/>
    <col min="13576" max="13576" width="7.7109375" style="1907" customWidth="1"/>
    <col min="13577" max="13577" width="6.7109375" style="1907" customWidth="1"/>
    <col min="13578" max="13581" width="0" style="1907" hidden="1" customWidth="1"/>
    <col min="13582" max="13582" width="6.7109375" style="1907" customWidth="1"/>
    <col min="13583" max="13583" width="7.7109375" style="1907" customWidth="1"/>
    <col min="13584" max="13584" width="6" style="1907" customWidth="1"/>
    <col min="13585" max="13585" width="7.28515625" style="1907" customWidth="1"/>
    <col min="13586" max="13587" width="6.42578125" style="1907" customWidth="1"/>
    <col min="13588" max="13588" width="6.7109375" style="1907" customWidth="1"/>
    <col min="13589" max="13590" width="7.42578125" style="1907" customWidth="1"/>
    <col min="13591" max="13591" width="6.42578125" style="1907" customWidth="1"/>
    <col min="13592" max="13593" width="6.7109375" style="1907" customWidth="1"/>
    <col min="13594" max="13594" width="6.42578125" style="1907" customWidth="1"/>
    <col min="13595" max="13595" width="6.7109375" style="1907" customWidth="1"/>
    <col min="13596" max="13596" width="7.28515625" style="1907" customWidth="1"/>
    <col min="13597" max="13597" width="5.42578125" style="1907" customWidth="1"/>
    <col min="13598" max="13608" width="0" style="1907" hidden="1" customWidth="1"/>
    <col min="13609" max="13824" width="9.7109375" style="1907"/>
    <col min="13825" max="13825" width="3.7109375" style="1907" customWidth="1"/>
    <col min="13826" max="13826" width="21.7109375" style="1907" customWidth="1"/>
    <col min="13827" max="13827" width="6.28515625" style="1907" customWidth="1"/>
    <col min="13828" max="13828" width="5.7109375" style="1907" customWidth="1"/>
    <col min="13829" max="13829" width="6" style="1907" customWidth="1"/>
    <col min="13830" max="13830" width="5.7109375" style="1907" customWidth="1"/>
    <col min="13831" max="13831" width="9.7109375" style="1907" customWidth="1"/>
    <col min="13832" max="13832" width="7.7109375" style="1907" customWidth="1"/>
    <col min="13833" max="13833" width="6.7109375" style="1907" customWidth="1"/>
    <col min="13834" max="13837" width="0" style="1907" hidden="1" customWidth="1"/>
    <col min="13838" max="13838" width="6.7109375" style="1907" customWidth="1"/>
    <col min="13839" max="13839" width="7.7109375" style="1907" customWidth="1"/>
    <col min="13840" max="13840" width="6" style="1907" customWidth="1"/>
    <col min="13841" max="13841" width="7.28515625" style="1907" customWidth="1"/>
    <col min="13842" max="13843" width="6.42578125" style="1907" customWidth="1"/>
    <col min="13844" max="13844" width="6.7109375" style="1907" customWidth="1"/>
    <col min="13845" max="13846" width="7.42578125" style="1907" customWidth="1"/>
    <col min="13847" max="13847" width="6.42578125" style="1907" customWidth="1"/>
    <col min="13848" max="13849" width="6.7109375" style="1907" customWidth="1"/>
    <col min="13850" max="13850" width="6.42578125" style="1907" customWidth="1"/>
    <col min="13851" max="13851" width="6.7109375" style="1907" customWidth="1"/>
    <col min="13852" max="13852" width="7.28515625" style="1907" customWidth="1"/>
    <col min="13853" max="13853" width="5.42578125" style="1907" customWidth="1"/>
    <col min="13854" max="13864" width="0" style="1907" hidden="1" customWidth="1"/>
    <col min="13865" max="14080" width="9.7109375" style="1907"/>
    <col min="14081" max="14081" width="3.7109375" style="1907" customWidth="1"/>
    <col min="14082" max="14082" width="21.7109375" style="1907" customWidth="1"/>
    <col min="14083" max="14083" width="6.28515625" style="1907" customWidth="1"/>
    <col min="14084" max="14084" width="5.7109375" style="1907" customWidth="1"/>
    <col min="14085" max="14085" width="6" style="1907" customWidth="1"/>
    <col min="14086" max="14086" width="5.7109375" style="1907" customWidth="1"/>
    <col min="14087" max="14087" width="9.7109375" style="1907" customWidth="1"/>
    <col min="14088" max="14088" width="7.7109375" style="1907" customWidth="1"/>
    <col min="14089" max="14089" width="6.7109375" style="1907" customWidth="1"/>
    <col min="14090" max="14093" width="0" style="1907" hidden="1" customWidth="1"/>
    <col min="14094" max="14094" width="6.7109375" style="1907" customWidth="1"/>
    <col min="14095" max="14095" width="7.7109375" style="1907" customWidth="1"/>
    <col min="14096" max="14096" width="6" style="1907" customWidth="1"/>
    <col min="14097" max="14097" width="7.28515625" style="1907" customWidth="1"/>
    <col min="14098" max="14099" width="6.42578125" style="1907" customWidth="1"/>
    <col min="14100" max="14100" width="6.7109375" style="1907" customWidth="1"/>
    <col min="14101" max="14102" width="7.42578125" style="1907" customWidth="1"/>
    <col min="14103" max="14103" width="6.42578125" style="1907" customWidth="1"/>
    <col min="14104" max="14105" width="6.7109375" style="1907" customWidth="1"/>
    <col min="14106" max="14106" width="6.42578125" style="1907" customWidth="1"/>
    <col min="14107" max="14107" width="6.7109375" style="1907" customWidth="1"/>
    <col min="14108" max="14108" width="7.28515625" style="1907" customWidth="1"/>
    <col min="14109" max="14109" width="5.42578125" style="1907" customWidth="1"/>
    <col min="14110" max="14120" width="0" style="1907" hidden="1" customWidth="1"/>
    <col min="14121" max="14336" width="9.7109375" style="1907"/>
    <col min="14337" max="14337" width="3.7109375" style="1907" customWidth="1"/>
    <col min="14338" max="14338" width="21.7109375" style="1907" customWidth="1"/>
    <col min="14339" max="14339" width="6.28515625" style="1907" customWidth="1"/>
    <col min="14340" max="14340" width="5.7109375" style="1907" customWidth="1"/>
    <col min="14341" max="14341" width="6" style="1907" customWidth="1"/>
    <col min="14342" max="14342" width="5.7109375" style="1907" customWidth="1"/>
    <col min="14343" max="14343" width="9.7109375" style="1907" customWidth="1"/>
    <col min="14344" max="14344" width="7.7109375" style="1907" customWidth="1"/>
    <col min="14345" max="14345" width="6.7109375" style="1907" customWidth="1"/>
    <col min="14346" max="14349" width="0" style="1907" hidden="1" customWidth="1"/>
    <col min="14350" max="14350" width="6.7109375" style="1907" customWidth="1"/>
    <col min="14351" max="14351" width="7.7109375" style="1907" customWidth="1"/>
    <col min="14352" max="14352" width="6" style="1907" customWidth="1"/>
    <col min="14353" max="14353" width="7.28515625" style="1907" customWidth="1"/>
    <col min="14354" max="14355" width="6.42578125" style="1907" customWidth="1"/>
    <col min="14356" max="14356" width="6.7109375" style="1907" customWidth="1"/>
    <col min="14357" max="14358" width="7.42578125" style="1907" customWidth="1"/>
    <col min="14359" max="14359" width="6.42578125" style="1907" customWidth="1"/>
    <col min="14360" max="14361" width="6.7109375" style="1907" customWidth="1"/>
    <col min="14362" max="14362" width="6.42578125" style="1907" customWidth="1"/>
    <col min="14363" max="14363" width="6.7109375" style="1907" customWidth="1"/>
    <col min="14364" max="14364" width="7.28515625" style="1907" customWidth="1"/>
    <col min="14365" max="14365" width="5.42578125" style="1907" customWidth="1"/>
    <col min="14366" max="14376" width="0" style="1907" hidden="1" customWidth="1"/>
    <col min="14377" max="14592" width="9.7109375" style="1907"/>
    <col min="14593" max="14593" width="3.7109375" style="1907" customWidth="1"/>
    <col min="14594" max="14594" width="21.7109375" style="1907" customWidth="1"/>
    <col min="14595" max="14595" width="6.28515625" style="1907" customWidth="1"/>
    <col min="14596" max="14596" width="5.7109375" style="1907" customWidth="1"/>
    <col min="14597" max="14597" width="6" style="1907" customWidth="1"/>
    <col min="14598" max="14598" width="5.7109375" style="1907" customWidth="1"/>
    <col min="14599" max="14599" width="9.7109375" style="1907" customWidth="1"/>
    <col min="14600" max="14600" width="7.7109375" style="1907" customWidth="1"/>
    <col min="14601" max="14601" width="6.7109375" style="1907" customWidth="1"/>
    <col min="14602" max="14605" width="0" style="1907" hidden="1" customWidth="1"/>
    <col min="14606" max="14606" width="6.7109375" style="1907" customWidth="1"/>
    <col min="14607" max="14607" width="7.7109375" style="1907" customWidth="1"/>
    <col min="14608" max="14608" width="6" style="1907" customWidth="1"/>
    <col min="14609" max="14609" width="7.28515625" style="1907" customWidth="1"/>
    <col min="14610" max="14611" width="6.42578125" style="1907" customWidth="1"/>
    <col min="14612" max="14612" width="6.7109375" style="1907" customWidth="1"/>
    <col min="14613" max="14614" width="7.42578125" style="1907" customWidth="1"/>
    <col min="14615" max="14615" width="6.42578125" style="1907" customWidth="1"/>
    <col min="14616" max="14617" width="6.7109375" style="1907" customWidth="1"/>
    <col min="14618" max="14618" width="6.42578125" style="1907" customWidth="1"/>
    <col min="14619" max="14619" width="6.7109375" style="1907" customWidth="1"/>
    <col min="14620" max="14620" width="7.28515625" style="1907" customWidth="1"/>
    <col min="14621" max="14621" width="5.42578125" style="1907" customWidth="1"/>
    <col min="14622" max="14632" width="0" style="1907" hidden="1" customWidth="1"/>
    <col min="14633" max="14848" width="9.7109375" style="1907"/>
    <col min="14849" max="14849" width="3.7109375" style="1907" customWidth="1"/>
    <col min="14850" max="14850" width="21.7109375" style="1907" customWidth="1"/>
    <col min="14851" max="14851" width="6.28515625" style="1907" customWidth="1"/>
    <col min="14852" max="14852" width="5.7109375" style="1907" customWidth="1"/>
    <col min="14853" max="14853" width="6" style="1907" customWidth="1"/>
    <col min="14854" max="14854" width="5.7109375" style="1907" customWidth="1"/>
    <col min="14855" max="14855" width="9.7109375" style="1907" customWidth="1"/>
    <col min="14856" max="14856" width="7.7109375" style="1907" customWidth="1"/>
    <col min="14857" max="14857" width="6.7109375" style="1907" customWidth="1"/>
    <col min="14858" max="14861" width="0" style="1907" hidden="1" customWidth="1"/>
    <col min="14862" max="14862" width="6.7109375" style="1907" customWidth="1"/>
    <col min="14863" max="14863" width="7.7109375" style="1907" customWidth="1"/>
    <col min="14864" max="14864" width="6" style="1907" customWidth="1"/>
    <col min="14865" max="14865" width="7.28515625" style="1907" customWidth="1"/>
    <col min="14866" max="14867" width="6.42578125" style="1907" customWidth="1"/>
    <col min="14868" max="14868" width="6.7109375" style="1907" customWidth="1"/>
    <col min="14869" max="14870" width="7.42578125" style="1907" customWidth="1"/>
    <col min="14871" max="14871" width="6.42578125" style="1907" customWidth="1"/>
    <col min="14872" max="14873" width="6.7109375" style="1907" customWidth="1"/>
    <col min="14874" max="14874" width="6.42578125" style="1907" customWidth="1"/>
    <col min="14875" max="14875" width="6.7109375" style="1907" customWidth="1"/>
    <col min="14876" max="14876" width="7.28515625" style="1907" customWidth="1"/>
    <col min="14877" max="14877" width="5.42578125" style="1907" customWidth="1"/>
    <col min="14878" max="14888" width="0" style="1907" hidden="1" customWidth="1"/>
    <col min="14889" max="15104" width="9.7109375" style="1907"/>
    <col min="15105" max="15105" width="3.7109375" style="1907" customWidth="1"/>
    <col min="15106" max="15106" width="21.7109375" style="1907" customWidth="1"/>
    <col min="15107" max="15107" width="6.28515625" style="1907" customWidth="1"/>
    <col min="15108" max="15108" width="5.7109375" style="1907" customWidth="1"/>
    <col min="15109" max="15109" width="6" style="1907" customWidth="1"/>
    <col min="15110" max="15110" width="5.7109375" style="1907" customWidth="1"/>
    <col min="15111" max="15111" width="9.7109375" style="1907" customWidth="1"/>
    <col min="15112" max="15112" width="7.7109375" style="1907" customWidth="1"/>
    <col min="15113" max="15113" width="6.7109375" style="1907" customWidth="1"/>
    <col min="15114" max="15117" width="0" style="1907" hidden="1" customWidth="1"/>
    <col min="15118" max="15118" width="6.7109375" style="1907" customWidth="1"/>
    <col min="15119" max="15119" width="7.7109375" style="1907" customWidth="1"/>
    <col min="15120" max="15120" width="6" style="1907" customWidth="1"/>
    <col min="15121" max="15121" width="7.28515625" style="1907" customWidth="1"/>
    <col min="15122" max="15123" width="6.42578125" style="1907" customWidth="1"/>
    <col min="15124" max="15124" width="6.7109375" style="1907" customWidth="1"/>
    <col min="15125" max="15126" width="7.42578125" style="1907" customWidth="1"/>
    <col min="15127" max="15127" width="6.42578125" style="1907" customWidth="1"/>
    <col min="15128" max="15129" width="6.7109375" style="1907" customWidth="1"/>
    <col min="15130" max="15130" width="6.42578125" style="1907" customWidth="1"/>
    <col min="15131" max="15131" width="6.7109375" style="1907" customWidth="1"/>
    <col min="15132" max="15132" width="7.28515625" style="1907" customWidth="1"/>
    <col min="15133" max="15133" width="5.42578125" style="1907" customWidth="1"/>
    <col min="15134" max="15144" width="0" style="1907" hidden="1" customWidth="1"/>
    <col min="15145" max="15360" width="9.7109375" style="1907"/>
    <col min="15361" max="15361" width="3.7109375" style="1907" customWidth="1"/>
    <col min="15362" max="15362" width="21.7109375" style="1907" customWidth="1"/>
    <col min="15363" max="15363" width="6.28515625" style="1907" customWidth="1"/>
    <col min="15364" max="15364" width="5.7109375" style="1907" customWidth="1"/>
    <col min="15365" max="15365" width="6" style="1907" customWidth="1"/>
    <col min="15366" max="15366" width="5.7109375" style="1907" customWidth="1"/>
    <col min="15367" max="15367" width="9.7109375" style="1907" customWidth="1"/>
    <col min="15368" max="15368" width="7.7109375" style="1907" customWidth="1"/>
    <col min="15369" max="15369" width="6.7109375" style="1907" customWidth="1"/>
    <col min="15370" max="15373" width="0" style="1907" hidden="1" customWidth="1"/>
    <col min="15374" max="15374" width="6.7109375" style="1907" customWidth="1"/>
    <col min="15375" max="15375" width="7.7109375" style="1907" customWidth="1"/>
    <col min="15376" max="15376" width="6" style="1907" customWidth="1"/>
    <col min="15377" max="15377" width="7.28515625" style="1907" customWidth="1"/>
    <col min="15378" max="15379" width="6.42578125" style="1907" customWidth="1"/>
    <col min="15380" max="15380" width="6.7109375" style="1907" customWidth="1"/>
    <col min="15381" max="15382" width="7.42578125" style="1907" customWidth="1"/>
    <col min="15383" max="15383" width="6.42578125" style="1907" customWidth="1"/>
    <col min="15384" max="15385" width="6.7109375" style="1907" customWidth="1"/>
    <col min="15386" max="15386" width="6.42578125" style="1907" customWidth="1"/>
    <col min="15387" max="15387" width="6.7109375" style="1907" customWidth="1"/>
    <col min="15388" max="15388" width="7.28515625" style="1907" customWidth="1"/>
    <col min="15389" max="15389" width="5.42578125" style="1907" customWidth="1"/>
    <col min="15390" max="15400" width="0" style="1907" hidden="1" customWidth="1"/>
    <col min="15401" max="15616" width="9.7109375" style="1907"/>
    <col min="15617" max="15617" width="3.7109375" style="1907" customWidth="1"/>
    <col min="15618" max="15618" width="21.7109375" style="1907" customWidth="1"/>
    <col min="15619" max="15619" width="6.28515625" style="1907" customWidth="1"/>
    <col min="15620" max="15620" width="5.7109375" style="1907" customWidth="1"/>
    <col min="15621" max="15621" width="6" style="1907" customWidth="1"/>
    <col min="15622" max="15622" width="5.7109375" style="1907" customWidth="1"/>
    <col min="15623" max="15623" width="9.7109375" style="1907" customWidth="1"/>
    <col min="15624" max="15624" width="7.7109375" style="1907" customWidth="1"/>
    <col min="15625" max="15625" width="6.7109375" style="1907" customWidth="1"/>
    <col min="15626" max="15629" width="0" style="1907" hidden="1" customWidth="1"/>
    <col min="15630" max="15630" width="6.7109375" style="1907" customWidth="1"/>
    <col min="15631" max="15631" width="7.7109375" style="1907" customWidth="1"/>
    <col min="15632" max="15632" width="6" style="1907" customWidth="1"/>
    <col min="15633" max="15633" width="7.28515625" style="1907" customWidth="1"/>
    <col min="15634" max="15635" width="6.42578125" style="1907" customWidth="1"/>
    <col min="15636" max="15636" width="6.7109375" style="1907" customWidth="1"/>
    <col min="15637" max="15638" width="7.42578125" style="1907" customWidth="1"/>
    <col min="15639" max="15639" width="6.42578125" style="1907" customWidth="1"/>
    <col min="15640" max="15641" width="6.7109375" style="1907" customWidth="1"/>
    <col min="15642" max="15642" width="6.42578125" style="1907" customWidth="1"/>
    <col min="15643" max="15643" width="6.7109375" style="1907" customWidth="1"/>
    <col min="15644" max="15644" width="7.28515625" style="1907" customWidth="1"/>
    <col min="15645" max="15645" width="5.42578125" style="1907" customWidth="1"/>
    <col min="15646" max="15656" width="0" style="1907" hidden="1" customWidth="1"/>
    <col min="15657" max="15872" width="9.7109375" style="1907"/>
    <col min="15873" max="15873" width="3.7109375" style="1907" customWidth="1"/>
    <col min="15874" max="15874" width="21.7109375" style="1907" customWidth="1"/>
    <col min="15875" max="15875" width="6.28515625" style="1907" customWidth="1"/>
    <col min="15876" max="15876" width="5.7109375" style="1907" customWidth="1"/>
    <col min="15877" max="15877" width="6" style="1907" customWidth="1"/>
    <col min="15878" max="15878" width="5.7109375" style="1907" customWidth="1"/>
    <col min="15879" max="15879" width="9.7109375" style="1907" customWidth="1"/>
    <col min="15880" max="15880" width="7.7109375" style="1907" customWidth="1"/>
    <col min="15881" max="15881" width="6.7109375" style="1907" customWidth="1"/>
    <col min="15882" max="15885" width="0" style="1907" hidden="1" customWidth="1"/>
    <col min="15886" max="15886" width="6.7109375" style="1907" customWidth="1"/>
    <col min="15887" max="15887" width="7.7109375" style="1907" customWidth="1"/>
    <col min="15888" max="15888" width="6" style="1907" customWidth="1"/>
    <col min="15889" max="15889" width="7.28515625" style="1907" customWidth="1"/>
    <col min="15890" max="15891" width="6.42578125" style="1907" customWidth="1"/>
    <col min="15892" max="15892" width="6.7109375" style="1907" customWidth="1"/>
    <col min="15893" max="15894" width="7.42578125" style="1907" customWidth="1"/>
    <col min="15895" max="15895" width="6.42578125" style="1907" customWidth="1"/>
    <col min="15896" max="15897" width="6.7109375" style="1907" customWidth="1"/>
    <col min="15898" max="15898" width="6.42578125" style="1907" customWidth="1"/>
    <col min="15899" max="15899" width="6.7109375" style="1907" customWidth="1"/>
    <col min="15900" max="15900" width="7.28515625" style="1907" customWidth="1"/>
    <col min="15901" max="15901" width="5.42578125" style="1907" customWidth="1"/>
    <col min="15902" max="15912" width="0" style="1907" hidden="1" customWidth="1"/>
    <col min="15913" max="16128" width="9.7109375" style="1907"/>
    <col min="16129" max="16129" width="3.7109375" style="1907" customWidth="1"/>
    <col min="16130" max="16130" width="21.7109375" style="1907" customWidth="1"/>
    <col min="16131" max="16131" width="6.28515625" style="1907" customWidth="1"/>
    <col min="16132" max="16132" width="5.7109375" style="1907" customWidth="1"/>
    <col min="16133" max="16133" width="6" style="1907" customWidth="1"/>
    <col min="16134" max="16134" width="5.7109375" style="1907" customWidth="1"/>
    <col min="16135" max="16135" width="9.7109375" style="1907" customWidth="1"/>
    <col min="16136" max="16136" width="7.7109375" style="1907" customWidth="1"/>
    <col min="16137" max="16137" width="6.7109375" style="1907" customWidth="1"/>
    <col min="16138" max="16141" width="0" style="1907" hidden="1" customWidth="1"/>
    <col min="16142" max="16142" width="6.7109375" style="1907" customWidth="1"/>
    <col min="16143" max="16143" width="7.7109375" style="1907" customWidth="1"/>
    <col min="16144" max="16144" width="6" style="1907" customWidth="1"/>
    <col min="16145" max="16145" width="7.28515625" style="1907" customWidth="1"/>
    <col min="16146" max="16147" width="6.42578125" style="1907" customWidth="1"/>
    <col min="16148" max="16148" width="6.7109375" style="1907" customWidth="1"/>
    <col min="16149" max="16150" width="7.42578125" style="1907" customWidth="1"/>
    <col min="16151" max="16151" width="6.42578125" style="1907" customWidth="1"/>
    <col min="16152" max="16153" width="6.7109375" style="1907" customWidth="1"/>
    <col min="16154" max="16154" width="6.42578125" style="1907" customWidth="1"/>
    <col min="16155" max="16155" width="6.7109375" style="1907" customWidth="1"/>
    <col min="16156" max="16156" width="7.28515625" style="1907" customWidth="1"/>
    <col min="16157" max="16157" width="5.42578125" style="1907" customWidth="1"/>
    <col min="16158" max="16168" width="0" style="1907" hidden="1" customWidth="1"/>
    <col min="16169" max="16384" width="9.7109375" style="1907"/>
  </cols>
  <sheetData>
    <row r="1" spans="1:42" ht="13.5" customHeight="1">
      <c r="A1" s="2739" t="s">
        <v>628</v>
      </c>
      <c r="B1" s="2739"/>
      <c r="C1" s="2739"/>
      <c r="D1" s="2739"/>
      <c r="E1" s="2739"/>
      <c r="F1" s="2739"/>
      <c r="G1" s="2739"/>
      <c r="H1" s="2739"/>
      <c r="I1" s="2739"/>
      <c r="J1" s="2739"/>
      <c r="K1" s="2739"/>
      <c r="L1" s="2739"/>
      <c r="M1" s="2739"/>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c r="AL1" s="2739"/>
      <c r="AM1" s="2739"/>
      <c r="AN1" s="2739"/>
    </row>
    <row r="2" spans="1:42" ht="16.5" customHeight="1">
      <c r="A2" s="2740" t="s">
        <v>662</v>
      </c>
      <c r="B2" s="2740"/>
      <c r="C2" s="2740"/>
      <c r="D2" s="2740"/>
      <c r="E2" s="2740"/>
      <c r="F2" s="2740"/>
      <c r="G2" s="2740"/>
      <c r="H2" s="2740"/>
      <c r="I2" s="2740"/>
      <c r="J2" s="2740"/>
      <c r="K2" s="2740"/>
      <c r="L2" s="2740"/>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40"/>
    </row>
    <row r="3" spans="1:42" ht="13.15" customHeight="1">
      <c r="A3" s="2741" t="s">
        <v>665</v>
      </c>
      <c r="B3" s="2742"/>
      <c r="C3" s="2742"/>
      <c r="D3" s="2742"/>
      <c r="E3" s="2742"/>
      <c r="F3" s="2742"/>
      <c r="G3" s="2742"/>
      <c r="H3" s="2742"/>
      <c r="I3" s="2742"/>
      <c r="J3" s="2742"/>
      <c r="K3" s="2742"/>
      <c r="L3" s="2742"/>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2"/>
    </row>
    <row r="4" spans="1:42">
      <c r="AN4" s="1909" t="s">
        <v>594</v>
      </c>
    </row>
    <row r="5" spans="1:42" s="1910" customFormat="1" ht="24" customHeight="1">
      <c r="A5" s="2743" t="s">
        <v>54</v>
      </c>
      <c r="B5" s="2743" t="s">
        <v>14</v>
      </c>
      <c r="C5" s="2743" t="s">
        <v>342</v>
      </c>
      <c r="D5" s="2743" t="s">
        <v>595</v>
      </c>
      <c r="E5" s="2743" t="s">
        <v>16</v>
      </c>
      <c r="F5" s="2743" t="s">
        <v>17</v>
      </c>
      <c r="G5" s="2744" t="s">
        <v>36</v>
      </c>
      <c r="H5" s="2745"/>
      <c r="I5" s="2746"/>
      <c r="J5" s="2750" t="s">
        <v>598</v>
      </c>
      <c r="K5" s="2751" t="s">
        <v>36</v>
      </c>
      <c r="L5" s="2752"/>
      <c r="M5" s="2752"/>
      <c r="N5" s="2753" t="s">
        <v>629</v>
      </c>
      <c r="O5" s="2745"/>
      <c r="P5" s="2745"/>
      <c r="Q5" s="2745"/>
      <c r="R5" s="2745"/>
      <c r="S5" s="2746"/>
      <c r="T5" s="2754" t="s">
        <v>502</v>
      </c>
      <c r="U5" s="2755"/>
      <c r="V5" s="2755"/>
      <c r="W5" s="2756"/>
      <c r="X5" s="2757" t="s">
        <v>630</v>
      </c>
      <c r="Y5" s="2758"/>
      <c r="Z5" s="2757" t="s">
        <v>631</v>
      </c>
      <c r="AA5" s="2761"/>
      <c r="AB5" s="2762"/>
      <c r="AC5" s="2743" t="s">
        <v>4</v>
      </c>
      <c r="AD5" s="2743" t="s">
        <v>599</v>
      </c>
      <c r="AE5" s="2744" t="s">
        <v>600</v>
      </c>
      <c r="AF5" s="2746"/>
      <c r="AG5" s="2743" t="s">
        <v>601</v>
      </c>
      <c r="AH5" s="2744" t="s">
        <v>602</v>
      </c>
      <c r="AI5" s="2745"/>
      <c r="AJ5" s="2745"/>
      <c r="AK5" s="2746"/>
      <c r="AL5" s="2743" t="s">
        <v>603</v>
      </c>
      <c r="AM5" s="2743" t="s">
        <v>604</v>
      </c>
      <c r="AN5" s="2743" t="s">
        <v>4</v>
      </c>
    </row>
    <row r="6" spans="1:42" s="1910" customFormat="1" ht="41.65" customHeight="1">
      <c r="A6" s="2743"/>
      <c r="B6" s="2743"/>
      <c r="C6" s="2743"/>
      <c r="D6" s="2743"/>
      <c r="E6" s="2743"/>
      <c r="F6" s="2743"/>
      <c r="G6" s="2747" t="s">
        <v>605</v>
      </c>
      <c r="H6" s="2744" t="s">
        <v>606</v>
      </c>
      <c r="I6" s="2746"/>
      <c r="J6" s="2750"/>
      <c r="K6" s="2751" t="s">
        <v>605</v>
      </c>
      <c r="L6" s="2752" t="s">
        <v>19</v>
      </c>
      <c r="M6" s="2752"/>
      <c r="N6" s="2753" t="s">
        <v>644</v>
      </c>
      <c r="O6" s="2745"/>
      <c r="P6" s="2746"/>
      <c r="Q6" s="2753" t="s">
        <v>632</v>
      </c>
      <c r="R6" s="2745"/>
      <c r="S6" s="2746"/>
      <c r="T6" s="2754" t="s">
        <v>584</v>
      </c>
      <c r="U6" s="2756"/>
      <c r="V6" s="2754" t="s">
        <v>633</v>
      </c>
      <c r="W6" s="2756"/>
      <c r="X6" s="2759"/>
      <c r="Y6" s="2760"/>
      <c r="Z6" s="2763"/>
      <c r="AA6" s="2764"/>
      <c r="AB6" s="2765"/>
      <c r="AC6" s="2743"/>
      <c r="AD6" s="2743"/>
      <c r="AE6" s="2747" t="s">
        <v>20</v>
      </c>
      <c r="AF6" s="2747" t="s">
        <v>427</v>
      </c>
      <c r="AG6" s="2743"/>
      <c r="AH6" s="2747" t="s">
        <v>20</v>
      </c>
      <c r="AI6" s="2744" t="s">
        <v>427</v>
      </c>
      <c r="AJ6" s="2745"/>
      <c r="AK6" s="2746"/>
      <c r="AL6" s="2743"/>
      <c r="AM6" s="2743"/>
      <c r="AN6" s="2743"/>
    </row>
    <row r="7" spans="1:42" s="1910" customFormat="1" ht="15" customHeight="1">
      <c r="A7" s="2743"/>
      <c r="B7" s="2743"/>
      <c r="C7" s="2743"/>
      <c r="D7" s="2743"/>
      <c r="E7" s="2743"/>
      <c r="F7" s="2743"/>
      <c r="G7" s="2748"/>
      <c r="H7" s="2747" t="s">
        <v>20</v>
      </c>
      <c r="I7" s="2747" t="s">
        <v>607</v>
      </c>
      <c r="J7" s="2750"/>
      <c r="K7" s="2751"/>
      <c r="L7" s="2752" t="s">
        <v>608</v>
      </c>
      <c r="M7" s="2752" t="s">
        <v>607</v>
      </c>
      <c r="N7" s="2766" t="s">
        <v>1</v>
      </c>
      <c r="O7" s="2753" t="s">
        <v>8</v>
      </c>
      <c r="P7" s="2746"/>
      <c r="Q7" s="2766" t="s">
        <v>1</v>
      </c>
      <c r="R7" s="2753" t="s">
        <v>8</v>
      </c>
      <c r="S7" s="2746"/>
      <c r="T7" s="2747" t="s">
        <v>20</v>
      </c>
      <c r="U7" s="2747" t="s">
        <v>607</v>
      </c>
      <c r="V7" s="2747" t="s">
        <v>20</v>
      </c>
      <c r="W7" s="2747" t="s">
        <v>607</v>
      </c>
      <c r="X7" s="2747" t="s">
        <v>20</v>
      </c>
      <c r="Y7" s="2747" t="s">
        <v>607</v>
      </c>
      <c r="Z7" s="2766" t="s">
        <v>1</v>
      </c>
      <c r="AA7" s="2753" t="s">
        <v>8</v>
      </c>
      <c r="AB7" s="2746"/>
      <c r="AC7" s="2743"/>
      <c r="AD7" s="2743"/>
      <c r="AE7" s="2748"/>
      <c r="AF7" s="2748"/>
      <c r="AG7" s="2743"/>
      <c r="AH7" s="2748"/>
      <c r="AI7" s="2747" t="s">
        <v>1</v>
      </c>
      <c r="AJ7" s="2744" t="s">
        <v>8</v>
      </c>
      <c r="AK7" s="2746"/>
      <c r="AL7" s="2743"/>
      <c r="AM7" s="2743"/>
      <c r="AN7" s="2743"/>
    </row>
    <row r="8" spans="1:42" s="1910" customFormat="1" ht="14.25" customHeight="1">
      <c r="A8" s="2743"/>
      <c r="B8" s="2743"/>
      <c r="C8" s="2743"/>
      <c r="D8" s="2743"/>
      <c r="E8" s="2743"/>
      <c r="F8" s="2743"/>
      <c r="G8" s="2748"/>
      <c r="H8" s="2748"/>
      <c r="I8" s="2748"/>
      <c r="J8" s="2750"/>
      <c r="K8" s="2751"/>
      <c r="L8" s="2752"/>
      <c r="M8" s="2752"/>
      <c r="N8" s="2748"/>
      <c r="O8" s="2766" t="s">
        <v>634</v>
      </c>
      <c r="P8" s="2766" t="s">
        <v>610</v>
      </c>
      <c r="Q8" s="2748"/>
      <c r="R8" s="2766" t="s">
        <v>634</v>
      </c>
      <c r="S8" s="2766" t="s">
        <v>610</v>
      </c>
      <c r="T8" s="2748"/>
      <c r="U8" s="2748"/>
      <c r="V8" s="2748"/>
      <c r="W8" s="2748"/>
      <c r="X8" s="2748"/>
      <c r="Y8" s="2748"/>
      <c r="Z8" s="2748"/>
      <c r="AA8" s="2766" t="s">
        <v>634</v>
      </c>
      <c r="AB8" s="2766" t="s">
        <v>610</v>
      </c>
      <c r="AC8" s="2743"/>
      <c r="AD8" s="2743"/>
      <c r="AE8" s="2748"/>
      <c r="AF8" s="2748"/>
      <c r="AG8" s="2743"/>
      <c r="AH8" s="2748"/>
      <c r="AI8" s="2748"/>
      <c r="AJ8" s="2747" t="s">
        <v>609</v>
      </c>
      <c r="AK8" s="2747" t="s">
        <v>610</v>
      </c>
      <c r="AL8" s="2743"/>
      <c r="AM8" s="2743"/>
      <c r="AN8" s="2743"/>
    </row>
    <row r="9" spans="1:42" s="1910" customFormat="1" ht="36.6" customHeight="1">
      <c r="A9" s="2743"/>
      <c r="B9" s="2743"/>
      <c r="C9" s="2743"/>
      <c r="D9" s="2743"/>
      <c r="E9" s="2743"/>
      <c r="F9" s="2743"/>
      <c r="G9" s="2749"/>
      <c r="H9" s="2749"/>
      <c r="I9" s="2749"/>
      <c r="J9" s="2750"/>
      <c r="K9" s="2751"/>
      <c r="L9" s="2752"/>
      <c r="M9" s="2752"/>
      <c r="N9" s="2749"/>
      <c r="O9" s="2749"/>
      <c r="P9" s="2749"/>
      <c r="Q9" s="2749"/>
      <c r="R9" s="2749"/>
      <c r="S9" s="2749"/>
      <c r="T9" s="2749"/>
      <c r="U9" s="2749"/>
      <c r="V9" s="2749"/>
      <c r="W9" s="2749"/>
      <c r="X9" s="2749"/>
      <c r="Y9" s="2749"/>
      <c r="Z9" s="2749"/>
      <c r="AA9" s="2749"/>
      <c r="AB9" s="2749"/>
      <c r="AC9" s="2743"/>
      <c r="AD9" s="2743"/>
      <c r="AE9" s="2749"/>
      <c r="AF9" s="2749"/>
      <c r="AG9" s="2743"/>
      <c r="AH9" s="2749"/>
      <c r="AI9" s="2749"/>
      <c r="AJ9" s="2749"/>
      <c r="AK9" s="2749"/>
      <c r="AL9" s="2743"/>
      <c r="AM9" s="2743"/>
      <c r="AN9" s="2743"/>
    </row>
    <row r="10" spans="1:42" s="1910" customFormat="1" ht="21" customHeight="1">
      <c r="A10" s="1934">
        <v>1</v>
      </c>
      <c r="B10" s="1934">
        <v>2</v>
      </c>
      <c r="C10" s="1934">
        <v>3</v>
      </c>
      <c r="D10" s="1934">
        <v>4</v>
      </c>
      <c r="E10" s="1934">
        <v>5</v>
      </c>
      <c r="F10" s="1934">
        <v>6</v>
      </c>
      <c r="G10" s="1934">
        <v>7</v>
      </c>
      <c r="H10" s="1934">
        <v>8</v>
      </c>
      <c r="I10" s="1934">
        <v>9</v>
      </c>
      <c r="J10" s="1934">
        <v>9</v>
      </c>
      <c r="K10" s="1934">
        <v>10</v>
      </c>
      <c r="L10" s="1934">
        <v>11</v>
      </c>
      <c r="M10" s="1934">
        <v>12</v>
      </c>
      <c r="N10" s="1934">
        <v>10</v>
      </c>
      <c r="O10" s="1934">
        <v>11</v>
      </c>
      <c r="P10" s="1934">
        <v>12</v>
      </c>
      <c r="Q10" s="1934">
        <v>13</v>
      </c>
      <c r="R10" s="1934">
        <v>14</v>
      </c>
      <c r="S10" s="1934">
        <v>15</v>
      </c>
      <c r="T10" s="1934">
        <v>16</v>
      </c>
      <c r="U10" s="1934">
        <v>17</v>
      </c>
      <c r="V10" s="1934">
        <v>18</v>
      </c>
      <c r="W10" s="1934">
        <v>19</v>
      </c>
      <c r="X10" s="1934">
        <v>20</v>
      </c>
      <c r="Y10" s="1934">
        <v>21</v>
      </c>
      <c r="Z10" s="1934">
        <v>22</v>
      </c>
      <c r="AA10" s="1934">
        <v>23</v>
      </c>
      <c r="AB10" s="1934">
        <v>24</v>
      </c>
      <c r="AC10" s="1934">
        <v>25</v>
      </c>
      <c r="AD10" s="1911">
        <v>9</v>
      </c>
      <c r="AE10" s="1911">
        <v>10</v>
      </c>
      <c r="AF10" s="1911">
        <v>11</v>
      </c>
      <c r="AG10" s="1911">
        <v>12</v>
      </c>
      <c r="AH10" s="1911">
        <v>13</v>
      </c>
      <c r="AI10" s="1911">
        <v>14</v>
      </c>
      <c r="AJ10" s="1911">
        <v>15</v>
      </c>
      <c r="AK10" s="1911">
        <v>16</v>
      </c>
      <c r="AL10" s="1911">
        <v>17</v>
      </c>
      <c r="AM10" s="1911">
        <v>18</v>
      </c>
      <c r="AN10" s="1911">
        <v>20</v>
      </c>
    </row>
    <row r="11" spans="1:42" ht="16.5" customHeight="1">
      <c r="A11" s="1935"/>
      <c r="B11" s="1936" t="s">
        <v>1</v>
      </c>
      <c r="C11" s="1936"/>
      <c r="D11" s="1936"/>
      <c r="E11" s="1936"/>
      <c r="F11" s="1936"/>
      <c r="G11" s="1936"/>
      <c r="H11" s="1937">
        <f t="shared" ref="H11:AB11" si="0">H14</f>
        <v>950018</v>
      </c>
      <c r="I11" s="1937">
        <f t="shared" si="0"/>
        <v>850000</v>
      </c>
      <c r="J11" s="1937" t="str">
        <f t="shared" si="0"/>
        <v>189/HĐND-TH ngày 17/2/2017</v>
      </c>
      <c r="K11" s="1937" t="str">
        <f t="shared" si="0"/>
        <v>1673/QĐ-UBND ngày 22/6/2017</v>
      </c>
      <c r="L11" s="1937">
        <f t="shared" si="0"/>
        <v>950018</v>
      </c>
      <c r="M11" s="1937">
        <f t="shared" si="0"/>
        <v>850000</v>
      </c>
      <c r="N11" s="1937">
        <f t="shared" si="0"/>
        <v>765000</v>
      </c>
      <c r="O11" s="1937">
        <f t="shared" si="0"/>
        <v>0</v>
      </c>
      <c r="P11" s="1937">
        <f t="shared" si="0"/>
        <v>0</v>
      </c>
      <c r="Q11" s="1937">
        <f t="shared" si="0"/>
        <v>765000</v>
      </c>
      <c r="R11" s="1937">
        <f t="shared" si="0"/>
        <v>0</v>
      </c>
      <c r="S11" s="1937">
        <f t="shared" si="0"/>
        <v>0</v>
      </c>
      <c r="T11" s="1937">
        <f t="shared" si="0"/>
        <v>515000</v>
      </c>
      <c r="U11" s="1937">
        <f t="shared" si="0"/>
        <v>515000</v>
      </c>
      <c r="V11" s="1937">
        <f t="shared" si="0"/>
        <v>75589</v>
      </c>
      <c r="W11" s="1937">
        <f t="shared" si="0"/>
        <v>75589</v>
      </c>
      <c r="X11" s="1937">
        <f t="shared" si="0"/>
        <v>765000</v>
      </c>
      <c r="Y11" s="1937">
        <f t="shared" si="0"/>
        <v>765000</v>
      </c>
      <c r="Z11" s="1969">
        <f t="shared" si="0"/>
        <v>47000</v>
      </c>
      <c r="AA11" s="1937">
        <f t="shared" si="0"/>
        <v>0</v>
      </c>
      <c r="AB11" s="1937">
        <f t="shared" si="0"/>
        <v>0</v>
      </c>
      <c r="AC11" s="1937"/>
      <c r="AD11" s="1913">
        <f>AD14+AD16</f>
        <v>791999.5</v>
      </c>
      <c r="AE11" s="1913">
        <f t="shared" ref="AE11:AK11" si="1">AE14+AE16</f>
        <v>791999.5</v>
      </c>
      <c r="AF11" s="1913">
        <f t="shared" si="1"/>
        <v>791999.5</v>
      </c>
      <c r="AG11" s="1913">
        <f t="shared" si="1"/>
        <v>88000</v>
      </c>
      <c r="AH11" s="1913">
        <f t="shared" si="1"/>
        <v>50000</v>
      </c>
      <c r="AI11" s="1913">
        <f t="shared" si="1"/>
        <v>50000</v>
      </c>
      <c r="AJ11" s="1913">
        <f t="shared" si="1"/>
        <v>0</v>
      </c>
      <c r="AK11" s="1913">
        <f t="shared" si="1"/>
        <v>0</v>
      </c>
      <c r="AL11" s="1913">
        <f>AL14+AL16</f>
        <v>88000</v>
      </c>
      <c r="AM11" s="1912"/>
      <c r="AN11" s="1914"/>
    </row>
    <row r="12" spans="1:42" ht="21.6" customHeight="1">
      <c r="A12" s="1933"/>
      <c r="B12" s="1915" t="s">
        <v>30</v>
      </c>
      <c r="C12" s="1928"/>
      <c r="D12" s="1928"/>
      <c r="E12" s="1928"/>
      <c r="F12" s="1928"/>
      <c r="G12" s="1928"/>
      <c r="H12" s="1917">
        <f>H13</f>
        <v>950018</v>
      </c>
      <c r="I12" s="1917">
        <f t="shared" ref="I12:AB14" si="2">I13</f>
        <v>850000</v>
      </c>
      <c r="J12" s="1917" t="str">
        <f t="shared" si="2"/>
        <v>189/HĐND-TH ngày 17/2/2017</v>
      </c>
      <c r="K12" s="1917" t="str">
        <f t="shared" si="2"/>
        <v>1673/QĐ-UBND ngày 22/6/2017</v>
      </c>
      <c r="L12" s="1917">
        <f t="shared" si="2"/>
        <v>950018</v>
      </c>
      <c r="M12" s="1917">
        <f t="shared" si="2"/>
        <v>850000</v>
      </c>
      <c r="N12" s="1917">
        <f t="shared" si="2"/>
        <v>765000</v>
      </c>
      <c r="O12" s="1917">
        <f t="shared" si="2"/>
        <v>0</v>
      </c>
      <c r="P12" s="1917">
        <f t="shared" si="2"/>
        <v>0</v>
      </c>
      <c r="Q12" s="1917">
        <f t="shared" si="2"/>
        <v>765000</v>
      </c>
      <c r="R12" s="1917">
        <f t="shared" si="2"/>
        <v>0</v>
      </c>
      <c r="S12" s="1917">
        <f t="shared" si="2"/>
        <v>0</v>
      </c>
      <c r="T12" s="1917">
        <f t="shared" si="2"/>
        <v>515000</v>
      </c>
      <c r="U12" s="1917">
        <f t="shared" si="2"/>
        <v>515000</v>
      </c>
      <c r="V12" s="1917">
        <f t="shared" si="2"/>
        <v>75589</v>
      </c>
      <c r="W12" s="1917">
        <f t="shared" si="2"/>
        <v>75589</v>
      </c>
      <c r="X12" s="1917">
        <f t="shared" si="2"/>
        <v>765000</v>
      </c>
      <c r="Y12" s="1917">
        <f t="shared" si="2"/>
        <v>765000</v>
      </c>
      <c r="Z12" s="1917">
        <f t="shared" si="2"/>
        <v>47000</v>
      </c>
      <c r="AA12" s="1917">
        <f t="shared" si="2"/>
        <v>0</v>
      </c>
      <c r="AB12" s="1917">
        <f t="shared" si="2"/>
        <v>0</v>
      </c>
      <c r="AC12" s="1917"/>
      <c r="AD12" s="1913"/>
      <c r="AE12" s="1913"/>
      <c r="AF12" s="1913"/>
      <c r="AG12" s="1913"/>
      <c r="AH12" s="1913"/>
      <c r="AI12" s="1913"/>
      <c r="AJ12" s="1913"/>
      <c r="AK12" s="1913"/>
      <c r="AL12" s="1913"/>
      <c r="AM12" s="1912"/>
      <c r="AN12" s="1914"/>
    </row>
    <row r="13" spans="1:42" ht="24" customHeight="1">
      <c r="A13" s="1933"/>
      <c r="B13" s="1915" t="s">
        <v>611</v>
      </c>
      <c r="C13" s="1928"/>
      <c r="D13" s="1928"/>
      <c r="E13" s="1928"/>
      <c r="F13" s="1928"/>
      <c r="G13" s="1928"/>
      <c r="H13" s="1917">
        <f>H14</f>
        <v>950018</v>
      </c>
      <c r="I13" s="1917">
        <f t="shared" si="2"/>
        <v>850000</v>
      </c>
      <c r="J13" s="1917" t="str">
        <f t="shared" si="2"/>
        <v>189/HĐND-TH ngày 17/2/2017</v>
      </c>
      <c r="K13" s="1917" t="str">
        <f t="shared" si="2"/>
        <v>1673/QĐ-UBND ngày 22/6/2017</v>
      </c>
      <c r="L13" s="1917">
        <f t="shared" si="2"/>
        <v>950018</v>
      </c>
      <c r="M13" s="1917">
        <f t="shared" si="2"/>
        <v>850000</v>
      </c>
      <c r="N13" s="1917">
        <f t="shared" si="2"/>
        <v>765000</v>
      </c>
      <c r="O13" s="1917">
        <f t="shared" si="2"/>
        <v>0</v>
      </c>
      <c r="P13" s="1917">
        <f t="shared" si="2"/>
        <v>0</v>
      </c>
      <c r="Q13" s="1917">
        <f t="shared" si="2"/>
        <v>765000</v>
      </c>
      <c r="R13" s="1917">
        <f t="shared" si="2"/>
        <v>0</v>
      </c>
      <c r="S13" s="1917">
        <f t="shared" si="2"/>
        <v>0</v>
      </c>
      <c r="T13" s="1917">
        <f t="shared" si="2"/>
        <v>515000</v>
      </c>
      <c r="U13" s="1917">
        <f t="shared" si="2"/>
        <v>515000</v>
      </c>
      <c r="V13" s="1917">
        <f t="shared" si="2"/>
        <v>75589</v>
      </c>
      <c r="W13" s="1917">
        <f t="shared" si="2"/>
        <v>75589</v>
      </c>
      <c r="X13" s="1917">
        <f t="shared" si="2"/>
        <v>765000</v>
      </c>
      <c r="Y13" s="1917">
        <f t="shared" si="2"/>
        <v>765000</v>
      </c>
      <c r="Z13" s="1917">
        <f t="shared" si="2"/>
        <v>47000</v>
      </c>
      <c r="AA13" s="1917">
        <f t="shared" si="2"/>
        <v>0</v>
      </c>
      <c r="AB13" s="1917">
        <f t="shared" si="2"/>
        <v>0</v>
      </c>
      <c r="AC13" s="1917"/>
      <c r="AD13" s="1913"/>
      <c r="AE13" s="1913"/>
      <c r="AF13" s="1913"/>
      <c r="AG13" s="1913"/>
      <c r="AH13" s="1913"/>
      <c r="AI13" s="1913"/>
      <c r="AJ13" s="1913"/>
      <c r="AK13" s="1913"/>
      <c r="AL13" s="1913"/>
      <c r="AM13" s="1912"/>
      <c r="AN13" s="1914"/>
    </row>
    <row r="14" spans="1:42" ht="19.5" customHeight="1">
      <c r="A14" s="1916" t="s">
        <v>2</v>
      </c>
      <c r="B14" s="1915" t="s">
        <v>635</v>
      </c>
      <c r="C14" s="1915"/>
      <c r="D14" s="1915"/>
      <c r="E14" s="1915"/>
      <c r="F14" s="1915"/>
      <c r="G14" s="1915"/>
      <c r="H14" s="1917">
        <f>H15</f>
        <v>950018</v>
      </c>
      <c r="I14" s="1917">
        <f>I15</f>
        <v>850000</v>
      </c>
      <c r="J14" s="1917" t="str">
        <f t="shared" si="2"/>
        <v>189/HĐND-TH ngày 17/2/2017</v>
      </c>
      <c r="K14" s="1917" t="str">
        <f t="shared" si="2"/>
        <v>1673/QĐ-UBND ngày 22/6/2017</v>
      </c>
      <c r="L14" s="1917">
        <f t="shared" si="2"/>
        <v>950018</v>
      </c>
      <c r="M14" s="1917">
        <f t="shared" si="2"/>
        <v>850000</v>
      </c>
      <c r="N14" s="1917">
        <f t="shared" si="2"/>
        <v>765000</v>
      </c>
      <c r="O14" s="1917">
        <f t="shared" si="2"/>
        <v>0</v>
      </c>
      <c r="P14" s="1917">
        <f t="shared" si="2"/>
        <v>0</v>
      </c>
      <c r="Q14" s="1917">
        <f t="shared" si="2"/>
        <v>765000</v>
      </c>
      <c r="R14" s="1917">
        <f t="shared" si="2"/>
        <v>0</v>
      </c>
      <c r="S14" s="1917">
        <f t="shared" si="2"/>
        <v>0</v>
      </c>
      <c r="T14" s="1917">
        <f t="shared" si="2"/>
        <v>515000</v>
      </c>
      <c r="U14" s="1917">
        <f t="shared" si="2"/>
        <v>515000</v>
      </c>
      <c r="V14" s="1917">
        <f t="shared" si="2"/>
        <v>75589</v>
      </c>
      <c r="W14" s="1917">
        <f t="shared" si="2"/>
        <v>75589</v>
      </c>
      <c r="X14" s="1917">
        <f t="shared" si="2"/>
        <v>765000</v>
      </c>
      <c r="Y14" s="1917">
        <f t="shared" si="2"/>
        <v>765000</v>
      </c>
      <c r="Z14" s="1917">
        <f t="shared" si="2"/>
        <v>47000</v>
      </c>
      <c r="AA14" s="1917">
        <f t="shared" si="2"/>
        <v>0</v>
      </c>
      <c r="AB14" s="1917">
        <f t="shared" si="2"/>
        <v>0</v>
      </c>
      <c r="AC14" s="1917"/>
      <c r="AD14" s="1917">
        <f t="shared" ref="AD14:AL14" si="3">AD15</f>
        <v>765000</v>
      </c>
      <c r="AE14" s="1917">
        <f t="shared" si="3"/>
        <v>765000</v>
      </c>
      <c r="AF14" s="1917">
        <f t="shared" si="3"/>
        <v>765000</v>
      </c>
      <c r="AG14" s="1917">
        <f t="shared" si="3"/>
        <v>85000</v>
      </c>
      <c r="AH14" s="1917">
        <f t="shared" si="3"/>
        <v>47000</v>
      </c>
      <c r="AI14" s="1917">
        <f t="shared" si="3"/>
        <v>47000</v>
      </c>
      <c r="AJ14" s="1917">
        <f t="shared" si="3"/>
        <v>0</v>
      </c>
      <c r="AK14" s="1917">
        <f t="shared" si="3"/>
        <v>0</v>
      </c>
      <c r="AL14" s="1917">
        <f t="shared" si="3"/>
        <v>85000</v>
      </c>
      <c r="AM14" s="1918"/>
      <c r="AN14" s="1918"/>
      <c r="AP14" s="1919"/>
    </row>
    <row r="15" spans="1:42" ht="52.15" customHeight="1">
      <c r="A15" s="1920">
        <v>1</v>
      </c>
      <c r="B15" s="1921" t="s">
        <v>219</v>
      </c>
      <c r="C15" s="1921"/>
      <c r="D15" s="1921"/>
      <c r="E15" s="1921"/>
      <c r="F15" s="1921"/>
      <c r="G15" s="1922" t="s">
        <v>237</v>
      </c>
      <c r="H15" s="1923">
        <v>950018</v>
      </c>
      <c r="I15" s="1923">
        <v>850000</v>
      </c>
      <c r="J15" s="1924" t="s">
        <v>612</v>
      </c>
      <c r="K15" s="1922" t="s">
        <v>237</v>
      </c>
      <c r="L15" s="1923">
        <v>950018</v>
      </c>
      <c r="M15" s="1923">
        <v>850000</v>
      </c>
      <c r="N15" s="1923">
        <v>765000</v>
      </c>
      <c r="O15" s="1923"/>
      <c r="P15" s="1923"/>
      <c r="Q15" s="1923">
        <v>765000</v>
      </c>
      <c r="R15" s="1923"/>
      <c r="S15" s="1923"/>
      <c r="T15" s="1923">
        <v>515000</v>
      </c>
      <c r="U15" s="1923">
        <f>T15</f>
        <v>515000</v>
      </c>
      <c r="V15" s="1923">
        <v>75589</v>
      </c>
      <c r="W15" s="1923">
        <f>V15</f>
        <v>75589</v>
      </c>
      <c r="X15" s="1923">
        <f>Q15</f>
        <v>765000</v>
      </c>
      <c r="Y15" s="1923">
        <f>X15</f>
        <v>765000</v>
      </c>
      <c r="Z15" s="1970">
        <v>47000</v>
      </c>
      <c r="AA15" s="1923"/>
      <c r="AB15" s="1923"/>
      <c r="AC15" s="1920" t="s">
        <v>645</v>
      </c>
      <c r="AD15" s="1923">
        <v>765000</v>
      </c>
      <c r="AE15" s="1923">
        <f>AF15</f>
        <v>765000</v>
      </c>
      <c r="AF15" s="1923">
        <f>250000+515000</f>
        <v>765000</v>
      </c>
      <c r="AG15" s="1923">
        <f>I15-AF15</f>
        <v>85000</v>
      </c>
      <c r="AH15" s="1923">
        <f>AI15</f>
        <v>47000</v>
      </c>
      <c r="AI15" s="1923">
        <v>47000</v>
      </c>
      <c r="AJ15" s="1923"/>
      <c r="AK15" s="1923"/>
      <c r="AL15" s="1923">
        <f>AD15*0.1/0.9</f>
        <v>85000</v>
      </c>
      <c r="AM15" s="1924" t="s">
        <v>613</v>
      </c>
      <c r="AN15" s="1918"/>
    </row>
    <row r="16" spans="1:42" ht="30.75" hidden="1" customHeight="1">
      <c r="A16" s="1916" t="s">
        <v>3</v>
      </c>
      <c r="B16" s="1915" t="s">
        <v>220</v>
      </c>
      <c r="C16" s="1915"/>
      <c r="D16" s="1915"/>
      <c r="E16" s="1915"/>
      <c r="F16" s="1915"/>
      <c r="G16" s="1922"/>
      <c r="H16" s="1917">
        <f>SUM(H18:H38)</f>
        <v>41275</v>
      </c>
      <c r="I16" s="1917">
        <f>SUM(I18:I38)</f>
        <v>30000</v>
      </c>
      <c r="J16" s="1915"/>
      <c r="K16" s="1922"/>
      <c r="L16" s="1917">
        <f>SUM(L18:L38)</f>
        <v>41275</v>
      </c>
      <c r="M16" s="1917">
        <f>SUM(M18:M38)</f>
        <v>30000</v>
      </c>
      <c r="N16" s="1917"/>
      <c r="O16" s="1917"/>
      <c r="P16" s="1917"/>
      <c r="Q16" s="1917"/>
      <c r="R16" s="1917"/>
      <c r="S16" s="1917"/>
      <c r="T16" s="1917"/>
      <c r="U16" s="1917"/>
      <c r="V16" s="1917"/>
      <c r="W16" s="1917"/>
      <c r="X16" s="1917"/>
      <c r="Y16" s="1917"/>
      <c r="Z16" s="1917"/>
      <c r="AA16" s="1917"/>
      <c r="AB16" s="1917"/>
      <c r="AC16" s="1917"/>
      <c r="AD16" s="1917">
        <f>SUM(AD18:AD38)</f>
        <v>26999.5</v>
      </c>
      <c r="AE16" s="1917">
        <f t="shared" ref="AE16:AL16" si="4">SUM(AE18:AE38)</f>
        <v>26999.5</v>
      </c>
      <c r="AF16" s="1917">
        <f t="shared" si="4"/>
        <v>26999.5</v>
      </c>
      <c r="AG16" s="1917">
        <f t="shared" si="4"/>
        <v>3000</v>
      </c>
      <c r="AH16" s="1917">
        <f t="shared" si="4"/>
        <v>3000</v>
      </c>
      <c r="AI16" s="1917">
        <f t="shared" si="4"/>
        <v>3000</v>
      </c>
      <c r="AJ16" s="1917">
        <f t="shared" si="4"/>
        <v>0</v>
      </c>
      <c r="AK16" s="1917">
        <f t="shared" si="4"/>
        <v>0</v>
      </c>
      <c r="AL16" s="1917">
        <f t="shared" si="4"/>
        <v>3000</v>
      </c>
      <c r="AM16" s="1924"/>
      <c r="AN16" s="1918"/>
    </row>
    <row r="17" spans="1:40" ht="21.75" hidden="1" customHeight="1">
      <c r="A17" s="1916"/>
      <c r="B17" s="1915" t="s">
        <v>615</v>
      </c>
      <c r="C17" s="1915"/>
      <c r="D17" s="1915"/>
      <c r="E17" s="1915"/>
      <c r="F17" s="1915"/>
      <c r="G17" s="1922"/>
      <c r="H17" s="1917"/>
      <c r="I17" s="1917"/>
      <c r="J17" s="1915"/>
      <c r="K17" s="1922"/>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24"/>
      <c r="AN17" s="1918"/>
    </row>
    <row r="18" spans="1:40" ht="36" hidden="1" customHeight="1">
      <c r="A18" s="1920">
        <v>1</v>
      </c>
      <c r="B18" s="1921" t="s">
        <v>221</v>
      </c>
      <c r="C18" s="1921"/>
      <c r="D18" s="1921"/>
      <c r="E18" s="1921"/>
      <c r="F18" s="1921"/>
      <c r="G18" s="1922" t="s">
        <v>238</v>
      </c>
      <c r="H18" s="1923">
        <v>1309</v>
      </c>
      <c r="I18" s="1925">
        <v>1150</v>
      </c>
      <c r="J18" s="1924" t="s">
        <v>616</v>
      </c>
      <c r="K18" s="1922" t="s">
        <v>238</v>
      </c>
      <c r="L18" s="1923">
        <v>1309</v>
      </c>
      <c r="M18" s="1925">
        <v>1150</v>
      </c>
      <c r="N18" s="1925"/>
      <c r="O18" s="1925"/>
      <c r="P18" s="1925"/>
      <c r="Q18" s="1925"/>
      <c r="R18" s="1925"/>
      <c r="S18" s="1925"/>
      <c r="T18" s="1925"/>
      <c r="U18" s="1925"/>
      <c r="V18" s="1925"/>
      <c r="W18" s="1925"/>
      <c r="X18" s="1925"/>
      <c r="Y18" s="1925"/>
      <c r="Z18" s="1925"/>
      <c r="AA18" s="1925"/>
      <c r="AB18" s="1925"/>
      <c r="AC18" s="1925"/>
      <c r="AD18" s="1923">
        <f>M18*0.9</f>
        <v>1035</v>
      </c>
      <c r="AE18" s="1923">
        <f>AF18</f>
        <v>1035</v>
      </c>
      <c r="AF18" s="1923">
        <f>AD18</f>
        <v>1035</v>
      </c>
      <c r="AG18" s="1923">
        <f>I18-AF18</f>
        <v>115</v>
      </c>
      <c r="AH18" s="1923">
        <f>AI18</f>
        <v>115</v>
      </c>
      <c r="AI18" s="1923">
        <f>AG18</f>
        <v>115</v>
      </c>
      <c r="AJ18" s="1923"/>
      <c r="AK18" s="1923"/>
      <c r="AL18" s="1923">
        <f>AD18*0.1/0.9</f>
        <v>115</v>
      </c>
      <c r="AM18" s="1924" t="s">
        <v>617</v>
      </c>
      <c r="AN18" s="1918"/>
    </row>
    <row r="19" spans="1:40" ht="36" hidden="1" customHeight="1">
      <c r="A19" s="1920">
        <f t="shared" ref="A19:A35" si="5">+A18+1</f>
        <v>2</v>
      </c>
      <c r="B19" s="1921" t="s">
        <v>222</v>
      </c>
      <c r="C19" s="1921"/>
      <c r="D19" s="1921"/>
      <c r="E19" s="1921"/>
      <c r="F19" s="1921"/>
      <c r="G19" s="1922" t="s">
        <v>239</v>
      </c>
      <c r="H19" s="1923">
        <v>1941</v>
      </c>
      <c r="I19" s="1925">
        <v>1725</v>
      </c>
      <c r="J19" s="1924" t="s">
        <v>616</v>
      </c>
      <c r="K19" s="1922" t="s">
        <v>239</v>
      </c>
      <c r="L19" s="1923">
        <v>1941</v>
      </c>
      <c r="M19" s="1925">
        <v>1725</v>
      </c>
      <c r="N19" s="1925"/>
      <c r="O19" s="1925"/>
      <c r="P19" s="1925"/>
      <c r="Q19" s="1925"/>
      <c r="R19" s="1925"/>
      <c r="S19" s="1925"/>
      <c r="T19" s="1925"/>
      <c r="U19" s="1925"/>
      <c r="V19" s="1925"/>
      <c r="W19" s="1925"/>
      <c r="X19" s="1925"/>
      <c r="Y19" s="1925"/>
      <c r="Z19" s="1925"/>
      <c r="AA19" s="1925"/>
      <c r="AB19" s="1925"/>
      <c r="AC19" s="1925"/>
      <c r="AD19" s="1923">
        <v>1552</v>
      </c>
      <c r="AE19" s="1923">
        <f t="shared" ref="AE19:AE38" si="6">AF19</f>
        <v>1552</v>
      </c>
      <c r="AF19" s="1923">
        <f>AD19</f>
        <v>1552</v>
      </c>
      <c r="AG19" s="1923">
        <f>I19-AF19</f>
        <v>173</v>
      </c>
      <c r="AH19" s="1923">
        <f>AI19</f>
        <v>173</v>
      </c>
      <c r="AI19" s="1923">
        <f>AG19</f>
        <v>173</v>
      </c>
      <c r="AJ19" s="1923"/>
      <c r="AK19" s="1923"/>
      <c r="AL19" s="1923">
        <v>173</v>
      </c>
      <c r="AM19" s="1924" t="s">
        <v>617</v>
      </c>
      <c r="AN19" s="1918"/>
    </row>
    <row r="20" spans="1:40" s="1910" customFormat="1" ht="19.5" hidden="1" customHeight="1">
      <c r="A20" s="1916"/>
      <c r="B20" s="1915" t="s">
        <v>618</v>
      </c>
      <c r="C20" s="1915"/>
      <c r="D20" s="1915"/>
      <c r="E20" s="1915"/>
      <c r="F20" s="1915"/>
      <c r="G20" s="1926"/>
      <c r="H20" s="1917"/>
      <c r="I20" s="1927"/>
      <c r="J20" s="1928"/>
      <c r="K20" s="1926"/>
      <c r="L20" s="1917"/>
      <c r="M20" s="1927"/>
      <c r="N20" s="1927"/>
      <c r="O20" s="1927"/>
      <c r="P20" s="1927"/>
      <c r="Q20" s="1927"/>
      <c r="R20" s="1927"/>
      <c r="S20" s="1927"/>
      <c r="T20" s="1927"/>
      <c r="U20" s="1927"/>
      <c r="V20" s="1927"/>
      <c r="W20" s="1927"/>
      <c r="X20" s="1927"/>
      <c r="Y20" s="1927"/>
      <c r="Z20" s="1927"/>
      <c r="AA20" s="1927"/>
      <c r="AB20" s="1927"/>
      <c r="AC20" s="1927"/>
      <c r="AD20" s="1917"/>
      <c r="AE20" s="1923">
        <f t="shared" si="6"/>
        <v>0</v>
      </c>
      <c r="AF20" s="1917"/>
      <c r="AG20" s="1917"/>
      <c r="AH20" s="1917"/>
      <c r="AI20" s="1917"/>
      <c r="AJ20" s="1917"/>
      <c r="AK20" s="1917"/>
      <c r="AL20" s="1923">
        <f t="shared" ref="AL20:AL38" si="7">AD20*0.1/0.9</f>
        <v>0</v>
      </c>
      <c r="AM20" s="1928"/>
      <c r="AN20" s="1929"/>
    </row>
    <row r="21" spans="1:40" ht="36" hidden="1" customHeight="1">
      <c r="A21" s="1920">
        <v>3</v>
      </c>
      <c r="B21" s="1921" t="s">
        <v>223</v>
      </c>
      <c r="C21" s="1921"/>
      <c r="D21" s="1921"/>
      <c r="E21" s="1921"/>
      <c r="F21" s="1921"/>
      <c r="G21" s="1922" t="s">
        <v>240</v>
      </c>
      <c r="H21" s="1923">
        <v>1481</v>
      </c>
      <c r="I21" s="1925">
        <v>1150</v>
      </c>
      <c r="J21" s="1924" t="s">
        <v>616</v>
      </c>
      <c r="K21" s="1922" t="s">
        <v>240</v>
      </c>
      <c r="L21" s="1923">
        <v>1481</v>
      </c>
      <c r="M21" s="1925">
        <v>1150</v>
      </c>
      <c r="N21" s="1925"/>
      <c r="O21" s="1925"/>
      <c r="P21" s="1925"/>
      <c r="Q21" s="1925"/>
      <c r="R21" s="1925"/>
      <c r="S21" s="1925"/>
      <c r="T21" s="1925"/>
      <c r="U21" s="1925"/>
      <c r="V21" s="1925"/>
      <c r="W21" s="1925"/>
      <c r="X21" s="1925"/>
      <c r="Y21" s="1925"/>
      <c r="Z21" s="1925"/>
      <c r="AA21" s="1925"/>
      <c r="AB21" s="1925"/>
      <c r="AC21" s="1925"/>
      <c r="AD21" s="1923">
        <f>M21*0.9</f>
        <v>1035</v>
      </c>
      <c r="AE21" s="1923">
        <f t="shared" si="6"/>
        <v>1035</v>
      </c>
      <c r="AF21" s="1923">
        <f>AD21</f>
        <v>1035</v>
      </c>
      <c r="AG21" s="1923">
        <f>I21-AF21</f>
        <v>115</v>
      </c>
      <c r="AH21" s="1923">
        <f t="shared" ref="AH21:AH38" si="8">AI21</f>
        <v>115</v>
      </c>
      <c r="AI21" s="1923">
        <f>AG21</f>
        <v>115</v>
      </c>
      <c r="AJ21" s="1923"/>
      <c r="AK21" s="1923"/>
      <c r="AL21" s="1923">
        <f t="shared" si="7"/>
        <v>115</v>
      </c>
      <c r="AM21" s="1924" t="s">
        <v>619</v>
      </c>
      <c r="AN21" s="1918"/>
    </row>
    <row r="22" spans="1:40" ht="36" hidden="1" customHeight="1">
      <c r="A22" s="1920">
        <f t="shared" si="5"/>
        <v>4</v>
      </c>
      <c r="B22" s="1921" t="s">
        <v>224</v>
      </c>
      <c r="C22" s="1921"/>
      <c r="D22" s="1921"/>
      <c r="E22" s="1921"/>
      <c r="F22" s="1921"/>
      <c r="G22" s="1922" t="s">
        <v>241</v>
      </c>
      <c r="H22" s="1923">
        <v>2403</v>
      </c>
      <c r="I22" s="1925">
        <v>1800</v>
      </c>
      <c r="J22" s="1924" t="s">
        <v>616</v>
      </c>
      <c r="K22" s="1922" t="s">
        <v>241</v>
      </c>
      <c r="L22" s="1923">
        <v>2403</v>
      </c>
      <c r="M22" s="1925">
        <v>1800</v>
      </c>
      <c r="N22" s="1925"/>
      <c r="O22" s="1925"/>
      <c r="P22" s="1925"/>
      <c r="Q22" s="1925"/>
      <c r="R22" s="1925"/>
      <c r="S22" s="1925"/>
      <c r="T22" s="1925"/>
      <c r="U22" s="1925"/>
      <c r="V22" s="1925"/>
      <c r="W22" s="1925"/>
      <c r="X22" s="1925"/>
      <c r="Y22" s="1925"/>
      <c r="Z22" s="1925"/>
      <c r="AA22" s="1925"/>
      <c r="AB22" s="1925"/>
      <c r="AC22" s="1925"/>
      <c r="AD22" s="1923">
        <f>M22*0.9</f>
        <v>1620</v>
      </c>
      <c r="AE22" s="1923">
        <f t="shared" si="6"/>
        <v>1620</v>
      </c>
      <c r="AF22" s="1923">
        <f t="shared" ref="AF22:AF38" si="9">AD22</f>
        <v>1620</v>
      </c>
      <c r="AG22" s="1923">
        <f>I22-AF22</f>
        <v>180</v>
      </c>
      <c r="AH22" s="1923">
        <f t="shared" si="8"/>
        <v>180</v>
      </c>
      <c r="AI22" s="1923">
        <f>AG22</f>
        <v>180</v>
      </c>
      <c r="AJ22" s="1923"/>
      <c r="AK22" s="1923"/>
      <c r="AL22" s="1923">
        <f t="shared" si="7"/>
        <v>180</v>
      </c>
      <c r="AM22" s="1924" t="s">
        <v>619</v>
      </c>
      <c r="AN22" s="1918"/>
    </row>
    <row r="23" spans="1:40" ht="36" hidden="1" customHeight="1">
      <c r="A23" s="1920">
        <f t="shared" si="5"/>
        <v>5</v>
      </c>
      <c r="B23" s="1921" t="s">
        <v>225</v>
      </c>
      <c r="C23" s="1921"/>
      <c r="D23" s="1921"/>
      <c r="E23" s="1921"/>
      <c r="F23" s="1921"/>
      <c r="G23" s="1922" t="s">
        <v>242</v>
      </c>
      <c r="H23" s="1923">
        <v>2330</v>
      </c>
      <c r="I23" s="1925">
        <v>1800</v>
      </c>
      <c r="J23" s="1924" t="s">
        <v>616</v>
      </c>
      <c r="K23" s="1922" t="s">
        <v>242</v>
      </c>
      <c r="L23" s="1923">
        <v>2330</v>
      </c>
      <c r="M23" s="1925">
        <v>1800</v>
      </c>
      <c r="N23" s="1925"/>
      <c r="O23" s="1925"/>
      <c r="P23" s="1925"/>
      <c r="Q23" s="1925"/>
      <c r="R23" s="1925"/>
      <c r="S23" s="1925"/>
      <c r="T23" s="1925"/>
      <c r="U23" s="1925"/>
      <c r="V23" s="1925"/>
      <c r="W23" s="1925"/>
      <c r="X23" s="1925"/>
      <c r="Y23" s="1925"/>
      <c r="Z23" s="1925"/>
      <c r="AA23" s="1925"/>
      <c r="AB23" s="1925"/>
      <c r="AC23" s="1925"/>
      <c r="AD23" s="1923">
        <f>M23*0.9</f>
        <v>1620</v>
      </c>
      <c r="AE23" s="1923">
        <f t="shared" si="6"/>
        <v>1620</v>
      </c>
      <c r="AF23" s="1923">
        <f t="shared" si="9"/>
        <v>1620</v>
      </c>
      <c r="AG23" s="1923">
        <f>I23-AF23</f>
        <v>180</v>
      </c>
      <c r="AH23" s="1923">
        <f t="shared" si="8"/>
        <v>180</v>
      </c>
      <c r="AI23" s="1923">
        <f>AG23</f>
        <v>180</v>
      </c>
      <c r="AJ23" s="1923"/>
      <c r="AK23" s="1923"/>
      <c r="AL23" s="1923">
        <f t="shared" si="7"/>
        <v>180</v>
      </c>
      <c r="AM23" s="1924" t="s">
        <v>619</v>
      </c>
      <c r="AN23" s="1918"/>
    </row>
    <row r="24" spans="1:40" s="1910" customFormat="1" ht="24" hidden="1" customHeight="1">
      <c r="A24" s="1916"/>
      <c r="B24" s="1915" t="s">
        <v>620</v>
      </c>
      <c r="C24" s="1915"/>
      <c r="D24" s="1915"/>
      <c r="E24" s="1915"/>
      <c r="F24" s="1915"/>
      <c r="G24" s="1926"/>
      <c r="H24" s="1917"/>
      <c r="I24" s="1927"/>
      <c r="J24" s="1928"/>
      <c r="K24" s="1926"/>
      <c r="L24" s="1917"/>
      <c r="M24" s="1927"/>
      <c r="N24" s="1927"/>
      <c r="O24" s="1927"/>
      <c r="P24" s="1927"/>
      <c r="Q24" s="1927"/>
      <c r="R24" s="1927"/>
      <c r="S24" s="1927"/>
      <c r="T24" s="1927"/>
      <c r="U24" s="1927"/>
      <c r="V24" s="1927"/>
      <c r="W24" s="1927"/>
      <c r="X24" s="1927"/>
      <c r="Y24" s="1927"/>
      <c r="Z24" s="1927"/>
      <c r="AA24" s="1927"/>
      <c r="AB24" s="1927"/>
      <c r="AC24" s="1927"/>
      <c r="AD24" s="1917"/>
      <c r="AE24" s="1923">
        <f t="shared" si="6"/>
        <v>0</v>
      </c>
      <c r="AF24" s="1917"/>
      <c r="AG24" s="1917"/>
      <c r="AH24" s="1917"/>
      <c r="AI24" s="1917"/>
      <c r="AJ24" s="1917"/>
      <c r="AK24" s="1917"/>
      <c r="AL24" s="1923">
        <f t="shared" si="7"/>
        <v>0</v>
      </c>
      <c r="AM24" s="1928"/>
      <c r="AN24" s="1929"/>
    </row>
    <row r="25" spans="1:40" ht="36" hidden="1" customHeight="1">
      <c r="A25" s="1920">
        <v>6</v>
      </c>
      <c r="B25" s="1921" t="s">
        <v>226</v>
      </c>
      <c r="C25" s="1921"/>
      <c r="D25" s="1921"/>
      <c r="E25" s="1921"/>
      <c r="F25" s="1921"/>
      <c r="G25" s="1922" t="s">
        <v>243</v>
      </c>
      <c r="H25" s="1923">
        <v>3202</v>
      </c>
      <c r="I25" s="1925">
        <v>2900</v>
      </c>
      <c r="J25" s="1924" t="s">
        <v>616</v>
      </c>
      <c r="K25" s="1922" t="s">
        <v>243</v>
      </c>
      <c r="L25" s="1923">
        <v>3202</v>
      </c>
      <c r="M25" s="1925">
        <v>2900</v>
      </c>
      <c r="N25" s="1925"/>
      <c r="O25" s="1925"/>
      <c r="P25" s="1925"/>
      <c r="Q25" s="1925"/>
      <c r="R25" s="1925"/>
      <c r="S25" s="1925"/>
      <c r="T25" s="1925"/>
      <c r="U25" s="1925"/>
      <c r="V25" s="1925"/>
      <c r="W25" s="1925"/>
      <c r="X25" s="1925"/>
      <c r="Y25" s="1925"/>
      <c r="Z25" s="1925"/>
      <c r="AA25" s="1925"/>
      <c r="AB25" s="1925"/>
      <c r="AC25" s="1925"/>
      <c r="AD25" s="1923">
        <f>M25*0.9</f>
        <v>2610</v>
      </c>
      <c r="AE25" s="1923">
        <f t="shared" si="6"/>
        <v>2610</v>
      </c>
      <c r="AF25" s="1923">
        <f t="shared" si="9"/>
        <v>2610</v>
      </c>
      <c r="AG25" s="1923">
        <f>I25-AF25</f>
        <v>290</v>
      </c>
      <c r="AH25" s="1923">
        <f t="shared" si="8"/>
        <v>290</v>
      </c>
      <c r="AI25" s="1923">
        <f>AG25</f>
        <v>290</v>
      </c>
      <c r="AJ25" s="1923"/>
      <c r="AK25" s="1923"/>
      <c r="AL25" s="1923">
        <f t="shared" si="7"/>
        <v>290</v>
      </c>
      <c r="AM25" s="1924" t="s">
        <v>621</v>
      </c>
      <c r="AN25" s="1918"/>
    </row>
    <row r="26" spans="1:40" s="1910" customFormat="1" ht="21.75" hidden="1" customHeight="1">
      <c r="A26" s="1916"/>
      <c r="B26" s="1915" t="s">
        <v>622</v>
      </c>
      <c r="C26" s="1915"/>
      <c r="D26" s="1915"/>
      <c r="E26" s="1915"/>
      <c r="F26" s="1915"/>
      <c r="G26" s="1926"/>
      <c r="H26" s="1917"/>
      <c r="I26" s="1927"/>
      <c r="J26" s="1928"/>
      <c r="K26" s="1926"/>
      <c r="L26" s="1917"/>
      <c r="M26" s="1927"/>
      <c r="N26" s="1927"/>
      <c r="O26" s="1927"/>
      <c r="P26" s="1927"/>
      <c r="Q26" s="1927"/>
      <c r="R26" s="1927"/>
      <c r="S26" s="1927"/>
      <c r="T26" s="1927"/>
      <c r="U26" s="1927"/>
      <c r="V26" s="1927"/>
      <c r="W26" s="1927"/>
      <c r="X26" s="1927"/>
      <c r="Y26" s="1927"/>
      <c r="Z26" s="1927"/>
      <c r="AA26" s="1927"/>
      <c r="AB26" s="1927"/>
      <c r="AC26" s="1927"/>
      <c r="AD26" s="1917"/>
      <c r="AE26" s="1923">
        <f t="shared" si="6"/>
        <v>0</v>
      </c>
      <c r="AF26" s="1917"/>
      <c r="AG26" s="1917"/>
      <c r="AH26" s="1917"/>
      <c r="AI26" s="1917"/>
      <c r="AJ26" s="1917"/>
      <c r="AK26" s="1917"/>
      <c r="AL26" s="1923">
        <f t="shared" si="7"/>
        <v>0</v>
      </c>
      <c r="AM26" s="1928"/>
      <c r="AN26" s="1929"/>
    </row>
    <row r="27" spans="1:40" ht="36" hidden="1" customHeight="1">
      <c r="A27" s="1920">
        <v>7</v>
      </c>
      <c r="B27" s="1921" t="s">
        <v>227</v>
      </c>
      <c r="C27" s="1921"/>
      <c r="D27" s="1921"/>
      <c r="E27" s="1921"/>
      <c r="F27" s="1921"/>
      <c r="G27" s="1922" t="s">
        <v>244</v>
      </c>
      <c r="H27" s="1923">
        <v>3303</v>
      </c>
      <c r="I27" s="1925">
        <v>2300</v>
      </c>
      <c r="J27" s="1924" t="s">
        <v>616</v>
      </c>
      <c r="K27" s="1922" t="s">
        <v>244</v>
      </c>
      <c r="L27" s="1923">
        <v>3303</v>
      </c>
      <c r="M27" s="1925">
        <v>2300</v>
      </c>
      <c r="N27" s="1925"/>
      <c r="O27" s="1925"/>
      <c r="P27" s="1925"/>
      <c r="Q27" s="1925"/>
      <c r="R27" s="1925"/>
      <c r="S27" s="1925"/>
      <c r="T27" s="1925"/>
      <c r="U27" s="1925"/>
      <c r="V27" s="1925"/>
      <c r="W27" s="1925"/>
      <c r="X27" s="1925"/>
      <c r="Y27" s="1925"/>
      <c r="Z27" s="1925"/>
      <c r="AA27" s="1925"/>
      <c r="AB27" s="1925"/>
      <c r="AC27" s="1925"/>
      <c r="AD27" s="1923">
        <f>M27*0.9</f>
        <v>2070</v>
      </c>
      <c r="AE27" s="1923">
        <f t="shared" si="6"/>
        <v>2070</v>
      </c>
      <c r="AF27" s="1923">
        <f t="shared" si="9"/>
        <v>2070</v>
      </c>
      <c r="AG27" s="1923">
        <f>I27-AF27</f>
        <v>230</v>
      </c>
      <c r="AH27" s="1923">
        <f t="shared" si="8"/>
        <v>230</v>
      </c>
      <c r="AI27" s="1923">
        <f>AG27</f>
        <v>230</v>
      </c>
      <c r="AJ27" s="1923"/>
      <c r="AK27" s="1923"/>
      <c r="AL27" s="1923">
        <f t="shared" si="7"/>
        <v>230</v>
      </c>
      <c r="AM27" s="1924" t="s">
        <v>623</v>
      </c>
      <c r="AN27" s="1918"/>
    </row>
    <row r="28" spans="1:40" ht="36" hidden="1" customHeight="1">
      <c r="A28" s="1920">
        <f t="shared" si="5"/>
        <v>8</v>
      </c>
      <c r="B28" s="1921" t="s">
        <v>228</v>
      </c>
      <c r="C28" s="1921"/>
      <c r="D28" s="1921"/>
      <c r="E28" s="1921"/>
      <c r="F28" s="1921"/>
      <c r="G28" s="1922" t="s">
        <v>245</v>
      </c>
      <c r="H28" s="1923">
        <v>1811</v>
      </c>
      <c r="I28" s="1925">
        <v>1150</v>
      </c>
      <c r="J28" s="1924" t="s">
        <v>616</v>
      </c>
      <c r="K28" s="1922" t="s">
        <v>245</v>
      </c>
      <c r="L28" s="1923">
        <v>1811</v>
      </c>
      <c r="M28" s="1925">
        <v>1150</v>
      </c>
      <c r="N28" s="1925"/>
      <c r="O28" s="1925"/>
      <c r="P28" s="1925"/>
      <c r="Q28" s="1925"/>
      <c r="R28" s="1925"/>
      <c r="S28" s="1925"/>
      <c r="T28" s="1925"/>
      <c r="U28" s="1925"/>
      <c r="V28" s="1925"/>
      <c r="W28" s="1925"/>
      <c r="X28" s="1925"/>
      <c r="Y28" s="1925"/>
      <c r="Z28" s="1925"/>
      <c r="AA28" s="1925"/>
      <c r="AB28" s="1925"/>
      <c r="AC28" s="1925"/>
      <c r="AD28" s="1923">
        <f>M28*0.9</f>
        <v>1035</v>
      </c>
      <c r="AE28" s="1923">
        <f t="shared" si="6"/>
        <v>1035</v>
      </c>
      <c r="AF28" s="1923">
        <f t="shared" si="9"/>
        <v>1035</v>
      </c>
      <c r="AG28" s="1923">
        <f>I28-AF28</f>
        <v>115</v>
      </c>
      <c r="AH28" s="1923">
        <f t="shared" si="8"/>
        <v>115</v>
      </c>
      <c r="AI28" s="1923">
        <f>AG28</f>
        <v>115</v>
      </c>
      <c r="AJ28" s="1923"/>
      <c r="AK28" s="1923"/>
      <c r="AL28" s="1923">
        <f t="shared" si="7"/>
        <v>115</v>
      </c>
      <c r="AM28" s="1924" t="s">
        <v>623</v>
      </c>
      <c r="AN28" s="1918"/>
    </row>
    <row r="29" spans="1:40" ht="36" hidden="1" customHeight="1">
      <c r="A29" s="1920">
        <f t="shared" si="5"/>
        <v>9</v>
      </c>
      <c r="B29" s="1921" t="s">
        <v>229</v>
      </c>
      <c r="C29" s="1921"/>
      <c r="D29" s="1921"/>
      <c r="E29" s="1921"/>
      <c r="F29" s="1921"/>
      <c r="G29" s="1922" t="s">
        <v>246</v>
      </c>
      <c r="H29" s="1923">
        <v>1687</v>
      </c>
      <c r="I29" s="1925">
        <v>1150</v>
      </c>
      <c r="J29" s="1924" t="s">
        <v>616</v>
      </c>
      <c r="K29" s="1922" t="s">
        <v>246</v>
      </c>
      <c r="L29" s="1923">
        <v>1687</v>
      </c>
      <c r="M29" s="1925">
        <v>1150</v>
      </c>
      <c r="N29" s="1925"/>
      <c r="O29" s="1925"/>
      <c r="P29" s="1925"/>
      <c r="Q29" s="1925"/>
      <c r="R29" s="1925"/>
      <c r="S29" s="1925"/>
      <c r="T29" s="1925"/>
      <c r="U29" s="1925"/>
      <c r="V29" s="1925"/>
      <c r="W29" s="1925"/>
      <c r="X29" s="1925"/>
      <c r="Y29" s="1925"/>
      <c r="Z29" s="1925"/>
      <c r="AA29" s="1925"/>
      <c r="AB29" s="1925"/>
      <c r="AC29" s="1925"/>
      <c r="AD29" s="1923">
        <f>M29*0.9</f>
        <v>1035</v>
      </c>
      <c r="AE29" s="1923">
        <f t="shared" si="6"/>
        <v>1035</v>
      </c>
      <c r="AF29" s="1923">
        <f t="shared" si="9"/>
        <v>1035</v>
      </c>
      <c r="AG29" s="1923">
        <f>I29-AF29</f>
        <v>115</v>
      </c>
      <c r="AH29" s="1923">
        <f t="shared" si="8"/>
        <v>115</v>
      </c>
      <c r="AI29" s="1923">
        <f>AG29</f>
        <v>115</v>
      </c>
      <c r="AJ29" s="1923"/>
      <c r="AK29" s="1923"/>
      <c r="AL29" s="1923">
        <f t="shared" si="7"/>
        <v>115</v>
      </c>
      <c r="AM29" s="1924" t="s">
        <v>623</v>
      </c>
      <c r="AN29" s="1918"/>
    </row>
    <row r="30" spans="1:40" ht="36" hidden="1" customHeight="1">
      <c r="A30" s="1920">
        <f t="shared" si="5"/>
        <v>10</v>
      </c>
      <c r="B30" s="1921" t="s">
        <v>230</v>
      </c>
      <c r="C30" s="1921"/>
      <c r="D30" s="1921"/>
      <c r="E30" s="1921"/>
      <c r="F30" s="1921"/>
      <c r="G30" s="1922" t="s">
        <v>247</v>
      </c>
      <c r="H30" s="1923">
        <v>2802</v>
      </c>
      <c r="I30" s="1925">
        <v>2250</v>
      </c>
      <c r="J30" s="1924" t="s">
        <v>616</v>
      </c>
      <c r="K30" s="1922" t="s">
        <v>247</v>
      </c>
      <c r="L30" s="1923">
        <v>2802</v>
      </c>
      <c r="M30" s="1925">
        <v>2250</v>
      </c>
      <c r="N30" s="1925"/>
      <c r="O30" s="1925"/>
      <c r="P30" s="1925"/>
      <c r="Q30" s="1925"/>
      <c r="R30" s="1925"/>
      <c r="S30" s="1925"/>
      <c r="T30" s="1925"/>
      <c r="U30" s="1925"/>
      <c r="V30" s="1925"/>
      <c r="W30" s="1925"/>
      <c r="X30" s="1925"/>
      <c r="Y30" s="1925"/>
      <c r="Z30" s="1925"/>
      <c r="AA30" s="1925"/>
      <c r="AB30" s="1925"/>
      <c r="AC30" s="1925"/>
      <c r="AD30" s="1923">
        <f>M30*0.9</f>
        <v>2025</v>
      </c>
      <c r="AE30" s="1923">
        <f t="shared" si="6"/>
        <v>2025</v>
      </c>
      <c r="AF30" s="1923">
        <f t="shared" si="9"/>
        <v>2025</v>
      </c>
      <c r="AG30" s="1923">
        <f>I30-AF30</f>
        <v>225</v>
      </c>
      <c r="AH30" s="1923">
        <f t="shared" si="8"/>
        <v>225</v>
      </c>
      <c r="AI30" s="1923">
        <f>AG30</f>
        <v>225</v>
      </c>
      <c r="AJ30" s="1923"/>
      <c r="AK30" s="1923"/>
      <c r="AL30" s="1923">
        <f t="shared" si="7"/>
        <v>225</v>
      </c>
      <c r="AM30" s="1924" t="s">
        <v>623</v>
      </c>
      <c r="AN30" s="1918"/>
    </row>
    <row r="31" spans="1:40" ht="36" hidden="1" customHeight="1">
      <c r="A31" s="1920">
        <f t="shared" si="5"/>
        <v>11</v>
      </c>
      <c r="B31" s="1921" t="s">
        <v>231</v>
      </c>
      <c r="C31" s="1921"/>
      <c r="D31" s="1921"/>
      <c r="E31" s="1921"/>
      <c r="F31" s="1921"/>
      <c r="G31" s="1922" t="s">
        <v>248</v>
      </c>
      <c r="H31" s="1923">
        <v>2750</v>
      </c>
      <c r="I31" s="1925">
        <v>2250</v>
      </c>
      <c r="J31" s="1924" t="s">
        <v>616</v>
      </c>
      <c r="K31" s="1922" t="s">
        <v>248</v>
      </c>
      <c r="L31" s="1923">
        <v>2750</v>
      </c>
      <c r="M31" s="1925">
        <v>2250</v>
      </c>
      <c r="N31" s="1925"/>
      <c r="O31" s="1925"/>
      <c r="P31" s="1925"/>
      <c r="Q31" s="1925"/>
      <c r="R31" s="1925"/>
      <c r="S31" s="1925"/>
      <c r="T31" s="1925"/>
      <c r="U31" s="1925"/>
      <c r="V31" s="1925"/>
      <c r="W31" s="1925"/>
      <c r="X31" s="1925"/>
      <c r="Y31" s="1925"/>
      <c r="Z31" s="1925"/>
      <c r="AA31" s="1925"/>
      <c r="AB31" s="1925"/>
      <c r="AC31" s="1925"/>
      <c r="AD31" s="1923">
        <f>M31*0.9</f>
        <v>2025</v>
      </c>
      <c r="AE31" s="1923">
        <f t="shared" si="6"/>
        <v>2025</v>
      </c>
      <c r="AF31" s="1923">
        <f t="shared" si="9"/>
        <v>2025</v>
      </c>
      <c r="AG31" s="1923">
        <f>I31-AF31</f>
        <v>225</v>
      </c>
      <c r="AH31" s="1923">
        <f t="shared" si="8"/>
        <v>225</v>
      </c>
      <c r="AI31" s="1923">
        <f>AG31</f>
        <v>225</v>
      </c>
      <c r="AJ31" s="1923"/>
      <c r="AK31" s="1923"/>
      <c r="AL31" s="1923">
        <f t="shared" si="7"/>
        <v>225</v>
      </c>
      <c r="AM31" s="1924" t="s">
        <v>623</v>
      </c>
      <c r="AN31" s="1918"/>
    </row>
    <row r="32" spans="1:40" s="1910" customFormat="1" ht="18.75" hidden="1" customHeight="1">
      <c r="A32" s="1916"/>
      <c r="B32" s="1915" t="s">
        <v>624</v>
      </c>
      <c r="C32" s="1915"/>
      <c r="D32" s="1915"/>
      <c r="E32" s="1915"/>
      <c r="F32" s="1915"/>
      <c r="G32" s="1926"/>
      <c r="H32" s="1917"/>
      <c r="I32" s="1927"/>
      <c r="J32" s="1928"/>
      <c r="K32" s="1926"/>
      <c r="L32" s="1917"/>
      <c r="M32" s="1927"/>
      <c r="N32" s="1927"/>
      <c r="O32" s="1927"/>
      <c r="P32" s="1927"/>
      <c r="Q32" s="1927"/>
      <c r="R32" s="1927"/>
      <c r="S32" s="1927"/>
      <c r="T32" s="1927"/>
      <c r="U32" s="1927"/>
      <c r="V32" s="1927"/>
      <c r="W32" s="1927"/>
      <c r="X32" s="1927"/>
      <c r="Y32" s="1927"/>
      <c r="Z32" s="1927"/>
      <c r="AA32" s="1927"/>
      <c r="AB32" s="1927"/>
      <c r="AC32" s="1927"/>
      <c r="AD32" s="1917"/>
      <c r="AE32" s="1923">
        <f t="shared" si="6"/>
        <v>0</v>
      </c>
      <c r="AF32" s="1917"/>
      <c r="AG32" s="1917"/>
      <c r="AH32" s="1917"/>
      <c r="AI32" s="1917"/>
      <c r="AJ32" s="1917"/>
      <c r="AK32" s="1917"/>
      <c r="AL32" s="1923">
        <f t="shared" si="7"/>
        <v>0</v>
      </c>
      <c r="AM32" s="1928"/>
      <c r="AN32" s="1929"/>
    </row>
    <row r="33" spans="1:40" ht="36" hidden="1" customHeight="1">
      <c r="A33" s="1920">
        <v>12</v>
      </c>
      <c r="B33" s="1921" t="s">
        <v>232</v>
      </c>
      <c r="C33" s="1921"/>
      <c r="D33" s="1921"/>
      <c r="E33" s="1921"/>
      <c r="F33" s="1921"/>
      <c r="G33" s="1922" t="s">
        <v>249</v>
      </c>
      <c r="H33" s="1923">
        <v>4424</v>
      </c>
      <c r="I33" s="1925">
        <v>2875</v>
      </c>
      <c r="J33" s="1924" t="s">
        <v>616</v>
      </c>
      <c r="K33" s="1922" t="s">
        <v>249</v>
      </c>
      <c r="L33" s="1923">
        <v>4424</v>
      </c>
      <c r="M33" s="1925">
        <v>2875</v>
      </c>
      <c r="N33" s="1925"/>
      <c r="O33" s="1925"/>
      <c r="P33" s="1925"/>
      <c r="Q33" s="1925"/>
      <c r="R33" s="1925"/>
      <c r="S33" s="1925"/>
      <c r="T33" s="1925"/>
      <c r="U33" s="1925"/>
      <c r="V33" s="1925"/>
      <c r="W33" s="1925"/>
      <c r="X33" s="1925"/>
      <c r="Y33" s="1925"/>
      <c r="Z33" s="1925"/>
      <c r="AA33" s="1925"/>
      <c r="AB33" s="1925"/>
      <c r="AC33" s="1925"/>
      <c r="AD33" s="1923">
        <f>M33*0.9</f>
        <v>2587.5</v>
      </c>
      <c r="AE33" s="1923">
        <f t="shared" si="6"/>
        <v>2587.5</v>
      </c>
      <c r="AF33" s="1923">
        <f t="shared" si="9"/>
        <v>2587.5</v>
      </c>
      <c r="AG33" s="1923">
        <v>287</v>
      </c>
      <c r="AH33" s="1923">
        <f t="shared" si="8"/>
        <v>287</v>
      </c>
      <c r="AI33" s="1923">
        <f>AG33</f>
        <v>287</v>
      </c>
      <c r="AJ33" s="1923"/>
      <c r="AK33" s="1923"/>
      <c r="AL33" s="1923">
        <v>287</v>
      </c>
      <c r="AM33" s="1924" t="s">
        <v>625</v>
      </c>
      <c r="AN33" s="1918"/>
    </row>
    <row r="34" spans="1:40" ht="36" hidden="1" customHeight="1">
      <c r="A34" s="1920">
        <f t="shared" si="5"/>
        <v>13</v>
      </c>
      <c r="B34" s="1921" t="s">
        <v>233</v>
      </c>
      <c r="C34" s="1921"/>
      <c r="D34" s="1921"/>
      <c r="E34" s="1921"/>
      <c r="F34" s="1921"/>
      <c r="G34" s="1922" t="s">
        <v>250</v>
      </c>
      <c r="H34" s="1923">
        <v>2098</v>
      </c>
      <c r="I34" s="1925">
        <v>1150</v>
      </c>
      <c r="J34" s="1924" t="s">
        <v>616</v>
      </c>
      <c r="K34" s="1922" t="s">
        <v>250</v>
      </c>
      <c r="L34" s="1923">
        <v>2098</v>
      </c>
      <c r="M34" s="1925">
        <v>1150</v>
      </c>
      <c r="N34" s="1925"/>
      <c r="O34" s="1925"/>
      <c r="P34" s="1925"/>
      <c r="Q34" s="1925"/>
      <c r="R34" s="1925"/>
      <c r="S34" s="1925"/>
      <c r="T34" s="1925"/>
      <c r="U34" s="1925"/>
      <c r="V34" s="1925"/>
      <c r="W34" s="1925"/>
      <c r="X34" s="1925"/>
      <c r="Y34" s="1925"/>
      <c r="Z34" s="1925"/>
      <c r="AA34" s="1925"/>
      <c r="AB34" s="1925"/>
      <c r="AC34" s="1925"/>
      <c r="AD34" s="1923">
        <f>M34*0.9</f>
        <v>1035</v>
      </c>
      <c r="AE34" s="1923">
        <f t="shared" si="6"/>
        <v>1035</v>
      </c>
      <c r="AF34" s="1923">
        <f t="shared" si="9"/>
        <v>1035</v>
      </c>
      <c r="AG34" s="1923">
        <f>I34-AF34</f>
        <v>115</v>
      </c>
      <c r="AH34" s="1923">
        <f t="shared" si="8"/>
        <v>115</v>
      </c>
      <c r="AI34" s="1923">
        <f>AG34</f>
        <v>115</v>
      </c>
      <c r="AJ34" s="1923"/>
      <c r="AK34" s="1923"/>
      <c r="AL34" s="1923">
        <f t="shared" si="7"/>
        <v>115</v>
      </c>
      <c r="AM34" s="1924" t="s">
        <v>625</v>
      </c>
      <c r="AN34" s="1918"/>
    </row>
    <row r="35" spans="1:40" ht="36" hidden="1" customHeight="1">
      <c r="A35" s="1920">
        <f t="shared" si="5"/>
        <v>14</v>
      </c>
      <c r="B35" s="1921" t="s">
        <v>234</v>
      </c>
      <c r="C35" s="1921"/>
      <c r="D35" s="1921"/>
      <c r="E35" s="1921"/>
      <c r="F35" s="1921"/>
      <c r="G35" s="1922" t="s">
        <v>251</v>
      </c>
      <c r="H35" s="1923">
        <v>4520</v>
      </c>
      <c r="I35" s="1925">
        <v>3150</v>
      </c>
      <c r="J35" s="1924" t="s">
        <v>616</v>
      </c>
      <c r="K35" s="1922" t="s">
        <v>251</v>
      </c>
      <c r="L35" s="1923">
        <v>4520</v>
      </c>
      <c r="M35" s="1925">
        <v>3150</v>
      </c>
      <c r="N35" s="1925"/>
      <c r="O35" s="1925"/>
      <c r="P35" s="1925"/>
      <c r="Q35" s="1925"/>
      <c r="R35" s="1925"/>
      <c r="S35" s="1925"/>
      <c r="T35" s="1925"/>
      <c r="U35" s="1925"/>
      <c r="V35" s="1925"/>
      <c r="W35" s="1925"/>
      <c r="X35" s="1925"/>
      <c r="Y35" s="1925"/>
      <c r="Z35" s="1925"/>
      <c r="AA35" s="1925"/>
      <c r="AB35" s="1925"/>
      <c r="AC35" s="1925"/>
      <c r="AD35" s="1923">
        <f>M35*0.9</f>
        <v>2835</v>
      </c>
      <c r="AE35" s="1923">
        <f t="shared" si="6"/>
        <v>2835</v>
      </c>
      <c r="AF35" s="1923">
        <f t="shared" si="9"/>
        <v>2835</v>
      </c>
      <c r="AG35" s="1923">
        <f>I35-AF35</f>
        <v>315</v>
      </c>
      <c r="AH35" s="1923">
        <f t="shared" si="8"/>
        <v>315</v>
      </c>
      <c r="AI35" s="1923">
        <f>AG35</f>
        <v>315</v>
      </c>
      <c r="AJ35" s="1923"/>
      <c r="AK35" s="1923"/>
      <c r="AL35" s="1923">
        <f t="shared" si="7"/>
        <v>315</v>
      </c>
      <c r="AM35" s="1924" t="s">
        <v>625</v>
      </c>
      <c r="AN35" s="1918"/>
    </row>
    <row r="36" spans="1:40" s="1910" customFormat="1" ht="19.5" hidden="1" customHeight="1">
      <c r="A36" s="1916"/>
      <c r="B36" s="1915" t="s">
        <v>626</v>
      </c>
      <c r="C36" s="1915"/>
      <c r="D36" s="1915"/>
      <c r="E36" s="1915"/>
      <c r="F36" s="1915"/>
      <c r="G36" s="1926"/>
      <c r="H36" s="1917"/>
      <c r="I36" s="1927"/>
      <c r="J36" s="1928"/>
      <c r="K36" s="1926"/>
      <c r="L36" s="1917"/>
      <c r="M36" s="1927"/>
      <c r="N36" s="1927"/>
      <c r="O36" s="1927"/>
      <c r="P36" s="1927"/>
      <c r="Q36" s="1927"/>
      <c r="R36" s="1927"/>
      <c r="S36" s="1927"/>
      <c r="T36" s="1927"/>
      <c r="U36" s="1927"/>
      <c r="V36" s="1927"/>
      <c r="W36" s="1927"/>
      <c r="X36" s="1927"/>
      <c r="Y36" s="1927"/>
      <c r="Z36" s="1927"/>
      <c r="AA36" s="1927"/>
      <c r="AB36" s="1927"/>
      <c r="AC36" s="1927"/>
      <c r="AD36" s="1917"/>
      <c r="AE36" s="1923">
        <f t="shared" si="6"/>
        <v>0</v>
      </c>
      <c r="AF36" s="1917"/>
      <c r="AG36" s="1917"/>
      <c r="AH36" s="1917"/>
      <c r="AI36" s="1917"/>
      <c r="AJ36" s="1917"/>
      <c r="AK36" s="1917"/>
      <c r="AL36" s="1923">
        <f t="shared" si="7"/>
        <v>0</v>
      </c>
      <c r="AM36" s="1928"/>
      <c r="AN36" s="1929"/>
    </row>
    <row r="37" spans="1:40" ht="36" hidden="1" customHeight="1">
      <c r="A37" s="1920">
        <v>15</v>
      </c>
      <c r="B37" s="1921" t="s">
        <v>235</v>
      </c>
      <c r="C37" s="1921"/>
      <c r="D37" s="1921"/>
      <c r="E37" s="1921"/>
      <c r="F37" s="1921"/>
      <c r="G37" s="1922" t="s">
        <v>252</v>
      </c>
      <c r="H37" s="1923">
        <v>3892</v>
      </c>
      <c r="I37" s="1925">
        <v>2300</v>
      </c>
      <c r="J37" s="1924" t="s">
        <v>616</v>
      </c>
      <c r="K37" s="1922" t="s">
        <v>252</v>
      </c>
      <c r="L37" s="1923">
        <v>3892</v>
      </c>
      <c r="M37" s="1925">
        <v>2300</v>
      </c>
      <c r="N37" s="1925"/>
      <c r="O37" s="1925"/>
      <c r="P37" s="1925"/>
      <c r="Q37" s="1925"/>
      <c r="R37" s="1925"/>
      <c r="S37" s="1925"/>
      <c r="T37" s="1925"/>
      <c r="U37" s="1925"/>
      <c r="V37" s="1925"/>
      <c r="W37" s="1925"/>
      <c r="X37" s="1925"/>
      <c r="Y37" s="1925"/>
      <c r="Z37" s="1925"/>
      <c r="AA37" s="1925"/>
      <c r="AB37" s="1925"/>
      <c r="AC37" s="1925"/>
      <c r="AD37" s="1923">
        <f>M37*0.9</f>
        <v>2070</v>
      </c>
      <c r="AE37" s="1923">
        <f t="shared" si="6"/>
        <v>2070</v>
      </c>
      <c r="AF37" s="1923">
        <f t="shared" si="9"/>
        <v>2070</v>
      </c>
      <c r="AG37" s="1923">
        <f>I37-AF37</f>
        <v>230</v>
      </c>
      <c r="AH37" s="1923">
        <f t="shared" si="8"/>
        <v>230</v>
      </c>
      <c r="AI37" s="1923">
        <f>AG37</f>
        <v>230</v>
      </c>
      <c r="AJ37" s="1923"/>
      <c r="AK37" s="1923"/>
      <c r="AL37" s="1923">
        <f t="shared" si="7"/>
        <v>230</v>
      </c>
      <c r="AM37" s="1924" t="s">
        <v>627</v>
      </c>
      <c r="AN37" s="1918"/>
    </row>
    <row r="38" spans="1:40" ht="36" hidden="1" customHeight="1">
      <c r="A38" s="1920">
        <f>+A37+1</f>
        <v>16</v>
      </c>
      <c r="B38" s="1921" t="s">
        <v>236</v>
      </c>
      <c r="C38" s="1921"/>
      <c r="D38" s="1921"/>
      <c r="E38" s="1921"/>
      <c r="F38" s="1921"/>
      <c r="G38" s="1922" t="s">
        <v>253</v>
      </c>
      <c r="H38" s="1923">
        <v>1322</v>
      </c>
      <c r="I38" s="1925">
        <v>900</v>
      </c>
      <c r="J38" s="1924" t="s">
        <v>616</v>
      </c>
      <c r="K38" s="1922" t="s">
        <v>253</v>
      </c>
      <c r="L38" s="1923">
        <v>1322</v>
      </c>
      <c r="M38" s="1925">
        <v>900</v>
      </c>
      <c r="N38" s="1925"/>
      <c r="O38" s="1925"/>
      <c r="P38" s="1925"/>
      <c r="Q38" s="1925"/>
      <c r="R38" s="1925"/>
      <c r="S38" s="1925"/>
      <c r="T38" s="1925"/>
      <c r="U38" s="1925"/>
      <c r="V38" s="1925"/>
      <c r="W38" s="1925"/>
      <c r="X38" s="1925"/>
      <c r="Y38" s="1925"/>
      <c r="Z38" s="1925"/>
      <c r="AA38" s="1925"/>
      <c r="AB38" s="1925"/>
      <c r="AC38" s="1925"/>
      <c r="AD38" s="1923">
        <f>M38*0.9</f>
        <v>810</v>
      </c>
      <c r="AE38" s="1923">
        <f t="shared" si="6"/>
        <v>810</v>
      </c>
      <c r="AF38" s="1923">
        <f t="shared" si="9"/>
        <v>810</v>
      </c>
      <c r="AG38" s="1923">
        <f>I38-AF38</f>
        <v>90</v>
      </c>
      <c r="AH38" s="1923">
        <f t="shared" si="8"/>
        <v>90</v>
      </c>
      <c r="AI38" s="1923">
        <f>AG38</f>
        <v>90</v>
      </c>
      <c r="AJ38" s="1923"/>
      <c r="AK38" s="1923"/>
      <c r="AL38" s="1923">
        <f t="shared" si="7"/>
        <v>90</v>
      </c>
      <c r="AM38" s="1924" t="s">
        <v>627</v>
      </c>
      <c r="AN38" s="1918"/>
    </row>
    <row r="39" spans="1:40">
      <c r="A39" s="1930"/>
      <c r="B39" s="1930"/>
      <c r="C39" s="1930"/>
      <c r="D39" s="1930"/>
      <c r="E39" s="1930"/>
      <c r="F39" s="1930"/>
      <c r="G39" s="1930"/>
      <c r="H39" s="1930"/>
      <c r="I39" s="1930"/>
      <c r="J39" s="1930"/>
      <c r="K39" s="1930"/>
      <c r="L39" s="1930"/>
      <c r="M39" s="1930"/>
      <c r="N39" s="1930"/>
      <c r="O39" s="1930"/>
      <c r="P39" s="1930"/>
      <c r="Q39" s="1930"/>
      <c r="R39" s="1930"/>
      <c r="S39" s="1930"/>
      <c r="T39" s="1930"/>
      <c r="U39" s="1930"/>
      <c r="V39" s="1930"/>
      <c r="W39" s="1930"/>
      <c r="X39" s="1930"/>
      <c r="Y39" s="1930"/>
      <c r="Z39" s="1930"/>
      <c r="AA39" s="1930"/>
      <c r="AB39" s="1930"/>
      <c r="AC39" s="1930"/>
      <c r="AD39" s="1931"/>
      <c r="AE39" s="1931"/>
      <c r="AF39" s="1931"/>
      <c r="AG39" s="1931"/>
      <c r="AH39" s="1931"/>
      <c r="AI39" s="1931"/>
      <c r="AJ39" s="1931"/>
      <c r="AK39" s="1931"/>
      <c r="AL39" s="1931"/>
      <c r="AM39" s="1930"/>
      <c r="AN39" s="1930"/>
    </row>
    <row r="40" spans="1:40">
      <c r="B40" s="2767"/>
      <c r="C40" s="2767"/>
      <c r="D40" s="2767"/>
      <c r="E40" s="2767"/>
      <c r="F40" s="2767"/>
      <c r="G40" s="2767"/>
      <c r="H40" s="2767"/>
      <c r="I40" s="2767"/>
      <c r="J40" s="2767"/>
      <c r="K40" s="2767"/>
      <c r="L40" s="2767"/>
      <c r="M40" s="2767"/>
      <c r="N40" s="2767"/>
      <c r="O40" s="2767"/>
      <c r="P40" s="2767"/>
      <c r="Q40" s="2767"/>
      <c r="R40" s="2767"/>
      <c r="S40" s="2767"/>
      <c r="T40" s="2767"/>
      <c r="U40" s="2767"/>
      <c r="V40" s="2767"/>
      <c r="W40" s="2767"/>
      <c r="X40" s="2767"/>
      <c r="Y40" s="2767"/>
      <c r="Z40" s="2767"/>
      <c r="AA40" s="2767"/>
      <c r="AB40" s="2767"/>
      <c r="AC40" s="2767"/>
      <c r="AD40" s="2767"/>
      <c r="AE40" s="1932"/>
      <c r="AF40" s="1932"/>
      <c r="AG40" s="1932"/>
      <c r="AH40" s="1932"/>
      <c r="AI40" s="1932"/>
      <c r="AJ40" s="1932"/>
      <c r="AK40" s="1932"/>
      <c r="AL40" s="1932"/>
    </row>
  </sheetData>
  <mergeCells count="63">
    <mergeCell ref="B40:AD40"/>
    <mergeCell ref="AI7:AI9"/>
    <mergeCell ref="AJ7:AK7"/>
    <mergeCell ref="O8:O9"/>
    <mergeCell ref="P8:P9"/>
    <mergeCell ref="R8:R9"/>
    <mergeCell ref="S8:S9"/>
    <mergeCell ref="AA8:AA9"/>
    <mergeCell ref="AB8:AB9"/>
    <mergeCell ref="AJ8:AJ9"/>
    <mergeCell ref="AK8:AK9"/>
    <mergeCell ref="V7:V9"/>
    <mergeCell ref="W7:W9"/>
    <mergeCell ref="X7:X9"/>
    <mergeCell ref="Y7:Y9"/>
    <mergeCell ref="Z7:Z9"/>
    <mergeCell ref="H7:H9"/>
    <mergeCell ref="I7:I9"/>
    <mergeCell ref="L7:L9"/>
    <mergeCell ref="M7:M9"/>
    <mergeCell ref="N7:N9"/>
    <mergeCell ref="AM5:AM9"/>
    <mergeCell ref="AN5:AN9"/>
    <mergeCell ref="G6:G9"/>
    <mergeCell ref="H6:I6"/>
    <mergeCell ref="K6:K9"/>
    <mergeCell ref="L6:M6"/>
    <mergeCell ref="N6:P6"/>
    <mergeCell ref="Q6:S6"/>
    <mergeCell ref="T6:U6"/>
    <mergeCell ref="V6:W6"/>
    <mergeCell ref="AC5:AC9"/>
    <mergeCell ref="AD5:AD9"/>
    <mergeCell ref="AE5:AF5"/>
    <mergeCell ref="AG5:AG9"/>
    <mergeCell ref="AH5:AK5"/>
    <mergeCell ref="AL5:AL9"/>
    <mergeCell ref="N5:S5"/>
    <mergeCell ref="T5:W5"/>
    <mergeCell ref="X5:Y6"/>
    <mergeCell ref="Z5:AB6"/>
    <mergeCell ref="Q7:Q9"/>
    <mergeCell ref="R7:S7"/>
    <mergeCell ref="T7:T9"/>
    <mergeCell ref="U7:U9"/>
    <mergeCell ref="AA7:AB7"/>
    <mergeCell ref="O7:P7"/>
    <mergeCell ref="A1:AN1"/>
    <mergeCell ref="A2:AN2"/>
    <mergeCell ref="A3:AN3"/>
    <mergeCell ref="A5:A9"/>
    <mergeCell ref="B5:B9"/>
    <mergeCell ref="C5:C9"/>
    <mergeCell ref="D5:D9"/>
    <mergeCell ref="E5:E9"/>
    <mergeCell ref="F5:F9"/>
    <mergeCell ref="G5:I5"/>
    <mergeCell ref="AE6:AE9"/>
    <mergeCell ref="AF6:AF9"/>
    <mergeCell ref="AH6:AH9"/>
    <mergeCell ref="AI6:AK6"/>
    <mergeCell ref="J5:J9"/>
    <mergeCell ref="K5:M5"/>
  </mergeCells>
  <pageMargins left="0.47" right="0.31496062992125984" top="0.74803149606299213" bottom="0.74803149606299213" header="0.31496062992125984" footer="0.31496062992125984"/>
  <pageSetup paperSize="9"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1"/>
  <sheetViews>
    <sheetView zoomScale="93" zoomScaleNormal="93" workbookViewId="0">
      <selection activeCell="B9" sqref="B9"/>
    </sheetView>
  </sheetViews>
  <sheetFormatPr defaultColWidth="4.28515625" defaultRowHeight="15.75"/>
  <cols>
    <col min="1" max="1" width="5.42578125" style="2026" customWidth="1"/>
    <col min="2" max="2" width="27.42578125" style="2027" customWidth="1"/>
    <col min="3" max="3" width="6" style="2028" customWidth="1"/>
    <col min="4" max="4" width="7" style="2028" hidden="1" customWidth="1"/>
    <col min="5" max="5" width="6.42578125" style="2028" customWidth="1"/>
    <col min="6" max="6" width="12.42578125" style="2028" customWidth="1"/>
    <col min="7" max="7" width="12.42578125" style="2029" customWidth="1"/>
    <col min="8" max="8" width="12.7109375" style="2029" customWidth="1"/>
    <col min="9" max="11" width="8.28515625" style="2029" hidden="1" customWidth="1"/>
    <col min="12" max="13" width="4.7109375" style="2029" hidden="1" customWidth="1"/>
    <col min="14" max="14" width="6.7109375" style="2029" hidden="1" customWidth="1"/>
    <col min="15" max="15" width="6.42578125" style="2029" hidden="1" customWidth="1"/>
    <col min="16" max="16" width="6.28515625" style="2029" hidden="1" customWidth="1"/>
    <col min="17" max="17" width="4.5703125" style="2029" hidden="1" customWidth="1"/>
    <col min="18" max="19" width="6.28515625" style="2029" hidden="1" customWidth="1"/>
    <col min="20" max="20" width="5.7109375" style="2029" hidden="1" customWidth="1"/>
    <col min="21" max="21" width="4.7109375" style="2029" hidden="1" customWidth="1"/>
    <col min="22" max="25" width="5.42578125" style="2029" hidden="1" customWidth="1"/>
    <col min="26" max="27" width="6.28515625" style="2029" hidden="1" customWidth="1"/>
    <col min="28" max="29" width="5.42578125" style="2029" hidden="1" customWidth="1"/>
    <col min="30" max="30" width="11.28515625" style="2029" hidden="1" customWidth="1"/>
    <col min="31" max="32" width="11.28515625" style="2029" customWidth="1"/>
    <col min="33" max="33" width="9.5703125" style="2029" customWidth="1"/>
    <col min="34" max="34" width="11.7109375" style="2029" customWidth="1"/>
    <col min="35" max="35" width="5.5703125" style="2029" customWidth="1"/>
    <col min="36" max="36" width="5.42578125" style="2029" hidden="1" customWidth="1"/>
    <col min="37" max="37" width="4.5703125" style="2029" hidden="1" customWidth="1"/>
    <col min="38" max="38" width="4.7109375" style="2029" hidden="1" customWidth="1"/>
    <col min="39" max="39" width="4.28515625" style="2029" hidden="1" customWidth="1"/>
    <col min="40" max="40" width="4.42578125" style="2029" hidden="1" customWidth="1"/>
    <col min="41" max="41" width="4.28515625" style="2029" hidden="1" customWidth="1"/>
    <col min="42" max="42" width="4" style="2029" hidden="1" customWidth="1"/>
    <col min="43" max="43" width="4.7109375" style="2029" hidden="1" customWidth="1"/>
    <col min="44" max="44" width="4.42578125" style="2029" hidden="1" customWidth="1"/>
    <col min="45" max="45" width="4" style="2029" hidden="1" customWidth="1"/>
    <col min="46" max="46" width="4.42578125" style="2029" hidden="1" customWidth="1"/>
    <col min="47" max="47" width="3.7109375" style="2029" hidden="1" customWidth="1"/>
    <col min="48" max="48" width="4.42578125" style="2029" hidden="1" customWidth="1"/>
    <col min="49" max="49" width="4.5703125" style="2029" hidden="1" customWidth="1"/>
    <col min="50" max="50" width="4" style="2029" hidden="1" customWidth="1"/>
    <col min="51" max="51" width="4.28515625" style="2029" hidden="1" customWidth="1"/>
    <col min="52" max="52" width="4.7109375" style="2029" hidden="1" customWidth="1"/>
    <col min="53" max="53" width="3.7109375" style="2029" hidden="1" customWidth="1"/>
    <col min="54" max="54" width="4.42578125" style="2029" hidden="1" customWidth="1"/>
    <col min="55" max="55" width="3.7109375" style="2029" hidden="1" customWidth="1"/>
    <col min="56" max="56" width="4.42578125" style="2029" hidden="1" customWidth="1"/>
    <col min="57" max="57" width="3.7109375" style="2029" hidden="1" customWidth="1"/>
    <col min="58" max="58" width="4.28515625" style="2029" hidden="1" customWidth="1"/>
    <col min="59" max="59" width="4.42578125" style="2029" hidden="1" customWidth="1"/>
    <col min="60" max="60" width="4" style="2029" hidden="1" customWidth="1"/>
    <col min="61" max="61" width="4.42578125" style="2029" hidden="1" customWidth="1"/>
    <col min="62" max="62" width="4.5703125" style="2029" hidden="1" customWidth="1"/>
    <col min="63" max="63" width="3.7109375" style="2029" hidden="1" customWidth="1"/>
    <col min="64" max="65" width="4.7109375" style="2029" hidden="1" customWidth="1"/>
    <col min="66" max="66" width="4" style="2029" hidden="1" customWidth="1"/>
    <col min="67" max="68" width="4.42578125" style="2029" hidden="1" customWidth="1"/>
    <col min="69" max="69" width="3.7109375" style="2029" hidden="1" customWidth="1"/>
    <col min="70" max="71" width="5.42578125" style="2029" hidden="1" customWidth="1"/>
    <col min="72" max="72" width="5" style="2029" hidden="1" customWidth="1"/>
    <col min="73" max="73" width="4.42578125" style="2029" hidden="1" customWidth="1"/>
    <col min="74" max="75" width="5.28515625" style="2029" hidden="1" customWidth="1"/>
    <col min="76" max="76" width="4.28515625" style="2029" hidden="1" customWidth="1"/>
    <col min="77" max="77" width="5.42578125" style="2029" hidden="1" customWidth="1"/>
    <col min="78" max="78" width="4.7109375" style="2029" hidden="1" customWidth="1"/>
    <col min="79" max="80" width="4.42578125" style="2029" hidden="1" customWidth="1"/>
    <col min="81" max="82" width="4.7109375" style="2029" hidden="1" customWidth="1"/>
    <col min="83" max="83" width="4.5703125" style="2029" hidden="1" customWidth="1"/>
    <col min="84" max="84" width="4.42578125" style="2029" hidden="1" customWidth="1"/>
    <col min="85" max="85" width="4" style="2029" hidden="1" customWidth="1"/>
    <col min="86" max="86" width="2.42578125" style="2029" hidden="1" customWidth="1"/>
    <col min="87" max="87" width="6.7109375" style="2029" hidden="1" customWidth="1"/>
    <col min="88" max="88" width="6.42578125" style="2029" hidden="1" customWidth="1"/>
    <col min="89" max="89" width="6.28515625" style="2029" hidden="1" customWidth="1"/>
    <col min="90" max="90" width="6" style="2029" hidden="1" customWidth="1"/>
    <col min="91" max="91" width="4.28515625" style="2029" hidden="1" customWidth="1"/>
    <col min="92" max="92" width="4.28515625" style="1973" hidden="1" customWidth="1"/>
    <col min="93" max="93" width="8.42578125" style="1974" hidden="1" customWidth="1"/>
    <col min="94" max="94" width="7.7109375" style="1973" hidden="1" customWidth="1"/>
    <col min="95" max="16384" width="4.28515625" style="1973"/>
  </cols>
  <sheetData>
    <row r="1" spans="1:94" ht="41.1" customHeight="1">
      <c r="A1" s="2808" t="s">
        <v>755</v>
      </c>
      <c r="B1" s="2809"/>
      <c r="C1" s="2809"/>
      <c r="D1" s="2809"/>
      <c r="E1" s="2809"/>
      <c r="F1" s="2809"/>
      <c r="G1" s="2809"/>
      <c r="H1" s="2809"/>
      <c r="I1" s="2809"/>
      <c r="J1" s="2809"/>
      <c r="K1" s="2809"/>
      <c r="L1" s="2809"/>
      <c r="M1" s="2809"/>
      <c r="N1" s="2809"/>
      <c r="O1" s="2809"/>
      <c r="P1" s="2809"/>
      <c r="Q1" s="2809"/>
      <c r="R1" s="2809"/>
      <c r="S1" s="2809"/>
      <c r="T1" s="2809"/>
      <c r="U1" s="2809"/>
      <c r="V1" s="2809"/>
      <c r="W1" s="2809"/>
      <c r="X1" s="2809"/>
      <c r="Y1" s="2809"/>
      <c r="Z1" s="2809"/>
      <c r="AA1" s="2809"/>
      <c r="AB1" s="2809"/>
      <c r="AC1" s="2809"/>
      <c r="AD1" s="2809"/>
      <c r="AE1" s="2809"/>
      <c r="AF1" s="2809"/>
      <c r="AG1" s="2809"/>
      <c r="AH1" s="2809"/>
      <c r="AI1" s="2809"/>
      <c r="AJ1" s="1972"/>
      <c r="AK1" s="1972"/>
      <c r="AL1" s="1972"/>
      <c r="AM1" s="1972"/>
      <c r="AN1" s="1972"/>
      <c r="AO1" s="1972"/>
      <c r="AP1" s="1972"/>
      <c r="AQ1" s="1972"/>
      <c r="AR1" s="1972"/>
      <c r="AS1" s="1972"/>
      <c r="AT1" s="1972"/>
      <c r="AU1" s="1972"/>
      <c r="AV1" s="1972"/>
      <c r="AW1" s="1972"/>
      <c r="AX1" s="1972"/>
      <c r="AY1" s="1972"/>
      <c r="AZ1" s="1972"/>
      <c r="BA1" s="1972"/>
      <c r="BB1" s="1972"/>
      <c r="BC1" s="1972"/>
      <c r="BD1" s="1972"/>
      <c r="BE1" s="1972"/>
      <c r="BF1" s="1972"/>
      <c r="BG1" s="1972"/>
      <c r="BH1" s="1972"/>
      <c r="BI1" s="1972"/>
      <c r="BJ1" s="1972"/>
      <c r="BK1" s="1972"/>
      <c r="BL1" s="1972"/>
      <c r="BM1" s="1972"/>
      <c r="BN1" s="1972"/>
      <c r="BO1" s="1972"/>
      <c r="BP1" s="1972"/>
      <c r="BQ1" s="1972"/>
      <c r="BR1" s="1972"/>
      <c r="BS1" s="1972"/>
      <c r="BT1" s="1972"/>
      <c r="BU1" s="1972"/>
      <c r="BV1" s="1972"/>
      <c r="BW1" s="1972"/>
      <c r="BX1" s="1972"/>
      <c r="BY1" s="1972"/>
      <c r="BZ1" s="1972"/>
      <c r="CA1" s="1972"/>
      <c r="CB1" s="1972"/>
      <c r="CC1" s="1972"/>
      <c r="CD1" s="1972"/>
      <c r="CE1" s="1972"/>
      <c r="CF1" s="1972"/>
      <c r="CG1" s="1972"/>
      <c r="CH1" s="1972"/>
      <c r="CI1" s="1972"/>
      <c r="CJ1" s="1972"/>
      <c r="CK1" s="1972"/>
      <c r="CL1" s="1972"/>
      <c r="CM1" s="1972"/>
    </row>
    <row r="2" spans="1:94" ht="17.25" customHeight="1">
      <c r="A2" s="2774" t="e">
        <f>#REF!</f>
        <v>#REF!</v>
      </c>
      <c r="B2" s="2774"/>
      <c r="C2" s="2774"/>
      <c r="D2" s="2774"/>
      <c r="E2" s="2774"/>
      <c r="F2" s="2774"/>
      <c r="G2" s="2774"/>
      <c r="H2" s="2774"/>
      <c r="I2" s="2774"/>
      <c r="J2" s="2774"/>
      <c r="K2" s="2774"/>
      <c r="L2" s="2774"/>
      <c r="M2" s="2774"/>
      <c r="N2" s="2774"/>
      <c r="O2" s="2774"/>
      <c r="P2" s="2774"/>
      <c r="Q2" s="2774"/>
      <c r="R2" s="2774"/>
      <c r="S2" s="2774"/>
      <c r="T2" s="2774"/>
      <c r="U2" s="2774"/>
      <c r="V2" s="2774"/>
      <c r="W2" s="2774"/>
      <c r="X2" s="2774"/>
      <c r="Y2" s="2774"/>
      <c r="Z2" s="2774"/>
      <c r="AA2" s="2774"/>
      <c r="AB2" s="2774"/>
      <c r="AC2" s="2774"/>
      <c r="AD2" s="2774"/>
      <c r="AE2" s="2774"/>
      <c r="AF2" s="2774"/>
      <c r="AG2" s="2774"/>
      <c r="AH2" s="2774"/>
      <c r="AI2" s="2774"/>
      <c r="AJ2" s="2774"/>
      <c r="AK2" s="2774"/>
      <c r="AL2" s="2774"/>
      <c r="AM2" s="2774"/>
      <c r="AN2" s="2774"/>
      <c r="AO2" s="2774"/>
      <c r="AP2" s="2774"/>
      <c r="AQ2" s="2774"/>
      <c r="AR2" s="2774"/>
      <c r="AS2" s="2774"/>
      <c r="AT2" s="2774"/>
      <c r="AU2" s="2774"/>
      <c r="AV2" s="2774"/>
      <c r="AW2" s="2774"/>
      <c r="AX2" s="2774"/>
      <c r="AY2" s="2774"/>
      <c r="AZ2" s="2774"/>
      <c r="BA2" s="2774"/>
      <c r="BB2" s="2774"/>
      <c r="BC2" s="2774"/>
      <c r="BD2" s="2774"/>
      <c r="BE2" s="2774"/>
      <c r="BF2" s="2774"/>
      <c r="BG2" s="2774"/>
      <c r="BH2" s="2774"/>
      <c r="BI2" s="2774"/>
      <c r="BJ2" s="2774"/>
      <c r="BK2" s="2774"/>
      <c r="BL2" s="2774"/>
      <c r="BM2" s="2774"/>
      <c r="BN2" s="2774"/>
      <c r="BO2" s="2774"/>
      <c r="BP2" s="2774"/>
      <c r="BQ2" s="2774"/>
      <c r="BR2" s="2774"/>
      <c r="BS2" s="2774"/>
      <c r="BT2" s="2774"/>
      <c r="BU2" s="2774"/>
      <c r="BV2" s="2774"/>
      <c r="BW2" s="2774"/>
      <c r="BX2" s="2774"/>
      <c r="BY2" s="2774"/>
      <c r="BZ2" s="2774"/>
      <c r="CA2" s="2774"/>
      <c r="CB2" s="2774"/>
      <c r="CC2" s="2774"/>
      <c r="CD2" s="2774"/>
      <c r="CE2" s="2774"/>
      <c r="CF2" s="2774"/>
      <c r="CG2" s="2774"/>
      <c r="CH2" s="2774"/>
      <c r="CI2" s="2774"/>
      <c r="CJ2" s="2774"/>
      <c r="CK2" s="2774"/>
      <c r="CL2" s="2774"/>
      <c r="CM2" s="2774"/>
      <c r="CN2" s="1975"/>
      <c r="CO2" s="1976"/>
      <c r="CP2" s="1975"/>
    </row>
    <row r="3" spans="1:94" ht="15" customHeight="1">
      <c r="A3" s="2775" t="s">
        <v>0</v>
      </c>
      <c r="B3" s="2775"/>
      <c r="C3" s="2775"/>
      <c r="D3" s="2775"/>
      <c r="E3" s="2775"/>
      <c r="F3" s="2775"/>
      <c r="G3" s="2775"/>
      <c r="H3" s="2775"/>
      <c r="I3" s="2775"/>
      <c r="J3" s="2775"/>
      <c r="K3" s="2775"/>
      <c r="L3" s="2775"/>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775"/>
      <c r="AO3" s="2775"/>
      <c r="AP3" s="2775"/>
      <c r="AQ3" s="2775"/>
      <c r="AR3" s="2775"/>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c r="BP3" s="2775"/>
      <c r="BQ3" s="2775"/>
      <c r="BR3" s="2775"/>
      <c r="BS3" s="2775"/>
      <c r="BT3" s="2775"/>
      <c r="BU3" s="2775"/>
      <c r="BV3" s="2775"/>
      <c r="BW3" s="2775"/>
      <c r="BX3" s="2775"/>
      <c r="BY3" s="2775"/>
      <c r="BZ3" s="2775"/>
      <c r="CA3" s="2775"/>
      <c r="CB3" s="2775"/>
      <c r="CC3" s="2775"/>
      <c r="CD3" s="2775"/>
      <c r="CE3" s="2775"/>
      <c r="CF3" s="2775"/>
      <c r="CG3" s="2775"/>
      <c r="CH3" s="2775"/>
      <c r="CI3" s="2775"/>
      <c r="CJ3" s="2775"/>
      <c r="CK3" s="2775"/>
      <c r="CL3" s="2775"/>
      <c r="CM3" s="2775"/>
      <c r="CP3" s="1977"/>
    </row>
    <row r="4" spans="1:94" s="1979" customFormat="1" ht="18.600000000000001" customHeight="1">
      <c r="A4" s="2776" t="s">
        <v>54</v>
      </c>
      <c r="B4" s="2776" t="s">
        <v>14</v>
      </c>
      <c r="C4" s="2776" t="s">
        <v>15</v>
      </c>
      <c r="D4" s="2776" t="s">
        <v>16</v>
      </c>
      <c r="E4" s="2776" t="s">
        <v>17</v>
      </c>
      <c r="F4" s="2779" t="s">
        <v>591</v>
      </c>
      <c r="G4" s="2780"/>
      <c r="H4" s="2781"/>
      <c r="I4" s="2768" t="s">
        <v>337</v>
      </c>
      <c r="J4" s="2768"/>
      <c r="K4" s="2768"/>
      <c r="L4" s="2768" t="s">
        <v>35</v>
      </c>
      <c r="M4" s="2768"/>
      <c r="N4" s="2785" t="s">
        <v>338</v>
      </c>
      <c r="O4" s="2786"/>
      <c r="P4" s="2786"/>
      <c r="Q4" s="2786"/>
      <c r="R4" s="2787"/>
      <c r="S4" s="2787"/>
      <c r="T4" s="2787"/>
      <c r="U4" s="2788"/>
      <c r="V4" s="2789" t="s">
        <v>502</v>
      </c>
      <c r="W4" s="2790"/>
      <c r="X4" s="2790"/>
      <c r="Y4" s="2791"/>
      <c r="Z4" s="2792" t="s">
        <v>586</v>
      </c>
      <c r="AA4" s="2793"/>
      <c r="AB4" s="2776" t="s">
        <v>592</v>
      </c>
      <c r="AC4" s="2776" t="s">
        <v>636</v>
      </c>
      <c r="AD4" s="2802" t="s">
        <v>673</v>
      </c>
      <c r="AE4" s="2802"/>
      <c r="AF4" s="2802"/>
      <c r="AG4" s="2802"/>
      <c r="AH4" s="2776" t="s">
        <v>604</v>
      </c>
      <c r="AI4" s="2776" t="s">
        <v>4</v>
      </c>
      <c r="AJ4" s="1978"/>
      <c r="AK4" s="2768" t="s">
        <v>38</v>
      </c>
      <c r="AL4" s="2768"/>
      <c r="AM4" s="2768"/>
      <c r="AN4" s="2768" t="s">
        <v>69</v>
      </c>
      <c r="AO4" s="2768"/>
      <c r="AP4" s="2768"/>
      <c r="AQ4" s="2768" t="s">
        <v>59</v>
      </c>
      <c r="AR4" s="2768"/>
      <c r="AS4" s="2768"/>
      <c r="AT4" s="2768" t="s">
        <v>70</v>
      </c>
      <c r="AU4" s="2768"/>
      <c r="AV4" s="2768"/>
      <c r="AW4" s="2768" t="s">
        <v>39</v>
      </c>
      <c r="AX4" s="2768"/>
      <c r="AY4" s="2768"/>
      <c r="AZ4" s="2768" t="s">
        <v>71</v>
      </c>
      <c r="BA4" s="2768"/>
      <c r="BB4" s="2768"/>
      <c r="BC4" s="2768" t="s">
        <v>60</v>
      </c>
      <c r="BD4" s="2768"/>
      <c r="BE4" s="2768"/>
      <c r="BF4" s="2768" t="s">
        <v>72</v>
      </c>
      <c r="BG4" s="2768"/>
      <c r="BH4" s="2768"/>
      <c r="BI4" s="2768" t="s">
        <v>40</v>
      </c>
      <c r="BJ4" s="2768"/>
      <c r="BK4" s="2768"/>
      <c r="BL4" s="2768" t="s">
        <v>41</v>
      </c>
      <c r="BM4" s="2768"/>
      <c r="BN4" s="2768"/>
      <c r="BO4" s="2768" t="s">
        <v>339</v>
      </c>
      <c r="BP4" s="2768"/>
      <c r="BQ4" s="2768"/>
      <c r="BR4" s="2768" t="s">
        <v>42</v>
      </c>
      <c r="BS4" s="2773"/>
      <c r="BT4" s="2773"/>
      <c r="BU4" s="2773"/>
      <c r="BV4" s="2768" t="s">
        <v>78</v>
      </c>
      <c r="BW4" s="2768"/>
      <c r="BX4" s="2768"/>
      <c r="BY4" s="2768"/>
      <c r="BZ4" s="2768"/>
      <c r="CA4" s="2768"/>
      <c r="CB4" s="2768" t="s">
        <v>81</v>
      </c>
      <c r="CC4" s="2768"/>
      <c r="CD4" s="2768"/>
      <c r="CE4" s="2768"/>
      <c r="CF4" s="2768"/>
      <c r="CG4" s="2768"/>
      <c r="CH4" s="2768" t="s">
        <v>4</v>
      </c>
      <c r="CI4" s="2769" t="s">
        <v>341</v>
      </c>
      <c r="CJ4" s="2770"/>
      <c r="CK4" s="2770"/>
      <c r="CL4" s="2771"/>
      <c r="CM4" s="2772" t="s">
        <v>4</v>
      </c>
      <c r="CO4" s="2776" t="s">
        <v>604</v>
      </c>
    </row>
    <row r="5" spans="1:94" s="1979" customFormat="1" ht="32.1" customHeight="1">
      <c r="A5" s="2777"/>
      <c r="B5" s="2777"/>
      <c r="C5" s="2777"/>
      <c r="D5" s="2777"/>
      <c r="E5" s="2777"/>
      <c r="F5" s="2782"/>
      <c r="G5" s="2783"/>
      <c r="H5" s="2784"/>
      <c r="I5" s="2768" t="s">
        <v>34</v>
      </c>
      <c r="J5" s="2768" t="s">
        <v>19</v>
      </c>
      <c r="K5" s="2768"/>
      <c r="L5" s="2768" t="s">
        <v>20</v>
      </c>
      <c r="M5" s="2768" t="s">
        <v>33</v>
      </c>
      <c r="N5" s="2785" t="s">
        <v>582</v>
      </c>
      <c r="O5" s="2787"/>
      <c r="P5" s="2787"/>
      <c r="Q5" s="2788"/>
      <c r="R5" s="2785" t="s">
        <v>583</v>
      </c>
      <c r="S5" s="2787"/>
      <c r="T5" s="2787"/>
      <c r="U5" s="2788"/>
      <c r="V5" s="2792" t="s">
        <v>584</v>
      </c>
      <c r="W5" s="2799"/>
      <c r="X5" s="2792" t="s">
        <v>585</v>
      </c>
      <c r="Y5" s="2799"/>
      <c r="Z5" s="2794"/>
      <c r="AA5" s="2795"/>
      <c r="AB5" s="2777"/>
      <c r="AC5" s="2777"/>
      <c r="AD5" s="2802"/>
      <c r="AE5" s="2802"/>
      <c r="AF5" s="2802"/>
      <c r="AG5" s="2802"/>
      <c r="AH5" s="2777"/>
      <c r="AI5" s="2777"/>
      <c r="AJ5" s="1980"/>
      <c r="AK5" s="2768" t="s">
        <v>1</v>
      </c>
      <c r="AL5" s="2798" t="s">
        <v>8</v>
      </c>
      <c r="AM5" s="2798"/>
      <c r="AN5" s="2768" t="s">
        <v>1</v>
      </c>
      <c r="AO5" s="2798" t="s">
        <v>8</v>
      </c>
      <c r="AP5" s="2798"/>
      <c r="AQ5" s="2768" t="s">
        <v>1</v>
      </c>
      <c r="AR5" s="2798" t="s">
        <v>8</v>
      </c>
      <c r="AS5" s="2798"/>
      <c r="AT5" s="2768" t="s">
        <v>1</v>
      </c>
      <c r="AU5" s="2798" t="s">
        <v>8</v>
      </c>
      <c r="AV5" s="2798"/>
      <c r="AW5" s="2768" t="s">
        <v>1</v>
      </c>
      <c r="AX5" s="2798" t="s">
        <v>8</v>
      </c>
      <c r="AY5" s="2798"/>
      <c r="AZ5" s="2768" t="s">
        <v>1</v>
      </c>
      <c r="BA5" s="2798" t="s">
        <v>8</v>
      </c>
      <c r="BB5" s="2798"/>
      <c r="BC5" s="2768" t="s">
        <v>1</v>
      </c>
      <c r="BD5" s="2798" t="s">
        <v>8</v>
      </c>
      <c r="BE5" s="2798"/>
      <c r="BF5" s="2768" t="s">
        <v>1</v>
      </c>
      <c r="BG5" s="2798" t="s">
        <v>8</v>
      </c>
      <c r="BH5" s="2798"/>
      <c r="BI5" s="2768" t="s">
        <v>1</v>
      </c>
      <c r="BJ5" s="2798" t="s">
        <v>8</v>
      </c>
      <c r="BK5" s="2798"/>
      <c r="BL5" s="2768" t="s">
        <v>1</v>
      </c>
      <c r="BM5" s="2798" t="s">
        <v>8</v>
      </c>
      <c r="BN5" s="2798"/>
      <c r="BO5" s="2768" t="s">
        <v>1</v>
      </c>
      <c r="BP5" s="2798" t="s">
        <v>8</v>
      </c>
      <c r="BQ5" s="2798"/>
      <c r="BR5" s="2768" t="s">
        <v>20</v>
      </c>
      <c r="BS5" s="2768" t="s">
        <v>33</v>
      </c>
      <c r="BT5" s="2773"/>
      <c r="BU5" s="2773"/>
      <c r="BV5" s="2768" t="s">
        <v>80</v>
      </c>
      <c r="BW5" s="2768"/>
      <c r="BX5" s="2768"/>
      <c r="BY5" s="2768" t="s">
        <v>79</v>
      </c>
      <c r="BZ5" s="2768"/>
      <c r="CA5" s="2768"/>
      <c r="CB5" s="2768" t="s">
        <v>80</v>
      </c>
      <c r="CC5" s="2768"/>
      <c r="CD5" s="2768"/>
      <c r="CE5" s="2768" t="s">
        <v>79</v>
      </c>
      <c r="CF5" s="2768"/>
      <c r="CG5" s="2768"/>
      <c r="CH5" s="2768"/>
      <c r="CI5" s="2813" t="s">
        <v>20</v>
      </c>
      <c r="CJ5" s="2769" t="s">
        <v>33</v>
      </c>
      <c r="CK5" s="2770"/>
      <c r="CL5" s="2771"/>
      <c r="CM5" s="2772"/>
      <c r="CO5" s="2777"/>
    </row>
    <row r="6" spans="1:94" s="1979" customFormat="1" ht="18" customHeight="1">
      <c r="A6" s="2777"/>
      <c r="B6" s="2777"/>
      <c r="C6" s="2777"/>
      <c r="D6" s="2777"/>
      <c r="E6" s="2777"/>
      <c r="F6" s="2803" t="s">
        <v>34</v>
      </c>
      <c r="G6" s="2768" t="s">
        <v>19</v>
      </c>
      <c r="H6" s="2768"/>
      <c r="I6" s="2768"/>
      <c r="J6" s="2768" t="s">
        <v>20</v>
      </c>
      <c r="K6" s="2768" t="s">
        <v>33</v>
      </c>
      <c r="L6" s="2768"/>
      <c r="M6" s="2768"/>
      <c r="N6" s="2803" t="s">
        <v>20</v>
      </c>
      <c r="O6" s="2785" t="s">
        <v>33</v>
      </c>
      <c r="P6" s="2787"/>
      <c r="Q6" s="2788"/>
      <c r="R6" s="2803" t="s">
        <v>20</v>
      </c>
      <c r="S6" s="2785" t="s">
        <v>33</v>
      </c>
      <c r="T6" s="2787"/>
      <c r="U6" s="2788"/>
      <c r="V6" s="2800"/>
      <c r="W6" s="2801"/>
      <c r="X6" s="2800"/>
      <c r="Y6" s="2801"/>
      <c r="Z6" s="2782"/>
      <c r="AA6" s="2784"/>
      <c r="AB6" s="2777"/>
      <c r="AC6" s="2777"/>
      <c r="AD6" s="2802" t="s">
        <v>20</v>
      </c>
      <c r="AE6" s="2803" t="s">
        <v>424</v>
      </c>
      <c r="AF6" s="2792" t="s">
        <v>8</v>
      </c>
      <c r="AG6" s="2805"/>
      <c r="AH6" s="2777"/>
      <c r="AI6" s="2777"/>
      <c r="AJ6" s="1980"/>
      <c r="AK6" s="2768"/>
      <c r="AL6" s="2798" t="s">
        <v>9</v>
      </c>
      <c r="AM6" s="2798" t="s">
        <v>10</v>
      </c>
      <c r="AN6" s="2768"/>
      <c r="AO6" s="2798" t="s">
        <v>9</v>
      </c>
      <c r="AP6" s="2798" t="s">
        <v>10</v>
      </c>
      <c r="AQ6" s="2768"/>
      <c r="AR6" s="2798" t="s">
        <v>9</v>
      </c>
      <c r="AS6" s="2798" t="s">
        <v>10</v>
      </c>
      <c r="AT6" s="2768"/>
      <c r="AU6" s="2798" t="s">
        <v>9</v>
      </c>
      <c r="AV6" s="2798" t="s">
        <v>10</v>
      </c>
      <c r="AW6" s="2768"/>
      <c r="AX6" s="2798" t="s">
        <v>9</v>
      </c>
      <c r="AY6" s="2798" t="s">
        <v>10</v>
      </c>
      <c r="AZ6" s="2768"/>
      <c r="BA6" s="2798" t="s">
        <v>9</v>
      </c>
      <c r="BB6" s="2798" t="s">
        <v>10</v>
      </c>
      <c r="BC6" s="2768"/>
      <c r="BD6" s="2798" t="s">
        <v>9</v>
      </c>
      <c r="BE6" s="2798" t="s">
        <v>10</v>
      </c>
      <c r="BF6" s="2768"/>
      <c r="BG6" s="2798" t="s">
        <v>9</v>
      </c>
      <c r="BH6" s="2798" t="s">
        <v>10</v>
      </c>
      <c r="BI6" s="2768"/>
      <c r="BJ6" s="2798" t="s">
        <v>9</v>
      </c>
      <c r="BK6" s="2798" t="s">
        <v>10</v>
      </c>
      <c r="BL6" s="2768"/>
      <c r="BM6" s="2798" t="s">
        <v>9</v>
      </c>
      <c r="BN6" s="2798" t="s">
        <v>10</v>
      </c>
      <c r="BO6" s="2768"/>
      <c r="BP6" s="2798" t="s">
        <v>9</v>
      </c>
      <c r="BQ6" s="2798" t="s">
        <v>10</v>
      </c>
      <c r="BR6" s="2773"/>
      <c r="BS6" s="2798" t="s">
        <v>1</v>
      </c>
      <c r="BT6" s="2798" t="s">
        <v>340</v>
      </c>
      <c r="BU6" s="2773"/>
      <c r="BV6" s="2768" t="s">
        <v>1</v>
      </c>
      <c r="BW6" s="2798" t="s">
        <v>8</v>
      </c>
      <c r="BX6" s="2798"/>
      <c r="BY6" s="2768" t="s">
        <v>1</v>
      </c>
      <c r="BZ6" s="2798" t="s">
        <v>8</v>
      </c>
      <c r="CA6" s="2798"/>
      <c r="CB6" s="2768" t="s">
        <v>1</v>
      </c>
      <c r="CC6" s="2798" t="s">
        <v>8</v>
      </c>
      <c r="CD6" s="2798"/>
      <c r="CE6" s="2768" t="s">
        <v>1</v>
      </c>
      <c r="CF6" s="2798" t="s">
        <v>8</v>
      </c>
      <c r="CG6" s="2798"/>
      <c r="CH6" s="2768"/>
      <c r="CI6" s="2778"/>
      <c r="CJ6" s="2810" t="s">
        <v>1</v>
      </c>
      <c r="CK6" s="2812" t="s">
        <v>340</v>
      </c>
      <c r="CL6" s="2771"/>
      <c r="CM6" s="2772"/>
      <c r="CO6" s="2777"/>
    </row>
    <row r="7" spans="1:94" s="1979" customFormat="1" ht="12.6" customHeight="1">
      <c r="A7" s="2777"/>
      <c r="B7" s="2777"/>
      <c r="C7" s="2777"/>
      <c r="D7" s="2777"/>
      <c r="E7" s="2777"/>
      <c r="F7" s="2778"/>
      <c r="G7" s="2803" t="s">
        <v>20</v>
      </c>
      <c r="H7" s="2803" t="s">
        <v>33</v>
      </c>
      <c r="I7" s="2768"/>
      <c r="J7" s="2814"/>
      <c r="K7" s="2768"/>
      <c r="L7" s="2768"/>
      <c r="M7" s="2768"/>
      <c r="N7" s="2778"/>
      <c r="O7" s="2803" t="s">
        <v>424</v>
      </c>
      <c r="P7" s="2785" t="s">
        <v>8</v>
      </c>
      <c r="Q7" s="2788"/>
      <c r="R7" s="2778"/>
      <c r="S7" s="2803" t="s">
        <v>424</v>
      </c>
      <c r="T7" s="2785" t="s">
        <v>8</v>
      </c>
      <c r="U7" s="2788"/>
      <c r="V7" s="2796" t="s">
        <v>20</v>
      </c>
      <c r="W7" s="2796" t="s">
        <v>33</v>
      </c>
      <c r="X7" s="2796" t="s">
        <v>20</v>
      </c>
      <c r="Y7" s="2796" t="s">
        <v>33</v>
      </c>
      <c r="Z7" s="2796" t="s">
        <v>20</v>
      </c>
      <c r="AA7" s="2796" t="s">
        <v>33</v>
      </c>
      <c r="AB7" s="2777"/>
      <c r="AC7" s="2777"/>
      <c r="AD7" s="2802"/>
      <c r="AE7" s="2804"/>
      <c r="AF7" s="2806"/>
      <c r="AG7" s="2807"/>
      <c r="AH7" s="2777"/>
      <c r="AI7" s="2777"/>
      <c r="AJ7" s="1980"/>
      <c r="AK7" s="2768"/>
      <c r="AL7" s="2798"/>
      <c r="AM7" s="2798"/>
      <c r="AN7" s="2768"/>
      <c r="AO7" s="2798"/>
      <c r="AP7" s="2798"/>
      <c r="AQ7" s="2768"/>
      <c r="AR7" s="2798"/>
      <c r="AS7" s="2798"/>
      <c r="AT7" s="2768"/>
      <c r="AU7" s="2798"/>
      <c r="AV7" s="2798"/>
      <c r="AW7" s="2768"/>
      <c r="AX7" s="2798"/>
      <c r="AY7" s="2798"/>
      <c r="AZ7" s="2768"/>
      <c r="BA7" s="2798"/>
      <c r="BB7" s="2798"/>
      <c r="BC7" s="2768"/>
      <c r="BD7" s="2798"/>
      <c r="BE7" s="2798"/>
      <c r="BF7" s="2768"/>
      <c r="BG7" s="2798"/>
      <c r="BH7" s="2798"/>
      <c r="BI7" s="2768"/>
      <c r="BJ7" s="2798"/>
      <c r="BK7" s="2798"/>
      <c r="BL7" s="2768"/>
      <c r="BM7" s="2798"/>
      <c r="BN7" s="2798"/>
      <c r="BO7" s="2768"/>
      <c r="BP7" s="2798"/>
      <c r="BQ7" s="2798"/>
      <c r="BR7" s="2773"/>
      <c r="BS7" s="2773"/>
      <c r="BT7" s="1981" t="s">
        <v>9</v>
      </c>
      <c r="BU7" s="1981" t="s">
        <v>10</v>
      </c>
      <c r="BV7" s="2768"/>
      <c r="BW7" s="1981" t="s">
        <v>9</v>
      </c>
      <c r="BX7" s="1981" t="s">
        <v>10</v>
      </c>
      <c r="BY7" s="2768"/>
      <c r="BZ7" s="1981" t="s">
        <v>9</v>
      </c>
      <c r="CA7" s="1981" t="s">
        <v>10</v>
      </c>
      <c r="CB7" s="2768"/>
      <c r="CC7" s="1981" t="s">
        <v>9</v>
      </c>
      <c r="CD7" s="1981" t="s">
        <v>10</v>
      </c>
      <c r="CE7" s="2768"/>
      <c r="CF7" s="1981" t="s">
        <v>9</v>
      </c>
      <c r="CG7" s="1981" t="s">
        <v>10</v>
      </c>
      <c r="CH7" s="2768"/>
      <c r="CI7" s="2811"/>
      <c r="CJ7" s="2811"/>
      <c r="CK7" s="1982" t="s">
        <v>9</v>
      </c>
      <c r="CL7" s="1982" t="s">
        <v>10</v>
      </c>
      <c r="CM7" s="2772"/>
      <c r="CO7" s="2777"/>
    </row>
    <row r="8" spans="1:94" s="1979" customFormat="1" ht="51" customHeight="1">
      <c r="A8" s="2778"/>
      <c r="B8" s="2778"/>
      <c r="C8" s="2778"/>
      <c r="D8" s="2778"/>
      <c r="E8" s="2778"/>
      <c r="F8" s="2778"/>
      <c r="G8" s="2778"/>
      <c r="H8" s="2778"/>
      <c r="I8" s="1983"/>
      <c r="J8" s="1984"/>
      <c r="K8" s="1983"/>
      <c r="L8" s="1983"/>
      <c r="M8" s="1983"/>
      <c r="N8" s="2778"/>
      <c r="O8" s="2778"/>
      <c r="P8" s="1985" t="s">
        <v>9</v>
      </c>
      <c r="Q8" s="1985" t="s">
        <v>10</v>
      </c>
      <c r="R8" s="2778"/>
      <c r="S8" s="2778"/>
      <c r="T8" s="1985" t="s">
        <v>9</v>
      </c>
      <c r="U8" s="1985" t="s">
        <v>10</v>
      </c>
      <c r="V8" s="2797"/>
      <c r="W8" s="2797"/>
      <c r="X8" s="2797"/>
      <c r="Y8" s="2797"/>
      <c r="Z8" s="2797"/>
      <c r="AA8" s="2797"/>
      <c r="AB8" s="2778"/>
      <c r="AC8" s="2778"/>
      <c r="AD8" s="2796"/>
      <c r="AE8" s="2804"/>
      <c r="AF8" s="1983" t="s">
        <v>9</v>
      </c>
      <c r="AG8" s="1983" t="s">
        <v>10</v>
      </c>
      <c r="AH8" s="2778"/>
      <c r="AI8" s="2778"/>
      <c r="AJ8" s="1986"/>
      <c r="AK8" s="1983"/>
      <c r="AL8" s="1985"/>
      <c r="AM8" s="1985"/>
      <c r="AN8" s="1983"/>
      <c r="AO8" s="1985"/>
      <c r="AP8" s="1985"/>
      <c r="AQ8" s="1983"/>
      <c r="AR8" s="1985"/>
      <c r="AS8" s="1985"/>
      <c r="AT8" s="1983"/>
      <c r="AU8" s="1985"/>
      <c r="AV8" s="1985"/>
      <c r="AW8" s="1983"/>
      <c r="AX8" s="1985"/>
      <c r="AY8" s="1985"/>
      <c r="AZ8" s="1983"/>
      <c r="BA8" s="1985"/>
      <c r="BB8" s="1985"/>
      <c r="BC8" s="1983"/>
      <c r="BD8" s="1985"/>
      <c r="BE8" s="1985"/>
      <c r="BF8" s="1983"/>
      <c r="BG8" s="1985"/>
      <c r="BH8" s="1985"/>
      <c r="BI8" s="1983"/>
      <c r="BJ8" s="1985"/>
      <c r="BK8" s="1985"/>
      <c r="BL8" s="1983"/>
      <c r="BM8" s="1985"/>
      <c r="BN8" s="1985"/>
      <c r="BO8" s="1983"/>
      <c r="BP8" s="1985"/>
      <c r="BQ8" s="1985"/>
      <c r="BR8" s="1987"/>
      <c r="BS8" s="1987"/>
      <c r="BT8" s="1985"/>
      <c r="BU8" s="1985"/>
      <c r="BV8" s="1983"/>
      <c r="BW8" s="1985"/>
      <c r="BX8" s="1985"/>
      <c r="BY8" s="1983"/>
      <c r="BZ8" s="1985"/>
      <c r="CA8" s="1985"/>
      <c r="CB8" s="1983"/>
      <c r="CC8" s="1985"/>
      <c r="CD8" s="1985"/>
      <c r="CE8" s="1983"/>
      <c r="CF8" s="1985"/>
      <c r="CG8" s="1985"/>
      <c r="CH8" s="1983"/>
      <c r="CI8" s="1986"/>
      <c r="CJ8" s="1986"/>
      <c r="CK8" s="1985"/>
      <c r="CL8" s="1985"/>
      <c r="CM8" s="1983"/>
      <c r="CO8" s="2797"/>
    </row>
    <row r="9" spans="1:94" s="1993" customFormat="1" ht="21" customHeight="1">
      <c r="A9" s="2038"/>
      <c r="B9" s="2039" t="s">
        <v>6</v>
      </c>
      <c r="C9" s="2038"/>
      <c r="D9" s="2038"/>
      <c r="E9" s="2038"/>
      <c r="F9" s="2039"/>
      <c r="G9" s="2040">
        <f>G10</f>
        <v>1998231</v>
      </c>
      <c r="H9" s="2040">
        <f t="shared" ref="H9:AG9" si="0">H10</f>
        <v>1874385</v>
      </c>
      <c r="I9" s="2040">
        <f t="shared" si="0"/>
        <v>0</v>
      </c>
      <c r="J9" s="2040">
        <f t="shared" si="0"/>
        <v>0</v>
      </c>
      <c r="K9" s="2040">
        <f t="shared" si="0"/>
        <v>0</v>
      </c>
      <c r="L9" s="2040">
        <f t="shared" si="0"/>
        <v>6200</v>
      </c>
      <c r="M9" s="2040">
        <f t="shared" si="0"/>
        <v>5000</v>
      </c>
      <c r="N9" s="2040">
        <f t="shared" si="0"/>
        <v>948524</v>
      </c>
      <c r="O9" s="2040">
        <f t="shared" si="0"/>
        <v>948524</v>
      </c>
      <c r="P9" s="2040">
        <f t="shared" si="0"/>
        <v>708524</v>
      </c>
      <c r="Q9" s="2040">
        <f t="shared" si="0"/>
        <v>0</v>
      </c>
      <c r="R9" s="2040">
        <f t="shared" si="0"/>
        <v>218092</v>
      </c>
      <c r="S9" s="2040">
        <f t="shared" si="0"/>
        <v>201524</v>
      </c>
      <c r="T9" s="2040">
        <f t="shared" si="0"/>
        <v>91117</v>
      </c>
      <c r="U9" s="2040">
        <f t="shared" si="0"/>
        <v>0</v>
      </c>
      <c r="V9" s="2040">
        <f t="shared" si="0"/>
        <v>170024</v>
      </c>
      <c r="W9" s="2040">
        <f t="shared" si="0"/>
        <v>165524</v>
      </c>
      <c r="X9" s="2040">
        <f t="shared" si="0"/>
        <v>127735</v>
      </c>
      <c r="Y9" s="2040">
        <f t="shared" si="0"/>
        <v>123235</v>
      </c>
      <c r="Z9" s="2040">
        <f t="shared" si="0"/>
        <v>210524</v>
      </c>
      <c r="AA9" s="2040">
        <f t="shared" si="0"/>
        <v>201524</v>
      </c>
      <c r="AB9" s="2040">
        <f t="shared" si="0"/>
        <v>737432</v>
      </c>
      <c r="AC9" s="2040">
        <f t="shared" si="0"/>
        <v>314815</v>
      </c>
      <c r="AD9" s="2040">
        <f t="shared" si="0"/>
        <v>333570</v>
      </c>
      <c r="AE9" s="2040">
        <f t="shared" si="0"/>
        <v>333570</v>
      </c>
      <c r="AF9" s="2040">
        <f t="shared" si="0"/>
        <v>257200</v>
      </c>
      <c r="AG9" s="2040">
        <f t="shared" si="0"/>
        <v>0</v>
      </c>
      <c r="AH9" s="2040"/>
      <c r="AI9" s="2040"/>
      <c r="AJ9" s="2033"/>
      <c r="AK9" s="1990" t="e">
        <f>#REF!+#REF!+AK10</f>
        <v>#REF!</v>
      </c>
      <c r="AL9" s="1990" t="e">
        <f>#REF!+#REF!+AL10</f>
        <v>#REF!</v>
      </c>
      <c r="AM9" s="1990" t="e">
        <f>#REF!+#REF!+AM10</f>
        <v>#REF!</v>
      </c>
      <c r="AN9" s="1990" t="e">
        <f>#REF!+#REF!+AN10</f>
        <v>#REF!</v>
      </c>
      <c r="AO9" s="1990" t="e">
        <f>#REF!+#REF!+AO10</f>
        <v>#REF!</v>
      </c>
      <c r="AP9" s="1990" t="e">
        <f>#REF!+#REF!+AP10</f>
        <v>#REF!</v>
      </c>
      <c r="AQ9" s="1990" t="e">
        <f>#REF!+#REF!+AQ10</f>
        <v>#REF!</v>
      </c>
      <c r="AR9" s="1990" t="e">
        <f>#REF!+#REF!+AR10</f>
        <v>#REF!</v>
      </c>
      <c r="AS9" s="1990" t="e">
        <f>#REF!+#REF!+AS10</f>
        <v>#REF!</v>
      </c>
      <c r="AT9" s="1990" t="e">
        <f>#REF!+#REF!+AT10</f>
        <v>#REF!</v>
      </c>
      <c r="AU9" s="1990" t="e">
        <f>#REF!+#REF!+AU10</f>
        <v>#REF!</v>
      </c>
      <c r="AV9" s="1990" t="e">
        <f>#REF!+#REF!+AV10</f>
        <v>#REF!</v>
      </c>
      <c r="AW9" s="1990" t="e">
        <f>#REF!+#REF!+AW10</f>
        <v>#REF!</v>
      </c>
      <c r="AX9" s="1990" t="e">
        <f>#REF!+#REF!+AX10</f>
        <v>#REF!</v>
      </c>
      <c r="AY9" s="1990" t="e">
        <f>#REF!+#REF!+AY10</f>
        <v>#REF!</v>
      </c>
      <c r="AZ9" s="1990" t="e">
        <f>#REF!+#REF!+AZ10</f>
        <v>#REF!</v>
      </c>
      <c r="BA9" s="1990" t="e">
        <f>#REF!+#REF!+BA10</f>
        <v>#REF!</v>
      </c>
      <c r="BB9" s="1990" t="e">
        <f>#REF!+#REF!+BB10</f>
        <v>#REF!</v>
      </c>
      <c r="BC9" s="1990" t="e">
        <f>#REF!+#REF!+BC10</f>
        <v>#REF!</v>
      </c>
      <c r="BD9" s="1990" t="e">
        <f>#REF!+#REF!+BD10</f>
        <v>#REF!</v>
      </c>
      <c r="BE9" s="1990" t="e">
        <f>#REF!+#REF!+BE10</f>
        <v>#REF!</v>
      </c>
      <c r="BF9" s="1990" t="e">
        <f>#REF!+#REF!+BF10</f>
        <v>#REF!</v>
      </c>
      <c r="BG9" s="1990" t="e">
        <f>#REF!+#REF!+BG10</f>
        <v>#REF!</v>
      </c>
      <c r="BH9" s="1990" t="e">
        <f>#REF!+#REF!+BH10</f>
        <v>#REF!</v>
      </c>
      <c r="BI9" s="1990" t="e">
        <f>#REF!+#REF!+BI10</f>
        <v>#REF!</v>
      </c>
      <c r="BJ9" s="1990" t="e">
        <f>#REF!+#REF!+BJ10</f>
        <v>#REF!</v>
      </c>
      <c r="BK9" s="1990" t="e">
        <f>#REF!+#REF!+BK10</f>
        <v>#REF!</v>
      </c>
      <c r="BL9" s="1990" t="e">
        <f>#REF!+#REF!+BL10</f>
        <v>#REF!</v>
      </c>
      <c r="BM9" s="1990" t="e">
        <f>#REF!+#REF!+BM10</f>
        <v>#REF!</v>
      </c>
      <c r="BN9" s="1990" t="e">
        <f>#REF!+#REF!+BN10</f>
        <v>#REF!</v>
      </c>
      <c r="BO9" s="1990" t="e">
        <f>#REF!+#REF!+BO10</f>
        <v>#REF!</v>
      </c>
      <c r="BP9" s="1990" t="e">
        <f>#REF!+#REF!+BP10</f>
        <v>#REF!</v>
      </c>
      <c r="BQ9" s="1990" t="e">
        <f>#REF!+#REF!+BQ10</f>
        <v>#REF!</v>
      </c>
      <c r="BR9" s="1990" t="e">
        <f>#REF!+#REF!+BR10</f>
        <v>#REF!</v>
      </c>
      <c r="BS9" s="1990" t="e">
        <f>#REF!+#REF!+BS10</f>
        <v>#REF!</v>
      </c>
      <c r="BT9" s="1990" t="e">
        <f>#REF!+#REF!+BT10</f>
        <v>#REF!</v>
      </c>
      <c r="BU9" s="1990" t="e">
        <f>#REF!+#REF!+BU10</f>
        <v>#REF!</v>
      </c>
      <c r="BV9" s="1990" t="e">
        <f>#REF!+#REF!+BV10</f>
        <v>#REF!</v>
      </c>
      <c r="BW9" s="1990" t="e">
        <f>#REF!+#REF!+BW10</f>
        <v>#REF!</v>
      </c>
      <c r="BX9" s="1990" t="e">
        <f>#REF!+#REF!+BX10</f>
        <v>#REF!</v>
      </c>
      <c r="BY9" s="1990" t="e">
        <f>#REF!+#REF!+BY10</f>
        <v>#REF!</v>
      </c>
      <c r="BZ9" s="1990" t="e">
        <f>#REF!+#REF!+BZ10</f>
        <v>#REF!</v>
      </c>
      <c r="CA9" s="1990" t="e">
        <f>#REF!+#REF!+CA10</f>
        <v>#REF!</v>
      </c>
      <c r="CB9" s="1990" t="e">
        <f>#REF!+#REF!+CB10</f>
        <v>#REF!</v>
      </c>
      <c r="CC9" s="1990" t="e">
        <f>#REF!+#REF!+CC10</f>
        <v>#REF!</v>
      </c>
      <c r="CD9" s="1990" t="e">
        <f>#REF!+#REF!+CD10</f>
        <v>#REF!</v>
      </c>
      <c r="CE9" s="1990" t="e">
        <f>#REF!+#REF!+CE10</f>
        <v>#REF!</v>
      </c>
      <c r="CF9" s="1990" t="e">
        <f>#REF!+#REF!+CF10</f>
        <v>#REF!</v>
      </c>
      <c r="CG9" s="1990" t="e">
        <f>#REF!+#REF!+CG10</f>
        <v>#REF!</v>
      </c>
      <c r="CH9" s="1990" t="e">
        <f>#REF!+#REF!+CH10</f>
        <v>#REF!</v>
      </c>
      <c r="CI9" s="1990" t="e">
        <f>#REF!+#REF!+CI10+#REF!</f>
        <v>#REF!</v>
      </c>
      <c r="CJ9" s="1990" t="e">
        <f>#REF!+#REF!+CJ10+#REF!</f>
        <v>#REF!</v>
      </c>
      <c r="CK9" s="1990" t="e">
        <f>#REF!+#REF!+CK10+#REF!</f>
        <v>#REF!</v>
      </c>
      <c r="CL9" s="1990" t="e">
        <f>#REF!+#REF!+CL10+#REF!</f>
        <v>#REF!</v>
      </c>
      <c r="CM9" s="1990"/>
      <c r="CN9" s="1991"/>
      <c r="CO9" s="1992"/>
    </row>
    <row r="10" spans="1:94" s="1993" customFormat="1" ht="38.65" customHeight="1">
      <c r="A10" s="1989" t="s">
        <v>22</v>
      </c>
      <c r="B10" s="2030" t="s">
        <v>667</v>
      </c>
      <c r="C10" s="1988"/>
      <c r="D10" s="1988"/>
      <c r="E10" s="1988"/>
      <c r="F10" s="1989"/>
      <c r="G10" s="1994">
        <f>G11+G16+G21+G26</f>
        <v>1998231</v>
      </c>
      <c r="H10" s="1994">
        <f t="shared" ref="H10:AG10" si="1">H11+H16+H21+H26</f>
        <v>1874385</v>
      </c>
      <c r="I10" s="1994">
        <f t="shared" si="1"/>
        <v>0</v>
      </c>
      <c r="J10" s="1994">
        <f t="shared" si="1"/>
        <v>0</v>
      </c>
      <c r="K10" s="1994">
        <f t="shared" si="1"/>
        <v>0</v>
      </c>
      <c r="L10" s="1994">
        <f t="shared" si="1"/>
        <v>6200</v>
      </c>
      <c r="M10" s="1994">
        <f t="shared" si="1"/>
        <v>5000</v>
      </c>
      <c r="N10" s="1994">
        <f t="shared" si="1"/>
        <v>948524</v>
      </c>
      <c r="O10" s="1994">
        <f t="shared" si="1"/>
        <v>948524</v>
      </c>
      <c r="P10" s="1994">
        <f t="shared" si="1"/>
        <v>708524</v>
      </c>
      <c r="Q10" s="1994">
        <f t="shared" si="1"/>
        <v>0</v>
      </c>
      <c r="R10" s="1994">
        <f t="shared" si="1"/>
        <v>218092</v>
      </c>
      <c r="S10" s="1994">
        <f t="shared" si="1"/>
        <v>201524</v>
      </c>
      <c r="T10" s="1994">
        <f t="shared" si="1"/>
        <v>91117</v>
      </c>
      <c r="U10" s="1994">
        <f t="shared" si="1"/>
        <v>0</v>
      </c>
      <c r="V10" s="1994">
        <f t="shared" si="1"/>
        <v>170024</v>
      </c>
      <c r="W10" s="1994">
        <f t="shared" si="1"/>
        <v>165524</v>
      </c>
      <c r="X10" s="1994">
        <f t="shared" si="1"/>
        <v>127735</v>
      </c>
      <c r="Y10" s="1994">
        <f t="shared" si="1"/>
        <v>123235</v>
      </c>
      <c r="Z10" s="1994">
        <f t="shared" si="1"/>
        <v>210524</v>
      </c>
      <c r="AA10" s="1994">
        <f t="shared" si="1"/>
        <v>201524</v>
      </c>
      <c r="AB10" s="1994">
        <f t="shared" si="1"/>
        <v>737432</v>
      </c>
      <c r="AC10" s="1994">
        <f t="shared" si="1"/>
        <v>314815</v>
      </c>
      <c r="AD10" s="1994">
        <f t="shared" si="1"/>
        <v>333570</v>
      </c>
      <c r="AE10" s="1994">
        <f t="shared" si="1"/>
        <v>333570</v>
      </c>
      <c r="AF10" s="1994">
        <f t="shared" si="1"/>
        <v>257200</v>
      </c>
      <c r="AG10" s="1994">
        <f t="shared" si="1"/>
        <v>0</v>
      </c>
      <c r="AH10" s="1994"/>
      <c r="AI10" s="1994"/>
      <c r="AJ10" s="2034"/>
      <c r="AK10" s="1994" t="e">
        <f>#REF!+#REF!</f>
        <v>#REF!</v>
      </c>
      <c r="AL10" s="1994" t="e">
        <f>#REF!+#REF!</f>
        <v>#REF!</v>
      </c>
      <c r="AM10" s="1994" t="e">
        <f>#REF!+#REF!</f>
        <v>#REF!</v>
      </c>
      <c r="AN10" s="1994" t="e">
        <f>#REF!+#REF!</f>
        <v>#REF!</v>
      </c>
      <c r="AO10" s="1994" t="e">
        <f>#REF!+#REF!</f>
        <v>#REF!</v>
      </c>
      <c r="AP10" s="1994" t="e">
        <f>#REF!+#REF!</f>
        <v>#REF!</v>
      </c>
      <c r="AQ10" s="1994" t="e">
        <f>#REF!+#REF!</f>
        <v>#REF!</v>
      </c>
      <c r="AR10" s="1994" t="e">
        <f>#REF!+#REF!</f>
        <v>#REF!</v>
      </c>
      <c r="AS10" s="1994" t="e">
        <f>#REF!+#REF!</f>
        <v>#REF!</v>
      </c>
      <c r="AT10" s="1994" t="e">
        <f>#REF!+#REF!</f>
        <v>#REF!</v>
      </c>
      <c r="AU10" s="1994" t="e">
        <f>#REF!+#REF!</f>
        <v>#REF!</v>
      </c>
      <c r="AV10" s="1994" t="e">
        <f>#REF!+#REF!</f>
        <v>#REF!</v>
      </c>
      <c r="AW10" s="1994" t="e">
        <f>#REF!+#REF!</f>
        <v>#REF!</v>
      </c>
      <c r="AX10" s="1994" t="e">
        <f>#REF!+#REF!</f>
        <v>#REF!</v>
      </c>
      <c r="AY10" s="1994" t="e">
        <f>#REF!+#REF!</f>
        <v>#REF!</v>
      </c>
      <c r="AZ10" s="1994" t="e">
        <f>#REF!+#REF!</f>
        <v>#REF!</v>
      </c>
      <c r="BA10" s="1994" t="e">
        <f>#REF!+#REF!</f>
        <v>#REF!</v>
      </c>
      <c r="BB10" s="1994" t="e">
        <f>#REF!+#REF!</f>
        <v>#REF!</v>
      </c>
      <c r="BC10" s="1994" t="e">
        <f>#REF!+#REF!</f>
        <v>#REF!</v>
      </c>
      <c r="BD10" s="1994" t="e">
        <f>#REF!+#REF!</f>
        <v>#REF!</v>
      </c>
      <c r="BE10" s="1994" t="e">
        <f>#REF!+#REF!</f>
        <v>#REF!</v>
      </c>
      <c r="BF10" s="1994" t="e">
        <f>#REF!+#REF!</f>
        <v>#REF!</v>
      </c>
      <c r="BG10" s="1994" t="e">
        <f>#REF!+#REF!</f>
        <v>#REF!</v>
      </c>
      <c r="BH10" s="1994" t="e">
        <f>#REF!+#REF!</f>
        <v>#REF!</v>
      </c>
      <c r="BI10" s="1994" t="e">
        <f>#REF!+#REF!</f>
        <v>#REF!</v>
      </c>
      <c r="BJ10" s="1994" t="e">
        <f>#REF!+#REF!</f>
        <v>#REF!</v>
      </c>
      <c r="BK10" s="1994" t="e">
        <f>#REF!+#REF!</f>
        <v>#REF!</v>
      </c>
      <c r="BL10" s="1994" t="e">
        <f>#REF!+#REF!</f>
        <v>#REF!</v>
      </c>
      <c r="BM10" s="1994" t="e">
        <f>#REF!+#REF!</f>
        <v>#REF!</v>
      </c>
      <c r="BN10" s="1994" t="e">
        <f>#REF!+#REF!</f>
        <v>#REF!</v>
      </c>
      <c r="BO10" s="1994" t="e">
        <f>#REF!+#REF!</f>
        <v>#REF!</v>
      </c>
      <c r="BP10" s="1994" t="e">
        <f>#REF!+#REF!</f>
        <v>#REF!</v>
      </c>
      <c r="BQ10" s="1994" t="e">
        <f>#REF!+#REF!</f>
        <v>#REF!</v>
      </c>
      <c r="BR10" s="1994" t="e">
        <f>#REF!+#REF!</f>
        <v>#REF!</v>
      </c>
      <c r="BS10" s="1994" t="e">
        <f>#REF!+#REF!</f>
        <v>#REF!</v>
      </c>
      <c r="BT10" s="1994" t="e">
        <f>#REF!+#REF!</f>
        <v>#REF!</v>
      </c>
      <c r="BU10" s="1994" t="e">
        <f>#REF!+#REF!</f>
        <v>#REF!</v>
      </c>
      <c r="BV10" s="1994" t="e">
        <f>#REF!+#REF!</f>
        <v>#REF!</v>
      </c>
      <c r="BW10" s="1994" t="e">
        <f>#REF!+#REF!</f>
        <v>#REF!</v>
      </c>
      <c r="BX10" s="1994" t="e">
        <f>#REF!+#REF!</f>
        <v>#REF!</v>
      </c>
      <c r="BY10" s="1994" t="e">
        <f>#REF!+#REF!</f>
        <v>#REF!</v>
      </c>
      <c r="BZ10" s="1994" t="e">
        <f>#REF!+#REF!</f>
        <v>#REF!</v>
      </c>
      <c r="CA10" s="1994" t="e">
        <f>#REF!+#REF!</f>
        <v>#REF!</v>
      </c>
      <c r="CB10" s="1994" t="e">
        <f>#REF!+#REF!</f>
        <v>#REF!</v>
      </c>
      <c r="CC10" s="1994" t="e">
        <f>#REF!+#REF!</f>
        <v>#REF!</v>
      </c>
      <c r="CD10" s="1994" t="e">
        <f>#REF!+#REF!</f>
        <v>#REF!</v>
      </c>
      <c r="CE10" s="1994" t="e">
        <f>CB10</f>
        <v>#REF!</v>
      </c>
      <c r="CF10" s="1994" t="e">
        <f>#REF!+#REF!</f>
        <v>#REF!</v>
      </c>
      <c r="CG10" s="1994" t="e">
        <f>#REF!+#REF!</f>
        <v>#REF!</v>
      </c>
      <c r="CH10" s="1994"/>
      <c r="CI10" s="1994" t="e">
        <f>CI26+CI11+CI16+#REF!+CI21+#REF!+#REF!+#REF!+#REF!</f>
        <v>#REF!</v>
      </c>
      <c r="CJ10" s="1994" t="e">
        <f>CJ26+CJ11+CJ16+#REF!+CJ21+#REF!+#REF!+#REF!+#REF!</f>
        <v>#REF!</v>
      </c>
      <c r="CK10" s="1994" t="e">
        <f>CK26+CK11+CK16+#REF!+CK21+#REF!+#REF!+#REF!+#REF!</f>
        <v>#REF!</v>
      </c>
      <c r="CL10" s="1994" t="e">
        <f>CL26+CL11+CL16+#REF!+CL21+#REF!+#REF!+#REF!+#REF!</f>
        <v>#REF!</v>
      </c>
      <c r="CM10" s="1994" t="e">
        <f>CM26+CM11+CM16+#REF!+CM21+#REF!+#REF!+#REF!+#REF!</f>
        <v>#REF!</v>
      </c>
      <c r="CN10" s="1991"/>
      <c r="CO10" s="1992"/>
    </row>
    <row r="11" spans="1:94" s="1993" customFormat="1" ht="56.1" customHeight="1">
      <c r="A11" s="2009" t="s">
        <v>2</v>
      </c>
      <c r="B11" s="2010" t="s">
        <v>110</v>
      </c>
      <c r="C11" s="2005"/>
      <c r="D11" s="2005"/>
      <c r="E11" s="2003"/>
      <c r="F11" s="2011"/>
      <c r="G11" s="2002">
        <f>G12</f>
        <v>158140</v>
      </c>
      <c r="H11" s="2002">
        <f t="shared" ref="H11:AG14" si="2">H12</f>
        <v>120000</v>
      </c>
      <c r="I11" s="2002">
        <f t="shared" si="2"/>
        <v>0</v>
      </c>
      <c r="J11" s="2002">
        <f t="shared" si="2"/>
        <v>0</v>
      </c>
      <c r="K11" s="2002">
        <f t="shared" si="2"/>
        <v>0</v>
      </c>
      <c r="L11" s="2002">
        <f t="shared" si="2"/>
        <v>0</v>
      </c>
      <c r="M11" s="2002">
        <f t="shared" si="2"/>
        <v>0</v>
      </c>
      <c r="N11" s="2002">
        <f t="shared" si="2"/>
        <v>112000</v>
      </c>
      <c r="O11" s="2002">
        <f t="shared" si="2"/>
        <v>112000</v>
      </c>
      <c r="P11" s="2002">
        <f t="shared" si="2"/>
        <v>0</v>
      </c>
      <c r="Q11" s="2002">
        <f t="shared" si="2"/>
        <v>0</v>
      </c>
      <c r="R11" s="2002">
        <f t="shared" si="2"/>
        <v>34407</v>
      </c>
      <c r="S11" s="2002">
        <f t="shared" si="2"/>
        <v>34407</v>
      </c>
      <c r="T11" s="2002">
        <f t="shared" si="2"/>
        <v>0</v>
      </c>
      <c r="U11" s="2002">
        <f t="shared" si="2"/>
        <v>0</v>
      </c>
      <c r="V11" s="2002">
        <f t="shared" si="2"/>
        <v>19407</v>
      </c>
      <c r="W11" s="2002">
        <f t="shared" si="2"/>
        <v>19407</v>
      </c>
      <c r="X11" s="2002">
        <f t="shared" si="2"/>
        <v>3852</v>
      </c>
      <c r="Y11" s="2002">
        <f t="shared" si="2"/>
        <v>3852</v>
      </c>
      <c r="Z11" s="2002">
        <f t="shared" si="2"/>
        <v>34407</v>
      </c>
      <c r="AA11" s="2002">
        <f t="shared" si="2"/>
        <v>34407</v>
      </c>
      <c r="AB11" s="2002">
        <f t="shared" si="2"/>
        <v>77593</v>
      </c>
      <c r="AC11" s="2002">
        <f t="shared" si="2"/>
        <v>77593</v>
      </c>
      <c r="AD11" s="2002">
        <f t="shared" si="2"/>
        <v>37370</v>
      </c>
      <c r="AE11" s="2002">
        <f t="shared" si="2"/>
        <v>37370</v>
      </c>
      <c r="AF11" s="2002">
        <f t="shared" si="2"/>
        <v>0</v>
      </c>
      <c r="AG11" s="2002">
        <f t="shared" si="2"/>
        <v>0</v>
      </c>
      <c r="AH11" s="2002"/>
      <c r="AI11" s="2002"/>
      <c r="AJ11" s="2035"/>
      <c r="AK11" s="2002" t="e">
        <f>#REF!+AK12</f>
        <v>#REF!</v>
      </c>
      <c r="AL11" s="2002" t="e">
        <f>#REF!+AL12</f>
        <v>#REF!</v>
      </c>
      <c r="AM11" s="2002" t="e">
        <f>#REF!+AM12</f>
        <v>#REF!</v>
      </c>
      <c r="AN11" s="2002" t="e">
        <f>#REF!+AN12</f>
        <v>#REF!</v>
      </c>
      <c r="AO11" s="2002" t="e">
        <f>#REF!+AO12</f>
        <v>#REF!</v>
      </c>
      <c r="AP11" s="2002" t="e">
        <f>#REF!+AP12</f>
        <v>#REF!</v>
      </c>
      <c r="AQ11" s="2002" t="e">
        <f>#REF!+AQ12</f>
        <v>#REF!</v>
      </c>
      <c r="AR11" s="2002" t="e">
        <f>#REF!+AR12</f>
        <v>#REF!</v>
      </c>
      <c r="AS11" s="2002" t="e">
        <f>#REF!+AS12</f>
        <v>#REF!</v>
      </c>
      <c r="AT11" s="2002" t="e">
        <f>#REF!+AT12</f>
        <v>#REF!</v>
      </c>
      <c r="AU11" s="2002" t="e">
        <f>#REF!+AU12</f>
        <v>#REF!</v>
      </c>
      <c r="AV11" s="2002" t="e">
        <f>#REF!+AV12</f>
        <v>#REF!</v>
      </c>
      <c r="AW11" s="2002" t="e">
        <f>#REF!+AW12</f>
        <v>#REF!</v>
      </c>
      <c r="AX11" s="2002" t="e">
        <f>#REF!+AX12</f>
        <v>#REF!</v>
      </c>
      <c r="AY11" s="2002" t="e">
        <f>#REF!+AY12</f>
        <v>#REF!</v>
      </c>
      <c r="AZ11" s="2002" t="e">
        <f>#REF!+AZ12</f>
        <v>#REF!</v>
      </c>
      <c r="BA11" s="2002" t="e">
        <f>#REF!+BA12</f>
        <v>#REF!</v>
      </c>
      <c r="BB11" s="2002" t="e">
        <f>#REF!+BB12</f>
        <v>#REF!</v>
      </c>
      <c r="BC11" s="2002" t="e">
        <f>#REF!+BC12</f>
        <v>#REF!</v>
      </c>
      <c r="BD11" s="2002" t="e">
        <f>#REF!+BD12</f>
        <v>#REF!</v>
      </c>
      <c r="BE11" s="2002" t="e">
        <f>#REF!+BE12</f>
        <v>#REF!</v>
      </c>
      <c r="BF11" s="2002" t="e">
        <f>#REF!+BF12</f>
        <v>#REF!</v>
      </c>
      <c r="BG11" s="2002" t="e">
        <f>#REF!+BG12</f>
        <v>#REF!</v>
      </c>
      <c r="BH11" s="2002" t="e">
        <f>#REF!+BH12</f>
        <v>#REF!</v>
      </c>
      <c r="BI11" s="2002" t="e">
        <f>#REF!+BI12</f>
        <v>#REF!</v>
      </c>
      <c r="BJ11" s="2002" t="e">
        <f>#REF!+BJ12</f>
        <v>#REF!</v>
      </c>
      <c r="BK11" s="2002" t="e">
        <f>#REF!+BK12</f>
        <v>#REF!</v>
      </c>
      <c r="BL11" s="2002" t="e">
        <f>#REF!+BL12</f>
        <v>#REF!</v>
      </c>
      <c r="BM11" s="2002" t="e">
        <f>#REF!+BM12</f>
        <v>#REF!</v>
      </c>
      <c r="BN11" s="2002" t="e">
        <f>#REF!+BN12</f>
        <v>#REF!</v>
      </c>
      <c r="BO11" s="2002" t="e">
        <f>#REF!+BO12</f>
        <v>#REF!</v>
      </c>
      <c r="BP11" s="2002" t="e">
        <f>#REF!+BP12</f>
        <v>#REF!</v>
      </c>
      <c r="BQ11" s="2002" t="e">
        <f>#REF!+BQ12</f>
        <v>#REF!</v>
      </c>
      <c r="BR11" s="1995" t="e">
        <f t="shared" ref="BR11" si="3">BS11</f>
        <v>#REF!</v>
      </c>
      <c r="BS11" s="2002" t="e">
        <f>#REF!+BS12</f>
        <v>#REF!</v>
      </c>
      <c r="BT11" s="2002" t="e">
        <f>#REF!+BT12</f>
        <v>#REF!</v>
      </c>
      <c r="BU11" s="2002" t="e">
        <f>#REF!+BU12</f>
        <v>#REF!</v>
      </c>
      <c r="BV11" s="2002" t="e">
        <f>#REF!+BV12</f>
        <v>#REF!</v>
      </c>
      <c r="BW11" s="2002" t="e">
        <f>#REF!+BW12</f>
        <v>#REF!</v>
      </c>
      <c r="BX11" s="2002" t="e">
        <f>#REF!+BX12</f>
        <v>#REF!</v>
      </c>
      <c r="BY11" s="2002" t="e">
        <f>#REF!+BY12</f>
        <v>#REF!</v>
      </c>
      <c r="BZ11" s="2002" t="e">
        <f>#REF!+BZ12</f>
        <v>#REF!</v>
      </c>
      <c r="CA11" s="2002" t="e">
        <f>#REF!+CA12</f>
        <v>#REF!</v>
      </c>
      <c r="CB11" s="2002" t="e">
        <f>#REF!+CB12</f>
        <v>#REF!</v>
      </c>
      <c r="CC11" s="2002" t="e">
        <f>#REF!+CC12</f>
        <v>#REF!</v>
      </c>
      <c r="CD11" s="2002" t="e">
        <f>#REF!+CD12</f>
        <v>#REF!</v>
      </c>
      <c r="CE11" s="2002" t="e">
        <f>#REF!+CE12</f>
        <v>#REF!</v>
      </c>
      <c r="CF11" s="2002" t="e">
        <f>#REF!+CF12</f>
        <v>#REF!</v>
      </c>
      <c r="CG11" s="2002" t="e">
        <f>#REF!+CG12</f>
        <v>#REF!</v>
      </c>
      <c r="CH11" s="2002"/>
      <c r="CI11" s="2002" t="e">
        <f>#REF!+CI12</f>
        <v>#REF!</v>
      </c>
      <c r="CJ11" s="2002" t="e">
        <f>#REF!+CJ12</f>
        <v>#REF!</v>
      </c>
      <c r="CK11" s="2002" t="e">
        <f>#REF!+CK12</f>
        <v>#REF!</v>
      </c>
      <c r="CL11" s="2002" t="e">
        <f>#REF!+CL12</f>
        <v>#REF!</v>
      </c>
      <c r="CM11" s="1988"/>
      <c r="CN11" s="1991"/>
      <c r="CO11" s="1992"/>
    </row>
    <row r="12" spans="1:94" s="1993" customFormat="1" ht="24" customHeight="1">
      <c r="A12" s="2009"/>
      <c r="B12" s="2012" t="s">
        <v>668</v>
      </c>
      <c r="C12" s="2013"/>
      <c r="D12" s="2013"/>
      <c r="E12" s="2014"/>
      <c r="F12" s="2013"/>
      <c r="G12" s="2015">
        <f>G13</f>
        <v>158140</v>
      </c>
      <c r="H12" s="2015">
        <f t="shared" si="2"/>
        <v>120000</v>
      </c>
      <c r="I12" s="2015">
        <f t="shared" si="2"/>
        <v>0</v>
      </c>
      <c r="J12" s="2015">
        <f t="shared" si="2"/>
        <v>0</v>
      </c>
      <c r="K12" s="2015">
        <f t="shared" si="2"/>
        <v>0</v>
      </c>
      <c r="L12" s="2015">
        <f t="shared" si="2"/>
        <v>0</v>
      </c>
      <c r="M12" s="2015">
        <f t="shared" si="2"/>
        <v>0</v>
      </c>
      <c r="N12" s="2015">
        <f t="shared" si="2"/>
        <v>112000</v>
      </c>
      <c r="O12" s="2015">
        <f t="shared" si="2"/>
        <v>112000</v>
      </c>
      <c r="P12" s="2015">
        <f t="shared" si="2"/>
        <v>0</v>
      </c>
      <c r="Q12" s="2015">
        <f t="shared" si="2"/>
        <v>0</v>
      </c>
      <c r="R12" s="2015">
        <f t="shared" si="2"/>
        <v>34407</v>
      </c>
      <c r="S12" s="2015">
        <f t="shared" si="2"/>
        <v>34407</v>
      </c>
      <c r="T12" s="2015">
        <f t="shared" si="2"/>
        <v>0</v>
      </c>
      <c r="U12" s="2015">
        <f t="shared" si="2"/>
        <v>0</v>
      </c>
      <c r="V12" s="2015">
        <f t="shared" si="2"/>
        <v>19407</v>
      </c>
      <c r="W12" s="2015">
        <f t="shared" si="2"/>
        <v>19407</v>
      </c>
      <c r="X12" s="2015">
        <f t="shared" si="2"/>
        <v>3852</v>
      </c>
      <c r="Y12" s="2015">
        <f t="shared" si="2"/>
        <v>3852</v>
      </c>
      <c r="Z12" s="2015">
        <f t="shared" si="2"/>
        <v>34407</v>
      </c>
      <c r="AA12" s="2015">
        <f t="shared" si="2"/>
        <v>34407</v>
      </c>
      <c r="AB12" s="2015">
        <f t="shared" si="2"/>
        <v>77593</v>
      </c>
      <c r="AC12" s="2015">
        <f t="shared" si="2"/>
        <v>77593</v>
      </c>
      <c r="AD12" s="2015">
        <f t="shared" si="2"/>
        <v>37370</v>
      </c>
      <c r="AE12" s="2015">
        <f t="shared" si="2"/>
        <v>37370</v>
      </c>
      <c r="AF12" s="2015">
        <f t="shared" si="2"/>
        <v>0</v>
      </c>
      <c r="AG12" s="2015">
        <f t="shared" si="2"/>
        <v>0</v>
      </c>
      <c r="AH12" s="2015"/>
      <c r="AI12" s="2015"/>
      <c r="AJ12" s="2036"/>
      <c r="AK12" s="2015" t="e">
        <f>AK13+#REF!</f>
        <v>#REF!</v>
      </c>
      <c r="AL12" s="2015" t="e">
        <f>AL13+#REF!</f>
        <v>#REF!</v>
      </c>
      <c r="AM12" s="2015" t="e">
        <f>AM13+#REF!</f>
        <v>#REF!</v>
      </c>
      <c r="AN12" s="2015" t="e">
        <f>AN13+#REF!</f>
        <v>#REF!</v>
      </c>
      <c r="AO12" s="2015" t="e">
        <f>AO13+#REF!</f>
        <v>#REF!</v>
      </c>
      <c r="AP12" s="2015" t="e">
        <f>AP13+#REF!</f>
        <v>#REF!</v>
      </c>
      <c r="AQ12" s="2015" t="e">
        <f>AQ13+#REF!</f>
        <v>#REF!</v>
      </c>
      <c r="AR12" s="2015" t="e">
        <f>AR13+#REF!</f>
        <v>#REF!</v>
      </c>
      <c r="AS12" s="2015" t="e">
        <f>AS13+#REF!</f>
        <v>#REF!</v>
      </c>
      <c r="AT12" s="2015" t="e">
        <f>AT13+#REF!</f>
        <v>#REF!</v>
      </c>
      <c r="AU12" s="2015" t="e">
        <f>AU13+#REF!</f>
        <v>#REF!</v>
      </c>
      <c r="AV12" s="2015" t="e">
        <f>AV13+#REF!</f>
        <v>#REF!</v>
      </c>
      <c r="AW12" s="2015" t="e">
        <f>AW13+#REF!</f>
        <v>#REF!</v>
      </c>
      <c r="AX12" s="2015" t="e">
        <f>AX13+#REF!</f>
        <v>#REF!</v>
      </c>
      <c r="AY12" s="2015" t="e">
        <f>AY13+#REF!</f>
        <v>#REF!</v>
      </c>
      <c r="AZ12" s="2015" t="e">
        <f>AZ13+#REF!</f>
        <v>#REF!</v>
      </c>
      <c r="BA12" s="2015" t="e">
        <f>BA13+#REF!</f>
        <v>#REF!</v>
      </c>
      <c r="BB12" s="2015" t="e">
        <f>BB13+#REF!</f>
        <v>#REF!</v>
      </c>
      <c r="BC12" s="2015" t="e">
        <f>BC13+#REF!</f>
        <v>#REF!</v>
      </c>
      <c r="BD12" s="2015" t="e">
        <f>BD13+#REF!</f>
        <v>#REF!</v>
      </c>
      <c r="BE12" s="2015" t="e">
        <f>BE13+#REF!</f>
        <v>#REF!</v>
      </c>
      <c r="BF12" s="2015" t="e">
        <f>BF13+#REF!</f>
        <v>#REF!</v>
      </c>
      <c r="BG12" s="2015" t="e">
        <f>BG13+#REF!</f>
        <v>#REF!</v>
      </c>
      <c r="BH12" s="2015" t="e">
        <f>BH13+#REF!</f>
        <v>#REF!</v>
      </c>
      <c r="BI12" s="2015" t="e">
        <f>BI13+#REF!</f>
        <v>#REF!</v>
      </c>
      <c r="BJ12" s="2015" t="e">
        <f>BJ13+#REF!</f>
        <v>#REF!</v>
      </c>
      <c r="BK12" s="2015" t="e">
        <f>BK13+#REF!</f>
        <v>#REF!</v>
      </c>
      <c r="BL12" s="2015" t="e">
        <f>BL13+#REF!</f>
        <v>#REF!</v>
      </c>
      <c r="BM12" s="2015" t="e">
        <f>BM13+#REF!</f>
        <v>#REF!</v>
      </c>
      <c r="BN12" s="2015" t="e">
        <f>BN13+#REF!</f>
        <v>#REF!</v>
      </c>
      <c r="BO12" s="2015" t="e">
        <f>BO13+#REF!</f>
        <v>#REF!</v>
      </c>
      <c r="BP12" s="2015" t="e">
        <f>BP13+#REF!</f>
        <v>#REF!</v>
      </c>
      <c r="BQ12" s="2015" t="e">
        <f>BQ13+#REF!</f>
        <v>#REF!</v>
      </c>
      <c r="BR12" s="1995" t="e">
        <f>BS12</f>
        <v>#REF!</v>
      </c>
      <c r="BS12" s="2015" t="e">
        <f>BS13+#REF!</f>
        <v>#REF!</v>
      </c>
      <c r="BT12" s="2015" t="e">
        <f>BT13+#REF!</f>
        <v>#REF!</v>
      </c>
      <c r="BU12" s="2015" t="e">
        <f>BU13+#REF!</f>
        <v>#REF!</v>
      </c>
      <c r="BV12" s="2015" t="e">
        <f>BV13+#REF!</f>
        <v>#REF!</v>
      </c>
      <c r="BW12" s="2015" t="e">
        <f>BW13+#REF!</f>
        <v>#REF!</v>
      </c>
      <c r="BX12" s="2015" t="e">
        <f>BX13+#REF!</f>
        <v>#REF!</v>
      </c>
      <c r="BY12" s="2015" t="e">
        <f>BY13+#REF!</f>
        <v>#REF!</v>
      </c>
      <c r="BZ12" s="2015" t="e">
        <f>BZ13+#REF!</f>
        <v>#REF!</v>
      </c>
      <c r="CA12" s="2015" t="e">
        <f>CA13+#REF!</f>
        <v>#REF!</v>
      </c>
      <c r="CB12" s="2015" t="e">
        <f>CB13+#REF!</f>
        <v>#REF!</v>
      </c>
      <c r="CC12" s="2015" t="e">
        <f>CC13+#REF!</f>
        <v>#REF!</v>
      </c>
      <c r="CD12" s="2015" t="e">
        <f>CD13+#REF!</f>
        <v>#REF!</v>
      </c>
      <c r="CE12" s="2015" t="e">
        <f>CE13+#REF!</f>
        <v>#REF!</v>
      </c>
      <c r="CF12" s="2015" t="e">
        <f>CF13+#REF!</f>
        <v>#REF!</v>
      </c>
      <c r="CG12" s="2015" t="e">
        <f>CG13+#REF!</f>
        <v>#REF!</v>
      </c>
      <c r="CH12" s="2015"/>
      <c r="CI12" s="2015" t="e">
        <f>CI13+#REF!</f>
        <v>#REF!</v>
      </c>
      <c r="CJ12" s="2015" t="e">
        <f>CJ13+#REF!</f>
        <v>#REF!</v>
      </c>
      <c r="CK12" s="2015" t="e">
        <f>CK13+#REF!</f>
        <v>#REF!</v>
      </c>
      <c r="CL12" s="2015" t="e">
        <f>CL13+#REF!</f>
        <v>#REF!</v>
      </c>
      <c r="CM12" s="1988"/>
      <c r="CN12" s="1991"/>
      <c r="CO12" s="1992"/>
    </row>
    <row r="13" spans="1:94" s="1993" customFormat="1" ht="43.5" customHeight="1">
      <c r="A13" s="2016"/>
      <c r="B13" s="2010" t="s">
        <v>669</v>
      </c>
      <c r="C13" s="2005"/>
      <c r="D13" s="2005"/>
      <c r="E13" s="2003"/>
      <c r="F13" s="2011"/>
      <c r="G13" s="2015">
        <f>G14</f>
        <v>158140</v>
      </c>
      <c r="H13" s="2015">
        <f t="shared" si="2"/>
        <v>120000</v>
      </c>
      <c r="I13" s="2002">
        <f t="shared" si="2"/>
        <v>0</v>
      </c>
      <c r="J13" s="2002">
        <f t="shared" si="2"/>
        <v>0</v>
      </c>
      <c r="K13" s="2002">
        <f t="shared" si="2"/>
        <v>0</v>
      </c>
      <c r="L13" s="2002">
        <f t="shared" si="2"/>
        <v>0</v>
      </c>
      <c r="M13" s="2002">
        <f t="shared" si="2"/>
        <v>0</v>
      </c>
      <c r="N13" s="2002">
        <f t="shared" si="2"/>
        <v>112000</v>
      </c>
      <c r="O13" s="2002">
        <f t="shared" si="2"/>
        <v>112000</v>
      </c>
      <c r="P13" s="2002">
        <f t="shared" si="2"/>
        <v>0</v>
      </c>
      <c r="Q13" s="2002">
        <f t="shared" si="2"/>
        <v>0</v>
      </c>
      <c r="R13" s="2002">
        <f t="shared" si="2"/>
        <v>34407</v>
      </c>
      <c r="S13" s="2002">
        <f t="shared" si="2"/>
        <v>34407</v>
      </c>
      <c r="T13" s="2002">
        <f t="shared" si="2"/>
        <v>0</v>
      </c>
      <c r="U13" s="2002">
        <f t="shared" si="2"/>
        <v>0</v>
      </c>
      <c r="V13" s="2002">
        <f t="shared" si="2"/>
        <v>19407</v>
      </c>
      <c r="W13" s="2002">
        <f t="shared" si="2"/>
        <v>19407</v>
      </c>
      <c r="X13" s="2002">
        <f t="shared" si="2"/>
        <v>3852</v>
      </c>
      <c r="Y13" s="2002">
        <f t="shared" si="2"/>
        <v>3852</v>
      </c>
      <c r="Z13" s="2002">
        <f t="shared" si="2"/>
        <v>34407</v>
      </c>
      <c r="AA13" s="2002">
        <f t="shared" si="2"/>
        <v>34407</v>
      </c>
      <c r="AB13" s="2002">
        <f t="shared" si="2"/>
        <v>77593</v>
      </c>
      <c r="AC13" s="2002">
        <f t="shared" si="2"/>
        <v>77593</v>
      </c>
      <c r="AD13" s="2002">
        <f t="shared" si="2"/>
        <v>37370</v>
      </c>
      <c r="AE13" s="2015">
        <f t="shared" si="2"/>
        <v>37370</v>
      </c>
      <c r="AF13" s="2002">
        <f t="shared" si="2"/>
        <v>0</v>
      </c>
      <c r="AG13" s="2002">
        <f t="shared" si="2"/>
        <v>0</v>
      </c>
      <c r="AH13" s="2002"/>
      <c r="AI13" s="2002"/>
      <c r="AJ13" s="2035"/>
      <c r="AK13" s="2002" t="e">
        <f>#REF!+#REF!</f>
        <v>#REF!</v>
      </c>
      <c r="AL13" s="2002" t="e">
        <f>#REF!+#REF!</f>
        <v>#REF!</v>
      </c>
      <c r="AM13" s="2002" t="e">
        <f>#REF!+#REF!</f>
        <v>#REF!</v>
      </c>
      <c r="AN13" s="2002" t="e">
        <f>#REF!+#REF!</f>
        <v>#REF!</v>
      </c>
      <c r="AO13" s="2002" t="e">
        <f>#REF!+#REF!</f>
        <v>#REF!</v>
      </c>
      <c r="AP13" s="2002" t="e">
        <f>#REF!+#REF!</f>
        <v>#REF!</v>
      </c>
      <c r="AQ13" s="2002" t="e">
        <f>#REF!+#REF!</f>
        <v>#REF!</v>
      </c>
      <c r="AR13" s="2002" t="e">
        <f>#REF!+#REF!</f>
        <v>#REF!</v>
      </c>
      <c r="AS13" s="2002" t="e">
        <f>#REF!+#REF!</f>
        <v>#REF!</v>
      </c>
      <c r="AT13" s="2002" t="e">
        <f>#REF!+#REF!</f>
        <v>#REF!</v>
      </c>
      <c r="AU13" s="2002" t="e">
        <f>#REF!+#REF!</f>
        <v>#REF!</v>
      </c>
      <c r="AV13" s="2002" t="e">
        <f>#REF!+#REF!</f>
        <v>#REF!</v>
      </c>
      <c r="AW13" s="2002" t="e">
        <f>#REF!+#REF!</f>
        <v>#REF!</v>
      </c>
      <c r="AX13" s="2002" t="e">
        <f>#REF!+#REF!</f>
        <v>#REF!</v>
      </c>
      <c r="AY13" s="2002" t="e">
        <f>#REF!+#REF!</f>
        <v>#REF!</v>
      </c>
      <c r="AZ13" s="2002" t="e">
        <f>#REF!+#REF!</f>
        <v>#REF!</v>
      </c>
      <c r="BA13" s="2002" t="e">
        <f>#REF!+#REF!</f>
        <v>#REF!</v>
      </c>
      <c r="BB13" s="2002" t="e">
        <f>#REF!+#REF!</f>
        <v>#REF!</v>
      </c>
      <c r="BC13" s="2002" t="e">
        <f>#REF!+#REF!</f>
        <v>#REF!</v>
      </c>
      <c r="BD13" s="2002" t="e">
        <f>#REF!+#REF!</f>
        <v>#REF!</v>
      </c>
      <c r="BE13" s="2002" t="e">
        <f>#REF!+#REF!</f>
        <v>#REF!</v>
      </c>
      <c r="BF13" s="2002" t="e">
        <f>#REF!+#REF!</f>
        <v>#REF!</v>
      </c>
      <c r="BG13" s="2002" t="e">
        <f>#REF!+#REF!</f>
        <v>#REF!</v>
      </c>
      <c r="BH13" s="2002" t="e">
        <f>#REF!+#REF!</f>
        <v>#REF!</v>
      </c>
      <c r="BI13" s="2002" t="e">
        <f>#REF!+#REF!</f>
        <v>#REF!</v>
      </c>
      <c r="BJ13" s="2002" t="e">
        <f>#REF!+#REF!</f>
        <v>#REF!</v>
      </c>
      <c r="BK13" s="2002" t="e">
        <f>#REF!+#REF!</f>
        <v>#REF!</v>
      </c>
      <c r="BL13" s="2002" t="e">
        <f>#REF!+#REF!</f>
        <v>#REF!</v>
      </c>
      <c r="BM13" s="2002" t="e">
        <f>#REF!+#REF!</f>
        <v>#REF!</v>
      </c>
      <c r="BN13" s="2002" t="e">
        <f>#REF!+#REF!</f>
        <v>#REF!</v>
      </c>
      <c r="BO13" s="2002" t="e">
        <f>#REF!+#REF!</f>
        <v>#REF!</v>
      </c>
      <c r="BP13" s="2002" t="e">
        <f>#REF!+#REF!</f>
        <v>#REF!</v>
      </c>
      <c r="BQ13" s="2002" t="e">
        <f>#REF!+#REF!</f>
        <v>#REF!</v>
      </c>
      <c r="BR13" s="1995" t="e">
        <f>BS13</f>
        <v>#REF!</v>
      </c>
      <c r="BS13" s="2002" t="e">
        <f>#REF!+#REF!</f>
        <v>#REF!</v>
      </c>
      <c r="BT13" s="2002" t="e">
        <f>#REF!+#REF!</f>
        <v>#REF!</v>
      </c>
      <c r="BU13" s="2002" t="e">
        <f>#REF!+#REF!</f>
        <v>#REF!</v>
      </c>
      <c r="BV13" s="2002" t="e">
        <f>#REF!+#REF!</f>
        <v>#REF!</v>
      </c>
      <c r="BW13" s="2002" t="e">
        <f>#REF!+#REF!</f>
        <v>#REF!</v>
      </c>
      <c r="BX13" s="2002" t="e">
        <f>#REF!+#REF!</f>
        <v>#REF!</v>
      </c>
      <c r="BY13" s="2002" t="e">
        <f>#REF!+#REF!</f>
        <v>#REF!</v>
      </c>
      <c r="BZ13" s="2002" t="e">
        <f>#REF!+#REF!</f>
        <v>#REF!</v>
      </c>
      <c r="CA13" s="2002" t="e">
        <f>#REF!+#REF!</f>
        <v>#REF!</v>
      </c>
      <c r="CB13" s="2002" t="e">
        <f>#REF!+#REF!</f>
        <v>#REF!</v>
      </c>
      <c r="CC13" s="2002" t="e">
        <f>#REF!+#REF!</f>
        <v>#REF!</v>
      </c>
      <c r="CD13" s="2002" t="e">
        <f>#REF!+#REF!</f>
        <v>#REF!</v>
      </c>
      <c r="CE13" s="2002" t="e">
        <f>#REF!+#REF!</f>
        <v>#REF!</v>
      </c>
      <c r="CF13" s="2002" t="e">
        <f>#REF!+#REF!</f>
        <v>#REF!</v>
      </c>
      <c r="CG13" s="2002" t="e">
        <f>#REF!+#REF!</f>
        <v>#REF!</v>
      </c>
      <c r="CH13" s="2002"/>
      <c r="CI13" s="1996" t="e">
        <f t="shared" ref="CI13" si="4">CJ13</f>
        <v>#REF!</v>
      </c>
      <c r="CJ13" s="1996" t="e">
        <f t="shared" ref="CJ13" si="5">BS13</f>
        <v>#REF!</v>
      </c>
      <c r="CK13" s="1996" t="e">
        <f>BT13</f>
        <v>#REF!</v>
      </c>
      <c r="CL13" s="2002"/>
      <c r="CM13" s="1988"/>
      <c r="CN13" s="1991"/>
      <c r="CO13" s="1992"/>
    </row>
    <row r="14" spans="1:94" s="1993" customFormat="1" ht="24.75" customHeight="1">
      <c r="A14" s="2016"/>
      <c r="B14" s="2010" t="s">
        <v>569</v>
      </c>
      <c r="C14" s="2017"/>
      <c r="D14" s="2017"/>
      <c r="E14" s="2014"/>
      <c r="F14" s="2018"/>
      <c r="G14" s="2015">
        <f>G15</f>
        <v>158140</v>
      </c>
      <c r="H14" s="2015">
        <f t="shared" si="2"/>
        <v>120000</v>
      </c>
      <c r="I14" s="2015">
        <f t="shared" si="2"/>
        <v>0</v>
      </c>
      <c r="J14" s="2015">
        <f t="shared" si="2"/>
        <v>0</v>
      </c>
      <c r="K14" s="2015">
        <f t="shared" si="2"/>
        <v>0</v>
      </c>
      <c r="L14" s="2015">
        <f t="shared" si="2"/>
        <v>0</v>
      </c>
      <c r="M14" s="2015">
        <f t="shared" si="2"/>
        <v>0</v>
      </c>
      <c r="N14" s="2015">
        <f t="shared" si="2"/>
        <v>112000</v>
      </c>
      <c r="O14" s="2015">
        <f t="shared" si="2"/>
        <v>112000</v>
      </c>
      <c r="P14" s="2015">
        <f t="shared" si="2"/>
        <v>0</v>
      </c>
      <c r="Q14" s="2015">
        <f t="shared" si="2"/>
        <v>0</v>
      </c>
      <c r="R14" s="2015">
        <f t="shared" si="2"/>
        <v>34407</v>
      </c>
      <c r="S14" s="2015">
        <f t="shared" si="2"/>
        <v>34407</v>
      </c>
      <c r="T14" s="2015">
        <f t="shared" si="2"/>
        <v>0</v>
      </c>
      <c r="U14" s="2015">
        <f t="shared" si="2"/>
        <v>0</v>
      </c>
      <c r="V14" s="2015">
        <f t="shared" si="2"/>
        <v>19407</v>
      </c>
      <c r="W14" s="2015">
        <f t="shared" si="2"/>
        <v>19407</v>
      </c>
      <c r="X14" s="2015">
        <f t="shared" si="2"/>
        <v>3852</v>
      </c>
      <c r="Y14" s="2015">
        <f t="shared" si="2"/>
        <v>3852</v>
      </c>
      <c r="Z14" s="2015">
        <f t="shared" si="2"/>
        <v>34407</v>
      </c>
      <c r="AA14" s="2015">
        <f t="shared" si="2"/>
        <v>34407</v>
      </c>
      <c r="AB14" s="2015">
        <f t="shared" si="2"/>
        <v>77593</v>
      </c>
      <c r="AC14" s="2015">
        <f t="shared" si="2"/>
        <v>77593</v>
      </c>
      <c r="AD14" s="2015">
        <f t="shared" si="2"/>
        <v>37370</v>
      </c>
      <c r="AE14" s="2015">
        <f t="shared" si="2"/>
        <v>37370</v>
      </c>
      <c r="AF14" s="2015">
        <f t="shared" si="2"/>
        <v>0</v>
      </c>
      <c r="AG14" s="2015">
        <f t="shared" si="2"/>
        <v>0</v>
      </c>
      <c r="AH14" s="2015"/>
      <c r="AI14" s="2015"/>
      <c r="AJ14" s="2036"/>
      <c r="AK14" s="2015">
        <f t="shared" ref="AK14:BP14" si="6">SUM(AK15:AK15)</f>
        <v>15000</v>
      </c>
      <c r="AL14" s="2015">
        <f t="shared" si="6"/>
        <v>0</v>
      </c>
      <c r="AM14" s="2015">
        <f t="shared" si="6"/>
        <v>0</v>
      </c>
      <c r="AN14" s="2015">
        <f t="shared" si="6"/>
        <v>15000</v>
      </c>
      <c r="AO14" s="2015">
        <f t="shared" si="6"/>
        <v>0</v>
      </c>
      <c r="AP14" s="2015">
        <f t="shared" si="6"/>
        <v>0</v>
      </c>
      <c r="AQ14" s="2015">
        <f t="shared" si="6"/>
        <v>0</v>
      </c>
      <c r="AR14" s="2015">
        <f t="shared" si="6"/>
        <v>0</v>
      </c>
      <c r="AS14" s="2015">
        <f t="shared" si="6"/>
        <v>0</v>
      </c>
      <c r="AT14" s="2015">
        <f t="shared" si="6"/>
        <v>0</v>
      </c>
      <c r="AU14" s="2015">
        <f t="shared" si="6"/>
        <v>0</v>
      </c>
      <c r="AV14" s="2015">
        <f t="shared" si="6"/>
        <v>0</v>
      </c>
      <c r="AW14" s="2015">
        <f t="shared" si="6"/>
        <v>0</v>
      </c>
      <c r="AX14" s="2015">
        <f t="shared" si="6"/>
        <v>0</v>
      </c>
      <c r="AY14" s="2015">
        <f t="shared" si="6"/>
        <v>0</v>
      </c>
      <c r="AZ14" s="2015">
        <f t="shared" si="6"/>
        <v>0</v>
      </c>
      <c r="BA14" s="2015">
        <f t="shared" si="6"/>
        <v>0</v>
      </c>
      <c r="BB14" s="2015">
        <f t="shared" si="6"/>
        <v>0</v>
      </c>
      <c r="BC14" s="2015">
        <f t="shared" si="6"/>
        <v>0</v>
      </c>
      <c r="BD14" s="2015">
        <f t="shared" si="6"/>
        <v>0</v>
      </c>
      <c r="BE14" s="2015">
        <f t="shared" si="6"/>
        <v>0</v>
      </c>
      <c r="BF14" s="2015">
        <f t="shared" si="6"/>
        <v>0</v>
      </c>
      <c r="BG14" s="2015">
        <f t="shared" si="6"/>
        <v>0</v>
      </c>
      <c r="BH14" s="2015">
        <f t="shared" si="6"/>
        <v>0</v>
      </c>
      <c r="BI14" s="2015">
        <f t="shared" si="6"/>
        <v>19407</v>
      </c>
      <c r="BJ14" s="2015">
        <f t="shared" si="6"/>
        <v>0</v>
      </c>
      <c r="BK14" s="2015">
        <f t="shared" si="6"/>
        <v>0</v>
      </c>
      <c r="BL14" s="2015">
        <f t="shared" si="6"/>
        <v>19407</v>
      </c>
      <c r="BM14" s="2015">
        <f t="shared" si="6"/>
        <v>0</v>
      </c>
      <c r="BN14" s="2015">
        <f t="shared" si="6"/>
        <v>0</v>
      </c>
      <c r="BO14" s="2015">
        <f t="shared" si="6"/>
        <v>34407</v>
      </c>
      <c r="BP14" s="2015">
        <f t="shared" si="6"/>
        <v>0</v>
      </c>
      <c r="BQ14" s="2015">
        <f t="shared" ref="BQ14:CG14" si="7">SUM(BQ15:BQ15)</f>
        <v>0</v>
      </c>
      <c r="BR14" s="2015">
        <f t="shared" si="7"/>
        <v>77593</v>
      </c>
      <c r="BS14" s="2015">
        <f t="shared" si="7"/>
        <v>77593</v>
      </c>
      <c r="BT14" s="2015">
        <f t="shared" si="7"/>
        <v>0</v>
      </c>
      <c r="BU14" s="2015">
        <f t="shared" si="7"/>
        <v>0</v>
      </c>
      <c r="BV14" s="2015">
        <f t="shared" si="7"/>
        <v>77593</v>
      </c>
      <c r="BW14" s="2015">
        <f t="shared" si="7"/>
        <v>0</v>
      </c>
      <c r="BX14" s="2015">
        <f t="shared" si="7"/>
        <v>0</v>
      </c>
      <c r="BY14" s="2015">
        <f t="shared" si="7"/>
        <v>77593</v>
      </c>
      <c r="BZ14" s="2015">
        <f t="shared" si="7"/>
        <v>0</v>
      </c>
      <c r="CA14" s="2015">
        <f t="shared" si="7"/>
        <v>0</v>
      </c>
      <c r="CB14" s="2015">
        <f t="shared" si="7"/>
        <v>0</v>
      </c>
      <c r="CC14" s="2015">
        <f t="shared" si="7"/>
        <v>0</v>
      </c>
      <c r="CD14" s="2015">
        <f t="shared" si="7"/>
        <v>0</v>
      </c>
      <c r="CE14" s="2015">
        <f t="shared" si="7"/>
        <v>0</v>
      </c>
      <c r="CF14" s="2015">
        <f t="shared" si="7"/>
        <v>0</v>
      </c>
      <c r="CG14" s="2015">
        <f t="shared" si="7"/>
        <v>0</v>
      </c>
      <c r="CH14" s="2015"/>
      <c r="CI14" s="2015">
        <f>SUM(CI15:CI15)</f>
        <v>77593</v>
      </c>
      <c r="CJ14" s="2015">
        <f>SUM(CJ15:CJ15)</f>
        <v>77593</v>
      </c>
      <c r="CK14" s="2015">
        <f>SUM(CK15:CK15)</f>
        <v>0</v>
      </c>
      <c r="CL14" s="2015">
        <f>SUM(CL15:CL15)</f>
        <v>0</v>
      </c>
      <c r="CM14" s="1988"/>
      <c r="CN14" s="1991"/>
      <c r="CO14" s="1992"/>
    </row>
    <row r="15" spans="1:94" s="1993" customFormat="1" ht="67.5" customHeight="1">
      <c r="A15" s="2031" t="s">
        <v>399</v>
      </c>
      <c r="B15" s="2019" t="s">
        <v>120</v>
      </c>
      <c r="C15" s="2001" t="s">
        <v>157</v>
      </c>
      <c r="D15" s="2001"/>
      <c r="E15" s="2001" t="s">
        <v>169</v>
      </c>
      <c r="F15" s="2017" t="s">
        <v>188</v>
      </c>
      <c r="G15" s="2006">
        <v>158140</v>
      </c>
      <c r="H15" s="2006">
        <v>120000</v>
      </c>
      <c r="I15" s="2006"/>
      <c r="J15" s="2006"/>
      <c r="K15" s="2006"/>
      <c r="L15" s="2007"/>
      <c r="M15" s="2007"/>
      <c r="N15" s="1998">
        <f t="shared" ref="N15" si="8">O15</f>
        <v>112000</v>
      </c>
      <c r="O15" s="2007">
        <v>112000</v>
      </c>
      <c r="P15" s="2007">
        <v>0</v>
      </c>
      <c r="Q15" s="1995"/>
      <c r="R15" s="1996">
        <f>15000+19407</f>
        <v>34407</v>
      </c>
      <c r="S15" s="1996">
        <f>R15</f>
        <v>34407</v>
      </c>
      <c r="T15" s="1995"/>
      <c r="U15" s="1995"/>
      <c r="V15" s="1996">
        <v>19407</v>
      </c>
      <c r="W15" s="1996">
        <f>V15</f>
        <v>19407</v>
      </c>
      <c r="X15" s="1996">
        <v>3852</v>
      </c>
      <c r="Y15" s="1996">
        <v>3852</v>
      </c>
      <c r="Z15" s="1996">
        <v>34407</v>
      </c>
      <c r="AA15" s="1996">
        <v>34407</v>
      </c>
      <c r="AB15" s="1996">
        <v>77593</v>
      </c>
      <c r="AC15" s="1996">
        <v>77593</v>
      </c>
      <c r="AD15" s="1996">
        <f>AE15</f>
        <v>37370</v>
      </c>
      <c r="AE15" s="1996">
        <v>37370</v>
      </c>
      <c r="AF15" s="1995"/>
      <c r="AG15" s="1995"/>
      <c r="AH15" s="1996" t="s">
        <v>674</v>
      </c>
      <c r="AI15" s="1995"/>
      <c r="AJ15" s="2037"/>
      <c r="AK15" s="1998">
        <v>15000</v>
      </c>
      <c r="AL15" s="2008"/>
      <c r="AM15" s="1998"/>
      <c r="AN15" s="1998">
        <v>15000</v>
      </c>
      <c r="AO15" s="2008"/>
      <c r="AP15" s="1998"/>
      <c r="AQ15" s="1996">
        <f t="shared" ref="AQ15" si="9">AK15-AN15</f>
        <v>0</v>
      </c>
      <c r="AR15" s="1996"/>
      <c r="AS15" s="1998"/>
      <c r="AT15" s="1998"/>
      <c r="AU15" s="2008"/>
      <c r="AV15" s="1995"/>
      <c r="AW15" s="1998"/>
      <c r="AX15" s="1990"/>
      <c r="AY15" s="1998"/>
      <c r="AZ15" s="1998"/>
      <c r="BA15" s="2008"/>
      <c r="BB15" s="1995"/>
      <c r="BC15" s="1996"/>
      <c r="BD15" s="1996"/>
      <c r="BE15" s="1996"/>
      <c r="BF15" s="1995"/>
      <c r="BG15" s="2008"/>
      <c r="BH15" s="1995"/>
      <c r="BI15" s="1998">
        <v>19407</v>
      </c>
      <c r="BJ15" s="2008"/>
      <c r="BK15" s="1998"/>
      <c r="BL15" s="1998">
        <f>BI15</f>
        <v>19407</v>
      </c>
      <c r="BM15" s="1997"/>
      <c r="BN15" s="1995"/>
      <c r="BO15" s="1996">
        <f t="shared" ref="BO15:BQ15" si="10">AK15+AW15+BI15</f>
        <v>34407</v>
      </c>
      <c r="BP15" s="1996">
        <f t="shared" si="10"/>
        <v>0</v>
      </c>
      <c r="BQ15" s="1996">
        <f t="shared" si="10"/>
        <v>0</v>
      </c>
      <c r="BR15" s="1996">
        <f t="shared" ref="BR15" si="11">BS15</f>
        <v>77593</v>
      </c>
      <c r="BS15" s="1999">
        <f>O15-BO15</f>
        <v>77593</v>
      </c>
      <c r="BT15" s="1996">
        <f>P15-BP15</f>
        <v>0</v>
      </c>
      <c r="BU15" s="1995">
        <f>Q15-BQ15</f>
        <v>0</v>
      </c>
      <c r="BV15" s="1996">
        <f t="shared" ref="BV15" si="12">BR15</f>
        <v>77593</v>
      </c>
      <c r="BW15" s="1996">
        <f t="shared" ref="BW15" si="13">BT15</f>
        <v>0</v>
      </c>
      <c r="BX15" s="1995"/>
      <c r="BY15" s="1996">
        <f t="shared" ref="BY15:BZ15" si="14">BV15</f>
        <v>77593</v>
      </c>
      <c r="BZ15" s="1996">
        <f t="shared" si="14"/>
        <v>0</v>
      </c>
      <c r="CA15" s="1995"/>
      <c r="CB15" s="1996">
        <f t="shared" ref="CB15:CC15" si="15">BS15-BV15</f>
        <v>0</v>
      </c>
      <c r="CC15" s="1995">
        <f t="shared" si="15"/>
        <v>0</v>
      </c>
      <c r="CD15" s="1995"/>
      <c r="CE15" s="1995"/>
      <c r="CF15" s="1995"/>
      <c r="CG15" s="1995"/>
      <c r="CH15" s="1995"/>
      <c r="CI15" s="1996">
        <f t="shared" ref="CI15" si="16">CJ15</f>
        <v>77593</v>
      </c>
      <c r="CJ15" s="1996">
        <v>77593</v>
      </c>
      <c r="CK15" s="1988"/>
      <c r="CL15" s="1988"/>
      <c r="CM15" s="1991"/>
      <c r="CN15" s="1988" t="s">
        <v>345</v>
      </c>
      <c r="CO15" s="1992" t="s">
        <v>613</v>
      </c>
    </row>
    <row r="16" spans="1:94" s="1993" customFormat="1" ht="52.15" customHeight="1">
      <c r="A16" s="2020" t="s">
        <v>3</v>
      </c>
      <c r="B16" s="2000" t="s">
        <v>125</v>
      </c>
      <c r="C16" s="2005"/>
      <c r="D16" s="2005"/>
      <c r="E16" s="2003"/>
      <c r="F16" s="2018"/>
      <c r="G16" s="2002">
        <f>G17</f>
        <v>157000</v>
      </c>
      <c r="H16" s="2002">
        <f t="shared" ref="H16:AG19" si="17">H17</f>
        <v>108000</v>
      </c>
      <c r="I16" s="2002">
        <f t="shared" si="17"/>
        <v>0</v>
      </c>
      <c r="J16" s="2002">
        <f t="shared" si="17"/>
        <v>0</v>
      </c>
      <c r="K16" s="2002">
        <f t="shared" si="17"/>
        <v>0</v>
      </c>
      <c r="L16" s="2002">
        <f t="shared" si="17"/>
        <v>0</v>
      </c>
      <c r="M16" s="2002">
        <f t="shared" si="17"/>
        <v>0</v>
      </c>
      <c r="N16" s="2002">
        <f t="shared" si="17"/>
        <v>108000</v>
      </c>
      <c r="O16" s="2002">
        <f t="shared" si="17"/>
        <v>108000</v>
      </c>
      <c r="P16" s="2002">
        <f t="shared" si="17"/>
        <v>0</v>
      </c>
      <c r="Q16" s="2002">
        <f t="shared" si="17"/>
        <v>0</v>
      </c>
      <c r="R16" s="2002">
        <f t="shared" si="17"/>
        <v>65000</v>
      </c>
      <c r="S16" s="2002">
        <f t="shared" si="17"/>
        <v>65000</v>
      </c>
      <c r="T16" s="2002">
        <f t="shared" si="17"/>
        <v>0</v>
      </c>
      <c r="U16" s="2002">
        <f t="shared" si="17"/>
        <v>0</v>
      </c>
      <c r="V16" s="2002">
        <f t="shared" si="17"/>
        <v>50000</v>
      </c>
      <c r="W16" s="2002">
        <f t="shared" si="17"/>
        <v>50000</v>
      </c>
      <c r="X16" s="2002">
        <f t="shared" si="17"/>
        <v>24595</v>
      </c>
      <c r="Y16" s="2002">
        <f t="shared" si="17"/>
        <v>24595</v>
      </c>
      <c r="Z16" s="2002">
        <f t="shared" si="17"/>
        <v>67000</v>
      </c>
      <c r="AA16" s="2002">
        <f t="shared" si="17"/>
        <v>65000</v>
      </c>
      <c r="AB16" s="2002">
        <f t="shared" si="17"/>
        <v>43000</v>
      </c>
      <c r="AC16" s="2002">
        <f t="shared" si="17"/>
        <v>43000</v>
      </c>
      <c r="AD16" s="2002">
        <f t="shared" si="17"/>
        <v>30000</v>
      </c>
      <c r="AE16" s="2002">
        <f t="shared" si="17"/>
        <v>30000</v>
      </c>
      <c r="AF16" s="2002">
        <f t="shared" si="17"/>
        <v>0</v>
      </c>
      <c r="AG16" s="2002">
        <f t="shared" si="17"/>
        <v>0</v>
      </c>
      <c r="AH16" s="2002"/>
      <c r="AI16" s="2002"/>
      <c r="AJ16" s="2035"/>
      <c r="AK16" s="2002">
        <f t="shared" ref="AK16:BU19" si="18">AK17</f>
        <v>15000</v>
      </c>
      <c r="AL16" s="2002">
        <f t="shared" si="18"/>
        <v>0</v>
      </c>
      <c r="AM16" s="2002">
        <f t="shared" si="18"/>
        <v>0</v>
      </c>
      <c r="AN16" s="2002">
        <f t="shared" si="18"/>
        <v>11552</v>
      </c>
      <c r="AO16" s="2002">
        <f t="shared" si="18"/>
        <v>0</v>
      </c>
      <c r="AP16" s="2002">
        <f t="shared" si="18"/>
        <v>0</v>
      </c>
      <c r="AQ16" s="2002">
        <f t="shared" si="18"/>
        <v>3448</v>
      </c>
      <c r="AR16" s="2002">
        <f t="shared" si="18"/>
        <v>0</v>
      </c>
      <c r="AS16" s="2002">
        <f t="shared" si="18"/>
        <v>0</v>
      </c>
      <c r="AT16" s="2002">
        <f t="shared" si="18"/>
        <v>3448</v>
      </c>
      <c r="AU16" s="2002">
        <f t="shared" si="18"/>
        <v>0</v>
      </c>
      <c r="AV16" s="2002">
        <f t="shared" si="18"/>
        <v>0</v>
      </c>
      <c r="AW16" s="2002">
        <f t="shared" si="18"/>
        <v>0</v>
      </c>
      <c r="AX16" s="2002">
        <f t="shared" si="18"/>
        <v>0</v>
      </c>
      <c r="AY16" s="2002">
        <f t="shared" si="18"/>
        <v>0</v>
      </c>
      <c r="AZ16" s="2002">
        <f t="shared" si="18"/>
        <v>0</v>
      </c>
      <c r="BA16" s="2002">
        <f t="shared" si="18"/>
        <v>0</v>
      </c>
      <c r="BB16" s="2002">
        <f t="shared" si="18"/>
        <v>0</v>
      </c>
      <c r="BC16" s="2002">
        <f t="shared" si="18"/>
        <v>0</v>
      </c>
      <c r="BD16" s="2002">
        <f t="shared" si="18"/>
        <v>0</v>
      </c>
      <c r="BE16" s="2002">
        <f t="shared" si="18"/>
        <v>0</v>
      </c>
      <c r="BF16" s="2002">
        <f t="shared" si="18"/>
        <v>0</v>
      </c>
      <c r="BG16" s="2002">
        <f t="shared" si="18"/>
        <v>0</v>
      </c>
      <c r="BH16" s="2002">
        <f t="shared" si="18"/>
        <v>0</v>
      </c>
      <c r="BI16" s="2002">
        <f t="shared" si="18"/>
        <v>50000</v>
      </c>
      <c r="BJ16" s="2002">
        <f t="shared" si="18"/>
        <v>0</v>
      </c>
      <c r="BK16" s="2002">
        <f t="shared" si="18"/>
        <v>0</v>
      </c>
      <c r="BL16" s="2002">
        <f t="shared" si="18"/>
        <v>50000</v>
      </c>
      <c r="BM16" s="2002">
        <f t="shared" si="18"/>
        <v>0</v>
      </c>
      <c r="BN16" s="2002">
        <f t="shared" si="18"/>
        <v>0</v>
      </c>
      <c r="BO16" s="2002">
        <f t="shared" si="18"/>
        <v>65000</v>
      </c>
      <c r="BP16" s="2002">
        <f t="shared" si="18"/>
        <v>0</v>
      </c>
      <c r="BQ16" s="2002">
        <f t="shared" si="18"/>
        <v>0</v>
      </c>
      <c r="BR16" s="2002">
        <f t="shared" si="18"/>
        <v>43000</v>
      </c>
      <c r="BS16" s="2002">
        <f t="shared" si="18"/>
        <v>43000</v>
      </c>
      <c r="BT16" s="2002">
        <f t="shared" si="18"/>
        <v>0</v>
      </c>
      <c r="BU16" s="2002">
        <f t="shared" si="18"/>
        <v>0</v>
      </c>
      <c r="BV16" s="2002">
        <f t="shared" ref="BV16:CH19" si="19">BV17</f>
        <v>43000</v>
      </c>
      <c r="BW16" s="2002">
        <f t="shared" si="19"/>
        <v>0</v>
      </c>
      <c r="BX16" s="2002">
        <f t="shared" si="19"/>
        <v>0</v>
      </c>
      <c r="BY16" s="2002">
        <f t="shared" si="19"/>
        <v>43000</v>
      </c>
      <c r="BZ16" s="2002">
        <f t="shared" si="19"/>
        <v>0</v>
      </c>
      <c r="CA16" s="2002">
        <f t="shared" si="19"/>
        <v>0</v>
      </c>
      <c r="CB16" s="2002">
        <f t="shared" si="19"/>
        <v>0</v>
      </c>
      <c r="CC16" s="2002">
        <f t="shared" si="19"/>
        <v>0</v>
      </c>
      <c r="CD16" s="2002">
        <f t="shared" si="19"/>
        <v>0</v>
      </c>
      <c r="CE16" s="2002">
        <f t="shared" si="19"/>
        <v>0</v>
      </c>
      <c r="CF16" s="2002">
        <f t="shared" si="19"/>
        <v>0</v>
      </c>
      <c r="CG16" s="2002">
        <f t="shared" si="19"/>
        <v>0</v>
      </c>
      <c r="CH16" s="2002"/>
      <c r="CI16" s="2002">
        <f t="shared" ref="CI16:CL19" si="20">CI17</f>
        <v>43000</v>
      </c>
      <c r="CJ16" s="2002">
        <f t="shared" si="20"/>
        <v>43000</v>
      </c>
      <c r="CK16" s="2002">
        <f t="shared" si="20"/>
        <v>0</v>
      </c>
      <c r="CL16" s="2002">
        <f t="shared" si="20"/>
        <v>0</v>
      </c>
      <c r="CM16" s="1988"/>
      <c r="CN16" s="1991"/>
      <c r="CO16" s="1992"/>
    </row>
    <row r="17" spans="1:93" s="1993" customFormat="1" ht="30" customHeight="1">
      <c r="A17" s="2020"/>
      <c r="B17" s="2000" t="s">
        <v>670</v>
      </c>
      <c r="C17" s="2005"/>
      <c r="D17" s="2005"/>
      <c r="E17" s="2003"/>
      <c r="F17" s="2018"/>
      <c r="G17" s="2002">
        <f>G18</f>
        <v>157000</v>
      </c>
      <c r="H17" s="2002">
        <f t="shared" si="17"/>
        <v>108000</v>
      </c>
      <c r="I17" s="2002">
        <f t="shared" si="17"/>
        <v>0</v>
      </c>
      <c r="J17" s="2002">
        <f t="shared" si="17"/>
        <v>0</v>
      </c>
      <c r="K17" s="2002">
        <f t="shared" si="17"/>
        <v>0</v>
      </c>
      <c r="L17" s="2002">
        <f t="shared" si="17"/>
        <v>0</v>
      </c>
      <c r="M17" s="2002">
        <f t="shared" si="17"/>
        <v>0</v>
      </c>
      <c r="N17" s="2002">
        <f t="shared" si="17"/>
        <v>108000</v>
      </c>
      <c r="O17" s="2002">
        <f t="shared" si="17"/>
        <v>108000</v>
      </c>
      <c r="P17" s="2002">
        <f t="shared" si="17"/>
        <v>0</v>
      </c>
      <c r="Q17" s="2002">
        <f t="shared" si="17"/>
        <v>0</v>
      </c>
      <c r="R17" s="2002">
        <f t="shared" si="17"/>
        <v>65000</v>
      </c>
      <c r="S17" s="2002">
        <f t="shared" si="17"/>
        <v>65000</v>
      </c>
      <c r="T17" s="2002">
        <f t="shared" si="17"/>
        <v>0</v>
      </c>
      <c r="U17" s="2002">
        <f t="shared" si="17"/>
        <v>0</v>
      </c>
      <c r="V17" s="2002">
        <f t="shared" si="17"/>
        <v>50000</v>
      </c>
      <c r="W17" s="2002">
        <f t="shared" si="17"/>
        <v>50000</v>
      </c>
      <c r="X17" s="2002">
        <f t="shared" si="17"/>
        <v>24595</v>
      </c>
      <c r="Y17" s="2002">
        <f t="shared" si="17"/>
        <v>24595</v>
      </c>
      <c r="Z17" s="2002">
        <f t="shared" si="17"/>
        <v>67000</v>
      </c>
      <c r="AA17" s="2002">
        <f t="shared" si="17"/>
        <v>65000</v>
      </c>
      <c r="AB17" s="2002">
        <f t="shared" si="17"/>
        <v>43000</v>
      </c>
      <c r="AC17" s="2002">
        <f t="shared" si="17"/>
        <v>43000</v>
      </c>
      <c r="AD17" s="2002">
        <f t="shared" si="17"/>
        <v>30000</v>
      </c>
      <c r="AE17" s="2002">
        <f t="shared" si="17"/>
        <v>30000</v>
      </c>
      <c r="AF17" s="2002">
        <f t="shared" si="17"/>
        <v>0</v>
      </c>
      <c r="AG17" s="2002">
        <f t="shared" si="17"/>
        <v>0</v>
      </c>
      <c r="AH17" s="2002"/>
      <c r="AI17" s="2002"/>
      <c r="AJ17" s="2035"/>
      <c r="AK17" s="2002">
        <f t="shared" si="18"/>
        <v>15000</v>
      </c>
      <c r="AL17" s="2002">
        <f t="shared" si="18"/>
        <v>0</v>
      </c>
      <c r="AM17" s="2002">
        <f t="shared" si="18"/>
        <v>0</v>
      </c>
      <c r="AN17" s="2002">
        <f t="shared" si="18"/>
        <v>11552</v>
      </c>
      <c r="AO17" s="2002">
        <f t="shared" si="18"/>
        <v>0</v>
      </c>
      <c r="AP17" s="2002">
        <f t="shared" si="18"/>
        <v>0</v>
      </c>
      <c r="AQ17" s="2002">
        <f t="shared" si="18"/>
        <v>3448</v>
      </c>
      <c r="AR17" s="2002">
        <f t="shared" si="18"/>
        <v>0</v>
      </c>
      <c r="AS17" s="2002">
        <f t="shared" si="18"/>
        <v>0</v>
      </c>
      <c r="AT17" s="2002">
        <f t="shared" si="18"/>
        <v>3448</v>
      </c>
      <c r="AU17" s="2002">
        <f t="shared" si="18"/>
        <v>0</v>
      </c>
      <c r="AV17" s="2002">
        <f t="shared" si="18"/>
        <v>0</v>
      </c>
      <c r="AW17" s="2002">
        <f t="shared" si="18"/>
        <v>0</v>
      </c>
      <c r="AX17" s="2002">
        <f t="shared" si="18"/>
        <v>0</v>
      </c>
      <c r="AY17" s="2002">
        <f t="shared" si="18"/>
        <v>0</v>
      </c>
      <c r="AZ17" s="2002">
        <f t="shared" si="18"/>
        <v>0</v>
      </c>
      <c r="BA17" s="2002">
        <f t="shared" si="18"/>
        <v>0</v>
      </c>
      <c r="BB17" s="2002">
        <f t="shared" si="18"/>
        <v>0</v>
      </c>
      <c r="BC17" s="2002">
        <f t="shared" si="18"/>
        <v>0</v>
      </c>
      <c r="BD17" s="2002">
        <f t="shared" si="18"/>
        <v>0</v>
      </c>
      <c r="BE17" s="2002">
        <f t="shared" si="18"/>
        <v>0</v>
      </c>
      <c r="BF17" s="2002">
        <f t="shared" si="18"/>
        <v>0</v>
      </c>
      <c r="BG17" s="2002">
        <f t="shared" si="18"/>
        <v>0</v>
      </c>
      <c r="BH17" s="2002">
        <f t="shared" si="18"/>
        <v>0</v>
      </c>
      <c r="BI17" s="2002">
        <f t="shared" si="18"/>
        <v>50000</v>
      </c>
      <c r="BJ17" s="2002">
        <f t="shared" si="18"/>
        <v>0</v>
      </c>
      <c r="BK17" s="2002">
        <f t="shared" si="18"/>
        <v>0</v>
      </c>
      <c r="BL17" s="2002">
        <f t="shared" si="18"/>
        <v>50000</v>
      </c>
      <c r="BM17" s="2002">
        <f t="shared" si="18"/>
        <v>0</v>
      </c>
      <c r="BN17" s="2002">
        <f t="shared" si="18"/>
        <v>0</v>
      </c>
      <c r="BO17" s="2002">
        <f t="shared" si="18"/>
        <v>65000</v>
      </c>
      <c r="BP17" s="2002">
        <f t="shared" si="18"/>
        <v>0</v>
      </c>
      <c r="BQ17" s="2002">
        <f t="shared" si="18"/>
        <v>0</v>
      </c>
      <c r="BR17" s="2002">
        <f t="shared" si="18"/>
        <v>43000</v>
      </c>
      <c r="BS17" s="2002">
        <f t="shared" si="18"/>
        <v>43000</v>
      </c>
      <c r="BT17" s="2002">
        <f t="shared" si="18"/>
        <v>0</v>
      </c>
      <c r="BU17" s="2002">
        <f t="shared" si="18"/>
        <v>0</v>
      </c>
      <c r="BV17" s="2002">
        <f t="shared" si="19"/>
        <v>43000</v>
      </c>
      <c r="BW17" s="2002">
        <f t="shared" si="19"/>
        <v>0</v>
      </c>
      <c r="BX17" s="2002">
        <f t="shared" si="19"/>
        <v>0</v>
      </c>
      <c r="BY17" s="2002">
        <f t="shared" si="19"/>
        <v>43000</v>
      </c>
      <c r="BZ17" s="2002">
        <f t="shared" si="19"/>
        <v>0</v>
      </c>
      <c r="CA17" s="2002">
        <f t="shared" si="19"/>
        <v>0</v>
      </c>
      <c r="CB17" s="2002">
        <f t="shared" si="19"/>
        <v>0</v>
      </c>
      <c r="CC17" s="2002">
        <f t="shared" si="19"/>
        <v>0</v>
      </c>
      <c r="CD17" s="2002">
        <f t="shared" si="19"/>
        <v>0</v>
      </c>
      <c r="CE17" s="2002">
        <f t="shared" si="19"/>
        <v>0</v>
      </c>
      <c r="CF17" s="2002">
        <f t="shared" si="19"/>
        <v>0</v>
      </c>
      <c r="CG17" s="2002">
        <f t="shared" si="19"/>
        <v>0</v>
      </c>
      <c r="CH17" s="2002"/>
      <c r="CI17" s="2002">
        <f t="shared" si="20"/>
        <v>43000</v>
      </c>
      <c r="CJ17" s="2002">
        <f t="shared" si="20"/>
        <v>43000</v>
      </c>
      <c r="CK17" s="2002">
        <f t="shared" si="20"/>
        <v>0</v>
      </c>
      <c r="CL17" s="2002">
        <f t="shared" si="20"/>
        <v>0</v>
      </c>
      <c r="CM17" s="1988"/>
      <c r="CN17" s="1991"/>
      <c r="CO17" s="1992"/>
    </row>
    <row r="18" spans="1:93" s="1993" customFormat="1" ht="39" customHeight="1">
      <c r="A18" s="1991"/>
      <c r="B18" s="2010" t="s">
        <v>669</v>
      </c>
      <c r="C18" s="2005"/>
      <c r="D18" s="2005"/>
      <c r="E18" s="2003"/>
      <c r="F18" s="2018"/>
      <c r="G18" s="2002">
        <f>G19</f>
        <v>157000</v>
      </c>
      <c r="H18" s="2002">
        <f t="shared" si="17"/>
        <v>108000</v>
      </c>
      <c r="I18" s="2002">
        <f t="shared" si="17"/>
        <v>0</v>
      </c>
      <c r="J18" s="2002">
        <f t="shared" si="17"/>
        <v>0</v>
      </c>
      <c r="K18" s="2002">
        <f t="shared" si="17"/>
        <v>0</v>
      </c>
      <c r="L18" s="2002">
        <f t="shared" si="17"/>
        <v>0</v>
      </c>
      <c r="M18" s="2002">
        <f t="shared" si="17"/>
        <v>0</v>
      </c>
      <c r="N18" s="2002">
        <f t="shared" si="17"/>
        <v>108000</v>
      </c>
      <c r="O18" s="2002">
        <f t="shared" si="17"/>
        <v>108000</v>
      </c>
      <c r="P18" s="2002">
        <f t="shared" si="17"/>
        <v>0</v>
      </c>
      <c r="Q18" s="2002">
        <f t="shared" si="17"/>
        <v>0</v>
      </c>
      <c r="R18" s="2002">
        <f t="shared" si="17"/>
        <v>65000</v>
      </c>
      <c r="S18" s="2002">
        <f t="shared" si="17"/>
        <v>65000</v>
      </c>
      <c r="T18" s="2002">
        <f t="shared" si="17"/>
        <v>0</v>
      </c>
      <c r="U18" s="2002">
        <f t="shared" si="17"/>
        <v>0</v>
      </c>
      <c r="V18" s="2002">
        <f t="shared" si="17"/>
        <v>50000</v>
      </c>
      <c r="W18" s="2002">
        <f t="shared" si="17"/>
        <v>50000</v>
      </c>
      <c r="X18" s="2002">
        <f t="shared" si="17"/>
        <v>24595</v>
      </c>
      <c r="Y18" s="2002">
        <f t="shared" si="17"/>
        <v>24595</v>
      </c>
      <c r="Z18" s="2002">
        <f t="shared" si="17"/>
        <v>67000</v>
      </c>
      <c r="AA18" s="2002">
        <f t="shared" si="17"/>
        <v>65000</v>
      </c>
      <c r="AB18" s="2002">
        <f t="shared" si="17"/>
        <v>43000</v>
      </c>
      <c r="AC18" s="2002">
        <f t="shared" si="17"/>
        <v>43000</v>
      </c>
      <c r="AD18" s="2002">
        <f t="shared" si="17"/>
        <v>30000</v>
      </c>
      <c r="AE18" s="2002">
        <f t="shared" si="17"/>
        <v>30000</v>
      </c>
      <c r="AF18" s="2002">
        <f t="shared" si="17"/>
        <v>0</v>
      </c>
      <c r="AG18" s="2002">
        <f t="shared" si="17"/>
        <v>0</v>
      </c>
      <c r="AH18" s="2002"/>
      <c r="AI18" s="2002"/>
      <c r="AJ18" s="2035"/>
      <c r="AK18" s="2002">
        <f t="shared" si="18"/>
        <v>15000</v>
      </c>
      <c r="AL18" s="2002">
        <f t="shared" si="18"/>
        <v>0</v>
      </c>
      <c r="AM18" s="2002">
        <f t="shared" si="18"/>
        <v>0</v>
      </c>
      <c r="AN18" s="2002">
        <f t="shared" si="18"/>
        <v>11552</v>
      </c>
      <c r="AO18" s="2002">
        <f t="shared" si="18"/>
        <v>0</v>
      </c>
      <c r="AP18" s="2002">
        <f t="shared" si="18"/>
        <v>0</v>
      </c>
      <c r="AQ18" s="2002">
        <f t="shared" si="18"/>
        <v>3448</v>
      </c>
      <c r="AR18" s="2002">
        <f t="shared" si="18"/>
        <v>0</v>
      </c>
      <c r="AS18" s="2002">
        <f t="shared" si="18"/>
        <v>0</v>
      </c>
      <c r="AT18" s="2002">
        <f t="shared" si="18"/>
        <v>3448</v>
      </c>
      <c r="AU18" s="2002">
        <f t="shared" si="18"/>
        <v>0</v>
      </c>
      <c r="AV18" s="2002">
        <f t="shared" si="18"/>
        <v>0</v>
      </c>
      <c r="AW18" s="2002">
        <f t="shared" si="18"/>
        <v>0</v>
      </c>
      <c r="AX18" s="2002">
        <f t="shared" si="18"/>
        <v>0</v>
      </c>
      <c r="AY18" s="2002">
        <f t="shared" si="18"/>
        <v>0</v>
      </c>
      <c r="AZ18" s="2002">
        <f t="shared" si="18"/>
        <v>0</v>
      </c>
      <c r="BA18" s="2002">
        <f t="shared" si="18"/>
        <v>0</v>
      </c>
      <c r="BB18" s="2002">
        <f t="shared" si="18"/>
        <v>0</v>
      </c>
      <c r="BC18" s="2002">
        <f t="shared" si="18"/>
        <v>0</v>
      </c>
      <c r="BD18" s="2002">
        <f t="shared" si="18"/>
        <v>0</v>
      </c>
      <c r="BE18" s="2002">
        <f t="shared" si="18"/>
        <v>0</v>
      </c>
      <c r="BF18" s="2002">
        <f t="shared" si="18"/>
        <v>0</v>
      </c>
      <c r="BG18" s="2002">
        <f t="shared" si="18"/>
        <v>0</v>
      </c>
      <c r="BH18" s="2002">
        <f t="shared" si="18"/>
        <v>0</v>
      </c>
      <c r="BI18" s="2002">
        <f t="shared" si="18"/>
        <v>50000</v>
      </c>
      <c r="BJ18" s="2002">
        <f t="shared" si="18"/>
        <v>0</v>
      </c>
      <c r="BK18" s="2002">
        <f t="shared" si="18"/>
        <v>0</v>
      </c>
      <c r="BL18" s="2002">
        <f t="shared" si="18"/>
        <v>50000</v>
      </c>
      <c r="BM18" s="2002">
        <f t="shared" si="18"/>
        <v>0</v>
      </c>
      <c r="BN18" s="2002">
        <f t="shared" si="18"/>
        <v>0</v>
      </c>
      <c r="BO18" s="2002">
        <f t="shared" si="18"/>
        <v>65000</v>
      </c>
      <c r="BP18" s="2002">
        <f t="shared" si="18"/>
        <v>0</v>
      </c>
      <c r="BQ18" s="2002">
        <f t="shared" si="18"/>
        <v>0</v>
      </c>
      <c r="BR18" s="2002">
        <f t="shared" si="18"/>
        <v>43000</v>
      </c>
      <c r="BS18" s="2002">
        <f t="shared" si="18"/>
        <v>43000</v>
      </c>
      <c r="BT18" s="2002">
        <f t="shared" si="18"/>
        <v>0</v>
      </c>
      <c r="BU18" s="2002">
        <f t="shared" si="18"/>
        <v>0</v>
      </c>
      <c r="BV18" s="2002">
        <f t="shared" si="19"/>
        <v>43000</v>
      </c>
      <c r="BW18" s="2002">
        <f t="shared" si="19"/>
        <v>0</v>
      </c>
      <c r="BX18" s="2002">
        <f t="shared" si="19"/>
        <v>0</v>
      </c>
      <c r="BY18" s="2002">
        <f t="shared" si="19"/>
        <v>43000</v>
      </c>
      <c r="BZ18" s="2002">
        <f t="shared" si="19"/>
        <v>0</v>
      </c>
      <c r="CA18" s="2002">
        <f t="shared" si="19"/>
        <v>0</v>
      </c>
      <c r="CB18" s="2002">
        <f t="shared" si="19"/>
        <v>0</v>
      </c>
      <c r="CC18" s="2002">
        <f t="shared" si="19"/>
        <v>0</v>
      </c>
      <c r="CD18" s="2002">
        <f t="shared" si="19"/>
        <v>0</v>
      </c>
      <c r="CE18" s="2002">
        <f t="shared" si="19"/>
        <v>0</v>
      </c>
      <c r="CF18" s="2002">
        <f t="shared" si="19"/>
        <v>0</v>
      </c>
      <c r="CG18" s="2002">
        <f t="shared" si="19"/>
        <v>0</v>
      </c>
      <c r="CH18" s="2002">
        <f t="shared" si="19"/>
        <v>0</v>
      </c>
      <c r="CI18" s="1995">
        <f t="shared" ref="CI18" si="21">CJ18</f>
        <v>43000</v>
      </c>
      <c r="CJ18" s="1995">
        <f t="shared" ref="CJ18" si="22">BS18</f>
        <v>43000</v>
      </c>
      <c r="CK18" s="2002">
        <f t="shared" si="20"/>
        <v>0</v>
      </c>
      <c r="CL18" s="2002">
        <f t="shared" si="20"/>
        <v>0</v>
      </c>
      <c r="CM18" s="1988"/>
      <c r="CN18" s="1991"/>
      <c r="CO18" s="1992"/>
    </row>
    <row r="19" spans="1:93" s="1993" customFormat="1" ht="21" customHeight="1">
      <c r="A19" s="2009"/>
      <c r="B19" s="2021" t="s">
        <v>569</v>
      </c>
      <c r="C19" s="2005"/>
      <c r="D19" s="2005"/>
      <c r="E19" s="2003"/>
      <c r="F19" s="2018"/>
      <c r="G19" s="2002">
        <f>G20</f>
        <v>157000</v>
      </c>
      <c r="H19" s="2002">
        <f t="shared" si="17"/>
        <v>108000</v>
      </c>
      <c r="I19" s="2002">
        <f t="shared" si="17"/>
        <v>0</v>
      </c>
      <c r="J19" s="2002">
        <f t="shared" si="17"/>
        <v>0</v>
      </c>
      <c r="K19" s="2002">
        <f t="shared" si="17"/>
        <v>0</v>
      </c>
      <c r="L19" s="2002">
        <f t="shared" si="17"/>
        <v>0</v>
      </c>
      <c r="M19" s="2002">
        <f t="shared" si="17"/>
        <v>0</v>
      </c>
      <c r="N19" s="2002">
        <f t="shared" si="17"/>
        <v>108000</v>
      </c>
      <c r="O19" s="2002">
        <f t="shared" si="17"/>
        <v>108000</v>
      </c>
      <c r="P19" s="2002">
        <f t="shared" si="17"/>
        <v>0</v>
      </c>
      <c r="Q19" s="2002">
        <f t="shared" si="17"/>
        <v>0</v>
      </c>
      <c r="R19" s="2002">
        <f t="shared" si="17"/>
        <v>65000</v>
      </c>
      <c r="S19" s="2002">
        <f t="shared" si="17"/>
        <v>65000</v>
      </c>
      <c r="T19" s="2002">
        <f t="shared" si="17"/>
        <v>0</v>
      </c>
      <c r="U19" s="2002">
        <f t="shared" si="17"/>
        <v>0</v>
      </c>
      <c r="V19" s="2002">
        <f t="shared" si="17"/>
        <v>50000</v>
      </c>
      <c r="W19" s="2002">
        <f t="shared" si="17"/>
        <v>50000</v>
      </c>
      <c r="X19" s="2002">
        <f t="shared" si="17"/>
        <v>24595</v>
      </c>
      <c r="Y19" s="2002">
        <f t="shared" si="17"/>
        <v>24595</v>
      </c>
      <c r="Z19" s="2002">
        <f t="shared" si="17"/>
        <v>67000</v>
      </c>
      <c r="AA19" s="2002">
        <f t="shared" si="17"/>
        <v>65000</v>
      </c>
      <c r="AB19" s="2002">
        <f t="shared" si="17"/>
        <v>43000</v>
      </c>
      <c r="AC19" s="2002">
        <f t="shared" si="17"/>
        <v>43000</v>
      </c>
      <c r="AD19" s="2002">
        <f t="shared" si="17"/>
        <v>30000</v>
      </c>
      <c r="AE19" s="2002">
        <f t="shared" si="17"/>
        <v>30000</v>
      </c>
      <c r="AF19" s="2002">
        <f t="shared" si="17"/>
        <v>0</v>
      </c>
      <c r="AG19" s="2002">
        <f t="shared" si="17"/>
        <v>0</v>
      </c>
      <c r="AH19" s="2002"/>
      <c r="AI19" s="2002"/>
      <c r="AJ19" s="2035"/>
      <c r="AK19" s="2002">
        <f t="shared" si="18"/>
        <v>15000</v>
      </c>
      <c r="AL19" s="2002">
        <f t="shared" si="18"/>
        <v>0</v>
      </c>
      <c r="AM19" s="2002">
        <f t="shared" si="18"/>
        <v>0</v>
      </c>
      <c r="AN19" s="2002">
        <f t="shared" si="18"/>
        <v>11552</v>
      </c>
      <c r="AO19" s="2002">
        <f t="shared" si="18"/>
        <v>0</v>
      </c>
      <c r="AP19" s="2002">
        <f t="shared" si="18"/>
        <v>0</v>
      </c>
      <c r="AQ19" s="2002">
        <f t="shared" si="18"/>
        <v>3448</v>
      </c>
      <c r="AR19" s="2002">
        <f t="shared" si="18"/>
        <v>0</v>
      </c>
      <c r="AS19" s="2002">
        <f t="shared" si="18"/>
        <v>0</v>
      </c>
      <c r="AT19" s="2002">
        <f t="shared" si="18"/>
        <v>3448</v>
      </c>
      <c r="AU19" s="2002">
        <f t="shared" si="18"/>
        <v>0</v>
      </c>
      <c r="AV19" s="2002">
        <f t="shared" si="18"/>
        <v>0</v>
      </c>
      <c r="AW19" s="2002">
        <f t="shared" si="18"/>
        <v>0</v>
      </c>
      <c r="AX19" s="2002">
        <f t="shared" si="18"/>
        <v>0</v>
      </c>
      <c r="AY19" s="2002">
        <f t="shared" si="18"/>
        <v>0</v>
      </c>
      <c r="AZ19" s="2002">
        <f t="shared" si="18"/>
        <v>0</v>
      </c>
      <c r="BA19" s="2002">
        <f t="shared" si="18"/>
        <v>0</v>
      </c>
      <c r="BB19" s="2002">
        <f t="shared" si="18"/>
        <v>0</v>
      </c>
      <c r="BC19" s="2002">
        <f t="shared" si="18"/>
        <v>0</v>
      </c>
      <c r="BD19" s="2002">
        <f t="shared" si="18"/>
        <v>0</v>
      </c>
      <c r="BE19" s="2002">
        <f t="shared" si="18"/>
        <v>0</v>
      </c>
      <c r="BF19" s="2002">
        <f t="shared" si="18"/>
        <v>0</v>
      </c>
      <c r="BG19" s="2002">
        <f t="shared" si="18"/>
        <v>0</v>
      </c>
      <c r="BH19" s="2002">
        <f t="shared" si="18"/>
        <v>0</v>
      </c>
      <c r="BI19" s="2002">
        <f t="shared" si="18"/>
        <v>50000</v>
      </c>
      <c r="BJ19" s="2002">
        <f t="shared" si="18"/>
        <v>0</v>
      </c>
      <c r="BK19" s="2002">
        <f t="shared" si="18"/>
        <v>0</v>
      </c>
      <c r="BL19" s="2002">
        <f t="shared" si="18"/>
        <v>50000</v>
      </c>
      <c r="BM19" s="2002">
        <f t="shared" si="18"/>
        <v>0</v>
      </c>
      <c r="BN19" s="2002">
        <f t="shared" si="18"/>
        <v>0</v>
      </c>
      <c r="BO19" s="2002">
        <f t="shared" si="18"/>
        <v>65000</v>
      </c>
      <c r="BP19" s="2002">
        <f t="shared" si="18"/>
        <v>0</v>
      </c>
      <c r="BQ19" s="2002">
        <f t="shared" si="18"/>
        <v>0</v>
      </c>
      <c r="BR19" s="2002">
        <f t="shared" si="18"/>
        <v>43000</v>
      </c>
      <c r="BS19" s="2002">
        <f t="shared" si="18"/>
        <v>43000</v>
      </c>
      <c r="BT19" s="2002">
        <f t="shared" si="18"/>
        <v>0</v>
      </c>
      <c r="BU19" s="2002">
        <f t="shared" si="18"/>
        <v>0</v>
      </c>
      <c r="BV19" s="2002">
        <f t="shared" si="19"/>
        <v>43000</v>
      </c>
      <c r="BW19" s="2002">
        <f t="shared" si="19"/>
        <v>0</v>
      </c>
      <c r="BX19" s="2002">
        <f t="shared" si="19"/>
        <v>0</v>
      </c>
      <c r="BY19" s="2002">
        <f t="shared" si="19"/>
        <v>43000</v>
      </c>
      <c r="BZ19" s="2002">
        <f t="shared" si="19"/>
        <v>0</v>
      </c>
      <c r="CA19" s="2002">
        <f t="shared" si="19"/>
        <v>0</v>
      </c>
      <c r="CB19" s="2002">
        <f t="shared" si="19"/>
        <v>0</v>
      </c>
      <c r="CC19" s="2002">
        <f t="shared" si="19"/>
        <v>0</v>
      </c>
      <c r="CD19" s="2002">
        <f t="shared" si="19"/>
        <v>0</v>
      </c>
      <c r="CE19" s="2002">
        <f t="shared" si="19"/>
        <v>0</v>
      </c>
      <c r="CF19" s="2002">
        <f t="shared" si="19"/>
        <v>0</v>
      </c>
      <c r="CG19" s="2002">
        <f t="shared" si="19"/>
        <v>0</v>
      </c>
      <c r="CH19" s="2002"/>
      <c r="CI19" s="2002">
        <f t="shared" si="20"/>
        <v>43000</v>
      </c>
      <c r="CJ19" s="2002">
        <f t="shared" si="20"/>
        <v>43000</v>
      </c>
      <c r="CK19" s="2002">
        <f t="shared" si="20"/>
        <v>0</v>
      </c>
      <c r="CL19" s="2002">
        <f t="shared" si="20"/>
        <v>0</v>
      </c>
      <c r="CM19" s="1988"/>
      <c r="CN19" s="1991"/>
      <c r="CO19" s="1992"/>
    </row>
    <row r="20" spans="1:93" s="1993" customFormat="1" ht="60.6" customHeight="1">
      <c r="A20" s="2031" t="s">
        <v>399</v>
      </c>
      <c r="B20" s="2004" t="s">
        <v>127</v>
      </c>
      <c r="C20" s="2014"/>
      <c r="D20" s="2014"/>
      <c r="E20" s="2014"/>
      <c r="F20" s="2022" t="s">
        <v>189</v>
      </c>
      <c r="G20" s="2007">
        <v>157000</v>
      </c>
      <c r="H20" s="2006">
        <v>108000</v>
      </c>
      <c r="I20" s="2006"/>
      <c r="J20" s="2006"/>
      <c r="K20" s="2006"/>
      <c r="L20" s="2007"/>
      <c r="M20" s="2007"/>
      <c r="N20" s="1998">
        <f t="shared" ref="N20" si="23">O20</f>
        <v>108000</v>
      </c>
      <c r="O20" s="2007">
        <f>20000+88000</f>
        <v>108000</v>
      </c>
      <c r="P20" s="2007">
        <v>0</v>
      </c>
      <c r="Q20" s="1995"/>
      <c r="R20" s="1996">
        <v>65000</v>
      </c>
      <c r="S20" s="1996">
        <v>65000</v>
      </c>
      <c r="T20" s="1995"/>
      <c r="U20" s="1995"/>
      <c r="V20" s="1996">
        <v>50000</v>
      </c>
      <c r="W20" s="1996">
        <v>50000</v>
      </c>
      <c r="X20" s="1996">
        <v>24595</v>
      </c>
      <c r="Y20" s="1996">
        <v>24595</v>
      </c>
      <c r="Z20" s="1996">
        <v>67000</v>
      </c>
      <c r="AA20" s="1996">
        <v>65000</v>
      </c>
      <c r="AB20" s="1996">
        <v>43000</v>
      </c>
      <c r="AC20" s="1996">
        <v>43000</v>
      </c>
      <c r="AD20" s="1996">
        <f>AE20</f>
        <v>30000</v>
      </c>
      <c r="AE20" s="1996">
        <v>30000</v>
      </c>
      <c r="AF20" s="1995"/>
      <c r="AG20" s="1995"/>
      <c r="AH20" s="1996" t="s">
        <v>674</v>
      </c>
      <c r="AI20" s="1995"/>
      <c r="AJ20" s="2037"/>
      <c r="AK20" s="1998">
        <v>15000</v>
      </c>
      <c r="AL20" s="2008"/>
      <c r="AM20" s="1998"/>
      <c r="AN20" s="1998">
        <v>11552</v>
      </c>
      <c r="AO20" s="2008"/>
      <c r="AP20" s="1998"/>
      <c r="AQ20" s="1996">
        <f>AK20-AN20</f>
        <v>3448</v>
      </c>
      <c r="AR20" s="1996"/>
      <c r="AS20" s="1996"/>
      <c r="AT20" s="1998">
        <v>3448</v>
      </c>
      <c r="AU20" s="2008"/>
      <c r="AV20" s="1995"/>
      <c r="AW20" s="1998"/>
      <c r="AX20" s="1990"/>
      <c r="AY20" s="1998"/>
      <c r="AZ20" s="1998"/>
      <c r="BA20" s="2008"/>
      <c r="BB20" s="1995"/>
      <c r="BC20" s="1996"/>
      <c r="BD20" s="1996"/>
      <c r="BE20" s="1996"/>
      <c r="BF20" s="1995"/>
      <c r="BG20" s="2008"/>
      <c r="BH20" s="1995"/>
      <c r="BI20" s="1998">
        <v>50000</v>
      </c>
      <c r="BJ20" s="2008"/>
      <c r="BK20" s="1998"/>
      <c r="BL20" s="1998">
        <f>BI20</f>
        <v>50000</v>
      </c>
      <c r="BM20" s="1997">
        <f>BJ20</f>
        <v>0</v>
      </c>
      <c r="BN20" s="1995">
        <f>BK20</f>
        <v>0</v>
      </c>
      <c r="BO20" s="1996">
        <f t="shared" ref="BO20:BQ20" si="24">AK20+AW20+BI20</f>
        <v>65000</v>
      </c>
      <c r="BP20" s="1996">
        <f t="shared" si="24"/>
        <v>0</v>
      </c>
      <c r="BQ20" s="1996">
        <f t="shared" si="24"/>
        <v>0</v>
      </c>
      <c r="BR20" s="1996">
        <f t="shared" ref="BR20" si="25">BS20</f>
        <v>43000</v>
      </c>
      <c r="BS20" s="1999">
        <f>O20-BO20</f>
        <v>43000</v>
      </c>
      <c r="BT20" s="1996">
        <f>P20-BP20</f>
        <v>0</v>
      </c>
      <c r="BU20" s="1995">
        <f>Q20-BQ20</f>
        <v>0</v>
      </c>
      <c r="BV20" s="1996">
        <f t="shared" ref="BV20" si="26">BR20</f>
        <v>43000</v>
      </c>
      <c r="BW20" s="1996">
        <f t="shared" ref="BW20" si="27">BT20</f>
        <v>0</v>
      </c>
      <c r="BX20" s="1995"/>
      <c r="BY20" s="1996">
        <f t="shared" ref="BY20:BZ20" si="28">BV20</f>
        <v>43000</v>
      </c>
      <c r="BZ20" s="1996">
        <f t="shared" si="28"/>
        <v>0</v>
      </c>
      <c r="CA20" s="1995"/>
      <c r="CB20" s="1996">
        <f t="shared" ref="CB20:CC20" si="29">BS20-BV20</f>
        <v>0</v>
      </c>
      <c r="CC20" s="1995">
        <f t="shared" si="29"/>
        <v>0</v>
      </c>
      <c r="CD20" s="1995"/>
      <c r="CE20" s="1995"/>
      <c r="CF20" s="1995"/>
      <c r="CG20" s="1995"/>
      <c r="CH20" s="1995"/>
      <c r="CI20" s="1996">
        <f t="shared" ref="CI20" si="30">CJ20</f>
        <v>43000</v>
      </c>
      <c r="CJ20" s="1996">
        <f t="shared" ref="CJ20" si="31">BS20</f>
        <v>43000</v>
      </c>
      <c r="CK20" s="1988"/>
      <c r="CL20" s="1988"/>
      <c r="CM20" s="1988"/>
      <c r="CN20" s="1988" t="s">
        <v>345</v>
      </c>
      <c r="CO20" s="1992" t="s">
        <v>613</v>
      </c>
    </row>
    <row r="21" spans="1:93" s="1993" customFormat="1" ht="82.15" customHeight="1">
      <c r="A21" s="2009" t="s">
        <v>12</v>
      </c>
      <c r="B21" s="2000" t="s">
        <v>132</v>
      </c>
      <c r="C21" s="2017"/>
      <c r="D21" s="2017"/>
      <c r="E21" s="2014"/>
      <c r="F21" s="2023"/>
      <c r="G21" s="2002">
        <f>G22</f>
        <v>43410</v>
      </c>
      <c r="H21" s="2002">
        <f t="shared" ref="H21:AG21" si="32">H22</f>
        <v>30000</v>
      </c>
      <c r="I21" s="2002">
        <f t="shared" si="32"/>
        <v>0</v>
      </c>
      <c r="J21" s="2002">
        <f t="shared" si="32"/>
        <v>0</v>
      </c>
      <c r="K21" s="2002">
        <f t="shared" si="32"/>
        <v>0</v>
      </c>
      <c r="L21" s="2002">
        <f t="shared" si="32"/>
        <v>6200</v>
      </c>
      <c r="M21" s="2002">
        <f t="shared" si="32"/>
        <v>5000</v>
      </c>
      <c r="N21" s="2002">
        <f t="shared" si="32"/>
        <v>20000</v>
      </c>
      <c r="O21" s="2002">
        <f t="shared" si="32"/>
        <v>20000</v>
      </c>
      <c r="P21" s="2002">
        <f t="shared" si="32"/>
        <v>0</v>
      </c>
      <c r="Q21" s="2002">
        <f t="shared" si="32"/>
        <v>0</v>
      </c>
      <c r="R21" s="2002">
        <f t="shared" si="32"/>
        <v>18000</v>
      </c>
      <c r="S21" s="2002">
        <f t="shared" si="32"/>
        <v>11000</v>
      </c>
      <c r="T21" s="2002">
        <f t="shared" si="32"/>
        <v>0</v>
      </c>
      <c r="U21" s="2002">
        <f t="shared" si="32"/>
        <v>0</v>
      </c>
      <c r="V21" s="2002">
        <f t="shared" si="32"/>
        <v>7500</v>
      </c>
      <c r="W21" s="2002">
        <f t="shared" si="32"/>
        <v>5000</v>
      </c>
      <c r="X21" s="2002">
        <f t="shared" si="32"/>
        <v>6171</v>
      </c>
      <c r="Y21" s="2002">
        <f t="shared" si="32"/>
        <v>3671</v>
      </c>
      <c r="Z21" s="2002">
        <f t="shared" si="32"/>
        <v>18000</v>
      </c>
      <c r="AA21" s="2002">
        <f t="shared" si="32"/>
        <v>11000</v>
      </c>
      <c r="AB21" s="2002">
        <f t="shared" si="32"/>
        <v>9000</v>
      </c>
      <c r="AC21" s="2002">
        <f t="shared" si="32"/>
        <v>9000</v>
      </c>
      <c r="AD21" s="2002">
        <f t="shared" si="32"/>
        <v>9000</v>
      </c>
      <c r="AE21" s="2002">
        <f t="shared" si="32"/>
        <v>9000</v>
      </c>
      <c r="AF21" s="2002">
        <f t="shared" si="32"/>
        <v>0</v>
      </c>
      <c r="AG21" s="2002">
        <f t="shared" si="32"/>
        <v>0</v>
      </c>
      <c r="AH21" s="2002"/>
      <c r="AI21" s="2002"/>
      <c r="AJ21" s="2035"/>
      <c r="AK21" s="2002" t="e">
        <f t="shared" ref="G21:BT23" si="33">AK22</f>
        <v>#REF!</v>
      </c>
      <c r="AL21" s="2002" t="e">
        <f t="shared" si="33"/>
        <v>#REF!</v>
      </c>
      <c r="AM21" s="2002" t="e">
        <f t="shared" si="33"/>
        <v>#REF!</v>
      </c>
      <c r="AN21" s="2002" t="e">
        <f t="shared" si="33"/>
        <v>#REF!</v>
      </c>
      <c r="AO21" s="2002" t="e">
        <f t="shared" si="33"/>
        <v>#REF!</v>
      </c>
      <c r="AP21" s="2002" t="e">
        <f t="shared" si="33"/>
        <v>#REF!</v>
      </c>
      <c r="AQ21" s="2002" t="e">
        <f t="shared" si="33"/>
        <v>#REF!</v>
      </c>
      <c r="AR21" s="2002" t="e">
        <f t="shared" si="33"/>
        <v>#REF!</v>
      </c>
      <c r="AS21" s="2002" t="e">
        <f t="shared" si="33"/>
        <v>#REF!</v>
      </c>
      <c r="AT21" s="2002" t="e">
        <f t="shared" si="33"/>
        <v>#REF!</v>
      </c>
      <c r="AU21" s="2002" t="e">
        <f t="shared" si="33"/>
        <v>#REF!</v>
      </c>
      <c r="AV21" s="2002" t="e">
        <f t="shared" si="33"/>
        <v>#REF!</v>
      </c>
      <c r="AW21" s="2002" t="e">
        <f t="shared" si="33"/>
        <v>#REF!</v>
      </c>
      <c r="AX21" s="2002" t="e">
        <f t="shared" si="33"/>
        <v>#REF!</v>
      </c>
      <c r="AY21" s="2002" t="e">
        <f t="shared" si="33"/>
        <v>#REF!</v>
      </c>
      <c r="AZ21" s="2002" t="e">
        <f t="shared" si="33"/>
        <v>#REF!</v>
      </c>
      <c r="BA21" s="2002" t="e">
        <f t="shared" si="33"/>
        <v>#REF!</v>
      </c>
      <c r="BB21" s="2002" t="e">
        <f t="shared" si="33"/>
        <v>#REF!</v>
      </c>
      <c r="BC21" s="2002" t="e">
        <f t="shared" si="33"/>
        <v>#REF!</v>
      </c>
      <c r="BD21" s="2002" t="e">
        <f t="shared" si="33"/>
        <v>#REF!</v>
      </c>
      <c r="BE21" s="2002" t="e">
        <f t="shared" si="33"/>
        <v>#REF!</v>
      </c>
      <c r="BF21" s="2002" t="e">
        <f t="shared" si="33"/>
        <v>#REF!</v>
      </c>
      <c r="BG21" s="2002" t="e">
        <f t="shared" si="33"/>
        <v>#REF!</v>
      </c>
      <c r="BH21" s="2002" t="e">
        <f t="shared" si="33"/>
        <v>#REF!</v>
      </c>
      <c r="BI21" s="2002" t="e">
        <f t="shared" si="33"/>
        <v>#REF!</v>
      </c>
      <c r="BJ21" s="2002" t="e">
        <f t="shared" si="33"/>
        <v>#REF!</v>
      </c>
      <c r="BK21" s="2002" t="e">
        <f t="shared" si="33"/>
        <v>#REF!</v>
      </c>
      <c r="BL21" s="2002" t="e">
        <f t="shared" si="33"/>
        <v>#REF!</v>
      </c>
      <c r="BM21" s="2002" t="e">
        <f t="shared" si="33"/>
        <v>#REF!</v>
      </c>
      <c r="BN21" s="2002" t="e">
        <f t="shared" si="33"/>
        <v>#REF!</v>
      </c>
      <c r="BO21" s="2002" t="e">
        <f t="shared" si="33"/>
        <v>#REF!</v>
      </c>
      <c r="BP21" s="2002" t="e">
        <f t="shared" si="33"/>
        <v>#REF!</v>
      </c>
      <c r="BQ21" s="2002" t="e">
        <f t="shared" si="33"/>
        <v>#REF!</v>
      </c>
      <c r="BR21" s="2002" t="e">
        <f t="shared" si="33"/>
        <v>#REF!</v>
      </c>
      <c r="BS21" s="2002" t="e">
        <f t="shared" si="33"/>
        <v>#REF!</v>
      </c>
      <c r="BT21" s="2002" t="e">
        <f t="shared" si="33"/>
        <v>#REF!</v>
      </c>
      <c r="BU21" s="2002" t="e">
        <f t="shared" ref="BU21:CG22" si="34">BU22</f>
        <v>#REF!</v>
      </c>
      <c r="BV21" s="2002" t="e">
        <f t="shared" si="34"/>
        <v>#REF!</v>
      </c>
      <c r="BW21" s="2002" t="e">
        <f t="shared" si="34"/>
        <v>#REF!</v>
      </c>
      <c r="BX21" s="2002" t="e">
        <f t="shared" si="34"/>
        <v>#REF!</v>
      </c>
      <c r="BY21" s="2002" t="e">
        <f t="shared" si="34"/>
        <v>#REF!</v>
      </c>
      <c r="BZ21" s="2002" t="e">
        <f t="shared" si="34"/>
        <v>#REF!</v>
      </c>
      <c r="CA21" s="2002" t="e">
        <f t="shared" si="34"/>
        <v>#REF!</v>
      </c>
      <c r="CB21" s="2002" t="e">
        <f t="shared" si="34"/>
        <v>#REF!</v>
      </c>
      <c r="CC21" s="2002" t="e">
        <f t="shared" si="34"/>
        <v>#REF!</v>
      </c>
      <c r="CD21" s="2002" t="e">
        <f t="shared" si="34"/>
        <v>#REF!</v>
      </c>
      <c r="CE21" s="2002" t="e">
        <f t="shared" si="34"/>
        <v>#REF!</v>
      </c>
      <c r="CF21" s="2002" t="e">
        <f t="shared" si="34"/>
        <v>#REF!</v>
      </c>
      <c r="CG21" s="2002" t="e">
        <f t="shared" si="34"/>
        <v>#REF!</v>
      </c>
      <c r="CH21" s="2002"/>
      <c r="CI21" s="2002" t="e">
        <f t="shared" ref="CI21:CL22" si="35">CI22</f>
        <v>#REF!</v>
      </c>
      <c r="CJ21" s="2002" t="e">
        <f t="shared" si="35"/>
        <v>#REF!</v>
      </c>
      <c r="CK21" s="2002" t="e">
        <f t="shared" si="35"/>
        <v>#REF!</v>
      </c>
      <c r="CL21" s="2002" t="e">
        <f t="shared" si="35"/>
        <v>#REF!</v>
      </c>
      <c r="CM21" s="1988"/>
      <c r="CN21" s="1991"/>
      <c r="CO21" s="1992"/>
    </row>
    <row r="22" spans="1:93" s="1993" customFormat="1" ht="23.65" customHeight="1">
      <c r="A22" s="2009"/>
      <c r="B22" s="2000" t="s">
        <v>668</v>
      </c>
      <c r="C22" s="2017"/>
      <c r="D22" s="2017"/>
      <c r="E22" s="2014"/>
      <c r="F22" s="2023"/>
      <c r="G22" s="2002">
        <f t="shared" si="33"/>
        <v>43410</v>
      </c>
      <c r="H22" s="2002">
        <f t="shared" si="33"/>
        <v>30000</v>
      </c>
      <c r="I22" s="2002">
        <f t="shared" si="33"/>
        <v>0</v>
      </c>
      <c r="J22" s="2002">
        <f t="shared" si="33"/>
        <v>0</v>
      </c>
      <c r="K22" s="2002">
        <f t="shared" si="33"/>
        <v>0</v>
      </c>
      <c r="L22" s="2002">
        <f t="shared" si="33"/>
        <v>6200</v>
      </c>
      <c r="M22" s="2002">
        <f t="shared" si="33"/>
        <v>5000</v>
      </c>
      <c r="N22" s="2002">
        <f t="shared" si="33"/>
        <v>20000</v>
      </c>
      <c r="O22" s="2002">
        <f t="shared" si="33"/>
        <v>20000</v>
      </c>
      <c r="P22" s="2002">
        <f t="shared" si="33"/>
        <v>0</v>
      </c>
      <c r="Q22" s="2002">
        <f t="shared" si="33"/>
        <v>0</v>
      </c>
      <c r="R22" s="2002">
        <f t="shared" si="33"/>
        <v>18000</v>
      </c>
      <c r="S22" s="2002">
        <f t="shared" si="33"/>
        <v>11000</v>
      </c>
      <c r="T22" s="2002">
        <f t="shared" si="33"/>
        <v>0</v>
      </c>
      <c r="U22" s="2002">
        <f t="shared" si="33"/>
        <v>0</v>
      </c>
      <c r="V22" s="2002">
        <f t="shared" si="33"/>
        <v>7500</v>
      </c>
      <c r="W22" s="2002">
        <f t="shared" si="33"/>
        <v>5000</v>
      </c>
      <c r="X22" s="2002">
        <f t="shared" si="33"/>
        <v>6171</v>
      </c>
      <c r="Y22" s="2002">
        <f t="shared" si="33"/>
        <v>3671</v>
      </c>
      <c r="Z22" s="2002">
        <f t="shared" si="33"/>
        <v>18000</v>
      </c>
      <c r="AA22" s="2002">
        <f t="shared" si="33"/>
        <v>11000</v>
      </c>
      <c r="AB22" s="2002">
        <f t="shared" si="33"/>
        <v>9000</v>
      </c>
      <c r="AC22" s="2002">
        <f t="shared" si="33"/>
        <v>9000</v>
      </c>
      <c r="AD22" s="2002">
        <f t="shared" si="33"/>
        <v>9000</v>
      </c>
      <c r="AE22" s="2002">
        <f t="shared" si="33"/>
        <v>9000</v>
      </c>
      <c r="AF22" s="2002">
        <f t="shared" si="33"/>
        <v>0</v>
      </c>
      <c r="AG22" s="2002">
        <f t="shared" si="33"/>
        <v>0</v>
      </c>
      <c r="AH22" s="2002"/>
      <c r="AI22" s="2002"/>
      <c r="AJ22" s="2035"/>
      <c r="AK22" s="2002" t="e">
        <f t="shared" si="33"/>
        <v>#REF!</v>
      </c>
      <c r="AL22" s="2002" t="e">
        <f t="shared" si="33"/>
        <v>#REF!</v>
      </c>
      <c r="AM22" s="2002" t="e">
        <f t="shared" si="33"/>
        <v>#REF!</v>
      </c>
      <c r="AN22" s="2002" t="e">
        <f t="shared" si="33"/>
        <v>#REF!</v>
      </c>
      <c r="AO22" s="2002" t="e">
        <f t="shared" si="33"/>
        <v>#REF!</v>
      </c>
      <c r="AP22" s="2002" t="e">
        <f t="shared" si="33"/>
        <v>#REF!</v>
      </c>
      <c r="AQ22" s="2002" t="e">
        <f t="shared" si="33"/>
        <v>#REF!</v>
      </c>
      <c r="AR22" s="2002" t="e">
        <f t="shared" si="33"/>
        <v>#REF!</v>
      </c>
      <c r="AS22" s="2002" t="e">
        <f t="shared" si="33"/>
        <v>#REF!</v>
      </c>
      <c r="AT22" s="2002" t="e">
        <f t="shared" si="33"/>
        <v>#REF!</v>
      </c>
      <c r="AU22" s="2002" t="e">
        <f t="shared" si="33"/>
        <v>#REF!</v>
      </c>
      <c r="AV22" s="2002" t="e">
        <f t="shared" si="33"/>
        <v>#REF!</v>
      </c>
      <c r="AW22" s="2002" t="e">
        <f t="shared" si="33"/>
        <v>#REF!</v>
      </c>
      <c r="AX22" s="2002" t="e">
        <f t="shared" si="33"/>
        <v>#REF!</v>
      </c>
      <c r="AY22" s="2002" t="e">
        <f t="shared" si="33"/>
        <v>#REF!</v>
      </c>
      <c r="AZ22" s="2002" t="e">
        <f t="shared" si="33"/>
        <v>#REF!</v>
      </c>
      <c r="BA22" s="2002" t="e">
        <f t="shared" si="33"/>
        <v>#REF!</v>
      </c>
      <c r="BB22" s="2002" t="e">
        <f t="shared" si="33"/>
        <v>#REF!</v>
      </c>
      <c r="BC22" s="2002" t="e">
        <f t="shared" si="33"/>
        <v>#REF!</v>
      </c>
      <c r="BD22" s="2002" t="e">
        <f t="shared" si="33"/>
        <v>#REF!</v>
      </c>
      <c r="BE22" s="2002" t="e">
        <f t="shared" si="33"/>
        <v>#REF!</v>
      </c>
      <c r="BF22" s="2002" t="e">
        <f t="shared" si="33"/>
        <v>#REF!</v>
      </c>
      <c r="BG22" s="2002" t="e">
        <f t="shared" si="33"/>
        <v>#REF!</v>
      </c>
      <c r="BH22" s="2002" t="e">
        <f t="shared" si="33"/>
        <v>#REF!</v>
      </c>
      <c r="BI22" s="2002" t="e">
        <f t="shared" si="33"/>
        <v>#REF!</v>
      </c>
      <c r="BJ22" s="2002" t="e">
        <f t="shared" si="33"/>
        <v>#REF!</v>
      </c>
      <c r="BK22" s="2002" t="e">
        <f t="shared" si="33"/>
        <v>#REF!</v>
      </c>
      <c r="BL22" s="2002" t="e">
        <f t="shared" si="33"/>
        <v>#REF!</v>
      </c>
      <c r="BM22" s="2002" t="e">
        <f t="shared" si="33"/>
        <v>#REF!</v>
      </c>
      <c r="BN22" s="2002" t="e">
        <f t="shared" si="33"/>
        <v>#REF!</v>
      </c>
      <c r="BO22" s="2002" t="e">
        <f t="shared" si="33"/>
        <v>#REF!</v>
      </c>
      <c r="BP22" s="2002" t="e">
        <f t="shared" si="33"/>
        <v>#REF!</v>
      </c>
      <c r="BQ22" s="2002" t="e">
        <f t="shared" si="33"/>
        <v>#REF!</v>
      </c>
      <c r="BR22" s="2002" t="e">
        <f t="shared" si="33"/>
        <v>#REF!</v>
      </c>
      <c r="BS22" s="2002" t="e">
        <f t="shared" si="33"/>
        <v>#REF!</v>
      </c>
      <c r="BT22" s="2002" t="e">
        <f t="shared" si="33"/>
        <v>#REF!</v>
      </c>
      <c r="BU22" s="2002" t="e">
        <f t="shared" si="34"/>
        <v>#REF!</v>
      </c>
      <c r="BV22" s="2002" t="e">
        <f t="shared" si="34"/>
        <v>#REF!</v>
      </c>
      <c r="BW22" s="2002" t="e">
        <f t="shared" si="34"/>
        <v>#REF!</v>
      </c>
      <c r="BX22" s="2002" t="e">
        <f t="shared" si="34"/>
        <v>#REF!</v>
      </c>
      <c r="BY22" s="2002" t="e">
        <f t="shared" si="34"/>
        <v>#REF!</v>
      </c>
      <c r="BZ22" s="2002" t="e">
        <f t="shared" si="34"/>
        <v>#REF!</v>
      </c>
      <c r="CA22" s="2002" t="e">
        <f t="shared" si="34"/>
        <v>#REF!</v>
      </c>
      <c r="CB22" s="2002" t="e">
        <f t="shared" si="34"/>
        <v>#REF!</v>
      </c>
      <c r="CC22" s="2002" t="e">
        <f t="shared" si="34"/>
        <v>#REF!</v>
      </c>
      <c r="CD22" s="2002" t="e">
        <f t="shared" si="34"/>
        <v>#REF!</v>
      </c>
      <c r="CE22" s="2002" t="e">
        <f t="shared" si="34"/>
        <v>#REF!</v>
      </c>
      <c r="CF22" s="2002" t="e">
        <f t="shared" si="34"/>
        <v>#REF!</v>
      </c>
      <c r="CG22" s="2002" t="e">
        <f t="shared" si="34"/>
        <v>#REF!</v>
      </c>
      <c r="CH22" s="2002"/>
      <c r="CI22" s="2002" t="e">
        <f t="shared" si="35"/>
        <v>#REF!</v>
      </c>
      <c r="CJ22" s="2002" t="e">
        <f t="shared" si="35"/>
        <v>#REF!</v>
      </c>
      <c r="CK22" s="2002" t="e">
        <f t="shared" si="35"/>
        <v>#REF!</v>
      </c>
      <c r="CL22" s="2002" t="e">
        <f t="shared" si="35"/>
        <v>#REF!</v>
      </c>
      <c r="CM22" s="1988"/>
      <c r="CN22" s="1991"/>
      <c r="CO22" s="1992"/>
    </row>
    <row r="23" spans="1:93" s="1993" customFormat="1" ht="43.5" customHeight="1">
      <c r="A23" s="1991"/>
      <c r="B23" s="2021" t="s">
        <v>671</v>
      </c>
      <c r="C23" s="2024"/>
      <c r="D23" s="2024"/>
      <c r="E23" s="2003"/>
      <c r="F23" s="2009"/>
      <c r="G23" s="2002">
        <f>G24</f>
        <v>43410</v>
      </c>
      <c r="H23" s="2002">
        <f t="shared" si="33"/>
        <v>30000</v>
      </c>
      <c r="I23" s="2002">
        <f t="shared" si="33"/>
        <v>0</v>
      </c>
      <c r="J23" s="2002">
        <f t="shared" si="33"/>
        <v>0</v>
      </c>
      <c r="K23" s="2002">
        <f t="shared" si="33"/>
        <v>0</v>
      </c>
      <c r="L23" s="2002">
        <f t="shared" si="33"/>
        <v>6200</v>
      </c>
      <c r="M23" s="2002">
        <f t="shared" si="33"/>
        <v>5000</v>
      </c>
      <c r="N23" s="2002">
        <f t="shared" si="33"/>
        <v>20000</v>
      </c>
      <c r="O23" s="2002">
        <f t="shared" si="33"/>
        <v>20000</v>
      </c>
      <c r="P23" s="2002">
        <f t="shared" si="33"/>
        <v>0</v>
      </c>
      <c r="Q23" s="2002">
        <f t="shared" si="33"/>
        <v>0</v>
      </c>
      <c r="R23" s="2002">
        <f t="shared" si="33"/>
        <v>18000</v>
      </c>
      <c r="S23" s="2002">
        <f t="shared" si="33"/>
        <v>11000</v>
      </c>
      <c r="T23" s="2002">
        <f t="shared" si="33"/>
        <v>0</v>
      </c>
      <c r="U23" s="2002">
        <f t="shared" si="33"/>
        <v>0</v>
      </c>
      <c r="V23" s="2002">
        <f t="shared" si="33"/>
        <v>7500</v>
      </c>
      <c r="W23" s="2002">
        <f t="shared" si="33"/>
        <v>5000</v>
      </c>
      <c r="X23" s="2002">
        <f t="shared" si="33"/>
        <v>6171</v>
      </c>
      <c r="Y23" s="2002">
        <f t="shared" si="33"/>
        <v>3671</v>
      </c>
      <c r="Z23" s="2002">
        <f t="shared" si="33"/>
        <v>18000</v>
      </c>
      <c r="AA23" s="2002">
        <f t="shared" si="33"/>
        <v>11000</v>
      </c>
      <c r="AB23" s="2002">
        <f t="shared" si="33"/>
        <v>9000</v>
      </c>
      <c r="AC23" s="2002">
        <f t="shared" si="33"/>
        <v>9000</v>
      </c>
      <c r="AD23" s="2002">
        <f t="shared" si="33"/>
        <v>9000</v>
      </c>
      <c r="AE23" s="2002">
        <f t="shared" si="33"/>
        <v>9000</v>
      </c>
      <c r="AF23" s="2002">
        <f t="shared" si="33"/>
        <v>0</v>
      </c>
      <c r="AG23" s="2002">
        <f t="shared" si="33"/>
        <v>0</v>
      </c>
      <c r="AH23" s="2002"/>
      <c r="AI23" s="2002"/>
      <c r="AJ23" s="2035"/>
      <c r="AK23" s="2002" t="e">
        <f>#REF!+AK24</f>
        <v>#REF!</v>
      </c>
      <c r="AL23" s="2002" t="e">
        <f>#REF!+AL24</f>
        <v>#REF!</v>
      </c>
      <c r="AM23" s="2002" t="e">
        <f>#REF!+AM24</f>
        <v>#REF!</v>
      </c>
      <c r="AN23" s="2002" t="e">
        <f>#REF!+AN24</f>
        <v>#REF!</v>
      </c>
      <c r="AO23" s="2002" t="e">
        <f>#REF!+AO24</f>
        <v>#REF!</v>
      </c>
      <c r="AP23" s="2002" t="e">
        <f>#REF!+AP24</f>
        <v>#REF!</v>
      </c>
      <c r="AQ23" s="2002" t="e">
        <f>#REF!+AQ24</f>
        <v>#REF!</v>
      </c>
      <c r="AR23" s="2002" t="e">
        <f>#REF!+AR24</f>
        <v>#REF!</v>
      </c>
      <c r="AS23" s="2002" t="e">
        <f>#REF!+AS24</f>
        <v>#REF!</v>
      </c>
      <c r="AT23" s="2002" t="e">
        <f>#REF!+AT24</f>
        <v>#REF!</v>
      </c>
      <c r="AU23" s="2002" t="e">
        <f>#REF!+AU24</f>
        <v>#REF!</v>
      </c>
      <c r="AV23" s="2002" t="e">
        <f>#REF!+AV24</f>
        <v>#REF!</v>
      </c>
      <c r="AW23" s="2002" t="e">
        <f>#REF!+AW24</f>
        <v>#REF!</v>
      </c>
      <c r="AX23" s="2002" t="e">
        <f>#REF!+AX24</f>
        <v>#REF!</v>
      </c>
      <c r="AY23" s="2002" t="e">
        <f>#REF!+AY24</f>
        <v>#REF!</v>
      </c>
      <c r="AZ23" s="2002" t="e">
        <f>#REF!+AZ24</f>
        <v>#REF!</v>
      </c>
      <c r="BA23" s="2002" t="e">
        <f>#REF!+BA24</f>
        <v>#REF!</v>
      </c>
      <c r="BB23" s="2002" t="e">
        <f>#REF!+BB24</f>
        <v>#REF!</v>
      </c>
      <c r="BC23" s="2002" t="e">
        <f>#REF!+BC24</f>
        <v>#REF!</v>
      </c>
      <c r="BD23" s="2002" t="e">
        <f>#REF!+BD24</f>
        <v>#REF!</v>
      </c>
      <c r="BE23" s="2002" t="e">
        <f>#REF!+BE24</f>
        <v>#REF!</v>
      </c>
      <c r="BF23" s="2002" t="e">
        <f>#REF!+BF24</f>
        <v>#REF!</v>
      </c>
      <c r="BG23" s="2002" t="e">
        <f>#REF!+BG24</f>
        <v>#REF!</v>
      </c>
      <c r="BH23" s="2002" t="e">
        <f>#REF!+BH24</f>
        <v>#REF!</v>
      </c>
      <c r="BI23" s="2002" t="e">
        <f>#REF!+BI24</f>
        <v>#REF!</v>
      </c>
      <c r="BJ23" s="2002" t="e">
        <f>#REF!+BJ24</f>
        <v>#REF!</v>
      </c>
      <c r="BK23" s="2002" t="e">
        <f>#REF!+BK24</f>
        <v>#REF!</v>
      </c>
      <c r="BL23" s="2002" t="e">
        <f>#REF!+BL24</f>
        <v>#REF!</v>
      </c>
      <c r="BM23" s="2002" t="e">
        <f>#REF!+BM24</f>
        <v>#REF!</v>
      </c>
      <c r="BN23" s="2002" t="e">
        <f>#REF!+BN24</f>
        <v>#REF!</v>
      </c>
      <c r="BO23" s="2002" t="e">
        <f>#REF!+BO24</f>
        <v>#REF!</v>
      </c>
      <c r="BP23" s="2002" t="e">
        <f>#REF!+BP24</f>
        <v>#REF!</v>
      </c>
      <c r="BQ23" s="2002" t="e">
        <f>#REF!+BQ24</f>
        <v>#REF!</v>
      </c>
      <c r="BR23" s="2002" t="e">
        <f>#REF!+BR24</f>
        <v>#REF!</v>
      </c>
      <c r="BS23" s="2002" t="e">
        <f>#REF!+BS24</f>
        <v>#REF!</v>
      </c>
      <c r="BT23" s="2002" t="e">
        <f>#REF!+BT24</f>
        <v>#REF!</v>
      </c>
      <c r="BU23" s="2002" t="e">
        <f>#REF!+BU24</f>
        <v>#REF!</v>
      </c>
      <c r="BV23" s="2002" t="e">
        <f>#REF!+BV24</f>
        <v>#REF!</v>
      </c>
      <c r="BW23" s="2002" t="e">
        <f>#REF!+BW24</f>
        <v>#REF!</v>
      </c>
      <c r="BX23" s="2002" t="e">
        <f>#REF!+BX24</f>
        <v>#REF!</v>
      </c>
      <c r="BY23" s="2002" t="e">
        <f>#REF!+BY24</f>
        <v>#REF!</v>
      </c>
      <c r="BZ23" s="2002" t="e">
        <f>#REF!+BZ24</f>
        <v>#REF!</v>
      </c>
      <c r="CA23" s="2002" t="e">
        <f>#REF!+CA24</f>
        <v>#REF!</v>
      </c>
      <c r="CB23" s="2002" t="e">
        <f>#REF!+CB24</f>
        <v>#REF!</v>
      </c>
      <c r="CC23" s="2002" t="e">
        <f>#REF!+CC24</f>
        <v>#REF!</v>
      </c>
      <c r="CD23" s="2002" t="e">
        <f>#REF!+CD24</f>
        <v>#REF!</v>
      </c>
      <c r="CE23" s="2002" t="e">
        <f>#REF!+CE24</f>
        <v>#REF!</v>
      </c>
      <c r="CF23" s="2002" t="e">
        <f>#REF!+CF24</f>
        <v>#REF!</v>
      </c>
      <c r="CG23" s="2002" t="e">
        <f>#REF!+CG24</f>
        <v>#REF!</v>
      </c>
      <c r="CH23" s="2002"/>
      <c r="CI23" s="2002" t="e">
        <f>#REF!+CI24</f>
        <v>#REF!</v>
      </c>
      <c r="CJ23" s="2002" t="e">
        <f>#REF!+CJ24</f>
        <v>#REF!</v>
      </c>
      <c r="CK23" s="2002" t="e">
        <f>#REF!+CK24</f>
        <v>#REF!</v>
      </c>
      <c r="CL23" s="2002" t="e">
        <f>#REF!+CL24</f>
        <v>#REF!</v>
      </c>
      <c r="CM23" s="1988"/>
      <c r="CN23" s="1991"/>
      <c r="CO23" s="1992"/>
    </row>
    <row r="24" spans="1:93" s="1993" customFormat="1" ht="19.5" customHeight="1">
      <c r="A24" s="2016"/>
      <c r="B24" s="2021" t="s">
        <v>570</v>
      </c>
      <c r="C24" s="2024"/>
      <c r="D24" s="2024"/>
      <c r="E24" s="2003"/>
      <c r="F24" s="2009"/>
      <c r="G24" s="2002">
        <f>SUM(G25:G25)</f>
        <v>43410</v>
      </c>
      <c r="H24" s="2002">
        <f t="shared" ref="H24:AG24" si="36">SUM(H25:H25)</f>
        <v>30000</v>
      </c>
      <c r="I24" s="2002">
        <f t="shared" si="36"/>
        <v>0</v>
      </c>
      <c r="J24" s="2002">
        <f t="shared" si="36"/>
        <v>0</v>
      </c>
      <c r="K24" s="2002">
        <f t="shared" si="36"/>
        <v>0</v>
      </c>
      <c r="L24" s="2002">
        <f t="shared" si="36"/>
        <v>6200</v>
      </c>
      <c r="M24" s="2002">
        <f t="shared" si="36"/>
        <v>5000</v>
      </c>
      <c r="N24" s="2002">
        <f t="shared" si="36"/>
        <v>20000</v>
      </c>
      <c r="O24" s="2002">
        <f t="shared" si="36"/>
        <v>20000</v>
      </c>
      <c r="P24" s="2002">
        <f t="shared" si="36"/>
        <v>0</v>
      </c>
      <c r="Q24" s="2002">
        <f t="shared" si="36"/>
        <v>0</v>
      </c>
      <c r="R24" s="2002">
        <f t="shared" si="36"/>
        <v>18000</v>
      </c>
      <c r="S24" s="2002">
        <f t="shared" si="36"/>
        <v>11000</v>
      </c>
      <c r="T24" s="2002">
        <f t="shared" si="36"/>
        <v>0</v>
      </c>
      <c r="U24" s="2002">
        <f t="shared" si="36"/>
        <v>0</v>
      </c>
      <c r="V24" s="2002">
        <f t="shared" si="36"/>
        <v>7500</v>
      </c>
      <c r="W24" s="2002">
        <f t="shared" si="36"/>
        <v>5000</v>
      </c>
      <c r="X24" s="2002">
        <f t="shared" si="36"/>
        <v>6171</v>
      </c>
      <c r="Y24" s="2002">
        <f t="shared" si="36"/>
        <v>3671</v>
      </c>
      <c r="Z24" s="2002">
        <f t="shared" si="36"/>
        <v>18000</v>
      </c>
      <c r="AA24" s="2002">
        <f t="shared" si="36"/>
        <v>11000</v>
      </c>
      <c r="AB24" s="2002">
        <f t="shared" si="36"/>
        <v>9000</v>
      </c>
      <c r="AC24" s="2002">
        <f t="shared" si="36"/>
        <v>9000</v>
      </c>
      <c r="AD24" s="2002">
        <f t="shared" si="36"/>
        <v>9000</v>
      </c>
      <c r="AE24" s="2002">
        <f t="shared" si="36"/>
        <v>9000</v>
      </c>
      <c r="AF24" s="2002">
        <f t="shared" si="36"/>
        <v>0</v>
      </c>
      <c r="AG24" s="2002">
        <f t="shared" si="36"/>
        <v>0</v>
      </c>
      <c r="AH24" s="2002"/>
      <c r="AI24" s="2002"/>
      <c r="AJ24" s="2035"/>
      <c r="AK24" s="2002">
        <f t="shared" ref="AK24:BP24" si="37">SUM(AK25:AK25)</f>
        <v>3000</v>
      </c>
      <c r="AL24" s="2002">
        <f t="shared" si="37"/>
        <v>0</v>
      </c>
      <c r="AM24" s="2002">
        <f t="shared" si="37"/>
        <v>0</v>
      </c>
      <c r="AN24" s="2002">
        <f t="shared" si="37"/>
        <v>3000</v>
      </c>
      <c r="AO24" s="2002">
        <f t="shared" si="37"/>
        <v>0</v>
      </c>
      <c r="AP24" s="2002">
        <f t="shared" si="37"/>
        <v>0</v>
      </c>
      <c r="AQ24" s="2002">
        <f t="shared" si="37"/>
        <v>0</v>
      </c>
      <c r="AR24" s="2002">
        <f t="shared" si="37"/>
        <v>0</v>
      </c>
      <c r="AS24" s="2002">
        <f t="shared" si="37"/>
        <v>0</v>
      </c>
      <c r="AT24" s="2002">
        <f t="shared" si="37"/>
        <v>0</v>
      </c>
      <c r="AU24" s="2002">
        <f t="shared" si="37"/>
        <v>0</v>
      </c>
      <c r="AV24" s="2002">
        <f t="shared" si="37"/>
        <v>0</v>
      </c>
      <c r="AW24" s="2002">
        <f t="shared" si="37"/>
        <v>3000</v>
      </c>
      <c r="AX24" s="2002">
        <f t="shared" si="37"/>
        <v>0</v>
      </c>
      <c r="AY24" s="2002">
        <f t="shared" si="37"/>
        <v>0</v>
      </c>
      <c r="AZ24" s="2002">
        <f t="shared" si="37"/>
        <v>3000</v>
      </c>
      <c r="BA24" s="2002">
        <f t="shared" si="37"/>
        <v>0</v>
      </c>
      <c r="BB24" s="2002">
        <f t="shared" si="37"/>
        <v>0</v>
      </c>
      <c r="BC24" s="2002">
        <f t="shared" si="37"/>
        <v>0</v>
      </c>
      <c r="BD24" s="2002">
        <f t="shared" si="37"/>
        <v>0</v>
      </c>
      <c r="BE24" s="2002">
        <f t="shared" si="37"/>
        <v>0</v>
      </c>
      <c r="BF24" s="2002">
        <f t="shared" si="37"/>
        <v>0</v>
      </c>
      <c r="BG24" s="2002">
        <f t="shared" si="37"/>
        <v>0</v>
      </c>
      <c r="BH24" s="2002">
        <f t="shared" si="37"/>
        <v>0</v>
      </c>
      <c r="BI24" s="2002">
        <f t="shared" si="37"/>
        <v>5000</v>
      </c>
      <c r="BJ24" s="2002">
        <f t="shared" si="37"/>
        <v>0</v>
      </c>
      <c r="BK24" s="2002">
        <f t="shared" si="37"/>
        <v>0</v>
      </c>
      <c r="BL24" s="2002">
        <f t="shared" si="37"/>
        <v>5000</v>
      </c>
      <c r="BM24" s="2002">
        <f t="shared" si="37"/>
        <v>0</v>
      </c>
      <c r="BN24" s="2002">
        <f t="shared" si="37"/>
        <v>0</v>
      </c>
      <c r="BO24" s="2002">
        <f t="shared" si="37"/>
        <v>11000</v>
      </c>
      <c r="BP24" s="2002">
        <f t="shared" si="37"/>
        <v>0</v>
      </c>
      <c r="BQ24" s="2002">
        <f t="shared" ref="BQ24:CG24" si="38">SUM(BQ25:BQ25)</f>
        <v>0</v>
      </c>
      <c r="BR24" s="2002">
        <f t="shared" si="38"/>
        <v>9000</v>
      </c>
      <c r="BS24" s="2002">
        <f t="shared" si="38"/>
        <v>9000</v>
      </c>
      <c r="BT24" s="2002">
        <f t="shared" si="38"/>
        <v>0</v>
      </c>
      <c r="BU24" s="2002">
        <f t="shared" si="38"/>
        <v>0</v>
      </c>
      <c r="BV24" s="2002">
        <f t="shared" si="38"/>
        <v>9000</v>
      </c>
      <c r="BW24" s="2002">
        <f t="shared" si="38"/>
        <v>0</v>
      </c>
      <c r="BX24" s="2002">
        <f t="shared" si="38"/>
        <v>0</v>
      </c>
      <c r="BY24" s="2002">
        <f t="shared" si="38"/>
        <v>9000</v>
      </c>
      <c r="BZ24" s="2002">
        <f t="shared" si="38"/>
        <v>0</v>
      </c>
      <c r="CA24" s="2002">
        <f t="shared" si="38"/>
        <v>0</v>
      </c>
      <c r="CB24" s="2002">
        <f t="shared" si="38"/>
        <v>0</v>
      </c>
      <c r="CC24" s="2002">
        <f t="shared" si="38"/>
        <v>0</v>
      </c>
      <c r="CD24" s="2002">
        <f t="shared" si="38"/>
        <v>0</v>
      </c>
      <c r="CE24" s="2002">
        <f t="shared" si="38"/>
        <v>0</v>
      </c>
      <c r="CF24" s="2002">
        <f t="shared" si="38"/>
        <v>0</v>
      </c>
      <c r="CG24" s="2002">
        <f t="shared" si="38"/>
        <v>0</v>
      </c>
      <c r="CH24" s="2002"/>
      <c r="CI24" s="2002">
        <f>SUM(CI25:CI25)</f>
        <v>9000</v>
      </c>
      <c r="CJ24" s="2002">
        <f>SUM(CJ25:CJ25)</f>
        <v>9000</v>
      </c>
      <c r="CK24" s="2002">
        <f>SUM(CK25:CK25)</f>
        <v>0</v>
      </c>
      <c r="CL24" s="2002">
        <f>SUM(CL25:CL25)</f>
        <v>0</v>
      </c>
      <c r="CM24" s="1988"/>
      <c r="CN24" s="1991"/>
      <c r="CO24" s="1992"/>
    </row>
    <row r="25" spans="1:93" s="1993" customFormat="1" ht="47.65" customHeight="1">
      <c r="A25" s="2031" t="s">
        <v>399</v>
      </c>
      <c r="B25" s="2019" t="s">
        <v>641</v>
      </c>
      <c r="C25" s="2005"/>
      <c r="D25" s="2005"/>
      <c r="E25" s="2014" t="s">
        <v>167</v>
      </c>
      <c r="F25" s="2013" t="s">
        <v>195</v>
      </c>
      <c r="G25" s="2007">
        <v>43410</v>
      </c>
      <c r="H25" s="2007">
        <v>30000</v>
      </c>
      <c r="I25" s="2007"/>
      <c r="J25" s="2007"/>
      <c r="K25" s="2007"/>
      <c r="L25" s="2007">
        <v>6200</v>
      </c>
      <c r="M25" s="2007">
        <v>5000</v>
      </c>
      <c r="N25" s="1998">
        <f t="shared" ref="N25" si="39">O25</f>
        <v>20000</v>
      </c>
      <c r="O25" s="2007">
        <v>20000</v>
      </c>
      <c r="P25" s="2007">
        <v>0</v>
      </c>
      <c r="Q25" s="1995"/>
      <c r="R25" s="1996">
        <v>18000</v>
      </c>
      <c r="S25" s="1996">
        <v>11000</v>
      </c>
      <c r="T25" s="1995"/>
      <c r="U25" s="1995"/>
      <c r="V25" s="1996">
        <v>7500</v>
      </c>
      <c r="W25" s="1996">
        <v>5000</v>
      </c>
      <c r="X25" s="1996">
        <v>6171</v>
      </c>
      <c r="Y25" s="1996">
        <v>3671</v>
      </c>
      <c r="Z25" s="1996">
        <v>18000</v>
      </c>
      <c r="AA25" s="1996">
        <v>11000</v>
      </c>
      <c r="AB25" s="1996">
        <v>9000</v>
      </c>
      <c r="AC25" s="1996">
        <v>9000</v>
      </c>
      <c r="AD25" s="1996">
        <f>AE25</f>
        <v>9000</v>
      </c>
      <c r="AE25" s="1996">
        <v>9000</v>
      </c>
      <c r="AF25" s="1995"/>
      <c r="AG25" s="1995"/>
      <c r="AH25" s="2041" t="s">
        <v>674</v>
      </c>
      <c r="AI25" s="1995"/>
      <c r="AJ25" s="2037"/>
      <c r="AK25" s="1998">
        <v>3000</v>
      </c>
      <c r="AL25" s="2008"/>
      <c r="AM25" s="1998"/>
      <c r="AN25" s="1998">
        <v>3000</v>
      </c>
      <c r="AO25" s="2008"/>
      <c r="AP25" s="1998"/>
      <c r="AQ25" s="1996"/>
      <c r="AR25" s="1996"/>
      <c r="AS25" s="1996"/>
      <c r="AT25" s="1998"/>
      <c r="AU25" s="2008"/>
      <c r="AV25" s="1995"/>
      <c r="AW25" s="1998">
        <v>3000</v>
      </c>
      <c r="AX25" s="1990"/>
      <c r="AY25" s="1998"/>
      <c r="AZ25" s="1998">
        <v>3000</v>
      </c>
      <c r="BA25" s="2008"/>
      <c r="BB25" s="1998"/>
      <c r="BC25" s="1996">
        <f t="shared" ref="BC25" si="40">AW25-AZ25</f>
        <v>0</v>
      </c>
      <c r="BD25" s="1996"/>
      <c r="BE25" s="1996"/>
      <c r="BF25" s="1995"/>
      <c r="BG25" s="2008"/>
      <c r="BH25" s="1995"/>
      <c r="BI25" s="1998">
        <v>5000</v>
      </c>
      <c r="BJ25" s="2008"/>
      <c r="BK25" s="1998"/>
      <c r="BL25" s="1998">
        <f t="shared" ref="BL25:BN25" si="41">BI25</f>
        <v>5000</v>
      </c>
      <c r="BM25" s="1997">
        <f t="shared" si="41"/>
        <v>0</v>
      </c>
      <c r="BN25" s="1995">
        <f t="shared" si="41"/>
        <v>0</v>
      </c>
      <c r="BO25" s="1996">
        <f t="shared" ref="BO25:BQ25" si="42">AK25+AW25+BI25</f>
        <v>11000</v>
      </c>
      <c r="BP25" s="1996">
        <f t="shared" si="42"/>
        <v>0</v>
      </c>
      <c r="BQ25" s="1996">
        <f t="shared" si="42"/>
        <v>0</v>
      </c>
      <c r="BR25" s="1996">
        <f t="shared" ref="BR25" si="43">BS25</f>
        <v>9000</v>
      </c>
      <c r="BS25" s="1999">
        <f>O25-BO25</f>
        <v>9000</v>
      </c>
      <c r="BT25" s="1996">
        <f>P25-BP25</f>
        <v>0</v>
      </c>
      <c r="BU25" s="1995">
        <f>Q25-BQ25</f>
        <v>0</v>
      </c>
      <c r="BV25" s="1996">
        <f t="shared" ref="BV25" si="44">BR25</f>
        <v>9000</v>
      </c>
      <c r="BW25" s="1996">
        <f t="shared" ref="BW25" si="45">BT25</f>
        <v>0</v>
      </c>
      <c r="BX25" s="1995"/>
      <c r="BY25" s="1996">
        <f t="shared" ref="BY25:BZ25" si="46">BV25</f>
        <v>9000</v>
      </c>
      <c r="BZ25" s="1996">
        <f t="shared" si="46"/>
        <v>0</v>
      </c>
      <c r="CA25" s="1995"/>
      <c r="CB25" s="1996">
        <f t="shared" ref="CB25:CC25" si="47">BS25-BV25</f>
        <v>0</v>
      </c>
      <c r="CC25" s="1995">
        <f t="shared" si="47"/>
        <v>0</v>
      </c>
      <c r="CD25" s="1995"/>
      <c r="CE25" s="1995"/>
      <c r="CF25" s="1995"/>
      <c r="CG25" s="1995"/>
      <c r="CH25" s="1995"/>
      <c r="CI25" s="1996">
        <f t="shared" ref="CI25" si="48">CJ25</f>
        <v>9000</v>
      </c>
      <c r="CJ25" s="1996">
        <f t="shared" ref="CJ25" si="49">BS25</f>
        <v>9000</v>
      </c>
      <c r="CK25" s="1988"/>
      <c r="CL25" s="1988"/>
      <c r="CM25" s="1988"/>
      <c r="CN25" s="1991" t="s">
        <v>346</v>
      </c>
      <c r="CO25" s="1992" t="s">
        <v>613</v>
      </c>
    </row>
    <row r="26" spans="1:93" s="1993" customFormat="1" ht="99" customHeight="1">
      <c r="A26" s="1988" t="s">
        <v>13</v>
      </c>
      <c r="B26" s="2000" t="s">
        <v>672</v>
      </c>
      <c r="C26" s="2001"/>
      <c r="D26" s="2001"/>
      <c r="E26" s="2001"/>
      <c r="F26" s="2001"/>
      <c r="G26" s="1994">
        <f>G28+G29</f>
        <v>1639681</v>
      </c>
      <c r="H26" s="1994">
        <f t="shared" ref="H26:AG26" si="50">H28+H29</f>
        <v>1616385</v>
      </c>
      <c r="I26" s="1994">
        <f t="shared" si="50"/>
        <v>0</v>
      </c>
      <c r="J26" s="1994">
        <f t="shared" si="50"/>
        <v>0</v>
      </c>
      <c r="K26" s="1994">
        <f t="shared" si="50"/>
        <v>0</v>
      </c>
      <c r="L26" s="1994">
        <f t="shared" si="50"/>
        <v>0</v>
      </c>
      <c r="M26" s="1994">
        <f t="shared" si="50"/>
        <v>0</v>
      </c>
      <c r="N26" s="1994">
        <f t="shared" si="50"/>
        <v>708524</v>
      </c>
      <c r="O26" s="1994">
        <f t="shared" si="50"/>
        <v>708524</v>
      </c>
      <c r="P26" s="1994">
        <f t="shared" si="50"/>
        <v>708524</v>
      </c>
      <c r="Q26" s="1994">
        <f t="shared" si="50"/>
        <v>0</v>
      </c>
      <c r="R26" s="1994">
        <f t="shared" si="50"/>
        <v>100685</v>
      </c>
      <c r="S26" s="1994">
        <f t="shared" si="50"/>
        <v>91117</v>
      </c>
      <c r="T26" s="1994">
        <f t="shared" si="50"/>
        <v>91117</v>
      </c>
      <c r="U26" s="1994">
        <f t="shared" si="50"/>
        <v>0</v>
      </c>
      <c r="V26" s="1994">
        <f t="shared" si="50"/>
        <v>93117</v>
      </c>
      <c r="W26" s="1994">
        <f t="shared" si="50"/>
        <v>91117</v>
      </c>
      <c r="X26" s="1994">
        <f t="shared" si="50"/>
        <v>93117</v>
      </c>
      <c r="Y26" s="1994">
        <f t="shared" si="50"/>
        <v>91117</v>
      </c>
      <c r="Z26" s="1994">
        <f t="shared" si="50"/>
        <v>91117</v>
      </c>
      <c r="AA26" s="1994">
        <f t="shared" si="50"/>
        <v>91117</v>
      </c>
      <c r="AB26" s="1994">
        <f t="shared" si="50"/>
        <v>607839</v>
      </c>
      <c r="AC26" s="1994">
        <f t="shared" si="50"/>
        <v>185222</v>
      </c>
      <c r="AD26" s="1994">
        <f t="shared" si="50"/>
        <v>257200</v>
      </c>
      <c r="AE26" s="1994">
        <f t="shared" si="50"/>
        <v>257200</v>
      </c>
      <c r="AF26" s="1994">
        <f t="shared" si="50"/>
        <v>257200</v>
      </c>
      <c r="AG26" s="1994">
        <f t="shared" si="50"/>
        <v>0</v>
      </c>
      <c r="AH26" s="1994"/>
      <c r="AI26" s="2002"/>
      <c r="AJ26" s="2035">
        <f t="shared" ref="AJ26:BO26" si="51">SUM(AJ28:AJ29)</f>
        <v>0</v>
      </c>
      <c r="AK26" s="2002">
        <f t="shared" si="51"/>
        <v>0</v>
      </c>
      <c r="AL26" s="2002">
        <f t="shared" si="51"/>
        <v>0</v>
      </c>
      <c r="AM26" s="2002">
        <f t="shared" si="51"/>
        <v>0</v>
      </c>
      <c r="AN26" s="2002">
        <f t="shared" si="51"/>
        <v>0</v>
      </c>
      <c r="AO26" s="2002">
        <f t="shared" si="51"/>
        <v>0</v>
      </c>
      <c r="AP26" s="2002">
        <f t="shared" si="51"/>
        <v>0</v>
      </c>
      <c r="AQ26" s="2002">
        <f t="shared" si="51"/>
        <v>0</v>
      </c>
      <c r="AR26" s="2002">
        <f t="shared" si="51"/>
        <v>0</v>
      </c>
      <c r="AS26" s="2002">
        <f t="shared" si="51"/>
        <v>0</v>
      </c>
      <c r="AT26" s="2002">
        <f t="shared" si="51"/>
        <v>0</v>
      </c>
      <c r="AU26" s="2002">
        <f t="shared" si="51"/>
        <v>0</v>
      </c>
      <c r="AV26" s="2002">
        <f t="shared" si="51"/>
        <v>0</v>
      </c>
      <c r="AW26" s="2002">
        <f t="shared" si="51"/>
        <v>0</v>
      </c>
      <c r="AX26" s="2002">
        <f t="shared" si="51"/>
        <v>0</v>
      </c>
      <c r="AY26" s="2002">
        <f t="shared" si="51"/>
        <v>0</v>
      </c>
      <c r="AZ26" s="2002">
        <f t="shared" si="51"/>
        <v>0</v>
      </c>
      <c r="BA26" s="2002">
        <f t="shared" si="51"/>
        <v>0</v>
      </c>
      <c r="BB26" s="2002">
        <f t="shared" si="51"/>
        <v>0</v>
      </c>
      <c r="BC26" s="2002">
        <f t="shared" si="51"/>
        <v>0</v>
      </c>
      <c r="BD26" s="2002">
        <f t="shared" si="51"/>
        <v>0</v>
      </c>
      <c r="BE26" s="2002">
        <f t="shared" si="51"/>
        <v>0</v>
      </c>
      <c r="BF26" s="2002">
        <f t="shared" si="51"/>
        <v>0</v>
      </c>
      <c r="BG26" s="2002">
        <f t="shared" si="51"/>
        <v>0</v>
      </c>
      <c r="BH26" s="2002">
        <f t="shared" si="51"/>
        <v>0</v>
      </c>
      <c r="BI26" s="2002">
        <f t="shared" si="51"/>
        <v>91117</v>
      </c>
      <c r="BJ26" s="2002">
        <f t="shared" si="51"/>
        <v>91117</v>
      </c>
      <c r="BK26" s="2002">
        <f t="shared" si="51"/>
        <v>0</v>
      </c>
      <c r="BL26" s="2002">
        <f t="shared" si="51"/>
        <v>91117</v>
      </c>
      <c r="BM26" s="2002">
        <f t="shared" si="51"/>
        <v>91117</v>
      </c>
      <c r="BN26" s="2002">
        <f t="shared" si="51"/>
        <v>0</v>
      </c>
      <c r="BO26" s="2002">
        <f t="shared" si="51"/>
        <v>91117</v>
      </c>
      <c r="BP26" s="2002">
        <f t="shared" ref="BP26:CN26" si="52">SUM(BP28:BP29)</f>
        <v>91117</v>
      </c>
      <c r="BQ26" s="2002">
        <f t="shared" si="52"/>
        <v>0</v>
      </c>
      <c r="BR26" s="2002">
        <f t="shared" si="52"/>
        <v>617407</v>
      </c>
      <c r="BS26" s="2002">
        <f t="shared" si="52"/>
        <v>617407</v>
      </c>
      <c r="BT26" s="2002">
        <f t="shared" si="52"/>
        <v>617407</v>
      </c>
      <c r="BU26" s="2002">
        <f t="shared" si="52"/>
        <v>0</v>
      </c>
      <c r="BV26" s="2002">
        <f t="shared" si="52"/>
        <v>617407</v>
      </c>
      <c r="BW26" s="2002">
        <f t="shared" si="52"/>
        <v>617407</v>
      </c>
      <c r="BX26" s="2002">
        <f t="shared" si="52"/>
        <v>0</v>
      </c>
      <c r="BY26" s="2002">
        <f t="shared" si="52"/>
        <v>617407</v>
      </c>
      <c r="BZ26" s="2002">
        <f t="shared" si="52"/>
        <v>617407</v>
      </c>
      <c r="CA26" s="2002">
        <f t="shared" si="52"/>
        <v>0</v>
      </c>
      <c r="CB26" s="2002">
        <f t="shared" si="52"/>
        <v>0</v>
      </c>
      <c r="CC26" s="2002">
        <f t="shared" si="52"/>
        <v>0</v>
      </c>
      <c r="CD26" s="2002">
        <f t="shared" si="52"/>
        <v>0</v>
      </c>
      <c r="CE26" s="2002">
        <f t="shared" si="52"/>
        <v>0</v>
      </c>
      <c r="CF26" s="2002">
        <f t="shared" si="52"/>
        <v>0</v>
      </c>
      <c r="CG26" s="2002">
        <f t="shared" si="52"/>
        <v>0</v>
      </c>
      <c r="CH26" s="2002">
        <f t="shared" si="52"/>
        <v>0</v>
      </c>
      <c r="CI26" s="2002">
        <f t="shared" si="52"/>
        <v>617407</v>
      </c>
      <c r="CJ26" s="2002">
        <f t="shared" si="52"/>
        <v>617407</v>
      </c>
      <c r="CK26" s="2002">
        <f t="shared" si="52"/>
        <v>617407</v>
      </c>
      <c r="CL26" s="2002">
        <f t="shared" si="52"/>
        <v>0</v>
      </c>
      <c r="CM26" s="2002">
        <f t="shared" si="52"/>
        <v>0</v>
      </c>
      <c r="CN26" s="2002">
        <f t="shared" si="52"/>
        <v>0</v>
      </c>
      <c r="CO26" s="1992"/>
    </row>
    <row r="27" spans="1:93" s="1993" customFormat="1" ht="50.1" customHeight="1">
      <c r="A27" s="1988"/>
      <c r="B27" s="2000" t="s">
        <v>686</v>
      </c>
      <c r="C27" s="2001"/>
      <c r="D27" s="2001"/>
      <c r="E27" s="2001"/>
      <c r="F27" s="2001"/>
      <c r="G27" s="1994">
        <f>G28+G29</f>
        <v>1639681</v>
      </c>
      <c r="H27" s="1994">
        <f t="shared" ref="H27:AG27" si="53">H28+H29</f>
        <v>1616385</v>
      </c>
      <c r="I27" s="1994">
        <f t="shared" si="53"/>
        <v>0</v>
      </c>
      <c r="J27" s="1994">
        <f t="shared" si="53"/>
        <v>0</v>
      </c>
      <c r="K27" s="1994">
        <f t="shared" si="53"/>
        <v>0</v>
      </c>
      <c r="L27" s="1994">
        <f t="shared" si="53"/>
        <v>0</v>
      </c>
      <c r="M27" s="1994">
        <f t="shared" si="53"/>
        <v>0</v>
      </c>
      <c r="N27" s="1994">
        <f t="shared" si="53"/>
        <v>708524</v>
      </c>
      <c r="O27" s="1994">
        <f t="shared" si="53"/>
        <v>708524</v>
      </c>
      <c r="P27" s="1994">
        <f t="shared" si="53"/>
        <v>708524</v>
      </c>
      <c r="Q27" s="1994">
        <f t="shared" si="53"/>
        <v>0</v>
      </c>
      <c r="R27" s="1994">
        <f t="shared" si="53"/>
        <v>100685</v>
      </c>
      <c r="S27" s="1994">
        <f t="shared" si="53"/>
        <v>91117</v>
      </c>
      <c r="T27" s="1994">
        <f t="shared" si="53"/>
        <v>91117</v>
      </c>
      <c r="U27" s="1994">
        <f t="shared" si="53"/>
        <v>0</v>
      </c>
      <c r="V27" s="1994">
        <f t="shared" si="53"/>
        <v>93117</v>
      </c>
      <c r="W27" s="1994">
        <f t="shared" si="53"/>
        <v>91117</v>
      </c>
      <c r="X27" s="1994">
        <f t="shared" si="53"/>
        <v>93117</v>
      </c>
      <c r="Y27" s="1994">
        <f t="shared" si="53"/>
        <v>91117</v>
      </c>
      <c r="Z27" s="1994">
        <f t="shared" si="53"/>
        <v>91117</v>
      </c>
      <c r="AA27" s="1994">
        <f t="shared" si="53"/>
        <v>91117</v>
      </c>
      <c r="AB27" s="1994">
        <f t="shared" si="53"/>
        <v>607839</v>
      </c>
      <c r="AC27" s="1994">
        <f t="shared" si="53"/>
        <v>185222</v>
      </c>
      <c r="AD27" s="1994">
        <f t="shared" si="53"/>
        <v>257200</v>
      </c>
      <c r="AE27" s="1994">
        <f t="shared" si="53"/>
        <v>257200</v>
      </c>
      <c r="AF27" s="1994">
        <f t="shared" si="53"/>
        <v>257200</v>
      </c>
      <c r="AG27" s="1994">
        <f t="shared" si="53"/>
        <v>0</v>
      </c>
      <c r="AH27" s="1994"/>
      <c r="AI27" s="2002"/>
      <c r="AJ27" s="2035"/>
      <c r="AK27" s="2002"/>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c r="CF27" s="2002"/>
      <c r="CG27" s="2002"/>
      <c r="CH27" s="2002"/>
      <c r="CI27" s="2002"/>
      <c r="CJ27" s="2002"/>
      <c r="CK27" s="2002"/>
      <c r="CL27" s="2002"/>
      <c r="CM27" s="2002"/>
      <c r="CN27" s="2002"/>
      <c r="CO27" s="1992"/>
    </row>
    <row r="28" spans="1:93" s="1993" customFormat="1" ht="55.5" customHeight="1">
      <c r="A28" s="2031" t="s">
        <v>399</v>
      </c>
      <c r="B28" s="2004" t="s">
        <v>107</v>
      </c>
      <c r="C28" s="2005"/>
      <c r="D28" s="2005"/>
      <c r="E28" s="2003"/>
      <c r="F28" s="2001" t="s">
        <v>177</v>
      </c>
      <c r="G28" s="2006">
        <v>647781</v>
      </c>
      <c r="H28" s="2007">
        <v>635334</v>
      </c>
      <c r="I28" s="2007"/>
      <c r="J28" s="2007"/>
      <c r="K28" s="2007"/>
      <c r="L28" s="2007"/>
      <c r="M28" s="2007"/>
      <c r="N28" s="1998">
        <f>O28</f>
        <v>234000</v>
      </c>
      <c r="O28" s="2007">
        <f>180000+54000</f>
        <v>234000</v>
      </c>
      <c r="P28" s="2007">
        <f>O28</f>
        <v>234000</v>
      </c>
      <c r="Q28" s="1995"/>
      <c r="R28" s="1996">
        <v>35685</v>
      </c>
      <c r="S28" s="1996">
        <v>31117</v>
      </c>
      <c r="T28" s="1996">
        <v>31117</v>
      </c>
      <c r="U28" s="1995"/>
      <c r="V28" s="1996">
        <f>T28</f>
        <v>31117</v>
      </c>
      <c r="W28" s="1996">
        <f t="shared" ref="W28:X28" si="54">V28</f>
        <v>31117</v>
      </c>
      <c r="X28" s="1996">
        <f t="shared" si="54"/>
        <v>31117</v>
      </c>
      <c r="Y28" s="1996">
        <f>W28</f>
        <v>31117</v>
      </c>
      <c r="Z28" s="1996">
        <f>S28</f>
        <v>31117</v>
      </c>
      <c r="AA28" s="2032">
        <f>Z28</f>
        <v>31117</v>
      </c>
      <c r="AB28" s="1996">
        <f>N28-R28</f>
        <v>198315</v>
      </c>
      <c r="AC28" s="1996">
        <v>60865</v>
      </c>
      <c r="AD28" s="1996">
        <f>AE28</f>
        <v>84000</v>
      </c>
      <c r="AE28" s="1996">
        <v>84000</v>
      </c>
      <c r="AF28" s="1996">
        <f>AE28</f>
        <v>84000</v>
      </c>
      <c r="AG28" s="1995"/>
      <c r="AH28" s="1996" t="s">
        <v>639</v>
      </c>
      <c r="AI28" s="1995"/>
      <c r="AJ28" s="2037"/>
      <c r="AK28" s="1996">
        <f>AL28+AM28</f>
        <v>0</v>
      </c>
      <c r="AL28" s="2008"/>
      <c r="AM28" s="1995"/>
      <c r="AN28" s="1998">
        <f t="shared" ref="AN28:AN29" si="55">AO28+AP28</f>
        <v>0</v>
      </c>
      <c r="AO28" s="2008"/>
      <c r="AP28" s="1995"/>
      <c r="AQ28" s="1996">
        <f>AK28-AN28</f>
        <v>0</v>
      </c>
      <c r="AR28" s="1996">
        <f>AL28-AO28</f>
        <v>0</v>
      </c>
      <c r="AS28" s="1996">
        <f>AM28-AP28</f>
        <v>0</v>
      </c>
      <c r="AT28" s="1998">
        <f>AU28+AV28</f>
        <v>0</v>
      </c>
      <c r="AU28" s="2008"/>
      <c r="AV28" s="1995"/>
      <c r="AW28" s="1995"/>
      <c r="AX28" s="2008"/>
      <c r="AY28" s="1995"/>
      <c r="AZ28" s="1995"/>
      <c r="BA28" s="2008"/>
      <c r="BB28" s="1995"/>
      <c r="BC28" s="1996">
        <f>AW28-AZ28</f>
        <v>0</v>
      </c>
      <c r="BD28" s="1996"/>
      <c r="BE28" s="1996"/>
      <c r="BF28" s="1994">
        <f>BG28+BH28</f>
        <v>0</v>
      </c>
      <c r="BG28" s="2008"/>
      <c r="BH28" s="1995"/>
      <c r="BI28" s="1998">
        <f>BJ28+BK28</f>
        <v>31117</v>
      </c>
      <c r="BJ28" s="1999">
        <v>31117</v>
      </c>
      <c r="BK28" s="1998"/>
      <c r="BL28" s="1998">
        <f t="shared" ref="BL28:BN29" si="56">BI28</f>
        <v>31117</v>
      </c>
      <c r="BM28" s="1997">
        <f t="shared" si="56"/>
        <v>31117</v>
      </c>
      <c r="BN28" s="1995">
        <f t="shared" si="56"/>
        <v>0</v>
      </c>
      <c r="BO28" s="1996">
        <f>AK28+AW28+BI28</f>
        <v>31117</v>
      </c>
      <c r="BP28" s="1996">
        <f>AL28+AX28+BJ28</f>
        <v>31117</v>
      </c>
      <c r="BQ28" s="1996">
        <f>AM28+AY28+BK28</f>
        <v>0</v>
      </c>
      <c r="BR28" s="1996">
        <f>BS28</f>
        <v>202883</v>
      </c>
      <c r="BS28" s="1999">
        <f t="shared" ref="BS28:BU29" si="57">O28-BO28</f>
        <v>202883</v>
      </c>
      <c r="BT28" s="1996">
        <f t="shared" si="57"/>
        <v>202883</v>
      </c>
      <c r="BU28" s="1995">
        <f t="shared" si="57"/>
        <v>0</v>
      </c>
      <c r="BV28" s="1996">
        <f>BR28</f>
        <v>202883</v>
      </c>
      <c r="BW28" s="1996">
        <f>BT28</f>
        <v>202883</v>
      </c>
      <c r="BX28" s="1995"/>
      <c r="BY28" s="1996">
        <f>BV28</f>
        <v>202883</v>
      </c>
      <c r="BZ28" s="1996">
        <f>BW28</f>
        <v>202883</v>
      </c>
      <c r="CA28" s="1995"/>
      <c r="CB28" s="1996">
        <f>BS28-BV28</f>
        <v>0</v>
      </c>
      <c r="CC28" s="1995">
        <f>BT28-BW28</f>
        <v>0</v>
      </c>
      <c r="CD28" s="1995"/>
      <c r="CE28" s="1995"/>
      <c r="CF28" s="1995"/>
      <c r="CG28" s="1995"/>
      <c r="CH28" s="1995"/>
      <c r="CI28" s="1996">
        <f>CJ28</f>
        <v>202883</v>
      </c>
      <c r="CJ28" s="1996">
        <f t="shared" ref="CJ28:CK29" si="58">BS28</f>
        <v>202883</v>
      </c>
      <c r="CK28" s="1996">
        <f t="shared" si="58"/>
        <v>202883</v>
      </c>
      <c r="CL28" s="1988"/>
      <c r="CM28" s="1988"/>
      <c r="CN28" s="1991"/>
      <c r="CO28" s="1992"/>
    </row>
    <row r="29" spans="1:93" s="1993" customFormat="1" ht="54.75" customHeight="1">
      <c r="A29" s="2087" t="s">
        <v>400</v>
      </c>
      <c r="B29" s="2088" t="s">
        <v>108</v>
      </c>
      <c r="C29" s="2089"/>
      <c r="D29" s="2089"/>
      <c r="E29" s="2090"/>
      <c r="F29" s="2091" t="s">
        <v>178</v>
      </c>
      <c r="G29" s="2092">
        <v>991900</v>
      </c>
      <c r="H29" s="2093">
        <v>981051</v>
      </c>
      <c r="I29" s="2093"/>
      <c r="J29" s="2093"/>
      <c r="K29" s="2093"/>
      <c r="L29" s="2093"/>
      <c r="M29" s="2093"/>
      <c r="N29" s="2094">
        <f t="shared" ref="N29" si="59">O29</f>
        <v>474524</v>
      </c>
      <c r="O29" s="2093">
        <v>474524</v>
      </c>
      <c r="P29" s="2093">
        <v>474524</v>
      </c>
      <c r="Q29" s="2095"/>
      <c r="R29" s="2096">
        <v>65000</v>
      </c>
      <c r="S29" s="2096">
        <v>60000</v>
      </c>
      <c r="T29" s="2096">
        <v>60000</v>
      </c>
      <c r="U29" s="2095"/>
      <c r="V29" s="2096">
        <v>62000</v>
      </c>
      <c r="W29" s="2096">
        <v>60000</v>
      </c>
      <c r="X29" s="2096">
        <v>62000</v>
      </c>
      <c r="Y29" s="2096">
        <v>60000</v>
      </c>
      <c r="Z29" s="2096">
        <f>S29</f>
        <v>60000</v>
      </c>
      <c r="AA29" s="2097">
        <f>Z29</f>
        <v>60000</v>
      </c>
      <c r="AB29" s="2096">
        <f>N29-R29</f>
        <v>409524</v>
      </c>
      <c r="AC29" s="2096">
        <v>124357</v>
      </c>
      <c r="AD29" s="2096">
        <f>AE29</f>
        <v>173200</v>
      </c>
      <c r="AE29" s="2096">
        <v>173200</v>
      </c>
      <c r="AF29" s="2096">
        <f>AE29</f>
        <v>173200</v>
      </c>
      <c r="AG29" s="2095"/>
      <c r="AH29" s="2096" t="s">
        <v>639</v>
      </c>
      <c r="AI29" s="2095"/>
      <c r="AJ29" s="2037"/>
      <c r="AK29" s="1996">
        <f t="shared" ref="AK29" si="60">AL29+AM29</f>
        <v>0</v>
      </c>
      <c r="AL29" s="2008"/>
      <c r="AM29" s="1995"/>
      <c r="AN29" s="1998">
        <f t="shared" si="55"/>
        <v>0</v>
      </c>
      <c r="AO29" s="2008"/>
      <c r="AP29" s="1995"/>
      <c r="AQ29" s="1996">
        <f t="shared" ref="AQ29:AS29" si="61">AK29-AN29</f>
        <v>0</v>
      </c>
      <c r="AR29" s="1996">
        <f t="shared" si="61"/>
        <v>0</v>
      </c>
      <c r="AS29" s="1996">
        <f t="shared" si="61"/>
        <v>0</v>
      </c>
      <c r="AT29" s="1998">
        <f t="shared" ref="AT29" si="62">AU29+AV29</f>
        <v>0</v>
      </c>
      <c r="AU29" s="2008"/>
      <c r="AV29" s="1995"/>
      <c r="AW29" s="1995"/>
      <c r="AX29" s="2008"/>
      <c r="AY29" s="1995"/>
      <c r="AZ29" s="1995"/>
      <c r="BA29" s="2008"/>
      <c r="BB29" s="1995"/>
      <c r="BC29" s="1996">
        <f t="shared" ref="BC29" si="63">AW29-AZ29</f>
        <v>0</v>
      </c>
      <c r="BD29" s="1996"/>
      <c r="BE29" s="1996"/>
      <c r="BF29" s="1994">
        <f t="shared" ref="BF29" si="64">BG29+BH29</f>
        <v>0</v>
      </c>
      <c r="BG29" s="2008"/>
      <c r="BH29" s="1995"/>
      <c r="BI29" s="1998">
        <f t="shared" ref="BI29" si="65">BJ29+BK29</f>
        <v>60000</v>
      </c>
      <c r="BJ29" s="1999">
        <v>60000</v>
      </c>
      <c r="BK29" s="1998"/>
      <c r="BL29" s="1998">
        <f t="shared" si="56"/>
        <v>60000</v>
      </c>
      <c r="BM29" s="1997">
        <f t="shared" si="56"/>
        <v>60000</v>
      </c>
      <c r="BN29" s="1995">
        <f t="shared" si="56"/>
        <v>0</v>
      </c>
      <c r="BO29" s="1996">
        <f t="shared" ref="BO29:BQ29" si="66">AK29+AW29+BI29</f>
        <v>60000</v>
      </c>
      <c r="BP29" s="1996">
        <f t="shared" si="66"/>
        <v>60000</v>
      </c>
      <c r="BQ29" s="1996">
        <f t="shared" si="66"/>
        <v>0</v>
      </c>
      <c r="BR29" s="1996">
        <f>BS29</f>
        <v>414524</v>
      </c>
      <c r="BS29" s="1999">
        <f t="shared" si="57"/>
        <v>414524</v>
      </c>
      <c r="BT29" s="1996">
        <f t="shared" si="57"/>
        <v>414524</v>
      </c>
      <c r="BU29" s="1995">
        <f t="shared" si="57"/>
        <v>0</v>
      </c>
      <c r="BV29" s="1996">
        <f t="shared" ref="BV29" si="67">BR29</f>
        <v>414524</v>
      </c>
      <c r="BW29" s="1996">
        <f t="shared" ref="BW29" si="68">BT29</f>
        <v>414524</v>
      </c>
      <c r="BX29" s="1995"/>
      <c r="BY29" s="1996">
        <f t="shared" ref="BY29:BZ29" si="69">BV29</f>
        <v>414524</v>
      </c>
      <c r="BZ29" s="1996">
        <f t="shared" si="69"/>
        <v>414524</v>
      </c>
      <c r="CA29" s="1995"/>
      <c r="CB29" s="1996">
        <f t="shared" ref="CB29:CC29" si="70">BS29-BV29</f>
        <v>0</v>
      </c>
      <c r="CC29" s="1995">
        <f t="shared" si="70"/>
        <v>0</v>
      </c>
      <c r="CD29" s="1995"/>
      <c r="CE29" s="1995"/>
      <c r="CF29" s="1995"/>
      <c r="CG29" s="1995"/>
      <c r="CH29" s="1995"/>
      <c r="CI29" s="1996">
        <f t="shared" ref="CI29" si="71">CJ29</f>
        <v>414524</v>
      </c>
      <c r="CJ29" s="1996">
        <f t="shared" si="58"/>
        <v>414524</v>
      </c>
      <c r="CK29" s="1996">
        <f t="shared" si="58"/>
        <v>414524</v>
      </c>
      <c r="CL29" s="1988"/>
      <c r="CM29" s="1988"/>
      <c r="CN29" s="1991"/>
      <c r="CO29" s="1992"/>
    </row>
    <row r="30" spans="1:93" hidden="1">
      <c r="A30" s="2085"/>
      <c r="B30" s="2086"/>
      <c r="C30" s="2086"/>
      <c r="D30" s="2086"/>
      <c r="E30" s="2086"/>
      <c r="F30" s="2086"/>
      <c r="G30" s="2086"/>
      <c r="H30" s="2086"/>
      <c r="I30" s="2086"/>
      <c r="J30" s="2086"/>
      <c r="K30" s="2086"/>
      <c r="L30" s="2086"/>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1973"/>
      <c r="AK30" s="1973"/>
      <c r="AL30" s="1973"/>
      <c r="AM30" s="1973"/>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3"/>
      <c r="BV30" s="1973"/>
      <c r="BW30" s="1973"/>
      <c r="BX30" s="1973"/>
      <c r="BY30" s="1973"/>
      <c r="BZ30" s="1973"/>
      <c r="CA30" s="1973"/>
      <c r="CB30" s="1973"/>
      <c r="CC30" s="1973"/>
      <c r="CD30" s="1973"/>
      <c r="CE30" s="1973"/>
      <c r="CF30" s="1973"/>
      <c r="CG30" s="1973"/>
      <c r="CH30" s="1973"/>
      <c r="CI30" s="1973"/>
      <c r="CJ30" s="1973"/>
      <c r="CK30" s="1973"/>
      <c r="CL30" s="1973"/>
      <c r="CM30" s="1973"/>
    </row>
    <row r="31" spans="1:93">
      <c r="A31" s="2025"/>
      <c r="B31" s="1973"/>
      <c r="C31" s="1973"/>
      <c r="D31" s="1973"/>
      <c r="E31" s="1973"/>
      <c r="F31" s="1973"/>
      <c r="G31" s="1973"/>
      <c r="H31" s="1973"/>
      <c r="I31" s="1973"/>
      <c r="J31" s="1973"/>
      <c r="K31" s="1973"/>
      <c r="L31" s="1973"/>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c r="CF31" s="1973"/>
      <c r="CG31" s="1973"/>
      <c r="CH31" s="1973"/>
      <c r="CI31" s="1973"/>
      <c r="CJ31" s="1973"/>
      <c r="CK31" s="1973"/>
      <c r="CL31" s="1973"/>
      <c r="CM31" s="1973"/>
    </row>
  </sheetData>
  <mergeCells count="132">
    <mergeCell ref="A1:AI1"/>
    <mergeCell ref="CO4:CO8"/>
    <mergeCell ref="Y7:Y8"/>
    <mergeCell ref="Z7:Z8"/>
    <mergeCell ref="AA7:AA8"/>
    <mergeCell ref="AI4:AI8"/>
    <mergeCell ref="CJ6:CJ7"/>
    <mergeCell ref="CK6:CL6"/>
    <mergeCell ref="BD6:BD7"/>
    <mergeCell ref="BE6:BE7"/>
    <mergeCell ref="AD6:AD8"/>
    <mergeCell ref="AL6:AL7"/>
    <mergeCell ref="AM6:AM7"/>
    <mergeCell ref="AO6:AO7"/>
    <mergeCell ref="AP6:AP7"/>
    <mergeCell ref="CE5:CG5"/>
    <mergeCell ref="CI5:CI7"/>
    <mergeCell ref="CJ5:CL5"/>
    <mergeCell ref="F6:F8"/>
    <mergeCell ref="G6:H6"/>
    <mergeCell ref="J6:J7"/>
    <mergeCell ref="G7:G8"/>
    <mergeCell ref="H7:H8"/>
    <mergeCell ref="O7:O8"/>
    <mergeCell ref="CE6:CE7"/>
    <mergeCell ref="CF6:CG6"/>
    <mergeCell ref="BP6:BP7"/>
    <mergeCell ref="BQ6:BQ7"/>
    <mergeCell ref="BS6:BS7"/>
    <mergeCell ref="BT6:BU6"/>
    <mergeCell ref="BV6:BV7"/>
    <mergeCell ref="BW6:BX6"/>
    <mergeCell ref="AX6:AX7"/>
    <mergeCell ref="AY6:AY7"/>
    <mergeCell ref="BA6:BA7"/>
    <mergeCell ref="BB6:BB7"/>
    <mergeCell ref="AQ4:AS4"/>
    <mergeCell ref="AT4:AV4"/>
    <mergeCell ref="P7:Q7"/>
    <mergeCell ref="S7:S8"/>
    <mergeCell ref="T7:U7"/>
    <mergeCell ref="BY6:BY7"/>
    <mergeCell ref="BZ6:CA6"/>
    <mergeCell ref="CB6:CB7"/>
    <mergeCell ref="CC6:CD6"/>
    <mergeCell ref="BJ5:BK5"/>
    <mergeCell ref="BL5:BL7"/>
    <mergeCell ref="BM5:BN5"/>
    <mergeCell ref="BO5:BO7"/>
    <mergeCell ref="BP5:BQ5"/>
    <mergeCell ref="AR5:AS5"/>
    <mergeCell ref="AT5:AT7"/>
    <mergeCell ref="AU5:AV5"/>
    <mergeCell ref="AW5:AW7"/>
    <mergeCell ref="AX5:AY5"/>
    <mergeCell ref="AZ5:AZ7"/>
    <mergeCell ref="AR6:AR7"/>
    <mergeCell ref="AS6:AS7"/>
    <mergeCell ref="AU6:AU7"/>
    <mergeCell ref="AV6:AV7"/>
    <mergeCell ref="BV5:BX5"/>
    <mergeCell ref="BY5:CA5"/>
    <mergeCell ref="CB5:CD5"/>
    <mergeCell ref="AZ4:BB4"/>
    <mergeCell ref="BC4:BE4"/>
    <mergeCell ref="BF4:BH4"/>
    <mergeCell ref="BI4:BK4"/>
    <mergeCell ref="BR5:BR7"/>
    <mergeCell ref="BJ6:BJ7"/>
    <mergeCell ref="BK6:BK7"/>
    <mergeCell ref="BM6:BM7"/>
    <mergeCell ref="BN6:BN7"/>
    <mergeCell ref="BA5:BB5"/>
    <mergeCell ref="BC5:BC7"/>
    <mergeCell ref="BD5:BE5"/>
    <mergeCell ref="BF5:BF7"/>
    <mergeCell ref="BG5:BH5"/>
    <mergeCell ref="BI5:BI7"/>
    <mergeCell ref="BG6:BG7"/>
    <mergeCell ref="BH6:BH7"/>
    <mergeCell ref="BR4:BU4"/>
    <mergeCell ref="BV4:CA4"/>
    <mergeCell ref="CB4:CG4"/>
    <mergeCell ref="BO4:BQ4"/>
    <mergeCell ref="AW4:AY4"/>
    <mergeCell ref="AL5:AM5"/>
    <mergeCell ref="AN5:AN7"/>
    <mergeCell ref="AO5:AP5"/>
    <mergeCell ref="AQ5:AQ7"/>
    <mergeCell ref="I5:I7"/>
    <mergeCell ref="J5:K5"/>
    <mergeCell ref="L5:L7"/>
    <mergeCell ref="M5:M7"/>
    <mergeCell ref="N5:Q5"/>
    <mergeCell ref="R5:U5"/>
    <mergeCell ref="V5:W6"/>
    <mergeCell ref="X5:Y6"/>
    <mergeCell ref="AK5:AK7"/>
    <mergeCell ref="AD4:AG5"/>
    <mergeCell ref="AK4:AM4"/>
    <mergeCell ref="AN4:AP4"/>
    <mergeCell ref="K6:K7"/>
    <mergeCell ref="N6:N8"/>
    <mergeCell ref="O6:Q6"/>
    <mergeCell ref="R6:R8"/>
    <mergeCell ref="AH4:AH8"/>
    <mergeCell ref="AE6:AE8"/>
    <mergeCell ref="AF6:AG7"/>
    <mergeCell ref="CH4:CH7"/>
    <mergeCell ref="CI4:CL4"/>
    <mergeCell ref="CM4:CM7"/>
    <mergeCell ref="BS5:BU5"/>
    <mergeCell ref="A2:CM2"/>
    <mergeCell ref="A3:CM3"/>
    <mergeCell ref="A4:A8"/>
    <mergeCell ref="B4:B8"/>
    <mergeCell ref="C4:C8"/>
    <mergeCell ref="D4:D8"/>
    <mergeCell ref="E4:E8"/>
    <mergeCell ref="F4:H5"/>
    <mergeCell ref="I4:K4"/>
    <mergeCell ref="L4:M4"/>
    <mergeCell ref="N4:U4"/>
    <mergeCell ref="V4:Y4"/>
    <mergeCell ref="Z4:AA6"/>
    <mergeCell ref="AB4:AB8"/>
    <mergeCell ref="AC4:AC8"/>
    <mergeCell ref="S6:U6"/>
    <mergeCell ref="V7:V8"/>
    <mergeCell ref="W7:W8"/>
    <mergeCell ref="X7:X8"/>
    <mergeCell ref="BL4:BN4"/>
  </mergeCells>
  <pageMargins left="0.68" right="0.11811023622047245" top="0.39370078740157483" bottom="0.51181102362204722" header="0.31496062992125984" footer="0.23622047244094491"/>
  <pageSetup paperSize="9" scale="95"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topLeftCell="A4" workbookViewId="0">
      <selection sqref="A1:R1"/>
    </sheetView>
  </sheetViews>
  <sheetFormatPr defaultColWidth="9.28515625" defaultRowHeight="12.75"/>
  <cols>
    <col min="1" max="1" width="3.42578125" style="2042" customWidth="1"/>
    <col min="2" max="2" width="12.7109375" style="2042" customWidth="1"/>
    <col min="3" max="3" width="9.7109375" style="2042" customWidth="1"/>
    <col min="4" max="4" width="5.42578125" style="2042" customWidth="1"/>
    <col min="5" max="5" width="6" style="2042" customWidth="1"/>
    <col min="6" max="6" width="9.28515625" style="2042" customWidth="1"/>
    <col min="7" max="7" width="9.7109375" style="2042" customWidth="1"/>
    <col min="8" max="8" width="8.42578125" style="2042" customWidth="1"/>
    <col min="9" max="9" width="7.28515625" style="2042" customWidth="1"/>
    <col min="10" max="10" width="5.7109375" style="2042" customWidth="1"/>
    <col min="11" max="11" width="8.5703125" style="2042" customWidth="1"/>
    <col min="12" max="13" width="8.42578125" style="2042" customWidth="1"/>
    <col min="14" max="14" width="5.42578125" style="2042" customWidth="1"/>
    <col min="15" max="16" width="6.42578125" style="2042" customWidth="1"/>
    <col min="17" max="17" width="8.42578125" style="2042" customWidth="1"/>
    <col min="18" max="18" width="7.28515625" style="2042" customWidth="1"/>
    <col min="19" max="16384" width="9.28515625" style="2042"/>
  </cols>
  <sheetData>
    <row r="1" spans="1:18" ht="64.150000000000006" customHeight="1">
      <c r="A1" s="2818" t="s">
        <v>689</v>
      </c>
      <c r="B1" s="2818"/>
      <c r="C1" s="2818"/>
      <c r="D1" s="2818"/>
      <c r="E1" s="2818"/>
      <c r="F1" s="2818"/>
      <c r="G1" s="2818"/>
      <c r="H1" s="2818"/>
      <c r="I1" s="2818"/>
      <c r="J1" s="2818"/>
      <c r="K1" s="2818"/>
      <c r="L1" s="2818"/>
      <c r="M1" s="2818"/>
      <c r="N1" s="2818"/>
      <c r="O1" s="2818"/>
      <c r="P1" s="2818"/>
      <c r="Q1" s="2818"/>
      <c r="R1" s="2819"/>
    </row>
    <row r="2" spans="1:18">
      <c r="A2" s="2817" t="s">
        <v>0</v>
      </c>
      <c r="B2" s="2817"/>
      <c r="C2" s="2817"/>
      <c r="D2" s="2817"/>
      <c r="E2" s="2817"/>
      <c r="F2" s="2817"/>
      <c r="G2" s="2817"/>
      <c r="H2" s="2817"/>
      <c r="I2" s="2817"/>
      <c r="J2" s="2817"/>
      <c r="K2" s="2817"/>
      <c r="L2" s="2817"/>
      <c r="M2" s="2817"/>
      <c r="N2" s="2817"/>
      <c r="O2" s="2817"/>
      <c r="P2" s="2817"/>
      <c r="Q2" s="2817"/>
    </row>
    <row r="3" spans="1:18" s="2043" customFormat="1" ht="32.1" customHeight="1">
      <c r="A3" s="2815" t="s">
        <v>54</v>
      </c>
      <c r="B3" s="2815" t="s">
        <v>14</v>
      </c>
      <c r="C3" s="2815" t="s">
        <v>15</v>
      </c>
      <c r="D3" s="2815" t="s">
        <v>649</v>
      </c>
      <c r="E3" s="2815" t="s">
        <v>45</v>
      </c>
      <c r="F3" s="2815" t="s">
        <v>650</v>
      </c>
      <c r="G3" s="2815"/>
      <c r="H3" s="2815"/>
      <c r="I3" s="2815"/>
      <c r="J3" s="2815"/>
      <c r="K3" s="2815"/>
      <c r="L3" s="2815"/>
      <c r="M3" s="2815" t="s">
        <v>588</v>
      </c>
      <c r="N3" s="2815"/>
      <c r="O3" s="2815"/>
      <c r="P3" s="2815"/>
      <c r="Q3" s="2815"/>
      <c r="R3" s="2815" t="s">
        <v>604</v>
      </c>
    </row>
    <row r="4" spans="1:18" s="2043" customFormat="1">
      <c r="A4" s="2815"/>
      <c r="B4" s="2815"/>
      <c r="C4" s="2815"/>
      <c r="D4" s="2815"/>
      <c r="E4" s="2815"/>
      <c r="F4" s="2815" t="s">
        <v>651</v>
      </c>
      <c r="G4" s="2815" t="s">
        <v>606</v>
      </c>
      <c r="H4" s="2815"/>
      <c r="I4" s="2815"/>
      <c r="J4" s="2815"/>
      <c r="K4" s="2815"/>
      <c r="L4" s="2815"/>
      <c r="M4" s="2815" t="s">
        <v>20</v>
      </c>
      <c r="N4" s="2821"/>
      <c r="O4" s="2821"/>
      <c r="P4" s="2821"/>
      <c r="Q4" s="2822"/>
      <c r="R4" s="2815"/>
    </row>
    <row r="5" spans="1:18" s="2043" customFormat="1">
      <c r="A5" s="2815"/>
      <c r="B5" s="2815"/>
      <c r="C5" s="2815"/>
      <c r="D5" s="2815"/>
      <c r="E5" s="2815"/>
      <c r="F5" s="2815"/>
      <c r="G5" s="2815" t="s">
        <v>20</v>
      </c>
      <c r="H5" s="2815" t="s">
        <v>529</v>
      </c>
      <c r="I5" s="2815"/>
      <c r="J5" s="2815" t="s">
        <v>379</v>
      </c>
      <c r="K5" s="2815"/>
      <c r="L5" s="2815"/>
      <c r="M5" s="2815"/>
      <c r="N5" s="2821"/>
      <c r="O5" s="2821"/>
      <c r="P5" s="2822"/>
      <c r="Q5" s="2815" t="s">
        <v>680</v>
      </c>
      <c r="R5" s="2815"/>
    </row>
    <row r="6" spans="1:18" s="2043" customFormat="1" ht="17.649999999999999" customHeight="1">
      <c r="A6" s="2815"/>
      <c r="B6" s="2815"/>
      <c r="C6" s="2815"/>
      <c r="D6" s="2815"/>
      <c r="E6" s="2815"/>
      <c r="F6" s="2815"/>
      <c r="G6" s="2815"/>
      <c r="H6" s="2815" t="s">
        <v>1</v>
      </c>
      <c r="I6" s="2815" t="s">
        <v>33</v>
      </c>
      <c r="J6" s="2815" t="s">
        <v>50</v>
      </c>
      <c r="K6" s="2815" t="s">
        <v>51</v>
      </c>
      <c r="L6" s="2815"/>
      <c r="M6" s="2815"/>
      <c r="N6" s="2820" t="s">
        <v>33</v>
      </c>
      <c r="O6" s="2821"/>
      <c r="P6" s="2822"/>
      <c r="Q6" s="2815"/>
      <c r="R6" s="2815"/>
    </row>
    <row r="7" spans="1:18" s="2043" customFormat="1" ht="17.649999999999999" customHeight="1">
      <c r="A7" s="2815"/>
      <c r="B7" s="2815"/>
      <c r="C7" s="2815"/>
      <c r="D7" s="2815"/>
      <c r="E7" s="2815"/>
      <c r="F7" s="2815"/>
      <c r="G7" s="2815"/>
      <c r="H7" s="2815"/>
      <c r="I7" s="2815"/>
      <c r="J7" s="2815"/>
      <c r="K7" s="2815" t="s">
        <v>1</v>
      </c>
      <c r="L7" s="2815" t="s">
        <v>652</v>
      </c>
      <c r="M7" s="2815"/>
      <c r="N7" s="2823" t="s">
        <v>1</v>
      </c>
      <c r="O7" s="2825" t="s">
        <v>8</v>
      </c>
      <c r="P7" s="2826"/>
      <c r="Q7" s="2815"/>
      <c r="R7" s="2815"/>
    </row>
    <row r="8" spans="1:18" ht="86.1" customHeight="1">
      <c r="A8" s="2816"/>
      <c r="B8" s="2816"/>
      <c r="C8" s="2816"/>
      <c r="D8" s="2816"/>
      <c r="E8" s="2816"/>
      <c r="F8" s="2815"/>
      <c r="G8" s="2815"/>
      <c r="H8" s="2816"/>
      <c r="I8" s="2816"/>
      <c r="J8" s="2816"/>
      <c r="K8" s="2816"/>
      <c r="L8" s="2816"/>
      <c r="M8" s="2815"/>
      <c r="N8" s="2824"/>
      <c r="O8" s="2044" t="s">
        <v>610</v>
      </c>
      <c r="P8" s="2044" t="s">
        <v>561</v>
      </c>
      <c r="Q8" s="2815"/>
      <c r="R8" s="2816"/>
    </row>
    <row r="9" spans="1:18" s="2045" customFormat="1" ht="33" customHeight="1">
      <c r="A9" s="2049"/>
      <c r="B9" s="2050" t="s">
        <v>6</v>
      </c>
      <c r="C9" s="2050"/>
      <c r="D9" s="2050"/>
      <c r="E9" s="2050"/>
      <c r="F9" s="2050"/>
      <c r="G9" s="2051">
        <v>1040243</v>
      </c>
      <c r="H9" s="2052">
        <v>112274</v>
      </c>
      <c r="I9" s="2052">
        <v>39150</v>
      </c>
      <c r="J9" s="2053"/>
      <c r="K9" s="2052">
        <v>928000</v>
      </c>
      <c r="L9" s="2051">
        <v>834175</v>
      </c>
      <c r="M9" s="2052">
        <v>123976</v>
      </c>
      <c r="N9" s="2052"/>
      <c r="O9" s="2052"/>
      <c r="P9" s="2052"/>
      <c r="Q9" s="2052">
        <v>123976</v>
      </c>
      <c r="R9" s="2049"/>
    </row>
    <row r="10" spans="1:18" s="2045" customFormat="1" ht="27.75" customHeight="1">
      <c r="A10" s="2054"/>
      <c r="B10" s="2055" t="s">
        <v>675</v>
      </c>
      <c r="C10" s="2055"/>
      <c r="D10" s="2055"/>
      <c r="E10" s="2055"/>
      <c r="F10" s="2055"/>
      <c r="G10" s="2056">
        <v>1040243</v>
      </c>
      <c r="H10" s="2057">
        <v>112274</v>
      </c>
      <c r="I10" s="2057">
        <v>39150</v>
      </c>
      <c r="J10" s="2058"/>
      <c r="K10" s="2057">
        <v>928000</v>
      </c>
      <c r="L10" s="2056">
        <v>834175</v>
      </c>
      <c r="M10" s="2057">
        <v>123976</v>
      </c>
      <c r="N10" s="2057"/>
      <c r="O10" s="2057"/>
      <c r="P10" s="2057"/>
      <c r="Q10" s="2057">
        <v>123976</v>
      </c>
      <c r="R10" s="2054"/>
    </row>
    <row r="11" spans="1:18" s="2045" customFormat="1" ht="24.75" customHeight="1">
      <c r="A11" s="2059" t="s">
        <v>2</v>
      </c>
      <c r="B11" s="2060" t="s">
        <v>668</v>
      </c>
      <c r="C11" s="2060"/>
      <c r="D11" s="2060"/>
      <c r="E11" s="2060"/>
      <c r="F11" s="2060"/>
      <c r="G11" s="2056">
        <v>1040243</v>
      </c>
      <c r="H11" s="2056">
        <v>112274</v>
      </c>
      <c r="I11" s="2057">
        <v>39150</v>
      </c>
      <c r="J11" s="2058"/>
      <c r="K11" s="2057">
        <v>928000</v>
      </c>
      <c r="L11" s="2056">
        <v>834175</v>
      </c>
      <c r="M11" s="2056">
        <v>123976</v>
      </c>
      <c r="N11" s="2056"/>
      <c r="O11" s="2056"/>
      <c r="P11" s="2056"/>
      <c r="Q11" s="2056">
        <v>123976</v>
      </c>
      <c r="R11" s="2054"/>
    </row>
    <row r="12" spans="1:18" s="2045" customFormat="1" ht="63.75" customHeight="1">
      <c r="A12" s="2059"/>
      <c r="B12" s="2060" t="s">
        <v>676</v>
      </c>
      <c r="C12" s="2060"/>
      <c r="D12" s="2060"/>
      <c r="E12" s="2060"/>
      <c r="F12" s="2060"/>
      <c r="G12" s="2056">
        <v>1040243</v>
      </c>
      <c r="H12" s="2056">
        <v>112274</v>
      </c>
      <c r="I12" s="2057">
        <v>39150</v>
      </c>
      <c r="J12" s="2058"/>
      <c r="K12" s="2057">
        <v>928000</v>
      </c>
      <c r="L12" s="2056">
        <v>834175</v>
      </c>
      <c r="M12" s="2056">
        <v>123976</v>
      </c>
      <c r="N12" s="2056"/>
      <c r="O12" s="2056"/>
      <c r="P12" s="2056"/>
      <c r="Q12" s="2056">
        <v>123976</v>
      </c>
      <c r="R12" s="2054"/>
    </row>
    <row r="13" spans="1:18" s="2046" customFormat="1" ht="73.5" customHeight="1">
      <c r="A13" s="2061" t="s">
        <v>399</v>
      </c>
      <c r="B13" s="2062" t="s">
        <v>328</v>
      </c>
      <c r="C13" s="2063" t="s">
        <v>656</v>
      </c>
      <c r="D13" s="2063" t="s">
        <v>282</v>
      </c>
      <c r="E13" s="2063" t="s">
        <v>294</v>
      </c>
      <c r="F13" s="2063" t="s">
        <v>677</v>
      </c>
      <c r="G13" s="2064">
        <f>H13+K13</f>
        <v>182374</v>
      </c>
      <c r="H13" s="2065">
        <v>16874</v>
      </c>
      <c r="I13" s="2066"/>
      <c r="J13" s="2067">
        <v>7.37</v>
      </c>
      <c r="K13" s="2068">
        <v>165500</v>
      </c>
      <c r="L13" s="2069">
        <v>149200</v>
      </c>
      <c r="M13" s="2065">
        <v>54500</v>
      </c>
      <c r="N13" s="2065"/>
      <c r="O13" s="2065"/>
      <c r="P13" s="2065"/>
      <c r="Q13" s="2065">
        <v>54500</v>
      </c>
      <c r="R13" s="2084" t="s">
        <v>674</v>
      </c>
    </row>
    <row r="14" spans="1:18" s="2047" customFormat="1" ht="71.25" customHeight="1">
      <c r="A14" s="2061" t="s">
        <v>400</v>
      </c>
      <c r="B14" s="2062" t="s">
        <v>653</v>
      </c>
      <c r="C14" s="2063" t="s">
        <v>659</v>
      </c>
      <c r="D14" s="2063" t="s">
        <v>654</v>
      </c>
      <c r="E14" s="2063" t="s">
        <v>655</v>
      </c>
      <c r="F14" s="2063" t="s">
        <v>678</v>
      </c>
      <c r="G14" s="2068">
        <v>530700</v>
      </c>
      <c r="H14" s="2070">
        <v>78300</v>
      </c>
      <c r="I14" s="2070">
        <v>39150</v>
      </c>
      <c r="J14" s="2067"/>
      <c r="K14" s="2065">
        <v>452400</v>
      </c>
      <c r="L14" s="2065">
        <v>452400</v>
      </c>
      <c r="M14" s="2065">
        <v>20000</v>
      </c>
      <c r="N14" s="2065"/>
      <c r="O14" s="2065"/>
      <c r="P14" s="2065"/>
      <c r="Q14" s="2065">
        <v>20000</v>
      </c>
      <c r="R14" s="2084" t="s">
        <v>688</v>
      </c>
    </row>
    <row r="15" spans="1:18" s="2045" customFormat="1" ht="19.5" customHeight="1">
      <c r="A15" s="2059"/>
      <c r="B15" s="2060" t="s">
        <v>569</v>
      </c>
      <c r="C15" s="2054"/>
      <c r="D15" s="2054"/>
      <c r="E15" s="2054"/>
      <c r="F15" s="2054"/>
      <c r="G15" s="2057">
        <v>327200</v>
      </c>
      <c r="H15" s="2071">
        <v>17100</v>
      </c>
      <c r="I15" s="2071"/>
      <c r="J15" s="2058"/>
      <c r="K15" s="2072"/>
      <c r="L15" s="2072"/>
      <c r="M15" s="2072">
        <v>49476</v>
      </c>
      <c r="N15" s="2072"/>
      <c r="O15" s="2072"/>
      <c r="P15" s="2072"/>
      <c r="Q15" s="2072">
        <v>49476</v>
      </c>
      <c r="R15" s="2054"/>
    </row>
    <row r="16" spans="1:18" s="2047" customFormat="1" ht="87" customHeight="1">
      <c r="A16" s="2100" t="s">
        <v>399</v>
      </c>
      <c r="B16" s="2101" t="s">
        <v>657</v>
      </c>
      <c r="C16" s="2073" t="s">
        <v>658</v>
      </c>
      <c r="D16" s="2073" t="s">
        <v>458</v>
      </c>
      <c r="E16" s="2073" t="s">
        <v>294</v>
      </c>
      <c r="F16" s="2073" t="s">
        <v>679</v>
      </c>
      <c r="G16" s="2102">
        <v>327200</v>
      </c>
      <c r="H16" s="2103">
        <v>17100</v>
      </c>
      <c r="I16" s="2102"/>
      <c r="J16" s="2104">
        <v>13.8</v>
      </c>
      <c r="K16" s="2102">
        <f>L16</f>
        <v>232575</v>
      </c>
      <c r="L16" s="2103">
        <v>232575</v>
      </c>
      <c r="M16" s="2102">
        <v>49476</v>
      </c>
      <c r="N16" s="2102"/>
      <c r="O16" s="2102"/>
      <c r="P16" s="2102"/>
      <c r="Q16" s="2102">
        <v>49476</v>
      </c>
      <c r="R16" s="2105" t="s">
        <v>688</v>
      </c>
    </row>
    <row r="17" spans="1:18" s="2047" customFormat="1" hidden="1">
      <c r="A17" s="2098"/>
      <c r="B17" s="2098"/>
      <c r="C17" s="2098"/>
      <c r="D17" s="2098"/>
      <c r="E17" s="2098"/>
      <c r="F17" s="2098"/>
      <c r="G17" s="2099"/>
      <c r="H17" s="2099"/>
      <c r="I17" s="2099"/>
      <c r="J17" s="2099"/>
      <c r="K17" s="2099"/>
      <c r="L17" s="2099"/>
      <c r="M17" s="2099"/>
      <c r="N17" s="2099"/>
      <c r="O17" s="2099"/>
      <c r="P17" s="2099"/>
      <c r="Q17" s="2099"/>
      <c r="R17" s="2098"/>
    </row>
    <row r="26" spans="1:18">
      <c r="P26" s="2048"/>
    </row>
  </sheetData>
  <mergeCells count="28">
    <mergeCell ref="R3:R8"/>
    <mergeCell ref="A1:R1"/>
    <mergeCell ref="J6:J8"/>
    <mergeCell ref="K6:L6"/>
    <mergeCell ref="N6:P6"/>
    <mergeCell ref="K7:K8"/>
    <mergeCell ref="L7:L8"/>
    <mergeCell ref="N7:N8"/>
    <mergeCell ref="O7:P7"/>
    <mergeCell ref="G4:L4"/>
    <mergeCell ref="M4:M8"/>
    <mergeCell ref="N4:Q4"/>
    <mergeCell ref="G5:G8"/>
    <mergeCell ref="H5:I5"/>
    <mergeCell ref="J5:L5"/>
    <mergeCell ref="N5:P5"/>
    <mergeCell ref="Q5:Q8"/>
    <mergeCell ref="H6:H8"/>
    <mergeCell ref="I6:I8"/>
    <mergeCell ref="A2:Q2"/>
    <mergeCell ref="A3:A8"/>
    <mergeCell ref="B3:B8"/>
    <mergeCell ref="C3:C8"/>
    <mergeCell ref="D3:D8"/>
    <mergeCell ref="E3:E8"/>
    <mergeCell ref="F3:L3"/>
    <mergeCell ref="M3:Q3"/>
    <mergeCell ref="F4:F8"/>
  </mergeCells>
  <pageMargins left="0.47244094488188981" right="0.27559055118110237" top="0.74803149606299213" bottom="0.74803149606299213" header="0.31496062992125984" footer="0.31496062992125984"/>
  <pageSetup paperSize="9" scale="90" orientation="landscape"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A10" workbookViewId="0">
      <selection activeCell="B16" sqref="B16"/>
    </sheetView>
  </sheetViews>
  <sheetFormatPr defaultColWidth="9.28515625" defaultRowHeight="12.75"/>
  <cols>
    <col min="1" max="1" width="3.7109375" style="2042" customWidth="1"/>
    <col min="2" max="2" width="20.5703125" style="2042" customWidth="1"/>
    <col min="3" max="3" width="6.42578125" style="2042" customWidth="1"/>
    <col min="4" max="4" width="6.28515625" style="2042" customWidth="1"/>
    <col min="5" max="5" width="10.42578125" style="2042" customWidth="1"/>
    <col min="6" max="6" width="8.42578125" style="2042" customWidth="1"/>
    <col min="7" max="7" width="7.42578125" style="2042" customWidth="1"/>
    <col min="8" max="8" width="7" style="2042" customWidth="1"/>
    <col min="9" max="9" width="6.7109375" style="2042" customWidth="1"/>
    <col min="10" max="10" width="7.7109375" style="2042" customWidth="1"/>
    <col min="11" max="11" width="9.42578125" style="2042" customWidth="1"/>
    <col min="12" max="12" width="7.5703125" style="2042" customWidth="1"/>
    <col min="13" max="13" width="7.42578125" style="2042" customWidth="1"/>
    <col min="14" max="14" width="9.42578125" style="2042" customWidth="1"/>
    <col min="15" max="15" width="7.42578125" style="2042" customWidth="1"/>
    <col min="16" max="16384" width="9.28515625" style="2042"/>
  </cols>
  <sheetData>
    <row r="1" spans="1:15" ht="54.6" customHeight="1">
      <c r="A1" s="2818" t="s">
        <v>690</v>
      </c>
      <c r="B1" s="2818"/>
      <c r="C1" s="2818"/>
      <c r="D1" s="2818"/>
      <c r="E1" s="2818"/>
      <c r="F1" s="2818"/>
      <c r="G1" s="2818"/>
      <c r="H1" s="2818"/>
      <c r="I1" s="2818"/>
      <c r="J1" s="2818"/>
      <c r="K1" s="2818"/>
      <c r="L1" s="2818"/>
      <c r="M1" s="2818"/>
      <c r="N1" s="2818"/>
    </row>
    <row r="2" spans="1:15" ht="15.75" customHeight="1">
      <c r="A2" s="2817" t="s">
        <v>594</v>
      </c>
      <c r="B2" s="2817"/>
      <c r="C2" s="2817"/>
      <c r="D2" s="2817"/>
      <c r="E2" s="2817"/>
      <c r="F2" s="2817"/>
      <c r="G2" s="2817"/>
      <c r="H2" s="2817"/>
      <c r="I2" s="2817"/>
      <c r="J2" s="2817"/>
      <c r="K2" s="2817"/>
      <c r="L2" s="2817"/>
      <c r="M2" s="2817"/>
      <c r="N2" s="2817"/>
      <c r="O2" s="2817"/>
    </row>
    <row r="3" spans="1:15" s="2043" customFormat="1" ht="33" customHeight="1">
      <c r="A3" s="2815" t="s">
        <v>54</v>
      </c>
      <c r="B3" s="2815" t="s">
        <v>14</v>
      </c>
      <c r="C3" s="2815" t="s">
        <v>15</v>
      </c>
      <c r="D3" s="2815" t="s">
        <v>649</v>
      </c>
      <c r="E3" s="2815" t="s">
        <v>650</v>
      </c>
      <c r="F3" s="2815"/>
      <c r="G3" s="2815"/>
      <c r="H3" s="2815"/>
      <c r="I3" s="2815"/>
      <c r="J3" s="2815"/>
      <c r="K3" s="2815"/>
      <c r="L3" s="2815" t="s">
        <v>673</v>
      </c>
      <c r="M3" s="2815"/>
      <c r="N3" s="2815"/>
      <c r="O3" s="2815" t="s">
        <v>604</v>
      </c>
    </row>
    <row r="4" spans="1:15" s="2043" customFormat="1" ht="16.5" customHeight="1">
      <c r="A4" s="2815"/>
      <c r="B4" s="2815"/>
      <c r="C4" s="2815"/>
      <c r="D4" s="2815"/>
      <c r="E4" s="2815" t="s">
        <v>651</v>
      </c>
      <c r="F4" s="2815" t="s">
        <v>606</v>
      </c>
      <c r="G4" s="2815"/>
      <c r="H4" s="2815"/>
      <c r="I4" s="2815"/>
      <c r="J4" s="2815"/>
      <c r="K4" s="2815"/>
      <c r="L4" s="2815"/>
      <c r="M4" s="2815"/>
      <c r="N4" s="2815"/>
      <c r="O4" s="2815"/>
    </row>
    <row r="5" spans="1:15" s="2043" customFormat="1" ht="18.600000000000001" customHeight="1">
      <c r="A5" s="2815"/>
      <c r="B5" s="2815"/>
      <c r="C5" s="2815"/>
      <c r="D5" s="2815"/>
      <c r="E5" s="2815"/>
      <c r="F5" s="2815" t="s">
        <v>20</v>
      </c>
      <c r="G5" s="2827" t="s">
        <v>8</v>
      </c>
      <c r="H5" s="2827"/>
      <c r="I5" s="2827"/>
      <c r="J5" s="2827"/>
      <c r="K5" s="2827"/>
      <c r="L5" s="2815" t="s">
        <v>20</v>
      </c>
      <c r="M5" s="2828" t="s">
        <v>8</v>
      </c>
      <c r="N5" s="2829"/>
      <c r="O5" s="2815"/>
    </row>
    <row r="6" spans="1:15" s="2043" customFormat="1" ht="16.149999999999999" customHeight="1">
      <c r="A6" s="2815"/>
      <c r="B6" s="2815"/>
      <c r="C6" s="2815"/>
      <c r="D6" s="2815"/>
      <c r="E6" s="2815"/>
      <c r="F6" s="2815"/>
      <c r="G6" s="2815" t="s">
        <v>378</v>
      </c>
      <c r="H6" s="2815"/>
      <c r="I6" s="2820" t="s">
        <v>379</v>
      </c>
      <c r="J6" s="2821"/>
      <c r="K6" s="2822"/>
      <c r="L6" s="2815"/>
      <c r="M6" s="2830"/>
      <c r="N6" s="2831"/>
      <c r="O6" s="2815"/>
    </row>
    <row r="7" spans="1:15" s="2043" customFormat="1" ht="25.5" customHeight="1">
      <c r="A7" s="2815"/>
      <c r="B7" s="2815"/>
      <c r="C7" s="2815"/>
      <c r="D7" s="2815"/>
      <c r="E7" s="2815"/>
      <c r="F7" s="2815"/>
      <c r="G7" s="2823" t="s">
        <v>1</v>
      </c>
      <c r="H7" s="2823" t="s">
        <v>33</v>
      </c>
      <c r="I7" s="2815" t="s">
        <v>50</v>
      </c>
      <c r="J7" s="2815" t="s">
        <v>51</v>
      </c>
      <c r="K7" s="2815"/>
      <c r="L7" s="2815"/>
      <c r="M7" s="2823" t="s">
        <v>681</v>
      </c>
      <c r="N7" s="2823" t="s">
        <v>559</v>
      </c>
      <c r="O7" s="2815"/>
    </row>
    <row r="8" spans="1:15" ht="47.25" customHeight="1">
      <c r="A8" s="2815"/>
      <c r="B8" s="2815"/>
      <c r="C8" s="2815"/>
      <c r="D8" s="2815"/>
      <c r="E8" s="2815"/>
      <c r="F8" s="2815"/>
      <c r="G8" s="2824"/>
      <c r="H8" s="2824"/>
      <c r="I8" s="2815"/>
      <c r="J8" s="2044" t="s">
        <v>1</v>
      </c>
      <c r="K8" s="2044" t="s">
        <v>652</v>
      </c>
      <c r="L8" s="2815"/>
      <c r="M8" s="2824"/>
      <c r="N8" s="2824"/>
      <c r="O8" s="2815"/>
    </row>
    <row r="9" spans="1:15" s="2045" customFormat="1" ht="24" customHeight="1">
      <c r="A9" s="2049"/>
      <c r="B9" s="2049" t="s">
        <v>6</v>
      </c>
      <c r="C9" s="2049"/>
      <c r="D9" s="2049"/>
      <c r="E9" s="2049"/>
      <c r="F9" s="2051">
        <f>F10</f>
        <v>55754</v>
      </c>
      <c r="G9" s="2051">
        <f t="shared" ref="G9:J9" si="0">G10</f>
        <v>3754</v>
      </c>
      <c r="H9" s="2051">
        <f t="shared" si="0"/>
        <v>0</v>
      </c>
      <c r="I9" s="2051">
        <f t="shared" si="0"/>
        <v>0</v>
      </c>
      <c r="J9" s="2051">
        <f t="shared" si="0"/>
        <v>52000</v>
      </c>
      <c r="K9" s="2051">
        <f>K10</f>
        <v>52000</v>
      </c>
      <c r="L9" s="2051">
        <f t="shared" ref="L9" si="1">L10</f>
        <v>11785</v>
      </c>
      <c r="M9" s="2051">
        <f>M10</f>
        <v>0</v>
      </c>
      <c r="N9" s="2051">
        <f t="shared" ref="N9" si="2">N10</f>
        <v>11785</v>
      </c>
      <c r="O9" s="2049"/>
    </row>
    <row r="10" spans="1:15" s="2045" customFormat="1" ht="29.65" customHeight="1">
      <c r="A10" s="2054"/>
      <c r="B10" s="2060" t="s">
        <v>667</v>
      </c>
      <c r="C10" s="2054"/>
      <c r="D10" s="2054"/>
      <c r="E10" s="2054"/>
      <c r="F10" s="2056">
        <f>F11</f>
        <v>55754</v>
      </c>
      <c r="G10" s="2056">
        <f t="shared" ref="G10:I10" si="3">G11</f>
        <v>3754</v>
      </c>
      <c r="H10" s="2056">
        <f t="shared" si="3"/>
        <v>0</v>
      </c>
      <c r="I10" s="2056">
        <f t="shared" si="3"/>
        <v>0</v>
      </c>
      <c r="J10" s="2056">
        <f>J11</f>
        <v>52000</v>
      </c>
      <c r="K10" s="2056">
        <f t="shared" ref="K10" si="4">K11</f>
        <v>52000</v>
      </c>
      <c r="L10" s="2056">
        <f t="shared" ref="L10" si="5">L11</f>
        <v>11785</v>
      </c>
      <c r="M10" s="2056">
        <f>M11</f>
        <v>0</v>
      </c>
      <c r="N10" s="2056">
        <f t="shared" ref="N10" si="6">N11</f>
        <v>11785</v>
      </c>
      <c r="O10" s="2054"/>
    </row>
    <row r="11" spans="1:15" s="2047" customFormat="1" ht="54" customHeight="1">
      <c r="A11" s="2054" t="s">
        <v>2</v>
      </c>
      <c r="B11" s="2060" t="s">
        <v>272</v>
      </c>
      <c r="C11" s="2055"/>
      <c r="D11" s="2055"/>
      <c r="E11" s="2055"/>
      <c r="F11" s="2056">
        <f>F14</f>
        <v>55754</v>
      </c>
      <c r="G11" s="2056">
        <f t="shared" ref="G11:N11" si="7">G14</f>
        <v>3754</v>
      </c>
      <c r="H11" s="2056">
        <f t="shared" si="7"/>
        <v>0</v>
      </c>
      <c r="I11" s="2056">
        <f t="shared" si="7"/>
        <v>0</v>
      </c>
      <c r="J11" s="2056">
        <f t="shared" si="7"/>
        <v>52000</v>
      </c>
      <c r="K11" s="2056">
        <f t="shared" si="7"/>
        <v>52000</v>
      </c>
      <c r="L11" s="2056">
        <f t="shared" si="7"/>
        <v>11785</v>
      </c>
      <c r="M11" s="2056">
        <f t="shared" si="7"/>
        <v>0</v>
      </c>
      <c r="N11" s="2056">
        <f t="shared" si="7"/>
        <v>11785</v>
      </c>
      <c r="O11" s="2063"/>
    </row>
    <row r="12" spans="1:15" s="2045" customFormat="1" ht="26.65" hidden="1" customHeight="1">
      <c r="A12" s="2059"/>
      <c r="B12" s="2060" t="s">
        <v>682</v>
      </c>
      <c r="C12" s="2055"/>
      <c r="D12" s="2055"/>
      <c r="E12" s="2055"/>
      <c r="F12" s="2056">
        <f>F13</f>
        <v>266502</v>
      </c>
      <c r="G12" s="2056">
        <f t="shared" ref="G12:M12" si="8">G13</f>
        <v>0</v>
      </c>
      <c r="H12" s="2056">
        <f t="shared" si="8"/>
        <v>0</v>
      </c>
      <c r="I12" s="2056">
        <f t="shared" si="8"/>
        <v>0</v>
      </c>
      <c r="J12" s="2056">
        <f t="shared" si="8"/>
        <v>136502</v>
      </c>
      <c r="K12" s="2056">
        <f t="shared" si="8"/>
        <v>136502</v>
      </c>
      <c r="L12" s="2056">
        <f t="shared" si="8"/>
        <v>68251</v>
      </c>
      <c r="M12" s="2056">
        <f t="shared" si="8"/>
        <v>0</v>
      </c>
      <c r="N12" s="2056">
        <f>N13</f>
        <v>68251</v>
      </c>
      <c r="O12" s="2054"/>
    </row>
    <row r="13" spans="1:15" s="2082" customFormat="1" ht="56.65" hidden="1" customHeight="1">
      <c r="A13" s="2075" t="s">
        <v>399</v>
      </c>
      <c r="B13" s="2076" t="s">
        <v>661</v>
      </c>
      <c r="C13" s="2077" t="s">
        <v>624</v>
      </c>
      <c r="D13" s="2077" t="s">
        <v>683</v>
      </c>
      <c r="E13" s="2077" t="s">
        <v>684</v>
      </c>
      <c r="F13" s="2078">
        <v>266502</v>
      </c>
      <c r="G13" s="2079"/>
      <c r="H13" s="2080"/>
      <c r="I13" s="2080"/>
      <c r="J13" s="2078">
        <v>136502</v>
      </c>
      <c r="K13" s="2078">
        <v>136502</v>
      </c>
      <c r="L13" s="2078">
        <v>68251</v>
      </c>
      <c r="M13" s="2081"/>
      <c r="N13" s="2079">
        <v>68251</v>
      </c>
      <c r="O13" s="2083" t="s">
        <v>674</v>
      </c>
    </row>
    <row r="14" spans="1:15" s="2045" customFormat="1" ht="21" customHeight="1">
      <c r="A14" s="2059"/>
      <c r="B14" s="2060" t="s">
        <v>668</v>
      </c>
      <c r="C14" s="2054"/>
      <c r="D14" s="2054"/>
      <c r="E14" s="2054"/>
      <c r="F14" s="2056">
        <f>F15</f>
        <v>55754</v>
      </c>
      <c r="G14" s="2056">
        <f t="shared" ref="G14:L14" si="9">G15</f>
        <v>3754</v>
      </c>
      <c r="H14" s="2056">
        <f t="shared" si="9"/>
        <v>0</v>
      </c>
      <c r="I14" s="2056">
        <f t="shared" si="9"/>
        <v>0</v>
      </c>
      <c r="J14" s="2056">
        <f t="shared" si="9"/>
        <v>52000</v>
      </c>
      <c r="K14" s="2056">
        <f t="shared" si="9"/>
        <v>52000</v>
      </c>
      <c r="L14" s="2056">
        <f t="shared" si="9"/>
        <v>11785</v>
      </c>
      <c r="M14" s="2056">
        <f>M15</f>
        <v>0</v>
      </c>
      <c r="N14" s="2056">
        <f t="shared" ref="N14" si="10">N15</f>
        <v>11785</v>
      </c>
      <c r="O14" s="2054"/>
    </row>
    <row r="15" spans="1:15" s="2047" customFormat="1" ht="31.5" customHeight="1">
      <c r="A15" s="2059"/>
      <c r="B15" s="2060" t="s">
        <v>676</v>
      </c>
      <c r="C15" s="2055"/>
      <c r="D15" s="2055"/>
      <c r="E15" s="2055"/>
      <c r="F15" s="2074">
        <f t="shared" ref="F15:G15" si="11">F16</f>
        <v>55754</v>
      </c>
      <c r="G15" s="2074">
        <f t="shared" si="11"/>
        <v>3754</v>
      </c>
      <c r="H15" s="2074"/>
      <c r="I15" s="2074"/>
      <c r="J15" s="2074">
        <v>52000</v>
      </c>
      <c r="K15" s="2074">
        <v>52000</v>
      </c>
      <c r="L15" s="2074">
        <v>11785</v>
      </c>
      <c r="M15" s="2074"/>
      <c r="N15" s="2074">
        <f>N16</f>
        <v>11785</v>
      </c>
      <c r="O15" s="2063"/>
    </row>
    <row r="16" spans="1:15" s="2047" customFormat="1" ht="87" customHeight="1">
      <c r="A16" s="2100" t="s">
        <v>399</v>
      </c>
      <c r="B16" s="2101" t="s">
        <v>660</v>
      </c>
      <c r="C16" s="2073" t="s">
        <v>656</v>
      </c>
      <c r="D16" s="2073" t="s">
        <v>281</v>
      </c>
      <c r="E16" s="2073" t="s">
        <v>685</v>
      </c>
      <c r="F16" s="2107">
        <v>55754</v>
      </c>
      <c r="G16" s="2107">
        <v>3754</v>
      </c>
      <c r="H16" s="2107"/>
      <c r="I16" s="2107"/>
      <c r="J16" s="2107">
        <v>52000</v>
      </c>
      <c r="K16" s="2107">
        <v>52000</v>
      </c>
      <c r="L16" s="2107">
        <v>11785</v>
      </c>
      <c r="M16" s="2108"/>
      <c r="N16" s="2107">
        <v>11785</v>
      </c>
      <c r="O16" s="2109" t="s">
        <v>687</v>
      </c>
    </row>
    <row r="17" spans="1:15" s="2047" customFormat="1" hidden="1">
      <c r="A17" s="2098"/>
      <c r="B17" s="2098"/>
      <c r="C17" s="2098"/>
      <c r="D17" s="2098"/>
      <c r="E17" s="2098"/>
      <c r="F17" s="2098"/>
      <c r="G17" s="2098"/>
      <c r="H17" s="2098"/>
      <c r="I17" s="2098"/>
      <c r="J17" s="2098"/>
      <c r="K17" s="2098"/>
      <c r="L17" s="2098"/>
      <c r="M17" s="2106"/>
      <c r="N17" s="2106"/>
      <c r="O17" s="2098"/>
    </row>
    <row r="18" spans="1:15" s="2047" customFormat="1"/>
    <row r="19" spans="1:15" s="2047" customFormat="1"/>
    <row r="20" spans="1:15" s="2047" customFormat="1"/>
    <row r="21" spans="1:15" s="2047" customFormat="1"/>
    <row r="22" spans="1:15" s="2047" customFormat="1"/>
    <row r="23" spans="1:15" s="2047" customFormat="1"/>
    <row r="24" spans="1:15" s="2047" customFormat="1"/>
    <row r="25" spans="1:15" s="2047" customFormat="1"/>
    <row r="26" spans="1:15" s="2047" customFormat="1"/>
    <row r="27" spans="1:15" s="2047" customFormat="1"/>
    <row r="28" spans="1:15" s="2047" customFormat="1"/>
  </sheetData>
  <mergeCells count="23">
    <mergeCell ref="M5:N6"/>
    <mergeCell ref="G6:H6"/>
    <mergeCell ref="I6:K6"/>
    <mergeCell ref="G7:G8"/>
    <mergeCell ref="H7:H8"/>
    <mergeCell ref="I7:I8"/>
    <mergeCell ref="J7:K7"/>
    <mergeCell ref="A1:N1"/>
    <mergeCell ref="A3:A8"/>
    <mergeCell ref="B3:B8"/>
    <mergeCell ref="C3:C8"/>
    <mergeCell ref="D3:D8"/>
    <mergeCell ref="E3:K3"/>
    <mergeCell ref="L3:N4"/>
    <mergeCell ref="E4:E8"/>
    <mergeCell ref="F4:K4"/>
    <mergeCell ref="M7:M8"/>
    <mergeCell ref="N7:N8"/>
    <mergeCell ref="A2:O2"/>
    <mergeCell ref="O3:O8"/>
    <mergeCell ref="F5:F8"/>
    <mergeCell ref="G5:K5"/>
    <mergeCell ref="L5:L8"/>
  </mergeCells>
  <pageMargins left="0.51181102362204722" right="0.23622047244094491" top="0.74803149606299213" bottom="0.6692913385826772"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5"/>
  <sheetViews>
    <sheetView workbookViewId="0">
      <selection sqref="A1:XFD1048576"/>
    </sheetView>
  </sheetViews>
  <sheetFormatPr defaultColWidth="4.28515625" defaultRowHeight="9"/>
  <cols>
    <col min="1" max="1" width="1.7109375" style="1896" customWidth="1"/>
    <col min="2" max="2" width="8.28515625" style="1897" customWidth="1"/>
    <col min="3" max="3" width="2.7109375" style="1898" customWidth="1"/>
    <col min="4" max="5" width="3.42578125" style="1898" customWidth="1"/>
    <col min="6" max="6" width="6" style="1898" customWidth="1"/>
    <col min="7" max="7" width="6.28515625" style="38" customWidth="1"/>
    <col min="8" max="8" width="6.42578125" style="38" customWidth="1"/>
    <col min="9" max="11" width="8.28515625" style="38" hidden="1" customWidth="1"/>
    <col min="12" max="13" width="4.7109375" style="38" hidden="1" customWidth="1"/>
    <col min="14" max="14" width="6.28515625" style="38" customWidth="1"/>
    <col min="15" max="15" width="6.42578125" style="38" customWidth="1"/>
    <col min="16" max="16" width="6.28515625" style="38" customWidth="1"/>
    <col min="17" max="17" width="4.5703125" style="38" customWidth="1"/>
    <col min="18" max="18" width="5.42578125" style="38" customWidth="1"/>
    <col min="19" max="19" width="5.28515625" style="38" customWidth="1"/>
    <col min="20" max="20" width="5.7109375" style="38" customWidth="1"/>
    <col min="21" max="21" width="4.7109375" style="38" customWidth="1"/>
    <col min="22" max="25" width="5.42578125" style="38" customWidth="1"/>
    <col min="26" max="27" width="6.28515625" style="38" customWidth="1"/>
    <col min="28" max="29" width="5.42578125" style="485" hidden="1" customWidth="1"/>
    <col min="30" max="31" width="5.42578125" style="38" customWidth="1"/>
    <col min="32" max="32" width="5.28515625" style="38" customWidth="1"/>
    <col min="33" max="33" width="4.42578125" style="38" customWidth="1"/>
    <col min="34" max="34" width="3.28515625" style="38" customWidth="1"/>
    <col min="35" max="35" width="5.42578125" style="38" hidden="1" customWidth="1"/>
    <col min="36" max="36" width="4.5703125" style="485" hidden="1" customWidth="1"/>
    <col min="37" max="37" width="4.7109375" style="485" hidden="1" customWidth="1"/>
    <col min="38" max="38" width="4.28515625" style="485" hidden="1" customWidth="1"/>
    <col min="39" max="39" width="4.42578125" style="485" hidden="1" customWidth="1"/>
    <col min="40" max="40" width="4.28515625" style="485" hidden="1" customWidth="1"/>
    <col min="41" max="41" width="4" style="38" hidden="1" customWidth="1"/>
    <col min="42" max="42" width="4.7109375" style="38" hidden="1" customWidth="1"/>
    <col min="43" max="43" width="4.42578125" style="38" hidden="1" customWidth="1"/>
    <col min="44" max="44" width="4" style="38" hidden="1" customWidth="1"/>
    <col min="45" max="45" width="4.42578125" style="38" hidden="1" customWidth="1"/>
    <col min="46" max="46" width="3.7109375" style="38" hidden="1" customWidth="1"/>
    <col min="47" max="47" width="4.42578125" style="38" hidden="1" customWidth="1"/>
    <col min="48" max="48" width="4.5703125" style="38" hidden="1" customWidth="1"/>
    <col min="49" max="49" width="4" style="38" hidden="1" customWidth="1"/>
    <col min="50" max="50" width="4.28515625" style="38" hidden="1" customWidth="1"/>
    <col min="51" max="51" width="4.7109375" style="38" hidden="1" customWidth="1"/>
    <col min="52" max="52" width="3.7109375" style="38" hidden="1" customWidth="1"/>
    <col min="53" max="53" width="4.42578125" style="38" hidden="1" customWidth="1"/>
    <col min="54" max="54" width="3.7109375" style="38" hidden="1" customWidth="1"/>
    <col min="55" max="55" width="4.42578125" style="38" hidden="1" customWidth="1"/>
    <col min="56" max="56" width="3.7109375" style="38" hidden="1" customWidth="1"/>
    <col min="57" max="57" width="4.28515625" style="38" hidden="1" customWidth="1"/>
    <col min="58" max="58" width="4.42578125" style="38" hidden="1" customWidth="1"/>
    <col min="59" max="59" width="4" style="38" hidden="1" customWidth="1"/>
    <col min="60" max="60" width="4.42578125" style="38" hidden="1" customWidth="1"/>
    <col min="61" max="61" width="4.5703125" style="38" hidden="1" customWidth="1"/>
    <col min="62" max="62" width="3.7109375" style="38" hidden="1" customWidth="1"/>
    <col min="63" max="64" width="4.7109375" style="38" hidden="1" customWidth="1"/>
    <col min="65" max="65" width="4" style="38" hidden="1" customWidth="1"/>
    <col min="66" max="67" width="4.42578125" style="38" hidden="1" customWidth="1"/>
    <col min="68" max="68" width="3.7109375" style="38" hidden="1" customWidth="1"/>
    <col min="69" max="70" width="5.42578125" style="38" hidden="1" customWidth="1"/>
    <col min="71" max="71" width="5" style="38" hidden="1" customWidth="1"/>
    <col min="72" max="72" width="4.42578125" style="38" hidden="1" customWidth="1"/>
    <col min="73" max="74" width="5.28515625" style="38" hidden="1" customWidth="1"/>
    <col min="75" max="75" width="4.28515625" style="38" hidden="1" customWidth="1"/>
    <col min="76" max="76" width="5.42578125" style="38" hidden="1" customWidth="1"/>
    <col min="77" max="77" width="4.7109375" style="38" hidden="1" customWidth="1"/>
    <col min="78" max="79" width="4.42578125" style="38" hidden="1" customWidth="1"/>
    <col min="80" max="81" width="4.7109375" style="38" hidden="1" customWidth="1"/>
    <col min="82" max="82" width="4.5703125" style="38" hidden="1" customWidth="1"/>
    <col min="83" max="83" width="4.42578125" style="38" hidden="1" customWidth="1"/>
    <col min="84" max="84" width="4" style="38" hidden="1" customWidth="1"/>
    <col min="85" max="85" width="2.42578125" style="38" hidden="1" customWidth="1"/>
    <col min="86" max="86" width="6.7109375" style="38" hidden="1" customWidth="1"/>
    <col min="87" max="87" width="6.42578125" style="38" hidden="1" customWidth="1"/>
    <col min="88" max="88" width="6.28515625" style="38" hidden="1" customWidth="1"/>
    <col min="89" max="89" width="6" style="38" hidden="1" customWidth="1"/>
    <col min="90" max="90" width="4.28515625" style="38" hidden="1" customWidth="1"/>
    <col min="91" max="91" width="4.28515625" style="39" hidden="1" customWidth="1"/>
    <col min="92" max="92" width="8.42578125" style="1815" hidden="1" customWidth="1"/>
    <col min="93" max="93" width="7.7109375" style="39" hidden="1" customWidth="1"/>
    <col min="94" max="94" width="8" style="39" bestFit="1" customWidth="1"/>
    <col min="95" max="95" width="4.28515625" style="39"/>
    <col min="96" max="96" width="5.28515625" style="39" bestFit="1" customWidth="1"/>
    <col min="97" max="16384" width="4.28515625" style="39"/>
  </cols>
  <sheetData>
    <row r="1" spans="1:97" ht="15.6" customHeight="1">
      <c r="A1" s="2832" t="s">
        <v>638</v>
      </c>
      <c r="B1" s="2833"/>
      <c r="C1" s="2833"/>
      <c r="D1" s="2833"/>
      <c r="E1" s="2833"/>
      <c r="F1" s="2833"/>
      <c r="G1" s="2833"/>
      <c r="H1" s="2833"/>
      <c r="I1" s="2833"/>
      <c r="J1" s="2833"/>
      <c r="K1" s="2833"/>
      <c r="L1" s="2833"/>
      <c r="M1" s="2833"/>
      <c r="N1" s="2833"/>
      <c r="O1" s="2833"/>
      <c r="P1" s="2833"/>
      <c r="Q1" s="2833"/>
      <c r="R1" s="2833"/>
      <c r="S1" s="2833"/>
      <c r="T1" s="2833"/>
      <c r="U1" s="2833"/>
      <c r="V1" s="2833"/>
      <c r="W1" s="2833"/>
      <c r="X1" s="2833"/>
      <c r="Y1" s="2833"/>
      <c r="Z1" s="2833"/>
      <c r="AA1" s="2833"/>
      <c r="AB1" s="2833"/>
      <c r="AC1" s="2833"/>
      <c r="AD1" s="2833"/>
      <c r="AE1" s="2833"/>
      <c r="AF1" s="2833"/>
      <c r="AG1" s="2833"/>
      <c r="AH1" s="2833"/>
      <c r="AI1" s="36"/>
      <c r="AJ1" s="467"/>
      <c r="AK1" s="467"/>
      <c r="AL1" s="467"/>
      <c r="AM1" s="467"/>
      <c r="AN1" s="467"/>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row>
    <row r="2" spans="1:97" ht="10.5" customHeight="1">
      <c r="A2" s="2834" t="s">
        <v>648</v>
      </c>
      <c r="B2" s="2835"/>
      <c r="C2" s="2835"/>
      <c r="D2" s="2835"/>
      <c r="E2" s="2835"/>
      <c r="F2" s="2835"/>
      <c r="G2" s="2835"/>
      <c r="H2" s="2835"/>
      <c r="I2" s="2835"/>
      <c r="J2" s="2835"/>
      <c r="K2" s="2835"/>
      <c r="L2" s="2835"/>
      <c r="M2" s="2835"/>
      <c r="N2" s="2835"/>
      <c r="O2" s="2835"/>
      <c r="P2" s="2835"/>
      <c r="Q2" s="2835"/>
      <c r="R2" s="2835"/>
      <c r="S2" s="2835"/>
      <c r="T2" s="2835"/>
      <c r="U2" s="2835"/>
      <c r="V2" s="2835"/>
      <c r="W2" s="2835"/>
      <c r="X2" s="2835"/>
      <c r="Y2" s="2835"/>
      <c r="Z2" s="2835"/>
      <c r="AA2" s="2835"/>
      <c r="AB2" s="2835"/>
      <c r="AC2" s="2835"/>
      <c r="AD2" s="2835"/>
      <c r="AE2" s="2835"/>
      <c r="AF2" s="2835"/>
      <c r="AG2" s="2835"/>
      <c r="AH2" s="2835"/>
      <c r="AI2" s="2835"/>
      <c r="AJ2" s="2835"/>
      <c r="AK2" s="2835"/>
      <c r="AL2" s="2835"/>
      <c r="AM2" s="2835"/>
      <c r="AN2" s="2835"/>
      <c r="AO2" s="2835"/>
      <c r="AP2" s="2835"/>
      <c r="AQ2" s="2835"/>
      <c r="AR2" s="2835"/>
      <c r="AS2" s="2835"/>
      <c r="AT2" s="2835"/>
      <c r="AU2" s="2835"/>
      <c r="AV2" s="2835"/>
      <c r="AW2" s="2835"/>
      <c r="AX2" s="2835"/>
      <c r="AY2" s="2835"/>
      <c r="AZ2" s="2835"/>
      <c r="BA2" s="2835"/>
      <c r="BB2" s="2835"/>
      <c r="BC2" s="2835"/>
      <c r="BD2" s="2835"/>
      <c r="BE2" s="2835"/>
      <c r="BF2" s="2835"/>
      <c r="BG2" s="2835"/>
      <c r="BH2" s="2835"/>
      <c r="BI2" s="2835"/>
      <c r="BJ2" s="2835"/>
      <c r="BK2" s="2835"/>
      <c r="BL2" s="2835"/>
      <c r="BM2" s="2835"/>
      <c r="BN2" s="2835"/>
      <c r="BO2" s="2835"/>
      <c r="BP2" s="2835"/>
      <c r="BQ2" s="2835"/>
      <c r="BR2" s="2835"/>
      <c r="BS2" s="2835"/>
      <c r="BT2" s="2835"/>
      <c r="BU2" s="2835"/>
      <c r="BV2" s="2835"/>
      <c r="BW2" s="2835"/>
      <c r="BX2" s="2835"/>
      <c r="BY2" s="2835"/>
      <c r="BZ2" s="2835"/>
      <c r="CA2" s="2835"/>
      <c r="CB2" s="2835"/>
      <c r="CC2" s="2835"/>
      <c r="CD2" s="2835"/>
      <c r="CE2" s="2835"/>
      <c r="CF2" s="2835"/>
      <c r="CG2" s="2835"/>
      <c r="CH2" s="2835"/>
      <c r="CI2" s="2835"/>
      <c r="CJ2" s="2835"/>
      <c r="CK2" s="2835"/>
      <c r="CL2" s="2835"/>
      <c r="CM2" s="1816"/>
      <c r="CN2" s="1946"/>
      <c r="CO2" s="1816"/>
      <c r="CP2" s="1816"/>
      <c r="CQ2" s="1816"/>
    </row>
    <row r="3" spans="1:97" ht="15" customHeight="1">
      <c r="A3" s="2836" t="s">
        <v>0</v>
      </c>
      <c r="B3" s="2836"/>
      <c r="C3" s="2836"/>
      <c r="D3" s="2836"/>
      <c r="E3" s="2836"/>
      <c r="F3" s="2836"/>
      <c r="G3" s="2836"/>
      <c r="H3" s="2836"/>
      <c r="I3" s="2836"/>
      <c r="J3" s="2836"/>
      <c r="K3" s="2836"/>
      <c r="L3" s="2836"/>
      <c r="M3" s="2836"/>
      <c r="N3" s="2836"/>
      <c r="O3" s="2836"/>
      <c r="P3" s="2836"/>
      <c r="Q3" s="2836"/>
      <c r="R3" s="2836"/>
      <c r="S3" s="2836"/>
      <c r="T3" s="2836"/>
      <c r="U3" s="2836"/>
      <c r="V3" s="2836"/>
      <c r="W3" s="2836"/>
      <c r="X3" s="2836"/>
      <c r="Y3" s="2836"/>
      <c r="Z3" s="2836"/>
      <c r="AA3" s="2836"/>
      <c r="AB3" s="2836"/>
      <c r="AC3" s="2836"/>
      <c r="AD3" s="2836"/>
      <c r="AE3" s="2836"/>
      <c r="AF3" s="2836"/>
      <c r="AG3" s="2836"/>
      <c r="AH3" s="2836"/>
      <c r="AI3" s="2836"/>
      <c r="AJ3" s="2836"/>
      <c r="AK3" s="2836"/>
      <c r="AL3" s="2836"/>
      <c r="AM3" s="2836"/>
      <c r="AN3" s="2836"/>
      <c r="AO3" s="2836"/>
      <c r="AP3" s="2836"/>
      <c r="AQ3" s="2836"/>
      <c r="AR3" s="2836"/>
      <c r="AS3" s="2836"/>
      <c r="AT3" s="2836"/>
      <c r="AU3" s="2836"/>
      <c r="AV3" s="2836"/>
      <c r="AW3" s="2836"/>
      <c r="AX3" s="2836"/>
      <c r="AY3" s="2836"/>
      <c r="AZ3" s="2836"/>
      <c r="BA3" s="2836"/>
      <c r="BB3" s="2836"/>
      <c r="BC3" s="2836"/>
      <c r="BD3" s="2836"/>
      <c r="BE3" s="2836"/>
      <c r="BF3" s="2836"/>
      <c r="BG3" s="2836"/>
      <c r="BH3" s="2836"/>
      <c r="BI3" s="2836"/>
      <c r="BJ3" s="2836"/>
      <c r="BK3" s="2836"/>
      <c r="BL3" s="2836"/>
      <c r="BM3" s="2836"/>
      <c r="BN3" s="2836"/>
      <c r="BO3" s="2836"/>
      <c r="BP3" s="2836"/>
      <c r="BQ3" s="2836"/>
      <c r="BR3" s="2836"/>
      <c r="BS3" s="2836"/>
      <c r="BT3" s="2836"/>
      <c r="BU3" s="2836"/>
      <c r="BV3" s="2836"/>
      <c r="BW3" s="2836"/>
      <c r="BX3" s="2836"/>
      <c r="BY3" s="2836"/>
      <c r="BZ3" s="2836"/>
      <c r="CA3" s="2836"/>
      <c r="CB3" s="2836"/>
      <c r="CC3" s="2836"/>
      <c r="CD3" s="2836"/>
      <c r="CE3" s="2836"/>
      <c r="CF3" s="2836"/>
      <c r="CG3" s="2836"/>
      <c r="CH3" s="2836"/>
      <c r="CI3" s="2836"/>
      <c r="CJ3" s="2836"/>
      <c r="CK3" s="2836"/>
      <c r="CL3" s="2836"/>
      <c r="CO3" s="1817"/>
      <c r="CP3" s="1817"/>
      <c r="CQ3" s="1817"/>
      <c r="CR3" s="1817"/>
      <c r="CS3" s="1817"/>
    </row>
    <row r="4" spans="1:97" s="1944" customFormat="1" ht="18.600000000000001" customHeight="1">
      <c r="A4" s="2837" t="s">
        <v>54</v>
      </c>
      <c r="B4" s="2837" t="s">
        <v>14</v>
      </c>
      <c r="C4" s="2837" t="s">
        <v>15</v>
      </c>
      <c r="D4" s="2837" t="s">
        <v>16</v>
      </c>
      <c r="E4" s="2837" t="s">
        <v>17</v>
      </c>
      <c r="F4" s="2840" t="s">
        <v>591</v>
      </c>
      <c r="G4" s="2841"/>
      <c r="H4" s="2842"/>
      <c r="I4" s="2846" t="s">
        <v>337</v>
      </c>
      <c r="J4" s="2846"/>
      <c r="K4" s="2846"/>
      <c r="L4" s="2846" t="s">
        <v>35</v>
      </c>
      <c r="M4" s="2846"/>
      <c r="N4" s="2847" t="s">
        <v>338</v>
      </c>
      <c r="O4" s="2848"/>
      <c r="P4" s="2848"/>
      <c r="Q4" s="2848"/>
      <c r="R4" s="2849"/>
      <c r="S4" s="2849"/>
      <c r="T4" s="2849"/>
      <c r="U4" s="2850"/>
      <c r="V4" s="2851" t="s">
        <v>502</v>
      </c>
      <c r="W4" s="2852"/>
      <c r="X4" s="2852"/>
      <c r="Y4" s="2853"/>
      <c r="Z4" s="2854" t="s">
        <v>586</v>
      </c>
      <c r="AA4" s="2855"/>
      <c r="AB4" s="2860" t="s">
        <v>592</v>
      </c>
      <c r="AC4" s="2860" t="s">
        <v>636</v>
      </c>
      <c r="AD4" s="2869" t="s">
        <v>588</v>
      </c>
      <c r="AE4" s="2869"/>
      <c r="AF4" s="2869"/>
      <c r="AG4" s="2869"/>
      <c r="AH4" s="2837" t="s">
        <v>4</v>
      </c>
      <c r="AI4" s="1939"/>
      <c r="AJ4" s="2870" t="s">
        <v>38</v>
      </c>
      <c r="AK4" s="2870"/>
      <c r="AL4" s="2870"/>
      <c r="AM4" s="2846" t="s">
        <v>69</v>
      </c>
      <c r="AN4" s="2846"/>
      <c r="AO4" s="2846"/>
      <c r="AP4" s="2846" t="s">
        <v>59</v>
      </c>
      <c r="AQ4" s="2846"/>
      <c r="AR4" s="2846"/>
      <c r="AS4" s="2846" t="s">
        <v>70</v>
      </c>
      <c r="AT4" s="2846"/>
      <c r="AU4" s="2846"/>
      <c r="AV4" s="2846" t="s">
        <v>39</v>
      </c>
      <c r="AW4" s="2846"/>
      <c r="AX4" s="2846"/>
      <c r="AY4" s="2846" t="s">
        <v>71</v>
      </c>
      <c r="AZ4" s="2846"/>
      <c r="BA4" s="2846"/>
      <c r="BB4" s="2846" t="s">
        <v>60</v>
      </c>
      <c r="BC4" s="2846"/>
      <c r="BD4" s="2846"/>
      <c r="BE4" s="2846" t="s">
        <v>72</v>
      </c>
      <c r="BF4" s="2846"/>
      <c r="BG4" s="2846"/>
      <c r="BH4" s="2846" t="s">
        <v>40</v>
      </c>
      <c r="BI4" s="2846"/>
      <c r="BJ4" s="2846"/>
      <c r="BK4" s="2846" t="s">
        <v>41</v>
      </c>
      <c r="BL4" s="2846"/>
      <c r="BM4" s="2846"/>
      <c r="BN4" s="2846" t="s">
        <v>339</v>
      </c>
      <c r="BO4" s="2846"/>
      <c r="BP4" s="2846"/>
      <c r="BQ4" s="2846" t="s">
        <v>42</v>
      </c>
      <c r="BR4" s="2872"/>
      <c r="BS4" s="2872"/>
      <c r="BT4" s="2872"/>
      <c r="BU4" s="2846" t="s">
        <v>78</v>
      </c>
      <c r="BV4" s="2846"/>
      <c r="BW4" s="2846"/>
      <c r="BX4" s="2846"/>
      <c r="BY4" s="2846"/>
      <c r="BZ4" s="2846"/>
      <c r="CA4" s="2846" t="s">
        <v>81</v>
      </c>
      <c r="CB4" s="2846"/>
      <c r="CC4" s="2846"/>
      <c r="CD4" s="2846"/>
      <c r="CE4" s="2846"/>
      <c r="CF4" s="2846"/>
      <c r="CG4" s="2846" t="s">
        <v>4</v>
      </c>
      <c r="CH4" s="2873" t="s">
        <v>341</v>
      </c>
      <c r="CI4" s="2874"/>
      <c r="CJ4" s="2874"/>
      <c r="CK4" s="2875"/>
      <c r="CL4" s="2885" t="s">
        <v>4</v>
      </c>
      <c r="CN4" s="2837" t="s">
        <v>604</v>
      </c>
      <c r="CP4" s="2871"/>
      <c r="CQ4" s="2871"/>
      <c r="CR4" s="2871"/>
    </row>
    <row r="5" spans="1:97" s="1944" customFormat="1" ht="25.5" customHeight="1">
      <c r="A5" s="2838"/>
      <c r="B5" s="2838"/>
      <c r="C5" s="2838"/>
      <c r="D5" s="2838"/>
      <c r="E5" s="2838"/>
      <c r="F5" s="2843"/>
      <c r="G5" s="2844"/>
      <c r="H5" s="2845"/>
      <c r="I5" s="2846" t="s">
        <v>34</v>
      </c>
      <c r="J5" s="2846" t="s">
        <v>19</v>
      </c>
      <c r="K5" s="2846"/>
      <c r="L5" s="2846" t="s">
        <v>20</v>
      </c>
      <c r="M5" s="2846" t="s">
        <v>33</v>
      </c>
      <c r="N5" s="2847" t="s">
        <v>582</v>
      </c>
      <c r="O5" s="2849"/>
      <c r="P5" s="2849"/>
      <c r="Q5" s="2850"/>
      <c r="R5" s="2847" t="s">
        <v>583</v>
      </c>
      <c r="S5" s="2849"/>
      <c r="T5" s="2849"/>
      <c r="U5" s="2850"/>
      <c r="V5" s="2854" t="s">
        <v>584</v>
      </c>
      <c r="W5" s="2863"/>
      <c r="X5" s="2854" t="s">
        <v>585</v>
      </c>
      <c r="Y5" s="2863"/>
      <c r="Z5" s="2856"/>
      <c r="AA5" s="2857"/>
      <c r="AB5" s="2861"/>
      <c r="AC5" s="2861"/>
      <c r="AD5" s="2869"/>
      <c r="AE5" s="2869"/>
      <c r="AF5" s="2869"/>
      <c r="AG5" s="2869"/>
      <c r="AH5" s="2838"/>
      <c r="AI5" s="1940"/>
      <c r="AJ5" s="2870" t="s">
        <v>1</v>
      </c>
      <c r="AK5" s="2877" t="s">
        <v>8</v>
      </c>
      <c r="AL5" s="2877"/>
      <c r="AM5" s="2870" t="s">
        <v>1</v>
      </c>
      <c r="AN5" s="2876" t="s">
        <v>8</v>
      </c>
      <c r="AO5" s="2876"/>
      <c r="AP5" s="2846" t="s">
        <v>1</v>
      </c>
      <c r="AQ5" s="2876" t="s">
        <v>8</v>
      </c>
      <c r="AR5" s="2876"/>
      <c r="AS5" s="2846" t="s">
        <v>1</v>
      </c>
      <c r="AT5" s="2876" t="s">
        <v>8</v>
      </c>
      <c r="AU5" s="2876"/>
      <c r="AV5" s="2846" t="s">
        <v>1</v>
      </c>
      <c r="AW5" s="2876" t="s">
        <v>8</v>
      </c>
      <c r="AX5" s="2876"/>
      <c r="AY5" s="2846" t="s">
        <v>1</v>
      </c>
      <c r="AZ5" s="2876" t="s">
        <v>8</v>
      </c>
      <c r="BA5" s="2876"/>
      <c r="BB5" s="2846" t="s">
        <v>1</v>
      </c>
      <c r="BC5" s="2876" t="s">
        <v>8</v>
      </c>
      <c r="BD5" s="2876"/>
      <c r="BE5" s="2846" t="s">
        <v>1</v>
      </c>
      <c r="BF5" s="2876" t="s">
        <v>8</v>
      </c>
      <c r="BG5" s="2876"/>
      <c r="BH5" s="2846" t="s">
        <v>1</v>
      </c>
      <c r="BI5" s="2876" t="s">
        <v>8</v>
      </c>
      <c r="BJ5" s="2876"/>
      <c r="BK5" s="2846" t="s">
        <v>1</v>
      </c>
      <c r="BL5" s="2876" t="s">
        <v>8</v>
      </c>
      <c r="BM5" s="2876"/>
      <c r="BN5" s="2846" t="s">
        <v>1</v>
      </c>
      <c r="BO5" s="2876" t="s">
        <v>8</v>
      </c>
      <c r="BP5" s="2876"/>
      <c r="BQ5" s="2846" t="s">
        <v>20</v>
      </c>
      <c r="BR5" s="2846" t="s">
        <v>33</v>
      </c>
      <c r="BS5" s="2872"/>
      <c r="BT5" s="2872"/>
      <c r="BU5" s="2846" t="s">
        <v>80</v>
      </c>
      <c r="BV5" s="2846"/>
      <c r="BW5" s="2846"/>
      <c r="BX5" s="2846" t="s">
        <v>79</v>
      </c>
      <c r="BY5" s="2846"/>
      <c r="BZ5" s="2846"/>
      <c r="CA5" s="2846" t="s">
        <v>80</v>
      </c>
      <c r="CB5" s="2846"/>
      <c r="CC5" s="2846"/>
      <c r="CD5" s="2846" t="s">
        <v>79</v>
      </c>
      <c r="CE5" s="2846"/>
      <c r="CF5" s="2846"/>
      <c r="CG5" s="2846"/>
      <c r="CH5" s="2887" t="s">
        <v>20</v>
      </c>
      <c r="CI5" s="2873" t="s">
        <v>33</v>
      </c>
      <c r="CJ5" s="2874"/>
      <c r="CK5" s="2875"/>
      <c r="CL5" s="2885"/>
      <c r="CN5" s="2838"/>
      <c r="CP5" s="2871"/>
      <c r="CQ5" s="2871"/>
      <c r="CR5" s="2871"/>
    </row>
    <row r="6" spans="1:97" s="1944" customFormat="1" ht="13.5" customHeight="1">
      <c r="A6" s="2838"/>
      <c r="B6" s="2838"/>
      <c r="C6" s="2838"/>
      <c r="D6" s="2838"/>
      <c r="E6" s="2838"/>
      <c r="F6" s="2866" t="s">
        <v>34</v>
      </c>
      <c r="G6" s="2846" t="s">
        <v>19</v>
      </c>
      <c r="H6" s="2846"/>
      <c r="I6" s="2846"/>
      <c r="J6" s="2846" t="s">
        <v>20</v>
      </c>
      <c r="K6" s="2846" t="s">
        <v>33</v>
      </c>
      <c r="L6" s="2846"/>
      <c r="M6" s="2846"/>
      <c r="N6" s="2866" t="s">
        <v>20</v>
      </c>
      <c r="O6" s="2847" t="s">
        <v>33</v>
      </c>
      <c r="P6" s="2849"/>
      <c r="Q6" s="2850"/>
      <c r="R6" s="2866" t="s">
        <v>20</v>
      </c>
      <c r="S6" s="2847" t="s">
        <v>33</v>
      </c>
      <c r="T6" s="2849"/>
      <c r="U6" s="2850"/>
      <c r="V6" s="2864"/>
      <c r="W6" s="2865"/>
      <c r="X6" s="2864"/>
      <c r="Y6" s="2865"/>
      <c r="Z6" s="2858"/>
      <c r="AA6" s="2859"/>
      <c r="AB6" s="2861"/>
      <c r="AC6" s="2861"/>
      <c r="AD6" s="2883" t="s">
        <v>20</v>
      </c>
      <c r="AE6" s="2883" t="s">
        <v>587</v>
      </c>
      <c r="AF6" s="2883"/>
      <c r="AG6" s="2883"/>
      <c r="AH6" s="2838"/>
      <c r="AI6" s="1940"/>
      <c r="AJ6" s="2870"/>
      <c r="AK6" s="2877" t="s">
        <v>9</v>
      </c>
      <c r="AL6" s="2877" t="s">
        <v>10</v>
      </c>
      <c r="AM6" s="2870"/>
      <c r="AN6" s="2877" t="s">
        <v>9</v>
      </c>
      <c r="AO6" s="2876" t="s">
        <v>10</v>
      </c>
      <c r="AP6" s="2846"/>
      <c r="AQ6" s="2876" t="s">
        <v>9</v>
      </c>
      <c r="AR6" s="2876" t="s">
        <v>10</v>
      </c>
      <c r="AS6" s="2846"/>
      <c r="AT6" s="2876" t="s">
        <v>9</v>
      </c>
      <c r="AU6" s="2876" t="s">
        <v>10</v>
      </c>
      <c r="AV6" s="2846"/>
      <c r="AW6" s="2876" t="s">
        <v>9</v>
      </c>
      <c r="AX6" s="2876" t="s">
        <v>10</v>
      </c>
      <c r="AY6" s="2846"/>
      <c r="AZ6" s="2876" t="s">
        <v>9</v>
      </c>
      <c r="BA6" s="2876" t="s">
        <v>10</v>
      </c>
      <c r="BB6" s="2846"/>
      <c r="BC6" s="2876" t="s">
        <v>9</v>
      </c>
      <c r="BD6" s="2876" t="s">
        <v>10</v>
      </c>
      <c r="BE6" s="2846"/>
      <c r="BF6" s="2876" t="s">
        <v>9</v>
      </c>
      <c r="BG6" s="2876" t="s">
        <v>10</v>
      </c>
      <c r="BH6" s="2846"/>
      <c r="BI6" s="2876" t="s">
        <v>9</v>
      </c>
      <c r="BJ6" s="2876" t="s">
        <v>10</v>
      </c>
      <c r="BK6" s="2846"/>
      <c r="BL6" s="2876" t="s">
        <v>9</v>
      </c>
      <c r="BM6" s="2876" t="s">
        <v>10</v>
      </c>
      <c r="BN6" s="2846"/>
      <c r="BO6" s="2876" t="s">
        <v>9</v>
      </c>
      <c r="BP6" s="2876" t="s">
        <v>10</v>
      </c>
      <c r="BQ6" s="2872"/>
      <c r="BR6" s="2876" t="s">
        <v>1</v>
      </c>
      <c r="BS6" s="2876" t="s">
        <v>340</v>
      </c>
      <c r="BT6" s="2872"/>
      <c r="BU6" s="2846" t="s">
        <v>1</v>
      </c>
      <c r="BV6" s="2876" t="s">
        <v>8</v>
      </c>
      <c r="BW6" s="2876"/>
      <c r="BX6" s="2846" t="s">
        <v>1</v>
      </c>
      <c r="BY6" s="2876" t="s">
        <v>8</v>
      </c>
      <c r="BZ6" s="2876"/>
      <c r="CA6" s="2846" t="s">
        <v>1</v>
      </c>
      <c r="CB6" s="2876" t="s">
        <v>8</v>
      </c>
      <c r="CC6" s="2876"/>
      <c r="CD6" s="2846" t="s">
        <v>1</v>
      </c>
      <c r="CE6" s="2876" t="s">
        <v>8</v>
      </c>
      <c r="CF6" s="2876"/>
      <c r="CG6" s="2846"/>
      <c r="CH6" s="2839"/>
      <c r="CI6" s="2878" t="s">
        <v>1</v>
      </c>
      <c r="CJ6" s="2880" t="s">
        <v>340</v>
      </c>
      <c r="CK6" s="2875"/>
      <c r="CL6" s="2885"/>
      <c r="CN6" s="2838"/>
      <c r="CP6" s="2871"/>
      <c r="CQ6" s="2882"/>
      <c r="CR6" s="2882"/>
    </row>
    <row r="7" spans="1:97" s="1944" customFormat="1" ht="12.6" customHeight="1">
      <c r="A7" s="2838"/>
      <c r="B7" s="2838"/>
      <c r="C7" s="2838"/>
      <c r="D7" s="2838"/>
      <c r="E7" s="2838"/>
      <c r="F7" s="2839"/>
      <c r="G7" s="2866" t="s">
        <v>20</v>
      </c>
      <c r="H7" s="2866" t="s">
        <v>33</v>
      </c>
      <c r="I7" s="2846"/>
      <c r="J7" s="2881"/>
      <c r="K7" s="2846"/>
      <c r="L7" s="2846"/>
      <c r="M7" s="2846"/>
      <c r="N7" s="2839"/>
      <c r="O7" s="2866" t="s">
        <v>424</v>
      </c>
      <c r="P7" s="2847" t="s">
        <v>8</v>
      </c>
      <c r="Q7" s="2850"/>
      <c r="R7" s="2839"/>
      <c r="S7" s="2866" t="s">
        <v>424</v>
      </c>
      <c r="T7" s="2847" t="s">
        <v>8</v>
      </c>
      <c r="U7" s="2850"/>
      <c r="V7" s="2867" t="s">
        <v>20</v>
      </c>
      <c r="W7" s="2867" t="s">
        <v>33</v>
      </c>
      <c r="X7" s="2867" t="s">
        <v>20</v>
      </c>
      <c r="Y7" s="2867" t="s">
        <v>33</v>
      </c>
      <c r="Z7" s="2867" t="s">
        <v>20</v>
      </c>
      <c r="AA7" s="2867" t="s">
        <v>33</v>
      </c>
      <c r="AB7" s="2861"/>
      <c r="AC7" s="2861"/>
      <c r="AD7" s="2883"/>
      <c r="AE7" s="2846" t="s">
        <v>424</v>
      </c>
      <c r="AF7" s="2869" t="s">
        <v>8</v>
      </c>
      <c r="AG7" s="2883"/>
      <c r="AH7" s="2838"/>
      <c r="AI7" s="1940"/>
      <c r="AJ7" s="2870"/>
      <c r="AK7" s="2877"/>
      <c r="AL7" s="2877"/>
      <c r="AM7" s="2870"/>
      <c r="AN7" s="2877"/>
      <c r="AO7" s="2876"/>
      <c r="AP7" s="2846"/>
      <c r="AQ7" s="2876"/>
      <c r="AR7" s="2876"/>
      <c r="AS7" s="2846"/>
      <c r="AT7" s="2876"/>
      <c r="AU7" s="2876"/>
      <c r="AV7" s="2846"/>
      <c r="AW7" s="2876"/>
      <c r="AX7" s="2876"/>
      <c r="AY7" s="2846"/>
      <c r="AZ7" s="2876"/>
      <c r="BA7" s="2876"/>
      <c r="BB7" s="2846"/>
      <c r="BC7" s="2876"/>
      <c r="BD7" s="2876"/>
      <c r="BE7" s="2846"/>
      <c r="BF7" s="2876"/>
      <c r="BG7" s="2876"/>
      <c r="BH7" s="2846"/>
      <c r="BI7" s="2876"/>
      <c r="BJ7" s="2876"/>
      <c r="BK7" s="2846"/>
      <c r="BL7" s="2876"/>
      <c r="BM7" s="2876"/>
      <c r="BN7" s="2846"/>
      <c r="BO7" s="2876"/>
      <c r="BP7" s="2876"/>
      <c r="BQ7" s="2872"/>
      <c r="BR7" s="2872"/>
      <c r="BS7" s="1942" t="s">
        <v>9</v>
      </c>
      <c r="BT7" s="1942" t="s">
        <v>10</v>
      </c>
      <c r="BU7" s="2846"/>
      <c r="BV7" s="1942" t="s">
        <v>9</v>
      </c>
      <c r="BW7" s="1942" t="s">
        <v>10</v>
      </c>
      <c r="BX7" s="2846"/>
      <c r="BY7" s="1942" t="s">
        <v>9</v>
      </c>
      <c r="BZ7" s="1942" t="s">
        <v>10</v>
      </c>
      <c r="CA7" s="2846"/>
      <c r="CB7" s="1942" t="s">
        <v>9</v>
      </c>
      <c r="CC7" s="1942" t="s">
        <v>10</v>
      </c>
      <c r="CD7" s="2846"/>
      <c r="CE7" s="1942" t="s">
        <v>9</v>
      </c>
      <c r="CF7" s="1942" t="s">
        <v>10</v>
      </c>
      <c r="CG7" s="2846"/>
      <c r="CH7" s="2879"/>
      <c r="CI7" s="2879"/>
      <c r="CJ7" s="1947" t="s">
        <v>9</v>
      </c>
      <c r="CK7" s="1947" t="s">
        <v>10</v>
      </c>
      <c r="CL7" s="2885"/>
      <c r="CN7" s="2838"/>
      <c r="CP7" s="2871"/>
      <c r="CQ7" s="1945"/>
      <c r="CR7" s="1945"/>
    </row>
    <row r="8" spans="1:97" s="1944" customFormat="1" ht="37.5" customHeight="1">
      <c r="A8" s="2839"/>
      <c r="B8" s="2839"/>
      <c r="C8" s="2839"/>
      <c r="D8" s="2839"/>
      <c r="E8" s="2839"/>
      <c r="F8" s="2839"/>
      <c r="G8" s="2839"/>
      <c r="H8" s="2839"/>
      <c r="I8" s="1943"/>
      <c r="J8" s="1818"/>
      <c r="K8" s="1943"/>
      <c r="L8" s="1943"/>
      <c r="M8" s="1943"/>
      <c r="N8" s="2839"/>
      <c r="O8" s="2839"/>
      <c r="P8" s="1819" t="s">
        <v>9</v>
      </c>
      <c r="Q8" s="1819" t="s">
        <v>10</v>
      </c>
      <c r="R8" s="2839"/>
      <c r="S8" s="2839"/>
      <c r="T8" s="1819" t="s">
        <v>9</v>
      </c>
      <c r="U8" s="1819" t="s">
        <v>10</v>
      </c>
      <c r="V8" s="2868"/>
      <c r="W8" s="2868"/>
      <c r="X8" s="2868"/>
      <c r="Y8" s="2868"/>
      <c r="Z8" s="2868"/>
      <c r="AA8" s="2868"/>
      <c r="AB8" s="2862"/>
      <c r="AC8" s="2862"/>
      <c r="AD8" s="2884"/>
      <c r="AE8" s="2867"/>
      <c r="AF8" s="1819" t="s">
        <v>9</v>
      </c>
      <c r="AG8" s="1819" t="s">
        <v>10</v>
      </c>
      <c r="AH8" s="2839"/>
      <c r="AI8" s="1941"/>
      <c r="AJ8" s="546"/>
      <c r="AK8" s="1957"/>
      <c r="AL8" s="1957"/>
      <c r="AM8" s="546"/>
      <c r="AN8" s="1957"/>
      <c r="AO8" s="1819"/>
      <c r="AP8" s="1943"/>
      <c r="AQ8" s="1819"/>
      <c r="AR8" s="1819"/>
      <c r="AS8" s="1943"/>
      <c r="AT8" s="1819"/>
      <c r="AU8" s="1819"/>
      <c r="AV8" s="1943"/>
      <c r="AW8" s="1819"/>
      <c r="AX8" s="1819"/>
      <c r="AY8" s="1943"/>
      <c r="AZ8" s="1819"/>
      <c r="BA8" s="1819"/>
      <c r="BB8" s="1943"/>
      <c r="BC8" s="1819"/>
      <c r="BD8" s="1819"/>
      <c r="BE8" s="1943"/>
      <c r="BF8" s="1819"/>
      <c r="BG8" s="1819"/>
      <c r="BH8" s="1943"/>
      <c r="BI8" s="1819"/>
      <c r="BJ8" s="1819"/>
      <c r="BK8" s="1943"/>
      <c r="BL8" s="1819"/>
      <c r="BM8" s="1819"/>
      <c r="BN8" s="1943"/>
      <c r="BO8" s="1819"/>
      <c r="BP8" s="1819"/>
      <c r="BQ8" s="1820"/>
      <c r="BR8" s="1820"/>
      <c r="BS8" s="1819"/>
      <c r="BT8" s="1819"/>
      <c r="BU8" s="1943"/>
      <c r="BV8" s="1819"/>
      <c r="BW8" s="1819"/>
      <c r="BX8" s="1943"/>
      <c r="BY8" s="1819"/>
      <c r="BZ8" s="1819"/>
      <c r="CA8" s="1943"/>
      <c r="CB8" s="1819"/>
      <c r="CC8" s="1819"/>
      <c r="CD8" s="1943"/>
      <c r="CE8" s="1819"/>
      <c r="CF8" s="1819"/>
      <c r="CG8" s="1943"/>
      <c r="CH8" s="1941"/>
      <c r="CI8" s="1941"/>
      <c r="CJ8" s="1819"/>
      <c r="CK8" s="1819"/>
      <c r="CL8" s="1943"/>
      <c r="CN8" s="2886"/>
      <c r="CQ8" s="1945"/>
      <c r="CR8" s="1945"/>
    </row>
    <row r="9" spans="1:97" s="1944" customFormat="1" ht="14.65" customHeight="1">
      <c r="A9" s="1821" t="s">
        <v>21</v>
      </c>
      <c r="B9" s="1822">
        <v>2</v>
      </c>
      <c r="C9" s="1822">
        <v>3</v>
      </c>
      <c r="D9" s="1822">
        <f t="shared" ref="D9" si="0">C9+1</f>
        <v>4</v>
      </c>
      <c r="E9" s="1821" t="s">
        <v>589</v>
      </c>
      <c r="F9" s="1822">
        <v>6</v>
      </c>
      <c r="G9" s="1821" t="s">
        <v>590</v>
      </c>
      <c r="H9" s="1822">
        <v>8</v>
      </c>
      <c r="I9" s="1822">
        <f>H9+1</f>
        <v>9</v>
      </c>
      <c r="J9" s="1822">
        <f>I9+1</f>
        <v>10</v>
      </c>
      <c r="K9" s="1822">
        <f>J9+1</f>
        <v>11</v>
      </c>
      <c r="L9" s="1822">
        <f>H9+1</f>
        <v>9</v>
      </c>
      <c r="M9" s="1822">
        <f t="shared" ref="M9:BR9" si="1">L9+1</f>
        <v>10</v>
      </c>
      <c r="N9" s="1822">
        <v>9</v>
      </c>
      <c r="O9" s="1822">
        <v>10</v>
      </c>
      <c r="P9" s="1822">
        <v>11</v>
      </c>
      <c r="Q9" s="1822">
        <v>12</v>
      </c>
      <c r="R9" s="1822">
        <v>13</v>
      </c>
      <c r="S9" s="1822">
        <v>14</v>
      </c>
      <c r="T9" s="1822">
        <v>15</v>
      </c>
      <c r="U9" s="1822">
        <v>16</v>
      </c>
      <c r="V9" s="1822">
        <v>17</v>
      </c>
      <c r="W9" s="1822">
        <v>18</v>
      </c>
      <c r="X9" s="1822">
        <v>19</v>
      </c>
      <c r="Y9" s="1822">
        <v>20</v>
      </c>
      <c r="Z9" s="1822">
        <v>21</v>
      </c>
      <c r="AA9" s="1822">
        <v>22</v>
      </c>
      <c r="AB9" s="1948"/>
      <c r="AC9" s="1948"/>
      <c r="AD9" s="1822">
        <v>23</v>
      </c>
      <c r="AE9" s="1822">
        <v>24</v>
      </c>
      <c r="AF9" s="1822">
        <v>25</v>
      </c>
      <c r="AG9" s="1822">
        <v>26</v>
      </c>
      <c r="AH9" s="1822">
        <v>27</v>
      </c>
      <c r="AI9" s="1822"/>
      <c r="AJ9" s="1948">
        <f>Q9+1</f>
        <v>13</v>
      </c>
      <c r="AK9" s="1948">
        <f t="shared" si="1"/>
        <v>14</v>
      </c>
      <c r="AL9" s="1948">
        <f t="shared" si="1"/>
        <v>15</v>
      </c>
      <c r="AM9" s="1948">
        <f t="shared" si="1"/>
        <v>16</v>
      </c>
      <c r="AN9" s="1948">
        <f t="shared" si="1"/>
        <v>17</v>
      </c>
      <c r="AO9" s="1822">
        <f t="shared" si="1"/>
        <v>18</v>
      </c>
      <c r="AP9" s="1822">
        <f t="shared" si="1"/>
        <v>19</v>
      </c>
      <c r="AQ9" s="1822">
        <f t="shared" si="1"/>
        <v>20</v>
      </c>
      <c r="AR9" s="1822">
        <f t="shared" si="1"/>
        <v>21</v>
      </c>
      <c r="AS9" s="1822">
        <f t="shared" si="1"/>
        <v>22</v>
      </c>
      <c r="AT9" s="1822">
        <f t="shared" si="1"/>
        <v>23</v>
      </c>
      <c r="AU9" s="1822">
        <f t="shared" si="1"/>
        <v>24</v>
      </c>
      <c r="AV9" s="1822">
        <f t="shared" si="1"/>
        <v>25</v>
      </c>
      <c r="AW9" s="1822">
        <f t="shared" si="1"/>
        <v>26</v>
      </c>
      <c r="AX9" s="1822">
        <f t="shared" si="1"/>
        <v>27</v>
      </c>
      <c r="AY9" s="1822">
        <f t="shared" si="1"/>
        <v>28</v>
      </c>
      <c r="AZ9" s="1822">
        <f t="shared" si="1"/>
        <v>29</v>
      </c>
      <c r="BA9" s="1822">
        <f t="shared" si="1"/>
        <v>30</v>
      </c>
      <c r="BB9" s="1822">
        <f t="shared" si="1"/>
        <v>31</v>
      </c>
      <c r="BC9" s="1822">
        <f t="shared" si="1"/>
        <v>32</v>
      </c>
      <c r="BD9" s="1822">
        <f t="shared" si="1"/>
        <v>33</v>
      </c>
      <c r="BE9" s="1822">
        <f t="shared" si="1"/>
        <v>34</v>
      </c>
      <c r="BF9" s="1822">
        <f t="shared" si="1"/>
        <v>35</v>
      </c>
      <c r="BG9" s="1822">
        <f t="shared" si="1"/>
        <v>36</v>
      </c>
      <c r="BH9" s="1822">
        <f t="shared" si="1"/>
        <v>37</v>
      </c>
      <c r="BI9" s="1822">
        <f t="shared" si="1"/>
        <v>38</v>
      </c>
      <c r="BJ9" s="1822">
        <f t="shared" si="1"/>
        <v>39</v>
      </c>
      <c r="BK9" s="1822">
        <f t="shared" si="1"/>
        <v>40</v>
      </c>
      <c r="BL9" s="1822">
        <f t="shared" si="1"/>
        <v>41</v>
      </c>
      <c r="BM9" s="1822">
        <f t="shared" si="1"/>
        <v>42</v>
      </c>
      <c r="BN9" s="1822"/>
      <c r="BO9" s="1822"/>
      <c r="BP9" s="1822"/>
      <c r="BQ9" s="1822">
        <f>BM9+1</f>
        <v>43</v>
      </c>
      <c r="BR9" s="1822">
        <f t="shared" si="1"/>
        <v>44</v>
      </c>
      <c r="BS9" s="1822">
        <f>BQ9+1</f>
        <v>44</v>
      </c>
      <c r="BT9" s="1823">
        <f>BS9+1</f>
        <v>45</v>
      </c>
      <c r="BU9" s="1822">
        <f>BT9+1</f>
        <v>46</v>
      </c>
      <c r="BV9" s="1822">
        <f t="shared" ref="BV9:CG9" si="2">BU9+1</f>
        <v>47</v>
      </c>
      <c r="BW9" s="1823">
        <f>BV9+1</f>
        <v>48</v>
      </c>
      <c r="BX9" s="1822">
        <f t="shared" si="2"/>
        <v>49</v>
      </c>
      <c r="BY9" s="1822">
        <f t="shared" si="2"/>
        <v>50</v>
      </c>
      <c r="BZ9" s="1823">
        <f>BY9+1</f>
        <v>51</v>
      </c>
      <c r="CA9" s="1822">
        <f t="shared" si="2"/>
        <v>52</v>
      </c>
      <c r="CB9" s="1822">
        <f t="shared" si="2"/>
        <v>53</v>
      </c>
      <c r="CC9" s="1823">
        <f>CB9+1</f>
        <v>54</v>
      </c>
      <c r="CD9" s="1822">
        <f t="shared" si="2"/>
        <v>55</v>
      </c>
      <c r="CE9" s="1822">
        <f t="shared" si="2"/>
        <v>56</v>
      </c>
      <c r="CF9" s="1823">
        <f>CE9+1</f>
        <v>57</v>
      </c>
      <c r="CG9" s="1822">
        <f t="shared" si="2"/>
        <v>58</v>
      </c>
      <c r="CH9" s="1822">
        <f>BT9+1</f>
        <v>46</v>
      </c>
      <c r="CI9" s="1822">
        <f t="shared" ref="CI9:CL9" si="3">CH9+1</f>
        <v>47</v>
      </c>
      <c r="CJ9" s="1822">
        <f t="shared" si="3"/>
        <v>48</v>
      </c>
      <c r="CK9" s="1822">
        <f t="shared" si="3"/>
        <v>49</v>
      </c>
      <c r="CL9" s="1822">
        <f t="shared" si="3"/>
        <v>50</v>
      </c>
      <c r="CM9" s="1822"/>
      <c r="CN9" s="1824"/>
    </row>
    <row r="10" spans="1:97" s="227" customFormat="1" ht="16.5" customHeight="1">
      <c r="A10" s="1825"/>
      <c r="B10" s="1826" t="s">
        <v>6</v>
      </c>
      <c r="C10" s="1825"/>
      <c r="D10" s="1825"/>
      <c r="E10" s="1825"/>
      <c r="F10" s="1826"/>
      <c r="G10" s="1827">
        <f>G11+G15+G16</f>
        <v>3676622</v>
      </c>
      <c r="H10" s="1827">
        <f t="shared" ref="H10:AG10" si="4">H11+H15+H16</f>
        <v>3268013.5</v>
      </c>
      <c r="I10" s="1827" t="e">
        <f t="shared" si="4"/>
        <v>#VALUE!</v>
      </c>
      <c r="J10" s="1827">
        <f t="shared" si="4"/>
        <v>598490</v>
      </c>
      <c r="K10" s="1827">
        <f t="shared" si="4"/>
        <v>598490</v>
      </c>
      <c r="L10" s="1827">
        <f t="shared" si="4"/>
        <v>557205</v>
      </c>
      <c r="M10" s="1827">
        <f t="shared" si="4"/>
        <v>511281</v>
      </c>
      <c r="N10" s="1827">
        <f t="shared" si="4"/>
        <v>4421647</v>
      </c>
      <c r="O10" s="1827">
        <f t="shared" si="4"/>
        <v>4421647</v>
      </c>
      <c r="P10" s="1827">
        <f t="shared" si="4"/>
        <v>2307774</v>
      </c>
      <c r="Q10" s="1827">
        <f t="shared" si="4"/>
        <v>0</v>
      </c>
      <c r="R10" s="1827">
        <f t="shared" si="4"/>
        <v>700688</v>
      </c>
      <c r="S10" s="1827">
        <f t="shared" si="4"/>
        <v>684120</v>
      </c>
      <c r="T10" s="1827">
        <f t="shared" si="4"/>
        <v>143243</v>
      </c>
      <c r="U10" s="1827">
        <f t="shared" si="4"/>
        <v>0</v>
      </c>
      <c r="V10" s="1827">
        <f t="shared" si="4"/>
        <v>372357</v>
      </c>
      <c r="W10" s="1827">
        <f t="shared" si="4"/>
        <v>367857</v>
      </c>
      <c r="X10" s="1827">
        <f t="shared" si="4"/>
        <v>291154</v>
      </c>
      <c r="Y10" s="1827">
        <f t="shared" si="4"/>
        <v>284055</v>
      </c>
      <c r="Z10" s="1827">
        <f t="shared" si="4"/>
        <v>2628997</v>
      </c>
      <c r="AA10" s="1827">
        <f t="shared" si="4"/>
        <v>2561792</v>
      </c>
      <c r="AB10" s="1949">
        <f t="shared" si="4"/>
        <v>1398076</v>
      </c>
      <c r="AC10" s="1949">
        <f t="shared" si="4"/>
        <v>661815</v>
      </c>
      <c r="AD10" s="1827">
        <f t="shared" si="4"/>
        <v>563318</v>
      </c>
      <c r="AE10" s="1827">
        <f t="shared" si="4"/>
        <v>563318</v>
      </c>
      <c r="AF10" s="1827">
        <f t="shared" si="4"/>
        <v>257200</v>
      </c>
      <c r="AG10" s="1827">
        <f t="shared" si="4"/>
        <v>0</v>
      </c>
      <c r="AH10" s="1827"/>
      <c r="AI10" s="1827"/>
      <c r="AJ10" s="1949" t="e">
        <f>AJ11+#REF!+AJ16</f>
        <v>#REF!</v>
      </c>
      <c r="AK10" s="1949" t="e">
        <f>AK11+#REF!+AK16</f>
        <v>#REF!</v>
      </c>
      <c r="AL10" s="1949" t="e">
        <f>AL11+#REF!+AL16</f>
        <v>#REF!</v>
      </c>
      <c r="AM10" s="1949" t="e">
        <f>AM11+#REF!+AM16</f>
        <v>#REF!</v>
      </c>
      <c r="AN10" s="1949" t="e">
        <f>AN11+#REF!+AN16</f>
        <v>#REF!</v>
      </c>
      <c r="AO10" s="1827" t="e">
        <f>AO11+#REF!+AO16</f>
        <v>#REF!</v>
      </c>
      <c r="AP10" s="1827" t="e">
        <f>AP11+#REF!+AP16</f>
        <v>#REF!</v>
      </c>
      <c r="AQ10" s="1827" t="e">
        <f>AQ11+#REF!+AQ16</f>
        <v>#REF!</v>
      </c>
      <c r="AR10" s="1827" t="e">
        <f>AR11+#REF!+AR16</f>
        <v>#REF!</v>
      </c>
      <c r="AS10" s="1827" t="e">
        <f>AS11+#REF!+AS16</f>
        <v>#REF!</v>
      </c>
      <c r="AT10" s="1827" t="e">
        <f>AT11+#REF!+AT16</f>
        <v>#REF!</v>
      </c>
      <c r="AU10" s="1827" t="e">
        <f>AU11+#REF!+AU16</f>
        <v>#REF!</v>
      </c>
      <c r="AV10" s="1827" t="e">
        <f>AV11+#REF!+AV16</f>
        <v>#REF!</v>
      </c>
      <c r="AW10" s="1827" t="e">
        <f>AW11+#REF!+AW16</f>
        <v>#REF!</v>
      </c>
      <c r="AX10" s="1827" t="e">
        <f>AX11+#REF!+AX16</f>
        <v>#REF!</v>
      </c>
      <c r="AY10" s="1827" t="e">
        <f>AY11+#REF!+AY16</f>
        <v>#REF!</v>
      </c>
      <c r="AZ10" s="1827" t="e">
        <f>AZ11+#REF!+AZ16</f>
        <v>#REF!</v>
      </c>
      <c r="BA10" s="1827" t="e">
        <f>BA11+#REF!+BA16</f>
        <v>#REF!</v>
      </c>
      <c r="BB10" s="1827" t="e">
        <f>BB11+#REF!+BB16</f>
        <v>#REF!</v>
      </c>
      <c r="BC10" s="1827" t="e">
        <f>BC11+#REF!+BC16</f>
        <v>#REF!</v>
      </c>
      <c r="BD10" s="1827" t="e">
        <f>BD11+#REF!+BD16</f>
        <v>#REF!</v>
      </c>
      <c r="BE10" s="1827" t="e">
        <f>BE11+#REF!+BE16</f>
        <v>#REF!</v>
      </c>
      <c r="BF10" s="1827" t="e">
        <f>BF11+#REF!+BF16</f>
        <v>#REF!</v>
      </c>
      <c r="BG10" s="1827" t="e">
        <f>BG11+#REF!+BG16</f>
        <v>#REF!</v>
      </c>
      <c r="BH10" s="1827" t="e">
        <f>BH11+#REF!+BH16</f>
        <v>#REF!</v>
      </c>
      <c r="BI10" s="1827" t="e">
        <f>BI11+#REF!+BI16</f>
        <v>#REF!</v>
      </c>
      <c r="BJ10" s="1827" t="e">
        <f>BJ11+#REF!+BJ16</f>
        <v>#REF!</v>
      </c>
      <c r="BK10" s="1827" t="e">
        <f>BK11+#REF!+BK16</f>
        <v>#REF!</v>
      </c>
      <c r="BL10" s="1827" t="e">
        <f>BL11+#REF!+BL16</f>
        <v>#REF!</v>
      </c>
      <c r="BM10" s="1827" t="e">
        <f>BM11+#REF!+BM16</f>
        <v>#REF!</v>
      </c>
      <c r="BN10" s="1827" t="e">
        <f>BN11+#REF!+BN16</f>
        <v>#REF!</v>
      </c>
      <c r="BO10" s="1827" t="e">
        <f>BO11+#REF!+BO16</f>
        <v>#REF!</v>
      </c>
      <c r="BP10" s="1827" t="e">
        <f>BP11+#REF!+BP16</f>
        <v>#REF!</v>
      </c>
      <c r="BQ10" s="1827" t="e">
        <f>BQ11+#REF!+BQ16</f>
        <v>#REF!</v>
      </c>
      <c r="BR10" s="1827" t="e">
        <f>BR11+#REF!+BR16</f>
        <v>#REF!</v>
      </c>
      <c r="BS10" s="1827" t="e">
        <f>BS11+#REF!+BS16</f>
        <v>#REF!</v>
      </c>
      <c r="BT10" s="1827" t="e">
        <f>BT11+#REF!+BT16</f>
        <v>#REF!</v>
      </c>
      <c r="BU10" s="1827" t="e">
        <f>BU11+#REF!+BU16</f>
        <v>#REF!</v>
      </c>
      <c r="BV10" s="1827" t="e">
        <f>BV11+#REF!+BV16</f>
        <v>#REF!</v>
      </c>
      <c r="BW10" s="1827" t="e">
        <f>BW11+#REF!+BW16</f>
        <v>#REF!</v>
      </c>
      <c r="BX10" s="1827" t="e">
        <f>BX11+#REF!+BX16</f>
        <v>#REF!</v>
      </c>
      <c r="BY10" s="1827" t="e">
        <f>BY11+#REF!+BY16</f>
        <v>#REF!</v>
      </c>
      <c r="BZ10" s="1827" t="e">
        <f>BZ11+#REF!+BZ16</f>
        <v>#REF!</v>
      </c>
      <c r="CA10" s="1827" t="e">
        <f>CA11+#REF!+CA16</f>
        <v>#REF!</v>
      </c>
      <c r="CB10" s="1827" t="e">
        <f>CB11+#REF!+CB16</f>
        <v>#REF!</v>
      </c>
      <c r="CC10" s="1827" t="e">
        <f>CC11+#REF!+CC16</f>
        <v>#REF!</v>
      </c>
      <c r="CD10" s="1827" t="e">
        <f>CD11+#REF!+CD16</f>
        <v>#REF!</v>
      </c>
      <c r="CE10" s="1827" t="e">
        <f>CE11+#REF!+CE16</f>
        <v>#REF!</v>
      </c>
      <c r="CF10" s="1827" t="e">
        <f>CF11+#REF!+CF16</f>
        <v>#REF!</v>
      </c>
      <c r="CG10" s="1827" t="e">
        <f>CG11+#REF!+CG16</f>
        <v>#REF!</v>
      </c>
      <c r="CH10" s="1827" t="e">
        <f>CH11+#REF!+CH16+#REF!</f>
        <v>#REF!</v>
      </c>
      <c r="CI10" s="1827" t="e">
        <f>CI11+#REF!+CI16+#REF!</f>
        <v>#REF!</v>
      </c>
      <c r="CJ10" s="1827" t="e">
        <f>CJ11+#REF!+CJ16+#REF!</f>
        <v>#REF!</v>
      </c>
      <c r="CK10" s="1827" t="e">
        <f>CK11+#REF!+CK16+#REF!</f>
        <v>#REF!</v>
      </c>
      <c r="CL10" s="1827"/>
      <c r="CM10" s="1828"/>
      <c r="CN10" s="1829"/>
    </row>
    <row r="11" spans="1:97" s="227" customFormat="1" ht="35.1" customHeight="1">
      <c r="A11" s="1825" t="s">
        <v>22</v>
      </c>
      <c r="B11" s="1826" t="s">
        <v>61</v>
      </c>
      <c r="C11" s="1825"/>
      <c r="D11" s="1825"/>
      <c r="E11" s="1825"/>
      <c r="F11" s="1826"/>
      <c r="G11" s="1830">
        <f>G13+G14</f>
        <v>0</v>
      </c>
      <c r="H11" s="1830">
        <f t="shared" ref="H11:AG11" si="5">H13+H14</f>
        <v>0</v>
      </c>
      <c r="I11" s="1830">
        <f t="shared" si="5"/>
        <v>0</v>
      </c>
      <c r="J11" s="1830">
        <f t="shared" si="5"/>
        <v>0</v>
      </c>
      <c r="K11" s="1830">
        <f t="shared" si="5"/>
        <v>0</v>
      </c>
      <c r="L11" s="1830">
        <f t="shared" si="5"/>
        <v>0</v>
      </c>
      <c r="M11" s="1830">
        <f t="shared" si="5"/>
        <v>0</v>
      </c>
      <c r="N11" s="1830">
        <f t="shared" si="5"/>
        <v>421651</v>
      </c>
      <c r="O11" s="1830">
        <f t="shared" si="5"/>
        <v>421651</v>
      </c>
      <c r="P11" s="1830">
        <f t="shared" si="5"/>
        <v>0</v>
      </c>
      <c r="Q11" s="1830">
        <f t="shared" si="5"/>
        <v>0</v>
      </c>
      <c r="R11" s="1830">
        <f t="shared" si="5"/>
        <v>158007</v>
      </c>
      <c r="S11" s="1830">
        <f t="shared" si="5"/>
        <v>158007</v>
      </c>
      <c r="T11" s="1830">
        <f t="shared" si="5"/>
        <v>0</v>
      </c>
      <c r="U11" s="1830">
        <f t="shared" si="5"/>
        <v>0</v>
      </c>
      <c r="V11" s="1830">
        <f t="shared" si="5"/>
        <v>69364</v>
      </c>
      <c r="W11" s="1830">
        <f t="shared" si="5"/>
        <v>69364</v>
      </c>
      <c r="X11" s="1830">
        <f t="shared" si="5"/>
        <v>43691</v>
      </c>
      <c r="Y11" s="1830">
        <f t="shared" si="5"/>
        <v>43691</v>
      </c>
      <c r="Z11" s="1830">
        <f t="shared" si="5"/>
        <v>158007</v>
      </c>
      <c r="AA11" s="1830">
        <f t="shared" si="5"/>
        <v>158007</v>
      </c>
      <c r="AB11" s="1950">
        <f t="shared" si="5"/>
        <v>263644</v>
      </c>
      <c r="AC11" s="1950">
        <f t="shared" si="5"/>
        <v>0</v>
      </c>
      <c r="AD11" s="1830">
        <f t="shared" si="5"/>
        <v>109748</v>
      </c>
      <c r="AE11" s="1830">
        <f t="shared" si="5"/>
        <v>109748</v>
      </c>
      <c r="AF11" s="1830">
        <f t="shared" si="5"/>
        <v>0</v>
      </c>
      <c r="AG11" s="1830">
        <f t="shared" si="5"/>
        <v>0</v>
      </c>
      <c r="AH11" s="1830"/>
      <c r="AI11" s="1830"/>
      <c r="AJ11" s="1950" t="e">
        <f>AJ12+#REF!</f>
        <v>#REF!</v>
      </c>
      <c r="AK11" s="1950" t="e">
        <f>AK12+#REF!</f>
        <v>#REF!</v>
      </c>
      <c r="AL11" s="1950" t="e">
        <f>AL12+#REF!</f>
        <v>#REF!</v>
      </c>
      <c r="AM11" s="1950" t="e">
        <f>AM12+#REF!</f>
        <v>#REF!</v>
      </c>
      <c r="AN11" s="1950" t="e">
        <f>AN12+#REF!</f>
        <v>#REF!</v>
      </c>
      <c r="AO11" s="1830" t="e">
        <f>AO12+#REF!</f>
        <v>#REF!</v>
      </c>
      <c r="AP11" s="1830" t="e">
        <f>AP12+#REF!</f>
        <v>#REF!</v>
      </c>
      <c r="AQ11" s="1830" t="e">
        <f>AQ12+#REF!</f>
        <v>#REF!</v>
      </c>
      <c r="AR11" s="1830" t="e">
        <f>AR12+#REF!</f>
        <v>#REF!</v>
      </c>
      <c r="AS11" s="1830" t="e">
        <f>AS12+#REF!</f>
        <v>#REF!</v>
      </c>
      <c r="AT11" s="1830" t="e">
        <f>AT12+#REF!</f>
        <v>#REF!</v>
      </c>
      <c r="AU11" s="1830" t="e">
        <f>AU12+#REF!</f>
        <v>#REF!</v>
      </c>
      <c r="AV11" s="1830" t="e">
        <f>AV12+#REF!</f>
        <v>#REF!</v>
      </c>
      <c r="AW11" s="1830" t="e">
        <f>AW12+#REF!</f>
        <v>#REF!</v>
      </c>
      <c r="AX11" s="1830" t="e">
        <f>AX12+#REF!</f>
        <v>#REF!</v>
      </c>
      <c r="AY11" s="1830" t="e">
        <f>AY12+#REF!</f>
        <v>#REF!</v>
      </c>
      <c r="AZ11" s="1830" t="e">
        <f>AZ12+#REF!</f>
        <v>#REF!</v>
      </c>
      <c r="BA11" s="1830" t="e">
        <f>BA12+#REF!</f>
        <v>#REF!</v>
      </c>
      <c r="BB11" s="1830" t="e">
        <f>BB12+#REF!</f>
        <v>#REF!</v>
      </c>
      <c r="BC11" s="1830" t="e">
        <f>BC12+#REF!</f>
        <v>#REF!</v>
      </c>
      <c r="BD11" s="1830" t="e">
        <f>BD12+#REF!</f>
        <v>#REF!</v>
      </c>
      <c r="BE11" s="1830" t="e">
        <f>BE12+#REF!</f>
        <v>#REF!</v>
      </c>
      <c r="BF11" s="1830" t="e">
        <f>BF12+#REF!</f>
        <v>#REF!</v>
      </c>
      <c r="BG11" s="1830" t="e">
        <f>BG12+#REF!</f>
        <v>#REF!</v>
      </c>
      <c r="BH11" s="1830" t="e">
        <f>BH12+#REF!</f>
        <v>#REF!</v>
      </c>
      <c r="BI11" s="1830" t="e">
        <f>BI12+#REF!</f>
        <v>#REF!</v>
      </c>
      <c r="BJ11" s="1830" t="e">
        <f>BJ12+#REF!</f>
        <v>#REF!</v>
      </c>
      <c r="BK11" s="1830" t="e">
        <f>BK12+#REF!</f>
        <v>#REF!</v>
      </c>
      <c r="BL11" s="1830" t="e">
        <f>BL12+#REF!</f>
        <v>#REF!</v>
      </c>
      <c r="BM11" s="1830" t="e">
        <f>BM12+#REF!</f>
        <v>#REF!</v>
      </c>
      <c r="BN11" s="1830" t="e">
        <f>BN12+#REF!</f>
        <v>#REF!</v>
      </c>
      <c r="BO11" s="1830" t="e">
        <f>BO12+#REF!</f>
        <v>#REF!</v>
      </c>
      <c r="BP11" s="1830" t="e">
        <f>BP12+#REF!</f>
        <v>#REF!</v>
      </c>
      <c r="BQ11" s="1830" t="e">
        <f>BQ12+#REF!</f>
        <v>#REF!</v>
      </c>
      <c r="BR11" s="1830" t="e">
        <f>BR12+#REF!</f>
        <v>#REF!</v>
      </c>
      <c r="BS11" s="1830" t="e">
        <f>BS12+#REF!</f>
        <v>#REF!</v>
      </c>
      <c r="BT11" s="1830" t="e">
        <f>BT12+#REF!</f>
        <v>#REF!</v>
      </c>
      <c r="BU11" s="1830" t="e">
        <f>BU12+#REF!</f>
        <v>#REF!</v>
      </c>
      <c r="BV11" s="1830" t="e">
        <f>BV12+#REF!</f>
        <v>#REF!</v>
      </c>
      <c r="BW11" s="1830" t="e">
        <f>BW12+#REF!</f>
        <v>#REF!</v>
      </c>
      <c r="BX11" s="1830" t="e">
        <f>BX12+#REF!</f>
        <v>#REF!</v>
      </c>
      <c r="BY11" s="1830" t="e">
        <f>BY12+#REF!</f>
        <v>#REF!</v>
      </c>
      <c r="BZ11" s="1830" t="e">
        <f>BZ12+#REF!</f>
        <v>#REF!</v>
      </c>
      <c r="CA11" s="1830" t="e">
        <f>CA12+#REF!</f>
        <v>#REF!</v>
      </c>
      <c r="CB11" s="1830" t="e">
        <f>CB12+#REF!</f>
        <v>#REF!</v>
      </c>
      <c r="CC11" s="1830" t="e">
        <f>CC12+#REF!</f>
        <v>#REF!</v>
      </c>
      <c r="CD11" s="1830" t="e">
        <f>CD12+#REF!</f>
        <v>#REF!</v>
      </c>
      <c r="CE11" s="1830" t="e">
        <f>CE12+#REF!</f>
        <v>#REF!</v>
      </c>
      <c r="CF11" s="1830" t="e">
        <f>CF12+#REF!</f>
        <v>#REF!</v>
      </c>
      <c r="CG11" s="1830"/>
      <c r="CH11" s="1831">
        <f>CH13+CH14</f>
        <v>112000</v>
      </c>
      <c r="CI11" s="1831">
        <f>CI13+CI14</f>
        <v>112000</v>
      </c>
      <c r="CJ11" s="1832">
        <f>CJ13+CJ14</f>
        <v>0</v>
      </c>
      <c r="CK11" s="1832">
        <f>CK13+CK14</f>
        <v>0</v>
      </c>
      <c r="CL11" s="1832">
        <f>CL13+CL14</f>
        <v>0</v>
      </c>
      <c r="CM11" s="1828"/>
      <c r="CN11" s="1829"/>
    </row>
    <row r="12" spans="1:97" s="227" customFormat="1" ht="20.65" hidden="1" customHeight="1">
      <c r="A12" s="1825" t="s">
        <v>414</v>
      </c>
      <c r="B12" s="1826" t="s">
        <v>415</v>
      </c>
      <c r="C12" s="1825"/>
      <c r="D12" s="1825"/>
      <c r="E12" s="1825"/>
      <c r="F12" s="1826"/>
      <c r="G12" s="1830">
        <f>G13+G14</f>
        <v>0</v>
      </c>
      <c r="H12" s="1830">
        <f t="shared" ref="H12:CF12" si="6">H13+H14</f>
        <v>0</v>
      </c>
      <c r="I12" s="1830">
        <f t="shared" si="6"/>
        <v>0</v>
      </c>
      <c r="J12" s="1830">
        <f t="shared" si="6"/>
        <v>0</v>
      </c>
      <c r="K12" s="1830">
        <f t="shared" si="6"/>
        <v>0</v>
      </c>
      <c r="L12" s="1830">
        <f t="shared" si="6"/>
        <v>0</v>
      </c>
      <c r="M12" s="1830">
        <f t="shared" si="6"/>
        <v>0</v>
      </c>
      <c r="N12" s="1830">
        <f t="shared" si="6"/>
        <v>421651</v>
      </c>
      <c r="O12" s="1830">
        <f t="shared" si="6"/>
        <v>421651</v>
      </c>
      <c r="P12" s="1830">
        <f t="shared" si="6"/>
        <v>0</v>
      </c>
      <c r="Q12" s="1830">
        <f t="shared" si="6"/>
        <v>0</v>
      </c>
      <c r="R12" s="1830"/>
      <c r="S12" s="1830"/>
      <c r="T12" s="1830"/>
      <c r="U12" s="1830"/>
      <c r="V12" s="1830"/>
      <c r="W12" s="1830"/>
      <c r="X12" s="1830"/>
      <c r="Y12" s="1830"/>
      <c r="Z12" s="1830"/>
      <c r="AA12" s="1830"/>
      <c r="AB12" s="1950"/>
      <c r="AC12" s="1950"/>
      <c r="AD12" s="1830"/>
      <c r="AE12" s="1830"/>
      <c r="AF12" s="1830"/>
      <c r="AG12" s="1830"/>
      <c r="AH12" s="1830"/>
      <c r="AI12" s="1830"/>
      <c r="AJ12" s="1950">
        <f t="shared" si="6"/>
        <v>79738</v>
      </c>
      <c r="AK12" s="1950">
        <f t="shared" si="6"/>
        <v>0</v>
      </c>
      <c r="AL12" s="1950">
        <f t="shared" si="6"/>
        <v>0</v>
      </c>
      <c r="AM12" s="1950">
        <f t="shared" si="6"/>
        <v>79738</v>
      </c>
      <c r="AN12" s="1950">
        <f t="shared" si="6"/>
        <v>0</v>
      </c>
      <c r="AO12" s="1830">
        <f t="shared" si="6"/>
        <v>0</v>
      </c>
      <c r="AP12" s="1830">
        <f t="shared" si="6"/>
        <v>0</v>
      </c>
      <c r="AQ12" s="1830">
        <f t="shared" si="6"/>
        <v>0</v>
      </c>
      <c r="AR12" s="1830">
        <f t="shared" si="6"/>
        <v>0</v>
      </c>
      <c r="AS12" s="1830">
        <f t="shared" si="6"/>
        <v>0</v>
      </c>
      <c r="AT12" s="1830">
        <f t="shared" si="6"/>
        <v>0</v>
      </c>
      <c r="AU12" s="1830">
        <f t="shared" si="6"/>
        <v>0</v>
      </c>
      <c r="AV12" s="1830">
        <f t="shared" si="6"/>
        <v>58873</v>
      </c>
      <c r="AW12" s="1830">
        <f t="shared" si="6"/>
        <v>0</v>
      </c>
      <c r="AX12" s="1830">
        <f t="shared" si="6"/>
        <v>0</v>
      </c>
      <c r="AY12" s="1830">
        <f t="shared" si="6"/>
        <v>45779</v>
      </c>
      <c r="AZ12" s="1830">
        <f t="shared" si="6"/>
        <v>0</v>
      </c>
      <c r="BA12" s="1830">
        <f t="shared" si="6"/>
        <v>0</v>
      </c>
      <c r="BB12" s="1830">
        <f t="shared" si="6"/>
        <v>13094</v>
      </c>
      <c r="BC12" s="1830">
        <f t="shared" si="6"/>
        <v>0</v>
      </c>
      <c r="BD12" s="1830">
        <f t="shared" si="6"/>
        <v>0</v>
      </c>
      <c r="BE12" s="1830">
        <f t="shared" si="6"/>
        <v>13094</v>
      </c>
      <c r="BF12" s="1830">
        <f t="shared" si="6"/>
        <v>0</v>
      </c>
      <c r="BG12" s="1830">
        <f t="shared" si="6"/>
        <v>0</v>
      </c>
      <c r="BH12" s="1830">
        <f t="shared" si="6"/>
        <v>69364</v>
      </c>
      <c r="BI12" s="1830">
        <f t="shared" si="6"/>
        <v>0</v>
      </c>
      <c r="BJ12" s="1830">
        <f t="shared" si="6"/>
        <v>0</v>
      </c>
      <c r="BK12" s="1830">
        <f t="shared" si="6"/>
        <v>69364</v>
      </c>
      <c r="BL12" s="1830">
        <f t="shared" si="6"/>
        <v>0</v>
      </c>
      <c r="BM12" s="1830">
        <f t="shared" si="6"/>
        <v>0</v>
      </c>
      <c r="BN12" s="1830">
        <f t="shared" si="6"/>
        <v>207975</v>
      </c>
      <c r="BO12" s="1830">
        <f t="shared" si="6"/>
        <v>0</v>
      </c>
      <c r="BP12" s="1830">
        <f t="shared" si="6"/>
        <v>0</v>
      </c>
      <c r="BQ12" s="1830">
        <f t="shared" si="6"/>
        <v>213676</v>
      </c>
      <c r="BR12" s="1830">
        <f t="shared" si="6"/>
        <v>213676</v>
      </c>
      <c r="BS12" s="1830">
        <f t="shared" si="6"/>
        <v>0</v>
      </c>
      <c r="BT12" s="1830">
        <f t="shared" si="6"/>
        <v>0</v>
      </c>
      <c r="BU12" s="1830">
        <f t="shared" si="6"/>
        <v>132000</v>
      </c>
      <c r="BV12" s="1830">
        <f t="shared" si="6"/>
        <v>0</v>
      </c>
      <c r="BW12" s="1830">
        <f t="shared" si="6"/>
        <v>0</v>
      </c>
      <c r="BX12" s="1830">
        <f t="shared" si="6"/>
        <v>132000</v>
      </c>
      <c r="BY12" s="1830">
        <f t="shared" si="6"/>
        <v>0</v>
      </c>
      <c r="BZ12" s="1830">
        <f t="shared" si="6"/>
        <v>0</v>
      </c>
      <c r="CA12" s="1830">
        <f t="shared" si="6"/>
        <v>81676</v>
      </c>
      <c r="CB12" s="1830">
        <f t="shared" si="6"/>
        <v>0</v>
      </c>
      <c r="CC12" s="1830">
        <f t="shared" si="6"/>
        <v>0</v>
      </c>
      <c r="CD12" s="1830">
        <f t="shared" si="6"/>
        <v>81676</v>
      </c>
      <c r="CE12" s="1830">
        <f t="shared" si="6"/>
        <v>0</v>
      </c>
      <c r="CF12" s="1830">
        <f t="shared" si="6"/>
        <v>0</v>
      </c>
      <c r="CG12" s="1830"/>
      <c r="CH12" s="1831"/>
      <c r="CI12" s="1831"/>
      <c r="CJ12" s="1832"/>
      <c r="CK12" s="1832"/>
      <c r="CL12" s="1832"/>
      <c r="CM12" s="1828"/>
      <c r="CN12" s="1829"/>
    </row>
    <row r="13" spans="1:97" s="588" customFormat="1" ht="33.6" customHeight="1">
      <c r="A13" s="1899" t="s">
        <v>2</v>
      </c>
      <c r="B13" s="1900" t="s">
        <v>62</v>
      </c>
      <c r="C13" s="1899"/>
      <c r="D13" s="1899"/>
      <c r="E13" s="1899"/>
      <c r="F13" s="1900"/>
      <c r="G13" s="1862"/>
      <c r="H13" s="1871"/>
      <c r="I13" s="1871"/>
      <c r="J13" s="1871"/>
      <c r="K13" s="1871"/>
      <c r="L13" s="1862"/>
      <c r="M13" s="1871"/>
      <c r="N13" s="1869">
        <f>O13</f>
        <v>68041</v>
      </c>
      <c r="O13" s="1872">
        <v>68041</v>
      </c>
      <c r="P13" s="1871"/>
      <c r="Q13" s="1862"/>
      <c r="R13" s="1862">
        <f>S13</f>
        <v>45907</v>
      </c>
      <c r="S13" s="1862">
        <f>18800+13443+13664</f>
        <v>45907</v>
      </c>
      <c r="T13" s="1862"/>
      <c r="U13" s="1862"/>
      <c r="V13" s="1862">
        <v>13664</v>
      </c>
      <c r="W13" s="1862">
        <f>V13</f>
        <v>13664</v>
      </c>
      <c r="X13" s="1862">
        <v>8600</v>
      </c>
      <c r="Y13" s="1862">
        <v>8600</v>
      </c>
      <c r="Z13" s="1862">
        <f>R13</f>
        <v>45907</v>
      </c>
      <c r="AA13" s="1862">
        <f>Z13</f>
        <v>45907</v>
      </c>
      <c r="AB13" s="1951">
        <f>N13-R13</f>
        <v>22134</v>
      </c>
      <c r="AC13" s="1951"/>
      <c r="AD13" s="1862">
        <v>15848</v>
      </c>
      <c r="AE13" s="1862">
        <f>AD13</f>
        <v>15848</v>
      </c>
      <c r="AF13" s="1862"/>
      <c r="AG13" s="1862"/>
      <c r="AH13" s="1862"/>
      <c r="AI13" s="1862"/>
      <c r="AJ13" s="1958">
        <v>22338</v>
      </c>
      <c r="AK13" s="1959"/>
      <c r="AL13" s="1951"/>
      <c r="AM13" s="1958">
        <f>AJ13</f>
        <v>22338</v>
      </c>
      <c r="AN13" s="1959"/>
      <c r="AO13" s="1862"/>
      <c r="AP13" s="1862">
        <f>AJ13-AM13</f>
        <v>0</v>
      </c>
      <c r="AQ13" s="1871"/>
      <c r="AR13" s="1862"/>
      <c r="AS13" s="1862"/>
      <c r="AT13" s="1871"/>
      <c r="AU13" s="1862"/>
      <c r="AV13" s="1872">
        <v>13443</v>
      </c>
      <c r="AW13" s="1871"/>
      <c r="AX13" s="1862"/>
      <c r="AY13" s="1872">
        <v>7495</v>
      </c>
      <c r="AZ13" s="1871"/>
      <c r="BA13" s="1862"/>
      <c r="BB13" s="1869">
        <f>AV13-AY13</f>
        <v>5948</v>
      </c>
      <c r="BC13" s="1871"/>
      <c r="BD13" s="1862"/>
      <c r="BE13" s="1869">
        <f>BB13</f>
        <v>5948</v>
      </c>
      <c r="BF13" s="1871"/>
      <c r="BG13" s="1862"/>
      <c r="BH13" s="1869">
        <v>13664</v>
      </c>
      <c r="BI13" s="1871"/>
      <c r="BJ13" s="1862"/>
      <c r="BK13" s="1869">
        <f t="shared" ref="BK13:BM14" si="7">BH13</f>
        <v>13664</v>
      </c>
      <c r="BL13" s="1871">
        <f t="shared" si="7"/>
        <v>0</v>
      </c>
      <c r="BM13" s="1862">
        <f t="shared" si="7"/>
        <v>0</v>
      </c>
      <c r="BN13" s="1862">
        <f t="shared" ref="BN13:BP14" si="8">AJ13+AV13+BH13</f>
        <v>49445</v>
      </c>
      <c r="BO13" s="1862">
        <f t="shared" si="8"/>
        <v>0</v>
      </c>
      <c r="BP13" s="1862">
        <f t="shared" si="8"/>
        <v>0</v>
      </c>
      <c r="BQ13" s="1862">
        <f t="shared" ref="BQ13:BQ21" si="9">BR13</f>
        <v>18596</v>
      </c>
      <c r="BR13" s="1872">
        <f>O13-BN13</f>
        <v>18596</v>
      </c>
      <c r="BS13" s="1862"/>
      <c r="BT13" s="1862"/>
      <c r="BU13" s="1862">
        <v>12000</v>
      </c>
      <c r="BV13" s="1862"/>
      <c r="BW13" s="1862"/>
      <c r="BX13" s="1862">
        <f>BU13</f>
        <v>12000</v>
      </c>
      <c r="BY13" s="1862">
        <f>BV13</f>
        <v>0</v>
      </c>
      <c r="BZ13" s="1862"/>
      <c r="CA13" s="1862">
        <f>BR13-BU13</f>
        <v>6596</v>
      </c>
      <c r="CB13" s="1862"/>
      <c r="CC13" s="1862"/>
      <c r="CD13" s="1862">
        <f>CA13</f>
        <v>6596</v>
      </c>
      <c r="CE13" s="1862"/>
      <c r="CF13" s="1862"/>
      <c r="CG13" s="1862"/>
      <c r="CH13" s="1862">
        <f>CI13</f>
        <v>12000</v>
      </c>
      <c r="CI13" s="1862">
        <v>12000</v>
      </c>
      <c r="CJ13" s="1899"/>
      <c r="CK13" s="1899"/>
      <c r="CL13" s="1899"/>
      <c r="CM13" s="1901"/>
      <c r="CN13" s="1829"/>
    </row>
    <row r="14" spans="1:97" s="588" customFormat="1" ht="39" customHeight="1">
      <c r="A14" s="1899" t="s">
        <v>3</v>
      </c>
      <c r="B14" s="1900" t="s">
        <v>63</v>
      </c>
      <c r="C14" s="1899"/>
      <c r="D14" s="1899"/>
      <c r="E14" s="1899"/>
      <c r="F14" s="1900"/>
      <c r="G14" s="1862"/>
      <c r="H14" s="1871"/>
      <c r="I14" s="1871"/>
      <c r="J14" s="1871"/>
      <c r="K14" s="1871"/>
      <c r="L14" s="1862"/>
      <c r="M14" s="1871"/>
      <c r="N14" s="1869">
        <f t="shared" ref="N14" si="10">O14</f>
        <v>353610</v>
      </c>
      <c r="O14" s="1872">
        <v>353610</v>
      </c>
      <c r="P14" s="1871"/>
      <c r="Q14" s="1862"/>
      <c r="R14" s="1862">
        <f>S14</f>
        <v>112100</v>
      </c>
      <c r="S14" s="1862">
        <f>13400+43000+55700</f>
        <v>112100</v>
      </c>
      <c r="T14" s="1862"/>
      <c r="U14" s="1862"/>
      <c r="V14" s="1862">
        <v>55700</v>
      </c>
      <c r="W14" s="1862">
        <f>V14</f>
        <v>55700</v>
      </c>
      <c r="X14" s="1862">
        <v>35091</v>
      </c>
      <c r="Y14" s="1862">
        <v>35091</v>
      </c>
      <c r="Z14" s="1862">
        <f>R14</f>
        <v>112100</v>
      </c>
      <c r="AA14" s="1862">
        <f>Z14</f>
        <v>112100</v>
      </c>
      <c r="AB14" s="1951">
        <f>N14-R14</f>
        <v>241510</v>
      </c>
      <c r="AC14" s="1951"/>
      <c r="AD14" s="1862">
        <v>93900</v>
      </c>
      <c r="AE14" s="1862">
        <f>AD14</f>
        <v>93900</v>
      </c>
      <c r="AF14" s="1862"/>
      <c r="AG14" s="1862"/>
      <c r="AH14" s="1862"/>
      <c r="AI14" s="1862"/>
      <c r="AJ14" s="1958">
        <v>57400</v>
      </c>
      <c r="AK14" s="1959"/>
      <c r="AL14" s="1951"/>
      <c r="AM14" s="1958">
        <v>57400</v>
      </c>
      <c r="AN14" s="1959"/>
      <c r="AO14" s="1862"/>
      <c r="AP14" s="1862">
        <f>AJ14-AM14</f>
        <v>0</v>
      </c>
      <c r="AQ14" s="1871"/>
      <c r="AR14" s="1862"/>
      <c r="AS14" s="1862"/>
      <c r="AT14" s="1871"/>
      <c r="AU14" s="1862"/>
      <c r="AV14" s="1872">
        <v>45430</v>
      </c>
      <c r="AW14" s="1871"/>
      <c r="AX14" s="1862"/>
      <c r="AY14" s="1872">
        <v>38284</v>
      </c>
      <c r="AZ14" s="1871"/>
      <c r="BA14" s="1862"/>
      <c r="BB14" s="1872">
        <f>AV14-AY14</f>
        <v>7146</v>
      </c>
      <c r="BC14" s="1871"/>
      <c r="BD14" s="1862"/>
      <c r="BE14" s="1869">
        <f>BB14</f>
        <v>7146</v>
      </c>
      <c r="BF14" s="1871"/>
      <c r="BG14" s="1862"/>
      <c r="BH14" s="1869">
        <v>55700</v>
      </c>
      <c r="BI14" s="1871"/>
      <c r="BJ14" s="1862"/>
      <c r="BK14" s="1869">
        <f t="shared" si="7"/>
        <v>55700</v>
      </c>
      <c r="BL14" s="1871">
        <f t="shared" si="7"/>
        <v>0</v>
      </c>
      <c r="BM14" s="1862">
        <f t="shared" si="7"/>
        <v>0</v>
      </c>
      <c r="BN14" s="1862">
        <f t="shared" si="8"/>
        <v>158530</v>
      </c>
      <c r="BO14" s="1862">
        <f t="shared" si="8"/>
        <v>0</v>
      </c>
      <c r="BP14" s="1862">
        <f t="shared" si="8"/>
        <v>0</v>
      </c>
      <c r="BQ14" s="1862">
        <f t="shared" si="9"/>
        <v>195080</v>
      </c>
      <c r="BR14" s="1872">
        <f>O14-BN14</f>
        <v>195080</v>
      </c>
      <c r="BS14" s="1862"/>
      <c r="BT14" s="1862"/>
      <c r="BU14" s="1862">
        <v>120000</v>
      </c>
      <c r="BV14" s="1862"/>
      <c r="BW14" s="1862"/>
      <c r="BX14" s="1862">
        <f>BU14</f>
        <v>120000</v>
      </c>
      <c r="BY14" s="1862">
        <f>BV14</f>
        <v>0</v>
      </c>
      <c r="BZ14" s="1862"/>
      <c r="CA14" s="1862">
        <f>BR14-BU14</f>
        <v>75080</v>
      </c>
      <c r="CB14" s="1862"/>
      <c r="CC14" s="1862"/>
      <c r="CD14" s="1862">
        <f>CA14</f>
        <v>75080</v>
      </c>
      <c r="CE14" s="1862"/>
      <c r="CF14" s="1862"/>
      <c r="CG14" s="1862"/>
      <c r="CH14" s="1862">
        <f>CI14</f>
        <v>100000</v>
      </c>
      <c r="CI14" s="1862">
        <v>100000</v>
      </c>
      <c r="CJ14" s="1899"/>
      <c r="CK14" s="1899"/>
      <c r="CL14" s="1899"/>
      <c r="CM14" s="1901"/>
      <c r="CN14" s="1829"/>
    </row>
    <row r="15" spans="1:97" s="227" customFormat="1" ht="47.65" customHeight="1">
      <c r="A15" s="106" t="s">
        <v>23</v>
      </c>
      <c r="B15" s="107" t="s">
        <v>66</v>
      </c>
      <c r="C15" s="106"/>
      <c r="D15" s="106"/>
      <c r="E15" s="106"/>
      <c r="F15" s="107"/>
      <c r="G15" s="94"/>
      <c r="H15" s="1133"/>
      <c r="I15" s="1133"/>
      <c r="J15" s="1133"/>
      <c r="K15" s="1133"/>
      <c r="L15" s="94"/>
      <c r="M15" s="1133"/>
      <c r="N15" s="1132">
        <f>N16+N17</f>
        <v>2357635</v>
      </c>
      <c r="O15" s="1132">
        <f>O16+O17</f>
        <v>2357635</v>
      </c>
      <c r="P15" s="1132">
        <f>P16+P17</f>
        <v>1511524</v>
      </c>
      <c r="Q15" s="1132">
        <f>Q16+Q17</f>
        <v>0</v>
      </c>
      <c r="R15" s="1132">
        <v>22752</v>
      </c>
      <c r="S15" s="1132">
        <v>22752</v>
      </c>
      <c r="T15" s="1132"/>
      <c r="U15" s="1132"/>
      <c r="V15" s="1132">
        <v>22752</v>
      </c>
      <c r="W15" s="1132">
        <v>22752</v>
      </c>
      <c r="X15" s="1132">
        <v>22752</v>
      </c>
      <c r="Y15" s="1132">
        <v>22752</v>
      </c>
      <c r="Z15" s="1132">
        <v>22752</v>
      </c>
      <c r="AA15" s="1132">
        <v>22752</v>
      </c>
      <c r="AB15" s="657"/>
      <c r="AC15" s="657"/>
      <c r="AD15" s="1132"/>
      <c r="AE15" s="1132"/>
      <c r="AF15" s="1132"/>
      <c r="AG15" s="1132"/>
      <c r="AH15" s="1132"/>
      <c r="AI15" s="1132">
        <f t="shared" ref="AI15:BE15" si="11">AI16+AI17</f>
        <v>0</v>
      </c>
      <c r="AJ15" s="657" t="e">
        <f t="shared" si="11"/>
        <v>#REF!</v>
      </c>
      <c r="AK15" s="657" t="e">
        <f t="shared" si="11"/>
        <v>#REF!</v>
      </c>
      <c r="AL15" s="657" t="e">
        <f t="shared" si="11"/>
        <v>#REF!</v>
      </c>
      <c r="AM15" s="657" t="e">
        <f t="shared" si="11"/>
        <v>#REF!</v>
      </c>
      <c r="AN15" s="657" t="e">
        <f t="shared" si="11"/>
        <v>#REF!</v>
      </c>
      <c r="AO15" s="1132" t="e">
        <f t="shared" si="11"/>
        <v>#REF!</v>
      </c>
      <c r="AP15" s="1132" t="e">
        <f t="shared" si="11"/>
        <v>#REF!</v>
      </c>
      <c r="AQ15" s="1132" t="e">
        <f t="shared" si="11"/>
        <v>#REF!</v>
      </c>
      <c r="AR15" s="1132" t="e">
        <f t="shared" si="11"/>
        <v>#REF!</v>
      </c>
      <c r="AS15" s="1132" t="e">
        <f t="shared" si="11"/>
        <v>#REF!</v>
      </c>
      <c r="AT15" s="1132" t="e">
        <f t="shared" si="11"/>
        <v>#REF!</v>
      </c>
      <c r="AU15" s="1132" t="e">
        <f t="shared" si="11"/>
        <v>#REF!</v>
      </c>
      <c r="AV15" s="1132" t="e">
        <f t="shared" si="11"/>
        <v>#REF!</v>
      </c>
      <c r="AW15" s="1132" t="e">
        <f t="shared" si="11"/>
        <v>#REF!</v>
      </c>
      <c r="AX15" s="1132" t="e">
        <f t="shared" si="11"/>
        <v>#REF!</v>
      </c>
      <c r="AY15" s="1132" t="e">
        <f t="shared" si="11"/>
        <v>#REF!</v>
      </c>
      <c r="AZ15" s="1132" t="e">
        <f t="shared" si="11"/>
        <v>#REF!</v>
      </c>
      <c r="BA15" s="1132" t="e">
        <f t="shared" si="11"/>
        <v>#REF!</v>
      </c>
      <c r="BB15" s="1132" t="e">
        <f t="shared" si="11"/>
        <v>#REF!</v>
      </c>
      <c r="BC15" s="1132" t="e">
        <f t="shared" si="11"/>
        <v>#REF!</v>
      </c>
      <c r="BD15" s="1132" t="e">
        <f t="shared" si="11"/>
        <v>#REF!</v>
      </c>
      <c r="BE15" s="1132" t="e">
        <f t="shared" si="11"/>
        <v>#REF!</v>
      </c>
      <c r="BF15" s="1132">
        <v>22752</v>
      </c>
      <c r="BG15" s="1132"/>
      <c r="BH15" s="1132" t="e">
        <f>BH16+BH17</f>
        <v>#REF!</v>
      </c>
      <c r="BI15" s="1132">
        <f>BF15</f>
        <v>22752</v>
      </c>
      <c r="BJ15" s="1132" t="e">
        <f>BJ16+BJ17</f>
        <v>#REF!</v>
      </c>
      <c r="BK15" s="1132" t="e">
        <f>BK16+BK17</f>
        <v>#REF!</v>
      </c>
      <c r="BL15" s="1132">
        <v>22752</v>
      </c>
      <c r="BM15" s="1132" t="e">
        <f t="shared" ref="BM15:CD15" si="12">BM16+BM17</f>
        <v>#REF!</v>
      </c>
      <c r="BN15" s="1132" t="e">
        <f t="shared" si="12"/>
        <v>#REF!</v>
      </c>
      <c r="BO15" s="1132" t="e">
        <f t="shared" si="12"/>
        <v>#REF!</v>
      </c>
      <c r="BP15" s="1132" t="e">
        <f t="shared" si="12"/>
        <v>#REF!</v>
      </c>
      <c r="BQ15" s="1132" t="e">
        <f t="shared" si="12"/>
        <v>#REF!</v>
      </c>
      <c r="BR15" s="1132" t="e">
        <f t="shared" si="12"/>
        <v>#REF!</v>
      </c>
      <c r="BS15" s="1132" t="e">
        <f t="shared" si="12"/>
        <v>#REF!</v>
      </c>
      <c r="BT15" s="1132" t="e">
        <f t="shared" si="12"/>
        <v>#REF!</v>
      </c>
      <c r="BU15" s="1132" t="e">
        <f t="shared" si="12"/>
        <v>#REF!</v>
      </c>
      <c r="BV15" s="1132" t="e">
        <f t="shared" si="12"/>
        <v>#REF!</v>
      </c>
      <c r="BW15" s="1132" t="e">
        <f t="shared" si="12"/>
        <v>#REF!</v>
      </c>
      <c r="BX15" s="1132" t="e">
        <f t="shared" si="12"/>
        <v>#REF!</v>
      </c>
      <c r="BY15" s="1132" t="e">
        <f t="shared" si="12"/>
        <v>#REF!</v>
      </c>
      <c r="BZ15" s="1132" t="e">
        <f t="shared" si="12"/>
        <v>#REF!</v>
      </c>
      <c r="CA15" s="1132" t="e">
        <f t="shared" si="12"/>
        <v>#REF!</v>
      </c>
      <c r="CB15" s="1132" t="e">
        <f t="shared" si="12"/>
        <v>#REF!</v>
      </c>
      <c r="CC15" s="1132" t="e">
        <f t="shared" si="12"/>
        <v>#REF!</v>
      </c>
      <c r="CD15" s="1132" t="e">
        <f t="shared" si="12"/>
        <v>#REF!</v>
      </c>
      <c r="CE15" s="94"/>
      <c r="CF15" s="94" t="e">
        <f>CG15</f>
        <v>#REF!</v>
      </c>
      <c r="CG15" s="94" t="e">
        <f>BP15</f>
        <v>#REF!</v>
      </c>
      <c r="CH15" s="106"/>
      <c r="CI15" s="106"/>
      <c r="CJ15" s="106"/>
    </row>
    <row r="16" spans="1:97" s="227" customFormat="1" ht="29.1" customHeight="1">
      <c r="A16" s="1826" t="s">
        <v>64</v>
      </c>
      <c r="B16" s="1826" t="s">
        <v>65</v>
      </c>
      <c r="C16" s="1825"/>
      <c r="D16" s="1825"/>
      <c r="E16" s="1825"/>
      <c r="F16" s="1826"/>
      <c r="G16" s="1830">
        <f>G17+G21+G33+G38+G41+G50</f>
        <v>3676622</v>
      </c>
      <c r="H16" s="1830">
        <f t="shared" ref="H16:AG16" si="13">H17+H21+H33+H38+H41+H50</f>
        <v>3268013.5</v>
      </c>
      <c r="I16" s="1830" t="e">
        <f t="shared" si="13"/>
        <v>#VALUE!</v>
      </c>
      <c r="J16" s="1830">
        <f t="shared" si="13"/>
        <v>598490</v>
      </c>
      <c r="K16" s="1830">
        <f t="shared" si="13"/>
        <v>598490</v>
      </c>
      <c r="L16" s="1830">
        <f t="shared" si="13"/>
        <v>557205</v>
      </c>
      <c r="M16" s="1830">
        <f t="shared" si="13"/>
        <v>511281</v>
      </c>
      <c r="N16" s="1830">
        <f t="shared" si="13"/>
        <v>1642361</v>
      </c>
      <c r="O16" s="1830">
        <f t="shared" si="13"/>
        <v>1642361</v>
      </c>
      <c r="P16" s="1830">
        <f t="shared" si="13"/>
        <v>796250</v>
      </c>
      <c r="Q16" s="1830">
        <f t="shared" si="13"/>
        <v>0</v>
      </c>
      <c r="R16" s="1830">
        <f t="shared" si="13"/>
        <v>519929</v>
      </c>
      <c r="S16" s="1830">
        <f t="shared" si="13"/>
        <v>503361</v>
      </c>
      <c r="T16" s="1830">
        <f t="shared" si="13"/>
        <v>143243</v>
      </c>
      <c r="U16" s="1830">
        <f t="shared" si="13"/>
        <v>0</v>
      </c>
      <c r="V16" s="1830">
        <f t="shared" si="13"/>
        <v>280241</v>
      </c>
      <c r="W16" s="1830">
        <f t="shared" si="13"/>
        <v>275741</v>
      </c>
      <c r="X16" s="1830">
        <f t="shared" si="13"/>
        <v>224711</v>
      </c>
      <c r="Y16" s="1830">
        <f t="shared" si="13"/>
        <v>217612</v>
      </c>
      <c r="Z16" s="1830">
        <f t="shared" si="13"/>
        <v>2448238</v>
      </c>
      <c r="AA16" s="1830">
        <f t="shared" si="13"/>
        <v>2381033</v>
      </c>
      <c r="AB16" s="1950">
        <f t="shared" si="13"/>
        <v>1134432</v>
      </c>
      <c r="AC16" s="1950">
        <f t="shared" si="13"/>
        <v>661815</v>
      </c>
      <c r="AD16" s="1830">
        <f t="shared" si="13"/>
        <v>453570</v>
      </c>
      <c r="AE16" s="1830">
        <f t="shared" si="13"/>
        <v>453570</v>
      </c>
      <c r="AF16" s="1830">
        <f t="shared" si="13"/>
        <v>257200</v>
      </c>
      <c r="AG16" s="1830">
        <f t="shared" si="13"/>
        <v>0</v>
      </c>
      <c r="AH16" s="1830"/>
      <c r="AI16" s="1830"/>
      <c r="AJ16" s="1950" t="e">
        <f>#REF!+#REF!</f>
        <v>#REF!</v>
      </c>
      <c r="AK16" s="1950" t="e">
        <f>#REF!+#REF!</f>
        <v>#REF!</v>
      </c>
      <c r="AL16" s="1950" t="e">
        <f>#REF!+#REF!</f>
        <v>#REF!</v>
      </c>
      <c r="AM16" s="1950" t="e">
        <f>#REF!+#REF!</f>
        <v>#REF!</v>
      </c>
      <c r="AN16" s="1950" t="e">
        <f>#REF!+#REF!</f>
        <v>#REF!</v>
      </c>
      <c r="AO16" s="1830" t="e">
        <f>#REF!+#REF!</f>
        <v>#REF!</v>
      </c>
      <c r="AP16" s="1830" t="e">
        <f>#REF!+#REF!</f>
        <v>#REF!</v>
      </c>
      <c r="AQ16" s="1830" t="e">
        <f>#REF!+#REF!</f>
        <v>#REF!</v>
      </c>
      <c r="AR16" s="1830" t="e">
        <f>#REF!+#REF!</f>
        <v>#REF!</v>
      </c>
      <c r="AS16" s="1830" t="e">
        <f>#REF!+#REF!</f>
        <v>#REF!</v>
      </c>
      <c r="AT16" s="1830" t="e">
        <f>#REF!+#REF!</f>
        <v>#REF!</v>
      </c>
      <c r="AU16" s="1830" t="e">
        <f>#REF!+#REF!</f>
        <v>#REF!</v>
      </c>
      <c r="AV16" s="1830" t="e">
        <f>#REF!+#REF!</f>
        <v>#REF!</v>
      </c>
      <c r="AW16" s="1830" t="e">
        <f>#REF!+#REF!</f>
        <v>#REF!</v>
      </c>
      <c r="AX16" s="1830" t="e">
        <f>#REF!+#REF!</f>
        <v>#REF!</v>
      </c>
      <c r="AY16" s="1830" t="e">
        <f>#REF!+#REF!</f>
        <v>#REF!</v>
      </c>
      <c r="AZ16" s="1830" t="e">
        <f>#REF!+#REF!</f>
        <v>#REF!</v>
      </c>
      <c r="BA16" s="1830" t="e">
        <f>#REF!+#REF!</f>
        <v>#REF!</v>
      </c>
      <c r="BB16" s="1830" t="e">
        <f>#REF!+#REF!</f>
        <v>#REF!</v>
      </c>
      <c r="BC16" s="1830" t="e">
        <f>#REF!+#REF!</f>
        <v>#REF!</v>
      </c>
      <c r="BD16" s="1830" t="e">
        <f>#REF!+#REF!</f>
        <v>#REF!</v>
      </c>
      <c r="BE16" s="1830" t="e">
        <f>#REF!+#REF!</f>
        <v>#REF!</v>
      </c>
      <c r="BF16" s="1830" t="e">
        <f>#REF!+#REF!</f>
        <v>#REF!</v>
      </c>
      <c r="BG16" s="1830" t="e">
        <f>#REF!+#REF!</f>
        <v>#REF!</v>
      </c>
      <c r="BH16" s="1830" t="e">
        <f>#REF!+#REF!</f>
        <v>#REF!</v>
      </c>
      <c r="BI16" s="1830" t="e">
        <f>#REF!+#REF!</f>
        <v>#REF!</v>
      </c>
      <c r="BJ16" s="1830" t="e">
        <f>#REF!+#REF!</f>
        <v>#REF!</v>
      </c>
      <c r="BK16" s="1830" t="e">
        <f>#REF!+#REF!</f>
        <v>#REF!</v>
      </c>
      <c r="BL16" s="1830" t="e">
        <f>#REF!+#REF!</f>
        <v>#REF!</v>
      </c>
      <c r="BM16" s="1830" t="e">
        <f>#REF!+#REF!</f>
        <v>#REF!</v>
      </c>
      <c r="BN16" s="1830" t="e">
        <f>#REF!+#REF!</f>
        <v>#REF!</v>
      </c>
      <c r="BO16" s="1830" t="e">
        <f>#REF!+#REF!</f>
        <v>#REF!</v>
      </c>
      <c r="BP16" s="1830" t="e">
        <f>#REF!+#REF!</f>
        <v>#REF!</v>
      </c>
      <c r="BQ16" s="1830" t="e">
        <f>#REF!+#REF!</f>
        <v>#REF!</v>
      </c>
      <c r="BR16" s="1830" t="e">
        <f>#REF!+#REF!</f>
        <v>#REF!</v>
      </c>
      <c r="BS16" s="1830" t="e">
        <f>#REF!+#REF!</f>
        <v>#REF!</v>
      </c>
      <c r="BT16" s="1830" t="e">
        <f>#REF!+#REF!</f>
        <v>#REF!</v>
      </c>
      <c r="BU16" s="1830" t="e">
        <f>#REF!+#REF!</f>
        <v>#REF!</v>
      </c>
      <c r="BV16" s="1830" t="e">
        <f>#REF!+#REF!</f>
        <v>#REF!</v>
      </c>
      <c r="BW16" s="1830" t="e">
        <f>#REF!+#REF!</f>
        <v>#REF!</v>
      </c>
      <c r="BX16" s="1830" t="e">
        <f>#REF!+#REF!</f>
        <v>#REF!</v>
      </c>
      <c r="BY16" s="1830" t="e">
        <f>#REF!+#REF!</f>
        <v>#REF!</v>
      </c>
      <c r="BZ16" s="1830" t="e">
        <f>#REF!+#REF!</f>
        <v>#REF!</v>
      </c>
      <c r="CA16" s="1830" t="e">
        <f>#REF!+#REF!</f>
        <v>#REF!</v>
      </c>
      <c r="CB16" s="1830" t="e">
        <f>#REF!+#REF!</f>
        <v>#REF!</v>
      </c>
      <c r="CC16" s="1830" t="e">
        <f>#REF!+#REF!</f>
        <v>#REF!</v>
      </c>
      <c r="CD16" s="1830" t="e">
        <f>CA16</f>
        <v>#REF!</v>
      </c>
      <c r="CE16" s="1830" t="e">
        <f>#REF!+#REF!</f>
        <v>#REF!</v>
      </c>
      <c r="CF16" s="1830" t="e">
        <f>#REF!+#REF!</f>
        <v>#REF!</v>
      </c>
      <c r="CG16" s="1830"/>
      <c r="CH16" s="1830" t="e">
        <f>CH17+CH21+CH33+#REF!+CH41+#REF!+#REF!+#REF!+CH50</f>
        <v>#REF!</v>
      </c>
      <c r="CI16" s="1830" t="e">
        <f>CI17+CI21+CI33+#REF!+CI41+#REF!+#REF!+#REF!+CI50</f>
        <v>#REF!</v>
      </c>
      <c r="CJ16" s="1830" t="e">
        <f>CJ17+CJ21+CJ33+#REF!+CJ41+#REF!+#REF!+#REF!+CJ50</f>
        <v>#REF!</v>
      </c>
      <c r="CK16" s="1830" t="e">
        <f>CK17+CK21+CK33+#REF!+CK41+#REF!+#REF!+#REF!+CK50</f>
        <v>#REF!</v>
      </c>
      <c r="CL16" s="1830" t="e">
        <f>CL17+CL21+CL33+#REF!+CL41+#REF!+#REF!+#REF!+CL50</f>
        <v>#REF!</v>
      </c>
      <c r="CM16" s="1828"/>
      <c r="CN16" s="1829"/>
    </row>
    <row r="17" spans="1:92" s="227" customFormat="1" ht="24.6" customHeight="1">
      <c r="A17" s="1825" t="s">
        <v>2</v>
      </c>
      <c r="B17" s="1833" t="s">
        <v>155</v>
      </c>
      <c r="C17" s="1834"/>
      <c r="D17" s="1834"/>
      <c r="E17" s="1834"/>
      <c r="F17" s="1834"/>
      <c r="G17" s="1830">
        <f>G18+G19+G20</f>
        <v>1765312</v>
      </c>
      <c r="H17" s="1830">
        <f t="shared" ref="H17:AG17" si="14">H18+H19+H20</f>
        <v>1616385</v>
      </c>
      <c r="I17" s="1830">
        <f t="shared" si="14"/>
        <v>0</v>
      </c>
      <c r="J17" s="1830">
        <f t="shared" si="14"/>
        <v>0</v>
      </c>
      <c r="K17" s="1830">
        <f t="shared" si="14"/>
        <v>0</v>
      </c>
      <c r="L17" s="1830">
        <f t="shared" si="14"/>
        <v>0</v>
      </c>
      <c r="M17" s="1830">
        <f t="shared" si="14"/>
        <v>0</v>
      </c>
      <c r="N17" s="1830">
        <f t="shared" si="14"/>
        <v>715274</v>
      </c>
      <c r="O17" s="1830">
        <f t="shared" si="14"/>
        <v>715274</v>
      </c>
      <c r="P17" s="1830">
        <f t="shared" si="14"/>
        <v>715274</v>
      </c>
      <c r="Q17" s="1830">
        <f t="shared" si="14"/>
        <v>0</v>
      </c>
      <c r="R17" s="1830">
        <f t="shared" si="14"/>
        <v>107435</v>
      </c>
      <c r="S17" s="1830">
        <f t="shared" si="14"/>
        <v>97867</v>
      </c>
      <c r="T17" s="1830">
        <f t="shared" si="14"/>
        <v>97867</v>
      </c>
      <c r="U17" s="1830">
        <f t="shared" si="14"/>
        <v>0</v>
      </c>
      <c r="V17" s="1830">
        <f t="shared" si="14"/>
        <v>99867</v>
      </c>
      <c r="W17" s="1830">
        <f t="shared" si="14"/>
        <v>97867</v>
      </c>
      <c r="X17" s="1830">
        <f t="shared" si="14"/>
        <v>99867</v>
      </c>
      <c r="Y17" s="1830">
        <f t="shared" si="14"/>
        <v>97867</v>
      </c>
      <c r="Z17" s="1830">
        <f t="shared" si="14"/>
        <v>1689771</v>
      </c>
      <c r="AA17" s="1830">
        <f t="shared" si="14"/>
        <v>1631566</v>
      </c>
      <c r="AB17" s="1950">
        <f t="shared" si="14"/>
        <v>607839</v>
      </c>
      <c r="AC17" s="1950">
        <f t="shared" si="14"/>
        <v>185222</v>
      </c>
      <c r="AD17" s="1830">
        <f t="shared" si="14"/>
        <v>257200</v>
      </c>
      <c r="AE17" s="1830">
        <f t="shared" si="14"/>
        <v>257200</v>
      </c>
      <c r="AF17" s="1830">
        <f t="shared" si="14"/>
        <v>257200</v>
      </c>
      <c r="AG17" s="1835">
        <f t="shared" si="14"/>
        <v>0</v>
      </c>
      <c r="AH17" s="1835"/>
      <c r="AI17" s="1835">
        <f t="shared" ref="AI17:BT17" si="15">SUM(AI18:AI20)</f>
        <v>0</v>
      </c>
      <c r="AJ17" s="1952">
        <f t="shared" si="15"/>
        <v>0</v>
      </c>
      <c r="AK17" s="1952">
        <f t="shared" si="15"/>
        <v>0</v>
      </c>
      <c r="AL17" s="1952">
        <f t="shared" si="15"/>
        <v>0</v>
      </c>
      <c r="AM17" s="1952">
        <f t="shared" si="15"/>
        <v>0</v>
      </c>
      <c r="AN17" s="1952">
        <f t="shared" si="15"/>
        <v>0</v>
      </c>
      <c r="AO17" s="1835">
        <f t="shared" si="15"/>
        <v>0</v>
      </c>
      <c r="AP17" s="1835">
        <f t="shared" si="15"/>
        <v>0</v>
      </c>
      <c r="AQ17" s="1835">
        <f t="shared" si="15"/>
        <v>0</v>
      </c>
      <c r="AR17" s="1835">
        <f t="shared" si="15"/>
        <v>0</v>
      </c>
      <c r="AS17" s="1835">
        <f t="shared" si="15"/>
        <v>0</v>
      </c>
      <c r="AT17" s="1835">
        <f t="shared" si="15"/>
        <v>0</v>
      </c>
      <c r="AU17" s="1835">
        <f t="shared" si="15"/>
        <v>0</v>
      </c>
      <c r="AV17" s="1835">
        <f t="shared" si="15"/>
        <v>0</v>
      </c>
      <c r="AW17" s="1835">
        <f t="shared" si="15"/>
        <v>0</v>
      </c>
      <c r="AX17" s="1835">
        <f t="shared" si="15"/>
        <v>0</v>
      </c>
      <c r="AY17" s="1835">
        <f t="shared" si="15"/>
        <v>0</v>
      </c>
      <c r="AZ17" s="1835">
        <f t="shared" si="15"/>
        <v>0</v>
      </c>
      <c r="BA17" s="1835">
        <f t="shared" si="15"/>
        <v>0</v>
      </c>
      <c r="BB17" s="1835">
        <f t="shared" si="15"/>
        <v>0</v>
      </c>
      <c r="BC17" s="1835">
        <f t="shared" si="15"/>
        <v>0</v>
      </c>
      <c r="BD17" s="1835">
        <f t="shared" si="15"/>
        <v>0</v>
      </c>
      <c r="BE17" s="1835">
        <f t="shared" si="15"/>
        <v>0</v>
      </c>
      <c r="BF17" s="1835">
        <f t="shared" si="15"/>
        <v>0</v>
      </c>
      <c r="BG17" s="1835">
        <f t="shared" si="15"/>
        <v>0</v>
      </c>
      <c r="BH17" s="1835">
        <f t="shared" si="15"/>
        <v>97867</v>
      </c>
      <c r="BI17" s="1835">
        <f t="shared" si="15"/>
        <v>97867</v>
      </c>
      <c r="BJ17" s="1835">
        <f t="shared" si="15"/>
        <v>0</v>
      </c>
      <c r="BK17" s="1835">
        <f t="shared" si="15"/>
        <v>97867</v>
      </c>
      <c r="BL17" s="1835">
        <f t="shared" si="15"/>
        <v>97867</v>
      </c>
      <c r="BM17" s="1835">
        <f t="shared" si="15"/>
        <v>0</v>
      </c>
      <c r="BN17" s="1835">
        <f t="shared" si="15"/>
        <v>97867</v>
      </c>
      <c r="BO17" s="1835">
        <f t="shared" si="15"/>
        <v>97867</v>
      </c>
      <c r="BP17" s="1835">
        <f t="shared" si="15"/>
        <v>0</v>
      </c>
      <c r="BQ17" s="1835">
        <f t="shared" si="15"/>
        <v>617407</v>
      </c>
      <c r="BR17" s="1835">
        <f t="shared" si="15"/>
        <v>617407</v>
      </c>
      <c r="BS17" s="1835">
        <f t="shared" si="15"/>
        <v>617407</v>
      </c>
      <c r="BT17" s="1835">
        <f t="shared" si="15"/>
        <v>0</v>
      </c>
      <c r="BU17" s="1835">
        <f t="shared" ref="BU17:CM17" si="16">SUM(BU18:BU20)</f>
        <v>617407</v>
      </c>
      <c r="BV17" s="1835">
        <f t="shared" si="16"/>
        <v>617407</v>
      </c>
      <c r="BW17" s="1835">
        <f t="shared" si="16"/>
        <v>0</v>
      </c>
      <c r="BX17" s="1835">
        <f t="shared" si="16"/>
        <v>617407</v>
      </c>
      <c r="BY17" s="1835">
        <f t="shared" si="16"/>
        <v>617407</v>
      </c>
      <c r="BZ17" s="1835">
        <f t="shared" si="16"/>
        <v>0</v>
      </c>
      <c r="CA17" s="1835">
        <f t="shared" si="16"/>
        <v>0</v>
      </c>
      <c r="CB17" s="1835">
        <f t="shared" si="16"/>
        <v>0</v>
      </c>
      <c r="CC17" s="1835">
        <f t="shared" si="16"/>
        <v>0</v>
      </c>
      <c r="CD17" s="1835">
        <f t="shared" si="16"/>
        <v>0</v>
      </c>
      <c r="CE17" s="1835">
        <f t="shared" si="16"/>
        <v>0</v>
      </c>
      <c r="CF17" s="1835">
        <f t="shared" si="16"/>
        <v>0</v>
      </c>
      <c r="CG17" s="1835">
        <f t="shared" si="16"/>
        <v>0</v>
      </c>
      <c r="CH17" s="1835">
        <f t="shared" si="16"/>
        <v>617407</v>
      </c>
      <c r="CI17" s="1835">
        <f t="shared" si="16"/>
        <v>617407</v>
      </c>
      <c r="CJ17" s="1835">
        <f t="shared" si="16"/>
        <v>617407</v>
      </c>
      <c r="CK17" s="1835">
        <f t="shared" si="16"/>
        <v>0</v>
      </c>
      <c r="CL17" s="1835">
        <f t="shared" si="16"/>
        <v>0</v>
      </c>
      <c r="CM17" s="1835">
        <f t="shared" si="16"/>
        <v>0</v>
      </c>
      <c r="CN17" s="1829"/>
    </row>
    <row r="18" spans="1:92" s="227" customFormat="1" ht="41.1" customHeight="1">
      <c r="A18" s="1860">
        <v>1</v>
      </c>
      <c r="B18" s="1874" t="s">
        <v>107</v>
      </c>
      <c r="C18" s="1859"/>
      <c r="D18" s="1859"/>
      <c r="E18" s="1860"/>
      <c r="F18" s="1834" t="s">
        <v>177</v>
      </c>
      <c r="G18" s="1902">
        <v>647781</v>
      </c>
      <c r="H18" s="1875">
        <v>635334</v>
      </c>
      <c r="I18" s="1875"/>
      <c r="J18" s="1875"/>
      <c r="K18" s="1875"/>
      <c r="L18" s="1875"/>
      <c r="M18" s="1875"/>
      <c r="N18" s="1869">
        <f>O18</f>
        <v>234000</v>
      </c>
      <c r="O18" s="1875">
        <f>180000+54000</f>
        <v>234000</v>
      </c>
      <c r="P18" s="1875">
        <f>O18</f>
        <v>234000</v>
      </c>
      <c r="Q18" s="1831"/>
      <c r="R18" s="1862">
        <v>35685</v>
      </c>
      <c r="S18" s="1862">
        <v>31117</v>
      </c>
      <c r="T18" s="1862">
        <v>31117</v>
      </c>
      <c r="U18" s="1831"/>
      <c r="V18" s="1862">
        <f>T18</f>
        <v>31117</v>
      </c>
      <c r="W18" s="1862">
        <f t="shared" ref="W18:X20" si="17">V18</f>
        <v>31117</v>
      </c>
      <c r="X18" s="1862">
        <f t="shared" si="17"/>
        <v>31117</v>
      </c>
      <c r="Y18" s="1862">
        <f>W18</f>
        <v>31117</v>
      </c>
      <c r="Z18" s="1903">
        <v>626820</v>
      </c>
      <c r="AA18" s="1903">
        <v>600000</v>
      </c>
      <c r="AB18" s="1951">
        <f>N18-R18</f>
        <v>198315</v>
      </c>
      <c r="AC18" s="1951">
        <v>60865</v>
      </c>
      <c r="AD18" s="1862">
        <f>AE18</f>
        <v>84000</v>
      </c>
      <c r="AE18" s="1862">
        <v>84000</v>
      </c>
      <c r="AF18" s="1862">
        <f>AE18</f>
        <v>84000</v>
      </c>
      <c r="AG18" s="1831"/>
      <c r="AH18" s="1831"/>
      <c r="AI18" s="1831"/>
      <c r="AJ18" s="1951">
        <f>AK18+AL18</f>
        <v>0</v>
      </c>
      <c r="AK18" s="1960"/>
      <c r="AL18" s="1955"/>
      <c r="AM18" s="1961">
        <f t="shared" ref="AM18:AM20" si="18">AN18+AO18</f>
        <v>0</v>
      </c>
      <c r="AN18" s="1960"/>
      <c r="AO18" s="1831"/>
      <c r="AP18" s="1862">
        <f>AJ18-AM18</f>
        <v>0</v>
      </c>
      <c r="AQ18" s="1862">
        <f>AK18-AN18</f>
        <v>0</v>
      </c>
      <c r="AR18" s="1862">
        <f>AL18-AO18</f>
        <v>0</v>
      </c>
      <c r="AS18" s="1869">
        <f>AT18+AU18</f>
        <v>0</v>
      </c>
      <c r="AT18" s="1870"/>
      <c r="AU18" s="1831"/>
      <c r="AV18" s="1831"/>
      <c r="AW18" s="1870"/>
      <c r="AX18" s="1831"/>
      <c r="AY18" s="1831"/>
      <c r="AZ18" s="1870"/>
      <c r="BA18" s="1831"/>
      <c r="BB18" s="1862">
        <f>AV18-AY18</f>
        <v>0</v>
      </c>
      <c r="BC18" s="1862"/>
      <c r="BD18" s="1862"/>
      <c r="BE18" s="1830">
        <f>BF18+BG18</f>
        <v>0</v>
      </c>
      <c r="BF18" s="1870"/>
      <c r="BG18" s="1831"/>
      <c r="BH18" s="1869">
        <f>BI18+BJ18</f>
        <v>31117</v>
      </c>
      <c r="BI18" s="1872">
        <v>31117</v>
      </c>
      <c r="BJ18" s="1869"/>
      <c r="BK18" s="1869">
        <f t="shared" ref="BK18:BM19" si="19">BH18</f>
        <v>31117</v>
      </c>
      <c r="BL18" s="1871">
        <f t="shared" si="19"/>
        <v>31117</v>
      </c>
      <c r="BM18" s="1831">
        <f t="shared" si="19"/>
        <v>0</v>
      </c>
      <c r="BN18" s="1862">
        <f>AJ18+AV18+BH18</f>
        <v>31117</v>
      </c>
      <c r="BO18" s="1862">
        <f>AK18+AW18+BI18</f>
        <v>31117</v>
      </c>
      <c r="BP18" s="1862">
        <f>AL18+AX18+BJ18</f>
        <v>0</v>
      </c>
      <c r="BQ18" s="1862">
        <f t="shared" si="9"/>
        <v>202883</v>
      </c>
      <c r="BR18" s="1872">
        <f t="shared" ref="BR18:BT20" si="20">O18-BN18</f>
        <v>202883</v>
      </c>
      <c r="BS18" s="1862">
        <f t="shared" si="20"/>
        <v>202883</v>
      </c>
      <c r="BT18" s="1831">
        <f t="shared" si="20"/>
        <v>0</v>
      </c>
      <c r="BU18" s="1862">
        <f>BQ18</f>
        <v>202883</v>
      </c>
      <c r="BV18" s="1862">
        <f>BS18</f>
        <v>202883</v>
      </c>
      <c r="BW18" s="1831"/>
      <c r="BX18" s="1862">
        <f>BU18</f>
        <v>202883</v>
      </c>
      <c r="BY18" s="1862">
        <f>BV18</f>
        <v>202883</v>
      </c>
      <c r="BZ18" s="1831"/>
      <c r="CA18" s="1862">
        <f>BR18-BU18</f>
        <v>0</v>
      </c>
      <c r="CB18" s="1831">
        <f>BS18-BV18</f>
        <v>0</v>
      </c>
      <c r="CC18" s="1831"/>
      <c r="CD18" s="1831"/>
      <c r="CE18" s="1831"/>
      <c r="CF18" s="1831"/>
      <c r="CG18" s="1831"/>
      <c r="CH18" s="1862">
        <f>CI18</f>
        <v>202883</v>
      </c>
      <c r="CI18" s="1862">
        <f t="shared" ref="CI18:CJ20" si="21">BR18</f>
        <v>202883</v>
      </c>
      <c r="CJ18" s="1862">
        <f t="shared" si="21"/>
        <v>202883</v>
      </c>
      <c r="CK18" s="1825"/>
      <c r="CL18" s="1825"/>
      <c r="CM18" s="1828"/>
      <c r="CN18" s="1829"/>
    </row>
    <row r="19" spans="1:92" s="227" customFormat="1" ht="43.5" customHeight="1">
      <c r="A19" s="1860">
        <v>2</v>
      </c>
      <c r="B19" s="1874" t="s">
        <v>108</v>
      </c>
      <c r="C19" s="1859"/>
      <c r="D19" s="1859"/>
      <c r="E19" s="1860"/>
      <c r="F19" s="1834" t="s">
        <v>178</v>
      </c>
      <c r="G19" s="1902">
        <v>991900</v>
      </c>
      <c r="H19" s="1875">
        <v>981051</v>
      </c>
      <c r="I19" s="1875"/>
      <c r="J19" s="1875"/>
      <c r="K19" s="1875"/>
      <c r="L19" s="1875"/>
      <c r="M19" s="1875"/>
      <c r="N19" s="1869">
        <f t="shared" ref="N19:N20" si="22">O19</f>
        <v>474524</v>
      </c>
      <c r="O19" s="1875">
        <v>474524</v>
      </c>
      <c r="P19" s="1875">
        <v>474524</v>
      </c>
      <c r="Q19" s="1831"/>
      <c r="R19" s="1862">
        <v>65000</v>
      </c>
      <c r="S19" s="1862">
        <v>60000</v>
      </c>
      <c r="T19" s="1862">
        <v>60000</v>
      </c>
      <c r="U19" s="1831"/>
      <c r="V19" s="1862">
        <v>62000</v>
      </c>
      <c r="W19" s="1862">
        <v>60000</v>
      </c>
      <c r="X19" s="1862">
        <v>62000</v>
      </c>
      <c r="Y19" s="1862">
        <v>60000</v>
      </c>
      <c r="Z19" s="1903">
        <v>979898</v>
      </c>
      <c r="AA19" s="1903">
        <v>949048</v>
      </c>
      <c r="AB19" s="1951">
        <f>N19-R19</f>
        <v>409524</v>
      </c>
      <c r="AC19" s="1951">
        <v>124357</v>
      </c>
      <c r="AD19" s="1862">
        <f>AE19</f>
        <v>173200</v>
      </c>
      <c r="AE19" s="1862">
        <v>173200</v>
      </c>
      <c r="AF19" s="1862">
        <f>AE19</f>
        <v>173200</v>
      </c>
      <c r="AG19" s="1831"/>
      <c r="AH19" s="1831"/>
      <c r="AI19" s="1831"/>
      <c r="AJ19" s="1951">
        <f t="shared" ref="AJ19:AJ20" si="23">AK19+AL19</f>
        <v>0</v>
      </c>
      <c r="AK19" s="1960"/>
      <c r="AL19" s="1955"/>
      <c r="AM19" s="1961">
        <f t="shared" si="18"/>
        <v>0</v>
      </c>
      <c r="AN19" s="1960"/>
      <c r="AO19" s="1831"/>
      <c r="AP19" s="1862">
        <f t="shared" ref="AP19:AR20" si="24">AJ19-AM19</f>
        <v>0</v>
      </c>
      <c r="AQ19" s="1862">
        <f t="shared" si="24"/>
        <v>0</v>
      </c>
      <c r="AR19" s="1862">
        <f t="shared" si="24"/>
        <v>0</v>
      </c>
      <c r="AS19" s="1869">
        <f t="shared" ref="AS19:AS20" si="25">AT19+AU19</f>
        <v>0</v>
      </c>
      <c r="AT19" s="1870"/>
      <c r="AU19" s="1831"/>
      <c r="AV19" s="1831"/>
      <c r="AW19" s="1870"/>
      <c r="AX19" s="1831"/>
      <c r="AY19" s="1831"/>
      <c r="AZ19" s="1870"/>
      <c r="BA19" s="1831"/>
      <c r="BB19" s="1862">
        <f t="shared" ref="BB19:BB20" si="26">AV19-AY19</f>
        <v>0</v>
      </c>
      <c r="BC19" s="1862"/>
      <c r="BD19" s="1862"/>
      <c r="BE19" s="1830">
        <f t="shared" ref="BE19:BE20" si="27">BF19+BG19</f>
        <v>0</v>
      </c>
      <c r="BF19" s="1870"/>
      <c r="BG19" s="1831"/>
      <c r="BH19" s="1869">
        <f t="shared" ref="BH19" si="28">BI19+BJ19</f>
        <v>60000</v>
      </c>
      <c r="BI19" s="1872">
        <v>60000</v>
      </c>
      <c r="BJ19" s="1869"/>
      <c r="BK19" s="1869">
        <f t="shared" si="19"/>
        <v>60000</v>
      </c>
      <c r="BL19" s="1871">
        <f t="shared" si="19"/>
        <v>60000</v>
      </c>
      <c r="BM19" s="1831">
        <f t="shared" si="19"/>
        <v>0</v>
      </c>
      <c r="BN19" s="1862">
        <f t="shared" ref="BN19:BP20" si="29">AJ19+AV19+BH19</f>
        <v>60000</v>
      </c>
      <c r="BO19" s="1862">
        <f t="shared" si="29"/>
        <v>60000</v>
      </c>
      <c r="BP19" s="1862">
        <f t="shared" si="29"/>
        <v>0</v>
      </c>
      <c r="BQ19" s="1862">
        <f t="shared" si="9"/>
        <v>414524</v>
      </c>
      <c r="BR19" s="1872">
        <f t="shared" si="20"/>
        <v>414524</v>
      </c>
      <c r="BS19" s="1862">
        <f t="shared" si="20"/>
        <v>414524</v>
      </c>
      <c r="BT19" s="1831">
        <f t="shared" si="20"/>
        <v>0</v>
      </c>
      <c r="BU19" s="1862">
        <f t="shared" ref="BU19:BU20" si="30">BQ19</f>
        <v>414524</v>
      </c>
      <c r="BV19" s="1862">
        <f t="shared" ref="BV19:BV20" si="31">BS19</f>
        <v>414524</v>
      </c>
      <c r="BW19" s="1831"/>
      <c r="BX19" s="1862">
        <f t="shared" ref="BX19:BY20" si="32">BU19</f>
        <v>414524</v>
      </c>
      <c r="BY19" s="1862">
        <f t="shared" si="32"/>
        <v>414524</v>
      </c>
      <c r="BZ19" s="1831"/>
      <c r="CA19" s="1862">
        <f t="shared" ref="CA19:CB20" si="33">BR19-BU19</f>
        <v>0</v>
      </c>
      <c r="CB19" s="1831">
        <f t="shared" si="33"/>
        <v>0</v>
      </c>
      <c r="CC19" s="1831"/>
      <c r="CD19" s="1831"/>
      <c r="CE19" s="1831"/>
      <c r="CF19" s="1831"/>
      <c r="CG19" s="1831"/>
      <c r="CH19" s="1862">
        <f t="shared" ref="CH19:CH20" si="34">CI19</f>
        <v>414524</v>
      </c>
      <c r="CI19" s="1862">
        <f t="shared" si="21"/>
        <v>414524</v>
      </c>
      <c r="CJ19" s="1862">
        <f t="shared" si="21"/>
        <v>414524</v>
      </c>
      <c r="CK19" s="1825"/>
      <c r="CL19" s="1825"/>
      <c r="CM19" s="1828"/>
      <c r="CN19" s="1829"/>
    </row>
    <row r="20" spans="1:92" s="227" customFormat="1" ht="43.5" customHeight="1">
      <c r="A20" s="1860">
        <v>3</v>
      </c>
      <c r="B20" s="1874" t="s">
        <v>109</v>
      </c>
      <c r="C20" s="1859"/>
      <c r="D20" s="1859"/>
      <c r="E20" s="1839"/>
      <c r="F20" s="1838" t="s">
        <v>179</v>
      </c>
      <c r="G20" s="1875">
        <v>125631</v>
      </c>
      <c r="H20" s="1875"/>
      <c r="I20" s="1875"/>
      <c r="J20" s="1875"/>
      <c r="K20" s="1875"/>
      <c r="L20" s="1875"/>
      <c r="M20" s="1875"/>
      <c r="N20" s="1869">
        <f t="shared" si="22"/>
        <v>6750</v>
      </c>
      <c r="O20" s="1875">
        <f>P20</f>
        <v>6750</v>
      </c>
      <c r="P20" s="1875">
        <f>13500*50%</f>
        <v>6750</v>
      </c>
      <c r="Q20" s="1831"/>
      <c r="R20" s="1862">
        <v>6750</v>
      </c>
      <c r="S20" s="1862">
        <f>R20</f>
        <v>6750</v>
      </c>
      <c r="T20" s="1862">
        <f>S20</f>
        <v>6750</v>
      </c>
      <c r="U20" s="1862"/>
      <c r="V20" s="1862">
        <f>T20</f>
        <v>6750</v>
      </c>
      <c r="W20" s="1862">
        <f t="shared" si="17"/>
        <v>6750</v>
      </c>
      <c r="X20" s="1862">
        <f t="shared" si="17"/>
        <v>6750</v>
      </c>
      <c r="Y20" s="1862">
        <f>X20</f>
        <v>6750</v>
      </c>
      <c r="Z20" s="1862">
        <v>83053</v>
      </c>
      <c r="AA20" s="1862">
        <v>82518</v>
      </c>
      <c r="AB20" s="1951">
        <f>N20-R20</f>
        <v>0</v>
      </c>
      <c r="AC20" s="1951"/>
      <c r="AD20" s="1831"/>
      <c r="AE20" s="1831"/>
      <c r="AF20" s="1831"/>
      <c r="AG20" s="1831"/>
      <c r="AH20" s="1831"/>
      <c r="AI20" s="1831"/>
      <c r="AJ20" s="1951">
        <f t="shared" si="23"/>
        <v>0</v>
      </c>
      <c r="AK20" s="1960"/>
      <c r="AL20" s="1955"/>
      <c r="AM20" s="1961">
        <f t="shared" si="18"/>
        <v>0</v>
      </c>
      <c r="AN20" s="1960"/>
      <c r="AO20" s="1831"/>
      <c r="AP20" s="1862">
        <f t="shared" si="24"/>
        <v>0</v>
      </c>
      <c r="AQ20" s="1862">
        <f t="shared" si="24"/>
        <v>0</v>
      </c>
      <c r="AR20" s="1862">
        <f t="shared" si="24"/>
        <v>0</v>
      </c>
      <c r="AS20" s="1869">
        <f t="shared" si="25"/>
        <v>0</v>
      </c>
      <c r="AT20" s="1870"/>
      <c r="AU20" s="1831"/>
      <c r="AV20" s="1831"/>
      <c r="AW20" s="1870"/>
      <c r="AX20" s="1831"/>
      <c r="AY20" s="1831"/>
      <c r="AZ20" s="1870"/>
      <c r="BA20" s="1831"/>
      <c r="BB20" s="1862">
        <f t="shared" si="26"/>
        <v>0</v>
      </c>
      <c r="BC20" s="1862"/>
      <c r="BD20" s="1862"/>
      <c r="BE20" s="1830">
        <f t="shared" si="27"/>
        <v>0</v>
      </c>
      <c r="BF20" s="1870"/>
      <c r="BG20" s="1831"/>
      <c r="BH20" s="1869">
        <f>BI20+BJ20</f>
        <v>6750</v>
      </c>
      <c r="BI20" s="1869">
        <v>6750</v>
      </c>
      <c r="BJ20" s="1869"/>
      <c r="BK20" s="1869">
        <f>BH20</f>
        <v>6750</v>
      </c>
      <c r="BL20" s="1871">
        <f>BI20</f>
        <v>6750</v>
      </c>
      <c r="BM20" s="1831"/>
      <c r="BN20" s="1862">
        <f t="shared" si="29"/>
        <v>6750</v>
      </c>
      <c r="BO20" s="1862">
        <f t="shared" si="29"/>
        <v>6750</v>
      </c>
      <c r="BP20" s="1862">
        <f t="shared" si="29"/>
        <v>0</v>
      </c>
      <c r="BQ20" s="1862">
        <f t="shared" si="9"/>
        <v>0</v>
      </c>
      <c r="BR20" s="1872">
        <f t="shared" si="20"/>
        <v>0</v>
      </c>
      <c r="BS20" s="1862">
        <f t="shared" si="20"/>
        <v>0</v>
      </c>
      <c r="BT20" s="1831">
        <f t="shared" si="20"/>
        <v>0</v>
      </c>
      <c r="BU20" s="1862">
        <f t="shared" si="30"/>
        <v>0</v>
      </c>
      <c r="BV20" s="1862">
        <f t="shared" si="31"/>
        <v>0</v>
      </c>
      <c r="BW20" s="1831"/>
      <c r="BX20" s="1862">
        <f t="shared" si="32"/>
        <v>0</v>
      </c>
      <c r="BY20" s="1862">
        <f t="shared" si="32"/>
        <v>0</v>
      </c>
      <c r="BZ20" s="1831"/>
      <c r="CA20" s="1862">
        <f t="shared" si="33"/>
        <v>0</v>
      </c>
      <c r="CB20" s="1831">
        <f t="shared" si="33"/>
        <v>0</v>
      </c>
      <c r="CC20" s="1831"/>
      <c r="CD20" s="1831"/>
      <c r="CE20" s="1831"/>
      <c r="CF20" s="1831"/>
      <c r="CG20" s="1831"/>
      <c r="CH20" s="1862">
        <f t="shared" si="34"/>
        <v>0</v>
      </c>
      <c r="CI20" s="1862">
        <f t="shared" si="21"/>
        <v>0</v>
      </c>
      <c r="CJ20" s="1862">
        <f t="shared" si="21"/>
        <v>0</v>
      </c>
      <c r="CK20" s="1825"/>
      <c r="CL20" s="1825"/>
      <c r="CM20" s="1828"/>
      <c r="CN20" s="1829"/>
    </row>
    <row r="21" spans="1:92" s="227" customFormat="1" ht="45" customHeight="1">
      <c r="A21" s="1836" t="s">
        <v>3</v>
      </c>
      <c r="B21" s="1842" t="s">
        <v>110</v>
      </c>
      <c r="C21" s="1859"/>
      <c r="D21" s="1859"/>
      <c r="E21" s="1860"/>
      <c r="F21" s="1861"/>
      <c r="G21" s="1835">
        <f>G22</f>
        <v>628462</v>
      </c>
      <c r="H21" s="1835">
        <f t="shared" ref="H21:AG21" si="35">H22</f>
        <v>490292</v>
      </c>
      <c r="I21" s="1835">
        <f t="shared" si="35"/>
        <v>0</v>
      </c>
      <c r="J21" s="1835">
        <f t="shared" si="35"/>
        <v>0</v>
      </c>
      <c r="K21" s="1835">
        <f t="shared" si="35"/>
        <v>0</v>
      </c>
      <c r="L21" s="1835">
        <f t="shared" si="35"/>
        <v>131316</v>
      </c>
      <c r="M21" s="1835">
        <f t="shared" si="35"/>
        <v>105031</v>
      </c>
      <c r="N21" s="1835">
        <f t="shared" si="35"/>
        <v>212126</v>
      </c>
      <c r="O21" s="1835">
        <f t="shared" si="35"/>
        <v>212126</v>
      </c>
      <c r="P21" s="1835">
        <f t="shared" si="35"/>
        <v>24126</v>
      </c>
      <c r="Q21" s="1835">
        <f t="shared" si="35"/>
        <v>0</v>
      </c>
      <c r="R21" s="1835">
        <f t="shared" si="35"/>
        <v>134533</v>
      </c>
      <c r="S21" s="1835">
        <f t="shared" si="35"/>
        <v>134533</v>
      </c>
      <c r="T21" s="1835">
        <f t="shared" si="35"/>
        <v>24126</v>
      </c>
      <c r="U21" s="1835">
        <f t="shared" si="35"/>
        <v>0</v>
      </c>
      <c r="V21" s="1835">
        <f t="shared" si="35"/>
        <v>71913</v>
      </c>
      <c r="W21" s="1835">
        <f t="shared" si="35"/>
        <v>71913</v>
      </c>
      <c r="X21" s="1835">
        <f t="shared" si="35"/>
        <v>49283</v>
      </c>
      <c r="Y21" s="1835">
        <f t="shared" si="35"/>
        <v>49283</v>
      </c>
      <c r="Z21" s="1835">
        <f t="shared" si="35"/>
        <v>134533</v>
      </c>
      <c r="AA21" s="1835">
        <f t="shared" si="35"/>
        <v>134533</v>
      </c>
      <c r="AB21" s="1952">
        <f t="shared" si="35"/>
        <v>77593</v>
      </c>
      <c r="AC21" s="1952">
        <f t="shared" si="35"/>
        <v>77593</v>
      </c>
      <c r="AD21" s="1835">
        <f t="shared" si="35"/>
        <v>47370</v>
      </c>
      <c r="AE21" s="1835">
        <f t="shared" si="35"/>
        <v>47370</v>
      </c>
      <c r="AF21" s="1835">
        <f t="shared" si="35"/>
        <v>0</v>
      </c>
      <c r="AG21" s="1835">
        <f t="shared" si="35"/>
        <v>0</v>
      </c>
      <c r="AH21" s="1835"/>
      <c r="AI21" s="1835"/>
      <c r="AJ21" s="1952" t="e">
        <f>#REF!+AJ22</f>
        <v>#REF!</v>
      </c>
      <c r="AK21" s="1952" t="e">
        <f>#REF!+AK22</f>
        <v>#REF!</v>
      </c>
      <c r="AL21" s="1952" t="e">
        <f>#REF!+AL22</f>
        <v>#REF!</v>
      </c>
      <c r="AM21" s="1952" t="e">
        <f>#REF!+AM22</f>
        <v>#REF!</v>
      </c>
      <c r="AN21" s="1952" t="e">
        <f>#REF!+AN22</f>
        <v>#REF!</v>
      </c>
      <c r="AO21" s="1835" t="e">
        <f>#REF!+AO22</f>
        <v>#REF!</v>
      </c>
      <c r="AP21" s="1835" t="e">
        <f>#REF!+AP22</f>
        <v>#REF!</v>
      </c>
      <c r="AQ21" s="1835" t="e">
        <f>#REF!+AQ22</f>
        <v>#REF!</v>
      </c>
      <c r="AR21" s="1835" t="e">
        <f>#REF!+AR22</f>
        <v>#REF!</v>
      </c>
      <c r="AS21" s="1835" t="e">
        <f>#REF!+AS22</f>
        <v>#REF!</v>
      </c>
      <c r="AT21" s="1835" t="e">
        <f>#REF!+AT22</f>
        <v>#REF!</v>
      </c>
      <c r="AU21" s="1835" t="e">
        <f>#REF!+AU22</f>
        <v>#REF!</v>
      </c>
      <c r="AV21" s="1835" t="e">
        <f>#REF!+AV22</f>
        <v>#REF!</v>
      </c>
      <c r="AW21" s="1835" t="e">
        <f>#REF!+AW22</f>
        <v>#REF!</v>
      </c>
      <c r="AX21" s="1835" t="e">
        <f>#REF!+AX22</f>
        <v>#REF!</v>
      </c>
      <c r="AY21" s="1835" t="e">
        <f>#REF!+AY22</f>
        <v>#REF!</v>
      </c>
      <c r="AZ21" s="1835" t="e">
        <f>#REF!+AZ22</f>
        <v>#REF!</v>
      </c>
      <c r="BA21" s="1835" t="e">
        <f>#REF!+BA22</f>
        <v>#REF!</v>
      </c>
      <c r="BB21" s="1835" t="e">
        <f>#REF!+BB22</f>
        <v>#REF!</v>
      </c>
      <c r="BC21" s="1835" t="e">
        <f>#REF!+BC22</f>
        <v>#REF!</v>
      </c>
      <c r="BD21" s="1835" t="e">
        <f>#REF!+BD22</f>
        <v>#REF!</v>
      </c>
      <c r="BE21" s="1835" t="e">
        <f>#REF!+BE22</f>
        <v>#REF!</v>
      </c>
      <c r="BF21" s="1835" t="e">
        <f>#REF!+BF22</f>
        <v>#REF!</v>
      </c>
      <c r="BG21" s="1835" t="e">
        <f>#REF!+BG22</f>
        <v>#REF!</v>
      </c>
      <c r="BH21" s="1835" t="e">
        <f>#REF!+BH22</f>
        <v>#REF!</v>
      </c>
      <c r="BI21" s="1835" t="e">
        <f>#REF!+BI22</f>
        <v>#REF!</v>
      </c>
      <c r="BJ21" s="1835" t="e">
        <f>#REF!+BJ22</f>
        <v>#REF!</v>
      </c>
      <c r="BK21" s="1835" t="e">
        <f>#REF!+BK22</f>
        <v>#REF!</v>
      </c>
      <c r="BL21" s="1835" t="e">
        <f>#REF!+BL22</f>
        <v>#REF!</v>
      </c>
      <c r="BM21" s="1835" t="e">
        <f>#REF!+BM22</f>
        <v>#REF!</v>
      </c>
      <c r="BN21" s="1835" t="e">
        <f>#REF!+BN22</f>
        <v>#REF!</v>
      </c>
      <c r="BO21" s="1835" t="e">
        <f>#REF!+BO22</f>
        <v>#REF!</v>
      </c>
      <c r="BP21" s="1835" t="e">
        <f>#REF!+BP22</f>
        <v>#REF!</v>
      </c>
      <c r="BQ21" s="1831" t="e">
        <f t="shared" si="9"/>
        <v>#REF!</v>
      </c>
      <c r="BR21" s="1835" t="e">
        <f>#REF!+BR22</f>
        <v>#REF!</v>
      </c>
      <c r="BS21" s="1835" t="e">
        <f>#REF!+BS22</f>
        <v>#REF!</v>
      </c>
      <c r="BT21" s="1835" t="e">
        <f>#REF!+BT22</f>
        <v>#REF!</v>
      </c>
      <c r="BU21" s="1835" t="e">
        <f>#REF!+BU22</f>
        <v>#REF!</v>
      </c>
      <c r="BV21" s="1835" t="e">
        <f>#REF!+BV22</f>
        <v>#REF!</v>
      </c>
      <c r="BW21" s="1835" t="e">
        <f>#REF!+BW22</f>
        <v>#REF!</v>
      </c>
      <c r="BX21" s="1835" t="e">
        <f>#REF!+BX22</f>
        <v>#REF!</v>
      </c>
      <c r="BY21" s="1835" t="e">
        <f>#REF!+BY22</f>
        <v>#REF!</v>
      </c>
      <c r="BZ21" s="1835" t="e">
        <f>#REF!+BZ22</f>
        <v>#REF!</v>
      </c>
      <c r="CA21" s="1835" t="e">
        <f>#REF!+CA22</f>
        <v>#REF!</v>
      </c>
      <c r="CB21" s="1835" t="e">
        <f>#REF!+CB22</f>
        <v>#REF!</v>
      </c>
      <c r="CC21" s="1835" t="e">
        <f>#REF!+CC22</f>
        <v>#REF!</v>
      </c>
      <c r="CD21" s="1835" t="e">
        <f>#REF!+CD22</f>
        <v>#REF!</v>
      </c>
      <c r="CE21" s="1835" t="e">
        <f>#REF!+CE22</f>
        <v>#REF!</v>
      </c>
      <c r="CF21" s="1835" t="e">
        <f>#REF!+CF22</f>
        <v>#REF!</v>
      </c>
      <c r="CG21" s="1835"/>
      <c r="CH21" s="1835" t="e">
        <f>#REF!+CH22</f>
        <v>#REF!</v>
      </c>
      <c r="CI21" s="1835" t="e">
        <f>#REF!+CI22</f>
        <v>#REF!</v>
      </c>
      <c r="CJ21" s="1835" t="e">
        <f>#REF!+CJ22</f>
        <v>#REF!</v>
      </c>
      <c r="CK21" s="1835" t="e">
        <f>#REF!+CK22</f>
        <v>#REF!</v>
      </c>
      <c r="CL21" s="1825"/>
      <c r="CM21" s="1828"/>
      <c r="CN21" s="1829"/>
    </row>
    <row r="22" spans="1:92" s="227" customFormat="1" ht="20.65" customHeight="1">
      <c r="A22" s="1836" t="s">
        <v>254</v>
      </c>
      <c r="B22" s="1837" t="s">
        <v>30</v>
      </c>
      <c r="C22" s="1838"/>
      <c r="D22" s="1838"/>
      <c r="E22" s="1839"/>
      <c r="F22" s="1838"/>
      <c r="G22" s="1840">
        <f>G23+G30</f>
        <v>628462</v>
      </c>
      <c r="H22" s="1840">
        <f t="shared" ref="H22:AG22" si="36">H23+H30</f>
        <v>490292</v>
      </c>
      <c r="I22" s="1840">
        <f t="shared" si="36"/>
        <v>0</v>
      </c>
      <c r="J22" s="1840">
        <f t="shared" si="36"/>
        <v>0</v>
      </c>
      <c r="K22" s="1840">
        <f t="shared" si="36"/>
        <v>0</v>
      </c>
      <c r="L22" s="1840">
        <f t="shared" si="36"/>
        <v>131316</v>
      </c>
      <c r="M22" s="1840">
        <f t="shared" si="36"/>
        <v>105031</v>
      </c>
      <c r="N22" s="1840">
        <f t="shared" si="36"/>
        <v>212126</v>
      </c>
      <c r="O22" s="1840">
        <f t="shared" si="36"/>
        <v>212126</v>
      </c>
      <c r="P22" s="1840">
        <f t="shared" si="36"/>
        <v>24126</v>
      </c>
      <c r="Q22" s="1840">
        <f t="shared" si="36"/>
        <v>0</v>
      </c>
      <c r="R22" s="1840">
        <f t="shared" si="36"/>
        <v>134533</v>
      </c>
      <c r="S22" s="1840">
        <f t="shared" si="36"/>
        <v>134533</v>
      </c>
      <c r="T22" s="1840">
        <f t="shared" si="36"/>
        <v>24126</v>
      </c>
      <c r="U22" s="1840">
        <f t="shared" si="36"/>
        <v>0</v>
      </c>
      <c r="V22" s="1840">
        <f t="shared" si="36"/>
        <v>71913</v>
      </c>
      <c r="W22" s="1840">
        <f t="shared" si="36"/>
        <v>71913</v>
      </c>
      <c r="X22" s="1840">
        <f t="shared" si="36"/>
        <v>49283</v>
      </c>
      <c r="Y22" s="1840">
        <f t="shared" si="36"/>
        <v>49283</v>
      </c>
      <c r="Z22" s="1840">
        <f t="shared" si="36"/>
        <v>134533</v>
      </c>
      <c r="AA22" s="1840">
        <f t="shared" si="36"/>
        <v>134533</v>
      </c>
      <c r="AB22" s="1953">
        <f t="shared" si="36"/>
        <v>77593</v>
      </c>
      <c r="AC22" s="1953">
        <f t="shared" si="36"/>
        <v>77593</v>
      </c>
      <c r="AD22" s="1840">
        <f t="shared" si="36"/>
        <v>47370</v>
      </c>
      <c r="AE22" s="1840">
        <f t="shared" si="36"/>
        <v>47370</v>
      </c>
      <c r="AF22" s="1840">
        <f t="shared" si="36"/>
        <v>0</v>
      </c>
      <c r="AG22" s="1840">
        <f t="shared" si="36"/>
        <v>0</v>
      </c>
      <c r="AH22" s="1840"/>
      <c r="AI22" s="1840"/>
      <c r="AJ22" s="1953" t="e">
        <f>AJ30+#REF!</f>
        <v>#REF!</v>
      </c>
      <c r="AK22" s="1953" t="e">
        <f>AK30+#REF!</f>
        <v>#REF!</v>
      </c>
      <c r="AL22" s="1953" t="e">
        <f>AL30+#REF!</f>
        <v>#REF!</v>
      </c>
      <c r="AM22" s="1953" t="e">
        <f>AM30+#REF!</f>
        <v>#REF!</v>
      </c>
      <c r="AN22" s="1953" t="e">
        <f>AN30+#REF!</f>
        <v>#REF!</v>
      </c>
      <c r="AO22" s="1840" t="e">
        <f>AO30+#REF!</f>
        <v>#REF!</v>
      </c>
      <c r="AP22" s="1840" t="e">
        <f>AP30+#REF!</f>
        <v>#REF!</v>
      </c>
      <c r="AQ22" s="1840" t="e">
        <f>AQ30+#REF!</f>
        <v>#REF!</v>
      </c>
      <c r="AR22" s="1840" t="e">
        <f>AR30+#REF!</f>
        <v>#REF!</v>
      </c>
      <c r="AS22" s="1840" t="e">
        <f>AS30+#REF!</f>
        <v>#REF!</v>
      </c>
      <c r="AT22" s="1840" t="e">
        <f>AT30+#REF!</f>
        <v>#REF!</v>
      </c>
      <c r="AU22" s="1840" t="e">
        <f>AU30+#REF!</f>
        <v>#REF!</v>
      </c>
      <c r="AV22" s="1840" t="e">
        <f>AV30+#REF!</f>
        <v>#REF!</v>
      </c>
      <c r="AW22" s="1840" t="e">
        <f>AW30+#REF!</f>
        <v>#REF!</v>
      </c>
      <c r="AX22" s="1840" t="e">
        <f>AX30+#REF!</f>
        <v>#REF!</v>
      </c>
      <c r="AY22" s="1840" t="e">
        <f>AY30+#REF!</f>
        <v>#REF!</v>
      </c>
      <c r="AZ22" s="1840" t="e">
        <f>AZ30+#REF!</f>
        <v>#REF!</v>
      </c>
      <c r="BA22" s="1840" t="e">
        <f>BA30+#REF!</f>
        <v>#REF!</v>
      </c>
      <c r="BB22" s="1840" t="e">
        <f>BB30+#REF!</f>
        <v>#REF!</v>
      </c>
      <c r="BC22" s="1840" t="e">
        <f>BC30+#REF!</f>
        <v>#REF!</v>
      </c>
      <c r="BD22" s="1840" t="e">
        <f>BD30+#REF!</f>
        <v>#REF!</v>
      </c>
      <c r="BE22" s="1840" t="e">
        <f>BE30+#REF!</f>
        <v>#REF!</v>
      </c>
      <c r="BF22" s="1840" t="e">
        <f>BF30+#REF!</f>
        <v>#REF!</v>
      </c>
      <c r="BG22" s="1840" t="e">
        <f>BG30+#REF!</f>
        <v>#REF!</v>
      </c>
      <c r="BH22" s="1840" t="e">
        <f>BH30+#REF!</f>
        <v>#REF!</v>
      </c>
      <c r="BI22" s="1840" t="e">
        <f>BI30+#REF!</f>
        <v>#REF!</v>
      </c>
      <c r="BJ22" s="1840" t="e">
        <f>BJ30+#REF!</f>
        <v>#REF!</v>
      </c>
      <c r="BK22" s="1840" t="e">
        <f>BK30+#REF!</f>
        <v>#REF!</v>
      </c>
      <c r="BL22" s="1840" t="e">
        <f>BL30+#REF!</f>
        <v>#REF!</v>
      </c>
      <c r="BM22" s="1840" t="e">
        <f>BM30+#REF!</f>
        <v>#REF!</v>
      </c>
      <c r="BN22" s="1840" t="e">
        <f>BN30+#REF!</f>
        <v>#REF!</v>
      </c>
      <c r="BO22" s="1840" t="e">
        <f>BO30+#REF!</f>
        <v>#REF!</v>
      </c>
      <c r="BP22" s="1840" t="e">
        <f>BP30+#REF!</f>
        <v>#REF!</v>
      </c>
      <c r="BQ22" s="1831" t="e">
        <f>BR22</f>
        <v>#REF!</v>
      </c>
      <c r="BR22" s="1840" t="e">
        <f>BR30+#REF!</f>
        <v>#REF!</v>
      </c>
      <c r="BS22" s="1840" t="e">
        <f>BS30+#REF!</f>
        <v>#REF!</v>
      </c>
      <c r="BT22" s="1840" t="e">
        <f>BT30+#REF!</f>
        <v>#REF!</v>
      </c>
      <c r="BU22" s="1840" t="e">
        <f>BU30+#REF!</f>
        <v>#REF!</v>
      </c>
      <c r="BV22" s="1840" t="e">
        <f>BV30+#REF!</f>
        <v>#REF!</v>
      </c>
      <c r="BW22" s="1840" t="e">
        <f>BW30+#REF!</f>
        <v>#REF!</v>
      </c>
      <c r="BX22" s="1840" t="e">
        <f>BX30+#REF!</f>
        <v>#REF!</v>
      </c>
      <c r="BY22" s="1840" t="e">
        <f>BY30+#REF!</f>
        <v>#REF!</v>
      </c>
      <c r="BZ22" s="1840" t="e">
        <f>BZ30+#REF!</f>
        <v>#REF!</v>
      </c>
      <c r="CA22" s="1840" t="e">
        <f>CA30+#REF!</f>
        <v>#REF!</v>
      </c>
      <c r="CB22" s="1840" t="e">
        <f>CB30+#REF!</f>
        <v>#REF!</v>
      </c>
      <c r="CC22" s="1840" t="e">
        <f>CC30+#REF!</f>
        <v>#REF!</v>
      </c>
      <c r="CD22" s="1840" t="e">
        <f>CD30+#REF!</f>
        <v>#REF!</v>
      </c>
      <c r="CE22" s="1840" t="e">
        <f>CE30+#REF!</f>
        <v>#REF!</v>
      </c>
      <c r="CF22" s="1840" t="e">
        <f>CF30+#REF!</f>
        <v>#REF!</v>
      </c>
      <c r="CG22" s="1840"/>
      <c r="CH22" s="1840" t="e">
        <f>CH30+#REF!</f>
        <v>#REF!</v>
      </c>
      <c r="CI22" s="1840" t="e">
        <f>CI30+#REF!</f>
        <v>#REF!</v>
      </c>
      <c r="CJ22" s="1840" t="e">
        <f>CJ30+#REF!</f>
        <v>#REF!</v>
      </c>
      <c r="CK22" s="1840" t="e">
        <f>CK30+#REF!</f>
        <v>#REF!</v>
      </c>
      <c r="CL22" s="1825"/>
      <c r="CM22" s="1828"/>
      <c r="CN22" s="1829"/>
    </row>
    <row r="23" spans="1:92" s="227" customFormat="1" ht="52.5" customHeight="1">
      <c r="A23" s="1841" t="s">
        <v>399</v>
      </c>
      <c r="B23" s="1842" t="s">
        <v>642</v>
      </c>
      <c r="C23" s="1838"/>
      <c r="D23" s="1838"/>
      <c r="E23" s="1839"/>
      <c r="F23" s="1838"/>
      <c r="G23" s="1840">
        <f>G24+G28</f>
        <v>470322</v>
      </c>
      <c r="H23" s="1840">
        <f t="shared" ref="H23:AG23" si="37">H24+H28</f>
        <v>370292</v>
      </c>
      <c r="I23" s="1840">
        <f t="shared" si="37"/>
        <v>0</v>
      </c>
      <c r="J23" s="1840">
        <f t="shared" si="37"/>
        <v>0</v>
      </c>
      <c r="K23" s="1840">
        <f t="shared" si="37"/>
        <v>0</v>
      </c>
      <c r="L23" s="1840">
        <f t="shared" si="37"/>
        <v>131316</v>
      </c>
      <c r="M23" s="1840">
        <f t="shared" si="37"/>
        <v>105031</v>
      </c>
      <c r="N23" s="1840">
        <f t="shared" si="37"/>
        <v>100126</v>
      </c>
      <c r="O23" s="1840">
        <f t="shared" si="37"/>
        <v>100126</v>
      </c>
      <c r="P23" s="1840">
        <f t="shared" si="37"/>
        <v>24126</v>
      </c>
      <c r="Q23" s="1840">
        <f t="shared" si="37"/>
        <v>0</v>
      </c>
      <c r="R23" s="1840">
        <f t="shared" si="37"/>
        <v>100126</v>
      </c>
      <c r="S23" s="1840">
        <f t="shared" si="37"/>
        <v>100126</v>
      </c>
      <c r="T23" s="1840">
        <f t="shared" si="37"/>
        <v>24126</v>
      </c>
      <c r="U23" s="1840">
        <f t="shared" si="37"/>
        <v>0</v>
      </c>
      <c r="V23" s="1840">
        <f t="shared" si="37"/>
        <v>52506</v>
      </c>
      <c r="W23" s="1840">
        <f t="shared" si="37"/>
        <v>52506</v>
      </c>
      <c r="X23" s="1840">
        <f t="shared" si="37"/>
        <v>45431</v>
      </c>
      <c r="Y23" s="1840">
        <f t="shared" si="37"/>
        <v>45431</v>
      </c>
      <c r="Z23" s="1840">
        <f t="shared" si="37"/>
        <v>100126</v>
      </c>
      <c r="AA23" s="1840">
        <f t="shared" si="37"/>
        <v>100126</v>
      </c>
      <c r="AB23" s="1953">
        <f t="shared" si="37"/>
        <v>0</v>
      </c>
      <c r="AC23" s="1953">
        <f t="shared" si="37"/>
        <v>0</v>
      </c>
      <c r="AD23" s="1840">
        <f t="shared" si="37"/>
        <v>0</v>
      </c>
      <c r="AE23" s="1840">
        <f t="shared" si="37"/>
        <v>0</v>
      </c>
      <c r="AF23" s="1840">
        <f t="shared" si="37"/>
        <v>0</v>
      </c>
      <c r="AG23" s="1840">
        <f t="shared" si="37"/>
        <v>0</v>
      </c>
      <c r="AH23" s="1840"/>
      <c r="AI23" s="1840"/>
      <c r="AJ23" s="1953"/>
      <c r="AK23" s="1953"/>
      <c r="AL23" s="1953"/>
      <c r="AM23" s="1953"/>
      <c r="AN23" s="1953"/>
      <c r="AO23" s="1840"/>
      <c r="AP23" s="1840"/>
      <c r="AQ23" s="1840"/>
      <c r="AR23" s="1840"/>
      <c r="AS23" s="1840"/>
      <c r="AT23" s="1840"/>
      <c r="AU23" s="1840"/>
      <c r="AV23" s="1840"/>
      <c r="AW23" s="1840"/>
      <c r="AX23" s="1840"/>
      <c r="AY23" s="1840"/>
      <c r="AZ23" s="1840"/>
      <c r="BA23" s="1840"/>
      <c r="BB23" s="1840"/>
      <c r="BC23" s="1840"/>
      <c r="BD23" s="1840"/>
      <c r="BE23" s="1840"/>
      <c r="BF23" s="1840"/>
      <c r="BG23" s="1840"/>
      <c r="BH23" s="1840"/>
      <c r="BI23" s="1840"/>
      <c r="BJ23" s="1840"/>
      <c r="BK23" s="1840"/>
      <c r="BL23" s="1840"/>
      <c r="BM23" s="1840"/>
      <c r="BN23" s="1840"/>
      <c r="BO23" s="1840"/>
      <c r="BP23" s="1840"/>
      <c r="BQ23" s="1831"/>
      <c r="BR23" s="1840"/>
      <c r="BS23" s="1840"/>
      <c r="BT23" s="1840"/>
      <c r="BU23" s="1840"/>
      <c r="BV23" s="1840"/>
      <c r="BW23" s="1840"/>
      <c r="BX23" s="1840"/>
      <c r="BY23" s="1840"/>
      <c r="BZ23" s="1840"/>
      <c r="CA23" s="1840"/>
      <c r="CB23" s="1840"/>
      <c r="CC23" s="1840"/>
      <c r="CD23" s="1840"/>
      <c r="CE23" s="1840"/>
      <c r="CF23" s="1840"/>
      <c r="CG23" s="1840"/>
      <c r="CH23" s="1840"/>
      <c r="CI23" s="1840"/>
      <c r="CJ23" s="1840"/>
      <c r="CK23" s="1840"/>
      <c r="CL23" s="1825"/>
      <c r="CM23" s="1828"/>
      <c r="CN23" s="1829"/>
    </row>
    <row r="24" spans="1:92" s="227" customFormat="1" ht="17.649999999999999" customHeight="1">
      <c r="A24" s="1843"/>
      <c r="B24" s="1842" t="s">
        <v>25</v>
      </c>
      <c r="C24" s="1844"/>
      <c r="D24" s="1844"/>
      <c r="E24" s="1845"/>
      <c r="F24" s="1844"/>
      <c r="G24" s="1846">
        <f>SUM(G25:G27)</f>
        <v>433797</v>
      </c>
      <c r="H24" s="1846">
        <f t="shared" ref="H24:AG24" si="38">SUM(H25:H27)</f>
        <v>337582</v>
      </c>
      <c r="I24" s="1846">
        <f t="shared" si="38"/>
        <v>0</v>
      </c>
      <c r="J24" s="1846">
        <f t="shared" si="38"/>
        <v>0</v>
      </c>
      <c r="K24" s="1846">
        <f t="shared" si="38"/>
        <v>0</v>
      </c>
      <c r="L24" s="1846">
        <f t="shared" si="38"/>
        <v>118516</v>
      </c>
      <c r="M24" s="1846">
        <f t="shared" si="38"/>
        <v>95731</v>
      </c>
      <c r="N24" s="1846">
        <f t="shared" si="38"/>
        <v>79126</v>
      </c>
      <c r="O24" s="1846">
        <f t="shared" si="38"/>
        <v>79126</v>
      </c>
      <c r="P24" s="1846">
        <f t="shared" si="38"/>
        <v>24126</v>
      </c>
      <c r="Q24" s="1846">
        <f t="shared" si="38"/>
        <v>0</v>
      </c>
      <c r="R24" s="1846">
        <f t="shared" si="38"/>
        <v>79126</v>
      </c>
      <c r="S24" s="1846">
        <f t="shared" si="38"/>
        <v>79126</v>
      </c>
      <c r="T24" s="1846">
        <f t="shared" si="38"/>
        <v>24126</v>
      </c>
      <c r="U24" s="1846">
        <f t="shared" si="38"/>
        <v>0</v>
      </c>
      <c r="V24" s="1846">
        <f t="shared" si="38"/>
        <v>45506</v>
      </c>
      <c r="W24" s="1846">
        <f t="shared" si="38"/>
        <v>45506</v>
      </c>
      <c r="X24" s="1846">
        <f t="shared" si="38"/>
        <v>44979</v>
      </c>
      <c r="Y24" s="1846">
        <f t="shared" si="38"/>
        <v>44979</v>
      </c>
      <c r="Z24" s="1846">
        <f t="shared" si="38"/>
        <v>79126</v>
      </c>
      <c r="AA24" s="1846">
        <f t="shared" si="38"/>
        <v>79126</v>
      </c>
      <c r="AB24" s="1954">
        <f t="shared" si="38"/>
        <v>0</v>
      </c>
      <c r="AC24" s="1954">
        <f t="shared" si="38"/>
        <v>0</v>
      </c>
      <c r="AD24" s="1846">
        <f t="shared" si="38"/>
        <v>0</v>
      </c>
      <c r="AE24" s="1846">
        <f t="shared" si="38"/>
        <v>0</v>
      </c>
      <c r="AF24" s="1846">
        <f t="shared" si="38"/>
        <v>0</v>
      </c>
      <c r="AG24" s="1846">
        <f t="shared" si="38"/>
        <v>0</v>
      </c>
      <c r="AH24" s="1846"/>
      <c r="AI24" s="1846"/>
      <c r="AJ24" s="1954"/>
      <c r="AK24" s="1954"/>
      <c r="AL24" s="1954"/>
      <c r="AM24" s="1954"/>
      <c r="AN24" s="1954"/>
      <c r="AO24" s="1846"/>
      <c r="AP24" s="1846"/>
      <c r="AQ24" s="1846"/>
      <c r="AR24" s="1846"/>
      <c r="AS24" s="1846"/>
      <c r="AT24" s="1846"/>
      <c r="AU24" s="1846"/>
      <c r="AV24" s="1846"/>
      <c r="AW24" s="1846"/>
      <c r="AX24" s="1846"/>
      <c r="AY24" s="1846"/>
      <c r="AZ24" s="1846"/>
      <c r="BA24" s="1846"/>
      <c r="BB24" s="1846"/>
      <c r="BC24" s="1846"/>
      <c r="BD24" s="1846"/>
      <c r="BE24" s="1846"/>
      <c r="BF24" s="1846"/>
      <c r="BG24" s="1846"/>
      <c r="BH24" s="1846"/>
      <c r="BI24" s="1846"/>
      <c r="BJ24" s="1846"/>
      <c r="BK24" s="1846"/>
      <c r="BL24" s="1846"/>
      <c r="BM24" s="1846"/>
      <c r="BN24" s="1846"/>
      <c r="BO24" s="1846"/>
      <c r="BP24" s="1846"/>
      <c r="BQ24" s="1847"/>
      <c r="BR24" s="1846"/>
      <c r="BS24" s="1846"/>
      <c r="BT24" s="1846"/>
      <c r="BU24" s="1846"/>
      <c r="BV24" s="1846"/>
      <c r="BW24" s="1846"/>
      <c r="BX24" s="1846"/>
      <c r="BY24" s="1846"/>
      <c r="BZ24" s="1846"/>
      <c r="CA24" s="1846"/>
      <c r="CB24" s="1846"/>
      <c r="CC24" s="1846"/>
      <c r="CD24" s="1846"/>
      <c r="CE24" s="1846"/>
      <c r="CF24" s="1846"/>
      <c r="CG24" s="1846"/>
      <c r="CH24" s="1846"/>
      <c r="CI24" s="1846"/>
      <c r="CJ24" s="1846"/>
      <c r="CK24" s="1848"/>
      <c r="CL24" s="1849"/>
      <c r="CN24" s="1850"/>
    </row>
    <row r="25" spans="1:92" s="227" customFormat="1" ht="42.6" customHeight="1">
      <c r="A25" s="218">
        <v>1</v>
      </c>
      <c r="B25" s="219" t="s">
        <v>118</v>
      </c>
      <c r="C25" s="221"/>
      <c r="D25" s="221"/>
      <c r="E25" s="241" t="s">
        <v>168</v>
      </c>
      <c r="F25" s="242" t="s">
        <v>186</v>
      </c>
      <c r="G25" s="570">
        <v>103315</v>
      </c>
      <c r="H25" s="573">
        <v>92984</v>
      </c>
      <c r="I25" s="573"/>
      <c r="J25" s="573"/>
      <c r="K25" s="573"/>
      <c r="L25" s="573">
        <v>47731</v>
      </c>
      <c r="M25" s="573">
        <v>45731</v>
      </c>
      <c r="N25" s="112">
        <f>O25</f>
        <v>38000</v>
      </c>
      <c r="O25" s="573">
        <v>38000</v>
      </c>
      <c r="P25" s="573">
        <v>0</v>
      </c>
      <c r="Q25" s="94"/>
      <c r="R25" s="111">
        <v>38000</v>
      </c>
      <c r="S25" s="111">
        <f>15000+3620+19380</f>
        <v>38000</v>
      </c>
      <c r="T25" s="94"/>
      <c r="U25" s="94"/>
      <c r="V25" s="111">
        <v>19380</v>
      </c>
      <c r="W25" s="111">
        <v>19380</v>
      </c>
      <c r="X25" s="111">
        <v>18853</v>
      </c>
      <c r="Y25" s="111">
        <v>18853</v>
      </c>
      <c r="Z25" s="111">
        <f>AA25</f>
        <v>38000</v>
      </c>
      <c r="AA25" s="111">
        <f>S25</f>
        <v>38000</v>
      </c>
      <c r="AB25" s="470"/>
      <c r="AC25" s="470"/>
      <c r="AD25" s="94"/>
      <c r="AE25" s="94"/>
      <c r="AF25" s="94"/>
      <c r="AG25" s="94"/>
      <c r="AH25" s="112"/>
      <c r="AI25" s="1133"/>
      <c r="AJ25" s="479"/>
      <c r="AK25" s="479">
        <v>15000</v>
      </c>
      <c r="AL25" s="1962"/>
      <c r="AM25" s="479"/>
      <c r="AN25" s="473">
        <f>AH25-AK25</f>
        <v>-15000</v>
      </c>
      <c r="AO25" s="111"/>
      <c r="AP25" s="112"/>
      <c r="AQ25" s="112"/>
      <c r="AR25" s="1133"/>
      <c r="AS25" s="94"/>
      <c r="AT25" s="112">
        <v>3620</v>
      </c>
      <c r="AU25" s="1134"/>
      <c r="AV25" s="112"/>
      <c r="AW25" s="112">
        <v>3620</v>
      </c>
      <c r="AX25" s="1133"/>
      <c r="AY25" s="112"/>
      <c r="AZ25" s="111">
        <f>AT25-AW25</f>
        <v>0</v>
      </c>
      <c r="BA25" s="111"/>
      <c r="BB25" s="111"/>
      <c r="BC25" s="94"/>
      <c r="BD25" s="1133"/>
      <c r="BE25" s="94"/>
      <c r="BF25" s="112">
        <v>19380</v>
      </c>
      <c r="BG25" s="1133"/>
      <c r="BH25" s="112"/>
      <c r="BI25" s="112">
        <f>BF25</f>
        <v>19380</v>
      </c>
      <c r="BJ25" s="224"/>
      <c r="BK25" s="94"/>
      <c r="BL25" s="111">
        <f>AH25+AT25+BF25</f>
        <v>23000</v>
      </c>
      <c r="BM25" s="111">
        <f>AI25+AU25+BG25</f>
        <v>0</v>
      </c>
      <c r="BN25" s="111">
        <f>AJ25+AV25+BH25</f>
        <v>0</v>
      </c>
      <c r="BO25" s="111">
        <f>BP25</f>
        <v>15000</v>
      </c>
      <c r="BP25" s="225">
        <f>O25-BL25</f>
        <v>15000</v>
      </c>
      <c r="BQ25" s="111">
        <f>P25-BM25</f>
        <v>0</v>
      </c>
      <c r="BR25" s="94">
        <f>Q25-BN25</f>
        <v>0</v>
      </c>
      <c r="BS25" s="111">
        <f>BO25</f>
        <v>15000</v>
      </c>
      <c r="BT25" s="111">
        <f>BQ25</f>
        <v>0</v>
      </c>
      <c r="BU25" s="94"/>
      <c r="BV25" s="111">
        <f>BS25</f>
        <v>15000</v>
      </c>
      <c r="BW25" s="111">
        <f>BT25</f>
        <v>0</v>
      </c>
      <c r="BX25" s="94"/>
      <c r="BY25" s="111">
        <f>BP25-BS25</f>
        <v>0</v>
      </c>
      <c r="BZ25" s="94">
        <f>BQ25-BT25</f>
        <v>0</v>
      </c>
      <c r="CA25" s="94"/>
      <c r="CB25" s="94"/>
      <c r="CC25" s="94"/>
      <c r="CD25" s="94"/>
      <c r="CE25" s="94"/>
      <c r="CF25" s="111">
        <f>CG25</f>
        <v>15000</v>
      </c>
      <c r="CG25" s="111">
        <f>BP25</f>
        <v>15000</v>
      </c>
      <c r="CH25" s="111">
        <f>BQ25</f>
        <v>0</v>
      </c>
      <c r="CI25" s="106"/>
      <c r="CJ25" s="106"/>
      <c r="CK25" s="227" t="s">
        <v>352</v>
      </c>
    </row>
    <row r="26" spans="1:92" s="227" customFormat="1" ht="42.6" customHeight="1">
      <c r="A26" s="218">
        <v>2</v>
      </c>
      <c r="B26" s="1413" t="s">
        <v>119</v>
      </c>
      <c r="C26" s="220" t="s">
        <v>156</v>
      </c>
      <c r="D26" s="220"/>
      <c r="E26" s="220" t="s">
        <v>169</v>
      </c>
      <c r="F26" s="220" t="s">
        <v>187</v>
      </c>
      <c r="G26" s="570">
        <v>99588</v>
      </c>
      <c r="H26" s="570">
        <v>94598</v>
      </c>
      <c r="I26" s="570"/>
      <c r="J26" s="570"/>
      <c r="K26" s="570"/>
      <c r="L26" s="573"/>
      <c r="M26" s="573"/>
      <c r="N26" s="112">
        <f>O26</f>
        <v>17000</v>
      </c>
      <c r="O26" s="573">
        <v>17000</v>
      </c>
      <c r="P26" s="573">
        <v>0</v>
      </c>
      <c r="Q26" s="94"/>
      <c r="R26" s="111">
        <v>17000</v>
      </c>
      <c r="S26" s="111">
        <v>17000</v>
      </c>
      <c r="T26" s="94"/>
      <c r="U26" s="94"/>
      <c r="V26" s="111">
        <v>2000</v>
      </c>
      <c r="W26" s="111">
        <v>2000</v>
      </c>
      <c r="X26" s="111">
        <v>2000</v>
      </c>
      <c r="Y26" s="111">
        <v>2000</v>
      </c>
      <c r="Z26" s="111">
        <f>AA26</f>
        <v>17000</v>
      </c>
      <c r="AA26" s="111">
        <f>S26</f>
        <v>17000</v>
      </c>
      <c r="AB26" s="470"/>
      <c r="AC26" s="470"/>
      <c r="AD26" s="94"/>
      <c r="AE26" s="94"/>
      <c r="AF26" s="94"/>
      <c r="AG26" s="94"/>
      <c r="AH26" s="112"/>
      <c r="AI26" s="1133"/>
      <c r="AJ26" s="479"/>
      <c r="AK26" s="479">
        <v>14943</v>
      </c>
      <c r="AL26" s="1962"/>
      <c r="AM26" s="479"/>
      <c r="AN26" s="473">
        <f t="shared" ref="AN26" si="39">AH26-AK26</f>
        <v>-14943</v>
      </c>
      <c r="AO26" s="111"/>
      <c r="AP26" s="112"/>
      <c r="AQ26" s="112">
        <v>57</v>
      </c>
      <c r="AR26" s="1133"/>
      <c r="AS26" s="112"/>
      <c r="AT26" s="112"/>
      <c r="AU26" s="1134"/>
      <c r="AV26" s="112"/>
      <c r="AW26" s="112"/>
      <c r="AX26" s="1133"/>
      <c r="AY26" s="94"/>
      <c r="AZ26" s="111"/>
      <c r="BA26" s="111"/>
      <c r="BB26" s="111"/>
      <c r="BC26" s="94"/>
      <c r="BD26" s="1133"/>
      <c r="BE26" s="94"/>
      <c r="BF26" s="112">
        <v>2000</v>
      </c>
      <c r="BG26" s="1133"/>
      <c r="BH26" s="112"/>
      <c r="BI26" s="112">
        <f>BF26</f>
        <v>2000</v>
      </c>
      <c r="BJ26" s="224"/>
      <c r="BK26" s="94"/>
      <c r="BL26" s="111">
        <f t="shared" ref="BL26:BN26" si="40">AH26+AT26+BF26</f>
        <v>2000</v>
      </c>
      <c r="BM26" s="111">
        <f t="shared" si="40"/>
        <v>0</v>
      </c>
      <c r="BN26" s="111">
        <f t="shared" si="40"/>
        <v>0</v>
      </c>
      <c r="BO26" s="111">
        <f t="shared" ref="BO26" si="41">BP26</f>
        <v>15000</v>
      </c>
      <c r="BP26" s="225">
        <f t="shared" ref="BP26:BR26" si="42">O26-BL26</f>
        <v>15000</v>
      </c>
      <c r="BQ26" s="111">
        <f t="shared" si="42"/>
        <v>0</v>
      </c>
      <c r="BR26" s="94">
        <f t="shared" si="42"/>
        <v>0</v>
      </c>
      <c r="BS26" s="111">
        <f t="shared" ref="BS26" si="43">BO26</f>
        <v>15000</v>
      </c>
      <c r="BT26" s="111">
        <f t="shared" ref="BT26" si="44">BQ26</f>
        <v>0</v>
      </c>
      <c r="BU26" s="94"/>
      <c r="BV26" s="111">
        <f t="shared" ref="BV26:BW26" si="45">BS26</f>
        <v>15000</v>
      </c>
      <c r="BW26" s="111">
        <f t="shared" si="45"/>
        <v>0</v>
      </c>
      <c r="BX26" s="94"/>
      <c r="BY26" s="111">
        <f t="shared" ref="BY26:BZ26" si="46">BP26-BS26</f>
        <v>0</v>
      </c>
      <c r="BZ26" s="94">
        <f t="shared" si="46"/>
        <v>0</v>
      </c>
      <c r="CA26" s="94"/>
      <c r="CB26" s="94"/>
      <c r="CC26" s="94"/>
      <c r="CD26" s="94"/>
      <c r="CE26" s="94"/>
      <c r="CF26" s="111">
        <f t="shared" ref="CF26" si="47">CG26</f>
        <v>15000</v>
      </c>
      <c r="CG26" s="111">
        <f t="shared" ref="CG26" si="48">BP26</f>
        <v>15000</v>
      </c>
      <c r="CH26" s="106"/>
      <c r="CI26" s="106"/>
      <c r="CJ26" s="106"/>
      <c r="CK26" s="227" t="s">
        <v>354</v>
      </c>
    </row>
    <row r="27" spans="1:92" s="227" customFormat="1" ht="42.6" customHeight="1">
      <c r="A27" s="218">
        <v>3</v>
      </c>
      <c r="B27" s="1408" t="s">
        <v>112</v>
      </c>
      <c r="C27" s="1135"/>
      <c r="D27" s="1135"/>
      <c r="E27" s="241" t="s">
        <v>165</v>
      </c>
      <c r="F27" s="242" t="s">
        <v>180</v>
      </c>
      <c r="G27" s="573">
        <v>230894</v>
      </c>
      <c r="H27" s="573">
        <v>150000</v>
      </c>
      <c r="I27" s="573"/>
      <c r="J27" s="573"/>
      <c r="K27" s="573"/>
      <c r="L27" s="573">
        <v>70785</v>
      </c>
      <c r="M27" s="573">
        <v>50000</v>
      </c>
      <c r="N27" s="112">
        <f>O27</f>
        <v>24126</v>
      </c>
      <c r="O27" s="573">
        <v>24126</v>
      </c>
      <c r="P27" s="573">
        <v>24126</v>
      </c>
      <c r="Q27" s="94"/>
      <c r="R27" s="111">
        <v>24126</v>
      </c>
      <c r="S27" s="111">
        <v>24126</v>
      </c>
      <c r="T27" s="111">
        <v>24126</v>
      </c>
      <c r="U27" s="94"/>
      <c r="V27" s="111">
        <v>24126</v>
      </c>
      <c r="W27" s="111">
        <v>24126</v>
      </c>
      <c r="X27" s="111">
        <v>24126</v>
      </c>
      <c r="Y27" s="111">
        <v>24126</v>
      </c>
      <c r="Z27" s="111">
        <f>AA27</f>
        <v>24126</v>
      </c>
      <c r="AA27" s="111">
        <f>S27</f>
        <v>24126</v>
      </c>
      <c r="AB27" s="470"/>
      <c r="AC27" s="470"/>
      <c r="AD27" s="94"/>
      <c r="AE27" s="94"/>
      <c r="AF27" s="94"/>
      <c r="AG27" s="94"/>
      <c r="AH27" s="112"/>
      <c r="AI27" s="1133"/>
      <c r="AJ27" s="470"/>
      <c r="AK27" s="479"/>
      <c r="AL27" s="1962"/>
      <c r="AM27" s="470"/>
      <c r="AN27" s="473"/>
      <c r="AO27" s="111"/>
      <c r="AP27" s="111"/>
      <c r="AQ27" s="112"/>
      <c r="AR27" s="1133"/>
      <c r="AS27" s="94"/>
      <c r="AT27" s="1132"/>
      <c r="AU27" s="1133"/>
      <c r="AV27" s="94"/>
      <c r="AW27" s="1132"/>
      <c r="AX27" s="1133"/>
      <c r="AY27" s="94"/>
      <c r="AZ27" s="111"/>
      <c r="BA27" s="111"/>
      <c r="BB27" s="111"/>
      <c r="BC27" s="94"/>
      <c r="BD27" s="1133"/>
      <c r="BE27" s="94"/>
      <c r="BF27" s="112">
        <f>BG27+BH27</f>
        <v>24126</v>
      </c>
      <c r="BG27" s="112">
        <v>24126</v>
      </c>
      <c r="BH27" s="112"/>
      <c r="BI27" s="112">
        <f>BF27</f>
        <v>24126</v>
      </c>
      <c r="BJ27" s="224">
        <f>BG27</f>
        <v>24126</v>
      </c>
      <c r="BK27" s="94">
        <f>BH27</f>
        <v>0</v>
      </c>
      <c r="BL27" s="111">
        <f>AH27+AT27+BF27</f>
        <v>24126</v>
      </c>
      <c r="BM27" s="111">
        <f>AI27+AU27+BG27</f>
        <v>24126</v>
      </c>
      <c r="BN27" s="111">
        <f>AJ27+AV27+BH27</f>
        <v>0</v>
      </c>
      <c r="BO27" s="111">
        <f>BP27</f>
        <v>0</v>
      </c>
      <c r="BP27" s="225">
        <f>O27-BL27</f>
        <v>0</v>
      </c>
      <c r="BQ27" s="111">
        <f>P27-BM27</f>
        <v>0</v>
      </c>
      <c r="BR27" s="94">
        <f>Q27-BN27</f>
        <v>0</v>
      </c>
      <c r="BS27" s="111">
        <f>BO27</f>
        <v>0</v>
      </c>
      <c r="BT27" s="111">
        <f>BQ27</f>
        <v>0</v>
      </c>
      <c r="BU27" s="94"/>
      <c r="BV27" s="111">
        <f>BS27</f>
        <v>0</v>
      </c>
      <c r="BW27" s="111">
        <f>BT27</f>
        <v>0</v>
      </c>
      <c r="BX27" s="94"/>
      <c r="BY27" s="111">
        <f>BP27-BS27</f>
        <v>0</v>
      </c>
      <c r="BZ27" s="94">
        <f>BQ27-BT27</f>
        <v>0</v>
      </c>
      <c r="CA27" s="94"/>
      <c r="CB27" s="94"/>
      <c r="CC27" s="94"/>
      <c r="CD27" s="94"/>
      <c r="CE27" s="94"/>
      <c r="CF27" s="111">
        <f>CG27</f>
        <v>0</v>
      </c>
      <c r="CG27" s="111">
        <f>BP27</f>
        <v>0</v>
      </c>
      <c r="CH27" s="111">
        <f>BQ27</f>
        <v>0</v>
      </c>
      <c r="CI27" s="106"/>
      <c r="CJ27" s="106"/>
      <c r="CK27" s="227" t="s">
        <v>351</v>
      </c>
    </row>
    <row r="28" spans="1:92" s="227" customFormat="1" ht="17.649999999999999" customHeight="1">
      <c r="A28" s="1851"/>
      <c r="B28" s="1842" t="s">
        <v>24</v>
      </c>
      <c r="C28" s="1852"/>
      <c r="D28" s="1852"/>
      <c r="E28" s="1853"/>
      <c r="F28" s="1854"/>
      <c r="G28" s="1846">
        <f>G29</f>
        <v>36525</v>
      </c>
      <c r="H28" s="1846">
        <f t="shared" ref="H28:AG28" si="49">H29</f>
        <v>32710</v>
      </c>
      <c r="I28" s="1846">
        <f t="shared" si="49"/>
        <v>0</v>
      </c>
      <c r="J28" s="1846">
        <f t="shared" si="49"/>
        <v>0</v>
      </c>
      <c r="K28" s="1846">
        <f t="shared" si="49"/>
        <v>0</v>
      </c>
      <c r="L28" s="1846">
        <f t="shared" si="49"/>
        <v>12800</v>
      </c>
      <c r="M28" s="1846">
        <f t="shared" si="49"/>
        <v>9300</v>
      </c>
      <c r="N28" s="1846">
        <f t="shared" si="49"/>
        <v>21000</v>
      </c>
      <c r="O28" s="1846">
        <f t="shared" si="49"/>
        <v>21000</v>
      </c>
      <c r="P28" s="1846">
        <f t="shared" si="49"/>
        <v>0</v>
      </c>
      <c r="Q28" s="1846">
        <f t="shared" si="49"/>
        <v>0</v>
      </c>
      <c r="R28" s="1846">
        <f t="shared" si="49"/>
        <v>21000</v>
      </c>
      <c r="S28" s="1846">
        <f t="shared" si="49"/>
        <v>21000</v>
      </c>
      <c r="T28" s="1846">
        <f t="shared" si="49"/>
        <v>0</v>
      </c>
      <c r="U28" s="1846">
        <f t="shared" si="49"/>
        <v>0</v>
      </c>
      <c r="V28" s="1846">
        <f t="shared" si="49"/>
        <v>7000</v>
      </c>
      <c r="W28" s="1846">
        <f t="shared" si="49"/>
        <v>7000</v>
      </c>
      <c r="X28" s="1846">
        <f t="shared" si="49"/>
        <v>452</v>
      </c>
      <c r="Y28" s="1846">
        <f t="shared" si="49"/>
        <v>452</v>
      </c>
      <c r="Z28" s="1846">
        <f t="shared" si="49"/>
        <v>21000</v>
      </c>
      <c r="AA28" s="1846">
        <f t="shared" si="49"/>
        <v>21000</v>
      </c>
      <c r="AB28" s="1954">
        <f t="shared" si="49"/>
        <v>0</v>
      </c>
      <c r="AC28" s="1954">
        <f t="shared" si="49"/>
        <v>0</v>
      </c>
      <c r="AD28" s="1846">
        <f t="shared" si="49"/>
        <v>0</v>
      </c>
      <c r="AE28" s="1846">
        <f t="shared" si="49"/>
        <v>0</v>
      </c>
      <c r="AF28" s="1846">
        <f t="shared" si="49"/>
        <v>0</v>
      </c>
      <c r="AG28" s="1846">
        <f t="shared" si="49"/>
        <v>0</v>
      </c>
      <c r="AH28" s="1855"/>
      <c r="AI28" s="1856"/>
      <c r="AJ28" s="1963"/>
      <c r="AK28" s="1963"/>
      <c r="AL28" s="1964"/>
      <c r="AM28" s="1963"/>
      <c r="AN28" s="1965"/>
      <c r="AO28" s="1847"/>
      <c r="AP28" s="1855"/>
      <c r="AQ28" s="1855"/>
      <c r="AR28" s="1856"/>
      <c r="AS28" s="1847"/>
      <c r="AT28" s="1855"/>
      <c r="AU28" s="1857"/>
      <c r="AV28" s="1855"/>
      <c r="AW28" s="1855"/>
      <c r="AX28" s="1856"/>
      <c r="AY28" s="1855"/>
      <c r="AZ28" s="1847"/>
      <c r="BA28" s="1847"/>
      <c r="BB28" s="1847"/>
      <c r="BC28" s="1847"/>
      <c r="BD28" s="1856"/>
      <c r="BE28" s="1847"/>
      <c r="BF28" s="1855"/>
      <c r="BG28" s="1856"/>
      <c r="BH28" s="1855"/>
      <c r="BI28" s="1855"/>
      <c r="BJ28" s="1856"/>
      <c r="BK28" s="1847"/>
      <c r="BL28" s="1847"/>
      <c r="BM28" s="1847"/>
      <c r="BN28" s="1847"/>
      <c r="BO28" s="1847"/>
      <c r="BP28" s="1857"/>
      <c r="BQ28" s="1847"/>
      <c r="BR28" s="1847"/>
      <c r="BS28" s="1847"/>
      <c r="BT28" s="1847"/>
      <c r="BU28" s="1847"/>
      <c r="BV28" s="1847"/>
      <c r="BW28" s="1847"/>
      <c r="BX28" s="1847"/>
      <c r="BY28" s="1847"/>
      <c r="BZ28" s="1847"/>
      <c r="CA28" s="1847"/>
      <c r="CB28" s="1847"/>
      <c r="CC28" s="1847"/>
      <c r="CD28" s="1847"/>
      <c r="CE28" s="1847"/>
      <c r="CF28" s="1847"/>
      <c r="CG28" s="1847"/>
      <c r="CH28" s="1847"/>
      <c r="CI28" s="1858"/>
      <c r="CJ28" s="1858"/>
    </row>
    <row r="29" spans="1:92" s="227" customFormat="1" ht="57.6" customHeight="1">
      <c r="A29" s="218">
        <f>A28+1</f>
        <v>1</v>
      </c>
      <c r="B29" s="1409" t="s">
        <v>115</v>
      </c>
      <c r="C29" s="221"/>
      <c r="D29" s="221"/>
      <c r="E29" s="241" t="s">
        <v>167</v>
      </c>
      <c r="F29" s="221" t="s">
        <v>183</v>
      </c>
      <c r="G29" s="573">
        <v>36525</v>
      </c>
      <c r="H29" s="573">
        <v>32710</v>
      </c>
      <c r="I29" s="573"/>
      <c r="J29" s="573"/>
      <c r="K29" s="573"/>
      <c r="L29" s="573">
        <v>12800</v>
      </c>
      <c r="M29" s="573">
        <v>9300</v>
      </c>
      <c r="N29" s="112">
        <f>O29</f>
        <v>21000</v>
      </c>
      <c r="O29" s="573">
        <v>21000</v>
      </c>
      <c r="P29" s="573">
        <v>0</v>
      </c>
      <c r="Q29" s="94"/>
      <c r="R29" s="111">
        <v>21000</v>
      </c>
      <c r="S29" s="111">
        <v>21000</v>
      </c>
      <c r="T29" s="94"/>
      <c r="U29" s="94"/>
      <c r="V29" s="111">
        <v>7000</v>
      </c>
      <c r="W29" s="111">
        <v>7000</v>
      </c>
      <c r="X29" s="111">
        <v>452</v>
      </c>
      <c r="Y29" s="111">
        <v>452</v>
      </c>
      <c r="Z29" s="111">
        <f>AA29</f>
        <v>21000</v>
      </c>
      <c r="AA29" s="111">
        <f>S29</f>
        <v>21000</v>
      </c>
      <c r="AB29" s="470"/>
      <c r="AC29" s="470"/>
      <c r="AD29" s="94"/>
      <c r="AE29" s="94"/>
      <c r="AF29" s="94"/>
      <c r="AG29" s="94"/>
      <c r="AH29" s="573"/>
      <c r="AI29" s="573"/>
      <c r="AJ29" s="565"/>
      <c r="AK29" s="565">
        <v>9786</v>
      </c>
      <c r="AL29" s="1962"/>
      <c r="AM29" s="473"/>
      <c r="AN29" s="473">
        <f t="shared" ref="AN29" si="50">AH29-AK29</f>
        <v>-9786</v>
      </c>
      <c r="AO29" s="111"/>
      <c r="AP29" s="112"/>
      <c r="AQ29" s="112"/>
      <c r="AR29" s="1133"/>
      <c r="AS29" s="1132"/>
      <c r="AT29" s="112">
        <v>4000</v>
      </c>
      <c r="AU29" s="1134"/>
      <c r="AV29" s="112"/>
      <c r="AW29" s="112">
        <v>4000</v>
      </c>
      <c r="AX29" s="1133"/>
      <c r="AY29" s="112"/>
      <c r="AZ29" s="111">
        <f t="shared" ref="AZ29" si="51">AT29-AW29</f>
        <v>0</v>
      </c>
      <c r="BA29" s="111"/>
      <c r="BB29" s="111"/>
      <c r="BC29" s="94"/>
      <c r="BD29" s="1133"/>
      <c r="BE29" s="94"/>
      <c r="BF29" s="112">
        <v>7000</v>
      </c>
      <c r="BG29" s="1133"/>
      <c r="BH29" s="112"/>
      <c r="BI29" s="112">
        <f t="shared" ref="BI29" si="52">BF29</f>
        <v>7000</v>
      </c>
      <c r="BJ29" s="224"/>
      <c r="BK29" s="94"/>
      <c r="BL29" s="111">
        <f>AH29+AT29+BF29</f>
        <v>11000</v>
      </c>
      <c r="BM29" s="111">
        <f>AI29+AU29+BG29</f>
        <v>0</v>
      </c>
      <c r="BN29" s="111">
        <f>AJ29+AV29+BH29</f>
        <v>0</v>
      </c>
      <c r="BO29" s="111">
        <f t="shared" ref="BO29" si="53">BP29</f>
        <v>10000</v>
      </c>
      <c r="BP29" s="225">
        <f t="shared" ref="BP29:BR29" si="54">O29-BL29</f>
        <v>10000</v>
      </c>
      <c r="BQ29" s="111">
        <f t="shared" si="54"/>
        <v>0</v>
      </c>
      <c r="BR29" s="94">
        <f t="shared" si="54"/>
        <v>0</v>
      </c>
      <c r="BS29" s="111">
        <f t="shared" ref="BS29" si="55">BO29</f>
        <v>10000</v>
      </c>
      <c r="BT29" s="111">
        <f t="shared" ref="BT29" si="56">BQ29</f>
        <v>0</v>
      </c>
      <c r="BU29" s="94"/>
      <c r="BV29" s="111">
        <f t="shared" ref="BV29:BW29" si="57">BS29</f>
        <v>10000</v>
      </c>
      <c r="BW29" s="111">
        <f t="shared" si="57"/>
        <v>0</v>
      </c>
      <c r="BX29" s="94"/>
      <c r="BY29" s="111">
        <f t="shared" ref="BY29:BZ29" si="58">BP29-BS29</f>
        <v>0</v>
      </c>
      <c r="BZ29" s="94">
        <f t="shared" si="58"/>
        <v>0</v>
      </c>
      <c r="CA29" s="94"/>
      <c r="CB29" s="94"/>
      <c r="CC29" s="94"/>
      <c r="CD29" s="94"/>
      <c r="CE29" s="94"/>
      <c r="CF29" s="111">
        <f>CG29</f>
        <v>10000</v>
      </c>
      <c r="CG29" s="111">
        <f t="shared" ref="CG29" si="59">BP29</f>
        <v>10000</v>
      </c>
      <c r="CH29" s="111">
        <f>BQ29</f>
        <v>0</v>
      </c>
      <c r="CI29" s="106"/>
      <c r="CJ29" s="106"/>
      <c r="CK29" s="227" t="s">
        <v>353</v>
      </c>
    </row>
    <row r="30" spans="1:92" s="227" customFormat="1" ht="37.5" customHeight="1">
      <c r="A30" s="1841" t="s">
        <v>400</v>
      </c>
      <c r="B30" s="1842" t="s">
        <v>611</v>
      </c>
      <c r="C30" s="1859"/>
      <c r="D30" s="1859"/>
      <c r="E30" s="1860"/>
      <c r="F30" s="1861"/>
      <c r="G30" s="1835">
        <f>G31</f>
        <v>158140</v>
      </c>
      <c r="H30" s="1835">
        <f t="shared" ref="H30:AG30" si="60">H31</f>
        <v>120000</v>
      </c>
      <c r="I30" s="1835">
        <f t="shared" si="60"/>
        <v>0</v>
      </c>
      <c r="J30" s="1835">
        <f t="shared" si="60"/>
        <v>0</v>
      </c>
      <c r="K30" s="1835">
        <f t="shared" si="60"/>
        <v>0</v>
      </c>
      <c r="L30" s="1835">
        <f t="shared" si="60"/>
        <v>0</v>
      </c>
      <c r="M30" s="1835">
        <f t="shared" si="60"/>
        <v>0</v>
      </c>
      <c r="N30" s="1835">
        <f t="shared" si="60"/>
        <v>112000</v>
      </c>
      <c r="O30" s="1835">
        <f t="shared" si="60"/>
        <v>112000</v>
      </c>
      <c r="P30" s="1835">
        <f t="shared" si="60"/>
        <v>0</v>
      </c>
      <c r="Q30" s="1835">
        <f t="shared" si="60"/>
        <v>0</v>
      </c>
      <c r="R30" s="1835">
        <f t="shared" si="60"/>
        <v>34407</v>
      </c>
      <c r="S30" s="1835">
        <f t="shared" si="60"/>
        <v>34407</v>
      </c>
      <c r="T30" s="1835">
        <f t="shared" si="60"/>
        <v>0</v>
      </c>
      <c r="U30" s="1835">
        <f t="shared" si="60"/>
        <v>0</v>
      </c>
      <c r="V30" s="1835">
        <f t="shared" si="60"/>
        <v>19407</v>
      </c>
      <c r="W30" s="1835">
        <f t="shared" si="60"/>
        <v>19407</v>
      </c>
      <c r="X30" s="1835">
        <f t="shared" si="60"/>
        <v>3852</v>
      </c>
      <c r="Y30" s="1835">
        <f t="shared" si="60"/>
        <v>3852</v>
      </c>
      <c r="Z30" s="1835">
        <f t="shared" si="60"/>
        <v>34407</v>
      </c>
      <c r="AA30" s="1835">
        <f t="shared" si="60"/>
        <v>34407</v>
      </c>
      <c r="AB30" s="1952">
        <f t="shared" si="60"/>
        <v>77593</v>
      </c>
      <c r="AC30" s="1952">
        <f t="shared" si="60"/>
        <v>77593</v>
      </c>
      <c r="AD30" s="1835">
        <f t="shared" si="60"/>
        <v>47370</v>
      </c>
      <c r="AE30" s="1835">
        <f t="shared" si="60"/>
        <v>47370</v>
      </c>
      <c r="AF30" s="1835">
        <f t="shared" si="60"/>
        <v>0</v>
      </c>
      <c r="AG30" s="1835">
        <f t="shared" si="60"/>
        <v>0</v>
      </c>
      <c r="AH30" s="1835"/>
      <c r="AI30" s="1835"/>
      <c r="AJ30" s="1952" t="e">
        <f>#REF!+#REF!</f>
        <v>#REF!</v>
      </c>
      <c r="AK30" s="1952" t="e">
        <f>#REF!+#REF!</f>
        <v>#REF!</v>
      </c>
      <c r="AL30" s="1952" t="e">
        <f>#REF!+#REF!</f>
        <v>#REF!</v>
      </c>
      <c r="AM30" s="1952" t="e">
        <f>#REF!+#REF!</f>
        <v>#REF!</v>
      </c>
      <c r="AN30" s="1952" t="e">
        <f>#REF!+#REF!</f>
        <v>#REF!</v>
      </c>
      <c r="AO30" s="1835" t="e">
        <f>#REF!+#REF!</f>
        <v>#REF!</v>
      </c>
      <c r="AP30" s="1835" t="e">
        <f>#REF!+#REF!</f>
        <v>#REF!</v>
      </c>
      <c r="AQ30" s="1835" t="e">
        <f>#REF!+#REF!</f>
        <v>#REF!</v>
      </c>
      <c r="AR30" s="1835" t="e">
        <f>#REF!+#REF!</f>
        <v>#REF!</v>
      </c>
      <c r="AS30" s="1835" t="e">
        <f>#REF!+#REF!</f>
        <v>#REF!</v>
      </c>
      <c r="AT30" s="1835" t="e">
        <f>#REF!+#REF!</f>
        <v>#REF!</v>
      </c>
      <c r="AU30" s="1835" t="e">
        <f>#REF!+#REF!</f>
        <v>#REF!</v>
      </c>
      <c r="AV30" s="1835" t="e">
        <f>#REF!+#REF!</f>
        <v>#REF!</v>
      </c>
      <c r="AW30" s="1835" t="e">
        <f>#REF!+#REF!</f>
        <v>#REF!</v>
      </c>
      <c r="AX30" s="1835" t="e">
        <f>#REF!+#REF!</f>
        <v>#REF!</v>
      </c>
      <c r="AY30" s="1835" t="e">
        <f>#REF!+#REF!</f>
        <v>#REF!</v>
      </c>
      <c r="AZ30" s="1835" t="e">
        <f>#REF!+#REF!</f>
        <v>#REF!</v>
      </c>
      <c r="BA30" s="1835" t="e">
        <f>#REF!+#REF!</f>
        <v>#REF!</v>
      </c>
      <c r="BB30" s="1835" t="e">
        <f>#REF!+#REF!</f>
        <v>#REF!</v>
      </c>
      <c r="BC30" s="1835" t="e">
        <f>#REF!+#REF!</f>
        <v>#REF!</v>
      </c>
      <c r="BD30" s="1835" t="e">
        <f>#REF!+#REF!</f>
        <v>#REF!</v>
      </c>
      <c r="BE30" s="1835" t="e">
        <f>#REF!+#REF!</f>
        <v>#REF!</v>
      </c>
      <c r="BF30" s="1835" t="e">
        <f>#REF!+#REF!</f>
        <v>#REF!</v>
      </c>
      <c r="BG30" s="1835" t="e">
        <f>#REF!+#REF!</f>
        <v>#REF!</v>
      </c>
      <c r="BH30" s="1835" t="e">
        <f>#REF!+#REF!</f>
        <v>#REF!</v>
      </c>
      <c r="BI30" s="1835" t="e">
        <f>#REF!+#REF!</f>
        <v>#REF!</v>
      </c>
      <c r="BJ30" s="1835" t="e">
        <f>#REF!+#REF!</f>
        <v>#REF!</v>
      </c>
      <c r="BK30" s="1835" t="e">
        <f>#REF!+#REF!</f>
        <v>#REF!</v>
      </c>
      <c r="BL30" s="1835" t="e">
        <f>#REF!+#REF!</f>
        <v>#REF!</v>
      </c>
      <c r="BM30" s="1835" t="e">
        <f>#REF!+#REF!</f>
        <v>#REF!</v>
      </c>
      <c r="BN30" s="1835" t="e">
        <f>#REF!+#REF!</f>
        <v>#REF!</v>
      </c>
      <c r="BO30" s="1835" t="e">
        <f>#REF!+#REF!</f>
        <v>#REF!</v>
      </c>
      <c r="BP30" s="1835" t="e">
        <f>#REF!+#REF!</f>
        <v>#REF!</v>
      </c>
      <c r="BQ30" s="1831" t="e">
        <f>BR30</f>
        <v>#REF!</v>
      </c>
      <c r="BR30" s="1835" t="e">
        <f>#REF!+#REF!</f>
        <v>#REF!</v>
      </c>
      <c r="BS30" s="1835" t="e">
        <f>#REF!+#REF!</f>
        <v>#REF!</v>
      </c>
      <c r="BT30" s="1835" t="e">
        <f>#REF!+#REF!</f>
        <v>#REF!</v>
      </c>
      <c r="BU30" s="1835" t="e">
        <f>#REF!+#REF!</f>
        <v>#REF!</v>
      </c>
      <c r="BV30" s="1835" t="e">
        <f>#REF!+#REF!</f>
        <v>#REF!</v>
      </c>
      <c r="BW30" s="1835" t="e">
        <f>#REF!+#REF!</f>
        <v>#REF!</v>
      </c>
      <c r="BX30" s="1835" t="e">
        <f>#REF!+#REF!</f>
        <v>#REF!</v>
      </c>
      <c r="BY30" s="1835" t="e">
        <f>#REF!+#REF!</f>
        <v>#REF!</v>
      </c>
      <c r="BZ30" s="1835" t="e">
        <f>#REF!+#REF!</f>
        <v>#REF!</v>
      </c>
      <c r="CA30" s="1835" t="e">
        <f>#REF!+#REF!</f>
        <v>#REF!</v>
      </c>
      <c r="CB30" s="1835" t="e">
        <f>#REF!+#REF!</f>
        <v>#REF!</v>
      </c>
      <c r="CC30" s="1835" t="e">
        <f>#REF!+#REF!</f>
        <v>#REF!</v>
      </c>
      <c r="CD30" s="1835" t="e">
        <f>#REF!+#REF!</f>
        <v>#REF!</v>
      </c>
      <c r="CE30" s="1835" t="e">
        <f>#REF!+#REF!</f>
        <v>#REF!</v>
      </c>
      <c r="CF30" s="1835" t="e">
        <f>#REF!+#REF!</f>
        <v>#REF!</v>
      </c>
      <c r="CG30" s="1835"/>
      <c r="CH30" s="1862" t="e">
        <f t="shared" ref="CH30" si="61">CI30</f>
        <v>#REF!</v>
      </c>
      <c r="CI30" s="1862" t="e">
        <f t="shared" ref="CI30" si="62">BR30</f>
        <v>#REF!</v>
      </c>
      <c r="CJ30" s="1862" t="e">
        <f>BS30</f>
        <v>#REF!</v>
      </c>
      <c r="CK30" s="1835"/>
      <c r="CL30" s="1825"/>
      <c r="CM30" s="1828"/>
      <c r="CN30" s="1829"/>
    </row>
    <row r="31" spans="1:92" s="227" customFormat="1" ht="15.6" customHeight="1">
      <c r="A31" s="1841"/>
      <c r="B31" s="1842" t="s">
        <v>25</v>
      </c>
      <c r="C31" s="1863"/>
      <c r="D31" s="1863"/>
      <c r="E31" s="1839"/>
      <c r="F31" s="1864"/>
      <c r="G31" s="1840">
        <f>SUM(G32:G32)</f>
        <v>158140</v>
      </c>
      <c r="H31" s="1840">
        <f t="shared" ref="H31:AG31" si="63">SUM(H32:H32)</f>
        <v>120000</v>
      </c>
      <c r="I31" s="1840">
        <f t="shared" si="63"/>
        <v>0</v>
      </c>
      <c r="J31" s="1840">
        <f t="shared" si="63"/>
        <v>0</v>
      </c>
      <c r="K31" s="1840">
        <f t="shared" si="63"/>
        <v>0</v>
      </c>
      <c r="L31" s="1840">
        <f t="shared" si="63"/>
        <v>0</v>
      </c>
      <c r="M31" s="1840">
        <f t="shared" si="63"/>
        <v>0</v>
      </c>
      <c r="N31" s="1840">
        <f t="shared" si="63"/>
        <v>112000</v>
      </c>
      <c r="O31" s="1840">
        <f t="shared" si="63"/>
        <v>112000</v>
      </c>
      <c r="P31" s="1840">
        <f t="shared" si="63"/>
        <v>0</v>
      </c>
      <c r="Q31" s="1840">
        <f t="shared" si="63"/>
        <v>0</v>
      </c>
      <c r="R31" s="1840">
        <f t="shared" si="63"/>
        <v>34407</v>
      </c>
      <c r="S31" s="1840">
        <f t="shared" si="63"/>
        <v>34407</v>
      </c>
      <c r="T31" s="1840">
        <f t="shared" si="63"/>
        <v>0</v>
      </c>
      <c r="U31" s="1840">
        <f t="shared" si="63"/>
        <v>0</v>
      </c>
      <c r="V31" s="1840">
        <f t="shared" si="63"/>
        <v>19407</v>
      </c>
      <c r="W31" s="1840">
        <f t="shared" si="63"/>
        <v>19407</v>
      </c>
      <c r="X31" s="1840">
        <f t="shared" si="63"/>
        <v>3852</v>
      </c>
      <c r="Y31" s="1840">
        <f t="shared" si="63"/>
        <v>3852</v>
      </c>
      <c r="Z31" s="1840">
        <f t="shared" si="63"/>
        <v>34407</v>
      </c>
      <c r="AA31" s="1840">
        <f t="shared" si="63"/>
        <v>34407</v>
      </c>
      <c r="AB31" s="1953">
        <f t="shared" si="63"/>
        <v>77593</v>
      </c>
      <c r="AC31" s="1953">
        <f t="shared" si="63"/>
        <v>77593</v>
      </c>
      <c r="AD31" s="1840">
        <f t="shared" si="63"/>
        <v>47370</v>
      </c>
      <c r="AE31" s="1840">
        <f t="shared" si="63"/>
        <v>47370</v>
      </c>
      <c r="AF31" s="1840">
        <f t="shared" si="63"/>
        <v>0</v>
      </c>
      <c r="AG31" s="1840">
        <f t="shared" si="63"/>
        <v>0</v>
      </c>
      <c r="AH31" s="1840"/>
      <c r="AI31" s="1840"/>
      <c r="AJ31" s="1953">
        <f t="shared" ref="AJ31:CF31" si="64">SUM(AJ32:AJ32)</f>
        <v>15000</v>
      </c>
      <c r="AK31" s="1953">
        <f t="shared" si="64"/>
        <v>0</v>
      </c>
      <c r="AL31" s="1953">
        <f t="shared" si="64"/>
        <v>0</v>
      </c>
      <c r="AM31" s="1953">
        <f t="shared" si="64"/>
        <v>15000</v>
      </c>
      <c r="AN31" s="1953">
        <f t="shared" si="64"/>
        <v>0</v>
      </c>
      <c r="AO31" s="1840">
        <f t="shared" si="64"/>
        <v>0</v>
      </c>
      <c r="AP31" s="1840">
        <f t="shared" si="64"/>
        <v>0</v>
      </c>
      <c r="AQ31" s="1840">
        <f t="shared" si="64"/>
        <v>0</v>
      </c>
      <c r="AR31" s="1840">
        <f t="shared" si="64"/>
        <v>0</v>
      </c>
      <c r="AS31" s="1840">
        <f t="shared" si="64"/>
        <v>0</v>
      </c>
      <c r="AT31" s="1840">
        <f t="shared" si="64"/>
        <v>0</v>
      </c>
      <c r="AU31" s="1840">
        <f t="shared" si="64"/>
        <v>0</v>
      </c>
      <c r="AV31" s="1840">
        <f t="shared" si="64"/>
        <v>0</v>
      </c>
      <c r="AW31" s="1840">
        <f t="shared" si="64"/>
        <v>0</v>
      </c>
      <c r="AX31" s="1840">
        <f t="shared" si="64"/>
        <v>0</v>
      </c>
      <c r="AY31" s="1840">
        <f t="shared" si="64"/>
        <v>0</v>
      </c>
      <c r="AZ31" s="1840">
        <f t="shared" si="64"/>
        <v>0</v>
      </c>
      <c r="BA31" s="1840">
        <f t="shared" si="64"/>
        <v>0</v>
      </c>
      <c r="BB31" s="1840">
        <f t="shared" si="64"/>
        <v>0</v>
      </c>
      <c r="BC31" s="1840">
        <f t="shared" si="64"/>
        <v>0</v>
      </c>
      <c r="BD31" s="1840">
        <f t="shared" si="64"/>
        <v>0</v>
      </c>
      <c r="BE31" s="1840">
        <f t="shared" si="64"/>
        <v>0</v>
      </c>
      <c r="BF31" s="1840">
        <f t="shared" si="64"/>
        <v>0</v>
      </c>
      <c r="BG31" s="1840">
        <f t="shared" si="64"/>
        <v>0</v>
      </c>
      <c r="BH31" s="1840">
        <f t="shared" si="64"/>
        <v>19407</v>
      </c>
      <c r="BI31" s="1840">
        <f t="shared" si="64"/>
        <v>0</v>
      </c>
      <c r="BJ31" s="1840">
        <f t="shared" si="64"/>
        <v>0</v>
      </c>
      <c r="BK31" s="1840">
        <f t="shared" si="64"/>
        <v>19407</v>
      </c>
      <c r="BL31" s="1840">
        <f t="shared" si="64"/>
        <v>0</v>
      </c>
      <c r="BM31" s="1840">
        <f t="shared" si="64"/>
        <v>0</v>
      </c>
      <c r="BN31" s="1840">
        <f t="shared" si="64"/>
        <v>34407</v>
      </c>
      <c r="BO31" s="1840">
        <f t="shared" si="64"/>
        <v>0</v>
      </c>
      <c r="BP31" s="1840">
        <f t="shared" si="64"/>
        <v>0</v>
      </c>
      <c r="BQ31" s="1840">
        <f t="shared" si="64"/>
        <v>77593</v>
      </c>
      <c r="BR31" s="1840">
        <f t="shared" si="64"/>
        <v>77593</v>
      </c>
      <c r="BS31" s="1840">
        <f t="shared" si="64"/>
        <v>0</v>
      </c>
      <c r="BT31" s="1840">
        <f t="shared" si="64"/>
        <v>0</v>
      </c>
      <c r="BU31" s="1840">
        <f t="shared" si="64"/>
        <v>77593</v>
      </c>
      <c r="BV31" s="1840">
        <f t="shared" si="64"/>
        <v>0</v>
      </c>
      <c r="BW31" s="1840">
        <f t="shared" si="64"/>
        <v>0</v>
      </c>
      <c r="BX31" s="1840">
        <f t="shared" si="64"/>
        <v>77593</v>
      </c>
      <c r="BY31" s="1840">
        <f t="shared" si="64"/>
        <v>0</v>
      </c>
      <c r="BZ31" s="1840">
        <f t="shared" si="64"/>
        <v>0</v>
      </c>
      <c r="CA31" s="1840">
        <f t="shared" si="64"/>
        <v>0</v>
      </c>
      <c r="CB31" s="1840">
        <f t="shared" si="64"/>
        <v>0</v>
      </c>
      <c r="CC31" s="1840">
        <f t="shared" si="64"/>
        <v>0</v>
      </c>
      <c r="CD31" s="1840">
        <f t="shared" si="64"/>
        <v>0</v>
      </c>
      <c r="CE31" s="1840">
        <f t="shared" si="64"/>
        <v>0</v>
      </c>
      <c r="CF31" s="1840">
        <f t="shared" si="64"/>
        <v>0</v>
      </c>
      <c r="CG31" s="1840"/>
      <c r="CH31" s="1840">
        <f>SUM(CH32:CH32)</f>
        <v>77593</v>
      </c>
      <c r="CI31" s="1840">
        <f>SUM(CI32:CI32)</f>
        <v>77593</v>
      </c>
      <c r="CJ31" s="1840">
        <f>SUM(CJ32:CJ32)</f>
        <v>0</v>
      </c>
      <c r="CK31" s="1840">
        <f>SUM(CK32:CK32)</f>
        <v>0</v>
      </c>
      <c r="CL31" s="1825"/>
      <c r="CM31" s="1828"/>
      <c r="CN31" s="1829"/>
    </row>
    <row r="32" spans="1:92" s="227" customFormat="1" ht="46.15" customHeight="1">
      <c r="A32" s="1860">
        <v>1</v>
      </c>
      <c r="B32" s="1904" t="s">
        <v>120</v>
      </c>
      <c r="C32" s="1834" t="s">
        <v>157</v>
      </c>
      <c r="D32" s="1834"/>
      <c r="E32" s="1834" t="s">
        <v>169</v>
      </c>
      <c r="F32" s="1863" t="s">
        <v>188</v>
      </c>
      <c r="G32" s="1902">
        <v>158140</v>
      </c>
      <c r="H32" s="1902">
        <v>120000</v>
      </c>
      <c r="I32" s="1902"/>
      <c r="J32" s="1902"/>
      <c r="K32" s="1902"/>
      <c r="L32" s="1875"/>
      <c r="M32" s="1875"/>
      <c r="N32" s="1869">
        <f t="shared" ref="N32" si="65">O32</f>
        <v>112000</v>
      </c>
      <c r="O32" s="1875">
        <v>112000</v>
      </c>
      <c r="P32" s="1875">
        <v>0</v>
      </c>
      <c r="Q32" s="1831"/>
      <c r="R32" s="1862">
        <f>15000+19407</f>
        <v>34407</v>
      </c>
      <c r="S32" s="1862">
        <f>R32</f>
        <v>34407</v>
      </c>
      <c r="T32" s="1831"/>
      <c r="U32" s="1831"/>
      <c r="V32" s="1862">
        <v>19407</v>
      </c>
      <c r="W32" s="1862">
        <f>V32</f>
        <v>19407</v>
      </c>
      <c r="X32" s="1862">
        <v>3852</v>
      </c>
      <c r="Y32" s="1862">
        <v>3852</v>
      </c>
      <c r="Z32" s="1862">
        <v>34407</v>
      </c>
      <c r="AA32" s="1862">
        <v>34407</v>
      </c>
      <c r="AB32" s="1951">
        <v>77593</v>
      </c>
      <c r="AC32" s="1951">
        <v>77593</v>
      </c>
      <c r="AD32" s="1862">
        <f>AE32</f>
        <v>47370</v>
      </c>
      <c r="AE32" s="1862">
        <v>47370</v>
      </c>
      <c r="AF32" s="1831"/>
      <c r="AG32" s="1831"/>
      <c r="AH32" s="1831"/>
      <c r="AI32" s="1831"/>
      <c r="AJ32" s="1961">
        <v>15000</v>
      </c>
      <c r="AK32" s="1960"/>
      <c r="AL32" s="1961"/>
      <c r="AM32" s="1961">
        <v>15000</v>
      </c>
      <c r="AN32" s="1960"/>
      <c r="AO32" s="1869"/>
      <c r="AP32" s="1862">
        <f t="shared" ref="AP32" si="66">AJ32-AM32</f>
        <v>0</v>
      </c>
      <c r="AQ32" s="1862"/>
      <c r="AR32" s="1869"/>
      <c r="AS32" s="1869"/>
      <c r="AT32" s="1870"/>
      <c r="AU32" s="1831"/>
      <c r="AV32" s="1869"/>
      <c r="AW32" s="1827"/>
      <c r="AX32" s="1869"/>
      <c r="AY32" s="1869"/>
      <c r="AZ32" s="1870"/>
      <c r="BA32" s="1831"/>
      <c r="BB32" s="1862"/>
      <c r="BC32" s="1862"/>
      <c r="BD32" s="1862"/>
      <c r="BE32" s="1831"/>
      <c r="BF32" s="1870"/>
      <c r="BG32" s="1831"/>
      <c r="BH32" s="1869">
        <v>19407</v>
      </c>
      <c r="BI32" s="1870"/>
      <c r="BJ32" s="1869"/>
      <c r="BK32" s="1869">
        <f>BH32</f>
        <v>19407</v>
      </c>
      <c r="BL32" s="1871"/>
      <c r="BM32" s="1831"/>
      <c r="BN32" s="1862">
        <f t="shared" ref="BN32:BP32" si="67">AJ32+AV32+BH32</f>
        <v>34407</v>
      </c>
      <c r="BO32" s="1862">
        <f t="shared" si="67"/>
        <v>0</v>
      </c>
      <c r="BP32" s="1862">
        <f t="shared" si="67"/>
        <v>0</v>
      </c>
      <c r="BQ32" s="1862">
        <f t="shared" ref="BQ32" si="68">BR32</f>
        <v>77593</v>
      </c>
      <c r="BR32" s="1872">
        <f>O32-BN32</f>
        <v>77593</v>
      </c>
      <c r="BS32" s="1862">
        <f>P32-BO32</f>
        <v>0</v>
      </c>
      <c r="BT32" s="1831">
        <f>Q32-BP32</f>
        <v>0</v>
      </c>
      <c r="BU32" s="1862">
        <f t="shared" ref="BU32" si="69">BQ32</f>
        <v>77593</v>
      </c>
      <c r="BV32" s="1862">
        <f t="shared" ref="BV32" si="70">BS32</f>
        <v>0</v>
      </c>
      <c r="BW32" s="1831"/>
      <c r="BX32" s="1862">
        <f t="shared" ref="BX32:BY32" si="71">BU32</f>
        <v>77593</v>
      </c>
      <c r="BY32" s="1862">
        <f t="shared" si="71"/>
        <v>0</v>
      </c>
      <c r="BZ32" s="1831"/>
      <c r="CA32" s="1862">
        <f t="shared" ref="CA32:CB32" si="72">BR32-BU32</f>
        <v>0</v>
      </c>
      <c r="CB32" s="1831">
        <f t="shared" si="72"/>
        <v>0</v>
      </c>
      <c r="CC32" s="1831"/>
      <c r="CD32" s="1831"/>
      <c r="CE32" s="1831"/>
      <c r="CF32" s="1831"/>
      <c r="CG32" s="1831"/>
      <c r="CH32" s="1862">
        <f t="shared" ref="CH32" si="73">CI32</f>
        <v>77593</v>
      </c>
      <c r="CI32" s="1862">
        <v>77593</v>
      </c>
      <c r="CJ32" s="1825"/>
      <c r="CK32" s="1825"/>
      <c r="CL32" s="1828"/>
      <c r="CM32" s="1825" t="s">
        <v>345</v>
      </c>
      <c r="CN32" s="1829" t="s">
        <v>613</v>
      </c>
    </row>
    <row r="33" spans="1:92" s="227" customFormat="1" ht="43.5" customHeight="1">
      <c r="A33" s="1865" t="s">
        <v>12</v>
      </c>
      <c r="B33" s="1833" t="s">
        <v>125</v>
      </c>
      <c r="C33" s="1859"/>
      <c r="D33" s="1859"/>
      <c r="E33" s="1860"/>
      <c r="F33" s="1864"/>
      <c r="G33" s="1835">
        <f>G34</f>
        <v>157000</v>
      </c>
      <c r="H33" s="1835">
        <f t="shared" ref="H33:AG36" si="74">H34</f>
        <v>108000</v>
      </c>
      <c r="I33" s="1835">
        <f t="shared" si="74"/>
        <v>0</v>
      </c>
      <c r="J33" s="1835">
        <f t="shared" si="74"/>
        <v>0</v>
      </c>
      <c r="K33" s="1835">
        <f t="shared" si="74"/>
        <v>0</v>
      </c>
      <c r="L33" s="1835">
        <f t="shared" si="74"/>
        <v>0</v>
      </c>
      <c r="M33" s="1835">
        <f t="shared" si="74"/>
        <v>0</v>
      </c>
      <c r="N33" s="1835">
        <f t="shared" si="74"/>
        <v>108000</v>
      </c>
      <c r="O33" s="1835">
        <f t="shared" si="74"/>
        <v>108000</v>
      </c>
      <c r="P33" s="1835">
        <f t="shared" si="74"/>
        <v>0</v>
      </c>
      <c r="Q33" s="1835">
        <f t="shared" si="74"/>
        <v>0</v>
      </c>
      <c r="R33" s="1835">
        <f t="shared" si="74"/>
        <v>65000</v>
      </c>
      <c r="S33" s="1835">
        <f t="shared" si="74"/>
        <v>65000</v>
      </c>
      <c r="T33" s="1835">
        <f t="shared" si="74"/>
        <v>0</v>
      </c>
      <c r="U33" s="1835">
        <f t="shared" si="74"/>
        <v>0</v>
      </c>
      <c r="V33" s="1835">
        <f t="shared" si="74"/>
        <v>50000</v>
      </c>
      <c r="W33" s="1835">
        <f t="shared" si="74"/>
        <v>50000</v>
      </c>
      <c r="X33" s="1835">
        <f t="shared" si="74"/>
        <v>24595</v>
      </c>
      <c r="Y33" s="1835">
        <f t="shared" si="74"/>
        <v>24595</v>
      </c>
      <c r="Z33" s="1835">
        <f t="shared" si="74"/>
        <v>67000</v>
      </c>
      <c r="AA33" s="1835">
        <f t="shared" si="74"/>
        <v>65000</v>
      </c>
      <c r="AB33" s="1952">
        <f t="shared" si="74"/>
        <v>43000</v>
      </c>
      <c r="AC33" s="1952">
        <f t="shared" si="74"/>
        <v>43000</v>
      </c>
      <c r="AD33" s="1835">
        <f t="shared" si="74"/>
        <v>30000</v>
      </c>
      <c r="AE33" s="1835">
        <f t="shared" si="74"/>
        <v>30000</v>
      </c>
      <c r="AF33" s="1835">
        <f t="shared" si="74"/>
        <v>0</v>
      </c>
      <c r="AG33" s="1835">
        <f t="shared" si="74"/>
        <v>0</v>
      </c>
      <c r="AH33" s="1835"/>
      <c r="AI33" s="1835"/>
      <c r="AJ33" s="1952">
        <f t="shared" ref="AJ33:CG36" si="75">AJ34</f>
        <v>15000</v>
      </c>
      <c r="AK33" s="1952">
        <f t="shared" si="75"/>
        <v>0</v>
      </c>
      <c r="AL33" s="1952">
        <f t="shared" si="75"/>
        <v>0</v>
      </c>
      <c r="AM33" s="1952">
        <f t="shared" si="75"/>
        <v>11552</v>
      </c>
      <c r="AN33" s="1952">
        <f t="shared" si="75"/>
        <v>0</v>
      </c>
      <c r="AO33" s="1835">
        <f t="shared" si="75"/>
        <v>0</v>
      </c>
      <c r="AP33" s="1835">
        <f t="shared" si="75"/>
        <v>3448</v>
      </c>
      <c r="AQ33" s="1835">
        <f t="shared" si="75"/>
        <v>0</v>
      </c>
      <c r="AR33" s="1835">
        <f t="shared" si="75"/>
        <v>0</v>
      </c>
      <c r="AS33" s="1835">
        <f t="shared" si="75"/>
        <v>3448</v>
      </c>
      <c r="AT33" s="1835">
        <f t="shared" si="75"/>
        <v>0</v>
      </c>
      <c r="AU33" s="1835">
        <f t="shared" si="75"/>
        <v>0</v>
      </c>
      <c r="AV33" s="1835">
        <f t="shared" si="75"/>
        <v>0</v>
      </c>
      <c r="AW33" s="1835">
        <f t="shared" si="75"/>
        <v>0</v>
      </c>
      <c r="AX33" s="1835">
        <f t="shared" si="75"/>
        <v>0</v>
      </c>
      <c r="AY33" s="1835">
        <f t="shared" si="75"/>
        <v>0</v>
      </c>
      <c r="AZ33" s="1835">
        <f t="shared" si="75"/>
        <v>0</v>
      </c>
      <c r="BA33" s="1835">
        <f t="shared" si="75"/>
        <v>0</v>
      </c>
      <c r="BB33" s="1835">
        <f t="shared" si="75"/>
        <v>0</v>
      </c>
      <c r="BC33" s="1835">
        <f t="shared" si="75"/>
        <v>0</v>
      </c>
      <c r="BD33" s="1835">
        <f t="shared" si="75"/>
        <v>0</v>
      </c>
      <c r="BE33" s="1835">
        <f t="shared" si="75"/>
        <v>0</v>
      </c>
      <c r="BF33" s="1835">
        <f t="shared" si="75"/>
        <v>0</v>
      </c>
      <c r="BG33" s="1835">
        <f t="shared" si="75"/>
        <v>0</v>
      </c>
      <c r="BH33" s="1835">
        <f t="shared" si="75"/>
        <v>50000</v>
      </c>
      <c r="BI33" s="1835">
        <f t="shared" si="75"/>
        <v>0</v>
      </c>
      <c r="BJ33" s="1835">
        <f t="shared" si="75"/>
        <v>0</v>
      </c>
      <c r="BK33" s="1835">
        <f t="shared" si="75"/>
        <v>50000</v>
      </c>
      <c r="BL33" s="1835">
        <f t="shared" si="75"/>
        <v>0</v>
      </c>
      <c r="BM33" s="1835">
        <f t="shared" si="75"/>
        <v>0</v>
      </c>
      <c r="BN33" s="1835">
        <f t="shared" si="75"/>
        <v>65000</v>
      </c>
      <c r="BO33" s="1835">
        <f t="shared" si="75"/>
        <v>0</v>
      </c>
      <c r="BP33" s="1835">
        <f t="shared" si="75"/>
        <v>0</v>
      </c>
      <c r="BQ33" s="1835">
        <f t="shared" si="75"/>
        <v>43000</v>
      </c>
      <c r="BR33" s="1835">
        <f t="shared" si="75"/>
        <v>43000</v>
      </c>
      <c r="BS33" s="1835">
        <f t="shared" si="75"/>
        <v>0</v>
      </c>
      <c r="BT33" s="1835">
        <f t="shared" si="75"/>
        <v>0</v>
      </c>
      <c r="BU33" s="1835">
        <f t="shared" si="75"/>
        <v>43000</v>
      </c>
      <c r="BV33" s="1835">
        <f t="shared" si="75"/>
        <v>0</v>
      </c>
      <c r="BW33" s="1835">
        <f t="shared" si="75"/>
        <v>0</v>
      </c>
      <c r="BX33" s="1835">
        <f t="shared" si="75"/>
        <v>43000</v>
      </c>
      <c r="BY33" s="1835">
        <f t="shared" si="75"/>
        <v>0</v>
      </c>
      <c r="BZ33" s="1835">
        <f t="shared" si="75"/>
        <v>0</v>
      </c>
      <c r="CA33" s="1835">
        <f t="shared" si="75"/>
        <v>0</v>
      </c>
      <c r="CB33" s="1835">
        <f t="shared" si="75"/>
        <v>0</v>
      </c>
      <c r="CC33" s="1835">
        <f t="shared" si="75"/>
        <v>0</v>
      </c>
      <c r="CD33" s="1835">
        <f t="shared" si="75"/>
        <v>0</v>
      </c>
      <c r="CE33" s="1835">
        <f t="shared" si="75"/>
        <v>0</v>
      </c>
      <c r="CF33" s="1835">
        <f t="shared" si="75"/>
        <v>0</v>
      </c>
      <c r="CG33" s="1835"/>
      <c r="CH33" s="1835">
        <f t="shared" ref="CH33:CK36" si="76">CH34</f>
        <v>43000</v>
      </c>
      <c r="CI33" s="1835">
        <f t="shared" si="76"/>
        <v>43000</v>
      </c>
      <c r="CJ33" s="1835">
        <f t="shared" si="76"/>
        <v>0</v>
      </c>
      <c r="CK33" s="1835">
        <f t="shared" si="76"/>
        <v>0</v>
      </c>
      <c r="CL33" s="1825"/>
      <c r="CM33" s="1828"/>
      <c r="CN33" s="1829"/>
    </row>
    <row r="34" spans="1:92" s="227" customFormat="1" ht="21.6" customHeight="1">
      <c r="A34" s="1865"/>
      <c r="B34" s="1833" t="s">
        <v>259</v>
      </c>
      <c r="C34" s="1859"/>
      <c r="D34" s="1859"/>
      <c r="E34" s="1860"/>
      <c r="F34" s="1864"/>
      <c r="G34" s="1835">
        <f>G35</f>
        <v>157000</v>
      </c>
      <c r="H34" s="1835">
        <f t="shared" si="74"/>
        <v>108000</v>
      </c>
      <c r="I34" s="1835">
        <f t="shared" si="74"/>
        <v>0</v>
      </c>
      <c r="J34" s="1835">
        <f t="shared" si="74"/>
        <v>0</v>
      </c>
      <c r="K34" s="1835">
        <f t="shared" si="74"/>
        <v>0</v>
      </c>
      <c r="L34" s="1835">
        <f t="shared" si="74"/>
        <v>0</v>
      </c>
      <c r="M34" s="1835">
        <f t="shared" si="74"/>
        <v>0</v>
      </c>
      <c r="N34" s="1835">
        <f t="shared" si="74"/>
        <v>108000</v>
      </c>
      <c r="O34" s="1835">
        <f t="shared" si="74"/>
        <v>108000</v>
      </c>
      <c r="P34" s="1835">
        <f t="shared" si="74"/>
        <v>0</v>
      </c>
      <c r="Q34" s="1835">
        <f t="shared" si="74"/>
        <v>0</v>
      </c>
      <c r="R34" s="1835">
        <f t="shared" si="74"/>
        <v>65000</v>
      </c>
      <c r="S34" s="1835">
        <f t="shared" si="74"/>
        <v>65000</v>
      </c>
      <c r="T34" s="1835">
        <f t="shared" si="74"/>
        <v>0</v>
      </c>
      <c r="U34" s="1835">
        <f t="shared" si="74"/>
        <v>0</v>
      </c>
      <c r="V34" s="1835">
        <f t="shared" si="74"/>
        <v>50000</v>
      </c>
      <c r="W34" s="1835">
        <f t="shared" si="74"/>
        <v>50000</v>
      </c>
      <c r="X34" s="1835">
        <f t="shared" si="74"/>
        <v>24595</v>
      </c>
      <c r="Y34" s="1835">
        <f t="shared" si="74"/>
        <v>24595</v>
      </c>
      <c r="Z34" s="1835">
        <f t="shared" si="74"/>
        <v>67000</v>
      </c>
      <c r="AA34" s="1835">
        <f t="shared" si="74"/>
        <v>65000</v>
      </c>
      <c r="AB34" s="1952">
        <f t="shared" si="74"/>
        <v>43000</v>
      </c>
      <c r="AC34" s="1952">
        <f t="shared" si="74"/>
        <v>43000</v>
      </c>
      <c r="AD34" s="1835">
        <f t="shared" si="74"/>
        <v>30000</v>
      </c>
      <c r="AE34" s="1835">
        <f t="shared" si="74"/>
        <v>30000</v>
      </c>
      <c r="AF34" s="1835">
        <f t="shared" si="74"/>
        <v>0</v>
      </c>
      <c r="AG34" s="1835">
        <f t="shared" si="74"/>
        <v>0</v>
      </c>
      <c r="AH34" s="1835"/>
      <c r="AI34" s="1835"/>
      <c r="AJ34" s="1952">
        <f t="shared" si="75"/>
        <v>15000</v>
      </c>
      <c r="AK34" s="1952">
        <f t="shared" si="75"/>
        <v>0</v>
      </c>
      <c r="AL34" s="1952">
        <f t="shared" si="75"/>
        <v>0</v>
      </c>
      <c r="AM34" s="1952">
        <f t="shared" si="75"/>
        <v>11552</v>
      </c>
      <c r="AN34" s="1952">
        <f t="shared" si="75"/>
        <v>0</v>
      </c>
      <c r="AO34" s="1835">
        <f t="shared" si="75"/>
        <v>0</v>
      </c>
      <c r="AP34" s="1835">
        <f t="shared" si="75"/>
        <v>3448</v>
      </c>
      <c r="AQ34" s="1835">
        <f t="shared" si="75"/>
        <v>0</v>
      </c>
      <c r="AR34" s="1835">
        <f t="shared" si="75"/>
        <v>0</v>
      </c>
      <c r="AS34" s="1835">
        <f t="shared" si="75"/>
        <v>3448</v>
      </c>
      <c r="AT34" s="1835">
        <f t="shared" si="75"/>
        <v>0</v>
      </c>
      <c r="AU34" s="1835">
        <f t="shared" si="75"/>
        <v>0</v>
      </c>
      <c r="AV34" s="1835">
        <f t="shared" si="75"/>
        <v>0</v>
      </c>
      <c r="AW34" s="1835">
        <f t="shared" si="75"/>
        <v>0</v>
      </c>
      <c r="AX34" s="1835">
        <f t="shared" si="75"/>
        <v>0</v>
      </c>
      <c r="AY34" s="1835">
        <f t="shared" si="75"/>
        <v>0</v>
      </c>
      <c r="AZ34" s="1835">
        <f t="shared" si="75"/>
        <v>0</v>
      </c>
      <c r="BA34" s="1835">
        <f t="shared" si="75"/>
        <v>0</v>
      </c>
      <c r="BB34" s="1835">
        <f t="shared" si="75"/>
        <v>0</v>
      </c>
      <c r="BC34" s="1835">
        <f t="shared" si="75"/>
        <v>0</v>
      </c>
      <c r="BD34" s="1835">
        <f t="shared" si="75"/>
        <v>0</v>
      </c>
      <c r="BE34" s="1835">
        <f t="shared" si="75"/>
        <v>0</v>
      </c>
      <c r="BF34" s="1835">
        <f t="shared" si="75"/>
        <v>0</v>
      </c>
      <c r="BG34" s="1835">
        <f t="shared" si="75"/>
        <v>0</v>
      </c>
      <c r="BH34" s="1835">
        <f t="shared" si="75"/>
        <v>50000</v>
      </c>
      <c r="BI34" s="1835">
        <f t="shared" si="75"/>
        <v>0</v>
      </c>
      <c r="BJ34" s="1835">
        <f t="shared" si="75"/>
        <v>0</v>
      </c>
      <c r="BK34" s="1835">
        <f t="shared" si="75"/>
        <v>50000</v>
      </c>
      <c r="BL34" s="1835">
        <f t="shared" si="75"/>
        <v>0</v>
      </c>
      <c r="BM34" s="1835">
        <f t="shared" si="75"/>
        <v>0</v>
      </c>
      <c r="BN34" s="1835">
        <f t="shared" si="75"/>
        <v>65000</v>
      </c>
      <c r="BO34" s="1835">
        <f t="shared" si="75"/>
        <v>0</v>
      </c>
      <c r="BP34" s="1835">
        <f t="shared" si="75"/>
        <v>0</v>
      </c>
      <c r="BQ34" s="1835">
        <f t="shared" si="75"/>
        <v>43000</v>
      </c>
      <c r="BR34" s="1835">
        <f t="shared" si="75"/>
        <v>43000</v>
      </c>
      <c r="BS34" s="1835">
        <f t="shared" si="75"/>
        <v>0</v>
      </c>
      <c r="BT34" s="1835">
        <f t="shared" si="75"/>
        <v>0</v>
      </c>
      <c r="BU34" s="1835">
        <f t="shared" si="75"/>
        <v>43000</v>
      </c>
      <c r="BV34" s="1835">
        <f t="shared" si="75"/>
        <v>0</v>
      </c>
      <c r="BW34" s="1835">
        <f t="shared" si="75"/>
        <v>0</v>
      </c>
      <c r="BX34" s="1835">
        <f t="shared" si="75"/>
        <v>43000</v>
      </c>
      <c r="BY34" s="1835">
        <f t="shared" si="75"/>
        <v>0</v>
      </c>
      <c r="BZ34" s="1835">
        <f t="shared" si="75"/>
        <v>0</v>
      </c>
      <c r="CA34" s="1835">
        <f t="shared" si="75"/>
        <v>0</v>
      </c>
      <c r="CB34" s="1835">
        <f t="shared" si="75"/>
        <v>0</v>
      </c>
      <c r="CC34" s="1835">
        <f t="shared" si="75"/>
        <v>0</v>
      </c>
      <c r="CD34" s="1835">
        <f t="shared" si="75"/>
        <v>0</v>
      </c>
      <c r="CE34" s="1835">
        <f t="shared" si="75"/>
        <v>0</v>
      </c>
      <c r="CF34" s="1835">
        <f t="shared" si="75"/>
        <v>0</v>
      </c>
      <c r="CG34" s="1835"/>
      <c r="CH34" s="1835">
        <f t="shared" si="76"/>
        <v>43000</v>
      </c>
      <c r="CI34" s="1835">
        <f t="shared" si="76"/>
        <v>43000</v>
      </c>
      <c r="CJ34" s="1835">
        <f t="shared" si="76"/>
        <v>0</v>
      </c>
      <c r="CK34" s="1835">
        <f t="shared" si="76"/>
        <v>0</v>
      </c>
      <c r="CL34" s="1825"/>
      <c r="CM34" s="1828"/>
      <c r="CN34" s="1829"/>
    </row>
    <row r="35" spans="1:92" s="227" customFormat="1" ht="34.5" customHeight="1">
      <c r="A35" s="1841" t="s">
        <v>399</v>
      </c>
      <c r="B35" s="1842" t="s">
        <v>611</v>
      </c>
      <c r="C35" s="1859"/>
      <c r="D35" s="1859"/>
      <c r="E35" s="1860"/>
      <c r="F35" s="1864"/>
      <c r="G35" s="1835">
        <f>G36</f>
        <v>157000</v>
      </c>
      <c r="H35" s="1835">
        <f t="shared" si="74"/>
        <v>108000</v>
      </c>
      <c r="I35" s="1835">
        <f t="shared" si="74"/>
        <v>0</v>
      </c>
      <c r="J35" s="1835">
        <f t="shared" si="74"/>
        <v>0</v>
      </c>
      <c r="K35" s="1835">
        <f t="shared" si="74"/>
        <v>0</v>
      </c>
      <c r="L35" s="1835">
        <f t="shared" si="74"/>
        <v>0</v>
      </c>
      <c r="M35" s="1835">
        <f t="shared" si="74"/>
        <v>0</v>
      </c>
      <c r="N35" s="1835">
        <f t="shared" si="74"/>
        <v>108000</v>
      </c>
      <c r="O35" s="1835">
        <f t="shared" si="74"/>
        <v>108000</v>
      </c>
      <c r="P35" s="1835">
        <f t="shared" si="74"/>
        <v>0</v>
      </c>
      <c r="Q35" s="1835">
        <f t="shared" si="74"/>
        <v>0</v>
      </c>
      <c r="R35" s="1835">
        <f t="shared" si="74"/>
        <v>65000</v>
      </c>
      <c r="S35" s="1835">
        <f t="shared" si="74"/>
        <v>65000</v>
      </c>
      <c r="T35" s="1835">
        <f t="shared" si="74"/>
        <v>0</v>
      </c>
      <c r="U35" s="1835">
        <f t="shared" si="74"/>
        <v>0</v>
      </c>
      <c r="V35" s="1835">
        <f t="shared" si="74"/>
        <v>50000</v>
      </c>
      <c r="W35" s="1835">
        <f t="shared" si="74"/>
        <v>50000</v>
      </c>
      <c r="X35" s="1835">
        <f t="shared" si="74"/>
        <v>24595</v>
      </c>
      <c r="Y35" s="1835">
        <f t="shared" si="74"/>
        <v>24595</v>
      </c>
      <c r="Z35" s="1835">
        <f t="shared" si="74"/>
        <v>67000</v>
      </c>
      <c r="AA35" s="1835">
        <f t="shared" si="74"/>
        <v>65000</v>
      </c>
      <c r="AB35" s="1952">
        <f t="shared" si="74"/>
        <v>43000</v>
      </c>
      <c r="AC35" s="1952">
        <f t="shared" si="74"/>
        <v>43000</v>
      </c>
      <c r="AD35" s="1835">
        <f t="shared" si="74"/>
        <v>30000</v>
      </c>
      <c r="AE35" s="1835">
        <f t="shared" si="74"/>
        <v>30000</v>
      </c>
      <c r="AF35" s="1835">
        <f t="shared" si="74"/>
        <v>0</v>
      </c>
      <c r="AG35" s="1835">
        <f t="shared" si="74"/>
        <v>0</v>
      </c>
      <c r="AH35" s="1835"/>
      <c r="AI35" s="1835"/>
      <c r="AJ35" s="1952">
        <f t="shared" si="75"/>
        <v>15000</v>
      </c>
      <c r="AK35" s="1952">
        <f t="shared" si="75"/>
        <v>0</v>
      </c>
      <c r="AL35" s="1952">
        <f t="shared" si="75"/>
        <v>0</v>
      </c>
      <c r="AM35" s="1952">
        <f t="shared" si="75"/>
        <v>11552</v>
      </c>
      <c r="AN35" s="1952">
        <f t="shared" si="75"/>
        <v>0</v>
      </c>
      <c r="AO35" s="1835">
        <f t="shared" si="75"/>
        <v>0</v>
      </c>
      <c r="AP35" s="1835">
        <f t="shared" si="75"/>
        <v>3448</v>
      </c>
      <c r="AQ35" s="1835">
        <f t="shared" si="75"/>
        <v>0</v>
      </c>
      <c r="AR35" s="1835">
        <f t="shared" si="75"/>
        <v>0</v>
      </c>
      <c r="AS35" s="1835">
        <f t="shared" si="75"/>
        <v>3448</v>
      </c>
      <c r="AT35" s="1835">
        <f t="shared" si="75"/>
        <v>0</v>
      </c>
      <c r="AU35" s="1835">
        <f t="shared" si="75"/>
        <v>0</v>
      </c>
      <c r="AV35" s="1835">
        <f t="shared" si="75"/>
        <v>0</v>
      </c>
      <c r="AW35" s="1835">
        <f t="shared" si="75"/>
        <v>0</v>
      </c>
      <c r="AX35" s="1835">
        <f t="shared" si="75"/>
        <v>0</v>
      </c>
      <c r="AY35" s="1835">
        <f t="shared" si="75"/>
        <v>0</v>
      </c>
      <c r="AZ35" s="1835">
        <f t="shared" si="75"/>
        <v>0</v>
      </c>
      <c r="BA35" s="1835">
        <f t="shared" si="75"/>
        <v>0</v>
      </c>
      <c r="BB35" s="1835">
        <f t="shared" si="75"/>
        <v>0</v>
      </c>
      <c r="BC35" s="1835">
        <f t="shared" si="75"/>
        <v>0</v>
      </c>
      <c r="BD35" s="1835">
        <f t="shared" si="75"/>
        <v>0</v>
      </c>
      <c r="BE35" s="1835">
        <f t="shared" si="75"/>
        <v>0</v>
      </c>
      <c r="BF35" s="1835">
        <f t="shared" si="75"/>
        <v>0</v>
      </c>
      <c r="BG35" s="1835">
        <f t="shared" si="75"/>
        <v>0</v>
      </c>
      <c r="BH35" s="1835">
        <f t="shared" si="75"/>
        <v>50000</v>
      </c>
      <c r="BI35" s="1835">
        <f t="shared" si="75"/>
        <v>0</v>
      </c>
      <c r="BJ35" s="1835">
        <f t="shared" si="75"/>
        <v>0</v>
      </c>
      <c r="BK35" s="1835">
        <f t="shared" si="75"/>
        <v>50000</v>
      </c>
      <c r="BL35" s="1835">
        <f t="shared" si="75"/>
        <v>0</v>
      </c>
      <c r="BM35" s="1835">
        <f t="shared" si="75"/>
        <v>0</v>
      </c>
      <c r="BN35" s="1835">
        <f t="shared" si="75"/>
        <v>65000</v>
      </c>
      <c r="BO35" s="1835">
        <f t="shared" si="75"/>
        <v>0</v>
      </c>
      <c r="BP35" s="1835">
        <f t="shared" si="75"/>
        <v>0</v>
      </c>
      <c r="BQ35" s="1835">
        <f t="shared" si="75"/>
        <v>43000</v>
      </c>
      <c r="BR35" s="1835">
        <f t="shared" si="75"/>
        <v>43000</v>
      </c>
      <c r="BS35" s="1835">
        <f t="shared" si="75"/>
        <v>0</v>
      </c>
      <c r="BT35" s="1835">
        <f t="shared" si="75"/>
        <v>0</v>
      </c>
      <c r="BU35" s="1835">
        <f t="shared" si="75"/>
        <v>43000</v>
      </c>
      <c r="BV35" s="1835">
        <f t="shared" si="75"/>
        <v>0</v>
      </c>
      <c r="BW35" s="1835">
        <f t="shared" si="75"/>
        <v>0</v>
      </c>
      <c r="BX35" s="1835">
        <f t="shared" si="75"/>
        <v>43000</v>
      </c>
      <c r="BY35" s="1835">
        <f t="shared" si="75"/>
        <v>0</v>
      </c>
      <c r="BZ35" s="1835">
        <f t="shared" si="75"/>
        <v>0</v>
      </c>
      <c r="CA35" s="1835">
        <f t="shared" si="75"/>
        <v>0</v>
      </c>
      <c r="CB35" s="1835">
        <f t="shared" si="75"/>
        <v>0</v>
      </c>
      <c r="CC35" s="1835">
        <f t="shared" si="75"/>
        <v>0</v>
      </c>
      <c r="CD35" s="1835">
        <f t="shared" si="75"/>
        <v>0</v>
      </c>
      <c r="CE35" s="1835">
        <f t="shared" si="75"/>
        <v>0</v>
      </c>
      <c r="CF35" s="1835">
        <f t="shared" si="75"/>
        <v>0</v>
      </c>
      <c r="CG35" s="1835">
        <f t="shared" si="75"/>
        <v>0</v>
      </c>
      <c r="CH35" s="1831">
        <f t="shared" ref="CH35" si="77">CI35</f>
        <v>43000</v>
      </c>
      <c r="CI35" s="1831">
        <f t="shared" ref="CI35" si="78">BR35</f>
        <v>43000</v>
      </c>
      <c r="CJ35" s="1835">
        <f t="shared" si="76"/>
        <v>0</v>
      </c>
      <c r="CK35" s="1835">
        <f t="shared" si="76"/>
        <v>0</v>
      </c>
      <c r="CL35" s="1825"/>
      <c r="CM35" s="1828"/>
      <c r="CN35" s="1829"/>
    </row>
    <row r="36" spans="1:92" s="227" customFormat="1" ht="13.5" customHeight="1">
      <c r="A36" s="1836"/>
      <c r="B36" s="1866" t="s">
        <v>25</v>
      </c>
      <c r="C36" s="1859"/>
      <c r="D36" s="1859"/>
      <c r="E36" s="1860"/>
      <c r="F36" s="1864"/>
      <c r="G36" s="1835">
        <f>G37</f>
        <v>157000</v>
      </c>
      <c r="H36" s="1835">
        <f t="shared" si="74"/>
        <v>108000</v>
      </c>
      <c r="I36" s="1835">
        <f t="shared" si="74"/>
        <v>0</v>
      </c>
      <c r="J36" s="1835">
        <f t="shared" si="74"/>
        <v>0</v>
      </c>
      <c r="K36" s="1835">
        <f t="shared" si="74"/>
        <v>0</v>
      </c>
      <c r="L36" s="1835">
        <f t="shared" si="74"/>
        <v>0</v>
      </c>
      <c r="M36" s="1835">
        <f t="shared" si="74"/>
        <v>0</v>
      </c>
      <c r="N36" s="1835">
        <f t="shared" si="74"/>
        <v>108000</v>
      </c>
      <c r="O36" s="1835">
        <f t="shared" si="74"/>
        <v>108000</v>
      </c>
      <c r="P36" s="1835">
        <f t="shared" si="74"/>
        <v>0</v>
      </c>
      <c r="Q36" s="1835">
        <f t="shared" si="74"/>
        <v>0</v>
      </c>
      <c r="R36" s="1835">
        <f t="shared" si="74"/>
        <v>65000</v>
      </c>
      <c r="S36" s="1835">
        <f t="shared" si="74"/>
        <v>65000</v>
      </c>
      <c r="T36" s="1835">
        <f t="shared" si="74"/>
        <v>0</v>
      </c>
      <c r="U36" s="1835">
        <f t="shared" si="74"/>
        <v>0</v>
      </c>
      <c r="V36" s="1835">
        <f t="shared" si="74"/>
        <v>50000</v>
      </c>
      <c r="W36" s="1835">
        <f t="shared" si="74"/>
        <v>50000</v>
      </c>
      <c r="X36" s="1835">
        <f t="shared" si="74"/>
        <v>24595</v>
      </c>
      <c r="Y36" s="1835">
        <f t="shared" si="74"/>
        <v>24595</v>
      </c>
      <c r="Z36" s="1835">
        <f t="shared" si="74"/>
        <v>67000</v>
      </c>
      <c r="AA36" s="1835">
        <f t="shared" si="74"/>
        <v>65000</v>
      </c>
      <c r="AB36" s="1952">
        <f t="shared" si="74"/>
        <v>43000</v>
      </c>
      <c r="AC36" s="1952">
        <f t="shared" si="74"/>
        <v>43000</v>
      </c>
      <c r="AD36" s="1835">
        <f t="shared" si="74"/>
        <v>30000</v>
      </c>
      <c r="AE36" s="1835">
        <f t="shared" si="74"/>
        <v>30000</v>
      </c>
      <c r="AF36" s="1835">
        <f t="shared" si="74"/>
        <v>0</v>
      </c>
      <c r="AG36" s="1835">
        <f t="shared" si="74"/>
        <v>0</v>
      </c>
      <c r="AH36" s="1835"/>
      <c r="AI36" s="1835"/>
      <c r="AJ36" s="1952">
        <f t="shared" si="75"/>
        <v>15000</v>
      </c>
      <c r="AK36" s="1952">
        <f t="shared" si="75"/>
        <v>0</v>
      </c>
      <c r="AL36" s="1952">
        <f t="shared" si="75"/>
        <v>0</v>
      </c>
      <c r="AM36" s="1952">
        <f t="shared" si="75"/>
        <v>11552</v>
      </c>
      <c r="AN36" s="1952">
        <f t="shared" si="75"/>
        <v>0</v>
      </c>
      <c r="AO36" s="1835">
        <f t="shared" si="75"/>
        <v>0</v>
      </c>
      <c r="AP36" s="1835">
        <f t="shared" si="75"/>
        <v>3448</v>
      </c>
      <c r="AQ36" s="1835">
        <f t="shared" si="75"/>
        <v>0</v>
      </c>
      <c r="AR36" s="1835">
        <f t="shared" si="75"/>
        <v>0</v>
      </c>
      <c r="AS36" s="1835">
        <f t="shared" si="75"/>
        <v>3448</v>
      </c>
      <c r="AT36" s="1835">
        <f t="shared" si="75"/>
        <v>0</v>
      </c>
      <c r="AU36" s="1835">
        <f t="shared" si="75"/>
        <v>0</v>
      </c>
      <c r="AV36" s="1835">
        <f t="shared" si="75"/>
        <v>0</v>
      </c>
      <c r="AW36" s="1835">
        <f t="shared" si="75"/>
        <v>0</v>
      </c>
      <c r="AX36" s="1835">
        <f t="shared" si="75"/>
        <v>0</v>
      </c>
      <c r="AY36" s="1835">
        <f t="shared" si="75"/>
        <v>0</v>
      </c>
      <c r="AZ36" s="1835">
        <f t="shared" si="75"/>
        <v>0</v>
      </c>
      <c r="BA36" s="1835">
        <f t="shared" si="75"/>
        <v>0</v>
      </c>
      <c r="BB36" s="1835">
        <f t="shared" si="75"/>
        <v>0</v>
      </c>
      <c r="BC36" s="1835">
        <f t="shared" si="75"/>
        <v>0</v>
      </c>
      <c r="BD36" s="1835">
        <f t="shared" si="75"/>
        <v>0</v>
      </c>
      <c r="BE36" s="1835">
        <f t="shared" si="75"/>
        <v>0</v>
      </c>
      <c r="BF36" s="1835">
        <f t="shared" si="75"/>
        <v>0</v>
      </c>
      <c r="BG36" s="1835">
        <f t="shared" si="75"/>
        <v>0</v>
      </c>
      <c r="BH36" s="1835">
        <f t="shared" si="75"/>
        <v>50000</v>
      </c>
      <c r="BI36" s="1835">
        <f t="shared" si="75"/>
        <v>0</v>
      </c>
      <c r="BJ36" s="1835">
        <f t="shared" si="75"/>
        <v>0</v>
      </c>
      <c r="BK36" s="1835">
        <f t="shared" si="75"/>
        <v>50000</v>
      </c>
      <c r="BL36" s="1835">
        <f t="shared" si="75"/>
        <v>0</v>
      </c>
      <c r="BM36" s="1835">
        <f t="shared" si="75"/>
        <v>0</v>
      </c>
      <c r="BN36" s="1835">
        <f t="shared" si="75"/>
        <v>65000</v>
      </c>
      <c r="BO36" s="1835">
        <f t="shared" si="75"/>
        <v>0</v>
      </c>
      <c r="BP36" s="1835">
        <f t="shared" si="75"/>
        <v>0</v>
      </c>
      <c r="BQ36" s="1835">
        <f t="shared" si="75"/>
        <v>43000</v>
      </c>
      <c r="BR36" s="1835">
        <f t="shared" si="75"/>
        <v>43000</v>
      </c>
      <c r="BS36" s="1835">
        <f t="shared" si="75"/>
        <v>0</v>
      </c>
      <c r="BT36" s="1835">
        <f t="shared" si="75"/>
        <v>0</v>
      </c>
      <c r="BU36" s="1835">
        <f t="shared" si="75"/>
        <v>43000</v>
      </c>
      <c r="BV36" s="1835">
        <f t="shared" si="75"/>
        <v>0</v>
      </c>
      <c r="BW36" s="1835">
        <f t="shared" si="75"/>
        <v>0</v>
      </c>
      <c r="BX36" s="1835">
        <f t="shared" si="75"/>
        <v>43000</v>
      </c>
      <c r="BY36" s="1835">
        <f t="shared" si="75"/>
        <v>0</v>
      </c>
      <c r="BZ36" s="1835">
        <f t="shared" si="75"/>
        <v>0</v>
      </c>
      <c r="CA36" s="1835">
        <f t="shared" si="75"/>
        <v>0</v>
      </c>
      <c r="CB36" s="1835">
        <f t="shared" si="75"/>
        <v>0</v>
      </c>
      <c r="CC36" s="1835">
        <f t="shared" si="75"/>
        <v>0</v>
      </c>
      <c r="CD36" s="1835">
        <f t="shared" si="75"/>
        <v>0</v>
      </c>
      <c r="CE36" s="1835">
        <f t="shared" si="75"/>
        <v>0</v>
      </c>
      <c r="CF36" s="1835">
        <f t="shared" si="75"/>
        <v>0</v>
      </c>
      <c r="CG36" s="1835"/>
      <c r="CH36" s="1835">
        <f t="shared" si="76"/>
        <v>43000</v>
      </c>
      <c r="CI36" s="1835">
        <f t="shared" si="76"/>
        <v>43000</v>
      </c>
      <c r="CJ36" s="1835">
        <f t="shared" si="76"/>
        <v>0</v>
      </c>
      <c r="CK36" s="1835">
        <f t="shared" si="76"/>
        <v>0</v>
      </c>
      <c r="CL36" s="1825"/>
      <c r="CM36" s="1828"/>
      <c r="CN36" s="1829"/>
    </row>
    <row r="37" spans="1:92" s="227" customFormat="1" ht="54" customHeight="1">
      <c r="A37" s="1860">
        <v>1</v>
      </c>
      <c r="B37" s="1874" t="s">
        <v>127</v>
      </c>
      <c r="C37" s="1839"/>
      <c r="D37" s="1839"/>
      <c r="E37" s="1839"/>
      <c r="F37" s="1876" t="s">
        <v>189</v>
      </c>
      <c r="G37" s="1875">
        <v>157000</v>
      </c>
      <c r="H37" s="1902">
        <v>108000</v>
      </c>
      <c r="I37" s="1902"/>
      <c r="J37" s="1902"/>
      <c r="K37" s="1902"/>
      <c r="L37" s="1875"/>
      <c r="M37" s="1875"/>
      <c r="N37" s="1869">
        <f t="shared" ref="N37" si="79">O37</f>
        <v>108000</v>
      </c>
      <c r="O37" s="1875">
        <f>20000+88000</f>
        <v>108000</v>
      </c>
      <c r="P37" s="1875">
        <v>0</v>
      </c>
      <c r="Q37" s="1831"/>
      <c r="R37" s="1862">
        <v>65000</v>
      </c>
      <c r="S37" s="1862">
        <v>65000</v>
      </c>
      <c r="T37" s="1831"/>
      <c r="U37" s="1831"/>
      <c r="V37" s="1862">
        <v>50000</v>
      </c>
      <c r="W37" s="1862">
        <v>50000</v>
      </c>
      <c r="X37" s="1862">
        <v>24595</v>
      </c>
      <c r="Y37" s="1862">
        <v>24595</v>
      </c>
      <c r="Z37" s="1862">
        <v>67000</v>
      </c>
      <c r="AA37" s="1862">
        <v>65000</v>
      </c>
      <c r="AB37" s="1951">
        <v>43000</v>
      </c>
      <c r="AC37" s="1951">
        <v>43000</v>
      </c>
      <c r="AD37" s="1862">
        <f>AE37</f>
        <v>30000</v>
      </c>
      <c r="AE37" s="1862">
        <v>30000</v>
      </c>
      <c r="AF37" s="1831"/>
      <c r="AG37" s="1831"/>
      <c r="AH37" s="1831"/>
      <c r="AI37" s="1831"/>
      <c r="AJ37" s="1961">
        <v>15000</v>
      </c>
      <c r="AK37" s="1960"/>
      <c r="AL37" s="1961"/>
      <c r="AM37" s="1961">
        <v>11552</v>
      </c>
      <c r="AN37" s="1960"/>
      <c r="AO37" s="1869"/>
      <c r="AP37" s="1862">
        <f>AJ37-AM37</f>
        <v>3448</v>
      </c>
      <c r="AQ37" s="1862"/>
      <c r="AR37" s="1862"/>
      <c r="AS37" s="1869">
        <v>3448</v>
      </c>
      <c r="AT37" s="1870"/>
      <c r="AU37" s="1831"/>
      <c r="AV37" s="1869"/>
      <c r="AW37" s="1827"/>
      <c r="AX37" s="1869"/>
      <c r="AY37" s="1869"/>
      <c r="AZ37" s="1870"/>
      <c r="BA37" s="1831"/>
      <c r="BB37" s="1862"/>
      <c r="BC37" s="1862"/>
      <c r="BD37" s="1862"/>
      <c r="BE37" s="1831"/>
      <c r="BF37" s="1870"/>
      <c r="BG37" s="1831"/>
      <c r="BH37" s="1869">
        <v>50000</v>
      </c>
      <c r="BI37" s="1870"/>
      <c r="BJ37" s="1869"/>
      <c r="BK37" s="1869">
        <f>BH37</f>
        <v>50000</v>
      </c>
      <c r="BL37" s="1871">
        <f>BI37</f>
        <v>0</v>
      </c>
      <c r="BM37" s="1831">
        <f>BJ37</f>
        <v>0</v>
      </c>
      <c r="BN37" s="1862">
        <f t="shared" ref="BN37:BP37" si="80">AJ37+AV37+BH37</f>
        <v>65000</v>
      </c>
      <c r="BO37" s="1862">
        <f t="shared" si="80"/>
        <v>0</v>
      </c>
      <c r="BP37" s="1862">
        <f t="shared" si="80"/>
        <v>0</v>
      </c>
      <c r="BQ37" s="1862">
        <f t="shared" ref="BQ37" si="81">BR37</f>
        <v>43000</v>
      </c>
      <c r="BR37" s="1872">
        <f>O37-BN37</f>
        <v>43000</v>
      </c>
      <c r="BS37" s="1862">
        <f>P37-BO37</f>
        <v>0</v>
      </c>
      <c r="BT37" s="1831">
        <f>Q37-BP37</f>
        <v>0</v>
      </c>
      <c r="BU37" s="1862">
        <f t="shared" ref="BU37" si="82">BQ37</f>
        <v>43000</v>
      </c>
      <c r="BV37" s="1862">
        <f t="shared" ref="BV37" si="83">BS37</f>
        <v>0</v>
      </c>
      <c r="BW37" s="1831"/>
      <c r="BX37" s="1862">
        <f t="shared" ref="BX37:BY37" si="84">BU37</f>
        <v>43000</v>
      </c>
      <c r="BY37" s="1862">
        <f t="shared" si="84"/>
        <v>0</v>
      </c>
      <c r="BZ37" s="1831"/>
      <c r="CA37" s="1862">
        <f t="shared" ref="CA37:CB37" si="85">BR37-BU37</f>
        <v>0</v>
      </c>
      <c r="CB37" s="1831">
        <f t="shared" si="85"/>
        <v>0</v>
      </c>
      <c r="CC37" s="1831"/>
      <c r="CD37" s="1831"/>
      <c r="CE37" s="1831"/>
      <c r="CF37" s="1831"/>
      <c r="CG37" s="1831"/>
      <c r="CH37" s="1862">
        <f t="shared" ref="CH37" si="86">CI37</f>
        <v>43000</v>
      </c>
      <c r="CI37" s="1862">
        <f t="shared" ref="CI37" si="87">BR37</f>
        <v>43000</v>
      </c>
      <c r="CJ37" s="1825"/>
      <c r="CK37" s="1825"/>
      <c r="CL37" s="1825"/>
      <c r="CM37" s="1825" t="s">
        <v>345</v>
      </c>
      <c r="CN37" s="1829" t="s">
        <v>613</v>
      </c>
    </row>
    <row r="38" spans="1:92" s="227" customFormat="1" ht="49.5" customHeight="1">
      <c r="A38" s="1395" t="s">
        <v>13</v>
      </c>
      <c r="B38" s="1393" t="s">
        <v>128</v>
      </c>
      <c r="C38" s="1418"/>
      <c r="D38" s="1418"/>
      <c r="E38" s="218"/>
      <c r="F38" s="1395"/>
      <c r="G38" s="182">
        <f>G39</f>
        <v>49957</v>
      </c>
      <c r="H38" s="182">
        <f t="shared" ref="H38:AG39" si="88">H39</f>
        <v>20000</v>
      </c>
      <c r="I38" s="182">
        <f t="shared" si="88"/>
        <v>0</v>
      </c>
      <c r="J38" s="182">
        <f t="shared" si="88"/>
        <v>0</v>
      </c>
      <c r="K38" s="182">
        <f t="shared" si="88"/>
        <v>0</v>
      </c>
      <c r="L38" s="182">
        <f t="shared" si="88"/>
        <v>22000</v>
      </c>
      <c r="M38" s="182">
        <f t="shared" si="88"/>
        <v>16500</v>
      </c>
      <c r="N38" s="182">
        <f t="shared" si="88"/>
        <v>2500</v>
      </c>
      <c r="O38" s="182">
        <f t="shared" si="88"/>
        <v>2500</v>
      </c>
      <c r="P38" s="182">
        <f t="shared" si="88"/>
        <v>2500</v>
      </c>
      <c r="Q38" s="182">
        <f t="shared" si="88"/>
        <v>0</v>
      </c>
      <c r="R38" s="182">
        <f t="shared" si="88"/>
        <v>2500</v>
      </c>
      <c r="S38" s="182">
        <f t="shared" si="88"/>
        <v>2500</v>
      </c>
      <c r="T38" s="182">
        <f t="shared" si="88"/>
        <v>2500</v>
      </c>
      <c r="U38" s="182">
        <f t="shared" si="88"/>
        <v>0</v>
      </c>
      <c r="V38" s="182">
        <f t="shared" si="88"/>
        <v>2500</v>
      </c>
      <c r="W38" s="182">
        <f t="shared" si="88"/>
        <v>2500</v>
      </c>
      <c r="X38" s="182">
        <f t="shared" si="88"/>
        <v>2500</v>
      </c>
      <c r="Y38" s="182">
        <f t="shared" si="88"/>
        <v>2500</v>
      </c>
      <c r="Z38" s="182">
        <f t="shared" si="88"/>
        <v>2500</v>
      </c>
      <c r="AA38" s="182">
        <f t="shared" si="88"/>
        <v>2500</v>
      </c>
      <c r="AB38" s="472">
        <f t="shared" si="88"/>
        <v>0</v>
      </c>
      <c r="AC38" s="472">
        <f t="shared" si="88"/>
        <v>0</v>
      </c>
      <c r="AD38" s="182">
        <f t="shared" si="88"/>
        <v>0</v>
      </c>
      <c r="AE38" s="182">
        <f t="shared" si="88"/>
        <v>0</v>
      </c>
      <c r="AF38" s="182">
        <f t="shared" si="88"/>
        <v>0</v>
      </c>
      <c r="AG38" s="182">
        <f t="shared" si="88"/>
        <v>0</v>
      </c>
      <c r="AH38" s="182"/>
      <c r="AI38" s="182">
        <f t="shared" ref="AI38:CD38" si="89">AI39</f>
        <v>0</v>
      </c>
      <c r="AJ38" s="472">
        <f t="shared" si="89"/>
        <v>0</v>
      </c>
      <c r="AK38" s="472">
        <f t="shared" si="89"/>
        <v>0</v>
      </c>
      <c r="AL38" s="472">
        <f t="shared" si="89"/>
        <v>0</v>
      </c>
      <c r="AM38" s="472">
        <f t="shared" si="89"/>
        <v>0</v>
      </c>
      <c r="AN38" s="472">
        <f t="shared" si="89"/>
        <v>0</v>
      </c>
      <c r="AO38" s="182">
        <f t="shared" si="89"/>
        <v>0</v>
      </c>
      <c r="AP38" s="182">
        <f t="shared" si="89"/>
        <v>0</v>
      </c>
      <c r="AQ38" s="182">
        <f t="shared" si="89"/>
        <v>0</v>
      </c>
      <c r="AR38" s="182">
        <f t="shared" si="89"/>
        <v>0</v>
      </c>
      <c r="AS38" s="182">
        <f t="shared" si="89"/>
        <v>0</v>
      </c>
      <c r="AT38" s="182">
        <f t="shared" si="89"/>
        <v>0</v>
      </c>
      <c r="AU38" s="182">
        <f t="shared" si="89"/>
        <v>0</v>
      </c>
      <c r="AV38" s="182">
        <f t="shared" si="89"/>
        <v>0</v>
      </c>
      <c r="AW38" s="182">
        <f t="shared" si="89"/>
        <v>0</v>
      </c>
      <c r="AX38" s="182">
        <f t="shared" si="89"/>
        <v>0</v>
      </c>
      <c r="AY38" s="182">
        <f t="shared" si="89"/>
        <v>0</v>
      </c>
      <c r="AZ38" s="182">
        <f t="shared" si="89"/>
        <v>0</v>
      </c>
      <c r="BA38" s="182">
        <f t="shared" si="89"/>
        <v>0</v>
      </c>
      <c r="BB38" s="182">
        <f t="shared" si="89"/>
        <v>0</v>
      </c>
      <c r="BC38" s="182">
        <f t="shared" si="89"/>
        <v>0</v>
      </c>
      <c r="BD38" s="182">
        <f t="shared" si="89"/>
        <v>0</v>
      </c>
      <c r="BE38" s="182">
        <f t="shared" si="89"/>
        <v>0</v>
      </c>
      <c r="BF38" s="182">
        <f t="shared" si="89"/>
        <v>0</v>
      </c>
      <c r="BG38" s="182">
        <f t="shared" si="89"/>
        <v>0</v>
      </c>
      <c r="BH38" s="182">
        <f t="shared" si="89"/>
        <v>0</v>
      </c>
      <c r="BI38" s="182">
        <f t="shared" si="89"/>
        <v>0</v>
      </c>
      <c r="BJ38" s="182">
        <f t="shared" si="89"/>
        <v>0</v>
      </c>
      <c r="BK38" s="182">
        <f t="shared" si="89"/>
        <v>0</v>
      </c>
      <c r="BL38" s="182">
        <f t="shared" si="89"/>
        <v>0</v>
      </c>
      <c r="BM38" s="182">
        <f t="shared" si="89"/>
        <v>0</v>
      </c>
      <c r="BN38" s="182">
        <f t="shared" si="89"/>
        <v>0</v>
      </c>
      <c r="BO38" s="182">
        <f t="shared" si="89"/>
        <v>0</v>
      </c>
      <c r="BP38" s="182">
        <f t="shared" si="89"/>
        <v>0</v>
      </c>
      <c r="BQ38" s="182">
        <f t="shared" si="89"/>
        <v>0</v>
      </c>
      <c r="BR38" s="182">
        <f t="shared" si="89"/>
        <v>0</v>
      </c>
      <c r="BS38" s="182">
        <f t="shared" si="89"/>
        <v>0</v>
      </c>
      <c r="BT38" s="182">
        <f t="shared" si="89"/>
        <v>0</v>
      </c>
      <c r="BU38" s="182">
        <f t="shared" si="89"/>
        <v>0</v>
      </c>
      <c r="BV38" s="182">
        <f t="shared" si="89"/>
        <v>0</v>
      </c>
      <c r="BW38" s="182">
        <f t="shared" si="89"/>
        <v>0</v>
      </c>
      <c r="BX38" s="182">
        <f t="shared" si="89"/>
        <v>0</v>
      </c>
      <c r="BY38" s="182">
        <f t="shared" si="89"/>
        <v>0</v>
      </c>
      <c r="BZ38" s="182">
        <f t="shared" si="89"/>
        <v>0</v>
      </c>
      <c r="CA38" s="182">
        <f t="shared" si="89"/>
        <v>0</v>
      </c>
      <c r="CB38" s="182">
        <f t="shared" si="89"/>
        <v>0</v>
      </c>
      <c r="CC38" s="182">
        <f t="shared" si="89"/>
        <v>0</v>
      </c>
      <c r="CD38" s="182">
        <f t="shared" si="89"/>
        <v>0</v>
      </c>
      <c r="CE38" s="182"/>
      <c r="CF38" s="182">
        <f t="shared" ref="CF38:CI38" si="90">CF39</f>
        <v>0</v>
      </c>
      <c r="CG38" s="182">
        <f t="shared" si="90"/>
        <v>0</v>
      </c>
      <c r="CH38" s="182">
        <f t="shared" si="90"/>
        <v>0</v>
      </c>
      <c r="CI38" s="182">
        <f t="shared" si="90"/>
        <v>0</v>
      </c>
      <c r="CJ38" s="106"/>
    </row>
    <row r="39" spans="1:92" s="227" customFormat="1" ht="19.5" customHeight="1">
      <c r="A39" s="1836"/>
      <c r="B39" s="1866" t="s">
        <v>24</v>
      </c>
      <c r="C39" s="1865"/>
      <c r="D39" s="1865"/>
      <c r="E39" s="1865"/>
      <c r="F39" s="1905"/>
      <c r="G39" s="1835">
        <f>G40</f>
        <v>49957</v>
      </c>
      <c r="H39" s="1835">
        <f t="shared" si="88"/>
        <v>20000</v>
      </c>
      <c r="I39" s="1835">
        <f t="shared" si="88"/>
        <v>0</v>
      </c>
      <c r="J39" s="1835">
        <f t="shared" si="88"/>
        <v>0</v>
      </c>
      <c r="K39" s="1835">
        <f t="shared" si="88"/>
        <v>0</v>
      </c>
      <c r="L39" s="1835">
        <f t="shared" si="88"/>
        <v>22000</v>
      </c>
      <c r="M39" s="1835">
        <f t="shared" si="88"/>
        <v>16500</v>
      </c>
      <c r="N39" s="1835">
        <f t="shared" si="88"/>
        <v>2500</v>
      </c>
      <c r="O39" s="1835">
        <f t="shared" si="88"/>
        <v>2500</v>
      </c>
      <c r="P39" s="1835">
        <f t="shared" si="88"/>
        <v>2500</v>
      </c>
      <c r="Q39" s="1835">
        <f t="shared" si="88"/>
        <v>0</v>
      </c>
      <c r="R39" s="1835">
        <f t="shared" si="88"/>
        <v>2500</v>
      </c>
      <c r="S39" s="1835">
        <f t="shared" si="88"/>
        <v>2500</v>
      </c>
      <c r="T39" s="1835">
        <f t="shared" si="88"/>
        <v>2500</v>
      </c>
      <c r="U39" s="1835">
        <f t="shared" si="88"/>
        <v>0</v>
      </c>
      <c r="V39" s="1835">
        <f t="shared" si="88"/>
        <v>2500</v>
      </c>
      <c r="W39" s="1835">
        <f t="shared" si="88"/>
        <v>2500</v>
      </c>
      <c r="X39" s="1835">
        <f t="shared" si="88"/>
        <v>2500</v>
      </c>
      <c r="Y39" s="1835">
        <f t="shared" si="88"/>
        <v>2500</v>
      </c>
      <c r="Z39" s="1835">
        <f t="shared" si="88"/>
        <v>2500</v>
      </c>
      <c r="AA39" s="1835">
        <f t="shared" si="88"/>
        <v>2500</v>
      </c>
      <c r="AB39" s="1952">
        <f t="shared" si="88"/>
        <v>0</v>
      </c>
      <c r="AC39" s="1952">
        <f t="shared" si="88"/>
        <v>0</v>
      </c>
      <c r="AD39" s="1835">
        <f t="shared" si="88"/>
        <v>0</v>
      </c>
      <c r="AE39" s="1835">
        <f t="shared" si="88"/>
        <v>0</v>
      </c>
      <c r="AF39" s="1835">
        <f t="shared" si="88"/>
        <v>0</v>
      </c>
      <c r="AG39" s="1835">
        <f t="shared" si="88"/>
        <v>0</v>
      </c>
      <c r="AH39" s="1835"/>
      <c r="AI39" s="1831"/>
      <c r="AJ39" s="1950"/>
      <c r="AK39" s="1960"/>
      <c r="AL39" s="1950"/>
      <c r="AM39" s="1950"/>
      <c r="AN39" s="1960"/>
      <c r="AO39" s="1830"/>
      <c r="AP39" s="1831"/>
      <c r="AQ39" s="1831"/>
      <c r="AR39" s="1831"/>
      <c r="AS39" s="1830"/>
      <c r="AT39" s="1870"/>
      <c r="AU39" s="1831"/>
      <c r="AV39" s="1830"/>
      <c r="AW39" s="1827"/>
      <c r="AX39" s="1830"/>
      <c r="AY39" s="1830"/>
      <c r="AZ39" s="1870"/>
      <c r="BA39" s="1831"/>
      <c r="BB39" s="1831"/>
      <c r="BC39" s="1831"/>
      <c r="BD39" s="1831"/>
      <c r="BE39" s="1831"/>
      <c r="BF39" s="1870"/>
      <c r="BG39" s="1831"/>
      <c r="BH39" s="1830"/>
      <c r="BI39" s="1870"/>
      <c r="BJ39" s="1830"/>
      <c r="BK39" s="1830"/>
      <c r="BL39" s="1870"/>
      <c r="BM39" s="1831"/>
      <c r="BN39" s="1831"/>
      <c r="BO39" s="1831"/>
      <c r="BP39" s="1831"/>
      <c r="BQ39" s="1831"/>
      <c r="BR39" s="1827"/>
      <c r="BS39" s="1831"/>
      <c r="BT39" s="1831"/>
      <c r="BU39" s="1831"/>
      <c r="BV39" s="1831"/>
      <c r="BW39" s="1831"/>
      <c r="BX39" s="1831"/>
      <c r="BY39" s="1831"/>
      <c r="BZ39" s="1831"/>
      <c r="CA39" s="1831"/>
      <c r="CB39" s="1831"/>
      <c r="CC39" s="1831"/>
      <c r="CD39" s="1831"/>
      <c r="CE39" s="1831"/>
      <c r="CF39" s="1831"/>
      <c r="CG39" s="1831"/>
      <c r="CH39" s="1831"/>
      <c r="CI39" s="1831"/>
      <c r="CJ39" s="1825"/>
      <c r="CK39" s="1825"/>
      <c r="CL39" s="1825"/>
      <c r="CM39" s="1825"/>
      <c r="CN39" s="1906"/>
    </row>
    <row r="40" spans="1:92" s="227" customFormat="1" ht="37.5" customHeight="1">
      <c r="A40" s="241">
        <v>1</v>
      </c>
      <c r="B40" s="1408" t="s">
        <v>131</v>
      </c>
      <c r="C40" s="1418"/>
      <c r="D40" s="1418"/>
      <c r="E40" s="241" t="s">
        <v>171</v>
      </c>
      <c r="F40" s="221" t="s">
        <v>192</v>
      </c>
      <c r="G40" s="573">
        <v>49957</v>
      </c>
      <c r="H40" s="573">
        <v>20000</v>
      </c>
      <c r="I40" s="573"/>
      <c r="J40" s="573"/>
      <c r="K40" s="573"/>
      <c r="L40" s="573">
        <v>22000</v>
      </c>
      <c r="M40" s="573">
        <v>16500</v>
      </c>
      <c r="N40" s="112">
        <f t="shared" ref="N40" si="91">O40</f>
        <v>2500</v>
      </c>
      <c r="O40" s="573">
        <v>2500</v>
      </c>
      <c r="P40" s="573">
        <v>2500</v>
      </c>
      <c r="Q40" s="94"/>
      <c r="R40" s="112">
        <f t="shared" ref="R40" si="92">S40</f>
        <v>2500</v>
      </c>
      <c r="S40" s="573">
        <v>2500</v>
      </c>
      <c r="T40" s="573">
        <v>2500</v>
      </c>
      <c r="U40" s="94"/>
      <c r="V40" s="573">
        <v>2500</v>
      </c>
      <c r="W40" s="573">
        <v>2500</v>
      </c>
      <c r="X40" s="573">
        <v>2500</v>
      </c>
      <c r="Y40" s="573">
        <v>2500</v>
      </c>
      <c r="Z40" s="111">
        <f>AA40</f>
        <v>2500</v>
      </c>
      <c r="AA40" s="111">
        <f>S40</f>
        <v>2500</v>
      </c>
      <c r="AB40" s="470"/>
      <c r="AC40" s="470"/>
      <c r="AD40" s="94"/>
      <c r="AE40" s="94"/>
      <c r="AF40" s="94"/>
      <c r="AG40" s="94"/>
      <c r="AH40" s="112"/>
      <c r="AI40" s="1133"/>
      <c r="AJ40" s="470"/>
      <c r="AK40" s="479"/>
      <c r="AL40" s="1962"/>
      <c r="AM40" s="470"/>
      <c r="AN40" s="473"/>
      <c r="AO40" s="111"/>
      <c r="AP40" s="111"/>
      <c r="AQ40" s="112"/>
      <c r="AR40" s="1133"/>
      <c r="AS40" s="94"/>
      <c r="AT40" s="112"/>
      <c r="AU40" s="1134"/>
      <c r="AV40" s="112"/>
      <c r="AW40" s="112"/>
      <c r="AX40" s="1133"/>
      <c r="AY40" s="94"/>
      <c r="AZ40" s="111"/>
      <c r="BA40" s="111"/>
      <c r="BB40" s="111"/>
      <c r="BC40" s="94"/>
      <c r="BD40" s="1133"/>
      <c r="BE40" s="94"/>
      <c r="BF40" s="112">
        <f t="shared" ref="BF40" si="93">BG40+BH40</f>
        <v>2500</v>
      </c>
      <c r="BG40" s="112">
        <v>2500</v>
      </c>
      <c r="BH40" s="112"/>
      <c r="BI40" s="112">
        <f>BF40</f>
        <v>2500</v>
      </c>
      <c r="BJ40" s="224">
        <f>BG40</f>
        <v>2500</v>
      </c>
      <c r="BK40" s="94">
        <f>BH40</f>
        <v>0</v>
      </c>
      <c r="BL40" s="111">
        <f t="shared" ref="BL40:BN40" si="94">AH40+AT40+BF40</f>
        <v>2500</v>
      </c>
      <c r="BM40" s="111">
        <f t="shared" si="94"/>
        <v>2500</v>
      </c>
      <c r="BN40" s="111">
        <f t="shared" si="94"/>
        <v>0</v>
      </c>
      <c r="BO40" s="111">
        <f t="shared" ref="BO40" si="95">BP40</f>
        <v>0</v>
      </c>
      <c r="BP40" s="225">
        <f t="shared" ref="BP40:BR40" si="96">O40-BL40</f>
        <v>0</v>
      </c>
      <c r="BQ40" s="111">
        <f t="shared" si="96"/>
        <v>0</v>
      </c>
      <c r="BR40" s="94">
        <f t="shared" si="96"/>
        <v>0</v>
      </c>
      <c r="BS40" s="111">
        <f t="shared" ref="BS40" si="97">BO40</f>
        <v>0</v>
      </c>
      <c r="BT40" s="111">
        <f t="shared" ref="BT40" si="98">BQ40</f>
        <v>0</v>
      </c>
      <c r="BU40" s="94"/>
      <c r="BV40" s="111">
        <f t="shared" ref="BV40:BW40" si="99">BS40</f>
        <v>0</v>
      </c>
      <c r="BW40" s="111">
        <f t="shared" si="99"/>
        <v>0</v>
      </c>
      <c r="BX40" s="94"/>
      <c r="BY40" s="111">
        <f t="shared" ref="BY40:BZ40" si="100">BP40-BS40</f>
        <v>0</v>
      </c>
      <c r="BZ40" s="94">
        <f t="shared" si="100"/>
        <v>0</v>
      </c>
      <c r="CA40" s="94"/>
      <c r="CB40" s="94"/>
      <c r="CC40" s="94"/>
      <c r="CD40" s="94"/>
      <c r="CE40" s="94"/>
      <c r="CF40" s="111">
        <f t="shared" ref="CF40" si="101">CG40</f>
        <v>0</v>
      </c>
      <c r="CG40" s="111">
        <f t="shared" ref="CG40" si="102">BP40</f>
        <v>0</v>
      </c>
      <c r="CH40" s="106"/>
      <c r="CI40" s="106"/>
      <c r="CJ40" s="106"/>
      <c r="CK40" s="227" t="s">
        <v>355</v>
      </c>
    </row>
    <row r="41" spans="1:92" s="227" customFormat="1" ht="83.65" customHeight="1">
      <c r="A41" s="1836" t="s">
        <v>140</v>
      </c>
      <c r="B41" s="1833" t="s">
        <v>132</v>
      </c>
      <c r="C41" s="1863"/>
      <c r="D41" s="1863"/>
      <c r="E41" s="1839"/>
      <c r="F41" s="1867"/>
      <c r="G41" s="1835">
        <f>G42</f>
        <v>341327</v>
      </c>
      <c r="H41" s="1835">
        <f t="shared" ref="H41:AG41" si="103">H42</f>
        <v>300049.5</v>
      </c>
      <c r="I41" s="1835">
        <f t="shared" si="103"/>
        <v>0</v>
      </c>
      <c r="J41" s="1835">
        <f t="shared" si="103"/>
        <v>0</v>
      </c>
      <c r="K41" s="1835">
        <f t="shared" si="103"/>
        <v>0</v>
      </c>
      <c r="L41" s="1835">
        <f t="shared" si="103"/>
        <v>160889</v>
      </c>
      <c r="M41" s="1835">
        <f t="shared" si="103"/>
        <v>146750</v>
      </c>
      <c r="N41" s="1835">
        <f t="shared" si="103"/>
        <v>102461</v>
      </c>
      <c r="O41" s="1835">
        <f t="shared" si="103"/>
        <v>102461</v>
      </c>
      <c r="P41" s="1835">
        <f t="shared" si="103"/>
        <v>18750</v>
      </c>
      <c r="Q41" s="1835">
        <f t="shared" si="103"/>
        <v>0</v>
      </c>
      <c r="R41" s="1835">
        <f t="shared" si="103"/>
        <v>100461</v>
      </c>
      <c r="S41" s="1835">
        <f t="shared" si="103"/>
        <v>93461</v>
      </c>
      <c r="T41" s="1835">
        <f t="shared" si="103"/>
        <v>18750</v>
      </c>
      <c r="U41" s="1835">
        <f t="shared" si="103"/>
        <v>0</v>
      </c>
      <c r="V41" s="1835">
        <f t="shared" si="103"/>
        <v>55961</v>
      </c>
      <c r="W41" s="1835">
        <f t="shared" si="103"/>
        <v>53461</v>
      </c>
      <c r="X41" s="1835">
        <f t="shared" si="103"/>
        <v>48466</v>
      </c>
      <c r="Y41" s="1835">
        <f t="shared" si="103"/>
        <v>43367</v>
      </c>
      <c r="Z41" s="1835">
        <f t="shared" si="103"/>
        <v>100461</v>
      </c>
      <c r="AA41" s="1835">
        <f t="shared" si="103"/>
        <v>93461</v>
      </c>
      <c r="AB41" s="1952">
        <f t="shared" si="103"/>
        <v>9000</v>
      </c>
      <c r="AC41" s="1952">
        <f t="shared" si="103"/>
        <v>9000</v>
      </c>
      <c r="AD41" s="1835">
        <f t="shared" si="103"/>
        <v>9000</v>
      </c>
      <c r="AE41" s="1835">
        <f t="shared" si="103"/>
        <v>9000</v>
      </c>
      <c r="AF41" s="1835">
        <f t="shared" si="103"/>
        <v>0</v>
      </c>
      <c r="AG41" s="1835">
        <f t="shared" si="103"/>
        <v>0</v>
      </c>
      <c r="AH41" s="1835"/>
      <c r="AI41" s="1835"/>
      <c r="AJ41" s="1952" t="e">
        <f t="shared" ref="AJ41:CF42" si="104">AJ42</f>
        <v>#REF!</v>
      </c>
      <c r="AK41" s="1952" t="e">
        <f t="shared" si="104"/>
        <v>#REF!</v>
      </c>
      <c r="AL41" s="1952" t="e">
        <f t="shared" si="104"/>
        <v>#REF!</v>
      </c>
      <c r="AM41" s="1952" t="e">
        <f t="shared" si="104"/>
        <v>#REF!</v>
      </c>
      <c r="AN41" s="1952" t="e">
        <f t="shared" si="104"/>
        <v>#REF!</v>
      </c>
      <c r="AO41" s="1835" t="e">
        <f t="shared" si="104"/>
        <v>#REF!</v>
      </c>
      <c r="AP41" s="1835" t="e">
        <f t="shared" si="104"/>
        <v>#REF!</v>
      </c>
      <c r="AQ41" s="1835" t="e">
        <f t="shared" si="104"/>
        <v>#REF!</v>
      </c>
      <c r="AR41" s="1835" t="e">
        <f t="shared" si="104"/>
        <v>#REF!</v>
      </c>
      <c r="AS41" s="1835" t="e">
        <f t="shared" si="104"/>
        <v>#REF!</v>
      </c>
      <c r="AT41" s="1835" t="e">
        <f t="shared" si="104"/>
        <v>#REF!</v>
      </c>
      <c r="AU41" s="1835" t="e">
        <f t="shared" si="104"/>
        <v>#REF!</v>
      </c>
      <c r="AV41" s="1835" t="e">
        <f t="shared" si="104"/>
        <v>#REF!</v>
      </c>
      <c r="AW41" s="1835" t="e">
        <f t="shared" si="104"/>
        <v>#REF!</v>
      </c>
      <c r="AX41" s="1835" t="e">
        <f t="shared" si="104"/>
        <v>#REF!</v>
      </c>
      <c r="AY41" s="1835" t="e">
        <f t="shared" si="104"/>
        <v>#REF!</v>
      </c>
      <c r="AZ41" s="1835" t="e">
        <f t="shared" si="104"/>
        <v>#REF!</v>
      </c>
      <c r="BA41" s="1835" t="e">
        <f t="shared" si="104"/>
        <v>#REF!</v>
      </c>
      <c r="BB41" s="1835" t="e">
        <f t="shared" si="104"/>
        <v>#REF!</v>
      </c>
      <c r="BC41" s="1835" t="e">
        <f t="shared" si="104"/>
        <v>#REF!</v>
      </c>
      <c r="BD41" s="1835" t="e">
        <f t="shared" si="104"/>
        <v>#REF!</v>
      </c>
      <c r="BE41" s="1835" t="e">
        <f t="shared" si="104"/>
        <v>#REF!</v>
      </c>
      <c r="BF41" s="1835" t="e">
        <f t="shared" si="104"/>
        <v>#REF!</v>
      </c>
      <c r="BG41" s="1835" t="e">
        <f t="shared" si="104"/>
        <v>#REF!</v>
      </c>
      <c r="BH41" s="1835" t="e">
        <f t="shared" si="104"/>
        <v>#REF!</v>
      </c>
      <c r="BI41" s="1835" t="e">
        <f t="shared" si="104"/>
        <v>#REF!</v>
      </c>
      <c r="BJ41" s="1835" t="e">
        <f t="shared" si="104"/>
        <v>#REF!</v>
      </c>
      <c r="BK41" s="1835" t="e">
        <f t="shared" si="104"/>
        <v>#REF!</v>
      </c>
      <c r="BL41" s="1835" t="e">
        <f t="shared" si="104"/>
        <v>#REF!</v>
      </c>
      <c r="BM41" s="1835" t="e">
        <f t="shared" si="104"/>
        <v>#REF!</v>
      </c>
      <c r="BN41" s="1835" t="e">
        <f t="shared" si="104"/>
        <v>#REF!</v>
      </c>
      <c r="BO41" s="1835" t="e">
        <f t="shared" si="104"/>
        <v>#REF!</v>
      </c>
      <c r="BP41" s="1835" t="e">
        <f t="shared" si="104"/>
        <v>#REF!</v>
      </c>
      <c r="BQ41" s="1835" t="e">
        <f t="shared" si="104"/>
        <v>#REF!</v>
      </c>
      <c r="BR41" s="1835" t="e">
        <f t="shared" si="104"/>
        <v>#REF!</v>
      </c>
      <c r="BS41" s="1835" t="e">
        <f t="shared" si="104"/>
        <v>#REF!</v>
      </c>
      <c r="BT41" s="1835" t="e">
        <f t="shared" si="104"/>
        <v>#REF!</v>
      </c>
      <c r="BU41" s="1835" t="e">
        <f t="shared" si="104"/>
        <v>#REF!</v>
      </c>
      <c r="BV41" s="1835" t="e">
        <f t="shared" si="104"/>
        <v>#REF!</v>
      </c>
      <c r="BW41" s="1835" t="e">
        <f t="shared" si="104"/>
        <v>#REF!</v>
      </c>
      <c r="BX41" s="1835" t="e">
        <f t="shared" si="104"/>
        <v>#REF!</v>
      </c>
      <c r="BY41" s="1835" t="e">
        <f t="shared" si="104"/>
        <v>#REF!</v>
      </c>
      <c r="BZ41" s="1835" t="e">
        <f t="shared" si="104"/>
        <v>#REF!</v>
      </c>
      <c r="CA41" s="1835" t="e">
        <f t="shared" si="104"/>
        <v>#REF!</v>
      </c>
      <c r="CB41" s="1835" t="e">
        <f t="shared" si="104"/>
        <v>#REF!</v>
      </c>
      <c r="CC41" s="1835" t="e">
        <f t="shared" si="104"/>
        <v>#REF!</v>
      </c>
      <c r="CD41" s="1835" t="e">
        <f t="shared" si="104"/>
        <v>#REF!</v>
      </c>
      <c r="CE41" s="1835" t="e">
        <f t="shared" si="104"/>
        <v>#REF!</v>
      </c>
      <c r="CF41" s="1835" t="e">
        <f t="shared" si="104"/>
        <v>#REF!</v>
      </c>
      <c r="CG41" s="1835"/>
      <c r="CH41" s="1835" t="e">
        <f t="shared" ref="CH41:CK42" si="105">CH42</f>
        <v>#REF!</v>
      </c>
      <c r="CI41" s="1835" t="e">
        <f t="shared" si="105"/>
        <v>#REF!</v>
      </c>
      <c r="CJ41" s="1835" t="e">
        <f t="shared" si="105"/>
        <v>#REF!</v>
      </c>
      <c r="CK41" s="1835" t="e">
        <f t="shared" si="105"/>
        <v>#REF!</v>
      </c>
      <c r="CL41" s="1825"/>
      <c r="CM41" s="1828"/>
      <c r="CN41" s="1829"/>
    </row>
    <row r="42" spans="1:92" s="227" customFormat="1" ht="19.149999999999999" customHeight="1">
      <c r="A42" s="1836"/>
      <c r="B42" s="1833" t="s">
        <v>30</v>
      </c>
      <c r="C42" s="1863"/>
      <c r="D42" s="1863"/>
      <c r="E42" s="1839"/>
      <c r="F42" s="1867"/>
      <c r="G42" s="1835">
        <f t="shared" ref="G42:BS42" si="106">G43</f>
        <v>341327</v>
      </c>
      <c r="H42" s="1835">
        <f t="shared" si="106"/>
        <v>300049.5</v>
      </c>
      <c r="I42" s="1835">
        <f t="shared" si="106"/>
        <v>0</v>
      </c>
      <c r="J42" s="1835">
        <f t="shared" si="106"/>
        <v>0</v>
      </c>
      <c r="K42" s="1835">
        <f t="shared" si="106"/>
        <v>0</v>
      </c>
      <c r="L42" s="1835">
        <f t="shared" si="106"/>
        <v>160889</v>
      </c>
      <c r="M42" s="1835">
        <f t="shared" si="106"/>
        <v>146750</v>
      </c>
      <c r="N42" s="1835">
        <f t="shared" si="106"/>
        <v>102461</v>
      </c>
      <c r="O42" s="1835">
        <f t="shared" si="106"/>
        <v>102461</v>
      </c>
      <c r="P42" s="1835">
        <f t="shared" si="106"/>
        <v>18750</v>
      </c>
      <c r="Q42" s="1835">
        <f t="shared" si="106"/>
        <v>0</v>
      </c>
      <c r="R42" s="1835">
        <f t="shared" si="106"/>
        <v>100461</v>
      </c>
      <c r="S42" s="1835">
        <f t="shared" si="106"/>
        <v>93461</v>
      </c>
      <c r="T42" s="1835">
        <f t="shared" si="106"/>
        <v>18750</v>
      </c>
      <c r="U42" s="1835">
        <f t="shared" si="106"/>
        <v>0</v>
      </c>
      <c r="V42" s="1835">
        <f t="shared" si="106"/>
        <v>55961</v>
      </c>
      <c r="W42" s="1835">
        <f t="shared" si="106"/>
        <v>53461</v>
      </c>
      <c r="X42" s="1835">
        <f t="shared" si="106"/>
        <v>48466</v>
      </c>
      <c r="Y42" s="1835">
        <f t="shared" si="106"/>
        <v>43367</v>
      </c>
      <c r="Z42" s="1835">
        <f t="shared" si="106"/>
        <v>100461</v>
      </c>
      <c r="AA42" s="1835">
        <f t="shared" si="106"/>
        <v>93461</v>
      </c>
      <c r="AB42" s="1952">
        <f t="shared" si="106"/>
        <v>9000</v>
      </c>
      <c r="AC42" s="1952">
        <f t="shared" si="106"/>
        <v>9000</v>
      </c>
      <c r="AD42" s="1835">
        <f t="shared" si="106"/>
        <v>9000</v>
      </c>
      <c r="AE42" s="1835">
        <f t="shared" si="106"/>
        <v>9000</v>
      </c>
      <c r="AF42" s="1835">
        <f t="shared" si="106"/>
        <v>0</v>
      </c>
      <c r="AG42" s="1835">
        <f t="shared" si="106"/>
        <v>0</v>
      </c>
      <c r="AH42" s="1835"/>
      <c r="AI42" s="1835"/>
      <c r="AJ42" s="1952" t="e">
        <f t="shared" si="106"/>
        <v>#REF!</v>
      </c>
      <c r="AK42" s="1952" t="e">
        <f t="shared" si="106"/>
        <v>#REF!</v>
      </c>
      <c r="AL42" s="1952" t="e">
        <f t="shared" si="106"/>
        <v>#REF!</v>
      </c>
      <c r="AM42" s="1952" t="e">
        <f t="shared" si="106"/>
        <v>#REF!</v>
      </c>
      <c r="AN42" s="1952" t="e">
        <f t="shared" si="106"/>
        <v>#REF!</v>
      </c>
      <c r="AO42" s="1835" t="e">
        <f t="shared" si="106"/>
        <v>#REF!</v>
      </c>
      <c r="AP42" s="1835" t="e">
        <f t="shared" si="106"/>
        <v>#REF!</v>
      </c>
      <c r="AQ42" s="1835" t="e">
        <f t="shared" si="106"/>
        <v>#REF!</v>
      </c>
      <c r="AR42" s="1835" t="e">
        <f t="shared" si="106"/>
        <v>#REF!</v>
      </c>
      <c r="AS42" s="1835" t="e">
        <f t="shared" si="106"/>
        <v>#REF!</v>
      </c>
      <c r="AT42" s="1835" t="e">
        <f t="shared" si="106"/>
        <v>#REF!</v>
      </c>
      <c r="AU42" s="1835" t="e">
        <f t="shared" si="106"/>
        <v>#REF!</v>
      </c>
      <c r="AV42" s="1835" t="e">
        <f t="shared" si="106"/>
        <v>#REF!</v>
      </c>
      <c r="AW42" s="1835" t="e">
        <f t="shared" si="106"/>
        <v>#REF!</v>
      </c>
      <c r="AX42" s="1835" t="e">
        <f t="shared" si="106"/>
        <v>#REF!</v>
      </c>
      <c r="AY42" s="1835" t="e">
        <f t="shared" si="106"/>
        <v>#REF!</v>
      </c>
      <c r="AZ42" s="1835" t="e">
        <f t="shared" si="106"/>
        <v>#REF!</v>
      </c>
      <c r="BA42" s="1835" t="e">
        <f t="shared" si="106"/>
        <v>#REF!</v>
      </c>
      <c r="BB42" s="1835" t="e">
        <f t="shared" si="106"/>
        <v>#REF!</v>
      </c>
      <c r="BC42" s="1835" t="e">
        <f t="shared" si="106"/>
        <v>#REF!</v>
      </c>
      <c r="BD42" s="1835" t="e">
        <f t="shared" si="106"/>
        <v>#REF!</v>
      </c>
      <c r="BE42" s="1835" t="e">
        <f t="shared" si="106"/>
        <v>#REF!</v>
      </c>
      <c r="BF42" s="1835" t="e">
        <f t="shared" si="106"/>
        <v>#REF!</v>
      </c>
      <c r="BG42" s="1835" t="e">
        <f t="shared" si="106"/>
        <v>#REF!</v>
      </c>
      <c r="BH42" s="1835" t="e">
        <f t="shared" si="106"/>
        <v>#REF!</v>
      </c>
      <c r="BI42" s="1835" t="e">
        <f t="shared" si="106"/>
        <v>#REF!</v>
      </c>
      <c r="BJ42" s="1835" t="e">
        <f t="shared" si="106"/>
        <v>#REF!</v>
      </c>
      <c r="BK42" s="1835" t="e">
        <f t="shared" si="106"/>
        <v>#REF!</v>
      </c>
      <c r="BL42" s="1835" t="e">
        <f t="shared" si="106"/>
        <v>#REF!</v>
      </c>
      <c r="BM42" s="1835" t="e">
        <f t="shared" si="106"/>
        <v>#REF!</v>
      </c>
      <c r="BN42" s="1835" t="e">
        <f t="shared" si="106"/>
        <v>#REF!</v>
      </c>
      <c r="BO42" s="1835" t="e">
        <f t="shared" si="106"/>
        <v>#REF!</v>
      </c>
      <c r="BP42" s="1835" t="e">
        <f t="shared" si="106"/>
        <v>#REF!</v>
      </c>
      <c r="BQ42" s="1835" t="e">
        <f t="shared" si="106"/>
        <v>#REF!</v>
      </c>
      <c r="BR42" s="1835" t="e">
        <f t="shared" si="106"/>
        <v>#REF!</v>
      </c>
      <c r="BS42" s="1835" t="e">
        <f t="shared" si="106"/>
        <v>#REF!</v>
      </c>
      <c r="BT42" s="1835" t="e">
        <f t="shared" si="104"/>
        <v>#REF!</v>
      </c>
      <c r="BU42" s="1835" t="e">
        <f t="shared" si="104"/>
        <v>#REF!</v>
      </c>
      <c r="BV42" s="1835" t="e">
        <f t="shared" si="104"/>
        <v>#REF!</v>
      </c>
      <c r="BW42" s="1835" t="e">
        <f t="shared" si="104"/>
        <v>#REF!</v>
      </c>
      <c r="BX42" s="1835" t="e">
        <f t="shared" si="104"/>
        <v>#REF!</v>
      </c>
      <c r="BY42" s="1835" t="e">
        <f t="shared" si="104"/>
        <v>#REF!</v>
      </c>
      <c r="BZ42" s="1835" t="e">
        <f t="shared" si="104"/>
        <v>#REF!</v>
      </c>
      <c r="CA42" s="1835" t="e">
        <f t="shared" si="104"/>
        <v>#REF!</v>
      </c>
      <c r="CB42" s="1835" t="e">
        <f t="shared" si="104"/>
        <v>#REF!</v>
      </c>
      <c r="CC42" s="1835" t="e">
        <f t="shared" si="104"/>
        <v>#REF!</v>
      </c>
      <c r="CD42" s="1835" t="e">
        <f t="shared" si="104"/>
        <v>#REF!</v>
      </c>
      <c r="CE42" s="1835" t="e">
        <f t="shared" si="104"/>
        <v>#REF!</v>
      </c>
      <c r="CF42" s="1835" t="e">
        <f t="shared" si="104"/>
        <v>#REF!</v>
      </c>
      <c r="CG42" s="1835"/>
      <c r="CH42" s="1835" t="e">
        <f t="shared" si="105"/>
        <v>#REF!</v>
      </c>
      <c r="CI42" s="1835" t="e">
        <f t="shared" si="105"/>
        <v>#REF!</v>
      </c>
      <c r="CJ42" s="1835" t="e">
        <f t="shared" si="105"/>
        <v>#REF!</v>
      </c>
      <c r="CK42" s="1835" t="e">
        <f t="shared" si="105"/>
        <v>#REF!</v>
      </c>
      <c r="CL42" s="1825"/>
      <c r="CM42" s="1828"/>
      <c r="CN42" s="1829"/>
    </row>
    <row r="43" spans="1:92" s="227" customFormat="1" ht="31.5" customHeight="1">
      <c r="A43" s="1841" t="s">
        <v>399</v>
      </c>
      <c r="B43" s="1866" t="s">
        <v>611</v>
      </c>
      <c r="C43" s="1868"/>
      <c r="D43" s="1868"/>
      <c r="E43" s="1860"/>
      <c r="F43" s="1836"/>
      <c r="G43" s="1835">
        <f>G44+G46</f>
        <v>341327</v>
      </c>
      <c r="H43" s="1835">
        <f t="shared" ref="H43:AG43" si="107">H44+H46</f>
        <v>300049.5</v>
      </c>
      <c r="I43" s="1835">
        <f t="shared" si="107"/>
        <v>0</v>
      </c>
      <c r="J43" s="1835">
        <f t="shared" si="107"/>
        <v>0</v>
      </c>
      <c r="K43" s="1835">
        <f t="shared" si="107"/>
        <v>0</v>
      </c>
      <c r="L43" s="1835">
        <f t="shared" si="107"/>
        <v>160889</v>
      </c>
      <c r="M43" s="1835">
        <f t="shared" si="107"/>
        <v>146750</v>
      </c>
      <c r="N43" s="1835">
        <f t="shared" si="107"/>
        <v>102461</v>
      </c>
      <c r="O43" s="1835">
        <f t="shared" si="107"/>
        <v>102461</v>
      </c>
      <c r="P43" s="1835">
        <f t="shared" si="107"/>
        <v>18750</v>
      </c>
      <c r="Q43" s="1835">
        <f t="shared" si="107"/>
        <v>0</v>
      </c>
      <c r="R43" s="1835">
        <f t="shared" si="107"/>
        <v>100461</v>
      </c>
      <c r="S43" s="1835">
        <f t="shared" si="107"/>
        <v>93461</v>
      </c>
      <c r="T43" s="1835">
        <f t="shared" si="107"/>
        <v>18750</v>
      </c>
      <c r="U43" s="1835">
        <f t="shared" si="107"/>
        <v>0</v>
      </c>
      <c r="V43" s="1835">
        <f t="shared" si="107"/>
        <v>55961</v>
      </c>
      <c r="W43" s="1835">
        <f t="shared" si="107"/>
        <v>53461</v>
      </c>
      <c r="X43" s="1835">
        <f t="shared" si="107"/>
        <v>48466</v>
      </c>
      <c r="Y43" s="1835">
        <f t="shared" si="107"/>
        <v>43367</v>
      </c>
      <c r="Z43" s="1835">
        <f t="shared" si="107"/>
        <v>100461</v>
      </c>
      <c r="AA43" s="1835">
        <f t="shared" si="107"/>
        <v>93461</v>
      </c>
      <c r="AB43" s="1952">
        <f t="shared" si="107"/>
        <v>9000</v>
      </c>
      <c r="AC43" s="1952">
        <f t="shared" si="107"/>
        <v>9000</v>
      </c>
      <c r="AD43" s="1835">
        <f t="shared" si="107"/>
        <v>9000</v>
      </c>
      <c r="AE43" s="1835">
        <f t="shared" si="107"/>
        <v>9000</v>
      </c>
      <c r="AF43" s="1835">
        <f t="shared" si="107"/>
        <v>0</v>
      </c>
      <c r="AG43" s="1835">
        <f t="shared" si="107"/>
        <v>0</v>
      </c>
      <c r="AH43" s="1835"/>
      <c r="AI43" s="1835"/>
      <c r="AJ43" s="1952" t="e">
        <f>#REF!+AJ44</f>
        <v>#REF!</v>
      </c>
      <c r="AK43" s="1952" t="e">
        <f>#REF!+AK44</f>
        <v>#REF!</v>
      </c>
      <c r="AL43" s="1952" t="e">
        <f>#REF!+AL44</f>
        <v>#REF!</v>
      </c>
      <c r="AM43" s="1952" t="e">
        <f>#REF!+AM44</f>
        <v>#REF!</v>
      </c>
      <c r="AN43" s="1952" t="e">
        <f>#REF!+AN44</f>
        <v>#REF!</v>
      </c>
      <c r="AO43" s="1835" t="e">
        <f>#REF!+AO44</f>
        <v>#REF!</v>
      </c>
      <c r="AP43" s="1835" t="e">
        <f>#REF!+AP44</f>
        <v>#REF!</v>
      </c>
      <c r="AQ43" s="1835" t="e">
        <f>#REF!+AQ44</f>
        <v>#REF!</v>
      </c>
      <c r="AR43" s="1835" t="e">
        <f>#REF!+AR44</f>
        <v>#REF!</v>
      </c>
      <c r="AS43" s="1835" t="e">
        <f>#REF!+AS44</f>
        <v>#REF!</v>
      </c>
      <c r="AT43" s="1835" t="e">
        <f>#REF!+AT44</f>
        <v>#REF!</v>
      </c>
      <c r="AU43" s="1835" t="e">
        <f>#REF!+AU44</f>
        <v>#REF!</v>
      </c>
      <c r="AV43" s="1835" t="e">
        <f>#REF!+AV44</f>
        <v>#REF!</v>
      </c>
      <c r="AW43" s="1835" t="e">
        <f>#REF!+AW44</f>
        <v>#REF!</v>
      </c>
      <c r="AX43" s="1835" t="e">
        <f>#REF!+AX44</f>
        <v>#REF!</v>
      </c>
      <c r="AY43" s="1835" t="e">
        <f>#REF!+AY44</f>
        <v>#REF!</v>
      </c>
      <c r="AZ43" s="1835" t="e">
        <f>#REF!+AZ44</f>
        <v>#REF!</v>
      </c>
      <c r="BA43" s="1835" t="e">
        <f>#REF!+BA44</f>
        <v>#REF!</v>
      </c>
      <c r="BB43" s="1835" t="e">
        <f>#REF!+BB44</f>
        <v>#REF!</v>
      </c>
      <c r="BC43" s="1835" t="e">
        <f>#REF!+BC44</f>
        <v>#REF!</v>
      </c>
      <c r="BD43" s="1835" t="e">
        <f>#REF!+BD44</f>
        <v>#REF!</v>
      </c>
      <c r="BE43" s="1835" t="e">
        <f>#REF!+BE44</f>
        <v>#REF!</v>
      </c>
      <c r="BF43" s="1835" t="e">
        <f>#REF!+BF44</f>
        <v>#REF!</v>
      </c>
      <c r="BG43" s="1835" t="e">
        <f>#REF!+BG44</f>
        <v>#REF!</v>
      </c>
      <c r="BH43" s="1835" t="e">
        <f>#REF!+BH44</f>
        <v>#REF!</v>
      </c>
      <c r="BI43" s="1835" t="e">
        <f>#REF!+BI44</f>
        <v>#REF!</v>
      </c>
      <c r="BJ43" s="1835" t="e">
        <f>#REF!+BJ44</f>
        <v>#REF!</v>
      </c>
      <c r="BK43" s="1835" t="e">
        <f>#REF!+BK44</f>
        <v>#REF!</v>
      </c>
      <c r="BL43" s="1835" t="e">
        <f>#REF!+BL44</f>
        <v>#REF!</v>
      </c>
      <c r="BM43" s="1835" t="e">
        <f>#REF!+BM44</f>
        <v>#REF!</v>
      </c>
      <c r="BN43" s="1835" t="e">
        <f>#REF!+BN44</f>
        <v>#REF!</v>
      </c>
      <c r="BO43" s="1835" t="e">
        <f>#REF!+BO44</f>
        <v>#REF!</v>
      </c>
      <c r="BP43" s="1835" t="e">
        <f>#REF!+BP44</f>
        <v>#REF!</v>
      </c>
      <c r="BQ43" s="1835" t="e">
        <f>#REF!+BQ44</f>
        <v>#REF!</v>
      </c>
      <c r="BR43" s="1835" t="e">
        <f>#REF!+BR44</f>
        <v>#REF!</v>
      </c>
      <c r="BS43" s="1835" t="e">
        <f>#REF!+BS44</f>
        <v>#REF!</v>
      </c>
      <c r="BT43" s="1835" t="e">
        <f>#REF!+BT44</f>
        <v>#REF!</v>
      </c>
      <c r="BU43" s="1835" t="e">
        <f>#REF!+BU44</f>
        <v>#REF!</v>
      </c>
      <c r="BV43" s="1835" t="e">
        <f>#REF!+BV44</f>
        <v>#REF!</v>
      </c>
      <c r="BW43" s="1835" t="e">
        <f>#REF!+BW44</f>
        <v>#REF!</v>
      </c>
      <c r="BX43" s="1835" t="e">
        <f>#REF!+BX44</f>
        <v>#REF!</v>
      </c>
      <c r="BY43" s="1835" t="e">
        <f>#REF!+BY44</f>
        <v>#REF!</v>
      </c>
      <c r="BZ43" s="1835" t="e">
        <f>#REF!+BZ44</f>
        <v>#REF!</v>
      </c>
      <c r="CA43" s="1835" t="e">
        <f>#REF!+CA44</f>
        <v>#REF!</v>
      </c>
      <c r="CB43" s="1835" t="e">
        <f>#REF!+CB44</f>
        <v>#REF!</v>
      </c>
      <c r="CC43" s="1835" t="e">
        <f>#REF!+CC44</f>
        <v>#REF!</v>
      </c>
      <c r="CD43" s="1835" t="e">
        <f>#REF!+CD44</f>
        <v>#REF!</v>
      </c>
      <c r="CE43" s="1835" t="e">
        <f>#REF!+CE44</f>
        <v>#REF!</v>
      </c>
      <c r="CF43" s="1835" t="e">
        <f>#REF!+CF44</f>
        <v>#REF!</v>
      </c>
      <c r="CG43" s="1835"/>
      <c r="CH43" s="1835" t="e">
        <f>#REF!+CH44</f>
        <v>#REF!</v>
      </c>
      <c r="CI43" s="1835" t="e">
        <f>#REF!+CI44</f>
        <v>#REF!</v>
      </c>
      <c r="CJ43" s="1835" t="e">
        <f>#REF!+CJ44</f>
        <v>#REF!</v>
      </c>
      <c r="CK43" s="1835" t="e">
        <f>#REF!+CK44</f>
        <v>#REF!</v>
      </c>
      <c r="CL43" s="1825"/>
      <c r="CM43" s="1828"/>
      <c r="CN43" s="1829"/>
    </row>
    <row r="44" spans="1:92" s="227" customFormat="1" ht="14.65" customHeight="1">
      <c r="A44" s="1841"/>
      <c r="B44" s="1866" t="s">
        <v>24</v>
      </c>
      <c r="C44" s="1868"/>
      <c r="D44" s="1868"/>
      <c r="E44" s="1860"/>
      <c r="F44" s="1836"/>
      <c r="G44" s="1835">
        <f>SUM(G45:G45)</f>
        <v>43410</v>
      </c>
      <c r="H44" s="1835">
        <f t="shared" ref="H44:AG44" si="108">SUM(H45:H45)</f>
        <v>30000</v>
      </c>
      <c r="I44" s="1835">
        <f t="shared" si="108"/>
        <v>0</v>
      </c>
      <c r="J44" s="1835">
        <f t="shared" si="108"/>
        <v>0</v>
      </c>
      <c r="K44" s="1835">
        <f t="shared" si="108"/>
        <v>0</v>
      </c>
      <c r="L44" s="1835">
        <f t="shared" si="108"/>
        <v>6200</v>
      </c>
      <c r="M44" s="1835">
        <f t="shared" si="108"/>
        <v>5000</v>
      </c>
      <c r="N44" s="1835">
        <f t="shared" si="108"/>
        <v>20000</v>
      </c>
      <c r="O44" s="1835">
        <f t="shared" si="108"/>
        <v>20000</v>
      </c>
      <c r="P44" s="1835">
        <f t="shared" si="108"/>
        <v>0</v>
      </c>
      <c r="Q44" s="1835">
        <f t="shared" si="108"/>
        <v>0</v>
      </c>
      <c r="R44" s="1835">
        <f t="shared" si="108"/>
        <v>18000</v>
      </c>
      <c r="S44" s="1835">
        <f t="shared" si="108"/>
        <v>11000</v>
      </c>
      <c r="T44" s="1835">
        <f t="shared" si="108"/>
        <v>0</v>
      </c>
      <c r="U44" s="1835">
        <f t="shared" si="108"/>
        <v>0</v>
      </c>
      <c r="V44" s="1835">
        <f t="shared" si="108"/>
        <v>7500</v>
      </c>
      <c r="W44" s="1835">
        <f t="shared" si="108"/>
        <v>5000</v>
      </c>
      <c r="X44" s="1835">
        <f t="shared" si="108"/>
        <v>6171</v>
      </c>
      <c r="Y44" s="1835">
        <f t="shared" si="108"/>
        <v>3671</v>
      </c>
      <c r="Z44" s="1835">
        <f t="shared" si="108"/>
        <v>18000</v>
      </c>
      <c r="AA44" s="1835">
        <f t="shared" si="108"/>
        <v>11000</v>
      </c>
      <c r="AB44" s="1952">
        <f t="shared" si="108"/>
        <v>9000</v>
      </c>
      <c r="AC44" s="1952">
        <f t="shared" si="108"/>
        <v>9000</v>
      </c>
      <c r="AD44" s="1835">
        <f t="shared" si="108"/>
        <v>9000</v>
      </c>
      <c r="AE44" s="1835">
        <f t="shared" si="108"/>
        <v>9000</v>
      </c>
      <c r="AF44" s="1835">
        <f t="shared" si="108"/>
        <v>0</v>
      </c>
      <c r="AG44" s="1835">
        <f t="shared" si="108"/>
        <v>0</v>
      </c>
      <c r="AH44" s="1835"/>
      <c r="AI44" s="1835"/>
      <c r="AJ44" s="1952">
        <f t="shared" ref="AJ44:CF44" si="109">SUM(AJ45:AJ45)</f>
        <v>3000</v>
      </c>
      <c r="AK44" s="1952">
        <f t="shared" si="109"/>
        <v>0</v>
      </c>
      <c r="AL44" s="1952">
        <f t="shared" si="109"/>
        <v>0</v>
      </c>
      <c r="AM44" s="1952">
        <f t="shared" si="109"/>
        <v>3000</v>
      </c>
      <c r="AN44" s="1952">
        <f t="shared" si="109"/>
        <v>0</v>
      </c>
      <c r="AO44" s="1835">
        <f t="shared" si="109"/>
        <v>0</v>
      </c>
      <c r="AP44" s="1835">
        <f t="shared" si="109"/>
        <v>0</v>
      </c>
      <c r="AQ44" s="1835">
        <f t="shared" si="109"/>
        <v>0</v>
      </c>
      <c r="AR44" s="1835">
        <f t="shared" si="109"/>
        <v>0</v>
      </c>
      <c r="AS44" s="1835">
        <f t="shared" si="109"/>
        <v>0</v>
      </c>
      <c r="AT44" s="1835">
        <f t="shared" si="109"/>
        <v>0</v>
      </c>
      <c r="AU44" s="1835">
        <f t="shared" si="109"/>
        <v>0</v>
      </c>
      <c r="AV44" s="1835">
        <f t="shared" si="109"/>
        <v>3000</v>
      </c>
      <c r="AW44" s="1835">
        <f t="shared" si="109"/>
        <v>0</v>
      </c>
      <c r="AX44" s="1835">
        <f t="shared" si="109"/>
        <v>0</v>
      </c>
      <c r="AY44" s="1835">
        <f t="shared" si="109"/>
        <v>3000</v>
      </c>
      <c r="AZ44" s="1835">
        <f t="shared" si="109"/>
        <v>0</v>
      </c>
      <c r="BA44" s="1835">
        <f t="shared" si="109"/>
        <v>0</v>
      </c>
      <c r="BB44" s="1835">
        <f t="shared" si="109"/>
        <v>0</v>
      </c>
      <c r="BC44" s="1835">
        <f t="shared" si="109"/>
        <v>0</v>
      </c>
      <c r="BD44" s="1835">
        <f t="shared" si="109"/>
        <v>0</v>
      </c>
      <c r="BE44" s="1835">
        <f t="shared" si="109"/>
        <v>0</v>
      </c>
      <c r="BF44" s="1835">
        <f t="shared" si="109"/>
        <v>0</v>
      </c>
      <c r="BG44" s="1835">
        <f t="shared" si="109"/>
        <v>0</v>
      </c>
      <c r="BH44" s="1835">
        <f t="shared" si="109"/>
        <v>5000</v>
      </c>
      <c r="BI44" s="1835">
        <f t="shared" si="109"/>
        <v>0</v>
      </c>
      <c r="BJ44" s="1835">
        <f t="shared" si="109"/>
        <v>0</v>
      </c>
      <c r="BK44" s="1835">
        <f t="shared" si="109"/>
        <v>5000</v>
      </c>
      <c r="BL44" s="1835">
        <f t="shared" si="109"/>
        <v>0</v>
      </c>
      <c r="BM44" s="1835">
        <f t="shared" si="109"/>
        <v>0</v>
      </c>
      <c r="BN44" s="1835">
        <f t="shared" si="109"/>
        <v>11000</v>
      </c>
      <c r="BO44" s="1835">
        <f t="shared" si="109"/>
        <v>0</v>
      </c>
      <c r="BP44" s="1835">
        <f t="shared" si="109"/>
        <v>0</v>
      </c>
      <c r="BQ44" s="1835">
        <f t="shared" si="109"/>
        <v>9000</v>
      </c>
      <c r="BR44" s="1835">
        <f t="shared" si="109"/>
        <v>9000</v>
      </c>
      <c r="BS44" s="1835">
        <f t="shared" si="109"/>
        <v>0</v>
      </c>
      <c r="BT44" s="1835">
        <f t="shared" si="109"/>
        <v>0</v>
      </c>
      <c r="BU44" s="1835">
        <f t="shared" si="109"/>
        <v>9000</v>
      </c>
      <c r="BV44" s="1835">
        <f t="shared" si="109"/>
        <v>0</v>
      </c>
      <c r="BW44" s="1835">
        <f t="shared" si="109"/>
        <v>0</v>
      </c>
      <c r="BX44" s="1835">
        <f t="shared" si="109"/>
        <v>9000</v>
      </c>
      <c r="BY44" s="1835">
        <f t="shared" si="109"/>
        <v>0</v>
      </c>
      <c r="BZ44" s="1835">
        <f t="shared" si="109"/>
        <v>0</v>
      </c>
      <c r="CA44" s="1835">
        <f t="shared" si="109"/>
        <v>0</v>
      </c>
      <c r="CB44" s="1835">
        <f t="shared" si="109"/>
        <v>0</v>
      </c>
      <c r="CC44" s="1835">
        <f t="shared" si="109"/>
        <v>0</v>
      </c>
      <c r="CD44" s="1835">
        <f t="shared" si="109"/>
        <v>0</v>
      </c>
      <c r="CE44" s="1835">
        <f t="shared" si="109"/>
        <v>0</v>
      </c>
      <c r="CF44" s="1835">
        <f t="shared" si="109"/>
        <v>0</v>
      </c>
      <c r="CG44" s="1835"/>
      <c r="CH44" s="1835">
        <f>SUM(CH45:CH45)</f>
        <v>9000</v>
      </c>
      <c r="CI44" s="1835">
        <f>SUM(CI45:CI45)</f>
        <v>9000</v>
      </c>
      <c r="CJ44" s="1835">
        <f>SUM(CJ45:CJ45)</f>
        <v>0</v>
      </c>
      <c r="CK44" s="1835">
        <f>SUM(CK45:CK45)</f>
        <v>0</v>
      </c>
      <c r="CL44" s="1825"/>
      <c r="CM44" s="1828"/>
      <c r="CN44" s="1829"/>
    </row>
    <row r="45" spans="1:92" s="227" customFormat="1" ht="47.1" customHeight="1">
      <c r="A45" s="1839">
        <v>1</v>
      </c>
      <c r="B45" s="1904" t="s">
        <v>641</v>
      </c>
      <c r="C45" s="1859"/>
      <c r="D45" s="1859"/>
      <c r="E45" s="1839" t="s">
        <v>167</v>
      </c>
      <c r="F45" s="1838" t="s">
        <v>195</v>
      </c>
      <c r="G45" s="1875">
        <v>43410</v>
      </c>
      <c r="H45" s="1875">
        <v>30000</v>
      </c>
      <c r="I45" s="1875"/>
      <c r="J45" s="1875"/>
      <c r="K45" s="1875"/>
      <c r="L45" s="1875">
        <v>6200</v>
      </c>
      <c r="M45" s="1875">
        <v>5000</v>
      </c>
      <c r="N45" s="1869">
        <f t="shared" ref="N45" si="110">O45</f>
        <v>20000</v>
      </c>
      <c r="O45" s="1875">
        <v>20000</v>
      </c>
      <c r="P45" s="1875">
        <v>0</v>
      </c>
      <c r="Q45" s="1831"/>
      <c r="R45" s="1862">
        <v>18000</v>
      </c>
      <c r="S45" s="1862">
        <v>11000</v>
      </c>
      <c r="T45" s="1831"/>
      <c r="U45" s="1831"/>
      <c r="V45" s="1862">
        <v>7500</v>
      </c>
      <c r="W45" s="1862">
        <v>5000</v>
      </c>
      <c r="X45" s="1862">
        <v>6171</v>
      </c>
      <c r="Y45" s="1862">
        <v>3671</v>
      </c>
      <c r="Z45" s="1862">
        <v>18000</v>
      </c>
      <c r="AA45" s="1862">
        <v>11000</v>
      </c>
      <c r="AB45" s="1951">
        <v>9000</v>
      </c>
      <c r="AC45" s="1951">
        <v>9000</v>
      </c>
      <c r="AD45" s="1862">
        <f>AE45</f>
        <v>9000</v>
      </c>
      <c r="AE45" s="1862">
        <v>9000</v>
      </c>
      <c r="AF45" s="1831"/>
      <c r="AG45" s="1831"/>
      <c r="AH45" s="1831"/>
      <c r="AI45" s="1831"/>
      <c r="AJ45" s="1961">
        <v>3000</v>
      </c>
      <c r="AK45" s="1960"/>
      <c r="AL45" s="1961"/>
      <c r="AM45" s="1961">
        <v>3000</v>
      </c>
      <c r="AN45" s="1960"/>
      <c r="AO45" s="1869"/>
      <c r="AP45" s="1862"/>
      <c r="AQ45" s="1862"/>
      <c r="AR45" s="1862"/>
      <c r="AS45" s="1869"/>
      <c r="AT45" s="1870"/>
      <c r="AU45" s="1831"/>
      <c r="AV45" s="1869">
        <v>3000</v>
      </c>
      <c r="AW45" s="1827"/>
      <c r="AX45" s="1869"/>
      <c r="AY45" s="1869">
        <v>3000</v>
      </c>
      <c r="AZ45" s="1870"/>
      <c r="BA45" s="1869"/>
      <c r="BB45" s="1862">
        <f t="shared" ref="BB45" si="111">AV45-AY45</f>
        <v>0</v>
      </c>
      <c r="BC45" s="1862"/>
      <c r="BD45" s="1862"/>
      <c r="BE45" s="1831"/>
      <c r="BF45" s="1870"/>
      <c r="BG45" s="1831"/>
      <c r="BH45" s="1869">
        <v>5000</v>
      </c>
      <c r="BI45" s="1870"/>
      <c r="BJ45" s="1869"/>
      <c r="BK45" s="1869">
        <f t="shared" ref="BK45:BM45" si="112">BH45</f>
        <v>5000</v>
      </c>
      <c r="BL45" s="1871">
        <f t="shared" si="112"/>
        <v>0</v>
      </c>
      <c r="BM45" s="1831">
        <f t="shared" si="112"/>
        <v>0</v>
      </c>
      <c r="BN45" s="1862">
        <f t="shared" ref="BN45:BP45" si="113">AJ45+AV45+BH45</f>
        <v>11000</v>
      </c>
      <c r="BO45" s="1862">
        <f t="shared" si="113"/>
        <v>0</v>
      </c>
      <c r="BP45" s="1862">
        <f t="shared" si="113"/>
        <v>0</v>
      </c>
      <c r="BQ45" s="1862">
        <f t="shared" ref="BQ45" si="114">BR45</f>
        <v>9000</v>
      </c>
      <c r="BR45" s="1872">
        <f>O45-BN45</f>
        <v>9000</v>
      </c>
      <c r="BS45" s="1862">
        <f>P45-BO45</f>
        <v>0</v>
      </c>
      <c r="BT45" s="1831">
        <f>Q45-BP45</f>
        <v>0</v>
      </c>
      <c r="BU45" s="1862">
        <f t="shared" ref="BU45" si="115">BQ45</f>
        <v>9000</v>
      </c>
      <c r="BV45" s="1862">
        <f t="shared" ref="BV45" si="116">BS45</f>
        <v>0</v>
      </c>
      <c r="BW45" s="1831"/>
      <c r="BX45" s="1862">
        <f t="shared" ref="BX45:BY45" si="117">BU45</f>
        <v>9000</v>
      </c>
      <c r="BY45" s="1862">
        <f t="shared" si="117"/>
        <v>0</v>
      </c>
      <c r="BZ45" s="1831"/>
      <c r="CA45" s="1862">
        <f t="shared" ref="CA45:CB45" si="118">BR45-BU45</f>
        <v>0</v>
      </c>
      <c r="CB45" s="1831">
        <f t="shared" si="118"/>
        <v>0</v>
      </c>
      <c r="CC45" s="1831"/>
      <c r="CD45" s="1831"/>
      <c r="CE45" s="1831"/>
      <c r="CF45" s="1831"/>
      <c r="CG45" s="1831"/>
      <c r="CH45" s="1862">
        <f t="shared" ref="CH45" si="119">CI45</f>
        <v>9000</v>
      </c>
      <c r="CI45" s="1862">
        <f t="shared" ref="CI45" si="120">BR45</f>
        <v>9000</v>
      </c>
      <c r="CJ45" s="1825"/>
      <c r="CK45" s="1825"/>
      <c r="CL45" s="1825"/>
      <c r="CM45" s="1828" t="s">
        <v>346</v>
      </c>
      <c r="CN45" s="1829" t="s">
        <v>613</v>
      </c>
    </row>
    <row r="46" spans="1:92" s="227" customFormat="1" ht="16.149999999999999" customHeight="1">
      <c r="A46" s="1839"/>
      <c r="B46" s="1866" t="s">
        <v>25</v>
      </c>
      <c r="C46" s="1859"/>
      <c r="D46" s="1859"/>
      <c r="E46" s="1839"/>
      <c r="F46" s="1838"/>
      <c r="G46" s="1835">
        <f>SUM(G47:G49)</f>
        <v>297917</v>
      </c>
      <c r="H46" s="1835">
        <f t="shared" ref="H46:AG46" si="121">SUM(H47:H49)</f>
        <v>270049.5</v>
      </c>
      <c r="I46" s="1835">
        <f t="shared" si="121"/>
        <v>0</v>
      </c>
      <c r="J46" s="1835">
        <f t="shared" si="121"/>
        <v>0</v>
      </c>
      <c r="K46" s="1835">
        <f t="shared" si="121"/>
        <v>0</v>
      </c>
      <c r="L46" s="1835">
        <f t="shared" si="121"/>
        <v>154689</v>
      </c>
      <c r="M46" s="1835">
        <f t="shared" si="121"/>
        <v>141750</v>
      </c>
      <c r="N46" s="1835">
        <f t="shared" si="121"/>
        <v>82461</v>
      </c>
      <c r="O46" s="1835">
        <f t="shared" si="121"/>
        <v>82461</v>
      </c>
      <c r="P46" s="1835">
        <f t="shared" si="121"/>
        <v>18750</v>
      </c>
      <c r="Q46" s="1835">
        <f t="shared" si="121"/>
        <v>0</v>
      </c>
      <c r="R46" s="1835">
        <f t="shared" si="121"/>
        <v>82461</v>
      </c>
      <c r="S46" s="1835">
        <f t="shared" si="121"/>
        <v>82461</v>
      </c>
      <c r="T46" s="1835">
        <f t="shared" si="121"/>
        <v>18750</v>
      </c>
      <c r="U46" s="1835">
        <f t="shared" si="121"/>
        <v>0</v>
      </c>
      <c r="V46" s="1835">
        <f t="shared" si="121"/>
        <v>48461</v>
      </c>
      <c r="W46" s="1835">
        <f t="shared" si="121"/>
        <v>48461</v>
      </c>
      <c r="X46" s="1835">
        <f t="shared" si="121"/>
        <v>42295</v>
      </c>
      <c r="Y46" s="1835">
        <f t="shared" si="121"/>
        <v>39696</v>
      </c>
      <c r="Z46" s="1835">
        <f t="shared" si="121"/>
        <v>82461</v>
      </c>
      <c r="AA46" s="1835">
        <f t="shared" si="121"/>
        <v>82461</v>
      </c>
      <c r="AB46" s="1952">
        <f t="shared" si="121"/>
        <v>0</v>
      </c>
      <c r="AC46" s="1952">
        <f t="shared" si="121"/>
        <v>0</v>
      </c>
      <c r="AD46" s="1835">
        <f t="shared" si="121"/>
        <v>0</v>
      </c>
      <c r="AE46" s="1835">
        <f t="shared" si="121"/>
        <v>0</v>
      </c>
      <c r="AF46" s="1835">
        <f t="shared" si="121"/>
        <v>0</v>
      </c>
      <c r="AG46" s="1835">
        <f t="shared" si="121"/>
        <v>0</v>
      </c>
      <c r="AH46" s="1835"/>
      <c r="AI46" s="1831"/>
      <c r="AJ46" s="1961"/>
      <c r="AK46" s="1960"/>
      <c r="AL46" s="1961"/>
      <c r="AM46" s="1961"/>
      <c r="AN46" s="1960"/>
      <c r="AO46" s="1869"/>
      <c r="AP46" s="1862"/>
      <c r="AQ46" s="1862"/>
      <c r="AR46" s="1862"/>
      <c r="AS46" s="1869"/>
      <c r="AT46" s="1870"/>
      <c r="AU46" s="1831"/>
      <c r="AV46" s="1869"/>
      <c r="AW46" s="1827"/>
      <c r="AX46" s="1869"/>
      <c r="AY46" s="1869"/>
      <c r="AZ46" s="1870"/>
      <c r="BA46" s="1869"/>
      <c r="BB46" s="1862"/>
      <c r="BC46" s="1862"/>
      <c r="BD46" s="1862"/>
      <c r="BE46" s="1831"/>
      <c r="BF46" s="1870"/>
      <c r="BG46" s="1831"/>
      <c r="BH46" s="1869"/>
      <c r="BI46" s="1870"/>
      <c r="BJ46" s="1869"/>
      <c r="BK46" s="1869"/>
      <c r="BL46" s="1871"/>
      <c r="BM46" s="1831"/>
      <c r="BN46" s="1862"/>
      <c r="BO46" s="1862"/>
      <c r="BP46" s="1862"/>
      <c r="BQ46" s="1862"/>
      <c r="BR46" s="1872"/>
      <c r="BS46" s="1862"/>
      <c r="BT46" s="1831"/>
      <c r="BU46" s="1862"/>
      <c r="BV46" s="1862"/>
      <c r="BW46" s="1831"/>
      <c r="BX46" s="1862"/>
      <c r="BY46" s="1862"/>
      <c r="BZ46" s="1831"/>
      <c r="CA46" s="1862"/>
      <c r="CB46" s="1831"/>
      <c r="CC46" s="1831"/>
      <c r="CD46" s="1831"/>
      <c r="CE46" s="1831"/>
      <c r="CF46" s="1831"/>
      <c r="CG46" s="1831"/>
      <c r="CH46" s="1862"/>
      <c r="CI46" s="1862"/>
      <c r="CJ46" s="1825"/>
      <c r="CK46" s="1825"/>
      <c r="CL46" s="1825"/>
      <c r="CM46" s="1828"/>
      <c r="CN46" s="1829"/>
    </row>
    <row r="47" spans="1:92" s="227" customFormat="1" ht="57.6" customHeight="1">
      <c r="A47" s="218">
        <v>1</v>
      </c>
      <c r="B47" s="1409" t="s">
        <v>133</v>
      </c>
      <c r="C47" s="221" t="s">
        <v>162</v>
      </c>
      <c r="D47" s="221"/>
      <c r="E47" s="241" t="s">
        <v>168</v>
      </c>
      <c r="F47" s="221" t="s">
        <v>193</v>
      </c>
      <c r="G47" s="573">
        <v>148918</v>
      </c>
      <c r="H47" s="573">
        <v>148000</v>
      </c>
      <c r="I47" s="573"/>
      <c r="J47" s="573"/>
      <c r="K47" s="573"/>
      <c r="L47" s="573">
        <v>120500</v>
      </c>
      <c r="M47" s="573">
        <v>115500</v>
      </c>
      <c r="N47" s="112">
        <f>O47</f>
        <v>25000</v>
      </c>
      <c r="O47" s="573">
        <v>25000</v>
      </c>
      <c r="P47" s="573">
        <v>15000</v>
      </c>
      <c r="Q47" s="94"/>
      <c r="R47" s="111">
        <v>25000</v>
      </c>
      <c r="S47" s="111">
        <v>25000</v>
      </c>
      <c r="T47" s="111">
        <v>15000</v>
      </c>
      <c r="U47" s="94"/>
      <c r="V47" s="111">
        <v>12000</v>
      </c>
      <c r="W47" s="111">
        <v>12000</v>
      </c>
      <c r="X47" s="111">
        <v>12000</v>
      </c>
      <c r="Y47" s="111">
        <v>12000</v>
      </c>
      <c r="Z47" s="111">
        <f>AA47</f>
        <v>25000</v>
      </c>
      <c r="AA47" s="111">
        <f>S47</f>
        <v>25000</v>
      </c>
      <c r="AB47" s="470"/>
      <c r="AC47" s="470"/>
      <c r="AD47" s="94"/>
      <c r="AE47" s="94"/>
      <c r="AF47" s="94"/>
      <c r="AG47" s="94"/>
      <c r="AH47" s="112"/>
      <c r="AI47" s="1133"/>
      <c r="AJ47" s="479"/>
      <c r="AK47" s="479">
        <v>9866</v>
      </c>
      <c r="AL47" s="1962"/>
      <c r="AM47" s="479"/>
      <c r="AN47" s="473">
        <f>AH47-AK47</f>
        <v>-9866</v>
      </c>
      <c r="AO47" s="111"/>
      <c r="AP47" s="111"/>
      <c r="AQ47" s="112">
        <v>134</v>
      </c>
      <c r="AR47" s="1133"/>
      <c r="AS47" s="112"/>
      <c r="AT47" s="112"/>
      <c r="AU47" s="1134"/>
      <c r="AV47" s="112"/>
      <c r="AW47" s="112"/>
      <c r="AX47" s="1133"/>
      <c r="AY47" s="94"/>
      <c r="AZ47" s="111">
        <f>AT47-AW47</f>
        <v>0</v>
      </c>
      <c r="BA47" s="111"/>
      <c r="BB47" s="111"/>
      <c r="BC47" s="94"/>
      <c r="BD47" s="1133"/>
      <c r="BE47" s="94"/>
      <c r="BF47" s="112">
        <f>BG47+BH47</f>
        <v>12000</v>
      </c>
      <c r="BG47" s="225">
        <v>12000</v>
      </c>
      <c r="BH47" s="112"/>
      <c r="BI47" s="112">
        <f t="shared" ref="BI47:BK49" si="122">BF47</f>
        <v>12000</v>
      </c>
      <c r="BJ47" s="224">
        <f t="shared" si="122"/>
        <v>12000</v>
      </c>
      <c r="BK47" s="94">
        <f t="shared" si="122"/>
        <v>0</v>
      </c>
      <c r="BL47" s="111">
        <f t="shared" ref="BL47:BN49" si="123">AH47+AT47+BF47</f>
        <v>12000</v>
      </c>
      <c r="BM47" s="111">
        <f t="shared" si="123"/>
        <v>12000</v>
      </c>
      <c r="BN47" s="111">
        <f t="shared" si="123"/>
        <v>0</v>
      </c>
      <c r="BO47" s="111">
        <f t="shared" ref="BO47:BO49" si="124">BP47</f>
        <v>13000</v>
      </c>
      <c r="BP47" s="225">
        <f t="shared" ref="BP47:BR49" si="125">O47-BL47</f>
        <v>13000</v>
      </c>
      <c r="BQ47" s="111">
        <f t="shared" si="125"/>
        <v>3000</v>
      </c>
      <c r="BR47" s="94">
        <f t="shared" si="125"/>
        <v>0</v>
      </c>
      <c r="BS47" s="111">
        <f t="shared" ref="BS47:BS49" si="126">BO47</f>
        <v>13000</v>
      </c>
      <c r="BT47" s="111">
        <f t="shared" ref="BT47:BT49" si="127">BQ47</f>
        <v>3000</v>
      </c>
      <c r="BU47" s="94"/>
      <c r="BV47" s="111">
        <f t="shared" ref="BV47:BW49" si="128">BS47</f>
        <v>13000</v>
      </c>
      <c r="BW47" s="111">
        <f t="shared" si="128"/>
        <v>3000</v>
      </c>
      <c r="BX47" s="94"/>
      <c r="BY47" s="111">
        <f t="shared" ref="BY47:BZ49" si="129">BP47-BS47</f>
        <v>0</v>
      </c>
      <c r="BZ47" s="94">
        <f t="shared" si="129"/>
        <v>0</v>
      </c>
      <c r="CA47" s="94"/>
      <c r="CB47" s="94"/>
      <c r="CC47" s="94"/>
      <c r="CD47" s="94"/>
      <c r="CE47" s="94"/>
      <c r="CF47" s="111">
        <f t="shared" ref="CF47:CF49" si="130">CG47</f>
        <v>13000</v>
      </c>
      <c r="CG47" s="111">
        <f t="shared" ref="CG47:CG49" si="131">BP47</f>
        <v>13000</v>
      </c>
      <c r="CH47" s="573">
        <f>BQ47</f>
        <v>3000</v>
      </c>
      <c r="CI47" s="106"/>
      <c r="CJ47" s="106"/>
      <c r="CK47" s="227" t="s">
        <v>356</v>
      </c>
    </row>
    <row r="48" spans="1:92" s="227" customFormat="1" ht="38.65" customHeight="1">
      <c r="A48" s="241">
        <v>2</v>
      </c>
      <c r="B48" s="1409" t="s">
        <v>137</v>
      </c>
      <c r="C48" s="221"/>
      <c r="D48" s="221"/>
      <c r="E48" s="241" t="s">
        <v>172</v>
      </c>
      <c r="F48" s="221" t="s">
        <v>643</v>
      </c>
      <c r="G48" s="573">
        <v>88755</v>
      </c>
      <c r="H48" s="573">
        <v>79879.5</v>
      </c>
      <c r="I48" s="573"/>
      <c r="J48" s="573"/>
      <c r="K48" s="573"/>
      <c r="L48" s="573">
        <v>19189</v>
      </c>
      <c r="M48" s="573">
        <v>11250</v>
      </c>
      <c r="N48" s="112">
        <f>O48</f>
        <v>44000</v>
      </c>
      <c r="O48" s="573">
        <v>44000</v>
      </c>
      <c r="P48" s="573">
        <v>0</v>
      </c>
      <c r="Q48" s="94"/>
      <c r="R48" s="111">
        <v>44000</v>
      </c>
      <c r="S48" s="111">
        <v>44000</v>
      </c>
      <c r="T48" s="94"/>
      <c r="U48" s="94"/>
      <c r="V48" s="111">
        <v>30000</v>
      </c>
      <c r="W48" s="111">
        <v>30000</v>
      </c>
      <c r="X48" s="111">
        <v>23946</v>
      </c>
      <c r="Y48" s="111">
        <f>X48</f>
        <v>23946</v>
      </c>
      <c r="Z48" s="111">
        <f>AA48</f>
        <v>44000</v>
      </c>
      <c r="AA48" s="111">
        <f>S48</f>
        <v>44000</v>
      </c>
      <c r="AB48" s="470"/>
      <c r="AC48" s="470"/>
      <c r="AD48" s="94"/>
      <c r="AE48" s="94"/>
      <c r="AF48" s="94"/>
      <c r="AG48" s="94"/>
      <c r="AH48" s="112"/>
      <c r="AI48" s="1133"/>
      <c r="AJ48" s="479"/>
      <c r="AK48" s="479">
        <v>9000</v>
      </c>
      <c r="AL48" s="1962"/>
      <c r="AM48" s="479"/>
      <c r="AN48" s="473"/>
      <c r="AO48" s="111"/>
      <c r="AP48" s="111"/>
      <c r="AQ48" s="112"/>
      <c r="AR48" s="1133"/>
      <c r="AS48" s="94"/>
      <c r="AT48" s="112">
        <v>5000</v>
      </c>
      <c r="AU48" s="1134"/>
      <c r="AV48" s="112"/>
      <c r="AW48" s="112">
        <v>5000</v>
      </c>
      <c r="AX48" s="1133"/>
      <c r="AY48" s="112"/>
      <c r="AZ48" s="111">
        <f>AT48-AW48</f>
        <v>0</v>
      </c>
      <c r="BA48" s="111"/>
      <c r="BB48" s="111"/>
      <c r="BC48" s="94"/>
      <c r="BD48" s="1133"/>
      <c r="BE48" s="94"/>
      <c r="BF48" s="112">
        <v>30000</v>
      </c>
      <c r="BG48" s="1133"/>
      <c r="BH48" s="112"/>
      <c r="BI48" s="112">
        <f t="shared" si="122"/>
        <v>30000</v>
      </c>
      <c r="BJ48" s="224">
        <f t="shared" si="122"/>
        <v>0</v>
      </c>
      <c r="BK48" s="94">
        <f t="shared" si="122"/>
        <v>0</v>
      </c>
      <c r="BL48" s="111">
        <f t="shared" si="123"/>
        <v>35000</v>
      </c>
      <c r="BM48" s="111">
        <f t="shared" si="123"/>
        <v>0</v>
      </c>
      <c r="BN48" s="111">
        <f t="shared" si="123"/>
        <v>0</v>
      </c>
      <c r="BO48" s="111">
        <f t="shared" si="124"/>
        <v>9000</v>
      </c>
      <c r="BP48" s="225">
        <f t="shared" si="125"/>
        <v>9000</v>
      </c>
      <c r="BQ48" s="111">
        <f t="shared" si="125"/>
        <v>0</v>
      </c>
      <c r="BR48" s="94">
        <f t="shared" si="125"/>
        <v>0</v>
      </c>
      <c r="BS48" s="111">
        <f t="shared" si="126"/>
        <v>9000</v>
      </c>
      <c r="BT48" s="111">
        <f t="shared" si="127"/>
        <v>0</v>
      </c>
      <c r="BU48" s="94"/>
      <c r="BV48" s="111">
        <f t="shared" si="128"/>
        <v>9000</v>
      </c>
      <c r="BW48" s="111">
        <f t="shared" si="128"/>
        <v>0</v>
      </c>
      <c r="BX48" s="94"/>
      <c r="BY48" s="111">
        <f t="shared" si="129"/>
        <v>0</v>
      </c>
      <c r="BZ48" s="94">
        <f t="shared" si="129"/>
        <v>0</v>
      </c>
      <c r="CA48" s="94"/>
      <c r="CB48" s="94"/>
      <c r="CC48" s="94"/>
      <c r="CD48" s="94"/>
      <c r="CE48" s="94"/>
      <c r="CF48" s="111">
        <f t="shared" si="130"/>
        <v>9000</v>
      </c>
      <c r="CG48" s="111">
        <f t="shared" si="131"/>
        <v>9000</v>
      </c>
      <c r="CH48" s="106"/>
      <c r="CI48" s="106"/>
      <c r="CJ48" s="106"/>
      <c r="CK48" s="37" t="s">
        <v>345</v>
      </c>
    </row>
    <row r="49" spans="1:92" s="227" customFormat="1" ht="43.15" customHeight="1">
      <c r="A49" s="241">
        <v>3</v>
      </c>
      <c r="B49" s="219" t="s">
        <v>134</v>
      </c>
      <c r="C49" s="1135"/>
      <c r="D49" s="1135"/>
      <c r="E49" s="241" t="s">
        <v>167</v>
      </c>
      <c r="F49" s="242" t="s">
        <v>194</v>
      </c>
      <c r="G49" s="573">
        <v>60244</v>
      </c>
      <c r="H49" s="573">
        <v>42170</v>
      </c>
      <c r="I49" s="573"/>
      <c r="J49" s="573"/>
      <c r="K49" s="573"/>
      <c r="L49" s="573">
        <v>15000</v>
      </c>
      <c r="M49" s="573">
        <v>15000</v>
      </c>
      <c r="N49" s="112">
        <f>O49</f>
        <v>13461</v>
      </c>
      <c r="O49" s="573">
        <v>13461</v>
      </c>
      <c r="P49" s="573">
        <v>3750</v>
      </c>
      <c r="Q49" s="94"/>
      <c r="R49" s="111">
        <v>13461</v>
      </c>
      <c r="S49" s="111">
        <v>13461</v>
      </c>
      <c r="T49" s="111">
        <v>3750</v>
      </c>
      <c r="U49" s="94"/>
      <c r="V49" s="111">
        <v>6461</v>
      </c>
      <c r="W49" s="111">
        <v>6461</v>
      </c>
      <c r="X49" s="111">
        <v>6349</v>
      </c>
      <c r="Y49" s="111">
        <v>3750</v>
      </c>
      <c r="Z49" s="111">
        <f>AA49</f>
        <v>13461</v>
      </c>
      <c r="AA49" s="111">
        <f>S49</f>
        <v>13461</v>
      </c>
      <c r="AB49" s="470"/>
      <c r="AC49" s="470"/>
      <c r="AD49" s="94"/>
      <c r="AE49" s="94"/>
      <c r="AF49" s="94"/>
      <c r="AG49" s="94"/>
      <c r="AH49" s="112"/>
      <c r="AI49" s="1133"/>
      <c r="AJ49" s="479"/>
      <c r="AK49" s="479">
        <v>4000</v>
      </c>
      <c r="AL49" s="1962"/>
      <c r="AM49" s="479"/>
      <c r="AN49" s="473"/>
      <c r="AO49" s="111"/>
      <c r="AP49" s="111"/>
      <c r="AQ49" s="112"/>
      <c r="AR49" s="1133"/>
      <c r="AS49" s="94"/>
      <c r="AT49" s="112">
        <v>3000</v>
      </c>
      <c r="AU49" s="1134"/>
      <c r="AV49" s="112"/>
      <c r="AW49" s="112">
        <v>3000</v>
      </c>
      <c r="AX49" s="1133"/>
      <c r="AY49" s="112"/>
      <c r="AZ49" s="111">
        <f>AT49-AW49</f>
        <v>0</v>
      </c>
      <c r="BA49" s="111"/>
      <c r="BB49" s="111"/>
      <c r="BC49" s="94"/>
      <c r="BD49" s="1133"/>
      <c r="BE49" s="94"/>
      <c r="BF49" s="112">
        <v>6461</v>
      </c>
      <c r="BG49" s="112">
        <v>3750</v>
      </c>
      <c r="BH49" s="112"/>
      <c r="BI49" s="112">
        <f t="shared" si="122"/>
        <v>6461</v>
      </c>
      <c r="BJ49" s="224">
        <f t="shared" si="122"/>
        <v>3750</v>
      </c>
      <c r="BK49" s="94">
        <f t="shared" si="122"/>
        <v>0</v>
      </c>
      <c r="BL49" s="111">
        <f t="shared" si="123"/>
        <v>9461</v>
      </c>
      <c r="BM49" s="111">
        <f t="shared" si="123"/>
        <v>3750</v>
      </c>
      <c r="BN49" s="111">
        <f t="shared" si="123"/>
        <v>0</v>
      </c>
      <c r="BO49" s="111">
        <f t="shared" si="124"/>
        <v>4000</v>
      </c>
      <c r="BP49" s="225">
        <f t="shared" si="125"/>
        <v>4000</v>
      </c>
      <c r="BQ49" s="111">
        <f t="shared" si="125"/>
        <v>0</v>
      </c>
      <c r="BR49" s="94">
        <f t="shared" si="125"/>
        <v>0</v>
      </c>
      <c r="BS49" s="111">
        <f t="shared" si="126"/>
        <v>4000</v>
      </c>
      <c r="BT49" s="111">
        <f t="shared" si="127"/>
        <v>0</v>
      </c>
      <c r="BU49" s="94"/>
      <c r="BV49" s="111">
        <f t="shared" si="128"/>
        <v>4000</v>
      </c>
      <c r="BW49" s="111">
        <f t="shared" si="128"/>
        <v>0</v>
      </c>
      <c r="BX49" s="94"/>
      <c r="BY49" s="111">
        <f t="shared" si="129"/>
        <v>0</v>
      </c>
      <c r="BZ49" s="94">
        <f t="shared" si="129"/>
        <v>0</v>
      </c>
      <c r="CA49" s="94"/>
      <c r="CB49" s="94"/>
      <c r="CC49" s="94"/>
      <c r="CD49" s="94"/>
      <c r="CE49" s="94"/>
      <c r="CF49" s="111">
        <f t="shared" si="130"/>
        <v>4000</v>
      </c>
      <c r="CG49" s="111">
        <f t="shared" si="131"/>
        <v>4000</v>
      </c>
      <c r="CH49" s="106"/>
      <c r="CI49" s="106"/>
      <c r="CJ49" s="106"/>
      <c r="CK49" s="37" t="s">
        <v>345</v>
      </c>
    </row>
    <row r="50" spans="1:92" s="227" customFormat="1" ht="69" customHeight="1">
      <c r="A50" s="1836" t="s">
        <v>144</v>
      </c>
      <c r="B50" s="1873" t="s">
        <v>151</v>
      </c>
      <c r="C50" s="1859"/>
      <c r="D50" s="1859"/>
      <c r="E50" s="1860"/>
      <c r="F50" s="1836"/>
      <c r="G50" s="1835">
        <f>G51</f>
        <v>734564</v>
      </c>
      <c r="H50" s="1835">
        <f t="shared" ref="H50:BS52" si="132">H51</f>
        <v>733287</v>
      </c>
      <c r="I50" s="1835" t="e">
        <f t="shared" si="132"/>
        <v>#VALUE!</v>
      </c>
      <c r="J50" s="1835">
        <f t="shared" si="132"/>
        <v>598490</v>
      </c>
      <c r="K50" s="1835">
        <f t="shared" si="132"/>
        <v>598490</v>
      </c>
      <c r="L50" s="1835">
        <f t="shared" si="132"/>
        <v>243000</v>
      </c>
      <c r="M50" s="1835">
        <f t="shared" si="132"/>
        <v>243000</v>
      </c>
      <c r="N50" s="1835">
        <f t="shared" si="132"/>
        <v>502000</v>
      </c>
      <c r="O50" s="1835">
        <f t="shared" si="132"/>
        <v>502000</v>
      </c>
      <c r="P50" s="1835">
        <f t="shared" si="132"/>
        <v>35600</v>
      </c>
      <c r="Q50" s="1835">
        <f t="shared" si="132"/>
        <v>0</v>
      </c>
      <c r="R50" s="1835">
        <f t="shared" si="132"/>
        <v>110000</v>
      </c>
      <c r="S50" s="1835">
        <f t="shared" si="132"/>
        <v>110000</v>
      </c>
      <c r="T50" s="1835">
        <f t="shared" si="132"/>
        <v>0</v>
      </c>
      <c r="U50" s="1835">
        <f t="shared" si="132"/>
        <v>0</v>
      </c>
      <c r="V50" s="1835">
        <f t="shared" si="132"/>
        <v>0</v>
      </c>
      <c r="W50" s="1835">
        <f t="shared" si="132"/>
        <v>0</v>
      </c>
      <c r="X50" s="1835">
        <f t="shared" si="132"/>
        <v>0</v>
      </c>
      <c r="Y50" s="1835">
        <f t="shared" si="132"/>
        <v>0</v>
      </c>
      <c r="Z50" s="1835">
        <f t="shared" si="132"/>
        <v>453973</v>
      </c>
      <c r="AA50" s="1835">
        <f t="shared" si="132"/>
        <v>453973</v>
      </c>
      <c r="AB50" s="1952">
        <f t="shared" si="132"/>
        <v>397000</v>
      </c>
      <c r="AC50" s="1952">
        <f t="shared" si="132"/>
        <v>347000</v>
      </c>
      <c r="AD50" s="1835">
        <f t="shared" si="132"/>
        <v>110000</v>
      </c>
      <c r="AE50" s="1835">
        <f t="shared" si="132"/>
        <v>110000</v>
      </c>
      <c r="AF50" s="1835">
        <f t="shared" si="132"/>
        <v>0</v>
      </c>
      <c r="AG50" s="1835">
        <f t="shared" si="132"/>
        <v>0</v>
      </c>
      <c r="AH50" s="1835"/>
      <c r="AI50" s="1835">
        <f t="shared" si="132"/>
        <v>0</v>
      </c>
      <c r="AJ50" s="1952" t="e">
        <f t="shared" si="132"/>
        <v>#REF!</v>
      </c>
      <c r="AK50" s="1952" t="e">
        <f t="shared" si="132"/>
        <v>#REF!</v>
      </c>
      <c r="AL50" s="1952" t="e">
        <f t="shared" si="132"/>
        <v>#REF!</v>
      </c>
      <c r="AM50" s="1952" t="e">
        <f t="shared" si="132"/>
        <v>#REF!</v>
      </c>
      <c r="AN50" s="1952" t="e">
        <f t="shared" si="132"/>
        <v>#REF!</v>
      </c>
      <c r="AO50" s="1835" t="e">
        <f t="shared" si="132"/>
        <v>#REF!</v>
      </c>
      <c r="AP50" s="1835" t="e">
        <f t="shared" si="132"/>
        <v>#REF!</v>
      </c>
      <c r="AQ50" s="1835" t="e">
        <f t="shared" si="132"/>
        <v>#REF!</v>
      </c>
      <c r="AR50" s="1835" t="e">
        <f t="shared" si="132"/>
        <v>#REF!</v>
      </c>
      <c r="AS50" s="1835" t="e">
        <f t="shared" si="132"/>
        <v>#REF!</v>
      </c>
      <c r="AT50" s="1835" t="e">
        <f t="shared" si="132"/>
        <v>#REF!</v>
      </c>
      <c r="AU50" s="1835" t="e">
        <f t="shared" si="132"/>
        <v>#REF!</v>
      </c>
      <c r="AV50" s="1835" t="e">
        <f t="shared" si="132"/>
        <v>#REF!</v>
      </c>
      <c r="AW50" s="1835" t="e">
        <f t="shared" si="132"/>
        <v>#REF!</v>
      </c>
      <c r="AX50" s="1835" t="e">
        <f t="shared" si="132"/>
        <v>#REF!</v>
      </c>
      <c r="AY50" s="1835" t="e">
        <f t="shared" si="132"/>
        <v>#REF!</v>
      </c>
      <c r="AZ50" s="1835" t="e">
        <f t="shared" si="132"/>
        <v>#REF!</v>
      </c>
      <c r="BA50" s="1835" t="e">
        <f t="shared" si="132"/>
        <v>#REF!</v>
      </c>
      <c r="BB50" s="1835" t="e">
        <f t="shared" si="132"/>
        <v>#REF!</v>
      </c>
      <c r="BC50" s="1835" t="e">
        <f t="shared" si="132"/>
        <v>#REF!</v>
      </c>
      <c r="BD50" s="1835" t="e">
        <f t="shared" si="132"/>
        <v>#REF!</v>
      </c>
      <c r="BE50" s="1835" t="e">
        <f t="shared" si="132"/>
        <v>#REF!</v>
      </c>
      <c r="BF50" s="1835" t="e">
        <f t="shared" si="132"/>
        <v>#REF!</v>
      </c>
      <c r="BG50" s="1835" t="e">
        <f t="shared" si="132"/>
        <v>#REF!</v>
      </c>
      <c r="BH50" s="1835" t="e">
        <f t="shared" si="132"/>
        <v>#REF!</v>
      </c>
      <c r="BI50" s="1835" t="e">
        <f t="shared" si="132"/>
        <v>#REF!</v>
      </c>
      <c r="BJ50" s="1835" t="e">
        <f t="shared" si="132"/>
        <v>#REF!</v>
      </c>
      <c r="BK50" s="1835" t="e">
        <f t="shared" si="132"/>
        <v>#REF!</v>
      </c>
      <c r="BL50" s="1835" t="e">
        <f t="shared" si="132"/>
        <v>#REF!</v>
      </c>
      <c r="BM50" s="1835" t="e">
        <f t="shared" si="132"/>
        <v>#REF!</v>
      </c>
      <c r="BN50" s="1835" t="e">
        <f t="shared" si="132"/>
        <v>#REF!</v>
      </c>
      <c r="BO50" s="1835" t="e">
        <f t="shared" si="132"/>
        <v>#REF!</v>
      </c>
      <c r="BP50" s="1835" t="e">
        <f t="shared" si="132"/>
        <v>#REF!</v>
      </c>
      <c r="BQ50" s="1835" t="e">
        <f t="shared" si="132"/>
        <v>#REF!</v>
      </c>
      <c r="BR50" s="1835" t="e">
        <f t="shared" si="132"/>
        <v>#REF!</v>
      </c>
      <c r="BS50" s="1835" t="e">
        <f t="shared" si="132"/>
        <v>#REF!</v>
      </c>
      <c r="BT50" s="1835" t="e">
        <f t="shared" ref="BT50:CM50" si="133">BT51</f>
        <v>#REF!</v>
      </c>
      <c r="BU50" s="1835" t="e">
        <f t="shared" si="133"/>
        <v>#REF!</v>
      </c>
      <c r="BV50" s="1835" t="e">
        <f t="shared" si="133"/>
        <v>#REF!</v>
      </c>
      <c r="BW50" s="1835" t="e">
        <f t="shared" si="133"/>
        <v>#REF!</v>
      </c>
      <c r="BX50" s="1835" t="e">
        <f t="shared" si="133"/>
        <v>#REF!</v>
      </c>
      <c r="BY50" s="1835" t="e">
        <f t="shared" si="133"/>
        <v>#REF!</v>
      </c>
      <c r="BZ50" s="1835" t="e">
        <f t="shared" si="133"/>
        <v>#REF!</v>
      </c>
      <c r="CA50" s="1835" t="e">
        <f t="shared" si="133"/>
        <v>#REF!</v>
      </c>
      <c r="CB50" s="1835" t="e">
        <f t="shared" si="133"/>
        <v>#REF!</v>
      </c>
      <c r="CC50" s="1835" t="e">
        <f t="shared" si="133"/>
        <v>#REF!</v>
      </c>
      <c r="CD50" s="1835" t="e">
        <f t="shared" si="133"/>
        <v>#REF!</v>
      </c>
      <c r="CE50" s="1835" t="e">
        <f t="shared" si="133"/>
        <v>#REF!</v>
      </c>
      <c r="CF50" s="1835" t="e">
        <f t="shared" si="133"/>
        <v>#REF!</v>
      </c>
      <c r="CG50" s="1835">
        <f t="shared" si="133"/>
        <v>0</v>
      </c>
      <c r="CH50" s="1835" t="e">
        <f t="shared" si="133"/>
        <v>#REF!</v>
      </c>
      <c r="CI50" s="1835" t="e">
        <f t="shared" si="133"/>
        <v>#REF!</v>
      </c>
      <c r="CJ50" s="1835" t="e">
        <f t="shared" si="133"/>
        <v>#REF!</v>
      </c>
      <c r="CK50" s="1835" t="e">
        <f t="shared" si="133"/>
        <v>#REF!</v>
      </c>
      <c r="CL50" s="1835">
        <f t="shared" si="133"/>
        <v>0</v>
      </c>
      <c r="CM50" s="1835">
        <f t="shared" si="133"/>
        <v>0</v>
      </c>
      <c r="CN50" s="1829"/>
    </row>
    <row r="51" spans="1:92" s="227" customFormat="1" ht="20.100000000000001" customHeight="1">
      <c r="A51" s="1836"/>
      <c r="B51" s="1873" t="s">
        <v>30</v>
      </c>
      <c r="C51" s="1859"/>
      <c r="D51" s="1859"/>
      <c r="E51" s="1860"/>
      <c r="F51" s="1836"/>
      <c r="G51" s="1835">
        <f>G52</f>
        <v>734564</v>
      </c>
      <c r="H51" s="1835">
        <f t="shared" si="132"/>
        <v>733287</v>
      </c>
      <c r="I51" s="1835" t="e">
        <f t="shared" si="132"/>
        <v>#VALUE!</v>
      </c>
      <c r="J51" s="1835">
        <f t="shared" si="132"/>
        <v>598490</v>
      </c>
      <c r="K51" s="1835">
        <f t="shared" si="132"/>
        <v>598490</v>
      </c>
      <c r="L51" s="1835">
        <f t="shared" si="132"/>
        <v>243000</v>
      </c>
      <c r="M51" s="1835">
        <f t="shared" si="132"/>
        <v>243000</v>
      </c>
      <c r="N51" s="1835">
        <f t="shared" si="132"/>
        <v>502000</v>
      </c>
      <c r="O51" s="1835">
        <f t="shared" si="132"/>
        <v>502000</v>
      </c>
      <c r="P51" s="1835">
        <f t="shared" si="132"/>
        <v>35600</v>
      </c>
      <c r="Q51" s="1835">
        <f t="shared" si="132"/>
        <v>0</v>
      </c>
      <c r="R51" s="1835">
        <f t="shared" si="132"/>
        <v>110000</v>
      </c>
      <c r="S51" s="1835">
        <f t="shared" si="132"/>
        <v>110000</v>
      </c>
      <c r="T51" s="1835">
        <f t="shared" si="132"/>
        <v>0</v>
      </c>
      <c r="U51" s="1835">
        <f t="shared" si="132"/>
        <v>0</v>
      </c>
      <c r="V51" s="1835">
        <f t="shared" si="132"/>
        <v>0</v>
      </c>
      <c r="W51" s="1835">
        <f t="shared" si="132"/>
        <v>0</v>
      </c>
      <c r="X51" s="1835">
        <f t="shared" si="132"/>
        <v>0</v>
      </c>
      <c r="Y51" s="1835">
        <f t="shared" si="132"/>
        <v>0</v>
      </c>
      <c r="Z51" s="1835">
        <f t="shared" si="132"/>
        <v>453973</v>
      </c>
      <c r="AA51" s="1835">
        <f t="shared" si="132"/>
        <v>453973</v>
      </c>
      <c r="AB51" s="1952">
        <f t="shared" si="132"/>
        <v>397000</v>
      </c>
      <c r="AC51" s="1952">
        <f t="shared" si="132"/>
        <v>347000</v>
      </c>
      <c r="AD51" s="1835">
        <f t="shared" si="132"/>
        <v>110000</v>
      </c>
      <c r="AE51" s="1835">
        <f t="shared" si="132"/>
        <v>110000</v>
      </c>
      <c r="AF51" s="1835">
        <f t="shared" si="132"/>
        <v>0</v>
      </c>
      <c r="AG51" s="1835">
        <f t="shared" si="132"/>
        <v>0</v>
      </c>
      <c r="AH51" s="1835"/>
      <c r="AI51" s="1835"/>
      <c r="AJ51" s="1952" t="e">
        <f>AJ52+#REF!</f>
        <v>#REF!</v>
      </c>
      <c r="AK51" s="1952" t="e">
        <f>AK52+#REF!</f>
        <v>#REF!</v>
      </c>
      <c r="AL51" s="1952" t="e">
        <f>AL52+#REF!</f>
        <v>#REF!</v>
      </c>
      <c r="AM51" s="1952" t="e">
        <f>AM52+#REF!</f>
        <v>#REF!</v>
      </c>
      <c r="AN51" s="1952" t="e">
        <f>AN52+#REF!</f>
        <v>#REF!</v>
      </c>
      <c r="AO51" s="1835" t="e">
        <f>AO52+#REF!</f>
        <v>#REF!</v>
      </c>
      <c r="AP51" s="1835" t="e">
        <f>AP52+#REF!</f>
        <v>#REF!</v>
      </c>
      <c r="AQ51" s="1835" t="e">
        <f>AQ52+#REF!</f>
        <v>#REF!</v>
      </c>
      <c r="AR51" s="1835" t="e">
        <f>AR52+#REF!</f>
        <v>#REF!</v>
      </c>
      <c r="AS51" s="1835" t="e">
        <f>AS52+#REF!</f>
        <v>#REF!</v>
      </c>
      <c r="AT51" s="1835" t="e">
        <f>AT52+#REF!</f>
        <v>#REF!</v>
      </c>
      <c r="AU51" s="1835" t="e">
        <f>AU52+#REF!</f>
        <v>#REF!</v>
      </c>
      <c r="AV51" s="1835" t="e">
        <f>AV52+#REF!</f>
        <v>#REF!</v>
      </c>
      <c r="AW51" s="1835" t="e">
        <f>AW52+#REF!</f>
        <v>#REF!</v>
      </c>
      <c r="AX51" s="1835" t="e">
        <f>AX52+#REF!</f>
        <v>#REF!</v>
      </c>
      <c r="AY51" s="1835" t="e">
        <f>AY52+#REF!</f>
        <v>#REF!</v>
      </c>
      <c r="AZ51" s="1835" t="e">
        <f>AZ52+#REF!</f>
        <v>#REF!</v>
      </c>
      <c r="BA51" s="1835" t="e">
        <f>BA52+#REF!</f>
        <v>#REF!</v>
      </c>
      <c r="BB51" s="1835" t="e">
        <f>BB52+#REF!</f>
        <v>#REF!</v>
      </c>
      <c r="BC51" s="1835" t="e">
        <f>BC52+#REF!</f>
        <v>#REF!</v>
      </c>
      <c r="BD51" s="1835" t="e">
        <f>BD52+#REF!</f>
        <v>#REF!</v>
      </c>
      <c r="BE51" s="1835" t="e">
        <f>BE52+#REF!</f>
        <v>#REF!</v>
      </c>
      <c r="BF51" s="1835" t="e">
        <f>BF52+#REF!</f>
        <v>#REF!</v>
      </c>
      <c r="BG51" s="1835" t="e">
        <f>BG52+#REF!</f>
        <v>#REF!</v>
      </c>
      <c r="BH51" s="1835" t="e">
        <f>BH52+#REF!</f>
        <v>#REF!</v>
      </c>
      <c r="BI51" s="1835" t="e">
        <f>BI52+#REF!</f>
        <v>#REF!</v>
      </c>
      <c r="BJ51" s="1835" t="e">
        <f>BJ52+#REF!</f>
        <v>#REF!</v>
      </c>
      <c r="BK51" s="1835" t="e">
        <f>BK52+#REF!</f>
        <v>#REF!</v>
      </c>
      <c r="BL51" s="1835" t="e">
        <f>BL52+#REF!</f>
        <v>#REF!</v>
      </c>
      <c r="BM51" s="1835" t="e">
        <f>BM52+#REF!</f>
        <v>#REF!</v>
      </c>
      <c r="BN51" s="1835" t="e">
        <f>BN52+#REF!</f>
        <v>#REF!</v>
      </c>
      <c r="BO51" s="1835" t="e">
        <f>BO52+#REF!</f>
        <v>#REF!</v>
      </c>
      <c r="BP51" s="1835" t="e">
        <f>BP52+#REF!</f>
        <v>#REF!</v>
      </c>
      <c r="BQ51" s="1835" t="e">
        <f>BQ52+#REF!</f>
        <v>#REF!</v>
      </c>
      <c r="BR51" s="1835" t="e">
        <f>BR52+#REF!</f>
        <v>#REF!</v>
      </c>
      <c r="BS51" s="1835" t="e">
        <f>BS52+#REF!</f>
        <v>#REF!</v>
      </c>
      <c r="BT51" s="1835" t="e">
        <f>BT52+#REF!</f>
        <v>#REF!</v>
      </c>
      <c r="BU51" s="1835" t="e">
        <f>BU52+#REF!</f>
        <v>#REF!</v>
      </c>
      <c r="BV51" s="1835" t="e">
        <f>BV52+#REF!</f>
        <v>#REF!</v>
      </c>
      <c r="BW51" s="1835" t="e">
        <f>BW52+#REF!</f>
        <v>#REF!</v>
      </c>
      <c r="BX51" s="1835" t="e">
        <f>BX52+#REF!</f>
        <v>#REF!</v>
      </c>
      <c r="BY51" s="1835" t="e">
        <f>BY52+#REF!</f>
        <v>#REF!</v>
      </c>
      <c r="BZ51" s="1835" t="e">
        <f>BZ52+#REF!</f>
        <v>#REF!</v>
      </c>
      <c r="CA51" s="1835" t="e">
        <f>CA52+#REF!</f>
        <v>#REF!</v>
      </c>
      <c r="CB51" s="1835" t="e">
        <f>CB52+#REF!</f>
        <v>#REF!</v>
      </c>
      <c r="CC51" s="1835" t="e">
        <f>CC52+#REF!</f>
        <v>#REF!</v>
      </c>
      <c r="CD51" s="1835" t="e">
        <f>CD52+#REF!</f>
        <v>#REF!</v>
      </c>
      <c r="CE51" s="1835" t="e">
        <f>CE52+#REF!</f>
        <v>#REF!</v>
      </c>
      <c r="CF51" s="1835" t="e">
        <f>CF52+#REF!</f>
        <v>#REF!</v>
      </c>
      <c r="CG51" s="1835"/>
      <c r="CH51" s="1835" t="e">
        <f>CH52+#REF!</f>
        <v>#REF!</v>
      </c>
      <c r="CI51" s="1835" t="e">
        <f>CI52+#REF!</f>
        <v>#REF!</v>
      </c>
      <c r="CJ51" s="1835" t="e">
        <f>CJ52+#REF!</f>
        <v>#REF!</v>
      </c>
      <c r="CK51" s="1835" t="e">
        <f>CK52+#REF!</f>
        <v>#REF!</v>
      </c>
      <c r="CL51" s="1825"/>
      <c r="CM51" s="1828"/>
      <c r="CN51" s="1829"/>
    </row>
    <row r="52" spans="1:92" s="227" customFormat="1" ht="42.6" customHeight="1">
      <c r="A52" s="1841" t="s">
        <v>399</v>
      </c>
      <c r="B52" s="1866" t="s">
        <v>611</v>
      </c>
      <c r="C52" s="1859"/>
      <c r="D52" s="1859"/>
      <c r="E52" s="1839"/>
      <c r="F52" s="1836"/>
      <c r="G52" s="1835">
        <f>G53</f>
        <v>734564</v>
      </c>
      <c r="H52" s="1835">
        <f t="shared" si="132"/>
        <v>733287</v>
      </c>
      <c r="I52" s="1835" t="e">
        <f t="shared" si="132"/>
        <v>#VALUE!</v>
      </c>
      <c r="J52" s="1835">
        <f t="shared" si="132"/>
        <v>598490</v>
      </c>
      <c r="K52" s="1835">
        <f t="shared" si="132"/>
        <v>598490</v>
      </c>
      <c r="L52" s="1835">
        <f t="shared" si="132"/>
        <v>243000</v>
      </c>
      <c r="M52" s="1835">
        <f t="shared" si="132"/>
        <v>243000</v>
      </c>
      <c r="N52" s="1835">
        <f t="shared" si="132"/>
        <v>502000</v>
      </c>
      <c r="O52" s="1835">
        <f t="shared" si="132"/>
        <v>502000</v>
      </c>
      <c r="P52" s="1835">
        <f t="shared" si="132"/>
        <v>35600</v>
      </c>
      <c r="Q52" s="1835">
        <f t="shared" si="132"/>
        <v>0</v>
      </c>
      <c r="R52" s="1835">
        <f t="shared" si="132"/>
        <v>110000</v>
      </c>
      <c r="S52" s="1835">
        <f t="shared" si="132"/>
        <v>110000</v>
      </c>
      <c r="T52" s="1835">
        <f t="shared" si="132"/>
        <v>0</v>
      </c>
      <c r="U52" s="1835">
        <f t="shared" si="132"/>
        <v>0</v>
      </c>
      <c r="V52" s="1835">
        <f t="shared" si="132"/>
        <v>0</v>
      </c>
      <c r="W52" s="1835">
        <f t="shared" si="132"/>
        <v>0</v>
      </c>
      <c r="X52" s="1835">
        <f t="shared" si="132"/>
        <v>0</v>
      </c>
      <c r="Y52" s="1835">
        <f t="shared" si="132"/>
        <v>0</v>
      </c>
      <c r="Z52" s="1835">
        <f t="shared" si="132"/>
        <v>453973</v>
      </c>
      <c r="AA52" s="1835">
        <f t="shared" si="132"/>
        <v>453973</v>
      </c>
      <c r="AB52" s="1952">
        <f t="shared" si="132"/>
        <v>397000</v>
      </c>
      <c r="AC52" s="1952">
        <f t="shared" si="132"/>
        <v>347000</v>
      </c>
      <c r="AD52" s="1835">
        <f t="shared" si="132"/>
        <v>110000</v>
      </c>
      <c r="AE52" s="1835">
        <f t="shared" si="132"/>
        <v>110000</v>
      </c>
      <c r="AF52" s="1835">
        <f t="shared" si="132"/>
        <v>0</v>
      </c>
      <c r="AG52" s="1835">
        <f t="shared" si="132"/>
        <v>0</v>
      </c>
      <c r="AH52" s="1835"/>
      <c r="AI52" s="1835">
        <f t="shared" si="132"/>
        <v>0</v>
      </c>
      <c r="AJ52" s="1952">
        <f t="shared" si="132"/>
        <v>100000</v>
      </c>
      <c r="AK52" s="1952">
        <f t="shared" si="132"/>
        <v>0</v>
      </c>
      <c r="AL52" s="1952">
        <f t="shared" si="132"/>
        <v>0</v>
      </c>
      <c r="AM52" s="1952">
        <f t="shared" si="132"/>
        <v>94101</v>
      </c>
      <c r="AN52" s="1952">
        <f t="shared" si="132"/>
        <v>0</v>
      </c>
      <c r="AO52" s="1835">
        <f t="shared" si="132"/>
        <v>0</v>
      </c>
      <c r="AP52" s="1835">
        <f t="shared" si="132"/>
        <v>5899</v>
      </c>
      <c r="AQ52" s="1835">
        <f t="shared" si="132"/>
        <v>0</v>
      </c>
      <c r="AR52" s="1835">
        <f t="shared" si="132"/>
        <v>0</v>
      </c>
      <c r="AS52" s="1835">
        <f t="shared" si="132"/>
        <v>5899</v>
      </c>
      <c r="AT52" s="1835">
        <f t="shared" si="132"/>
        <v>0</v>
      </c>
      <c r="AU52" s="1835">
        <f t="shared" si="132"/>
        <v>0</v>
      </c>
      <c r="AV52" s="1835">
        <f t="shared" si="132"/>
        <v>0</v>
      </c>
      <c r="AW52" s="1835">
        <f t="shared" si="132"/>
        <v>0</v>
      </c>
      <c r="AX52" s="1835">
        <f t="shared" si="132"/>
        <v>0</v>
      </c>
      <c r="AY52" s="1835">
        <f t="shared" si="132"/>
        <v>0</v>
      </c>
      <c r="AZ52" s="1835">
        <f t="shared" si="132"/>
        <v>0</v>
      </c>
      <c r="BA52" s="1835">
        <f t="shared" si="132"/>
        <v>0</v>
      </c>
      <c r="BB52" s="1835">
        <f t="shared" si="132"/>
        <v>0</v>
      </c>
      <c r="BC52" s="1835">
        <f t="shared" si="132"/>
        <v>0</v>
      </c>
      <c r="BD52" s="1835">
        <f t="shared" si="132"/>
        <v>0</v>
      </c>
      <c r="BE52" s="1835">
        <f t="shared" si="132"/>
        <v>0</v>
      </c>
      <c r="BF52" s="1835">
        <f t="shared" si="132"/>
        <v>0</v>
      </c>
      <c r="BG52" s="1835">
        <f t="shared" si="132"/>
        <v>0</v>
      </c>
      <c r="BH52" s="1835">
        <f t="shared" si="132"/>
        <v>0</v>
      </c>
      <c r="BI52" s="1835">
        <f t="shared" si="132"/>
        <v>0</v>
      </c>
      <c r="BJ52" s="1835">
        <f t="shared" si="132"/>
        <v>0</v>
      </c>
      <c r="BK52" s="1835">
        <f t="shared" si="132"/>
        <v>0</v>
      </c>
      <c r="BL52" s="1835">
        <f t="shared" si="132"/>
        <v>0</v>
      </c>
      <c r="BM52" s="1835">
        <f t="shared" si="132"/>
        <v>0</v>
      </c>
      <c r="BN52" s="1835">
        <f t="shared" si="132"/>
        <v>100000</v>
      </c>
      <c r="BO52" s="1835">
        <f t="shared" si="132"/>
        <v>0</v>
      </c>
      <c r="BP52" s="1835">
        <f t="shared" si="132"/>
        <v>0</v>
      </c>
      <c r="BQ52" s="1835">
        <f t="shared" si="132"/>
        <v>100000</v>
      </c>
      <c r="BR52" s="1835">
        <f t="shared" si="132"/>
        <v>100000</v>
      </c>
      <c r="BS52" s="1835">
        <f t="shared" si="132"/>
        <v>35600</v>
      </c>
      <c r="BT52" s="1835">
        <f t="shared" ref="BT52:CM52" si="134">BT53</f>
        <v>0</v>
      </c>
      <c r="BU52" s="1835">
        <f t="shared" si="134"/>
        <v>100000</v>
      </c>
      <c r="BV52" s="1835">
        <f t="shared" si="134"/>
        <v>35600</v>
      </c>
      <c r="BW52" s="1835">
        <f t="shared" si="134"/>
        <v>0</v>
      </c>
      <c r="BX52" s="1835">
        <f t="shared" si="134"/>
        <v>100000</v>
      </c>
      <c r="BY52" s="1835">
        <f t="shared" si="134"/>
        <v>35600</v>
      </c>
      <c r="BZ52" s="1835">
        <f t="shared" si="134"/>
        <v>0</v>
      </c>
      <c r="CA52" s="1835">
        <f t="shared" si="134"/>
        <v>0</v>
      </c>
      <c r="CB52" s="1835">
        <f t="shared" si="134"/>
        <v>0</v>
      </c>
      <c r="CC52" s="1835">
        <f t="shared" si="134"/>
        <v>0</v>
      </c>
      <c r="CD52" s="1835">
        <f t="shared" si="134"/>
        <v>0</v>
      </c>
      <c r="CE52" s="1835">
        <f t="shared" si="134"/>
        <v>0</v>
      </c>
      <c r="CF52" s="1835">
        <f t="shared" si="134"/>
        <v>0</v>
      </c>
      <c r="CG52" s="1835">
        <f t="shared" si="134"/>
        <v>0</v>
      </c>
      <c r="CH52" s="1835">
        <f t="shared" si="134"/>
        <v>95000</v>
      </c>
      <c r="CI52" s="1835">
        <f t="shared" si="134"/>
        <v>95000</v>
      </c>
      <c r="CJ52" s="1835">
        <f t="shared" si="134"/>
        <v>35600</v>
      </c>
      <c r="CK52" s="1835">
        <f t="shared" si="134"/>
        <v>0</v>
      </c>
      <c r="CL52" s="1835">
        <f t="shared" si="134"/>
        <v>0</v>
      </c>
      <c r="CM52" s="1835">
        <f t="shared" si="134"/>
        <v>0</v>
      </c>
      <c r="CN52" s="1829"/>
    </row>
    <row r="53" spans="1:92" s="227" customFormat="1" ht="17.649999999999999" customHeight="1">
      <c r="A53" s="1841"/>
      <c r="B53" s="1866" t="s">
        <v>25</v>
      </c>
      <c r="C53" s="1859"/>
      <c r="D53" s="1859"/>
      <c r="E53" s="1839"/>
      <c r="F53" s="1836"/>
      <c r="G53" s="1835">
        <f>G55+G56</f>
        <v>734564</v>
      </c>
      <c r="H53" s="1835">
        <f t="shared" ref="H53:AG53" si="135">H55+H56</f>
        <v>733287</v>
      </c>
      <c r="I53" s="1835" t="e">
        <f t="shared" si="135"/>
        <v>#VALUE!</v>
      </c>
      <c r="J53" s="1835">
        <f t="shared" si="135"/>
        <v>598490</v>
      </c>
      <c r="K53" s="1835">
        <f t="shared" si="135"/>
        <v>598490</v>
      </c>
      <c r="L53" s="1835">
        <f t="shared" si="135"/>
        <v>243000</v>
      </c>
      <c r="M53" s="1835">
        <f t="shared" si="135"/>
        <v>243000</v>
      </c>
      <c r="N53" s="1835">
        <f t="shared" si="135"/>
        <v>502000</v>
      </c>
      <c r="O53" s="1835">
        <f t="shared" si="135"/>
        <v>502000</v>
      </c>
      <c r="P53" s="1835">
        <f t="shared" si="135"/>
        <v>35600</v>
      </c>
      <c r="Q53" s="1835">
        <f t="shared" si="135"/>
        <v>0</v>
      </c>
      <c r="R53" s="1835">
        <f t="shared" si="135"/>
        <v>110000</v>
      </c>
      <c r="S53" s="1835">
        <f t="shared" si="135"/>
        <v>110000</v>
      </c>
      <c r="T53" s="1835">
        <f t="shared" si="135"/>
        <v>0</v>
      </c>
      <c r="U53" s="1835">
        <f t="shared" si="135"/>
        <v>0</v>
      </c>
      <c r="V53" s="1835">
        <f t="shared" si="135"/>
        <v>0</v>
      </c>
      <c r="W53" s="1835">
        <f t="shared" si="135"/>
        <v>0</v>
      </c>
      <c r="X53" s="1835">
        <f t="shared" si="135"/>
        <v>0</v>
      </c>
      <c r="Y53" s="1835">
        <f t="shared" si="135"/>
        <v>0</v>
      </c>
      <c r="Z53" s="1835">
        <f t="shared" si="135"/>
        <v>453973</v>
      </c>
      <c r="AA53" s="1835">
        <f t="shared" si="135"/>
        <v>453973</v>
      </c>
      <c r="AB53" s="1952">
        <f t="shared" si="135"/>
        <v>397000</v>
      </c>
      <c r="AC53" s="1952">
        <f t="shared" si="135"/>
        <v>347000</v>
      </c>
      <c r="AD53" s="1835">
        <f t="shared" si="135"/>
        <v>110000</v>
      </c>
      <c r="AE53" s="1835">
        <f t="shared" si="135"/>
        <v>110000</v>
      </c>
      <c r="AF53" s="1835">
        <f t="shared" si="135"/>
        <v>0</v>
      </c>
      <c r="AG53" s="1835">
        <f t="shared" si="135"/>
        <v>0</v>
      </c>
      <c r="AH53" s="1835"/>
      <c r="AI53" s="1835"/>
      <c r="AJ53" s="1952">
        <f t="shared" ref="AJ53:CK53" si="136">SUM(AJ54:AJ55)</f>
        <v>100000</v>
      </c>
      <c r="AK53" s="1952">
        <f t="shared" si="136"/>
        <v>0</v>
      </c>
      <c r="AL53" s="1952">
        <f t="shared" si="136"/>
        <v>0</v>
      </c>
      <c r="AM53" s="1952">
        <f t="shared" si="136"/>
        <v>94101</v>
      </c>
      <c r="AN53" s="1952">
        <f t="shared" si="136"/>
        <v>0</v>
      </c>
      <c r="AO53" s="1835">
        <f t="shared" si="136"/>
        <v>0</v>
      </c>
      <c r="AP53" s="1835">
        <f t="shared" si="136"/>
        <v>5899</v>
      </c>
      <c r="AQ53" s="1835">
        <f t="shared" si="136"/>
        <v>0</v>
      </c>
      <c r="AR53" s="1835">
        <f t="shared" si="136"/>
        <v>0</v>
      </c>
      <c r="AS53" s="1835">
        <f t="shared" si="136"/>
        <v>5899</v>
      </c>
      <c r="AT53" s="1835">
        <f t="shared" si="136"/>
        <v>0</v>
      </c>
      <c r="AU53" s="1835">
        <f t="shared" si="136"/>
        <v>0</v>
      </c>
      <c r="AV53" s="1835">
        <f t="shared" si="136"/>
        <v>0</v>
      </c>
      <c r="AW53" s="1835">
        <f t="shared" si="136"/>
        <v>0</v>
      </c>
      <c r="AX53" s="1835">
        <f t="shared" si="136"/>
        <v>0</v>
      </c>
      <c r="AY53" s="1835">
        <f t="shared" si="136"/>
        <v>0</v>
      </c>
      <c r="AZ53" s="1835">
        <f t="shared" si="136"/>
        <v>0</v>
      </c>
      <c r="BA53" s="1835">
        <f t="shared" si="136"/>
        <v>0</v>
      </c>
      <c r="BB53" s="1835">
        <f t="shared" si="136"/>
        <v>0</v>
      </c>
      <c r="BC53" s="1835">
        <f t="shared" si="136"/>
        <v>0</v>
      </c>
      <c r="BD53" s="1835">
        <f t="shared" si="136"/>
        <v>0</v>
      </c>
      <c r="BE53" s="1835">
        <f t="shared" si="136"/>
        <v>0</v>
      </c>
      <c r="BF53" s="1835">
        <f t="shared" si="136"/>
        <v>0</v>
      </c>
      <c r="BG53" s="1835">
        <f t="shared" si="136"/>
        <v>0</v>
      </c>
      <c r="BH53" s="1835">
        <f t="shared" si="136"/>
        <v>0</v>
      </c>
      <c r="BI53" s="1835">
        <f t="shared" si="136"/>
        <v>0</v>
      </c>
      <c r="BJ53" s="1835">
        <f t="shared" si="136"/>
        <v>0</v>
      </c>
      <c r="BK53" s="1835">
        <f t="shared" si="136"/>
        <v>0</v>
      </c>
      <c r="BL53" s="1835">
        <f t="shared" si="136"/>
        <v>0</v>
      </c>
      <c r="BM53" s="1835">
        <f t="shared" si="136"/>
        <v>0</v>
      </c>
      <c r="BN53" s="1835">
        <f t="shared" si="136"/>
        <v>100000</v>
      </c>
      <c r="BO53" s="1835">
        <f t="shared" si="136"/>
        <v>0</v>
      </c>
      <c r="BP53" s="1835">
        <f t="shared" si="136"/>
        <v>0</v>
      </c>
      <c r="BQ53" s="1835">
        <f t="shared" si="136"/>
        <v>100000</v>
      </c>
      <c r="BR53" s="1835">
        <f t="shared" si="136"/>
        <v>100000</v>
      </c>
      <c r="BS53" s="1835">
        <f t="shared" si="136"/>
        <v>35600</v>
      </c>
      <c r="BT53" s="1835">
        <f t="shared" si="136"/>
        <v>0</v>
      </c>
      <c r="BU53" s="1835">
        <f t="shared" si="136"/>
        <v>100000</v>
      </c>
      <c r="BV53" s="1835">
        <f t="shared" si="136"/>
        <v>35600</v>
      </c>
      <c r="BW53" s="1835">
        <f t="shared" si="136"/>
        <v>0</v>
      </c>
      <c r="BX53" s="1835">
        <f t="shared" si="136"/>
        <v>100000</v>
      </c>
      <c r="BY53" s="1835">
        <f t="shared" si="136"/>
        <v>35600</v>
      </c>
      <c r="BZ53" s="1835">
        <f t="shared" si="136"/>
        <v>0</v>
      </c>
      <c r="CA53" s="1835">
        <f t="shared" si="136"/>
        <v>0</v>
      </c>
      <c r="CB53" s="1835">
        <f t="shared" si="136"/>
        <v>0</v>
      </c>
      <c r="CC53" s="1835">
        <f t="shared" si="136"/>
        <v>0</v>
      </c>
      <c r="CD53" s="1835">
        <f t="shared" si="136"/>
        <v>0</v>
      </c>
      <c r="CE53" s="1835">
        <f t="shared" si="136"/>
        <v>0</v>
      </c>
      <c r="CF53" s="1835">
        <f t="shared" si="136"/>
        <v>0</v>
      </c>
      <c r="CG53" s="1835"/>
      <c r="CH53" s="1835">
        <f t="shared" si="136"/>
        <v>95000</v>
      </c>
      <c r="CI53" s="1835">
        <f t="shared" si="136"/>
        <v>95000</v>
      </c>
      <c r="CJ53" s="1835">
        <f t="shared" si="136"/>
        <v>35600</v>
      </c>
      <c r="CK53" s="1835">
        <f t="shared" si="136"/>
        <v>0</v>
      </c>
      <c r="CL53" s="1825"/>
      <c r="CM53" s="1828"/>
      <c r="CN53" s="1829"/>
    </row>
    <row r="54" spans="1:92" s="227" customFormat="1" ht="38.1" hidden="1" customHeight="1">
      <c r="A54" s="1860">
        <v>1</v>
      </c>
      <c r="B54" s="1874" t="s">
        <v>152</v>
      </c>
      <c r="C54" s="1859"/>
      <c r="D54" s="1859"/>
      <c r="E54" s="1839" t="s">
        <v>175</v>
      </c>
      <c r="F54" s="1838" t="s">
        <v>203</v>
      </c>
      <c r="G54" s="1875">
        <v>62555</v>
      </c>
      <c r="H54" s="1875">
        <v>62555</v>
      </c>
      <c r="I54" s="1876" t="s">
        <v>361</v>
      </c>
      <c r="J54" s="1875">
        <v>62555</v>
      </c>
      <c r="K54" s="1875">
        <v>62555</v>
      </c>
      <c r="L54" s="1875">
        <v>50209</v>
      </c>
      <c r="M54" s="1875">
        <v>50209</v>
      </c>
      <c r="N54" s="1869">
        <f t="shared" ref="N54:N56" si="137">O54</f>
        <v>5000</v>
      </c>
      <c r="O54" s="1875">
        <v>5000</v>
      </c>
      <c r="P54" s="1875">
        <v>0</v>
      </c>
      <c r="Q54" s="1831"/>
      <c r="R54" s="1831"/>
      <c r="S54" s="1831"/>
      <c r="T54" s="1831"/>
      <c r="U54" s="1831"/>
      <c r="V54" s="1831"/>
      <c r="W54" s="1831"/>
      <c r="X54" s="1831"/>
      <c r="Y54" s="1831"/>
      <c r="Z54" s="1831"/>
      <c r="AA54" s="1831"/>
      <c r="AB54" s="1955"/>
      <c r="AC54" s="1955"/>
      <c r="AD54" s="1831"/>
      <c r="AE54" s="1831"/>
      <c r="AF54" s="1831"/>
      <c r="AG54" s="1831"/>
      <c r="AH54" s="1831"/>
      <c r="AI54" s="1831"/>
      <c r="AJ54" s="1961">
        <v>5000</v>
      </c>
      <c r="AK54" s="1960"/>
      <c r="AL54" s="1961"/>
      <c r="AM54" s="1961">
        <v>5000</v>
      </c>
      <c r="AN54" s="1960"/>
      <c r="AO54" s="1869"/>
      <c r="AP54" s="1862">
        <f t="shared" ref="AP54:AP55" si="138">AJ54-AM54</f>
        <v>0</v>
      </c>
      <c r="AQ54" s="1862"/>
      <c r="AR54" s="1862"/>
      <c r="AS54" s="1869">
        <f t="shared" ref="AS54" si="139">AT54+AU54</f>
        <v>0</v>
      </c>
      <c r="AT54" s="1870"/>
      <c r="AU54" s="1831"/>
      <c r="AV54" s="1869">
        <f>AW54+AX54</f>
        <v>0</v>
      </c>
      <c r="AW54" s="1827"/>
      <c r="AX54" s="1869"/>
      <c r="AY54" s="1869">
        <f>AZ54+BA54</f>
        <v>0</v>
      </c>
      <c r="AZ54" s="1870"/>
      <c r="BA54" s="1831"/>
      <c r="BB54" s="1862">
        <f t="shared" ref="BB54:BB55" si="140">AV54-AY54</f>
        <v>0</v>
      </c>
      <c r="BC54" s="1862"/>
      <c r="BD54" s="1862"/>
      <c r="BE54" s="1831"/>
      <c r="BF54" s="1870"/>
      <c r="BG54" s="1831"/>
      <c r="BH54" s="1830">
        <f t="shared" ref="BH54:BH56" si="141">BI54+BJ54</f>
        <v>0</v>
      </c>
      <c r="BI54" s="1870"/>
      <c r="BJ54" s="1831"/>
      <c r="BK54" s="1869">
        <f t="shared" ref="BK54:BM55" si="142">BH54</f>
        <v>0</v>
      </c>
      <c r="BL54" s="1871">
        <f t="shared" si="142"/>
        <v>0</v>
      </c>
      <c r="BM54" s="1831">
        <f t="shared" si="142"/>
        <v>0</v>
      </c>
      <c r="BN54" s="1862">
        <f t="shared" ref="BN54:BP56" si="143">AJ54+AV54+BH54</f>
        <v>5000</v>
      </c>
      <c r="BO54" s="1862">
        <f t="shared" si="143"/>
        <v>0</v>
      </c>
      <c r="BP54" s="1862">
        <f t="shared" si="143"/>
        <v>0</v>
      </c>
      <c r="BQ54" s="1862">
        <f t="shared" ref="BQ54:BQ56" si="144">BR54</f>
        <v>0</v>
      </c>
      <c r="BR54" s="1872">
        <f t="shared" ref="BR54:BT56" si="145">O54-BN54</f>
        <v>0</v>
      </c>
      <c r="BS54" s="1862">
        <f t="shared" si="145"/>
        <v>0</v>
      </c>
      <c r="BT54" s="1831">
        <f t="shared" si="145"/>
        <v>0</v>
      </c>
      <c r="BU54" s="1862">
        <f t="shared" ref="BU54:BU56" si="146">BQ54</f>
        <v>0</v>
      </c>
      <c r="BV54" s="1862">
        <f t="shared" ref="BV54:BV56" si="147">BS54</f>
        <v>0</v>
      </c>
      <c r="BW54" s="1831"/>
      <c r="BX54" s="1862">
        <f t="shared" ref="BX54:BY56" si="148">BU54</f>
        <v>0</v>
      </c>
      <c r="BY54" s="1862">
        <f t="shared" si="148"/>
        <v>0</v>
      </c>
      <c r="BZ54" s="1831"/>
      <c r="CA54" s="1862">
        <f t="shared" ref="CA54:CB56" si="149">BR54-BU54</f>
        <v>0</v>
      </c>
      <c r="CB54" s="1831">
        <f t="shared" si="149"/>
        <v>0</v>
      </c>
      <c r="CC54" s="1831"/>
      <c r="CD54" s="1831"/>
      <c r="CE54" s="1831"/>
      <c r="CF54" s="1831"/>
      <c r="CG54" s="1831"/>
      <c r="CH54" s="1862">
        <f t="shared" ref="CH54:CH56" si="150">CI54</f>
        <v>0</v>
      </c>
      <c r="CI54" s="1862">
        <f t="shared" ref="CI54" si="151">BR54</f>
        <v>0</v>
      </c>
      <c r="CJ54" s="1825"/>
      <c r="CK54" s="1825"/>
      <c r="CL54" s="1825"/>
      <c r="CM54" s="1828" t="s">
        <v>343</v>
      </c>
      <c r="CN54" s="1829"/>
    </row>
    <row r="55" spans="1:92" s="227" customFormat="1" ht="41.1" customHeight="1">
      <c r="A55" s="1860">
        <v>1</v>
      </c>
      <c r="B55" s="1874" t="s">
        <v>153</v>
      </c>
      <c r="C55" s="1859"/>
      <c r="D55" s="1859"/>
      <c r="E55" s="1839" t="s">
        <v>176</v>
      </c>
      <c r="F55" s="1838" t="s">
        <v>360</v>
      </c>
      <c r="G55" s="1875">
        <v>393287</v>
      </c>
      <c r="H55" s="1875">
        <v>393287</v>
      </c>
      <c r="I55" s="1876" t="s">
        <v>204</v>
      </c>
      <c r="J55" s="1875">
        <v>598490</v>
      </c>
      <c r="K55" s="1875">
        <v>598490</v>
      </c>
      <c r="L55" s="1875">
        <v>243000</v>
      </c>
      <c r="M55" s="1875">
        <v>243000</v>
      </c>
      <c r="N55" s="1869">
        <f t="shared" si="137"/>
        <v>195000</v>
      </c>
      <c r="O55" s="1875">
        <f>180000+15000</f>
        <v>195000</v>
      </c>
      <c r="P55" s="1875">
        <v>35600</v>
      </c>
      <c r="Q55" s="1831"/>
      <c r="R55" s="1862">
        <v>100000</v>
      </c>
      <c r="S55" s="1862">
        <v>100000</v>
      </c>
      <c r="T55" s="1831"/>
      <c r="U55" s="1831"/>
      <c r="V55" s="1831"/>
      <c r="W55" s="1831"/>
      <c r="X55" s="1831"/>
      <c r="Y55" s="1831"/>
      <c r="Z55" s="1862">
        <v>443973</v>
      </c>
      <c r="AA55" s="1862">
        <v>443973</v>
      </c>
      <c r="AB55" s="1951">
        <v>100000</v>
      </c>
      <c r="AC55" s="1951">
        <v>50000</v>
      </c>
      <c r="AD55" s="1862">
        <f>AE55</f>
        <v>40000</v>
      </c>
      <c r="AE55" s="1862">
        <v>40000</v>
      </c>
      <c r="AF55" s="1831"/>
      <c r="AG55" s="1831"/>
      <c r="AH55" s="1831"/>
      <c r="AI55" s="1831"/>
      <c r="AJ55" s="1961">
        <v>95000</v>
      </c>
      <c r="AK55" s="1960"/>
      <c r="AL55" s="1961"/>
      <c r="AM55" s="1961">
        <v>89101</v>
      </c>
      <c r="AN55" s="1960"/>
      <c r="AO55" s="1869"/>
      <c r="AP55" s="1862">
        <f t="shared" si="138"/>
        <v>5899</v>
      </c>
      <c r="AQ55" s="1862"/>
      <c r="AR55" s="1862"/>
      <c r="AS55" s="1869">
        <v>5899</v>
      </c>
      <c r="AT55" s="1870"/>
      <c r="AU55" s="1869"/>
      <c r="AV55" s="1869">
        <f>AW55+AX55</f>
        <v>0</v>
      </c>
      <c r="AW55" s="1827"/>
      <c r="AX55" s="1869"/>
      <c r="AY55" s="1869">
        <f>AZ55+BA55</f>
        <v>0</v>
      </c>
      <c r="AZ55" s="1870"/>
      <c r="BA55" s="1831"/>
      <c r="BB55" s="1862">
        <f t="shared" si="140"/>
        <v>0</v>
      </c>
      <c r="BC55" s="1862"/>
      <c r="BD55" s="1862"/>
      <c r="BE55" s="1831"/>
      <c r="BF55" s="1870"/>
      <c r="BG55" s="1831"/>
      <c r="BH55" s="1830">
        <f t="shared" si="141"/>
        <v>0</v>
      </c>
      <c r="BI55" s="1870"/>
      <c r="BJ55" s="1831"/>
      <c r="BK55" s="1869">
        <f t="shared" si="142"/>
        <v>0</v>
      </c>
      <c r="BL55" s="1871">
        <f t="shared" si="142"/>
        <v>0</v>
      </c>
      <c r="BM55" s="1831">
        <f t="shared" si="142"/>
        <v>0</v>
      </c>
      <c r="BN55" s="1862">
        <f t="shared" si="143"/>
        <v>95000</v>
      </c>
      <c r="BO55" s="1862">
        <f t="shared" si="143"/>
        <v>0</v>
      </c>
      <c r="BP55" s="1862">
        <f t="shared" si="143"/>
        <v>0</v>
      </c>
      <c r="BQ55" s="1862">
        <f t="shared" si="144"/>
        <v>100000</v>
      </c>
      <c r="BR55" s="1872">
        <f t="shared" si="145"/>
        <v>100000</v>
      </c>
      <c r="BS55" s="1862">
        <f t="shared" si="145"/>
        <v>35600</v>
      </c>
      <c r="BT55" s="1831">
        <f t="shared" si="145"/>
        <v>0</v>
      </c>
      <c r="BU55" s="1862">
        <f t="shared" si="146"/>
        <v>100000</v>
      </c>
      <c r="BV55" s="1862">
        <f t="shared" si="147"/>
        <v>35600</v>
      </c>
      <c r="BW55" s="1831"/>
      <c r="BX55" s="1862">
        <f t="shared" si="148"/>
        <v>100000</v>
      </c>
      <c r="BY55" s="1862">
        <f t="shared" si="148"/>
        <v>35600</v>
      </c>
      <c r="BZ55" s="1831"/>
      <c r="CA55" s="1862">
        <f t="shared" si="149"/>
        <v>0</v>
      </c>
      <c r="CB55" s="1831">
        <f t="shared" si="149"/>
        <v>0</v>
      </c>
      <c r="CC55" s="1831"/>
      <c r="CD55" s="1831"/>
      <c r="CE55" s="1831"/>
      <c r="CF55" s="1831"/>
      <c r="CG55" s="1831"/>
      <c r="CH55" s="1862">
        <f t="shared" si="150"/>
        <v>95000</v>
      </c>
      <c r="CI55" s="1862">
        <v>95000</v>
      </c>
      <c r="CJ55" s="1862">
        <f>BS55</f>
        <v>35600</v>
      </c>
      <c r="CK55" s="1825"/>
      <c r="CL55" s="1825"/>
      <c r="CM55" s="1828" t="s">
        <v>343</v>
      </c>
      <c r="CN55" s="1829" t="s">
        <v>640</v>
      </c>
    </row>
    <row r="56" spans="1:92" s="227" customFormat="1" ht="40.15" customHeight="1">
      <c r="A56" s="1860">
        <v>2</v>
      </c>
      <c r="B56" s="1904" t="s">
        <v>154</v>
      </c>
      <c r="C56" s="1834"/>
      <c r="D56" s="1834"/>
      <c r="E56" s="1834" t="s">
        <v>169</v>
      </c>
      <c r="F56" s="1834" t="s">
        <v>205</v>
      </c>
      <c r="G56" s="1875">
        <v>341277</v>
      </c>
      <c r="H56" s="1902">
        <v>340000</v>
      </c>
      <c r="I56" s="1902"/>
      <c r="J56" s="1902"/>
      <c r="K56" s="1902"/>
      <c r="L56" s="1875"/>
      <c r="M56" s="1875"/>
      <c r="N56" s="1869">
        <f t="shared" si="137"/>
        <v>307000</v>
      </c>
      <c r="O56" s="1875">
        <v>307000</v>
      </c>
      <c r="P56" s="1875">
        <v>0</v>
      </c>
      <c r="Q56" s="1831"/>
      <c r="R56" s="1862">
        <v>10000</v>
      </c>
      <c r="S56" s="1862">
        <v>10000</v>
      </c>
      <c r="T56" s="1831"/>
      <c r="U56" s="1831"/>
      <c r="V56" s="1831"/>
      <c r="W56" s="1831"/>
      <c r="X56" s="1831"/>
      <c r="Y56" s="1831"/>
      <c r="Z56" s="1862">
        <v>10000</v>
      </c>
      <c r="AA56" s="1862">
        <v>10000</v>
      </c>
      <c r="AB56" s="1951">
        <f>N56-R56</f>
        <v>297000</v>
      </c>
      <c r="AC56" s="1951">
        <v>297000</v>
      </c>
      <c r="AD56" s="1862">
        <f>AE56</f>
        <v>70000</v>
      </c>
      <c r="AE56" s="1862">
        <v>70000</v>
      </c>
      <c r="AF56" s="1831"/>
      <c r="AG56" s="1831"/>
      <c r="AH56" s="1831"/>
      <c r="AI56" s="1831"/>
      <c r="AJ56" s="1961">
        <v>10000</v>
      </c>
      <c r="AK56" s="1960"/>
      <c r="AL56" s="1961"/>
      <c r="AM56" s="1961">
        <v>10000</v>
      </c>
      <c r="AN56" s="1960"/>
      <c r="AO56" s="1869"/>
      <c r="AP56" s="1862">
        <f>AJ56-AM56</f>
        <v>0</v>
      </c>
      <c r="AQ56" s="1862">
        <f>AK56-AN56</f>
        <v>0</v>
      </c>
      <c r="AR56" s="1862">
        <f>AL56-AO56</f>
        <v>0</v>
      </c>
      <c r="AS56" s="1869">
        <f t="shared" ref="AS56" si="152">AT56+AU56</f>
        <v>0</v>
      </c>
      <c r="AT56" s="1870"/>
      <c r="AU56" s="1831"/>
      <c r="AV56" s="1869">
        <f>AW56+AX56</f>
        <v>0</v>
      </c>
      <c r="AW56" s="1827"/>
      <c r="AX56" s="1869"/>
      <c r="AY56" s="1869">
        <f>AZ56+BA56</f>
        <v>0</v>
      </c>
      <c r="AZ56" s="1870"/>
      <c r="BA56" s="1831"/>
      <c r="BB56" s="1862">
        <f>AV56-AY56</f>
        <v>0</v>
      </c>
      <c r="BC56" s="1862"/>
      <c r="BD56" s="1862"/>
      <c r="BE56" s="1831"/>
      <c r="BF56" s="1870"/>
      <c r="BG56" s="1831"/>
      <c r="BH56" s="1830">
        <f t="shared" si="141"/>
        <v>0</v>
      </c>
      <c r="BI56" s="1870"/>
      <c r="BJ56" s="1831"/>
      <c r="BK56" s="1869">
        <f>BH56</f>
        <v>0</v>
      </c>
      <c r="BL56" s="1871">
        <f>BI56</f>
        <v>0</v>
      </c>
      <c r="BM56" s="1831">
        <f>BJ56</f>
        <v>0</v>
      </c>
      <c r="BN56" s="1862">
        <f t="shared" si="143"/>
        <v>10000</v>
      </c>
      <c r="BO56" s="1862">
        <f t="shared" si="143"/>
        <v>0</v>
      </c>
      <c r="BP56" s="1862">
        <f t="shared" si="143"/>
        <v>0</v>
      </c>
      <c r="BQ56" s="1862">
        <f t="shared" si="144"/>
        <v>297000</v>
      </c>
      <c r="BR56" s="1872">
        <f t="shared" si="145"/>
        <v>297000</v>
      </c>
      <c r="BS56" s="1862">
        <f t="shared" si="145"/>
        <v>0</v>
      </c>
      <c r="BT56" s="1831">
        <f t="shared" si="145"/>
        <v>0</v>
      </c>
      <c r="BU56" s="1862">
        <f t="shared" si="146"/>
        <v>297000</v>
      </c>
      <c r="BV56" s="1862">
        <f t="shared" si="147"/>
        <v>0</v>
      </c>
      <c r="BW56" s="1831"/>
      <c r="BX56" s="1862">
        <f t="shared" si="148"/>
        <v>297000</v>
      </c>
      <c r="BY56" s="1862">
        <f t="shared" si="148"/>
        <v>0</v>
      </c>
      <c r="BZ56" s="1831"/>
      <c r="CA56" s="1862">
        <f t="shared" si="149"/>
        <v>0</v>
      </c>
      <c r="CB56" s="1831">
        <f t="shared" si="149"/>
        <v>0</v>
      </c>
      <c r="CC56" s="1831"/>
      <c r="CD56" s="1831"/>
      <c r="CE56" s="1831"/>
      <c r="CF56" s="1831"/>
      <c r="CG56" s="1831"/>
      <c r="CH56" s="1862">
        <f t="shared" si="150"/>
        <v>297000</v>
      </c>
      <c r="CI56" s="1862">
        <f t="shared" ref="CI56" si="153">BR56</f>
        <v>297000</v>
      </c>
      <c r="CJ56" s="1862">
        <f>BS56</f>
        <v>0</v>
      </c>
      <c r="CK56" s="1825"/>
      <c r="CL56" s="1825"/>
      <c r="CM56" s="1828" t="s">
        <v>344</v>
      </c>
      <c r="CN56" s="1829" t="s">
        <v>639</v>
      </c>
    </row>
    <row r="57" spans="1:92" s="227" customFormat="1" ht="12.6" customHeight="1">
      <c r="A57" s="1877"/>
      <c r="B57" s="1878"/>
      <c r="C57" s="1879"/>
      <c r="D57" s="1879"/>
      <c r="E57" s="1880"/>
      <c r="F57" s="1881"/>
      <c r="G57" s="1882"/>
      <c r="H57" s="1882"/>
      <c r="I57" s="1883"/>
      <c r="J57" s="1883"/>
      <c r="K57" s="1884"/>
      <c r="L57" s="1884"/>
      <c r="M57" s="1884"/>
      <c r="N57" s="1883"/>
      <c r="O57" s="1883"/>
      <c r="P57" s="1884"/>
      <c r="Q57" s="1885"/>
      <c r="R57" s="1885"/>
      <c r="S57" s="1885"/>
      <c r="T57" s="1885"/>
      <c r="U57" s="1885"/>
      <c r="V57" s="1885"/>
      <c r="W57" s="1885"/>
      <c r="X57" s="1885"/>
      <c r="Y57" s="1885"/>
      <c r="Z57" s="1885"/>
      <c r="AA57" s="1885"/>
      <c r="AB57" s="1956"/>
      <c r="AC57" s="1956"/>
      <c r="AD57" s="1885"/>
      <c r="AE57" s="1885"/>
      <c r="AF57" s="1885"/>
      <c r="AG57" s="1885"/>
      <c r="AH57" s="1885"/>
      <c r="AI57" s="1885"/>
      <c r="AJ57" s="1966"/>
      <c r="AK57" s="1967"/>
      <c r="AL57" s="1966"/>
      <c r="AM57" s="1966"/>
      <c r="AN57" s="1967"/>
      <c r="AO57" s="1886"/>
      <c r="AP57" s="1888"/>
      <c r="AQ57" s="1888"/>
      <c r="AR57" s="1888"/>
      <c r="AS57" s="1886"/>
      <c r="AT57" s="1887"/>
      <c r="AU57" s="1885"/>
      <c r="AV57" s="1886"/>
      <c r="AW57" s="1889"/>
      <c r="AX57" s="1886"/>
      <c r="AY57" s="1886"/>
      <c r="AZ57" s="1887"/>
      <c r="BA57" s="1885"/>
      <c r="BB57" s="1888"/>
      <c r="BC57" s="1888"/>
      <c r="BD57" s="1888"/>
      <c r="BE57" s="1888"/>
      <c r="BF57" s="1887"/>
      <c r="BG57" s="1885"/>
      <c r="BH57" s="1890"/>
      <c r="BI57" s="1887"/>
      <c r="BJ57" s="1885"/>
      <c r="BK57" s="1886"/>
      <c r="BL57" s="1891"/>
      <c r="BM57" s="1885"/>
      <c r="BN57" s="1888"/>
      <c r="BO57" s="1888"/>
      <c r="BP57" s="1888"/>
      <c r="BQ57" s="1888"/>
      <c r="BR57" s="1883"/>
      <c r="BS57" s="1888"/>
      <c r="BT57" s="1885"/>
      <c r="BU57" s="1888"/>
      <c r="BV57" s="1885"/>
      <c r="BW57" s="1885"/>
      <c r="BX57" s="1888"/>
      <c r="BY57" s="1885"/>
      <c r="BZ57" s="1885"/>
      <c r="CA57" s="1888"/>
      <c r="CB57" s="1888"/>
      <c r="CC57" s="1888"/>
      <c r="CD57" s="1888"/>
      <c r="CE57" s="1885"/>
      <c r="CF57" s="1885"/>
      <c r="CG57" s="1885"/>
      <c r="CH57" s="1888"/>
      <c r="CI57" s="1888"/>
      <c r="CJ57" s="1892"/>
      <c r="CK57" s="1892"/>
      <c r="CL57" s="1892"/>
      <c r="CM57" s="1893"/>
      <c r="CN57" s="1894"/>
    </row>
    <row r="58" spans="1:92">
      <c r="A58" s="1895"/>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484"/>
      <c r="AC58" s="484"/>
      <c r="AD58" s="39"/>
      <c r="AE58" s="39"/>
      <c r="AF58" s="39"/>
      <c r="AG58" s="39"/>
      <c r="AH58" s="39"/>
      <c r="AI58" s="39"/>
      <c r="AJ58" s="484"/>
      <c r="AK58" s="484"/>
      <c r="AL58" s="484"/>
      <c r="AM58" s="484"/>
      <c r="AN58" s="484"/>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row>
    <row r="59" spans="1:92">
      <c r="A59" s="1895"/>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484"/>
      <c r="AC59" s="484"/>
      <c r="AD59" s="39"/>
      <c r="AE59" s="39"/>
      <c r="AF59" s="39"/>
      <c r="AG59" s="39"/>
      <c r="AH59" s="39"/>
      <c r="AI59" s="39"/>
      <c r="AJ59" s="484"/>
      <c r="AK59" s="484"/>
      <c r="AL59" s="484"/>
      <c r="AM59" s="484"/>
      <c r="AN59" s="484"/>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row>
    <row r="60" spans="1:92">
      <c r="A60" s="1895"/>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484"/>
      <c r="AC60" s="484"/>
      <c r="AD60" s="39"/>
      <c r="AE60" s="39"/>
      <c r="AF60" s="39"/>
      <c r="AG60" s="39"/>
      <c r="AH60" s="39"/>
      <c r="AI60" s="39"/>
      <c r="AJ60" s="484"/>
      <c r="AK60" s="484"/>
      <c r="AL60" s="484"/>
      <c r="AM60" s="484"/>
      <c r="AN60" s="484"/>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row>
    <row r="61" spans="1:92">
      <c r="A61" s="1895"/>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484"/>
      <c r="AC61" s="484"/>
      <c r="AD61" s="39"/>
      <c r="AE61" s="39"/>
      <c r="AF61" s="39"/>
      <c r="AG61" s="39"/>
      <c r="AH61" s="39"/>
      <c r="AI61" s="39"/>
      <c r="AJ61" s="484"/>
      <c r="AK61" s="484"/>
      <c r="AL61" s="484"/>
      <c r="AM61" s="484"/>
      <c r="AN61" s="484"/>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row>
    <row r="62" spans="1:92">
      <c r="A62" s="1895"/>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484"/>
      <c r="AC62" s="484"/>
      <c r="AD62" s="39"/>
      <c r="AE62" s="39"/>
      <c r="AF62" s="39"/>
      <c r="AG62" s="39"/>
      <c r="AH62" s="39"/>
      <c r="AI62" s="39"/>
      <c r="AJ62" s="484"/>
      <c r="AK62" s="484"/>
      <c r="AL62" s="484"/>
      <c r="AM62" s="484"/>
      <c r="AN62" s="484"/>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row>
    <row r="63" spans="1:92">
      <c r="A63" s="1895"/>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484"/>
      <c r="AC63" s="484"/>
      <c r="AD63" s="39"/>
      <c r="AE63" s="39"/>
      <c r="AF63" s="39"/>
      <c r="AG63" s="39"/>
      <c r="AH63" s="39"/>
      <c r="AI63" s="39"/>
      <c r="AJ63" s="484"/>
      <c r="AK63" s="484"/>
      <c r="AL63" s="484"/>
      <c r="AM63" s="484"/>
      <c r="AN63" s="484"/>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row>
    <row r="64" spans="1:92">
      <c r="A64" s="1895"/>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484"/>
      <c r="AC64" s="484"/>
      <c r="AD64" s="39"/>
      <c r="AE64" s="39"/>
      <c r="AF64" s="39"/>
      <c r="AG64" s="39"/>
      <c r="AH64" s="39"/>
      <c r="AI64" s="39"/>
      <c r="AJ64" s="484"/>
      <c r="AK64" s="484"/>
      <c r="AL64" s="484"/>
      <c r="AM64" s="484"/>
      <c r="AN64" s="484"/>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row>
    <row r="65" spans="1:90">
      <c r="A65" s="1895"/>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484"/>
      <c r="AC65" s="484"/>
      <c r="AD65" s="39"/>
      <c r="AE65" s="39"/>
      <c r="AF65" s="39"/>
      <c r="AG65" s="39"/>
      <c r="AH65" s="39"/>
      <c r="AI65" s="39"/>
      <c r="AJ65" s="484"/>
      <c r="AK65" s="484"/>
      <c r="AL65" s="484"/>
      <c r="AM65" s="484"/>
      <c r="AN65" s="484"/>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row>
    <row r="66" spans="1:90">
      <c r="A66" s="1895"/>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484"/>
      <c r="AC66" s="484"/>
      <c r="AD66" s="39"/>
      <c r="AE66" s="39"/>
      <c r="AF66" s="39"/>
      <c r="AG66" s="39"/>
      <c r="AH66" s="39"/>
      <c r="AI66" s="39"/>
      <c r="AJ66" s="484"/>
      <c r="AK66" s="484"/>
      <c r="AL66" s="484"/>
      <c r="AM66" s="484"/>
      <c r="AN66" s="484"/>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row>
    <row r="67" spans="1:90">
      <c r="A67" s="1895"/>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484"/>
      <c r="AC67" s="484"/>
      <c r="AD67" s="39"/>
      <c r="AE67" s="39"/>
      <c r="AF67" s="39"/>
      <c r="AG67" s="39"/>
      <c r="AH67" s="39"/>
      <c r="AI67" s="39"/>
      <c r="AJ67" s="484"/>
      <c r="AK67" s="484"/>
      <c r="AL67" s="484"/>
      <c r="AM67" s="484"/>
      <c r="AN67" s="484"/>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row>
    <row r="68" spans="1:90">
      <c r="A68" s="1895"/>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484"/>
      <c r="AC68" s="484"/>
      <c r="AD68" s="39"/>
      <c r="AE68" s="39"/>
      <c r="AF68" s="39"/>
      <c r="AG68" s="39"/>
      <c r="AH68" s="39"/>
      <c r="AI68" s="39"/>
      <c r="AJ68" s="484"/>
      <c r="AK68" s="484"/>
      <c r="AL68" s="484"/>
      <c r="AM68" s="484"/>
      <c r="AN68" s="484"/>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row>
    <row r="69" spans="1:90">
      <c r="A69" s="1895"/>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484"/>
      <c r="AC69" s="484"/>
      <c r="AD69" s="39"/>
      <c r="AE69" s="39"/>
      <c r="AF69" s="39"/>
      <c r="AG69" s="39"/>
      <c r="AH69" s="39"/>
      <c r="AI69" s="39"/>
      <c r="AJ69" s="484"/>
      <c r="AK69" s="484"/>
      <c r="AL69" s="484"/>
      <c r="AM69" s="484"/>
      <c r="AN69" s="484"/>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row>
    <row r="70" spans="1:90">
      <c r="A70" s="1895"/>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484"/>
      <c r="AC70" s="484"/>
      <c r="AD70" s="39"/>
      <c r="AE70" s="39"/>
      <c r="AF70" s="39"/>
      <c r="AG70" s="39"/>
      <c r="AH70" s="39"/>
      <c r="AI70" s="39"/>
      <c r="AJ70" s="484"/>
      <c r="AK70" s="484"/>
      <c r="AL70" s="484"/>
      <c r="AM70" s="484"/>
      <c r="AN70" s="484"/>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row>
    <row r="71" spans="1:90">
      <c r="A71" s="1895"/>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484"/>
      <c r="AC71" s="484"/>
      <c r="AD71" s="39"/>
      <c r="AE71" s="39"/>
      <c r="AF71" s="39"/>
      <c r="AG71" s="39"/>
      <c r="AH71" s="39"/>
      <c r="AI71" s="39"/>
      <c r="AJ71" s="484"/>
      <c r="AK71" s="484"/>
      <c r="AL71" s="484"/>
      <c r="AM71" s="484"/>
      <c r="AN71" s="484"/>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row>
    <row r="72" spans="1:90">
      <c r="A72" s="1895"/>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484"/>
      <c r="AC72" s="484"/>
      <c r="AD72" s="39"/>
      <c r="AE72" s="39"/>
      <c r="AF72" s="39"/>
      <c r="AG72" s="39"/>
      <c r="AH72" s="39"/>
      <c r="AI72" s="39"/>
      <c r="AJ72" s="484"/>
      <c r="AK72" s="484"/>
      <c r="AL72" s="484"/>
      <c r="AM72" s="484"/>
      <c r="AN72" s="484"/>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row>
    <row r="73" spans="1:90">
      <c r="A73" s="1895"/>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484"/>
      <c r="AC73" s="484"/>
      <c r="AD73" s="39"/>
      <c r="AE73" s="39"/>
      <c r="AF73" s="39"/>
      <c r="AG73" s="39"/>
      <c r="AH73" s="39"/>
      <c r="AI73" s="39"/>
      <c r="AJ73" s="484"/>
      <c r="AK73" s="484"/>
      <c r="AL73" s="484"/>
      <c r="AM73" s="484"/>
      <c r="AN73" s="484"/>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row>
    <row r="74" spans="1:90">
      <c r="A74" s="1895"/>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484"/>
      <c r="AC74" s="484"/>
      <c r="AD74" s="39"/>
      <c r="AE74" s="39"/>
      <c r="AF74" s="39"/>
      <c r="AG74" s="39"/>
      <c r="AH74" s="39"/>
      <c r="AI74" s="39"/>
      <c r="AJ74" s="484"/>
      <c r="AK74" s="484"/>
      <c r="AL74" s="484"/>
      <c r="AM74" s="484"/>
      <c r="AN74" s="484"/>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row>
    <row r="75" spans="1:90">
      <c r="A75" s="1895"/>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484"/>
      <c r="AC75" s="484"/>
      <c r="AD75" s="39"/>
      <c r="AE75" s="39"/>
      <c r="AF75" s="39"/>
      <c r="AG75" s="39"/>
      <c r="AH75" s="39"/>
      <c r="AI75" s="39"/>
      <c r="AJ75" s="484"/>
      <c r="AK75" s="484"/>
      <c r="AL75" s="484"/>
      <c r="AM75" s="484"/>
      <c r="AN75" s="484"/>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row>
    <row r="76" spans="1:90">
      <c r="A76" s="1895"/>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484"/>
      <c r="AC76" s="484"/>
      <c r="AD76" s="39"/>
      <c r="AE76" s="39"/>
      <c r="AF76" s="39"/>
      <c r="AG76" s="39"/>
      <c r="AH76" s="39"/>
      <c r="AI76" s="39"/>
      <c r="AJ76" s="484"/>
      <c r="AK76" s="484"/>
      <c r="AL76" s="484"/>
      <c r="AM76" s="484"/>
      <c r="AN76" s="484"/>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row>
    <row r="77" spans="1:90">
      <c r="A77" s="1895"/>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484"/>
      <c r="AC77" s="484"/>
      <c r="AD77" s="39"/>
      <c r="AE77" s="39"/>
      <c r="AF77" s="39"/>
      <c r="AG77" s="39"/>
      <c r="AH77" s="39"/>
      <c r="AI77" s="39"/>
      <c r="AJ77" s="484"/>
      <c r="AK77" s="484"/>
      <c r="AL77" s="484"/>
      <c r="AM77" s="484"/>
      <c r="AN77" s="484"/>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row>
    <row r="78" spans="1:90">
      <c r="A78" s="1895"/>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484"/>
      <c r="AC78" s="484"/>
      <c r="AD78" s="39"/>
      <c r="AE78" s="39"/>
      <c r="AF78" s="39"/>
      <c r="AG78" s="39"/>
      <c r="AH78" s="39"/>
      <c r="AI78" s="39"/>
      <c r="AJ78" s="484"/>
      <c r="AK78" s="484"/>
      <c r="AL78" s="484"/>
      <c r="AM78" s="484"/>
      <c r="AN78" s="484"/>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row>
    <row r="79" spans="1:90">
      <c r="A79" s="1895"/>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484"/>
      <c r="AC79" s="484"/>
      <c r="AD79" s="39"/>
      <c r="AE79" s="39"/>
      <c r="AF79" s="39"/>
      <c r="AG79" s="39"/>
      <c r="AH79" s="39"/>
      <c r="AI79" s="39"/>
      <c r="AJ79" s="484"/>
      <c r="AK79" s="484"/>
      <c r="AL79" s="484"/>
      <c r="AM79" s="484"/>
      <c r="AN79" s="484"/>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row>
    <row r="80" spans="1:90">
      <c r="A80" s="1895"/>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484"/>
      <c r="AC80" s="484"/>
      <c r="AD80" s="39"/>
      <c r="AE80" s="39"/>
      <c r="AF80" s="39"/>
      <c r="AG80" s="39"/>
      <c r="AH80" s="39"/>
      <c r="AI80" s="39"/>
      <c r="AJ80" s="484"/>
      <c r="AK80" s="484"/>
      <c r="AL80" s="484"/>
      <c r="AM80" s="484"/>
      <c r="AN80" s="484"/>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row>
    <row r="81" spans="1:90">
      <c r="A81" s="1895"/>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484"/>
      <c r="AC81" s="484"/>
      <c r="AD81" s="39"/>
      <c r="AE81" s="39"/>
      <c r="AF81" s="39"/>
      <c r="AG81" s="39"/>
      <c r="AH81" s="39"/>
      <c r="AI81" s="39"/>
      <c r="AJ81" s="484"/>
      <c r="AK81" s="484"/>
      <c r="AL81" s="484"/>
      <c r="AM81" s="484"/>
      <c r="AN81" s="484"/>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row>
    <row r="82" spans="1:90">
      <c r="A82" s="1895"/>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484"/>
      <c r="AC82" s="484"/>
      <c r="AD82" s="39"/>
      <c r="AE82" s="39"/>
      <c r="AF82" s="39"/>
      <c r="AG82" s="39"/>
      <c r="AH82" s="39"/>
      <c r="AI82" s="39"/>
      <c r="AJ82" s="484"/>
      <c r="AK82" s="484"/>
      <c r="AL82" s="484"/>
      <c r="AM82" s="484"/>
      <c r="AN82" s="484"/>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row>
    <row r="83" spans="1:90">
      <c r="A83" s="1895"/>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484"/>
      <c r="AC83" s="484"/>
      <c r="AD83" s="39"/>
      <c r="AE83" s="39"/>
      <c r="AF83" s="39"/>
      <c r="AG83" s="39"/>
      <c r="AH83" s="39"/>
      <c r="AI83" s="39"/>
      <c r="AJ83" s="484"/>
      <c r="AK83" s="484"/>
      <c r="AL83" s="484"/>
      <c r="AM83" s="484"/>
      <c r="AN83" s="484"/>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row>
    <row r="84" spans="1:90">
      <c r="A84" s="1895"/>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484"/>
      <c r="AC84" s="484"/>
      <c r="AD84" s="39"/>
      <c r="AE84" s="39"/>
      <c r="AF84" s="39"/>
      <c r="AG84" s="39"/>
      <c r="AH84" s="39"/>
      <c r="AI84" s="39"/>
      <c r="AJ84" s="484"/>
      <c r="AK84" s="484"/>
      <c r="AL84" s="484"/>
      <c r="AM84" s="484"/>
      <c r="AN84" s="484"/>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row>
    <row r="85" spans="1:90">
      <c r="A85" s="1895"/>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484"/>
      <c r="AC85" s="484"/>
      <c r="AD85" s="39"/>
      <c r="AE85" s="39"/>
      <c r="AF85" s="39"/>
      <c r="AG85" s="39"/>
      <c r="AH85" s="39"/>
      <c r="AI85" s="39"/>
      <c r="AJ85" s="484"/>
      <c r="AK85" s="484"/>
      <c r="AL85" s="484"/>
      <c r="AM85" s="484"/>
      <c r="AN85" s="484"/>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row>
    <row r="86" spans="1:90">
      <c r="A86" s="1895"/>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484"/>
      <c r="AC86" s="484"/>
      <c r="AD86" s="39"/>
      <c r="AE86" s="39"/>
      <c r="AF86" s="39"/>
      <c r="AG86" s="39"/>
      <c r="AH86" s="39"/>
      <c r="AI86" s="39"/>
      <c r="AJ86" s="484"/>
      <c r="AK86" s="484"/>
      <c r="AL86" s="484"/>
      <c r="AM86" s="484"/>
      <c r="AN86" s="484"/>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row>
    <row r="87" spans="1:90">
      <c r="A87" s="1895"/>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484"/>
      <c r="AC87" s="484"/>
      <c r="AD87" s="39"/>
      <c r="AE87" s="39"/>
      <c r="AF87" s="39"/>
      <c r="AG87" s="39"/>
      <c r="AH87" s="39"/>
      <c r="AI87" s="39"/>
      <c r="AJ87" s="484"/>
      <c r="AK87" s="484"/>
      <c r="AL87" s="484"/>
      <c r="AM87" s="484"/>
      <c r="AN87" s="484"/>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row>
    <row r="88" spans="1:90">
      <c r="A88" s="1895"/>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484"/>
      <c r="AC88" s="484"/>
      <c r="AD88" s="39"/>
      <c r="AE88" s="39"/>
      <c r="AF88" s="39"/>
      <c r="AG88" s="39"/>
      <c r="AH88" s="39"/>
      <c r="AI88" s="39"/>
      <c r="AJ88" s="484"/>
      <c r="AK88" s="484"/>
      <c r="AL88" s="484"/>
      <c r="AM88" s="484"/>
      <c r="AN88" s="484"/>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row>
    <row r="89" spans="1:90">
      <c r="A89" s="1895"/>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484"/>
      <c r="AC89" s="484"/>
      <c r="AD89" s="39"/>
      <c r="AE89" s="39"/>
      <c r="AF89" s="39"/>
      <c r="AG89" s="39"/>
      <c r="AH89" s="39"/>
      <c r="AI89" s="39"/>
      <c r="AJ89" s="484"/>
      <c r="AK89" s="484"/>
      <c r="AL89" s="484"/>
      <c r="AM89" s="484"/>
      <c r="AN89" s="484"/>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row>
    <row r="90" spans="1:90">
      <c r="A90" s="1895"/>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484"/>
      <c r="AC90" s="484"/>
      <c r="AD90" s="39"/>
      <c r="AE90" s="39"/>
      <c r="AF90" s="39"/>
      <c r="AG90" s="39"/>
      <c r="AH90" s="39"/>
      <c r="AI90" s="39"/>
      <c r="AJ90" s="484"/>
      <c r="AK90" s="484"/>
      <c r="AL90" s="484"/>
      <c r="AM90" s="484"/>
      <c r="AN90" s="484"/>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row>
    <row r="91" spans="1:90">
      <c r="A91" s="1895"/>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484"/>
      <c r="AC91" s="484"/>
      <c r="AD91" s="39"/>
      <c r="AE91" s="39"/>
      <c r="AF91" s="39"/>
      <c r="AG91" s="39"/>
      <c r="AH91" s="39"/>
      <c r="AI91" s="39"/>
      <c r="AJ91" s="484"/>
      <c r="AK91" s="484"/>
      <c r="AL91" s="484"/>
      <c r="AM91" s="484"/>
      <c r="AN91" s="484"/>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row>
    <row r="92" spans="1:90">
      <c r="A92" s="1895"/>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484"/>
      <c r="AC92" s="484"/>
      <c r="AD92" s="39"/>
      <c r="AE92" s="39"/>
      <c r="AF92" s="39"/>
      <c r="AG92" s="39"/>
      <c r="AH92" s="39"/>
      <c r="AI92" s="39"/>
      <c r="AJ92" s="484"/>
      <c r="AK92" s="484"/>
      <c r="AL92" s="484"/>
      <c r="AM92" s="484"/>
      <c r="AN92" s="484"/>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row>
    <row r="93" spans="1:90">
      <c r="A93" s="1895"/>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484"/>
      <c r="AC93" s="484"/>
      <c r="AD93" s="39"/>
      <c r="AE93" s="39"/>
      <c r="AF93" s="39"/>
      <c r="AG93" s="39"/>
      <c r="AH93" s="39"/>
      <c r="AI93" s="39"/>
      <c r="AJ93" s="484"/>
      <c r="AK93" s="484"/>
      <c r="AL93" s="484"/>
      <c r="AM93" s="484"/>
      <c r="AN93" s="484"/>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row>
    <row r="94" spans="1:90">
      <c r="A94" s="1895"/>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484"/>
      <c r="AC94" s="484"/>
      <c r="AD94" s="39"/>
      <c r="AE94" s="39"/>
      <c r="AF94" s="39"/>
      <c r="AG94" s="39"/>
      <c r="AH94" s="39"/>
      <c r="AI94" s="39"/>
      <c r="AJ94" s="484"/>
      <c r="AK94" s="484"/>
      <c r="AL94" s="484"/>
      <c r="AM94" s="484"/>
      <c r="AN94" s="484"/>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row>
    <row r="95" spans="1:90">
      <c r="A95" s="1895"/>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484"/>
      <c r="AC95" s="484"/>
      <c r="AD95" s="39"/>
      <c r="AE95" s="39"/>
      <c r="AF95" s="39"/>
      <c r="AG95" s="39"/>
      <c r="AH95" s="39"/>
      <c r="AI95" s="39"/>
      <c r="AJ95" s="484"/>
      <c r="AK95" s="484"/>
      <c r="AL95" s="484"/>
      <c r="AM95" s="484"/>
      <c r="AN95" s="484"/>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row>
    <row r="96" spans="1:90">
      <c r="A96" s="1895"/>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484"/>
      <c r="AC96" s="484"/>
      <c r="AD96" s="39"/>
      <c r="AE96" s="39"/>
      <c r="AF96" s="39"/>
      <c r="AG96" s="39"/>
      <c r="AH96" s="39"/>
      <c r="AI96" s="39"/>
      <c r="AJ96" s="484"/>
      <c r="AK96" s="484"/>
      <c r="AL96" s="484"/>
      <c r="AM96" s="484"/>
      <c r="AN96" s="484"/>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row>
    <row r="97" spans="1:90">
      <c r="A97" s="1895"/>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484"/>
      <c r="AC97" s="484"/>
      <c r="AD97" s="39"/>
      <c r="AE97" s="39"/>
      <c r="AF97" s="39"/>
      <c r="AG97" s="39"/>
      <c r="AH97" s="39"/>
      <c r="AI97" s="39"/>
      <c r="AJ97" s="484"/>
      <c r="AK97" s="484"/>
      <c r="AL97" s="484"/>
      <c r="AM97" s="484"/>
      <c r="AN97" s="484"/>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row>
    <row r="98" spans="1:90">
      <c r="A98" s="1895"/>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484"/>
      <c r="AC98" s="484"/>
      <c r="AD98" s="39"/>
      <c r="AE98" s="39"/>
      <c r="AF98" s="39"/>
      <c r="AG98" s="39"/>
      <c r="AH98" s="39"/>
      <c r="AI98" s="39"/>
      <c r="AJ98" s="484"/>
      <c r="AK98" s="484"/>
      <c r="AL98" s="484"/>
      <c r="AM98" s="484"/>
      <c r="AN98" s="484"/>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row>
    <row r="99" spans="1:90">
      <c r="A99" s="1895"/>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484"/>
      <c r="AC99" s="484"/>
      <c r="AD99" s="39"/>
      <c r="AE99" s="39"/>
      <c r="AF99" s="39"/>
      <c r="AG99" s="39"/>
      <c r="AH99" s="39"/>
      <c r="AI99" s="39"/>
      <c r="AJ99" s="484"/>
      <c r="AK99" s="484"/>
      <c r="AL99" s="484"/>
      <c r="AM99" s="484"/>
      <c r="AN99" s="484"/>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row>
    <row r="100" spans="1:90">
      <c r="A100" s="1895"/>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484"/>
      <c r="AC100" s="484"/>
      <c r="AD100" s="39"/>
      <c r="AE100" s="39"/>
      <c r="AF100" s="39"/>
      <c r="AG100" s="39"/>
      <c r="AH100" s="39"/>
      <c r="AI100" s="39"/>
      <c r="AJ100" s="484"/>
      <c r="AK100" s="484"/>
      <c r="AL100" s="484"/>
      <c r="AM100" s="484"/>
      <c r="AN100" s="484"/>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row>
    <row r="101" spans="1:90">
      <c r="A101" s="1895"/>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484"/>
      <c r="AC101" s="484"/>
      <c r="AD101" s="39"/>
      <c r="AE101" s="39"/>
      <c r="AF101" s="39"/>
      <c r="AG101" s="39"/>
      <c r="AH101" s="39"/>
      <c r="AI101" s="39"/>
      <c r="AJ101" s="484"/>
      <c r="AK101" s="484"/>
      <c r="AL101" s="484"/>
      <c r="AM101" s="484"/>
      <c r="AN101" s="484"/>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row>
    <row r="102" spans="1:90">
      <c r="A102" s="1895"/>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484"/>
      <c r="AC102" s="484"/>
      <c r="AD102" s="39"/>
      <c r="AE102" s="39"/>
      <c r="AF102" s="39"/>
      <c r="AG102" s="39"/>
      <c r="AH102" s="39"/>
      <c r="AI102" s="39"/>
      <c r="AJ102" s="484"/>
      <c r="AK102" s="484"/>
      <c r="AL102" s="484"/>
      <c r="AM102" s="484"/>
      <c r="AN102" s="484"/>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row>
    <row r="103" spans="1:90">
      <c r="A103" s="1895"/>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484"/>
      <c r="AC103" s="484"/>
      <c r="AD103" s="39"/>
      <c r="AE103" s="39"/>
      <c r="AF103" s="39"/>
      <c r="AG103" s="39"/>
      <c r="AH103" s="39"/>
      <c r="AI103" s="39"/>
      <c r="AJ103" s="484"/>
      <c r="AK103" s="484"/>
      <c r="AL103" s="484"/>
      <c r="AM103" s="484"/>
      <c r="AN103" s="484"/>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row>
    <row r="104" spans="1:90">
      <c r="A104" s="1895"/>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484"/>
      <c r="AC104" s="484"/>
      <c r="AD104" s="39"/>
      <c r="AE104" s="39"/>
      <c r="AF104" s="39"/>
      <c r="AG104" s="39"/>
      <c r="AH104" s="39"/>
      <c r="AI104" s="39"/>
      <c r="AJ104" s="484"/>
      <c r="AK104" s="484"/>
      <c r="AL104" s="484"/>
      <c r="AM104" s="484"/>
      <c r="AN104" s="484"/>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row>
    <row r="105" spans="1:90">
      <c r="A105" s="1895"/>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484"/>
      <c r="AC105" s="484"/>
      <c r="AD105" s="39"/>
      <c r="AE105" s="39"/>
      <c r="AF105" s="39"/>
      <c r="AG105" s="39"/>
      <c r="AH105" s="39"/>
      <c r="AI105" s="39"/>
      <c r="AJ105" s="484"/>
      <c r="AK105" s="484"/>
      <c r="AL105" s="484"/>
      <c r="AM105" s="484"/>
      <c r="AN105" s="484"/>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row>
    <row r="106" spans="1:90">
      <c r="A106" s="1895"/>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484"/>
      <c r="AC106" s="484"/>
      <c r="AD106" s="39"/>
      <c r="AE106" s="39"/>
      <c r="AF106" s="39"/>
      <c r="AG106" s="39"/>
      <c r="AH106" s="39"/>
      <c r="AI106" s="39"/>
      <c r="AJ106" s="484"/>
      <c r="AK106" s="484"/>
      <c r="AL106" s="484"/>
      <c r="AM106" s="484"/>
      <c r="AN106" s="484"/>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row>
    <row r="107" spans="1:90">
      <c r="A107" s="1895"/>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484"/>
      <c r="AC107" s="484"/>
      <c r="AD107" s="39"/>
      <c r="AE107" s="39"/>
      <c r="AF107" s="39"/>
      <c r="AG107" s="39"/>
      <c r="AH107" s="39"/>
      <c r="AI107" s="39"/>
      <c r="AJ107" s="484"/>
      <c r="AK107" s="484"/>
      <c r="AL107" s="484"/>
      <c r="AM107" s="484"/>
      <c r="AN107" s="484"/>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row>
    <row r="108" spans="1:90">
      <c r="A108" s="1895"/>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484"/>
      <c r="AC108" s="484"/>
      <c r="AD108" s="39"/>
      <c r="AE108" s="39"/>
      <c r="AF108" s="39"/>
      <c r="AG108" s="39"/>
      <c r="AH108" s="39"/>
      <c r="AI108" s="39"/>
      <c r="AJ108" s="484"/>
      <c r="AK108" s="484"/>
      <c r="AL108" s="484"/>
      <c r="AM108" s="484"/>
      <c r="AN108" s="484"/>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row>
    <row r="109" spans="1:90">
      <c r="A109" s="1895"/>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484"/>
      <c r="AC109" s="484"/>
      <c r="AD109" s="39"/>
      <c r="AE109" s="39"/>
      <c r="AF109" s="39"/>
      <c r="AG109" s="39"/>
      <c r="AH109" s="39"/>
      <c r="AI109" s="39"/>
      <c r="AJ109" s="484"/>
      <c r="AK109" s="484"/>
      <c r="AL109" s="484"/>
      <c r="AM109" s="484"/>
      <c r="AN109" s="484"/>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row>
    <row r="110" spans="1:90">
      <c r="A110" s="1895"/>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484"/>
      <c r="AC110" s="484"/>
      <c r="AD110" s="39"/>
      <c r="AE110" s="39"/>
      <c r="AF110" s="39"/>
      <c r="AG110" s="39"/>
      <c r="AH110" s="39"/>
      <c r="AI110" s="39"/>
      <c r="AJ110" s="484"/>
      <c r="AK110" s="484"/>
      <c r="AL110" s="484"/>
      <c r="AM110" s="484"/>
      <c r="AN110" s="484"/>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row>
    <row r="111" spans="1:90">
      <c r="A111" s="1895"/>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484"/>
      <c r="AC111" s="484"/>
      <c r="AD111" s="39"/>
      <c r="AE111" s="39"/>
      <c r="AF111" s="39"/>
      <c r="AG111" s="39"/>
      <c r="AH111" s="39"/>
      <c r="AI111" s="39"/>
      <c r="AJ111" s="484"/>
      <c r="AK111" s="484"/>
      <c r="AL111" s="484"/>
      <c r="AM111" s="484"/>
      <c r="AN111" s="484"/>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row>
    <row r="112" spans="1:90">
      <c r="A112" s="1895"/>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484"/>
      <c r="AC112" s="484"/>
      <c r="AD112" s="39"/>
      <c r="AE112" s="39"/>
      <c r="AF112" s="39"/>
      <c r="AG112" s="39"/>
      <c r="AH112" s="39"/>
      <c r="AI112" s="39"/>
      <c r="AJ112" s="484"/>
      <c r="AK112" s="484"/>
      <c r="AL112" s="484"/>
      <c r="AM112" s="484"/>
      <c r="AN112" s="484"/>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row>
    <row r="113" spans="1:90">
      <c r="A113" s="1895"/>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484"/>
      <c r="AC113" s="484"/>
      <c r="AD113" s="39"/>
      <c r="AE113" s="39"/>
      <c r="AF113" s="39"/>
      <c r="AG113" s="39"/>
      <c r="AH113" s="39"/>
      <c r="AI113" s="39"/>
      <c r="AJ113" s="484"/>
      <c r="AK113" s="484"/>
      <c r="AL113" s="484"/>
      <c r="AM113" s="484"/>
      <c r="AN113" s="484"/>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row>
    <row r="114" spans="1:90">
      <c r="A114" s="1895"/>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484"/>
      <c r="AC114" s="484"/>
      <c r="AD114" s="39"/>
      <c r="AE114" s="39"/>
      <c r="AF114" s="39"/>
      <c r="AG114" s="39"/>
      <c r="AH114" s="39"/>
      <c r="AI114" s="39"/>
      <c r="AJ114" s="484"/>
      <c r="AK114" s="484"/>
      <c r="AL114" s="484"/>
      <c r="AM114" s="484"/>
      <c r="AN114" s="484"/>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row>
    <row r="115" spans="1:90">
      <c r="A115" s="1895"/>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484"/>
      <c r="AC115" s="484"/>
      <c r="AD115" s="39"/>
      <c r="AE115" s="39"/>
      <c r="AF115" s="39"/>
      <c r="AG115" s="39"/>
      <c r="AH115" s="39"/>
      <c r="AI115" s="39"/>
      <c r="AJ115" s="484"/>
      <c r="AK115" s="484"/>
      <c r="AL115" s="484"/>
      <c r="AM115" s="484"/>
      <c r="AN115" s="484"/>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row>
    <row r="116" spans="1:90">
      <c r="A116" s="1895"/>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484"/>
      <c r="AC116" s="484"/>
      <c r="AD116" s="39"/>
      <c r="AE116" s="39"/>
      <c r="AF116" s="39"/>
      <c r="AG116" s="39"/>
      <c r="AH116" s="39"/>
      <c r="AI116" s="39"/>
      <c r="AJ116" s="484"/>
      <c r="AK116" s="484"/>
      <c r="AL116" s="484"/>
      <c r="AM116" s="484"/>
      <c r="AN116" s="484"/>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row>
    <row r="117" spans="1:90">
      <c r="A117" s="1895"/>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484"/>
      <c r="AC117" s="484"/>
      <c r="AD117" s="39"/>
      <c r="AE117" s="39"/>
      <c r="AF117" s="39"/>
      <c r="AG117" s="39"/>
      <c r="AH117" s="39"/>
      <c r="AI117" s="39"/>
      <c r="AJ117" s="484"/>
      <c r="AK117" s="484"/>
      <c r="AL117" s="484"/>
      <c r="AM117" s="484"/>
      <c r="AN117" s="484"/>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row>
    <row r="118" spans="1:90">
      <c r="A118" s="1895"/>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484"/>
      <c r="AC118" s="484"/>
      <c r="AD118" s="39"/>
      <c r="AE118" s="39"/>
      <c r="AF118" s="39"/>
      <c r="AG118" s="39"/>
      <c r="AH118" s="39"/>
      <c r="AI118" s="39"/>
      <c r="AJ118" s="484"/>
      <c r="AK118" s="484"/>
      <c r="AL118" s="484"/>
      <c r="AM118" s="484"/>
      <c r="AN118" s="484"/>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row>
    <row r="119" spans="1:90">
      <c r="A119" s="1895"/>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484"/>
      <c r="AC119" s="484"/>
      <c r="AD119" s="39"/>
      <c r="AE119" s="39"/>
      <c r="AF119" s="39"/>
      <c r="AG119" s="39"/>
      <c r="AH119" s="39"/>
      <c r="AI119" s="39"/>
      <c r="AJ119" s="484"/>
      <c r="AK119" s="484"/>
      <c r="AL119" s="484"/>
      <c r="AM119" s="484"/>
      <c r="AN119" s="484"/>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row>
    <row r="120" spans="1:90">
      <c r="A120" s="1895"/>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484"/>
      <c r="AC120" s="484"/>
      <c r="AD120" s="39"/>
      <c r="AE120" s="39"/>
      <c r="AF120" s="39"/>
      <c r="AG120" s="39"/>
      <c r="AH120" s="39"/>
      <c r="AI120" s="39"/>
      <c r="AJ120" s="484"/>
      <c r="AK120" s="484"/>
      <c r="AL120" s="484"/>
      <c r="AM120" s="484"/>
      <c r="AN120" s="484"/>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row>
    <row r="121" spans="1:90">
      <c r="A121" s="1895"/>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484"/>
      <c r="AC121" s="484"/>
      <c r="AD121" s="39"/>
      <c r="AE121" s="39"/>
      <c r="AF121" s="39"/>
      <c r="AG121" s="39"/>
      <c r="AH121" s="39"/>
      <c r="AI121" s="39"/>
      <c r="AJ121" s="484"/>
      <c r="AK121" s="484"/>
      <c r="AL121" s="484"/>
      <c r="AM121" s="484"/>
      <c r="AN121" s="484"/>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row>
    <row r="122" spans="1:90">
      <c r="A122" s="1895"/>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484"/>
      <c r="AC122" s="484"/>
      <c r="AD122" s="39"/>
      <c r="AE122" s="39"/>
      <c r="AF122" s="39"/>
      <c r="AG122" s="39"/>
      <c r="AH122" s="39"/>
      <c r="AI122" s="39"/>
      <c r="AJ122" s="484"/>
      <c r="AK122" s="484"/>
      <c r="AL122" s="484"/>
      <c r="AM122" s="484"/>
      <c r="AN122" s="484"/>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row>
    <row r="123" spans="1:90">
      <c r="A123" s="1895"/>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484"/>
      <c r="AC123" s="484"/>
      <c r="AD123" s="39"/>
      <c r="AE123" s="39"/>
      <c r="AF123" s="39"/>
      <c r="AG123" s="39"/>
      <c r="AH123" s="39"/>
      <c r="AI123" s="39"/>
      <c r="AJ123" s="484"/>
      <c r="AK123" s="484"/>
      <c r="AL123" s="484"/>
      <c r="AM123" s="484"/>
      <c r="AN123" s="484"/>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row>
    <row r="124" spans="1:90">
      <c r="A124" s="1895"/>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484"/>
      <c r="AC124" s="484"/>
      <c r="AD124" s="39"/>
      <c r="AE124" s="39"/>
      <c r="AF124" s="39"/>
      <c r="AG124" s="39"/>
      <c r="AH124" s="39"/>
      <c r="AI124" s="39"/>
      <c r="AJ124" s="484"/>
      <c r="AK124" s="484"/>
      <c r="AL124" s="484"/>
      <c r="AM124" s="484"/>
      <c r="AN124" s="484"/>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row>
    <row r="125" spans="1:90">
      <c r="A125" s="1895"/>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484"/>
      <c r="AC125" s="484"/>
      <c r="AD125" s="39"/>
      <c r="AE125" s="39"/>
      <c r="AF125" s="39"/>
      <c r="AG125" s="39"/>
      <c r="AH125" s="39"/>
      <c r="AI125" s="39"/>
      <c r="AJ125" s="484"/>
      <c r="AK125" s="484"/>
      <c r="AL125" s="484"/>
      <c r="AM125" s="484"/>
      <c r="AN125" s="484"/>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row>
    <row r="126" spans="1:90">
      <c r="A126" s="1895"/>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484"/>
      <c r="AC126" s="484"/>
      <c r="AD126" s="39"/>
      <c r="AE126" s="39"/>
      <c r="AF126" s="39"/>
      <c r="AG126" s="39"/>
      <c r="AH126" s="39"/>
      <c r="AI126" s="39"/>
      <c r="AJ126" s="484"/>
      <c r="AK126" s="484"/>
      <c r="AL126" s="484"/>
      <c r="AM126" s="484"/>
      <c r="AN126" s="484"/>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row>
    <row r="127" spans="1:90">
      <c r="A127" s="1895"/>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484"/>
      <c r="AC127" s="484"/>
      <c r="AD127" s="39"/>
      <c r="AE127" s="39"/>
      <c r="AF127" s="39"/>
      <c r="AG127" s="39"/>
      <c r="AH127" s="39"/>
      <c r="AI127" s="39"/>
      <c r="AJ127" s="484"/>
      <c r="AK127" s="484"/>
      <c r="AL127" s="484"/>
      <c r="AM127" s="484"/>
      <c r="AN127" s="484"/>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row>
    <row r="128" spans="1:90">
      <c r="A128" s="1895"/>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484"/>
      <c r="AC128" s="484"/>
      <c r="AD128" s="39"/>
      <c r="AE128" s="39"/>
      <c r="AF128" s="39"/>
      <c r="AG128" s="39"/>
      <c r="AH128" s="39"/>
      <c r="AI128" s="39"/>
      <c r="AJ128" s="484"/>
      <c r="AK128" s="484"/>
      <c r="AL128" s="484"/>
      <c r="AM128" s="484"/>
      <c r="AN128" s="484"/>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row>
    <row r="129" spans="1:90">
      <c r="A129" s="1895"/>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484"/>
      <c r="AC129" s="484"/>
      <c r="AD129" s="39"/>
      <c r="AE129" s="39"/>
      <c r="AF129" s="39"/>
      <c r="AG129" s="39"/>
      <c r="AH129" s="39"/>
      <c r="AI129" s="39"/>
      <c r="AJ129" s="484"/>
      <c r="AK129" s="484"/>
      <c r="AL129" s="484"/>
      <c r="AM129" s="484"/>
      <c r="AN129" s="484"/>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row>
    <row r="130" spans="1:90">
      <c r="A130" s="1895"/>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484"/>
      <c r="AC130" s="484"/>
      <c r="AD130" s="39"/>
      <c r="AE130" s="39"/>
      <c r="AF130" s="39"/>
      <c r="AG130" s="39"/>
      <c r="AH130" s="39"/>
      <c r="AI130" s="39"/>
      <c r="AJ130" s="484"/>
      <c r="AK130" s="484"/>
      <c r="AL130" s="484"/>
      <c r="AM130" s="484"/>
      <c r="AN130" s="484"/>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row>
    <row r="131" spans="1:90">
      <c r="A131" s="1895"/>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484"/>
      <c r="AC131" s="484"/>
      <c r="AD131" s="39"/>
      <c r="AE131" s="39"/>
      <c r="AF131" s="39"/>
      <c r="AG131" s="39"/>
      <c r="AH131" s="39"/>
      <c r="AI131" s="39"/>
      <c r="AJ131" s="484"/>
      <c r="AK131" s="484"/>
      <c r="AL131" s="484"/>
      <c r="AM131" s="484"/>
      <c r="AN131" s="484"/>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row>
    <row r="132" spans="1:90">
      <c r="A132" s="1895"/>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484"/>
      <c r="AC132" s="484"/>
      <c r="AD132" s="39"/>
      <c r="AE132" s="39"/>
      <c r="AF132" s="39"/>
      <c r="AG132" s="39"/>
      <c r="AH132" s="39"/>
      <c r="AI132" s="39"/>
      <c r="AJ132" s="484"/>
      <c r="AK132" s="484"/>
      <c r="AL132" s="484"/>
      <c r="AM132" s="484"/>
      <c r="AN132" s="484"/>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row>
    <row r="133" spans="1:90">
      <c r="A133" s="1895"/>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484"/>
      <c r="AC133" s="484"/>
      <c r="AD133" s="39"/>
      <c r="AE133" s="39"/>
      <c r="AF133" s="39"/>
      <c r="AG133" s="39"/>
      <c r="AH133" s="39"/>
      <c r="AI133" s="39"/>
      <c r="AJ133" s="484"/>
      <c r="AK133" s="484"/>
      <c r="AL133" s="484"/>
      <c r="AM133" s="484"/>
      <c r="AN133" s="484"/>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row>
    <row r="134" spans="1:90">
      <c r="A134" s="1895"/>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484"/>
      <c r="AC134" s="484"/>
      <c r="AD134" s="39"/>
      <c r="AE134" s="39"/>
      <c r="AF134" s="39"/>
      <c r="AG134" s="39"/>
      <c r="AH134" s="39"/>
      <c r="AI134" s="39"/>
      <c r="AJ134" s="484"/>
      <c r="AK134" s="484"/>
      <c r="AL134" s="484"/>
      <c r="AM134" s="484"/>
      <c r="AN134" s="484"/>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row>
    <row r="135" spans="1:90">
      <c r="A135" s="1895"/>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484"/>
      <c r="AC135" s="484"/>
      <c r="AD135" s="39"/>
      <c r="AE135" s="39"/>
      <c r="AF135" s="39"/>
      <c r="AG135" s="39"/>
      <c r="AH135" s="39"/>
      <c r="AI135" s="39"/>
      <c r="AJ135" s="484"/>
      <c r="AK135" s="484"/>
      <c r="AL135" s="484"/>
      <c r="AM135" s="484"/>
      <c r="AN135" s="484"/>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row>
    <row r="136" spans="1:90">
      <c r="A136" s="1895"/>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484"/>
      <c r="AC136" s="484"/>
      <c r="AD136" s="39"/>
      <c r="AE136" s="39"/>
      <c r="AF136" s="39"/>
      <c r="AG136" s="39"/>
      <c r="AH136" s="39"/>
      <c r="AI136" s="39"/>
      <c r="AJ136" s="484"/>
      <c r="AK136" s="484"/>
      <c r="AL136" s="484"/>
      <c r="AM136" s="484"/>
      <c r="AN136" s="484"/>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row>
    <row r="137" spans="1:90">
      <c r="A137" s="1895"/>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484"/>
      <c r="AC137" s="484"/>
      <c r="AD137" s="39"/>
      <c r="AE137" s="39"/>
      <c r="AF137" s="39"/>
      <c r="AG137" s="39"/>
      <c r="AH137" s="39"/>
      <c r="AI137" s="39"/>
      <c r="AJ137" s="484"/>
      <c r="AK137" s="484"/>
      <c r="AL137" s="484"/>
      <c r="AM137" s="484"/>
      <c r="AN137" s="484"/>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row>
    <row r="138" spans="1:90">
      <c r="A138" s="1895"/>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484"/>
      <c r="AC138" s="484"/>
      <c r="AD138" s="39"/>
      <c r="AE138" s="39"/>
      <c r="AF138" s="39"/>
      <c r="AG138" s="39"/>
      <c r="AH138" s="39"/>
      <c r="AI138" s="39"/>
      <c r="AJ138" s="484"/>
      <c r="AK138" s="484"/>
      <c r="AL138" s="484"/>
      <c r="AM138" s="484"/>
      <c r="AN138" s="484"/>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row>
    <row r="139" spans="1:90">
      <c r="A139" s="1895"/>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484"/>
      <c r="AC139" s="484"/>
      <c r="AD139" s="39"/>
      <c r="AE139" s="39"/>
      <c r="AF139" s="39"/>
      <c r="AG139" s="39"/>
      <c r="AH139" s="39"/>
      <c r="AI139" s="39"/>
      <c r="AJ139" s="484"/>
      <c r="AK139" s="484"/>
      <c r="AL139" s="484"/>
      <c r="AM139" s="484"/>
      <c r="AN139" s="484"/>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row>
    <row r="140" spans="1:90">
      <c r="A140" s="1895"/>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484"/>
      <c r="AC140" s="484"/>
      <c r="AD140" s="39"/>
      <c r="AE140" s="39"/>
      <c r="AF140" s="39"/>
      <c r="AG140" s="39"/>
      <c r="AH140" s="39"/>
      <c r="AI140" s="39"/>
      <c r="AJ140" s="484"/>
      <c r="AK140" s="484"/>
      <c r="AL140" s="484"/>
      <c r="AM140" s="484"/>
      <c r="AN140" s="484"/>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row>
    <row r="141" spans="1:90">
      <c r="A141" s="1895"/>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484"/>
      <c r="AC141" s="484"/>
      <c r="AD141" s="39"/>
      <c r="AE141" s="39"/>
      <c r="AF141" s="39"/>
      <c r="AG141" s="39"/>
      <c r="AH141" s="39"/>
      <c r="AI141" s="39"/>
      <c r="AJ141" s="484"/>
      <c r="AK141" s="484"/>
      <c r="AL141" s="484"/>
      <c r="AM141" s="484"/>
      <c r="AN141" s="484"/>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row>
    <row r="142" spans="1:90">
      <c r="A142" s="1895"/>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484"/>
      <c r="AC142" s="484"/>
      <c r="AD142" s="39"/>
      <c r="AE142" s="39"/>
      <c r="AF142" s="39"/>
      <c r="AG142" s="39"/>
      <c r="AH142" s="39"/>
      <c r="AI142" s="39"/>
      <c r="AJ142" s="484"/>
      <c r="AK142" s="484"/>
      <c r="AL142" s="484"/>
      <c r="AM142" s="484"/>
      <c r="AN142" s="484"/>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row>
    <row r="143" spans="1:90">
      <c r="A143" s="1895"/>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484"/>
      <c r="AC143" s="484"/>
      <c r="AD143" s="39"/>
      <c r="AE143" s="39"/>
      <c r="AF143" s="39"/>
      <c r="AG143" s="39"/>
      <c r="AH143" s="39"/>
      <c r="AI143" s="39"/>
      <c r="AJ143" s="484"/>
      <c r="AK143" s="484"/>
      <c r="AL143" s="484"/>
      <c r="AM143" s="484"/>
      <c r="AN143" s="484"/>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row>
    <row r="144" spans="1:90">
      <c r="A144" s="1895"/>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484"/>
      <c r="AC144" s="484"/>
      <c r="AD144" s="39"/>
      <c r="AE144" s="39"/>
      <c r="AF144" s="39"/>
      <c r="AG144" s="39"/>
      <c r="AH144" s="39"/>
      <c r="AI144" s="39"/>
      <c r="AJ144" s="484"/>
      <c r="AK144" s="484"/>
      <c r="AL144" s="484"/>
      <c r="AM144" s="484"/>
      <c r="AN144" s="484"/>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row>
    <row r="145" spans="1:90">
      <c r="A145" s="1895"/>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484"/>
      <c r="AC145" s="484"/>
      <c r="AD145" s="39"/>
      <c r="AE145" s="39"/>
      <c r="AF145" s="39"/>
      <c r="AG145" s="39"/>
      <c r="AH145" s="39"/>
      <c r="AI145" s="39"/>
      <c r="AJ145" s="484"/>
      <c r="AK145" s="484"/>
      <c r="AL145" s="484"/>
      <c r="AM145" s="484"/>
      <c r="AN145" s="484"/>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row>
    <row r="146" spans="1:90">
      <c r="A146" s="1895"/>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484"/>
      <c r="AC146" s="484"/>
      <c r="AD146" s="39"/>
      <c r="AE146" s="39"/>
      <c r="AF146" s="39"/>
      <c r="AG146" s="39"/>
      <c r="AH146" s="39"/>
      <c r="AI146" s="39"/>
      <c r="AJ146" s="484"/>
      <c r="AK146" s="484"/>
      <c r="AL146" s="484"/>
      <c r="AM146" s="484"/>
      <c r="AN146" s="484"/>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row>
    <row r="147" spans="1:90">
      <c r="A147" s="1895"/>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484"/>
      <c r="AC147" s="484"/>
      <c r="AD147" s="39"/>
      <c r="AE147" s="39"/>
      <c r="AF147" s="39"/>
      <c r="AG147" s="39"/>
      <c r="AH147" s="39"/>
      <c r="AI147" s="39"/>
      <c r="AJ147" s="484"/>
      <c r="AK147" s="484"/>
      <c r="AL147" s="484"/>
      <c r="AM147" s="484"/>
      <c r="AN147" s="484"/>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row>
    <row r="148" spans="1:90">
      <c r="A148" s="1895"/>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484"/>
      <c r="AC148" s="484"/>
      <c r="AD148" s="39"/>
      <c r="AE148" s="39"/>
      <c r="AF148" s="39"/>
      <c r="AG148" s="39"/>
      <c r="AH148" s="39"/>
      <c r="AI148" s="39"/>
      <c r="AJ148" s="484"/>
      <c r="AK148" s="484"/>
      <c r="AL148" s="484"/>
      <c r="AM148" s="484"/>
      <c r="AN148" s="484"/>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row>
    <row r="149" spans="1:90">
      <c r="A149" s="1895"/>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484"/>
      <c r="AC149" s="484"/>
      <c r="AD149" s="39"/>
      <c r="AE149" s="39"/>
      <c r="AF149" s="39"/>
      <c r="AG149" s="39"/>
      <c r="AH149" s="39"/>
      <c r="AI149" s="39"/>
      <c r="AJ149" s="484"/>
      <c r="AK149" s="484"/>
      <c r="AL149" s="484"/>
      <c r="AM149" s="484"/>
      <c r="AN149" s="484"/>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row>
    <row r="150" spans="1:90">
      <c r="A150" s="1895"/>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484"/>
      <c r="AC150" s="484"/>
      <c r="AD150" s="39"/>
      <c r="AE150" s="39"/>
      <c r="AF150" s="39"/>
      <c r="AG150" s="39"/>
      <c r="AH150" s="39"/>
      <c r="AI150" s="39"/>
      <c r="AJ150" s="484"/>
      <c r="AK150" s="484"/>
      <c r="AL150" s="484"/>
      <c r="AM150" s="484"/>
      <c r="AN150" s="484"/>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row>
    <row r="151" spans="1:90">
      <c r="A151" s="1895"/>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484"/>
      <c r="AC151" s="484"/>
      <c r="AD151" s="39"/>
      <c r="AE151" s="39"/>
      <c r="AF151" s="39"/>
      <c r="AG151" s="39"/>
      <c r="AH151" s="39"/>
      <c r="AI151" s="39"/>
      <c r="AJ151" s="484"/>
      <c r="AK151" s="484"/>
      <c r="AL151" s="484"/>
      <c r="AM151" s="484"/>
      <c r="AN151" s="484"/>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row>
    <row r="152" spans="1:90">
      <c r="A152" s="1895"/>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484"/>
      <c r="AC152" s="484"/>
      <c r="AD152" s="39"/>
      <c r="AE152" s="39"/>
      <c r="AF152" s="39"/>
      <c r="AG152" s="39"/>
      <c r="AH152" s="39"/>
      <c r="AI152" s="39"/>
      <c r="AJ152" s="484"/>
      <c r="AK152" s="484"/>
      <c r="AL152" s="484"/>
      <c r="AM152" s="484"/>
      <c r="AN152" s="484"/>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row>
    <row r="153" spans="1:90">
      <c r="A153" s="1895"/>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484"/>
      <c r="AC153" s="484"/>
      <c r="AD153" s="39"/>
      <c r="AE153" s="39"/>
      <c r="AF153" s="39"/>
      <c r="AG153" s="39"/>
      <c r="AH153" s="39"/>
      <c r="AI153" s="39"/>
      <c r="AJ153" s="484"/>
      <c r="AK153" s="484"/>
      <c r="AL153" s="484"/>
      <c r="AM153" s="484"/>
      <c r="AN153" s="484"/>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row>
    <row r="154" spans="1:90">
      <c r="A154" s="1895"/>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484"/>
      <c r="AC154" s="484"/>
      <c r="AD154" s="39"/>
      <c r="AE154" s="39"/>
      <c r="AF154" s="39"/>
      <c r="AG154" s="39"/>
      <c r="AH154" s="39"/>
      <c r="AI154" s="39"/>
      <c r="AJ154" s="484"/>
      <c r="AK154" s="484"/>
      <c r="AL154" s="484"/>
      <c r="AM154" s="484"/>
      <c r="AN154" s="484"/>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row>
    <row r="155" spans="1:90">
      <c r="A155" s="1895"/>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484"/>
      <c r="AC155" s="484"/>
      <c r="AD155" s="39"/>
      <c r="AE155" s="39"/>
      <c r="AF155" s="39"/>
      <c r="AG155" s="39"/>
      <c r="AH155" s="39"/>
      <c r="AI155" s="39"/>
      <c r="AJ155" s="484"/>
      <c r="AK155" s="484"/>
      <c r="AL155" s="484"/>
      <c r="AM155" s="484"/>
      <c r="AN155" s="484"/>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row>
    <row r="156" spans="1:90">
      <c r="A156" s="1895"/>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484"/>
      <c r="AC156" s="484"/>
      <c r="AD156" s="39"/>
      <c r="AE156" s="39"/>
      <c r="AF156" s="39"/>
      <c r="AG156" s="39"/>
      <c r="AH156" s="39"/>
      <c r="AI156" s="39"/>
      <c r="AJ156" s="484"/>
      <c r="AK156" s="484"/>
      <c r="AL156" s="484"/>
      <c r="AM156" s="484"/>
      <c r="AN156" s="484"/>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row>
    <row r="157" spans="1:90">
      <c r="A157" s="1895"/>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484"/>
      <c r="AC157" s="484"/>
      <c r="AD157" s="39"/>
      <c r="AE157" s="39"/>
      <c r="AF157" s="39"/>
      <c r="AG157" s="39"/>
      <c r="AH157" s="39"/>
      <c r="AI157" s="39"/>
      <c r="AJ157" s="484"/>
      <c r="AK157" s="484"/>
      <c r="AL157" s="484"/>
      <c r="AM157" s="484"/>
      <c r="AN157" s="484"/>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row>
    <row r="158" spans="1:90">
      <c r="A158" s="1895"/>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484"/>
      <c r="AC158" s="484"/>
      <c r="AD158" s="39"/>
      <c r="AE158" s="39"/>
      <c r="AF158" s="39"/>
      <c r="AG158" s="39"/>
      <c r="AH158" s="39"/>
      <c r="AI158" s="39"/>
      <c r="AJ158" s="484"/>
      <c r="AK158" s="484"/>
      <c r="AL158" s="484"/>
      <c r="AM158" s="484"/>
      <c r="AN158" s="484"/>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row>
    <row r="159" spans="1:90">
      <c r="A159" s="1895"/>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484"/>
      <c r="AC159" s="484"/>
      <c r="AD159" s="39"/>
      <c r="AE159" s="39"/>
      <c r="AF159" s="39"/>
      <c r="AG159" s="39"/>
      <c r="AH159" s="39"/>
      <c r="AI159" s="39"/>
      <c r="AJ159" s="484"/>
      <c r="AK159" s="484"/>
      <c r="AL159" s="484"/>
      <c r="AM159" s="484"/>
      <c r="AN159" s="484"/>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row>
    <row r="160" spans="1:90">
      <c r="A160" s="1895"/>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484"/>
      <c r="AC160" s="484"/>
      <c r="AD160" s="39"/>
      <c r="AE160" s="39"/>
      <c r="AF160" s="39"/>
      <c r="AG160" s="39"/>
      <c r="AH160" s="39"/>
      <c r="AI160" s="39"/>
      <c r="AJ160" s="484"/>
      <c r="AK160" s="484"/>
      <c r="AL160" s="484"/>
      <c r="AM160" s="484"/>
      <c r="AN160" s="484"/>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row>
    <row r="161" spans="1:90">
      <c r="A161" s="1895"/>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484"/>
      <c r="AC161" s="484"/>
      <c r="AD161" s="39"/>
      <c r="AE161" s="39"/>
      <c r="AF161" s="39"/>
      <c r="AG161" s="39"/>
      <c r="AH161" s="39"/>
      <c r="AI161" s="39"/>
      <c r="AJ161" s="484"/>
      <c r="AK161" s="484"/>
      <c r="AL161" s="484"/>
      <c r="AM161" s="484"/>
      <c r="AN161" s="484"/>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row>
    <row r="162" spans="1:90">
      <c r="A162" s="1895"/>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484"/>
      <c r="AC162" s="484"/>
      <c r="AD162" s="39"/>
      <c r="AE162" s="39"/>
      <c r="AF162" s="39"/>
      <c r="AG162" s="39"/>
      <c r="AH162" s="39"/>
      <c r="AI162" s="39"/>
      <c r="AJ162" s="484"/>
      <c r="AK162" s="484"/>
      <c r="AL162" s="484"/>
      <c r="AM162" s="484"/>
      <c r="AN162" s="484"/>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row>
    <row r="163" spans="1:90">
      <c r="A163" s="1895"/>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484"/>
      <c r="AC163" s="484"/>
      <c r="AD163" s="39"/>
      <c r="AE163" s="39"/>
      <c r="AF163" s="39"/>
      <c r="AG163" s="39"/>
      <c r="AH163" s="39"/>
      <c r="AI163" s="39"/>
      <c r="AJ163" s="484"/>
      <c r="AK163" s="484"/>
      <c r="AL163" s="484"/>
      <c r="AM163" s="484"/>
      <c r="AN163" s="484"/>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row>
    <row r="164" spans="1:90">
      <c r="A164" s="1895"/>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484"/>
      <c r="AC164" s="484"/>
      <c r="AD164" s="39"/>
      <c r="AE164" s="39"/>
      <c r="AF164" s="39"/>
      <c r="AG164" s="39"/>
      <c r="AH164" s="39"/>
      <c r="AI164" s="39"/>
      <c r="AJ164" s="484"/>
      <c r="AK164" s="484"/>
      <c r="AL164" s="484"/>
      <c r="AM164" s="484"/>
      <c r="AN164" s="484"/>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row>
    <row r="165" spans="1:90">
      <c r="A165" s="1895"/>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484"/>
      <c r="AC165" s="484"/>
      <c r="AD165" s="39"/>
      <c r="AE165" s="39"/>
      <c r="AF165" s="39"/>
      <c r="AG165" s="39"/>
      <c r="AH165" s="39"/>
      <c r="AI165" s="39"/>
      <c r="AJ165" s="484"/>
      <c r="AK165" s="484"/>
      <c r="AL165" s="484"/>
      <c r="AM165" s="484"/>
      <c r="AN165" s="484"/>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row>
    <row r="166" spans="1:90">
      <c r="A166" s="1895"/>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484"/>
      <c r="AC166" s="484"/>
      <c r="AD166" s="39"/>
      <c r="AE166" s="39"/>
      <c r="AF166" s="39"/>
      <c r="AG166" s="39"/>
      <c r="AH166" s="39"/>
      <c r="AI166" s="39"/>
      <c r="AJ166" s="484"/>
      <c r="AK166" s="484"/>
      <c r="AL166" s="484"/>
      <c r="AM166" s="484"/>
      <c r="AN166" s="484"/>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row>
    <row r="167" spans="1:90">
      <c r="A167" s="1895"/>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484"/>
      <c r="AC167" s="484"/>
      <c r="AD167" s="39"/>
      <c r="AE167" s="39"/>
      <c r="AF167" s="39"/>
      <c r="AG167" s="39"/>
      <c r="AH167" s="39"/>
      <c r="AI167" s="39"/>
      <c r="AJ167" s="484"/>
      <c r="AK167" s="484"/>
      <c r="AL167" s="484"/>
      <c r="AM167" s="484"/>
      <c r="AN167" s="484"/>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row>
    <row r="168" spans="1:90">
      <c r="A168" s="1895"/>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484"/>
      <c r="AC168" s="484"/>
      <c r="AD168" s="39"/>
      <c r="AE168" s="39"/>
      <c r="AF168" s="39"/>
      <c r="AG168" s="39"/>
      <c r="AH168" s="39"/>
      <c r="AI168" s="39"/>
      <c r="AJ168" s="484"/>
      <c r="AK168" s="484"/>
      <c r="AL168" s="484"/>
      <c r="AM168" s="484"/>
      <c r="AN168" s="484"/>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row>
    <row r="169" spans="1:90">
      <c r="A169" s="1895"/>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484"/>
      <c r="AC169" s="484"/>
      <c r="AD169" s="39"/>
      <c r="AE169" s="39"/>
      <c r="AF169" s="39"/>
      <c r="AG169" s="39"/>
      <c r="AH169" s="39"/>
      <c r="AI169" s="39"/>
      <c r="AJ169" s="484"/>
      <c r="AK169" s="484"/>
      <c r="AL169" s="484"/>
      <c r="AM169" s="484"/>
      <c r="AN169" s="484"/>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row>
    <row r="170" spans="1:90">
      <c r="A170" s="1895"/>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484"/>
      <c r="AC170" s="484"/>
      <c r="AD170" s="39"/>
      <c r="AE170" s="39"/>
      <c r="AF170" s="39"/>
      <c r="AG170" s="39"/>
      <c r="AH170" s="39"/>
      <c r="AI170" s="39"/>
      <c r="AJ170" s="484"/>
      <c r="AK170" s="484"/>
      <c r="AL170" s="484"/>
      <c r="AM170" s="484"/>
      <c r="AN170" s="484"/>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row>
    <row r="171" spans="1:90">
      <c r="A171" s="1895"/>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484"/>
      <c r="AC171" s="484"/>
      <c r="AD171" s="39"/>
      <c r="AE171" s="39"/>
      <c r="AF171" s="39"/>
      <c r="AG171" s="39"/>
      <c r="AH171" s="39"/>
      <c r="AI171" s="39"/>
      <c r="AJ171" s="484"/>
      <c r="AK171" s="484"/>
      <c r="AL171" s="484"/>
      <c r="AM171" s="484"/>
      <c r="AN171" s="484"/>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row>
    <row r="172" spans="1:90">
      <c r="A172" s="1895"/>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484"/>
      <c r="AC172" s="484"/>
      <c r="AD172" s="39"/>
      <c r="AE172" s="39"/>
      <c r="AF172" s="39"/>
      <c r="AG172" s="39"/>
      <c r="AH172" s="39"/>
      <c r="AI172" s="39"/>
      <c r="AJ172" s="484"/>
      <c r="AK172" s="484"/>
      <c r="AL172" s="484"/>
      <c r="AM172" s="484"/>
      <c r="AN172" s="484"/>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row>
    <row r="173" spans="1:90">
      <c r="A173" s="1895"/>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484"/>
      <c r="AC173" s="484"/>
      <c r="AD173" s="39"/>
      <c r="AE173" s="39"/>
      <c r="AF173" s="39"/>
      <c r="AG173" s="39"/>
      <c r="AH173" s="39"/>
      <c r="AI173" s="39"/>
      <c r="AJ173" s="484"/>
      <c r="AK173" s="484"/>
      <c r="AL173" s="484"/>
      <c r="AM173" s="484"/>
      <c r="AN173" s="484"/>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row>
    <row r="174" spans="1:90">
      <c r="A174" s="1895"/>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484"/>
      <c r="AC174" s="484"/>
      <c r="AD174" s="39"/>
      <c r="AE174" s="39"/>
      <c r="AF174" s="39"/>
      <c r="AG174" s="39"/>
      <c r="AH174" s="39"/>
      <c r="AI174" s="39"/>
      <c r="AJ174" s="484"/>
      <c r="AK174" s="484"/>
      <c r="AL174" s="484"/>
      <c r="AM174" s="484"/>
      <c r="AN174" s="484"/>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row>
    <row r="175" spans="1:90">
      <c r="A175" s="1895"/>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484"/>
      <c r="AC175" s="484"/>
      <c r="AD175" s="39"/>
      <c r="AE175" s="39"/>
      <c r="AF175" s="39"/>
      <c r="AG175" s="39"/>
      <c r="AH175" s="39"/>
      <c r="AI175" s="39"/>
      <c r="AJ175" s="484"/>
      <c r="AK175" s="484"/>
      <c r="AL175" s="484"/>
      <c r="AM175" s="484"/>
      <c r="AN175" s="484"/>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row>
    <row r="176" spans="1:90">
      <c r="A176" s="1895"/>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484"/>
      <c r="AC176" s="484"/>
      <c r="AD176" s="39"/>
      <c r="AE176" s="39"/>
      <c r="AF176" s="39"/>
      <c r="AG176" s="39"/>
      <c r="AH176" s="39"/>
      <c r="AI176" s="39"/>
      <c r="AJ176" s="484"/>
      <c r="AK176" s="484"/>
      <c r="AL176" s="484"/>
      <c r="AM176" s="484"/>
      <c r="AN176" s="484"/>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row>
    <row r="177" spans="1:90">
      <c r="A177" s="1895"/>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484"/>
      <c r="AC177" s="484"/>
      <c r="AD177" s="39"/>
      <c r="AE177" s="39"/>
      <c r="AF177" s="39"/>
      <c r="AG177" s="39"/>
      <c r="AH177" s="39"/>
      <c r="AI177" s="39"/>
      <c r="AJ177" s="484"/>
      <c r="AK177" s="484"/>
      <c r="AL177" s="484"/>
      <c r="AM177" s="484"/>
      <c r="AN177" s="484"/>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row>
    <row r="178" spans="1:90">
      <c r="A178" s="1895"/>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484"/>
      <c r="AC178" s="484"/>
      <c r="AD178" s="39"/>
      <c r="AE178" s="39"/>
      <c r="AF178" s="39"/>
      <c r="AG178" s="39"/>
      <c r="AH178" s="39"/>
      <c r="AI178" s="39"/>
      <c r="AJ178" s="484"/>
      <c r="AK178" s="484"/>
      <c r="AL178" s="484"/>
      <c r="AM178" s="484"/>
      <c r="AN178" s="484"/>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row>
    <row r="179" spans="1:90">
      <c r="A179" s="1895"/>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484"/>
      <c r="AC179" s="484"/>
      <c r="AD179" s="39"/>
      <c r="AE179" s="39"/>
      <c r="AF179" s="39"/>
      <c r="AG179" s="39"/>
      <c r="AH179" s="39"/>
      <c r="AI179" s="39"/>
      <c r="AJ179" s="484"/>
      <c r="AK179" s="484"/>
      <c r="AL179" s="484"/>
      <c r="AM179" s="484"/>
      <c r="AN179" s="484"/>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row>
    <row r="180" spans="1:90">
      <c r="A180" s="1895"/>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484"/>
      <c r="AC180" s="484"/>
      <c r="AD180" s="39"/>
      <c r="AE180" s="39"/>
      <c r="AF180" s="39"/>
      <c r="AG180" s="39"/>
      <c r="AH180" s="39"/>
      <c r="AI180" s="39"/>
      <c r="AJ180" s="484"/>
      <c r="AK180" s="484"/>
      <c r="AL180" s="484"/>
      <c r="AM180" s="484"/>
      <c r="AN180" s="484"/>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row>
    <row r="181" spans="1:90">
      <c r="A181" s="1895"/>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484"/>
      <c r="AC181" s="484"/>
      <c r="AD181" s="39"/>
      <c r="AE181" s="39"/>
      <c r="AF181" s="39"/>
      <c r="AG181" s="39"/>
      <c r="AH181" s="39"/>
      <c r="AI181" s="39"/>
      <c r="AJ181" s="484"/>
      <c r="AK181" s="484"/>
      <c r="AL181" s="484"/>
      <c r="AM181" s="484"/>
      <c r="AN181" s="484"/>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row>
    <row r="182" spans="1:90">
      <c r="A182" s="1895"/>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484"/>
      <c r="AC182" s="484"/>
      <c r="AD182" s="39"/>
      <c r="AE182" s="39"/>
      <c r="AF182" s="39"/>
      <c r="AG182" s="39"/>
      <c r="AH182" s="39"/>
      <c r="AI182" s="39"/>
      <c r="AJ182" s="484"/>
      <c r="AK182" s="484"/>
      <c r="AL182" s="484"/>
      <c r="AM182" s="484"/>
      <c r="AN182" s="484"/>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row>
    <row r="183" spans="1:90">
      <c r="A183" s="1895"/>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484"/>
      <c r="AC183" s="484"/>
      <c r="AD183" s="39"/>
      <c r="AE183" s="39"/>
      <c r="AF183" s="39"/>
      <c r="AG183" s="39"/>
      <c r="AH183" s="39"/>
      <c r="AI183" s="39"/>
      <c r="AJ183" s="484"/>
      <c r="AK183" s="484"/>
      <c r="AL183" s="484"/>
      <c r="AM183" s="484"/>
      <c r="AN183" s="484"/>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row>
    <row r="184" spans="1:90">
      <c r="A184" s="1895"/>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484"/>
      <c r="AC184" s="484"/>
      <c r="AD184" s="39"/>
      <c r="AE184" s="39"/>
      <c r="AF184" s="39"/>
      <c r="AG184" s="39"/>
      <c r="AH184" s="39"/>
      <c r="AI184" s="39"/>
      <c r="AJ184" s="484"/>
      <c r="AK184" s="484"/>
      <c r="AL184" s="484"/>
      <c r="AM184" s="484"/>
      <c r="AN184" s="484"/>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row>
    <row r="185" spans="1:90">
      <c r="A185" s="1895"/>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484"/>
      <c r="AC185" s="484"/>
      <c r="AD185" s="39"/>
      <c r="AE185" s="39"/>
      <c r="AF185" s="39"/>
      <c r="AG185" s="39"/>
      <c r="AH185" s="39"/>
      <c r="AI185" s="39"/>
      <c r="AJ185" s="484"/>
      <c r="AK185" s="484"/>
      <c r="AL185" s="484"/>
      <c r="AM185" s="484"/>
      <c r="AN185" s="484"/>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row>
    <row r="186" spans="1:90">
      <c r="A186" s="1895"/>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484"/>
      <c r="AC186" s="484"/>
      <c r="AD186" s="39"/>
      <c r="AE186" s="39"/>
      <c r="AF186" s="39"/>
      <c r="AG186" s="39"/>
      <c r="AH186" s="39"/>
      <c r="AI186" s="39"/>
      <c r="AJ186" s="484"/>
      <c r="AK186" s="484"/>
      <c r="AL186" s="484"/>
      <c r="AM186" s="484"/>
      <c r="AN186" s="484"/>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row>
    <row r="187" spans="1:90">
      <c r="A187" s="1895"/>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484"/>
      <c r="AC187" s="484"/>
      <c r="AD187" s="39"/>
      <c r="AE187" s="39"/>
      <c r="AF187" s="39"/>
      <c r="AG187" s="39"/>
      <c r="AH187" s="39"/>
      <c r="AI187" s="39"/>
      <c r="AJ187" s="484"/>
      <c r="AK187" s="484"/>
      <c r="AL187" s="484"/>
      <c r="AM187" s="484"/>
      <c r="AN187" s="484"/>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row>
    <row r="188" spans="1:90">
      <c r="A188" s="1895"/>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484"/>
      <c r="AC188" s="484"/>
      <c r="AD188" s="39"/>
      <c r="AE188" s="39"/>
      <c r="AF188" s="39"/>
      <c r="AG188" s="39"/>
      <c r="AH188" s="39"/>
      <c r="AI188" s="39"/>
      <c r="AJ188" s="484"/>
      <c r="AK188" s="484"/>
      <c r="AL188" s="484"/>
      <c r="AM188" s="484"/>
      <c r="AN188" s="484"/>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row>
    <row r="189" spans="1:90">
      <c r="A189" s="1895"/>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484"/>
      <c r="AC189" s="484"/>
      <c r="AD189" s="39"/>
      <c r="AE189" s="39"/>
      <c r="AF189" s="39"/>
      <c r="AG189" s="39"/>
      <c r="AH189" s="39"/>
      <c r="AI189" s="39"/>
      <c r="AJ189" s="484"/>
      <c r="AK189" s="484"/>
      <c r="AL189" s="484"/>
      <c r="AM189" s="484"/>
      <c r="AN189" s="484"/>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row>
    <row r="190" spans="1:90">
      <c r="A190" s="1895"/>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484"/>
      <c r="AC190" s="484"/>
      <c r="AD190" s="39"/>
      <c r="AE190" s="39"/>
      <c r="AF190" s="39"/>
      <c r="AG190" s="39"/>
      <c r="AH190" s="39"/>
      <c r="AI190" s="39"/>
      <c r="AJ190" s="484"/>
      <c r="AK190" s="484"/>
      <c r="AL190" s="484"/>
      <c r="AM190" s="484"/>
      <c r="AN190" s="484"/>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row>
    <row r="191" spans="1:90">
      <c r="A191" s="1895"/>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484"/>
      <c r="AC191" s="484"/>
      <c r="AD191" s="39"/>
      <c r="AE191" s="39"/>
      <c r="AF191" s="39"/>
      <c r="AG191" s="39"/>
      <c r="AH191" s="39"/>
      <c r="AI191" s="39"/>
      <c r="AJ191" s="484"/>
      <c r="AK191" s="484"/>
      <c r="AL191" s="484"/>
      <c r="AM191" s="484"/>
      <c r="AN191" s="484"/>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row>
    <row r="192" spans="1:90">
      <c r="A192" s="1895"/>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484"/>
      <c r="AC192" s="484"/>
      <c r="AD192" s="39"/>
      <c r="AE192" s="39"/>
      <c r="AF192" s="39"/>
      <c r="AG192" s="39"/>
      <c r="AH192" s="39"/>
      <c r="AI192" s="39"/>
      <c r="AJ192" s="484"/>
      <c r="AK192" s="484"/>
      <c r="AL192" s="484"/>
      <c r="AM192" s="484"/>
      <c r="AN192" s="484"/>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row>
    <row r="193" spans="1:90">
      <c r="A193" s="1895"/>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484"/>
      <c r="AC193" s="484"/>
      <c r="AD193" s="39"/>
      <c r="AE193" s="39"/>
      <c r="AF193" s="39"/>
      <c r="AG193" s="39"/>
      <c r="AH193" s="39"/>
      <c r="AI193" s="39"/>
      <c r="AJ193" s="484"/>
      <c r="AK193" s="484"/>
      <c r="AL193" s="484"/>
      <c r="AM193" s="484"/>
      <c r="AN193" s="484"/>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row>
    <row r="194" spans="1:90">
      <c r="A194" s="1895"/>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484"/>
      <c r="AC194" s="484"/>
      <c r="AD194" s="39"/>
      <c r="AE194" s="39"/>
      <c r="AF194" s="39"/>
      <c r="AG194" s="39"/>
      <c r="AH194" s="39"/>
      <c r="AI194" s="39"/>
      <c r="AJ194" s="484"/>
      <c r="AK194" s="484"/>
      <c r="AL194" s="484"/>
      <c r="AM194" s="484"/>
      <c r="AN194" s="484"/>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row>
    <row r="195" spans="1:90">
      <c r="A195" s="1895"/>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484"/>
      <c r="AC195" s="484"/>
      <c r="AD195" s="39"/>
      <c r="AE195" s="39"/>
      <c r="AF195" s="39"/>
      <c r="AG195" s="39"/>
      <c r="AH195" s="39"/>
      <c r="AI195" s="39"/>
      <c r="AJ195" s="484"/>
      <c r="AK195" s="484"/>
      <c r="AL195" s="484"/>
      <c r="AM195" s="484"/>
      <c r="AN195" s="484"/>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row>
    <row r="196" spans="1:90">
      <c r="A196" s="1895"/>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484"/>
      <c r="AC196" s="484"/>
      <c r="AD196" s="39"/>
      <c r="AE196" s="39"/>
      <c r="AF196" s="39"/>
      <c r="AG196" s="39"/>
      <c r="AH196" s="39"/>
      <c r="AI196" s="39"/>
      <c r="AJ196" s="484"/>
      <c r="AK196" s="484"/>
      <c r="AL196" s="484"/>
      <c r="AM196" s="484"/>
      <c r="AN196" s="484"/>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row>
    <row r="197" spans="1:90">
      <c r="A197" s="1895"/>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484"/>
      <c r="AC197" s="484"/>
      <c r="AD197" s="39"/>
      <c r="AE197" s="39"/>
      <c r="AF197" s="39"/>
      <c r="AG197" s="39"/>
      <c r="AH197" s="39"/>
      <c r="AI197" s="39"/>
      <c r="AJ197" s="484"/>
      <c r="AK197" s="484"/>
      <c r="AL197" s="484"/>
      <c r="AM197" s="484"/>
      <c r="AN197" s="484"/>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row>
    <row r="198" spans="1:90">
      <c r="A198" s="1895"/>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484"/>
      <c r="AC198" s="484"/>
      <c r="AD198" s="39"/>
      <c r="AE198" s="39"/>
      <c r="AF198" s="39"/>
      <c r="AG198" s="39"/>
      <c r="AH198" s="39"/>
      <c r="AI198" s="39"/>
      <c r="AJ198" s="484"/>
      <c r="AK198" s="484"/>
      <c r="AL198" s="484"/>
      <c r="AM198" s="484"/>
      <c r="AN198" s="484"/>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row>
    <row r="199" spans="1:90">
      <c r="A199" s="1895"/>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484"/>
      <c r="AC199" s="484"/>
      <c r="AD199" s="39"/>
      <c r="AE199" s="39"/>
      <c r="AF199" s="39"/>
      <c r="AG199" s="39"/>
      <c r="AH199" s="39"/>
      <c r="AI199" s="39"/>
      <c r="AJ199" s="484"/>
      <c r="AK199" s="484"/>
      <c r="AL199" s="484"/>
      <c r="AM199" s="484"/>
      <c r="AN199" s="484"/>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row>
    <row r="200" spans="1:90">
      <c r="A200" s="1895"/>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484"/>
      <c r="AC200" s="484"/>
      <c r="AD200" s="39"/>
      <c r="AE200" s="39"/>
      <c r="AF200" s="39"/>
      <c r="AG200" s="39"/>
      <c r="AH200" s="39"/>
      <c r="AI200" s="39"/>
      <c r="AJ200" s="484"/>
      <c r="AK200" s="484"/>
      <c r="AL200" s="484"/>
      <c r="AM200" s="484"/>
      <c r="AN200" s="484"/>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row>
    <row r="201" spans="1:90">
      <c r="A201" s="1895"/>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484"/>
      <c r="AC201" s="484"/>
      <c r="AD201" s="39"/>
      <c r="AE201" s="39"/>
      <c r="AF201" s="39"/>
      <c r="AG201" s="39"/>
      <c r="AH201" s="39"/>
      <c r="AI201" s="39"/>
      <c r="AJ201" s="484"/>
      <c r="AK201" s="484"/>
      <c r="AL201" s="484"/>
      <c r="AM201" s="484"/>
      <c r="AN201" s="484"/>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row>
    <row r="202" spans="1:90">
      <c r="A202" s="1895"/>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484"/>
      <c r="AC202" s="484"/>
      <c r="AD202" s="39"/>
      <c r="AE202" s="39"/>
      <c r="AF202" s="39"/>
      <c r="AG202" s="39"/>
      <c r="AH202" s="39"/>
      <c r="AI202" s="39"/>
      <c r="AJ202" s="484"/>
      <c r="AK202" s="484"/>
      <c r="AL202" s="484"/>
      <c r="AM202" s="484"/>
      <c r="AN202" s="484"/>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row>
    <row r="203" spans="1:90">
      <c r="A203" s="1895"/>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484"/>
      <c r="AC203" s="484"/>
      <c r="AD203" s="39"/>
      <c r="AE203" s="39"/>
      <c r="AF203" s="39"/>
      <c r="AG203" s="39"/>
      <c r="AH203" s="39"/>
      <c r="AI203" s="39"/>
      <c r="AJ203" s="484"/>
      <c r="AK203" s="484"/>
      <c r="AL203" s="484"/>
      <c r="AM203" s="484"/>
      <c r="AN203" s="484"/>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row>
    <row r="204" spans="1:90">
      <c r="A204" s="1895"/>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484"/>
      <c r="AC204" s="484"/>
      <c r="AD204" s="39"/>
      <c r="AE204" s="39"/>
      <c r="AF204" s="39"/>
      <c r="AG204" s="39"/>
      <c r="AH204" s="39"/>
      <c r="AI204" s="39"/>
      <c r="AJ204" s="484"/>
      <c r="AK204" s="484"/>
      <c r="AL204" s="484"/>
      <c r="AM204" s="484"/>
      <c r="AN204" s="484"/>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row>
    <row r="205" spans="1:90">
      <c r="A205" s="1895"/>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484"/>
      <c r="AC205" s="484"/>
      <c r="AD205" s="39"/>
      <c r="AE205" s="39"/>
      <c r="AF205" s="39"/>
      <c r="AG205" s="39"/>
      <c r="AH205" s="39"/>
      <c r="AI205" s="39"/>
      <c r="AJ205" s="484"/>
      <c r="AK205" s="484"/>
      <c r="AL205" s="484"/>
      <c r="AM205" s="484"/>
      <c r="AN205" s="484"/>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row>
    <row r="206" spans="1:90">
      <c r="A206" s="1895"/>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484"/>
      <c r="AC206" s="484"/>
      <c r="AD206" s="39"/>
      <c r="AE206" s="39"/>
      <c r="AF206" s="39"/>
      <c r="AG206" s="39"/>
      <c r="AH206" s="39"/>
      <c r="AI206" s="39"/>
      <c r="AJ206" s="484"/>
      <c r="AK206" s="484"/>
      <c r="AL206" s="484"/>
      <c r="AM206" s="484"/>
      <c r="AN206" s="484"/>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row>
    <row r="207" spans="1:90">
      <c r="A207" s="1895"/>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484"/>
      <c r="AC207" s="484"/>
      <c r="AD207" s="39"/>
      <c r="AE207" s="39"/>
      <c r="AF207" s="39"/>
      <c r="AG207" s="39"/>
      <c r="AH207" s="39"/>
      <c r="AI207" s="39"/>
      <c r="AJ207" s="484"/>
      <c r="AK207" s="484"/>
      <c r="AL207" s="484"/>
      <c r="AM207" s="484"/>
      <c r="AN207" s="484"/>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row>
    <row r="208" spans="1:90">
      <c r="A208" s="1895"/>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484"/>
      <c r="AC208" s="484"/>
      <c r="AD208" s="39"/>
      <c r="AE208" s="39"/>
      <c r="AF208" s="39"/>
      <c r="AG208" s="39"/>
      <c r="AH208" s="39"/>
      <c r="AI208" s="39"/>
      <c r="AJ208" s="484"/>
      <c r="AK208" s="484"/>
      <c r="AL208" s="484"/>
      <c r="AM208" s="484"/>
      <c r="AN208" s="484"/>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row>
    <row r="209" spans="1:90">
      <c r="A209" s="1895"/>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484"/>
      <c r="AC209" s="484"/>
      <c r="AD209" s="39"/>
      <c r="AE209" s="39"/>
      <c r="AF209" s="39"/>
      <c r="AG209" s="39"/>
      <c r="AH209" s="39"/>
      <c r="AI209" s="39"/>
      <c r="AJ209" s="484"/>
      <c r="AK209" s="484"/>
      <c r="AL209" s="484"/>
      <c r="AM209" s="484"/>
      <c r="AN209" s="484"/>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row>
    <row r="210" spans="1:90">
      <c r="A210" s="1895"/>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484"/>
      <c r="AC210" s="484"/>
      <c r="AD210" s="39"/>
      <c r="AE210" s="39"/>
      <c r="AF210" s="39"/>
      <c r="AG210" s="39"/>
      <c r="AH210" s="39"/>
      <c r="AI210" s="39"/>
      <c r="AJ210" s="484"/>
      <c r="AK210" s="484"/>
      <c r="AL210" s="484"/>
      <c r="AM210" s="484"/>
      <c r="AN210" s="484"/>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row>
    <row r="211" spans="1:90">
      <c r="A211" s="1895"/>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484"/>
      <c r="AC211" s="484"/>
      <c r="AD211" s="39"/>
      <c r="AE211" s="39"/>
      <c r="AF211" s="39"/>
      <c r="AG211" s="39"/>
      <c r="AH211" s="39"/>
      <c r="AI211" s="39"/>
      <c r="AJ211" s="484"/>
      <c r="AK211" s="484"/>
      <c r="AL211" s="484"/>
      <c r="AM211" s="484"/>
      <c r="AN211" s="484"/>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row>
    <row r="212" spans="1:90">
      <c r="A212" s="1895"/>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484"/>
      <c r="AC212" s="484"/>
      <c r="AD212" s="39"/>
      <c r="AE212" s="39"/>
      <c r="AF212" s="39"/>
      <c r="AG212" s="39"/>
      <c r="AH212" s="39"/>
      <c r="AI212" s="39"/>
      <c r="AJ212" s="484"/>
      <c r="AK212" s="484"/>
      <c r="AL212" s="484"/>
      <c r="AM212" s="484"/>
      <c r="AN212" s="484"/>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row>
    <row r="213" spans="1:90">
      <c r="A213" s="1895"/>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484"/>
      <c r="AC213" s="484"/>
      <c r="AD213" s="39"/>
      <c r="AE213" s="39"/>
      <c r="AF213" s="39"/>
      <c r="AG213" s="39"/>
      <c r="AH213" s="39"/>
      <c r="AI213" s="39"/>
      <c r="AJ213" s="484"/>
      <c r="AK213" s="484"/>
      <c r="AL213" s="484"/>
      <c r="AM213" s="484"/>
      <c r="AN213" s="484"/>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row>
    <row r="214" spans="1:90">
      <c r="A214" s="1895"/>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484"/>
      <c r="AC214" s="484"/>
      <c r="AD214" s="39"/>
      <c r="AE214" s="39"/>
      <c r="AF214" s="39"/>
      <c r="AG214" s="39"/>
      <c r="AH214" s="39"/>
      <c r="AI214" s="39"/>
      <c r="AJ214" s="484"/>
      <c r="AK214" s="484"/>
      <c r="AL214" s="484"/>
      <c r="AM214" s="484"/>
      <c r="AN214" s="484"/>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row>
    <row r="215" spans="1:90">
      <c r="A215" s="1895"/>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484"/>
      <c r="AC215" s="484"/>
      <c r="AD215" s="39"/>
      <c r="AE215" s="39"/>
      <c r="AF215" s="39"/>
      <c r="AG215" s="39"/>
      <c r="AH215" s="39"/>
      <c r="AI215" s="39"/>
      <c r="AJ215" s="484"/>
      <c r="AK215" s="484"/>
      <c r="AL215" s="484"/>
      <c r="AM215" s="484"/>
      <c r="AN215" s="484"/>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row>
    <row r="216" spans="1:90">
      <c r="A216" s="1895"/>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484"/>
      <c r="AC216" s="484"/>
      <c r="AD216" s="39"/>
      <c r="AE216" s="39"/>
      <c r="AF216" s="39"/>
      <c r="AG216" s="39"/>
      <c r="AH216" s="39"/>
      <c r="AI216" s="39"/>
      <c r="AJ216" s="484"/>
      <c r="AK216" s="484"/>
      <c r="AL216" s="484"/>
      <c r="AM216" s="484"/>
      <c r="AN216" s="484"/>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row>
    <row r="217" spans="1:90">
      <c r="A217" s="1895"/>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484"/>
      <c r="AC217" s="484"/>
      <c r="AD217" s="39"/>
      <c r="AE217" s="39"/>
      <c r="AF217" s="39"/>
      <c r="AG217" s="39"/>
      <c r="AH217" s="39"/>
      <c r="AI217" s="39"/>
      <c r="AJ217" s="484"/>
      <c r="AK217" s="484"/>
      <c r="AL217" s="484"/>
      <c r="AM217" s="484"/>
      <c r="AN217" s="484"/>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row>
    <row r="218" spans="1:90">
      <c r="A218" s="1895"/>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484"/>
      <c r="AC218" s="484"/>
      <c r="AD218" s="39"/>
      <c r="AE218" s="39"/>
      <c r="AF218" s="39"/>
      <c r="AG218" s="39"/>
      <c r="AH218" s="39"/>
      <c r="AI218" s="39"/>
      <c r="AJ218" s="484"/>
      <c r="AK218" s="484"/>
      <c r="AL218" s="484"/>
      <c r="AM218" s="484"/>
      <c r="AN218" s="484"/>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row>
    <row r="219" spans="1:90">
      <c r="A219" s="1895"/>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484"/>
      <c r="AC219" s="484"/>
      <c r="AD219" s="39"/>
      <c r="AE219" s="39"/>
      <c r="AF219" s="39"/>
      <c r="AG219" s="39"/>
      <c r="AH219" s="39"/>
      <c r="AI219" s="39"/>
      <c r="AJ219" s="484"/>
      <c r="AK219" s="484"/>
      <c r="AL219" s="484"/>
      <c r="AM219" s="484"/>
      <c r="AN219" s="484"/>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row>
    <row r="220" spans="1:90">
      <c r="A220" s="1895"/>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484"/>
      <c r="AC220" s="484"/>
      <c r="AD220" s="39"/>
      <c r="AE220" s="39"/>
      <c r="AF220" s="39"/>
      <c r="AG220" s="39"/>
      <c r="AH220" s="39"/>
      <c r="AI220" s="39"/>
      <c r="AJ220" s="484"/>
      <c r="AK220" s="484"/>
      <c r="AL220" s="484"/>
      <c r="AM220" s="484"/>
      <c r="AN220" s="484"/>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row>
    <row r="221" spans="1:90">
      <c r="A221" s="1895"/>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484"/>
      <c r="AC221" s="484"/>
      <c r="AD221" s="39"/>
      <c r="AE221" s="39"/>
      <c r="AF221" s="39"/>
      <c r="AG221" s="39"/>
      <c r="AH221" s="39"/>
      <c r="AI221" s="39"/>
      <c r="AJ221" s="484"/>
      <c r="AK221" s="484"/>
      <c r="AL221" s="484"/>
      <c r="AM221" s="484"/>
      <c r="AN221" s="484"/>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row>
    <row r="222" spans="1:90">
      <c r="A222" s="1895"/>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484"/>
      <c r="AC222" s="484"/>
      <c r="AD222" s="39"/>
      <c r="AE222" s="39"/>
      <c r="AF222" s="39"/>
      <c r="AG222" s="39"/>
      <c r="AH222" s="39"/>
      <c r="AI222" s="39"/>
      <c r="AJ222" s="484"/>
      <c r="AK222" s="484"/>
      <c r="AL222" s="484"/>
      <c r="AM222" s="484"/>
      <c r="AN222" s="484"/>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row>
    <row r="223" spans="1:90">
      <c r="A223" s="1895"/>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484"/>
      <c r="AC223" s="484"/>
      <c r="AD223" s="39"/>
      <c r="AE223" s="39"/>
      <c r="AF223" s="39"/>
      <c r="AG223" s="39"/>
      <c r="AH223" s="39"/>
      <c r="AI223" s="39"/>
      <c r="AJ223" s="484"/>
      <c r="AK223" s="484"/>
      <c r="AL223" s="484"/>
      <c r="AM223" s="484"/>
      <c r="AN223" s="484"/>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row>
    <row r="224" spans="1:90">
      <c r="A224" s="1895"/>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484"/>
      <c r="AC224" s="484"/>
      <c r="AD224" s="39"/>
      <c r="AE224" s="39"/>
      <c r="AF224" s="39"/>
      <c r="AG224" s="39"/>
      <c r="AH224" s="39"/>
      <c r="AI224" s="39"/>
      <c r="AJ224" s="484"/>
      <c r="AK224" s="484"/>
      <c r="AL224" s="484"/>
      <c r="AM224" s="484"/>
      <c r="AN224" s="484"/>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row>
    <row r="225" spans="1:90">
      <c r="A225" s="1895"/>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484"/>
      <c r="AC225" s="484"/>
      <c r="AD225" s="39"/>
      <c r="AE225" s="39"/>
      <c r="AF225" s="39"/>
      <c r="AG225" s="39"/>
      <c r="AH225" s="39"/>
      <c r="AI225" s="39"/>
      <c r="AJ225" s="484"/>
      <c r="AK225" s="484"/>
      <c r="AL225" s="484"/>
      <c r="AM225" s="484"/>
      <c r="AN225" s="484"/>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row>
    <row r="226" spans="1:90">
      <c r="A226" s="1895"/>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484"/>
      <c r="AC226" s="484"/>
      <c r="AD226" s="39"/>
      <c r="AE226" s="39"/>
      <c r="AF226" s="39"/>
      <c r="AG226" s="39"/>
      <c r="AH226" s="39"/>
      <c r="AI226" s="39"/>
      <c r="AJ226" s="484"/>
      <c r="AK226" s="484"/>
      <c r="AL226" s="484"/>
      <c r="AM226" s="484"/>
      <c r="AN226" s="484"/>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row>
    <row r="227" spans="1:90">
      <c r="A227" s="1895"/>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484"/>
      <c r="AC227" s="484"/>
      <c r="AD227" s="39"/>
      <c r="AE227" s="39"/>
      <c r="AF227" s="39"/>
      <c r="AG227" s="39"/>
      <c r="AH227" s="39"/>
      <c r="AI227" s="39"/>
      <c r="AJ227" s="484"/>
      <c r="AK227" s="484"/>
      <c r="AL227" s="484"/>
      <c r="AM227" s="484"/>
      <c r="AN227" s="484"/>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row>
    <row r="228" spans="1:90">
      <c r="A228" s="1895"/>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484"/>
      <c r="AC228" s="484"/>
      <c r="AD228" s="39"/>
      <c r="AE228" s="39"/>
      <c r="AF228" s="39"/>
      <c r="AG228" s="39"/>
      <c r="AH228" s="39"/>
      <c r="AI228" s="39"/>
      <c r="AJ228" s="484"/>
      <c r="AK228" s="484"/>
      <c r="AL228" s="484"/>
      <c r="AM228" s="484"/>
      <c r="AN228" s="484"/>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row>
    <row r="229" spans="1:90">
      <c r="A229" s="1895"/>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484"/>
      <c r="AC229" s="484"/>
      <c r="AD229" s="39"/>
      <c r="AE229" s="39"/>
      <c r="AF229" s="39"/>
      <c r="AG229" s="39"/>
      <c r="AH229" s="39"/>
      <c r="AI229" s="39"/>
      <c r="AJ229" s="484"/>
      <c r="AK229" s="484"/>
      <c r="AL229" s="484"/>
      <c r="AM229" s="484"/>
      <c r="AN229" s="484"/>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row>
    <row r="230" spans="1:90">
      <c r="A230" s="1895"/>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484"/>
      <c r="AC230" s="484"/>
      <c r="AD230" s="39"/>
      <c r="AE230" s="39"/>
      <c r="AF230" s="39"/>
      <c r="AG230" s="39"/>
      <c r="AH230" s="39"/>
      <c r="AI230" s="39"/>
      <c r="AJ230" s="484"/>
      <c r="AK230" s="484"/>
      <c r="AL230" s="484"/>
      <c r="AM230" s="484"/>
      <c r="AN230" s="484"/>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row>
    <row r="231" spans="1:90">
      <c r="A231" s="1895"/>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484"/>
      <c r="AC231" s="484"/>
      <c r="AD231" s="39"/>
      <c r="AE231" s="39"/>
      <c r="AF231" s="39"/>
      <c r="AG231" s="39"/>
      <c r="AH231" s="39"/>
      <c r="AI231" s="39"/>
      <c r="AJ231" s="484"/>
      <c r="AK231" s="484"/>
      <c r="AL231" s="484"/>
      <c r="AM231" s="484"/>
      <c r="AN231" s="484"/>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row>
    <row r="232" spans="1:90">
      <c r="A232" s="1895"/>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484"/>
      <c r="AC232" s="484"/>
      <c r="AD232" s="39"/>
      <c r="AE232" s="39"/>
      <c r="AF232" s="39"/>
      <c r="AG232" s="39"/>
      <c r="AH232" s="39"/>
      <c r="AI232" s="39"/>
      <c r="AJ232" s="484"/>
      <c r="AK232" s="484"/>
      <c r="AL232" s="484"/>
      <c r="AM232" s="484"/>
      <c r="AN232" s="484"/>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row>
    <row r="233" spans="1:90">
      <c r="A233" s="1895"/>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484"/>
      <c r="AC233" s="484"/>
      <c r="AD233" s="39"/>
      <c r="AE233" s="39"/>
      <c r="AF233" s="39"/>
      <c r="AG233" s="39"/>
      <c r="AH233" s="39"/>
      <c r="AI233" s="39"/>
      <c r="AJ233" s="484"/>
      <c r="AK233" s="484"/>
      <c r="AL233" s="484"/>
      <c r="AM233" s="484"/>
      <c r="AN233" s="484"/>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row>
    <row r="234" spans="1:90">
      <c r="A234" s="1895"/>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484"/>
      <c r="AC234" s="484"/>
      <c r="AD234" s="39"/>
      <c r="AE234" s="39"/>
      <c r="AF234" s="39"/>
      <c r="AG234" s="39"/>
      <c r="AH234" s="39"/>
      <c r="AI234" s="39"/>
      <c r="AJ234" s="484"/>
      <c r="AK234" s="484"/>
      <c r="AL234" s="484"/>
      <c r="AM234" s="484"/>
      <c r="AN234" s="484"/>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row>
    <row r="235" spans="1:90">
      <c r="A235" s="1895"/>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484"/>
      <c r="AC235" s="484"/>
      <c r="AD235" s="39"/>
      <c r="AE235" s="39"/>
      <c r="AF235" s="39"/>
      <c r="AG235" s="39"/>
      <c r="AH235" s="39"/>
      <c r="AI235" s="39"/>
      <c r="AJ235" s="484"/>
      <c r="AK235" s="484"/>
      <c r="AL235" s="484"/>
      <c r="AM235" s="484"/>
      <c r="AN235" s="484"/>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row>
    <row r="236" spans="1:90">
      <c r="A236" s="1895"/>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484"/>
      <c r="AC236" s="484"/>
      <c r="AD236" s="39"/>
      <c r="AE236" s="39"/>
      <c r="AF236" s="39"/>
      <c r="AG236" s="39"/>
      <c r="AH236" s="39"/>
      <c r="AI236" s="39"/>
      <c r="AJ236" s="484"/>
      <c r="AK236" s="484"/>
      <c r="AL236" s="484"/>
      <c r="AM236" s="484"/>
      <c r="AN236" s="484"/>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row>
    <row r="237" spans="1:90">
      <c r="A237" s="1895"/>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484"/>
      <c r="AC237" s="484"/>
      <c r="AD237" s="39"/>
      <c r="AE237" s="39"/>
      <c r="AF237" s="39"/>
      <c r="AG237" s="39"/>
      <c r="AH237" s="39"/>
      <c r="AI237" s="39"/>
      <c r="AJ237" s="484"/>
      <c r="AK237" s="484"/>
      <c r="AL237" s="484"/>
      <c r="AM237" s="484"/>
      <c r="AN237" s="484"/>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row>
    <row r="238" spans="1:90">
      <c r="A238" s="1895"/>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484"/>
      <c r="AC238" s="484"/>
      <c r="AD238" s="39"/>
      <c r="AE238" s="39"/>
      <c r="AF238" s="39"/>
      <c r="AG238" s="39"/>
      <c r="AH238" s="39"/>
      <c r="AI238" s="39"/>
      <c r="AJ238" s="484"/>
      <c r="AK238" s="484"/>
      <c r="AL238" s="484"/>
      <c r="AM238" s="484"/>
      <c r="AN238" s="484"/>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row>
    <row r="239" spans="1:90">
      <c r="A239" s="1895"/>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484"/>
      <c r="AC239" s="484"/>
      <c r="AD239" s="39"/>
      <c r="AE239" s="39"/>
      <c r="AF239" s="39"/>
      <c r="AG239" s="39"/>
      <c r="AH239" s="39"/>
      <c r="AI239" s="39"/>
      <c r="AJ239" s="484"/>
      <c r="AK239" s="484"/>
      <c r="AL239" s="484"/>
      <c r="AM239" s="484"/>
      <c r="AN239" s="484"/>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row>
    <row r="240" spans="1:90">
      <c r="A240" s="1895"/>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484"/>
      <c r="AC240" s="484"/>
      <c r="AD240" s="39"/>
      <c r="AE240" s="39"/>
      <c r="AF240" s="39"/>
      <c r="AG240" s="39"/>
      <c r="AH240" s="39"/>
      <c r="AI240" s="39"/>
      <c r="AJ240" s="484"/>
      <c r="AK240" s="484"/>
      <c r="AL240" s="484"/>
      <c r="AM240" s="484"/>
      <c r="AN240" s="484"/>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row>
    <row r="241" spans="1:90">
      <c r="A241" s="1895"/>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484"/>
      <c r="AC241" s="484"/>
      <c r="AD241" s="39"/>
      <c r="AE241" s="39"/>
      <c r="AF241" s="39"/>
      <c r="AG241" s="39"/>
      <c r="AH241" s="39"/>
      <c r="AI241" s="39"/>
      <c r="AJ241" s="484"/>
      <c r="AK241" s="484"/>
      <c r="AL241" s="484"/>
      <c r="AM241" s="484"/>
      <c r="AN241" s="484"/>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row>
    <row r="242" spans="1:90">
      <c r="A242" s="1895"/>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484"/>
      <c r="AC242" s="484"/>
      <c r="AD242" s="39"/>
      <c r="AE242" s="39"/>
      <c r="AF242" s="39"/>
      <c r="AG242" s="39"/>
      <c r="AH242" s="39"/>
      <c r="AI242" s="39"/>
      <c r="AJ242" s="484"/>
      <c r="AK242" s="484"/>
      <c r="AL242" s="484"/>
      <c r="AM242" s="484"/>
      <c r="AN242" s="484"/>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row>
    <row r="243" spans="1:90">
      <c r="A243" s="1895"/>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484"/>
      <c r="AC243" s="484"/>
      <c r="AD243" s="39"/>
      <c r="AE243" s="39"/>
      <c r="AF243" s="39"/>
      <c r="AG243" s="39"/>
      <c r="AH243" s="39"/>
      <c r="AI243" s="39"/>
      <c r="AJ243" s="484"/>
      <c r="AK243" s="484"/>
      <c r="AL243" s="484"/>
      <c r="AM243" s="484"/>
      <c r="AN243" s="484"/>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row>
    <row r="244" spans="1:90">
      <c r="A244" s="1895"/>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484"/>
      <c r="AC244" s="484"/>
      <c r="AD244" s="39"/>
      <c r="AE244" s="39"/>
      <c r="AF244" s="39"/>
      <c r="AG244" s="39"/>
      <c r="AH244" s="39"/>
      <c r="AI244" s="39"/>
      <c r="AJ244" s="484"/>
      <c r="AK244" s="484"/>
      <c r="AL244" s="484"/>
      <c r="AM244" s="484"/>
      <c r="AN244" s="484"/>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row>
    <row r="245" spans="1:90">
      <c r="A245" s="1895"/>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484"/>
      <c r="AC245" s="484"/>
      <c r="AD245" s="39"/>
      <c r="AE245" s="39"/>
      <c r="AF245" s="39"/>
      <c r="AG245" s="39"/>
      <c r="AH245" s="39"/>
      <c r="AI245" s="39"/>
      <c r="AJ245" s="484"/>
      <c r="AK245" s="484"/>
      <c r="AL245" s="484"/>
      <c r="AM245" s="484"/>
      <c r="AN245" s="484"/>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row>
    <row r="246" spans="1:90">
      <c r="A246" s="1895"/>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484"/>
      <c r="AC246" s="484"/>
      <c r="AD246" s="39"/>
      <c r="AE246" s="39"/>
      <c r="AF246" s="39"/>
      <c r="AG246" s="39"/>
      <c r="AH246" s="39"/>
      <c r="AI246" s="39"/>
      <c r="AJ246" s="484"/>
      <c r="AK246" s="484"/>
      <c r="AL246" s="484"/>
      <c r="AM246" s="484"/>
      <c r="AN246" s="484"/>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row>
    <row r="247" spans="1:90">
      <c r="A247" s="1895"/>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484"/>
      <c r="AC247" s="484"/>
      <c r="AD247" s="39"/>
      <c r="AE247" s="39"/>
      <c r="AF247" s="39"/>
      <c r="AG247" s="39"/>
      <c r="AH247" s="39"/>
      <c r="AI247" s="39"/>
      <c r="AJ247" s="484"/>
      <c r="AK247" s="484"/>
      <c r="AL247" s="484"/>
      <c r="AM247" s="484"/>
      <c r="AN247" s="484"/>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row>
    <row r="248" spans="1:90">
      <c r="A248" s="1895"/>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484"/>
      <c r="AC248" s="484"/>
      <c r="AD248" s="39"/>
      <c r="AE248" s="39"/>
      <c r="AF248" s="39"/>
      <c r="AG248" s="39"/>
      <c r="AH248" s="39"/>
      <c r="AI248" s="39"/>
      <c r="AJ248" s="484"/>
      <c r="AK248" s="484"/>
      <c r="AL248" s="484"/>
      <c r="AM248" s="484"/>
      <c r="AN248" s="484"/>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row>
    <row r="249" spans="1:90">
      <c r="A249" s="1895"/>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484"/>
      <c r="AC249" s="484"/>
      <c r="AD249" s="39"/>
      <c r="AE249" s="39"/>
      <c r="AF249" s="39"/>
      <c r="AG249" s="39"/>
      <c r="AH249" s="39"/>
      <c r="AI249" s="39"/>
      <c r="AJ249" s="484"/>
      <c r="AK249" s="484"/>
      <c r="AL249" s="484"/>
      <c r="AM249" s="484"/>
      <c r="AN249" s="484"/>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row>
    <row r="250" spans="1:90">
      <c r="A250" s="1895"/>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484"/>
      <c r="AC250" s="484"/>
      <c r="AD250" s="39"/>
      <c r="AE250" s="39"/>
      <c r="AF250" s="39"/>
      <c r="AG250" s="39"/>
      <c r="AH250" s="39"/>
      <c r="AI250" s="39"/>
      <c r="AJ250" s="484"/>
      <c r="AK250" s="484"/>
      <c r="AL250" s="484"/>
      <c r="AM250" s="484"/>
      <c r="AN250" s="484"/>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row>
    <row r="251" spans="1:90">
      <c r="A251" s="1895"/>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484"/>
      <c r="AC251" s="484"/>
      <c r="AD251" s="39"/>
      <c r="AE251" s="39"/>
      <c r="AF251" s="39"/>
      <c r="AG251" s="39"/>
      <c r="AH251" s="39"/>
      <c r="AI251" s="39"/>
      <c r="AJ251" s="484"/>
      <c r="AK251" s="484"/>
      <c r="AL251" s="484"/>
      <c r="AM251" s="484"/>
      <c r="AN251" s="484"/>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row>
    <row r="252" spans="1:90">
      <c r="A252" s="1895"/>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484"/>
      <c r="AC252" s="484"/>
      <c r="AD252" s="39"/>
      <c r="AE252" s="39"/>
      <c r="AF252" s="39"/>
      <c r="AG252" s="39"/>
      <c r="AH252" s="39"/>
      <c r="AI252" s="39"/>
      <c r="AJ252" s="484"/>
      <c r="AK252" s="484"/>
      <c r="AL252" s="484"/>
      <c r="AM252" s="484"/>
      <c r="AN252" s="484"/>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row>
    <row r="253" spans="1:90">
      <c r="A253" s="1895"/>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484"/>
      <c r="AC253" s="484"/>
      <c r="AD253" s="39"/>
      <c r="AE253" s="39"/>
      <c r="AF253" s="39"/>
      <c r="AG253" s="39"/>
      <c r="AH253" s="39"/>
      <c r="AI253" s="39"/>
      <c r="AJ253" s="484"/>
      <c r="AK253" s="484"/>
      <c r="AL253" s="484"/>
      <c r="AM253" s="484"/>
      <c r="AN253" s="484"/>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row>
    <row r="254" spans="1:90">
      <c r="A254" s="1895"/>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484"/>
      <c r="AC254" s="484"/>
      <c r="AD254" s="39"/>
      <c r="AE254" s="39"/>
      <c r="AF254" s="39"/>
      <c r="AG254" s="39"/>
      <c r="AH254" s="39"/>
      <c r="AI254" s="39"/>
      <c r="AJ254" s="484"/>
      <c r="AK254" s="484"/>
      <c r="AL254" s="484"/>
      <c r="AM254" s="484"/>
      <c r="AN254" s="484"/>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row>
    <row r="255" spans="1:90">
      <c r="A255" s="1895"/>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484"/>
      <c r="AC255" s="484"/>
      <c r="AD255" s="39"/>
      <c r="AE255" s="39"/>
      <c r="AF255" s="39"/>
      <c r="AG255" s="39"/>
      <c r="AH255" s="39"/>
      <c r="AI255" s="39"/>
      <c r="AJ255" s="484"/>
      <c r="AK255" s="484"/>
      <c r="AL255" s="484"/>
      <c r="AM255" s="484"/>
      <c r="AN255" s="484"/>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row>
    <row r="256" spans="1:90">
      <c r="A256" s="1895"/>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484"/>
      <c r="AC256" s="484"/>
      <c r="AD256" s="39"/>
      <c r="AE256" s="39"/>
      <c r="AF256" s="39"/>
      <c r="AG256" s="39"/>
      <c r="AH256" s="39"/>
      <c r="AI256" s="39"/>
      <c r="AJ256" s="484"/>
      <c r="AK256" s="484"/>
      <c r="AL256" s="484"/>
      <c r="AM256" s="484"/>
      <c r="AN256" s="484"/>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row>
    <row r="257" spans="1:90">
      <c r="A257" s="1895"/>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484"/>
      <c r="AC257" s="484"/>
      <c r="AD257" s="39"/>
      <c r="AE257" s="39"/>
      <c r="AF257" s="39"/>
      <c r="AG257" s="39"/>
      <c r="AH257" s="39"/>
      <c r="AI257" s="39"/>
      <c r="AJ257" s="484"/>
      <c r="AK257" s="484"/>
      <c r="AL257" s="484"/>
      <c r="AM257" s="484"/>
      <c r="AN257" s="484"/>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row>
    <row r="258" spans="1:90">
      <c r="A258" s="1895"/>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484"/>
      <c r="AC258" s="484"/>
      <c r="AD258" s="39"/>
      <c r="AE258" s="39"/>
      <c r="AF258" s="39"/>
      <c r="AG258" s="39"/>
      <c r="AH258" s="39"/>
      <c r="AI258" s="39"/>
      <c r="AJ258" s="484"/>
      <c r="AK258" s="484"/>
      <c r="AL258" s="484"/>
      <c r="AM258" s="484"/>
      <c r="AN258" s="484"/>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row>
    <row r="259" spans="1:90">
      <c r="A259" s="1895"/>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484"/>
      <c r="AC259" s="484"/>
      <c r="AD259" s="39"/>
      <c r="AE259" s="39"/>
      <c r="AF259" s="39"/>
      <c r="AG259" s="39"/>
      <c r="AH259" s="39"/>
      <c r="AI259" s="39"/>
      <c r="AJ259" s="484"/>
      <c r="AK259" s="484"/>
      <c r="AL259" s="484"/>
      <c r="AM259" s="484"/>
      <c r="AN259" s="484"/>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row>
    <row r="260" spans="1:90">
      <c r="A260" s="1895"/>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484"/>
      <c r="AC260" s="484"/>
      <c r="AD260" s="39"/>
      <c r="AE260" s="39"/>
      <c r="AF260" s="39"/>
      <c r="AG260" s="39"/>
      <c r="AH260" s="39"/>
      <c r="AI260" s="39"/>
      <c r="AJ260" s="484"/>
      <c r="AK260" s="484"/>
      <c r="AL260" s="484"/>
      <c r="AM260" s="484"/>
      <c r="AN260" s="484"/>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row>
    <row r="261" spans="1:90">
      <c r="A261" s="1895"/>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484"/>
      <c r="AC261" s="484"/>
      <c r="AD261" s="39"/>
      <c r="AE261" s="39"/>
      <c r="AF261" s="39"/>
      <c r="AG261" s="39"/>
      <c r="AH261" s="39"/>
      <c r="AI261" s="39"/>
      <c r="AJ261" s="484"/>
      <c r="AK261" s="484"/>
      <c r="AL261" s="484"/>
      <c r="AM261" s="484"/>
      <c r="AN261" s="484"/>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row>
    <row r="262" spans="1:90">
      <c r="A262" s="1895"/>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484"/>
      <c r="AC262" s="484"/>
      <c r="AD262" s="39"/>
      <c r="AE262" s="39"/>
      <c r="AF262" s="39"/>
      <c r="AG262" s="39"/>
      <c r="AH262" s="39"/>
      <c r="AI262" s="39"/>
      <c r="AJ262" s="484"/>
      <c r="AK262" s="484"/>
      <c r="AL262" s="484"/>
      <c r="AM262" s="484"/>
      <c r="AN262" s="484"/>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row>
    <row r="263" spans="1:90">
      <c r="A263" s="1895"/>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484"/>
      <c r="AC263" s="484"/>
      <c r="AD263" s="39"/>
      <c r="AE263" s="39"/>
      <c r="AF263" s="39"/>
      <c r="AG263" s="39"/>
      <c r="AH263" s="39"/>
      <c r="AI263" s="39"/>
      <c r="AJ263" s="484"/>
      <c r="AK263" s="484"/>
      <c r="AL263" s="484"/>
      <c r="AM263" s="484"/>
      <c r="AN263" s="484"/>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row>
    <row r="264" spans="1:90">
      <c r="A264" s="1895"/>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484"/>
      <c r="AC264" s="484"/>
      <c r="AD264" s="39"/>
      <c r="AE264" s="39"/>
      <c r="AF264" s="39"/>
      <c r="AG264" s="39"/>
      <c r="AH264" s="39"/>
      <c r="AI264" s="39"/>
      <c r="AJ264" s="484"/>
      <c r="AK264" s="484"/>
      <c r="AL264" s="484"/>
      <c r="AM264" s="484"/>
      <c r="AN264" s="484"/>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row>
    <row r="265" spans="1:90">
      <c r="A265" s="1895"/>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484"/>
      <c r="AC265" s="484"/>
      <c r="AD265" s="39"/>
      <c r="AE265" s="39"/>
      <c r="AF265" s="39"/>
      <c r="AG265" s="39"/>
      <c r="AH265" s="39"/>
      <c r="AI265" s="39"/>
      <c r="AJ265" s="484"/>
      <c r="AK265" s="484"/>
      <c r="AL265" s="484"/>
      <c r="AM265" s="484"/>
      <c r="AN265" s="484"/>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row>
    <row r="266" spans="1:90">
      <c r="A266" s="1895"/>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484"/>
      <c r="AC266" s="484"/>
      <c r="AD266" s="39"/>
      <c r="AE266" s="39"/>
      <c r="AF266" s="39"/>
      <c r="AG266" s="39"/>
      <c r="AH266" s="39"/>
      <c r="AI266" s="39"/>
      <c r="AJ266" s="484"/>
      <c r="AK266" s="484"/>
      <c r="AL266" s="484"/>
      <c r="AM266" s="484"/>
      <c r="AN266" s="484"/>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row>
    <row r="267" spans="1:90">
      <c r="A267" s="1895"/>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484"/>
      <c r="AC267" s="484"/>
      <c r="AD267" s="39"/>
      <c r="AE267" s="39"/>
      <c r="AF267" s="39"/>
      <c r="AG267" s="39"/>
      <c r="AH267" s="39"/>
      <c r="AI267" s="39"/>
      <c r="AJ267" s="484"/>
      <c r="AK267" s="484"/>
      <c r="AL267" s="484"/>
      <c r="AM267" s="484"/>
      <c r="AN267" s="484"/>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row>
    <row r="268" spans="1:90">
      <c r="A268" s="1895"/>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484"/>
      <c r="AC268" s="484"/>
      <c r="AD268" s="39"/>
      <c r="AE268" s="39"/>
      <c r="AF268" s="39"/>
      <c r="AG268" s="39"/>
      <c r="AH268" s="39"/>
      <c r="AI268" s="39"/>
      <c r="AJ268" s="484"/>
      <c r="AK268" s="484"/>
      <c r="AL268" s="484"/>
      <c r="AM268" s="484"/>
      <c r="AN268" s="484"/>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row>
    <row r="269" spans="1:90">
      <c r="A269" s="1895"/>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484"/>
      <c r="AC269" s="484"/>
      <c r="AD269" s="39"/>
      <c r="AE269" s="39"/>
      <c r="AF269" s="39"/>
      <c r="AG269" s="39"/>
      <c r="AH269" s="39"/>
      <c r="AI269" s="39"/>
      <c r="AJ269" s="484"/>
      <c r="AK269" s="484"/>
      <c r="AL269" s="484"/>
      <c r="AM269" s="484"/>
      <c r="AN269" s="484"/>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row>
    <row r="270" spans="1:90">
      <c r="A270" s="1895"/>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484"/>
      <c r="AC270" s="484"/>
      <c r="AD270" s="39"/>
      <c r="AE270" s="39"/>
      <c r="AF270" s="39"/>
      <c r="AG270" s="39"/>
      <c r="AH270" s="39"/>
      <c r="AI270" s="39"/>
      <c r="AJ270" s="484"/>
      <c r="AK270" s="484"/>
      <c r="AL270" s="484"/>
      <c r="AM270" s="484"/>
      <c r="AN270" s="484"/>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row>
    <row r="271" spans="1:90">
      <c r="A271" s="1895"/>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484"/>
      <c r="AC271" s="484"/>
      <c r="AD271" s="39"/>
      <c r="AE271" s="39"/>
      <c r="AF271" s="39"/>
      <c r="AG271" s="39"/>
      <c r="AH271" s="39"/>
      <c r="AI271" s="39"/>
      <c r="AJ271" s="484"/>
      <c r="AK271" s="484"/>
      <c r="AL271" s="484"/>
      <c r="AM271" s="484"/>
      <c r="AN271" s="484"/>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row>
    <row r="272" spans="1:90">
      <c r="A272" s="1895"/>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484"/>
      <c r="AC272" s="484"/>
      <c r="AD272" s="39"/>
      <c r="AE272" s="39"/>
      <c r="AF272" s="39"/>
      <c r="AG272" s="39"/>
      <c r="AH272" s="39"/>
      <c r="AI272" s="39"/>
      <c r="AJ272" s="484"/>
      <c r="AK272" s="484"/>
      <c r="AL272" s="484"/>
      <c r="AM272" s="484"/>
      <c r="AN272" s="484"/>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row>
    <row r="273" spans="1:90">
      <c r="A273" s="1895"/>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484"/>
      <c r="AC273" s="484"/>
      <c r="AD273" s="39"/>
      <c r="AE273" s="39"/>
      <c r="AF273" s="39"/>
      <c r="AG273" s="39"/>
      <c r="AH273" s="39"/>
      <c r="AI273" s="39"/>
      <c r="AJ273" s="484"/>
      <c r="AK273" s="484"/>
      <c r="AL273" s="484"/>
      <c r="AM273" s="484"/>
      <c r="AN273" s="484"/>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row>
    <row r="274" spans="1:90">
      <c r="A274" s="1895"/>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484"/>
      <c r="AC274" s="484"/>
      <c r="AD274" s="39"/>
      <c r="AE274" s="39"/>
      <c r="AF274" s="39"/>
      <c r="AG274" s="39"/>
      <c r="AH274" s="39"/>
      <c r="AI274" s="39"/>
      <c r="AJ274" s="484"/>
      <c r="AK274" s="484"/>
      <c r="AL274" s="484"/>
      <c r="AM274" s="484"/>
      <c r="AN274" s="484"/>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row>
    <row r="275" spans="1:90">
      <c r="A275" s="1895"/>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484"/>
      <c r="AC275" s="484"/>
      <c r="AD275" s="39"/>
      <c r="AE275" s="39"/>
      <c r="AF275" s="39"/>
      <c r="AG275" s="39"/>
      <c r="AH275" s="39"/>
      <c r="AI275" s="39"/>
      <c r="AJ275" s="484"/>
      <c r="AK275" s="484"/>
      <c r="AL275" s="484"/>
      <c r="AM275" s="484"/>
      <c r="AN275" s="484"/>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row>
    <row r="276" spans="1:90">
      <c r="A276" s="1895"/>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484"/>
      <c r="AC276" s="484"/>
      <c r="AD276" s="39"/>
      <c r="AE276" s="39"/>
      <c r="AF276" s="39"/>
      <c r="AG276" s="39"/>
      <c r="AH276" s="39"/>
      <c r="AI276" s="39"/>
      <c r="AJ276" s="484"/>
      <c r="AK276" s="484"/>
      <c r="AL276" s="484"/>
      <c r="AM276" s="484"/>
      <c r="AN276" s="484"/>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row>
    <row r="277" spans="1:90">
      <c r="A277" s="1895"/>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484"/>
      <c r="AC277" s="484"/>
      <c r="AD277" s="39"/>
      <c r="AE277" s="39"/>
      <c r="AF277" s="39"/>
      <c r="AG277" s="39"/>
      <c r="AH277" s="39"/>
      <c r="AI277" s="39"/>
      <c r="AJ277" s="484"/>
      <c r="AK277" s="484"/>
      <c r="AL277" s="484"/>
      <c r="AM277" s="484"/>
      <c r="AN277" s="484"/>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row>
    <row r="278" spans="1:90">
      <c r="A278" s="1895"/>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484"/>
      <c r="AC278" s="484"/>
      <c r="AD278" s="39"/>
      <c r="AE278" s="39"/>
      <c r="AF278" s="39"/>
      <c r="AG278" s="39"/>
      <c r="AH278" s="39"/>
      <c r="AI278" s="39"/>
      <c r="AJ278" s="484"/>
      <c r="AK278" s="484"/>
      <c r="AL278" s="484"/>
      <c r="AM278" s="484"/>
      <c r="AN278" s="484"/>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row>
    <row r="279" spans="1:90">
      <c r="A279" s="1895"/>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484"/>
      <c r="AC279" s="484"/>
      <c r="AD279" s="39"/>
      <c r="AE279" s="39"/>
      <c r="AF279" s="39"/>
      <c r="AG279" s="39"/>
      <c r="AH279" s="39"/>
      <c r="AI279" s="39"/>
      <c r="AJ279" s="484"/>
      <c r="AK279" s="484"/>
      <c r="AL279" s="484"/>
      <c r="AM279" s="484"/>
      <c r="AN279" s="484"/>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row>
    <row r="280" spans="1:90">
      <c r="A280" s="1895"/>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484"/>
      <c r="AC280" s="484"/>
      <c r="AD280" s="39"/>
      <c r="AE280" s="39"/>
      <c r="AF280" s="39"/>
      <c r="AG280" s="39"/>
      <c r="AH280" s="39"/>
      <c r="AI280" s="39"/>
      <c r="AJ280" s="484"/>
      <c r="AK280" s="484"/>
      <c r="AL280" s="484"/>
      <c r="AM280" s="484"/>
      <c r="AN280" s="484"/>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row>
    <row r="281" spans="1:90">
      <c r="A281" s="1895"/>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484"/>
      <c r="AC281" s="484"/>
      <c r="AD281" s="39"/>
      <c r="AE281" s="39"/>
      <c r="AF281" s="39"/>
      <c r="AG281" s="39"/>
      <c r="AH281" s="39"/>
      <c r="AI281" s="39"/>
      <c r="AJ281" s="484"/>
      <c r="AK281" s="484"/>
      <c r="AL281" s="484"/>
      <c r="AM281" s="484"/>
      <c r="AN281" s="484"/>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row>
    <row r="282" spans="1:90">
      <c r="A282" s="1895"/>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484"/>
      <c r="AC282" s="484"/>
      <c r="AD282" s="39"/>
      <c r="AE282" s="39"/>
      <c r="AF282" s="39"/>
      <c r="AG282" s="39"/>
      <c r="AH282" s="39"/>
      <c r="AI282" s="39"/>
      <c r="AJ282" s="484"/>
      <c r="AK282" s="484"/>
      <c r="AL282" s="484"/>
      <c r="AM282" s="484"/>
      <c r="AN282" s="484"/>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row>
    <row r="283" spans="1:90">
      <c r="A283" s="1895"/>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484"/>
      <c r="AC283" s="484"/>
      <c r="AD283" s="39"/>
      <c r="AE283" s="39"/>
      <c r="AF283" s="39"/>
      <c r="AG283" s="39"/>
      <c r="AH283" s="39"/>
      <c r="AI283" s="39"/>
      <c r="AJ283" s="484"/>
      <c r="AK283" s="484"/>
      <c r="AL283" s="484"/>
      <c r="AM283" s="484"/>
      <c r="AN283" s="484"/>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row>
    <row r="284" spans="1:90">
      <c r="A284" s="1895"/>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484"/>
      <c r="AC284" s="484"/>
      <c r="AD284" s="39"/>
      <c r="AE284" s="39"/>
      <c r="AF284" s="39"/>
      <c r="AG284" s="39"/>
      <c r="AH284" s="39"/>
      <c r="AI284" s="39"/>
      <c r="AJ284" s="484"/>
      <c r="AK284" s="484"/>
      <c r="AL284" s="484"/>
      <c r="AM284" s="484"/>
      <c r="AN284" s="484"/>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row>
    <row r="285" spans="1:90">
      <c r="A285" s="1895"/>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484"/>
      <c r="AC285" s="484"/>
      <c r="AD285" s="39"/>
      <c r="AE285" s="39"/>
      <c r="AF285" s="39"/>
      <c r="AG285" s="39"/>
      <c r="AH285" s="39"/>
      <c r="AI285" s="39"/>
      <c r="AJ285" s="484"/>
      <c r="AK285" s="484"/>
      <c r="AL285" s="484"/>
      <c r="AM285" s="484"/>
      <c r="AN285" s="484"/>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row>
    <row r="286" spans="1:90">
      <c r="A286" s="1895"/>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484"/>
      <c r="AC286" s="484"/>
      <c r="AD286" s="39"/>
      <c r="AE286" s="39"/>
      <c r="AF286" s="39"/>
      <c r="AG286" s="39"/>
      <c r="AH286" s="39"/>
      <c r="AI286" s="39"/>
      <c r="AJ286" s="484"/>
      <c r="AK286" s="484"/>
      <c r="AL286" s="484"/>
      <c r="AM286" s="484"/>
      <c r="AN286" s="484"/>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row>
    <row r="287" spans="1:90">
      <c r="A287" s="1895"/>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484"/>
      <c r="AC287" s="484"/>
      <c r="AD287" s="39"/>
      <c r="AE287" s="39"/>
      <c r="AF287" s="39"/>
      <c r="AG287" s="39"/>
      <c r="AH287" s="39"/>
      <c r="AI287" s="39"/>
      <c r="AJ287" s="484"/>
      <c r="AK287" s="484"/>
      <c r="AL287" s="484"/>
      <c r="AM287" s="484"/>
      <c r="AN287" s="484"/>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row>
    <row r="288" spans="1:90">
      <c r="A288" s="1895"/>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484"/>
      <c r="AC288" s="484"/>
      <c r="AD288" s="39"/>
      <c r="AE288" s="39"/>
      <c r="AF288" s="39"/>
      <c r="AG288" s="39"/>
      <c r="AH288" s="39"/>
      <c r="AI288" s="39"/>
      <c r="AJ288" s="484"/>
      <c r="AK288" s="484"/>
      <c r="AL288" s="484"/>
      <c r="AM288" s="484"/>
      <c r="AN288" s="484"/>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row>
    <row r="289" spans="1:90">
      <c r="A289" s="1895"/>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484"/>
      <c r="AC289" s="484"/>
      <c r="AD289" s="39"/>
      <c r="AE289" s="39"/>
      <c r="AF289" s="39"/>
      <c r="AG289" s="39"/>
      <c r="AH289" s="39"/>
      <c r="AI289" s="39"/>
      <c r="AJ289" s="484"/>
      <c r="AK289" s="484"/>
      <c r="AL289" s="484"/>
      <c r="AM289" s="484"/>
      <c r="AN289" s="484"/>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row>
    <row r="290" spans="1:90">
      <c r="A290" s="1895"/>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484"/>
      <c r="AC290" s="484"/>
      <c r="AD290" s="39"/>
      <c r="AE290" s="39"/>
      <c r="AF290" s="39"/>
      <c r="AG290" s="39"/>
      <c r="AH290" s="39"/>
      <c r="AI290" s="39"/>
      <c r="AJ290" s="484"/>
      <c r="AK290" s="484"/>
      <c r="AL290" s="484"/>
      <c r="AM290" s="484"/>
      <c r="AN290" s="484"/>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row>
    <row r="291" spans="1:90">
      <c r="A291" s="1895"/>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484"/>
      <c r="AC291" s="484"/>
      <c r="AD291" s="39"/>
      <c r="AE291" s="39"/>
      <c r="AF291" s="39"/>
      <c r="AG291" s="39"/>
      <c r="AH291" s="39"/>
      <c r="AI291" s="39"/>
      <c r="AJ291" s="484"/>
      <c r="AK291" s="484"/>
      <c r="AL291" s="484"/>
      <c r="AM291" s="484"/>
      <c r="AN291" s="484"/>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row>
    <row r="292" spans="1:90">
      <c r="A292" s="1895"/>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484"/>
      <c r="AC292" s="484"/>
      <c r="AD292" s="39"/>
      <c r="AE292" s="39"/>
      <c r="AF292" s="39"/>
      <c r="AG292" s="39"/>
      <c r="AH292" s="39"/>
      <c r="AI292" s="39"/>
      <c r="AJ292" s="484"/>
      <c r="AK292" s="484"/>
      <c r="AL292" s="484"/>
      <c r="AM292" s="484"/>
      <c r="AN292" s="484"/>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row>
    <row r="293" spans="1:90">
      <c r="A293" s="1895"/>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484"/>
      <c r="AC293" s="484"/>
      <c r="AD293" s="39"/>
      <c r="AE293" s="39"/>
      <c r="AF293" s="39"/>
      <c r="AG293" s="39"/>
      <c r="AH293" s="39"/>
      <c r="AI293" s="39"/>
      <c r="AJ293" s="484"/>
      <c r="AK293" s="484"/>
      <c r="AL293" s="484"/>
      <c r="AM293" s="484"/>
      <c r="AN293" s="484"/>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row>
    <row r="294" spans="1:90">
      <c r="A294" s="1895"/>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484"/>
      <c r="AC294" s="484"/>
      <c r="AD294" s="39"/>
      <c r="AE294" s="39"/>
      <c r="AF294" s="39"/>
      <c r="AG294" s="39"/>
      <c r="AH294" s="39"/>
      <c r="AI294" s="39"/>
      <c r="AJ294" s="484"/>
      <c r="AK294" s="484"/>
      <c r="AL294" s="484"/>
      <c r="AM294" s="484"/>
      <c r="AN294" s="484"/>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row>
    <row r="295" spans="1:90">
      <c r="A295" s="1895"/>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484"/>
      <c r="AC295" s="484"/>
      <c r="AD295" s="39"/>
      <c r="AE295" s="39"/>
      <c r="AF295" s="39"/>
      <c r="AG295" s="39"/>
      <c r="AH295" s="39"/>
      <c r="AI295" s="39"/>
      <c r="AJ295" s="484"/>
      <c r="AK295" s="484"/>
      <c r="AL295" s="484"/>
      <c r="AM295" s="484"/>
      <c r="AN295" s="484"/>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row>
    <row r="296" spans="1:90">
      <c r="A296" s="1895"/>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484"/>
      <c r="AC296" s="484"/>
      <c r="AD296" s="39"/>
      <c r="AE296" s="39"/>
      <c r="AF296" s="39"/>
      <c r="AG296" s="39"/>
      <c r="AH296" s="39"/>
      <c r="AI296" s="39"/>
      <c r="AJ296" s="484"/>
      <c r="AK296" s="484"/>
      <c r="AL296" s="484"/>
      <c r="AM296" s="484"/>
      <c r="AN296" s="484"/>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row>
    <row r="297" spans="1:90">
      <c r="A297" s="1895"/>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484"/>
      <c r="AC297" s="484"/>
      <c r="AD297" s="39"/>
      <c r="AE297" s="39"/>
      <c r="AF297" s="39"/>
      <c r="AG297" s="39"/>
      <c r="AH297" s="39"/>
      <c r="AI297" s="39"/>
      <c r="AJ297" s="484"/>
      <c r="AK297" s="484"/>
      <c r="AL297" s="484"/>
      <c r="AM297" s="484"/>
      <c r="AN297" s="484"/>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row>
    <row r="298" spans="1:90">
      <c r="A298" s="1895"/>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484"/>
      <c r="AC298" s="484"/>
      <c r="AD298" s="39"/>
      <c r="AE298" s="39"/>
      <c r="AF298" s="39"/>
      <c r="AG298" s="39"/>
      <c r="AH298" s="39"/>
      <c r="AI298" s="39"/>
      <c r="AJ298" s="484"/>
      <c r="AK298" s="484"/>
      <c r="AL298" s="484"/>
      <c r="AM298" s="484"/>
      <c r="AN298" s="484"/>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row>
    <row r="299" spans="1:90">
      <c r="A299" s="1895"/>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484"/>
      <c r="AC299" s="484"/>
      <c r="AD299" s="39"/>
      <c r="AE299" s="39"/>
      <c r="AF299" s="39"/>
      <c r="AG299" s="39"/>
      <c r="AH299" s="39"/>
      <c r="AI299" s="39"/>
      <c r="AJ299" s="484"/>
      <c r="AK299" s="484"/>
      <c r="AL299" s="484"/>
      <c r="AM299" s="484"/>
      <c r="AN299" s="484"/>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row>
    <row r="300" spans="1:90">
      <c r="A300" s="1895"/>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484"/>
      <c r="AC300" s="484"/>
      <c r="AD300" s="39"/>
      <c r="AE300" s="39"/>
      <c r="AF300" s="39"/>
      <c r="AG300" s="39"/>
      <c r="AH300" s="39"/>
      <c r="AI300" s="39"/>
      <c r="AJ300" s="484"/>
      <c r="AK300" s="484"/>
      <c r="AL300" s="484"/>
      <c r="AM300" s="484"/>
      <c r="AN300" s="484"/>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row>
    <row r="301" spans="1:90">
      <c r="A301" s="1895"/>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484"/>
      <c r="AC301" s="484"/>
      <c r="AD301" s="39"/>
      <c r="AE301" s="39"/>
      <c r="AF301" s="39"/>
      <c r="AG301" s="39"/>
      <c r="AH301" s="39"/>
      <c r="AI301" s="39"/>
      <c r="AJ301" s="484"/>
      <c r="AK301" s="484"/>
      <c r="AL301" s="484"/>
      <c r="AM301" s="484"/>
      <c r="AN301" s="484"/>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row>
    <row r="302" spans="1:90">
      <c r="A302" s="1895"/>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484"/>
      <c r="AC302" s="484"/>
      <c r="AD302" s="39"/>
      <c r="AE302" s="39"/>
      <c r="AF302" s="39"/>
      <c r="AG302" s="39"/>
      <c r="AH302" s="39"/>
      <c r="AI302" s="39"/>
      <c r="AJ302" s="484"/>
      <c r="AK302" s="484"/>
      <c r="AL302" s="484"/>
      <c r="AM302" s="484"/>
      <c r="AN302" s="484"/>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row>
    <row r="303" spans="1:90">
      <c r="A303" s="1895"/>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484"/>
      <c r="AC303" s="484"/>
      <c r="AD303" s="39"/>
      <c r="AE303" s="39"/>
      <c r="AF303" s="39"/>
      <c r="AG303" s="39"/>
      <c r="AH303" s="39"/>
      <c r="AI303" s="39"/>
      <c r="AJ303" s="484"/>
      <c r="AK303" s="484"/>
      <c r="AL303" s="484"/>
      <c r="AM303" s="484"/>
      <c r="AN303" s="484"/>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row>
    <row r="304" spans="1:90">
      <c r="A304" s="1895"/>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484"/>
      <c r="AC304" s="484"/>
      <c r="AD304" s="39"/>
      <c r="AE304" s="39"/>
      <c r="AF304" s="39"/>
      <c r="AG304" s="39"/>
      <c r="AH304" s="39"/>
      <c r="AI304" s="39"/>
      <c r="AJ304" s="484"/>
      <c r="AK304" s="484"/>
      <c r="AL304" s="484"/>
      <c r="AM304" s="484"/>
      <c r="AN304" s="484"/>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row>
    <row r="305" spans="1:90">
      <c r="A305" s="1895"/>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484"/>
      <c r="AC305" s="484"/>
      <c r="AD305" s="39"/>
      <c r="AE305" s="39"/>
      <c r="AF305" s="39"/>
      <c r="AG305" s="39"/>
      <c r="AH305" s="39"/>
      <c r="AI305" s="39"/>
      <c r="AJ305" s="484"/>
      <c r="AK305" s="484"/>
      <c r="AL305" s="484"/>
      <c r="AM305" s="484"/>
      <c r="AN305" s="484"/>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row>
    <row r="306" spans="1:90">
      <c r="A306" s="1895"/>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484"/>
      <c r="AC306" s="484"/>
      <c r="AD306" s="39"/>
      <c r="AE306" s="39"/>
      <c r="AF306" s="39"/>
      <c r="AG306" s="39"/>
      <c r="AH306" s="39"/>
      <c r="AI306" s="39"/>
      <c r="AJ306" s="484"/>
      <c r="AK306" s="484"/>
      <c r="AL306" s="484"/>
      <c r="AM306" s="484"/>
      <c r="AN306" s="484"/>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row>
    <row r="307" spans="1:90">
      <c r="A307" s="1895"/>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484"/>
      <c r="AC307" s="484"/>
      <c r="AD307" s="39"/>
      <c r="AE307" s="39"/>
      <c r="AF307" s="39"/>
      <c r="AG307" s="39"/>
      <c r="AH307" s="39"/>
      <c r="AI307" s="39"/>
      <c r="AJ307" s="484"/>
      <c r="AK307" s="484"/>
      <c r="AL307" s="484"/>
      <c r="AM307" s="484"/>
      <c r="AN307" s="484"/>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row>
    <row r="308" spans="1:90">
      <c r="A308" s="1895"/>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484"/>
      <c r="AC308" s="484"/>
      <c r="AD308" s="39"/>
      <c r="AE308" s="39"/>
      <c r="AF308" s="39"/>
      <c r="AG308" s="39"/>
      <c r="AH308" s="39"/>
      <c r="AI308" s="39"/>
      <c r="AJ308" s="484"/>
      <c r="AK308" s="484"/>
      <c r="AL308" s="484"/>
      <c r="AM308" s="484"/>
      <c r="AN308" s="484"/>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row>
    <row r="309" spans="1:90">
      <c r="A309" s="1895"/>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484"/>
      <c r="AC309" s="484"/>
      <c r="AD309" s="39"/>
      <c r="AE309" s="39"/>
      <c r="AF309" s="39"/>
      <c r="AG309" s="39"/>
      <c r="AH309" s="39"/>
      <c r="AI309" s="39"/>
      <c r="AJ309" s="484"/>
      <c r="AK309" s="484"/>
      <c r="AL309" s="484"/>
      <c r="AM309" s="484"/>
      <c r="AN309" s="484"/>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row>
    <row r="310" spans="1:90">
      <c r="A310" s="1895"/>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484"/>
      <c r="AC310" s="484"/>
      <c r="AD310" s="39"/>
      <c r="AE310" s="39"/>
      <c r="AF310" s="39"/>
      <c r="AG310" s="39"/>
      <c r="AH310" s="39"/>
      <c r="AI310" s="39"/>
      <c r="AJ310" s="484"/>
      <c r="AK310" s="484"/>
      <c r="AL310" s="484"/>
      <c r="AM310" s="484"/>
      <c r="AN310" s="484"/>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row>
    <row r="311" spans="1:90">
      <c r="A311" s="1895"/>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484"/>
      <c r="AC311" s="484"/>
      <c r="AD311" s="39"/>
      <c r="AE311" s="39"/>
      <c r="AF311" s="39"/>
      <c r="AG311" s="39"/>
      <c r="AH311" s="39"/>
      <c r="AI311" s="39"/>
      <c r="AJ311" s="484"/>
      <c r="AK311" s="484"/>
      <c r="AL311" s="484"/>
      <c r="AM311" s="484"/>
      <c r="AN311" s="484"/>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row>
    <row r="312" spans="1:90">
      <c r="A312" s="1895"/>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484"/>
      <c r="AC312" s="484"/>
      <c r="AD312" s="39"/>
      <c r="AE312" s="39"/>
      <c r="AF312" s="39"/>
      <c r="AG312" s="39"/>
      <c r="AH312" s="39"/>
      <c r="AI312" s="39"/>
      <c r="AJ312" s="484"/>
      <c r="AK312" s="484"/>
      <c r="AL312" s="484"/>
      <c r="AM312" s="484"/>
      <c r="AN312" s="484"/>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row>
    <row r="313" spans="1:90">
      <c r="A313" s="1895"/>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484"/>
      <c r="AC313" s="484"/>
      <c r="AD313" s="39"/>
      <c r="AE313" s="39"/>
      <c r="AF313" s="39"/>
      <c r="AG313" s="39"/>
      <c r="AH313" s="39"/>
      <c r="AI313" s="39"/>
      <c r="AJ313" s="484"/>
      <c r="AK313" s="484"/>
      <c r="AL313" s="484"/>
      <c r="AM313" s="484"/>
      <c r="AN313" s="484"/>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row>
    <row r="314" spans="1:90">
      <c r="A314" s="1895"/>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484"/>
      <c r="AC314" s="484"/>
      <c r="AD314" s="39"/>
      <c r="AE314" s="39"/>
      <c r="AF314" s="39"/>
      <c r="AG314" s="39"/>
      <c r="AH314" s="39"/>
      <c r="AI314" s="39"/>
      <c r="AJ314" s="484"/>
      <c r="AK314" s="484"/>
      <c r="AL314" s="484"/>
      <c r="AM314" s="484"/>
      <c r="AN314" s="484"/>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row>
    <row r="315" spans="1:90">
      <c r="A315" s="1895"/>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484"/>
      <c r="AC315" s="484"/>
      <c r="AD315" s="39"/>
      <c r="AE315" s="39"/>
      <c r="AF315" s="39"/>
      <c r="AG315" s="39"/>
      <c r="AH315" s="39"/>
      <c r="AI315" s="39"/>
      <c r="AJ315" s="484"/>
      <c r="AK315" s="484"/>
      <c r="AL315" s="484"/>
      <c r="AM315" s="484"/>
      <c r="AN315" s="484"/>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row>
    <row r="316" spans="1:90">
      <c r="A316" s="1895"/>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484"/>
      <c r="AC316" s="484"/>
      <c r="AD316" s="39"/>
      <c r="AE316" s="39"/>
      <c r="AF316" s="39"/>
      <c r="AG316" s="39"/>
      <c r="AH316" s="39"/>
      <c r="AI316" s="39"/>
      <c r="AJ316" s="484"/>
      <c r="AK316" s="484"/>
      <c r="AL316" s="484"/>
      <c r="AM316" s="484"/>
      <c r="AN316" s="484"/>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row>
    <row r="317" spans="1:90">
      <c r="A317" s="1895"/>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484"/>
      <c r="AC317" s="484"/>
      <c r="AD317" s="39"/>
      <c r="AE317" s="39"/>
      <c r="AF317" s="39"/>
      <c r="AG317" s="39"/>
      <c r="AH317" s="39"/>
      <c r="AI317" s="39"/>
      <c r="AJ317" s="484"/>
      <c r="AK317" s="484"/>
      <c r="AL317" s="484"/>
      <c r="AM317" s="484"/>
      <c r="AN317" s="484"/>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row>
    <row r="318" spans="1:90">
      <c r="A318" s="1895"/>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484"/>
      <c r="AC318" s="484"/>
      <c r="AD318" s="39"/>
      <c r="AE318" s="39"/>
      <c r="AF318" s="39"/>
      <c r="AG318" s="39"/>
      <c r="AH318" s="39"/>
      <c r="AI318" s="39"/>
      <c r="AJ318" s="484"/>
      <c r="AK318" s="484"/>
      <c r="AL318" s="484"/>
      <c r="AM318" s="484"/>
      <c r="AN318" s="484"/>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row>
    <row r="319" spans="1:90">
      <c r="A319" s="1895"/>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484"/>
      <c r="AC319" s="484"/>
      <c r="AD319" s="39"/>
      <c r="AE319" s="39"/>
      <c r="AF319" s="39"/>
      <c r="AG319" s="39"/>
      <c r="AH319" s="39"/>
      <c r="AI319" s="39"/>
      <c r="AJ319" s="484"/>
      <c r="AK319" s="484"/>
      <c r="AL319" s="484"/>
      <c r="AM319" s="484"/>
      <c r="AN319" s="484"/>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row>
    <row r="320" spans="1:90">
      <c r="A320" s="1895"/>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484"/>
      <c r="AC320" s="484"/>
      <c r="AD320" s="39"/>
      <c r="AE320" s="39"/>
      <c r="AF320" s="39"/>
      <c r="AG320" s="39"/>
      <c r="AH320" s="39"/>
      <c r="AI320" s="39"/>
      <c r="AJ320" s="484"/>
      <c r="AK320" s="484"/>
      <c r="AL320" s="484"/>
      <c r="AM320" s="484"/>
      <c r="AN320" s="484"/>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row>
    <row r="321" spans="1:90">
      <c r="A321" s="1895"/>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484"/>
      <c r="AC321" s="484"/>
      <c r="AD321" s="39"/>
      <c r="AE321" s="39"/>
      <c r="AF321" s="39"/>
      <c r="AG321" s="39"/>
      <c r="AH321" s="39"/>
      <c r="AI321" s="39"/>
      <c r="AJ321" s="484"/>
      <c r="AK321" s="484"/>
      <c r="AL321" s="484"/>
      <c r="AM321" s="484"/>
      <c r="AN321" s="484"/>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row>
    <row r="322" spans="1:90">
      <c r="A322" s="1895"/>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484"/>
      <c r="AC322" s="484"/>
      <c r="AD322" s="39"/>
      <c r="AE322" s="39"/>
      <c r="AF322" s="39"/>
      <c r="AG322" s="39"/>
      <c r="AH322" s="39"/>
      <c r="AI322" s="39"/>
      <c r="AJ322" s="484"/>
      <c r="AK322" s="484"/>
      <c r="AL322" s="484"/>
      <c r="AM322" s="484"/>
      <c r="AN322" s="484"/>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row>
    <row r="323" spans="1:90">
      <c r="A323" s="1895"/>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484"/>
      <c r="AC323" s="484"/>
      <c r="AD323" s="39"/>
      <c r="AE323" s="39"/>
      <c r="AF323" s="39"/>
      <c r="AG323" s="39"/>
      <c r="AH323" s="39"/>
      <c r="AI323" s="39"/>
      <c r="AJ323" s="484"/>
      <c r="AK323" s="484"/>
      <c r="AL323" s="484"/>
      <c r="AM323" s="484"/>
      <c r="AN323" s="484"/>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row>
    <row r="324" spans="1:90">
      <c r="A324" s="1895"/>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484"/>
      <c r="AC324" s="484"/>
      <c r="AD324" s="39"/>
      <c r="AE324" s="39"/>
      <c r="AF324" s="39"/>
      <c r="AG324" s="39"/>
      <c r="AH324" s="39"/>
      <c r="AI324" s="39"/>
      <c r="AJ324" s="484"/>
      <c r="AK324" s="484"/>
      <c r="AL324" s="484"/>
      <c r="AM324" s="484"/>
      <c r="AN324" s="484"/>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row>
    <row r="325" spans="1:90">
      <c r="A325" s="1895"/>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484"/>
      <c r="AC325" s="484"/>
      <c r="AD325" s="39"/>
      <c r="AE325" s="39"/>
      <c r="AF325" s="39"/>
      <c r="AG325" s="39"/>
      <c r="AH325" s="39"/>
      <c r="AI325" s="39"/>
      <c r="AJ325" s="484"/>
      <c r="AK325" s="484"/>
      <c r="AL325" s="484"/>
      <c r="AM325" s="484"/>
      <c r="AN325" s="484"/>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row>
    <row r="326" spans="1:90">
      <c r="A326" s="1895"/>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484"/>
      <c r="AC326" s="484"/>
      <c r="AD326" s="39"/>
      <c r="AE326" s="39"/>
      <c r="AF326" s="39"/>
      <c r="AG326" s="39"/>
      <c r="AH326" s="39"/>
      <c r="AI326" s="39"/>
      <c r="AJ326" s="484"/>
      <c r="AK326" s="484"/>
      <c r="AL326" s="484"/>
      <c r="AM326" s="484"/>
      <c r="AN326" s="484"/>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row>
    <row r="327" spans="1:90">
      <c r="A327" s="1895"/>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484"/>
      <c r="AC327" s="484"/>
      <c r="AD327" s="39"/>
      <c r="AE327" s="39"/>
      <c r="AF327" s="39"/>
      <c r="AG327" s="39"/>
      <c r="AH327" s="39"/>
      <c r="AI327" s="39"/>
      <c r="AJ327" s="484"/>
      <c r="AK327" s="484"/>
      <c r="AL327" s="484"/>
      <c r="AM327" s="484"/>
      <c r="AN327" s="484"/>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row>
    <row r="328" spans="1:90">
      <c r="A328" s="1895"/>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484"/>
      <c r="AC328" s="484"/>
      <c r="AD328" s="39"/>
      <c r="AE328" s="39"/>
      <c r="AF328" s="39"/>
      <c r="AG328" s="39"/>
      <c r="AH328" s="39"/>
      <c r="AI328" s="39"/>
      <c r="AJ328" s="484"/>
      <c r="AK328" s="484"/>
      <c r="AL328" s="484"/>
      <c r="AM328" s="484"/>
      <c r="AN328" s="484"/>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row>
    <row r="329" spans="1:90">
      <c r="A329" s="1895"/>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484"/>
      <c r="AC329" s="484"/>
      <c r="AD329" s="39"/>
      <c r="AE329" s="39"/>
      <c r="AF329" s="39"/>
      <c r="AG329" s="39"/>
      <c r="AH329" s="39"/>
      <c r="AI329" s="39"/>
      <c r="AJ329" s="484"/>
      <c r="AK329" s="484"/>
      <c r="AL329" s="484"/>
      <c r="AM329" s="484"/>
      <c r="AN329" s="484"/>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row>
    <row r="330" spans="1:90">
      <c r="A330" s="1895"/>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484"/>
      <c r="AC330" s="484"/>
      <c r="AD330" s="39"/>
      <c r="AE330" s="39"/>
      <c r="AF330" s="39"/>
      <c r="AG330" s="39"/>
      <c r="AH330" s="39"/>
      <c r="AI330" s="39"/>
      <c r="AJ330" s="484"/>
      <c r="AK330" s="484"/>
      <c r="AL330" s="484"/>
      <c r="AM330" s="484"/>
      <c r="AN330" s="484"/>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row>
    <row r="331" spans="1:90">
      <c r="A331" s="1895"/>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484"/>
      <c r="AC331" s="484"/>
      <c r="AD331" s="39"/>
      <c r="AE331" s="39"/>
      <c r="AF331" s="39"/>
      <c r="AG331" s="39"/>
      <c r="AH331" s="39"/>
      <c r="AI331" s="39"/>
      <c r="AJ331" s="484"/>
      <c r="AK331" s="484"/>
      <c r="AL331" s="484"/>
      <c r="AM331" s="484"/>
      <c r="AN331" s="484"/>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row>
    <row r="332" spans="1:90">
      <c r="A332" s="1895"/>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484"/>
      <c r="AC332" s="484"/>
      <c r="AD332" s="39"/>
      <c r="AE332" s="39"/>
      <c r="AF332" s="39"/>
      <c r="AG332" s="39"/>
      <c r="AH332" s="39"/>
      <c r="AI332" s="39"/>
      <c r="AJ332" s="484"/>
      <c r="AK332" s="484"/>
      <c r="AL332" s="484"/>
      <c r="AM332" s="484"/>
      <c r="AN332" s="484"/>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row>
    <row r="333" spans="1:90">
      <c r="A333" s="1895"/>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484"/>
      <c r="AC333" s="484"/>
      <c r="AD333" s="39"/>
      <c r="AE333" s="39"/>
      <c r="AF333" s="39"/>
      <c r="AG333" s="39"/>
      <c r="AH333" s="39"/>
      <c r="AI333" s="39"/>
      <c r="AJ333" s="484"/>
      <c r="AK333" s="484"/>
      <c r="AL333" s="484"/>
      <c r="AM333" s="484"/>
      <c r="AN333" s="484"/>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row>
    <row r="334" spans="1:90">
      <c r="A334" s="1895"/>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484"/>
      <c r="AC334" s="484"/>
      <c r="AD334" s="39"/>
      <c r="AE334" s="39"/>
      <c r="AF334" s="39"/>
      <c r="AG334" s="39"/>
      <c r="AH334" s="39"/>
      <c r="AI334" s="39"/>
      <c r="AJ334" s="484"/>
      <c r="AK334" s="484"/>
      <c r="AL334" s="484"/>
      <c r="AM334" s="484"/>
      <c r="AN334" s="484"/>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row>
    <row r="335" spans="1:90">
      <c r="A335" s="1895"/>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484"/>
      <c r="AC335" s="484"/>
      <c r="AD335" s="39"/>
      <c r="AE335" s="39"/>
      <c r="AF335" s="39"/>
      <c r="AG335" s="39"/>
      <c r="AH335" s="39"/>
      <c r="AI335" s="39"/>
      <c r="AJ335" s="484"/>
      <c r="AK335" s="484"/>
      <c r="AL335" s="484"/>
      <c r="AM335" s="484"/>
      <c r="AN335" s="484"/>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row>
    <row r="336" spans="1:90">
      <c r="A336" s="1895"/>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484"/>
      <c r="AC336" s="484"/>
      <c r="AD336" s="39"/>
      <c r="AE336" s="39"/>
      <c r="AF336" s="39"/>
      <c r="AG336" s="39"/>
      <c r="AH336" s="39"/>
      <c r="AI336" s="39"/>
      <c r="AJ336" s="484"/>
      <c r="AK336" s="484"/>
      <c r="AL336" s="484"/>
      <c r="AM336" s="484"/>
      <c r="AN336" s="484"/>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row>
    <row r="337" spans="1:90">
      <c r="A337" s="1895"/>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484"/>
      <c r="AC337" s="484"/>
      <c r="AD337" s="39"/>
      <c r="AE337" s="39"/>
      <c r="AF337" s="39"/>
      <c r="AG337" s="39"/>
      <c r="AH337" s="39"/>
      <c r="AI337" s="39"/>
      <c r="AJ337" s="484"/>
      <c r="AK337" s="484"/>
      <c r="AL337" s="484"/>
      <c r="AM337" s="484"/>
      <c r="AN337" s="484"/>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row>
    <row r="338" spans="1:90">
      <c r="A338" s="1895"/>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484"/>
      <c r="AC338" s="484"/>
      <c r="AD338" s="39"/>
      <c r="AE338" s="39"/>
      <c r="AF338" s="39"/>
      <c r="AG338" s="39"/>
      <c r="AH338" s="39"/>
      <c r="AI338" s="39"/>
      <c r="AJ338" s="484"/>
      <c r="AK338" s="484"/>
      <c r="AL338" s="484"/>
      <c r="AM338" s="484"/>
      <c r="AN338" s="484"/>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row>
    <row r="339" spans="1:90">
      <c r="A339" s="1895"/>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484"/>
      <c r="AC339" s="484"/>
      <c r="AD339" s="39"/>
      <c r="AE339" s="39"/>
      <c r="AF339" s="39"/>
      <c r="AG339" s="39"/>
      <c r="AH339" s="39"/>
      <c r="AI339" s="39"/>
      <c r="AJ339" s="484"/>
      <c r="AK339" s="484"/>
      <c r="AL339" s="484"/>
      <c r="AM339" s="484"/>
      <c r="AN339" s="484"/>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row>
    <row r="340" spans="1:90">
      <c r="A340" s="1895"/>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484"/>
      <c r="AC340" s="484"/>
      <c r="AD340" s="39"/>
      <c r="AE340" s="39"/>
      <c r="AF340" s="39"/>
      <c r="AG340" s="39"/>
      <c r="AH340" s="39"/>
      <c r="AI340" s="39"/>
      <c r="AJ340" s="484"/>
      <c r="AK340" s="484"/>
      <c r="AL340" s="484"/>
      <c r="AM340" s="484"/>
      <c r="AN340" s="484"/>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row>
    <row r="341" spans="1:90">
      <c r="A341" s="1895"/>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484"/>
      <c r="AC341" s="484"/>
      <c r="AD341" s="39"/>
      <c r="AE341" s="39"/>
      <c r="AF341" s="39"/>
      <c r="AG341" s="39"/>
      <c r="AH341" s="39"/>
      <c r="AI341" s="39"/>
      <c r="AJ341" s="484"/>
      <c r="AK341" s="484"/>
      <c r="AL341" s="484"/>
      <c r="AM341" s="484"/>
      <c r="AN341" s="484"/>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row>
    <row r="342" spans="1:90">
      <c r="A342" s="1895"/>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484"/>
      <c r="AC342" s="484"/>
      <c r="AD342" s="39"/>
      <c r="AE342" s="39"/>
      <c r="AF342" s="39"/>
      <c r="AG342" s="39"/>
      <c r="AH342" s="39"/>
      <c r="AI342" s="39"/>
      <c r="AJ342" s="484"/>
      <c r="AK342" s="484"/>
      <c r="AL342" s="484"/>
      <c r="AM342" s="484"/>
      <c r="AN342" s="484"/>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row>
    <row r="343" spans="1:90">
      <c r="A343" s="1895"/>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484"/>
      <c r="AC343" s="484"/>
      <c r="AD343" s="39"/>
      <c r="AE343" s="39"/>
      <c r="AF343" s="39"/>
      <c r="AG343" s="39"/>
      <c r="AH343" s="39"/>
      <c r="AI343" s="39"/>
      <c r="AJ343" s="484"/>
      <c r="AK343" s="484"/>
      <c r="AL343" s="484"/>
      <c r="AM343" s="484"/>
      <c r="AN343" s="484"/>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row>
    <row r="344" spans="1:90">
      <c r="A344" s="1895"/>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484"/>
      <c r="AC344" s="484"/>
      <c r="AD344" s="39"/>
      <c r="AE344" s="39"/>
      <c r="AF344" s="39"/>
      <c r="AG344" s="39"/>
      <c r="AH344" s="39"/>
      <c r="AI344" s="39"/>
      <c r="AJ344" s="484"/>
      <c r="AK344" s="484"/>
      <c r="AL344" s="484"/>
      <c r="AM344" s="484"/>
      <c r="AN344" s="484"/>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row>
    <row r="345" spans="1:90">
      <c r="A345" s="1895"/>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484"/>
      <c r="AC345" s="484"/>
      <c r="AD345" s="39"/>
      <c r="AE345" s="39"/>
      <c r="AF345" s="39"/>
      <c r="AG345" s="39"/>
      <c r="AH345" s="39"/>
      <c r="AI345" s="39"/>
      <c r="AJ345" s="484"/>
      <c r="AK345" s="484"/>
      <c r="AL345" s="484"/>
      <c r="AM345" s="484"/>
      <c r="AN345" s="484"/>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row>
  </sheetData>
  <mergeCells count="135">
    <mergeCell ref="CP6:CP7"/>
    <mergeCell ref="BD6:BD7"/>
    <mergeCell ref="AD6:AD8"/>
    <mergeCell ref="AE6:AG6"/>
    <mergeCell ref="AK6:AK7"/>
    <mergeCell ref="AL6:AL7"/>
    <mergeCell ref="AN6:AN7"/>
    <mergeCell ref="AO6:AO7"/>
    <mergeCell ref="AF7:AG7"/>
    <mergeCell ref="BE5:BE7"/>
    <mergeCell ref="BF5:BG5"/>
    <mergeCell ref="BF6:BF7"/>
    <mergeCell ref="BG6:BG7"/>
    <mergeCell ref="AP5:AP7"/>
    <mergeCell ref="AQ5:AR5"/>
    <mergeCell ref="AS5:AS7"/>
    <mergeCell ref="AU6:AU7"/>
    <mergeCell ref="CL4:CL7"/>
    <mergeCell ref="CN4:CN8"/>
    <mergeCell ref="CA5:CC5"/>
    <mergeCell ref="CD5:CF5"/>
    <mergeCell ref="CH5:CH7"/>
    <mergeCell ref="CI5:CK5"/>
    <mergeCell ref="BL5:BM5"/>
    <mergeCell ref="Z7:Z8"/>
    <mergeCell ref="AA7:AA8"/>
    <mergeCell ref="AE7:AE8"/>
    <mergeCell ref="AQ6:AQ7"/>
    <mergeCell ref="AR6:AR7"/>
    <mergeCell ref="AT6:AT7"/>
    <mergeCell ref="CQ6:CR6"/>
    <mergeCell ref="G7:G8"/>
    <mergeCell ref="H7:H8"/>
    <mergeCell ref="O7:O8"/>
    <mergeCell ref="P7:Q7"/>
    <mergeCell ref="S7:S8"/>
    <mergeCell ref="T7:U7"/>
    <mergeCell ref="BX6:BX7"/>
    <mergeCell ref="BY6:BZ6"/>
    <mergeCell ref="CA6:CA7"/>
    <mergeCell ref="CB6:CC6"/>
    <mergeCell ref="CD6:CD7"/>
    <mergeCell ref="CE6:CF6"/>
    <mergeCell ref="BO6:BO7"/>
    <mergeCell ref="BP6:BP7"/>
    <mergeCell ref="BR6:BR7"/>
    <mergeCell ref="BS6:BT6"/>
    <mergeCell ref="BU6:BU7"/>
    <mergeCell ref="AV4:AX4"/>
    <mergeCell ref="AY4:BA4"/>
    <mergeCell ref="BB4:BD4"/>
    <mergeCell ref="BE4:BG4"/>
    <mergeCell ref="BH4:BJ4"/>
    <mergeCell ref="BK4:BM4"/>
    <mergeCell ref="F6:F8"/>
    <mergeCell ref="G6:H6"/>
    <mergeCell ref="J6:J7"/>
    <mergeCell ref="K6:K7"/>
    <mergeCell ref="N6:N8"/>
    <mergeCell ref="O6:Q6"/>
    <mergeCell ref="BH5:BH7"/>
    <mergeCell ref="BI5:BJ5"/>
    <mergeCell ref="BK5:BK7"/>
    <mergeCell ref="BI6:BI7"/>
    <mergeCell ref="BJ6:BJ7"/>
    <mergeCell ref="AY5:AY7"/>
    <mergeCell ref="AZ5:BA5"/>
    <mergeCell ref="BB5:BB7"/>
    <mergeCell ref="BC5:BD5"/>
    <mergeCell ref="W7:W8"/>
    <mergeCell ref="X7:X8"/>
    <mergeCell ref="Y7:Y8"/>
    <mergeCell ref="AK5:AL5"/>
    <mergeCell ref="AM5:AM7"/>
    <mergeCell ref="AN5:AO5"/>
    <mergeCell ref="BN5:BN7"/>
    <mergeCell ref="BO5:BP5"/>
    <mergeCell ref="BL6:BL7"/>
    <mergeCell ref="BM6:BM7"/>
    <mergeCell ref="CI6:CI7"/>
    <mergeCell ref="CJ6:CK6"/>
    <mergeCell ref="BV6:BW6"/>
    <mergeCell ref="AW6:AW7"/>
    <mergeCell ref="AX6:AX7"/>
    <mergeCell ref="AZ6:AZ7"/>
    <mergeCell ref="BA6:BA7"/>
    <mergeCell ref="BC6:BC7"/>
    <mergeCell ref="CP4:CR5"/>
    <mergeCell ref="I5:I7"/>
    <mergeCell ref="J5:K5"/>
    <mergeCell ref="L5:L7"/>
    <mergeCell ref="M5:M7"/>
    <mergeCell ref="N5:Q5"/>
    <mergeCell ref="R5:U5"/>
    <mergeCell ref="V5:W6"/>
    <mergeCell ref="BN4:BP4"/>
    <mergeCell ref="BQ4:BT4"/>
    <mergeCell ref="BU4:BZ4"/>
    <mergeCell ref="CA4:CF4"/>
    <mergeCell ref="CG4:CG7"/>
    <mergeCell ref="CH4:CK4"/>
    <mergeCell ref="BQ5:BQ7"/>
    <mergeCell ref="BR5:BT5"/>
    <mergeCell ref="BU5:BW5"/>
    <mergeCell ref="BX5:BZ5"/>
    <mergeCell ref="AT5:AU5"/>
    <mergeCell ref="AV5:AV7"/>
    <mergeCell ref="AW5:AX5"/>
    <mergeCell ref="AP4:AR4"/>
    <mergeCell ref="AS4:AU4"/>
    <mergeCell ref="AJ5:AJ7"/>
    <mergeCell ref="A1:AH1"/>
    <mergeCell ref="A2:CL2"/>
    <mergeCell ref="A3:CL3"/>
    <mergeCell ref="A4:A8"/>
    <mergeCell ref="B4:B8"/>
    <mergeCell ref="C4:C8"/>
    <mergeCell ref="D4:D8"/>
    <mergeCell ref="E4:E8"/>
    <mergeCell ref="F4:H5"/>
    <mergeCell ref="I4:K4"/>
    <mergeCell ref="L4:M4"/>
    <mergeCell ref="N4:U4"/>
    <mergeCell ref="V4:Y4"/>
    <mergeCell ref="Z4:AA6"/>
    <mergeCell ref="AB4:AB8"/>
    <mergeCell ref="AC4:AC8"/>
    <mergeCell ref="X5:Y6"/>
    <mergeCell ref="R6:R8"/>
    <mergeCell ref="S6:U6"/>
    <mergeCell ref="V7:V8"/>
    <mergeCell ref="AD4:AG5"/>
    <mergeCell ref="AH4:AH8"/>
    <mergeCell ref="AJ4:AL4"/>
    <mergeCell ref="AM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THop</vt:lpstr>
      <vt:lpstr>Bia</vt:lpstr>
      <vt:lpstr>b1-16-20TW</vt:lpstr>
      <vt:lpstr>B3.TPCP.III</vt:lpstr>
      <vt:lpstr>B2.TPCP.II</vt:lpstr>
      <vt:lpstr>KH2019</vt:lpstr>
      <vt:lpstr>III.a ODA</vt:lpstr>
      <vt:lpstr>III.b ODA</vt:lpstr>
      <vt:lpstr>Sheet2</vt:lpstr>
      <vt:lpstr>b2-16-20-TP</vt:lpstr>
      <vt:lpstr>b3-16-20-ODA</vt:lpstr>
      <vt:lpstr>b3b-16-20 ODA TN</vt:lpstr>
      <vt:lpstr>b4-16-20TH</vt:lpstr>
      <vt:lpstr>b4-16-20TH2</vt:lpstr>
      <vt:lpstr>Nhap TH1</vt:lpstr>
      <vt:lpstr>b5-18CT</vt:lpstr>
      <vt:lpstr>b6-18TH</vt:lpstr>
      <vt:lpstr>b7Nhap</vt:lpstr>
      <vt:lpstr>b7-CT19</vt:lpstr>
      <vt:lpstr>b7-CT192</vt:lpstr>
      <vt:lpstr>b8-TH19</vt:lpstr>
      <vt:lpstr>b9-ODA19</vt:lpstr>
      <vt:lpstr>Nhap 16-20</vt:lpstr>
      <vt:lpstr>TH nguon</vt:lpstr>
      <vt:lpstr>Sheet1</vt:lpstr>
      <vt:lpstr>NTTW</vt:lpstr>
      <vt:lpstr>Dang ky</vt:lpstr>
      <vt:lpstr>Bieu 3</vt:lpstr>
      <vt:lpstr>Du an mới</vt:lpstr>
      <vt:lpstr>Bieu 2</vt:lpstr>
      <vt:lpstr>Bieu 1</vt:lpstr>
      <vt:lpstr>Bieu 4</vt:lpstr>
      <vt:lpstr>Phu luc de lai</vt:lpstr>
      <vt:lpstr>B3.Chi tiết</vt:lpstr>
      <vt:lpstr>'Bieu 1'!Print_Area</vt:lpstr>
      <vt:lpstr>'Bieu 2'!Print_Area</vt:lpstr>
      <vt:lpstr>'Bieu 3'!Print_Area</vt:lpstr>
      <vt:lpstr>'Bieu 4'!Print_Area</vt:lpstr>
      <vt:lpstr>'b1-16-20TW'!Print_Titles</vt:lpstr>
      <vt:lpstr>'b2-16-20-TP'!Print_Titles</vt:lpstr>
      <vt:lpstr>'B3.Chi tiết'!Print_Titles</vt:lpstr>
      <vt:lpstr>B3.TPCP.III!Print_Titles</vt:lpstr>
      <vt:lpstr>'b5-18CT'!Print_Titles</vt:lpstr>
      <vt:lpstr>'b6-18TH'!Print_Titles</vt:lpstr>
      <vt:lpstr>'b7-CT19'!Print_Titles</vt:lpstr>
      <vt:lpstr>'b7-CT192'!Print_Titles</vt:lpstr>
      <vt:lpstr>'Bieu 1'!Print_Titles</vt:lpstr>
      <vt:lpstr>'Bieu 3'!Print_Titles</vt:lpstr>
      <vt:lpstr>'Du an mới'!Print_Titles</vt:lpstr>
      <vt:lpstr>'III.a ODA'!Print_Titles</vt:lpstr>
      <vt:lpstr>'III.b ODA'!Print_Titles</vt:lpstr>
      <vt:lpstr>'KH2019'!Print_Titles</vt:lpstr>
      <vt:lpstr>'Phu luc de lai'!Print_Titles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 088</dc:creator>
  <cp:lastModifiedBy>Admin</cp:lastModifiedBy>
  <cp:lastPrinted>2021-07-16T09:06:21Z</cp:lastPrinted>
  <dcterms:created xsi:type="dcterms:W3CDTF">2017-04-14T01:39:05Z</dcterms:created>
  <dcterms:modified xsi:type="dcterms:W3CDTF">2021-07-21T01:54:30Z</dcterms:modified>
</cp:coreProperties>
</file>